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630" yWindow="540" windowWidth="27495" windowHeight="13995"/>
  </bookViews>
  <sheets>
    <sheet name="0-Indice" sheetId="1" r:id="rId1"/>
    <sheet name="1-Input" sheetId="2" r:id="rId2"/>
    <sheet name="P-Parametri" sheetId="3" r:id="rId3"/>
    <sheet name="2-Composizione" sheetId="4" r:id="rId4"/>
    <sheet name="3-Simulazione" sheetId="5" r:id="rId5"/>
    <sheet name="4-Griglia" sheetId="6" r:id="rId6"/>
    <sheet name="5-Leve" sheetId="7" r:id="rId7"/>
    <sheet name="6-Fisco" sheetId="8" r:id="rId8"/>
    <sheet name="7-Rientro" sheetId="9" r:id="rId9"/>
    <sheet name="8-Capitale" sheetId="10" r:id="rId10"/>
    <sheet name="9-Pensione" sheetId="11" r:id="rId11"/>
    <sheet name="10-Verifica" sheetId="12" r:id="rId12"/>
    <sheet name="M1-Motore-Griglia" sheetId="13" r:id="rId13"/>
    <sheet name="M2-Motore-Chiusura" sheetId="14" r:id="rId14"/>
    <sheet name="M3-Motore-Madre" sheetId="15" r:id="rId15"/>
  </sheets>
  <calcPr calcId="144525"/>
</workbook>
</file>

<file path=xl/calcChain.xml><?xml version="1.0" encoding="utf-8"?>
<calcChain xmlns="http://schemas.openxmlformats.org/spreadsheetml/2006/main">
  <c r="H1594" i="15" l="1"/>
  <c r="G1594" i="15"/>
  <c r="F1594" i="15"/>
  <c r="E1594" i="15"/>
  <c r="A1594" i="15"/>
  <c r="A1595" i="15" s="1"/>
  <c r="A1596" i="15" s="1"/>
  <c r="H1546" i="15"/>
  <c r="G1546" i="15"/>
  <c r="F1546" i="15"/>
  <c r="E1546" i="15"/>
  <c r="A1546" i="15"/>
  <c r="A1547" i="15" s="1"/>
  <c r="H1498" i="15"/>
  <c r="G1498" i="15"/>
  <c r="F1498" i="15"/>
  <c r="E1498" i="15"/>
  <c r="A1498" i="15"/>
  <c r="A1499" i="15" s="1"/>
  <c r="A1500" i="15" s="1"/>
  <c r="H1450" i="15"/>
  <c r="G1450" i="15"/>
  <c r="F1450" i="15"/>
  <c r="E1450" i="15"/>
  <c r="A1450" i="15"/>
  <c r="A1451" i="15" s="1"/>
  <c r="H1402" i="15"/>
  <c r="G1402" i="15"/>
  <c r="F1402" i="15"/>
  <c r="E1402" i="15"/>
  <c r="A1402" i="15"/>
  <c r="A1403" i="15" s="1"/>
  <c r="A1404" i="15" s="1"/>
  <c r="H1354" i="15"/>
  <c r="G1354" i="15"/>
  <c r="F1354" i="15"/>
  <c r="E1354" i="15"/>
  <c r="A1354" i="15"/>
  <c r="A1355" i="15" s="1"/>
  <c r="H1306" i="15"/>
  <c r="G1306" i="15"/>
  <c r="F1306" i="15"/>
  <c r="E1306" i="15"/>
  <c r="A1306" i="15"/>
  <c r="A1307" i="15" s="1"/>
  <c r="V1257" i="15"/>
  <c r="U1257" i="15"/>
  <c r="T1257" i="15"/>
  <c r="S1257" i="15"/>
  <c r="R1257" i="15"/>
  <c r="Q1257" i="15"/>
  <c r="P1257" i="15"/>
  <c r="O1257" i="15"/>
  <c r="N1257" i="15"/>
  <c r="M1257" i="15"/>
  <c r="L1257" i="15"/>
  <c r="K1257" i="15"/>
  <c r="J1257" i="15"/>
  <c r="I1257" i="15"/>
  <c r="H1257" i="15"/>
  <c r="G1257" i="15"/>
  <c r="F1257" i="15"/>
  <c r="E1257" i="15"/>
  <c r="A1257" i="15"/>
  <c r="A1258" i="15" s="1"/>
  <c r="H1255" i="15"/>
  <c r="E1255" i="15"/>
  <c r="V1207" i="15"/>
  <c r="U1207" i="15"/>
  <c r="T1207" i="15"/>
  <c r="S1207" i="15"/>
  <c r="R1207" i="15"/>
  <c r="Q1207" i="15"/>
  <c r="P1207" i="15"/>
  <c r="O1207" i="15"/>
  <c r="N1207" i="15"/>
  <c r="M1207" i="15"/>
  <c r="L1207" i="15"/>
  <c r="K1207" i="15"/>
  <c r="J1207" i="15"/>
  <c r="I1207" i="15"/>
  <c r="H1207" i="15"/>
  <c r="G1207" i="15"/>
  <c r="F1207" i="15"/>
  <c r="E1207" i="15"/>
  <c r="A1207" i="15"/>
  <c r="A1208" i="15" s="1"/>
  <c r="H1205" i="15"/>
  <c r="E1205" i="15"/>
  <c r="V1157" i="15"/>
  <c r="U1157" i="15"/>
  <c r="T1157" i="15"/>
  <c r="S1157" i="15"/>
  <c r="R1157" i="15"/>
  <c r="Q1157" i="15"/>
  <c r="P1157" i="15"/>
  <c r="O1157" i="15"/>
  <c r="N1157" i="15"/>
  <c r="M1157" i="15"/>
  <c r="L1157" i="15"/>
  <c r="K1157" i="15"/>
  <c r="J1157" i="15"/>
  <c r="I1157" i="15"/>
  <c r="H1157" i="15"/>
  <c r="G1157" i="15"/>
  <c r="F1157" i="15"/>
  <c r="E1157" i="15"/>
  <c r="A1157" i="15"/>
  <c r="A1158" i="15" s="1"/>
  <c r="H1155" i="15"/>
  <c r="E1155" i="15"/>
  <c r="V1107" i="15"/>
  <c r="U1107" i="15"/>
  <c r="T1107" i="15"/>
  <c r="S1107" i="15"/>
  <c r="R1107" i="15"/>
  <c r="Q1107" i="15"/>
  <c r="P1107" i="15"/>
  <c r="O1107" i="15"/>
  <c r="N1107" i="15"/>
  <c r="M1107" i="15"/>
  <c r="L1107" i="15"/>
  <c r="K1107" i="15"/>
  <c r="J1107" i="15"/>
  <c r="I1107" i="15"/>
  <c r="H1107" i="15"/>
  <c r="G1107" i="15"/>
  <c r="F1107" i="15"/>
  <c r="E1107" i="15"/>
  <c r="A1107" i="15"/>
  <c r="A1108" i="15" s="1"/>
  <c r="H1105" i="15"/>
  <c r="E1105" i="15"/>
  <c r="V1057" i="15"/>
  <c r="U1057" i="15"/>
  <c r="T1057" i="15"/>
  <c r="S1057" i="15"/>
  <c r="R1057" i="15"/>
  <c r="Q1057" i="15"/>
  <c r="P1057" i="15"/>
  <c r="O1057" i="15"/>
  <c r="N1057" i="15"/>
  <c r="M1057" i="15"/>
  <c r="L1057" i="15"/>
  <c r="K1057" i="15"/>
  <c r="J1057" i="15"/>
  <c r="I1057" i="15"/>
  <c r="H1057" i="15"/>
  <c r="G1057" i="15"/>
  <c r="F1057" i="15"/>
  <c r="E1057" i="15"/>
  <c r="A1057" i="15"/>
  <c r="A1058" i="15" s="1"/>
  <c r="H1055" i="15"/>
  <c r="E1055" i="15"/>
  <c r="T1007" i="15"/>
  <c r="Q1007" i="15"/>
  <c r="N1007" i="15"/>
  <c r="K1007" i="15"/>
  <c r="H1007" i="15"/>
  <c r="E1007" i="15"/>
  <c r="A1007" i="15"/>
  <c r="A1008" i="15" s="1"/>
  <c r="A1009" i="15" s="1"/>
  <c r="A1010" i="15" s="1"/>
  <c r="H1005" i="15"/>
  <c r="I1007" i="15" s="1"/>
  <c r="E1005" i="15"/>
  <c r="T957" i="15"/>
  <c r="Q957" i="15"/>
  <c r="N957" i="15"/>
  <c r="K957" i="15"/>
  <c r="H957" i="15"/>
  <c r="E957" i="15"/>
  <c r="A957" i="15"/>
  <c r="A958" i="15" s="1"/>
  <c r="H955" i="15"/>
  <c r="I957" i="15" s="1"/>
  <c r="E955" i="15"/>
  <c r="F957" i="15" s="1"/>
  <c r="T907" i="15"/>
  <c r="Q907" i="15"/>
  <c r="N907" i="15"/>
  <c r="K907" i="15"/>
  <c r="H907" i="15"/>
  <c r="E907" i="15"/>
  <c r="A907" i="15"/>
  <c r="A908" i="15" s="1"/>
  <c r="H905" i="15"/>
  <c r="E905" i="15"/>
  <c r="T857" i="15"/>
  <c r="Q857" i="15"/>
  <c r="N857" i="15"/>
  <c r="K857" i="15"/>
  <c r="H857" i="15"/>
  <c r="E857" i="15"/>
  <c r="A857" i="15"/>
  <c r="A858" i="15" s="1"/>
  <c r="H855" i="15"/>
  <c r="E855" i="15"/>
  <c r="F857" i="15" s="1"/>
  <c r="V807" i="15"/>
  <c r="U807" i="15"/>
  <c r="T807" i="15"/>
  <c r="S807" i="15"/>
  <c r="R807" i="15"/>
  <c r="Q807" i="15"/>
  <c r="P807" i="15"/>
  <c r="O807" i="15"/>
  <c r="N807" i="15"/>
  <c r="M807" i="15"/>
  <c r="L807" i="15"/>
  <c r="K807" i="15"/>
  <c r="J807" i="15"/>
  <c r="I807" i="15"/>
  <c r="H807" i="15"/>
  <c r="G807" i="15"/>
  <c r="F807" i="15"/>
  <c r="E807" i="15"/>
  <c r="A807" i="15"/>
  <c r="A808" i="15" s="1"/>
  <c r="H805" i="15"/>
  <c r="E805" i="15"/>
  <c r="V757" i="15"/>
  <c r="U757" i="15"/>
  <c r="T757" i="15"/>
  <c r="S757" i="15"/>
  <c r="R757" i="15"/>
  <c r="Q757" i="15"/>
  <c r="P757" i="15"/>
  <c r="O757" i="15"/>
  <c r="N757" i="15"/>
  <c r="M757" i="15"/>
  <c r="L757" i="15"/>
  <c r="K757" i="15"/>
  <c r="J757" i="15"/>
  <c r="I757" i="15"/>
  <c r="H757" i="15"/>
  <c r="G757" i="15"/>
  <c r="F757" i="15"/>
  <c r="E757" i="15"/>
  <c r="A757" i="15"/>
  <c r="A758" i="15" s="1"/>
  <c r="A759" i="15" s="1"/>
  <c r="H755" i="15"/>
  <c r="E755" i="15"/>
  <c r="V707" i="15"/>
  <c r="U707" i="15"/>
  <c r="T707" i="15"/>
  <c r="S707" i="15"/>
  <c r="R707" i="15"/>
  <c r="Q707" i="15"/>
  <c r="P707" i="15"/>
  <c r="O707" i="15"/>
  <c r="N707" i="15"/>
  <c r="M707" i="15"/>
  <c r="L707" i="15"/>
  <c r="K707" i="15"/>
  <c r="J707" i="15"/>
  <c r="I707" i="15"/>
  <c r="H707" i="15"/>
  <c r="G707" i="15"/>
  <c r="F707" i="15"/>
  <c r="E707" i="15"/>
  <c r="A707" i="15"/>
  <c r="A708" i="15" s="1"/>
  <c r="H705" i="15"/>
  <c r="E705" i="15"/>
  <c r="V657" i="15"/>
  <c r="U657" i="15"/>
  <c r="T657" i="15"/>
  <c r="S657" i="15"/>
  <c r="R657" i="15"/>
  <c r="Q657" i="15"/>
  <c r="P657" i="15"/>
  <c r="O657" i="15"/>
  <c r="N657" i="15"/>
  <c r="M657" i="15"/>
  <c r="L657" i="15"/>
  <c r="K657" i="15"/>
  <c r="J657" i="15"/>
  <c r="I657" i="15"/>
  <c r="H657" i="15"/>
  <c r="G657" i="15"/>
  <c r="F657" i="15"/>
  <c r="E657" i="15"/>
  <c r="A657" i="15"/>
  <c r="A658" i="15" s="1"/>
  <c r="H655" i="15"/>
  <c r="E655" i="15"/>
  <c r="V607" i="15"/>
  <c r="U607" i="15"/>
  <c r="T607" i="15"/>
  <c r="S607" i="15"/>
  <c r="R607" i="15"/>
  <c r="Q607" i="15"/>
  <c r="P607" i="15"/>
  <c r="O607" i="15"/>
  <c r="N607" i="15"/>
  <c r="M607" i="15"/>
  <c r="L607" i="15"/>
  <c r="K607" i="15"/>
  <c r="J607" i="15"/>
  <c r="I607" i="15"/>
  <c r="H607" i="15"/>
  <c r="G607" i="15"/>
  <c r="F607" i="15"/>
  <c r="E607" i="15"/>
  <c r="A607" i="15"/>
  <c r="A608" i="15" s="1"/>
  <c r="H605" i="15"/>
  <c r="E605" i="15"/>
  <c r="V557" i="15"/>
  <c r="U557" i="15"/>
  <c r="T557" i="15"/>
  <c r="S557" i="15"/>
  <c r="R557" i="15"/>
  <c r="Q557" i="15"/>
  <c r="P557" i="15"/>
  <c r="O557" i="15"/>
  <c r="N557" i="15"/>
  <c r="M557" i="15"/>
  <c r="L557" i="15"/>
  <c r="K557" i="15"/>
  <c r="J557" i="15"/>
  <c r="I557" i="15"/>
  <c r="H557" i="15"/>
  <c r="G557" i="15"/>
  <c r="F557" i="15"/>
  <c r="E557" i="15"/>
  <c r="A557" i="15"/>
  <c r="A558" i="15" s="1"/>
  <c r="H555" i="15"/>
  <c r="E555" i="15"/>
  <c r="V507" i="15"/>
  <c r="U507" i="15"/>
  <c r="T507" i="15"/>
  <c r="S507" i="15"/>
  <c r="R507" i="15"/>
  <c r="Q507" i="15"/>
  <c r="P507" i="15"/>
  <c r="O507" i="15"/>
  <c r="N507" i="15"/>
  <c r="M507" i="15"/>
  <c r="L507" i="15"/>
  <c r="K507" i="15"/>
  <c r="J507" i="15"/>
  <c r="I507" i="15"/>
  <c r="H507" i="15"/>
  <c r="G507" i="15"/>
  <c r="F507" i="15"/>
  <c r="E507" i="15"/>
  <c r="A507" i="15"/>
  <c r="A508" i="15" s="1"/>
  <c r="A509" i="15" s="1"/>
  <c r="H505" i="15"/>
  <c r="E505" i="15"/>
  <c r="V457" i="15"/>
  <c r="U457" i="15"/>
  <c r="T457" i="15"/>
  <c r="S457" i="15"/>
  <c r="R457" i="15"/>
  <c r="Q457" i="15"/>
  <c r="P457" i="15"/>
  <c r="O457" i="15"/>
  <c r="N457" i="15"/>
  <c r="M457" i="15"/>
  <c r="L457" i="15"/>
  <c r="K457" i="15"/>
  <c r="J457" i="15"/>
  <c r="I457" i="15"/>
  <c r="H457" i="15"/>
  <c r="G457" i="15"/>
  <c r="F457" i="15"/>
  <c r="E457" i="15"/>
  <c r="A457" i="15"/>
  <c r="A458" i="15" s="1"/>
  <c r="H455" i="15"/>
  <c r="E455" i="15"/>
  <c r="V407" i="15"/>
  <c r="U407" i="15"/>
  <c r="T407" i="15"/>
  <c r="S407" i="15"/>
  <c r="R407" i="15"/>
  <c r="Q407" i="15"/>
  <c r="P407" i="15"/>
  <c r="O407" i="15"/>
  <c r="N407" i="15"/>
  <c r="M407" i="15"/>
  <c r="L407" i="15"/>
  <c r="K407" i="15"/>
  <c r="J407" i="15"/>
  <c r="I407" i="15"/>
  <c r="H407" i="15"/>
  <c r="G407" i="15"/>
  <c r="F407" i="15"/>
  <c r="E407" i="15"/>
  <c r="A407" i="15"/>
  <c r="A408" i="15" s="1"/>
  <c r="A409" i="15" s="1"/>
  <c r="A410" i="15" s="1"/>
  <c r="H405" i="15"/>
  <c r="E405" i="15"/>
  <c r="V357" i="15"/>
  <c r="U357" i="15"/>
  <c r="T357" i="15"/>
  <c r="S357" i="15"/>
  <c r="R357" i="15"/>
  <c r="Q357" i="15"/>
  <c r="P357" i="15"/>
  <c r="O357" i="15"/>
  <c r="N357" i="15"/>
  <c r="M357" i="15"/>
  <c r="L357" i="15"/>
  <c r="K357" i="15"/>
  <c r="J357" i="15"/>
  <c r="I357" i="15"/>
  <c r="H357" i="15"/>
  <c r="G357" i="15"/>
  <c r="F357" i="15"/>
  <c r="E357" i="15"/>
  <c r="A357" i="15"/>
  <c r="A358" i="15" s="1"/>
  <c r="A359" i="15" s="1"/>
  <c r="H355" i="15"/>
  <c r="E355" i="15"/>
  <c r="V307" i="15"/>
  <c r="U307" i="15"/>
  <c r="T307" i="15"/>
  <c r="S307" i="15"/>
  <c r="R307" i="15"/>
  <c r="Q307" i="15"/>
  <c r="P307" i="15"/>
  <c r="O307" i="15"/>
  <c r="N307" i="15"/>
  <c r="M307" i="15"/>
  <c r="L307" i="15"/>
  <c r="K307" i="15"/>
  <c r="J307" i="15"/>
  <c r="I307" i="15"/>
  <c r="H307" i="15"/>
  <c r="G307" i="15"/>
  <c r="F307" i="15"/>
  <c r="E307" i="15"/>
  <c r="A307" i="15"/>
  <c r="A308" i="15" s="1"/>
  <c r="A309" i="15" s="1"/>
  <c r="H305" i="15"/>
  <c r="E305" i="15"/>
  <c r="V257" i="15"/>
  <c r="U257" i="15"/>
  <c r="T257" i="15"/>
  <c r="S257" i="15"/>
  <c r="R257" i="15"/>
  <c r="Q257" i="15"/>
  <c r="P257" i="15"/>
  <c r="O257" i="15"/>
  <c r="N257" i="15"/>
  <c r="M257" i="15"/>
  <c r="L257" i="15"/>
  <c r="K257" i="15"/>
  <c r="J257" i="15"/>
  <c r="I257" i="15"/>
  <c r="H257" i="15"/>
  <c r="G257" i="15"/>
  <c r="F257" i="15"/>
  <c r="E257" i="15"/>
  <c r="A257" i="15"/>
  <c r="A258" i="15" s="1"/>
  <c r="H255" i="15"/>
  <c r="E255" i="15"/>
  <c r="V207" i="15"/>
  <c r="U207" i="15"/>
  <c r="T207" i="15"/>
  <c r="S207" i="15"/>
  <c r="R207" i="15"/>
  <c r="Q207" i="15"/>
  <c r="P207" i="15"/>
  <c r="O207" i="15"/>
  <c r="N207" i="15"/>
  <c r="M207" i="15"/>
  <c r="L207" i="15"/>
  <c r="K207" i="15"/>
  <c r="J207" i="15"/>
  <c r="I207" i="15"/>
  <c r="H207" i="15"/>
  <c r="G207" i="15"/>
  <c r="F207" i="15"/>
  <c r="E207" i="15"/>
  <c r="A207" i="15"/>
  <c r="A208" i="15" s="1"/>
  <c r="H205" i="15"/>
  <c r="E205" i="15"/>
  <c r="V157" i="15"/>
  <c r="U157" i="15"/>
  <c r="T157" i="15"/>
  <c r="S157" i="15"/>
  <c r="R157" i="15"/>
  <c r="Q157" i="15"/>
  <c r="P157" i="15"/>
  <c r="O157" i="15"/>
  <c r="N157" i="15"/>
  <c r="M157" i="15"/>
  <c r="L157" i="15"/>
  <c r="K157" i="15"/>
  <c r="J157" i="15"/>
  <c r="I157" i="15"/>
  <c r="H157" i="15"/>
  <c r="G157" i="15"/>
  <c r="F157" i="15"/>
  <c r="E157" i="15"/>
  <c r="A157" i="15"/>
  <c r="A158" i="15" s="1"/>
  <c r="H155" i="15"/>
  <c r="E155" i="15"/>
  <c r="V107" i="15"/>
  <c r="U107" i="15"/>
  <c r="T107" i="15"/>
  <c r="S107" i="15"/>
  <c r="R107" i="15"/>
  <c r="Q107" i="15"/>
  <c r="P107" i="15"/>
  <c r="O107" i="15"/>
  <c r="N107" i="15"/>
  <c r="M107" i="15"/>
  <c r="L107" i="15"/>
  <c r="K107" i="15"/>
  <c r="J107" i="15"/>
  <c r="I107" i="15"/>
  <c r="H107" i="15"/>
  <c r="G107" i="15"/>
  <c r="F107" i="15"/>
  <c r="E107" i="15"/>
  <c r="A107" i="15"/>
  <c r="A108" i="15" s="1"/>
  <c r="H105" i="15"/>
  <c r="E105" i="15"/>
  <c r="V57" i="15"/>
  <c r="U57" i="15"/>
  <c r="T57" i="15"/>
  <c r="S57" i="15"/>
  <c r="R57" i="15"/>
  <c r="Q57" i="15"/>
  <c r="P57" i="15"/>
  <c r="O57" i="15"/>
  <c r="N57" i="15"/>
  <c r="M57" i="15"/>
  <c r="L57" i="15"/>
  <c r="K57" i="15"/>
  <c r="J57" i="15"/>
  <c r="I57" i="15"/>
  <c r="H57" i="15"/>
  <c r="G57" i="15"/>
  <c r="F57" i="15"/>
  <c r="E57" i="15"/>
  <c r="A57" i="15"/>
  <c r="A58" i="15" s="1"/>
  <c r="H55" i="15"/>
  <c r="E55" i="15"/>
  <c r="V7" i="15"/>
  <c r="U7" i="15"/>
  <c r="T7" i="15"/>
  <c r="S7" i="15"/>
  <c r="R7" i="15"/>
  <c r="Q7" i="15"/>
  <c r="P7" i="15"/>
  <c r="O7" i="15"/>
  <c r="N7" i="15"/>
  <c r="M7" i="15"/>
  <c r="L7" i="15"/>
  <c r="K7" i="15"/>
  <c r="J7" i="15"/>
  <c r="I7" i="15"/>
  <c r="H7" i="15"/>
  <c r="G7" i="15"/>
  <c r="F7" i="15"/>
  <c r="E7" i="15"/>
  <c r="A7" i="15"/>
  <c r="A8" i="15" s="1"/>
  <c r="H5" i="15"/>
  <c r="E5" i="15"/>
  <c r="H958" i="14"/>
  <c r="G958" i="14"/>
  <c r="F958" i="14"/>
  <c r="E958" i="14"/>
  <c r="A958" i="14"/>
  <c r="A959" i="14" s="1"/>
  <c r="H910" i="14"/>
  <c r="G910" i="14"/>
  <c r="F910" i="14"/>
  <c r="E910" i="14"/>
  <c r="A910" i="14"/>
  <c r="A911" i="14" s="1"/>
  <c r="A912" i="14" s="1"/>
  <c r="H862" i="14"/>
  <c r="G862" i="14"/>
  <c r="F862" i="14"/>
  <c r="E862" i="14"/>
  <c r="A862" i="14"/>
  <c r="A863" i="14" s="1"/>
  <c r="H814" i="14"/>
  <c r="G814" i="14"/>
  <c r="F814" i="14"/>
  <c r="E814" i="14"/>
  <c r="A814" i="14"/>
  <c r="A815" i="14" s="1"/>
  <c r="H766" i="14"/>
  <c r="G766" i="14"/>
  <c r="F766" i="14"/>
  <c r="E766" i="14"/>
  <c r="A766" i="14"/>
  <c r="A767" i="14" s="1"/>
  <c r="H718" i="14"/>
  <c r="G718" i="14"/>
  <c r="F718" i="14"/>
  <c r="E718" i="14"/>
  <c r="A718" i="14"/>
  <c r="A719" i="14" s="1"/>
  <c r="H670" i="14"/>
  <c r="G670" i="14"/>
  <c r="F670" i="14"/>
  <c r="E670" i="14"/>
  <c r="A670" i="14"/>
  <c r="A671" i="14" s="1"/>
  <c r="H622" i="14"/>
  <c r="G622" i="14"/>
  <c r="F622" i="14"/>
  <c r="E622" i="14"/>
  <c r="A622" i="14"/>
  <c r="A623" i="14" s="1"/>
  <c r="H574" i="14"/>
  <c r="G574" i="14"/>
  <c r="F574" i="14"/>
  <c r="E574" i="14"/>
  <c r="A574" i="14"/>
  <c r="A575" i="14" s="1"/>
  <c r="H526" i="14"/>
  <c r="G526" i="14"/>
  <c r="F526" i="14"/>
  <c r="E526" i="14"/>
  <c r="A526" i="14"/>
  <c r="A527" i="14" s="1"/>
  <c r="Z477" i="14"/>
  <c r="Y477" i="14"/>
  <c r="X477" i="14"/>
  <c r="V477" i="14"/>
  <c r="U477" i="14"/>
  <c r="T477" i="14"/>
  <c r="R477" i="14"/>
  <c r="Q477" i="14"/>
  <c r="P477" i="14"/>
  <c r="N477" i="14"/>
  <c r="M477" i="14"/>
  <c r="L477" i="14"/>
  <c r="J477" i="14"/>
  <c r="I477" i="14"/>
  <c r="H477" i="14"/>
  <c r="F477" i="14"/>
  <c r="E477" i="14"/>
  <c r="D477" i="14"/>
  <c r="A477" i="14"/>
  <c r="A478" i="14" s="1"/>
  <c r="G473" i="14"/>
  <c r="C473" i="14"/>
  <c r="C474" i="14" s="1"/>
  <c r="Z425" i="14"/>
  <c r="Y425" i="14"/>
  <c r="X425" i="14"/>
  <c r="V425" i="14"/>
  <c r="U425" i="14"/>
  <c r="T425" i="14"/>
  <c r="R425" i="14"/>
  <c r="Q425" i="14"/>
  <c r="P425" i="14"/>
  <c r="N425" i="14"/>
  <c r="M425" i="14"/>
  <c r="L425" i="14"/>
  <c r="J425" i="14"/>
  <c r="I425" i="14"/>
  <c r="H425" i="14"/>
  <c r="F425" i="14"/>
  <c r="E425" i="14"/>
  <c r="D425" i="14"/>
  <c r="A425" i="14"/>
  <c r="A426" i="14" s="1"/>
  <c r="G421" i="14"/>
  <c r="C421" i="14"/>
  <c r="C422" i="14" s="1"/>
  <c r="Z373" i="14"/>
  <c r="Y373" i="14"/>
  <c r="X373" i="14"/>
  <c r="V373" i="14"/>
  <c r="U373" i="14"/>
  <c r="T373" i="14"/>
  <c r="R373" i="14"/>
  <c r="Q373" i="14"/>
  <c r="P373" i="14"/>
  <c r="N373" i="14"/>
  <c r="M373" i="14"/>
  <c r="L373" i="14"/>
  <c r="J373" i="14"/>
  <c r="I373" i="14"/>
  <c r="H373" i="14"/>
  <c r="F373" i="14"/>
  <c r="E373" i="14"/>
  <c r="D373" i="14"/>
  <c r="A373" i="14"/>
  <c r="A374" i="14" s="1"/>
  <c r="G369" i="14"/>
  <c r="C369" i="14"/>
  <c r="C370" i="14" s="1"/>
  <c r="Z321" i="14"/>
  <c r="Y321" i="14"/>
  <c r="X321" i="14"/>
  <c r="V321" i="14"/>
  <c r="U321" i="14"/>
  <c r="T321" i="14"/>
  <c r="R321" i="14"/>
  <c r="Q321" i="14"/>
  <c r="P321" i="14"/>
  <c r="N321" i="14"/>
  <c r="M321" i="14"/>
  <c r="L321" i="14"/>
  <c r="J321" i="14"/>
  <c r="I321" i="14"/>
  <c r="H321" i="14"/>
  <c r="F321" i="14"/>
  <c r="E321" i="14"/>
  <c r="D321" i="14"/>
  <c r="A321" i="14"/>
  <c r="A322" i="14" s="1"/>
  <c r="G317" i="14"/>
  <c r="C317" i="14"/>
  <c r="C318" i="14" s="1"/>
  <c r="Z269" i="14"/>
  <c r="Y269" i="14"/>
  <c r="X269" i="14"/>
  <c r="V269" i="14"/>
  <c r="U269" i="14"/>
  <c r="T269" i="14"/>
  <c r="R269" i="14"/>
  <c r="Q269" i="14"/>
  <c r="P269" i="14"/>
  <c r="N269" i="14"/>
  <c r="M269" i="14"/>
  <c r="L269" i="14"/>
  <c r="J269" i="14"/>
  <c r="I269" i="14"/>
  <c r="H269" i="14"/>
  <c r="F269" i="14"/>
  <c r="E269" i="14"/>
  <c r="D269" i="14"/>
  <c r="A269" i="14"/>
  <c r="A270" i="14" s="1"/>
  <c r="G265" i="14"/>
  <c r="C265" i="14"/>
  <c r="Z217" i="14"/>
  <c r="Y217" i="14"/>
  <c r="X217" i="14"/>
  <c r="V217" i="14"/>
  <c r="U217" i="14"/>
  <c r="T217" i="14"/>
  <c r="R217" i="14"/>
  <c r="Q217" i="14"/>
  <c r="P217" i="14"/>
  <c r="N217" i="14"/>
  <c r="M217" i="14"/>
  <c r="L217" i="14"/>
  <c r="J217" i="14"/>
  <c r="I217" i="14"/>
  <c r="H217" i="14"/>
  <c r="F217" i="14"/>
  <c r="E217" i="14"/>
  <c r="D217" i="14"/>
  <c r="A217" i="14"/>
  <c r="A218" i="14" s="1"/>
  <c r="G213" i="14"/>
  <c r="C213" i="14"/>
  <c r="C214" i="14" s="1"/>
  <c r="Z165" i="14"/>
  <c r="Y165" i="14"/>
  <c r="X165" i="14"/>
  <c r="V165" i="14"/>
  <c r="U165" i="14"/>
  <c r="T165" i="14"/>
  <c r="R165" i="14"/>
  <c r="Q165" i="14"/>
  <c r="P165" i="14"/>
  <c r="N165" i="14"/>
  <c r="M165" i="14"/>
  <c r="L165" i="14"/>
  <c r="J165" i="14"/>
  <c r="I165" i="14"/>
  <c r="H165" i="14"/>
  <c r="F165" i="14"/>
  <c r="E165" i="14"/>
  <c r="D165" i="14"/>
  <c r="A165" i="14"/>
  <c r="A166" i="14" s="1"/>
  <c r="G161" i="14"/>
  <c r="C161" i="14"/>
  <c r="C162" i="14" s="1"/>
  <c r="Z113" i="14"/>
  <c r="Y113" i="14"/>
  <c r="X113" i="14"/>
  <c r="V113" i="14"/>
  <c r="U113" i="14"/>
  <c r="T113" i="14"/>
  <c r="R113" i="14"/>
  <c r="Q113" i="14"/>
  <c r="P113" i="14"/>
  <c r="N113" i="14"/>
  <c r="M113" i="14"/>
  <c r="L113" i="14"/>
  <c r="J113" i="14"/>
  <c r="I113" i="14"/>
  <c r="H113" i="14"/>
  <c r="F113" i="14"/>
  <c r="E113" i="14"/>
  <c r="D113" i="14"/>
  <c r="A113" i="14"/>
  <c r="A114" i="14" s="1"/>
  <c r="G109" i="14"/>
  <c r="C109" i="14"/>
  <c r="Z61" i="14"/>
  <c r="Y61" i="14"/>
  <c r="X61" i="14"/>
  <c r="V61" i="14"/>
  <c r="U61" i="14"/>
  <c r="T61" i="14"/>
  <c r="R61" i="14"/>
  <c r="Q61" i="14"/>
  <c r="P61" i="14"/>
  <c r="N61" i="14"/>
  <c r="M61" i="14"/>
  <c r="L61" i="14"/>
  <c r="J61" i="14"/>
  <c r="I61" i="14"/>
  <c r="H61" i="14"/>
  <c r="F61" i="14"/>
  <c r="E61" i="14"/>
  <c r="D61" i="14"/>
  <c r="A61" i="14"/>
  <c r="A62" i="14" s="1"/>
  <c r="A63" i="14" s="1"/>
  <c r="G57" i="14"/>
  <c r="C57" i="14"/>
  <c r="Z9" i="14"/>
  <c r="Y9" i="14"/>
  <c r="X9" i="14"/>
  <c r="V9" i="14"/>
  <c r="U9" i="14"/>
  <c r="T9" i="14"/>
  <c r="R9" i="14"/>
  <c r="Q9" i="14"/>
  <c r="P9" i="14"/>
  <c r="N9" i="14"/>
  <c r="M9" i="14"/>
  <c r="L9" i="14"/>
  <c r="J9" i="14"/>
  <c r="I9" i="14"/>
  <c r="H9" i="14"/>
  <c r="F9" i="14"/>
  <c r="E9" i="14"/>
  <c r="D9" i="14"/>
  <c r="A9" i="14"/>
  <c r="A10" i="14" s="1"/>
  <c r="G5" i="14"/>
  <c r="C5" i="14"/>
  <c r="C6" i="14" s="1"/>
  <c r="H1784" i="13"/>
  <c r="G1784" i="13"/>
  <c r="F1784" i="13"/>
  <c r="E1784" i="13"/>
  <c r="A1784" i="13"/>
  <c r="A1785" i="13" s="1"/>
  <c r="H1736" i="13"/>
  <c r="G1736" i="13"/>
  <c r="F1736" i="13"/>
  <c r="E1736" i="13"/>
  <c r="A1736" i="13"/>
  <c r="A1737" i="13" s="1"/>
  <c r="H1688" i="13"/>
  <c r="G1688" i="13"/>
  <c r="F1688" i="13"/>
  <c r="E1688" i="13"/>
  <c r="A1688" i="13"/>
  <c r="A1689" i="13" s="1"/>
  <c r="H1640" i="13"/>
  <c r="G1640" i="13"/>
  <c r="F1640" i="13"/>
  <c r="E1640" i="13"/>
  <c r="A1640" i="13"/>
  <c r="A1641" i="13" s="1"/>
  <c r="H1592" i="13"/>
  <c r="G1592" i="13"/>
  <c r="F1592" i="13"/>
  <c r="E1592" i="13"/>
  <c r="A1592" i="13"/>
  <c r="A1593" i="13" s="1"/>
  <c r="H1544" i="13"/>
  <c r="G1544" i="13"/>
  <c r="F1544" i="13"/>
  <c r="E1544" i="13"/>
  <c r="A1544" i="13"/>
  <c r="A1545" i="13" s="1"/>
  <c r="H1496" i="13"/>
  <c r="G1496" i="13"/>
  <c r="F1496" i="13"/>
  <c r="E1496" i="13"/>
  <c r="A1496" i="13"/>
  <c r="A1497" i="13" s="1"/>
  <c r="H1448" i="13"/>
  <c r="G1448" i="13"/>
  <c r="F1448" i="13"/>
  <c r="E1448" i="13"/>
  <c r="A1448" i="13"/>
  <c r="A1449" i="13" s="1"/>
  <c r="H1400" i="13"/>
  <c r="G1400" i="13"/>
  <c r="F1400" i="13"/>
  <c r="E1400" i="13"/>
  <c r="A1400" i="13"/>
  <c r="A1401" i="13" s="1"/>
  <c r="H1352" i="13"/>
  <c r="G1352" i="13"/>
  <c r="F1352" i="13"/>
  <c r="E1352" i="13"/>
  <c r="A1352" i="13"/>
  <c r="A1353" i="13" s="1"/>
  <c r="H1304" i="13"/>
  <c r="G1304" i="13"/>
  <c r="F1304" i="13"/>
  <c r="E1304" i="13"/>
  <c r="A1304" i="13"/>
  <c r="A1305" i="13" s="1"/>
  <c r="H1256" i="13"/>
  <c r="G1256" i="13"/>
  <c r="F1256" i="13"/>
  <c r="E1256" i="13"/>
  <c r="A1256" i="13"/>
  <c r="A1257" i="13" s="1"/>
  <c r="A1258" i="13" s="1"/>
  <c r="D1208" i="13"/>
  <c r="T1207" i="13"/>
  <c r="Q1207" i="13"/>
  <c r="N1207" i="13"/>
  <c r="K1207" i="13"/>
  <c r="H1207" i="13"/>
  <c r="E1207" i="13"/>
  <c r="A1207" i="13"/>
  <c r="A1208" i="13" s="1"/>
  <c r="H1205" i="13"/>
  <c r="I1207" i="13" s="1"/>
  <c r="E1205" i="13"/>
  <c r="T1157" i="13"/>
  <c r="Q1157" i="13"/>
  <c r="N1157" i="13"/>
  <c r="K1157" i="13"/>
  <c r="H1157" i="13"/>
  <c r="F1157" i="13"/>
  <c r="E1157" i="13"/>
  <c r="A1157" i="13"/>
  <c r="A1158" i="13" s="1"/>
  <c r="H1155" i="13"/>
  <c r="I1157" i="13" s="1"/>
  <c r="E1155" i="13"/>
  <c r="T1107" i="13"/>
  <c r="Q1107" i="13"/>
  <c r="N1107" i="13"/>
  <c r="K1107" i="13"/>
  <c r="H1107" i="13"/>
  <c r="E1107" i="13"/>
  <c r="A1107" i="13"/>
  <c r="A1108" i="13" s="1"/>
  <c r="H1105" i="13"/>
  <c r="I1107" i="13" s="1"/>
  <c r="E1105" i="13"/>
  <c r="F1107" i="13" s="1"/>
  <c r="T1057" i="13"/>
  <c r="Q1057" i="13"/>
  <c r="N1057" i="13"/>
  <c r="K1057" i="13"/>
  <c r="H1057" i="13"/>
  <c r="E1057" i="13"/>
  <c r="A1057" i="13"/>
  <c r="A1058" i="13" s="1"/>
  <c r="D1058" i="13" s="1"/>
  <c r="H1055" i="13"/>
  <c r="E1055" i="13"/>
  <c r="T1007" i="13"/>
  <c r="Q1007" i="13"/>
  <c r="N1007" i="13"/>
  <c r="K1007" i="13"/>
  <c r="H1007" i="13"/>
  <c r="E1007" i="13"/>
  <c r="A1007" i="13"/>
  <c r="A1008" i="13" s="1"/>
  <c r="D1008" i="13" s="1"/>
  <c r="H1005" i="13"/>
  <c r="E1005" i="13"/>
  <c r="T957" i="13"/>
  <c r="Q957" i="13"/>
  <c r="N957" i="13"/>
  <c r="K957" i="13"/>
  <c r="H957" i="13"/>
  <c r="E957" i="13"/>
  <c r="A957" i="13"/>
  <c r="A958" i="13" s="1"/>
  <c r="H955" i="13"/>
  <c r="E955" i="13"/>
  <c r="F957" i="13" s="1"/>
  <c r="T907" i="13"/>
  <c r="Q907" i="13"/>
  <c r="N907" i="13"/>
  <c r="K907" i="13"/>
  <c r="H907" i="13"/>
  <c r="E907" i="13"/>
  <c r="A907" i="13"/>
  <c r="A908" i="13" s="1"/>
  <c r="H905" i="13"/>
  <c r="E905" i="13"/>
  <c r="F907" i="13" s="1"/>
  <c r="T857" i="13"/>
  <c r="Q857" i="13"/>
  <c r="N857" i="13"/>
  <c r="K857" i="13"/>
  <c r="H857" i="13"/>
  <c r="E857" i="13"/>
  <c r="A857" i="13"/>
  <c r="A858" i="13" s="1"/>
  <c r="H855" i="13"/>
  <c r="E855" i="13"/>
  <c r="F857" i="13" s="1"/>
  <c r="T807" i="13"/>
  <c r="Q807" i="13"/>
  <c r="N807" i="13"/>
  <c r="K807" i="13"/>
  <c r="H807" i="13"/>
  <c r="E807" i="13"/>
  <c r="A807" i="13"/>
  <c r="A808" i="13" s="1"/>
  <c r="H805" i="13"/>
  <c r="E805" i="13"/>
  <c r="F807" i="13" s="1"/>
  <c r="T757" i="13"/>
  <c r="Q757" i="13"/>
  <c r="N757" i="13"/>
  <c r="K757" i="13"/>
  <c r="H757" i="13"/>
  <c r="E757" i="13"/>
  <c r="A757" i="13"/>
  <c r="A758" i="13" s="1"/>
  <c r="A759" i="13" s="1"/>
  <c r="H755" i="13"/>
  <c r="E755" i="13"/>
  <c r="F757" i="13" s="1"/>
  <c r="T707" i="13"/>
  <c r="Q707" i="13"/>
  <c r="N707" i="13"/>
  <c r="K707" i="13"/>
  <c r="H707" i="13"/>
  <c r="E707" i="13"/>
  <c r="A707" i="13"/>
  <c r="A708" i="13" s="1"/>
  <c r="H705" i="13"/>
  <c r="I707" i="13" s="1"/>
  <c r="E705" i="13"/>
  <c r="T657" i="13"/>
  <c r="Q657" i="13"/>
  <c r="N657" i="13"/>
  <c r="K657" i="13"/>
  <c r="H657" i="13"/>
  <c r="E657" i="13"/>
  <c r="A657" i="13"/>
  <c r="A658" i="13" s="1"/>
  <c r="H655" i="13"/>
  <c r="I657" i="13" s="1"/>
  <c r="E655" i="13"/>
  <c r="F657" i="13" s="1"/>
  <c r="T607" i="13"/>
  <c r="Q607" i="13"/>
  <c r="N607" i="13"/>
  <c r="K607" i="13"/>
  <c r="H607" i="13"/>
  <c r="E607" i="13"/>
  <c r="A607" i="13"/>
  <c r="A608" i="13" s="1"/>
  <c r="A609" i="13" s="1"/>
  <c r="H605" i="13"/>
  <c r="E605" i="13"/>
  <c r="F607" i="13" s="1"/>
  <c r="V557" i="13"/>
  <c r="U557" i="13"/>
  <c r="T557" i="13"/>
  <c r="S557" i="13"/>
  <c r="R557" i="13"/>
  <c r="Q557" i="13"/>
  <c r="P557" i="13"/>
  <c r="O557" i="13"/>
  <c r="N557" i="13"/>
  <c r="M557" i="13"/>
  <c r="L557" i="13"/>
  <c r="K557" i="13"/>
  <c r="J557" i="13"/>
  <c r="I557" i="13"/>
  <c r="H557" i="13"/>
  <c r="G557" i="13"/>
  <c r="F557" i="13"/>
  <c r="E557" i="13"/>
  <c r="A557" i="13"/>
  <c r="A558" i="13" s="1"/>
  <c r="H555" i="13"/>
  <c r="E555" i="13"/>
  <c r="V507" i="13"/>
  <c r="U507" i="13"/>
  <c r="T507" i="13"/>
  <c r="S507" i="13"/>
  <c r="R507" i="13"/>
  <c r="Q507" i="13"/>
  <c r="P507" i="13"/>
  <c r="O507" i="13"/>
  <c r="N507" i="13"/>
  <c r="M507" i="13"/>
  <c r="L507" i="13"/>
  <c r="K507" i="13"/>
  <c r="J507" i="13"/>
  <c r="I507" i="13"/>
  <c r="H507" i="13"/>
  <c r="G507" i="13"/>
  <c r="F507" i="13"/>
  <c r="E507" i="13"/>
  <c r="A507" i="13"/>
  <c r="A508" i="13" s="1"/>
  <c r="H505" i="13"/>
  <c r="E505" i="13"/>
  <c r="V457" i="13"/>
  <c r="U457" i="13"/>
  <c r="T457" i="13"/>
  <c r="S457" i="13"/>
  <c r="R457" i="13"/>
  <c r="Q457" i="13"/>
  <c r="P457" i="13"/>
  <c r="O457" i="13"/>
  <c r="N457" i="13"/>
  <c r="M457" i="13"/>
  <c r="L457" i="13"/>
  <c r="K457" i="13"/>
  <c r="J457" i="13"/>
  <c r="I457" i="13"/>
  <c r="H457" i="13"/>
  <c r="G457" i="13"/>
  <c r="F457" i="13"/>
  <c r="E457" i="13"/>
  <c r="A457" i="13"/>
  <c r="A458" i="13" s="1"/>
  <c r="D458" i="13" s="1"/>
  <c r="H455" i="13"/>
  <c r="E455" i="13"/>
  <c r="V407" i="13"/>
  <c r="U407" i="13"/>
  <c r="T407" i="13"/>
  <c r="S407" i="13"/>
  <c r="R407" i="13"/>
  <c r="Q407" i="13"/>
  <c r="P407" i="13"/>
  <c r="O407" i="13"/>
  <c r="N407" i="13"/>
  <c r="M407" i="13"/>
  <c r="L407" i="13"/>
  <c r="K407" i="13"/>
  <c r="J407" i="13"/>
  <c r="I407" i="13"/>
  <c r="H407" i="13"/>
  <c r="G407" i="13"/>
  <c r="F407" i="13"/>
  <c r="E407" i="13"/>
  <c r="A407" i="13"/>
  <c r="A408" i="13" s="1"/>
  <c r="H405" i="13"/>
  <c r="E405" i="13"/>
  <c r="V357" i="13"/>
  <c r="U357" i="13"/>
  <c r="T357" i="13"/>
  <c r="S357" i="13"/>
  <c r="R357" i="13"/>
  <c r="Q357" i="13"/>
  <c r="P357" i="13"/>
  <c r="O357" i="13"/>
  <c r="N357" i="13"/>
  <c r="M357" i="13"/>
  <c r="L357" i="13"/>
  <c r="K357" i="13"/>
  <c r="J357" i="13"/>
  <c r="I357" i="13"/>
  <c r="H357" i="13"/>
  <c r="G357" i="13"/>
  <c r="F357" i="13"/>
  <c r="E357" i="13"/>
  <c r="A357" i="13"/>
  <c r="A358" i="13" s="1"/>
  <c r="H355" i="13"/>
  <c r="E355" i="13"/>
  <c r="V307" i="13"/>
  <c r="U307" i="13"/>
  <c r="T307" i="13"/>
  <c r="S307" i="13"/>
  <c r="R307" i="13"/>
  <c r="Q307" i="13"/>
  <c r="P307" i="13"/>
  <c r="O307" i="13"/>
  <c r="N307" i="13"/>
  <c r="M307" i="13"/>
  <c r="L307" i="13"/>
  <c r="K307" i="13"/>
  <c r="J307" i="13"/>
  <c r="I307" i="13"/>
  <c r="H307" i="13"/>
  <c r="G307" i="13"/>
  <c r="F307" i="13"/>
  <c r="E307" i="13"/>
  <c r="A307" i="13"/>
  <c r="A308" i="13" s="1"/>
  <c r="H305" i="13"/>
  <c r="E305" i="13"/>
  <c r="V257" i="13"/>
  <c r="U257" i="13"/>
  <c r="T257" i="13"/>
  <c r="S257" i="13"/>
  <c r="R257" i="13"/>
  <c r="Q257" i="13"/>
  <c r="P257" i="13"/>
  <c r="O257" i="13"/>
  <c r="N257" i="13"/>
  <c r="M257" i="13"/>
  <c r="L257" i="13"/>
  <c r="K257" i="13"/>
  <c r="J257" i="13"/>
  <c r="I257" i="13"/>
  <c r="H257" i="13"/>
  <c r="G257" i="13"/>
  <c r="F257" i="13"/>
  <c r="E257" i="13"/>
  <c r="A257" i="13"/>
  <c r="A258" i="13" s="1"/>
  <c r="A259" i="13" s="1"/>
  <c r="A260" i="13" s="1"/>
  <c r="H255" i="13"/>
  <c r="E255" i="13"/>
  <c r="V207" i="13"/>
  <c r="U207" i="13"/>
  <c r="T207" i="13"/>
  <c r="S207" i="13"/>
  <c r="R207" i="13"/>
  <c r="Q207" i="13"/>
  <c r="P207" i="13"/>
  <c r="O207" i="13"/>
  <c r="N207" i="13"/>
  <c r="M207" i="13"/>
  <c r="L207" i="13"/>
  <c r="K207" i="13"/>
  <c r="J207" i="13"/>
  <c r="I207" i="13"/>
  <c r="H207" i="13"/>
  <c r="G207" i="13"/>
  <c r="F207" i="13"/>
  <c r="E207" i="13"/>
  <c r="A207" i="13"/>
  <c r="A208" i="13" s="1"/>
  <c r="H205" i="13"/>
  <c r="E205" i="13"/>
  <c r="V157" i="13"/>
  <c r="U157" i="13"/>
  <c r="T157" i="13"/>
  <c r="S157" i="13"/>
  <c r="R157" i="13"/>
  <c r="Q157" i="13"/>
  <c r="P157" i="13"/>
  <c r="O157" i="13"/>
  <c r="N157" i="13"/>
  <c r="M157" i="13"/>
  <c r="L157" i="13"/>
  <c r="K157" i="13"/>
  <c r="J157" i="13"/>
  <c r="I157" i="13"/>
  <c r="H157" i="13"/>
  <c r="G157" i="13"/>
  <c r="F157" i="13"/>
  <c r="E157" i="13"/>
  <c r="A157" i="13"/>
  <c r="A158" i="13" s="1"/>
  <c r="H155" i="13"/>
  <c r="E155" i="13"/>
  <c r="V107" i="13"/>
  <c r="U107" i="13"/>
  <c r="T107" i="13"/>
  <c r="S107" i="13"/>
  <c r="R107" i="13"/>
  <c r="Q107" i="13"/>
  <c r="P107" i="13"/>
  <c r="O107" i="13"/>
  <c r="N107" i="13"/>
  <c r="M107" i="13"/>
  <c r="L107" i="13"/>
  <c r="K107" i="13"/>
  <c r="J107" i="13"/>
  <c r="I107" i="13"/>
  <c r="H107" i="13"/>
  <c r="G107" i="13"/>
  <c r="F107" i="13"/>
  <c r="E107" i="13"/>
  <c r="A107" i="13"/>
  <c r="A108" i="13" s="1"/>
  <c r="A109" i="13" s="1"/>
  <c r="H105" i="13"/>
  <c r="E105" i="13"/>
  <c r="V57" i="13"/>
  <c r="U57" i="13"/>
  <c r="T57" i="13"/>
  <c r="S57" i="13"/>
  <c r="R57" i="13"/>
  <c r="Q57" i="13"/>
  <c r="P57" i="13"/>
  <c r="O57" i="13"/>
  <c r="N57" i="13"/>
  <c r="M57" i="13"/>
  <c r="L57" i="13"/>
  <c r="K57" i="13"/>
  <c r="J57" i="13"/>
  <c r="I57" i="13"/>
  <c r="H57" i="13"/>
  <c r="G57" i="13"/>
  <c r="F57" i="13"/>
  <c r="E57" i="13"/>
  <c r="A57" i="13"/>
  <c r="A58" i="13" s="1"/>
  <c r="H55" i="13"/>
  <c r="E55" i="13"/>
  <c r="V7" i="13"/>
  <c r="U7" i="13"/>
  <c r="T7" i="13"/>
  <c r="S7" i="13"/>
  <c r="R7" i="13"/>
  <c r="Q7" i="13"/>
  <c r="P7" i="13"/>
  <c r="O7" i="13"/>
  <c r="N7" i="13"/>
  <c r="M7" i="13"/>
  <c r="L7" i="13"/>
  <c r="K7" i="13"/>
  <c r="J7" i="13"/>
  <c r="I7" i="13"/>
  <c r="H7" i="13"/>
  <c r="G7" i="13"/>
  <c r="F7" i="13"/>
  <c r="E7" i="13"/>
  <c r="A7" i="13"/>
  <c r="A8" i="13" s="1"/>
  <c r="H5" i="13"/>
  <c r="E5" i="13"/>
  <c r="B17" i="12"/>
  <c r="B7" i="12"/>
  <c r="C6" i="12"/>
  <c r="B6" i="12"/>
  <c r="B26" i="11"/>
  <c r="B24" i="11"/>
  <c r="C20" i="11"/>
  <c r="A16" i="11"/>
  <c r="B16" i="11" s="1"/>
  <c r="C16" i="11" s="1"/>
  <c r="A15" i="11"/>
  <c r="B15" i="11" s="1"/>
  <c r="C15" i="11" s="1"/>
  <c r="A14" i="11"/>
  <c r="B14" i="11" s="1"/>
  <c r="C14" i="11" s="1"/>
  <c r="A13" i="11"/>
  <c r="B13" i="11" s="1"/>
  <c r="C13" i="11" s="1"/>
  <c r="A12" i="11"/>
  <c r="B12" i="11" s="1"/>
  <c r="C12" i="11" s="1"/>
  <c r="A11" i="11"/>
  <c r="B11" i="11" s="1"/>
  <c r="C11" i="11" s="1"/>
  <c r="A10" i="11"/>
  <c r="B10" i="11" s="1"/>
  <c r="C10" i="11" s="1"/>
  <c r="A9" i="11"/>
  <c r="B9" i="11" s="1"/>
  <c r="C9" i="11" s="1"/>
  <c r="A8" i="11"/>
  <c r="B8" i="11" s="1"/>
  <c r="C8" i="11" s="1"/>
  <c r="A7" i="11"/>
  <c r="B7" i="11" s="1"/>
  <c r="C7" i="11" s="1"/>
  <c r="A17" i="10"/>
  <c r="A16" i="10"/>
  <c r="A15" i="10"/>
  <c r="A14" i="10"/>
  <c r="C13" i="10"/>
  <c r="B13" i="10"/>
  <c r="A13" i="10"/>
  <c r="A31" i="9"/>
  <c r="A30" i="9"/>
  <c r="A29" i="9"/>
  <c r="A28" i="9"/>
  <c r="A27" i="9"/>
  <c r="B13" i="9"/>
  <c r="C13" i="9" s="1"/>
  <c r="B12" i="9"/>
  <c r="C12" i="9" s="1"/>
  <c r="B11" i="9"/>
  <c r="C11" i="9" s="1"/>
  <c r="B10" i="9"/>
  <c r="C10" i="9" s="1"/>
  <c r="B9" i="9"/>
  <c r="C9" i="9" s="1"/>
  <c r="B8" i="9"/>
  <c r="C8" i="9" s="1"/>
  <c r="C50" i="8"/>
  <c r="B50" i="8"/>
  <c r="B45" i="8"/>
  <c r="B44" i="8"/>
  <c r="B39" i="8"/>
  <c r="C39" i="8" s="1"/>
  <c r="B29" i="8"/>
  <c r="C31" i="12" s="1"/>
  <c r="C22" i="8"/>
  <c r="B22" i="8"/>
  <c r="C13" i="8"/>
  <c r="F13" i="8" s="1"/>
  <c r="B13" i="8"/>
  <c r="C12" i="8"/>
  <c r="J12" i="8" s="1"/>
  <c r="B12" i="8"/>
  <c r="C11" i="8"/>
  <c r="E11" i="8" s="1"/>
  <c r="B11" i="8"/>
  <c r="C10" i="8"/>
  <c r="D10" i="8" s="1"/>
  <c r="B10" i="8"/>
  <c r="C9" i="8"/>
  <c r="F9" i="8" s="1"/>
  <c r="B9" i="8"/>
  <c r="C8" i="8"/>
  <c r="J8" i="8" s="1"/>
  <c r="B8" i="8"/>
  <c r="C27" i="7"/>
  <c r="B27" i="7"/>
  <c r="C26" i="7"/>
  <c r="B25" i="7"/>
  <c r="C20" i="7"/>
  <c r="B40" i="6"/>
  <c r="C7" i="12" s="1"/>
  <c r="H59" i="5"/>
  <c r="G59" i="5"/>
  <c r="F59" i="5"/>
  <c r="E59" i="5"/>
  <c r="A59" i="5"/>
  <c r="A60" i="5" s="1"/>
  <c r="H11" i="5"/>
  <c r="G11" i="5"/>
  <c r="F11" i="5"/>
  <c r="E11" i="5"/>
  <c r="A11" i="5"/>
  <c r="A12" i="5" s="1"/>
  <c r="C5" i="5"/>
  <c r="B5" i="5"/>
  <c r="B26" i="4"/>
  <c r="B27" i="4" s="1"/>
  <c r="B20" i="4"/>
  <c r="B18" i="4"/>
  <c r="C12" i="4"/>
  <c r="B12" i="4"/>
  <c r="G9" i="4"/>
  <c r="D9" i="4"/>
  <c r="E9" i="4" s="1"/>
  <c r="F9" i="4" s="1"/>
  <c r="G8" i="4"/>
  <c r="E8" i="4"/>
  <c r="D8" i="4"/>
  <c r="G7" i="4"/>
  <c r="D7" i="4"/>
  <c r="E7" i="4" s="1"/>
  <c r="B52" i="3"/>
  <c r="B51" i="3"/>
  <c r="B50" i="3"/>
  <c r="E48" i="3"/>
  <c r="D48" i="3"/>
  <c r="C48" i="3"/>
  <c r="C6" i="5" s="1"/>
  <c r="E47" i="3"/>
  <c r="D47" i="3"/>
  <c r="C47" i="3"/>
  <c r="B6" i="5" s="1"/>
  <c r="B9" i="3"/>
  <c r="B33" i="2"/>
  <c r="B30" i="2"/>
  <c r="B29" i="2"/>
  <c r="C40" i="6" s="1"/>
  <c r="B28" i="2"/>
  <c r="B25" i="2"/>
  <c r="D8" i="11" s="1"/>
  <c r="B24" i="2"/>
  <c r="B23" i="2"/>
  <c r="B22" i="2"/>
  <c r="C50" i="3" s="1"/>
  <c r="B1595" i="15" l="1"/>
  <c r="A1498" i="13"/>
  <c r="D1497" i="13"/>
  <c r="F7" i="4"/>
  <c r="E10" i="4"/>
  <c r="B14" i="4" s="1"/>
  <c r="E52" i="3"/>
  <c r="B1008" i="15" s="1"/>
  <c r="E51" i="3"/>
  <c r="B1593" i="13" s="1"/>
  <c r="A9" i="13"/>
  <c r="D9" i="13" s="1"/>
  <c r="D8" i="13"/>
  <c r="B20" i="7"/>
  <c r="C52" i="3"/>
  <c r="D51" i="3"/>
  <c r="B1545" i="13" s="1"/>
  <c r="C51" i="3"/>
  <c r="B260" i="13" s="1"/>
  <c r="B7" i="5"/>
  <c r="A409" i="13"/>
  <c r="C409" i="13" s="1"/>
  <c r="D408" i="13"/>
  <c r="E408" i="13" s="1"/>
  <c r="A1109" i="13"/>
  <c r="A1110" i="13" s="1"/>
  <c r="D1108" i="13"/>
  <c r="B30" i="8"/>
  <c r="D13" i="10"/>
  <c r="D8" i="8"/>
  <c r="D1009" i="15"/>
  <c r="E8" i="8"/>
  <c r="D12" i="8"/>
  <c r="D308" i="15"/>
  <c r="B31" i="2"/>
  <c r="B13" i="4"/>
  <c r="F8" i="8"/>
  <c r="E12" i="8"/>
  <c r="G12" i="8" s="1"/>
  <c r="D358" i="15"/>
  <c r="I8" i="8"/>
  <c r="F12" i="8"/>
  <c r="B34" i="2"/>
  <c r="B35" i="2"/>
  <c r="B41" i="6"/>
  <c r="D41" i="6"/>
  <c r="E9" i="8"/>
  <c r="G10" i="4"/>
  <c r="G12" i="4" s="1"/>
  <c r="J9" i="8"/>
  <c r="A61" i="5"/>
  <c r="B60" i="5"/>
  <c r="D60" i="5"/>
  <c r="A13" i="5"/>
  <c r="D12" i="5"/>
  <c r="B12" i="5"/>
  <c r="F10" i="4"/>
  <c r="B11" i="4" s="1"/>
  <c r="B40" i="8"/>
  <c r="B33" i="12" s="1"/>
  <c r="A59" i="13"/>
  <c r="D58" i="13"/>
  <c r="B58" i="13"/>
  <c r="D13" i="9"/>
  <c r="A110" i="13"/>
  <c r="D109" i="13"/>
  <c r="B508" i="15"/>
  <c r="B409" i="15"/>
  <c r="B358" i="15"/>
  <c r="B308" i="15"/>
  <c r="B408" i="13"/>
  <c r="D12" i="11"/>
  <c r="E12" i="11" s="1"/>
  <c r="B8" i="12"/>
  <c r="A10" i="13"/>
  <c r="G370" i="14"/>
  <c r="G318" i="14"/>
  <c r="G266" i="14"/>
  <c r="G58" i="14"/>
  <c r="G6" i="14"/>
  <c r="D39" i="8"/>
  <c r="B1009" i="15"/>
  <c r="B10" i="3"/>
  <c r="D9" i="9"/>
  <c r="B26" i="2"/>
  <c r="C35" i="11" s="1"/>
  <c r="F8" i="4"/>
  <c r="D409" i="15"/>
  <c r="D408" i="15"/>
  <c r="B19" i="4"/>
  <c r="J1007" i="15"/>
  <c r="J957" i="15"/>
  <c r="G957" i="15"/>
  <c r="G857" i="15"/>
  <c r="J1107" i="13"/>
  <c r="J1157" i="13"/>
  <c r="J1207" i="13"/>
  <c r="G1157" i="13"/>
  <c r="J1007" i="13"/>
  <c r="G957" i="13"/>
  <c r="J757" i="13"/>
  <c r="G907" i="13"/>
  <c r="J607" i="13"/>
  <c r="G607" i="13"/>
  <c r="G807" i="13"/>
  <c r="J707" i="13"/>
  <c r="G657" i="13"/>
  <c r="E8" i="11"/>
  <c r="D50" i="3"/>
  <c r="B911" i="14" s="1"/>
  <c r="D52" i="3"/>
  <c r="B759" i="15" s="1"/>
  <c r="C5" i="8"/>
  <c r="M13" i="8" s="1"/>
  <c r="N13" i="8" s="1"/>
  <c r="B5" i="8"/>
  <c r="D6" i="12"/>
  <c r="C41" i="6"/>
  <c r="D40" i="6"/>
  <c r="D7" i="12" s="1"/>
  <c r="D208" i="13"/>
  <c r="A209" i="13"/>
  <c r="B208" i="13"/>
  <c r="E12" i="4"/>
  <c r="G475" i="14"/>
  <c r="G423" i="14"/>
  <c r="C475" i="14"/>
  <c r="C423" i="14"/>
  <c r="G371" i="14"/>
  <c r="G319" i="14"/>
  <c r="C371" i="14"/>
  <c r="C319" i="14"/>
  <c r="G267" i="14"/>
  <c r="G215" i="14"/>
  <c r="G111" i="14"/>
  <c r="G7" i="14"/>
  <c r="C7" i="14"/>
  <c r="C215" i="14"/>
  <c r="G59" i="14"/>
  <c r="D11" i="11"/>
  <c r="E11" i="11" s="1"/>
  <c r="D14" i="11"/>
  <c r="E14" i="11" s="1"/>
  <c r="D12" i="9"/>
  <c r="D10" i="9"/>
  <c r="D8" i="9"/>
  <c r="B18" i="11"/>
  <c r="D7" i="11"/>
  <c r="E7" i="11" s="1"/>
  <c r="B17" i="11"/>
  <c r="B25" i="11" s="1"/>
  <c r="D10" i="11"/>
  <c r="E10" i="11" s="1"/>
  <c r="D13" i="11"/>
  <c r="E13" i="11" s="1"/>
  <c r="D16" i="11"/>
  <c r="E16" i="11" s="1"/>
  <c r="B27" i="2"/>
  <c r="D9" i="11"/>
  <c r="E9" i="11" s="1"/>
  <c r="D15" i="11"/>
  <c r="E15" i="11" s="1"/>
  <c r="D11" i="9"/>
  <c r="E13" i="10"/>
  <c r="F13" i="10" s="1"/>
  <c r="B14" i="10" s="1"/>
  <c r="A159" i="13"/>
  <c r="D158" i="13"/>
  <c r="E50" i="3"/>
  <c r="B758" i="13" s="1"/>
  <c r="G13" i="10"/>
  <c r="C14" i="10" s="1"/>
  <c r="C8" i="12"/>
  <c r="B43" i="6"/>
  <c r="D8" i="12" s="1"/>
  <c r="B32" i="2"/>
  <c r="B26" i="7" s="1"/>
  <c r="B32" i="4"/>
  <c r="B1058" i="13"/>
  <c r="B1497" i="13"/>
  <c r="B258" i="13"/>
  <c r="C25" i="7"/>
  <c r="D11" i="8"/>
  <c r="I11" i="8" s="1"/>
  <c r="J13" i="8"/>
  <c r="D508" i="13"/>
  <c r="C508" i="13"/>
  <c r="B508" i="13"/>
  <c r="A509" i="13"/>
  <c r="F11" i="8"/>
  <c r="B308" i="13"/>
  <c r="B46" i="8"/>
  <c r="A261" i="13"/>
  <c r="D260" i="13"/>
  <c r="E10" i="8"/>
  <c r="C30" i="8"/>
  <c r="F10" i="8"/>
  <c r="G10" i="8" s="1"/>
  <c r="H10" i="8" s="1"/>
  <c r="D9" i="8"/>
  <c r="J11" i="8"/>
  <c r="B32" i="8"/>
  <c r="B32" i="12" s="1"/>
  <c r="D108" i="13"/>
  <c r="B5" i="10"/>
  <c r="I10" i="8"/>
  <c r="C35" i="8"/>
  <c r="D1547" i="15" s="1"/>
  <c r="J10" i="8"/>
  <c r="D35" i="8"/>
  <c r="D13" i="8"/>
  <c r="C36" i="8"/>
  <c r="D1595" i="15" s="1"/>
  <c r="C17" i="12"/>
  <c r="D17" i="12" s="1"/>
  <c r="E13" i="8"/>
  <c r="D36" i="8"/>
  <c r="B8" i="13"/>
  <c r="D259" i="13"/>
  <c r="B259" i="13"/>
  <c r="D308" i="13"/>
  <c r="C258" i="13"/>
  <c r="A309" i="13"/>
  <c r="D258" i="13"/>
  <c r="E258" i="13"/>
  <c r="F258" i="13" s="1"/>
  <c r="C358" i="13"/>
  <c r="H358" i="13" s="1"/>
  <c r="A359" i="13"/>
  <c r="D358" i="13"/>
  <c r="A459" i="13"/>
  <c r="B458" i="13"/>
  <c r="D558" i="13"/>
  <c r="B558" i="13"/>
  <c r="A559" i="13"/>
  <c r="D609" i="13"/>
  <c r="B609" i="13"/>
  <c r="G707" i="13"/>
  <c r="C408" i="13"/>
  <c r="A709" i="13"/>
  <c r="D708" i="13"/>
  <c r="C708" i="13"/>
  <c r="A959" i="13"/>
  <c r="D958" i="13"/>
  <c r="A610" i="13"/>
  <c r="A659" i="13"/>
  <c r="D658" i="13"/>
  <c r="B658" i="13"/>
  <c r="D908" i="13"/>
  <c r="C908" i="13"/>
  <c r="A909" i="13"/>
  <c r="E508" i="13"/>
  <c r="F508" i="13" s="1"/>
  <c r="D759" i="13"/>
  <c r="C759" i="13"/>
  <c r="A760" i="13"/>
  <c r="J657" i="13"/>
  <c r="D758" i="13"/>
  <c r="J907" i="13"/>
  <c r="I907" i="13"/>
  <c r="B608" i="13"/>
  <c r="I607" i="13"/>
  <c r="D608" i="13"/>
  <c r="G757" i="13"/>
  <c r="A809" i="13"/>
  <c r="D808" i="13"/>
  <c r="C808" i="13"/>
  <c r="G857" i="13"/>
  <c r="B808" i="13"/>
  <c r="F707" i="13"/>
  <c r="B858" i="13"/>
  <c r="A859" i="13"/>
  <c r="D858" i="13"/>
  <c r="J807" i="13"/>
  <c r="I807" i="13"/>
  <c r="G1107" i="13"/>
  <c r="I857" i="13"/>
  <c r="J857" i="13"/>
  <c r="A1159" i="13"/>
  <c r="D1158" i="13"/>
  <c r="C1158" i="13"/>
  <c r="B1158" i="13"/>
  <c r="G1007" i="13"/>
  <c r="F1007" i="13"/>
  <c r="G1057" i="13"/>
  <c r="I757" i="13"/>
  <c r="I957" i="13"/>
  <c r="J1057" i="13"/>
  <c r="I1057" i="13"/>
  <c r="J957" i="13"/>
  <c r="A1009" i="13"/>
  <c r="B1008" i="13"/>
  <c r="G1207" i="13"/>
  <c r="F1057" i="13"/>
  <c r="A1209" i="13"/>
  <c r="C1208" i="13"/>
  <c r="B1208" i="13"/>
  <c r="A1306" i="13"/>
  <c r="D1305" i="13"/>
  <c r="I1007" i="13"/>
  <c r="A1059" i="13"/>
  <c r="B1305" i="13"/>
  <c r="D1449" i="13"/>
  <c r="B1449" i="13"/>
  <c r="A1450" i="13"/>
  <c r="D1785" i="13"/>
  <c r="B1785" i="13"/>
  <c r="A1786" i="13"/>
  <c r="D1353" i="13"/>
  <c r="C1353" i="13"/>
  <c r="A1354" i="13"/>
  <c r="C1257" i="13"/>
  <c r="A1499" i="13"/>
  <c r="D1498" i="13"/>
  <c r="B1498" i="13"/>
  <c r="A1402" i="13"/>
  <c r="D1401" i="13"/>
  <c r="A1259" i="13"/>
  <c r="D1258" i="13"/>
  <c r="B1258" i="13"/>
  <c r="A1594" i="13"/>
  <c r="D1593" i="13"/>
  <c r="C1058" i="13"/>
  <c r="F1207" i="13"/>
  <c r="A1546" i="13"/>
  <c r="D1545" i="13"/>
  <c r="C1545" i="13"/>
  <c r="D1257" i="13"/>
  <c r="C59" i="14"/>
  <c r="C58" i="14"/>
  <c r="B1689" i="13"/>
  <c r="A1690" i="13"/>
  <c r="D1689" i="13"/>
  <c r="A11" i="14"/>
  <c r="S10" i="14"/>
  <c r="C10" i="14"/>
  <c r="D10" i="14" s="1"/>
  <c r="B10" i="14"/>
  <c r="O10" i="14"/>
  <c r="F10" i="14"/>
  <c r="A1738" i="13"/>
  <c r="D1737" i="13"/>
  <c r="B1737" i="13"/>
  <c r="A1642" i="13"/>
  <c r="D1641" i="13"/>
  <c r="B1641" i="13"/>
  <c r="B1257" i="13"/>
  <c r="G114" i="14"/>
  <c r="S114" i="14"/>
  <c r="C114" i="14"/>
  <c r="B114" i="14"/>
  <c r="S166" i="14"/>
  <c r="C166" i="14"/>
  <c r="B166" i="14"/>
  <c r="A167" i="14"/>
  <c r="A64" i="14"/>
  <c r="K114" i="14"/>
  <c r="B63" i="14"/>
  <c r="A115" i="14"/>
  <c r="O63" i="14"/>
  <c r="W62" i="14"/>
  <c r="G62" i="14"/>
  <c r="B62" i="14"/>
  <c r="C111" i="14"/>
  <c r="C110" i="14"/>
  <c r="G110" i="14"/>
  <c r="G214" i="14"/>
  <c r="B270" i="14"/>
  <c r="A271" i="14"/>
  <c r="K270" i="14"/>
  <c r="W270" i="14"/>
  <c r="G270" i="14"/>
  <c r="H270" i="14" s="1"/>
  <c r="I270" i="14" s="1"/>
  <c r="S270" i="14"/>
  <c r="O270" i="14"/>
  <c r="C270" i="14"/>
  <c r="D270" i="14" s="1"/>
  <c r="E270" i="14" s="1"/>
  <c r="G162" i="14"/>
  <c r="C163" i="14"/>
  <c r="G163" i="14"/>
  <c r="C266" i="14"/>
  <c r="C267" i="14"/>
  <c r="A219" i="14"/>
  <c r="O218" i="14"/>
  <c r="B218" i="14"/>
  <c r="C218" i="14"/>
  <c r="B322" i="14"/>
  <c r="O322" i="14"/>
  <c r="A323" i="14"/>
  <c r="G422" i="14"/>
  <c r="G474" i="14"/>
  <c r="O374" i="14"/>
  <c r="A375" i="14"/>
  <c r="S426" i="14"/>
  <c r="C426" i="14"/>
  <c r="B426" i="14"/>
  <c r="A427" i="14"/>
  <c r="B478" i="14"/>
  <c r="A479" i="14"/>
  <c r="B374" i="14"/>
  <c r="A576" i="14"/>
  <c r="B575" i="14"/>
  <c r="C575" i="14"/>
  <c r="A960" i="14"/>
  <c r="A672" i="14"/>
  <c r="C671" i="14"/>
  <c r="B671" i="14"/>
  <c r="B719" i="14"/>
  <c r="A720" i="14"/>
  <c r="B527" i="14"/>
  <c r="A528" i="14"/>
  <c r="A624" i="14"/>
  <c r="B623" i="14"/>
  <c r="A816" i="14"/>
  <c r="B815" i="14"/>
  <c r="B863" i="14"/>
  <c r="A864" i="14"/>
  <c r="B912" i="14"/>
  <c r="A913" i="14"/>
  <c r="B108" i="15"/>
  <c r="A109" i="15"/>
  <c r="D108" i="15"/>
  <c r="A768" i="14"/>
  <c r="B767" i="14"/>
  <c r="A9" i="15"/>
  <c r="D8" i="15"/>
  <c r="B8" i="15"/>
  <c r="A59" i="15"/>
  <c r="D58" i="15"/>
  <c r="C58" i="15"/>
  <c r="E58" i="15" s="1"/>
  <c r="B58" i="15"/>
  <c r="A159" i="15"/>
  <c r="D158" i="15"/>
  <c r="C158" i="15"/>
  <c r="B158" i="15"/>
  <c r="A209" i="15"/>
  <c r="D208" i="15"/>
  <c r="B208" i="15"/>
  <c r="A259" i="15"/>
  <c r="D258" i="15"/>
  <c r="B258" i="15"/>
  <c r="A310" i="15"/>
  <c r="D309" i="15"/>
  <c r="C309" i="15"/>
  <c r="B309" i="15"/>
  <c r="B408" i="15"/>
  <c r="A360" i="15"/>
  <c r="D359" i="15"/>
  <c r="B359" i="15"/>
  <c r="A459" i="15"/>
  <c r="D458" i="15"/>
  <c r="B458" i="15"/>
  <c r="D410" i="15"/>
  <c r="B410" i="15"/>
  <c r="A411" i="15"/>
  <c r="A510" i="15"/>
  <c r="D509" i="15"/>
  <c r="C509" i="15"/>
  <c r="B509" i="15"/>
  <c r="A559" i="15"/>
  <c r="D558" i="15"/>
  <c r="B558" i="15"/>
  <c r="D508" i="15"/>
  <c r="A609" i="15"/>
  <c r="D608" i="15"/>
  <c r="B608" i="15"/>
  <c r="A659" i="15"/>
  <c r="D658" i="15"/>
  <c r="B658" i="15"/>
  <c r="A709" i="15"/>
  <c r="B708" i="15"/>
  <c r="D708" i="15"/>
  <c r="C708" i="15"/>
  <c r="C759" i="15"/>
  <c r="A760" i="15"/>
  <c r="D759" i="15"/>
  <c r="A809" i="15"/>
  <c r="D808" i="15"/>
  <c r="D758" i="15"/>
  <c r="D858" i="15"/>
  <c r="B858" i="15"/>
  <c r="A859" i="15"/>
  <c r="G907" i="15"/>
  <c r="A909" i="15"/>
  <c r="D908" i="15"/>
  <c r="C908" i="15"/>
  <c r="B908" i="15"/>
  <c r="J857" i="15"/>
  <c r="I857" i="15"/>
  <c r="D1008" i="15"/>
  <c r="F907" i="15"/>
  <c r="A959" i="15"/>
  <c r="B958" i="15"/>
  <c r="B1010" i="15"/>
  <c r="A1011" i="15"/>
  <c r="D1010" i="15"/>
  <c r="D958" i="15"/>
  <c r="I907" i="15"/>
  <c r="G1007" i="15"/>
  <c r="J907" i="15"/>
  <c r="F1007" i="15"/>
  <c r="B1058" i="15"/>
  <c r="A1059" i="15"/>
  <c r="D1058" i="15"/>
  <c r="D1108" i="15"/>
  <c r="B1108" i="15"/>
  <c r="A1109" i="15"/>
  <c r="D1158" i="15"/>
  <c r="C1158" i="15"/>
  <c r="E1158" i="15" s="1"/>
  <c r="B1158" i="15"/>
  <c r="A1159" i="15"/>
  <c r="A1209" i="15"/>
  <c r="D1208" i="15"/>
  <c r="B1208" i="15"/>
  <c r="A1259" i="15"/>
  <c r="D1258" i="15"/>
  <c r="B1258" i="15"/>
  <c r="D1307" i="15"/>
  <c r="D1355" i="15"/>
  <c r="B1355" i="15"/>
  <c r="B1307" i="15"/>
  <c r="A1308" i="15"/>
  <c r="A1356" i="15"/>
  <c r="A1548" i="15"/>
  <c r="C1547" i="15"/>
  <c r="A1405" i="15"/>
  <c r="B1404" i="15"/>
  <c r="B1547" i="15"/>
  <c r="D1404" i="15"/>
  <c r="B1451" i="15"/>
  <c r="D1451" i="15"/>
  <c r="A1452" i="15"/>
  <c r="D1403" i="15"/>
  <c r="B1403" i="15"/>
  <c r="A1501" i="15"/>
  <c r="D1500" i="15"/>
  <c r="C1500" i="15"/>
  <c r="A1597" i="15"/>
  <c r="D1596" i="15"/>
  <c r="B1596" i="15"/>
  <c r="D1499" i="15"/>
  <c r="B1499" i="15"/>
  <c r="C609" i="13" l="1"/>
  <c r="C410" i="15"/>
  <c r="C1008" i="13"/>
  <c r="C608" i="15"/>
  <c r="G218" i="14"/>
  <c r="C958" i="15"/>
  <c r="G166" i="14"/>
  <c r="H166" i="14" s="1"/>
  <c r="C260" i="13"/>
  <c r="S322" i="14"/>
  <c r="K166" i="14"/>
  <c r="C1689" i="13"/>
  <c r="C858" i="13"/>
  <c r="H858" i="13" s="1"/>
  <c r="B958" i="13"/>
  <c r="C1355" i="15"/>
  <c r="E1355" i="15" s="1"/>
  <c r="H1355" i="15" s="1"/>
  <c r="C911" i="14"/>
  <c r="C815" i="14"/>
  <c r="S374" i="14"/>
  <c r="W10" i="14"/>
  <c r="C1108" i="13"/>
  <c r="H1108" i="13" s="1"/>
  <c r="C1108" i="15"/>
  <c r="C1010" i="15"/>
  <c r="G63" i="14"/>
  <c r="K10" i="14"/>
  <c r="C658" i="13"/>
  <c r="E658" i="13" s="1"/>
  <c r="C1058" i="15"/>
  <c r="E1058" i="15" s="1"/>
  <c r="F1058" i="15" s="1"/>
  <c r="C458" i="15"/>
  <c r="H458" i="15" s="1"/>
  <c r="O478" i="14"/>
  <c r="C863" i="14"/>
  <c r="C478" i="14"/>
  <c r="G322" i="14"/>
  <c r="H322" i="14" s="1"/>
  <c r="I322" i="14" s="1"/>
  <c r="C958" i="13"/>
  <c r="E958" i="13" s="1"/>
  <c r="F958" i="13" s="1"/>
  <c r="C458" i="13"/>
  <c r="E458" i="13" s="1"/>
  <c r="F458" i="13" s="1"/>
  <c r="F58" i="15"/>
  <c r="C374" i="14"/>
  <c r="W114" i="14"/>
  <c r="W218" i="14"/>
  <c r="C608" i="13"/>
  <c r="C1258" i="13"/>
  <c r="C623" i="14"/>
  <c r="C558" i="13"/>
  <c r="H558" i="13" s="1"/>
  <c r="I558" i="13" s="1"/>
  <c r="W166" i="14"/>
  <c r="C1008" i="15"/>
  <c r="C558" i="15"/>
  <c r="H558" i="15" s="1"/>
  <c r="I558" i="15" s="1"/>
  <c r="C359" i="15"/>
  <c r="C108" i="15"/>
  <c r="H108" i="15" s="1"/>
  <c r="I108" i="15" s="1"/>
  <c r="C719" i="14"/>
  <c r="S478" i="14"/>
  <c r="W322" i="14"/>
  <c r="C62" i="14"/>
  <c r="D62" i="14" s="1"/>
  <c r="O166" i="14"/>
  <c r="C1737" i="13"/>
  <c r="E1737" i="13" s="1"/>
  <c r="F1158" i="15"/>
  <c r="C1403" i="15"/>
  <c r="E1403" i="15" s="1"/>
  <c r="G1403" i="15" s="1"/>
  <c r="C63" i="14"/>
  <c r="G10" i="14"/>
  <c r="C858" i="15"/>
  <c r="H858" i="15" s="1"/>
  <c r="J858" i="15" s="1"/>
  <c r="C258" i="15"/>
  <c r="K218" i="14"/>
  <c r="S63" i="14"/>
  <c r="C1785" i="13"/>
  <c r="C1451" i="15"/>
  <c r="E1451" i="15" s="1"/>
  <c r="C1307" i="15"/>
  <c r="E1307" i="15" s="1"/>
  <c r="G1307" i="15" s="1"/>
  <c r="K478" i="14"/>
  <c r="C1641" i="13"/>
  <c r="E1641" i="13" s="1"/>
  <c r="G1641" i="13" s="1"/>
  <c r="C109" i="13"/>
  <c r="C808" i="15"/>
  <c r="W374" i="14"/>
  <c r="K62" i="14"/>
  <c r="B808" i="15"/>
  <c r="C208" i="15"/>
  <c r="E208" i="15" s="1"/>
  <c r="G208" i="15" s="1"/>
  <c r="C322" i="14"/>
  <c r="D322" i="14" s="1"/>
  <c r="E322" i="14" s="1"/>
  <c r="C1258" i="15"/>
  <c r="E1258" i="15" s="1"/>
  <c r="C1596" i="15"/>
  <c r="C1404" i="15"/>
  <c r="K426" i="14"/>
  <c r="K322" i="14"/>
  <c r="S218" i="14"/>
  <c r="S62" i="14"/>
  <c r="C1497" i="13"/>
  <c r="E1497" i="13" s="1"/>
  <c r="C1305" i="13"/>
  <c r="E1305" i="13" s="1"/>
  <c r="G1305" i="13" s="1"/>
  <c r="C758" i="13"/>
  <c r="B1110" i="13"/>
  <c r="F408" i="13"/>
  <c r="G408" i="13"/>
  <c r="H12" i="8"/>
  <c r="F1737" i="13"/>
  <c r="B20" i="11"/>
  <c r="I12" i="8"/>
  <c r="K12" i="8" s="1"/>
  <c r="L12" i="8" s="1"/>
  <c r="C1109" i="13"/>
  <c r="D1110" i="13"/>
  <c r="B409" i="13"/>
  <c r="G11" i="8"/>
  <c r="H11" i="8" s="1"/>
  <c r="D409" i="13"/>
  <c r="G1737" i="13"/>
  <c r="H10" i="14"/>
  <c r="B1109" i="13"/>
  <c r="A410" i="13"/>
  <c r="C410" i="13" s="1"/>
  <c r="G8" i="8"/>
  <c r="E62" i="14"/>
  <c r="G258" i="13"/>
  <c r="E1108" i="15"/>
  <c r="F1108" i="15" s="1"/>
  <c r="E708" i="15"/>
  <c r="F708" i="15" s="1"/>
  <c r="B1108" i="13"/>
  <c r="B908" i="13"/>
  <c r="B758" i="15"/>
  <c r="C1110" i="13"/>
  <c r="B1500" i="15"/>
  <c r="A1111" i="13"/>
  <c r="A1112" i="13" s="1"/>
  <c r="B108" i="13"/>
  <c r="E458" i="15"/>
  <c r="B1353" i="13"/>
  <c r="D1109" i="13"/>
  <c r="B358" i="13"/>
  <c r="B9" i="13"/>
  <c r="B23" i="8"/>
  <c r="B959" i="14"/>
  <c r="H408" i="13"/>
  <c r="B109" i="13"/>
  <c r="I458" i="15"/>
  <c r="F208" i="15"/>
  <c r="C9" i="13"/>
  <c r="M10" i="8"/>
  <c r="C30" i="12" s="1"/>
  <c r="E358" i="13"/>
  <c r="B708" i="13"/>
  <c r="I358" i="13"/>
  <c r="J358" i="13"/>
  <c r="B19" i="11"/>
  <c r="A660" i="15"/>
  <c r="D659" i="15"/>
  <c r="C659" i="15"/>
  <c r="B659" i="15"/>
  <c r="A1598" i="15"/>
  <c r="D1597" i="15"/>
  <c r="C1597" i="15"/>
  <c r="B1597" i="15"/>
  <c r="A1309" i="15"/>
  <c r="D1308" i="15"/>
  <c r="C1308" i="15"/>
  <c r="B1308" i="15"/>
  <c r="A1110" i="15"/>
  <c r="D1109" i="15"/>
  <c r="C1109" i="15"/>
  <c r="B1109" i="15"/>
  <c r="H1108" i="15"/>
  <c r="I1108" i="15" s="1"/>
  <c r="G1108" i="15"/>
  <c r="E1008" i="15"/>
  <c r="F1008" i="15" s="1"/>
  <c r="H1008" i="15"/>
  <c r="A110" i="15"/>
  <c r="D109" i="15"/>
  <c r="C109" i="15"/>
  <c r="B109" i="15"/>
  <c r="A529" i="14"/>
  <c r="C528" i="14"/>
  <c r="B528" i="14"/>
  <c r="B960" i="14"/>
  <c r="A961" i="14"/>
  <c r="C960" i="14"/>
  <c r="D426" i="14"/>
  <c r="E426" i="14" s="1"/>
  <c r="A1060" i="13"/>
  <c r="D1059" i="13"/>
  <c r="C1059" i="13"/>
  <c r="B1059" i="13"/>
  <c r="H1008" i="13"/>
  <c r="I1008" i="13" s="1"/>
  <c r="E1008" i="13"/>
  <c r="G1008" i="13" s="1"/>
  <c r="H758" i="13"/>
  <c r="J758" i="13" s="1"/>
  <c r="E758" i="13"/>
  <c r="F758" i="13" s="1"/>
  <c r="A310" i="13"/>
  <c r="D309" i="13"/>
  <c r="C309" i="13"/>
  <c r="B309" i="13"/>
  <c r="A1595" i="13"/>
  <c r="C1594" i="13"/>
  <c r="B1594" i="13"/>
  <c r="D1594" i="13"/>
  <c r="E1257" i="13"/>
  <c r="A1010" i="13"/>
  <c r="D1009" i="13"/>
  <c r="C1009" i="13"/>
  <c r="B1009" i="13"/>
  <c r="H808" i="13"/>
  <c r="I808" i="13" s="1"/>
  <c r="E808" i="13"/>
  <c r="F808" i="13" s="1"/>
  <c r="H508" i="13"/>
  <c r="I508" i="13" s="1"/>
  <c r="A914" i="14"/>
  <c r="C913" i="14"/>
  <c r="B913" i="14"/>
  <c r="F62" i="14"/>
  <c r="D63" i="14" s="1"/>
  <c r="E63" i="14" s="1"/>
  <c r="F270" i="14"/>
  <c r="H1158" i="13"/>
  <c r="I1158" i="13" s="1"/>
  <c r="E1158" i="13"/>
  <c r="F1158" i="13" s="1"/>
  <c r="G1158" i="13"/>
  <c r="A460" i="13"/>
  <c r="D459" i="13"/>
  <c r="C459" i="13"/>
  <c r="B459" i="13"/>
  <c r="J458" i="15"/>
  <c r="D459" i="15"/>
  <c r="C459" i="15"/>
  <c r="B459" i="15"/>
  <c r="A460" i="15"/>
  <c r="W375" i="14"/>
  <c r="G375" i="14"/>
  <c r="S375" i="14"/>
  <c r="C375" i="14"/>
  <c r="B375" i="14"/>
  <c r="O375" i="14"/>
  <c r="K375" i="14"/>
  <c r="A376" i="14"/>
  <c r="A1355" i="13"/>
  <c r="D1354" i="13"/>
  <c r="C1354" i="13"/>
  <c r="B1354" i="13"/>
  <c r="A810" i="13"/>
  <c r="D809" i="13"/>
  <c r="B809" i="13"/>
  <c r="C809" i="13"/>
  <c r="A560" i="13"/>
  <c r="D559" i="13"/>
  <c r="B559" i="13"/>
  <c r="C559" i="13"/>
  <c r="B22" i="4"/>
  <c r="B21" i="4"/>
  <c r="B9" i="12" s="1"/>
  <c r="D1405" i="15"/>
  <c r="C1405" i="15"/>
  <c r="B1405" i="15"/>
  <c r="A1406" i="15"/>
  <c r="H1258" i="15"/>
  <c r="I1258" i="15" s="1"/>
  <c r="A577" i="14"/>
  <c r="C576" i="14"/>
  <c r="B576" i="14"/>
  <c r="D114" i="14"/>
  <c r="H1737" i="13"/>
  <c r="D1306" i="13"/>
  <c r="C1306" i="13"/>
  <c r="B1306" i="13"/>
  <c r="A1307" i="13"/>
  <c r="A1160" i="13"/>
  <c r="D1159" i="13"/>
  <c r="C1159" i="13"/>
  <c r="B1159" i="13"/>
  <c r="B27" i="11"/>
  <c r="C28" i="11"/>
  <c r="M8" i="8"/>
  <c r="N8" i="8" s="1"/>
  <c r="C12" i="5"/>
  <c r="A761" i="15"/>
  <c r="D760" i="15"/>
  <c r="C760" i="15"/>
  <c r="B760" i="15"/>
  <c r="D310" i="15"/>
  <c r="C310" i="15"/>
  <c r="B310" i="15"/>
  <c r="A311" i="15"/>
  <c r="D374" i="14"/>
  <c r="E374" i="14" s="1"/>
  <c r="S64" i="14"/>
  <c r="C64" i="14"/>
  <c r="B64" i="14"/>
  <c r="O64" i="14"/>
  <c r="A65" i="14"/>
  <c r="K64" i="14"/>
  <c r="W64" i="14"/>
  <c r="G64" i="14"/>
  <c r="E1353" i="13"/>
  <c r="G1353" i="13" s="1"/>
  <c r="B158" i="13"/>
  <c r="K10" i="8"/>
  <c r="A111" i="13"/>
  <c r="D110" i="13"/>
  <c r="B110" i="13"/>
  <c r="C110" i="13"/>
  <c r="D1209" i="15"/>
  <c r="C1209" i="15"/>
  <c r="B1209" i="15"/>
  <c r="A1210" i="15"/>
  <c r="H708" i="15"/>
  <c r="I708" i="15" s="1"/>
  <c r="C559" i="15"/>
  <c r="B559" i="15"/>
  <c r="D559" i="15"/>
  <c r="A560" i="15"/>
  <c r="D9" i="15"/>
  <c r="C9" i="15"/>
  <c r="A10" i="15"/>
  <c r="B9" i="15"/>
  <c r="W323" i="14"/>
  <c r="G323" i="14"/>
  <c r="S323" i="14"/>
  <c r="C323" i="14"/>
  <c r="B323" i="14"/>
  <c r="O323" i="14"/>
  <c r="A324" i="14"/>
  <c r="K323" i="14"/>
  <c r="H114" i="14"/>
  <c r="I114" i="14" s="1"/>
  <c r="J114" i="14"/>
  <c r="C1259" i="13"/>
  <c r="B1259" i="13"/>
  <c r="D1259" i="13"/>
  <c r="A1260" i="13"/>
  <c r="B13" i="5"/>
  <c r="D13" i="5"/>
  <c r="C13" i="5"/>
  <c r="A14" i="5"/>
  <c r="E1547" i="15"/>
  <c r="C1159" i="15"/>
  <c r="B1159" i="15"/>
  <c r="A1160" i="15"/>
  <c r="D1159" i="15"/>
  <c r="A1012" i="15"/>
  <c r="D1011" i="15"/>
  <c r="C1011" i="15"/>
  <c r="B1011" i="15"/>
  <c r="A721" i="14"/>
  <c r="C720" i="14"/>
  <c r="B720" i="14"/>
  <c r="J270" i="14"/>
  <c r="E10" i="14"/>
  <c r="E1545" i="13"/>
  <c r="G1545" i="13" s="1"/>
  <c r="B1401" i="13"/>
  <c r="H258" i="13"/>
  <c r="I13" i="8"/>
  <c r="G13" i="8"/>
  <c r="B7" i="10"/>
  <c r="B6" i="10"/>
  <c r="A160" i="13"/>
  <c r="D159" i="13"/>
  <c r="C159" i="13"/>
  <c r="B159" i="13"/>
  <c r="M12" i="8"/>
  <c r="N12" i="8" s="1"/>
  <c r="A11" i="13"/>
  <c r="D10" i="13"/>
  <c r="C10" i="13"/>
  <c r="B10" i="13"/>
  <c r="D1548" i="15"/>
  <c r="A1549" i="15"/>
  <c r="B1548" i="15"/>
  <c r="C1548" i="15"/>
  <c r="D859" i="15"/>
  <c r="A860" i="15"/>
  <c r="C859" i="15"/>
  <c r="B859" i="15"/>
  <c r="C768" i="14"/>
  <c r="B768" i="14"/>
  <c r="A769" i="14"/>
  <c r="A480" i="14"/>
  <c r="G479" i="14"/>
  <c r="W479" i="14"/>
  <c r="S479" i="14"/>
  <c r="C479" i="14"/>
  <c r="B479" i="14"/>
  <c r="O479" i="14"/>
  <c r="K479" i="14"/>
  <c r="A220" i="14"/>
  <c r="K219" i="14"/>
  <c r="W219" i="14"/>
  <c r="G219" i="14"/>
  <c r="S219" i="14"/>
  <c r="C219" i="14"/>
  <c r="B219" i="14"/>
  <c r="O219" i="14"/>
  <c r="A1643" i="13"/>
  <c r="C1642" i="13"/>
  <c r="B1642" i="13"/>
  <c r="D1642" i="13"/>
  <c r="A1787" i="13"/>
  <c r="D1786" i="13"/>
  <c r="C1786" i="13"/>
  <c r="B1786" i="13"/>
  <c r="D859" i="13"/>
  <c r="C859" i="13"/>
  <c r="B859" i="13"/>
  <c r="A860" i="13"/>
  <c r="B759" i="13"/>
  <c r="H708" i="13"/>
  <c r="I708" i="13" s="1"/>
  <c r="E708" i="13"/>
  <c r="C359" i="13"/>
  <c r="B359" i="13"/>
  <c r="D359" i="13"/>
  <c r="A360" i="13"/>
  <c r="M11" i="8"/>
  <c r="N11" i="8" s="1"/>
  <c r="H1158" i="15"/>
  <c r="I1158" i="15" s="1"/>
  <c r="G1158" i="15"/>
  <c r="A710" i="15"/>
  <c r="D709" i="15"/>
  <c r="C709" i="15"/>
  <c r="B709" i="15"/>
  <c r="E258" i="15"/>
  <c r="F258" i="15" s="1"/>
  <c r="A210" i="15"/>
  <c r="D209" i="15"/>
  <c r="C209" i="15"/>
  <c r="B209" i="15"/>
  <c r="H158" i="15"/>
  <c r="I158" i="15" s="1"/>
  <c r="J158" i="15"/>
  <c r="E158" i="15"/>
  <c r="F158" i="15" s="1"/>
  <c r="A60" i="15"/>
  <c r="D59" i="15"/>
  <c r="C59" i="15"/>
  <c r="B59" i="15"/>
  <c r="A817" i="14"/>
  <c r="C816" i="14"/>
  <c r="B816" i="14"/>
  <c r="H62" i="14"/>
  <c r="I62" i="14" s="1"/>
  <c r="J62" i="14"/>
  <c r="D1402" i="13"/>
  <c r="C1402" i="13"/>
  <c r="B1402" i="13"/>
  <c r="A1403" i="13"/>
  <c r="H1208" i="13"/>
  <c r="I1208" i="13" s="1"/>
  <c r="E1208" i="13"/>
  <c r="F1208" i="13" s="1"/>
  <c r="J1058" i="13"/>
  <c r="A761" i="13"/>
  <c r="D760" i="13"/>
  <c r="C760" i="13"/>
  <c r="B760" i="13"/>
  <c r="A660" i="13"/>
  <c r="D659" i="13"/>
  <c r="C659" i="13"/>
  <c r="B659" i="13"/>
  <c r="H958" i="13"/>
  <c r="J958" i="13" s="1"/>
  <c r="G508" i="13"/>
  <c r="C1595" i="15"/>
  <c r="C1499" i="15"/>
  <c r="C1009" i="15"/>
  <c r="C758" i="15"/>
  <c r="C508" i="15"/>
  <c r="C409" i="15"/>
  <c r="C408" i="15"/>
  <c r="C308" i="15"/>
  <c r="C767" i="14"/>
  <c r="K374" i="14"/>
  <c r="G478" i="14"/>
  <c r="G374" i="14"/>
  <c r="G426" i="14"/>
  <c r="W426" i="14"/>
  <c r="W478" i="14"/>
  <c r="C1401" i="13"/>
  <c r="B35" i="11"/>
  <c r="C308" i="13"/>
  <c r="C1449" i="13"/>
  <c r="K63" i="14"/>
  <c r="O426" i="14"/>
  <c r="C912" i="14"/>
  <c r="C8" i="15"/>
  <c r="C60" i="5"/>
  <c r="C1498" i="13"/>
  <c r="C1593" i="13"/>
  <c r="O114" i="14"/>
  <c r="W63" i="14"/>
  <c r="O62" i="14"/>
  <c r="C959" i="14"/>
  <c r="C527" i="14"/>
  <c r="C358" i="15"/>
  <c r="C658" i="15"/>
  <c r="C1208" i="15"/>
  <c r="C8" i="13"/>
  <c r="A810" i="15"/>
  <c r="D809" i="15"/>
  <c r="C809" i="15"/>
  <c r="B809" i="15"/>
  <c r="D218" i="14"/>
  <c r="E218" i="14" s="1"/>
  <c r="E1689" i="13"/>
  <c r="G1689" i="13" s="1"/>
  <c r="A1547" i="13"/>
  <c r="D1546" i="13"/>
  <c r="C1546" i="13"/>
  <c r="B1546" i="13"/>
  <c r="E1785" i="13"/>
  <c r="G1785" i="13" s="1"/>
  <c r="A1210" i="13"/>
  <c r="D1209" i="13"/>
  <c r="C1209" i="13"/>
  <c r="B1209" i="13"/>
  <c r="A611" i="13"/>
  <c r="D610" i="13"/>
  <c r="B610" i="13"/>
  <c r="C610" i="13"/>
  <c r="A710" i="13"/>
  <c r="D709" i="13"/>
  <c r="C709" i="13"/>
  <c r="B709" i="13"/>
  <c r="B41" i="8"/>
  <c r="C33" i="12" s="1"/>
  <c r="M9" i="8"/>
  <c r="N9" i="8" s="1"/>
  <c r="H958" i="15"/>
  <c r="I958" i="15" s="1"/>
  <c r="E958" i="15"/>
  <c r="F958" i="15" s="1"/>
  <c r="B360" i="15"/>
  <c r="A361" i="15"/>
  <c r="C360" i="15"/>
  <c r="D360" i="15"/>
  <c r="D259" i="15"/>
  <c r="C259" i="15"/>
  <c r="B259" i="15"/>
  <c r="A260" i="15"/>
  <c r="C159" i="15"/>
  <c r="B159" i="15"/>
  <c r="D159" i="15"/>
  <c r="A160" i="15"/>
  <c r="D478" i="14"/>
  <c r="E478" i="14" s="1"/>
  <c r="A168" i="14"/>
  <c r="K167" i="14"/>
  <c r="W167" i="14"/>
  <c r="G167" i="14"/>
  <c r="S167" i="14"/>
  <c r="C167" i="14"/>
  <c r="B167" i="14"/>
  <c r="O167" i="14"/>
  <c r="G1208" i="13"/>
  <c r="H608" i="13"/>
  <c r="J608" i="13" s="1"/>
  <c r="E608" i="13"/>
  <c r="F608" i="13" s="1"/>
  <c r="D959" i="13"/>
  <c r="C959" i="13"/>
  <c r="B959" i="13"/>
  <c r="A960" i="13"/>
  <c r="C23" i="8"/>
  <c r="A960" i="15"/>
  <c r="D959" i="15"/>
  <c r="C959" i="15"/>
  <c r="B959" i="15"/>
  <c r="H608" i="15"/>
  <c r="I608" i="15" s="1"/>
  <c r="E608" i="15"/>
  <c r="F608" i="15" s="1"/>
  <c r="J608" i="15"/>
  <c r="H58" i="15"/>
  <c r="G58" i="15"/>
  <c r="S11" i="14"/>
  <c r="C11" i="14"/>
  <c r="B11" i="14"/>
  <c r="O11" i="14"/>
  <c r="A12" i="14"/>
  <c r="K11" i="14"/>
  <c r="W11" i="14"/>
  <c r="G11" i="14"/>
  <c r="A1451" i="13"/>
  <c r="C1450" i="13"/>
  <c r="D1450" i="13"/>
  <c r="B1450" i="13"/>
  <c r="I9" i="8"/>
  <c r="G9" i="8"/>
  <c r="B33" i="8"/>
  <c r="C32" i="12" s="1"/>
  <c r="B31" i="8"/>
  <c r="C58" i="13"/>
  <c r="E908" i="13"/>
  <c r="H908" i="13"/>
  <c r="J908" i="13" s="1"/>
  <c r="G608" i="13"/>
  <c r="C158" i="13"/>
  <c r="C1059" i="15"/>
  <c r="B1059" i="15"/>
  <c r="D1059" i="15"/>
  <c r="A1060" i="15"/>
  <c r="H808" i="15"/>
  <c r="E808" i="15"/>
  <c r="C609" i="15"/>
  <c r="A610" i="15"/>
  <c r="D609" i="15"/>
  <c r="B609" i="15"/>
  <c r="A673" i="14"/>
  <c r="B672" i="14"/>
  <c r="C672" i="14"/>
  <c r="D166" i="14"/>
  <c r="E166" i="14" s="1"/>
  <c r="C1738" i="13"/>
  <c r="B1738" i="13"/>
  <c r="A1739" i="13"/>
  <c r="D1738" i="13"/>
  <c r="E1058" i="13"/>
  <c r="G1058" i="13" s="1"/>
  <c r="H1058" i="13"/>
  <c r="I1058" i="13" s="1"/>
  <c r="C59" i="13"/>
  <c r="B59" i="13"/>
  <c r="A60" i="13"/>
  <c r="D59" i="13"/>
  <c r="D1501" i="15"/>
  <c r="B1501" i="15"/>
  <c r="A1502" i="15"/>
  <c r="C1501" i="15"/>
  <c r="E908" i="15"/>
  <c r="F908" i="15" s="1"/>
  <c r="H908" i="15"/>
  <c r="J908" i="15" s="1"/>
  <c r="G958" i="15"/>
  <c r="D909" i="15"/>
  <c r="A910" i="15"/>
  <c r="C909" i="15"/>
  <c r="B909" i="15"/>
  <c r="C510" i="15"/>
  <c r="B510" i="15"/>
  <c r="A511" i="15"/>
  <c r="D510" i="15"/>
  <c r="H258" i="15"/>
  <c r="I258" i="15" s="1"/>
  <c r="C624" i="14"/>
  <c r="B624" i="14"/>
  <c r="A625" i="14"/>
  <c r="H218" i="14"/>
  <c r="I218" i="14" s="1"/>
  <c r="A116" i="14"/>
  <c r="K115" i="14"/>
  <c r="W115" i="14"/>
  <c r="G115" i="14"/>
  <c r="S115" i="14"/>
  <c r="C115" i="14"/>
  <c r="O115" i="14"/>
  <c r="B115" i="14"/>
  <c r="A1500" i="13"/>
  <c r="C1499" i="13"/>
  <c r="B1499" i="13"/>
  <c r="D1499" i="13"/>
  <c r="F1008" i="13"/>
  <c r="G808" i="13"/>
  <c r="C259" i="13"/>
  <c r="C108" i="13"/>
  <c r="C208" i="13"/>
  <c r="C1356" i="15"/>
  <c r="A1357" i="15"/>
  <c r="D1356" i="15"/>
  <c r="B1356" i="15"/>
  <c r="D1259" i="15"/>
  <c r="C1259" i="15"/>
  <c r="B1259" i="15"/>
  <c r="A1260" i="15"/>
  <c r="A412" i="15"/>
  <c r="B411" i="15"/>
  <c r="C411" i="15"/>
  <c r="D411" i="15"/>
  <c r="A865" i="14"/>
  <c r="C864" i="14"/>
  <c r="B864" i="14"/>
  <c r="W427" i="14"/>
  <c r="G427" i="14"/>
  <c r="S427" i="14"/>
  <c r="C427" i="14"/>
  <c r="B427" i="14"/>
  <c r="O427" i="14"/>
  <c r="A428" i="14"/>
  <c r="K427" i="14"/>
  <c r="W271" i="14"/>
  <c r="G271" i="14"/>
  <c r="S271" i="14"/>
  <c r="C271" i="14"/>
  <c r="D271" i="14" s="1"/>
  <c r="O271" i="14"/>
  <c r="K271" i="14"/>
  <c r="B271" i="14"/>
  <c r="A272" i="14"/>
  <c r="A1691" i="13"/>
  <c r="D1690" i="13"/>
  <c r="C1690" i="13"/>
  <c r="B1690" i="13"/>
  <c r="G708" i="13"/>
  <c r="F708" i="13"/>
  <c r="A910" i="13"/>
  <c r="B909" i="13"/>
  <c r="D909" i="13"/>
  <c r="C909" i="13"/>
  <c r="D14" i="10"/>
  <c r="C1452" i="15"/>
  <c r="A1453" i="15"/>
  <c r="D1452" i="15"/>
  <c r="B1452" i="15"/>
  <c r="F1058" i="13"/>
  <c r="A262" i="13"/>
  <c r="D261" i="13"/>
  <c r="C261" i="13"/>
  <c r="B261" i="13"/>
  <c r="A510" i="13"/>
  <c r="D509" i="13"/>
  <c r="C509" i="13"/>
  <c r="B509" i="13"/>
  <c r="D209" i="13"/>
  <c r="B209" i="13"/>
  <c r="C209" i="13"/>
  <c r="A210" i="13"/>
  <c r="B61" i="5"/>
  <c r="D61" i="5"/>
  <c r="C61" i="5"/>
  <c r="A62" i="5"/>
  <c r="J858" i="13" l="1"/>
  <c r="I858" i="13"/>
  <c r="F658" i="13"/>
  <c r="G658" i="13"/>
  <c r="E271" i="14"/>
  <c r="H271" i="14"/>
  <c r="I271" i="14" s="1"/>
  <c r="E108" i="15"/>
  <c r="F108" i="15" s="1"/>
  <c r="E858" i="13"/>
  <c r="E558" i="15"/>
  <c r="F558" i="15" s="1"/>
  <c r="I958" i="13"/>
  <c r="H959" i="13" s="1"/>
  <c r="J558" i="13"/>
  <c r="J559" i="13" s="1"/>
  <c r="G458" i="13"/>
  <c r="H658" i="13"/>
  <c r="J108" i="15"/>
  <c r="H109" i="15" s="1"/>
  <c r="I109" i="15" s="1"/>
  <c r="H458" i="13"/>
  <c r="I458" i="13" s="1"/>
  <c r="H1058" i="15"/>
  <c r="I1058" i="15" s="1"/>
  <c r="J1258" i="15"/>
  <c r="H208" i="15"/>
  <c r="G1058" i="15"/>
  <c r="J808" i="13"/>
  <c r="I808" i="15"/>
  <c r="E1108" i="13"/>
  <c r="G1355" i="15"/>
  <c r="G258" i="15"/>
  <c r="E259" i="15" s="1"/>
  <c r="F259" i="15" s="1"/>
  <c r="F1355" i="15"/>
  <c r="E1356" i="15" s="1"/>
  <c r="H1356" i="15" s="1"/>
  <c r="E858" i="15"/>
  <c r="F858" i="15" s="1"/>
  <c r="G158" i="15"/>
  <c r="E159" i="15" s="1"/>
  <c r="G159" i="15" s="1"/>
  <c r="E558" i="13"/>
  <c r="I608" i="13"/>
  <c r="H609" i="13" s="1"/>
  <c r="J609" i="13" s="1"/>
  <c r="I908" i="15"/>
  <c r="A411" i="13"/>
  <c r="B411" i="13" s="1"/>
  <c r="N10" i="8"/>
  <c r="B1111" i="13"/>
  <c r="C1111" i="13"/>
  <c r="G758" i="13"/>
  <c r="E759" i="13" s="1"/>
  <c r="F759" i="13" s="1"/>
  <c r="D410" i="13"/>
  <c r="B410" i="13"/>
  <c r="J1008" i="13"/>
  <c r="H1009" i="13" s="1"/>
  <c r="J1009" i="13" s="1"/>
  <c r="I408" i="13"/>
  <c r="J408" i="13"/>
  <c r="I758" i="13"/>
  <c r="H759" i="13" s="1"/>
  <c r="H11" i="14"/>
  <c r="I11" i="14" s="1"/>
  <c r="G1008" i="15"/>
  <c r="E1009" i="15" s="1"/>
  <c r="H115" i="14"/>
  <c r="J115" i="14" s="1"/>
  <c r="D11" i="14"/>
  <c r="F11" i="14" s="1"/>
  <c r="F1108" i="13"/>
  <c r="D1111" i="13"/>
  <c r="G908" i="15"/>
  <c r="E409" i="13"/>
  <c r="D22" i="8"/>
  <c r="D23" i="8" s="1"/>
  <c r="E22" i="8" s="1"/>
  <c r="G708" i="15"/>
  <c r="E709" i="15" s="1"/>
  <c r="F709" i="15" s="1"/>
  <c r="G458" i="15"/>
  <c r="F458" i="15"/>
  <c r="E459" i="15" s="1"/>
  <c r="I10" i="14"/>
  <c r="J10" i="14"/>
  <c r="J1158" i="15"/>
  <c r="J1108" i="15"/>
  <c r="H1109" i="15" s="1"/>
  <c r="K11" i="8"/>
  <c r="L11" i="8" s="1"/>
  <c r="E609" i="13"/>
  <c r="G609" i="13" s="1"/>
  <c r="J1158" i="13"/>
  <c r="F358" i="13"/>
  <c r="E359" i="13" s="1"/>
  <c r="F359" i="13" s="1"/>
  <c r="G358" i="13"/>
  <c r="H8" i="8"/>
  <c r="K8" i="8" s="1"/>
  <c r="L8" i="8" s="1"/>
  <c r="O168" i="14"/>
  <c r="A169" i="14"/>
  <c r="K168" i="14"/>
  <c r="W168" i="14"/>
  <c r="G168" i="14"/>
  <c r="S168" i="14"/>
  <c r="C168" i="14"/>
  <c r="B168" i="14"/>
  <c r="E1209" i="13"/>
  <c r="G1209" i="13" s="1"/>
  <c r="E509" i="13"/>
  <c r="F509" i="13" s="1"/>
  <c r="J808" i="15"/>
  <c r="H809" i="15" s="1"/>
  <c r="J809" i="15" s="1"/>
  <c r="A161" i="15"/>
  <c r="C160" i="15"/>
  <c r="B160" i="15"/>
  <c r="D160" i="15"/>
  <c r="D710" i="13"/>
  <c r="C710" i="13"/>
  <c r="B710" i="13"/>
  <c r="A711" i="13"/>
  <c r="H8" i="15"/>
  <c r="I8" i="15" s="1"/>
  <c r="E8" i="15"/>
  <c r="F8" i="15" s="1"/>
  <c r="H408" i="15"/>
  <c r="I408" i="15" s="1"/>
  <c r="E408" i="15"/>
  <c r="F408" i="15" s="1"/>
  <c r="G408" i="15"/>
  <c r="E659" i="13"/>
  <c r="F659" i="13" s="1"/>
  <c r="E1159" i="15"/>
  <c r="A325" i="14"/>
  <c r="K324" i="14"/>
  <c r="W324" i="14"/>
  <c r="G324" i="14"/>
  <c r="S324" i="14"/>
  <c r="C324" i="14"/>
  <c r="O324" i="14"/>
  <c r="B324" i="14"/>
  <c r="E12" i="5"/>
  <c r="G12" i="5"/>
  <c r="D1355" i="13"/>
  <c r="C1355" i="13"/>
  <c r="B1355" i="13"/>
  <c r="A1356" i="13"/>
  <c r="G108" i="15"/>
  <c r="E109" i="15" s="1"/>
  <c r="G109" i="15" s="1"/>
  <c r="A626" i="14"/>
  <c r="C625" i="14"/>
  <c r="B625" i="14"/>
  <c r="E208" i="13"/>
  <c r="F208" i="13" s="1"/>
  <c r="H208" i="13"/>
  <c r="I208" i="13" s="1"/>
  <c r="A61" i="13"/>
  <c r="D60" i="13"/>
  <c r="C60" i="13"/>
  <c r="B60" i="13"/>
  <c r="E959" i="15"/>
  <c r="G959" i="15" s="1"/>
  <c r="E409" i="15"/>
  <c r="D160" i="13"/>
  <c r="C160" i="13"/>
  <c r="B160" i="13"/>
  <c r="A161" i="13"/>
  <c r="F1547" i="15"/>
  <c r="E1548" i="15" s="1"/>
  <c r="H1547" i="15"/>
  <c r="A911" i="13"/>
  <c r="D910" i="13"/>
  <c r="C910" i="13"/>
  <c r="B910" i="13"/>
  <c r="S116" i="14"/>
  <c r="C116" i="14"/>
  <c r="B116" i="14"/>
  <c r="O116" i="14"/>
  <c r="A117" i="14"/>
  <c r="K116" i="14"/>
  <c r="W116" i="14"/>
  <c r="G116" i="14"/>
  <c r="O428" i="14"/>
  <c r="A429" i="14"/>
  <c r="K428" i="14"/>
  <c r="W428" i="14"/>
  <c r="G428" i="14"/>
  <c r="B428" i="14"/>
  <c r="S428" i="14"/>
  <c r="C428" i="14"/>
  <c r="A511" i="13"/>
  <c r="D510" i="13"/>
  <c r="C510" i="13"/>
  <c r="B510" i="13"/>
  <c r="B865" i="14"/>
  <c r="A866" i="14"/>
  <c r="C865" i="14"/>
  <c r="E108" i="13"/>
  <c r="F108" i="13" s="1"/>
  <c r="H108" i="13"/>
  <c r="I108" i="13" s="1"/>
  <c r="A1061" i="15"/>
  <c r="D1060" i="15"/>
  <c r="C1060" i="15"/>
  <c r="B1060" i="15"/>
  <c r="E508" i="15"/>
  <c r="F508" i="15" s="1"/>
  <c r="H508" i="15"/>
  <c r="I508" i="15" s="1"/>
  <c r="G508" i="15"/>
  <c r="B660" i="13"/>
  <c r="A661" i="13"/>
  <c r="D660" i="13"/>
  <c r="C660" i="13"/>
  <c r="A1550" i="15"/>
  <c r="D1549" i="15"/>
  <c r="C1549" i="15"/>
  <c r="B1549" i="15"/>
  <c r="B8" i="10"/>
  <c r="D36" i="12" s="1"/>
  <c r="B36" i="12"/>
  <c r="G1547" i="15"/>
  <c r="J708" i="15"/>
  <c r="H709" i="15" s="1"/>
  <c r="I709" i="15" s="1"/>
  <c r="B28" i="4"/>
  <c r="B23" i="4"/>
  <c r="D9" i="12" s="1"/>
  <c r="C9" i="12"/>
  <c r="J322" i="14"/>
  <c r="H323" i="14" s="1"/>
  <c r="J323" i="14" s="1"/>
  <c r="H1257" i="13"/>
  <c r="F1257" i="13"/>
  <c r="G1257" i="13"/>
  <c r="C529" i="14"/>
  <c r="B529" i="14"/>
  <c r="A530" i="14"/>
  <c r="E1109" i="15"/>
  <c r="F1109" i="15" s="1"/>
  <c r="A661" i="15"/>
  <c r="C660" i="15"/>
  <c r="D660" i="15"/>
  <c r="B660" i="15"/>
  <c r="A413" i="15"/>
  <c r="D412" i="15"/>
  <c r="C412" i="15"/>
  <c r="B412" i="15"/>
  <c r="H158" i="13"/>
  <c r="I158" i="13" s="1"/>
  <c r="E158" i="13"/>
  <c r="F158" i="13" s="1"/>
  <c r="J158" i="13"/>
  <c r="A63" i="5"/>
  <c r="C62" i="5"/>
  <c r="B62" i="5"/>
  <c r="D62" i="5"/>
  <c r="A512" i="15"/>
  <c r="D511" i="15"/>
  <c r="C511" i="15"/>
  <c r="B511" i="15"/>
  <c r="B960" i="15"/>
  <c r="A961" i="15"/>
  <c r="D960" i="15"/>
  <c r="C960" i="15"/>
  <c r="H159" i="15"/>
  <c r="I159" i="15" s="1"/>
  <c r="A811" i="15"/>
  <c r="B810" i="15"/>
  <c r="C810" i="15"/>
  <c r="D810" i="15"/>
  <c r="E758" i="15"/>
  <c r="F758" i="15" s="1"/>
  <c r="H758" i="15"/>
  <c r="I758" i="15" s="1"/>
  <c r="C36" i="12"/>
  <c r="A1211" i="15"/>
  <c r="D1210" i="15"/>
  <c r="C1210" i="15"/>
  <c r="B1210" i="15"/>
  <c r="B20" i="12"/>
  <c r="B28" i="11"/>
  <c r="C20" i="12" s="1"/>
  <c r="A1308" i="13"/>
  <c r="D1307" i="13"/>
  <c r="C1307" i="13"/>
  <c r="B1307" i="13"/>
  <c r="A578" i="14"/>
  <c r="C577" i="14"/>
  <c r="B577" i="14"/>
  <c r="H559" i="13"/>
  <c r="I559" i="13" s="1"/>
  <c r="E459" i="13"/>
  <c r="F459" i="13" s="1"/>
  <c r="I858" i="15"/>
  <c r="H859" i="15" s="1"/>
  <c r="J58" i="15"/>
  <c r="I58" i="15"/>
  <c r="H59" i="15" s="1"/>
  <c r="E14" i="10"/>
  <c r="E259" i="13"/>
  <c r="F259" i="13" s="1"/>
  <c r="A612" i="13"/>
  <c r="D611" i="13"/>
  <c r="C611" i="13"/>
  <c r="B611" i="13"/>
  <c r="A1548" i="13"/>
  <c r="B1547" i="13"/>
  <c r="D1547" i="13"/>
  <c r="C1547" i="13"/>
  <c r="E8" i="13"/>
  <c r="F8" i="13" s="1"/>
  <c r="H8" i="13"/>
  <c r="I8" i="13" s="1"/>
  <c r="E1449" i="13"/>
  <c r="G1449" i="13" s="1"/>
  <c r="E209" i="15"/>
  <c r="F209" i="15" s="1"/>
  <c r="A1644" i="13"/>
  <c r="D1643" i="13"/>
  <c r="C1643" i="13"/>
  <c r="B1643" i="13"/>
  <c r="H1451" i="15"/>
  <c r="F1451" i="15"/>
  <c r="E1452" i="15" s="1"/>
  <c r="H13" i="8"/>
  <c r="K13" i="8" s="1"/>
  <c r="L13" i="8" s="1"/>
  <c r="B721" i="14"/>
  <c r="A722" i="14"/>
  <c r="C721" i="14"/>
  <c r="A15" i="5"/>
  <c r="C14" i="5"/>
  <c r="D14" i="5"/>
  <c r="B14" i="5"/>
  <c r="O376" i="14"/>
  <c r="A377" i="14"/>
  <c r="K376" i="14"/>
  <c r="S376" i="14"/>
  <c r="G376" i="14"/>
  <c r="C376" i="14"/>
  <c r="B376" i="14"/>
  <c r="W376" i="14"/>
  <c r="A1111" i="15"/>
  <c r="D1110" i="15"/>
  <c r="C1110" i="15"/>
  <c r="B1110" i="15"/>
  <c r="G1108" i="13"/>
  <c r="E1109" i="13" s="1"/>
  <c r="E1059" i="15"/>
  <c r="F1059" i="15" s="1"/>
  <c r="E1208" i="15"/>
  <c r="F1208" i="15" s="1"/>
  <c r="H1208" i="15"/>
  <c r="I1208" i="15" s="1"/>
  <c r="J1208" i="15"/>
  <c r="G1208" i="15"/>
  <c r="E308" i="13"/>
  <c r="F308" i="13" s="1"/>
  <c r="H308" i="13"/>
  <c r="I308" i="13" s="1"/>
  <c r="E1499" i="15"/>
  <c r="D860" i="13"/>
  <c r="C860" i="13"/>
  <c r="B860" i="13"/>
  <c r="A861" i="13"/>
  <c r="I166" i="14"/>
  <c r="J166" i="14"/>
  <c r="G1451" i="15"/>
  <c r="F374" i="14"/>
  <c r="D375" i="14" s="1"/>
  <c r="E375" i="14" s="1"/>
  <c r="D460" i="13"/>
  <c r="C460" i="13"/>
  <c r="B460" i="13"/>
  <c r="A461" i="13"/>
  <c r="D310" i="13"/>
  <c r="C310" i="13"/>
  <c r="B310" i="13"/>
  <c r="A311" i="13"/>
  <c r="H1059" i="13"/>
  <c r="I1059" i="13" s="1"/>
  <c r="E1059" i="13"/>
  <c r="F1059" i="13" s="1"/>
  <c r="J258" i="15"/>
  <c r="H259" i="15" s="1"/>
  <c r="I259" i="15" s="1"/>
  <c r="J708" i="13"/>
  <c r="H709" i="13" s="1"/>
  <c r="G608" i="15"/>
  <c r="D1451" i="13"/>
  <c r="C1451" i="13"/>
  <c r="B1451" i="13"/>
  <c r="A1452" i="13"/>
  <c r="A961" i="13"/>
  <c r="D960" i="13"/>
  <c r="C960" i="13"/>
  <c r="B960" i="13"/>
  <c r="A261" i="15"/>
  <c r="D260" i="15"/>
  <c r="C260" i="15"/>
  <c r="B260" i="15"/>
  <c r="H1689" i="13"/>
  <c r="F1689" i="13"/>
  <c r="E658" i="15"/>
  <c r="F658" i="15" s="1"/>
  <c r="H658" i="15"/>
  <c r="I658" i="15" s="1"/>
  <c r="E1595" i="15"/>
  <c r="G1595" i="15"/>
  <c r="A762" i="13"/>
  <c r="D761" i="13"/>
  <c r="C761" i="13"/>
  <c r="B761" i="13"/>
  <c r="A211" i="15"/>
  <c r="C210" i="15"/>
  <c r="B210" i="15"/>
  <c r="D210" i="15"/>
  <c r="S480" i="14"/>
  <c r="O480" i="14"/>
  <c r="A481" i="14"/>
  <c r="K480" i="14"/>
  <c r="W480" i="14"/>
  <c r="G480" i="14"/>
  <c r="C480" i="14"/>
  <c r="B480" i="14"/>
  <c r="I1108" i="13"/>
  <c r="J1108" i="13"/>
  <c r="A1113" i="13"/>
  <c r="C1112" i="13"/>
  <c r="B1112" i="13"/>
  <c r="D1112" i="13"/>
  <c r="F1353" i="13"/>
  <c r="H1353" i="13"/>
  <c r="J558" i="15"/>
  <c r="A561" i="13"/>
  <c r="D560" i="13"/>
  <c r="C560" i="13"/>
  <c r="B560" i="13"/>
  <c r="A1596" i="13"/>
  <c r="D1595" i="13"/>
  <c r="B1595" i="13"/>
  <c r="C1595" i="13"/>
  <c r="D110" i="15"/>
  <c r="B110" i="15"/>
  <c r="C110" i="15"/>
  <c r="A111" i="15"/>
  <c r="J958" i="15"/>
  <c r="F709" i="13"/>
  <c r="G858" i="15"/>
  <c r="E859" i="15" s="1"/>
  <c r="A674" i="14"/>
  <c r="C673" i="14"/>
  <c r="B673" i="14"/>
  <c r="H358" i="15"/>
  <c r="I358" i="15" s="1"/>
  <c r="E358" i="15"/>
  <c r="F358" i="15" s="1"/>
  <c r="E1401" i="13"/>
  <c r="G1401" i="13" s="1"/>
  <c r="H859" i="13"/>
  <c r="J859" i="13" s="1"/>
  <c r="A770" i="14"/>
  <c r="B769" i="14"/>
  <c r="C769" i="14"/>
  <c r="I258" i="13"/>
  <c r="J258" i="13"/>
  <c r="A1261" i="13"/>
  <c r="D1260" i="13"/>
  <c r="C1260" i="13"/>
  <c r="B1260" i="13"/>
  <c r="I908" i="13"/>
  <c r="H909" i="13" s="1"/>
  <c r="A1061" i="13"/>
  <c r="C1060" i="13"/>
  <c r="B1060" i="13"/>
  <c r="D1060" i="13"/>
  <c r="H1403" i="15"/>
  <c r="F1403" i="15"/>
  <c r="A312" i="15"/>
  <c r="D311" i="15"/>
  <c r="C311" i="15"/>
  <c r="B311" i="15"/>
  <c r="H1497" i="13"/>
  <c r="F1497" i="13"/>
  <c r="J1008" i="15"/>
  <c r="I1008" i="15"/>
  <c r="H1009" i="15" s="1"/>
  <c r="A1261" i="15"/>
  <c r="D1260" i="15"/>
  <c r="C1260" i="15"/>
  <c r="B1260" i="15"/>
  <c r="J218" i="14"/>
  <c r="H219" i="14" s="1"/>
  <c r="J219" i="14" s="1"/>
  <c r="E58" i="13"/>
  <c r="F58" i="13" s="1"/>
  <c r="H58" i="13"/>
  <c r="I58" i="13" s="1"/>
  <c r="A361" i="13"/>
  <c r="C360" i="13"/>
  <c r="D360" i="13"/>
  <c r="B360" i="13"/>
  <c r="H1545" i="13"/>
  <c r="F1545" i="13"/>
  <c r="G1497" i="13"/>
  <c r="H809" i="13"/>
  <c r="J809" i="13" s="1"/>
  <c r="E809" i="13"/>
  <c r="G809" i="13" s="1"/>
  <c r="C914" i="14"/>
  <c r="B914" i="14"/>
  <c r="A915" i="14"/>
  <c r="F426" i="14"/>
  <c r="J1208" i="13"/>
  <c r="H426" i="14"/>
  <c r="I426" i="14" s="1"/>
  <c r="A11" i="15"/>
  <c r="D10" i="15"/>
  <c r="C10" i="15"/>
  <c r="B10" i="15"/>
  <c r="A112" i="13"/>
  <c r="D111" i="13"/>
  <c r="C111" i="13"/>
  <c r="B111" i="13"/>
  <c r="E1159" i="13"/>
  <c r="G1258" i="15"/>
  <c r="F1258" i="15"/>
  <c r="E1259" i="15" s="1"/>
  <c r="G1159" i="13"/>
  <c r="F1159" i="13"/>
  <c r="D1309" i="15"/>
  <c r="C1309" i="15"/>
  <c r="B1309" i="15"/>
  <c r="A1310" i="15"/>
  <c r="F271" i="14"/>
  <c r="A211" i="13"/>
  <c r="D210" i="13"/>
  <c r="C210" i="13"/>
  <c r="B210" i="13"/>
  <c r="H1259" i="15"/>
  <c r="J1259" i="15" s="1"/>
  <c r="A1501" i="13"/>
  <c r="D1500" i="13"/>
  <c r="C1500" i="13"/>
  <c r="B1500" i="13"/>
  <c r="A1740" i="13"/>
  <c r="D1739" i="13"/>
  <c r="C1739" i="13"/>
  <c r="B1739" i="13"/>
  <c r="F218" i="14"/>
  <c r="D219" i="14" s="1"/>
  <c r="E219" i="14" s="1"/>
  <c r="H374" i="14"/>
  <c r="I374" i="14" s="1"/>
  <c r="A818" i="14"/>
  <c r="C817" i="14"/>
  <c r="B817" i="14"/>
  <c r="D710" i="15"/>
  <c r="C710" i="15"/>
  <c r="B710" i="15"/>
  <c r="A711" i="15"/>
  <c r="F1641" i="13"/>
  <c r="E1642" i="13" s="1"/>
  <c r="H1641" i="13"/>
  <c r="B30" i="12"/>
  <c r="D30" i="12" s="1"/>
  <c r="L10" i="8"/>
  <c r="E114" i="14"/>
  <c r="F114" i="14"/>
  <c r="F322" i="14"/>
  <c r="A1013" i="15"/>
  <c r="D1012" i="15"/>
  <c r="C1012" i="15"/>
  <c r="B1012" i="15"/>
  <c r="A1161" i="13"/>
  <c r="C1160" i="13"/>
  <c r="B1160" i="13"/>
  <c r="D1160" i="13"/>
  <c r="H63" i="14"/>
  <c r="J63" i="14" s="1"/>
  <c r="A1407" i="15"/>
  <c r="D1406" i="15"/>
  <c r="C1406" i="15"/>
  <c r="B1406" i="15"/>
  <c r="B810" i="13"/>
  <c r="A811" i="13"/>
  <c r="D810" i="13"/>
  <c r="C810" i="13"/>
  <c r="G558" i="15"/>
  <c r="E559" i="15" s="1"/>
  <c r="W12" i="14"/>
  <c r="G12" i="14"/>
  <c r="S12" i="14"/>
  <c r="C12" i="14"/>
  <c r="B12" i="14"/>
  <c r="O12" i="14"/>
  <c r="A13" i="14"/>
  <c r="K12" i="14"/>
  <c r="H478" i="14"/>
  <c r="I478" i="14" s="1"/>
  <c r="H359" i="13"/>
  <c r="I359" i="13" s="1"/>
  <c r="E1786" i="13"/>
  <c r="E1738" i="13"/>
  <c r="G1738" i="13" s="1"/>
  <c r="E1593" i="13"/>
  <c r="G1593" i="13" s="1"/>
  <c r="G958" i="13"/>
  <c r="E59" i="15"/>
  <c r="F59" i="15" s="1"/>
  <c r="A861" i="15"/>
  <c r="D860" i="15"/>
  <c r="C860" i="15"/>
  <c r="B860" i="15"/>
  <c r="A561" i="15"/>
  <c r="D560" i="15"/>
  <c r="C560" i="15"/>
  <c r="B560" i="15"/>
  <c r="W65" i="14"/>
  <c r="G65" i="14"/>
  <c r="S65" i="14"/>
  <c r="C65" i="14"/>
  <c r="O65" i="14"/>
  <c r="K65" i="14"/>
  <c r="B65" i="14"/>
  <c r="A66" i="14"/>
  <c r="A461" i="15"/>
  <c r="D460" i="15"/>
  <c r="C460" i="15"/>
  <c r="B460" i="15"/>
  <c r="F1305" i="13"/>
  <c r="H1305" i="13"/>
  <c r="J508" i="13"/>
  <c r="H509" i="13" s="1"/>
  <c r="I509" i="13" s="1"/>
  <c r="E1009" i="13"/>
  <c r="G1009" i="13" s="1"/>
  <c r="A962" i="14"/>
  <c r="C961" i="14"/>
  <c r="B961" i="14"/>
  <c r="D262" i="13"/>
  <c r="C262" i="13"/>
  <c r="B262" i="13"/>
  <c r="A263" i="13"/>
  <c r="H909" i="15"/>
  <c r="J909" i="15" s="1"/>
  <c r="E909" i="15"/>
  <c r="G909" i="15" s="1"/>
  <c r="F166" i="14"/>
  <c r="D167" i="14" s="1"/>
  <c r="H609" i="15"/>
  <c r="J609" i="15" s="1"/>
  <c r="E609" i="15"/>
  <c r="F609" i="15" s="1"/>
  <c r="F908" i="13"/>
  <c r="G908" i="13"/>
  <c r="E909" i="13" s="1"/>
  <c r="G609" i="15"/>
  <c r="F478" i="14"/>
  <c r="E709" i="13"/>
  <c r="G709" i="13" s="1"/>
  <c r="D1210" i="13"/>
  <c r="C1210" i="13"/>
  <c r="B1210" i="13"/>
  <c r="A1211" i="13"/>
  <c r="E1498" i="13"/>
  <c r="D1787" i="13"/>
  <c r="C1787" i="13"/>
  <c r="B1787" i="13"/>
  <c r="A1788" i="13"/>
  <c r="O220" i="14"/>
  <c r="A221" i="14"/>
  <c r="K220" i="14"/>
  <c r="W220" i="14"/>
  <c r="G220" i="14"/>
  <c r="S220" i="14"/>
  <c r="C220" i="14"/>
  <c r="B220" i="14"/>
  <c r="A1161" i="15"/>
  <c r="D1160" i="15"/>
  <c r="B1160" i="15"/>
  <c r="C1160" i="15"/>
  <c r="G509" i="13"/>
  <c r="E1354" i="13"/>
  <c r="A1599" i="15"/>
  <c r="D1598" i="15"/>
  <c r="C1598" i="15"/>
  <c r="B1598" i="15"/>
  <c r="F63" i="14"/>
  <c r="D64" i="14" s="1"/>
  <c r="E64" i="14" s="1"/>
  <c r="H9" i="8"/>
  <c r="K9" i="8" s="1"/>
  <c r="L9" i="8" s="1"/>
  <c r="A362" i="15"/>
  <c r="C361" i="15"/>
  <c r="D361" i="15"/>
  <c r="B361" i="15"/>
  <c r="C11" i="13"/>
  <c r="B11" i="13"/>
  <c r="A12" i="13"/>
  <c r="D11" i="13"/>
  <c r="A1503" i="15"/>
  <c r="D1502" i="15"/>
  <c r="C1502" i="15"/>
  <c r="B1502" i="15"/>
  <c r="D610" i="15"/>
  <c r="C610" i="15"/>
  <c r="B610" i="15"/>
  <c r="A611" i="15"/>
  <c r="B1691" i="13"/>
  <c r="A1692" i="13"/>
  <c r="D1691" i="13"/>
  <c r="C1691" i="13"/>
  <c r="C1453" i="15"/>
  <c r="B1453" i="15"/>
  <c r="A1454" i="15"/>
  <c r="D1453" i="15"/>
  <c r="A273" i="14"/>
  <c r="K272" i="14"/>
  <c r="W272" i="14"/>
  <c r="G272" i="14"/>
  <c r="S272" i="14"/>
  <c r="C272" i="14"/>
  <c r="O272" i="14"/>
  <c r="B272" i="14"/>
  <c r="D1357" i="15"/>
  <c r="C1357" i="15"/>
  <c r="B1357" i="15"/>
  <c r="A1358" i="15"/>
  <c r="A911" i="15"/>
  <c r="D910" i="15"/>
  <c r="C910" i="15"/>
  <c r="B910" i="15"/>
  <c r="G808" i="15"/>
  <c r="F808" i="15"/>
  <c r="F1785" i="13"/>
  <c r="H1785" i="13"/>
  <c r="E60" i="5"/>
  <c r="G60" i="5" s="1"/>
  <c r="E308" i="15"/>
  <c r="F308" i="15" s="1"/>
  <c r="H308" i="15"/>
  <c r="I308" i="15" s="1"/>
  <c r="J308" i="15"/>
  <c r="A1404" i="13"/>
  <c r="D1403" i="13"/>
  <c r="B1403" i="13"/>
  <c r="C1403" i="13"/>
  <c r="B60" i="15"/>
  <c r="A61" i="15"/>
  <c r="D60" i="15"/>
  <c r="C60" i="15"/>
  <c r="H1307" i="15"/>
  <c r="F1307" i="15"/>
  <c r="E1308" i="15" s="1"/>
  <c r="A762" i="15"/>
  <c r="D761" i="15"/>
  <c r="C761" i="15"/>
  <c r="B761" i="15"/>
  <c r="H459" i="15"/>
  <c r="I459" i="15" s="1"/>
  <c r="D1010" i="13"/>
  <c r="C1010" i="13"/>
  <c r="A1011" i="13"/>
  <c r="B1010" i="13"/>
  <c r="J271" i="14"/>
  <c r="J959" i="13" l="1"/>
  <c r="I959" i="13"/>
  <c r="F167" i="14"/>
  <c r="E167" i="14"/>
  <c r="F1009" i="15"/>
  <c r="G1009" i="15"/>
  <c r="H167" i="14"/>
  <c r="J1058" i="15"/>
  <c r="H1059" i="15" s="1"/>
  <c r="H159" i="13"/>
  <c r="J159" i="13" s="1"/>
  <c r="I609" i="13"/>
  <c r="H610" i="13" s="1"/>
  <c r="J610" i="13" s="1"/>
  <c r="F609" i="13"/>
  <c r="D272" i="14"/>
  <c r="E272" i="14" s="1"/>
  <c r="G659" i="13"/>
  <c r="E660" i="13" s="1"/>
  <c r="G660" i="13" s="1"/>
  <c r="I658" i="13"/>
  <c r="J658" i="13"/>
  <c r="F558" i="13"/>
  <c r="G558" i="13"/>
  <c r="C411" i="13"/>
  <c r="J109" i="15"/>
  <c r="J11" i="14"/>
  <c r="H12" i="14" s="1"/>
  <c r="I12" i="14" s="1"/>
  <c r="A412" i="13"/>
  <c r="B412" i="13" s="1"/>
  <c r="H1159" i="13"/>
  <c r="I1159" i="13" s="1"/>
  <c r="G209" i="15"/>
  <c r="E11" i="14"/>
  <c r="D12" i="14" s="1"/>
  <c r="F12" i="14" s="1"/>
  <c r="F858" i="13"/>
  <c r="G858" i="13"/>
  <c r="D411" i="13"/>
  <c r="I115" i="14"/>
  <c r="J358" i="15"/>
  <c r="H359" i="15" s="1"/>
  <c r="J359" i="15" s="1"/>
  <c r="G208" i="13"/>
  <c r="E209" i="13" s="1"/>
  <c r="F209" i="13" s="1"/>
  <c r="I208" i="15"/>
  <c r="J208" i="15"/>
  <c r="J458" i="13"/>
  <c r="H459" i="13" s="1"/>
  <c r="J108" i="13"/>
  <c r="H109" i="13" s="1"/>
  <c r="J109" i="13" s="1"/>
  <c r="J1109" i="15"/>
  <c r="I1109" i="15"/>
  <c r="H1110" i="15" s="1"/>
  <c r="G559" i="15"/>
  <c r="F559" i="15"/>
  <c r="E560" i="15" s="1"/>
  <c r="I909" i="15"/>
  <c r="H910" i="15" s="1"/>
  <c r="J910" i="15" s="1"/>
  <c r="J559" i="15"/>
  <c r="G1059" i="13"/>
  <c r="J759" i="13"/>
  <c r="G259" i="15"/>
  <c r="E260" i="15" s="1"/>
  <c r="G260" i="15" s="1"/>
  <c r="I609" i="15"/>
  <c r="J374" i="14"/>
  <c r="H375" i="14" s="1"/>
  <c r="I375" i="14" s="1"/>
  <c r="G759" i="13"/>
  <c r="F1356" i="15"/>
  <c r="J259" i="15"/>
  <c r="H1159" i="15"/>
  <c r="I1159" i="15" s="1"/>
  <c r="F1009" i="13"/>
  <c r="E1010" i="13" s="1"/>
  <c r="I809" i="13"/>
  <c r="G308" i="15"/>
  <c r="E309" i="15" s="1"/>
  <c r="G309" i="15" s="1"/>
  <c r="G409" i="13"/>
  <c r="F409" i="13"/>
  <c r="G1356" i="15"/>
  <c r="E1357" i="15" s="1"/>
  <c r="G1059" i="15"/>
  <c r="F64" i="14"/>
  <c r="D65" i="14" s="1"/>
  <c r="F65" i="14" s="1"/>
  <c r="E610" i="13"/>
  <c r="G610" i="13" s="1"/>
  <c r="G259" i="13"/>
  <c r="F809" i="13"/>
  <c r="E810" i="13" s="1"/>
  <c r="G308" i="13"/>
  <c r="E309" i="13" s="1"/>
  <c r="G309" i="13" s="1"/>
  <c r="G8" i="13"/>
  <c r="H559" i="15"/>
  <c r="I559" i="15" s="1"/>
  <c r="I759" i="13"/>
  <c r="J208" i="13"/>
  <c r="H209" i="13" s="1"/>
  <c r="I209" i="13" s="1"/>
  <c r="J408" i="15"/>
  <c r="H409" i="15" s="1"/>
  <c r="I409" i="15" s="1"/>
  <c r="H409" i="13"/>
  <c r="J409" i="13" s="1"/>
  <c r="E1010" i="15"/>
  <c r="G1010" i="15" s="1"/>
  <c r="G1109" i="13"/>
  <c r="F1109" i="13"/>
  <c r="I459" i="13"/>
  <c r="J459" i="13"/>
  <c r="J709" i="13"/>
  <c r="I709" i="13"/>
  <c r="H710" i="13" s="1"/>
  <c r="E23" i="8"/>
  <c r="F22" i="8" s="1"/>
  <c r="H479" i="14"/>
  <c r="J479" i="14" s="1"/>
  <c r="G859" i="15"/>
  <c r="F859" i="15"/>
  <c r="A1693" i="13"/>
  <c r="D1692" i="13"/>
  <c r="C1692" i="13"/>
  <c r="B1692" i="13"/>
  <c r="A264" i="13"/>
  <c r="D263" i="13"/>
  <c r="C263" i="13"/>
  <c r="B263" i="13"/>
  <c r="A612" i="15"/>
  <c r="D611" i="15"/>
  <c r="B611" i="15"/>
  <c r="C611" i="15"/>
  <c r="B674" i="14"/>
  <c r="A675" i="14"/>
  <c r="C674" i="14"/>
  <c r="A1114" i="13"/>
  <c r="D1113" i="13"/>
  <c r="C1113" i="13"/>
  <c r="B1113" i="13"/>
  <c r="H960" i="13"/>
  <c r="J960" i="13" s="1"/>
  <c r="H1499" i="15"/>
  <c r="F1499" i="15"/>
  <c r="I323" i="14"/>
  <c r="H324" i="14" s="1"/>
  <c r="G1159" i="15"/>
  <c r="F1159" i="15"/>
  <c r="G459" i="15"/>
  <c r="F459" i="15"/>
  <c r="H560" i="15"/>
  <c r="J560" i="15" s="1"/>
  <c r="J478" i="14"/>
  <c r="D427" i="14"/>
  <c r="E427" i="14" s="1"/>
  <c r="A313" i="15"/>
  <c r="D312" i="15"/>
  <c r="C312" i="15"/>
  <c r="B312" i="15"/>
  <c r="E610" i="15"/>
  <c r="F610" i="15" s="1"/>
  <c r="D362" i="15"/>
  <c r="C362" i="15"/>
  <c r="B362" i="15"/>
  <c r="A363" i="15"/>
  <c r="D1161" i="15"/>
  <c r="C1161" i="15"/>
  <c r="B1161" i="15"/>
  <c r="A1162" i="15"/>
  <c r="H1109" i="13"/>
  <c r="J1109" i="13" s="1"/>
  <c r="A962" i="13"/>
  <c r="D961" i="13"/>
  <c r="C961" i="13"/>
  <c r="B961" i="13"/>
  <c r="D323" i="14"/>
  <c r="E323" i="14" s="1"/>
  <c r="G8" i="15"/>
  <c r="G59" i="15"/>
  <c r="D1404" i="13"/>
  <c r="C1404" i="13"/>
  <c r="B1404" i="13"/>
  <c r="A1405" i="13"/>
  <c r="G909" i="13"/>
  <c r="F909" i="13"/>
  <c r="A562" i="15"/>
  <c r="D561" i="15"/>
  <c r="C561" i="15"/>
  <c r="B561" i="15"/>
  <c r="F219" i="14"/>
  <c r="D220" i="14" s="1"/>
  <c r="E220" i="14" s="1"/>
  <c r="J509" i="13"/>
  <c r="H1452" i="15"/>
  <c r="G1452" i="15"/>
  <c r="F1452" i="15"/>
  <c r="J508" i="15"/>
  <c r="A867" i="14"/>
  <c r="C866" i="14"/>
  <c r="B866" i="14"/>
  <c r="H12" i="5"/>
  <c r="F12" i="5"/>
  <c r="G359" i="13"/>
  <c r="E360" i="13" s="1"/>
  <c r="F360" i="13" s="1"/>
  <c r="I1259" i="15"/>
  <c r="H1260" i="15" s="1"/>
  <c r="D112" i="13"/>
  <c r="C112" i="13"/>
  <c r="B112" i="13"/>
  <c r="A113" i="13"/>
  <c r="E1404" i="15"/>
  <c r="F1404" i="15" s="1"/>
  <c r="H560" i="13"/>
  <c r="I560" i="13" s="1"/>
  <c r="E509" i="15"/>
  <c r="F509" i="15" s="1"/>
  <c r="D911" i="13"/>
  <c r="C911" i="13"/>
  <c r="B911" i="13"/>
  <c r="A912" i="13"/>
  <c r="E809" i="15"/>
  <c r="G809" i="15" s="1"/>
  <c r="J8" i="15"/>
  <c r="H9" i="15" s="1"/>
  <c r="H309" i="15"/>
  <c r="J309" i="15" s="1"/>
  <c r="S273" i="14"/>
  <c r="C273" i="14"/>
  <c r="O273" i="14"/>
  <c r="A274" i="14"/>
  <c r="K273" i="14"/>
  <c r="W273" i="14"/>
  <c r="G273" i="14"/>
  <c r="B273" i="14"/>
  <c r="A462" i="15"/>
  <c r="D461" i="15"/>
  <c r="C461" i="15"/>
  <c r="B461" i="15"/>
  <c r="F1593" i="13"/>
  <c r="H1593" i="13"/>
  <c r="A1014" i="15"/>
  <c r="D1013" i="15"/>
  <c r="C1013" i="15"/>
  <c r="B1013" i="15"/>
  <c r="G1259" i="15"/>
  <c r="F1259" i="15"/>
  <c r="E1260" i="15" s="1"/>
  <c r="C1261" i="13"/>
  <c r="B1261" i="13"/>
  <c r="D1261" i="13"/>
  <c r="A1262" i="13"/>
  <c r="A462" i="13"/>
  <c r="D461" i="13"/>
  <c r="C461" i="13"/>
  <c r="B461" i="13"/>
  <c r="B612" i="13"/>
  <c r="D612" i="13"/>
  <c r="C612" i="13"/>
  <c r="A613" i="13"/>
  <c r="F159" i="15"/>
  <c r="E160" i="15" s="1"/>
  <c r="A712" i="13"/>
  <c r="D711" i="13"/>
  <c r="B711" i="13"/>
  <c r="C711" i="13"/>
  <c r="F1738" i="13"/>
  <c r="H1738" i="13"/>
  <c r="O13" i="14"/>
  <c r="A14" i="14"/>
  <c r="K13" i="14"/>
  <c r="W13" i="14"/>
  <c r="G13" i="14"/>
  <c r="S13" i="14"/>
  <c r="C13" i="14"/>
  <c r="B13" i="14"/>
  <c r="D811" i="13"/>
  <c r="C811" i="13"/>
  <c r="B811" i="13"/>
  <c r="A812" i="13"/>
  <c r="I859" i="13"/>
  <c r="H860" i="13" s="1"/>
  <c r="G58" i="13"/>
  <c r="E59" i="13" s="1"/>
  <c r="J359" i="13"/>
  <c r="H1401" i="13"/>
  <c r="F1401" i="13"/>
  <c r="D561" i="13"/>
  <c r="C561" i="13"/>
  <c r="B561" i="13"/>
  <c r="A562" i="13"/>
  <c r="G658" i="15"/>
  <c r="E659" i="15" s="1"/>
  <c r="F14" i="10"/>
  <c r="B15" i="10" s="1"/>
  <c r="G14" i="10"/>
  <c r="C15" i="10" s="1"/>
  <c r="A531" i="14"/>
  <c r="C530" i="14"/>
  <c r="B530" i="14"/>
  <c r="S429" i="14"/>
  <c r="C429" i="14"/>
  <c r="B429" i="14"/>
  <c r="O429" i="14"/>
  <c r="A430" i="14"/>
  <c r="K429" i="14"/>
  <c r="W429" i="14"/>
  <c r="G429" i="14"/>
  <c r="I809" i="15"/>
  <c r="J658" i="15"/>
  <c r="H659" i="15" s="1"/>
  <c r="I659" i="15" s="1"/>
  <c r="J167" i="14"/>
  <c r="I167" i="14"/>
  <c r="H168" i="14" s="1"/>
  <c r="D1111" i="15"/>
  <c r="C1111" i="15"/>
  <c r="B1111" i="15"/>
  <c r="A1112" i="15"/>
  <c r="J59" i="15"/>
  <c r="I59" i="15"/>
  <c r="H60" i="15" s="1"/>
  <c r="A579" i="14"/>
  <c r="C578" i="14"/>
  <c r="B578" i="14"/>
  <c r="A962" i="15"/>
  <c r="D961" i="15"/>
  <c r="C961" i="15"/>
  <c r="B961" i="15"/>
  <c r="B63" i="5"/>
  <c r="A64" i="5"/>
  <c r="D63" i="5"/>
  <c r="C63" i="5"/>
  <c r="E1546" i="13"/>
  <c r="H1546" i="13" s="1"/>
  <c r="H510" i="13"/>
  <c r="I510" i="13" s="1"/>
  <c r="E510" i="13"/>
  <c r="G510" i="13" s="1"/>
  <c r="C626" i="14"/>
  <c r="B626" i="14"/>
  <c r="A627" i="14"/>
  <c r="E710" i="13"/>
  <c r="F710" i="13" s="1"/>
  <c r="A62" i="15"/>
  <c r="D61" i="15"/>
  <c r="B61" i="15"/>
  <c r="C61" i="15"/>
  <c r="J709" i="15"/>
  <c r="H710" i="15" s="1"/>
  <c r="I710" i="15" s="1"/>
  <c r="J1059" i="13"/>
  <c r="F375" i="14"/>
  <c r="H1690" i="13"/>
  <c r="G1690" i="13"/>
  <c r="F1690" i="13"/>
  <c r="E1691" i="13" s="1"/>
  <c r="A1645" i="13"/>
  <c r="C1644" i="13"/>
  <c r="D1644" i="13"/>
  <c r="B1644" i="13"/>
  <c r="H1449" i="13"/>
  <c r="F1449" i="13"/>
  <c r="E1690" i="13"/>
  <c r="A1551" i="15"/>
  <c r="D1550" i="15"/>
  <c r="C1550" i="15"/>
  <c r="B1550" i="15"/>
  <c r="C511" i="13"/>
  <c r="B511" i="13"/>
  <c r="A512" i="13"/>
  <c r="D511" i="13"/>
  <c r="H116" i="14"/>
  <c r="J116" i="14" s="1"/>
  <c r="F959" i="15"/>
  <c r="E960" i="15" s="1"/>
  <c r="A1455" i="15"/>
  <c r="D1454" i="15"/>
  <c r="C1454" i="15"/>
  <c r="B1454" i="15"/>
  <c r="A12" i="15"/>
  <c r="D11" i="15"/>
  <c r="C11" i="15"/>
  <c r="B11" i="15"/>
  <c r="E1453" i="15"/>
  <c r="A1600" i="15"/>
  <c r="D1599" i="15"/>
  <c r="C1599" i="15"/>
  <c r="B1599" i="15"/>
  <c r="W221" i="14"/>
  <c r="G221" i="14"/>
  <c r="S221" i="14"/>
  <c r="C221" i="14"/>
  <c r="B221" i="14"/>
  <c r="O221" i="14"/>
  <c r="A222" i="14"/>
  <c r="K221" i="14"/>
  <c r="J426" i="14"/>
  <c r="H427" i="14" s="1"/>
  <c r="I427" i="14" s="1"/>
  <c r="F109" i="15"/>
  <c r="C1358" i="15"/>
  <c r="D1358" i="15"/>
  <c r="B1358" i="15"/>
  <c r="A1359" i="15"/>
  <c r="A13" i="13"/>
  <c r="D12" i="13"/>
  <c r="C12" i="13"/>
  <c r="B12" i="13"/>
  <c r="C1740" i="13"/>
  <c r="B1740" i="13"/>
  <c r="A1741" i="13"/>
  <c r="D1740" i="13"/>
  <c r="A1311" i="15"/>
  <c r="D1310" i="15"/>
  <c r="C1310" i="15"/>
  <c r="B1310" i="15"/>
  <c r="H1060" i="13"/>
  <c r="I1060" i="13" s="1"/>
  <c r="E1060" i="13"/>
  <c r="F1060" i="13" s="1"/>
  <c r="G358" i="15"/>
  <c r="E359" i="15" s="1"/>
  <c r="C111" i="15"/>
  <c r="D111" i="15"/>
  <c r="A112" i="15"/>
  <c r="B111" i="15"/>
  <c r="J8" i="13"/>
  <c r="G1109" i="15"/>
  <c r="E1110" i="15" s="1"/>
  <c r="F1110" i="15" s="1"/>
  <c r="G758" i="15"/>
  <c r="G158" i="13"/>
  <c r="E159" i="13" s="1"/>
  <c r="F159" i="13" s="1"/>
  <c r="D479" i="14"/>
  <c r="E479" i="14" s="1"/>
  <c r="F1209" i="13"/>
  <c r="E1210" i="13" s="1"/>
  <c r="G709" i="15"/>
  <c r="B1503" i="15"/>
  <c r="A1504" i="15"/>
  <c r="D1503" i="15"/>
  <c r="C1503" i="15"/>
  <c r="D211" i="13"/>
  <c r="C211" i="13"/>
  <c r="B211" i="13"/>
  <c r="A212" i="13"/>
  <c r="J58" i="13"/>
  <c r="H59" i="13" s="1"/>
  <c r="I59" i="13" s="1"/>
  <c r="F60" i="5"/>
  <c r="H60" i="5"/>
  <c r="C962" i="14"/>
  <c r="B962" i="14"/>
  <c r="A963" i="14"/>
  <c r="O66" i="14"/>
  <c r="A67" i="14"/>
  <c r="K66" i="14"/>
  <c r="W66" i="14"/>
  <c r="G66" i="14"/>
  <c r="S66" i="14"/>
  <c r="B66" i="14"/>
  <c r="C66" i="14"/>
  <c r="I1009" i="15"/>
  <c r="J1009" i="15"/>
  <c r="W481" i="14"/>
  <c r="G481" i="14"/>
  <c r="S481" i="14"/>
  <c r="C481" i="14"/>
  <c r="O481" i="14"/>
  <c r="A482" i="14"/>
  <c r="K481" i="14"/>
  <c r="B481" i="14"/>
  <c r="A862" i="13"/>
  <c r="B861" i="13"/>
  <c r="D861" i="13"/>
  <c r="C861" i="13"/>
  <c r="H1308" i="15"/>
  <c r="G1308" i="15"/>
  <c r="F1308" i="15"/>
  <c r="E1309" i="15" s="1"/>
  <c r="A912" i="15"/>
  <c r="D911" i="15"/>
  <c r="C911" i="15"/>
  <c r="B911" i="15"/>
  <c r="A1012" i="13"/>
  <c r="D1011" i="13"/>
  <c r="C1011" i="13"/>
  <c r="B1011" i="13"/>
  <c r="H1786" i="13"/>
  <c r="G1786" i="13"/>
  <c r="F1786" i="13"/>
  <c r="E1787" i="13" s="1"/>
  <c r="A1789" i="13"/>
  <c r="D1788" i="13"/>
  <c r="C1788" i="13"/>
  <c r="B1788" i="13"/>
  <c r="E860" i="15"/>
  <c r="D1407" i="15"/>
  <c r="C1407" i="15"/>
  <c r="B1407" i="15"/>
  <c r="A1408" i="15"/>
  <c r="I219" i="14"/>
  <c r="H220" i="14" s="1"/>
  <c r="A819" i="14"/>
  <c r="C818" i="14"/>
  <c r="B818" i="14"/>
  <c r="A362" i="13"/>
  <c r="D361" i="13"/>
  <c r="C361" i="13"/>
  <c r="B361" i="13"/>
  <c r="C1061" i="13"/>
  <c r="B1061" i="13"/>
  <c r="D1061" i="13"/>
  <c r="A1062" i="13"/>
  <c r="C770" i="14"/>
  <c r="B770" i="14"/>
  <c r="A771" i="14"/>
  <c r="H110" i="15"/>
  <c r="I110" i="15" s="1"/>
  <c r="H1354" i="13"/>
  <c r="G1354" i="13"/>
  <c r="F1354" i="13"/>
  <c r="E1355" i="13" s="1"/>
  <c r="H9" i="13"/>
  <c r="J9" i="13" s="1"/>
  <c r="J859" i="15"/>
  <c r="I859" i="15"/>
  <c r="H860" i="15" s="1"/>
  <c r="D1308" i="13"/>
  <c r="C1308" i="13"/>
  <c r="B1308" i="13"/>
  <c r="A1309" i="13"/>
  <c r="J758" i="15"/>
  <c r="E1258" i="13"/>
  <c r="F1258" i="13" s="1"/>
  <c r="J159" i="15"/>
  <c r="H160" i="15" s="1"/>
  <c r="I160" i="15" s="1"/>
  <c r="A1062" i="15"/>
  <c r="D1061" i="15"/>
  <c r="C1061" i="15"/>
  <c r="B1061" i="15"/>
  <c r="E959" i="13"/>
  <c r="F959" i="13" s="1"/>
  <c r="G1548" i="15"/>
  <c r="H1548" i="15"/>
  <c r="F1548" i="15"/>
  <c r="A62" i="13"/>
  <c r="D61" i="13"/>
  <c r="C61" i="13"/>
  <c r="B61" i="13"/>
  <c r="F909" i="15"/>
  <c r="E910" i="15" s="1"/>
  <c r="E1160" i="13"/>
  <c r="G1160" i="13" s="1"/>
  <c r="A1162" i="13"/>
  <c r="D1161" i="13"/>
  <c r="C1161" i="13"/>
  <c r="B1161" i="13"/>
  <c r="A312" i="13"/>
  <c r="D311" i="13"/>
  <c r="C311" i="13"/>
  <c r="B311" i="13"/>
  <c r="S377" i="14"/>
  <c r="C377" i="14"/>
  <c r="B377" i="14"/>
  <c r="O377" i="14"/>
  <c r="A378" i="14"/>
  <c r="K377" i="14"/>
  <c r="W377" i="14"/>
  <c r="G377" i="14"/>
  <c r="B15" i="5"/>
  <c r="A16" i="5"/>
  <c r="D15" i="5"/>
  <c r="C15" i="5"/>
  <c r="E9" i="13"/>
  <c r="F9" i="13" s="1"/>
  <c r="W117" i="14"/>
  <c r="G117" i="14"/>
  <c r="S117" i="14"/>
  <c r="C117" i="14"/>
  <c r="B117" i="14"/>
  <c r="O117" i="14"/>
  <c r="A118" i="14"/>
  <c r="K117" i="14"/>
  <c r="A162" i="13"/>
  <c r="D161" i="13"/>
  <c r="C161" i="13"/>
  <c r="B161" i="13"/>
  <c r="I1009" i="13"/>
  <c r="H1010" i="13" s="1"/>
  <c r="H1209" i="13"/>
  <c r="I1209" i="13" s="1"/>
  <c r="J459" i="15"/>
  <c r="H460" i="15" s="1"/>
  <c r="G1306" i="13"/>
  <c r="A1597" i="13"/>
  <c r="D1596" i="13"/>
  <c r="C1596" i="13"/>
  <c r="B1596" i="13"/>
  <c r="A1549" i="13"/>
  <c r="D1548" i="13"/>
  <c r="C1548" i="13"/>
  <c r="B1548" i="13"/>
  <c r="A1212" i="15"/>
  <c r="D1211" i="15"/>
  <c r="C1211" i="15"/>
  <c r="B1211" i="15"/>
  <c r="H272" i="14"/>
  <c r="I272" i="14" s="1"/>
  <c r="A1212" i="13"/>
  <c r="D1211" i="13"/>
  <c r="C1211" i="13"/>
  <c r="B1211" i="13"/>
  <c r="D412" i="13"/>
  <c r="C412" i="13"/>
  <c r="B762" i="13"/>
  <c r="A763" i="13"/>
  <c r="D762" i="13"/>
  <c r="C762" i="13"/>
  <c r="A812" i="15"/>
  <c r="D811" i="15"/>
  <c r="C811" i="15"/>
  <c r="B811" i="15"/>
  <c r="H509" i="15"/>
  <c r="I509" i="15" s="1"/>
  <c r="A1453" i="13"/>
  <c r="C1452" i="13"/>
  <c r="D1452" i="13"/>
  <c r="B1452" i="13"/>
  <c r="J308" i="13"/>
  <c r="H309" i="13" s="1"/>
  <c r="I309" i="13" s="1"/>
  <c r="A662" i="15"/>
  <c r="D661" i="15"/>
  <c r="B661" i="15"/>
  <c r="C661" i="15"/>
  <c r="H959" i="15"/>
  <c r="I959" i="15" s="1"/>
  <c r="H810" i="13"/>
  <c r="I810" i="13" s="1"/>
  <c r="A712" i="15"/>
  <c r="D711" i="15"/>
  <c r="C711" i="15"/>
  <c r="B711" i="15"/>
  <c r="A916" i="14"/>
  <c r="C915" i="14"/>
  <c r="B915" i="14"/>
  <c r="H1595" i="15"/>
  <c r="F1595" i="15"/>
  <c r="W169" i="14"/>
  <c r="G169" i="14"/>
  <c r="S169" i="14"/>
  <c r="C169" i="14"/>
  <c r="B169" i="14"/>
  <c r="O169" i="14"/>
  <c r="A170" i="14"/>
  <c r="K169" i="14"/>
  <c r="A763" i="15"/>
  <c r="D762" i="15"/>
  <c r="C762" i="15"/>
  <c r="B762" i="15"/>
  <c r="E9" i="15"/>
  <c r="F9" i="15" s="1"/>
  <c r="F1498" i="13"/>
  <c r="H1498" i="13"/>
  <c r="G1498" i="13"/>
  <c r="H260" i="15"/>
  <c r="J260" i="15" s="1"/>
  <c r="E1306" i="13"/>
  <c r="H1306" i="13" s="1"/>
  <c r="B861" i="15"/>
  <c r="C861" i="15"/>
  <c r="A862" i="15"/>
  <c r="D861" i="15"/>
  <c r="E210" i="15"/>
  <c r="G210" i="15" s="1"/>
  <c r="I63" i="14"/>
  <c r="E760" i="13"/>
  <c r="G760" i="13" s="1"/>
  <c r="E759" i="15"/>
  <c r="F759" i="15" s="1"/>
  <c r="H1642" i="13"/>
  <c r="G1642" i="13"/>
  <c r="F1642" i="13"/>
  <c r="E1643" i="13" s="1"/>
  <c r="D1501" i="13"/>
  <c r="C1501" i="13"/>
  <c r="B1501" i="13"/>
  <c r="A1502" i="13"/>
  <c r="A212" i="15"/>
  <c r="D211" i="15"/>
  <c r="C211" i="15"/>
  <c r="B211" i="15"/>
  <c r="A262" i="15"/>
  <c r="D261" i="15"/>
  <c r="C261" i="15"/>
  <c r="B261" i="15"/>
  <c r="E1209" i="15"/>
  <c r="G1209" i="15" s="1"/>
  <c r="H259" i="13"/>
  <c r="J259" i="13" s="1"/>
  <c r="A513" i="15"/>
  <c r="D512" i="15"/>
  <c r="C512" i="15"/>
  <c r="B512" i="15"/>
  <c r="G108" i="13"/>
  <c r="D115" i="14"/>
  <c r="F115" i="14" s="1"/>
  <c r="A1357" i="13"/>
  <c r="D1356" i="13"/>
  <c r="C1356" i="13"/>
  <c r="B1356" i="13"/>
  <c r="S325" i="14"/>
  <c r="C325" i="14"/>
  <c r="B325" i="14"/>
  <c r="O325" i="14"/>
  <c r="A326" i="14"/>
  <c r="K325" i="14"/>
  <c r="W325" i="14"/>
  <c r="G325" i="14"/>
  <c r="G409" i="15"/>
  <c r="F409" i="15"/>
  <c r="A162" i="15"/>
  <c r="D161" i="15"/>
  <c r="C161" i="15"/>
  <c r="B161" i="15"/>
  <c r="A1262" i="15"/>
  <c r="D1261" i="15"/>
  <c r="C1261" i="15"/>
  <c r="B1261" i="15"/>
  <c r="J909" i="13"/>
  <c r="I909" i="13"/>
  <c r="H1209" i="15"/>
  <c r="J1209" i="15" s="1"/>
  <c r="G1499" i="15"/>
  <c r="A723" i="14"/>
  <c r="C722" i="14"/>
  <c r="B722" i="14"/>
  <c r="D413" i="15"/>
  <c r="C413" i="15"/>
  <c r="B413" i="15"/>
  <c r="A414" i="15"/>
  <c r="A662" i="13"/>
  <c r="D661" i="13"/>
  <c r="C661" i="13"/>
  <c r="B661" i="13"/>
  <c r="D168" i="14"/>
  <c r="F168" i="14" s="1"/>
  <c r="G459" i="13"/>
  <c r="I1059" i="15" l="1"/>
  <c r="J1059" i="15"/>
  <c r="G559" i="13"/>
  <c r="E560" i="13" s="1"/>
  <c r="F560" i="13" s="1"/>
  <c r="I560" i="15"/>
  <c r="G209" i="13"/>
  <c r="E910" i="13"/>
  <c r="E859" i="13"/>
  <c r="F859" i="13" s="1"/>
  <c r="G860" i="13" s="1"/>
  <c r="I159" i="13"/>
  <c r="H160" i="13" s="1"/>
  <c r="J160" i="13" s="1"/>
  <c r="H659" i="13"/>
  <c r="I659" i="13"/>
  <c r="J659" i="13"/>
  <c r="J409" i="15"/>
  <c r="H410" i="15" s="1"/>
  <c r="I410" i="15" s="1"/>
  <c r="J209" i="13"/>
  <c r="H210" i="13" s="1"/>
  <c r="J210" i="13" s="1"/>
  <c r="A413" i="13"/>
  <c r="B413" i="13" s="1"/>
  <c r="G859" i="13"/>
  <c r="E860" i="13" s="1"/>
  <c r="F860" i="13" s="1"/>
  <c r="E861" i="13" s="1"/>
  <c r="G861" i="13" s="1"/>
  <c r="E559" i="13"/>
  <c r="F559" i="13" s="1"/>
  <c r="H460" i="13"/>
  <c r="F272" i="14"/>
  <c r="J1159" i="13"/>
  <c r="H1160" i="13" s="1"/>
  <c r="F809" i="15"/>
  <c r="J427" i="14"/>
  <c r="H428" i="14" s="1"/>
  <c r="H209" i="15"/>
  <c r="I209" i="15" s="1"/>
  <c r="J209" i="15"/>
  <c r="F560" i="15"/>
  <c r="G560" i="15"/>
  <c r="H1357" i="15"/>
  <c r="F1357" i="15"/>
  <c r="H1358" i="15" s="1"/>
  <c r="E160" i="13"/>
  <c r="F160" i="13" s="1"/>
  <c r="J1110" i="15"/>
  <c r="I1110" i="15"/>
  <c r="H1111" i="15" s="1"/>
  <c r="G1010" i="13"/>
  <c r="F1010" i="13"/>
  <c r="E1011" i="13" s="1"/>
  <c r="F1011" i="13" s="1"/>
  <c r="G810" i="13"/>
  <c r="J509" i="15"/>
  <c r="H510" i="15" s="1"/>
  <c r="J510" i="15" s="1"/>
  <c r="G759" i="15"/>
  <c r="E760" i="15" s="1"/>
  <c r="F760" i="15" s="1"/>
  <c r="I9" i="13"/>
  <c r="H10" i="13" s="1"/>
  <c r="I10" i="13" s="1"/>
  <c r="G1404" i="15"/>
  <c r="I409" i="13"/>
  <c r="J375" i="14"/>
  <c r="H376" i="14" s="1"/>
  <c r="I359" i="15"/>
  <c r="F1306" i="13"/>
  <c r="E1307" i="13" s="1"/>
  <c r="H1307" i="13" s="1"/>
  <c r="G159" i="13"/>
  <c r="H760" i="13"/>
  <c r="G1060" i="13"/>
  <c r="E1061" i="13" s="1"/>
  <c r="G1061" i="13" s="1"/>
  <c r="G60" i="15"/>
  <c r="E61" i="15" s="1"/>
  <c r="G61" i="15" s="1"/>
  <c r="H610" i="15"/>
  <c r="J610" i="15" s="1"/>
  <c r="E410" i="13"/>
  <c r="F410" i="13" s="1"/>
  <c r="G410" i="13"/>
  <c r="J160" i="15"/>
  <c r="H161" i="15" s="1"/>
  <c r="I161" i="15" s="1"/>
  <c r="J1060" i="13"/>
  <c r="H1061" i="13" s="1"/>
  <c r="J1061" i="13" s="1"/>
  <c r="J710" i="15"/>
  <c r="G1357" i="15"/>
  <c r="F810" i="13"/>
  <c r="E811" i="13" s="1"/>
  <c r="G509" i="15"/>
  <c r="E510" i="15" s="1"/>
  <c r="G510" i="15" s="1"/>
  <c r="E260" i="13"/>
  <c r="F260" i="13" s="1"/>
  <c r="G610" i="15"/>
  <c r="E611" i="15" s="1"/>
  <c r="F611" i="15" s="1"/>
  <c r="J560" i="13"/>
  <c r="H561" i="13" s="1"/>
  <c r="J561" i="13" s="1"/>
  <c r="F610" i="13"/>
  <c r="E611" i="13" s="1"/>
  <c r="G611" i="13" s="1"/>
  <c r="H759" i="15"/>
  <c r="I759" i="15" s="1"/>
  <c r="I116" i="14"/>
  <c r="H117" i="14" s="1"/>
  <c r="J117" i="14" s="1"/>
  <c r="G9" i="13"/>
  <c r="E10" i="13" s="1"/>
  <c r="G10" i="13" s="1"/>
  <c r="I479" i="14"/>
  <c r="H360" i="13"/>
  <c r="I360" i="13" s="1"/>
  <c r="E1060" i="15"/>
  <c r="F1060" i="15" s="1"/>
  <c r="H1404" i="15"/>
  <c r="D376" i="14"/>
  <c r="E376" i="14" s="1"/>
  <c r="J510" i="13"/>
  <c r="E60" i="15"/>
  <c r="F60" i="15" s="1"/>
  <c r="G1258" i="13"/>
  <c r="E1259" i="13" s="1"/>
  <c r="G1259" i="13" s="1"/>
  <c r="G360" i="13"/>
  <c r="E361" i="13" s="1"/>
  <c r="G361" i="13" s="1"/>
  <c r="J1159" i="15"/>
  <c r="F23" i="8"/>
  <c r="G22" i="8" s="1"/>
  <c r="G659" i="15"/>
  <c r="F659" i="15"/>
  <c r="G359" i="15"/>
  <c r="F359" i="15"/>
  <c r="J9" i="15"/>
  <c r="I9" i="15"/>
  <c r="G59" i="13"/>
  <c r="F59" i="13"/>
  <c r="E1405" i="15"/>
  <c r="G1405" i="15" s="1"/>
  <c r="J460" i="15"/>
  <c r="I460" i="15"/>
  <c r="H461" i="15" s="1"/>
  <c r="E1596" i="15"/>
  <c r="H1596" i="15" s="1"/>
  <c r="D1357" i="13"/>
  <c r="C1357" i="13"/>
  <c r="B1357" i="13"/>
  <c r="A1358" i="13"/>
  <c r="D763" i="15"/>
  <c r="C763" i="15"/>
  <c r="A764" i="15"/>
  <c r="B763" i="15"/>
  <c r="D662" i="13"/>
  <c r="C662" i="13"/>
  <c r="B662" i="13"/>
  <c r="A663" i="13"/>
  <c r="J1010" i="13"/>
  <c r="I1010" i="13"/>
  <c r="H1011" i="13" s="1"/>
  <c r="H1258" i="13"/>
  <c r="G1355" i="13"/>
  <c r="F1355" i="13"/>
  <c r="H1355" i="13"/>
  <c r="A1013" i="13"/>
  <c r="C1012" i="13"/>
  <c r="B1012" i="13"/>
  <c r="D1012" i="13"/>
  <c r="B212" i="13"/>
  <c r="D212" i="13"/>
  <c r="C212" i="13"/>
  <c r="A213" i="13"/>
  <c r="D112" i="15"/>
  <c r="C112" i="15"/>
  <c r="A113" i="15"/>
  <c r="B112" i="15"/>
  <c r="A1601" i="15"/>
  <c r="D1600" i="15"/>
  <c r="C1600" i="15"/>
  <c r="B1600" i="15"/>
  <c r="J60" i="15"/>
  <c r="I60" i="15"/>
  <c r="J810" i="13"/>
  <c r="H811" i="13" s="1"/>
  <c r="J811" i="13" s="1"/>
  <c r="E710" i="15"/>
  <c r="F710" i="15" s="1"/>
  <c r="F1160" i="13"/>
  <c r="E1161" i="13" s="1"/>
  <c r="B1693" i="13"/>
  <c r="A1694" i="13"/>
  <c r="D1693" i="13"/>
  <c r="C1693" i="13"/>
  <c r="A415" i="15"/>
  <c r="D414" i="15"/>
  <c r="C414" i="15"/>
  <c r="B414" i="15"/>
  <c r="A163" i="15"/>
  <c r="C162" i="15"/>
  <c r="B162" i="15"/>
  <c r="D162" i="15"/>
  <c r="D262" i="15"/>
  <c r="C262" i="15"/>
  <c r="B262" i="15"/>
  <c r="A263" i="15"/>
  <c r="C712" i="15"/>
  <c r="B712" i="15"/>
  <c r="D712" i="15"/>
  <c r="A713" i="15"/>
  <c r="O482" i="14"/>
  <c r="A483" i="14"/>
  <c r="K482" i="14"/>
  <c r="W482" i="14"/>
  <c r="G482" i="14"/>
  <c r="S482" i="14"/>
  <c r="C482" i="14"/>
  <c r="B482" i="14"/>
  <c r="A1742" i="13"/>
  <c r="D1741" i="13"/>
  <c r="C1741" i="13"/>
  <c r="B1741" i="13"/>
  <c r="D15" i="10"/>
  <c r="J659" i="15"/>
  <c r="H660" i="15" s="1"/>
  <c r="J660" i="15" s="1"/>
  <c r="E210" i="13"/>
  <c r="G210" i="13" s="1"/>
  <c r="J12" i="14"/>
  <c r="H13" i="14" s="1"/>
  <c r="J13" i="14" s="1"/>
  <c r="I260" i="15"/>
  <c r="W326" i="14"/>
  <c r="G326" i="14"/>
  <c r="S326" i="14"/>
  <c r="C326" i="14"/>
  <c r="B326" i="14"/>
  <c r="O326" i="14"/>
  <c r="A327" i="14"/>
  <c r="K326" i="14"/>
  <c r="A171" i="14"/>
  <c r="K170" i="14"/>
  <c r="W170" i="14"/>
  <c r="G170" i="14"/>
  <c r="S170" i="14"/>
  <c r="C170" i="14"/>
  <c r="B170" i="14"/>
  <c r="O170" i="14"/>
  <c r="A513" i="13"/>
  <c r="D512" i="13"/>
  <c r="C512" i="13"/>
  <c r="B512" i="13"/>
  <c r="E410" i="15"/>
  <c r="F410" i="15" s="1"/>
  <c r="A1550" i="13"/>
  <c r="D1549" i="13"/>
  <c r="C1549" i="13"/>
  <c r="B1549" i="13"/>
  <c r="A379" i="14"/>
  <c r="K378" i="14"/>
  <c r="W378" i="14"/>
  <c r="G378" i="14"/>
  <c r="C378" i="14"/>
  <c r="B378" i="14"/>
  <c r="S378" i="14"/>
  <c r="O378" i="14"/>
  <c r="A63" i="13"/>
  <c r="D62" i="13"/>
  <c r="B62" i="13"/>
  <c r="C62" i="13"/>
  <c r="S67" i="14"/>
  <c r="C67" i="14"/>
  <c r="B67" i="14"/>
  <c r="O67" i="14"/>
  <c r="A68" i="14"/>
  <c r="K67" i="14"/>
  <c r="G67" i="14"/>
  <c r="W67" i="14"/>
  <c r="F1209" i="15"/>
  <c r="E115" i="14"/>
  <c r="F660" i="13"/>
  <c r="E661" i="13" s="1"/>
  <c r="A114" i="13"/>
  <c r="D113" i="13"/>
  <c r="C113" i="13"/>
  <c r="B113" i="13"/>
  <c r="E12" i="14"/>
  <c r="G9" i="15"/>
  <c r="E10" i="15" s="1"/>
  <c r="F10" i="15" s="1"/>
  <c r="J309" i="13"/>
  <c r="F210" i="15"/>
  <c r="E211" i="15" s="1"/>
  <c r="H511" i="13"/>
  <c r="J511" i="13" s="1"/>
  <c r="A1646" i="13"/>
  <c r="D1645" i="13"/>
  <c r="C1645" i="13"/>
  <c r="B1645" i="13"/>
  <c r="E1549" i="15"/>
  <c r="G1549" i="15" s="1"/>
  <c r="A1113" i="15"/>
  <c r="C1112" i="15"/>
  <c r="B1112" i="15"/>
  <c r="D1112" i="15"/>
  <c r="W274" i="14"/>
  <c r="G274" i="14"/>
  <c r="S274" i="14"/>
  <c r="C274" i="14"/>
  <c r="B274" i="14"/>
  <c r="O274" i="14"/>
  <c r="A275" i="14"/>
  <c r="K274" i="14"/>
  <c r="J1209" i="13"/>
  <c r="H1210" i="13" s="1"/>
  <c r="A163" i="13"/>
  <c r="D162" i="13"/>
  <c r="C162" i="13"/>
  <c r="B162" i="13"/>
  <c r="D1162" i="13"/>
  <c r="C1162" i="13"/>
  <c r="B1162" i="13"/>
  <c r="A1163" i="13"/>
  <c r="A1310" i="13"/>
  <c r="D1309" i="13"/>
  <c r="C1309" i="13"/>
  <c r="B1309" i="13"/>
  <c r="E110" i="15"/>
  <c r="G110" i="15" s="1"/>
  <c r="A363" i="13"/>
  <c r="D362" i="13"/>
  <c r="C362" i="13"/>
  <c r="B362" i="13"/>
  <c r="H1691" i="13"/>
  <c r="F1691" i="13"/>
  <c r="G1691" i="13"/>
  <c r="C62" i="15"/>
  <c r="B62" i="15"/>
  <c r="A63" i="15"/>
  <c r="D62" i="15"/>
  <c r="A563" i="13"/>
  <c r="D562" i="13"/>
  <c r="B562" i="13"/>
  <c r="C562" i="13"/>
  <c r="D812" i="13"/>
  <c r="B812" i="13"/>
  <c r="A813" i="13"/>
  <c r="C812" i="13"/>
  <c r="G710" i="13"/>
  <c r="E711" i="13" s="1"/>
  <c r="F711" i="13" s="1"/>
  <c r="B867" i="14"/>
  <c r="A868" i="14"/>
  <c r="C867" i="14"/>
  <c r="A613" i="15"/>
  <c r="D612" i="15"/>
  <c r="C612" i="15"/>
  <c r="B612" i="15"/>
  <c r="A213" i="15"/>
  <c r="D212" i="15"/>
  <c r="C212" i="15"/>
  <c r="B212" i="15"/>
  <c r="B912" i="15"/>
  <c r="D912" i="15"/>
  <c r="C912" i="15"/>
  <c r="A913" i="15"/>
  <c r="A964" i="14"/>
  <c r="C963" i="14"/>
  <c r="B963" i="14"/>
  <c r="A431" i="14"/>
  <c r="K430" i="14"/>
  <c r="W430" i="14"/>
  <c r="G430" i="14"/>
  <c r="S430" i="14"/>
  <c r="C430" i="14"/>
  <c r="B430" i="14"/>
  <c r="O430" i="14"/>
  <c r="D273" i="14"/>
  <c r="E273" i="14" s="1"/>
  <c r="F220" i="14"/>
  <c r="J272" i="14"/>
  <c r="E1499" i="13"/>
  <c r="H1499" i="13" s="1"/>
  <c r="B763" i="13"/>
  <c r="A764" i="13"/>
  <c r="D763" i="13"/>
  <c r="C763" i="13"/>
  <c r="A1598" i="13"/>
  <c r="D1597" i="13"/>
  <c r="B1597" i="13"/>
  <c r="C1597" i="13"/>
  <c r="O118" i="14"/>
  <c r="A119" i="14"/>
  <c r="K118" i="14"/>
  <c r="W118" i="14"/>
  <c r="G118" i="14"/>
  <c r="B118" i="14"/>
  <c r="S118" i="14"/>
  <c r="C118" i="14"/>
  <c r="H1309" i="15"/>
  <c r="G1309" i="15"/>
  <c r="F1309" i="15"/>
  <c r="E1310" i="15" s="1"/>
  <c r="A223" i="14"/>
  <c r="K222" i="14"/>
  <c r="W222" i="14"/>
  <c r="G222" i="14"/>
  <c r="S222" i="14"/>
  <c r="C222" i="14"/>
  <c r="B222" i="14"/>
  <c r="O222" i="14"/>
  <c r="A65" i="5"/>
  <c r="C64" i="5"/>
  <c r="B64" i="5"/>
  <c r="D64" i="5"/>
  <c r="F309" i="15"/>
  <c r="A614" i="13"/>
  <c r="D613" i="13"/>
  <c r="C613" i="13"/>
  <c r="B613" i="13"/>
  <c r="F260" i="15"/>
  <c r="E261" i="15" s="1"/>
  <c r="D1014" i="15"/>
  <c r="A1015" i="15"/>
  <c r="C1014" i="15"/>
  <c r="B1014" i="15"/>
  <c r="J1260" i="15"/>
  <c r="I1260" i="15"/>
  <c r="A1163" i="15"/>
  <c r="D1162" i="15"/>
  <c r="C1162" i="15"/>
  <c r="B1162" i="15"/>
  <c r="D1114" i="13"/>
  <c r="C1114" i="13"/>
  <c r="B1114" i="13"/>
  <c r="A1115" i="13"/>
  <c r="E1110" i="13"/>
  <c r="G1110" i="13" s="1"/>
  <c r="D662" i="15"/>
  <c r="C662" i="15"/>
  <c r="B662" i="15"/>
  <c r="A663" i="15"/>
  <c r="A1213" i="13"/>
  <c r="D1212" i="13"/>
  <c r="C1212" i="13"/>
  <c r="B1212" i="13"/>
  <c r="A1505" i="15"/>
  <c r="D1504" i="15"/>
  <c r="C1504" i="15"/>
  <c r="B1504" i="15"/>
  <c r="I1209" i="15"/>
  <c r="G1110" i="15"/>
  <c r="G560" i="13"/>
  <c r="H561" i="15"/>
  <c r="I561" i="15" s="1"/>
  <c r="E561" i="15"/>
  <c r="G561" i="15" s="1"/>
  <c r="B962" i="13"/>
  <c r="A963" i="13"/>
  <c r="D962" i="13"/>
  <c r="C962" i="13"/>
  <c r="J460" i="13"/>
  <c r="H461" i="13" s="1"/>
  <c r="I460" i="13"/>
  <c r="A17" i="5"/>
  <c r="B16" i="5"/>
  <c r="D16" i="5"/>
  <c r="C16" i="5"/>
  <c r="J860" i="15"/>
  <c r="I860" i="15"/>
  <c r="A772" i="14"/>
  <c r="B771" i="14"/>
  <c r="C771" i="14"/>
  <c r="A820" i="14"/>
  <c r="C819" i="14"/>
  <c r="B819" i="14"/>
  <c r="G1210" i="13"/>
  <c r="F1210" i="13"/>
  <c r="E1211" i="13" s="1"/>
  <c r="E1402" i="13"/>
  <c r="F1402" i="13" s="1"/>
  <c r="A1263" i="13"/>
  <c r="D1262" i="13"/>
  <c r="C1262" i="13"/>
  <c r="B1262" i="13"/>
  <c r="I309" i="15"/>
  <c r="E810" i="15"/>
  <c r="F810" i="15" s="1"/>
  <c r="G860" i="15"/>
  <c r="F860" i="15"/>
  <c r="E65" i="14"/>
  <c r="D66" i="14" s="1"/>
  <c r="J220" i="14"/>
  <c r="I220" i="14"/>
  <c r="H221" i="14" s="1"/>
  <c r="D1789" i="13"/>
  <c r="C1789" i="13"/>
  <c r="B1789" i="13"/>
  <c r="A1790" i="13"/>
  <c r="H1010" i="15"/>
  <c r="J1010" i="15" s="1"/>
  <c r="D1455" i="15"/>
  <c r="A1456" i="15"/>
  <c r="B1455" i="15"/>
  <c r="C1455" i="15"/>
  <c r="D1551" i="15"/>
  <c r="C1551" i="15"/>
  <c r="A1552" i="15"/>
  <c r="B1551" i="15"/>
  <c r="J168" i="14"/>
  <c r="I168" i="14"/>
  <c r="D13" i="14"/>
  <c r="E1594" i="13"/>
  <c r="H1594" i="13" s="1"/>
  <c r="F309" i="13"/>
  <c r="D562" i="15"/>
  <c r="C562" i="15"/>
  <c r="B562" i="15"/>
  <c r="A563" i="15"/>
  <c r="I1109" i="13"/>
  <c r="B313" i="15"/>
  <c r="A314" i="15"/>
  <c r="D313" i="15"/>
  <c r="C313" i="15"/>
  <c r="H810" i="15"/>
  <c r="J810" i="15" s="1"/>
  <c r="A676" i="14"/>
  <c r="C675" i="14"/>
  <c r="B675" i="14"/>
  <c r="H861" i="15"/>
  <c r="A313" i="13"/>
  <c r="D312" i="13"/>
  <c r="C312" i="13"/>
  <c r="B312" i="13"/>
  <c r="D1408" i="15"/>
  <c r="B1408" i="15"/>
  <c r="A1409" i="15"/>
  <c r="C1408" i="15"/>
  <c r="H1787" i="13"/>
  <c r="F1787" i="13"/>
  <c r="G1787" i="13"/>
  <c r="E1788" i="13" s="1"/>
  <c r="E61" i="5"/>
  <c r="F61" i="5" s="1"/>
  <c r="A14" i="13"/>
  <c r="D13" i="13"/>
  <c r="C13" i="13"/>
  <c r="B13" i="13"/>
  <c r="G960" i="15"/>
  <c r="F960" i="15"/>
  <c r="A364" i="15"/>
  <c r="D363" i="15"/>
  <c r="C363" i="15"/>
  <c r="B363" i="15"/>
  <c r="I960" i="13"/>
  <c r="H961" i="13" s="1"/>
  <c r="J324" i="14"/>
  <c r="I324" i="14"/>
  <c r="H325" i="14" s="1"/>
  <c r="A265" i="13"/>
  <c r="D264" i="13"/>
  <c r="C264" i="13"/>
  <c r="B264" i="13"/>
  <c r="F323" i="14"/>
  <c r="D324" i="14" s="1"/>
  <c r="E324" i="14" s="1"/>
  <c r="J959" i="15"/>
  <c r="I109" i="13"/>
  <c r="D1062" i="15"/>
  <c r="C1062" i="15"/>
  <c r="B1062" i="15"/>
  <c r="A1063" i="15"/>
  <c r="A1360" i="15"/>
  <c r="D1359" i="15"/>
  <c r="C1359" i="15"/>
  <c r="B1359" i="15"/>
  <c r="A628" i="14"/>
  <c r="B627" i="14"/>
  <c r="C627" i="14"/>
  <c r="D962" i="15"/>
  <c r="C962" i="15"/>
  <c r="B962" i="15"/>
  <c r="A963" i="15"/>
  <c r="E460" i="13"/>
  <c r="F460" i="13" s="1"/>
  <c r="I610" i="13"/>
  <c r="E460" i="15"/>
  <c r="G460" i="15" s="1"/>
  <c r="I910" i="15"/>
  <c r="H911" i="15" s="1"/>
  <c r="E1500" i="15"/>
  <c r="H1500" i="15" s="1"/>
  <c r="J110" i="15"/>
  <c r="F479" i="14"/>
  <c r="D480" i="14" s="1"/>
  <c r="B723" i="14"/>
  <c r="A724" i="14"/>
  <c r="C723" i="14"/>
  <c r="D1453" i="13"/>
  <c r="C1453" i="13"/>
  <c r="B1453" i="13"/>
  <c r="A1454" i="13"/>
  <c r="E109" i="13"/>
  <c r="F109" i="13" s="1"/>
  <c r="J860" i="13"/>
  <c r="I860" i="13"/>
  <c r="H861" i="13" s="1"/>
  <c r="A713" i="13"/>
  <c r="D712" i="13"/>
  <c r="C712" i="13"/>
  <c r="B712" i="13"/>
  <c r="G910" i="13"/>
  <c r="F910" i="13"/>
  <c r="H910" i="13"/>
  <c r="J910" i="13" s="1"/>
  <c r="F760" i="13"/>
  <c r="F427" i="14"/>
  <c r="D428" i="14" s="1"/>
  <c r="E428" i="14" s="1"/>
  <c r="A1063" i="13"/>
  <c r="D1062" i="13"/>
  <c r="C1062" i="13"/>
  <c r="B1062" i="13"/>
  <c r="B1262" i="15"/>
  <c r="A1263" i="15"/>
  <c r="D1262" i="15"/>
  <c r="C1262" i="15"/>
  <c r="H64" i="14"/>
  <c r="J64" i="14" s="1"/>
  <c r="D916" i="14"/>
  <c r="C916" i="14"/>
  <c r="B916" i="14"/>
  <c r="A917" i="14"/>
  <c r="G910" i="15"/>
  <c r="F910" i="15"/>
  <c r="I259" i="13"/>
  <c r="C531" i="14"/>
  <c r="B531" i="14"/>
  <c r="A532" i="14"/>
  <c r="G160" i="15"/>
  <c r="F160" i="15"/>
  <c r="C462" i="15"/>
  <c r="B462" i="15"/>
  <c r="D462" i="15"/>
  <c r="A463" i="15"/>
  <c r="F510" i="13"/>
  <c r="F1546" i="13"/>
  <c r="H1643" i="13"/>
  <c r="G1643" i="13"/>
  <c r="F1643" i="13"/>
  <c r="E1644" i="13" s="1"/>
  <c r="E168" i="14"/>
  <c r="D169" i="14" s="1"/>
  <c r="C1212" i="15"/>
  <c r="B1212" i="15"/>
  <c r="D1212" i="15"/>
  <c r="A1213" i="15"/>
  <c r="J1210" i="13"/>
  <c r="I1210" i="13"/>
  <c r="H1211" i="13" s="1"/>
  <c r="A863" i="13"/>
  <c r="D862" i="13"/>
  <c r="C862" i="13"/>
  <c r="B862" i="13"/>
  <c r="E1358" i="15"/>
  <c r="F1358" i="15" s="1"/>
  <c r="B12" i="15"/>
  <c r="A13" i="15"/>
  <c r="D12" i="15"/>
  <c r="C12" i="15"/>
  <c r="E1450" i="13"/>
  <c r="G1450" i="13" s="1"/>
  <c r="B579" i="14"/>
  <c r="A580" i="14"/>
  <c r="C579" i="14"/>
  <c r="S14" i="14"/>
  <c r="C14" i="14"/>
  <c r="B14" i="14"/>
  <c r="O14" i="14"/>
  <c r="A15" i="14"/>
  <c r="K14" i="14"/>
  <c r="W14" i="14"/>
  <c r="G14" i="14"/>
  <c r="J59" i="13"/>
  <c r="A913" i="13"/>
  <c r="D912" i="13"/>
  <c r="C912" i="13"/>
  <c r="B912" i="13"/>
  <c r="F1453" i="15"/>
  <c r="G1453" i="15"/>
  <c r="H1453" i="15"/>
  <c r="G1546" i="13"/>
  <c r="J710" i="13"/>
  <c r="I710" i="13"/>
  <c r="G959" i="13"/>
  <c r="F1010" i="15"/>
  <c r="A514" i="15"/>
  <c r="C513" i="15"/>
  <c r="D513" i="15"/>
  <c r="B513" i="15"/>
  <c r="A863" i="15"/>
  <c r="B862" i="15"/>
  <c r="D862" i="15"/>
  <c r="C862" i="15"/>
  <c r="A1503" i="13"/>
  <c r="D1502" i="13"/>
  <c r="C1502" i="13"/>
  <c r="B1502" i="13"/>
  <c r="H261" i="15"/>
  <c r="H711" i="15"/>
  <c r="I711" i="15" s="1"/>
  <c r="D812" i="15"/>
  <c r="C812" i="15"/>
  <c r="B812" i="15"/>
  <c r="A813" i="15"/>
  <c r="D1311" i="15"/>
  <c r="C1311" i="15"/>
  <c r="A1312" i="15"/>
  <c r="B1311" i="15"/>
  <c r="E1739" i="13"/>
  <c r="H1739" i="13" s="1"/>
  <c r="E1160" i="15"/>
  <c r="G1160" i="15" s="1"/>
  <c r="A463" i="13"/>
  <c r="D462" i="13"/>
  <c r="C462" i="13"/>
  <c r="B462" i="13"/>
  <c r="G1260" i="15"/>
  <c r="F1260" i="15"/>
  <c r="E13" i="5"/>
  <c r="G13" i="5" s="1"/>
  <c r="A1406" i="13"/>
  <c r="D1405" i="13"/>
  <c r="B1405" i="13"/>
  <c r="C1405" i="13"/>
  <c r="H210" i="15" l="1"/>
  <c r="J210" i="15" s="1"/>
  <c r="I210" i="15"/>
  <c r="J1160" i="13"/>
  <c r="I1160" i="13"/>
  <c r="I428" i="14"/>
  <c r="J428" i="14"/>
  <c r="H13" i="5"/>
  <c r="H660" i="13"/>
  <c r="J660" i="13" s="1"/>
  <c r="C413" i="13"/>
  <c r="F1500" i="15"/>
  <c r="E1501" i="15" s="1"/>
  <c r="F1501" i="15" s="1"/>
  <c r="G1500" i="15"/>
  <c r="F1499" i="13"/>
  <c r="E1500" i="13" s="1"/>
  <c r="F1500" i="13" s="1"/>
  <c r="H61" i="15"/>
  <c r="I61" i="15" s="1"/>
  <c r="F210" i="13"/>
  <c r="E211" i="13" s="1"/>
  <c r="G160" i="13"/>
  <c r="F110" i="15"/>
  <c r="E111" i="15" s="1"/>
  <c r="G111" i="15" s="1"/>
  <c r="A414" i="13"/>
  <c r="E1692" i="13"/>
  <c r="G1499" i="13"/>
  <c r="F13" i="5"/>
  <c r="G1358" i="15"/>
  <c r="D413" i="13"/>
  <c r="H1060" i="15"/>
  <c r="I1060" i="15" s="1"/>
  <c r="E1454" i="15"/>
  <c r="H1261" i="15"/>
  <c r="I1261" i="15" s="1"/>
  <c r="E1356" i="13"/>
  <c r="G1356" i="13" s="1"/>
  <c r="G260" i="13"/>
  <c r="E261" i="13" s="1"/>
  <c r="F261" i="13" s="1"/>
  <c r="J376" i="14"/>
  <c r="I376" i="14"/>
  <c r="H377" i="14" s="1"/>
  <c r="G811" i="13"/>
  <c r="F811" i="13"/>
  <c r="E411" i="13"/>
  <c r="G411" i="13" s="1"/>
  <c r="I1111" i="15"/>
  <c r="J1111" i="15"/>
  <c r="H1160" i="15"/>
  <c r="I1160" i="15" s="1"/>
  <c r="G760" i="15"/>
  <c r="E761" i="15" s="1"/>
  <c r="G761" i="15" s="1"/>
  <c r="F1110" i="13"/>
  <c r="F1111" i="13" s="1"/>
  <c r="F1596" i="15"/>
  <c r="J360" i="13"/>
  <c r="H361" i="13" s="1"/>
  <c r="H273" i="14"/>
  <c r="I273" i="14" s="1"/>
  <c r="F376" i="14"/>
  <c r="J759" i="15"/>
  <c r="H760" i="15" s="1"/>
  <c r="H410" i="13"/>
  <c r="I410" i="13" s="1"/>
  <c r="H1450" i="13"/>
  <c r="E161" i="15"/>
  <c r="G1594" i="13"/>
  <c r="G611" i="15"/>
  <c r="G1402" i="13"/>
  <c r="H360" i="15"/>
  <c r="I360" i="15" s="1"/>
  <c r="H480" i="14"/>
  <c r="I480" i="14" s="1"/>
  <c r="I610" i="15"/>
  <c r="H1259" i="13"/>
  <c r="I1010" i="15"/>
  <c r="F1594" i="13"/>
  <c r="G1596" i="15"/>
  <c r="E1597" i="15" s="1"/>
  <c r="G10" i="15"/>
  <c r="I13" i="14"/>
  <c r="H1402" i="13"/>
  <c r="G1060" i="15"/>
  <c r="H61" i="5"/>
  <c r="I760" i="13"/>
  <c r="J760" i="13"/>
  <c r="G61" i="5"/>
  <c r="H1549" i="15"/>
  <c r="F480" i="14"/>
  <c r="E480" i="14"/>
  <c r="E62" i="5"/>
  <c r="H62" i="5" s="1"/>
  <c r="J310" i="13"/>
  <c r="E11" i="15"/>
  <c r="G11" i="15" s="1"/>
  <c r="G23" i="8"/>
  <c r="B24" i="8" s="1"/>
  <c r="B31" i="12" s="1"/>
  <c r="E310" i="13"/>
  <c r="G310" i="13" s="1"/>
  <c r="G1011" i="13"/>
  <c r="J861" i="15"/>
  <c r="I861" i="15"/>
  <c r="H862" i="15" s="1"/>
  <c r="H1210" i="15"/>
  <c r="J1210" i="15" s="1"/>
  <c r="D614" i="13"/>
  <c r="C614" i="13"/>
  <c r="B614" i="13"/>
  <c r="A615" i="13"/>
  <c r="I910" i="13"/>
  <c r="E1111" i="15"/>
  <c r="F1111" i="15" s="1"/>
  <c r="A1551" i="13"/>
  <c r="C1550" i="13"/>
  <c r="B1550" i="13"/>
  <c r="D1550" i="13"/>
  <c r="E15" i="10"/>
  <c r="J561" i="15"/>
  <c r="I811" i="13"/>
  <c r="E1011" i="15"/>
  <c r="G1011" i="15" s="1"/>
  <c r="A464" i="15"/>
  <c r="B463" i="15"/>
  <c r="C463" i="15"/>
  <c r="D463" i="15"/>
  <c r="D1409" i="15"/>
  <c r="A1410" i="15"/>
  <c r="C1409" i="15"/>
  <c r="B1409" i="15"/>
  <c r="E66" i="14"/>
  <c r="F66" i="14"/>
  <c r="E310" i="15"/>
  <c r="F310" i="15" s="1"/>
  <c r="F1549" i="15"/>
  <c r="A115" i="13"/>
  <c r="D114" i="13"/>
  <c r="C114" i="13"/>
  <c r="B114" i="13"/>
  <c r="A69" i="14"/>
  <c r="K68" i="14"/>
  <c r="W68" i="14"/>
  <c r="G68" i="14"/>
  <c r="S68" i="14"/>
  <c r="C68" i="14"/>
  <c r="O68" i="14"/>
  <c r="B68" i="14"/>
  <c r="I210" i="13"/>
  <c r="A264" i="15"/>
  <c r="D263" i="15"/>
  <c r="C263" i="15"/>
  <c r="B263" i="15"/>
  <c r="A114" i="15"/>
  <c r="C113" i="15"/>
  <c r="B113" i="15"/>
  <c r="D113" i="15"/>
  <c r="A664" i="13"/>
  <c r="D663" i="13"/>
  <c r="B663" i="13"/>
  <c r="C663" i="13"/>
  <c r="I660" i="15"/>
  <c r="A515" i="15"/>
  <c r="D514" i="15"/>
  <c r="C514" i="15"/>
  <c r="B514" i="15"/>
  <c r="E1403" i="13"/>
  <c r="H1403" i="13" s="1"/>
  <c r="A964" i="13"/>
  <c r="D963" i="13"/>
  <c r="C963" i="13"/>
  <c r="B963" i="13"/>
  <c r="I810" i="15"/>
  <c r="H10" i="15"/>
  <c r="J10" i="15" s="1"/>
  <c r="E961" i="15"/>
  <c r="G961" i="15" s="1"/>
  <c r="H1692" i="13"/>
  <c r="G1692" i="13"/>
  <c r="F1692" i="13"/>
  <c r="O275" i="14"/>
  <c r="A276" i="14"/>
  <c r="K275" i="14"/>
  <c r="W275" i="14"/>
  <c r="G275" i="14"/>
  <c r="C275" i="14"/>
  <c r="B275" i="14"/>
  <c r="S275" i="14"/>
  <c r="J261" i="15"/>
  <c r="I261" i="15"/>
  <c r="H262" i="15" s="1"/>
  <c r="H60" i="13"/>
  <c r="I60" i="13" s="1"/>
  <c r="J10" i="13"/>
  <c r="E812" i="13"/>
  <c r="F812" i="13" s="1"/>
  <c r="H812" i="13"/>
  <c r="A1647" i="13"/>
  <c r="C1646" i="13"/>
  <c r="D1646" i="13"/>
  <c r="B1646" i="13"/>
  <c r="H960" i="15"/>
  <c r="I960" i="15" s="1"/>
  <c r="D67" i="14"/>
  <c r="F211" i="13"/>
  <c r="D213" i="13"/>
  <c r="C213" i="13"/>
  <c r="B213" i="13"/>
  <c r="A214" i="13"/>
  <c r="H1405" i="15"/>
  <c r="G109" i="13"/>
  <c r="H310" i="13"/>
  <c r="I310" i="13" s="1"/>
  <c r="C1213" i="13"/>
  <c r="B1213" i="13"/>
  <c r="D1213" i="13"/>
  <c r="A1214" i="13"/>
  <c r="A1164" i="15"/>
  <c r="D1163" i="15"/>
  <c r="C1163" i="15"/>
  <c r="B1163" i="15"/>
  <c r="S119" i="14"/>
  <c r="C119" i="14"/>
  <c r="B119" i="14"/>
  <c r="O119" i="14"/>
  <c r="A120" i="14"/>
  <c r="K119" i="14"/>
  <c r="W119" i="14"/>
  <c r="G119" i="14"/>
  <c r="C463" i="13"/>
  <c r="B463" i="13"/>
  <c r="A464" i="13"/>
  <c r="D463" i="13"/>
  <c r="J1211" i="13"/>
  <c r="I1211" i="13"/>
  <c r="I64" i="14"/>
  <c r="I911" i="15"/>
  <c r="J911" i="15"/>
  <c r="A629" i="14"/>
  <c r="D628" i="14"/>
  <c r="C628" i="14"/>
  <c r="B628" i="14"/>
  <c r="D265" i="13"/>
  <c r="B265" i="13"/>
  <c r="A266" i="13"/>
  <c r="C265" i="13"/>
  <c r="C676" i="14"/>
  <c r="B676" i="14"/>
  <c r="A677" i="14"/>
  <c r="A1791" i="13"/>
  <c r="D1790" i="13"/>
  <c r="C1790" i="13"/>
  <c r="B1790" i="13"/>
  <c r="D663" i="15"/>
  <c r="C663" i="15"/>
  <c r="B663" i="15"/>
  <c r="A664" i="15"/>
  <c r="A814" i="13"/>
  <c r="B813" i="13"/>
  <c r="D813" i="13"/>
  <c r="C813" i="13"/>
  <c r="E511" i="13"/>
  <c r="G511" i="13" s="1"/>
  <c r="G661" i="13"/>
  <c r="F661" i="13"/>
  <c r="S483" i="14"/>
  <c r="C483" i="14"/>
  <c r="O483" i="14"/>
  <c r="A484" i="14"/>
  <c r="K483" i="14"/>
  <c r="W483" i="14"/>
  <c r="G483" i="14"/>
  <c r="B483" i="14"/>
  <c r="I1011" i="13"/>
  <c r="J1011" i="13"/>
  <c r="F1405" i="15"/>
  <c r="G711" i="13"/>
  <c r="G1211" i="13"/>
  <c r="F1211" i="13"/>
  <c r="S223" i="14"/>
  <c r="C223" i="14"/>
  <c r="B223" i="14"/>
  <c r="O223" i="14"/>
  <c r="A224" i="14"/>
  <c r="K223" i="14"/>
  <c r="W223" i="14"/>
  <c r="G223" i="14"/>
  <c r="C964" i="14"/>
  <c r="B964" i="14"/>
  <c r="A965" i="14"/>
  <c r="C163" i="13"/>
  <c r="B163" i="13"/>
  <c r="A164" i="13"/>
  <c r="D163" i="13"/>
  <c r="H211" i="15"/>
  <c r="J211" i="15" s="1"/>
  <c r="F611" i="13"/>
  <c r="E1693" i="13"/>
  <c r="D764" i="15"/>
  <c r="C764" i="15"/>
  <c r="B764" i="15"/>
  <c r="A765" i="15"/>
  <c r="F510" i="15"/>
  <c r="E960" i="13"/>
  <c r="F960" i="13" s="1"/>
  <c r="F428" i="14"/>
  <c r="A1214" i="15"/>
  <c r="B1213" i="15"/>
  <c r="D1213" i="15"/>
  <c r="C1213" i="15"/>
  <c r="G161" i="15"/>
  <c r="F161" i="15"/>
  <c r="I510" i="15"/>
  <c r="H611" i="13"/>
  <c r="I611" i="13" s="1"/>
  <c r="A1553" i="15"/>
  <c r="D1552" i="15"/>
  <c r="C1552" i="15"/>
  <c r="B1552" i="15"/>
  <c r="B17" i="5"/>
  <c r="A18" i="5"/>
  <c r="C17" i="5"/>
  <c r="D17" i="5"/>
  <c r="I117" i="14"/>
  <c r="C1505" i="15"/>
  <c r="D1505" i="15"/>
  <c r="B1505" i="15"/>
  <c r="A1506" i="15"/>
  <c r="S171" i="14"/>
  <c r="C171" i="14"/>
  <c r="B171" i="14"/>
  <c r="O171" i="14"/>
  <c r="A172" i="14"/>
  <c r="K171" i="14"/>
  <c r="W171" i="14"/>
  <c r="G171" i="14"/>
  <c r="I160" i="13"/>
  <c r="G460" i="13"/>
  <c r="E461" i="13" s="1"/>
  <c r="F461" i="13" s="1"/>
  <c r="I511" i="13"/>
  <c r="H512" i="13" s="1"/>
  <c r="F1061" i="13"/>
  <c r="E1062" i="13" s="1"/>
  <c r="A14" i="15"/>
  <c r="D13" i="15"/>
  <c r="B13" i="15"/>
  <c r="C13" i="15"/>
  <c r="E1359" i="15"/>
  <c r="H1359" i="15" s="1"/>
  <c r="J961" i="13"/>
  <c r="I961" i="13"/>
  <c r="H962" i="13" s="1"/>
  <c r="D313" i="13"/>
  <c r="C313" i="13"/>
  <c r="B313" i="13"/>
  <c r="A314" i="13"/>
  <c r="H711" i="13"/>
  <c r="I711" i="13" s="1"/>
  <c r="F1307" i="13"/>
  <c r="E561" i="13"/>
  <c r="F561" i="13" s="1"/>
  <c r="H1310" i="15"/>
  <c r="G1310" i="15"/>
  <c r="F1310" i="15"/>
  <c r="A914" i="15"/>
  <c r="D913" i="15"/>
  <c r="C913" i="15"/>
  <c r="B913" i="15"/>
  <c r="B213" i="15"/>
  <c r="D213" i="15"/>
  <c r="C213" i="15"/>
  <c r="A214" i="15"/>
  <c r="A869" i="14"/>
  <c r="C868" i="14"/>
  <c r="B868" i="14"/>
  <c r="F211" i="15"/>
  <c r="G211" i="15"/>
  <c r="F460" i="15"/>
  <c r="D116" i="14"/>
  <c r="F116" i="14" s="1"/>
  <c r="F324" i="14"/>
  <c r="A164" i="15"/>
  <c r="D163" i="15"/>
  <c r="C163" i="15"/>
  <c r="B163" i="15"/>
  <c r="A1695" i="13"/>
  <c r="D1694" i="13"/>
  <c r="C1694" i="13"/>
  <c r="B1694" i="13"/>
  <c r="I461" i="15"/>
  <c r="J461" i="15"/>
  <c r="E60" i="13"/>
  <c r="F60" i="13" s="1"/>
  <c r="B1263" i="15"/>
  <c r="D1263" i="15"/>
  <c r="C1263" i="15"/>
  <c r="A1264" i="15"/>
  <c r="A1455" i="13"/>
  <c r="C1454" i="13"/>
  <c r="D1454" i="13"/>
  <c r="B1454" i="13"/>
  <c r="C363" i="13"/>
  <c r="D363" i="13"/>
  <c r="B363" i="13"/>
  <c r="A364" i="13"/>
  <c r="E1210" i="15"/>
  <c r="G1210" i="15" s="1"/>
  <c r="F61" i="15"/>
  <c r="E360" i="15"/>
  <c r="G360" i="15" s="1"/>
  <c r="J325" i="14"/>
  <c r="I325" i="14"/>
  <c r="H326" i="14" s="1"/>
  <c r="A315" i="15"/>
  <c r="D314" i="15"/>
  <c r="C314" i="15"/>
  <c r="B314" i="15"/>
  <c r="I221" i="14"/>
  <c r="J221" i="14"/>
  <c r="H310" i="15"/>
  <c r="J310" i="15" s="1"/>
  <c r="G1307" i="13"/>
  <c r="A1599" i="13"/>
  <c r="D1598" i="13"/>
  <c r="C1598" i="13"/>
  <c r="B1598" i="13"/>
  <c r="A533" i="14"/>
  <c r="D532" i="14"/>
  <c r="C532" i="14"/>
  <c r="B532" i="14"/>
  <c r="A918" i="14"/>
  <c r="D917" i="14"/>
  <c r="C917" i="14"/>
  <c r="B917" i="14"/>
  <c r="E712" i="13"/>
  <c r="F712" i="13" s="1"/>
  <c r="E1261" i="15"/>
  <c r="G1261" i="15" s="1"/>
  <c r="C1360" i="15"/>
  <c r="A1361" i="15"/>
  <c r="D1360" i="15"/>
  <c r="B1360" i="15"/>
  <c r="D1015" i="15"/>
  <c r="A1016" i="15"/>
  <c r="C1015" i="15"/>
  <c r="B1015" i="15"/>
  <c r="J410" i="15"/>
  <c r="B379" i="14"/>
  <c r="O379" i="14"/>
  <c r="A380" i="14"/>
  <c r="K379" i="14"/>
  <c r="W379" i="14"/>
  <c r="G379" i="14"/>
  <c r="S379" i="14"/>
  <c r="C379" i="14"/>
  <c r="G410" i="15"/>
  <c r="O327" i="14"/>
  <c r="A328" i="14"/>
  <c r="K327" i="14"/>
  <c r="W327" i="14"/>
  <c r="G327" i="14"/>
  <c r="B327" i="14"/>
  <c r="S327" i="14"/>
  <c r="C327" i="14"/>
  <c r="G810" i="15"/>
  <c r="A1359" i="13"/>
  <c r="D1358" i="13"/>
  <c r="C1358" i="13"/>
  <c r="B1358" i="13"/>
  <c r="F273" i="14"/>
  <c r="D274" i="14" s="1"/>
  <c r="F561" i="15"/>
  <c r="E562" i="15" s="1"/>
  <c r="I1061" i="13"/>
  <c r="F10" i="13"/>
  <c r="A814" i="15"/>
  <c r="D813" i="15"/>
  <c r="C813" i="15"/>
  <c r="B813" i="15"/>
  <c r="E110" i="13"/>
  <c r="G110" i="13" s="1"/>
  <c r="D1503" i="13"/>
  <c r="C1503" i="13"/>
  <c r="B1503" i="13"/>
  <c r="A1504" i="13"/>
  <c r="H1454" i="15"/>
  <c r="G1454" i="15"/>
  <c r="F1454" i="15"/>
  <c r="E1455" i="15" s="1"/>
  <c r="F169" i="14"/>
  <c r="E169" i="14"/>
  <c r="H1110" i="13"/>
  <c r="J1110" i="13" s="1"/>
  <c r="A821" i="14"/>
  <c r="C820" i="14"/>
  <c r="D820" i="14"/>
  <c r="B820" i="14"/>
  <c r="J461" i="13"/>
  <c r="I461" i="13"/>
  <c r="H462" i="13" s="1"/>
  <c r="E1111" i="13"/>
  <c r="G1111" i="13" s="1"/>
  <c r="A564" i="13"/>
  <c r="D563" i="13"/>
  <c r="C563" i="13"/>
  <c r="B563" i="13"/>
  <c r="H111" i="15"/>
  <c r="I111" i="15" s="1"/>
  <c r="C1742" i="13"/>
  <c r="B1742" i="13"/>
  <c r="A1743" i="13"/>
  <c r="D1742" i="13"/>
  <c r="A415" i="13"/>
  <c r="D414" i="13"/>
  <c r="C414" i="13"/>
  <c r="B414" i="13"/>
  <c r="J161" i="15"/>
  <c r="H260" i="13"/>
  <c r="I260" i="13" s="1"/>
  <c r="A16" i="14"/>
  <c r="K15" i="14"/>
  <c r="W15" i="14"/>
  <c r="G15" i="14"/>
  <c r="S15" i="14"/>
  <c r="C15" i="14"/>
  <c r="B15" i="14"/>
  <c r="O15" i="14"/>
  <c r="A15" i="13"/>
  <c r="D14" i="13"/>
  <c r="B14" i="13"/>
  <c r="C14" i="13"/>
  <c r="D1406" i="13"/>
  <c r="C1406" i="13"/>
  <c r="B1406" i="13"/>
  <c r="A1407" i="13"/>
  <c r="D1312" i="15"/>
  <c r="C1312" i="15"/>
  <c r="B1312" i="15"/>
  <c r="A1313" i="15"/>
  <c r="A581" i="14"/>
  <c r="C580" i="14"/>
  <c r="B580" i="14"/>
  <c r="D863" i="13"/>
  <c r="C863" i="13"/>
  <c r="B863" i="13"/>
  <c r="A864" i="13"/>
  <c r="D863" i="15"/>
  <c r="B863" i="15"/>
  <c r="C863" i="15"/>
  <c r="A864" i="15"/>
  <c r="H1644" i="13"/>
  <c r="G1644" i="13"/>
  <c r="F1644" i="13"/>
  <c r="E1645" i="13" s="1"/>
  <c r="H1062" i="13"/>
  <c r="D713" i="13"/>
  <c r="C713" i="13"/>
  <c r="B713" i="13"/>
  <c r="A714" i="13"/>
  <c r="A365" i="15"/>
  <c r="D364" i="15"/>
  <c r="C364" i="15"/>
  <c r="B364" i="15"/>
  <c r="E861" i="15"/>
  <c r="G861" i="15" s="1"/>
  <c r="A564" i="15"/>
  <c r="D563" i="15"/>
  <c r="C563" i="15"/>
  <c r="B563" i="15"/>
  <c r="A1457" i="15"/>
  <c r="C1456" i="15"/>
  <c r="B1456" i="15"/>
  <c r="D1456" i="15"/>
  <c r="G261" i="15"/>
  <c r="F261" i="15"/>
  <c r="D764" i="13"/>
  <c r="B764" i="13"/>
  <c r="C764" i="13"/>
  <c r="A765" i="13"/>
  <c r="F13" i="14"/>
  <c r="E13" i="14"/>
  <c r="A64" i="13"/>
  <c r="D63" i="13"/>
  <c r="C63" i="13"/>
  <c r="B63" i="13"/>
  <c r="A416" i="15"/>
  <c r="D415" i="15"/>
  <c r="C415" i="15"/>
  <c r="B415" i="15"/>
  <c r="G1161" i="13"/>
  <c r="F1161" i="13"/>
  <c r="E1162" i="13" s="1"/>
  <c r="E1012" i="13"/>
  <c r="G1012" i="13" s="1"/>
  <c r="I561" i="13"/>
  <c r="H562" i="13" s="1"/>
  <c r="J711" i="15"/>
  <c r="F1259" i="13"/>
  <c r="G710" i="15"/>
  <c r="E711" i="15" s="1"/>
  <c r="F711" i="15" s="1"/>
  <c r="F861" i="13"/>
  <c r="E862" i="13" s="1"/>
  <c r="A1116" i="13"/>
  <c r="D1115" i="13"/>
  <c r="C1115" i="13"/>
  <c r="B1115" i="13"/>
  <c r="F1739" i="13"/>
  <c r="A714" i="15"/>
  <c r="D713" i="15"/>
  <c r="C713" i="15"/>
  <c r="B713" i="15"/>
  <c r="C1013" i="13"/>
  <c r="B1013" i="13"/>
  <c r="D1013" i="13"/>
  <c r="A1014" i="13"/>
  <c r="E761" i="13"/>
  <c r="F761" i="13" s="1"/>
  <c r="D1063" i="15"/>
  <c r="A1064" i="15"/>
  <c r="B1063" i="15"/>
  <c r="C1063" i="15"/>
  <c r="H110" i="13"/>
  <c r="I110" i="13" s="1"/>
  <c r="F1450" i="13"/>
  <c r="A1064" i="13"/>
  <c r="D1063" i="13"/>
  <c r="C1063" i="13"/>
  <c r="B1063" i="13"/>
  <c r="J861" i="13"/>
  <c r="I861" i="13"/>
  <c r="H1788" i="13"/>
  <c r="G1788" i="13"/>
  <c r="F1788" i="13"/>
  <c r="H562" i="15"/>
  <c r="J562" i="15" s="1"/>
  <c r="D221" i="14"/>
  <c r="E221" i="14" s="1"/>
  <c r="C1263" i="13"/>
  <c r="B1263" i="13"/>
  <c r="D1263" i="13"/>
  <c r="A1264" i="13"/>
  <c r="B65" i="5"/>
  <c r="D65" i="5"/>
  <c r="C65" i="5"/>
  <c r="A66" i="5"/>
  <c r="H169" i="14"/>
  <c r="J169" i="14" s="1"/>
  <c r="F1160" i="15"/>
  <c r="B431" i="14"/>
  <c r="O431" i="14"/>
  <c r="A432" i="14"/>
  <c r="K431" i="14"/>
  <c r="W431" i="14"/>
  <c r="G431" i="14"/>
  <c r="C431" i="14"/>
  <c r="S431" i="14"/>
  <c r="D1310" i="13"/>
  <c r="C1310" i="13"/>
  <c r="B1310" i="13"/>
  <c r="A1311" i="13"/>
  <c r="G1739" i="13"/>
  <c r="F361" i="13"/>
  <c r="E660" i="15"/>
  <c r="F660" i="15" s="1"/>
  <c r="A725" i="14"/>
  <c r="D724" i="14"/>
  <c r="C724" i="14"/>
  <c r="B724" i="14"/>
  <c r="E14" i="5"/>
  <c r="G14" i="5" s="1"/>
  <c r="A964" i="15"/>
  <c r="C963" i="15"/>
  <c r="D963" i="15"/>
  <c r="B963" i="15"/>
  <c r="A914" i="13"/>
  <c r="D913" i="13"/>
  <c r="B913" i="13"/>
  <c r="C913" i="13"/>
  <c r="E1547" i="13"/>
  <c r="G1547" i="13" s="1"/>
  <c r="C772" i="14"/>
  <c r="B772" i="14"/>
  <c r="A773" i="14"/>
  <c r="A614" i="15"/>
  <c r="D613" i="15"/>
  <c r="C613" i="15"/>
  <c r="B613" i="15"/>
  <c r="B63" i="15"/>
  <c r="D63" i="15"/>
  <c r="C63" i="15"/>
  <c r="A64" i="15"/>
  <c r="A1164" i="13"/>
  <c r="D1163" i="13"/>
  <c r="B1163" i="13"/>
  <c r="C1163" i="13"/>
  <c r="A1114" i="15"/>
  <c r="D1113" i="15"/>
  <c r="C1113" i="15"/>
  <c r="B1113" i="15"/>
  <c r="E911" i="15"/>
  <c r="G911" i="15" s="1"/>
  <c r="A514" i="13"/>
  <c r="D513" i="13"/>
  <c r="C513" i="13"/>
  <c r="B513" i="13"/>
  <c r="E911" i="13"/>
  <c r="F911" i="13" s="1"/>
  <c r="D1601" i="15"/>
  <c r="C1601" i="15"/>
  <c r="B1601" i="15"/>
  <c r="A1602" i="15"/>
  <c r="F1356" i="13" l="1"/>
  <c r="E1357" i="13" s="1"/>
  <c r="H1356" i="13"/>
  <c r="E1595" i="13"/>
  <c r="H1112" i="15"/>
  <c r="I1112" i="15" s="1"/>
  <c r="J1261" i="15"/>
  <c r="F411" i="13"/>
  <c r="E412" i="13" s="1"/>
  <c r="F412" i="13" s="1"/>
  <c r="J1060" i="15"/>
  <c r="H1061" i="15" s="1"/>
  <c r="H429" i="14"/>
  <c r="I429" i="14" s="1"/>
  <c r="I377" i="14"/>
  <c r="J360" i="15"/>
  <c r="H361" i="15" s="1"/>
  <c r="J361" i="15" s="1"/>
  <c r="H1012" i="13"/>
  <c r="J480" i="14"/>
  <c r="H481" i="14" s="1"/>
  <c r="I481" i="14" s="1"/>
  <c r="G812" i="13"/>
  <c r="J61" i="15"/>
  <c r="H462" i="15"/>
  <c r="I660" i="13"/>
  <c r="H1161" i="13"/>
  <c r="I1161" i="13" s="1"/>
  <c r="E161" i="13"/>
  <c r="F161" i="13" s="1"/>
  <c r="J377" i="14"/>
  <c r="H378" i="14" s="1"/>
  <c r="I378" i="14" s="1"/>
  <c r="F310" i="13"/>
  <c r="E212" i="13"/>
  <c r="G212" i="13" s="1"/>
  <c r="G761" i="13"/>
  <c r="E762" i="13" s="1"/>
  <c r="F762" i="13" s="1"/>
  <c r="J273" i="14"/>
  <c r="H274" i="14" s="1"/>
  <c r="I274" i="14" s="1"/>
  <c r="H912" i="15"/>
  <c r="G211" i="13"/>
  <c r="H411" i="13"/>
  <c r="I411" i="13" s="1"/>
  <c r="H1597" i="15"/>
  <c r="F1597" i="15"/>
  <c r="E1598" i="15" s="1"/>
  <c r="H1598" i="15" s="1"/>
  <c r="J14" i="14"/>
  <c r="I361" i="13"/>
  <c r="J361" i="13"/>
  <c r="G1595" i="13"/>
  <c r="H1595" i="13"/>
  <c r="F1595" i="13"/>
  <c r="E1596" i="13" s="1"/>
  <c r="H1596" i="13" s="1"/>
  <c r="J1011" i="15"/>
  <c r="H862" i="13"/>
  <c r="J862" i="13" s="1"/>
  <c r="E1311" i="15"/>
  <c r="H1311" i="15" s="1"/>
  <c r="E1061" i="15"/>
  <c r="F1061" i="15" s="1"/>
  <c r="H14" i="14"/>
  <c r="I14" i="14" s="1"/>
  <c r="J410" i="13"/>
  <c r="I169" i="14"/>
  <c r="H1547" i="13"/>
  <c r="F360" i="15"/>
  <c r="E361" i="15" s="1"/>
  <c r="G361" i="15" s="1"/>
  <c r="H1501" i="15"/>
  <c r="H1011" i="15"/>
  <c r="I1011" i="15" s="1"/>
  <c r="H1012" i="15" s="1"/>
  <c r="J1012" i="15" s="1"/>
  <c r="H611" i="15"/>
  <c r="J611" i="15" s="1"/>
  <c r="I611" i="15"/>
  <c r="H1161" i="15"/>
  <c r="J1161" i="15" s="1"/>
  <c r="I1161" i="15"/>
  <c r="G60" i="13"/>
  <c r="E61" i="13" s="1"/>
  <c r="G61" i="13" s="1"/>
  <c r="E162" i="15"/>
  <c r="F14" i="5"/>
  <c r="J260" i="13"/>
  <c r="H261" i="13" s="1"/>
  <c r="J261" i="13" s="1"/>
  <c r="G461" i="13"/>
  <c r="E612" i="15"/>
  <c r="F612" i="15" s="1"/>
  <c r="F1547" i="13"/>
  <c r="G1501" i="15"/>
  <c r="F511" i="13"/>
  <c r="E512" i="13" s="1"/>
  <c r="G261" i="13"/>
  <c r="F62" i="5"/>
  <c r="F110" i="13"/>
  <c r="E111" i="13" s="1"/>
  <c r="G111" i="13" s="1"/>
  <c r="J110" i="13"/>
  <c r="J760" i="15"/>
  <c r="I760" i="15"/>
  <c r="H14" i="5"/>
  <c r="J711" i="13"/>
  <c r="E116" i="14"/>
  <c r="D117" i="14" s="1"/>
  <c r="F117" i="14" s="1"/>
  <c r="G712" i="13"/>
  <c r="E713" i="13" s="1"/>
  <c r="F713" i="13" s="1"/>
  <c r="G310" i="15"/>
  <c r="D377" i="14"/>
  <c r="E377" i="14" s="1"/>
  <c r="F377" i="14"/>
  <c r="J611" i="13"/>
  <c r="H612" i="13" s="1"/>
  <c r="J612" i="13" s="1"/>
  <c r="H761" i="13"/>
  <c r="J761" i="13" s="1"/>
  <c r="I761" i="13"/>
  <c r="J1160" i="15"/>
  <c r="F274" i="14"/>
  <c r="E274" i="14"/>
  <c r="D275" i="14" s="1"/>
  <c r="H712" i="13"/>
  <c r="I712" i="13" s="1"/>
  <c r="H111" i="13"/>
  <c r="J111" i="13" s="1"/>
  <c r="E311" i="15"/>
  <c r="F311" i="15" s="1"/>
  <c r="A67" i="5"/>
  <c r="C66" i="5"/>
  <c r="B66" i="5"/>
  <c r="D66" i="5"/>
  <c r="A1312" i="13"/>
  <c r="D1311" i="13"/>
  <c r="C1311" i="13"/>
  <c r="B1311" i="13"/>
  <c r="I462" i="13"/>
  <c r="J462" i="13"/>
  <c r="F1455" i="15"/>
  <c r="H1455" i="15"/>
  <c r="G1455" i="15"/>
  <c r="E11" i="13"/>
  <c r="G11" i="13" s="1"/>
  <c r="D1553" i="15"/>
  <c r="B1553" i="15"/>
  <c r="C1553" i="15"/>
  <c r="A1554" i="15"/>
  <c r="D964" i="13"/>
  <c r="C964" i="13"/>
  <c r="B964" i="13"/>
  <c r="A965" i="13"/>
  <c r="F1261" i="15"/>
  <c r="F961" i="15"/>
  <c r="E311" i="13"/>
  <c r="G311" i="13" s="1"/>
  <c r="G561" i="13"/>
  <c r="E562" i="13" s="1"/>
  <c r="F562" i="13" s="1"/>
  <c r="F1012" i="13"/>
  <c r="A1065" i="13"/>
  <c r="C1064" i="13"/>
  <c r="B1064" i="13"/>
  <c r="D1064" i="13"/>
  <c r="G1357" i="13"/>
  <c r="F1357" i="13"/>
  <c r="E1358" i="13" s="1"/>
  <c r="H1357" i="13"/>
  <c r="B614" i="15"/>
  <c r="D614" i="15"/>
  <c r="C614" i="15"/>
  <c r="A615" i="15"/>
  <c r="A1603" i="15"/>
  <c r="D1602" i="15"/>
  <c r="C1602" i="15"/>
  <c r="B1602" i="15"/>
  <c r="A865" i="13"/>
  <c r="D864" i="13"/>
  <c r="C864" i="13"/>
  <c r="B864" i="13"/>
  <c r="A1744" i="13"/>
  <c r="D1743" i="13"/>
  <c r="C1743" i="13"/>
  <c r="B1743" i="13"/>
  <c r="J1062" i="13"/>
  <c r="I1062" i="13"/>
  <c r="H1063" i="13" s="1"/>
  <c r="G711" i="15"/>
  <c r="A966" i="14"/>
  <c r="C965" i="14"/>
  <c r="B965" i="14"/>
  <c r="A630" i="14"/>
  <c r="C629" i="14"/>
  <c r="D629" i="14"/>
  <c r="B629" i="14"/>
  <c r="D214" i="13"/>
  <c r="A215" i="13"/>
  <c r="C214" i="13"/>
  <c r="B214" i="13"/>
  <c r="H211" i="13"/>
  <c r="J211" i="13" s="1"/>
  <c r="H712" i="15"/>
  <c r="I712" i="15" s="1"/>
  <c r="D1313" i="15"/>
  <c r="C1313" i="15"/>
  <c r="B1313" i="15"/>
  <c r="A1314" i="15"/>
  <c r="E1013" i="13"/>
  <c r="G562" i="15"/>
  <c r="F562" i="15"/>
  <c r="E563" i="15" s="1"/>
  <c r="E461" i="15"/>
  <c r="G461" i="15" s="1"/>
  <c r="H162" i="15"/>
  <c r="I162" i="15" s="1"/>
  <c r="G911" i="13"/>
  <c r="F1403" i="13"/>
  <c r="H661" i="15"/>
  <c r="J661" i="15" s="1"/>
  <c r="F11" i="15"/>
  <c r="J60" i="13"/>
  <c r="H1645" i="13"/>
  <c r="G1645" i="13"/>
  <c r="F1645" i="13"/>
  <c r="E15" i="5"/>
  <c r="G15" i="5" s="1"/>
  <c r="C1114" i="15"/>
  <c r="B1114" i="15"/>
  <c r="D1114" i="15"/>
  <c r="A1115" i="15"/>
  <c r="O16" i="14"/>
  <c r="A17" i="14"/>
  <c r="K16" i="14"/>
  <c r="W16" i="14"/>
  <c r="G16" i="14"/>
  <c r="S16" i="14"/>
  <c r="C16" i="14"/>
  <c r="B16" i="14"/>
  <c r="A1117" i="13"/>
  <c r="D1116" i="13"/>
  <c r="C1116" i="13"/>
  <c r="B1116" i="13"/>
  <c r="D564" i="15"/>
  <c r="C564" i="15"/>
  <c r="B564" i="15"/>
  <c r="A565" i="15"/>
  <c r="A1505" i="13"/>
  <c r="C1504" i="13"/>
  <c r="D1504" i="13"/>
  <c r="B1504" i="13"/>
  <c r="S328" i="14"/>
  <c r="C328" i="14"/>
  <c r="B328" i="14"/>
  <c r="O328" i="14"/>
  <c r="A329" i="14"/>
  <c r="K328" i="14"/>
  <c r="W328" i="14"/>
  <c r="G328" i="14"/>
  <c r="A1362" i="15"/>
  <c r="D1361" i="15"/>
  <c r="C1361" i="15"/>
  <c r="B1361" i="15"/>
  <c r="D533" i="14"/>
  <c r="C533" i="14"/>
  <c r="B533" i="14"/>
  <c r="A534" i="14"/>
  <c r="I310" i="15"/>
  <c r="A915" i="15"/>
  <c r="D914" i="15"/>
  <c r="C914" i="15"/>
  <c r="B914" i="15"/>
  <c r="H161" i="13"/>
  <c r="J161" i="13" s="1"/>
  <c r="C1506" i="15"/>
  <c r="B1506" i="15"/>
  <c r="A1507" i="15"/>
  <c r="D1506" i="15"/>
  <c r="E1406" i="15"/>
  <c r="H1406" i="15" s="1"/>
  <c r="J912" i="15"/>
  <c r="I912" i="15"/>
  <c r="G1403" i="13"/>
  <c r="D1410" i="15"/>
  <c r="B1410" i="15"/>
  <c r="A1411" i="15"/>
  <c r="C1410" i="15"/>
  <c r="I1210" i="15"/>
  <c r="B914" i="13"/>
  <c r="A915" i="13"/>
  <c r="D914" i="13"/>
  <c r="C914" i="13"/>
  <c r="B725" i="14"/>
  <c r="A726" i="14"/>
  <c r="D725" i="14"/>
  <c r="C725" i="14"/>
  <c r="B765" i="13"/>
  <c r="D765" i="13"/>
  <c r="C765" i="13"/>
  <c r="A766" i="13"/>
  <c r="J62" i="15"/>
  <c r="I62" i="15"/>
  <c r="H63" i="15" s="1"/>
  <c r="J462" i="15"/>
  <c r="I462" i="15"/>
  <c r="F111" i="15"/>
  <c r="H65" i="14"/>
  <c r="I65" i="14" s="1"/>
  <c r="G15" i="10"/>
  <c r="C16" i="10" s="1"/>
  <c r="F15" i="10"/>
  <c r="B16" i="10" s="1"/>
  <c r="D325" i="14"/>
  <c r="E325" i="14" s="1"/>
  <c r="J111" i="15"/>
  <c r="H11" i="13"/>
  <c r="I11" i="13" s="1"/>
  <c r="A822" i="14"/>
  <c r="D821" i="14"/>
  <c r="C821" i="14"/>
  <c r="B821" i="14"/>
  <c r="I1012" i="13"/>
  <c r="J1012" i="13"/>
  <c r="E813" i="13"/>
  <c r="G813" i="13" s="1"/>
  <c r="D1791" i="13"/>
  <c r="C1791" i="13"/>
  <c r="B1791" i="13"/>
  <c r="A1792" i="13"/>
  <c r="S276" i="14"/>
  <c r="C276" i="14"/>
  <c r="B276" i="14"/>
  <c r="O276" i="14"/>
  <c r="A277" i="14"/>
  <c r="K276" i="14"/>
  <c r="W276" i="14"/>
  <c r="G276" i="14"/>
  <c r="F861" i="15"/>
  <c r="E62" i="15"/>
  <c r="F62" i="15" s="1"/>
  <c r="G1162" i="13"/>
  <c r="F1162" i="13"/>
  <c r="H511" i="15"/>
  <c r="I511" i="15" s="1"/>
  <c r="A678" i="14"/>
  <c r="C677" i="14"/>
  <c r="B677" i="14"/>
  <c r="E662" i="13"/>
  <c r="F662" i="13" s="1"/>
  <c r="A665" i="13"/>
  <c r="D664" i="13"/>
  <c r="C664" i="13"/>
  <c r="B664" i="13"/>
  <c r="H62" i="15"/>
  <c r="G62" i="5"/>
  <c r="D481" i="14"/>
  <c r="E481" i="14" s="1"/>
  <c r="A65" i="15"/>
  <c r="D64" i="15"/>
  <c r="C64" i="15"/>
  <c r="B64" i="15"/>
  <c r="A774" i="14"/>
  <c r="B773" i="14"/>
  <c r="C773" i="14"/>
  <c r="G660" i="15"/>
  <c r="A715" i="15"/>
  <c r="D714" i="15"/>
  <c r="C714" i="15"/>
  <c r="B714" i="15"/>
  <c r="E462" i="13"/>
  <c r="G462" i="13" s="1"/>
  <c r="C581" i="14"/>
  <c r="B581" i="14"/>
  <c r="A582" i="14"/>
  <c r="I1110" i="13"/>
  <c r="D1359" i="13"/>
  <c r="C1359" i="13"/>
  <c r="B1359" i="13"/>
  <c r="A1360" i="13"/>
  <c r="G562" i="13"/>
  <c r="W172" i="14"/>
  <c r="G172" i="14"/>
  <c r="S172" i="14"/>
  <c r="C172" i="14"/>
  <c r="B172" i="14"/>
  <c r="O172" i="14"/>
  <c r="A173" i="14"/>
  <c r="K172" i="14"/>
  <c r="E612" i="13"/>
  <c r="F612" i="13" s="1"/>
  <c r="H1693" i="13"/>
  <c r="F1693" i="13"/>
  <c r="G1693" i="13"/>
  <c r="H118" i="14"/>
  <c r="J118" i="14" s="1"/>
  <c r="A1165" i="13"/>
  <c r="D1164" i="13"/>
  <c r="C1164" i="13"/>
  <c r="B1164" i="13"/>
  <c r="W432" i="14"/>
  <c r="G432" i="14"/>
  <c r="S432" i="14"/>
  <c r="C432" i="14"/>
  <c r="B432" i="14"/>
  <c r="O432" i="14"/>
  <c r="A433" i="14"/>
  <c r="K432" i="14"/>
  <c r="A1265" i="13"/>
  <c r="D1264" i="13"/>
  <c r="C1264" i="13"/>
  <c r="B1264" i="13"/>
  <c r="E1740" i="13"/>
  <c r="G1740" i="13" s="1"/>
  <c r="D365" i="15"/>
  <c r="C365" i="15"/>
  <c r="B365" i="15"/>
  <c r="A366" i="15"/>
  <c r="B1695" i="13"/>
  <c r="A1696" i="13"/>
  <c r="D1695" i="13"/>
  <c r="C1695" i="13"/>
  <c r="E1308" i="13"/>
  <c r="H1308" i="13" s="1"/>
  <c r="C14" i="15"/>
  <c r="B14" i="15"/>
  <c r="A15" i="15"/>
  <c r="D14" i="15"/>
  <c r="D814" i="13"/>
  <c r="C814" i="13"/>
  <c r="B814" i="13"/>
  <c r="A815" i="13"/>
  <c r="B1164" i="15"/>
  <c r="A1165" i="15"/>
  <c r="D1164" i="15"/>
  <c r="C1164" i="15"/>
  <c r="H170" i="14"/>
  <c r="J170" i="14" s="1"/>
  <c r="E262" i="15"/>
  <c r="G262" i="15" s="1"/>
  <c r="G960" i="13"/>
  <c r="F1359" i="15"/>
  <c r="A1600" i="13"/>
  <c r="D1599" i="13"/>
  <c r="B1599" i="13"/>
  <c r="C1599" i="13"/>
  <c r="G162" i="15"/>
  <c r="F162" i="15"/>
  <c r="A465" i="13"/>
  <c r="D464" i="13"/>
  <c r="C464" i="13"/>
  <c r="B464" i="13"/>
  <c r="A1215" i="13"/>
  <c r="D1214" i="13"/>
  <c r="C1214" i="13"/>
  <c r="B1214" i="13"/>
  <c r="I10" i="15"/>
  <c r="B69" i="14"/>
  <c r="O69" i="14"/>
  <c r="A70" i="14"/>
  <c r="K69" i="14"/>
  <c r="W69" i="14"/>
  <c r="G69" i="14"/>
  <c r="C69" i="14"/>
  <c r="S69" i="14"/>
  <c r="A465" i="15"/>
  <c r="D464" i="15"/>
  <c r="C464" i="15"/>
  <c r="B464" i="15"/>
  <c r="G1359" i="15"/>
  <c r="F221" i="14"/>
  <c r="I562" i="15"/>
  <c r="D315" i="15"/>
  <c r="C315" i="15"/>
  <c r="B315" i="15"/>
  <c r="A316" i="15"/>
  <c r="A19" i="5"/>
  <c r="D18" i="5"/>
  <c r="C18" i="5"/>
  <c r="B18" i="5"/>
  <c r="J262" i="15"/>
  <c r="I262" i="15"/>
  <c r="H263" i="15" s="1"/>
  <c r="J812" i="13"/>
  <c r="I812" i="13"/>
  <c r="A1552" i="13"/>
  <c r="D1551" i="13"/>
  <c r="C1551" i="13"/>
  <c r="B1551" i="13"/>
  <c r="D429" i="14"/>
  <c r="E429" i="14" s="1"/>
  <c r="A1065" i="15"/>
  <c r="D1064" i="15"/>
  <c r="C1064" i="15"/>
  <c r="B1064" i="15"/>
  <c r="A515" i="13"/>
  <c r="D514" i="13"/>
  <c r="C514" i="13"/>
  <c r="B514" i="13"/>
  <c r="A965" i="15"/>
  <c r="D964" i="15"/>
  <c r="C964" i="15"/>
  <c r="B964" i="15"/>
  <c r="G862" i="13"/>
  <c r="F862" i="13"/>
  <c r="E863" i="13" s="1"/>
  <c r="A16" i="13"/>
  <c r="D15" i="13"/>
  <c r="C15" i="13"/>
  <c r="B15" i="13"/>
  <c r="E1161" i="15"/>
  <c r="G1161" i="15" s="1"/>
  <c r="E1451" i="13"/>
  <c r="F1451" i="13" s="1"/>
  <c r="B416" i="15"/>
  <c r="A417" i="15"/>
  <c r="D416" i="15"/>
  <c r="C416" i="15"/>
  <c r="B564" i="13"/>
  <c r="D564" i="13"/>
  <c r="C564" i="13"/>
  <c r="A565" i="13"/>
  <c r="W380" i="14"/>
  <c r="G380" i="14"/>
  <c r="S380" i="14"/>
  <c r="C380" i="14"/>
  <c r="B380" i="14"/>
  <c r="A381" i="14"/>
  <c r="O380" i="14"/>
  <c r="K380" i="14"/>
  <c r="J326" i="14"/>
  <c r="I326" i="14"/>
  <c r="H327" i="14" s="1"/>
  <c r="F1210" i="15"/>
  <c r="B869" i="14"/>
  <c r="A870" i="14"/>
  <c r="C869" i="14"/>
  <c r="A315" i="13"/>
  <c r="D314" i="13"/>
  <c r="C314" i="13"/>
  <c r="B314" i="13"/>
  <c r="E511" i="15"/>
  <c r="G511" i="15" s="1"/>
  <c r="A165" i="13"/>
  <c r="D164" i="13"/>
  <c r="C164" i="13"/>
  <c r="B164" i="13"/>
  <c r="W224" i="14"/>
  <c r="G224" i="14"/>
  <c r="S224" i="14"/>
  <c r="C224" i="14"/>
  <c r="B224" i="14"/>
  <c r="O224" i="14"/>
  <c r="A225" i="14"/>
  <c r="K224" i="14"/>
  <c r="A267" i="13"/>
  <c r="D266" i="13"/>
  <c r="C266" i="13"/>
  <c r="B266" i="13"/>
  <c r="G1500" i="13"/>
  <c r="E1212" i="13"/>
  <c r="G1212" i="13" s="1"/>
  <c r="D114" i="15"/>
  <c r="A115" i="15"/>
  <c r="C114" i="15"/>
  <c r="B114" i="15"/>
  <c r="J862" i="15"/>
  <c r="I862" i="15"/>
  <c r="H863" i="15" s="1"/>
  <c r="E411" i="15"/>
  <c r="F411" i="15" s="1"/>
  <c r="J481" i="14"/>
  <c r="C415" i="13"/>
  <c r="B415" i="13"/>
  <c r="A416" i="13"/>
  <c r="D415" i="13"/>
  <c r="D1016" i="15"/>
  <c r="A1017" i="15"/>
  <c r="C1016" i="15"/>
  <c r="B1016" i="15"/>
  <c r="D864" i="15"/>
  <c r="C864" i="15"/>
  <c r="B864" i="15"/>
  <c r="A865" i="15"/>
  <c r="D1455" i="13"/>
  <c r="C1455" i="13"/>
  <c r="B1455" i="13"/>
  <c r="A1456" i="13"/>
  <c r="D164" i="15"/>
  <c r="C164" i="15"/>
  <c r="B164" i="15"/>
  <c r="A165" i="15"/>
  <c r="D214" i="15"/>
  <c r="A215" i="15"/>
  <c r="C214" i="15"/>
  <c r="B214" i="15"/>
  <c r="G1062" i="13"/>
  <c r="F1062" i="13"/>
  <c r="E1789" i="13"/>
  <c r="H1789" i="13" s="1"/>
  <c r="D765" i="15"/>
  <c r="A766" i="15"/>
  <c r="C765" i="15"/>
  <c r="B765" i="15"/>
  <c r="A485" i="14"/>
  <c r="K484" i="14"/>
  <c r="W484" i="14"/>
  <c r="G484" i="14"/>
  <c r="S484" i="14"/>
  <c r="C484" i="14"/>
  <c r="O484" i="14"/>
  <c r="B484" i="14"/>
  <c r="H1500" i="13"/>
  <c r="H112" i="15"/>
  <c r="I112" i="15" s="1"/>
  <c r="H1212" i="13"/>
  <c r="I1212" i="13" s="1"/>
  <c r="F761" i="15"/>
  <c r="E1260" i="13"/>
  <c r="H1260" i="13" s="1"/>
  <c r="A715" i="13"/>
  <c r="D714" i="13"/>
  <c r="C714" i="13"/>
  <c r="B714" i="13"/>
  <c r="A1408" i="13"/>
  <c r="D1407" i="13"/>
  <c r="B1407" i="13"/>
  <c r="C1407" i="13"/>
  <c r="F911" i="15"/>
  <c r="C1264" i="15"/>
  <c r="A1265" i="15"/>
  <c r="D1264" i="15"/>
  <c r="B1264" i="15"/>
  <c r="J512" i="13"/>
  <c r="I512" i="13"/>
  <c r="H513" i="13" s="1"/>
  <c r="A665" i="15"/>
  <c r="D664" i="15"/>
  <c r="C664" i="15"/>
  <c r="B664" i="15"/>
  <c r="C115" i="13"/>
  <c r="B115" i="13"/>
  <c r="A116" i="13"/>
  <c r="D115" i="13"/>
  <c r="F67" i="14"/>
  <c r="E67" i="14"/>
  <c r="G1597" i="15"/>
  <c r="H911" i="13"/>
  <c r="I911" i="13" s="1"/>
  <c r="H411" i="15"/>
  <c r="I411" i="15" s="1"/>
  <c r="E811" i="15"/>
  <c r="F811" i="15" s="1"/>
  <c r="E1112" i="13"/>
  <c r="G1112" i="13" s="1"/>
  <c r="F170" i="14"/>
  <c r="D364" i="13"/>
  <c r="C364" i="13"/>
  <c r="B364" i="13"/>
  <c r="A365" i="13"/>
  <c r="A1215" i="15"/>
  <c r="D1214" i="15"/>
  <c r="C1214" i="15"/>
  <c r="B1214" i="15"/>
  <c r="H311" i="13"/>
  <c r="I311" i="13" s="1"/>
  <c r="E1646" i="13"/>
  <c r="I211" i="15"/>
  <c r="H811" i="15"/>
  <c r="I811" i="15" s="1"/>
  <c r="E1550" i="15"/>
  <c r="H1550" i="15" s="1"/>
  <c r="F1011" i="15"/>
  <c r="A616" i="13"/>
  <c r="D615" i="13"/>
  <c r="B615" i="13"/>
  <c r="C615" i="13"/>
  <c r="J960" i="15"/>
  <c r="H961" i="15" s="1"/>
  <c r="J961" i="15" s="1"/>
  <c r="I361" i="15"/>
  <c r="G1111" i="15"/>
  <c r="E1112" i="15" s="1"/>
  <c r="F1112" i="15" s="1"/>
  <c r="A1015" i="13"/>
  <c r="C1014" i="13"/>
  <c r="B1014" i="13"/>
  <c r="D1014" i="13"/>
  <c r="J562" i="13"/>
  <c r="I562" i="13"/>
  <c r="D64" i="13"/>
  <c r="C64" i="13"/>
  <c r="B64" i="13"/>
  <c r="A65" i="13"/>
  <c r="D1457" i="15"/>
  <c r="C1457" i="15"/>
  <c r="B1457" i="15"/>
  <c r="A1458" i="15"/>
  <c r="H15" i="14"/>
  <c r="J15" i="14" s="1"/>
  <c r="A815" i="15"/>
  <c r="D814" i="15"/>
  <c r="C814" i="15"/>
  <c r="B814" i="15"/>
  <c r="D918" i="14"/>
  <c r="C918" i="14"/>
  <c r="B918" i="14"/>
  <c r="A919" i="14"/>
  <c r="J962" i="13"/>
  <c r="I962" i="13"/>
  <c r="H963" i="13" s="1"/>
  <c r="E362" i="13"/>
  <c r="G362" i="13" s="1"/>
  <c r="D14" i="14"/>
  <c r="E14" i="14" s="1"/>
  <c r="E212" i="15"/>
  <c r="G212" i="15" s="1"/>
  <c r="A121" i="14"/>
  <c r="K120" i="14"/>
  <c r="W120" i="14"/>
  <c r="G120" i="14"/>
  <c r="S120" i="14"/>
  <c r="C120" i="14"/>
  <c r="B120" i="14"/>
  <c r="O120" i="14"/>
  <c r="A1648" i="13"/>
  <c r="D1647" i="13"/>
  <c r="C1647" i="13"/>
  <c r="B1647" i="13"/>
  <c r="H222" i="14"/>
  <c r="J222" i="14" s="1"/>
  <c r="D170" i="14"/>
  <c r="E170" i="14" s="1"/>
  <c r="D515" i="15"/>
  <c r="C515" i="15"/>
  <c r="B515" i="15"/>
  <c r="A516" i="15"/>
  <c r="A265" i="15"/>
  <c r="D264" i="15"/>
  <c r="C264" i="15"/>
  <c r="B264" i="15"/>
  <c r="J1061" i="15" l="1"/>
  <c r="I1061" i="15"/>
  <c r="H463" i="13"/>
  <c r="I463" i="13" s="1"/>
  <c r="E63" i="5"/>
  <c r="H63" i="5" s="1"/>
  <c r="J429" i="14"/>
  <c r="J430" i="14" s="1"/>
  <c r="G1406" i="15"/>
  <c r="E1407" i="15" s="1"/>
  <c r="H1407" i="15" s="1"/>
  <c r="G612" i="15"/>
  <c r="E613" i="15" s="1"/>
  <c r="G613" i="15" s="1"/>
  <c r="H1262" i="15"/>
  <c r="I1262" i="15" s="1"/>
  <c r="H430" i="14"/>
  <c r="I430" i="14" s="1"/>
  <c r="J65" i="14"/>
  <c r="H66" i="14" s="1"/>
  <c r="I66" i="14" s="1"/>
  <c r="E162" i="13"/>
  <c r="F162" i="13" s="1"/>
  <c r="F1406" i="15"/>
  <c r="G161" i="13"/>
  <c r="I211" i="13"/>
  <c r="H661" i="13"/>
  <c r="J661" i="13"/>
  <c r="I661" i="13"/>
  <c r="H662" i="13" s="1"/>
  <c r="I662" i="13" s="1"/>
  <c r="F212" i="13"/>
  <c r="F11" i="13"/>
  <c r="G412" i="13"/>
  <c r="E413" i="13" s="1"/>
  <c r="J411" i="13"/>
  <c r="J1161" i="13"/>
  <c r="H1162" i="13" s="1"/>
  <c r="J1162" i="13" s="1"/>
  <c r="E1456" i="15"/>
  <c r="H1456" i="15" s="1"/>
  <c r="J1112" i="15"/>
  <c r="H1113" i="15" s="1"/>
  <c r="J274" i="14"/>
  <c r="H275" i="14" s="1"/>
  <c r="I275" i="14" s="1"/>
  <c r="F63" i="5"/>
  <c r="F512" i="13"/>
  <c r="G512" i="13"/>
  <c r="F1548" i="13"/>
  <c r="H762" i="13"/>
  <c r="J762" i="13" s="1"/>
  <c r="H1162" i="15"/>
  <c r="J1162" i="15" s="1"/>
  <c r="I1162" i="15"/>
  <c r="F1598" i="15"/>
  <c r="F1161" i="15"/>
  <c r="E1162" i="15" s="1"/>
  <c r="G1162" i="15" s="1"/>
  <c r="H1013" i="13"/>
  <c r="I1013" i="13" s="1"/>
  <c r="F1112" i="13"/>
  <c r="E1113" i="13" s="1"/>
  <c r="G1113" i="13" s="1"/>
  <c r="I118" i="14"/>
  <c r="H119" i="14" s="1"/>
  <c r="E163" i="15"/>
  <c r="J712" i="13"/>
  <c r="H713" i="13" s="1"/>
  <c r="G762" i="13"/>
  <c r="E262" i="13"/>
  <c r="F262" i="13" s="1"/>
  <c r="F1260" i="13"/>
  <c r="J511" i="15"/>
  <c r="H512" i="15" s="1"/>
  <c r="I512" i="15" s="1"/>
  <c r="G311" i="15"/>
  <c r="H761" i="15"/>
  <c r="J761" i="15" s="1"/>
  <c r="F1550" i="15"/>
  <c r="D378" i="14"/>
  <c r="F378" i="14" s="1"/>
  <c r="F361" i="15"/>
  <c r="E362" i="15" s="1"/>
  <c r="G362" i="15" s="1"/>
  <c r="J311" i="13"/>
  <c r="H312" i="13" s="1"/>
  <c r="J312" i="13" s="1"/>
  <c r="G1260" i="13"/>
  <c r="E1548" i="13"/>
  <c r="H1548" i="13" s="1"/>
  <c r="E1502" i="15"/>
  <c r="H1502" i="15" s="1"/>
  <c r="G1550" i="15"/>
  <c r="F1311" i="15"/>
  <c r="G1311" i="15"/>
  <c r="J811" i="15"/>
  <c r="F15" i="5"/>
  <c r="H15" i="5"/>
  <c r="J911" i="13"/>
  <c r="E1163" i="13"/>
  <c r="F1163" i="13" s="1"/>
  <c r="I862" i="13"/>
  <c r="H863" i="13" s="1"/>
  <c r="J863" i="13" s="1"/>
  <c r="H913" i="15"/>
  <c r="J913" i="15" s="1"/>
  <c r="E563" i="13"/>
  <c r="F563" i="13" s="1"/>
  <c r="I1012" i="15"/>
  <c r="H612" i="15"/>
  <c r="I612" i="15" s="1"/>
  <c r="H362" i="13"/>
  <c r="I362" i="13" s="1"/>
  <c r="G1598" i="15"/>
  <c r="F813" i="13"/>
  <c r="E814" i="13" s="1"/>
  <c r="G814" i="13" s="1"/>
  <c r="J162" i="15"/>
  <c r="H163" i="15" s="1"/>
  <c r="J163" i="15" s="1"/>
  <c r="J712" i="15"/>
  <c r="H713" i="15" s="1"/>
  <c r="I713" i="15" s="1"/>
  <c r="G1061" i="15"/>
  <c r="E1062" i="15" s="1"/>
  <c r="G1062" i="15" s="1"/>
  <c r="E312" i="15"/>
  <c r="G312" i="15" s="1"/>
  <c r="H912" i="13"/>
  <c r="J912" i="13" s="1"/>
  <c r="D171" i="14"/>
  <c r="E171" i="14" s="1"/>
  <c r="G1451" i="13"/>
  <c r="E1452" i="13" s="1"/>
  <c r="H1452" i="13" s="1"/>
  <c r="I15" i="14"/>
  <c r="H16" i="14" s="1"/>
  <c r="C678" i="14"/>
  <c r="B678" i="14"/>
  <c r="A679" i="14"/>
  <c r="A1793" i="13"/>
  <c r="D1792" i="13"/>
  <c r="C1792" i="13"/>
  <c r="B1792" i="13"/>
  <c r="A535" i="14"/>
  <c r="D534" i="14"/>
  <c r="C534" i="14"/>
  <c r="B534" i="14"/>
  <c r="E16" i="5"/>
  <c r="H16" i="5" s="1"/>
  <c r="E763" i="13"/>
  <c r="G763" i="13" s="1"/>
  <c r="A517" i="15"/>
  <c r="D516" i="15"/>
  <c r="C516" i="15"/>
  <c r="B516" i="15"/>
  <c r="H212" i="15"/>
  <c r="I212" i="15" s="1"/>
  <c r="A1266" i="15"/>
  <c r="D1265" i="15"/>
  <c r="C1265" i="15"/>
  <c r="B1265" i="15"/>
  <c r="A866" i="15"/>
  <c r="D865" i="15"/>
  <c r="C865" i="15"/>
  <c r="B865" i="15"/>
  <c r="J863" i="15"/>
  <c r="I863" i="15"/>
  <c r="H11" i="15"/>
  <c r="J11" i="15" s="1"/>
  <c r="D815" i="13"/>
  <c r="C815" i="13"/>
  <c r="B815" i="13"/>
  <c r="A816" i="13"/>
  <c r="A1697" i="13"/>
  <c r="D1696" i="13"/>
  <c r="C1696" i="13"/>
  <c r="B1696" i="13"/>
  <c r="E112" i="15"/>
  <c r="F112" i="15" s="1"/>
  <c r="G662" i="13"/>
  <c r="H212" i="13"/>
  <c r="J212" i="13" s="1"/>
  <c r="E961" i="13"/>
  <c r="F961" i="13" s="1"/>
  <c r="G1789" i="13"/>
  <c r="A66" i="13"/>
  <c r="D65" i="13"/>
  <c r="C65" i="13"/>
  <c r="B65" i="13"/>
  <c r="A617" i="13"/>
  <c r="D616" i="13"/>
  <c r="C616" i="13"/>
  <c r="B616" i="13"/>
  <c r="A366" i="13"/>
  <c r="D365" i="13"/>
  <c r="C365" i="13"/>
  <c r="B365" i="13"/>
  <c r="E762" i="15"/>
  <c r="G762" i="15" s="1"/>
  <c r="A166" i="13"/>
  <c r="D165" i="13"/>
  <c r="C165" i="13"/>
  <c r="B165" i="13"/>
  <c r="E1211" i="15"/>
  <c r="G1211" i="15" s="1"/>
  <c r="D965" i="15"/>
  <c r="C965" i="15"/>
  <c r="B965" i="15"/>
  <c r="A966" i="15"/>
  <c r="F362" i="13"/>
  <c r="C774" i="14"/>
  <c r="B774" i="14"/>
  <c r="A775" i="14"/>
  <c r="C1117" i="13"/>
  <c r="B1117" i="13"/>
  <c r="D1117" i="13"/>
  <c r="A1118" i="13"/>
  <c r="F1789" i="13"/>
  <c r="F311" i="13"/>
  <c r="H61" i="13"/>
  <c r="I61" i="13" s="1"/>
  <c r="F462" i="13"/>
  <c r="J411" i="15"/>
  <c r="G811" i="15"/>
  <c r="E812" i="15" s="1"/>
  <c r="E661" i="15"/>
  <c r="F661" i="15" s="1"/>
  <c r="B265" i="15"/>
  <c r="A266" i="15"/>
  <c r="C265" i="15"/>
  <c r="D265" i="15"/>
  <c r="E912" i="15"/>
  <c r="F912" i="15" s="1"/>
  <c r="D267" i="13"/>
  <c r="C267" i="13"/>
  <c r="B267" i="13"/>
  <c r="A268" i="13"/>
  <c r="F1740" i="13"/>
  <c r="J378" i="14"/>
  <c r="A1506" i="13"/>
  <c r="D1505" i="13"/>
  <c r="C1505" i="13"/>
  <c r="B1505" i="13"/>
  <c r="H1646" i="13"/>
  <c r="G1646" i="13"/>
  <c r="F1646" i="13"/>
  <c r="E1647" i="13" s="1"/>
  <c r="A1315" i="15"/>
  <c r="D1314" i="15"/>
  <c r="C1314" i="15"/>
  <c r="B1314" i="15"/>
  <c r="C1744" i="13"/>
  <c r="B1744" i="13"/>
  <c r="A1745" i="13"/>
  <c r="D1744" i="13"/>
  <c r="I261" i="13"/>
  <c r="E1599" i="15"/>
  <c r="H1599" i="15" s="1"/>
  <c r="C1165" i="13"/>
  <c r="B1165" i="13"/>
  <c r="D1165" i="13"/>
  <c r="A1166" i="13"/>
  <c r="B121" i="14"/>
  <c r="O121" i="14"/>
  <c r="A122" i="14"/>
  <c r="K121" i="14"/>
  <c r="W121" i="14"/>
  <c r="G121" i="14"/>
  <c r="S121" i="14"/>
  <c r="C121" i="14"/>
  <c r="E1012" i="15"/>
  <c r="G1012" i="15" s="1"/>
  <c r="J327" i="14"/>
  <c r="I327" i="14"/>
  <c r="H328" i="14" s="1"/>
  <c r="E714" i="13"/>
  <c r="F714" i="13" s="1"/>
  <c r="G1112" i="15"/>
  <c r="F511" i="15"/>
  <c r="C1600" i="13"/>
  <c r="B1600" i="13"/>
  <c r="A1601" i="13"/>
  <c r="D1600" i="13"/>
  <c r="H1740" i="13"/>
  <c r="C715" i="15"/>
  <c r="D715" i="15"/>
  <c r="B715" i="15"/>
  <c r="A716" i="15"/>
  <c r="D665" i="13"/>
  <c r="C665" i="13"/>
  <c r="B665" i="13"/>
  <c r="A666" i="13"/>
  <c r="A823" i="14"/>
  <c r="C822" i="14"/>
  <c r="B822" i="14"/>
  <c r="D822" i="14"/>
  <c r="A616" i="15"/>
  <c r="D615" i="15"/>
  <c r="C615" i="15"/>
  <c r="B615" i="15"/>
  <c r="D222" i="14"/>
  <c r="E222" i="14" s="1"/>
  <c r="B19" i="5"/>
  <c r="D19" i="5"/>
  <c r="C19" i="5"/>
  <c r="A20" i="5"/>
  <c r="A1216" i="13"/>
  <c r="D1215" i="13"/>
  <c r="C1215" i="13"/>
  <c r="B1215" i="13"/>
  <c r="G612" i="13"/>
  <c r="A1361" i="13"/>
  <c r="D1360" i="13"/>
  <c r="C1360" i="13"/>
  <c r="B1360" i="13"/>
  <c r="E1694" i="13"/>
  <c r="H1694" i="13" s="1"/>
  <c r="E862" i="15"/>
  <c r="G862" i="15" s="1"/>
  <c r="J112" i="15"/>
  <c r="D1507" i="15"/>
  <c r="C1507" i="15"/>
  <c r="B1507" i="15"/>
  <c r="A1508" i="15"/>
  <c r="E12" i="13"/>
  <c r="F12" i="13" s="1"/>
  <c r="F429" i="14"/>
  <c r="D430" i="14" s="1"/>
  <c r="E712" i="15"/>
  <c r="F712" i="15" s="1"/>
  <c r="G713" i="13"/>
  <c r="E912" i="13"/>
  <c r="F912" i="13" s="1"/>
  <c r="A1016" i="13"/>
  <c r="C1015" i="13"/>
  <c r="D1015" i="13"/>
  <c r="B1015" i="13"/>
  <c r="C815" i="15"/>
  <c r="B815" i="15"/>
  <c r="A816" i="15"/>
  <c r="D815" i="15"/>
  <c r="C665" i="15"/>
  <c r="B665" i="15"/>
  <c r="A666" i="15"/>
  <c r="D665" i="15"/>
  <c r="A716" i="13"/>
  <c r="D715" i="13"/>
  <c r="C715" i="13"/>
  <c r="B715" i="13"/>
  <c r="A216" i="15"/>
  <c r="D215" i="15"/>
  <c r="C215" i="15"/>
  <c r="B215" i="15"/>
  <c r="D65" i="15"/>
  <c r="C65" i="15"/>
  <c r="A66" i="15"/>
  <c r="B65" i="15"/>
  <c r="I1162" i="13"/>
  <c r="F212" i="15"/>
  <c r="F461" i="15"/>
  <c r="B215" i="13"/>
  <c r="A216" i="13"/>
  <c r="D215" i="13"/>
  <c r="C215" i="13"/>
  <c r="F1212" i="13"/>
  <c r="J11" i="13"/>
  <c r="A516" i="13"/>
  <c r="D515" i="13"/>
  <c r="C515" i="13"/>
  <c r="B515" i="13"/>
  <c r="A116" i="15"/>
  <c r="D115" i="15"/>
  <c r="C115" i="15"/>
  <c r="B115" i="15"/>
  <c r="A382" i="14"/>
  <c r="K381" i="14"/>
  <c r="W381" i="14"/>
  <c r="G381" i="14"/>
  <c r="S381" i="14"/>
  <c r="C381" i="14"/>
  <c r="B381" i="14"/>
  <c r="O381" i="14"/>
  <c r="D1552" i="13"/>
  <c r="C1552" i="13"/>
  <c r="B1552" i="13"/>
  <c r="A1553" i="13"/>
  <c r="F1596" i="13"/>
  <c r="J119" i="14"/>
  <c r="I119" i="14"/>
  <c r="H120" i="14" s="1"/>
  <c r="H12" i="13"/>
  <c r="J12" i="13" s="1"/>
  <c r="C1362" i="15"/>
  <c r="B1362" i="15"/>
  <c r="A1363" i="15"/>
  <c r="D1362" i="15"/>
  <c r="D1312" i="13"/>
  <c r="C1312" i="13"/>
  <c r="B1312" i="13"/>
  <c r="A1313" i="13"/>
  <c r="H482" i="14"/>
  <c r="I482" i="14" s="1"/>
  <c r="B465" i="15"/>
  <c r="A466" i="15"/>
  <c r="D465" i="15"/>
  <c r="C465" i="15"/>
  <c r="G1596" i="13"/>
  <c r="B15" i="15"/>
  <c r="A16" i="15"/>
  <c r="D15" i="15"/>
  <c r="C15" i="15"/>
  <c r="I222" i="14"/>
  <c r="H813" i="13"/>
  <c r="J813" i="13" s="1"/>
  <c r="E12" i="15"/>
  <c r="G12" i="15" s="1"/>
  <c r="G62" i="15"/>
  <c r="A866" i="13"/>
  <c r="D865" i="13"/>
  <c r="B865" i="13"/>
  <c r="C865" i="13"/>
  <c r="A1555" i="15"/>
  <c r="D1554" i="15"/>
  <c r="C1554" i="15"/>
  <c r="B1554" i="15"/>
  <c r="F325" i="14"/>
  <c r="D326" i="14" s="1"/>
  <c r="F326" i="14" s="1"/>
  <c r="A166" i="15"/>
  <c r="D165" i="15"/>
  <c r="C165" i="15"/>
  <c r="B165" i="15"/>
  <c r="O225" i="14"/>
  <c r="A226" i="14"/>
  <c r="K225" i="14"/>
  <c r="W225" i="14"/>
  <c r="G225" i="14"/>
  <c r="S225" i="14"/>
  <c r="C225" i="14"/>
  <c r="B225" i="14"/>
  <c r="J513" i="13"/>
  <c r="I513" i="13"/>
  <c r="H514" i="13" s="1"/>
  <c r="A1018" i="15"/>
  <c r="C1017" i="15"/>
  <c r="B1017" i="15"/>
  <c r="D1017" i="15"/>
  <c r="A317" i="15"/>
  <c r="B316" i="15"/>
  <c r="D316" i="15"/>
  <c r="C316" i="15"/>
  <c r="A466" i="13"/>
  <c r="D465" i="13"/>
  <c r="C465" i="13"/>
  <c r="B465" i="13"/>
  <c r="C1265" i="13"/>
  <c r="B1265" i="13"/>
  <c r="D1265" i="13"/>
  <c r="A1266" i="13"/>
  <c r="H1111" i="13"/>
  <c r="I1111" i="13" s="1"/>
  <c r="A278" i="14"/>
  <c r="K277" i="14"/>
  <c r="W277" i="14"/>
  <c r="G277" i="14"/>
  <c r="S277" i="14"/>
  <c r="C277" i="14"/>
  <c r="O277" i="14"/>
  <c r="B277" i="14"/>
  <c r="I170" i="14"/>
  <c r="I161" i="13"/>
  <c r="W17" i="14"/>
  <c r="G17" i="14"/>
  <c r="S17" i="14"/>
  <c r="C17" i="14"/>
  <c r="B17" i="14"/>
  <c r="O17" i="14"/>
  <c r="A18" i="14"/>
  <c r="K17" i="14"/>
  <c r="H1358" i="13"/>
  <c r="G1358" i="13"/>
  <c r="F1358" i="13"/>
  <c r="I111" i="13"/>
  <c r="A117" i="13"/>
  <c r="D116" i="13"/>
  <c r="C116" i="13"/>
  <c r="B116" i="13"/>
  <c r="O485" i="14"/>
  <c r="A486" i="14"/>
  <c r="K485" i="14"/>
  <c r="W485" i="14"/>
  <c r="G485" i="14"/>
  <c r="S485" i="14"/>
  <c r="C485" i="14"/>
  <c r="B485" i="14"/>
  <c r="A367" i="15"/>
  <c r="C366" i="15"/>
  <c r="D366" i="15"/>
  <c r="B366" i="15"/>
  <c r="O173" i="14"/>
  <c r="A174" i="14"/>
  <c r="K173" i="14"/>
  <c r="W173" i="14"/>
  <c r="G173" i="14"/>
  <c r="S173" i="14"/>
  <c r="C173" i="14"/>
  <c r="B173" i="14"/>
  <c r="D16" i="10"/>
  <c r="J63" i="15"/>
  <c r="I63" i="15"/>
  <c r="H64" i="15" s="1"/>
  <c r="C726" i="14"/>
  <c r="B726" i="14"/>
  <c r="A727" i="14"/>
  <c r="D726" i="14"/>
  <c r="E213" i="13"/>
  <c r="G213" i="13" s="1"/>
  <c r="H563" i="15"/>
  <c r="J563" i="15" s="1"/>
  <c r="E962" i="15"/>
  <c r="F962" i="15" s="1"/>
  <c r="E1501" i="13"/>
  <c r="I612" i="13"/>
  <c r="H1211" i="15"/>
  <c r="I1211" i="15" s="1"/>
  <c r="A330" i="14"/>
  <c r="K329" i="14"/>
  <c r="W329" i="14"/>
  <c r="G329" i="14"/>
  <c r="S329" i="14"/>
  <c r="C329" i="14"/>
  <c r="B329" i="14"/>
  <c r="O329" i="14"/>
  <c r="A566" i="15"/>
  <c r="D565" i="15"/>
  <c r="C565" i="15"/>
  <c r="B565" i="15"/>
  <c r="A1116" i="15"/>
  <c r="C1115" i="15"/>
  <c r="D1115" i="15"/>
  <c r="B1115" i="15"/>
  <c r="G563" i="15"/>
  <c r="F563" i="15"/>
  <c r="A631" i="14"/>
  <c r="D630" i="14"/>
  <c r="C630" i="14"/>
  <c r="B630" i="14"/>
  <c r="E1262" i="15"/>
  <c r="G1262" i="15" s="1"/>
  <c r="B67" i="5"/>
  <c r="A68" i="5"/>
  <c r="D67" i="5"/>
  <c r="C67" i="5"/>
  <c r="D1408" i="13"/>
  <c r="C1408" i="13"/>
  <c r="B1408" i="13"/>
  <c r="A1409" i="13"/>
  <c r="A1457" i="13"/>
  <c r="C1456" i="13"/>
  <c r="B1456" i="13"/>
  <c r="D1456" i="13"/>
  <c r="A417" i="13"/>
  <c r="D416" i="13"/>
  <c r="C416" i="13"/>
  <c r="B416" i="13"/>
  <c r="I961" i="15"/>
  <c r="A316" i="13"/>
  <c r="D315" i="13"/>
  <c r="C315" i="13"/>
  <c r="B315" i="13"/>
  <c r="D16" i="13"/>
  <c r="C16" i="13"/>
  <c r="B16" i="13"/>
  <c r="A17" i="13"/>
  <c r="A1066" i="15"/>
  <c r="D1065" i="15"/>
  <c r="C1065" i="15"/>
  <c r="B1065" i="15"/>
  <c r="J263" i="15"/>
  <c r="I263" i="15"/>
  <c r="G163" i="15"/>
  <c r="F163" i="15"/>
  <c r="H563" i="13"/>
  <c r="J563" i="13" s="1"/>
  <c r="G1308" i="13"/>
  <c r="E1063" i="13"/>
  <c r="G1063" i="13" s="1"/>
  <c r="F481" i="14"/>
  <c r="D68" i="14"/>
  <c r="F68" i="14" s="1"/>
  <c r="E1360" i="15"/>
  <c r="H1360" i="15" s="1"/>
  <c r="I661" i="15"/>
  <c r="A966" i="13"/>
  <c r="B965" i="13"/>
  <c r="D965" i="13"/>
  <c r="C965" i="13"/>
  <c r="F61" i="13"/>
  <c r="G411" i="15"/>
  <c r="A1649" i="13"/>
  <c r="C1648" i="13"/>
  <c r="D1648" i="13"/>
  <c r="B1648" i="13"/>
  <c r="A418" i="15"/>
  <c r="D417" i="15"/>
  <c r="C417" i="15"/>
  <c r="B417" i="15"/>
  <c r="F1308" i="13"/>
  <c r="A583" i="14"/>
  <c r="C582" i="14"/>
  <c r="B582" i="14"/>
  <c r="D1411" i="15"/>
  <c r="A1412" i="15"/>
  <c r="C1411" i="15"/>
  <c r="B1411" i="15"/>
  <c r="E117" i="14"/>
  <c r="F14" i="14"/>
  <c r="E275" i="14"/>
  <c r="F275" i="14"/>
  <c r="A434" i="14"/>
  <c r="K433" i="14"/>
  <c r="W433" i="14"/>
  <c r="G433" i="14"/>
  <c r="S433" i="14"/>
  <c r="C433" i="14"/>
  <c r="B433" i="14"/>
  <c r="O433" i="14"/>
  <c r="J963" i="13"/>
  <c r="I963" i="13"/>
  <c r="H964" i="13" s="1"/>
  <c r="H362" i="15"/>
  <c r="I362" i="15" s="1"/>
  <c r="F863" i="13"/>
  <c r="G863" i="13"/>
  <c r="A920" i="14"/>
  <c r="D919" i="14"/>
  <c r="C919" i="14"/>
  <c r="B919" i="14"/>
  <c r="C1458" i="15"/>
  <c r="B1458" i="15"/>
  <c r="A1459" i="15"/>
  <c r="D1458" i="15"/>
  <c r="D1215" i="15"/>
  <c r="C1215" i="15"/>
  <c r="B1215" i="15"/>
  <c r="A1216" i="15"/>
  <c r="A767" i="15"/>
  <c r="C766" i="15"/>
  <c r="D766" i="15"/>
  <c r="B766" i="15"/>
  <c r="H1451" i="13"/>
  <c r="F111" i="13"/>
  <c r="W70" i="14"/>
  <c r="G70" i="14"/>
  <c r="S70" i="14"/>
  <c r="C70" i="14"/>
  <c r="B70" i="14"/>
  <c r="O70" i="14"/>
  <c r="K70" i="14"/>
  <c r="A71" i="14"/>
  <c r="A1166" i="15"/>
  <c r="D1165" i="15"/>
  <c r="B1165" i="15"/>
  <c r="C1165" i="15"/>
  <c r="F262" i="15"/>
  <c r="H463" i="15"/>
  <c r="J463" i="15" s="1"/>
  <c r="J1212" i="13"/>
  <c r="H1213" i="13" s="1"/>
  <c r="I1213" i="13" s="1"/>
  <c r="D915" i="13"/>
  <c r="C915" i="13"/>
  <c r="B915" i="13"/>
  <c r="A916" i="13"/>
  <c r="A916" i="15"/>
  <c r="D915" i="15"/>
  <c r="C915" i="15"/>
  <c r="B915" i="15"/>
  <c r="E1404" i="13"/>
  <c r="F1404" i="13" s="1"/>
  <c r="I1063" i="13"/>
  <c r="J1063" i="13"/>
  <c r="H1064" i="13" s="1"/>
  <c r="A1604" i="15"/>
  <c r="D1603" i="15"/>
  <c r="C1603" i="15"/>
  <c r="B1603" i="15"/>
  <c r="A1066" i="13"/>
  <c r="D1065" i="13"/>
  <c r="C1065" i="13"/>
  <c r="B1065" i="13"/>
  <c r="F1502" i="15"/>
  <c r="H812" i="15"/>
  <c r="I812" i="15" s="1"/>
  <c r="A871" i="14"/>
  <c r="C870" i="14"/>
  <c r="B870" i="14"/>
  <c r="A566" i="13"/>
  <c r="D565" i="13"/>
  <c r="C565" i="13"/>
  <c r="B565" i="13"/>
  <c r="C766" i="13"/>
  <c r="B766" i="13"/>
  <c r="A767" i="13"/>
  <c r="D766" i="13"/>
  <c r="H311" i="15"/>
  <c r="J311" i="15" s="1"/>
  <c r="J713" i="15"/>
  <c r="C966" i="14"/>
  <c r="B966" i="14"/>
  <c r="A967" i="14"/>
  <c r="G1013" i="13"/>
  <c r="F1013" i="13"/>
  <c r="E1014" i="13" s="1"/>
  <c r="G413" i="13" l="1"/>
  <c r="F413" i="13"/>
  <c r="I1113" i="15"/>
  <c r="J1113" i="15"/>
  <c r="H431" i="14"/>
  <c r="I431" i="14"/>
  <c r="H432" i="14" s="1"/>
  <c r="J432" i="14" s="1"/>
  <c r="J431" i="14"/>
  <c r="F613" i="15"/>
  <c r="E614" i="15" s="1"/>
  <c r="H412" i="13"/>
  <c r="I412" i="13" s="1"/>
  <c r="H1062" i="15"/>
  <c r="J1062" i="15" s="1"/>
  <c r="I1062" i="15"/>
  <c r="J463" i="13"/>
  <c r="H464" i="13" s="1"/>
  <c r="I464" i="13" s="1"/>
  <c r="G1456" i="15"/>
  <c r="E1312" i="15"/>
  <c r="J275" i="14"/>
  <c r="H276" i="14" s="1"/>
  <c r="J276" i="14" s="1"/>
  <c r="D276" i="14"/>
  <c r="F276" i="14" s="1"/>
  <c r="F1456" i="15"/>
  <c r="G162" i="13"/>
  <c r="E163" i="13" s="1"/>
  <c r="F862" i="15"/>
  <c r="E863" i="15" s="1"/>
  <c r="F863" i="15" s="1"/>
  <c r="J1262" i="15"/>
  <c r="H1263" i="15" s="1"/>
  <c r="J1013" i="13"/>
  <c r="H1014" i="13" s="1"/>
  <c r="I1014" i="13" s="1"/>
  <c r="G63" i="5"/>
  <c r="E64" i="5" s="1"/>
  <c r="E1551" i="15"/>
  <c r="G1551" i="15" s="1"/>
  <c r="J662" i="13"/>
  <c r="H663" i="13" s="1"/>
  <c r="I663" i="13" s="1"/>
  <c r="J713" i="13"/>
  <c r="I713" i="13"/>
  <c r="H714" i="13" s="1"/>
  <c r="J812" i="15"/>
  <c r="H813" i="15" s="1"/>
  <c r="J813" i="15" s="1"/>
  <c r="E164" i="15"/>
  <c r="F1599" i="15"/>
  <c r="E513" i="13"/>
  <c r="F513" i="13" s="1"/>
  <c r="H1312" i="15"/>
  <c r="G1694" i="13"/>
  <c r="G563" i="13"/>
  <c r="E564" i="13" s="1"/>
  <c r="F564" i="13" s="1"/>
  <c r="I163" i="15"/>
  <c r="H164" i="15" s="1"/>
  <c r="E378" i="14"/>
  <c r="J362" i="13"/>
  <c r="G1163" i="13"/>
  <c r="E1164" i="13" s="1"/>
  <c r="F1113" i="13"/>
  <c r="E1114" i="13" s="1"/>
  <c r="G1114" i="13" s="1"/>
  <c r="I761" i="15"/>
  <c r="H1163" i="15"/>
  <c r="I212" i="13"/>
  <c r="H213" i="13" s="1"/>
  <c r="J213" i="13" s="1"/>
  <c r="I762" i="13"/>
  <c r="E1261" i="13"/>
  <c r="H1261" i="13" s="1"/>
  <c r="F1312" i="15"/>
  <c r="E1313" i="15" s="1"/>
  <c r="H1313" i="15" s="1"/>
  <c r="F362" i="15"/>
  <c r="J66" i="14"/>
  <c r="F1062" i="15"/>
  <c r="G1502" i="15"/>
  <c r="F1262" i="15"/>
  <c r="E1263" i="15" s="1"/>
  <c r="G1263" i="15" s="1"/>
  <c r="G12" i="13"/>
  <c r="G262" i="13"/>
  <c r="E263" i="13" s="1"/>
  <c r="G1548" i="13"/>
  <c r="E1549" i="13" s="1"/>
  <c r="G1549" i="13" s="1"/>
  <c r="H1013" i="15"/>
  <c r="J1013" i="15" s="1"/>
  <c r="J1111" i="13"/>
  <c r="G714" i="13"/>
  <c r="G1452" i="13"/>
  <c r="G1312" i="15"/>
  <c r="J612" i="15"/>
  <c r="I913" i="15"/>
  <c r="H914" i="15" s="1"/>
  <c r="F430" i="14"/>
  <c r="E430" i="14"/>
  <c r="F812" i="15"/>
  <c r="G812" i="15"/>
  <c r="C767" i="15"/>
  <c r="B767" i="15"/>
  <c r="D767" i="15"/>
  <c r="A768" i="15"/>
  <c r="H171" i="14"/>
  <c r="J171" i="14" s="1"/>
  <c r="H1112" i="13"/>
  <c r="J1112" i="13" s="1"/>
  <c r="E462" i="15"/>
  <c r="F462" i="15" s="1"/>
  <c r="A1167" i="13"/>
  <c r="D1166" i="13"/>
  <c r="C1166" i="13"/>
  <c r="B1166" i="13"/>
  <c r="I563" i="15"/>
  <c r="E363" i="15"/>
  <c r="G363" i="15" s="1"/>
  <c r="J16" i="14"/>
  <c r="I16" i="14"/>
  <c r="H17" i="14" s="1"/>
  <c r="F814" i="13"/>
  <c r="E815" i="13" s="1"/>
  <c r="J1213" i="13"/>
  <c r="E263" i="15"/>
  <c r="G263" i="15" s="1"/>
  <c r="A917" i="15"/>
  <c r="C916" i="15"/>
  <c r="D916" i="15"/>
  <c r="B916" i="15"/>
  <c r="A1605" i="15"/>
  <c r="B1604" i="15"/>
  <c r="C1604" i="15"/>
  <c r="D1604" i="15"/>
  <c r="D916" i="13"/>
  <c r="C916" i="13"/>
  <c r="B916" i="13"/>
  <c r="A917" i="13"/>
  <c r="A1217" i="15"/>
  <c r="D1216" i="15"/>
  <c r="C1216" i="15"/>
  <c r="B1216" i="15"/>
  <c r="E1309" i="13"/>
  <c r="H1309" i="13" s="1"/>
  <c r="H662" i="15"/>
  <c r="J662" i="15" s="1"/>
  <c r="H962" i="15"/>
  <c r="J962" i="15" s="1"/>
  <c r="B330" i="14"/>
  <c r="O330" i="14"/>
  <c r="A331" i="14"/>
  <c r="K330" i="14"/>
  <c r="W330" i="14"/>
  <c r="G330" i="14"/>
  <c r="S330" i="14"/>
  <c r="C330" i="14"/>
  <c r="D116" i="15"/>
  <c r="C116" i="15"/>
  <c r="B116" i="15"/>
  <c r="A117" i="15"/>
  <c r="A1017" i="13"/>
  <c r="C1016" i="13"/>
  <c r="B1016" i="13"/>
  <c r="D1016" i="13"/>
  <c r="D1315" i="15"/>
  <c r="C1315" i="15"/>
  <c r="B1315" i="15"/>
  <c r="A1316" i="15"/>
  <c r="A367" i="13"/>
  <c r="C366" i="13"/>
  <c r="B366" i="13"/>
  <c r="D366" i="13"/>
  <c r="G712" i="15"/>
  <c r="E713" i="15" s="1"/>
  <c r="F713" i="15" s="1"/>
  <c r="I312" i="13"/>
  <c r="G912" i="13"/>
  <c r="E913" i="13" s="1"/>
  <c r="G913" i="13" s="1"/>
  <c r="E326" i="14"/>
  <c r="B1555" i="15"/>
  <c r="D1555" i="15"/>
  <c r="C1555" i="15"/>
  <c r="A1556" i="15"/>
  <c r="H223" i="14"/>
  <c r="J223" i="14" s="1"/>
  <c r="E213" i="15"/>
  <c r="G213" i="15" s="1"/>
  <c r="B716" i="13"/>
  <c r="A717" i="13"/>
  <c r="D716" i="13"/>
  <c r="C716" i="13"/>
  <c r="D1508" i="15"/>
  <c r="B1508" i="15"/>
  <c r="A1509" i="15"/>
  <c r="C1508" i="15"/>
  <c r="D1361" i="13"/>
  <c r="C1361" i="13"/>
  <c r="B1361" i="13"/>
  <c r="A1362" i="13"/>
  <c r="H1647" i="13"/>
  <c r="G1647" i="13"/>
  <c r="F1647" i="13"/>
  <c r="G912" i="15"/>
  <c r="J212" i="15"/>
  <c r="H379" i="14"/>
  <c r="I379" i="14" s="1"/>
  <c r="E663" i="13"/>
  <c r="F663" i="13" s="1"/>
  <c r="D566" i="13"/>
  <c r="C566" i="13"/>
  <c r="B566" i="13"/>
  <c r="A567" i="13"/>
  <c r="E1503" i="15"/>
  <c r="H1503" i="15" s="1"/>
  <c r="J1064" i="13"/>
  <c r="I1064" i="13"/>
  <c r="J1211" i="15"/>
  <c r="B727" i="14"/>
  <c r="A728" i="14"/>
  <c r="D727" i="14"/>
  <c r="C727" i="14"/>
  <c r="S174" i="14"/>
  <c r="C174" i="14"/>
  <c r="B174" i="14"/>
  <c r="O174" i="14"/>
  <c r="A175" i="14"/>
  <c r="K174" i="14"/>
  <c r="W174" i="14"/>
  <c r="G174" i="14"/>
  <c r="I12" i="13"/>
  <c r="E68" i="14"/>
  <c r="I563" i="13"/>
  <c r="F1012" i="15"/>
  <c r="F1162" i="15"/>
  <c r="A167" i="13"/>
  <c r="D166" i="13"/>
  <c r="B166" i="13"/>
  <c r="C166" i="13"/>
  <c r="F16" i="5"/>
  <c r="F171" i="14"/>
  <c r="G1014" i="13"/>
  <c r="F1014" i="13"/>
  <c r="A318" i="15"/>
  <c r="D317" i="15"/>
  <c r="C317" i="15"/>
  <c r="B317" i="15"/>
  <c r="H1163" i="13"/>
  <c r="J1163" i="13" s="1"/>
  <c r="A717" i="15"/>
  <c r="B716" i="15"/>
  <c r="D716" i="15"/>
  <c r="C716" i="15"/>
  <c r="H714" i="15"/>
  <c r="I714" i="15" s="1"/>
  <c r="F1063" i="13"/>
  <c r="B1697" i="13"/>
  <c r="A1698" i="13"/>
  <c r="D1697" i="13"/>
  <c r="C1697" i="13"/>
  <c r="G16" i="5"/>
  <c r="D418" i="15"/>
  <c r="C418" i="15"/>
  <c r="B418" i="15"/>
  <c r="A419" i="15"/>
  <c r="A418" i="13"/>
  <c r="D417" i="13"/>
  <c r="C417" i="13"/>
  <c r="B417" i="13"/>
  <c r="A69" i="5"/>
  <c r="C68" i="5"/>
  <c r="B68" i="5"/>
  <c r="D68" i="5"/>
  <c r="B1116" i="15"/>
  <c r="A1117" i="15"/>
  <c r="D1116" i="15"/>
  <c r="C1116" i="15"/>
  <c r="A118" i="13"/>
  <c r="D117" i="13"/>
  <c r="C117" i="13"/>
  <c r="B117" i="13"/>
  <c r="A17" i="15"/>
  <c r="D16" i="15"/>
  <c r="C16" i="15"/>
  <c r="B16" i="15"/>
  <c r="E1213" i="13"/>
  <c r="G1213" i="13" s="1"/>
  <c r="A617" i="15"/>
  <c r="D616" i="15"/>
  <c r="C616" i="15"/>
  <c r="B616" i="15"/>
  <c r="E463" i="13"/>
  <c r="G463" i="13" s="1"/>
  <c r="F1694" i="13"/>
  <c r="D617" i="13"/>
  <c r="C617" i="13"/>
  <c r="B617" i="13"/>
  <c r="A618" i="13"/>
  <c r="A817" i="13"/>
  <c r="D816" i="13"/>
  <c r="C816" i="13"/>
  <c r="B816" i="13"/>
  <c r="D482" i="14"/>
  <c r="E482" i="14" s="1"/>
  <c r="H113" i="15"/>
  <c r="I113" i="15" s="1"/>
  <c r="G661" i="15"/>
  <c r="B1066" i="15"/>
  <c r="C1066" i="15"/>
  <c r="D1066" i="15"/>
  <c r="A1067" i="15"/>
  <c r="H613" i="13"/>
  <c r="J613" i="13" s="1"/>
  <c r="J64" i="15"/>
  <c r="I64" i="15"/>
  <c r="B866" i="13"/>
  <c r="A867" i="13"/>
  <c r="D866" i="13"/>
  <c r="C866" i="13"/>
  <c r="E1359" i="13"/>
  <c r="G1359" i="13" s="1"/>
  <c r="A67" i="15"/>
  <c r="D66" i="15"/>
  <c r="C66" i="15"/>
  <c r="B66" i="15"/>
  <c r="I863" i="13"/>
  <c r="H67" i="14"/>
  <c r="J67" i="14" s="1"/>
  <c r="D1459" i="15"/>
  <c r="C1459" i="15"/>
  <c r="A1460" i="15"/>
  <c r="B1459" i="15"/>
  <c r="E564" i="15"/>
  <c r="G564" i="15" s="1"/>
  <c r="B871" i="14"/>
  <c r="A872" i="14"/>
  <c r="C871" i="14"/>
  <c r="A18" i="13"/>
  <c r="D17" i="13"/>
  <c r="C17" i="13"/>
  <c r="B17" i="13"/>
  <c r="A19" i="14"/>
  <c r="K18" i="14"/>
  <c r="W18" i="14"/>
  <c r="G18" i="14"/>
  <c r="S18" i="14"/>
  <c r="C18" i="14"/>
  <c r="B18" i="14"/>
  <c r="O18" i="14"/>
  <c r="J120" i="14"/>
  <c r="I120" i="14"/>
  <c r="H121" i="14" s="1"/>
  <c r="A667" i="15"/>
  <c r="D666" i="15"/>
  <c r="C666" i="15"/>
  <c r="B666" i="15"/>
  <c r="D1216" i="13"/>
  <c r="C1216" i="13"/>
  <c r="B1216" i="13"/>
  <c r="A1217" i="13"/>
  <c r="G1599" i="15"/>
  <c r="E1600" i="15" s="1"/>
  <c r="B268" i="13"/>
  <c r="A269" i="13"/>
  <c r="D268" i="13"/>
  <c r="C268" i="13"/>
  <c r="E312" i="13"/>
  <c r="F312" i="13" s="1"/>
  <c r="J512" i="15"/>
  <c r="F762" i="15"/>
  <c r="A518" i="15"/>
  <c r="D517" i="15"/>
  <c r="C517" i="15"/>
  <c r="B517" i="15"/>
  <c r="F1452" i="13"/>
  <c r="E1648" i="13"/>
  <c r="H1501" i="13"/>
  <c r="F1501" i="13"/>
  <c r="E16" i="10"/>
  <c r="A1267" i="13"/>
  <c r="D1266" i="13"/>
  <c r="C1266" i="13"/>
  <c r="B1266" i="13"/>
  <c r="S226" i="14"/>
  <c r="C226" i="14"/>
  <c r="B226" i="14"/>
  <c r="O226" i="14"/>
  <c r="A227" i="14"/>
  <c r="K226" i="14"/>
  <c r="W226" i="14"/>
  <c r="G226" i="14"/>
  <c r="A1314" i="13"/>
  <c r="D1313" i="13"/>
  <c r="C1313" i="13"/>
  <c r="B1313" i="13"/>
  <c r="E864" i="13"/>
  <c r="G864" i="13" s="1"/>
  <c r="E13" i="13"/>
  <c r="F13" i="13" s="1"/>
  <c r="A21" i="5"/>
  <c r="D20" i="5"/>
  <c r="C20" i="5"/>
  <c r="B20" i="5"/>
  <c r="B1506" i="13"/>
  <c r="A1507" i="13"/>
  <c r="D1506" i="13"/>
  <c r="C1506" i="13"/>
  <c r="A267" i="15"/>
  <c r="D266" i="15"/>
  <c r="C266" i="15"/>
  <c r="B266" i="15"/>
  <c r="E363" i="13"/>
  <c r="G363" i="13" s="1"/>
  <c r="F1407" i="15"/>
  <c r="J61" i="13"/>
  <c r="H62" i="13" s="1"/>
  <c r="I62" i="13" s="1"/>
  <c r="E1113" i="15"/>
  <c r="F1113" i="15" s="1"/>
  <c r="E613" i="13"/>
  <c r="F613" i="13" s="1"/>
  <c r="D767" i="13"/>
  <c r="C767" i="13"/>
  <c r="B767" i="13"/>
  <c r="A768" i="13"/>
  <c r="A968" i="14"/>
  <c r="C967" i="14"/>
  <c r="B967" i="14"/>
  <c r="G1404" i="13"/>
  <c r="E112" i="13"/>
  <c r="G112" i="13" s="1"/>
  <c r="H1404" i="13"/>
  <c r="S434" i="14"/>
  <c r="C434" i="14"/>
  <c r="B434" i="14"/>
  <c r="O434" i="14"/>
  <c r="A435" i="14"/>
  <c r="K434" i="14"/>
  <c r="W434" i="14"/>
  <c r="G434" i="14"/>
  <c r="A1650" i="13"/>
  <c r="D1649" i="13"/>
  <c r="C1649" i="13"/>
  <c r="B1649" i="13"/>
  <c r="D1457" i="13"/>
  <c r="C1457" i="13"/>
  <c r="B1457" i="13"/>
  <c r="A1458" i="13"/>
  <c r="A567" i="15"/>
  <c r="D566" i="15"/>
  <c r="C566" i="15"/>
  <c r="B566" i="15"/>
  <c r="A368" i="15"/>
  <c r="D367" i="15"/>
  <c r="C367" i="15"/>
  <c r="B367" i="15"/>
  <c r="F12" i="15"/>
  <c r="H262" i="13"/>
  <c r="I262" i="13" s="1"/>
  <c r="E1790" i="13"/>
  <c r="H1790" i="13" s="1"/>
  <c r="A967" i="15"/>
  <c r="C966" i="15"/>
  <c r="D966" i="15"/>
  <c r="B966" i="15"/>
  <c r="A67" i="13"/>
  <c r="D66" i="13"/>
  <c r="C66" i="13"/>
  <c r="B66" i="13"/>
  <c r="G1407" i="15"/>
  <c r="F1360" i="15"/>
  <c r="D866" i="15"/>
  <c r="C866" i="15"/>
  <c r="B866" i="15"/>
  <c r="A867" i="15"/>
  <c r="D1793" i="13"/>
  <c r="C1793" i="13"/>
  <c r="B1793" i="13"/>
  <c r="A1794" i="13"/>
  <c r="A467" i="15"/>
  <c r="D466" i="15"/>
  <c r="C466" i="15"/>
  <c r="B466" i="15"/>
  <c r="E1597" i="13"/>
  <c r="G1597" i="13" s="1"/>
  <c r="D516" i="13"/>
  <c r="C516" i="13"/>
  <c r="B516" i="13"/>
  <c r="A517" i="13"/>
  <c r="A1602" i="13"/>
  <c r="D1601" i="13"/>
  <c r="B1601" i="13"/>
  <c r="C1601" i="13"/>
  <c r="A1119" i="13"/>
  <c r="D1118" i="13"/>
  <c r="C1118" i="13"/>
  <c r="B1118" i="13"/>
  <c r="G1360" i="15"/>
  <c r="F763" i="13"/>
  <c r="A680" i="14"/>
  <c r="B679" i="14"/>
  <c r="C679" i="14"/>
  <c r="I912" i="13"/>
  <c r="J482" i="14"/>
  <c r="H483" i="14" s="1"/>
  <c r="E62" i="13"/>
  <c r="G62" i="13" s="1"/>
  <c r="G962" i="15"/>
  <c r="E963" i="15" s="1"/>
  <c r="F963" i="15" s="1"/>
  <c r="B278" i="14"/>
  <c r="O278" i="14"/>
  <c r="A279" i="14"/>
  <c r="K278" i="14"/>
  <c r="W278" i="14"/>
  <c r="G278" i="14"/>
  <c r="S278" i="14"/>
  <c r="C278" i="14"/>
  <c r="A817" i="15"/>
  <c r="D816" i="15"/>
  <c r="B816" i="15"/>
  <c r="C816" i="15"/>
  <c r="A1746" i="13"/>
  <c r="D1745" i="13"/>
  <c r="C1745" i="13"/>
  <c r="B1745" i="13"/>
  <c r="H864" i="15"/>
  <c r="I864" i="15" s="1"/>
  <c r="H412" i="15"/>
  <c r="I412" i="15" s="1"/>
  <c r="E63" i="15"/>
  <c r="F63" i="15" s="1"/>
  <c r="D1412" i="15"/>
  <c r="C1412" i="15"/>
  <c r="B1412" i="15"/>
  <c r="A1413" i="15"/>
  <c r="D920" i="14"/>
  <c r="C920" i="14"/>
  <c r="B920" i="14"/>
  <c r="A921" i="14"/>
  <c r="W486" i="14"/>
  <c r="G486" i="14"/>
  <c r="S486" i="14"/>
  <c r="C486" i="14"/>
  <c r="B486" i="14"/>
  <c r="O486" i="14"/>
  <c r="A487" i="14"/>
  <c r="K486" i="14"/>
  <c r="H112" i="13"/>
  <c r="J112" i="13" s="1"/>
  <c r="F213" i="13"/>
  <c r="C1018" i="15"/>
  <c r="B1018" i="15"/>
  <c r="D1018" i="15"/>
  <c r="A1019" i="15"/>
  <c r="I813" i="13"/>
  <c r="S382" i="14"/>
  <c r="C382" i="14"/>
  <c r="O382" i="14"/>
  <c r="A383" i="14"/>
  <c r="K382" i="14"/>
  <c r="G382" i="14"/>
  <c r="B382" i="14"/>
  <c r="W382" i="14"/>
  <c r="W122" i="14"/>
  <c r="G122" i="14"/>
  <c r="S122" i="14"/>
  <c r="C122" i="14"/>
  <c r="B122" i="14"/>
  <c r="O122" i="14"/>
  <c r="K122" i="14"/>
  <c r="A123" i="14"/>
  <c r="G112" i="15"/>
  <c r="J714" i="13"/>
  <c r="I714" i="13"/>
  <c r="E412" i="15"/>
  <c r="F412" i="15" s="1"/>
  <c r="D15" i="14"/>
  <c r="E15" i="14" s="1"/>
  <c r="F312" i="15"/>
  <c r="A1410" i="13"/>
  <c r="D1409" i="13"/>
  <c r="B1409" i="13"/>
  <c r="C1409" i="13"/>
  <c r="J362" i="15"/>
  <c r="H363" i="15" s="1"/>
  <c r="I363" i="15" s="1"/>
  <c r="A167" i="15"/>
  <c r="D166" i="15"/>
  <c r="C166" i="15"/>
  <c r="B166" i="15"/>
  <c r="A1554" i="13"/>
  <c r="D1553" i="13"/>
  <c r="B1553" i="13"/>
  <c r="C1553" i="13"/>
  <c r="A824" i="14"/>
  <c r="D823" i="14"/>
  <c r="C823" i="14"/>
  <c r="B823" i="14"/>
  <c r="E1741" i="13"/>
  <c r="F1741" i="13" s="1"/>
  <c r="A1267" i="15"/>
  <c r="D1266" i="15"/>
  <c r="C1266" i="15"/>
  <c r="B1266" i="15"/>
  <c r="D1066" i="13"/>
  <c r="C1066" i="13"/>
  <c r="B1066" i="13"/>
  <c r="A1067" i="13"/>
  <c r="J964" i="13"/>
  <c r="I964" i="13"/>
  <c r="H965" i="13" s="1"/>
  <c r="H264" i="15"/>
  <c r="I264" i="15" s="1"/>
  <c r="D118" i="14"/>
  <c r="E118" i="14" s="1"/>
  <c r="G164" i="15"/>
  <c r="F164" i="15"/>
  <c r="I463" i="15"/>
  <c r="I276" i="14"/>
  <c r="A1364" i="15"/>
  <c r="D1363" i="15"/>
  <c r="B1363" i="15"/>
  <c r="C1363" i="15"/>
  <c r="C216" i="13"/>
  <c r="B216" i="13"/>
  <c r="D216" i="13"/>
  <c r="A217" i="13"/>
  <c r="D216" i="15"/>
  <c r="C216" i="15"/>
  <c r="B216" i="15"/>
  <c r="A217" i="15"/>
  <c r="A667" i="13"/>
  <c r="D666" i="13"/>
  <c r="C666" i="13"/>
  <c r="B666" i="13"/>
  <c r="J328" i="14"/>
  <c r="I328" i="14"/>
  <c r="H329" i="14" s="1"/>
  <c r="F1211" i="15"/>
  <c r="I11" i="15"/>
  <c r="G961" i="13"/>
  <c r="E962" i="13" s="1"/>
  <c r="F962" i="13" s="1"/>
  <c r="I311" i="15"/>
  <c r="D1166" i="15"/>
  <c r="C1166" i="15"/>
  <c r="B1166" i="15"/>
  <c r="A1167" i="15"/>
  <c r="A72" i="14"/>
  <c r="K71" i="14"/>
  <c r="W71" i="14"/>
  <c r="G71" i="14"/>
  <c r="S71" i="14"/>
  <c r="C71" i="14"/>
  <c r="O71" i="14"/>
  <c r="B71" i="14"/>
  <c r="C583" i="14"/>
  <c r="B583" i="14"/>
  <c r="A584" i="14"/>
  <c r="A967" i="13"/>
  <c r="D966" i="13"/>
  <c r="C966" i="13"/>
  <c r="B966" i="13"/>
  <c r="B316" i="13"/>
  <c r="A317" i="13"/>
  <c r="D316" i="13"/>
  <c r="C316" i="13"/>
  <c r="B631" i="14"/>
  <c r="A632" i="14"/>
  <c r="D631" i="14"/>
  <c r="C631" i="14"/>
  <c r="H162" i="13"/>
  <c r="I162" i="13" s="1"/>
  <c r="A467" i="13"/>
  <c r="C466" i="13"/>
  <c r="B466" i="13"/>
  <c r="D466" i="13"/>
  <c r="J514" i="13"/>
  <c r="I514" i="13"/>
  <c r="H515" i="13" s="1"/>
  <c r="E512" i="15"/>
  <c r="F512" i="15" s="1"/>
  <c r="E1457" i="15"/>
  <c r="H1457" i="15" s="1"/>
  <c r="A776" i="14"/>
  <c r="B775" i="14"/>
  <c r="C775" i="14"/>
  <c r="D535" i="14"/>
  <c r="C535" i="14"/>
  <c r="B535" i="14"/>
  <c r="A536" i="14"/>
  <c r="G1501" i="13"/>
  <c r="F222" i="14"/>
  <c r="I1263" i="15" l="1"/>
  <c r="J1263" i="15"/>
  <c r="H64" i="5"/>
  <c r="F64" i="5"/>
  <c r="F163" i="13"/>
  <c r="G163" i="13"/>
  <c r="I164" i="15"/>
  <c r="H165" i="15" s="1"/>
  <c r="J412" i="13"/>
  <c r="H413" i="13" s="1"/>
  <c r="G614" i="15"/>
  <c r="H1114" i="15"/>
  <c r="F1551" i="15"/>
  <c r="E414" i="13"/>
  <c r="F414" i="13"/>
  <c r="G414" i="13"/>
  <c r="H1063" i="15"/>
  <c r="I1063" i="15" s="1"/>
  <c r="J1063" i="15"/>
  <c r="J164" i="15"/>
  <c r="G564" i="13"/>
  <c r="F614" i="15"/>
  <c r="E615" i="15" s="1"/>
  <c r="G615" i="15" s="1"/>
  <c r="G64" i="5"/>
  <c r="E276" i="14"/>
  <c r="H1551" i="15"/>
  <c r="G1309" i="13"/>
  <c r="F1597" i="13"/>
  <c r="E1598" i="13" s="1"/>
  <c r="H1598" i="13" s="1"/>
  <c r="J663" i="13"/>
  <c r="H664" i="13" s="1"/>
  <c r="G13" i="13"/>
  <c r="E14" i="13" s="1"/>
  <c r="G14" i="13" s="1"/>
  <c r="H1597" i="13"/>
  <c r="G462" i="15"/>
  <c r="E463" i="15" s="1"/>
  <c r="G463" i="15" s="1"/>
  <c r="F263" i="13"/>
  <c r="E264" i="13" s="1"/>
  <c r="F264" i="13" s="1"/>
  <c r="G263" i="13"/>
  <c r="J914" i="15"/>
  <c r="I914" i="15"/>
  <c r="H915" i="15" s="1"/>
  <c r="G1164" i="13"/>
  <c r="F1164" i="13"/>
  <c r="E1165" i="13" s="1"/>
  <c r="G1165" i="13" s="1"/>
  <c r="I1112" i="13"/>
  <c r="F1261" i="13"/>
  <c r="F118" i="14"/>
  <c r="I171" i="14"/>
  <c r="H172" i="14" s="1"/>
  <c r="I172" i="14" s="1"/>
  <c r="J1163" i="15"/>
  <c r="I1163" i="15"/>
  <c r="F363" i="15"/>
  <c r="E364" i="15" s="1"/>
  <c r="G364" i="15" s="1"/>
  <c r="I1013" i="15"/>
  <c r="H1014" i="15" s="1"/>
  <c r="J1014" i="15" s="1"/>
  <c r="F1213" i="13"/>
  <c r="E1214" i="13" s="1"/>
  <c r="G1214" i="13" s="1"/>
  <c r="I213" i="13"/>
  <c r="I962" i="15"/>
  <c r="H963" i="15" s="1"/>
  <c r="J963" i="15" s="1"/>
  <c r="G312" i="13"/>
  <c r="E313" i="13" s="1"/>
  <c r="G313" i="13" s="1"/>
  <c r="G713" i="15"/>
  <c r="I662" i="15"/>
  <c r="H663" i="15" s="1"/>
  <c r="J663" i="15" s="1"/>
  <c r="E715" i="13"/>
  <c r="F715" i="13" s="1"/>
  <c r="E1063" i="15"/>
  <c r="G1063" i="15"/>
  <c r="F1063" i="15"/>
  <c r="E1064" i="15" s="1"/>
  <c r="G1064" i="15" s="1"/>
  <c r="G513" i="13"/>
  <c r="J864" i="15"/>
  <c r="H865" i="15" s="1"/>
  <c r="J865" i="15" s="1"/>
  <c r="F213" i="15"/>
  <c r="H763" i="13"/>
  <c r="J763" i="13" s="1"/>
  <c r="H762" i="15"/>
  <c r="I762" i="15" s="1"/>
  <c r="G1741" i="13"/>
  <c r="E1742" i="13" s="1"/>
  <c r="G1742" i="13" s="1"/>
  <c r="H1741" i="13"/>
  <c r="J62" i="13"/>
  <c r="H63" i="13" s="1"/>
  <c r="J63" i="13" s="1"/>
  <c r="H1065" i="13"/>
  <c r="I1065" i="13" s="1"/>
  <c r="G1261" i="13"/>
  <c r="J464" i="13"/>
  <c r="D379" i="14"/>
  <c r="E379" i="14" s="1"/>
  <c r="F379" i="14"/>
  <c r="J162" i="13"/>
  <c r="H163" i="13" s="1"/>
  <c r="F112" i="13"/>
  <c r="E113" i="13" s="1"/>
  <c r="F113" i="13" s="1"/>
  <c r="H613" i="15"/>
  <c r="I613" i="15" s="1"/>
  <c r="G512" i="15"/>
  <c r="F1457" i="15"/>
  <c r="H363" i="13"/>
  <c r="I363" i="13" s="1"/>
  <c r="J363" i="13"/>
  <c r="H364" i="13" s="1"/>
  <c r="I364" i="13" s="1"/>
  <c r="F1790" i="13"/>
  <c r="F363" i="13"/>
  <c r="E364" i="13" s="1"/>
  <c r="F364" i="13" s="1"/>
  <c r="J262" i="13"/>
  <c r="H263" i="13" s="1"/>
  <c r="I263" i="13" s="1"/>
  <c r="F1309" i="13"/>
  <c r="E1310" i="13" s="1"/>
  <c r="H1310" i="13" s="1"/>
  <c r="E714" i="15"/>
  <c r="G714" i="15" s="1"/>
  <c r="J483" i="14"/>
  <c r="I483" i="14"/>
  <c r="F1600" i="15"/>
  <c r="H1600" i="15"/>
  <c r="H364" i="15"/>
  <c r="I364" i="15" s="1"/>
  <c r="C776" i="14"/>
  <c r="B776" i="14"/>
  <c r="A777" i="14"/>
  <c r="D1267" i="15"/>
  <c r="A1268" i="15"/>
  <c r="C1267" i="15"/>
  <c r="B1267" i="15"/>
  <c r="E214" i="13"/>
  <c r="G214" i="13" s="1"/>
  <c r="J915" i="15"/>
  <c r="I915" i="15"/>
  <c r="H916" i="15" s="1"/>
  <c r="A668" i="15"/>
  <c r="D667" i="15"/>
  <c r="C667" i="15"/>
  <c r="B667" i="15"/>
  <c r="G1600" i="15"/>
  <c r="C617" i="15"/>
  <c r="A618" i="15"/>
  <c r="D617" i="15"/>
  <c r="B617" i="15"/>
  <c r="E1064" i="13"/>
  <c r="F1064" i="13" s="1"/>
  <c r="D69" i="14"/>
  <c r="F69" i="14" s="1"/>
  <c r="J363" i="15"/>
  <c r="G963" i="15"/>
  <c r="E964" i="15" s="1"/>
  <c r="G964" i="15" s="1"/>
  <c r="A825" i="14"/>
  <c r="C824" i="14"/>
  <c r="D824" i="14"/>
  <c r="B824" i="14"/>
  <c r="D867" i="15"/>
  <c r="C867" i="15"/>
  <c r="B867" i="15"/>
  <c r="A868" i="15"/>
  <c r="A419" i="13"/>
  <c r="C418" i="13"/>
  <c r="B418" i="13"/>
  <c r="D418" i="13"/>
  <c r="G962" i="13"/>
  <c r="A918" i="13"/>
  <c r="B917" i="13"/>
  <c r="D917" i="13"/>
  <c r="C917" i="13"/>
  <c r="F815" i="13"/>
  <c r="G815" i="13"/>
  <c r="D172" i="14"/>
  <c r="E172" i="14" s="1"/>
  <c r="H12" i="15"/>
  <c r="I12" i="15" s="1"/>
  <c r="H913" i="13"/>
  <c r="J913" i="13" s="1"/>
  <c r="G1790" i="13"/>
  <c r="C968" i="14"/>
  <c r="B968" i="14"/>
  <c r="A969" i="14"/>
  <c r="H65" i="15"/>
  <c r="J65" i="15" s="1"/>
  <c r="S19" i="14"/>
  <c r="C19" i="14"/>
  <c r="B19" i="14"/>
  <c r="O19" i="14"/>
  <c r="A20" i="14"/>
  <c r="K19" i="14"/>
  <c r="W19" i="14"/>
  <c r="G19" i="14"/>
  <c r="A818" i="13"/>
  <c r="D817" i="13"/>
  <c r="B817" i="13"/>
  <c r="C817" i="13"/>
  <c r="A420" i="15"/>
  <c r="B419" i="15"/>
  <c r="D419" i="15"/>
  <c r="C419" i="15"/>
  <c r="D318" i="15"/>
  <c r="C318" i="15"/>
  <c r="B318" i="15"/>
  <c r="A319" i="15"/>
  <c r="A176" i="14"/>
  <c r="K175" i="14"/>
  <c r="W175" i="14"/>
  <c r="G175" i="14"/>
  <c r="S175" i="14"/>
  <c r="C175" i="14"/>
  <c r="B175" i="14"/>
  <c r="O175" i="14"/>
  <c r="F864" i="13"/>
  <c r="E662" i="15"/>
  <c r="F662" i="15" s="1"/>
  <c r="F913" i="13"/>
  <c r="D327" i="14"/>
  <c r="F327" i="14" s="1"/>
  <c r="J264" i="15"/>
  <c r="I17" i="14"/>
  <c r="J17" i="14"/>
  <c r="J714" i="15"/>
  <c r="J329" i="14"/>
  <c r="I329" i="14"/>
  <c r="C518" i="15"/>
  <c r="B518" i="15"/>
  <c r="A519" i="15"/>
  <c r="D518" i="15"/>
  <c r="D217" i="13"/>
  <c r="B217" i="13"/>
  <c r="C217" i="13"/>
  <c r="A218" i="13"/>
  <c r="G1457" i="15"/>
  <c r="I112" i="13"/>
  <c r="D1413" i="15"/>
  <c r="A1414" i="15"/>
  <c r="C1413" i="15"/>
  <c r="B1413" i="15"/>
  <c r="F1114" i="13"/>
  <c r="A270" i="13"/>
  <c r="D269" i="13"/>
  <c r="C269" i="13"/>
  <c r="B269" i="13"/>
  <c r="I67" i="14"/>
  <c r="H864" i="13"/>
  <c r="I864" i="13" s="1"/>
  <c r="I613" i="13"/>
  <c r="A619" i="13"/>
  <c r="D618" i="13"/>
  <c r="B618" i="13"/>
  <c r="C618" i="13"/>
  <c r="A168" i="13"/>
  <c r="D167" i="13"/>
  <c r="C167" i="13"/>
  <c r="B167" i="13"/>
  <c r="H13" i="13"/>
  <c r="I13" i="13" s="1"/>
  <c r="H1359" i="13"/>
  <c r="I813" i="15"/>
  <c r="G1113" i="15"/>
  <c r="C1364" i="15"/>
  <c r="D1364" i="15"/>
  <c r="B1364" i="15"/>
  <c r="A1365" i="15"/>
  <c r="A1555" i="13"/>
  <c r="D1554" i="13"/>
  <c r="C1554" i="13"/>
  <c r="B1554" i="13"/>
  <c r="S72" i="14"/>
  <c r="C72" i="14"/>
  <c r="B72" i="14"/>
  <c r="O72" i="14"/>
  <c r="A73" i="14"/>
  <c r="K72" i="14"/>
  <c r="G72" i="14"/>
  <c r="W72" i="14"/>
  <c r="D967" i="13"/>
  <c r="C967" i="13"/>
  <c r="B967" i="13"/>
  <c r="A968" i="13"/>
  <c r="D1167" i="15"/>
  <c r="C1167" i="15"/>
  <c r="B1167" i="15"/>
  <c r="A1168" i="15"/>
  <c r="A585" i="14"/>
  <c r="C584" i="14"/>
  <c r="B584" i="14"/>
  <c r="E1212" i="15"/>
  <c r="G1212" i="15" s="1"/>
  <c r="F1549" i="13"/>
  <c r="H1549" i="13"/>
  <c r="A1603" i="13"/>
  <c r="D1602" i="13"/>
  <c r="C1602" i="13"/>
  <c r="B1602" i="13"/>
  <c r="J121" i="14"/>
  <c r="I121" i="14"/>
  <c r="H122" i="14" s="1"/>
  <c r="A119" i="13"/>
  <c r="D118" i="13"/>
  <c r="B118" i="13"/>
  <c r="C118" i="13"/>
  <c r="E65" i="5"/>
  <c r="F65" i="5" s="1"/>
  <c r="H313" i="13"/>
  <c r="J313" i="13" s="1"/>
  <c r="F1359" i="13"/>
  <c r="E113" i="15"/>
  <c r="F113" i="15" s="1"/>
  <c r="F15" i="14"/>
  <c r="D16" i="14" s="1"/>
  <c r="E16" i="14" s="1"/>
  <c r="A518" i="13"/>
  <c r="D517" i="13"/>
  <c r="C517" i="13"/>
  <c r="B517" i="13"/>
  <c r="J515" i="13"/>
  <c r="I515" i="13"/>
  <c r="H516" i="13" s="1"/>
  <c r="D467" i="15"/>
  <c r="C467" i="15"/>
  <c r="B467" i="15"/>
  <c r="A468" i="15"/>
  <c r="E1361" i="15"/>
  <c r="H1361" i="15" s="1"/>
  <c r="B368" i="15"/>
  <c r="A369" i="15"/>
  <c r="C368" i="15"/>
  <c r="D368" i="15"/>
  <c r="A1651" i="13"/>
  <c r="C1650" i="13"/>
  <c r="B1650" i="13"/>
  <c r="D1650" i="13"/>
  <c r="A769" i="13"/>
  <c r="D768" i="13"/>
  <c r="C768" i="13"/>
  <c r="B768" i="13"/>
  <c r="D267" i="15"/>
  <c r="C267" i="15"/>
  <c r="B267" i="15"/>
  <c r="A268" i="15"/>
  <c r="E1453" i="13"/>
  <c r="G1453" i="13" s="1"/>
  <c r="E565" i="13"/>
  <c r="G565" i="13" s="1"/>
  <c r="A1068" i="15"/>
  <c r="D1067" i="15"/>
  <c r="C1067" i="15"/>
  <c r="B1067" i="15"/>
  <c r="G1163" i="15"/>
  <c r="E1163" i="15"/>
  <c r="F1163" i="15" s="1"/>
  <c r="D223" i="14"/>
  <c r="E223" i="14" s="1"/>
  <c r="J412" i="15"/>
  <c r="H413" i="15" s="1"/>
  <c r="E1405" i="13"/>
  <c r="A124" i="14"/>
  <c r="K123" i="14"/>
  <c r="W123" i="14"/>
  <c r="G123" i="14"/>
  <c r="S123" i="14"/>
  <c r="C123" i="14"/>
  <c r="O123" i="14"/>
  <c r="B123" i="14"/>
  <c r="A488" i="14"/>
  <c r="K487" i="14"/>
  <c r="W487" i="14"/>
  <c r="G487" i="14"/>
  <c r="S487" i="14"/>
  <c r="C487" i="14"/>
  <c r="B487" i="14"/>
  <c r="O487" i="14"/>
  <c r="F1263" i="15"/>
  <c r="A681" i="14"/>
  <c r="C680" i="14"/>
  <c r="B680" i="14"/>
  <c r="G863" i="15"/>
  <c r="A718" i="15"/>
  <c r="D717" i="15"/>
  <c r="C717" i="15"/>
  <c r="B717" i="15"/>
  <c r="H1648" i="13"/>
  <c r="F1648" i="13"/>
  <c r="G1648" i="13"/>
  <c r="A718" i="13"/>
  <c r="D717" i="13"/>
  <c r="C717" i="13"/>
  <c r="B717" i="13"/>
  <c r="H1214" i="13"/>
  <c r="I1214" i="13" s="1"/>
  <c r="G412" i="15"/>
  <c r="E413" i="15" s="1"/>
  <c r="F413" i="15" s="1"/>
  <c r="H814" i="13"/>
  <c r="I814" i="13" s="1"/>
  <c r="A537" i="14"/>
  <c r="D536" i="14"/>
  <c r="C536" i="14"/>
  <c r="B536" i="14"/>
  <c r="E1552" i="15"/>
  <c r="F1552" i="15" s="1"/>
  <c r="W383" i="14"/>
  <c r="G383" i="14"/>
  <c r="S383" i="14"/>
  <c r="C383" i="14"/>
  <c r="B383" i="14"/>
  <c r="O383" i="14"/>
  <c r="A384" i="14"/>
  <c r="K383" i="14"/>
  <c r="C1746" i="13"/>
  <c r="B1746" i="13"/>
  <c r="A1747" i="13"/>
  <c r="D1746" i="13"/>
  <c r="E764" i="13"/>
  <c r="F764" i="13" s="1"/>
  <c r="C1267" i="13"/>
  <c r="B1267" i="13"/>
  <c r="D1267" i="13"/>
  <c r="A1268" i="13"/>
  <c r="A19" i="13"/>
  <c r="D18" i="13"/>
  <c r="C18" i="13"/>
  <c r="B18" i="13"/>
  <c r="A68" i="15"/>
  <c r="D67" i="15"/>
  <c r="C67" i="15"/>
  <c r="B67" i="15"/>
  <c r="E1695" i="13"/>
  <c r="H1695" i="13" s="1"/>
  <c r="H564" i="15"/>
  <c r="J564" i="15" s="1"/>
  <c r="D431" i="14"/>
  <c r="F431" i="14" s="1"/>
  <c r="A1508" i="13"/>
  <c r="D1507" i="13"/>
  <c r="C1507" i="13"/>
  <c r="B1507" i="13"/>
  <c r="H277" i="14"/>
  <c r="J277" i="14" s="1"/>
  <c r="A1118" i="15"/>
  <c r="D1117" i="15"/>
  <c r="C1117" i="15"/>
  <c r="B1117" i="15"/>
  <c r="B1605" i="15"/>
  <c r="A1606" i="15"/>
  <c r="D1605" i="15"/>
  <c r="C1605" i="15"/>
  <c r="E1015" i="13"/>
  <c r="G1015" i="13" s="1"/>
  <c r="J1014" i="13"/>
  <c r="D1314" i="13"/>
  <c r="C1314" i="13"/>
  <c r="B1314" i="13"/>
  <c r="A1315" i="13"/>
  <c r="A1218" i="13"/>
  <c r="D1217" i="13"/>
  <c r="C1217" i="13"/>
  <c r="B1217" i="13"/>
  <c r="F463" i="13"/>
  <c r="E17" i="5"/>
  <c r="G17" i="5" s="1"/>
  <c r="A729" i="14"/>
  <c r="D728" i="14"/>
  <c r="C728" i="14"/>
  <c r="B728" i="14"/>
  <c r="A1363" i="13"/>
  <c r="D1362" i="13"/>
  <c r="C1362" i="13"/>
  <c r="B1362" i="13"/>
  <c r="E913" i="15"/>
  <c r="F913" i="15" s="1"/>
  <c r="H213" i="15"/>
  <c r="I213" i="15" s="1"/>
  <c r="G663" i="13"/>
  <c r="J113" i="15"/>
  <c r="F62" i="13"/>
  <c r="C567" i="15"/>
  <c r="B567" i="15"/>
  <c r="A568" i="15"/>
  <c r="D567" i="15"/>
  <c r="A633" i="14"/>
  <c r="D632" i="14"/>
  <c r="C632" i="14"/>
  <c r="B632" i="14"/>
  <c r="J965" i="13"/>
  <c r="I965" i="13"/>
  <c r="C67" i="13"/>
  <c r="B67" i="13"/>
  <c r="A68" i="13"/>
  <c r="D67" i="13"/>
  <c r="A1459" i="13"/>
  <c r="C1458" i="13"/>
  <c r="B1458" i="13"/>
  <c r="D1458" i="13"/>
  <c r="W435" i="14"/>
  <c r="G435" i="14"/>
  <c r="S435" i="14"/>
  <c r="C435" i="14"/>
  <c r="B435" i="14"/>
  <c r="O435" i="14"/>
  <c r="A436" i="14"/>
  <c r="K435" i="14"/>
  <c r="E763" i="15"/>
  <c r="G763" i="15" s="1"/>
  <c r="G1503" i="15"/>
  <c r="J379" i="14"/>
  <c r="H380" i="14" s="1"/>
  <c r="H1212" i="15"/>
  <c r="I1212" i="15" s="1"/>
  <c r="A873" i="14"/>
  <c r="C872" i="14"/>
  <c r="B872" i="14"/>
  <c r="D867" i="13"/>
  <c r="C867" i="13"/>
  <c r="B867" i="13"/>
  <c r="A868" i="13"/>
  <c r="A1699" i="13"/>
  <c r="D1698" i="13"/>
  <c r="C1698" i="13"/>
  <c r="B1698" i="13"/>
  <c r="I432" i="14"/>
  <c r="F1503" i="15"/>
  <c r="C367" i="13"/>
  <c r="B367" i="13"/>
  <c r="D367" i="13"/>
  <c r="A368" i="13"/>
  <c r="A1018" i="13"/>
  <c r="D1017" i="13"/>
  <c r="C1017" i="13"/>
  <c r="B1017" i="13"/>
  <c r="A1168" i="13"/>
  <c r="D1167" i="13"/>
  <c r="C1167" i="13"/>
  <c r="B1167" i="13"/>
  <c r="H513" i="15"/>
  <c r="I513" i="15" s="1"/>
  <c r="E1114" i="15"/>
  <c r="G1114" i="15" s="1"/>
  <c r="D483" i="14"/>
  <c r="F483" i="14" s="1"/>
  <c r="I1163" i="13"/>
  <c r="G1013" i="15"/>
  <c r="E1013" i="15"/>
  <c r="F1013" i="15" s="1"/>
  <c r="I223" i="14"/>
  <c r="D117" i="15"/>
  <c r="C117" i="15"/>
  <c r="B117" i="15"/>
  <c r="A118" i="15"/>
  <c r="W331" i="14"/>
  <c r="G331" i="14"/>
  <c r="S331" i="14"/>
  <c r="C331" i="14"/>
  <c r="B331" i="14"/>
  <c r="O331" i="14"/>
  <c r="K331" i="14"/>
  <c r="A332" i="14"/>
  <c r="D917" i="15"/>
  <c r="A918" i="15"/>
  <c r="C917" i="15"/>
  <c r="B917" i="15"/>
  <c r="F564" i="15"/>
  <c r="G613" i="13"/>
  <c r="E614" i="13" s="1"/>
  <c r="A1068" i="13"/>
  <c r="D1067" i="13"/>
  <c r="C1067" i="13"/>
  <c r="B1067" i="13"/>
  <c r="D1410" i="13"/>
  <c r="C1410" i="13"/>
  <c r="B1410" i="13"/>
  <c r="A1411" i="13"/>
  <c r="A1020" i="15"/>
  <c r="D1019" i="15"/>
  <c r="C1019" i="15"/>
  <c r="B1019" i="15"/>
  <c r="A818" i="15"/>
  <c r="D817" i="15"/>
  <c r="C817" i="15"/>
  <c r="B817" i="15"/>
  <c r="A1120" i="13"/>
  <c r="D1119" i="13"/>
  <c r="C1119" i="13"/>
  <c r="B1119" i="13"/>
  <c r="H312" i="15"/>
  <c r="J312" i="15" s="1"/>
  <c r="A668" i="13"/>
  <c r="D667" i="13"/>
  <c r="C667" i="13"/>
  <c r="B667" i="13"/>
  <c r="J464" i="15"/>
  <c r="H464" i="15"/>
  <c r="I464" i="15" s="1"/>
  <c r="E313" i="15"/>
  <c r="F313" i="15" s="1"/>
  <c r="W279" i="14"/>
  <c r="G279" i="14"/>
  <c r="S279" i="14"/>
  <c r="C279" i="14"/>
  <c r="O279" i="14"/>
  <c r="A280" i="14"/>
  <c r="K279" i="14"/>
  <c r="B279" i="14"/>
  <c r="F1313" i="15"/>
  <c r="A1795" i="13"/>
  <c r="D1794" i="13"/>
  <c r="C1794" i="13"/>
  <c r="B1794" i="13"/>
  <c r="B69" i="5"/>
  <c r="D69" i="5"/>
  <c r="C69" i="5"/>
  <c r="A70" i="5"/>
  <c r="A568" i="13"/>
  <c r="D567" i="13"/>
  <c r="B567" i="13"/>
  <c r="C567" i="13"/>
  <c r="G63" i="15"/>
  <c r="E813" i="15"/>
  <c r="G813" i="15" s="1"/>
  <c r="A468" i="13"/>
  <c r="D467" i="13"/>
  <c r="C467" i="13"/>
  <c r="B467" i="13"/>
  <c r="G1313" i="15"/>
  <c r="E13" i="15"/>
  <c r="G13" i="15" s="1"/>
  <c r="E1408" i="15"/>
  <c r="H1408" i="15" s="1"/>
  <c r="B21" i="5"/>
  <c r="C21" i="5"/>
  <c r="D21" i="5"/>
  <c r="A22" i="5"/>
  <c r="F16" i="10"/>
  <c r="B17" i="10" s="1"/>
  <c r="G16" i="10"/>
  <c r="C17" i="10" s="1"/>
  <c r="D277" i="14"/>
  <c r="E277" i="14" s="1"/>
  <c r="D17" i="15"/>
  <c r="C17" i="15"/>
  <c r="A18" i="15"/>
  <c r="B17" i="15"/>
  <c r="H214" i="13"/>
  <c r="J214" i="13" s="1"/>
  <c r="A1510" i="15"/>
  <c r="D1509" i="15"/>
  <c r="C1509" i="15"/>
  <c r="B1509" i="15"/>
  <c r="C1556" i="15"/>
  <c r="B1556" i="15"/>
  <c r="A1557" i="15"/>
  <c r="D1556" i="15"/>
  <c r="F263" i="15"/>
  <c r="H715" i="13"/>
  <c r="J715" i="13" s="1"/>
  <c r="A769" i="15"/>
  <c r="D768" i="15"/>
  <c r="C768" i="15"/>
  <c r="B768" i="15"/>
  <c r="A318" i="13"/>
  <c r="D317" i="13"/>
  <c r="C317" i="13"/>
  <c r="B317" i="13"/>
  <c r="B217" i="15"/>
  <c r="A218" i="15"/>
  <c r="D217" i="15"/>
  <c r="C217" i="15"/>
  <c r="C167" i="15"/>
  <c r="B167" i="15"/>
  <c r="D167" i="15"/>
  <c r="A168" i="15"/>
  <c r="A922" i="14"/>
  <c r="D921" i="14"/>
  <c r="B921" i="14"/>
  <c r="C921" i="14"/>
  <c r="E165" i="15"/>
  <c r="G165" i="15" s="1"/>
  <c r="A968" i="15"/>
  <c r="D967" i="15"/>
  <c r="C967" i="15"/>
  <c r="B967" i="15"/>
  <c r="A228" i="14"/>
  <c r="K227" i="14"/>
  <c r="W227" i="14"/>
  <c r="G227" i="14"/>
  <c r="S227" i="14"/>
  <c r="C227" i="14"/>
  <c r="B227" i="14"/>
  <c r="O227" i="14"/>
  <c r="E1502" i="13"/>
  <c r="F1502" i="13" s="1"/>
  <c r="H18" i="14"/>
  <c r="D1460" i="15"/>
  <c r="B1460" i="15"/>
  <c r="A1461" i="15"/>
  <c r="C1460" i="15"/>
  <c r="H564" i="13"/>
  <c r="I564" i="13" s="1"/>
  <c r="A1317" i="15"/>
  <c r="D1316" i="15"/>
  <c r="C1316" i="15"/>
  <c r="B1316" i="15"/>
  <c r="D1217" i="15"/>
  <c r="C1217" i="15"/>
  <c r="B1217" i="15"/>
  <c r="A1218" i="15"/>
  <c r="F482" i="14"/>
  <c r="H1064" i="15" l="1"/>
  <c r="J1064" i="15" s="1"/>
  <c r="I413" i="13"/>
  <c r="J413" i="13"/>
  <c r="H414" i="13" s="1"/>
  <c r="I414" i="13" s="1"/>
  <c r="J664" i="13"/>
  <c r="I664" i="13"/>
  <c r="H665" i="13" s="1"/>
  <c r="I665" i="13" s="1"/>
  <c r="E415" i="13"/>
  <c r="F415" i="13"/>
  <c r="G415" i="13"/>
  <c r="J1114" i="15"/>
  <c r="I1114" i="15"/>
  <c r="E513" i="15"/>
  <c r="F513" i="15" s="1"/>
  <c r="I1014" i="15"/>
  <c r="H1015" i="15" s="1"/>
  <c r="I1015" i="15" s="1"/>
  <c r="E164" i="13"/>
  <c r="I165" i="15"/>
  <c r="E1458" i="15"/>
  <c r="H1458" i="15" s="1"/>
  <c r="J165" i="15"/>
  <c r="H1264" i="15"/>
  <c r="D380" i="14"/>
  <c r="E380" i="14" s="1"/>
  <c r="F380" i="14"/>
  <c r="J163" i="13"/>
  <c r="I163" i="13"/>
  <c r="H164" i="13" s="1"/>
  <c r="J164" i="13" s="1"/>
  <c r="H1066" i="13"/>
  <c r="I1066" i="13" s="1"/>
  <c r="E716" i="13"/>
  <c r="G716" i="13" s="1"/>
  <c r="J814" i="13"/>
  <c r="H815" i="13" s="1"/>
  <c r="I815" i="13" s="1"/>
  <c r="J12" i="15"/>
  <c r="H13" i="15" s="1"/>
  <c r="F1742" i="13"/>
  <c r="E1743" i="13" s="1"/>
  <c r="G1743" i="13" s="1"/>
  <c r="J364" i="15"/>
  <c r="H365" i="15" s="1"/>
  <c r="I365" i="15" s="1"/>
  <c r="G364" i="13"/>
  <c r="I312" i="15"/>
  <c r="F1064" i="15"/>
  <c r="F17" i="5"/>
  <c r="F214" i="13"/>
  <c r="E215" i="13" s="1"/>
  <c r="G215" i="13" s="1"/>
  <c r="F763" i="15"/>
  <c r="E764" i="15" s="1"/>
  <c r="H465" i="13"/>
  <c r="I465" i="13" s="1"/>
  <c r="G715" i="13"/>
  <c r="G313" i="15"/>
  <c r="E314" i="15" s="1"/>
  <c r="G314" i="15" s="1"/>
  <c r="J1065" i="13"/>
  <c r="G113" i="13"/>
  <c r="E114" i="13" s="1"/>
  <c r="G114" i="13" s="1"/>
  <c r="I65" i="15"/>
  <c r="H66" i="15" s="1"/>
  <c r="H763" i="15"/>
  <c r="J763" i="15" s="1"/>
  <c r="I763" i="15"/>
  <c r="H764" i="15" s="1"/>
  <c r="J764" i="15" s="1"/>
  <c r="H1164" i="15"/>
  <c r="J1164" i="15"/>
  <c r="I1164" i="15"/>
  <c r="I913" i="13"/>
  <c r="I963" i="15"/>
  <c r="F16" i="14"/>
  <c r="F964" i="15"/>
  <c r="I763" i="13"/>
  <c r="E1262" i="13"/>
  <c r="H1262" i="13"/>
  <c r="F1262" i="13"/>
  <c r="G1262" i="13"/>
  <c r="G413" i="15"/>
  <c r="E431" i="14"/>
  <c r="G1064" i="13"/>
  <c r="E1065" i="13" s="1"/>
  <c r="G1065" i="13" s="1"/>
  <c r="J263" i="13"/>
  <c r="H264" i="13" s="1"/>
  <c r="J264" i="13" s="1"/>
  <c r="H1113" i="13"/>
  <c r="J1113" i="13" s="1"/>
  <c r="E214" i="15"/>
  <c r="G214" i="15" s="1"/>
  <c r="G764" i="13"/>
  <c r="H65" i="5"/>
  <c r="J762" i="15"/>
  <c r="J13" i="13"/>
  <c r="E483" i="14"/>
  <c r="E514" i="13"/>
  <c r="F514" i="13" s="1"/>
  <c r="F1598" i="13"/>
  <c r="G1598" i="13"/>
  <c r="I564" i="15"/>
  <c r="H565" i="15" s="1"/>
  <c r="I565" i="15" s="1"/>
  <c r="D119" i="14"/>
  <c r="E119" i="14" s="1"/>
  <c r="G65" i="5"/>
  <c r="E66" i="5" s="1"/>
  <c r="J864" i="13"/>
  <c r="H865" i="13" s="1"/>
  <c r="J865" i="13" s="1"/>
  <c r="H614" i="15"/>
  <c r="J614" i="15" s="1"/>
  <c r="I614" i="15"/>
  <c r="H615" i="15" s="1"/>
  <c r="J615" i="15" s="1"/>
  <c r="J414" i="13"/>
  <c r="H415" i="13" s="1"/>
  <c r="I415" i="13" s="1"/>
  <c r="F1114" i="15"/>
  <c r="E1115" i="15" s="1"/>
  <c r="G1115" i="15" s="1"/>
  <c r="J364" i="13"/>
  <c r="F1695" i="13"/>
  <c r="F1212" i="15"/>
  <c r="J613" i="15"/>
  <c r="J413" i="15"/>
  <c r="I413" i="15"/>
  <c r="E765" i="13"/>
  <c r="F765" i="13" s="1"/>
  <c r="G614" i="13"/>
  <c r="F614" i="13"/>
  <c r="H14" i="13"/>
  <c r="J14" i="13" s="1"/>
  <c r="J380" i="14"/>
  <c r="I380" i="14"/>
  <c r="A23" i="5"/>
  <c r="B22" i="5"/>
  <c r="C22" i="5"/>
  <c r="D22" i="5"/>
  <c r="A919" i="15"/>
  <c r="D918" i="15"/>
  <c r="C918" i="15"/>
  <c r="B918" i="15"/>
  <c r="H433" i="14"/>
  <c r="J433" i="14" s="1"/>
  <c r="B873" i="14"/>
  <c r="A874" i="14"/>
  <c r="D873" i="14"/>
  <c r="C873" i="14"/>
  <c r="D537" i="14"/>
  <c r="C537" i="14"/>
  <c r="B537" i="14"/>
  <c r="A538" i="14"/>
  <c r="D718" i="13"/>
  <c r="C718" i="13"/>
  <c r="B718" i="13"/>
  <c r="A719" i="13"/>
  <c r="A682" i="14"/>
  <c r="C681" i="14"/>
  <c r="B681" i="14"/>
  <c r="D681" i="14"/>
  <c r="A469" i="15"/>
  <c r="D468" i="15"/>
  <c r="C468" i="15"/>
  <c r="B468" i="15"/>
  <c r="E1550" i="13"/>
  <c r="H1550" i="13" s="1"/>
  <c r="A969" i="13"/>
  <c r="D968" i="13"/>
  <c r="C968" i="13"/>
  <c r="B968" i="13"/>
  <c r="D270" i="13"/>
  <c r="C270" i="13"/>
  <c r="B270" i="13"/>
  <c r="A271" i="13"/>
  <c r="A970" i="14"/>
  <c r="D969" i="14"/>
  <c r="C969" i="14"/>
  <c r="B969" i="14"/>
  <c r="H964" i="15"/>
  <c r="J964" i="15" s="1"/>
  <c r="J1212" i="15"/>
  <c r="F813" i="15"/>
  <c r="O384" i="14"/>
  <c r="A385" i="14"/>
  <c r="K384" i="14"/>
  <c r="W384" i="14"/>
  <c r="G384" i="14"/>
  <c r="C384" i="14"/>
  <c r="B384" i="14"/>
  <c r="S384" i="14"/>
  <c r="E1264" i="15"/>
  <c r="F1264" i="15" s="1"/>
  <c r="I663" i="15"/>
  <c r="A1069" i="15"/>
  <c r="D1068" i="15"/>
  <c r="C1068" i="15"/>
  <c r="B1068" i="15"/>
  <c r="A519" i="13"/>
  <c r="D518" i="13"/>
  <c r="C518" i="13"/>
  <c r="B518" i="13"/>
  <c r="F172" i="14"/>
  <c r="G113" i="15"/>
  <c r="A770" i="15"/>
  <c r="D769" i="15"/>
  <c r="C769" i="15"/>
  <c r="B769" i="15"/>
  <c r="I214" i="13"/>
  <c r="E63" i="13"/>
  <c r="F63" i="13" s="1"/>
  <c r="A1021" i="15"/>
  <c r="D1020" i="15"/>
  <c r="C1020" i="15"/>
  <c r="B1020" i="15"/>
  <c r="A333" i="14"/>
  <c r="K332" i="14"/>
  <c r="W332" i="14"/>
  <c r="G332" i="14"/>
  <c r="S332" i="14"/>
  <c r="C332" i="14"/>
  <c r="O332" i="14"/>
  <c r="B332" i="14"/>
  <c r="B68" i="15"/>
  <c r="A69" i="15"/>
  <c r="D68" i="15"/>
  <c r="C68" i="15"/>
  <c r="F277" i="14"/>
  <c r="A420" i="13"/>
  <c r="D419" i="13"/>
  <c r="C419" i="13"/>
  <c r="B419" i="13"/>
  <c r="G913" i="15"/>
  <c r="E914" i="15" s="1"/>
  <c r="F914" i="15" s="1"/>
  <c r="S124" i="14"/>
  <c r="C124" i="14"/>
  <c r="B124" i="14"/>
  <c r="O124" i="14"/>
  <c r="A125" i="14"/>
  <c r="K124" i="14"/>
  <c r="W124" i="14"/>
  <c r="G124" i="14"/>
  <c r="A770" i="13"/>
  <c r="D769" i="13"/>
  <c r="B769" i="13"/>
  <c r="C769" i="13"/>
  <c r="E114" i="15"/>
  <c r="F114" i="15" s="1"/>
  <c r="D1414" i="15"/>
  <c r="A1415" i="15"/>
  <c r="C1414" i="15"/>
  <c r="B1414" i="15"/>
  <c r="A619" i="15"/>
  <c r="C618" i="15"/>
  <c r="D618" i="15"/>
  <c r="B618" i="15"/>
  <c r="A669" i="15"/>
  <c r="C668" i="15"/>
  <c r="D668" i="15"/>
  <c r="B668" i="15"/>
  <c r="B1268" i="15"/>
  <c r="A1269" i="15"/>
  <c r="D1268" i="15"/>
  <c r="C1268" i="15"/>
  <c r="G264" i="13"/>
  <c r="B1699" i="13"/>
  <c r="A1700" i="13"/>
  <c r="D1699" i="13"/>
  <c r="C1699" i="13"/>
  <c r="J172" i="14"/>
  <c r="B1118" i="15"/>
  <c r="A1119" i="15"/>
  <c r="D1118" i="15"/>
  <c r="C1118" i="15"/>
  <c r="E1213" i="15"/>
  <c r="G1213" i="15" s="1"/>
  <c r="E1115" i="13"/>
  <c r="G1115" i="13" s="1"/>
  <c r="A19" i="15"/>
  <c r="D18" i="15"/>
  <c r="C18" i="15"/>
  <c r="B18" i="15"/>
  <c r="B968" i="15"/>
  <c r="A969" i="15"/>
  <c r="D968" i="15"/>
  <c r="C968" i="15"/>
  <c r="H1164" i="13"/>
  <c r="I1164" i="13" s="1"/>
  <c r="D1459" i="13"/>
  <c r="C1459" i="13"/>
  <c r="B1459" i="13"/>
  <c r="A1460" i="13"/>
  <c r="D1363" i="13"/>
  <c r="C1363" i="13"/>
  <c r="B1363" i="13"/>
  <c r="A1364" i="13"/>
  <c r="E1360" i="13"/>
  <c r="H1360" i="13" s="1"/>
  <c r="A1556" i="13"/>
  <c r="B1555" i="13"/>
  <c r="D1555" i="13"/>
  <c r="C1555" i="13"/>
  <c r="E1649" i="13"/>
  <c r="F1649" i="13" s="1"/>
  <c r="H113" i="13"/>
  <c r="I113" i="13" s="1"/>
  <c r="B818" i="13"/>
  <c r="A819" i="13"/>
  <c r="D818" i="13"/>
  <c r="C818" i="13"/>
  <c r="A826" i="14"/>
  <c r="D825" i="14"/>
  <c r="C825" i="14"/>
  <c r="B825" i="14"/>
  <c r="I865" i="15"/>
  <c r="A1412" i="13"/>
  <c r="D1411" i="13"/>
  <c r="B1411" i="13"/>
  <c r="C1411" i="13"/>
  <c r="A169" i="15"/>
  <c r="C168" i="15"/>
  <c r="B168" i="15"/>
  <c r="D168" i="15"/>
  <c r="G1408" i="15"/>
  <c r="D1317" i="15"/>
  <c r="C1317" i="15"/>
  <c r="A1318" i="15"/>
  <c r="B1317" i="15"/>
  <c r="D1018" i="13"/>
  <c r="C1018" i="13"/>
  <c r="A1019" i="13"/>
  <c r="B1018" i="13"/>
  <c r="H114" i="15"/>
  <c r="I114" i="15" s="1"/>
  <c r="F1214" i="13"/>
  <c r="C19" i="13"/>
  <c r="B19" i="13"/>
  <c r="A20" i="13"/>
  <c r="D19" i="13"/>
  <c r="E1164" i="15"/>
  <c r="F1164" i="15" s="1"/>
  <c r="F1458" i="15"/>
  <c r="A1366" i="15"/>
  <c r="C1365" i="15"/>
  <c r="D1365" i="15"/>
  <c r="B1365" i="15"/>
  <c r="A620" i="13"/>
  <c r="D619" i="13"/>
  <c r="C619" i="13"/>
  <c r="B619" i="13"/>
  <c r="H914" i="13"/>
  <c r="J914" i="13" s="1"/>
  <c r="F165" i="15"/>
  <c r="E69" i="14"/>
  <c r="F14" i="13"/>
  <c r="I63" i="13"/>
  <c r="G1502" i="13"/>
  <c r="F1408" i="15"/>
  <c r="H1502" i="13"/>
  <c r="C1557" i="15"/>
  <c r="A1558" i="15"/>
  <c r="D1557" i="15"/>
  <c r="B1557" i="15"/>
  <c r="A369" i="13"/>
  <c r="C368" i="13"/>
  <c r="D368" i="13"/>
  <c r="B368" i="13"/>
  <c r="A69" i="13"/>
  <c r="D68" i="13"/>
  <c r="C68" i="13"/>
  <c r="B68" i="13"/>
  <c r="A1269" i="13"/>
  <c r="D1268" i="13"/>
  <c r="C1268" i="13"/>
  <c r="B1268" i="13"/>
  <c r="A1652" i="13"/>
  <c r="D1651" i="13"/>
  <c r="C1651" i="13"/>
  <c r="B1651" i="13"/>
  <c r="G1458" i="15"/>
  <c r="I313" i="13"/>
  <c r="H614" i="13"/>
  <c r="J614" i="13" s="1"/>
  <c r="O176" i="14"/>
  <c r="A177" i="14"/>
  <c r="K176" i="14"/>
  <c r="W176" i="14"/>
  <c r="G176" i="14"/>
  <c r="S176" i="14"/>
  <c r="C176" i="14"/>
  <c r="B176" i="14"/>
  <c r="F313" i="13"/>
  <c r="F223" i="14"/>
  <c r="D17" i="14"/>
  <c r="F17" i="14" s="1"/>
  <c r="A1462" i="15"/>
  <c r="C1461" i="15"/>
  <c r="D1461" i="15"/>
  <c r="B1461" i="15"/>
  <c r="E264" i="15"/>
  <c r="F264" i="15" s="1"/>
  <c r="A719" i="15"/>
  <c r="D718" i="15"/>
  <c r="C718" i="15"/>
  <c r="B718" i="15"/>
  <c r="H1405" i="13"/>
  <c r="F1405" i="13"/>
  <c r="H1453" i="13"/>
  <c r="A120" i="13"/>
  <c r="D119" i="13"/>
  <c r="C119" i="13"/>
  <c r="B119" i="13"/>
  <c r="D585" i="14"/>
  <c r="C585" i="14"/>
  <c r="B585" i="14"/>
  <c r="A586" i="14"/>
  <c r="A219" i="13"/>
  <c r="C218" i="13"/>
  <c r="D218" i="13"/>
  <c r="B218" i="13"/>
  <c r="J18" i="14"/>
  <c r="I18" i="14"/>
  <c r="A320" i="15"/>
  <c r="D319" i="15"/>
  <c r="C319" i="15"/>
  <c r="B319" i="15"/>
  <c r="F1165" i="13"/>
  <c r="E1791" i="13"/>
  <c r="E816" i="13"/>
  <c r="G816" i="13" s="1"/>
  <c r="J213" i="15"/>
  <c r="H1015" i="13"/>
  <c r="I1015" i="13" s="1"/>
  <c r="F714" i="15"/>
  <c r="D868" i="13"/>
  <c r="C868" i="13"/>
  <c r="B868" i="13"/>
  <c r="A869" i="13"/>
  <c r="H1742" i="13"/>
  <c r="B729" i="14"/>
  <c r="A730" i="14"/>
  <c r="D729" i="14"/>
  <c r="C729" i="14"/>
  <c r="A1607" i="15"/>
  <c r="D1606" i="15"/>
  <c r="C1606" i="15"/>
  <c r="B1606" i="15"/>
  <c r="A1748" i="13"/>
  <c r="D1747" i="13"/>
  <c r="C1747" i="13"/>
  <c r="B1747" i="13"/>
  <c r="S488" i="14"/>
  <c r="C488" i="14"/>
  <c r="B488" i="14"/>
  <c r="O488" i="14"/>
  <c r="A489" i="14"/>
  <c r="K488" i="14"/>
  <c r="W488" i="14"/>
  <c r="G488" i="14"/>
  <c r="F1453" i="13"/>
  <c r="J122" i="14"/>
  <c r="I122" i="14"/>
  <c r="W20" i="14"/>
  <c r="G20" i="14"/>
  <c r="S20" i="14"/>
  <c r="C20" i="14"/>
  <c r="B20" i="14"/>
  <c r="O20" i="14"/>
  <c r="A21" i="14"/>
  <c r="K20" i="14"/>
  <c r="A778" i="14"/>
  <c r="D777" i="14"/>
  <c r="B777" i="14"/>
  <c r="C777" i="14"/>
  <c r="H484" i="14"/>
  <c r="J484" i="14" s="1"/>
  <c r="E1314" i="15"/>
  <c r="H1314" i="15" s="1"/>
  <c r="F13" i="15"/>
  <c r="A119" i="15"/>
  <c r="D118" i="15"/>
  <c r="B118" i="15"/>
  <c r="C118" i="15"/>
  <c r="A1219" i="13"/>
  <c r="D1218" i="13"/>
  <c r="C1218" i="13"/>
  <c r="B1218" i="13"/>
  <c r="G1695" i="13"/>
  <c r="G1552" i="15"/>
  <c r="A370" i="15"/>
  <c r="C369" i="15"/>
  <c r="B369" i="15"/>
  <c r="D369" i="15"/>
  <c r="F565" i="13"/>
  <c r="F615" i="15"/>
  <c r="A919" i="13"/>
  <c r="D918" i="13"/>
  <c r="C918" i="13"/>
  <c r="B918" i="13"/>
  <c r="F1015" i="13"/>
  <c r="E1601" i="15"/>
  <c r="H1601" i="15" s="1"/>
  <c r="E963" i="13"/>
  <c r="F963" i="13" s="1"/>
  <c r="A1069" i="13"/>
  <c r="D1068" i="13"/>
  <c r="C1068" i="13"/>
  <c r="B1068" i="13"/>
  <c r="A1169" i="13"/>
  <c r="C1168" i="13"/>
  <c r="B1168" i="13"/>
  <c r="D1168" i="13"/>
  <c r="H1552" i="15"/>
  <c r="H68" i="14"/>
  <c r="J68" i="14" s="1"/>
  <c r="E327" i="14"/>
  <c r="J513" i="15"/>
  <c r="H265" i="15"/>
  <c r="I265" i="15" s="1"/>
  <c r="E1014" i="15"/>
  <c r="G1014" i="15" s="1"/>
  <c r="D1795" i="13"/>
  <c r="C1795" i="13"/>
  <c r="B1795" i="13"/>
  <c r="A1796" i="13"/>
  <c r="A1121" i="13"/>
  <c r="C1120" i="13"/>
  <c r="B1120" i="13"/>
  <c r="D1120" i="13"/>
  <c r="A569" i="13"/>
  <c r="D568" i="13"/>
  <c r="C568" i="13"/>
  <c r="B568" i="13"/>
  <c r="E18" i="5"/>
  <c r="G18" i="5" s="1"/>
  <c r="D318" i="13"/>
  <c r="C318" i="13"/>
  <c r="B318" i="13"/>
  <c r="A319" i="13"/>
  <c r="E664" i="13"/>
  <c r="F664" i="13" s="1"/>
  <c r="H17" i="5"/>
  <c r="G1310" i="13"/>
  <c r="D1508" i="13"/>
  <c r="C1508" i="13"/>
  <c r="B1508" i="13"/>
  <c r="A1509" i="13"/>
  <c r="E64" i="15"/>
  <c r="F64" i="15" s="1"/>
  <c r="A269" i="15"/>
  <c r="B268" i="15"/>
  <c r="D268" i="15"/>
  <c r="C268" i="15"/>
  <c r="J516" i="13"/>
  <c r="I516" i="13"/>
  <c r="A1169" i="15"/>
  <c r="D1168" i="15"/>
  <c r="C1168" i="15"/>
  <c r="B1168" i="15"/>
  <c r="I715" i="13"/>
  <c r="A869" i="15"/>
  <c r="D868" i="15"/>
  <c r="C868" i="15"/>
  <c r="B868" i="15"/>
  <c r="J916" i="15"/>
  <c r="I916" i="15"/>
  <c r="H917" i="15" s="1"/>
  <c r="E864" i="15"/>
  <c r="F864" i="15" s="1"/>
  <c r="O228" i="14"/>
  <c r="A229" i="14"/>
  <c r="K228" i="14"/>
  <c r="W228" i="14"/>
  <c r="G228" i="14"/>
  <c r="S228" i="14"/>
  <c r="C228" i="14"/>
  <c r="B228" i="14"/>
  <c r="O436" i="14"/>
  <c r="A437" i="14"/>
  <c r="K436" i="14"/>
  <c r="W436" i="14"/>
  <c r="G436" i="14"/>
  <c r="B436" i="14"/>
  <c r="C436" i="14"/>
  <c r="S436" i="14"/>
  <c r="A281" i="14"/>
  <c r="K280" i="14"/>
  <c r="W280" i="14"/>
  <c r="G280" i="14"/>
  <c r="S280" i="14"/>
  <c r="C280" i="14"/>
  <c r="O280" i="14"/>
  <c r="B280" i="14"/>
  <c r="J564" i="13"/>
  <c r="D1510" i="15"/>
  <c r="B1510" i="15"/>
  <c r="A1511" i="15"/>
  <c r="C1510" i="15"/>
  <c r="D468" i="13"/>
  <c r="C468" i="13"/>
  <c r="B468" i="13"/>
  <c r="A469" i="13"/>
  <c r="B668" i="13"/>
  <c r="A669" i="13"/>
  <c r="D668" i="13"/>
  <c r="C668" i="13"/>
  <c r="A569" i="15"/>
  <c r="C568" i="15"/>
  <c r="B568" i="15"/>
  <c r="D568" i="15"/>
  <c r="A1316" i="13"/>
  <c r="D1315" i="13"/>
  <c r="C1315" i="13"/>
  <c r="B1315" i="13"/>
  <c r="F1310" i="13"/>
  <c r="F1361" i="15"/>
  <c r="W73" i="14"/>
  <c r="G73" i="14"/>
  <c r="S73" i="14"/>
  <c r="C73" i="14"/>
  <c r="O73" i="14"/>
  <c r="A74" i="14"/>
  <c r="K73" i="14"/>
  <c r="B73" i="14"/>
  <c r="E914" i="13"/>
  <c r="F914" i="13" s="1"/>
  <c r="H966" i="13"/>
  <c r="J966" i="13" s="1"/>
  <c r="F463" i="15"/>
  <c r="I277" i="14"/>
  <c r="H715" i="15"/>
  <c r="I715" i="15" s="1"/>
  <c r="G1405" i="13"/>
  <c r="E414" i="15"/>
  <c r="G414" i="15" s="1"/>
  <c r="H465" i="15"/>
  <c r="J465" i="15" s="1"/>
  <c r="H1213" i="15"/>
  <c r="I1213" i="15" s="1"/>
  <c r="A219" i="15"/>
  <c r="D218" i="15"/>
  <c r="C218" i="15"/>
  <c r="B218" i="15"/>
  <c r="E565" i="15"/>
  <c r="G565" i="15" s="1"/>
  <c r="D17" i="10"/>
  <c r="A71" i="5"/>
  <c r="C70" i="5"/>
  <c r="B70" i="5"/>
  <c r="D70" i="5"/>
  <c r="H224" i="14"/>
  <c r="I224" i="14" s="1"/>
  <c r="H330" i="14"/>
  <c r="J330" i="14" s="1"/>
  <c r="F364" i="15"/>
  <c r="G1361" i="15"/>
  <c r="A1604" i="13"/>
  <c r="D1603" i="13"/>
  <c r="B1603" i="13"/>
  <c r="C1603" i="13"/>
  <c r="H814" i="15"/>
  <c r="I814" i="15" s="1"/>
  <c r="D168" i="13"/>
  <c r="C168" i="13"/>
  <c r="B168" i="13"/>
  <c r="A169" i="13"/>
  <c r="G662" i="15"/>
  <c r="E663" i="15" s="1"/>
  <c r="F663" i="15" s="1"/>
  <c r="D922" i="14"/>
  <c r="A923" i="14"/>
  <c r="C922" i="14"/>
  <c r="B922" i="14"/>
  <c r="D484" i="14"/>
  <c r="E484" i="14" s="1"/>
  <c r="C633" i="14"/>
  <c r="B633" i="14"/>
  <c r="A634" i="14"/>
  <c r="D633" i="14"/>
  <c r="D818" i="15"/>
  <c r="C818" i="15"/>
  <c r="B818" i="15"/>
  <c r="A819" i="15"/>
  <c r="A1219" i="15"/>
  <c r="D1218" i="15"/>
  <c r="C1218" i="15"/>
  <c r="B1218" i="15"/>
  <c r="E1065" i="15"/>
  <c r="F1065" i="15" s="1"/>
  <c r="H313" i="15"/>
  <c r="J313" i="15" s="1"/>
  <c r="E1504" i="15"/>
  <c r="G1504" i="15" s="1"/>
  <c r="E464" i="13"/>
  <c r="G464" i="13" s="1"/>
  <c r="D432" i="14"/>
  <c r="F432" i="14" s="1"/>
  <c r="A520" i="15"/>
  <c r="D519" i="15"/>
  <c r="C519" i="15"/>
  <c r="B519" i="15"/>
  <c r="E865" i="13"/>
  <c r="G865" i="13" s="1"/>
  <c r="A421" i="15"/>
  <c r="D420" i="15"/>
  <c r="C420" i="15"/>
  <c r="B420" i="15"/>
  <c r="J1214" i="13"/>
  <c r="H1215" i="13" s="1"/>
  <c r="I1215" i="13" s="1"/>
  <c r="E416" i="13" l="1"/>
  <c r="J113" i="13"/>
  <c r="H1115" i="15"/>
  <c r="J1115" i="15"/>
  <c r="I1115" i="15"/>
  <c r="J1066" i="13"/>
  <c r="H1067" i="13" s="1"/>
  <c r="I1067" i="13" s="1"/>
  <c r="J1264" i="15"/>
  <c r="I1264" i="15"/>
  <c r="H1265" i="15" s="1"/>
  <c r="J1265" i="15" s="1"/>
  <c r="I1064" i="15"/>
  <c r="G164" i="13"/>
  <c r="F164" i="13"/>
  <c r="E165" i="13" s="1"/>
  <c r="G165" i="13" s="1"/>
  <c r="J1213" i="15"/>
  <c r="H1214" i="15" s="1"/>
  <c r="I1214" i="15" s="1"/>
  <c r="H166" i="15"/>
  <c r="G513" i="15"/>
  <c r="E514" i="15" s="1"/>
  <c r="J13" i="15"/>
  <c r="I13" i="15"/>
  <c r="G66" i="5"/>
  <c r="H66" i="5"/>
  <c r="F66" i="5"/>
  <c r="G764" i="15"/>
  <c r="F764" i="15"/>
  <c r="E765" i="15" s="1"/>
  <c r="F765" i="15" s="1"/>
  <c r="E17" i="14"/>
  <c r="F1115" i="13"/>
  <c r="E1116" i="13" s="1"/>
  <c r="G1116" i="13" s="1"/>
  <c r="J1015" i="15"/>
  <c r="I164" i="13"/>
  <c r="H165" i="13" s="1"/>
  <c r="I165" i="13" s="1"/>
  <c r="J1164" i="13"/>
  <c r="H1165" i="13" s="1"/>
  <c r="J814" i="15"/>
  <c r="J815" i="13"/>
  <c r="F484" i="14"/>
  <c r="I66" i="15"/>
  <c r="G514" i="13"/>
  <c r="E515" i="13" s="1"/>
  <c r="F515" i="13" s="1"/>
  <c r="I615" i="15"/>
  <c r="H1165" i="15"/>
  <c r="I1165" i="15"/>
  <c r="J1165" i="15"/>
  <c r="J365" i="15"/>
  <c r="H366" i="15" s="1"/>
  <c r="I366" i="15" s="1"/>
  <c r="E365" i="13"/>
  <c r="F365" i="13" s="1"/>
  <c r="J224" i="14"/>
  <c r="H225" i="14" s="1"/>
  <c r="J225" i="14" s="1"/>
  <c r="F214" i="15"/>
  <c r="E215" i="15" s="1"/>
  <c r="G215" i="15" s="1"/>
  <c r="F716" i="13"/>
  <c r="E717" i="13" s="1"/>
  <c r="F119" i="14"/>
  <c r="D120" i="14" s="1"/>
  <c r="H416" i="13"/>
  <c r="J416" i="13" s="1"/>
  <c r="I416" i="13"/>
  <c r="H417" i="13" s="1"/>
  <c r="I417" i="13" s="1"/>
  <c r="G264" i="15"/>
  <c r="E265" i="15" s="1"/>
  <c r="I68" i="14"/>
  <c r="F1743" i="13"/>
  <c r="G1164" i="15"/>
  <c r="E1165" i="15" s="1"/>
  <c r="H365" i="13"/>
  <c r="I365" i="13" s="1"/>
  <c r="D381" i="14"/>
  <c r="G765" i="13"/>
  <c r="H18" i="5"/>
  <c r="F18" i="5"/>
  <c r="E19" i="5" s="1"/>
  <c r="H1504" i="15"/>
  <c r="E1599" i="13"/>
  <c r="G1599" i="13" s="1"/>
  <c r="J66" i="15"/>
  <c r="H67" i="15" s="1"/>
  <c r="I67" i="15" s="1"/>
  <c r="I484" i="14"/>
  <c r="H485" i="14" s="1"/>
  <c r="J485" i="14" s="1"/>
  <c r="I764" i="15"/>
  <c r="D173" i="14"/>
  <c r="E173" i="14" s="1"/>
  <c r="J465" i="13"/>
  <c r="H466" i="13" s="1"/>
  <c r="J466" i="13" s="1"/>
  <c r="I14" i="13"/>
  <c r="H1743" i="13"/>
  <c r="E965" i="15"/>
  <c r="F965" i="15" s="1"/>
  <c r="G1550" i="13"/>
  <c r="I1113" i="13"/>
  <c r="H1114" i="13" s="1"/>
  <c r="J1114" i="13" s="1"/>
  <c r="F1504" i="15"/>
  <c r="I433" i="14"/>
  <c r="H434" i="14" s="1"/>
  <c r="J434" i="14" s="1"/>
  <c r="E1263" i="13"/>
  <c r="H764" i="13"/>
  <c r="I764" i="13" s="1"/>
  <c r="J415" i="13"/>
  <c r="J173" i="14"/>
  <c r="H666" i="13"/>
  <c r="I666" i="13" s="1"/>
  <c r="J214" i="15"/>
  <c r="E115" i="15"/>
  <c r="F115" i="15" s="1"/>
  <c r="D485" i="14"/>
  <c r="F485" i="14" s="1"/>
  <c r="B71" i="5"/>
  <c r="A72" i="5"/>
  <c r="D71" i="5"/>
  <c r="C71" i="5"/>
  <c r="W229" i="14"/>
  <c r="G229" i="14"/>
  <c r="S229" i="14"/>
  <c r="C229" i="14"/>
  <c r="B229" i="14"/>
  <c r="O229" i="14"/>
  <c r="A230" i="14"/>
  <c r="K229" i="14"/>
  <c r="E314" i="13"/>
  <c r="F314" i="13" s="1"/>
  <c r="H64" i="13"/>
  <c r="I64" i="13" s="1"/>
  <c r="H815" i="15"/>
  <c r="J815" i="15" s="1"/>
  <c r="E17" i="10"/>
  <c r="B18" i="10"/>
  <c r="B19" i="10" s="1"/>
  <c r="B20" i="10" s="1"/>
  <c r="S437" i="14"/>
  <c r="C437" i="14"/>
  <c r="B437" i="14"/>
  <c r="O437" i="14"/>
  <c r="A438" i="14"/>
  <c r="K437" i="14"/>
  <c r="W437" i="14"/>
  <c r="G437" i="14"/>
  <c r="F1601" i="15"/>
  <c r="C119" i="15"/>
  <c r="B119" i="15"/>
  <c r="D119" i="15"/>
  <c r="A120" i="15"/>
  <c r="A870" i="13"/>
  <c r="B869" i="13"/>
  <c r="D869" i="13"/>
  <c r="C869" i="13"/>
  <c r="I614" i="13"/>
  <c r="D1412" i="13"/>
  <c r="C1412" i="13"/>
  <c r="B1412" i="13"/>
  <c r="A1413" i="13"/>
  <c r="D421" i="15"/>
  <c r="C421" i="15"/>
  <c r="B421" i="15"/>
  <c r="A422" i="15"/>
  <c r="E432" i="14"/>
  <c r="F414" i="15"/>
  <c r="A670" i="13"/>
  <c r="D669" i="13"/>
  <c r="C669" i="13"/>
  <c r="B669" i="13"/>
  <c r="F1014" i="15"/>
  <c r="G1601" i="15"/>
  <c r="D370" i="15"/>
  <c r="C370" i="15"/>
  <c r="B370" i="15"/>
  <c r="A371" i="15"/>
  <c r="E14" i="15"/>
  <c r="F14" i="15" s="1"/>
  <c r="D778" i="14"/>
  <c r="C778" i="14"/>
  <c r="B778" i="14"/>
  <c r="A779" i="14"/>
  <c r="E1454" i="13"/>
  <c r="F1454" i="13" s="1"/>
  <c r="E715" i="15"/>
  <c r="G715" i="15" s="1"/>
  <c r="E15" i="13"/>
  <c r="F15" i="13" s="1"/>
  <c r="A21" i="13"/>
  <c r="D20" i="13"/>
  <c r="C20" i="13"/>
  <c r="B20" i="13"/>
  <c r="H866" i="15"/>
  <c r="I866" i="15" s="1"/>
  <c r="F1213" i="15"/>
  <c r="A1701" i="13"/>
  <c r="D1700" i="13"/>
  <c r="C1700" i="13"/>
  <c r="B1700" i="13"/>
  <c r="J917" i="15"/>
  <c r="I917" i="15"/>
  <c r="H918" i="15" s="1"/>
  <c r="D569" i="13"/>
  <c r="C569" i="13"/>
  <c r="B569" i="13"/>
  <c r="A570" i="13"/>
  <c r="D219" i="13"/>
  <c r="C219" i="13"/>
  <c r="B219" i="13"/>
  <c r="A220" i="13"/>
  <c r="A720" i="15"/>
  <c r="D719" i="15"/>
  <c r="C719" i="15"/>
  <c r="B719" i="15"/>
  <c r="G914" i="15"/>
  <c r="E915" i="15" s="1"/>
  <c r="F915" i="15" s="1"/>
  <c r="D70" i="14"/>
  <c r="F70" i="14" s="1"/>
  <c r="A1557" i="13"/>
  <c r="D1556" i="13"/>
  <c r="C1556" i="13"/>
  <c r="B1556" i="13"/>
  <c r="A1461" i="13"/>
  <c r="C1460" i="13"/>
  <c r="D1460" i="13"/>
  <c r="B1460" i="13"/>
  <c r="F865" i="13"/>
  <c r="A1220" i="15"/>
  <c r="D1219" i="15"/>
  <c r="C1219" i="15"/>
  <c r="B1219" i="15"/>
  <c r="A1170" i="13"/>
  <c r="D1169" i="13"/>
  <c r="C1169" i="13"/>
  <c r="B1169" i="13"/>
  <c r="E1016" i="13"/>
  <c r="G1016" i="13" s="1"/>
  <c r="O21" i="14"/>
  <c r="A22" i="14"/>
  <c r="K21" i="14"/>
  <c r="W21" i="14"/>
  <c r="G21" i="14"/>
  <c r="S21" i="14"/>
  <c r="C21" i="14"/>
  <c r="B21" i="14"/>
  <c r="C1748" i="13"/>
  <c r="B1748" i="13"/>
  <c r="A1749" i="13"/>
  <c r="D1748" i="13"/>
  <c r="D586" i="14"/>
  <c r="A587" i="14"/>
  <c r="C586" i="14"/>
  <c r="B586" i="14"/>
  <c r="H314" i="13"/>
  <c r="I314" i="13" s="1"/>
  <c r="E166" i="15"/>
  <c r="G166" i="15" s="1"/>
  <c r="D1318" i="15"/>
  <c r="C1318" i="15"/>
  <c r="B1318" i="15"/>
  <c r="A1319" i="15"/>
  <c r="A20" i="15"/>
  <c r="D19" i="15"/>
  <c r="C19" i="15"/>
  <c r="B19" i="15"/>
  <c r="G114" i="15"/>
  <c r="E67" i="5"/>
  <c r="F67" i="5" s="1"/>
  <c r="A820" i="15"/>
  <c r="D819" i="15"/>
  <c r="C819" i="15"/>
  <c r="B819" i="15"/>
  <c r="A924" i="14"/>
  <c r="C923" i="14"/>
  <c r="D923" i="14"/>
  <c r="B923" i="14"/>
  <c r="F565" i="15"/>
  <c r="E1362" i="15"/>
  <c r="H1362" i="15" s="1"/>
  <c r="A470" i="13"/>
  <c r="D469" i="13"/>
  <c r="C469" i="13"/>
  <c r="B469" i="13"/>
  <c r="D1169" i="15"/>
  <c r="C1169" i="15"/>
  <c r="B1169" i="15"/>
  <c r="A1170" i="15"/>
  <c r="F816" i="13"/>
  <c r="E1215" i="13"/>
  <c r="G1215" i="13" s="1"/>
  <c r="F464" i="13"/>
  <c r="I313" i="15"/>
  <c r="H278" i="14"/>
  <c r="J278" i="14" s="1"/>
  <c r="W489" i="14"/>
  <c r="G489" i="14"/>
  <c r="S489" i="14"/>
  <c r="C489" i="14"/>
  <c r="B489" i="14"/>
  <c r="O489" i="14"/>
  <c r="A490" i="14"/>
  <c r="K489" i="14"/>
  <c r="H616" i="15"/>
  <c r="I616" i="15" s="1"/>
  <c r="C1366" i="15"/>
  <c r="D1366" i="15"/>
  <c r="B1366" i="15"/>
  <c r="A1367" i="15"/>
  <c r="H214" i="15"/>
  <c r="I214" i="15" s="1"/>
  <c r="A827" i="14"/>
  <c r="C826" i="14"/>
  <c r="D826" i="14"/>
  <c r="B826" i="14"/>
  <c r="J565" i="15"/>
  <c r="H566" i="15" s="1"/>
  <c r="G63" i="13"/>
  <c r="E64" i="13" s="1"/>
  <c r="F64" i="13" s="1"/>
  <c r="H664" i="15"/>
  <c r="J664" i="15" s="1"/>
  <c r="G663" i="15"/>
  <c r="E664" i="15" s="1"/>
  <c r="F664" i="15" s="1"/>
  <c r="E464" i="15"/>
  <c r="G464" i="15" s="1"/>
  <c r="E1311" i="13"/>
  <c r="G1311" i="13" s="1"/>
  <c r="E1696" i="13"/>
  <c r="H1791" i="13"/>
  <c r="F1791" i="13"/>
  <c r="F314" i="15"/>
  <c r="A1122" i="13"/>
  <c r="D1121" i="13"/>
  <c r="C1121" i="13"/>
  <c r="B1121" i="13"/>
  <c r="D919" i="13"/>
  <c r="C919" i="13"/>
  <c r="B919" i="13"/>
  <c r="A920" i="13"/>
  <c r="F1314" i="15"/>
  <c r="E1166" i="13"/>
  <c r="G1166" i="13" s="1"/>
  <c r="F1360" i="13"/>
  <c r="A635" i="14"/>
  <c r="D634" i="14"/>
  <c r="C634" i="14"/>
  <c r="B634" i="14"/>
  <c r="H517" i="13"/>
  <c r="J517" i="13" s="1"/>
  <c r="G1065" i="15"/>
  <c r="E1066" i="15" s="1"/>
  <c r="E365" i="15"/>
  <c r="F365" i="15" s="1"/>
  <c r="G914" i="13"/>
  <c r="A270" i="15"/>
  <c r="D269" i="15"/>
  <c r="C269" i="15"/>
  <c r="B269" i="15"/>
  <c r="J1215" i="13"/>
  <c r="A370" i="13"/>
  <c r="B369" i="13"/>
  <c r="D369" i="13"/>
  <c r="C369" i="13"/>
  <c r="E1409" i="15"/>
  <c r="H1409" i="15" s="1"/>
  <c r="I330" i="14"/>
  <c r="A1120" i="15"/>
  <c r="D1119" i="15"/>
  <c r="C1119" i="15"/>
  <c r="B1119" i="15"/>
  <c r="G1649" i="13"/>
  <c r="E1650" i="13" s="1"/>
  <c r="D770" i="15"/>
  <c r="C770" i="15"/>
  <c r="B770" i="15"/>
  <c r="A771" i="15"/>
  <c r="A970" i="13"/>
  <c r="D969" i="13"/>
  <c r="C969" i="13"/>
  <c r="B969" i="13"/>
  <c r="H1016" i="15"/>
  <c r="J1016" i="15" s="1"/>
  <c r="C919" i="15"/>
  <c r="B919" i="15"/>
  <c r="A920" i="15"/>
  <c r="D919" i="15"/>
  <c r="H14" i="15"/>
  <c r="I14" i="15" s="1"/>
  <c r="G963" i="13"/>
  <c r="A320" i="13"/>
  <c r="D319" i="13"/>
  <c r="C319" i="13"/>
  <c r="B319" i="13"/>
  <c r="A70" i="13"/>
  <c r="D69" i="13"/>
  <c r="C69" i="13"/>
  <c r="B69" i="13"/>
  <c r="A1797" i="13"/>
  <c r="D1796" i="13"/>
  <c r="C1796" i="13"/>
  <c r="B1796" i="13"/>
  <c r="A321" i="15"/>
  <c r="D320" i="15"/>
  <c r="C320" i="15"/>
  <c r="B320" i="15"/>
  <c r="E1406" i="13"/>
  <c r="F1406" i="13" s="1"/>
  <c r="H514" i="15"/>
  <c r="I514" i="15" s="1"/>
  <c r="A1020" i="13"/>
  <c r="D1019" i="13"/>
  <c r="C1019" i="13"/>
  <c r="B1019" i="13"/>
  <c r="A170" i="15"/>
  <c r="D169" i="15"/>
  <c r="C169" i="15"/>
  <c r="B169" i="15"/>
  <c r="H114" i="13"/>
  <c r="J114" i="13" s="1"/>
  <c r="H1649" i="13"/>
  <c r="I964" i="15"/>
  <c r="H173" i="14"/>
  <c r="I173" i="14" s="1"/>
  <c r="A1605" i="13"/>
  <c r="D1604" i="13"/>
  <c r="C1604" i="13"/>
  <c r="B1604" i="13"/>
  <c r="A1510" i="13"/>
  <c r="D1509" i="13"/>
  <c r="B1509" i="13"/>
  <c r="C1509" i="13"/>
  <c r="E566" i="13"/>
  <c r="F566" i="13" s="1"/>
  <c r="W177" i="14"/>
  <c r="G177" i="14"/>
  <c r="S177" i="14"/>
  <c r="C177" i="14"/>
  <c r="B177" i="14"/>
  <c r="O177" i="14"/>
  <c r="A178" i="14"/>
  <c r="K177" i="14"/>
  <c r="S333" i="14"/>
  <c r="C333" i="14"/>
  <c r="B333" i="14"/>
  <c r="O333" i="14"/>
  <c r="A334" i="14"/>
  <c r="K333" i="14"/>
  <c r="W333" i="14"/>
  <c r="G333" i="14"/>
  <c r="F1550" i="13"/>
  <c r="A539" i="14"/>
  <c r="D538" i="14"/>
  <c r="C538" i="14"/>
  <c r="B538" i="14"/>
  <c r="H816" i="13"/>
  <c r="J816" i="13" s="1"/>
  <c r="O74" i="14"/>
  <c r="A75" i="14"/>
  <c r="K74" i="14"/>
  <c r="W74" i="14"/>
  <c r="G74" i="14"/>
  <c r="B74" i="14"/>
  <c r="S74" i="14"/>
  <c r="C74" i="14"/>
  <c r="A570" i="15"/>
  <c r="D569" i="15"/>
  <c r="C569" i="15"/>
  <c r="B569" i="15"/>
  <c r="E964" i="13"/>
  <c r="F964" i="13" s="1"/>
  <c r="C1269" i="13"/>
  <c r="B1269" i="13"/>
  <c r="D1269" i="13"/>
  <c r="A1270" i="13"/>
  <c r="B620" i="13"/>
  <c r="A621" i="13"/>
  <c r="D620" i="13"/>
  <c r="C620" i="13"/>
  <c r="A1365" i="13"/>
  <c r="D1364" i="13"/>
  <c r="C1364" i="13"/>
  <c r="B1364" i="13"/>
  <c r="A970" i="15"/>
  <c r="D969" i="15"/>
  <c r="C969" i="15"/>
  <c r="B969" i="15"/>
  <c r="A670" i="15"/>
  <c r="D669" i="15"/>
  <c r="C669" i="15"/>
  <c r="B669" i="15"/>
  <c r="W125" i="14"/>
  <c r="G125" i="14"/>
  <c r="S125" i="14"/>
  <c r="C125" i="14"/>
  <c r="B125" i="14"/>
  <c r="O125" i="14"/>
  <c r="A126" i="14"/>
  <c r="K125" i="14"/>
  <c r="D420" i="13"/>
  <c r="C420" i="13"/>
  <c r="B420" i="13"/>
  <c r="A421" i="13"/>
  <c r="G864" i="15"/>
  <c r="J715" i="15"/>
  <c r="H716" i="15" s="1"/>
  <c r="I865" i="13"/>
  <c r="S385" i="14"/>
  <c r="C385" i="14"/>
  <c r="B385" i="14"/>
  <c r="O385" i="14"/>
  <c r="A386" i="14"/>
  <c r="K385" i="14"/>
  <c r="W385" i="14"/>
  <c r="G385" i="14"/>
  <c r="A875" i="14"/>
  <c r="D874" i="14"/>
  <c r="C874" i="14"/>
  <c r="B874" i="14"/>
  <c r="J1015" i="13"/>
  <c r="H1016" i="13" s="1"/>
  <c r="I1016" i="13" s="1"/>
  <c r="H381" i="14"/>
  <c r="J381" i="14" s="1"/>
  <c r="A70" i="15"/>
  <c r="D69" i="15"/>
  <c r="B69" i="15"/>
  <c r="C69" i="15"/>
  <c r="A1022" i="15"/>
  <c r="C1021" i="15"/>
  <c r="B1021" i="15"/>
  <c r="D1021" i="15"/>
  <c r="D970" i="14"/>
  <c r="C970" i="14"/>
  <c r="B970" i="14"/>
  <c r="A971" i="14"/>
  <c r="E1503" i="13"/>
  <c r="H565" i="13"/>
  <c r="I565" i="13" s="1"/>
  <c r="J265" i="15"/>
  <c r="H266" i="15" s="1"/>
  <c r="A620" i="15"/>
  <c r="B619" i="15"/>
  <c r="D619" i="15"/>
  <c r="C619" i="15"/>
  <c r="H414" i="15"/>
  <c r="J414" i="15" s="1"/>
  <c r="E814" i="15"/>
  <c r="G814" i="15" s="1"/>
  <c r="A272" i="13"/>
  <c r="D271" i="13"/>
  <c r="C271" i="13"/>
  <c r="B271" i="13"/>
  <c r="A470" i="15"/>
  <c r="D469" i="15"/>
  <c r="C469" i="15"/>
  <c r="B469" i="15"/>
  <c r="D1069" i="15"/>
  <c r="C1069" i="15"/>
  <c r="B1069" i="15"/>
  <c r="A1070" i="15"/>
  <c r="H123" i="14"/>
  <c r="I123" i="14" s="1"/>
  <c r="E265" i="13"/>
  <c r="F265" i="13" s="1"/>
  <c r="J114" i="15"/>
  <c r="H115" i="15" s="1"/>
  <c r="I115" i="15" s="1"/>
  <c r="E1553" i="15"/>
  <c r="G1553" i="15" s="1"/>
  <c r="G1791" i="13"/>
  <c r="F1115" i="15"/>
  <c r="B23" i="5"/>
  <c r="A24" i="5"/>
  <c r="D23" i="5"/>
  <c r="C23" i="5"/>
  <c r="D278" i="14"/>
  <c r="E278" i="14" s="1"/>
  <c r="F1065" i="13"/>
  <c r="B770" i="13"/>
  <c r="A771" i="13"/>
  <c r="D770" i="13"/>
  <c r="C770" i="13"/>
  <c r="H215" i="13"/>
  <c r="I215" i="13" s="1"/>
  <c r="G664" i="13"/>
  <c r="B869" i="15"/>
  <c r="D869" i="15"/>
  <c r="C869" i="15"/>
  <c r="A870" i="15"/>
  <c r="C1069" i="13"/>
  <c r="B1069" i="13"/>
  <c r="D1069" i="13"/>
  <c r="A1070" i="13"/>
  <c r="I914" i="13"/>
  <c r="E1459" i="15"/>
  <c r="G1459" i="15" s="1"/>
  <c r="A521" i="15"/>
  <c r="D520" i="15"/>
  <c r="C520" i="15"/>
  <c r="B520" i="15"/>
  <c r="I465" i="15"/>
  <c r="H716" i="13"/>
  <c r="J716" i="13" s="1"/>
  <c r="E616" i="15"/>
  <c r="F616" i="15" s="1"/>
  <c r="G1314" i="15"/>
  <c r="D1462" i="15"/>
  <c r="B1462" i="15"/>
  <c r="A1463" i="15"/>
  <c r="C1462" i="15"/>
  <c r="A1653" i="13"/>
  <c r="C1652" i="13"/>
  <c r="D1652" i="13"/>
  <c r="B1652" i="13"/>
  <c r="A1559" i="15"/>
  <c r="C1558" i="15"/>
  <c r="D1558" i="15"/>
  <c r="B1558" i="15"/>
  <c r="I966" i="13"/>
  <c r="D819" i="13"/>
  <c r="C819" i="13"/>
  <c r="B819" i="13"/>
  <c r="A820" i="13"/>
  <c r="G1360" i="13"/>
  <c r="J665" i="13"/>
  <c r="D1415" i="15"/>
  <c r="B1415" i="15"/>
  <c r="C1415" i="15"/>
  <c r="A1416" i="15"/>
  <c r="D224" i="14"/>
  <c r="E224" i="14" s="1"/>
  <c r="G1264" i="15"/>
  <c r="E1265" i="15" s="1"/>
  <c r="F1265" i="15" s="1"/>
  <c r="A683" i="14"/>
  <c r="D682" i="14"/>
  <c r="C682" i="14"/>
  <c r="B682" i="14"/>
  <c r="F215" i="15"/>
  <c r="G64" i="15"/>
  <c r="E65" i="15" s="1"/>
  <c r="F65" i="15" s="1"/>
  <c r="H19" i="14"/>
  <c r="J19" i="14" s="1"/>
  <c r="C1269" i="15"/>
  <c r="B1269" i="15"/>
  <c r="D1269" i="15"/>
  <c r="A1270" i="15"/>
  <c r="F215" i="13"/>
  <c r="A720" i="13"/>
  <c r="D719" i="13"/>
  <c r="B719" i="13"/>
  <c r="C719" i="13"/>
  <c r="E615" i="13"/>
  <c r="G615" i="13" s="1"/>
  <c r="F114" i="13"/>
  <c r="I264" i="13"/>
  <c r="C1607" i="15"/>
  <c r="B1607" i="15"/>
  <c r="D1607" i="15"/>
  <c r="A1608" i="15"/>
  <c r="A220" i="15"/>
  <c r="D219" i="15"/>
  <c r="C219" i="15"/>
  <c r="B219" i="15"/>
  <c r="S281" i="14"/>
  <c r="C281" i="14"/>
  <c r="B281" i="14"/>
  <c r="O281" i="14"/>
  <c r="A282" i="14"/>
  <c r="K281" i="14"/>
  <c r="W281" i="14"/>
  <c r="G281" i="14"/>
  <c r="D328" i="14"/>
  <c r="F328" i="14" s="1"/>
  <c r="E1744" i="13"/>
  <c r="H1744" i="13" s="1"/>
  <c r="A1220" i="13"/>
  <c r="D1219" i="13"/>
  <c r="C1219" i="13"/>
  <c r="B1219" i="13"/>
  <c r="A170" i="13"/>
  <c r="D169" i="13"/>
  <c r="C169" i="13"/>
  <c r="B169" i="13"/>
  <c r="D1316" i="13"/>
  <c r="C1316" i="13"/>
  <c r="B1316" i="13"/>
  <c r="A1317" i="13"/>
  <c r="A1512" i="15"/>
  <c r="D1511" i="15"/>
  <c r="C1511" i="15"/>
  <c r="B1511" i="15"/>
  <c r="A731" i="14"/>
  <c r="D730" i="14"/>
  <c r="B730" i="14"/>
  <c r="C730" i="14"/>
  <c r="D120" i="13"/>
  <c r="C120" i="13"/>
  <c r="B120" i="13"/>
  <c r="A121" i="13"/>
  <c r="C519" i="13"/>
  <c r="B519" i="13"/>
  <c r="A520" i="13"/>
  <c r="D519" i="13"/>
  <c r="G514" i="15" l="1"/>
  <c r="F514" i="15"/>
  <c r="F120" i="14"/>
  <c r="E120" i="14"/>
  <c r="H1068" i="13"/>
  <c r="F165" i="13"/>
  <c r="H1116" i="15"/>
  <c r="I1116" i="15"/>
  <c r="J1116" i="15"/>
  <c r="E966" i="15"/>
  <c r="G966" i="15" s="1"/>
  <c r="H1599" i="13"/>
  <c r="G67" i="5"/>
  <c r="E68" i="5" s="1"/>
  <c r="H68" i="5" s="1"/>
  <c r="I1265" i="15"/>
  <c r="F717" i="13"/>
  <c r="E718" i="13" s="1"/>
  <c r="I166" i="15"/>
  <c r="J166" i="15"/>
  <c r="H1065" i="15"/>
  <c r="J1065" i="15"/>
  <c r="I1065" i="15"/>
  <c r="J1067" i="13"/>
  <c r="G717" i="13"/>
  <c r="G416" i="13"/>
  <c r="F416" i="13"/>
  <c r="E417" i="13" s="1"/>
  <c r="G417" i="13" s="1"/>
  <c r="F1599" i="13"/>
  <c r="E1600" i="13" s="1"/>
  <c r="F1600" i="13" s="1"/>
  <c r="G965" i="15"/>
  <c r="G265" i="15"/>
  <c r="F265" i="15"/>
  <c r="J1165" i="13"/>
  <c r="I1165" i="13"/>
  <c r="H1166" i="13" s="1"/>
  <c r="J1166" i="13" s="1"/>
  <c r="F19" i="5"/>
  <c r="E20" i="5" s="1"/>
  <c r="H20" i="5" s="1"/>
  <c r="G19" i="5"/>
  <c r="H19" i="5"/>
  <c r="G1165" i="15"/>
  <c r="F1165" i="15"/>
  <c r="E1166" i="15" s="1"/>
  <c r="F1166" i="15" s="1"/>
  <c r="F1116" i="13"/>
  <c r="E1117" i="13" s="1"/>
  <c r="G1117" i="13" s="1"/>
  <c r="J215" i="13"/>
  <c r="H216" i="13" s="1"/>
  <c r="J216" i="13" s="1"/>
  <c r="H1166" i="15"/>
  <c r="I1166" i="15"/>
  <c r="J1166" i="15"/>
  <c r="H1459" i="15"/>
  <c r="I485" i="14"/>
  <c r="H486" i="14" s="1"/>
  <c r="I486" i="14" s="1"/>
  <c r="J67" i="15"/>
  <c r="H68" i="15" s="1"/>
  <c r="I68" i="15" s="1"/>
  <c r="E328" i="14"/>
  <c r="G14" i="15"/>
  <c r="F1311" i="13"/>
  <c r="E1312" i="13" s="1"/>
  <c r="H1312" i="13" s="1"/>
  <c r="G1263" i="13"/>
  <c r="F1263" i="13"/>
  <c r="G365" i="15"/>
  <c r="J165" i="13"/>
  <c r="J866" i="15"/>
  <c r="H867" i="15" s="1"/>
  <c r="J867" i="15" s="1"/>
  <c r="F1459" i="15"/>
  <c r="E1460" i="15" s="1"/>
  <c r="G1460" i="15" s="1"/>
  <c r="G664" i="15"/>
  <c r="H1263" i="13"/>
  <c r="H69" i="14"/>
  <c r="J69" i="14" s="1"/>
  <c r="G265" i="13"/>
  <c r="E266" i="13" s="1"/>
  <c r="G515" i="13"/>
  <c r="E516" i="13" s="1"/>
  <c r="F516" i="13" s="1"/>
  <c r="J123" i="14"/>
  <c r="H124" i="14" s="1"/>
  <c r="I124" i="14" s="1"/>
  <c r="E766" i="13"/>
  <c r="F766" i="13" s="1"/>
  <c r="J417" i="13"/>
  <c r="G616" i="15"/>
  <c r="E617" i="15" s="1"/>
  <c r="G617" i="15" s="1"/>
  <c r="H15" i="13"/>
  <c r="I15" i="13" s="1"/>
  <c r="I466" i="13"/>
  <c r="H467" i="13" s="1"/>
  <c r="J467" i="13" s="1"/>
  <c r="D18" i="14"/>
  <c r="F18" i="14" s="1"/>
  <c r="F1362" i="15"/>
  <c r="E1363" i="15" s="1"/>
  <c r="H1363" i="15" s="1"/>
  <c r="E70" i="14"/>
  <c r="H1311" i="13"/>
  <c r="H1454" i="13"/>
  <c r="E1505" i="15"/>
  <c r="H1505" i="15" s="1"/>
  <c r="J666" i="13"/>
  <c r="H667" i="13" s="1"/>
  <c r="J667" i="13" s="1"/>
  <c r="F224" i="14"/>
  <c r="J365" i="13"/>
  <c r="I1114" i="13"/>
  <c r="H1115" i="13" s="1"/>
  <c r="J1115" i="13" s="1"/>
  <c r="J14" i="15"/>
  <c r="H15" i="15" s="1"/>
  <c r="J15" i="15" s="1"/>
  <c r="G15" i="13"/>
  <c r="E16" i="13" s="1"/>
  <c r="G16" i="13" s="1"/>
  <c r="F615" i="13"/>
  <c r="E616" i="13" s="1"/>
  <c r="G616" i="13" s="1"/>
  <c r="F417" i="13"/>
  <c r="G1362" i="15"/>
  <c r="F715" i="15"/>
  <c r="E716" i="15" s="1"/>
  <c r="G716" i="15" s="1"/>
  <c r="H765" i="15"/>
  <c r="I765" i="15" s="1"/>
  <c r="F278" i="14"/>
  <c r="D279" i="14" s="1"/>
  <c r="F279" i="14" s="1"/>
  <c r="F173" i="14"/>
  <c r="I1016" i="15"/>
  <c r="G1454" i="13"/>
  <c r="E1455" i="13" s="1"/>
  <c r="G1455" i="13" s="1"/>
  <c r="E381" i="14"/>
  <c r="F381" i="14"/>
  <c r="D382" i="14" s="1"/>
  <c r="I664" i="15"/>
  <c r="I815" i="15"/>
  <c r="H816" i="15" s="1"/>
  <c r="J816" i="15" s="1"/>
  <c r="J314" i="13"/>
  <c r="H315" i="13" s="1"/>
  <c r="J315" i="13" s="1"/>
  <c r="H1216" i="13"/>
  <c r="I1216" i="13" s="1"/>
  <c r="G314" i="13"/>
  <c r="E315" i="13" s="1"/>
  <c r="I278" i="14"/>
  <c r="H279" i="14" s="1"/>
  <c r="I279" i="14" s="1"/>
  <c r="J764" i="13"/>
  <c r="H765" i="13" s="1"/>
  <c r="I765" i="13" s="1"/>
  <c r="G365" i="13"/>
  <c r="E366" i="13" s="1"/>
  <c r="I716" i="15"/>
  <c r="J716" i="15"/>
  <c r="I266" i="15"/>
  <c r="J266" i="15"/>
  <c r="E665" i="15"/>
  <c r="G665" i="15" s="1"/>
  <c r="H617" i="15"/>
  <c r="J617" i="15" s="1"/>
  <c r="F1066" i="15"/>
  <c r="G1066" i="15"/>
  <c r="I566" i="15"/>
  <c r="J566" i="15"/>
  <c r="H1650" i="13"/>
  <c r="G1650" i="13"/>
  <c r="F1650" i="13"/>
  <c r="B1270" i="15"/>
  <c r="A1271" i="15"/>
  <c r="D1270" i="15"/>
  <c r="C1270" i="15"/>
  <c r="H665" i="15"/>
  <c r="I665" i="15" s="1"/>
  <c r="J1016" i="13"/>
  <c r="H1017" i="13" s="1"/>
  <c r="I1017" i="13" s="1"/>
  <c r="J115" i="15"/>
  <c r="H116" i="15" s="1"/>
  <c r="J116" i="15" s="1"/>
  <c r="A522" i="15"/>
  <c r="C521" i="15"/>
  <c r="D521" i="15"/>
  <c r="B521" i="15"/>
  <c r="A25" i="5"/>
  <c r="D24" i="5"/>
  <c r="C24" i="5"/>
  <c r="B24" i="5"/>
  <c r="I414" i="15"/>
  <c r="D121" i="14"/>
  <c r="E121" i="14" s="1"/>
  <c r="F1409" i="15"/>
  <c r="E566" i="15"/>
  <c r="G566" i="15" s="1"/>
  <c r="F166" i="15"/>
  <c r="A571" i="13"/>
  <c r="D570" i="13"/>
  <c r="B570" i="13"/>
  <c r="C570" i="13"/>
  <c r="I434" i="14"/>
  <c r="I19" i="14"/>
  <c r="H174" i="14"/>
  <c r="J174" i="14" s="1"/>
  <c r="I114" i="13"/>
  <c r="G1409" i="15"/>
  <c r="E1792" i="13"/>
  <c r="H1792" i="13" s="1"/>
  <c r="J616" i="15"/>
  <c r="J64" i="13"/>
  <c r="H65" i="13" s="1"/>
  <c r="I65" i="13" s="1"/>
  <c r="E485" i="14"/>
  <c r="E315" i="15"/>
  <c r="G315" i="15" s="1"/>
  <c r="A1558" i="13"/>
  <c r="D1557" i="13"/>
  <c r="C1557" i="13"/>
  <c r="B1557" i="13"/>
  <c r="A423" i="15"/>
  <c r="D422" i="15"/>
  <c r="C422" i="15"/>
  <c r="B422" i="15"/>
  <c r="G1265" i="15"/>
  <c r="D1559" i="15"/>
  <c r="A1560" i="15"/>
  <c r="B1559" i="15"/>
  <c r="C1559" i="15"/>
  <c r="E1116" i="15"/>
  <c r="G1116" i="15" s="1"/>
  <c r="A571" i="15"/>
  <c r="D570" i="15"/>
  <c r="C570" i="15"/>
  <c r="B570" i="15"/>
  <c r="D539" i="14"/>
  <c r="C539" i="14"/>
  <c r="B539" i="14"/>
  <c r="A540" i="14"/>
  <c r="H965" i="15"/>
  <c r="I965" i="15" s="1"/>
  <c r="E166" i="13"/>
  <c r="G166" i="13" s="1"/>
  <c r="D71" i="14"/>
  <c r="F71" i="14" s="1"/>
  <c r="E1015" i="15"/>
  <c r="G1015" i="15" s="1"/>
  <c r="A439" i="14"/>
  <c r="K438" i="14"/>
  <c r="W438" i="14"/>
  <c r="G438" i="14"/>
  <c r="S438" i="14"/>
  <c r="C438" i="14"/>
  <c r="B438" i="14"/>
  <c r="O438" i="14"/>
  <c r="E216" i="13"/>
  <c r="F216" i="13" s="1"/>
  <c r="A622" i="13"/>
  <c r="D621" i="13"/>
  <c r="C621" i="13"/>
  <c r="B621" i="13"/>
  <c r="D433" i="14"/>
  <c r="F433" i="14" s="1"/>
  <c r="B731" i="14"/>
  <c r="A732" i="14"/>
  <c r="D731" i="14"/>
  <c r="C731" i="14"/>
  <c r="D635" i="14"/>
  <c r="C635" i="14"/>
  <c r="B635" i="14"/>
  <c r="A636" i="14"/>
  <c r="A1171" i="15"/>
  <c r="D1170" i="15"/>
  <c r="C1170" i="15"/>
  <c r="B1170" i="15"/>
  <c r="E515" i="15"/>
  <c r="G515" i="15" s="1"/>
  <c r="B875" i="14"/>
  <c r="A876" i="14"/>
  <c r="D875" i="14"/>
  <c r="C875" i="14"/>
  <c r="O126" i="14"/>
  <c r="A127" i="14"/>
  <c r="K126" i="14"/>
  <c r="W126" i="14"/>
  <c r="G126" i="14"/>
  <c r="B126" i="14"/>
  <c r="S126" i="14"/>
  <c r="C126" i="14"/>
  <c r="E1551" i="13"/>
  <c r="G1551" i="13" s="1"/>
  <c r="E1361" i="13"/>
  <c r="G1361" i="13" s="1"/>
  <c r="B20" i="15"/>
  <c r="A21" i="15"/>
  <c r="D20" i="15"/>
  <c r="C20" i="15"/>
  <c r="E865" i="15"/>
  <c r="F865" i="15" s="1"/>
  <c r="A871" i="13"/>
  <c r="D870" i="13"/>
  <c r="C870" i="13"/>
  <c r="B870" i="13"/>
  <c r="J514" i="15"/>
  <c r="H515" i="15" s="1"/>
  <c r="J515" i="15" s="1"/>
  <c r="F1503" i="13"/>
  <c r="H1503" i="13"/>
  <c r="E1214" i="15"/>
  <c r="F1214" i="15" s="1"/>
  <c r="A1511" i="13"/>
  <c r="D1510" i="13"/>
  <c r="C1510" i="13"/>
  <c r="B1510" i="13"/>
  <c r="D1797" i="13"/>
  <c r="C1797" i="13"/>
  <c r="B1797" i="13"/>
  <c r="A1798" i="13"/>
  <c r="H314" i="15"/>
  <c r="I314" i="15" s="1"/>
  <c r="A273" i="13"/>
  <c r="D272" i="13"/>
  <c r="C272" i="13"/>
  <c r="B272" i="13"/>
  <c r="D970" i="15"/>
  <c r="C970" i="15"/>
  <c r="B970" i="15"/>
  <c r="A971" i="15"/>
  <c r="E366" i="15"/>
  <c r="F366" i="15" s="1"/>
  <c r="A121" i="15"/>
  <c r="D120" i="15"/>
  <c r="B120" i="15"/>
  <c r="C120" i="15"/>
  <c r="F1166" i="13"/>
  <c r="H1696" i="13"/>
  <c r="F1696" i="13"/>
  <c r="G465" i="13"/>
  <c r="E465" i="13"/>
  <c r="F465" i="13" s="1"/>
  <c r="D924" i="14"/>
  <c r="A925" i="14"/>
  <c r="C924" i="14"/>
  <c r="B924" i="14"/>
  <c r="A1414" i="13"/>
  <c r="D1413" i="13"/>
  <c r="B1413" i="13"/>
  <c r="C1413" i="13"/>
  <c r="G64" i="13"/>
  <c r="H265" i="13"/>
  <c r="J265" i="13" s="1"/>
  <c r="A1654" i="13"/>
  <c r="D1653" i="13"/>
  <c r="C1653" i="13"/>
  <c r="B1653" i="13"/>
  <c r="J366" i="15"/>
  <c r="A1023" i="15"/>
  <c r="D1022" i="15"/>
  <c r="C1022" i="15"/>
  <c r="B1022" i="15"/>
  <c r="G65" i="15"/>
  <c r="A371" i="13"/>
  <c r="D370" i="13"/>
  <c r="C370" i="13"/>
  <c r="B370" i="13"/>
  <c r="F464" i="15"/>
  <c r="J918" i="15"/>
  <c r="I918" i="15"/>
  <c r="H919" i="15" s="1"/>
  <c r="A780" i="14"/>
  <c r="D779" i="14"/>
  <c r="B779" i="14"/>
  <c r="C779" i="14"/>
  <c r="G115" i="15"/>
  <c r="A422" i="13"/>
  <c r="C421" i="13"/>
  <c r="D421" i="13"/>
  <c r="B421" i="13"/>
  <c r="A1071" i="15"/>
  <c r="B1070" i="15"/>
  <c r="C1070" i="15"/>
  <c r="D1070" i="15"/>
  <c r="D270" i="15"/>
  <c r="C270" i="15"/>
  <c r="B270" i="15"/>
  <c r="A271" i="15"/>
  <c r="W282" i="14"/>
  <c r="G282" i="14"/>
  <c r="S282" i="14"/>
  <c r="C282" i="14"/>
  <c r="B282" i="14"/>
  <c r="O282" i="14"/>
  <c r="A283" i="14"/>
  <c r="K282" i="14"/>
  <c r="D1416" i="15"/>
  <c r="A1417" i="15"/>
  <c r="C1416" i="15"/>
  <c r="B1416" i="15"/>
  <c r="A171" i="15"/>
  <c r="C170" i="15"/>
  <c r="B170" i="15"/>
  <c r="D170" i="15"/>
  <c r="D1122" i="13"/>
  <c r="C1122" i="13"/>
  <c r="B1122" i="13"/>
  <c r="A1123" i="13"/>
  <c r="A1513" i="15"/>
  <c r="D1512" i="15"/>
  <c r="C1512" i="15"/>
  <c r="B1512" i="15"/>
  <c r="F1744" i="13"/>
  <c r="A1318" i="13"/>
  <c r="D1317" i="13"/>
  <c r="C1317" i="13"/>
  <c r="B1317" i="13"/>
  <c r="H915" i="13"/>
  <c r="I915" i="13" s="1"/>
  <c r="C470" i="15"/>
  <c r="B470" i="15"/>
  <c r="A471" i="15"/>
  <c r="D470" i="15"/>
  <c r="A387" i="14"/>
  <c r="K386" i="14"/>
  <c r="W386" i="14"/>
  <c r="G386" i="14"/>
  <c r="S386" i="14"/>
  <c r="C386" i="14"/>
  <c r="O386" i="14"/>
  <c r="B386" i="14"/>
  <c r="G964" i="13"/>
  <c r="E965" i="13" s="1"/>
  <c r="G965" i="13" s="1"/>
  <c r="G1406" i="13"/>
  <c r="E1315" i="15"/>
  <c r="G1315" i="15" s="1"/>
  <c r="F966" i="15"/>
  <c r="A828" i="14"/>
  <c r="D827" i="14"/>
  <c r="C827" i="14"/>
  <c r="B827" i="14"/>
  <c r="F1215" i="13"/>
  <c r="D587" i="14"/>
  <c r="C587" i="14"/>
  <c r="B587" i="14"/>
  <c r="A588" i="14"/>
  <c r="F1016" i="13"/>
  <c r="C1220" i="15"/>
  <c r="B1220" i="15"/>
  <c r="A1221" i="15"/>
  <c r="D1220" i="15"/>
  <c r="A1606" i="13"/>
  <c r="D1605" i="13"/>
  <c r="B1605" i="13"/>
  <c r="C1605" i="13"/>
  <c r="C1220" i="13"/>
  <c r="D1220" i="13"/>
  <c r="B1220" i="13"/>
  <c r="A1221" i="13"/>
  <c r="A721" i="13"/>
  <c r="D720" i="13"/>
  <c r="C720" i="13"/>
  <c r="B720" i="13"/>
  <c r="A71" i="13"/>
  <c r="D70" i="13"/>
  <c r="B70" i="13"/>
  <c r="C70" i="13"/>
  <c r="S22" i="14"/>
  <c r="C22" i="14"/>
  <c r="B22" i="14"/>
  <c r="O22" i="14"/>
  <c r="A23" i="14"/>
  <c r="K22" i="14"/>
  <c r="W22" i="14"/>
  <c r="G22" i="14"/>
  <c r="A231" i="14"/>
  <c r="K230" i="14"/>
  <c r="W230" i="14"/>
  <c r="G230" i="14"/>
  <c r="S230" i="14"/>
  <c r="C230" i="14"/>
  <c r="B230" i="14"/>
  <c r="O230" i="14"/>
  <c r="A521" i="13"/>
  <c r="D520" i="13"/>
  <c r="C520" i="13"/>
  <c r="B520" i="13"/>
  <c r="G1744" i="13"/>
  <c r="I716" i="13"/>
  <c r="H1553" i="15"/>
  <c r="F1553" i="15"/>
  <c r="D620" i="15"/>
  <c r="A621" i="15"/>
  <c r="C620" i="15"/>
  <c r="B620" i="15"/>
  <c r="D1365" i="13"/>
  <c r="C1365" i="13"/>
  <c r="B1365" i="13"/>
  <c r="A1366" i="13"/>
  <c r="W334" i="14"/>
  <c r="G334" i="14"/>
  <c r="S334" i="14"/>
  <c r="C334" i="14"/>
  <c r="B334" i="14"/>
  <c r="O334" i="14"/>
  <c r="A335" i="14"/>
  <c r="K334" i="14"/>
  <c r="G566" i="13"/>
  <c r="E567" i="13" s="1"/>
  <c r="H1406" i="13"/>
  <c r="A321" i="13"/>
  <c r="D320" i="13"/>
  <c r="C320" i="13"/>
  <c r="B320" i="13"/>
  <c r="A1121" i="15"/>
  <c r="D1120" i="15"/>
  <c r="C1120" i="15"/>
  <c r="B1120" i="15"/>
  <c r="H215" i="15"/>
  <c r="I215" i="15" s="1"/>
  <c r="A471" i="13"/>
  <c r="D470" i="13"/>
  <c r="C470" i="13"/>
  <c r="B470" i="13"/>
  <c r="E866" i="13"/>
  <c r="F866" i="13" s="1"/>
  <c r="C720" i="15"/>
  <c r="B720" i="15"/>
  <c r="D720" i="15"/>
  <c r="A721" i="15"/>
  <c r="A22" i="13"/>
  <c r="D21" i="13"/>
  <c r="C21" i="13"/>
  <c r="B21" i="13"/>
  <c r="B37" i="12"/>
  <c r="A73" i="5"/>
  <c r="C72" i="5"/>
  <c r="B72" i="5"/>
  <c r="D72" i="5"/>
  <c r="G1696" i="13"/>
  <c r="O490" i="14"/>
  <c r="A491" i="14"/>
  <c r="K490" i="14"/>
  <c r="W490" i="14"/>
  <c r="G490" i="14"/>
  <c r="S490" i="14"/>
  <c r="C490" i="14"/>
  <c r="B490" i="14"/>
  <c r="A122" i="13"/>
  <c r="D121" i="13"/>
  <c r="C121" i="13"/>
  <c r="B121" i="13"/>
  <c r="E115" i="13"/>
  <c r="G115" i="13" s="1"/>
  <c r="A1464" i="15"/>
  <c r="D1463" i="15"/>
  <c r="C1463" i="15"/>
  <c r="B1463" i="15"/>
  <c r="A1071" i="13"/>
  <c r="D1070" i="13"/>
  <c r="C1070" i="13"/>
  <c r="B1070" i="13"/>
  <c r="D771" i="13"/>
  <c r="B771" i="13"/>
  <c r="A772" i="13"/>
  <c r="C771" i="13"/>
  <c r="S75" i="14"/>
  <c r="C75" i="14"/>
  <c r="B75" i="14"/>
  <c r="O75" i="14"/>
  <c r="A76" i="14"/>
  <c r="K75" i="14"/>
  <c r="W75" i="14"/>
  <c r="G75" i="14"/>
  <c r="A1021" i="13"/>
  <c r="C1020" i="13"/>
  <c r="B1020" i="13"/>
  <c r="D1020" i="13"/>
  <c r="H331" i="14"/>
  <c r="J331" i="14" s="1"/>
  <c r="A1368" i="15"/>
  <c r="D1367" i="15"/>
  <c r="C1367" i="15"/>
  <c r="B1367" i="15"/>
  <c r="D820" i="15"/>
  <c r="C820" i="15"/>
  <c r="B820" i="15"/>
  <c r="A821" i="15"/>
  <c r="D1319" i="15"/>
  <c r="C1319" i="15"/>
  <c r="A1320" i="15"/>
  <c r="B1319" i="15"/>
  <c r="B220" i="13"/>
  <c r="A221" i="13"/>
  <c r="D220" i="13"/>
  <c r="C220" i="13"/>
  <c r="H1266" i="15"/>
  <c r="J1266" i="15" s="1"/>
  <c r="G17" i="10"/>
  <c r="F17" i="10"/>
  <c r="E216" i="15"/>
  <c r="F216" i="15" s="1"/>
  <c r="D820" i="13"/>
  <c r="B820" i="13"/>
  <c r="A821" i="13"/>
  <c r="C820" i="13"/>
  <c r="C70" i="15"/>
  <c r="B70" i="15"/>
  <c r="A71" i="15"/>
  <c r="D70" i="15"/>
  <c r="A179" i="14"/>
  <c r="K178" i="14"/>
  <c r="W178" i="14"/>
  <c r="G178" i="14"/>
  <c r="S178" i="14"/>
  <c r="C178" i="14"/>
  <c r="B178" i="14"/>
  <c r="O178" i="14"/>
  <c r="E817" i="13"/>
  <c r="G817" i="13" s="1"/>
  <c r="A1750" i="13"/>
  <c r="D1749" i="13"/>
  <c r="C1749" i="13"/>
  <c r="B1749" i="13"/>
  <c r="D670" i="13"/>
  <c r="C670" i="13"/>
  <c r="B670" i="13"/>
  <c r="A671" i="13"/>
  <c r="E1602" i="15"/>
  <c r="G1602" i="15" s="1"/>
  <c r="E266" i="15"/>
  <c r="G266" i="15" s="1"/>
  <c r="J565" i="13"/>
  <c r="H566" i="13" s="1"/>
  <c r="J566" i="13" s="1"/>
  <c r="H67" i="5"/>
  <c r="D1170" i="13"/>
  <c r="C1170" i="13"/>
  <c r="B1170" i="13"/>
  <c r="A1171" i="13"/>
  <c r="H466" i="15"/>
  <c r="J466" i="15" s="1"/>
  <c r="E1066" i="13"/>
  <c r="G1066" i="13" s="1"/>
  <c r="J1214" i="15"/>
  <c r="I517" i="13"/>
  <c r="I225" i="14"/>
  <c r="H866" i="13"/>
  <c r="J866" i="13" s="1"/>
  <c r="D670" i="15"/>
  <c r="C670" i="15"/>
  <c r="B670" i="15"/>
  <c r="A671" i="15"/>
  <c r="A1271" i="13"/>
  <c r="D1270" i="13"/>
  <c r="C1270" i="13"/>
  <c r="B1270" i="13"/>
  <c r="I816" i="13"/>
  <c r="I1068" i="13"/>
  <c r="J1068" i="13"/>
  <c r="B321" i="15"/>
  <c r="A322" i="15"/>
  <c r="D321" i="15"/>
  <c r="C321" i="15"/>
  <c r="B970" i="13"/>
  <c r="A971" i="13"/>
  <c r="D970" i="13"/>
  <c r="C970" i="13"/>
  <c r="E665" i="13"/>
  <c r="F665" i="13" s="1"/>
  <c r="A372" i="15"/>
  <c r="C371" i="15"/>
  <c r="B371" i="15"/>
  <c r="D371" i="15"/>
  <c r="H615" i="13"/>
  <c r="J615" i="13" s="1"/>
  <c r="E915" i="13"/>
  <c r="F915" i="13" s="1"/>
  <c r="G915" i="15"/>
  <c r="D1461" i="13"/>
  <c r="C1461" i="13"/>
  <c r="B1461" i="13"/>
  <c r="A1462" i="13"/>
  <c r="E415" i="15"/>
  <c r="F415" i="15" s="1"/>
  <c r="G1503" i="13"/>
  <c r="G765" i="15"/>
  <c r="B220" i="15"/>
  <c r="D220" i="15"/>
  <c r="C220" i="15"/>
  <c r="A221" i="15"/>
  <c r="A871" i="15"/>
  <c r="D870" i="15"/>
  <c r="C870" i="15"/>
  <c r="B870" i="15"/>
  <c r="F814" i="15"/>
  <c r="I381" i="14"/>
  <c r="A171" i="13"/>
  <c r="D170" i="13"/>
  <c r="C170" i="13"/>
  <c r="B170" i="13"/>
  <c r="A1609" i="15"/>
  <c r="D1608" i="15"/>
  <c r="C1608" i="15"/>
  <c r="B1608" i="15"/>
  <c r="A684" i="14"/>
  <c r="D683" i="14"/>
  <c r="C683" i="14"/>
  <c r="B683" i="14"/>
  <c r="H967" i="13"/>
  <c r="I967" i="13" s="1"/>
  <c r="A972" i="14"/>
  <c r="D971" i="14"/>
  <c r="C971" i="14"/>
  <c r="B971" i="14"/>
  <c r="B920" i="15"/>
  <c r="A921" i="15"/>
  <c r="D920" i="15"/>
  <c r="C920" i="15"/>
  <c r="A772" i="15"/>
  <c r="C771" i="15"/>
  <c r="D771" i="15"/>
  <c r="B771" i="15"/>
  <c r="A921" i="13"/>
  <c r="D920" i="13"/>
  <c r="C920" i="13"/>
  <c r="B920" i="13"/>
  <c r="B1701" i="13"/>
  <c r="A1702" i="13"/>
  <c r="D1701" i="13"/>
  <c r="C1701" i="13"/>
  <c r="H167" i="15" l="1"/>
  <c r="I167" i="15" s="1"/>
  <c r="H1117" i="15"/>
  <c r="J1117" i="15" s="1"/>
  <c r="E433" i="14"/>
  <c r="D434" i="14" s="1"/>
  <c r="F434" i="14" s="1"/>
  <c r="D225" i="14"/>
  <c r="E225" i="14" s="1"/>
  <c r="H366" i="13"/>
  <c r="I366" i="13" s="1"/>
  <c r="F115" i="13"/>
  <c r="E116" i="13" s="1"/>
  <c r="F116" i="13" s="1"/>
  <c r="H1066" i="15"/>
  <c r="I1066" i="15" s="1"/>
  <c r="G718" i="13"/>
  <c r="J68" i="15"/>
  <c r="H69" i="15" s="1"/>
  <c r="J124" i="14"/>
  <c r="F718" i="13"/>
  <c r="E1264" i="13"/>
  <c r="G1264" i="13" s="1"/>
  <c r="G766" i="13"/>
  <c r="E767" i="13" s="1"/>
  <c r="G315" i="13"/>
  <c r="F315" i="13"/>
  <c r="E316" i="13" s="1"/>
  <c r="F316" i="13" s="1"/>
  <c r="G366" i="13"/>
  <c r="F366" i="13"/>
  <c r="E367" i="13" s="1"/>
  <c r="I1017" i="15"/>
  <c r="H1018" i="15" s="1"/>
  <c r="J1018" i="15" s="1"/>
  <c r="J166" i="13"/>
  <c r="F418" i="13"/>
  <c r="E419" i="13" s="1"/>
  <c r="G419" i="13" s="1"/>
  <c r="G266" i="13"/>
  <c r="E267" i="13" s="1"/>
  <c r="G267" i="13" s="1"/>
  <c r="F266" i="13"/>
  <c r="H125" i="14"/>
  <c r="E382" i="14"/>
  <c r="F382" i="14"/>
  <c r="E71" i="14"/>
  <c r="D72" i="14" s="1"/>
  <c r="F72" i="14" s="1"/>
  <c r="E15" i="15"/>
  <c r="F15" i="15" s="1"/>
  <c r="I466" i="15"/>
  <c r="H467" i="15" s="1"/>
  <c r="J467" i="15" s="1"/>
  <c r="G1600" i="13"/>
  <c r="E1601" i="13" s="1"/>
  <c r="F1601" i="13" s="1"/>
  <c r="G415" i="15"/>
  <c r="E416" i="15" s="1"/>
  <c r="G416" i="15" s="1"/>
  <c r="E18" i="14"/>
  <c r="D19" i="14" s="1"/>
  <c r="E19" i="14" s="1"/>
  <c r="H166" i="13"/>
  <c r="I166" i="13" s="1"/>
  <c r="I69" i="14"/>
  <c r="F716" i="15"/>
  <c r="E717" i="15" s="1"/>
  <c r="G717" i="15" s="1"/>
  <c r="J15" i="13"/>
  <c r="H16" i="13" s="1"/>
  <c r="J16" i="13" s="1"/>
  <c r="J765" i="15"/>
  <c r="H766" i="15" s="1"/>
  <c r="I766" i="15" s="1"/>
  <c r="G1214" i="15"/>
  <c r="E1215" i="15" s="1"/>
  <c r="F1215" i="15" s="1"/>
  <c r="I1115" i="13"/>
  <c r="F1363" i="15"/>
  <c r="F20" i="5"/>
  <c r="F1505" i="15"/>
  <c r="J65" i="13"/>
  <c r="G216" i="13"/>
  <c r="E217" i="13" s="1"/>
  <c r="F217" i="13" s="1"/>
  <c r="G366" i="15"/>
  <c r="E367" i="15" s="1"/>
  <c r="G367" i="15" s="1"/>
  <c r="G1792" i="13"/>
  <c r="H418" i="13"/>
  <c r="I418" i="13" s="1"/>
  <c r="F16" i="13"/>
  <c r="J967" i="13"/>
  <c r="H968" i="13" s="1"/>
  <c r="I968" i="13" s="1"/>
  <c r="I467" i="13"/>
  <c r="H468" i="13" s="1"/>
  <c r="J468" i="13" s="1"/>
  <c r="J1216" i="13"/>
  <c r="H1217" i="13" s="1"/>
  <c r="J1217" i="13" s="1"/>
  <c r="D174" i="14"/>
  <c r="E174" i="14" s="1"/>
  <c r="H1315" i="15"/>
  <c r="F1015" i="15"/>
  <c r="F817" i="13"/>
  <c r="H1600" i="13"/>
  <c r="H1017" i="15"/>
  <c r="J1017" i="15" s="1"/>
  <c r="F566" i="15"/>
  <c r="I866" i="13"/>
  <c r="H867" i="13" s="1"/>
  <c r="I867" i="13" s="1"/>
  <c r="E418" i="13"/>
  <c r="G418" i="13" s="1"/>
  <c r="D329" i="14"/>
  <c r="F329" i="14" s="1"/>
  <c r="F121" i="14"/>
  <c r="J765" i="13"/>
  <c r="G516" i="13"/>
  <c r="E517" i="13" s="1"/>
  <c r="J915" i="13"/>
  <c r="H916" i="13" s="1"/>
  <c r="J916" i="13" s="1"/>
  <c r="I1166" i="13"/>
  <c r="H1167" i="13" s="1"/>
  <c r="J1167" i="13" s="1"/>
  <c r="G1505" i="15"/>
  <c r="F1602" i="15"/>
  <c r="E1603" i="15" s="1"/>
  <c r="H1603" i="15" s="1"/>
  <c r="F315" i="15"/>
  <c r="H1602" i="15"/>
  <c r="J314" i="15"/>
  <c r="H315" i="15" s="1"/>
  <c r="J315" i="15" s="1"/>
  <c r="H1167" i="15"/>
  <c r="J1167" i="15"/>
  <c r="I1167" i="15"/>
  <c r="F1792" i="13"/>
  <c r="J665" i="15"/>
  <c r="G866" i="13"/>
  <c r="G66" i="15"/>
  <c r="H666" i="15"/>
  <c r="J666" i="15" s="1"/>
  <c r="H966" i="15"/>
  <c r="J966" i="15" s="1"/>
  <c r="D122" i="14"/>
  <c r="F122" i="14" s="1"/>
  <c r="G567" i="13"/>
  <c r="F567" i="13"/>
  <c r="A1463" i="13"/>
  <c r="C1462" i="13"/>
  <c r="D1462" i="13"/>
  <c r="B1462" i="13"/>
  <c r="A1703" i="13"/>
  <c r="D1702" i="13"/>
  <c r="C1702" i="13"/>
  <c r="B1702" i="13"/>
  <c r="A922" i="15"/>
  <c r="D921" i="15"/>
  <c r="C921" i="15"/>
  <c r="B921" i="15"/>
  <c r="E815" i="15"/>
  <c r="F815" i="15" s="1"/>
  <c r="A373" i="15"/>
  <c r="D372" i="15"/>
  <c r="C372" i="15"/>
  <c r="B372" i="15"/>
  <c r="C1021" i="13"/>
  <c r="B1021" i="13"/>
  <c r="D1021" i="13"/>
  <c r="A1022" i="13"/>
  <c r="B521" i="13"/>
  <c r="D521" i="13"/>
  <c r="C521" i="13"/>
  <c r="A522" i="13"/>
  <c r="D721" i="13"/>
  <c r="C721" i="13"/>
  <c r="B721" i="13"/>
  <c r="A722" i="13"/>
  <c r="E967" i="15"/>
  <c r="F967" i="15" s="1"/>
  <c r="A1655" i="13"/>
  <c r="C1654" i="13"/>
  <c r="D1654" i="13"/>
  <c r="B1654" i="13"/>
  <c r="E466" i="13"/>
  <c r="G466" i="13" s="1"/>
  <c r="H267" i="15"/>
  <c r="I267" i="15" s="1"/>
  <c r="J1017" i="13"/>
  <c r="A822" i="15"/>
  <c r="D821" i="15"/>
  <c r="C821" i="15"/>
  <c r="B821" i="15"/>
  <c r="F616" i="13"/>
  <c r="O335" i="14"/>
  <c r="A336" i="14"/>
  <c r="K335" i="14"/>
  <c r="W335" i="14"/>
  <c r="G335" i="14"/>
  <c r="B335" i="14"/>
  <c r="S335" i="14"/>
  <c r="C335" i="14"/>
  <c r="D621" i="15"/>
  <c r="C621" i="15"/>
  <c r="B621" i="15"/>
  <c r="A622" i="15"/>
  <c r="A1222" i="13"/>
  <c r="D1221" i="13"/>
  <c r="C1221" i="13"/>
  <c r="B1221" i="13"/>
  <c r="A1222" i="15"/>
  <c r="C1221" i="15"/>
  <c r="B1221" i="15"/>
  <c r="D1221" i="15"/>
  <c r="D273" i="13"/>
  <c r="C273" i="13"/>
  <c r="B273" i="13"/>
  <c r="A274" i="13"/>
  <c r="H1361" i="13"/>
  <c r="G1166" i="15"/>
  <c r="D486" i="14"/>
  <c r="E486" i="14" s="1"/>
  <c r="I174" i="14"/>
  <c r="F68" i="5"/>
  <c r="H567" i="15"/>
  <c r="J567" i="15" s="1"/>
  <c r="A1172" i="13"/>
  <c r="D1171" i="13"/>
  <c r="C1171" i="13"/>
  <c r="B1171" i="13"/>
  <c r="I566" i="13"/>
  <c r="A23" i="13"/>
  <c r="D22" i="13"/>
  <c r="B22" i="13"/>
  <c r="C22" i="13"/>
  <c r="J215" i="15"/>
  <c r="H216" i="15" s="1"/>
  <c r="J216" i="15" s="1"/>
  <c r="I667" i="13"/>
  <c r="A24" i="14"/>
  <c r="K23" i="14"/>
  <c r="W23" i="14"/>
  <c r="G23" i="14"/>
  <c r="S23" i="14"/>
  <c r="C23" i="14"/>
  <c r="B23" i="14"/>
  <c r="O23" i="14"/>
  <c r="F1315" i="15"/>
  <c r="B1513" i="15"/>
  <c r="A1514" i="15"/>
  <c r="D1513" i="15"/>
  <c r="C1513" i="15"/>
  <c r="I265" i="13"/>
  <c r="E1697" i="13"/>
  <c r="H1697" i="13" s="1"/>
  <c r="F1117" i="13"/>
  <c r="F1361" i="13"/>
  <c r="J486" i="14"/>
  <c r="F166" i="13"/>
  <c r="G68" i="5"/>
  <c r="E65" i="13"/>
  <c r="F65" i="13" s="1"/>
  <c r="F617" i="15"/>
  <c r="A722" i="15"/>
  <c r="D721" i="15"/>
  <c r="B721" i="15"/>
  <c r="C721" i="15"/>
  <c r="E1554" i="15"/>
  <c r="G1554" i="15" s="1"/>
  <c r="D871" i="13"/>
  <c r="C871" i="13"/>
  <c r="B871" i="13"/>
  <c r="A872" i="13"/>
  <c r="E1067" i="15"/>
  <c r="F1067" i="15" s="1"/>
  <c r="E1017" i="13"/>
  <c r="G1017" i="13" s="1"/>
  <c r="A423" i="13"/>
  <c r="D422" i="13"/>
  <c r="C422" i="13"/>
  <c r="B422" i="13"/>
  <c r="E1167" i="13"/>
  <c r="G1167" i="13" s="1"/>
  <c r="I20" i="14"/>
  <c r="H20" i="14"/>
  <c r="J20" i="14" s="1"/>
  <c r="H415" i="15"/>
  <c r="J415" i="15" s="1"/>
  <c r="E1651" i="13"/>
  <c r="G1651" i="13" s="1"/>
  <c r="H1215" i="15"/>
  <c r="I1215" i="15" s="1"/>
  <c r="H226" i="14"/>
  <c r="J226" i="14" s="1"/>
  <c r="D772" i="13"/>
  <c r="B772" i="13"/>
  <c r="C772" i="13"/>
  <c r="A773" i="13"/>
  <c r="H717" i="13"/>
  <c r="I717" i="13" s="1"/>
  <c r="D588" i="14"/>
  <c r="A589" i="14"/>
  <c r="C588" i="14"/>
  <c r="B588" i="14"/>
  <c r="A1124" i="13"/>
  <c r="D1123" i="13"/>
  <c r="C1123" i="13"/>
  <c r="B1123" i="13"/>
  <c r="I816" i="15"/>
  <c r="A1799" i="13"/>
  <c r="D1798" i="13"/>
  <c r="C1798" i="13"/>
  <c r="B1798" i="13"/>
  <c r="S127" i="14"/>
  <c r="C127" i="14"/>
  <c r="B127" i="14"/>
  <c r="O127" i="14"/>
  <c r="A128" i="14"/>
  <c r="K127" i="14"/>
  <c r="W127" i="14"/>
  <c r="G127" i="14"/>
  <c r="I515" i="15"/>
  <c r="J965" i="15"/>
  <c r="F965" i="13"/>
  <c r="I617" i="15"/>
  <c r="E1266" i="15"/>
  <c r="F1266" i="15" s="1"/>
  <c r="H1455" i="13"/>
  <c r="A272" i="15"/>
  <c r="D271" i="15"/>
  <c r="C271" i="15"/>
  <c r="B271" i="15"/>
  <c r="B439" i="14"/>
  <c r="O439" i="14"/>
  <c r="A440" i="14"/>
  <c r="K439" i="14"/>
  <c r="W439" i="14"/>
  <c r="G439" i="14"/>
  <c r="S439" i="14"/>
  <c r="C439" i="14"/>
  <c r="H435" i="14"/>
  <c r="J435" i="14" s="1"/>
  <c r="F1455" i="13"/>
  <c r="D972" i="14"/>
  <c r="C972" i="14"/>
  <c r="B972" i="14"/>
  <c r="A973" i="14"/>
  <c r="A685" i="14"/>
  <c r="D684" i="14"/>
  <c r="C684" i="14"/>
  <c r="B684" i="14"/>
  <c r="C1271" i="13"/>
  <c r="B1271" i="13"/>
  <c r="D1271" i="13"/>
  <c r="A1272" i="13"/>
  <c r="A77" i="14"/>
  <c r="K76" i="14"/>
  <c r="W76" i="14"/>
  <c r="G76" i="14"/>
  <c r="S76" i="14"/>
  <c r="C76" i="14"/>
  <c r="B76" i="14"/>
  <c r="O76" i="14"/>
  <c r="S491" i="14"/>
  <c r="C491" i="14"/>
  <c r="B491" i="14"/>
  <c r="O491" i="14"/>
  <c r="A492" i="14"/>
  <c r="K491" i="14"/>
  <c r="W491" i="14"/>
  <c r="G491" i="14"/>
  <c r="D871" i="15"/>
  <c r="C871" i="15"/>
  <c r="B871" i="15"/>
  <c r="A872" i="15"/>
  <c r="A972" i="13"/>
  <c r="D971" i="13"/>
  <c r="C971" i="13"/>
  <c r="B971" i="13"/>
  <c r="A672" i="15"/>
  <c r="D671" i="15"/>
  <c r="C671" i="15"/>
  <c r="B671" i="15"/>
  <c r="G1363" i="15"/>
  <c r="A822" i="13"/>
  <c r="B821" i="13"/>
  <c r="D821" i="13"/>
  <c r="C821" i="13"/>
  <c r="I1266" i="15"/>
  <c r="D1121" i="15"/>
  <c r="A1122" i="15"/>
  <c r="C1121" i="15"/>
  <c r="B1121" i="15"/>
  <c r="B387" i="14"/>
  <c r="O387" i="14"/>
  <c r="A388" i="14"/>
  <c r="K387" i="14"/>
  <c r="W387" i="14"/>
  <c r="G387" i="14"/>
  <c r="S387" i="14"/>
  <c r="C387" i="14"/>
  <c r="A541" i="14"/>
  <c r="D540" i="14"/>
  <c r="C540" i="14"/>
  <c r="B540" i="14"/>
  <c r="F1116" i="15"/>
  <c r="A424" i="15"/>
  <c r="D423" i="15"/>
  <c r="C423" i="15"/>
  <c r="B423" i="15"/>
  <c r="E1410" i="15"/>
  <c r="F1410" i="15" s="1"/>
  <c r="A1272" i="15"/>
  <c r="D1271" i="15"/>
  <c r="C1271" i="15"/>
  <c r="B1271" i="15"/>
  <c r="E66" i="15"/>
  <c r="F66" i="15" s="1"/>
  <c r="I315" i="13"/>
  <c r="A922" i="13"/>
  <c r="D921" i="13"/>
  <c r="B921" i="13"/>
  <c r="C921" i="13"/>
  <c r="A222" i="15"/>
  <c r="D221" i="15"/>
  <c r="C221" i="15"/>
  <c r="B221" i="15"/>
  <c r="H518" i="13"/>
  <c r="J518" i="13" s="1"/>
  <c r="D1414" i="13"/>
  <c r="C1414" i="13"/>
  <c r="B1414" i="13"/>
  <c r="A1415" i="13"/>
  <c r="A22" i="15"/>
  <c r="D21" i="15"/>
  <c r="B21" i="15"/>
  <c r="C21" i="15"/>
  <c r="J125" i="14"/>
  <c r="I125" i="14"/>
  <c r="H126" i="14" s="1"/>
  <c r="J279" i="14"/>
  <c r="B25" i="5"/>
  <c r="A26" i="5"/>
  <c r="D25" i="5"/>
  <c r="C25" i="5"/>
  <c r="I116" i="15"/>
  <c r="G915" i="13"/>
  <c r="G20" i="5"/>
  <c r="H817" i="13"/>
  <c r="I817" i="13" s="1"/>
  <c r="A672" i="13"/>
  <c r="D671" i="13"/>
  <c r="B671" i="13"/>
  <c r="C671" i="13"/>
  <c r="B73" i="5"/>
  <c r="D73" i="5"/>
  <c r="C73" i="5"/>
  <c r="A74" i="5"/>
  <c r="C1368" i="15"/>
  <c r="D1368" i="15"/>
  <c r="B1368" i="15"/>
  <c r="A1369" i="15"/>
  <c r="A1367" i="13"/>
  <c r="D1366" i="13"/>
  <c r="C1366" i="13"/>
  <c r="B1366" i="13"/>
  <c r="A472" i="15"/>
  <c r="D471" i="15"/>
  <c r="B471" i="15"/>
  <c r="C471" i="15"/>
  <c r="D1318" i="13"/>
  <c r="C1318" i="13"/>
  <c r="B1318" i="13"/>
  <c r="A1319" i="13"/>
  <c r="E465" i="15"/>
  <c r="F465" i="15" s="1"/>
  <c r="A877" i="14"/>
  <c r="D876" i="14"/>
  <c r="C876" i="14"/>
  <c r="B876" i="14"/>
  <c r="E1793" i="13"/>
  <c r="F1793" i="13" s="1"/>
  <c r="E1407" i="13"/>
  <c r="G1407" i="13" s="1"/>
  <c r="E17" i="13"/>
  <c r="G17" i="13" s="1"/>
  <c r="S179" i="14"/>
  <c r="C179" i="14"/>
  <c r="B179" i="14"/>
  <c r="O179" i="14"/>
  <c r="A180" i="14"/>
  <c r="K179" i="14"/>
  <c r="W179" i="14"/>
  <c r="G179" i="14"/>
  <c r="E1016" i="15"/>
  <c r="G1016" i="15" s="1"/>
  <c r="H1116" i="13"/>
  <c r="I1116" i="13" s="1"/>
  <c r="E279" i="14"/>
  <c r="D1609" i="15"/>
  <c r="C1609" i="15"/>
  <c r="B1609" i="15"/>
  <c r="A1610" i="15"/>
  <c r="E818" i="13"/>
  <c r="F818" i="13" s="1"/>
  <c r="I615" i="13"/>
  <c r="A323" i="15"/>
  <c r="D322" i="15"/>
  <c r="C322" i="15"/>
  <c r="B322" i="15"/>
  <c r="F1066" i="13"/>
  <c r="G216" i="15"/>
  <c r="E217" i="15" s="1"/>
  <c r="D221" i="13"/>
  <c r="A222" i="13"/>
  <c r="C221" i="13"/>
  <c r="B221" i="13"/>
  <c r="I331" i="14"/>
  <c r="A1072" i="13"/>
  <c r="D1071" i="13"/>
  <c r="C1071" i="13"/>
  <c r="B1071" i="13"/>
  <c r="D321" i="13"/>
  <c r="C321" i="13"/>
  <c r="B321" i="13"/>
  <c r="A322" i="13"/>
  <c r="S231" i="14"/>
  <c r="C231" i="14"/>
  <c r="B231" i="14"/>
  <c r="O231" i="14"/>
  <c r="A232" i="14"/>
  <c r="K231" i="14"/>
  <c r="W231" i="14"/>
  <c r="G231" i="14"/>
  <c r="A72" i="13"/>
  <c r="D71" i="13"/>
  <c r="C71" i="13"/>
  <c r="B71" i="13"/>
  <c r="D1606" i="13"/>
  <c r="C1606" i="13"/>
  <c r="B1606" i="13"/>
  <c r="A1607" i="13"/>
  <c r="E1216" i="13"/>
  <c r="F1216" i="13" s="1"/>
  <c r="H1460" i="15"/>
  <c r="D1023" i="15"/>
  <c r="C1023" i="15"/>
  <c r="B1023" i="15"/>
  <c r="A1024" i="15"/>
  <c r="A122" i="15"/>
  <c r="C121" i="15"/>
  <c r="B121" i="15"/>
  <c r="D121" i="15"/>
  <c r="E1504" i="13"/>
  <c r="G1504" i="13" s="1"/>
  <c r="H1551" i="13"/>
  <c r="A733" i="14"/>
  <c r="D732" i="14"/>
  <c r="C732" i="14"/>
  <c r="B732" i="14"/>
  <c r="D622" i="13"/>
  <c r="C622" i="13"/>
  <c r="B622" i="13"/>
  <c r="A623" i="13"/>
  <c r="G1312" i="13"/>
  <c r="A1561" i="15"/>
  <c r="D1560" i="15"/>
  <c r="C1560" i="15"/>
  <c r="B1560" i="15"/>
  <c r="A1559" i="13"/>
  <c r="C1558" i="13"/>
  <c r="B1558" i="13"/>
  <c r="D1558" i="13"/>
  <c r="A572" i="13"/>
  <c r="D571" i="13"/>
  <c r="C571" i="13"/>
  <c r="B571" i="13"/>
  <c r="I15" i="15"/>
  <c r="F665" i="15"/>
  <c r="H367" i="15"/>
  <c r="I367" i="15" s="1"/>
  <c r="I216" i="13"/>
  <c r="F1460" i="15"/>
  <c r="A172" i="15"/>
  <c r="D171" i="15"/>
  <c r="C171" i="15"/>
  <c r="B171" i="15"/>
  <c r="D1417" i="15"/>
  <c r="C1417" i="15"/>
  <c r="B1417" i="15"/>
  <c r="A1418" i="15"/>
  <c r="D780" i="14"/>
  <c r="C780" i="14"/>
  <c r="B780" i="14"/>
  <c r="A781" i="14"/>
  <c r="C1511" i="13"/>
  <c r="B1511" i="13"/>
  <c r="A1512" i="13"/>
  <c r="D1511" i="13"/>
  <c r="F1551" i="13"/>
  <c r="F515" i="15"/>
  <c r="F1312" i="13"/>
  <c r="E167" i="15"/>
  <c r="G167" i="15" s="1"/>
  <c r="A523" i="15"/>
  <c r="D522" i="15"/>
  <c r="C522" i="15"/>
  <c r="B522" i="15"/>
  <c r="H717" i="15"/>
  <c r="J717" i="15" s="1"/>
  <c r="C1750" i="13"/>
  <c r="B1750" i="13"/>
  <c r="A1751" i="13"/>
  <c r="D1750" i="13"/>
  <c r="D772" i="15"/>
  <c r="C772" i="15"/>
  <c r="B772" i="15"/>
  <c r="A773" i="15"/>
  <c r="F266" i="15"/>
  <c r="C471" i="13"/>
  <c r="B471" i="13"/>
  <c r="A472" i="13"/>
  <c r="D471" i="13"/>
  <c r="D1071" i="15"/>
  <c r="A1072" i="15"/>
  <c r="C1071" i="15"/>
  <c r="B1071" i="15"/>
  <c r="A372" i="13"/>
  <c r="D371" i="13"/>
  <c r="C371" i="13"/>
  <c r="B371" i="13"/>
  <c r="B925" i="14"/>
  <c r="A926" i="14"/>
  <c r="D925" i="14"/>
  <c r="C925" i="14"/>
  <c r="A1172" i="15"/>
  <c r="D1171" i="15"/>
  <c r="C1171" i="15"/>
  <c r="B1171" i="15"/>
  <c r="E766" i="15"/>
  <c r="F766" i="15" s="1"/>
  <c r="E116" i="15"/>
  <c r="F116" i="15" s="1"/>
  <c r="I867" i="15"/>
  <c r="G865" i="15"/>
  <c r="E866" i="15" s="1"/>
  <c r="F866" i="15" s="1"/>
  <c r="E916" i="15"/>
  <c r="F916" i="15" s="1"/>
  <c r="E1745" i="13"/>
  <c r="F1745" i="13" s="1"/>
  <c r="A637" i="14"/>
  <c r="D636" i="14"/>
  <c r="C636" i="14"/>
  <c r="B636" i="14"/>
  <c r="A572" i="15"/>
  <c r="D571" i="15"/>
  <c r="C571" i="15"/>
  <c r="B571" i="15"/>
  <c r="E316" i="15"/>
  <c r="F316" i="15" s="1"/>
  <c r="E567" i="15"/>
  <c r="F567" i="15" s="1"/>
  <c r="G665" i="13"/>
  <c r="E666" i="13" s="1"/>
  <c r="F666" i="13" s="1"/>
  <c r="C171" i="13"/>
  <c r="B171" i="13"/>
  <c r="A172" i="13"/>
  <c r="D171" i="13"/>
  <c r="H1069" i="13"/>
  <c r="I1069" i="13" s="1"/>
  <c r="A72" i="15"/>
  <c r="D71" i="15"/>
  <c r="B71" i="15"/>
  <c r="C71" i="15"/>
  <c r="A1321" i="15"/>
  <c r="D1320" i="15"/>
  <c r="C1320" i="15"/>
  <c r="B1320" i="15"/>
  <c r="A123" i="13"/>
  <c r="D122" i="13"/>
  <c r="C122" i="13"/>
  <c r="B122" i="13"/>
  <c r="H382" i="14"/>
  <c r="I382" i="14" s="1"/>
  <c r="A1465" i="15"/>
  <c r="D1464" i="15"/>
  <c r="C1464" i="15"/>
  <c r="B1464" i="15"/>
  <c r="A829" i="14"/>
  <c r="C828" i="14"/>
  <c r="D828" i="14"/>
  <c r="B828" i="14"/>
  <c r="O283" i="14"/>
  <c r="A284" i="14"/>
  <c r="K283" i="14"/>
  <c r="W283" i="14"/>
  <c r="G283" i="14"/>
  <c r="B283" i="14"/>
  <c r="S283" i="14"/>
  <c r="C283" i="14"/>
  <c r="J919" i="15"/>
  <c r="I919" i="15"/>
  <c r="H920" i="15" s="1"/>
  <c r="A972" i="15"/>
  <c r="D971" i="15"/>
  <c r="C971" i="15"/>
  <c r="B971" i="15"/>
  <c r="H115" i="13"/>
  <c r="J115" i="13" s="1"/>
  <c r="F767" i="13" l="1"/>
  <c r="G767" i="13"/>
  <c r="E768" i="13" s="1"/>
  <c r="F768" i="13" s="1"/>
  <c r="J69" i="15"/>
  <c r="I69" i="15"/>
  <c r="H70" i="15" s="1"/>
  <c r="J70" i="15" s="1"/>
  <c r="H167" i="13"/>
  <c r="J167" i="13" s="1"/>
  <c r="I1117" i="15"/>
  <c r="F174" i="14"/>
  <c r="D175" i="14" s="1"/>
  <c r="E175" i="14" s="1"/>
  <c r="F225" i="14"/>
  <c r="D226" i="14" s="1"/>
  <c r="E226" i="14" s="1"/>
  <c r="I115" i="13"/>
  <c r="H116" i="13" s="1"/>
  <c r="J116" i="13" s="1"/>
  <c r="J167" i="15"/>
  <c r="H168" i="15" s="1"/>
  <c r="I168" i="15" s="1"/>
  <c r="J366" i="13"/>
  <c r="H367" i="13" s="1"/>
  <c r="H1264" i="13"/>
  <c r="F1264" i="13"/>
  <c r="E1265" i="13" s="1"/>
  <c r="G1265" i="13" s="1"/>
  <c r="F19" i="14"/>
  <c r="D20" i="14" s="1"/>
  <c r="J1215" i="15"/>
  <c r="E719" i="13"/>
  <c r="F719" i="13" s="1"/>
  <c r="J1066" i="15"/>
  <c r="H1067" i="15" s="1"/>
  <c r="I1067" i="15" s="1"/>
  <c r="G517" i="13"/>
  <c r="F517" i="13"/>
  <c r="F486" i="14"/>
  <c r="H1793" i="13"/>
  <c r="I435" i="14"/>
  <c r="H436" i="14" s="1"/>
  <c r="F416" i="15"/>
  <c r="E417" i="15" s="1"/>
  <c r="G417" i="15" s="1"/>
  <c r="J418" i="13"/>
  <c r="H419" i="13" s="1"/>
  <c r="H1504" i="13"/>
  <c r="F1504" i="13"/>
  <c r="E1505" i="13" s="1"/>
  <c r="H1505" i="13" s="1"/>
  <c r="G818" i="13"/>
  <c r="I518" i="13"/>
  <c r="H519" i="13" s="1"/>
  <c r="I519" i="13" s="1"/>
  <c r="H1651" i="13"/>
  <c r="D383" i="14"/>
  <c r="F383" i="14"/>
  <c r="E383" i="14"/>
  <c r="H766" i="13"/>
  <c r="I766" i="13" s="1"/>
  <c r="F1554" i="15"/>
  <c r="H70" i="14"/>
  <c r="J70" i="14" s="1"/>
  <c r="J817" i="13"/>
  <c r="H818" i="13" s="1"/>
  <c r="G316" i="15"/>
  <c r="E317" i="15" s="1"/>
  <c r="G317" i="15" s="1"/>
  <c r="I1167" i="13"/>
  <c r="H1168" i="15"/>
  <c r="J1168" i="15" s="1"/>
  <c r="E329" i="14"/>
  <c r="D330" i="14" s="1"/>
  <c r="E330" i="14" s="1"/>
  <c r="G766" i="15"/>
  <c r="E867" i="13"/>
  <c r="F867" i="13" s="1"/>
  <c r="G15" i="15"/>
  <c r="I16" i="13"/>
  <c r="F1167" i="13"/>
  <c r="E1168" i="13" s="1"/>
  <c r="G1168" i="13" s="1"/>
  <c r="H1554" i="15"/>
  <c r="G1745" i="13"/>
  <c r="G1216" i="13"/>
  <c r="E1217" i="13" s="1"/>
  <c r="G1217" i="13" s="1"/>
  <c r="G567" i="15"/>
  <c r="J766" i="15"/>
  <c r="H767" i="15" s="1"/>
  <c r="I767" i="15" s="1"/>
  <c r="F367" i="13"/>
  <c r="E368" i="13" s="1"/>
  <c r="G368" i="13" s="1"/>
  <c r="G1067" i="15"/>
  <c r="G367" i="13"/>
  <c r="E1506" i="15"/>
  <c r="F1506" i="15" s="1"/>
  <c r="H66" i="13"/>
  <c r="I66" i="13" s="1"/>
  <c r="J717" i="13"/>
  <c r="H718" i="13" s="1"/>
  <c r="H1745" i="13"/>
  <c r="G967" i="15"/>
  <c r="E968" i="15" s="1"/>
  <c r="G968" i="15" s="1"/>
  <c r="G815" i="15"/>
  <c r="E816" i="15" s="1"/>
  <c r="I1217" i="13"/>
  <c r="I567" i="15"/>
  <c r="H568" i="15" s="1"/>
  <c r="J568" i="15" s="1"/>
  <c r="G916" i="13"/>
  <c r="E1794" i="13"/>
  <c r="H1794" i="13" s="1"/>
  <c r="D487" i="14"/>
  <c r="E487" i="14" s="1"/>
  <c r="G217" i="15"/>
  <c r="F217" i="15"/>
  <c r="B1172" i="15"/>
  <c r="A1173" i="15"/>
  <c r="D1172" i="15"/>
  <c r="C1172" i="15"/>
  <c r="A782" i="14"/>
  <c r="D781" i="14"/>
  <c r="B781" i="14"/>
  <c r="C781" i="14"/>
  <c r="E819" i="13"/>
  <c r="G819" i="13" s="1"/>
  <c r="W180" i="14"/>
  <c r="G180" i="14"/>
  <c r="S180" i="14"/>
  <c r="C180" i="14"/>
  <c r="B180" i="14"/>
  <c r="O180" i="14"/>
  <c r="A181" i="14"/>
  <c r="K180" i="14"/>
  <c r="A673" i="13"/>
  <c r="D672" i="13"/>
  <c r="C672" i="13"/>
  <c r="B672" i="13"/>
  <c r="A273" i="15"/>
  <c r="D272" i="15"/>
  <c r="C272" i="15"/>
  <c r="B272" i="15"/>
  <c r="E1555" i="15"/>
  <c r="H1555" i="15" s="1"/>
  <c r="E617" i="13"/>
  <c r="F617" i="13" s="1"/>
  <c r="B1561" i="15"/>
  <c r="A1562" i="15"/>
  <c r="D1561" i="15"/>
  <c r="C1561" i="15"/>
  <c r="A1611" i="15"/>
  <c r="D1610" i="15"/>
  <c r="C1610" i="15"/>
  <c r="B1610" i="15"/>
  <c r="D541" i="14"/>
  <c r="C541" i="14"/>
  <c r="B541" i="14"/>
  <c r="A542" i="14"/>
  <c r="A1025" i="15"/>
  <c r="C1024" i="15"/>
  <c r="B1024" i="15"/>
  <c r="D1024" i="15"/>
  <c r="F1016" i="15"/>
  <c r="A473" i="15"/>
  <c r="D472" i="15"/>
  <c r="C472" i="15"/>
  <c r="B472" i="15"/>
  <c r="D972" i="13"/>
  <c r="C972" i="13"/>
  <c r="B972" i="13"/>
  <c r="A973" i="13"/>
  <c r="H516" i="15"/>
  <c r="J516" i="15" s="1"/>
  <c r="A1656" i="13"/>
  <c r="D1655" i="13"/>
  <c r="C1655" i="13"/>
  <c r="B1655" i="13"/>
  <c r="J367" i="15"/>
  <c r="H368" i="15" s="1"/>
  <c r="I368" i="15" s="1"/>
  <c r="A473" i="13"/>
  <c r="D472" i="13"/>
  <c r="C472" i="13"/>
  <c r="B472" i="13"/>
  <c r="E666" i="15"/>
  <c r="G666" i="15" s="1"/>
  <c r="A1073" i="13"/>
  <c r="C1072" i="13"/>
  <c r="B1072" i="13"/>
  <c r="D1072" i="13"/>
  <c r="D1321" i="15"/>
  <c r="C1321" i="15"/>
  <c r="B1321" i="15"/>
  <c r="A1322" i="15"/>
  <c r="E267" i="15"/>
  <c r="F267" i="15" s="1"/>
  <c r="H567" i="13"/>
  <c r="J567" i="13" s="1"/>
  <c r="E434" i="14"/>
  <c r="F17" i="13"/>
  <c r="H21" i="14"/>
  <c r="I21" i="14" s="1"/>
  <c r="F1017" i="13"/>
  <c r="A723" i="15"/>
  <c r="D722" i="15"/>
  <c r="C722" i="15"/>
  <c r="B722" i="15"/>
  <c r="A723" i="13"/>
  <c r="D722" i="13"/>
  <c r="C722" i="13"/>
  <c r="B722" i="13"/>
  <c r="J867" i="13"/>
  <c r="H618" i="15"/>
  <c r="J618" i="15" s="1"/>
  <c r="G1601" i="13"/>
  <c r="A830" i="14"/>
  <c r="D829" i="14"/>
  <c r="C829" i="14"/>
  <c r="B829" i="14"/>
  <c r="E1313" i="13"/>
  <c r="G1313" i="13" s="1"/>
  <c r="E1067" i="13"/>
  <c r="G1067" i="13" s="1"/>
  <c r="H117" i="15"/>
  <c r="J117" i="15" s="1"/>
  <c r="C1272" i="15"/>
  <c r="A1273" i="15"/>
  <c r="D1272" i="15"/>
  <c r="B1272" i="15"/>
  <c r="E966" i="13"/>
  <c r="F966" i="13" s="1"/>
  <c r="D589" i="14"/>
  <c r="C589" i="14"/>
  <c r="B589" i="14"/>
  <c r="A590" i="14"/>
  <c r="J267" i="15"/>
  <c r="H268" i="15" s="1"/>
  <c r="B1703" i="13"/>
  <c r="A1704" i="13"/>
  <c r="D1703" i="13"/>
  <c r="C1703" i="13"/>
  <c r="H1601" i="13"/>
  <c r="I966" i="15"/>
  <c r="A973" i="15"/>
  <c r="D972" i="15"/>
  <c r="C972" i="15"/>
  <c r="B972" i="15"/>
  <c r="J1069" i="13"/>
  <c r="J968" i="13"/>
  <c r="F1265" i="13"/>
  <c r="A1416" i="13"/>
  <c r="D1415" i="13"/>
  <c r="B1415" i="13"/>
  <c r="C1415" i="13"/>
  <c r="F267" i="13"/>
  <c r="J382" i="14"/>
  <c r="G316" i="13"/>
  <c r="H868" i="15"/>
  <c r="J868" i="15" s="1"/>
  <c r="E1552" i="13"/>
  <c r="H1552" i="13" s="1"/>
  <c r="B733" i="14"/>
  <c r="A734" i="14"/>
  <c r="D733" i="14"/>
  <c r="C733" i="14"/>
  <c r="F280" i="14"/>
  <c r="D280" i="14"/>
  <c r="E280" i="14" s="1"/>
  <c r="G116" i="13"/>
  <c r="F419" i="13"/>
  <c r="G1410" i="15"/>
  <c r="E1456" i="13"/>
  <c r="F1456" i="13" s="1"/>
  <c r="I226" i="14"/>
  <c r="G1697" i="13"/>
  <c r="A1173" i="13"/>
  <c r="D1172" i="13"/>
  <c r="C1172" i="13"/>
  <c r="B1172" i="13"/>
  <c r="I167" i="13"/>
  <c r="I216" i="15"/>
  <c r="G217" i="13"/>
  <c r="J920" i="15"/>
  <c r="H921" i="15" s="1"/>
  <c r="I920" i="15"/>
  <c r="A173" i="13"/>
  <c r="D172" i="13"/>
  <c r="C172" i="13"/>
  <c r="B172" i="13"/>
  <c r="D637" i="14"/>
  <c r="C637" i="14"/>
  <c r="B637" i="14"/>
  <c r="A638" i="14"/>
  <c r="A1073" i="15"/>
  <c r="D1072" i="15"/>
  <c r="C1072" i="15"/>
  <c r="B1072" i="15"/>
  <c r="I717" i="15"/>
  <c r="D172" i="15"/>
  <c r="C172" i="15"/>
  <c r="B172" i="15"/>
  <c r="A173" i="15"/>
  <c r="E21" i="5"/>
  <c r="G666" i="13"/>
  <c r="E667" i="13" s="1"/>
  <c r="F667" i="13" s="1"/>
  <c r="H1410" i="15"/>
  <c r="A1273" i="13"/>
  <c r="D1272" i="13"/>
  <c r="C1272" i="13"/>
  <c r="B1272" i="13"/>
  <c r="G866" i="15"/>
  <c r="F1697" i="13"/>
  <c r="F466" i="13"/>
  <c r="B522" i="13"/>
  <c r="D522" i="13"/>
  <c r="C522" i="13"/>
  <c r="A523" i="13"/>
  <c r="G1215" i="15"/>
  <c r="E1216" i="15" s="1"/>
  <c r="F1216" i="15" s="1"/>
  <c r="I666" i="15"/>
  <c r="A73" i="15"/>
  <c r="D72" i="15"/>
  <c r="C72" i="15"/>
  <c r="B72" i="15"/>
  <c r="E767" i="15"/>
  <c r="F767" i="15" s="1"/>
  <c r="A1513" i="13"/>
  <c r="D1512" i="13"/>
  <c r="C1512" i="13"/>
  <c r="B1512" i="13"/>
  <c r="E1461" i="15"/>
  <c r="F1461" i="15" s="1"/>
  <c r="D323" i="15"/>
  <c r="C323" i="15"/>
  <c r="B323" i="15"/>
  <c r="A324" i="15"/>
  <c r="H1407" i="13"/>
  <c r="F1407" i="13"/>
  <c r="A27" i="5"/>
  <c r="D26" i="5"/>
  <c r="C26" i="5"/>
  <c r="B26" i="5"/>
  <c r="A673" i="15"/>
  <c r="D672" i="15"/>
  <c r="C672" i="15"/>
  <c r="B672" i="15"/>
  <c r="H1216" i="15"/>
  <c r="I1216" i="15" s="1"/>
  <c r="O24" i="14"/>
  <c r="A25" i="14"/>
  <c r="K24" i="14"/>
  <c r="W24" i="14"/>
  <c r="G24" i="14"/>
  <c r="S24" i="14"/>
  <c r="C24" i="14"/>
  <c r="B24" i="14"/>
  <c r="D1463" i="13"/>
  <c r="C1463" i="13"/>
  <c r="B1463" i="13"/>
  <c r="A1464" i="13"/>
  <c r="A524" i="15"/>
  <c r="D523" i="15"/>
  <c r="C523" i="15"/>
  <c r="B523" i="15"/>
  <c r="A425" i="15"/>
  <c r="B424" i="15"/>
  <c r="D424" i="15"/>
  <c r="C424" i="15"/>
  <c r="C123" i="13"/>
  <c r="B123" i="13"/>
  <c r="A124" i="13"/>
  <c r="D123" i="13"/>
  <c r="D122" i="15"/>
  <c r="C122" i="15"/>
  <c r="B122" i="15"/>
  <c r="A123" i="15"/>
  <c r="D222" i="13"/>
  <c r="B222" i="13"/>
  <c r="A223" i="13"/>
  <c r="C222" i="13"/>
  <c r="D1367" i="13"/>
  <c r="C1367" i="13"/>
  <c r="B1367" i="13"/>
  <c r="A1368" i="13"/>
  <c r="W388" i="14"/>
  <c r="G388" i="14"/>
  <c r="S388" i="14"/>
  <c r="C388" i="14"/>
  <c r="B388" i="14"/>
  <c r="O388" i="14"/>
  <c r="A389" i="14"/>
  <c r="K388" i="14"/>
  <c r="A774" i="15"/>
  <c r="C773" i="15"/>
  <c r="B773" i="15"/>
  <c r="D773" i="15"/>
  <c r="F1603" i="15"/>
  <c r="G465" i="15"/>
  <c r="C22" i="15"/>
  <c r="B22" i="15"/>
  <c r="A23" i="15"/>
  <c r="D22" i="15"/>
  <c r="D822" i="13"/>
  <c r="C822" i="13"/>
  <c r="B822" i="13"/>
  <c r="A823" i="13"/>
  <c r="E72" i="14"/>
  <c r="A1608" i="13"/>
  <c r="D1607" i="13"/>
  <c r="B1607" i="13"/>
  <c r="C1607" i="13"/>
  <c r="G1603" i="15"/>
  <c r="E916" i="13"/>
  <c r="F916" i="13" s="1"/>
  <c r="E1362" i="13"/>
  <c r="H1362" i="13" s="1"/>
  <c r="F367" i="15"/>
  <c r="D372" i="13"/>
  <c r="C372" i="13"/>
  <c r="B372" i="13"/>
  <c r="A373" i="13"/>
  <c r="A323" i="13"/>
  <c r="D322" i="13"/>
  <c r="C322" i="13"/>
  <c r="B322" i="13"/>
  <c r="A75" i="5"/>
  <c r="C74" i="5"/>
  <c r="B74" i="5"/>
  <c r="D74" i="5"/>
  <c r="E1118" i="13"/>
  <c r="G1118" i="13" s="1"/>
  <c r="E516" i="15"/>
  <c r="F516" i="15" s="1"/>
  <c r="B572" i="13"/>
  <c r="D572" i="13"/>
  <c r="C572" i="13"/>
  <c r="A573" i="13"/>
  <c r="A1320" i="13"/>
  <c r="D1319" i="13"/>
  <c r="C1319" i="13"/>
  <c r="B1319" i="13"/>
  <c r="B77" i="14"/>
  <c r="O77" i="14"/>
  <c r="A78" i="14"/>
  <c r="K77" i="14"/>
  <c r="W77" i="14"/>
  <c r="G77" i="14"/>
  <c r="S77" i="14"/>
  <c r="C77" i="14"/>
  <c r="H217" i="13"/>
  <c r="J217" i="13" s="1"/>
  <c r="A1560" i="13"/>
  <c r="D1559" i="13"/>
  <c r="C1559" i="13"/>
  <c r="B1559" i="13"/>
  <c r="H616" i="13"/>
  <c r="J616" i="13" s="1"/>
  <c r="D222" i="15"/>
  <c r="A223" i="15"/>
  <c r="C222" i="15"/>
  <c r="B222" i="15"/>
  <c r="A1123" i="15"/>
  <c r="D1122" i="15"/>
  <c r="C1122" i="15"/>
  <c r="B1122" i="15"/>
  <c r="A493" i="14"/>
  <c r="K492" i="14"/>
  <c r="W492" i="14"/>
  <c r="G492" i="14"/>
  <c r="S492" i="14"/>
  <c r="C492" i="14"/>
  <c r="O492" i="14"/>
  <c r="B492" i="14"/>
  <c r="D1799" i="13"/>
  <c r="C1799" i="13"/>
  <c r="B1799" i="13"/>
  <c r="A1800" i="13"/>
  <c r="H266" i="13"/>
  <c r="I266" i="13" s="1"/>
  <c r="H668" i="13"/>
  <c r="J668" i="13" s="1"/>
  <c r="A1223" i="15"/>
  <c r="D1222" i="15"/>
  <c r="C1222" i="15"/>
  <c r="B1222" i="15"/>
  <c r="S336" i="14"/>
  <c r="C336" i="14"/>
  <c r="B336" i="14"/>
  <c r="O336" i="14"/>
  <c r="A337" i="14"/>
  <c r="K336" i="14"/>
  <c r="W336" i="14"/>
  <c r="G336" i="14"/>
  <c r="D373" i="15"/>
  <c r="C373" i="15"/>
  <c r="B373" i="15"/>
  <c r="A374" i="15"/>
  <c r="G1266" i="15"/>
  <c r="H1168" i="13"/>
  <c r="J1168" i="13" s="1"/>
  <c r="D72" i="13"/>
  <c r="C72" i="13"/>
  <c r="B72" i="13"/>
  <c r="A73" i="13"/>
  <c r="G1793" i="13"/>
  <c r="B877" i="14"/>
  <c r="A878" i="14"/>
  <c r="D877" i="14"/>
  <c r="C877" i="14"/>
  <c r="H817" i="15"/>
  <c r="J817" i="15" s="1"/>
  <c r="F1651" i="13"/>
  <c r="E618" i="15"/>
  <c r="G618" i="15" s="1"/>
  <c r="I916" i="13"/>
  <c r="A1466" i="15"/>
  <c r="D1465" i="15"/>
  <c r="C1465" i="15"/>
  <c r="B1465" i="15"/>
  <c r="A275" i="13"/>
  <c r="D274" i="13"/>
  <c r="C274" i="13"/>
  <c r="B274" i="13"/>
  <c r="E568" i="13"/>
  <c r="G568" i="13" s="1"/>
  <c r="G916" i="15"/>
  <c r="H1018" i="13"/>
  <c r="I1018" i="13" s="1"/>
  <c r="J126" i="14"/>
  <c r="I126" i="14"/>
  <c r="H127" i="14" s="1"/>
  <c r="E1117" i="15"/>
  <c r="F1117" i="15" s="1"/>
  <c r="D872" i="15"/>
  <c r="C872" i="15"/>
  <c r="A873" i="15"/>
  <c r="B872" i="15"/>
  <c r="E1364" i="15"/>
  <c r="A1515" i="15"/>
  <c r="D1514" i="15"/>
  <c r="C1514" i="15"/>
  <c r="B1514" i="15"/>
  <c r="E69" i="5"/>
  <c r="F69" i="5" s="1"/>
  <c r="A1223" i="13"/>
  <c r="D1222" i="13"/>
  <c r="C1222" i="13"/>
  <c r="B1222" i="13"/>
  <c r="H487" i="14"/>
  <c r="I487" i="14" s="1"/>
  <c r="E122" i="14"/>
  <c r="A1752" i="13"/>
  <c r="D1751" i="13"/>
  <c r="C1751" i="13"/>
  <c r="B1751" i="13"/>
  <c r="F167" i="15"/>
  <c r="W232" i="14"/>
  <c r="G232" i="14"/>
  <c r="S232" i="14"/>
  <c r="C232" i="14"/>
  <c r="B232" i="14"/>
  <c r="O232" i="14"/>
  <c r="A233" i="14"/>
  <c r="K232" i="14"/>
  <c r="H332" i="14"/>
  <c r="J332" i="14" s="1"/>
  <c r="A1370" i="15"/>
  <c r="D1369" i="15"/>
  <c r="C1369" i="15"/>
  <c r="B1369" i="15"/>
  <c r="B922" i="13"/>
  <c r="A923" i="13"/>
  <c r="D922" i="13"/>
  <c r="C922" i="13"/>
  <c r="H1267" i="15"/>
  <c r="J1267" i="15" s="1"/>
  <c r="A686" i="14"/>
  <c r="D685" i="14"/>
  <c r="C685" i="14"/>
  <c r="B685" i="14"/>
  <c r="B773" i="13"/>
  <c r="A774" i="13"/>
  <c r="D773" i="13"/>
  <c r="C773" i="13"/>
  <c r="I415" i="15"/>
  <c r="C423" i="13"/>
  <c r="B423" i="13"/>
  <c r="A424" i="13"/>
  <c r="D423" i="13"/>
  <c r="H175" i="14"/>
  <c r="J175" i="14" s="1"/>
  <c r="G65" i="13"/>
  <c r="H280" i="14"/>
  <c r="I280" i="14" s="1"/>
  <c r="S284" i="14"/>
  <c r="C284" i="14"/>
  <c r="B284" i="14"/>
  <c r="O284" i="14"/>
  <c r="A285" i="14"/>
  <c r="K284" i="14"/>
  <c r="W284" i="14"/>
  <c r="G284" i="14"/>
  <c r="I467" i="15"/>
  <c r="D926" i="14"/>
  <c r="A927" i="14"/>
  <c r="C926" i="14"/>
  <c r="B926" i="14"/>
  <c r="H16" i="15"/>
  <c r="J16" i="15" s="1"/>
  <c r="A624" i="13"/>
  <c r="D623" i="13"/>
  <c r="B623" i="13"/>
  <c r="C623" i="13"/>
  <c r="I468" i="13"/>
  <c r="J1116" i="13"/>
  <c r="H316" i="13"/>
  <c r="J316" i="13" s="1"/>
  <c r="A974" i="14"/>
  <c r="D973" i="14"/>
  <c r="B973" i="14"/>
  <c r="C973" i="14"/>
  <c r="F717" i="15"/>
  <c r="E167" i="13"/>
  <c r="G167" i="13" s="1"/>
  <c r="A24" i="13"/>
  <c r="D23" i="13"/>
  <c r="C23" i="13"/>
  <c r="B23" i="13"/>
  <c r="D622" i="15"/>
  <c r="C622" i="15"/>
  <c r="B622" i="15"/>
  <c r="A623" i="15"/>
  <c r="I1018" i="15"/>
  <c r="I315" i="15"/>
  <c r="E1167" i="15"/>
  <c r="F1167" i="15" s="1"/>
  <c r="G116" i="15"/>
  <c r="D572" i="15"/>
  <c r="C572" i="15"/>
  <c r="B572" i="15"/>
  <c r="A573" i="15"/>
  <c r="D1418" i="15"/>
  <c r="A1419" i="15"/>
  <c r="C1418" i="15"/>
  <c r="B1418" i="15"/>
  <c r="E67" i="15"/>
  <c r="G67" i="15" s="1"/>
  <c r="W440" i="14"/>
  <c r="G440" i="14"/>
  <c r="S440" i="14"/>
  <c r="C440" i="14"/>
  <c r="B440" i="14"/>
  <c r="O440" i="14"/>
  <c r="K440" i="14"/>
  <c r="A441" i="14"/>
  <c r="A129" i="14"/>
  <c r="K128" i="14"/>
  <c r="W128" i="14"/>
  <c r="G128" i="14"/>
  <c r="S128" i="14"/>
  <c r="C128" i="14"/>
  <c r="B128" i="14"/>
  <c r="O128" i="14"/>
  <c r="A1125" i="13"/>
  <c r="D1124" i="13"/>
  <c r="C1124" i="13"/>
  <c r="B1124" i="13"/>
  <c r="A873" i="13"/>
  <c r="D872" i="13"/>
  <c r="C872" i="13"/>
  <c r="B872" i="13"/>
  <c r="E1316" i="15"/>
  <c r="G1316" i="15" s="1"/>
  <c r="A823" i="15"/>
  <c r="D822" i="15"/>
  <c r="C822" i="15"/>
  <c r="B822" i="15"/>
  <c r="A1023" i="13"/>
  <c r="D1022" i="13"/>
  <c r="C1022" i="13"/>
  <c r="B1022" i="13"/>
  <c r="A923" i="15"/>
  <c r="D922" i="15"/>
  <c r="C922" i="15"/>
  <c r="B922" i="15"/>
  <c r="E20" i="14" l="1"/>
  <c r="F20" i="14"/>
  <c r="D21" i="14" s="1"/>
  <c r="I367" i="13"/>
  <c r="J367" i="13"/>
  <c r="H1068" i="15"/>
  <c r="J1068" i="15"/>
  <c r="I1068" i="15"/>
  <c r="J168" i="15"/>
  <c r="H169" i="15" s="1"/>
  <c r="I169" i="15" s="1"/>
  <c r="F175" i="14"/>
  <c r="D176" i="14" s="1"/>
  <c r="F1067" i="13"/>
  <c r="E1068" i="13" s="1"/>
  <c r="F1068" i="13" s="1"/>
  <c r="J1118" i="15"/>
  <c r="F330" i="14"/>
  <c r="J1067" i="15"/>
  <c r="G719" i="13"/>
  <c r="E720" i="13" s="1"/>
  <c r="F720" i="13" s="1"/>
  <c r="F487" i="14"/>
  <c r="F226" i="14"/>
  <c r="H1265" i="13"/>
  <c r="I1168" i="15"/>
  <c r="H1169" i="15" s="1"/>
  <c r="F1555" i="15"/>
  <c r="H1118" i="15"/>
  <c r="I1118" i="15" s="1"/>
  <c r="J718" i="13"/>
  <c r="I718" i="13"/>
  <c r="H719" i="13" s="1"/>
  <c r="I719" i="13" s="1"/>
  <c r="J419" i="13"/>
  <c r="I419" i="13"/>
  <c r="E21" i="14"/>
  <c r="D22" i="14" s="1"/>
  <c r="E22" i="14" s="1"/>
  <c r="F21" i="14"/>
  <c r="G816" i="15"/>
  <c r="F816" i="15"/>
  <c r="J818" i="13"/>
  <c r="I818" i="13"/>
  <c r="H819" i="13" s="1"/>
  <c r="J819" i="13" s="1"/>
  <c r="G16" i="15"/>
  <c r="J436" i="14"/>
  <c r="I436" i="14"/>
  <c r="H437" i="14" s="1"/>
  <c r="J437" i="14" s="1"/>
  <c r="I1218" i="13"/>
  <c r="H1219" i="13" s="1"/>
  <c r="I1219" i="13" s="1"/>
  <c r="H1313" i="13"/>
  <c r="E1068" i="15"/>
  <c r="F1068" i="15" s="1"/>
  <c r="I817" i="15"/>
  <c r="I868" i="15"/>
  <c r="H869" i="15" s="1"/>
  <c r="G1456" i="13"/>
  <c r="E1457" i="13" s="1"/>
  <c r="G1794" i="13"/>
  <c r="I116" i="13"/>
  <c r="G516" i="15"/>
  <c r="E517" i="15" s="1"/>
  <c r="G517" i="15" s="1"/>
  <c r="J1216" i="15"/>
  <c r="H1217" i="15" s="1"/>
  <c r="J1217" i="15" s="1"/>
  <c r="G1461" i="15"/>
  <c r="E1746" i="13"/>
  <c r="G1746" i="13" s="1"/>
  <c r="H1506" i="15"/>
  <c r="E518" i="13"/>
  <c r="F518" i="13" s="1"/>
  <c r="I616" i="13"/>
  <c r="H617" i="13" s="1"/>
  <c r="J617" i="13" s="1"/>
  <c r="G767" i="15"/>
  <c r="E768" i="15" s="1"/>
  <c r="G768" i="15" s="1"/>
  <c r="F1505" i="13"/>
  <c r="E568" i="15"/>
  <c r="F568" i="15" s="1"/>
  <c r="I70" i="14"/>
  <c r="J519" i="13"/>
  <c r="H520" i="13" s="1"/>
  <c r="J520" i="13" s="1"/>
  <c r="H17" i="13"/>
  <c r="J17" i="13" s="1"/>
  <c r="J266" i="13"/>
  <c r="H267" i="13" s="1"/>
  <c r="J267" i="13" s="1"/>
  <c r="G667" i="13"/>
  <c r="G966" i="13"/>
  <c r="F819" i="13"/>
  <c r="E16" i="15"/>
  <c r="F16" i="15" s="1"/>
  <c r="J1218" i="13"/>
  <c r="G1216" i="15"/>
  <c r="H1461" i="15"/>
  <c r="G1506" i="15"/>
  <c r="E1507" i="15" s="1"/>
  <c r="G1507" i="15" s="1"/>
  <c r="I568" i="15"/>
  <c r="I16" i="15"/>
  <c r="H17" i="15" s="1"/>
  <c r="I17" i="15" s="1"/>
  <c r="J1070" i="13"/>
  <c r="H1071" i="13" s="1"/>
  <c r="I1071" i="13" s="1"/>
  <c r="F666" i="15"/>
  <c r="E667" i="15" s="1"/>
  <c r="F667" i="15" s="1"/>
  <c r="I175" i="14"/>
  <c r="F1118" i="13"/>
  <c r="J766" i="13"/>
  <c r="H767" i="13" s="1"/>
  <c r="J21" i="14"/>
  <c r="H1070" i="13"/>
  <c r="I1070" i="13" s="1"/>
  <c r="H1218" i="13"/>
  <c r="D384" i="14"/>
  <c r="F384" i="14"/>
  <c r="E384" i="14"/>
  <c r="H1456" i="13"/>
  <c r="J767" i="15"/>
  <c r="G867" i="13"/>
  <c r="E868" i="13" s="1"/>
  <c r="F868" i="13" s="1"/>
  <c r="J66" i="13"/>
  <c r="H67" i="13" s="1"/>
  <c r="H22" i="14"/>
  <c r="J22" i="14" s="1"/>
  <c r="E1217" i="15"/>
  <c r="G1217" i="15" s="1"/>
  <c r="I268" i="15"/>
  <c r="J268" i="15"/>
  <c r="E668" i="13"/>
  <c r="G668" i="13" s="1"/>
  <c r="H1316" i="15"/>
  <c r="G69" i="5"/>
  <c r="H917" i="13"/>
  <c r="I917" i="13" s="1"/>
  <c r="A1224" i="15"/>
  <c r="D1223" i="15"/>
  <c r="C1223" i="15"/>
  <c r="B1223" i="15"/>
  <c r="A442" i="14"/>
  <c r="K441" i="14"/>
  <c r="W441" i="14"/>
  <c r="G441" i="14"/>
  <c r="S441" i="14"/>
  <c r="C441" i="14"/>
  <c r="B441" i="14"/>
  <c r="O441" i="14"/>
  <c r="D123" i="14"/>
  <c r="E123" i="14" s="1"/>
  <c r="A574" i="13"/>
  <c r="D573" i="13"/>
  <c r="C573" i="13"/>
  <c r="B573" i="13"/>
  <c r="D823" i="13"/>
  <c r="C823" i="13"/>
  <c r="B823" i="13"/>
  <c r="A824" i="13"/>
  <c r="A325" i="15"/>
  <c r="B324" i="15"/>
  <c r="D324" i="15"/>
  <c r="C324" i="15"/>
  <c r="E467" i="13"/>
  <c r="G467" i="13" s="1"/>
  <c r="D281" i="14"/>
  <c r="E281" i="14" s="1"/>
  <c r="A543" i="14"/>
  <c r="D542" i="14"/>
  <c r="C542" i="14"/>
  <c r="B542" i="14"/>
  <c r="B273" i="15"/>
  <c r="A274" i="15"/>
  <c r="D273" i="15"/>
  <c r="C273" i="15"/>
  <c r="E820" i="13"/>
  <c r="G820" i="13" s="1"/>
  <c r="A74" i="13"/>
  <c r="D73" i="13"/>
  <c r="C73" i="13"/>
  <c r="B73" i="13"/>
  <c r="F167" i="13"/>
  <c r="I316" i="13"/>
  <c r="J280" i="14"/>
  <c r="C823" i="15"/>
  <c r="B823" i="15"/>
  <c r="D823" i="15"/>
  <c r="A824" i="15"/>
  <c r="A1024" i="13"/>
  <c r="C1023" i="13"/>
  <c r="D1023" i="13"/>
  <c r="B1023" i="13"/>
  <c r="E718" i="15"/>
  <c r="F718" i="15" s="1"/>
  <c r="A286" i="14"/>
  <c r="K285" i="14"/>
  <c r="W285" i="14"/>
  <c r="G285" i="14"/>
  <c r="S285" i="14"/>
  <c r="C285" i="14"/>
  <c r="B285" i="14"/>
  <c r="O285" i="14"/>
  <c r="H1364" i="15"/>
  <c r="F1364" i="15"/>
  <c r="F568" i="13"/>
  <c r="A338" i="14"/>
  <c r="K337" i="14"/>
  <c r="W337" i="14"/>
  <c r="G337" i="14"/>
  <c r="S337" i="14"/>
  <c r="C337" i="14"/>
  <c r="B337" i="14"/>
  <c r="O337" i="14"/>
  <c r="F1168" i="13"/>
  <c r="O493" i="14"/>
  <c r="A494" i="14"/>
  <c r="K493" i="14"/>
  <c r="W493" i="14"/>
  <c r="G493" i="14"/>
  <c r="C493" i="14"/>
  <c r="B493" i="14"/>
  <c r="S493" i="14"/>
  <c r="E917" i="15"/>
  <c r="F917" i="15" s="1"/>
  <c r="E917" i="13"/>
  <c r="G917" i="13" s="1"/>
  <c r="A775" i="15"/>
  <c r="C774" i="15"/>
  <c r="D774" i="15"/>
  <c r="B774" i="15"/>
  <c r="A125" i="13"/>
  <c r="D124" i="13"/>
  <c r="C124" i="13"/>
  <c r="B124" i="13"/>
  <c r="A174" i="15"/>
  <c r="D173" i="15"/>
  <c r="C173" i="15"/>
  <c r="B173" i="15"/>
  <c r="H227" i="14"/>
  <c r="J227" i="14" s="1"/>
  <c r="I618" i="15"/>
  <c r="A724" i="13"/>
  <c r="D723" i="13"/>
  <c r="C723" i="13"/>
  <c r="B723" i="13"/>
  <c r="G267" i="15"/>
  <c r="E268" i="15" s="1"/>
  <c r="F268" i="15" s="1"/>
  <c r="H969" i="13"/>
  <c r="I969" i="13" s="1"/>
  <c r="F1794" i="13"/>
  <c r="A879" i="14"/>
  <c r="D878" i="14"/>
  <c r="C878" i="14"/>
  <c r="B878" i="14"/>
  <c r="H21" i="5"/>
  <c r="F21" i="5"/>
  <c r="C1125" i="13"/>
  <c r="B1125" i="13"/>
  <c r="D1125" i="13"/>
  <c r="A1126" i="13"/>
  <c r="A625" i="13"/>
  <c r="D624" i="13"/>
  <c r="C624" i="13"/>
  <c r="B624" i="13"/>
  <c r="D923" i="13"/>
  <c r="C923" i="13"/>
  <c r="B923" i="13"/>
  <c r="A924" i="13"/>
  <c r="A224" i="13"/>
  <c r="B223" i="13"/>
  <c r="D223" i="13"/>
  <c r="C223" i="13"/>
  <c r="E1698" i="13"/>
  <c r="H1698" i="13" s="1"/>
  <c r="F1313" i="13"/>
  <c r="I516" i="15"/>
  <c r="J368" i="15"/>
  <c r="H369" i="15" s="1"/>
  <c r="G617" i="13"/>
  <c r="E618" i="13" s="1"/>
  <c r="G618" i="13" s="1"/>
  <c r="G768" i="13"/>
  <c r="E769" i="13" s="1"/>
  <c r="G769" i="13" s="1"/>
  <c r="H383" i="14"/>
  <c r="I383" i="14" s="1"/>
  <c r="A574" i="15"/>
  <c r="D573" i="15"/>
  <c r="C573" i="15"/>
  <c r="B573" i="15"/>
  <c r="D24" i="13"/>
  <c r="C24" i="13"/>
  <c r="B24" i="13"/>
  <c r="A25" i="13"/>
  <c r="A1801" i="13"/>
  <c r="D1800" i="13"/>
  <c r="C1800" i="13"/>
  <c r="B1800" i="13"/>
  <c r="A426" i="15"/>
  <c r="D425" i="15"/>
  <c r="C425" i="15"/>
  <c r="B425" i="15"/>
  <c r="B1273" i="15"/>
  <c r="D1273" i="15"/>
  <c r="C1273" i="15"/>
  <c r="A1274" i="15"/>
  <c r="A1323" i="15"/>
  <c r="D1322" i="15"/>
  <c r="C1322" i="15"/>
  <c r="B1322" i="15"/>
  <c r="D782" i="14"/>
  <c r="C782" i="14"/>
  <c r="B782" i="14"/>
  <c r="A783" i="14"/>
  <c r="G21" i="5"/>
  <c r="E867" i="15"/>
  <c r="F867" i="15" s="1"/>
  <c r="D73" i="15"/>
  <c r="C73" i="15"/>
  <c r="A74" i="15"/>
  <c r="B73" i="15"/>
  <c r="A174" i="13"/>
  <c r="D173" i="13"/>
  <c r="C173" i="13"/>
  <c r="B173" i="13"/>
  <c r="A974" i="13"/>
  <c r="B973" i="13"/>
  <c r="D973" i="13"/>
  <c r="C973" i="13"/>
  <c r="E1017" i="15"/>
  <c r="G1017" i="15" s="1"/>
  <c r="D673" i="13"/>
  <c r="C673" i="13"/>
  <c r="B673" i="13"/>
  <c r="A674" i="13"/>
  <c r="D488" i="14"/>
  <c r="F488" i="14" s="1"/>
  <c r="G1167" i="15"/>
  <c r="E1168" i="15" s="1"/>
  <c r="G1168" i="15" s="1"/>
  <c r="E117" i="13"/>
  <c r="F117" i="13" s="1"/>
  <c r="G1364" i="15"/>
  <c r="B1466" i="15"/>
  <c r="D1466" i="15"/>
  <c r="C1466" i="15"/>
  <c r="A1467" i="15"/>
  <c r="D1123" i="15"/>
  <c r="C1123" i="15"/>
  <c r="B1123" i="15"/>
  <c r="A1124" i="15"/>
  <c r="A124" i="15"/>
  <c r="D123" i="15"/>
  <c r="C123" i="15"/>
  <c r="B123" i="15"/>
  <c r="C673" i="15"/>
  <c r="B673" i="15"/>
  <c r="A674" i="15"/>
  <c r="D673" i="15"/>
  <c r="H667" i="15"/>
  <c r="I667" i="15" s="1"/>
  <c r="H718" i="15"/>
  <c r="J718" i="15" s="1"/>
  <c r="J921" i="15"/>
  <c r="I921" i="15"/>
  <c r="C723" i="15"/>
  <c r="B723" i="15"/>
  <c r="A724" i="15"/>
  <c r="D723" i="15"/>
  <c r="E18" i="13"/>
  <c r="G18" i="13" s="1"/>
  <c r="A474" i="13"/>
  <c r="D473" i="13"/>
  <c r="C473" i="13"/>
  <c r="B473" i="13"/>
  <c r="E317" i="13"/>
  <c r="F317" i="13" s="1"/>
  <c r="H1117" i="13"/>
  <c r="I1117" i="13" s="1"/>
  <c r="E466" i="15"/>
  <c r="F466" i="15" s="1"/>
  <c r="D1608" i="13"/>
  <c r="C1608" i="13"/>
  <c r="B1608" i="13"/>
  <c r="A1609" i="13"/>
  <c r="B23" i="15"/>
  <c r="A24" i="15"/>
  <c r="C23" i="15"/>
  <c r="D23" i="15"/>
  <c r="A390" i="14"/>
  <c r="K389" i="14"/>
  <c r="W389" i="14"/>
  <c r="G389" i="14"/>
  <c r="S389" i="14"/>
  <c r="C389" i="14"/>
  <c r="O389" i="14"/>
  <c r="B389" i="14"/>
  <c r="F368" i="13"/>
  <c r="E268" i="13"/>
  <c r="G268" i="13" s="1"/>
  <c r="I117" i="15"/>
  <c r="O181" i="14"/>
  <c r="A182" i="14"/>
  <c r="K181" i="14"/>
  <c r="W181" i="14"/>
  <c r="G181" i="14"/>
  <c r="S181" i="14"/>
  <c r="C181" i="14"/>
  <c r="B181" i="14"/>
  <c r="A1174" i="15"/>
  <c r="D1173" i="15"/>
  <c r="B1173" i="15"/>
  <c r="C1173" i="15"/>
  <c r="A375" i="15"/>
  <c r="D374" i="15"/>
  <c r="C374" i="15"/>
  <c r="B374" i="15"/>
  <c r="W78" i="14"/>
  <c r="G78" i="14"/>
  <c r="S78" i="14"/>
  <c r="C78" i="14"/>
  <c r="B78" i="14"/>
  <c r="O78" i="14"/>
  <c r="A79" i="14"/>
  <c r="K78" i="14"/>
  <c r="B75" i="5"/>
  <c r="A76" i="5"/>
  <c r="D75" i="5"/>
  <c r="C75" i="5"/>
  <c r="A525" i="15"/>
  <c r="C524" i="15"/>
  <c r="D524" i="15"/>
  <c r="B524" i="15"/>
  <c r="A735" i="14"/>
  <c r="D734" i="14"/>
  <c r="C734" i="14"/>
  <c r="B734" i="14"/>
  <c r="I70" i="15"/>
  <c r="D1611" i="15"/>
  <c r="C1611" i="15"/>
  <c r="B1611" i="15"/>
  <c r="A1612" i="15"/>
  <c r="E817" i="15"/>
  <c r="F817" i="15" s="1"/>
  <c r="C223" i="15"/>
  <c r="A224" i="15"/>
  <c r="D223" i="15"/>
  <c r="B223" i="15"/>
  <c r="C1273" i="13"/>
  <c r="B1273" i="13"/>
  <c r="D1273" i="13"/>
  <c r="A1274" i="13"/>
  <c r="H217" i="15"/>
  <c r="I217" i="15" s="1"/>
  <c r="D973" i="15"/>
  <c r="C973" i="15"/>
  <c r="B973" i="15"/>
  <c r="A974" i="15"/>
  <c r="F417" i="15"/>
  <c r="A1026" i="15"/>
  <c r="D1025" i="15"/>
  <c r="C1025" i="15"/>
  <c r="B1025" i="15"/>
  <c r="G1555" i="15"/>
  <c r="J487" i="14"/>
  <c r="F317" i="15"/>
  <c r="E168" i="15"/>
  <c r="G168" i="15" s="1"/>
  <c r="H569" i="15"/>
  <c r="J569" i="15" s="1"/>
  <c r="E1462" i="15"/>
  <c r="H1462" i="15" s="1"/>
  <c r="B1073" i="15"/>
  <c r="D1073" i="15"/>
  <c r="C1073" i="15"/>
  <c r="A1074" i="15"/>
  <c r="H168" i="13"/>
  <c r="J168" i="13" s="1"/>
  <c r="H967" i="15"/>
  <c r="I967" i="15" s="1"/>
  <c r="D590" i="14"/>
  <c r="A591" i="14"/>
  <c r="C590" i="14"/>
  <c r="B590" i="14"/>
  <c r="D435" i="14"/>
  <c r="F435" i="14" s="1"/>
  <c r="H868" i="13"/>
  <c r="I868" i="13" s="1"/>
  <c r="I332" i="14"/>
  <c r="C1560" i="13"/>
  <c r="D1560" i="13"/>
  <c r="B1560" i="13"/>
  <c r="A1561" i="13"/>
  <c r="C686" i="14"/>
  <c r="B686" i="14"/>
  <c r="A687" i="14"/>
  <c r="D686" i="14"/>
  <c r="E1604" i="15"/>
  <c r="H1604" i="15" s="1"/>
  <c r="E117" i="15"/>
  <c r="F117" i="15" s="1"/>
  <c r="F1552" i="13"/>
  <c r="D1416" i="13"/>
  <c r="C1416" i="13"/>
  <c r="B1416" i="13"/>
  <c r="A1417" i="13"/>
  <c r="A1074" i="13"/>
  <c r="D1073" i="13"/>
  <c r="C1073" i="13"/>
  <c r="B1073" i="13"/>
  <c r="D227" i="14"/>
  <c r="E227" i="14" s="1"/>
  <c r="E1602" i="13"/>
  <c r="G1602" i="13" s="1"/>
  <c r="A1224" i="13"/>
  <c r="D1223" i="13"/>
  <c r="C1223" i="13"/>
  <c r="B1223" i="13"/>
  <c r="E368" i="15"/>
  <c r="G368" i="15" s="1"/>
  <c r="A425" i="13"/>
  <c r="D424" i="13"/>
  <c r="C424" i="13"/>
  <c r="B424" i="13"/>
  <c r="H69" i="5"/>
  <c r="O129" i="14"/>
  <c r="S129" i="14"/>
  <c r="B129" i="14"/>
  <c r="K129" i="14"/>
  <c r="A130" i="14"/>
  <c r="G129" i="14"/>
  <c r="C129" i="14"/>
  <c r="W129" i="14"/>
  <c r="H316" i="15"/>
  <c r="J316" i="15" s="1"/>
  <c r="C927" i="14"/>
  <c r="B927" i="14"/>
  <c r="A928" i="14"/>
  <c r="D927" i="14"/>
  <c r="A324" i="13"/>
  <c r="D323" i="13"/>
  <c r="C323" i="13"/>
  <c r="B323" i="13"/>
  <c r="D73" i="14"/>
  <c r="F73" i="14" s="1"/>
  <c r="E66" i="13"/>
  <c r="F66" i="13" s="1"/>
  <c r="W25" i="14"/>
  <c r="G25" i="14"/>
  <c r="S25" i="14"/>
  <c r="C25" i="14"/>
  <c r="B25" i="14"/>
  <c r="O25" i="14"/>
  <c r="A26" i="14"/>
  <c r="K25" i="14"/>
  <c r="B27" i="5"/>
  <c r="D27" i="5"/>
  <c r="C27" i="5"/>
  <c r="A28" i="5"/>
  <c r="D523" i="13"/>
  <c r="C523" i="13"/>
  <c r="B523" i="13"/>
  <c r="A524" i="13"/>
  <c r="E420" i="13"/>
  <c r="F420" i="13" s="1"/>
  <c r="G1552" i="13"/>
  <c r="A831" i="14"/>
  <c r="C830" i="14"/>
  <c r="D830" i="14"/>
  <c r="B830" i="14"/>
  <c r="A1563" i="15"/>
  <c r="D1562" i="15"/>
  <c r="C1562" i="15"/>
  <c r="B1562" i="15"/>
  <c r="F968" i="15"/>
  <c r="E1411" i="15"/>
  <c r="G1411" i="15" s="1"/>
  <c r="H416" i="15"/>
  <c r="J416" i="15" s="1"/>
  <c r="J127" i="14"/>
  <c r="I127" i="14"/>
  <c r="I668" i="13"/>
  <c r="O233" i="14"/>
  <c r="A234" i="14"/>
  <c r="K233" i="14"/>
  <c r="W233" i="14"/>
  <c r="G233" i="14"/>
  <c r="S233" i="14"/>
  <c r="C233" i="14"/>
  <c r="B233" i="14"/>
  <c r="I217" i="13"/>
  <c r="E1267" i="15"/>
  <c r="F1267" i="15" s="1"/>
  <c r="F1217" i="13"/>
  <c r="A1465" i="13"/>
  <c r="C1464" i="13"/>
  <c r="D1464" i="13"/>
  <c r="B1464" i="13"/>
  <c r="E1018" i="13"/>
  <c r="F1018" i="13" s="1"/>
  <c r="A474" i="15"/>
  <c r="D473" i="15"/>
  <c r="C473" i="15"/>
  <c r="B473" i="15"/>
  <c r="E218" i="13"/>
  <c r="F218" i="13" s="1"/>
  <c r="D331" i="14"/>
  <c r="E331" i="14" s="1"/>
  <c r="F618" i="15"/>
  <c r="I1168" i="13"/>
  <c r="F1362" i="13"/>
  <c r="A924" i="15"/>
  <c r="C923" i="15"/>
  <c r="D923" i="15"/>
  <c r="B923" i="15"/>
  <c r="A874" i="13"/>
  <c r="D873" i="13"/>
  <c r="B873" i="13"/>
  <c r="C873" i="13"/>
  <c r="H469" i="13"/>
  <c r="I469" i="13" s="1"/>
  <c r="C774" i="13"/>
  <c r="B774" i="13"/>
  <c r="A775" i="13"/>
  <c r="D774" i="13"/>
  <c r="I1267" i="15"/>
  <c r="A276" i="13"/>
  <c r="D275" i="13"/>
  <c r="C275" i="13"/>
  <c r="B275" i="13"/>
  <c r="A374" i="13"/>
  <c r="D373" i="13"/>
  <c r="C373" i="13"/>
  <c r="B373" i="13"/>
  <c r="G1362" i="13"/>
  <c r="A1369" i="13"/>
  <c r="D1368" i="13"/>
  <c r="C1368" i="13"/>
  <c r="B1368" i="13"/>
  <c r="E1408" i="13"/>
  <c r="F1408" i="13" s="1"/>
  <c r="D1513" i="13"/>
  <c r="C1513" i="13"/>
  <c r="B1513" i="13"/>
  <c r="A1514" i="13"/>
  <c r="A639" i="14"/>
  <c r="D638" i="14"/>
  <c r="C638" i="14"/>
  <c r="B638" i="14"/>
  <c r="I567" i="13"/>
  <c r="G1505" i="13"/>
  <c r="A1657" i="13"/>
  <c r="C1656" i="13"/>
  <c r="D1656" i="13"/>
  <c r="B1656" i="13"/>
  <c r="J1018" i="13"/>
  <c r="A874" i="15"/>
  <c r="B873" i="15"/>
  <c r="C873" i="15"/>
  <c r="D873" i="15"/>
  <c r="F67" i="15"/>
  <c r="A975" i="14"/>
  <c r="D974" i="14"/>
  <c r="C974" i="14"/>
  <c r="B974" i="14"/>
  <c r="F1316" i="15"/>
  <c r="C1370" i="15"/>
  <c r="D1370" i="15"/>
  <c r="B1370" i="15"/>
  <c r="A1371" i="15"/>
  <c r="G1117" i="15"/>
  <c r="H1019" i="15"/>
  <c r="J1019" i="15" s="1"/>
  <c r="C1752" i="13"/>
  <c r="B1752" i="13"/>
  <c r="A1753" i="13"/>
  <c r="D1752" i="13"/>
  <c r="D623" i="15"/>
  <c r="C623" i="15"/>
  <c r="B623" i="15"/>
  <c r="A624" i="15"/>
  <c r="H468" i="15"/>
  <c r="I468" i="15" s="1"/>
  <c r="D1419" i="15"/>
  <c r="A1420" i="15"/>
  <c r="C1419" i="15"/>
  <c r="B1419" i="15"/>
  <c r="D1515" i="15"/>
  <c r="C1515" i="15"/>
  <c r="A1516" i="15"/>
  <c r="B1515" i="15"/>
  <c r="E1652" i="13"/>
  <c r="H1652" i="13" s="1"/>
  <c r="D1320" i="13"/>
  <c r="C1320" i="13"/>
  <c r="B1320" i="13"/>
  <c r="A1321" i="13"/>
  <c r="C1173" i="13"/>
  <c r="B1173" i="13"/>
  <c r="D1173" i="13"/>
  <c r="A1174" i="13"/>
  <c r="E1266" i="13"/>
  <c r="H1266" i="13" s="1"/>
  <c r="A1705" i="13"/>
  <c r="D1704" i="13"/>
  <c r="C1704" i="13"/>
  <c r="B1704" i="13"/>
  <c r="E967" i="13"/>
  <c r="F967" i="13" s="1"/>
  <c r="E218" i="15"/>
  <c r="G218" i="15" s="1"/>
  <c r="F176" i="14" l="1"/>
  <c r="E176" i="14"/>
  <c r="D177" i="14" s="1"/>
  <c r="F177" i="14" s="1"/>
  <c r="J1169" i="15"/>
  <c r="I1169" i="15"/>
  <c r="H1170" i="15" s="1"/>
  <c r="H1119" i="15"/>
  <c r="J1119" i="15"/>
  <c r="I1119" i="15"/>
  <c r="I569" i="15"/>
  <c r="H570" i="15" s="1"/>
  <c r="I570" i="15" s="1"/>
  <c r="E1556" i="15"/>
  <c r="H1556" i="15" s="1"/>
  <c r="I718" i="15"/>
  <c r="H719" i="15" s="1"/>
  <c r="J719" i="15" s="1"/>
  <c r="J1071" i="13"/>
  <c r="G1068" i="15"/>
  <c r="E1069" i="15" s="1"/>
  <c r="I416" i="15"/>
  <c r="H368" i="13"/>
  <c r="H1069" i="15"/>
  <c r="J1069" i="15"/>
  <c r="I1069" i="15"/>
  <c r="H176" i="14"/>
  <c r="J176" i="14" s="1"/>
  <c r="G817" i="15"/>
  <c r="E818" i="15" s="1"/>
  <c r="F818" i="15" s="1"/>
  <c r="G720" i="13"/>
  <c r="E721" i="13" s="1"/>
  <c r="F721" i="13" s="1"/>
  <c r="J169" i="15"/>
  <c r="H170" i="15" s="1"/>
  <c r="J170" i="15" s="1"/>
  <c r="G1457" i="13"/>
  <c r="H1457" i="13"/>
  <c r="J767" i="13"/>
  <c r="I767" i="13"/>
  <c r="H1507" i="15"/>
  <c r="E73" i="14"/>
  <c r="J468" i="15"/>
  <c r="F1462" i="15"/>
  <c r="G1462" i="15"/>
  <c r="J67" i="13"/>
  <c r="I67" i="13"/>
  <c r="E488" i="14"/>
  <c r="D489" i="14" s="1"/>
  <c r="F489" i="14" s="1"/>
  <c r="F769" i="13"/>
  <c r="G667" i="15"/>
  <c r="E668" i="15" s="1"/>
  <c r="G668" i="15" s="1"/>
  <c r="J469" i="13"/>
  <c r="H470" i="13" s="1"/>
  <c r="I470" i="13" s="1"/>
  <c r="F168" i="15"/>
  <c r="E169" i="15" s="1"/>
  <c r="G169" i="15" s="1"/>
  <c r="H768" i="15"/>
  <c r="I768" i="15" s="1"/>
  <c r="I168" i="13"/>
  <c r="H169" i="13" s="1"/>
  <c r="J169" i="13" s="1"/>
  <c r="J719" i="13"/>
  <c r="H720" i="13" s="1"/>
  <c r="J720" i="13" s="1"/>
  <c r="E1119" i="13"/>
  <c r="G1119" i="13" s="1"/>
  <c r="H818" i="15"/>
  <c r="I818" i="15" s="1"/>
  <c r="E17" i="15"/>
  <c r="G17" i="15" s="1"/>
  <c r="G518" i="13"/>
  <c r="E519" i="13" s="1"/>
  <c r="G568" i="15"/>
  <c r="E569" i="15" s="1"/>
  <c r="G569" i="15" s="1"/>
  <c r="H420" i="13"/>
  <c r="I420" i="13" s="1"/>
  <c r="J17" i="15"/>
  <c r="H18" i="15" s="1"/>
  <c r="J18" i="15" s="1"/>
  <c r="E435" i="14"/>
  <c r="D436" i="14" s="1"/>
  <c r="E436" i="14" s="1"/>
  <c r="F281" i="14"/>
  <c r="D282" i="14" s="1"/>
  <c r="F282" i="14" s="1"/>
  <c r="F218" i="15"/>
  <c r="E219" i="15" s="1"/>
  <c r="F219" i="15" s="1"/>
  <c r="I176" i="14"/>
  <c r="F22" i="14"/>
  <c r="D23" i="14" s="1"/>
  <c r="F23" i="14" s="1"/>
  <c r="G1652" i="13"/>
  <c r="D385" i="14"/>
  <c r="E385" i="14" s="1"/>
  <c r="I869" i="15"/>
  <c r="I1019" i="15"/>
  <c r="I316" i="15"/>
  <c r="F1017" i="15"/>
  <c r="E1018" i="15" s="1"/>
  <c r="F1018" i="15" s="1"/>
  <c r="G1068" i="13"/>
  <c r="F123" i="14"/>
  <c r="H117" i="13"/>
  <c r="I117" i="13" s="1"/>
  <c r="H71" i="14"/>
  <c r="J71" i="14" s="1"/>
  <c r="I71" i="14"/>
  <c r="G868" i="13"/>
  <c r="E869" i="13" s="1"/>
  <c r="G967" i="13"/>
  <c r="J217" i="15"/>
  <c r="H218" i="15" s="1"/>
  <c r="J218" i="15" s="1"/>
  <c r="J869" i="15"/>
  <c r="H870" i="15" s="1"/>
  <c r="I870" i="15" s="1"/>
  <c r="G420" i="13"/>
  <c r="E421" i="13" s="1"/>
  <c r="G421" i="13" s="1"/>
  <c r="F368" i="15"/>
  <c r="F268" i="13"/>
  <c r="H1746" i="13"/>
  <c r="F1746" i="13"/>
  <c r="E1747" i="13" s="1"/>
  <c r="H1747" i="13" s="1"/>
  <c r="I617" i="13"/>
  <c r="H618" i="13" s="1"/>
  <c r="I618" i="13" s="1"/>
  <c r="J917" i="13"/>
  <c r="H918" i="13" s="1"/>
  <c r="J918" i="13" s="1"/>
  <c r="I17" i="13"/>
  <c r="F1698" i="13"/>
  <c r="G718" i="15"/>
  <c r="F1652" i="13"/>
  <c r="F820" i="13"/>
  <c r="E821" i="13" s="1"/>
  <c r="F821" i="13" s="1"/>
  <c r="J967" i="15"/>
  <c r="H968" i="15" s="1"/>
  <c r="J968" i="15" s="1"/>
  <c r="J383" i="14"/>
  <c r="H384" i="14" s="1"/>
  <c r="I384" i="14" s="1"/>
  <c r="F1507" i="15"/>
  <c r="E968" i="13"/>
  <c r="G968" i="13" s="1"/>
  <c r="I369" i="15"/>
  <c r="J369" i="15"/>
  <c r="D928" i="14"/>
  <c r="A929" i="14"/>
  <c r="C928" i="14"/>
  <c r="B928" i="14"/>
  <c r="E418" i="15"/>
  <c r="F418" i="15" s="1"/>
  <c r="H71" i="15"/>
  <c r="I71" i="15" s="1"/>
  <c r="A1175" i="15"/>
  <c r="D1174" i="15"/>
  <c r="C1174" i="15"/>
  <c r="B1174" i="15"/>
  <c r="A1275" i="15"/>
  <c r="C1274" i="15"/>
  <c r="B1274" i="15"/>
  <c r="D1274" i="15"/>
  <c r="E1314" i="13"/>
  <c r="H1314" i="13" s="1"/>
  <c r="B286" i="14"/>
  <c r="O286" i="14"/>
  <c r="A287" i="14"/>
  <c r="K286" i="14"/>
  <c r="W286" i="14"/>
  <c r="G286" i="14"/>
  <c r="S286" i="14"/>
  <c r="C286" i="14"/>
  <c r="D325" i="15"/>
  <c r="A326" i="15"/>
  <c r="C325" i="15"/>
  <c r="B325" i="15"/>
  <c r="F331" i="14"/>
  <c r="B1705" i="13"/>
  <c r="A1706" i="13"/>
  <c r="D1705" i="13"/>
  <c r="C1705" i="13"/>
  <c r="C1224" i="13"/>
  <c r="B1224" i="13"/>
  <c r="A1225" i="13"/>
  <c r="D1224" i="13"/>
  <c r="D1074" i="13"/>
  <c r="C1074" i="13"/>
  <c r="B1074" i="13"/>
  <c r="A1075" i="13"/>
  <c r="A975" i="15"/>
  <c r="D974" i="15"/>
  <c r="C974" i="15"/>
  <c r="B974" i="15"/>
  <c r="J1219" i="13"/>
  <c r="F917" i="13"/>
  <c r="S442" i="14"/>
  <c r="C442" i="14"/>
  <c r="B442" i="14"/>
  <c r="O442" i="14"/>
  <c r="A443" i="14"/>
  <c r="K442" i="14"/>
  <c r="W442" i="14"/>
  <c r="G442" i="14"/>
  <c r="E1118" i="15"/>
  <c r="F1118" i="15" s="1"/>
  <c r="G218" i="13"/>
  <c r="E219" i="13" s="1"/>
  <c r="G268" i="15"/>
  <c r="E269" i="15" s="1"/>
  <c r="A575" i="15"/>
  <c r="D574" i="15"/>
  <c r="C574" i="15"/>
  <c r="B574" i="15"/>
  <c r="D625" i="13"/>
  <c r="C625" i="13"/>
  <c r="B625" i="13"/>
  <c r="A626" i="13"/>
  <c r="I1217" i="15"/>
  <c r="J1117" i="13"/>
  <c r="F227" i="14"/>
  <c r="F569" i="15"/>
  <c r="I819" i="13"/>
  <c r="F1556" i="15"/>
  <c r="S390" i="14"/>
  <c r="C390" i="14"/>
  <c r="O390" i="14"/>
  <c r="A391" i="14"/>
  <c r="K390" i="14"/>
  <c r="W390" i="14"/>
  <c r="G390" i="14"/>
  <c r="B390" i="14"/>
  <c r="D124" i="15"/>
  <c r="C124" i="15"/>
  <c r="B124" i="15"/>
  <c r="A125" i="15"/>
  <c r="A126" i="13"/>
  <c r="D125" i="13"/>
  <c r="C125" i="13"/>
  <c r="B125" i="13"/>
  <c r="F768" i="15"/>
  <c r="F1266" i="13"/>
  <c r="G1408" i="13"/>
  <c r="G1018" i="13"/>
  <c r="G1266" i="13"/>
  <c r="H1408" i="13"/>
  <c r="B874" i="13"/>
  <c r="A875" i="13"/>
  <c r="D874" i="13"/>
  <c r="C874" i="13"/>
  <c r="H218" i="13"/>
  <c r="J218" i="13" s="1"/>
  <c r="D1563" i="15"/>
  <c r="C1563" i="15"/>
  <c r="A1564" i="15"/>
  <c r="B1563" i="15"/>
  <c r="A29" i="5"/>
  <c r="D28" i="5"/>
  <c r="B28" i="5"/>
  <c r="C28" i="5"/>
  <c r="H317" i="15"/>
  <c r="J317" i="15" s="1"/>
  <c r="A784" i="14"/>
  <c r="D783" i="14"/>
  <c r="B783" i="14"/>
  <c r="C783" i="14"/>
  <c r="B338" i="14"/>
  <c r="O338" i="14"/>
  <c r="A339" i="14"/>
  <c r="K338" i="14"/>
  <c r="W338" i="14"/>
  <c r="G338" i="14"/>
  <c r="S338" i="14"/>
  <c r="C338" i="14"/>
  <c r="A1418" i="13"/>
  <c r="D1417" i="13"/>
  <c r="B1417" i="13"/>
  <c r="C1417" i="13"/>
  <c r="A1562" i="13"/>
  <c r="C1561" i="13"/>
  <c r="D1561" i="13"/>
  <c r="B1561" i="13"/>
  <c r="B1074" i="15"/>
  <c r="A1075" i="15"/>
  <c r="D1074" i="15"/>
  <c r="C1074" i="15"/>
  <c r="C224" i="15"/>
  <c r="B224" i="15"/>
  <c r="A225" i="15"/>
  <c r="D224" i="15"/>
  <c r="A1421" i="15"/>
  <c r="D1420" i="15"/>
  <c r="B1420" i="15"/>
  <c r="C1420" i="15"/>
  <c r="E68" i="15"/>
  <c r="F68" i="15" s="1"/>
  <c r="H1602" i="13"/>
  <c r="F1602" i="13"/>
  <c r="I437" i="14"/>
  <c r="B735" i="14"/>
  <c r="A736" i="14"/>
  <c r="D735" i="14"/>
  <c r="C735" i="14"/>
  <c r="A77" i="5"/>
  <c r="C76" i="5"/>
  <c r="B76" i="5"/>
  <c r="D76" i="5"/>
  <c r="A975" i="13"/>
  <c r="D974" i="13"/>
  <c r="C974" i="13"/>
  <c r="B974" i="13"/>
  <c r="G1698" i="13"/>
  <c r="B724" i="13"/>
  <c r="A725" i="13"/>
  <c r="D724" i="13"/>
  <c r="C724" i="13"/>
  <c r="E569" i="13"/>
  <c r="G569" i="13" s="1"/>
  <c r="A825" i="13"/>
  <c r="D824" i="13"/>
  <c r="C824" i="13"/>
  <c r="B824" i="13"/>
  <c r="A1225" i="15"/>
  <c r="D1224" i="15"/>
  <c r="C1224" i="15"/>
  <c r="B1224" i="15"/>
  <c r="F668" i="13"/>
  <c r="H269" i="15"/>
  <c r="J269" i="15" s="1"/>
  <c r="F618" i="13"/>
  <c r="E1553" i="13"/>
  <c r="F1553" i="13" s="1"/>
  <c r="H333" i="14"/>
  <c r="I333" i="14" s="1"/>
  <c r="A1613" i="15"/>
  <c r="D1612" i="15"/>
  <c r="C1612" i="15"/>
  <c r="B1612" i="15"/>
  <c r="A25" i="15"/>
  <c r="D24" i="15"/>
  <c r="C24" i="15"/>
  <c r="B24" i="15"/>
  <c r="B1124" i="15"/>
  <c r="A1125" i="15"/>
  <c r="D1124" i="15"/>
  <c r="C1124" i="15"/>
  <c r="H619" i="15"/>
  <c r="J619" i="15" s="1"/>
  <c r="E1365" i="15"/>
  <c r="H1365" i="15" s="1"/>
  <c r="G117" i="13"/>
  <c r="E118" i="13" s="1"/>
  <c r="G317" i="13"/>
  <c r="E318" i="13" s="1"/>
  <c r="F318" i="13" s="1"/>
  <c r="A426" i="13"/>
  <c r="D425" i="13"/>
  <c r="C425" i="13"/>
  <c r="B425" i="13"/>
  <c r="A376" i="15"/>
  <c r="D375" i="15"/>
  <c r="C375" i="15"/>
  <c r="B375" i="15"/>
  <c r="S182" i="14"/>
  <c r="C182" i="14"/>
  <c r="B182" i="14"/>
  <c r="O182" i="14"/>
  <c r="A183" i="14"/>
  <c r="K182" i="14"/>
  <c r="W182" i="14"/>
  <c r="G182" i="14"/>
  <c r="E269" i="13"/>
  <c r="G269" i="13" s="1"/>
  <c r="A1127" i="13"/>
  <c r="D1126" i="13"/>
  <c r="C1126" i="13"/>
  <c r="B1126" i="13"/>
  <c r="A1025" i="13"/>
  <c r="C1024" i="13"/>
  <c r="B1024" i="13"/>
  <c r="D1024" i="13"/>
  <c r="H317" i="13"/>
  <c r="J317" i="13" s="1"/>
  <c r="A275" i="15"/>
  <c r="D274" i="15"/>
  <c r="C274" i="15"/>
  <c r="B274" i="15"/>
  <c r="G867" i="15"/>
  <c r="G66" i="13"/>
  <c r="H922" i="15"/>
  <c r="J922" i="15" s="1"/>
  <c r="A1175" i="13"/>
  <c r="D1174" i="13"/>
  <c r="C1174" i="13"/>
  <c r="B1174" i="13"/>
  <c r="A1658" i="13"/>
  <c r="D1657" i="13"/>
  <c r="C1657" i="13"/>
  <c r="B1657" i="13"/>
  <c r="F1168" i="15"/>
  <c r="F517" i="15"/>
  <c r="H568" i="13"/>
  <c r="J568" i="13" s="1"/>
  <c r="H1268" i="15"/>
  <c r="J1268" i="15" s="1"/>
  <c r="A925" i="15"/>
  <c r="D924" i="15"/>
  <c r="C924" i="15"/>
  <c r="B924" i="15"/>
  <c r="F1747" i="13"/>
  <c r="A1275" i="13"/>
  <c r="D1274" i="13"/>
  <c r="C1274" i="13"/>
  <c r="B1274" i="13"/>
  <c r="A80" i="14"/>
  <c r="K79" i="14"/>
  <c r="W79" i="14"/>
  <c r="G79" i="14"/>
  <c r="S79" i="14"/>
  <c r="C79" i="14"/>
  <c r="O79" i="14"/>
  <c r="B79" i="14"/>
  <c r="A1610" i="13"/>
  <c r="D1609" i="13"/>
  <c r="B1609" i="13"/>
  <c r="C1609" i="13"/>
  <c r="A475" i="13"/>
  <c r="C474" i="13"/>
  <c r="B474" i="13"/>
  <c r="D474" i="13"/>
  <c r="J667" i="15"/>
  <c r="D1801" i="13"/>
  <c r="C1801" i="13"/>
  <c r="B1801" i="13"/>
  <c r="A1802" i="13"/>
  <c r="B879" i="14"/>
  <c r="A880" i="14"/>
  <c r="D879" i="14"/>
  <c r="C879" i="14"/>
  <c r="I227" i="14"/>
  <c r="H281" i="14"/>
  <c r="I281" i="14" s="1"/>
  <c r="E168" i="13"/>
  <c r="G168" i="13" s="1"/>
  <c r="G1267" i="15"/>
  <c r="E1268" i="15" s="1"/>
  <c r="F1268" i="15" s="1"/>
  <c r="E1218" i="13"/>
  <c r="G1218" i="13" s="1"/>
  <c r="H1019" i="13"/>
  <c r="I1019" i="13" s="1"/>
  <c r="H417" i="15"/>
  <c r="J417" i="15" s="1"/>
  <c r="A832" i="14"/>
  <c r="D831" i="14"/>
  <c r="C831" i="14"/>
  <c r="B831" i="14"/>
  <c r="A27" i="14"/>
  <c r="K26" i="14"/>
  <c r="W26" i="14"/>
  <c r="G26" i="14"/>
  <c r="S26" i="14"/>
  <c r="C26" i="14"/>
  <c r="B26" i="14"/>
  <c r="O26" i="14"/>
  <c r="E369" i="15"/>
  <c r="G369" i="15" s="1"/>
  <c r="G1747" i="13"/>
  <c r="E318" i="15"/>
  <c r="G318" i="15" s="1"/>
  <c r="E770" i="13"/>
  <c r="G770" i="13" s="1"/>
  <c r="H488" i="14"/>
  <c r="I488" i="14" s="1"/>
  <c r="C775" i="15"/>
  <c r="B775" i="15"/>
  <c r="D775" i="15"/>
  <c r="A776" i="15"/>
  <c r="F1457" i="13"/>
  <c r="I22" i="14"/>
  <c r="I267" i="13"/>
  <c r="A1754" i="13"/>
  <c r="D1753" i="13"/>
  <c r="C1753" i="13"/>
  <c r="B1753" i="13"/>
  <c r="A976" i="14"/>
  <c r="C975" i="14"/>
  <c r="D975" i="14"/>
  <c r="B975" i="14"/>
  <c r="D775" i="13"/>
  <c r="C775" i="13"/>
  <c r="B775" i="13"/>
  <c r="A776" i="13"/>
  <c r="D591" i="14"/>
  <c r="C591" i="14"/>
  <c r="B591" i="14"/>
  <c r="A592" i="14"/>
  <c r="D924" i="13"/>
  <c r="C924" i="13"/>
  <c r="B924" i="13"/>
  <c r="A925" i="13"/>
  <c r="W494" i="14"/>
  <c r="G494" i="14"/>
  <c r="S494" i="14"/>
  <c r="C494" i="14"/>
  <c r="B494" i="14"/>
  <c r="O494" i="14"/>
  <c r="A495" i="14"/>
  <c r="K494" i="14"/>
  <c r="G466" i="15"/>
  <c r="F1217" i="15"/>
  <c r="A1372" i="15"/>
  <c r="D1371" i="15"/>
  <c r="C1371" i="15"/>
  <c r="B1371" i="15"/>
  <c r="E1363" i="13"/>
  <c r="G1363" i="13" s="1"/>
  <c r="A1322" i="13"/>
  <c r="D1321" i="13"/>
  <c r="C1321" i="13"/>
  <c r="B1321" i="13"/>
  <c r="A625" i="15"/>
  <c r="D624" i="15"/>
  <c r="C624" i="15"/>
  <c r="B624" i="15"/>
  <c r="B324" i="13"/>
  <c r="A325" i="13"/>
  <c r="D324" i="13"/>
  <c r="C324" i="13"/>
  <c r="F1604" i="15"/>
  <c r="E369" i="13"/>
  <c r="F369" i="13" s="1"/>
  <c r="F18" i="13"/>
  <c r="A675" i="15"/>
  <c r="D674" i="15"/>
  <c r="C674" i="15"/>
  <c r="B674" i="15"/>
  <c r="C1467" i="15"/>
  <c r="B1467" i="15"/>
  <c r="A1468" i="15"/>
  <c r="D1467" i="15"/>
  <c r="A675" i="13"/>
  <c r="D674" i="13"/>
  <c r="C674" i="13"/>
  <c r="B674" i="13"/>
  <c r="A427" i="15"/>
  <c r="D426" i="15"/>
  <c r="C426" i="15"/>
  <c r="B426" i="15"/>
  <c r="A26" i="13"/>
  <c r="D25" i="13"/>
  <c r="C25" i="13"/>
  <c r="B25" i="13"/>
  <c r="E22" i="5"/>
  <c r="H22" i="5" s="1"/>
  <c r="H128" i="14"/>
  <c r="J128" i="14" s="1"/>
  <c r="F467" i="13"/>
  <c r="G117" i="15"/>
  <c r="J868" i="13"/>
  <c r="J969" i="13"/>
  <c r="H970" i="13" s="1"/>
  <c r="J970" i="13" s="1"/>
  <c r="H1020" i="15"/>
  <c r="I1020" i="15" s="1"/>
  <c r="D874" i="15"/>
  <c r="C874" i="15"/>
  <c r="B874" i="15"/>
  <c r="A875" i="15"/>
  <c r="A475" i="15"/>
  <c r="D474" i="15"/>
  <c r="C474" i="15"/>
  <c r="B474" i="15"/>
  <c r="S234" i="14"/>
  <c r="C234" i="14"/>
  <c r="B234" i="14"/>
  <c r="O234" i="14"/>
  <c r="A235" i="14"/>
  <c r="K234" i="14"/>
  <c r="W234" i="14"/>
  <c r="G234" i="14"/>
  <c r="G1604" i="15"/>
  <c r="C224" i="13"/>
  <c r="B224" i="13"/>
  <c r="A225" i="13"/>
  <c r="D224" i="13"/>
  <c r="E1169" i="13"/>
  <c r="F1169" i="13" s="1"/>
  <c r="A825" i="15"/>
  <c r="D824" i="15"/>
  <c r="C824" i="15"/>
  <c r="B824" i="15"/>
  <c r="D543" i="14"/>
  <c r="C543" i="14"/>
  <c r="B543" i="14"/>
  <c r="A544" i="14"/>
  <c r="E70" i="5"/>
  <c r="G917" i="15"/>
  <c r="D1369" i="13"/>
  <c r="C1369" i="13"/>
  <c r="B1369" i="13"/>
  <c r="A1370" i="13"/>
  <c r="A1517" i="15"/>
  <c r="D1516" i="15"/>
  <c r="C1516" i="15"/>
  <c r="B1516" i="15"/>
  <c r="D639" i="14"/>
  <c r="C639" i="14"/>
  <c r="B639" i="14"/>
  <c r="A640" i="14"/>
  <c r="H1169" i="13"/>
  <c r="J1169" i="13" s="1"/>
  <c r="E1506" i="13"/>
  <c r="A175" i="13"/>
  <c r="D174" i="13"/>
  <c r="B174" i="13"/>
  <c r="C174" i="13"/>
  <c r="D1323" i="15"/>
  <c r="C1323" i="15"/>
  <c r="A1324" i="15"/>
  <c r="B1323" i="15"/>
  <c r="A175" i="15"/>
  <c r="D174" i="15"/>
  <c r="C174" i="15"/>
  <c r="B174" i="15"/>
  <c r="I520" i="13"/>
  <c r="A375" i="13"/>
  <c r="D374" i="13"/>
  <c r="C374" i="13"/>
  <c r="B374" i="13"/>
  <c r="A1515" i="13"/>
  <c r="D1514" i="13"/>
  <c r="B1514" i="13"/>
  <c r="C1514" i="13"/>
  <c r="H1411" i="15"/>
  <c r="F1411" i="15"/>
  <c r="A131" i="14"/>
  <c r="G130" i="14"/>
  <c r="W130" i="14"/>
  <c r="C130" i="14"/>
  <c r="S130" i="14"/>
  <c r="B130" i="14"/>
  <c r="O130" i="14"/>
  <c r="K130" i="14"/>
  <c r="A725" i="15"/>
  <c r="B724" i="15"/>
  <c r="D724" i="15"/>
  <c r="C724" i="15"/>
  <c r="E1795" i="13"/>
  <c r="F1795" i="13" s="1"/>
  <c r="A75" i="13"/>
  <c r="D74" i="13"/>
  <c r="C74" i="13"/>
  <c r="B74" i="13"/>
  <c r="D574" i="13"/>
  <c r="C574" i="13"/>
  <c r="B574" i="13"/>
  <c r="A575" i="13"/>
  <c r="D1465" i="13"/>
  <c r="C1465" i="13"/>
  <c r="B1465" i="13"/>
  <c r="A1466" i="13"/>
  <c r="B276" i="13"/>
  <c r="A277" i="13"/>
  <c r="D276" i="13"/>
  <c r="C276" i="13"/>
  <c r="E1317" i="15"/>
  <c r="G1317" i="15" s="1"/>
  <c r="E619" i="15"/>
  <c r="F619" i="15" s="1"/>
  <c r="H669" i="13"/>
  <c r="J669" i="13" s="1"/>
  <c r="E969" i="15"/>
  <c r="G969" i="15" s="1"/>
  <c r="B524" i="13"/>
  <c r="D524" i="13"/>
  <c r="C524" i="13"/>
  <c r="A525" i="13"/>
  <c r="A688" i="14"/>
  <c r="D687" i="14"/>
  <c r="C687" i="14"/>
  <c r="B687" i="14"/>
  <c r="C1026" i="15"/>
  <c r="B1026" i="15"/>
  <c r="A1027" i="15"/>
  <c r="D1026" i="15"/>
  <c r="A526" i="15"/>
  <c r="D525" i="15"/>
  <c r="C525" i="15"/>
  <c r="B525" i="15"/>
  <c r="H118" i="15"/>
  <c r="I118" i="15" s="1"/>
  <c r="A75" i="15"/>
  <c r="D74" i="15"/>
  <c r="C74" i="15"/>
  <c r="B74" i="15"/>
  <c r="H517" i="15"/>
  <c r="J517" i="15" s="1"/>
  <c r="G1069" i="15" l="1"/>
  <c r="F1069" i="15"/>
  <c r="I269" i="15"/>
  <c r="I1170" i="15"/>
  <c r="H1070" i="15"/>
  <c r="J1070" i="15"/>
  <c r="I1070" i="15"/>
  <c r="H1317" i="15"/>
  <c r="H1120" i="15"/>
  <c r="I1120" i="15" s="1"/>
  <c r="J1120" i="15"/>
  <c r="F436" i="14"/>
  <c r="D437" i="14" s="1"/>
  <c r="F437" i="14" s="1"/>
  <c r="E1463" i="15"/>
  <c r="F1463" i="15" s="1"/>
  <c r="J368" i="13"/>
  <c r="I368" i="13"/>
  <c r="J384" i="14"/>
  <c r="H177" i="14"/>
  <c r="I177" i="14" s="1"/>
  <c r="J71" i="15"/>
  <c r="I170" i="15"/>
  <c r="J1170" i="15"/>
  <c r="H1072" i="13"/>
  <c r="I1072" i="13" s="1"/>
  <c r="F17" i="15"/>
  <c r="G721" i="13"/>
  <c r="E722" i="13" s="1"/>
  <c r="G1556" i="15"/>
  <c r="E1557" i="15" s="1"/>
  <c r="H1557" i="15" s="1"/>
  <c r="I517" i="15"/>
  <c r="H518" i="15" s="1"/>
  <c r="I518" i="15" s="1"/>
  <c r="G519" i="13"/>
  <c r="F519" i="13"/>
  <c r="E520" i="13" s="1"/>
  <c r="G520" i="13" s="1"/>
  <c r="J469" i="15"/>
  <c r="H470" i="15" s="1"/>
  <c r="J470" i="15" s="1"/>
  <c r="H819" i="15"/>
  <c r="J819" i="15" s="1"/>
  <c r="G869" i="13"/>
  <c r="F869" i="13"/>
  <c r="F118" i="13"/>
  <c r="G118" i="13"/>
  <c r="E1508" i="15"/>
  <c r="H1508" i="15" s="1"/>
  <c r="J618" i="13"/>
  <c r="G369" i="13"/>
  <c r="E370" i="13" s="1"/>
  <c r="G370" i="13" s="1"/>
  <c r="F168" i="13"/>
  <c r="E169" i="13" s="1"/>
  <c r="G169" i="13" s="1"/>
  <c r="H72" i="14"/>
  <c r="J72" i="14"/>
  <c r="I72" i="14"/>
  <c r="J1020" i="15"/>
  <c r="H1021" i="15" s="1"/>
  <c r="I1021" i="15" s="1"/>
  <c r="D74" i="14"/>
  <c r="F74" i="14" s="1"/>
  <c r="F1365" i="15"/>
  <c r="E1366" i="15" s="1"/>
  <c r="H1366" i="15" s="1"/>
  <c r="J870" i="15"/>
  <c r="G68" i="15"/>
  <c r="E1653" i="13"/>
  <c r="H1653" i="13" s="1"/>
  <c r="G619" i="15"/>
  <c r="F1653" i="13"/>
  <c r="G1553" i="13"/>
  <c r="F569" i="13"/>
  <c r="E1069" i="13"/>
  <c r="F1069" i="13" s="1"/>
  <c r="E719" i="15"/>
  <c r="F719" i="15" s="1"/>
  <c r="G821" i="13"/>
  <c r="E822" i="13" s="1"/>
  <c r="F822" i="13" s="1"/>
  <c r="F332" i="14"/>
  <c r="D333" i="14" s="1"/>
  <c r="F333" i="14" s="1"/>
  <c r="F668" i="15"/>
  <c r="E669" i="15" s="1"/>
  <c r="G669" i="15" s="1"/>
  <c r="H1795" i="13"/>
  <c r="I417" i="15"/>
  <c r="G1314" i="13"/>
  <c r="I918" i="13"/>
  <c r="H919" i="13" s="1"/>
  <c r="J919" i="13" s="1"/>
  <c r="F369" i="15"/>
  <c r="H469" i="15"/>
  <c r="I469" i="15" s="1"/>
  <c r="G1169" i="13"/>
  <c r="J333" i="14"/>
  <c r="H334" i="14" s="1"/>
  <c r="J334" i="14" s="1"/>
  <c r="H18" i="13"/>
  <c r="J18" i="13" s="1"/>
  <c r="F1119" i="13"/>
  <c r="D124" i="14"/>
  <c r="E124" i="14" s="1"/>
  <c r="H1553" i="13"/>
  <c r="H1171" i="15"/>
  <c r="J1171" i="15"/>
  <c r="I1171" i="15"/>
  <c r="I719" i="15"/>
  <c r="H720" i="15" s="1"/>
  <c r="J720" i="15" s="1"/>
  <c r="D228" i="14"/>
  <c r="E228" i="14" s="1"/>
  <c r="E868" i="15"/>
  <c r="F868" i="15" s="1"/>
  <c r="F318" i="15"/>
  <c r="E319" i="15" s="1"/>
  <c r="G319" i="15" s="1"/>
  <c r="D332" i="14"/>
  <c r="E332" i="14" s="1"/>
  <c r="H768" i="13"/>
  <c r="I768" i="13" s="1"/>
  <c r="I1169" i="13"/>
  <c r="H1170" i="13" s="1"/>
  <c r="J1170" i="13" s="1"/>
  <c r="G818" i="15"/>
  <c r="I1268" i="15"/>
  <c r="H1269" i="15" s="1"/>
  <c r="J1269" i="15" s="1"/>
  <c r="F269" i="13"/>
  <c r="F385" i="14"/>
  <c r="D386" i="14" s="1"/>
  <c r="E386" i="14" s="1"/>
  <c r="J420" i="13"/>
  <c r="H421" i="13" s="1"/>
  <c r="H68" i="13"/>
  <c r="J768" i="15"/>
  <c r="E18" i="15"/>
  <c r="G18" i="15" s="1"/>
  <c r="J570" i="15"/>
  <c r="H571" i="15" s="1"/>
  <c r="J571" i="15" s="1"/>
  <c r="I317" i="15"/>
  <c r="H318" i="15" s="1"/>
  <c r="J318" i="15" s="1"/>
  <c r="F1314" i="13"/>
  <c r="F18" i="15"/>
  <c r="E19" i="15" s="1"/>
  <c r="G19" i="15" s="1"/>
  <c r="J818" i="15"/>
  <c r="G1365" i="15"/>
  <c r="J117" i="13"/>
  <c r="H118" i="13" s="1"/>
  <c r="F1218" i="13"/>
  <c r="G219" i="13"/>
  <c r="F219" i="13"/>
  <c r="H72" i="15"/>
  <c r="J72" i="15" s="1"/>
  <c r="G269" i="15"/>
  <c r="F269" i="15"/>
  <c r="C175" i="15"/>
  <c r="B175" i="15"/>
  <c r="D175" i="15"/>
  <c r="A176" i="15"/>
  <c r="F969" i="15"/>
  <c r="I18" i="15"/>
  <c r="A1467" i="13"/>
  <c r="C1466" i="13"/>
  <c r="D1466" i="13"/>
  <c r="B1466" i="13"/>
  <c r="C75" i="13"/>
  <c r="B75" i="13"/>
  <c r="A76" i="13"/>
  <c r="D75" i="13"/>
  <c r="A236" i="14"/>
  <c r="K235" i="14"/>
  <c r="W235" i="14"/>
  <c r="G235" i="14"/>
  <c r="S235" i="14"/>
  <c r="C235" i="14"/>
  <c r="B235" i="14"/>
  <c r="O235" i="14"/>
  <c r="F22" i="5"/>
  <c r="E1605" i="15"/>
  <c r="H1605" i="15" s="1"/>
  <c r="D784" i="14"/>
  <c r="C784" i="14"/>
  <c r="B784" i="14"/>
  <c r="A785" i="14"/>
  <c r="B29" i="5"/>
  <c r="A30" i="5"/>
  <c r="D29" i="5"/>
  <c r="C29" i="5"/>
  <c r="E769" i="15"/>
  <c r="G769" i="15" s="1"/>
  <c r="G1118" i="15"/>
  <c r="G22" i="5"/>
  <c r="A676" i="13"/>
  <c r="D675" i="13"/>
  <c r="C675" i="13"/>
  <c r="B675" i="13"/>
  <c r="H1363" i="13"/>
  <c r="C80" i="14"/>
  <c r="B80" i="14"/>
  <c r="A81" i="14"/>
  <c r="G80" i="14"/>
  <c r="A427" i="13"/>
  <c r="C426" i="13"/>
  <c r="B426" i="13"/>
  <c r="D426" i="13"/>
  <c r="A1126" i="15"/>
  <c r="D1125" i="15"/>
  <c r="C1125" i="15"/>
  <c r="B1125" i="15"/>
  <c r="D1225" i="15"/>
  <c r="C1225" i="15"/>
  <c r="B1225" i="15"/>
  <c r="A1226" i="15"/>
  <c r="A1076" i="15"/>
  <c r="D1075" i="15"/>
  <c r="C1075" i="15"/>
  <c r="B1075" i="15"/>
  <c r="D125" i="15"/>
  <c r="C125" i="15"/>
  <c r="B125" i="15"/>
  <c r="A126" i="15"/>
  <c r="G1268" i="15"/>
  <c r="G1018" i="15"/>
  <c r="G418" i="15"/>
  <c r="F421" i="13"/>
  <c r="I970" i="13"/>
  <c r="A826" i="15"/>
  <c r="D825" i="15"/>
  <c r="C825" i="15"/>
  <c r="B825" i="15"/>
  <c r="F1363" i="13"/>
  <c r="E177" i="14"/>
  <c r="A833" i="14"/>
  <c r="C832" i="14"/>
  <c r="D832" i="14"/>
  <c r="B832" i="14"/>
  <c r="G219" i="15"/>
  <c r="A476" i="13"/>
  <c r="D475" i="13"/>
  <c r="C475" i="13"/>
  <c r="B475" i="13"/>
  <c r="E518" i="15"/>
  <c r="G518" i="15" s="1"/>
  <c r="H385" i="14"/>
  <c r="I385" i="14" s="1"/>
  <c r="A1565" i="15"/>
  <c r="D1564" i="15"/>
  <c r="C1564" i="15"/>
  <c r="B1564" i="15"/>
  <c r="I128" i="14"/>
  <c r="A527" i="15"/>
  <c r="D526" i="15"/>
  <c r="C526" i="15"/>
  <c r="B526" i="15"/>
  <c r="I720" i="13"/>
  <c r="I669" i="13"/>
  <c r="F1317" i="15"/>
  <c r="G1795" i="13"/>
  <c r="E1796" i="13" s="1"/>
  <c r="C375" i="13"/>
  <c r="B375" i="13"/>
  <c r="D375" i="13"/>
  <c r="A376" i="13"/>
  <c r="D1324" i="15"/>
  <c r="C1324" i="15"/>
  <c r="B1324" i="15"/>
  <c r="A1325" i="15"/>
  <c r="A641" i="14"/>
  <c r="D640" i="14"/>
  <c r="C640" i="14"/>
  <c r="B640" i="14"/>
  <c r="C1468" i="15"/>
  <c r="D1468" i="15"/>
  <c r="B1468" i="15"/>
  <c r="A1469" i="15"/>
  <c r="A977" i="14"/>
  <c r="D976" i="14"/>
  <c r="C976" i="14"/>
  <c r="B976" i="14"/>
  <c r="E370" i="15"/>
  <c r="F370" i="15" s="1"/>
  <c r="H228" i="14"/>
  <c r="J228" i="14" s="1"/>
  <c r="E1169" i="15"/>
  <c r="G1169" i="15" s="1"/>
  <c r="E1554" i="13"/>
  <c r="H1554" i="13" s="1"/>
  <c r="B77" i="5"/>
  <c r="D77" i="5"/>
  <c r="C77" i="5"/>
  <c r="A78" i="5"/>
  <c r="C575" i="15"/>
  <c r="B575" i="15"/>
  <c r="A576" i="15"/>
  <c r="D575" i="15"/>
  <c r="A1707" i="13"/>
  <c r="D1706" i="13"/>
  <c r="C1706" i="13"/>
  <c r="B1706" i="13"/>
  <c r="I968" i="15"/>
  <c r="A326" i="13"/>
  <c r="D325" i="13"/>
  <c r="C325" i="13"/>
  <c r="B325" i="13"/>
  <c r="D592" i="14"/>
  <c r="A593" i="14"/>
  <c r="B592" i="14"/>
  <c r="C592" i="14"/>
  <c r="A1128" i="13"/>
  <c r="D1127" i="13"/>
  <c r="C1127" i="13"/>
  <c r="B1127" i="13"/>
  <c r="E69" i="15"/>
  <c r="F69" i="15" s="1"/>
  <c r="E1267" i="13"/>
  <c r="G1267" i="13" s="1"/>
  <c r="E918" i="15"/>
  <c r="F918" i="15" s="1"/>
  <c r="E570" i="15"/>
  <c r="G570" i="15" s="1"/>
  <c r="A1226" i="13"/>
  <c r="D1225" i="13"/>
  <c r="C1225" i="13"/>
  <c r="B1225" i="13"/>
  <c r="E1409" i="13"/>
  <c r="G1409" i="13" s="1"/>
  <c r="I218" i="15"/>
  <c r="A826" i="13"/>
  <c r="D825" i="13"/>
  <c r="B825" i="13"/>
  <c r="C825" i="13"/>
  <c r="W339" i="14"/>
  <c r="G339" i="14"/>
  <c r="S339" i="14"/>
  <c r="C339" i="14"/>
  <c r="B339" i="14"/>
  <c r="O339" i="14"/>
  <c r="A340" i="14"/>
  <c r="K339" i="14"/>
  <c r="W443" i="14"/>
  <c r="G443" i="14"/>
  <c r="S443" i="14"/>
  <c r="C443" i="14"/>
  <c r="B443" i="14"/>
  <c r="O443" i="14"/>
  <c r="A444" i="14"/>
  <c r="K443" i="14"/>
  <c r="E467" i="15"/>
  <c r="F467" i="15" s="1"/>
  <c r="D225" i="13"/>
  <c r="B225" i="13"/>
  <c r="C225" i="13"/>
  <c r="A226" i="13"/>
  <c r="D1322" i="13"/>
  <c r="C1322" i="13"/>
  <c r="B1322" i="13"/>
  <c r="A1323" i="13"/>
  <c r="H70" i="5"/>
  <c r="F70" i="5"/>
  <c r="A576" i="13"/>
  <c r="D575" i="13"/>
  <c r="B575" i="13"/>
  <c r="C575" i="13"/>
  <c r="A881" i="14"/>
  <c r="D880" i="14"/>
  <c r="C880" i="14"/>
  <c r="B880" i="14"/>
  <c r="D1610" i="13"/>
  <c r="C1610" i="13"/>
  <c r="B1610" i="13"/>
  <c r="A1611" i="13"/>
  <c r="D925" i="15"/>
  <c r="A926" i="15"/>
  <c r="C925" i="15"/>
  <c r="B925" i="15"/>
  <c r="E489" i="14"/>
  <c r="B376" i="15"/>
  <c r="A377" i="15"/>
  <c r="C376" i="15"/>
  <c r="D376" i="15"/>
  <c r="D736" i="14"/>
  <c r="C736" i="14"/>
  <c r="B736" i="14"/>
  <c r="A737" i="14"/>
  <c r="C1562" i="13"/>
  <c r="A1563" i="13"/>
  <c r="D1562" i="13"/>
  <c r="B1562" i="13"/>
  <c r="I218" i="13"/>
  <c r="G318" i="13"/>
  <c r="H1118" i="13"/>
  <c r="I1118" i="13" s="1"/>
  <c r="W287" i="14"/>
  <c r="G287" i="14"/>
  <c r="S287" i="14"/>
  <c r="C287" i="14"/>
  <c r="B287" i="14"/>
  <c r="O287" i="14"/>
  <c r="A288" i="14"/>
  <c r="K287" i="14"/>
  <c r="E23" i="14"/>
  <c r="H1506" i="13"/>
  <c r="F1506" i="13"/>
  <c r="C1372" i="15"/>
  <c r="D1372" i="15"/>
  <c r="B1372" i="15"/>
  <c r="A1373" i="15"/>
  <c r="C1754" i="13"/>
  <c r="B1754" i="13"/>
  <c r="A1755" i="13"/>
  <c r="D1754" i="13"/>
  <c r="C1275" i="13"/>
  <c r="B1275" i="13"/>
  <c r="D1275" i="13"/>
  <c r="A1276" i="13"/>
  <c r="A1659" i="13"/>
  <c r="C1658" i="13"/>
  <c r="B1658" i="13"/>
  <c r="D1658" i="13"/>
  <c r="D975" i="13"/>
  <c r="C975" i="13"/>
  <c r="B975" i="13"/>
  <c r="A976" i="13"/>
  <c r="F169" i="15"/>
  <c r="H1218" i="15"/>
  <c r="I1218" i="15" s="1"/>
  <c r="I169" i="13"/>
  <c r="F968" i="13"/>
  <c r="A132" i="14"/>
  <c r="K131" i="14"/>
  <c r="B131" i="14"/>
  <c r="S131" i="14"/>
  <c r="O131" i="14"/>
  <c r="G131" i="14"/>
  <c r="C131" i="14"/>
  <c r="W131" i="14"/>
  <c r="E1412" i="15"/>
  <c r="F1412" i="15" s="1"/>
  <c r="A27" i="13"/>
  <c r="D26" i="13"/>
  <c r="C26" i="13"/>
  <c r="B26" i="13"/>
  <c r="D475" i="15"/>
  <c r="C475" i="15"/>
  <c r="B475" i="15"/>
  <c r="A476" i="15"/>
  <c r="H268" i="13"/>
  <c r="I268" i="13" s="1"/>
  <c r="A1803" i="13"/>
  <c r="D1802" i="13"/>
  <c r="C1802" i="13"/>
  <c r="B1802" i="13"/>
  <c r="D275" i="15"/>
  <c r="C275" i="15"/>
  <c r="B275" i="15"/>
  <c r="A276" i="15"/>
  <c r="D25" i="15"/>
  <c r="C25" i="15"/>
  <c r="B25" i="15"/>
  <c r="A26" i="15"/>
  <c r="H438" i="14"/>
  <c r="J438" i="14" s="1"/>
  <c r="H171" i="15"/>
  <c r="J171" i="15" s="1"/>
  <c r="J1019" i="13"/>
  <c r="H1020" i="13" s="1"/>
  <c r="I1020" i="13" s="1"/>
  <c r="H370" i="15"/>
  <c r="J370" i="15" s="1"/>
  <c r="J488" i="14"/>
  <c r="A1028" i="15"/>
  <c r="C1027" i="15"/>
  <c r="B1027" i="15"/>
  <c r="D1027" i="15"/>
  <c r="H521" i="13"/>
  <c r="J521" i="13" s="1"/>
  <c r="A76" i="15"/>
  <c r="D75" i="15"/>
  <c r="C75" i="15"/>
  <c r="B75" i="15"/>
  <c r="A726" i="15"/>
  <c r="D725" i="15"/>
  <c r="C725" i="15"/>
  <c r="B725" i="15"/>
  <c r="A176" i="13"/>
  <c r="D175" i="13"/>
  <c r="C175" i="13"/>
  <c r="B175" i="13"/>
  <c r="A545" i="14"/>
  <c r="D544" i="14"/>
  <c r="C544" i="14"/>
  <c r="B544" i="14"/>
  <c r="E468" i="13"/>
  <c r="G468" i="13" s="1"/>
  <c r="A676" i="15"/>
  <c r="D675" i="15"/>
  <c r="C675" i="15"/>
  <c r="B675" i="15"/>
  <c r="E1218" i="15"/>
  <c r="G1218" i="15" s="1"/>
  <c r="H23" i="14"/>
  <c r="J23" i="14" s="1"/>
  <c r="E1219" i="13"/>
  <c r="G1219" i="13" s="1"/>
  <c r="E270" i="13"/>
  <c r="F270" i="13" s="1"/>
  <c r="E619" i="13"/>
  <c r="F619" i="13" s="1"/>
  <c r="D1421" i="15"/>
  <c r="C1421" i="15"/>
  <c r="A1422" i="15"/>
  <c r="B1421" i="15"/>
  <c r="E1699" i="13"/>
  <c r="W391" i="14"/>
  <c r="G391" i="14"/>
  <c r="S391" i="14"/>
  <c r="C391" i="14"/>
  <c r="B391" i="14"/>
  <c r="O391" i="14"/>
  <c r="A392" i="14"/>
  <c r="K391" i="14"/>
  <c r="A327" i="15"/>
  <c r="D326" i="15"/>
  <c r="C326" i="15"/>
  <c r="B326" i="15"/>
  <c r="H668" i="15"/>
  <c r="I668" i="15" s="1"/>
  <c r="G1506" i="13"/>
  <c r="E1458" i="13"/>
  <c r="H1458" i="13" s="1"/>
  <c r="I317" i="13"/>
  <c r="I619" i="15"/>
  <c r="E1603" i="13"/>
  <c r="G1603" i="13" s="1"/>
  <c r="D1418" i="13"/>
  <c r="C1418" i="13"/>
  <c r="B1418" i="13"/>
  <c r="A1419" i="13"/>
  <c r="D875" i="13"/>
  <c r="C875" i="13"/>
  <c r="B875" i="13"/>
  <c r="A876" i="13"/>
  <c r="A127" i="13"/>
  <c r="D126" i="13"/>
  <c r="B126" i="13"/>
  <c r="C126" i="13"/>
  <c r="A1371" i="13"/>
  <c r="D1370" i="13"/>
  <c r="C1370" i="13"/>
  <c r="B1370" i="13"/>
  <c r="A496" i="14"/>
  <c r="K495" i="14"/>
  <c r="W495" i="14"/>
  <c r="G495" i="14"/>
  <c r="S495" i="14"/>
  <c r="C495" i="14"/>
  <c r="B495" i="14"/>
  <c r="O495" i="14"/>
  <c r="E1170" i="13"/>
  <c r="F1170" i="13" s="1"/>
  <c r="D525" i="13"/>
  <c r="B525" i="13"/>
  <c r="C525" i="13"/>
  <c r="A526" i="13"/>
  <c r="A1516" i="13"/>
  <c r="D1515" i="13"/>
  <c r="C1515" i="13"/>
  <c r="B1515" i="13"/>
  <c r="C625" i="15"/>
  <c r="B625" i="15"/>
  <c r="D625" i="15"/>
  <c r="A626" i="15"/>
  <c r="E1070" i="15"/>
  <c r="G1070" i="15" s="1"/>
  <c r="F770" i="13"/>
  <c r="I568" i="13"/>
  <c r="A1176" i="13"/>
  <c r="D1175" i="13"/>
  <c r="C1175" i="13"/>
  <c r="B1175" i="13"/>
  <c r="E118" i="15"/>
  <c r="F118" i="15" s="1"/>
  <c r="H270" i="15"/>
  <c r="I270" i="15" s="1"/>
  <c r="H820" i="13"/>
  <c r="J820" i="13" s="1"/>
  <c r="E918" i="13"/>
  <c r="G918" i="13" s="1"/>
  <c r="D929" i="14"/>
  <c r="B929" i="14"/>
  <c r="A930" i="14"/>
  <c r="E282" i="14"/>
  <c r="I819" i="15"/>
  <c r="D875" i="15"/>
  <c r="C875" i="15"/>
  <c r="B875" i="15"/>
  <c r="A876" i="15"/>
  <c r="A689" i="14"/>
  <c r="D688" i="14"/>
  <c r="C688" i="14"/>
  <c r="B688" i="14"/>
  <c r="A926" i="13"/>
  <c r="B925" i="13"/>
  <c r="D925" i="13"/>
  <c r="C925" i="13"/>
  <c r="A777" i="13"/>
  <c r="D776" i="13"/>
  <c r="C776" i="13"/>
  <c r="B776" i="13"/>
  <c r="H869" i="13"/>
  <c r="I869" i="13" s="1"/>
  <c r="B225" i="15"/>
  <c r="A226" i="15"/>
  <c r="D225" i="15"/>
  <c r="C225" i="15"/>
  <c r="E67" i="13"/>
  <c r="F67" i="13" s="1"/>
  <c r="A627" i="13"/>
  <c r="D626" i="13"/>
  <c r="C626" i="13"/>
  <c r="B626" i="13"/>
  <c r="J177" i="14"/>
  <c r="H178" i="14" s="1"/>
  <c r="I178" i="14" s="1"/>
  <c r="C1175" i="15"/>
  <c r="B1175" i="15"/>
  <c r="A1176" i="15"/>
  <c r="D1175" i="15"/>
  <c r="J281" i="14"/>
  <c r="E19" i="13"/>
  <c r="G19" i="13" s="1"/>
  <c r="J470" i="13"/>
  <c r="H471" i="13" s="1"/>
  <c r="I471" i="13" s="1"/>
  <c r="A1518" i="15"/>
  <c r="C1517" i="15"/>
  <c r="B1517" i="15"/>
  <c r="D1517" i="15"/>
  <c r="D1613" i="15"/>
  <c r="C1613" i="15"/>
  <c r="A1614" i="15"/>
  <c r="B1613" i="15"/>
  <c r="E669" i="13"/>
  <c r="G669" i="13" s="1"/>
  <c r="I922" i="15"/>
  <c r="A976" i="15"/>
  <c r="D975" i="15"/>
  <c r="C975" i="15"/>
  <c r="B975" i="15"/>
  <c r="D1275" i="15"/>
  <c r="A1276" i="15"/>
  <c r="C1275" i="15"/>
  <c r="B1275" i="15"/>
  <c r="G70" i="5"/>
  <c r="H1220" i="13"/>
  <c r="I1220" i="13" s="1"/>
  <c r="E1019" i="13"/>
  <c r="F1019" i="13" s="1"/>
  <c r="E620" i="15"/>
  <c r="F620" i="15" s="1"/>
  <c r="C427" i="15"/>
  <c r="B427" i="15"/>
  <c r="A428" i="15"/>
  <c r="D427" i="15"/>
  <c r="J118" i="15"/>
  <c r="A278" i="13"/>
  <c r="D277" i="13"/>
  <c r="C277" i="13"/>
  <c r="B277" i="13"/>
  <c r="A777" i="15"/>
  <c r="D776" i="15"/>
  <c r="C776" i="15"/>
  <c r="B776" i="15"/>
  <c r="S27" i="14"/>
  <c r="C27" i="14"/>
  <c r="B27" i="14"/>
  <c r="O27" i="14"/>
  <c r="A28" i="14"/>
  <c r="K27" i="14"/>
  <c r="W27" i="14"/>
  <c r="G27" i="14"/>
  <c r="A184" i="14"/>
  <c r="K183" i="14"/>
  <c r="W183" i="14"/>
  <c r="G183" i="14"/>
  <c r="S183" i="14"/>
  <c r="C183" i="14"/>
  <c r="B183" i="14"/>
  <c r="O183" i="14"/>
  <c r="A726" i="13"/>
  <c r="D725" i="13"/>
  <c r="C725" i="13"/>
  <c r="B725" i="13"/>
  <c r="E1748" i="13"/>
  <c r="G1748" i="13" s="1"/>
  <c r="A1026" i="13"/>
  <c r="D1025" i="13"/>
  <c r="C1025" i="13"/>
  <c r="B1025" i="13"/>
  <c r="A1076" i="13"/>
  <c r="D1075" i="13"/>
  <c r="C1075" i="13"/>
  <c r="B1075" i="13"/>
  <c r="H871" i="15"/>
  <c r="J871" i="15" s="1"/>
  <c r="G722" i="13" l="1"/>
  <c r="F722" i="13"/>
  <c r="E723" i="13" s="1"/>
  <c r="G723" i="13" s="1"/>
  <c r="H369" i="13"/>
  <c r="J369" i="13" s="1"/>
  <c r="I369" i="13"/>
  <c r="G69" i="15"/>
  <c r="E70" i="15" s="1"/>
  <c r="F70" i="15" s="1"/>
  <c r="G1463" i="15"/>
  <c r="E1464" i="15" s="1"/>
  <c r="E119" i="13"/>
  <c r="G119" i="13" s="1"/>
  <c r="J1072" i="13"/>
  <c r="H1073" i="13" s="1"/>
  <c r="I1073" i="13" s="1"/>
  <c r="G619" i="13"/>
  <c r="H1121" i="15"/>
  <c r="I1121" i="15" s="1"/>
  <c r="J1121" i="15"/>
  <c r="F228" i="14"/>
  <c r="D229" i="14" s="1"/>
  <c r="G1069" i="13"/>
  <c r="G868" i="15"/>
  <c r="E869" i="15" s="1"/>
  <c r="H1463" i="15"/>
  <c r="G1653" i="13"/>
  <c r="E1654" i="13" s="1"/>
  <c r="F1654" i="13" s="1"/>
  <c r="H1071" i="15"/>
  <c r="J1071" i="15" s="1"/>
  <c r="I1071" i="15"/>
  <c r="J270" i="15"/>
  <c r="H271" i="15" s="1"/>
  <c r="J271" i="15" s="1"/>
  <c r="E870" i="13"/>
  <c r="F870" i="13" s="1"/>
  <c r="J118" i="13"/>
  <c r="I118" i="13"/>
  <c r="H119" i="13" s="1"/>
  <c r="J119" i="13" s="1"/>
  <c r="J421" i="13"/>
  <c r="I421" i="13"/>
  <c r="F19" i="13"/>
  <c r="J68" i="13"/>
  <c r="I68" i="13"/>
  <c r="H769" i="15"/>
  <c r="I769" i="15" s="1"/>
  <c r="H73" i="14"/>
  <c r="J73" i="14" s="1"/>
  <c r="E1315" i="13"/>
  <c r="G1315" i="13" s="1"/>
  <c r="F1366" i="15"/>
  <c r="G620" i="15"/>
  <c r="E621" i="15" s="1"/>
  <c r="F621" i="15" s="1"/>
  <c r="F319" i="15"/>
  <c r="J385" i="14"/>
  <c r="H386" i="14" s="1"/>
  <c r="I386" i="14" s="1"/>
  <c r="I470" i="15"/>
  <c r="I318" i="15"/>
  <c r="I171" i="15"/>
  <c r="H172" i="15" s="1"/>
  <c r="I172" i="15" s="1"/>
  <c r="E819" i="15"/>
  <c r="F819" i="15" s="1"/>
  <c r="F570" i="15"/>
  <c r="E571" i="15" s="1"/>
  <c r="G571" i="15" s="1"/>
  <c r="E1070" i="13"/>
  <c r="F1070" i="13" s="1"/>
  <c r="H619" i="13"/>
  <c r="I619" i="13" s="1"/>
  <c r="F1508" i="15"/>
  <c r="F386" i="14"/>
  <c r="D387" i="14" s="1"/>
  <c r="E387" i="14" s="1"/>
  <c r="H1603" i="13"/>
  <c r="F468" i="13"/>
  <c r="E74" i="14"/>
  <c r="D75" i="14" s="1"/>
  <c r="F75" i="14" s="1"/>
  <c r="J268" i="13"/>
  <c r="H269" i="13" s="1"/>
  <c r="I269" i="13" s="1"/>
  <c r="H1172" i="15"/>
  <c r="I1172" i="15" s="1"/>
  <c r="H418" i="15"/>
  <c r="J418" i="15" s="1"/>
  <c r="F370" i="13"/>
  <c r="E371" i="13" s="1"/>
  <c r="G1170" i="13"/>
  <c r="E1171" i="13" s="1"/>
  <c r="G1171" i="13" s="1"/>
  <c r="G870" i="13"/>
  <c r="E871" i="13" s="1"/>
  <c r="F871" i="13" s="1"/>
  <c r="I919" i="13"/>
  <c r="I228" i="14"/>
  <c r="H229" i="14" s="1"/>
  <c r="I229" i="14" s="1"/>
  <c r="G1508" i="15"/>
  <c r="E570" i="13"/>
  <c r="G570" i="13" s="1"/>
  <c r="G370" i="15"/>
  <c r="E371" i="15" s="1"/>
  <c r="F371" i="15" s="1"/>
  <c r="F520" i="13"/>
  <c r="J1021" i="15"/>
  <c r="H1022" i="15" s="1"/>
  <c r="J1022" i="15" s="1"/>
  <c r="F1219" i="13"/>
  <c r="G1554" i="13"/>
  <c r="E1120" i="13"/>
  <c r="F1120" i="13" s="1"/>
  <c r="F19" i="15"/>
  <c r="I18" i="13"/>
  <c r="F1218" i="15"/>
  <c r="E1219" i="15" s="1"/>
  <c r="G1219" i="15" s="1"/>
  <c r="J768" i="13"/>
  <c r="H769" i="13" s="1"/>
  <c r="I438" i="14"/>
  <c r="F124" i="14"/>
  <c r="D125" i="14" s="1"/>
  <c r="F125" i="14" s="1"/>
  <c r="J1020" i="13"/>
  <c r="H1021" i="13" s="1"/>
  <c r="J1021" i="13" s="1"/>
  <c r="G719" i="15"/>
  <c r="E720" i="15" s="1"/>
  <c r="J518" i="15"/>
  <c r="H519" i="15"/>
  <c r="J519" i="15" s="1"/>
  <c r="H1796" i="13"/>
  <c r="G1796" i="13"/>
  <c r="F1796" i="13"/>
  <c r="H820" i="15"/>
  <c r="I820" i="15" s="1"/>
  <c r="I820" i="13"/>
  <c r="D876" i="13"/>
  <c r="C876" i="13"/>
  <c r="B876" i="13"/>
  <c r="A877" i="13"/>
  <c r="H318" i="13"/>
  <c r="J318" i="13" s="1"/>
  <c r="G1654" i="13"/>
  <c r="A27" i="15"/>
  <c r="D26" i="15"/>
  <c r="C26" i="15"/>
  <c r="B26" i="15"/>
  <c r="D1803" i="13"/>
  <c r="C1803" i="13"/>
  <c r="B1803" i="13"/>
  <c r="A1804" i="13"/>
  <c r="J1218" i="15"/>
  <c r="D490" i="14"/>
  <c r="F490" i="14" s="1"/>
  <c r="A594" i="14"/>
  <c r="D593" i="14"/>
  <c r="B593" i="14"/>
  <c r="D641" i="14"/>
  <c r="B641" i="14"/>
  <c r="A642" i="14"/>
  <c r="A428" i="13"/>
  <c r="D427" i="13"/>
  <c r="C427" i="13"/>
  <c r="B427" i="13"/>
  <c r="J178" i="14"/>
  <c r="H179" i="14" s="1"/>
  <c r="J179" i="14" s="1"/>
  <c r="A1177" i="15"/>
  <c r="D1176" i="15"/>
  <c r="C1176" i="15"/>
  <c r="B1176" i="15"/>
  <c r="D283" i="14"/>
  <c r="E283" i="14" s="1"/>
  <c r="A727" i="15"/>
  <c r="B726" i="15"/>
  <c r="D726" i="15"/>
  <c r="C726" i="15"/>
  <c r="H1654" i="13"/>
  <c r="F723" i="13"/>
  <c r="A341" i="14"/>
  <c r="G340" i="14"/>
  <c r="C340" i="14"/>
  <c r="B340" i="14"/>
  <c r="A577" i="15"/>
  <c r="C576" i="15"/>
  <c r="B576" i="15"/>
  <c r="D576" i="15"/>
  <c r="D1325" i="15"/>
  <c r="C1325" i="15"/>
  <c r="A1326" i="15"/>
  <c r="B1325" i="15"/>
  <c r="A834" i="14"/>
  <c r="D833" i="14"/>
  <c r="B833" i="14"/>
  <c r="E521" i="13"/>
  <c r="G521" i="13" s="1"/>
  <c r="A237" i="14"/>
  <c r="G236" i="14"/>
  <c r="C236" i="14"/>
  <c r="B236" i="14"/>
  <c r="J471" i="13"/>
  <c r="G918" i="15"/>
  <c r="A1519" i="15"/>
  <c r="D1518" i="15"/>
  <c r="C1518" i="15"/>
  <c r="B1518" i="15"/>
  <c r="A927" i="13"/>
  <c r="D926" i="13"/>
  <c r="C926" i="13"/>
  <c r="B926" i="13"/>
  <c r="D930" i="14"/>
  <c r="A931" i="14"/>
  <c r="B930" i="14"/>
  <c r="A1177" i="13"/>
  <c r="C1176" i="13"/>
  <c r="B1176" i="13"/>
  <c r="D1176" i="13"/>
  <c r="D327" i="15"/>
  <c r="C327" i="15"/>
  <c r="A328" i="15"/>
  <c r="B327" i="15"/>
  <c r="E620" i="13"/>
  <c r="G620" i="13" s="1"/>
  <c r="E1220" i="13"/>
  <c r="F1220" i="13" s="1"/>
  <c r="A677" i="15"/>
  <c r="C676" i="15"/>
  <c r="D676" i="15"/>
  <c r="B676" i="15"/>
  <c r="E170" i="15"/>
  <c r="G170" i="15" s="1"/>
  <c r="B826" i="13"/>
  <c r="A827" i="13"/>
  <c r="D826" i="13"/>
  <c r="C826" i="13"/>
  <c r="H489" i="14"/>
  <c r="I489" i="14" s="1"/>
  <c r="I1170" i="13"/>
  <c r="F1557" i="15"/>
  <c r="E270" i="15"/>
  <c r="F270" i="15" s="1"/>
  <c r="D726" i="13"/>
  <c r="C726" i="13"/>
  <c r="B726" i="13"/>
  <c r="A727" i="13"/>
  <c r="F169" i="13"/>
  <c r="H569" i="13"/>
  <c r="J569" i="13" s="1"/>
  <c r="C1516" i="13"/>
  <c r="B1516" i="13"/>
  <c r="A1517" i="13"/>
  <c r="D1516" i="13"/>
  <c r="C496" i="14"/>
  <c r="B496" i="14"/>
  <c r="A497" i="14"/>
  <c r="G496" i="14"/>
  <c r="A1564" i="13"/>
  <c r="D1563" i="13"/>
  <c r="C1563" i="13"/>
  <c r="B1563" i="13"/>
  <c r="A1129" i="13"/>
  <c r="C1128" i="13"/>
  <c r="B1128" i="13"/>
  <c r="D1128" i="13"/>
  <c r="F1554" i="13"/>
  <c r="D1565" i="15"/>
  <c r="A1566" i="15"/>
  <c r="C1565" i="15"/>
  <c r="B1565" i="15"/>
  <c r="G1557" i="15"/>
  <c r="E437" i="14"/>
  <c r="A277" i="15"/>
  <c r="B276" i="15"/>
  <c r="D276" i="15"/>
  <c r="C276" i="15"/>
  <c r="A977" i="13"/>
  <c r="D976" i="13"/>
  <c r="C976" i="13"/>
  <c r="B976" i="13"/>
  <c r="A577" i="13"/>
  <c r="D576" i="13"/>
  <c r="C576" i="13"/>
  <c r="B576" i="13"/>
  <c r="E919" i="15"/>
  <c r="F919" i="15" s="1"/>
  <c r="E320" i="15"/>
  <c r="F320" i="15" s="1"/>
  <c r="C527" i="15"/>
  <c r="D527" i="15"/>
  <c r="B527" i="15"/>
  <c r="A528" i="15"/>
  <c r="H971" i="13"/>
  <c r="I971" i="13" s="1"/>
  <c r="E1119" i="15"/>
  <c r="F1119" i="15" s="1"/>
  <c r="D1076" i="15"/>
  <c r="C1076" i="15"/>
  <c r="B1076" i="15"/>
  <c r="A1077" i="15"/>
  <c r="I571" i="15"/>
  <c r="D1026" i="13"/>
  <c r="C1026" i="13"/>
  <c r="B1026" i="13"/>
  <c r="A1027" i="13"/>
  <c r="D526" i="13"/>
  <c r="A527" i="13"/>
  <c r="C526" i="13"/>
  <c r="B526" i="13"/>
  <c r="A393" i="14"/>
  <c r="G392" i="14"/>
  <c r="B392" i="14"/>
  <c r="C392" i="14"/>
  <c r="B76" i="15"/>
  <c r="A77" i="15"/>
  <c r="D76" i="15"/>
  <c r="C76" i="15"/>
  <c r="C926" i="15"/>
  <c r="B926" i="15"/>
  <c r="A927" i="15"/>
  <c r="D926" i="15"/>
  <c r="G1366" i="15"/>
  <c r="A377" i="13"/>
  <c r="C376" i="13"/>
  <c r="D376" i="13"/>
  <c r="B376" i="13"/>
  <c r="H282" i="14"/>
  <c r="I282" i="14" s="1"/>
  <c r="A1227" i="15"/>
  <c r="D1226" i="15"/>
  <c r="C1226" i="15"/>
  <c r="B1226" i="15"/>
  <c r="B676" i="13"/>
  <c r="A677" i="13"/>
  <c r="D676" i="13"/>
  <c r="C676" i="13"/>
  <c r="A77" i="13"/>
  <c r="D76" i="13"/>
  <c r="C76" i="13"/>
  <c r="B76" i="13"/>
  <c r="G822" i="13"/>
  <c r="E1019" i="15"/>
  <c r="F1019" i="15" s="1"/>
  <c r="G118" i="15"/>
  <c r="G467" i="15"/>
  <c r="A1756" i="13"/>
  <c r="D1755" i="13"/>
  <c r="C1755" i="13"/>
  <c r="B1755" i="13"/>
  <c r="A690" i="14"/>
  <c r="D689" i="14"/>
  <c r="B689" i="14"/>
  <c r="E771" i="13"/>
  <c r="F771" i="13" s="1"/>
  <c r="A477" i="15"/>
  <c r="D476" i="15"/>
  <c r="C476" i="15"/>
  <c r="B476" i="15"/>
  <c r="E1507" i="13"/>
  <c r="H1507" i="13" s="1"/>
  <c r="B737" i="14"/>
  <c r="A738" i="14"/>
  <c r="D737" i="14"/>
  <c r="E71" i="5"/>
  <c r="F71" i="5" s="1"/>
  <c r="A445" i="14"/>
  <c r="G444" i="14"/>
  <c r="B444" i="14"/>
  <c r="C444" i="14"/>
  <c r="H1267" i="13"/>
  <c r="D326" i="13"/>
  <c r="C326" i="13"/>
  <c r="B326" i="13"/>
  <c r="A327" i="13"/>
  <c r="B977" i="14"/>
  <c r="A978" i="14"/>
  <c r="D977" i="14"/>
  <c r="D178" i="14"/>
  <c r="E178" i="14" s="1"/>
  <c r="F769" i="15"/>
  <c r="F1605" i="15"/>
  <c r="J1220" i="13"/>
  <c r="H1221" i="13" s="1"/>
  <c r="J1118" i="13"/>
  <c r="H1119" i="13" s="1"/>
  <c r="I1119" i="13" s="1"/>
  <c r="F669" i="13"/>
  <c r="I334" i="14"/>
  <c r="I871" i="15"/>
  <c r="G28" i="14"/>
  <c r="C28" i="14"/>
  <c r="B28" i="14"/>
  <c r="A29" i="14"/>
  <c r="A1277" i="15"/>
  <c r="D1276" i="15"/>
  <c r="C1276" i="15"/>
  <c r="B1276" i="15"/>
  <c r="D1371" i="13"/>
  <c r="C1371" i="13"/>
  <c r="B1371" i="13"/>
  <c r="A1372" i="13"/>
  <c r="A1374" i="15"/>
  <c r="C1373" i="15"/>
  <c r="B1373" i="15"/>
  <c r="D1373" i="15"/>
  <c r="A1612" i="13"/>
  <c r="D1611" i="13"/>
  <c r="B1611" i="13"/>
  <c r="C1611" i="13"/>
  <c r="F1267" i="13"/>
  <c r="E75" i="14"/>
  <c r="F1169" i="15"/>
  <c r="F669" i="15"/>
  <c r="F518" i="15"/>
  <c r="G1605" i="15"/>
  <c r="E1269" i="15"/>
  <c r="F1269" i="15" s="1"/>
  <c r="E319" i="13"/>
  <c r="F319" i="13" s="1"/>
  <c r="E333" i="14"/>
  <c r="E419" i="15"/>
  <c r="F419" i="15" s="1"/>
  <c r="C976" i="15"/>
  <c r="B976" i="15"/>
  <c r="D976" i="15"/>
  <c r="A977" i="15"/>
  <c r="A1420" i="13"/>
  <c r="D1419" i="13"/>
  <c r="B1419" i="13"/>
  <c r="C1419" i="13"/>
  <c r="F1070" i="15"/>
  <c r="F1458" i="13"/>
  <c r="G270" i="13"/>
  <c r="I23" i="14"/>
  <c r="I521" i="13"/>
  <c r="I370" i="15"/>
  <c r="C27" i="13"/>
  <c r="B27" i="13"/>
  <c r="A28" i="13"/>
  <c r="D27" i="13"/>
  <c r="A133" i="14"/>
  <c r="G132" i="14"/>
  <c r="C132" i="14"/>
  <c r="B132" i="14"/>
  <c r="D24" i="14"/>
  <c r="F24" i="14" s="1"/>
  <c r="A1324" i="13"/>
  <c r="D1323" i="13"/>
  <c r="C1323" i="13"/>
  <c r="B1323" i="13"/>
  <c r="A79" i="5"/>
  <c r="C78" i="5"/>
  <c r="B78" i="5"/>
  <c r="D78" i="5"/>
  <c r="D1469" i="15"/>
  <c r="B1469" i="15"/>
  <c r="C1469" i="15"/>
  <c r="A1470" i="15"/>
  <c r="E1364" i="13"/>
  <c r="H1364" i="13" s="1"/>
  <c r="E422" i="13"/>
  <c r="F422" i="13" s="1"/>
  <c r="G81" i="14"/>
  <c r="C81" i="14"/>
  <c r="A82" i="14"/>
  <c r="B81" i="14"/>
  <c r="E220" i="15"/>
  <c r="F220" i="15" s="1"/>
  <c r="A1615" i="15"/>
  <c r="D1614" i="15"/>
  <c r="C1614" i="15"/>
  <c r="B1614" i="15"/>
  <c r="D545" i="14"/>
  <c r="B545" i="14"/>
  <c r="A546" i="14"/>
  <c r="I1269" i="15"/>
  <c r="H219" i="15"/>
  <c r="I219" i="15" s="1"/>
  <c r="H969" i="15"/>
  <c r="J969" i="15" s="1"/>
  <c r="E23" i="5"/>
  <c r="G23" i="5" s="1"/>
  <c r="H1748" i="13"/>
  <c r="F1748" i="13"/>
  <c r="D278" i="13"/>
  <c r="C278" i="13"/>
  <c r="B278" i="13"/>
  <c r="A279" i="13"/>
  <c r="E469" i="13"/>
  <c r="G469" i="13" s="1"/>
  <c r="A185" i="14"/>
  <c r="G184" i="14"/>
  <c r="C184" i="14"/>
  <c r="B184" i="14"/>
  <c r="F1603" i="13"/>
  <c r="G1458" i="13"/>
  <c r="A628" i="13"/>
  <c r="D627" i="13"/>
  <c r="C627" i="13"/>
  <c r="B627" i="13"/>
  <c r="A627" i="15"/>
  <c r="D626" i="15"/>
  <c r="C626" i="15"/>
  <c r="B626" i="15"/>
  <c r="H1409" i="13"/>
  <c r="F1409" i="13"/>
  <c r="A127" i="15"/>
  <c r="D126" i="15"/>
  <c r="B126" i="15"/>
  <c r="C126" i="15"/>
  <c r="A31" i="5"/>
  <c r="D30" i="5"/>
  <c r="C30" i="5"/>
  <c r="B30" i="5"/>
  <c r="J668" i="15"/>
  <c r="H669" i="15" s="1"/>
  <c r="J669" i="15" s="1"/>
  <c r="J869" i="13"/>
  <c r="H119" i="15"/>
  <c r="I119" i="15" s="1"/>
  <c r="E220" i="13"/>
  <c r="G220" i="13" s="1"/>
  <c r="A1077" i="13"/>
  <c r="D1076" i="13"/>
  <c r="C1076" i="13"/>
  <c r="B1076" i="13"/>
  <c r="A429" i="15"/>
  <c r="B428" i="15"/>
  <c r="C428" i="15"/>
  <c r="D428" i="15"/>
  <c r="E969" i="13"/>
  <c r="F969" i="13" s="1"/>
  <c r="A1660" i="13"/>
  <c r="D1659" i="13"/>
  <c r="C1659" i="13"/>
  <c r="B1659" i="13"/>
  <c r="E1318" i="15"/>
  <c r="H1318" i="15" s="1"/>
  <c r="D1467" i="13"/>
  <c r="C1467" i="13"/>
  <c r="B1467" i="13"/>
  <c r="A1468" i="13"/>
  <c r="H1699" i="13"/>
  <c r="F1699" i="13"/>
  <c r="H170" i="13"/>
  <c r="J170" i="13" s="1"/>
  <c r="A1277" i="13"/>
  <c r="D1276" i="13"/>
  <c r="C1276" i="13"/>
  <c r="B1276" i="13"/>
  <c r="A227" i="13"/>
  <c r="D226" i="13"/>
  <c r="C226" i="13"/>
  <c r="B226" i="13"/>
  <c r="H670" i="13"/>
  <c r="J670" i="13" s="1"/>
  <c r="D476" i="13"/>
  <c r="C476" i="13"/>
  <c r="B476" i="13"/>
  <c r="A477" i="13"/>
  <c r="B1126" i="15"/>
  <c r="A1127" i="15"/>
  <c r="D1126" i="15"/>
  <c r="C1126" i="15"/>
  <c r="A786" i="14"/>
  <c r="D785" i="14"/>
  <c r="B785" i="14"/>
  <c r="H19" i="15"/>
  <c r="J19" i="15" s="1"/>
  <c r="I72" i="15"/>
  <c r="G1699" i="13"/>
  <c r="H923" i="15"/>
  <c r="I923" i="15" s="1"/>
  <c r="F918" i="13"/>
  <c r="E119" i="15"/>
  <c r="F119" i="15" s="1"/>
  <c r="I720" i="15"/>
  <c r="D176" i="13"/>
  <c r="C176" i="13"/>
  <c r="B176" i="13"/>
  <c r="A177" i="13"/>
  <c r="A1029" i="15"/>
  <c r="D1028" i="15"/>
  <c r="C1028" i="15"/>
  <c r="B1028" i="15"/>
  <c r="H1412" i="15"/>
  <c r="H721" i="13"/>
  <c r="J721" i="13" s="1"/>
  <c r="E970" i="15"/>
  <c r="F970" i="15" s="1"/>
  <c r="A877" i="15"/>
  <c r="D876" i="15"/>
  <c r="C876" i="15"/>
  <c r="B876" i="15"/>
  <c r="A1423" i="15"/>
  <c r="D1422" i="15"/>
  <c r="C1422" i="15"/>
  <c r="B1422" i="15"/>
  <c r="G1412" i="15"/>
  <c r="E1413" i="15" s="1"/>
  <c r="A289" i="14"/>
  <c r="G288" i="14"/>
  <c r="C288" i="14"/>
  <c r="B288" i="14"/>
  <c r="A378" i="15"/>
  <c r="C377" i="15"/>
  <c r="B377" i="15"/>
  <c r="D377" i="15"/>
  <c r="B881" i="14"/>
  <c r="A882" i="14"/>
  <c r="D881" i="14"/>
  <c r="B1707" i="13"/>
  <c r="A1708" i="13"/>
  <c r="D1707" i="13"/>
  <c r="C1707" i="13"/>
  <c r="A827" i="15"/>
  <c r="D826" i="15"/>
  <c r="C826" i="15"/>
  <c r="B826" i="15"/>
  <c r="A177" i="15"/>
  <c r="D176" i="15"/>
  <c r="C176" i="15"/>
  <c r="B176" i="15"/>
  <c r="G67" i="13"/>
  <c r="G1019" i="13"/>
  <c r="A778" i="13"/>
  <c r="D777" i="13"/>
  <c r="C777" i="13"/>
  <c r="B777" i="13"/>
  <c r="A778" i="15"/>
  <c r="D777" i="15"/>
  <c r="C777" i="15"/>
  <c r="B777" i="15"/>
  <c r="A227" i="15"/>
  <c r="D226" i="15"/>
  <c r="C226" i="15"/>
  <c r="B226" i="15"/>
  <c r="A128" i="13"/>
  <c r="D127" i="13"/>
  <c r="C127" i="13"/>
  <c r="B127" i="13"/>
  <c r="H620" i="15"/>
  <c r="I620" i="15" s="1"/>
  <c r="H219" i="13"/>
  <c r="I219" i="13" s="1"/>
  <c r="C1226" i="13"/>
  <c r="A1227" i="13"/>
  <c r="D1226" i="13"/>
  <c r="B1226" i="13"/>
  <c r="H129" i="14"/>
  <c r="J129" i="14" s="1"/>
  <c r="F229" i="14" l="1"/>
  <c r="E229" i="14"/>
  <c r="G720" i="15"/>
  <c r="F720" i="15"/>
  <c r="H1464" i="15"/>
  <c r="G1464" i="15"/>
  <c r="F1464" i="15"/>
  <c r="G869" i="15"/>
  <c r="F869" i="15"/>
  <c r="E870" i="15" s="1"/>
  <c r="G870" i="15" s="1"/>
  <c r="G969" i="13"/>
  <c r="J820" i="15"/>
  <c r="H821" i="15" s="1"/>
  <c r="J821" i="15" s="1"/>
  <c r="G371" i="15"/>
  <c r="E372" i="15" s="1"/>
  <c r="F372" i="15" s="1"/>
  <c r="H1122" i="15"/>
  <c r="I1122" i="15" s="1"/>
  <c r="H920" i="13"/>
  <c r="J920" i="13" s="1"/>
  <c r="J619" i="13"/>
  <c r="H620" i="13" s="1"/>
  <c r="J620" i="13" s="1"/>
  <c r="F570" i="13"/>
  <c r="I969" i="15"/>
  <c r="H970" i="15" s="1"/>
  <c r="I970" i="15" s="1"/>
  <c r="J1073" i="13"/>
  <c r="H1072" i="15"/>
  <c r="I1072" i="15" s="1"/>
  <c r="F119" i="13"/>
  <c r="E120" i="13" s="1"/>
  <c r="G120" i="13" s="1"/>
  <c r="H471" i="15"/>
  <c r="I471" i="15" s="1"/>
  <c r="H370" i="13"/>
  <c r="J370" i="13" s="1"/>
  <c r="I370" i="13"/>
  <c r="E20" i="13"/>
  <c r="G20" i="13" s="1"/>
  <c r="J769" i="13"/>
  <c r="I769" i="13"/>
  <c r="G771" i="13"/>
  <c r="E772" i="13" s="1"/>
  <c r="G772" i="13" s="1"/>
  <c r="I920" i="13"/>
  <c r="F469" i="13"/>
  <c r="E470" i="13" s="1"/>
  <c r="G470" i="13" s="1"/>
  <c r="G1318" i="15"/>
  <c r="F1318" i="15"/>
  <c r="E1319" i="15" s="1"/>
  <c r="H1319" i="15" s="1"/>
  <c r="G71" i="5"/>
  <c r="E72" i="5" s="1"/>
  <c r="G72" i="5" s="1"/>
  <c r="E1367" i="15"/>
  <c r="F1367" i="15" s="1"/>
  <c r="I318" i="13"/>
  <c r="H319" i="13" s="1"/>
  <c r="J319" i="13" s="1"/>
  <c r="G970" i="15"/>
  <c r="E971" i="15" s="1"/>
  <c r="F971" i="15" s="1"/>
  <c r="I170" i="13"/>
  <c r="H171" i="13" s="1"/>
  <c r="J171" i="13" s="1"/>
  <c r="F283" i="14"/>
  <c r="D284" i="14" s="1"/>
  <c r="F284" i="14" s="1"/>
  <c r="F371" i="13"/>
  <c r="E372" i="13" s="1"/>
  <c r="F372" i="13" s="1"/>
  <c r="J923" i="15"/>
  <c r="F23" i="5"/>
  <c r="E490" i="14"/>
  <c r="I73" i="14"/>
  <c r="G422" i="13"/>
  <c r="I569" i="13"/>
  <c r="I1021" i="13"/>
  <c r="I1022" i="15"/>
  <c r="H1023" i="15" s="1"/>
  <c r="J1023" i="15" s="1"/>
  <c r="G819" i="15"/>
  <c r="E820" i="15" s="1"/>
  <c r="G820" i="15" s="1"/>
  <c r="F620" i="13"/>
  <c r="E621" i="13" s="1"/>
  <c r="H439" i="14"/>
  <c r="J439" i="14" s="1"/>
  <c r="I439" i="14"/>
  <c r="H440" i="14" s="1"/>
  <c r="J440" i="14" s="1"/>
  <c r="H71" i="5"/>
  <c r="F178" i="14"/>
  <c r="G1120" i="13"/>
  <c r="E1121" i="13" s="1"/>
  <c r="E20" i="15"/>
  <c r="G20" i="15" s="1"/>
  <c r="J269" i="13"/>
  <c r="G270" i="15"/>
  <c r="E271" i="15" s="1"/>
  <c r="G271" i="15" s="1"/>
  <c r="G371" i="13"/>
  <c r="F387" i="14"/>
  <c r="D388" i="14" s="1"/>
  <c r="E388" i="14" s="1"/>
  <c r="G1220" i="13"/>
  <c r="F220" i="13"/>
  <c r="G320" i="15"/>
  <c r="E321" i="15" s="1"/>
  <c r="G321" i="15" s="1"/>
  <c r="H19" i="13"/>
  <c r="J19" i="13" s="1"/>
  <c r="G1070" i="13"/>
  <c r="E1071" i="13" s="1"/>
  <c r="F1315" i="13"/>
  <c r="H1315" i="13"/>
  <c r="E571" i="13"/>
  <c r="G571" i="13" s="1"/>
  <c r="H319" i="15"/>
  <c r="J319" i="15" s="1"/>
  <c r="E1509" i="15"/>
  <c r="H1509" i="15" s="1"/>
  <c r="E125" i="14"/>
  <c r="J386" i="14"/>
  <c r="H422" i="13"/>
  <c r="J422" i="13" s="1"/>
  <c r="I422" i="13"/>
  <c r="I669" i="15"/>
  <c r="G919" i="15"/>
  <c r="I418" i="15"/>
  <c r="G70" i="15"/>
  <c r="E71" i="15" s="1"/>
  <c r="F71" i="15" s="1"/>
  <c r="J1172" i="15"/>
  <c r="H1173" i="15" s="1"/>
  <c r="I1173" i="15" s="1"/>
  <c r="J620" i="15"/>
  <c r="H870" i="13"/>
  <c r="I870" i="13" s="1"/>
  <c r="J971" i="13"/>
  <c r="H972" i="13" s="1"/>
  <c r="F521" i="13"/>
  <c r="E522" i="13" s="1"/>
  <c r="G522" i="13" s="1"/>
  <c r="H69" i="13"/>
  <c r="I69" i="13" s="1"/>
  <c r="J69" i="13"/>
  <c r="J769" i="15"/>
  <c r="H770" i="15" s="1"/>
  <c r="H1413" i="15"/>
  <c r="F1413" i="15"/>
  <c r="J1221" i="13"/>
  <c r="I1221" i="13"/>
  <c r="H387" i="14"/>
  <c r="J387" i="14" s="1"/>
  <c r="E920" i="15"/>
  <c r="G920" i="15" s="1"/>
  <c r="H621" i="15"/>
  <c r="J621" i="15" s="1"/>
  <c r="E622" i="15"/>
  <c r="F622" i="15" s="1"/>
  <c r="D230" i="14"/>
  <c r="E230" i="14" s="1"/>
  <c r="D227" i="13"/>
  <c r="C227" i="13"/>
  <c r="B227" i="13"/>
  <c r="A228" i="13"/>
  <c r="D1615" i="15"/>
  <c r="C1615" i="15"/>
  <c r="B1615" i="15"/>
  <c r="A1616" i="15"/>
  <c r="A29" i="13"/>
  <c r="D28" i="13"/>
  <c r="C28" i="13"/>
  <c r="B28" i="13"/>
  <c r="A1278" i="15"/>
  <c r="D1277" i="15"/>
  <c r="C1277" i="15"/>
  <c r="B1277" i="15"/>
  <c r="A1228" i="15"/>
  <c r="D1227" i="15"/>
  <c r="C1227" i="15"/>
  <c r="B1227" i="15"/>
  <c r="D977" i="13"/>
  <c r="A978" i="13"/>
  <c r="C977" i="13"/>
  <c r="B977" i="13"/>
  <c r="E468" i="15"/>
  <c r="F468" i="15" s="1"/>
  <c r="A728" i="13"/>
  <c r="D727" i="13"/>
  <c r="B727" i="13"/>
  <c r="C727" i="13"/>
  <c r="H270" i="13"/>
  <c r="J270" i="13" s="1"/>
  <c r="B328" i="15"/>
  <c r="D328" i="15"/>
  <c r="A329" i="15"/>
  <c r="C328" i="15"/>
  <c r="D931" i="14"/>
  <c r="B931" i="14"/>
  <c r="A932" i="14"/>
  <c r="G1269" i="15"/>
  <c r="C1374" i="15"/>
  <c r="A1375" i="15"/>
  <c r="D1374" i="15"/>
  <c r="B1374" i="15"/>
  <c r="A691" i="14"/>
  <c r="D690" i="14"/>
  <c r="B690" i="14"/>
  <c r="A78" i="15"/>
  <c r="D77" i="15"/>
  <c r="C77" i="15"/>
  <c r="B77" i="15"/>
  <c r="A529" i="15"/>
  <c r="D528" i="15"/>
  <c r="C528" i="15"/>
  <c r="B528" i="15"/>
  <c r="J229" i="14"/>
  <c r="A1469" i="13"/>
  <c r="C1468" i="13"/>
  <c r="D1468" i="13"/>
  <c r="B1468" i="13"/>
  <c r="D378" i="15"/>
  <c r="C378" i="15"/>
  <c r="B378" i="15"/>
  <c r="A379" i="15"/>
  <c r="J172" i="15"/>
  <c r="G119" i="15"/>
  <c r="E120" i="15" s="1"/>
  <c r="F120" i="15" s="1"/>
  <c r="I19" i="15"/>
  <c r="G185" i="14"/>
  <c r="C185" i="14"/>
  <c r="B185" i="14"/>
  <c r="A186" i="14"/>
  <c r="H23" i="5"/>
  <c r="I119" i="13"/>
  <c r="F1364" i="13"/>
  <c r="D1324" i="13"/>
  <c r="C1324" i="13"/>
  <c r="B1324" i="13"/>
  <c r="A1325" i="13"/>
  <c r="A30" i="14"/>
  <c r="G29" i="14"/>
  <c r="C29" i="14"/>
  <c r="B29" i="14"/>
  <c r="E670" i="13"/>
  <c r="F670" i="13" s="1"/>
  <c r="D738" i="14"/>
  <c r="A739" i="14"/>
  <c r="B738" i="14"/>
  <c r="A1805" i="13"/>
  <c r="D1804" i="13"/>
  <c r="C1804" i="13"/>
  <c r="B1804" i="13"/>
  <c r="A878" i="13"/>
  <c r="B877" i="13"/>
  <c r="D877" i="13"/>
  <c r="C877" i="13"/>
  <c r="H1022" i="13"/>
  <c r="I1022" i="13" s="1"/>
  <c r="G1413" i="15"/>
  <c r="G1364" i="13"/>
  <c r="D1420" i="13"/>
  <c r="C1420" i="13"/>
  <c r="B1420" i="13"/>
  <c r="A1421" i="13"/>
  <c r="E519" i="15"/>
  <c r="G519" i="15" s="1"/>
  <c r="A1373" i="13"/>
  <c r="D1372" i="13"/>
  <c r="C1372" i="13"/>
  <c r="B1372" i="13"/>
  <c r="D126" i="14"/>
  <c r="F126" i="14" s="1"/>
  <c r="F571" i="15"/>
  <c r="A728" i="15"/>
  <c r="D727" i="15"/>
  <c r="C727" i="15"/>
  <c r="B727" i="15"/>
  <c r="D428" i="13"/>
  <c r="C428" i="13"/>
  <c r="B428" i="13"/>
  <c r="A429" i="13"/>
  <c r="H1219" i="15"/>
  <c r="I1219" i="15" s="1"/>
  <c r="J219" i="13"/>
  <c r="I721" i="13"/>
  <c r="J1119" i="13"/>
  <c r="A430" i="15"/>
  <c r="D429" i="15"/>
  <c r="C429" i="15"/>
  <c r="B429" i="15"/>
  <c r="E670" i="15"/>
  <c r="F670" i="15" s="1"/>
  <c r="A478" i="15"/>
  <c r="D477" i="15"/>
  <c r="C477" i="15"/>
  <c r="B477" i="15"/>
  <c r="A1028" i="13"/>
  <c r="D1027" i="13"/>
  <c r="C1027" i="13"/>
  <c r="B1027" i="13"/>
  <c r="A278" i="15"/>
  <c r="D277" i="15"/>
  <c r="C277" i="15"/>
  <c r="B277" i="15"/>
  <c r="A1518" i="13"/>
  <c r="D1517" i="13"/>
  <c r="C1517" i="13"/>
  <c r="B1517" i="13"/>
  <c r="G237" i="14"/>
  <c r="C237" i="14"/>
  <c r="B237" i="14"/>
  <c r="A238" i="14"/>
  <c r="G621" i="15"/>
  <c r="G319" i="13"/>
  <c r="E320" i="13" s="1"/>
  <c r="I519" i="15"/>
  <c r="D128" i="13"/>
  <c r="C128" i="13"/>
  <c r="B128" i="13"/>
  <c r="A129" i="13"/>
  <c r="B778" i="13"/>
  <c r="A779" i="13"/>
  <c r="D778" i="13"/>
  <c r="C778" i="13"/>
  <c r="E919" i="13"/>
  <c r="G919" i="13" s="1"/>
  <c r="C1277" i="13"/>
  <c r="B1277" i="13"/>
  <c r="D1277" i="13"/>
  <c r="A1278" i="13"/>
  <c r="F1219" i="15"/>
  <c r="B31" i="5"/>
  <c r="A32" i="5"/>
  <c r="D31" i="5"/>
  <c r="C31" i="5"/>
  <c r="E24" i="14"/>
  <c r="H371" i="15"/>
  <c r="J371" i="15" s="1"/>
  <c r="E1170" i="15"/>
  <c r="G1170" i="15" s="1"/>
  <c r="E1606" i="15"/>
  <c r="G1606" i="15" s="1"/>
  <c r="F1507" i="13"/>
  <c r="D927" i="13"/>
  <c r="C927" i="13"/>
  <c r="B927" i="13"/>
  <c r="A928" i="13"/>
  <c r="A578" i="15"/>
  <c r="D577" i="15"/>
  <c r="C577" i="15"/>
  <c r="B577" i="15"/>
  <c r="A643" i="14"/>
  <c r="D642" i="14"/>
  <c r="B642" i="14"/>
  <c r="F1171" i="13"/>
  <c r="A478" i="13"/>
  <c r="D477" i="13"/>
  <c r="C477" i="13"/>
  <c r="B477" i="13"/>
  <c r="H522" i="13"/>
  <c r="I522" i="13" s="1"/>
  <c r="A978" i="15"/>
  <c r="D977" i="15"/>
  <c r="C977" i="15"/>
  <c r="B977" i="15"/>
  <c r="D76" i="14"/>
  <c r="E76" i="14" s="1"/>
  <c r="E770" i="15"/>
  <c r="G770" i="15" s="1"/>
  <c r="G1507" i="13"/>
  <c r="A378" i="13"/>
  <c r="D377" i="13"/>
  <c r="C377" i="13"/>
  <c r="B377" i="13"/>
  <c r="D577" i="13"/>
  <c r="C577" i="13"/>
  <c r="B577" i="13"/>
  <c r="A578" i="13"/>
  <c r="D1566" i="15"/>
  <c r="C1566" i="15"/>
  <c r="A1567" i="15"/>
  <c r="B1566" i="15"/>
  <c r="C1564" i="13"/>
  <c r="A1565" i="13"/>
  <c r="D1564" i="13"/>
  <c r="B1564" i="13"/>
  <c r="C341" i="14"/>
  <c r="B341" i="14"/>
  <c r="A342" i="14"/>
  <c r="G341" i="14"/>
  <c r="G1019" i="15"/>
  <c r="E1020" i="15" s="1"/>
  <c r="F1020" i="15" s="1"/>
  <c r="A1709" i="13"/>
  <c r="D1708" i="13"/>
  <c r="C1708" i="13"/>
  <c r="B1708" i="13"/>
  <c r="B1029" i="15"/>
  <c r="A1030" i="15"/>
  <c r="D1029" i="15"/>
  <c r="C1029" i="15"/>
  <c r="I129" i="14"/>
  <c r="A178" i="15"/>
  <c r="D177" i="15"/>
  <c r="C177" i="15"/>
  <c r="B177" i="15"/>
  <c r="D1423" i="15"/>
  <c r="C1423" i="15"/>
  <c r="A1424" i="15"/>
  <c r="B1423" i="15"/>
  <c r="A178" i="13"/>
  <c r="D177" i="13"/>
  <c r="C177" i="13"/>
  <c r="B177" i="13"/>
  <c r="I670" i="13"/>
  <c r="D1470" i="15"/>
  <c r="A1471" i="15"/>
  <c r="C1470" i="15"/>
  <c r="B1470" i="15"/>
  <c r="H24" i="14"/>
  <c r="J24" i="14" s="1"/>
  <c r="E1268" i="13"/>
  <c r="F1268" i="13" s="1"/>
  <c r="A78" i="13"/>
  <c r="D77" i="13"/>
  <c r="C77" i="13"/>
  <c r="B77" i="13"/>
  <c r="D827" i="13"/>
  <c r="C827" i="13"/>
  <c r="B827" i="13"/>
  <c r="A828" i="13"/>
  <c r="E271" i="13"/>
  <c r="F271" i="13" s="1"/>
  <c r="I179" i="14"/>
  <c r="D786" i="14"/>
  <c r="B786" i="14"/>
  <c r="A787" i="14"/>
  <c r="A83" i="14"/>
  <c r="G82" i="14"/>
  <c r="C82" i="14"/>
  <c r="B82" i="14"/>
  <c r="E1558" i="15"/>
  <c r="H1558" i="15" s="1"/>
  <c r="A678" i="15"/>
  <c r="D677" i="15"/>
  <c r="C677" i="15"/>
  <c r="B677" i="15"/>
  <c r="E1655" i="13"/>
  <c r="G1655" i="13" s="1"/>
  <c r="A628" i="15"/>
  <c r="D627" i="15"/>
  <c r="C627" i="15"/>
  <c r="B627" i="15"/>
  <c r="C1756" i="13"/>
  <c r="B1756" i="13"/>
  <c r="A1757" i="13"/>
  <c r="D1756" i="13"/>
  <c r="H572" i="15"/>
  <c r="I572" i="15" s="1"/>
  <c r="F870" i="15"/>
  <c r="A1661" i="13"/>
  <c r="C1660" i="13"/>
  <c r="D1660" i="13"/>
  <c r="B1660" i="13"/>
  <c r="C1077" i="13"/>
  <c r="B1077" i="13"/>
  <c r="D1077" i="13"/>
  <c r="A1078" i="13"/>
  <c r="J219" i="15"/>
  <c r="A1078" i="15"/>
  <c r="B1077" i="15"/>
  <c r="C1077" i="15"/>
  <c r="D1077" i="15"/>
  <c r="E1465" i="15"/>
  <c r="F1465" i="15" s="1"/>
  <c r="E1555" i="13"/>
  <c r="G1555" i="13" s="1"/>
  <c r="C1519" i="15"/>
  <c r="B1519" i="15"/>
  <c r="A1520" i="15"/>
  <c r="D1519" i="15"/>
  <c r="A28" i="15"/>
  <c r="D27" i="15"/>
  <c r="C27" i="15"/>
  <c r="B27" i="15"/>
  <c r="E1797" i="13"/>
  <c r="H1797" i="13" s="1"/>
  <c r="I271" i="15"/>
  <c r="E823" i="13"/>
  <c r="F823" i="13" s="1"/>
  <c r="C289" i="14"/>
  <c r="B289" i="14"/>
  <c r="A290" i="14"/>
  <c r="G289" i="14"/>
  <c r="A280" i="13"/>
  <c r="D279" i="13"/>
  <c r="C279" i="13"/>
  <c r="B279" i="13"/>
  <c r="E1459" i="13"/>
  <c r="F1459" i="13" s="1"/>
  <c r="H872" i="15"/>
  <c r="J872" i="15" s="1"/>
  <c r="C445" i="14"/>
  <c r="B445" i="14"/>
  <c r="A446" i="14"/>
  <c r="G445" i="14"/>
  <c r="A678" i="13"/>
  <c r="D677" i="13"/>
  <c r="C677" i="13"/>
  <c r="B677" i="13"/>
  <c r="C393" i="14"/>
  <c r="B393" i="14"/>
  <c r="A394" i="14"/>
  <c r="G393" i="14"/>
  <c r="D438" i="14"/>
  <c r="F438" i="14" s="1"/>
  <c r="A1228" i="13"/>
  <c r="D1227" i="13"/>
  <c r="C1227" i="13"/>
  <c r="B1227" i="13"/>
  <c r="D227" i="15"/>
  <c r="C227" i="15"/>
  <c r="A228" i="15"/>
  <c r="B227" i="15"/>
  <c r="A1128" i="15"/>
  <c r="D1127" i="15"/>
  <c r="C1127" i="15"/>
  <c r="B1127" i="15"/>
  <c r="E970" i="13"/>
  <c r="G970" i="13" s="1"/>
  <c r="E68" i="13"/>
  <c r="F68" i="13" s="1"/>
  <c r="E221" i="13"/>
  <c r="F221" i="13" s="1"/>
  <c r="C127" i="15"/>
  <c r="B127" i="15"/>
  <c r="A128" i="15"/>
  <c r="D127" i="15"/>
  <c r="E1604" i="13"/>
  <c r="H1604" i="13" s="1"/>
  <c r="E1071" i="15"/>
  <c r="G1071" i="15" s="1"/>
  <c r="D334" i="14"/>
  <c r="F334" i="14" s="1"/>
  <c r="A928" i="15"/>
  <c r="D927" i="15"/>
  <c r="C927" i="15"/>
  <c r="B927" i="15"/>
  <c r="E721" i="15"/>
  <c r="G721" i="15" s="1"/>
  <c r="H1171" i="13"/>
  <c r="J1171" i="13" s="1"/>
  <c r="H472" i="13"/>
  <c r="I472" i="13" s="1"/>
  <c r="B628" i="13"/>
  <c r="A629" i="13"/>
  <c r="D628" i="13"/>
  <c r="C628" i="13"/>
  <c r="H335" i="14"/>
  <c r="J335" i="14" s="1"/>
  <c r="A979" i="14"/>
  <c r="D978" i="14"/>
  <c r="B978" i="14"/>
  <c r="F170" i="15"/>
  <c r="A835" i="14"/>
  <c r="D834" i="14"/>
  <c r="B834" i="14"/>
  <c r="A1178" i="15"/>
  <c r="D1177" i="15"/>
  <c r="C1177" i="15"/>
  <c r="B1177" i="15"/>
  <c r="D594" i="14"/>
  <c r="A595" i="14"/>
  <c r="B594" i="14"/>
  <c r="G1119" i="15"/>
  <c r="A883" i="14"/>
  <c r="D882" i="14"/>
  <c r="B882" i="14"/>
  <c r="H120" i="15"/>
  <c r="J120" i="15" s="1"/>
  <c r="G133" i="14"/>
  <c r="C133" i="14"/>
  <c r="B133" i="14"/>
  <c r="A134" i="14"/>
  <c r="D1612" i="13"/>
  <c r="C1612" i="13"/>
  <c r="B1612" i="13"/>
  <c r="A1613" i="13"/>
  <c r="E1020" i="13"/>
  <c r="F1020" i="13" s="1"/>
  <c r="A1178" i="13"/>
  <c r="D1177" i="13"/>
  <c r="C1177" i="13"/>
  <c r="B1177" i="13"/>
  <c r="E724" i="13"/>
  <c r="F724" i="13" s="1"/>
  <c r="H821" i="13"/>
  <c r="J821" i="13" s="1"/>
  <c r="J282" i="14"/>
  <c r="I620" i="13"/>
  <c r="G871" i="13"/>
  <c r="E872" i="13" s="1"/>
  <c r="F872" i="13" s="1"/>
  <c r="B877" i="15"/>
  <c r="A878" i="15"/>
  <c r="D877" i="15"/>
  <c r="C877" i="15"/>
  <c r="H721" i="15"/>
  <c r="J721" i="15" s="1"/>
  <c r="A828" i="15"/>
  <c r="D827" i="15"/>
  <c r="C827" i="15"/>
  <c r="B827" i="15"/>
  <c r="E1410" i="13"/>
  <c r="G1410" i="13" s="1"/>
  <c r="E1749" i="13"/>
  <c r="F1749" i="13" s="1"/>
  <c r="A547" i="14"/>
  <c r="D546" i="14"/>
  <c r="B546" i="14"/>
  <c r="B79" i="5"/>
  <c r="A80" i="5"/>
  <c r="D79" i="5"/>
  <c r="C79" i="5"/>
  <c r="A328" i="13"/>
  <c r="D327" i="13"/>
  <c r="C327" i="13"/>
  <c r="B327" i="13"/>
  <c r="G497" i="14"/>
  <c r="C497" i="14"/>
  <c r="B497" i="14"/>
  <c r="A498" i="14"/>
  <c r="J119" i="15"/>
  <c r="G220" i="15"/>
  <c r="E221" i="15" s="1"/>
  <c r="F221" i="15" s="1"/>
  <c r="H1270" i="15"/>
  <c r="J1270" i="15" s="1"/>
  <c r="D778" i="15"/>
  <c r="C778" i="15"/>
  <c r="B778" i="15"/>
  <c r="A779" i="15"/>
  <c r="H73" i="15"/>
  <c r="J73" i="15" s="1"/>
  <c r="E1700" i="13"/>
  <c r="G1700" i="13" s="1"/>
  <c r="D527" i="13"/>
  <c r="B527" i="13"/>
  <c r="A528" i="13"/>
  <c r="C527" i="13"/>
  <c r="A1130" i="13"/>
  <c r="D1129" i="13"/>
  <c r="C1129" i="13"/>
  <c r="B1129" i="13"/>
  <c r="E170" i="13"/>
  <c r="F170" i="13" s="1"/>
  <c r="A1327" i="15"/>
  <c r="D1326" i="15"/>
  <c r="C1326" i="15"/>
  <c r="B1326" i="15"/>
  <c r="G419" i="15"/>
  <c r="J489" i="14"/>
  <c r="H490" i="14" s="1"/>
  <c r="H1074" i="13" l="1"/>
  <c r="I1074" i="13" s="1"/>
  <c r="F820" i="15"/>
  <c r="G622" i="15"/>
  <c r="F120" i="13"/>
  <c r="E121" i="13" s="1"/>
  <c r="F121" i="13" s="1"/>
  <c r="F20" i="13"/>
  <c r="E21" i="13" s="1"/>
  <c r="F21" i="13" s="1"/>
  <c r="J1122" i="15"/>
  <c r="H1123" i="15" s="1"/>
  <c r="H371" i="13"/>
  <c r="J371" i="13" s="1"/>
  <c r="I371" i="13"/>
  <c r="H372" i="13" s="1"/>
  <c r="J372" i="13" s="1"/>
  <c r="H1073" i="15"/>
  <c r="J1073" i="15" s="1"/>
  <c r="I1073" i="15"/>
  <c r="H1074" i="15" s="1"/>
  <c r="J1074" i="15" s="1"/>
  <c r="H921" i="13"/>
  <c r="J921" i="13" s="1"/>
  <c r="J471" i="15"/>
  <c r="H472" i="15" s="1"/>
  <c r="J1072" i="15"/>
  <c r="H1367" i="15"/>
  <c r="J972" i="13"/>
  <c r="I972" i="13"/>
  <c r="G1121" i="13"/>
  <c r="F1121" i="13"/>
  <c r="H871" i="13"/>
  <c r="J871" i="13" s="1"/>
  <c r="G1071" i="13"/>
  <c r="F1071" i="13"/>
  <c r="E1072" i="13" s="1"/>
  <c r="G1072" i="13" s="1"/>
  <c r="G621" i="13"/>
  <c r="F621" i="13"/>
  <c r="E622" i="13" s="1"/>
  <c r="F622" i="13" s="1"/>
  <c r="G1270" i="15"/>
  <c r="I670" i="15"/>
  <c r="H671" i="15" s="1"/>
  <c r="I671" i="15" s="1"/>
  <c r="G1221" i="13"/>
  <c r="E1222" i="13" s="1"/>
  <c r="G1222" i="13" s="1"/>
  <c r="J770" i="15"/>
  <c r="I770" i="15"/>
  <c r="G372" i="13"/>
  <c r="H1410" i="13"/>
  <c r="J522" i="13"/>
  <c r="H523" i="13" s="1"/>
  <c r="J523" i="13" s="1"/>
  <c r="H74" i="14"/>
  <c r="J74" i="14" s="1"/>
  <c r="I74" i="14"/>
  <c r="H75" i="14" s="1"/>
  <c r="J75" i="14" s="1"/>
  <c r="G1020" i="15"/>
  <c r="E1021" i="15" s="1"/>
  <c r="E1221" i="13"/>
  <c r="F1221" i="13" s="1"/>
  <c r="H770" i="13"/>
  <c r="J770" i="13" s="1"/>
  <c r="I770" i="13"/>
  <c r="H1555" i="13"/>
  <c r="G1268" i="13"/>
  <c r="E126" i="14"/>
  <c r="D127" i="14" s="1"/>
  <c r="F127" i="14" s="1"/>
  <c r="I1023" i="15"/>
  <c r="H1024" i="15" s="1"/>
  <c r="J1024" i="15" s="1"/>
  <c r="H1268" i="13"/>
  <c r="G372" i="15"/>
  <c r="H419" i="15"/>
  <c r="J419" i="15" s="1"/>
  <c r="E1316" i="13"/>
  <c r="F1316" i="13" s="1"/>
  <c r="H1316" i="13"/>
  <c r="G1316" i="13"/>
  <c r="F522" i="13"/>
  <c r="J1022" i="13"/>
  <c r="H1023" i="13" s="1"/>
  <c r="I1023" i="13" s="1"/>
  <c r="G670" i="13"/>
  <c r="F230" i="14"/>
  <c r="D231" i="14" s="1"/>
  <c r="E231" i="14" s="1"/>
  <c r="F72" i="5"/>
  <c r="E73" i="5" s="1"/>
  <c r="H73" i="5" s="1"/>
  <c r="H924" i="15"/>
  <c r="I924" i="15" s="1"/>
  <c r="I1270" i="15"/>
  <c r="I821" i="13"/>
  <c r="H822" i="13" s="1"/>
  <c r="J822" i="13" s="1"/>
  <c r="G221" i="13"/>
  <c r="J572" i="15"/>
  <c r="H573" i="15" s="1"/>
  <c r="J573" i="15" s="1"/>
  <c r="I319" i="13"/>
  <c r="H320" i="13" s="1"/>
  <c r="J320" i="13" s="1"/>
  <c r="H72" i="5"/>
  <c r="I319" i="15"/>
  <c r="H320" i="15" s="1"/>
  <c r="J320" i="15" s="1"/>
  <c r="F1606" i="15"/>
  <c r="H423" i="13"/>
  <c r="I423" i="13" s="1"/>
  <c r="J870" i="13"/>
  <c r="F20" i="15"/>
  <c r="E1270" i="15"/>
  <c r="F1270" i="15" s="1"/>
  <c r="F388" i="14"/>
  <c r="G971" i="15"/>
  <c r="E972" i="15" s="1"/>
  <c r="G972" i="15" s="1"/>
  <c r="H1606" i="15"/>
  <c r="F919" i="13"/>
  <c r="E920" i="13" s="1"/>
  <c r="G920" i="13" s="1"/>
  <c r="D491" i="14"/>
  <c r="E491" i="14" s="1"/>
  <c r="G724" i="13"/>
  <c r="E725" i="13" s="1"/>
  <c r="F725" i="13" s="1"/>
  <c r="I872" i="15"/>
  <c r="H873" i="15" s="1"/>
  <c r="J873" i="15" s="1"/>
  <c r="E24" i="5"/>
  <c r="F24" i="5" s="1"/>
  <c r="J1173" i="15"/>
  <c r="H1174" i="15" s="1"/>
  <c r="I1174" i="15" s="1"/>
  <c r="E438" i="14"/>
  <c r="D439" i="14" s="1"/>
  <c r="F439" i="14" s="1"/>
  <c r="I19" i="13"/>
  <c r="I120" i="15"/>
  <c r="H1459" i="13"/>
  <c r="D179" i="14"/>
  <c r="E179" i="14" s="1"/>
  <c r="F1558" i="15"/>
  <c r="F76" i="14"/>
  <c r="D77" i="14" s="1"/>
  <c r="E77" i="14" s="1"/>
  <c r="I371" i="15"/>
  <c r="H372" i="15" s="1"/>
  <c r="J372" i="15" s="1"/>
  <c r="I721" i="15"/>
  <c r="G1459" i="13"/>
  <c r="E1460" i="13" s="1"/>
  <c r="H1460" i="13" s="1"/>
  <c r="H570" i="13"/>
  <c r="I570" i="13" s="1"/>
  <c r="E423" i="13"/>
  <c r="F423" i="13" s="1"/>
  <c r="G1367" i="15"/>
  <c r="E1368" i="15" s="1"/>
  <c r="F1368" i="15" s="1"/>
  <c r="G1749" i="13"/>
  <c r="E1750" i="13" s="1"/>
  <c r="H670" i="15"/>
  <c r="J670" i="15" s="1"/>
  <c r="H70" i="13"/>
  <c r="I70" i="13" s="1"/>
  <c r="J70" i="13"/>
  <c r="G1509" i="15"/>
  <c r="F571" i="13"/>
  <c r="E572" i="13" s="1"/>
  <c r="F572" i="13" s="1"/>
  <c r="H1749" i="13"/>
  <c r="G670" i="15"/>
  <c r="E671" i="15" s="1"/>
  <c r="G671" i="15" s="1"/>
  <c r="F1509" i="15"/>
  <c r="J490" i="14"/>
  <c r="I490" i="14"/>
  <c r="E1269" i="13"/>
  <c r="G1269" i="13" s="1"/>
  <c r="E373" i="15"/>
  <c r="G373" i="15" s="1"/>
  <c r="E1466" i="15"/>
  <c r="H1466" i="15" s="1"/>
  <c r="G320" i="13"/>
  <c r="F320" i="13"/>
  <c r="C83" i="14"/>
  <c r="B83" i="14"/>
  <c r="A84" i="14"/>
  <c r="G83" i="14"/>
  <c r="J970" i="15"/>
  <c r="H971" i="15" s="1"/>
  <c r="J971" i="15" s="1"/>
  <c r="G221" i="15"/>
  <c r="H283" i="14"/>
  <c r="I283" i="14" s="1"/>
  <c r="A1617" i="15"/>
  <c r="D1616" i="15"/>
  <c r="C1616" i="15"/>
  <c r="B1616" i="15"/>
  <c r="G872" i="13"/>
  <c r="F772" i="13"/>
  <c r="A879" i="15"/>
  <c r="D878" i="15"/>
  <c r="C878" i="15"/>
  <c r="B878" i="15"/>
  <c r="F1410" i="13"/>
  <c r="F1071" i="15"/>
  <c r="I171" i="13"/>
  <c r="G1797" i="13"/>
  <c r="I921" i="13"/>
  <c r="A179" i="15"/>
  <c r="C178" i="15"/>
  <c r="B178" i="15"/>
  <c r="D178" i="15"/>
  <c r="A579" i="13"/>
  <c r="D578" i="13"/>
  <c r="B578" i="13"/>
  <c r="C578" i="13"/>
  <c r="E1365" i="13"/>
  <c r="G1365" i="13" s="1"/>
  <c r="A380" i="15"/>
  <c r="D379" i="15"/>
  <c r="C379" i="15"/>
  <c r="B379" i="15"/>
  <c r="G1020" i="13"/>
  <c r="E420" i="15"/>
  <c r="F420" i="15" s="1"/>
  <c r="G1465" i="15"/>
  <c r="D1130" i="13"/>
  <c r="C1130" i="13"/>
  <c r="B1130" i="13"/>
  <c r="A1131" i="13"/>
  <c r="I73" i="15"/>
  <c r="E1120" i="15"/>
  <c r="F1120" i="15" s="1"/>
  <c r="F721" i="15"/>
  <c r="F1797" i="13"/>
  <c r="H1465" i="15"/>
  <c r="A1758" i="13"/>
  <c r="D1757" i="13"/>
  <c r="C1757" i="13"/>
  <c r="B1757" i="13"/>
  <c r="H130" i="14"/>
  <c r="J130" i="14" s="1"/>
  <c r="F770" i="15"/>
  <c r="A579" i="15"/>
  <c r="C578" i="15"/>
  <c r="D578" i="15"/>
  <c r="B578" i="15"/>
  <c r="E1508" i="13"/>
  <c r="F1508" i="13" s="1"/>
  <c r="A33" i="5"/>
  <c r="C32" i="5"/>
  <c r="D32" i="5"/>
  <c r="B32" i="5"/>
  <c r="H120" i="13"/>
  <c r="J120" i="13" s="1"/>
  <c r="E623" i="15"/>
  <c r="G623" i="15" s="1"/>
  <c r="H973" i="13"/>
  <c r="J973" i="13" s="1"/>
  <c r="H121" i="15"/>
  <c r="J121" i="15" s="1"/>
  <c r="A836" i="14"/>
  <c r="D835" i="14"/>
  <c r="B835" i="14"/>
  <c r="I335" i="14"/>
  <c r="G170" i="13"/>
  <c r="F1700" i="13"/>
  <c r="A135" i="14"/>
  <c r="G134" i="14"/>
  <c r="C134" i="14"/>
  <c r="B134" i="14"/>
  <c r="E821" i="15"/>
  <c r="G821" i="15" s="1"/>
  <c r="A81" i="5"/>
  <c r="C80" i="5"/>
  <c r="B80" i="5"/>
  <c r="D80" i="5"/>
  <c r="H621" i="13"/>
  <c r="J621" i="13" s="1"/>
  <c r="F970" i="13"/>
  <c r="D228" i="15"/>
  <c r="C228" i="15"/>
  <c r="A229" i="15"/>
  <c r="B228" i="15"/>
  <c r="D678" i="13"/>
  <c r="C678" i="13"/>
  <c r="B678" i="13"/>
  <c r="A679" i="13"/>
  <c r="F470" i="13"/>
  <c r="D828" i="13"/>
  <c r="B828" i="13"/>
  <c r="A829" i="13"/>
  <c r="C828" i="13"/>
  <c r="I24" i="14"/>
  <c r="G342" i="14"/>
  <c r="C342" i="14"/>
  <c r="B342" i="14"/>
  <c r="A343" i="14"/>
  <c r="A929" i="13"/>
  <c r="D928" i="13"/>
  <c r="C928" i="13"/>
  <c r="B928" i="13"/>
  <c r="J472" i="13"/>
  <c r="I387" i="14"/>
  <c r="H1700" i="13"/>
  <c r="A596" i="14"/>
  <c r="D595" i="14"/>
  <c r="B595" i="14"/>
  <c r="E1607" i="15"/>
  <c r="H1607" i="15" s="1"/>
  <c r="E1220" i="15"/>
  <c r="F1220" i="15" s="1"/>
  <c r="A1029" i="13"/>
  <c r="C1028" i="13"/>
  <c r="B1028" i="13"/>
  <c r="D1028" i="13"/>
  <c r="C430" i="15"/>
  <c r="B430" i="15"/>
  <c r="A431" i="15"/>
  <c r="D430" i="15"/>
  <c r="D728" i="15"/>
  <c r="C728" i="15"/>
  <c r="B728" i="15"/>
  <c r="A729" i="15"/>
  <c r="H220" i="15"/>
  <c r="I220" i="15" s="1"/>
  <c r="I821" i="15"/>
  <c r="B883" i="14"/>
  <c r="A884" i="14"/>
  <c r="D883" i="14"/>
  <c r="C528" i="13"/>
  <c r="B528" i="13"/>
  <c r="D528" i="13"/>
  <c r="A529" i="13"/>
  <c r="A499" i="14"/>
  <c r="G498" i="14"/>
  <c r="C498" i="14"/>
  <c r="B498" i="14"/>
  <c r="E171" i="15"/>
  <c r="G171" i="15" s="1"/>
  <c r="E523" i="13"/>
  <c r="F523" i="13" s="1"/>
  <c r="H671" i="13"/>
  <c r="J671" i="13" s="1"/>
  <c r="A1031" i="15"/>
  <c r="D1030" i="15"/>
  <c r="C1030" i="15"/>
  <c r="B1030" i="15"/>
  <c r="A1279" i="13"/>
  <c r="D1278" i="13"/>
  <c r="C1278" i="13"/>
  <c r="B1278" i="13"/>
  <c r="A187" i="14"/>
  <c r="G186" i="14"/>
  <c r="C186" i="14"/>
  <c r="B186" i="14"/>
  <c r="D932" i="14"/>
  <c r="A933" i="14"/>
  <c r="B932" i="14"/>
  <c r="I440" i="14"/>
  <c r="E284" i="14"/>
  <c r="A1662" i="13"/>
  <c r="D1661" i="13"/>
  <c r="C1661" i="13"/>
  <c r="B1661" i="13"/>
  <c r="A479" i="13"/>
  <c r="D478" i="13"/>
  <c r="C478" i="13"/>
  <c r="B478" i="13"/>
  <c r="H722" i="13"/>
  <c r="J722" i="13" s="1"/>
  <c r="A692" i="14"/>
  <c r="D691" i="14"/>
  <c r="B691" i="14"/>
  <c r="A729" i="13"/>
  <c r="D728" i="13"/>
  <c r="C728" i="13"/>
  <c r="B728" i="13"/>
  <c r="F321" i="15"/>
  <c r="H1271" i="15"/>
  <c r="I1271" i="15" s="1"/>
  <c r="F1604" i="13"/>
  <c r="A447" i="14"/>
  <c r="G446" i="14"/>
  <c r="C446" i="14"/>
  <c r="B446" i="14"/>
  <c r="B28" i="15"/>
  <c r="A29" i="15"/>
  <c r="D28" i="15"/>
  <c r="C28" i="15"/>
  <c r="A1079" i="15"/>
  <c r="D1078" i="15"/>
  <c r="C1078" i="15"/>
  <c r="B1078" i="15"/>
  <c r="A788" i="14"/>
  <c r="D787" i="14"/>
  <c r="B787" i="14"/>
  <c r="D1471" i="15"/>
  <c r="B1471" i="15"/>
  <c r="A1472" i="15"/>
  <c r="C1471" i="15"/>
  <c r="D779" i="13"/>
  <c r="B779" i="13"/>
  <c r="A780" i="13"/>
  <c r="C779" i="13"/>
  <c r="D1518" i="13"/>
  <c r="C1518" i="13"/>
  <c r="B1518" i="13"/>
  <c r="A1519" i="13"/>
  <c r="B228" i="13"/>
  <c r="A229" i="13"/>
  <c r="D228" i="13"/>
  <c r="C228" i="13"/>
  <c r="G823" i="13"/>
  <c r="E824" i="13" s="1"/>
  <c r="G824" i="13" s="1"/>
  <c r="A780" i="15"/>
  <c r="D779" i="15"/>
  <c r="C779" i="15"/>
  <c r="B779" i="15"/>
  <c r="F1319" i="15"/>
  <c r="A630" i="13"/>
  <c r="D629" i="13"/>
  <c r="C629" i="13"/>
  <c r="B629" i="13"/>
  <c r="G1604" i="13"/>
  <c r="A1129" i="15"/>
  <c r="D1128" i="15"/>
  <c r="C1128" i="15"/>
  <c r="B1128" i="15"/>
  <c r="D1469" i="13"/>
  <c r="C1469" i="13"/>
  <c r="B1469" i="13"/>
  <c r="A1470" i="13"/>
  <c r="B1278" i="15"/>
  <c r="A1279" i="15"/>
  <c r="D1278" i="15"/>
  <c r="C1278" i="15"/>
  <c r="F271" i="15"/>
  <c r="G120" i="15"/>
  <c r="H173" i="15"/>
  <c r="I173" i="15" s="1"/>
  <c r="D547" i="14"/>
  <c r="B547" i="14"/>
  <c r="A548" i="14"/>
  <c r="G1319" i="15"/>
  <c r="D1178" i="15"/>
  <c r="C1178" i="15"/>
  <c r="B1178" i="15"/>
  <c r="A1179" i="15"/>
  <c r="B928" i="15"/>
  <c r="A929" i="15"/>
  <c r="D928" i="15"/>
  <c r="C928" i="15"/>
  <c r="G290" i="14"/>
  <c r="C290" i="14"/>
  <c r="B290" i="14"/>
  <c r="A291" i="14"/>
  <c r="B1520" i="15"/>
  <c r="A1521" i="15"/>
  <c r="D1520" i="15"/>
  <c r="C1520" i="15"/>
  <c r="E871" i="15"/>
  <c r="G871" i="15" s="1"/>
  <c r="D678" i="15"/>
  <c r="C678" i="15"/>
  <c r="B678" i="15"/>
  <c r="A679" i="15"/>
  <c r="A179" i="13"/>
  <c r="D178" i="13"/>
  <c r="C178" i="13"/>
  <c r="B178" i="13"/>
  <c r="A130" i="13"/>
  <c r="D129" i="13"/>
  <c r="C129" i="13"/>
  <c r="B129" i="13"/>
  <c r="C478" i="15"/>
  <c r="B478" i="15"/>
  <c r="A479" i="15"/>
  <c r="D478" i="15"/>
  <c r="D1373" i="13"/>
  <c r="C1373" i="13"/>
  <c r="B1373" i="13"/>
  <c r="A1374" i="13"/>
  <c r="A879" i="13"/>
  <c r="D878" i="13"/>
  <c r="C878" i="13"/>
  <c r="B878" i="13"/>
  <c r="C30" i="14"/>
  <c r="B30" i="14"/>
  <c r="A31" i="14"/>
  <c r="G30" i="14"/>
  <c r="A1376" i="15"/>
  <c r="C1375" i="15"/>
  <c r="B1375" i="15"/>
  <c r="D1375" i="15"/>
  <c r="G271" i="13"/>
  <c r="E272" i="13" s="1"/>
  <c r="F272" i="13" s="1"/>
  <c r="C978" i="15"/>
  <c r="B978" i="15"/>
  <c r="A979" i="15"/>
  <c r="D978" i="15"/>
  <c r="E1172" i="13"/>
  <c r="G1172" i="13" s="1"/>
  <c r="F1170" i="15"/>
  <c r="A239" i="14"/>
  <c r="G238" i="14"/>
  <c r="C238" i="14"/>
  <c r="B238" i="14"/>
  <c r="A330" i="15"/>
  <c r="B329" i="15"/>
  <c r="D329" i="15"/>
  <c r="C329" i="15"/>
  <c r="A979" i="13"/>
  <c r="D978" i="13"/>
  <c r="C978" i="13"/>
  <c r="B978" i="13"/>
  <c r="H1120" i="13"/>
  <c r="I1120" i="13" s="1"/>
  <c r="F920" i="15"/>
  <c r="E1414" i="15"/>
  <c r="G1414" i="15" s="1"/>
  <c r="D1327" i="15"/>
  <c r="C1327" i="15"/>
  <c r="B1327" i="15"/>
  <c r="A1328" i="15"/>
  <c r="D828" i="15"/>
  <c r="C828" i="15"/>
  <c r="B828" i="15"/>
  <c r="A829" i="15"/>
  <c r="B979" i="14"/>
  <c r="A980" i="14"/>
  <c r="D979" i="14"/>
  <c r="D128" i="15"/>
  <c r="C128" i="15"/>
  <c r="B128" i="15"/>
  <c r="A129" i="15"/>
  <c r="A395" i="14"/>
  <c r="G394" i="14"/>
  <c r="C394" i="14"/>
  <c r="B394" i="14"/>
  <c r="G1558" i="15"/>
  <c r="H180" i="14"/>
  <c r="I180" i="14" s="1"/>
  <c r="A79" i="13"/>
  <c r="D78" i="13"/>
  <c r="B78" i="13"/>
  <c r="C78" i="13"/>
  <c r="A1425" i="15"/>
  <c r="D1424" i="15"/>
  <c r="C1424" i="15"/>
  <c r="B1424" i="15"/>
  <c r="B1709" i="13"/>
  <c r="A1710" i="13"/>
  <c r="D1709" i="13"/>
  <c r="C1709" i="13"/>
  <c r="A1566" i="13"/>
  <c r="D1565" i="13"/>
  <c r="C1565" i="13"/>
  <c r="B1565" i="13"/>
  <c r="F519" i="15"/>
  <c r="G71" i="15"/>
  <c r="A530" i="15"/>
  <c r="D529" i="15"/>
  <c r="C529" i="15"/>
  <c r="B529" i="15"/>
  <c r="I621" i="15"/>
  <c r="H1222" i="13"/>
  <c r="J1222" i="13" s="1"/>
  <c r="A1614" i="13"/>
  <c r="D1613" i="13"/>
  <c r="B1613" i="13"/>
  <c r="C1613" i="13"/>
  <c r="A281" i="13"/>
  <c r="D280" i="13"/>
  <c r="C280" i="13"/>
  <c r="B280" i="13"/>
  <c r="D628" i="15"/>
  <c r="C628" i="15"/>
  <c r="B628" i="15"/>
  <c r="A629" i="15"/>
  <c r="D278" i="15"/>
  <c r="C278" i="15"/>
  <c r="B278" i="15"/>
  <c r="A279" i="15"/>
  <c r="E572" i="15"/>
  <c r="G572" i="15" s="1"/>
  <c r="G68" i="13"/>
  <c r="H520" i="15"/>
  <c r="I520" i="15" s="1"/>
  <c r="A430" i="13"/>
  <c r="C429" i="13"/>
  <c r="D429" i="13"/>
  <c r="B429" i="13"/>
  <c r="A1422" i="13"/>
  <c r="D1421" i="13"/>
  <c r="B1421" i="13"/>
  <c r="C1421" i="13"/>
  <c r="D1805" i="13"/>
  <c r="C1805" i="13"/>
  <c r="B1805" i="13"/>
  <c r="A1806" i="13"/>
  <c r="A1326" i="13"/>
  <c r="D1325" i="13"/>
  <c r="C1325" i="13"/>
  <c r="B1325" i="13"/>
  <c r="H230" i="14"/>
  <c r="I230" i="14" s="1"/>
  <c r="H220" i="13"/>
  <c r="I220" i="13" s="1"/>
  <c r="J1219" i="15"/>
  <c r="H1220" i="15" s="1"/>
  <c r="A329" i="13"/>
  <c r="D328" i="13"/>
  <c r="C328" i="13"/>
  <c r="B328" i="13"/>
  <c r="D1178" i="13"/>
  <c r="C1178" i="13"/>
  <c r="B1178" i="13"/>
  <c r="A1179" i="13"/>
  <c r="A379" i="13"/>
  <c r="D378" i="13"/>
  <c r="C378" i="13"/>
  <c r="B378" i="13"/>
  <c r="A644" i="14"/>
  <c r="D643" i="14"/>
  <c r="B643" i="14"/>
  <c r="B739" i="14"/>
  <c r="A740" i="14"/>
  <c r="D739" i="14"/>
  <c r="H20" i="15"/>
  <c r="J20" i="15" s="1"/>
  <c r="I270" i="13"/>
  <c r="A30" i="13"/>
  <c r="D29" i="13"/>
  <c r="C29" i="13"/>
  <c r="B29" i="13"/>
  <c r="I1171" i="13"/>
  <c r="E334" i="14"/>
  <c r="F1555" i="13"/>
  <c r="A1568" i="15"/>
  <c r="D1567" i="15"/>
  <c r="C1567" i="15"/>
  <c r="B1567" i="15"/>
  <c r="C1228" i="13"/>
  <c r="A1229" i="13"/>
  <c r="D1228" i="13"/>
  <c r="B1228" i="13"/>
  <c r="H272" i="15"/>
  <c r="I272" i="15" s="1"/>
  <c r="A1079" i="13"/>
  <c r="D1078" i="13"/>
  <c r="C1078" i="13"/>
  <c r="B1078" i="13"/>
  <c r="H1655" i="13"/>
  <c r="F1655" i="13"/>
  <c r="D25" i="14"/>
  <c r="F25" i="14" s="1"/>
  <c r="C78" i="15"/>
  <c r="B78" i="15"/>
  <c r="A79" i="15"/>
  <c r="D78" i="15"/>
  <c r="C1228" i="15"/>
  <c r="B1228" i="15"/>
  <c r="A1229" i="15"/>
  <c r="D1228" i="15"/>
  <c r="G468" i="15"/>
  <c r="J472" i="15" l="1"/>
  <c r="I472" i="15"/>
  <c r="H473" i="15" s="1"/>
  <c r="J473" i="15" s="1"/>
  <c r="I1123" i="15"/>
  <c r="J1123" i="15"/>
  <c r="H925" i="15"/>
  <c r="J925" i="15" s="1"/>
  <c r="H1414" i="15"/>
  <c r="H24" i="5"/>
  <c r="E1271" i="15"/>
  <c r="G1271" i="15" s="1"/>
  <c r="F1414" i="15"/>
  <c r="I372" i="13"/>
  <c r="J373" i="13" s="1"/>
  <c r="E671" i="13"/>
  <c r="F671" i="13" s="1"/>
  <c r="J1074" i="13"/>
  <c r="H1075" i="13" s="1"/>
  <c r="I1075" i="13" s="1"/>
  <c r="I1074" i="15"/>
  <c r="G21" i="13"/>
  <c r="E22" i="13" s="1"/>
  <c r="F22" i="13" s="1"/>
  <c r="F491" i="14"/>
  <c r="J924" i="15"/>
  <c r="G1021" i="15"/>
  <c r="F1021" i="15"/>
  <c r="E1022" i="15" s="1"/>
  <c r="G1022" i="15" s="1"/>
  <c r="D492" i="14"/>
  <c r="E492" i="14" s="1"/>
  <c r="F492" i="14"/>
  <c r="H1175" i="15"/>
  <c r="I1175" i="15"/>
  <c r="G1750" i="13"/>
  <c r="F1750" i="13"/>
  <c r="E1751" i="13" s="1"/>
  <c r="H1751" i="13" s="1"/>
  <c r="E1317" i="13"/>
  <c r="F1317" i="13" s="1"/>
  <c r="G73" i="5"/>
  <c r="J1271" i="15"/>
  <c r="G725" i="13"/>
  <c r="E1021" i="13"/>
  <c r="F1021" i="13" s="1"/>
  <c r="G24" i="5"/>
  <c r="F821" i="15"/>
  <c r="E822" i="15" s="1"/>
  <c r="F822" i="15" s="1"/>
  <c r="E1510" i="15"/>
  <c r="G1510" i="15" s="1"/>
  <c r="F1510" i="15"/>
  <c r="E1511" i="15" s="1"/>
  <c r="F1511" i="15" s="1"/>
  <c r="H771" i="15"/>
  <c r="J771" i="15" s="1"/>
  <c r="I1024" i="15"/>
  <c r="H1025" i="15" s="1"/>
  <c r="I1025" i="15" s="1"/>
  <c r="F77" i="14"/>
  <c r="D78" i="14" s="1"/>
  <c r="F78" i="14" s="1"/>
  <c r="H373" i="13"/>
  <c r="I373" i="13" s="1"/>
  <c r="F871" i="15"/>
  <c r="I671" i="13"/>
  <c r="H672" i="13" s="1"/>
  <c r="J672" i="13" s="1"/>
  <c r="E373" i="13"/>
  <c r="F373" i="13" s="1"/>
  <c r="D389" i="14"/>
  <c r="E389" i="14" s="1"/>
  <c r="I621" i="13"/>
  <c r="G1508" i="13"/>
  <c r="E1509" i="13" s="1"/>
  <c r="J520" i="15"/>
  <c r="H1508" i="13"/>
  <c r="J1174" i="15"/>
  <c r="E25" i="14"/>
  <c r="D26" i="14" s="1"/>
  <c r="F26" i="14" s="1"/>
  <c r="G1368" i="15"/>
  <c r="E1369" i="15" s="1"/>
  <c r="G1369" i="15" s="1"/>
  <c r="I320" i="15"/>
  <c r="E222" i="13"/>
  <c r="F222" i="13" s="1"/>
  <c r="I871" i="13"/>
  <c r="H872" i="13" s="1"/>
  <c r="I872" i="13" s="1"/>
  <c r="G121" i="13"/>
  <c r="E122" i="13" s="1"/>
  <c r="G122" i="13" s="1"/>
  <c r="I130" i="14"/>
  <c r="H131" i="14" s="1"/>
  <c r="J131" i="14" s="1"/>
  <c r="H771" i="13"/>
  <c r="J771" i="13" s="1"/>
  <c r="G423" i="13"/>
  <c r="F73" i="5"/>
  <c r="I473" i="15"/>
  <c r="I419" i="15"/>
  <c r="I973" i="13"/>
  <c r="H974" i="13" s="1"/>
  <c r="J974" i="13" s="1"/>
  <c r="H722" i="15"/>
  <c r="J722" i="15" s="1"/>
  <c r="E1122" i="13"/>
  <c r="F1122" i="13" s="1"/>
  <c r="G572" i="13"/>
  <c r="H1368" i="15"/>
  <c r="G22" i="13"/>
  <c r="H71" i="13"/>
  <c r="J71" i="13" s="1"/>
  <c r="E21" i="15"/>
  <c r="F21" i="15" s="1"/>
  <c r="J423" i="13"/>
  <c r="H424" i="13" s="1"/>
  <c r="F1172" i="13"/>
  <c r="E1173" i="13" s="1"/>
  <c r="F1173" i="13" s="1"/>
  <c r="E424" i="13"/>
  <c r="F424" i="13" s="1"/>
  <c r="J272" i="15"/>
  <c r="H273" i="15" s="1"/>
  <c r="J273" i="15" s="1"/>
  <c r="G1220" i="15"/>
  <c r="E1221" i="15" s="1"/>
  <c r="G1221" i="15" s="1"/>
  <c r="I75" i="14"/>
  <c r="H20" i="13"/>
  <c r="J20" i="13" s="1"/>
  <c r="I20" i="13"/>
  <c r="J570" i="13"/>
  <c r="F179" i="14"/>
  <c r="E23" i="13"/>
  <c r="G23" i="13" s="1"/>
  <c r="D493" i="14"/>
  <c r="F493" i="14" s="1"/>
  <c r="I1220" i="15"/>
  <c r="J1220" i="15"/>
  <c r="A1711" i="13"/>
  <c r="D1710" i="13"/>
  <c r="C1710" i="13"/>
  <c r="B1710" i="13"/>
  <c r="A1230" i="15"/>
  <c r="C1229" i="15"/>
  <c r="B1229" i="15"/>
  <c r="D1229" i="15"/>
  <c r="I20" i="15"/>
  <c r="A1180" i="13"/>
  <c r="D1179" i="13"/>
  <c r="C1179" i="13"/>
  <c r="B1179" i="13"/>
  <c r="A80" i="13"/>
  <c r="D79" i="13"/>
  <c r="C79" i="13"/>
  <c r="B79" i="13"/>
  <c r="J671" i="15"/>
  <c r="A1280" i="15"/>
  <c r="C1279" i="15"/>
  <c r="B1279" i="15"/>
  <c r="D1279" i="15"/>
  <c r="C1279" i="13"/>
  <c r="B1279" i="13"/>
  <c r="D1279" i="13"/>
  <c r="A1280" i="13"/>
  <c r="A432" i="15"/>
  <c r="D431" i="15"/>
  <c r="C431" i="15"/>
  <c r="B431" i="15"/>
  <c r="A930" i="13"/>
  <c r="D929" i="13"/>
  <c r="C929" i="13"/>
  <c r="B929" i="13"/>
  <c r="J230" i="14"/>
  <c r="H231" i="14" s="1"/>
  <c r="F1222" i="13"/>
  <c r="D1422" i="13"/>
  <c r="C1422" i="13"/>
  <c r="B1422" i="13"/>
  <c r="A1423" i="13"/>
  <c r="I320" i="13"/>
  <c r="G272" i="13"/>
  <c r="H1272" i="15"/>
  <c r="I1272" i="15" s="1"/>
  <c r="H25" i="14"/>
  <c r="I25" i="14" s="1"/>
  <c r="H622" i="13"/>
  <c r="J622" i="13" s="1"/>
  <c r="C135" i="14"/>
  <c r="B135" i="14"/>
  <c r="G135" i="14"/>
  <c r="A136" i="14"/>
  <c r="D879" i="15"/>
  <c r="C879" i="15"/>
  <c r="B879" i="15"/>
  <c r="A880" i="15"/>
  <c r="J220" i="15"/>
  <c r="G420" i="15"/>
  <c r="E421" i="15" s="1"/>
  <c r="F421" i="15" s="1"/>
  <c r="H622" i="15"/>
  <c r="J622" i="15" s="1"/>
  <c r="A31" i="13"/>
  <c r="D30" i="13"/>
  <c r="B30" i="13"/>
  <c r="C30" i="13"/>
  <c r="F920" i="13"/>
  <c r="I873" i="15"/>
  <c r="D740" i="14"/>
  <c r="B740" i="14"/>
  <c r="A741" i="14"/>
  <c r="A680" i="15"/>
  <c r="D679" i="15"/>
  <c r="C679" i="15"/>
  <c r="B679" i="15"/>
  <c r="J180" i="14"/>
  <c r="F1072" i="13"/>
  <c r="A1471" i="13"/>
  <c r="C1470" i="13"/>
  <c r="D1470" i="13"/>
  <c r="B1470" i="13"/>
  <c r="E322" i="15"/>
  <c r="G322" i="15" s="1"/>
  <c r="F171" i="15"/>
  <c r="A885" i="14"/>
  <c r="D884" i="14"/>
  <c r="B884" i="14"/>
  <c r="H388" i="14"/>
  <c r="J388" i="14" s="1"/>
  <c r="A580" i="13"/>
  <c r="D579" i="13"/>
  <c r="C579" i="13"/>
  <c r="B579" i="13"/>
  <c r="E1559" i="15"/>
  <c r="G1559" i="15" s="1"/>
  <c r="A85" i="14"/>
  <c r="G84" i="14"/>
  <c r="C84" i="14"/>
  <c r="B84" i="14"/>
  <c r="E121" i="15"/>
  <c r="F121" i="15" s="1"/>
  <c r="A1080" i="13"/>
  <c r="D1079" i="13"/>
  <c r="C1079" i="13"/>
  <c r="B1079" i="13"/>
  <c r="F824" i="13"/>
  <c r="D335" i="14"/>
  <c r="F335" i="14" s="1"/>
  <c r="D1614" i="13"/>
  <c r="C1614" i="13"/>
  <c r="B1614" i="13"/>
  <c r="A1615" i="13"/>
  <c r="A981" i="14"/>
  <c r="D980" i="14"/>
  <c r="B980" i="14"/>
  <c r="A480" i="15"/>
  <c r="D479" i="15"/>
  <c r="B479" i="15"/>
  <c r="C479" i="15"/>
  <c r="D1129" i="15"/>
  <c r="A1130" i="15"/>
  <c r="C1129" i="15"/>
  <c r="B1129" i="15"/>
  <c r="D780" i="13"/>
  <c r="B780" i="13"/>
  <c r="C780" i="13"/>
  <c r="A781" i="13"/>
  <c r="A1663" i="13"/>
  <c r="C1662" i="13"/>
  <c r="D1662" i="13"/>
  <c r="B1662" i="13"/>
  <c r="A830" i="13"/>
  <c r="B829" i="13"/>
  <c r="D829" i="13"/>
  <c r="C829" i="13"/>
  <c r="F1271" i="15"/>
  <c r="J1023" i="13"/>
  <c r="I971" i="15"/>
  <c r="H1750" i="13"/>
  <c r="D1229" i="13"/>
  <c r="C1229" i="13"/>
  <c r="A1230" i="13"/>
  <c r="B1229" i="13"/>
  <c r="A630" i="15"/>
  <c r="D629" i="15"/>
  <c r="C629" i="15"/>
  <c r="B629" i="15"/>
  <c r="H271" i="13"/>
  <c r="I271" i="13" s="1"/>
  <c r="B395" i="14"/>
  <c r="A396" i="14"/>
  <c r="G395" i="14"/>
  <c r="C395" i="14"/>
  <c r="A431" i="13"/>
  <c r="D430" i="13"/>
  <c r="C430" i="13"/>
  <c r="B430" i="13"/>
  <c r="C1566" i="13"/>
  <c r="D1566" i="13"/>
  <c r="B1566" i="13"/>
  <c r="A1567" i="13"/>
  <c r="A980" i="15"/>
  <c r="D979" i="15"/>
  <c r="C979" i="15"/>
  <c r="B979" i="15"/>
  <c r="H822" i="15"/>
  <c r="I822" i="15" s="1"/>
  <c r="H321" i="15"/>
  <c r="J321" i="15" s="1"/>
  <c r="A344" i="14"/>
  <c r="G343" i="14"/>
  <c r="B343" i="14"/>
  <c r="C343" i="14"/>
  <c r="E1701" i="13"/>
  <c r="H1701" i="13" s="1"/>
  <c r="A381" i="15"/>
  <c r="D380" i="15"/>
  <c r="C380" i="15"/>
  <c r="B380" i="15"/>
  <c r="A1618" i="15"/>
  <c r="D1617" i="15"/>
  <c r="C1617" i="15"/>
  <c r="B1617" i="15"/>
  <c r="J220" i="13"/>
  <c r="H221" i="13" s="1"/>
  <c r="E72" i="15"/>
  <c r="F72" i="15" s="1"/>
  <c r="I1222" i="13"/>
  <c r="E1415" i="15"/>
  <c r="H1415" i="15" s="1"/>
  <c r="A230" i="13"/>
  <c r="D229" i="13"/>
  <c r="C229" i="13"/>
  <c r="B229" i="13"/>
  <c r="B447" i="14"/>
  <c r="A448" i="14"/>
  <c r="G447" i="14"/>
  <c r="C447" i="14"/>
  <c r="E439" i="14"/>
  <c r="C187" i="14"/>
  <c r="B187" i="14"/>
  <c r="A188" i="14"/>
  <c r="G187" i="14"/>
  <c r="E171" i="13"/>
  <c r="F171" i="13" s="1"/>
  <c r="E573" i="13"/>
  <c r="F573" i="13" s="1"/>
  <c r="H491" i="14"/>
  <c r="J491" i="14" s="1"/>
  <c r="H1172" i="13"/>
  <c r="I1172" i="13" s="1"/>
  <c r="E74" i="5"/>
  <c r="G74" i="5" s="1"/>
  <c r="A32" i="14"/>
  <c r="G31" i="14"/>
  <c r="C31" i="14"/>
  <c r="B31" i="14"/>
  <c r="E921" i="15"/>
  <c r="G921" i="15" s="1"/>
  <c r="A930" i="15"/>
  <c r="D929" i="15"/>
  <c r="C929" i="15"/>
  <c r="B929" i="15"/>
  <c r="E1605" i="13"/>
  <c r="H1605" i="13" s="1"/>
  <c r="C1029" i="13"/>
  <c r="B1029" i="13"/>
  <c r="D1029" i="13"/>
  <c r="A1030" i="13"/>
  <c r="E471" i="13"/>
  <c r="F471" i="13" s="1"/>
  <c r="B81" i="5"/>
  <c r="D81" i="5"/>
  <c r="C81" i="5"/>
  <c r="A82" i="5"/>
  <c r="A580" i="15"/>
  <c r="D579" i="15"/>
  <c r="C579" i="15"/>
  <c r="B579" i="15"/>
  <c r="E69" i="13"/>
  <c r="F69" i="13" s="1"/>
  <c r="H1365" i="13"/>
  <c r="I573" i="15"/>
  <c r="G1466" i="15"/>
  <c r="F1269" i="13"/>
  <c r="E872" i="15"/>
  <c r="G872" i="15" s="1"/>
  <c r="E469" i="15"/>
  <c r="F469" i="15" s="1"/>
  <c r="A680" i="13"/>
  <c r="D679" i="13"/>
  <c r="B679" i="13"/>
  <c r="C679" i="13"/>
  <c r="F623" i="15"/>
  <c r="E771" i="15"/>
  <c r="G771" i="15" s="1"/>
  <c r="E1798" i="13"/>
  <c r="H1798" i="13" s="1"/>
  <c r="F1365" i="13"/>
  <c r="A180" i="15"/>
  <c r="D179" i="15"/>
  <c r="C179" i="15"/>
  <c r="B179" i="15"/>
  <c r="F1466" i="15"/>
  <c r="H1269" i="13"/>
  <c r="A1180" i="15"/>
  <c r="D1179" i="15"/>
  <c r="C1179" i="15"/>
  <c r="B1179" i="15"/>
  <c r="I822" i="13"/>
  <c r="D630" i="13"/>
  <c r="C630" i="13"/>
  <c r="B630" i="13"/>
  <c r="A631" i="13"/>
  <c r="D1079" i="15"/>
  <c r="A1080" i="15"/>
  <c r="C1079" i="15"/>
  <c r="B1079" i="15"/>
  <c r="D729" i="13"/>
  <c r="C729" i="13"/>
  <c r="B729" i="13"/>
  <c r="A730" i="13"/>
  <c r="I722" i="13"/>
  <c r="D285" i="14"/>
  <c r="F285" i="14" s="1"/>
  <c r="H336" i="14"/>
  <c r="I336" i="14" s="1"/>
  <c r="E722" i="15"/>
  <c r="G722" i="15" s="1"/>
  <c r="H922" i="13"/>
  <c r="J922" i="13" s="1"/>
  <c r="I523" i="13"/>
  <c r="D1326" i="13"/>
  <c r="C1326" i="13"/>
  <c r="B1326" i="13"/>
  <c r="A1327" i="13"/>
  <c r="A1807" i="13"/>
  <c r="D1806" i="13"/>
  <c r="C1806" i="13"/>
  <c r="B1806" i="13"/>
  <c r="F572" i="15"/>
  <c r="A830" i="15"/>
  <c r="D829" i="15"/>
  <c r="C829" i="15"/>
  <c r="B829" i="15"/>
  <c r="A131" i="13"/>
  <c r="D130" i="13"/>
  <c r="C130" i="13"/>
  <c r="B130" i="13"/>
  <c r="E1320" i="15"/>
  <c r="H1320" i="15" s="1"/>
  <c r="A1473" i="15"/>
  <c r="D1472" i="15"/>
  <c r="C1472" i="15"/>
  <c r="B1472" i="15"/>
  <c r="H441" i="14"/>
  <c r="J441" i="14" s="1"/>
  <c r="D596" i="14"/>
  <c r="B596" i="14"/>
  <c r="A597" i="14"/>
  <c r="E726" i="13"/>
  <c r="F726" i="13" s="1"/>
  <c r="F671" i="15"/>
  <c r="D1031" i="15"/>
  <c r="C1031" i="15"/>
  <c r="B1031" i="15"/>
  <c r="A1032" i="15"/>
  <c r="C499" i="14"/>
  <c r="B499" i="14"/>
  <c r="A500" i="14"/>
  <c r="G499" i="14"/>
  <c r="H74" i="15"/>
  <c r="J74" i="15" s="1"/>
  <c r="H172" i="13"/>
  <c r="J172" i="13" s="1"/>
  <c r="F373" i="15"/>
  <c r="E222" i="15"/>
  <c r="F222" i="15" s="1"/>
  <c r="A531" i="15"/>
  <c r="D530" i="15"/>
  <c r="C530" i="15"/>
  <c r="B530" i="15"/>
  <c r="A980" i="13"/>
  <c r="D979" i="13"/>
  <c r="C979" i="13"/>
  <c r="B979" i="13"/>
  <c r="A30" i="15"/>
  <c r="D29" i="15"/>
  <c r="B29" i="15"/>
  <c r="C29" i="15"/>
  <c r="G523" i="13"/>
  <c r="E524" i="13" s="1"/>
  <c r="F524" i="13" s="1"/>
  <c r="A730" i="15"/>
  <c r="D729" i="15"/>
  <c r="C729" i="15"/>
  <c r="B729" i="15"/>
  <c r="F1607" i="15"/>
  <c r="I120" i="13"/>
  <c r="H76" i="14"/>
  <c r="J76" i="14" s="1"/>
  <c r="A1132" i="13"/>
  <c r="D1131" i="13"/>
  <c r="B1131" i="13"/>
  <c r="C1131" i="13"/>
  <c r="G622" i="13"/>
  <c r="E1072" i="15"/>
  <c r="G1072" i="15" s="1"/>
  <c r="F1460" i="13"/>
  <c r="J173" i="15"/>
  <c r="H174" i="15" s="1"/>
  <c r="I174" i="15" s="1"/>
  <c r="J283" i="14"/>
  <c r="D1425" i="15"/>
  <c r="C1425" i="15"/>
  <c r="B1425" i="15"/>
  <c r="A1426" i="15"/>
  <c r="A693" i="14"/>
  <c r="D692" i="14"/>
  <c r="B692" i="14"/>
  <c r="D933" i="14"/>
  <c r="B933" i="14"/>
  <c r="A934" i="14"/>
  <c r="D529" i="13"/>
  <c r="C529" i="13"/>
  <c r="B529" i="13"/>
  <c r="A530" i="13"/>
  <c r="G1607" i="15"/>
  <c r="B229" i="15"/>
  <c r="D229" i="15"/>
  <c r="C229" i="15"/>
  <c r="A230" i="15"/>
  <c r="A837" i="14"/>
  <c r="D836" i="14"/>
  <c r="B836" i="14"/>
  <c r="E1411" i="13"/>
  <c r="H1411" i="13" s="1"/>
  <c r="H473" i="13"/>
  <c r="I473" i="13" s="1"/>
  <c r="G1460" i="13"/>
  <c r="J1120" i="13"/>
  <c r="D329" i="13"/>
  <c r="C329" i="13"/>
  <c r="B329" i="13"/>
  <c r="A330" i="13"/>
  <c r="A645" i="14"/>
  <c r="D644" i="14"/>
  <c r="B644" i="14"/>
  <c r="A292" i="14"/>
  <c r="G291" i="14"/>
  <c r="B291" i="14"/>
  <c r="C291" i="14"/>
  <c r="E272" i="15"/>
  <c r="G272" i="15" s="1"/>
  <c r="C479" i="13"/>
  <c r="B479" i="13"/>
  <c r="A480" i="13"/>
  <c r="D479" i="13"/>
  <c r="E127" i="14"/>
  <c r="F972" i="15"/>
  <c r="F231" i="14"/>
  <c r="G1120" i="15"/>
  <c r="E873" i="13"/>
  <c r="F873" i="13" s="1"/>
  <c r="A1522" i="15"/>
  <c r="D1521" i="15"/>
  <c r="C1521" i="15"/>
  <c r="B1521" i="15"/>
  <c r="E1656" i="13"/>
  <c r="F1656" i="13" s="1"/>
  <c r="A380" i="13"/>
  <c r="D379" i="13"/>
  <c r="C379" i="13"/>
  <c r="B379" i="13"/>
  <c r="H1075" i="15"/>
  <c r="I1075" i="15" s="1"/>
  <c r="I372" i="15"/>
  <c r="A1329" i="15"/>
  <c r="D1328" i="15"/>
  <c r="C1328" i="15"/>
  <c r="B1328" i="15"/>
  <c r="A80" i="15"/>
  <c r="D79" i="15"/>
  <c r="B79" i="15"/>
  <c r="C79" i="15"/>
  <c r="C1568" i="15"/>
  <c r="B1568" i="15"/>
  <c r="D1568" i="15"/>
  <c r="A1569" i="15"/>
  <c r="E520" i="15"/>
  <c r="G520" i="15" s="1"/>
  <c r="A130" i="15"/>
  <c r="D129" i="15"/>
  <c r="C129" i="15"/>
  <c r="B129" i="15"/>
  <c r="C239" i="14"/>
  <c r="B239" i="14"/>
  <c r="A240" i="14"/>
  <c r="G239" i="14"/>
  <c r="A1375" i="13"/>
  <c r="D1374" i="13"/>
  <c r="C1374" i="13"/>
  <c r="B1374" i="13"/>
  <c r="C179" i="13"/>
  <c r="B179" i="13"/>
  <c r="A180" i="13"/>
  <c r="D179" i="13"/>
  <c r="D780" i="15"/>
  <c r="C780" i="15"/>
  <c r="B780" i="15"/>
  <c r="A781" i="15"/>
  <c r="A1520" i="13"/>
  <c r="C1519" i="13"/>
  <c r="D1519" i="13"/>
  <c r="B1519" i="13"/>
  <c r="I121" i="15"/>
  <c r="B33" i="5"/>
  <c r="D33" i="5"/>
  <c r="C33" i="5"/>
  <c r="A34" i="5"/>
  <c r="D879" i="13"/>
  <c r="C879" i="13"/>
  <c r="B879" i="13"/>
  <c r="A880" i="13"/>
  <c r="A280" i="15"/>
  <c r="D279" i="15"/>
  <c r="C279" i="15"/>
  <c r="B279" i="15"/>
  <c r="E1556" i="13"/>
  <c r="H1556" i="13" s="1"/>
  <c r="D281" i="13"/>
  <c r="C281" i="13"/>
  <c r="B281" i="13"/>
  <c r="A282" i="13"/>
  <c r="D330" i="15"/>
  <c r="B330" i="15"/>
  <c r="C330" i="15"/>
  <c r="A331" i="15"/>
  <c r="E1171" i="15"/>
  <c r="G1171" i="15" s="1"/>
  <c r="C1376" i="15"/>
  <c r="A1377" i="15"/>
  <c r="D1376" i="15"/>
  <c r="B1376" i="15"/>
  <c r="A549" i="14"/>
  <c r="D548" i="14"/>
  <c r="B548" i="14"/>
  <c r="D788" i="14"/>
  <c r="B788" i="14"/>
  <c r="A789" i="14"/>
  <c r="E971" i="13"/>
  <c r="G971" i="13" s="1"/>
  <c r="C1758" i="13"/>
  <c r="B1758" i="13"/>
  <c r="A1759" i="13"/>
  <c r="D1758" i="13"/>
  <c r="E773" i="13"/>
  <c r="G773" i="13" s="1"/>
  <c r="E321" i="13"/>
  <c r="G321" i="13" s="1"/>
  <c r="H374" i="13" l="1"/>
  <c r="I374" i="13" s="1"/>
  <c r="J1075" i="13"/>
  <c r="H1076" i="13" s="1"/>
  <c r="F921" i="15"/>
  <c r="E922" i="15" s="1"/>
  <c r="F922" i="15" s="1"/>
  <c r="I722" i="15"/>
  <c r="H723" i="15" s="1"/>
  <c r="I723" i="15" s="1"/>
  <c r="I925" i="15"/>
  <c r="H926" i="15" s="1"/>
  <c r="G424" i="13"/>
  <c r="E425" i="13" s="1"/>
  <c r="G425" i="13" s="1"/>
  <c r="I771" i="15"/>
  <c r="I772" i="15" s="1"/>
  <c r="H773" i="15" s="1"/>
  <c r="I773" i="15" s="1"/>
  <c r="H1124" i="15"/>
  <c r="I1124" i="15" s="1"/>
  <c r="I441" i="14"/>
  <c r="H442" i="14" s="1"/>
  <c r="J442" i="14" s="1"/>
  <c r="G671" i="13"/>
  <c r="G222" i="13"/>
  <c r="E223" i="13" s="1"/>
  <c r="G223" i="13" s="1"/>
  <c r="J1175" i="15"/>
  <c r="H1176" i="15" s="1"/>
  <c r="I1176" i="15" s="1"/>
  <c r="H74" i="5"/>
  <c r="F1509" i="13"/>
  <c r="H1509" i="13"/>
  <c r="J231" i="14"/>
  <c r="I231" i="14"/>
  <c r="J424" i="13"/>
  <c r="I424" i="13"/>
  <c r="I926" i="15"/>
  <c r="H927" i="15" s="1"/>
  <c r="J927" i="15" s="1"/>
  <c r="J926" i="15"/>
  <c r="E1022" i="13"/>
  <c r="G1022" i="13" s="1"/>
  <c r="E335" i="14"/>
  <c r="H420" i="15"/>
  <c r="J420" i="15" s="1"/>
  <c r="I672" i="13"/>
  <c r="H673" i="13" s="1"/>
  <c r="J673" i="13" s="1"/>
  <c r="H521" i="15"/>
  <c r="I521" i="15" s="1"/>
  <c r="I131" i="14"/>
  <c r="J271" i="13"/>
  <c r="F389" i="14"/>
  <c r="I71" i="13"/>
  <c r="I771" i="13"/>
  <c r="G1605" i="13"/>
  <c r="G1021" i="13"/>
  <c r="F773" i="13"/>
  <c r="E25" i="5"/>
  <c r="F1171" i="15"/>
  <c r="H221" i="15"/>
  <c r="I221" i="15" s="1"/>
  <c r="G1509" i="13"/>
  <c r="E1510" i="13" s="1"/>
  <c r="H571" i="13"/>
  <c r="I571" i="13" s="1"/>
  <c r="H1317" i="13"/>
  <c r="H772" i="15"/>
  <c r="J772" i="15"/>
  <c r="G421" i="15"/>
  <c r="E422" i="15" s="1"/>
  <c r="G422" i="15" s="1"/>
  <c r="G21" i="15"/>
  <c r="J1272" i="15"/>
  <c r="H1273" i="15" s="1"/>
  <c r="J1273" i="15" s="1"/>
  <c r="F1798" i="13"/>
  <c r="D180" i="14"/>
  <c r="E180" i="14" s="1"/>
  <c r="G1317" i="13"/>
  <c r="E1318" i="13" s="1"/>
  <c r="G1318" i="13" s="1"/>
  <c r="F771" i="15"/>
  <c r="E772" i="15" s="1"/>
  <c r="F772" i="15" s="1"/>
  <c r="H21" i="13"/>
  <c r="I21" i="13" s="1"/>
  <c r="J21" i="13"/>
  <c r="E1123" i="13"/>
  <c r="I172" i="13"/>
  <c r="H173" i="13" s="1"/>
  <c r="J173" i="13" s="1"/>
  <c r="G1511" i="15"/>
  <c r="F1320" i="15"/>
  <c r="E22" i="15"/>
  <c r="F22" i="15" s="1"/>
  <c r="D390" i="14"/>
  <c r="G1798" i="13"/>
  <c r="J872" i="13"/>
  <c r="H474" i="15"/>
  <c r="J474" i="15" s="1"/>
  <c r="G1122" i="13"/>
  <c r="G373" i="13"/>
  <c r="E374" i="13" s="1"/>
  <c r="G374" i="13" s="1"/>
  <c r="J822" i="15"/>
  <c r="H823" i="15" s="1"/>
  <c r="J823" i="15" s="1"/>
  <c r="H1510" i="15"/>
  <c r="J1025" i="15"/>
  <c r="H1026" i="15" s="1"/>
  <c r="J1026" i="15" s="1"/>
  <c r="G1173" i="13"/>
  <c r="E1174" i="13" s="1"/>
  <c r="G1174" i="13" s="1"/>
  <c r="H1511" i="15"/>
  <c r="H1076" i="15"/>
  <c r="I1076" i="15" s="1"/>
  <c r="H272" i="13"/>
  <c r="J272" i="13" s="1"/>
  <c r="J221" i="13"/>
  <c r="I221" i="13"/>
  <c r="E774" i="13"/>
  <c r="F774" i="13" s="1"/>
  <c r="D331" i="15"/>
  <c r="C331" i="15"/>
  <c r="A332" i="15"/>
  <c r="B331" i="15"/>
  <c r="F520" i="15"/>
  <c r="G1411" i="13"/>
  <c r="A1427" i="15"/>
  <c r="D1426" i="15"/>
  <c r="C1426" i="15"/>
  <c r="B1426" i="15"/>
  <c r="E672" i="15"/>
  <c r="F672" i="15" s="1"/>
  <c r="A283" i="13"/>
  <c r="D282" i="13"/>
  <c r="C282" i="13"/>
  <c r="B282" i="13"/>
  <c r="H122" i="15"/>
  <c r="J122" i="15" s="1"/>
  <c r="E973" i="15"/>
  <c r="F973" i="15" s="1"/>
  <c r="I76" i="14"/>
  <c r="J174" i="15"/>
  <c r="I74" i="15"/>
  <c r="G726" i="13"/>
  <c r="B1080" i="15"/>
  <c r="D1080" i="15"/>
  <c r="C1080" i="15"/>
  <c r="A1081" i="15"/>
  <c r="A681" i="13"/>
  <c r="D680" i="13"/>
  <c r="C680" i="13"/>
  <c r="B680" i="13"/>
  <c r="G471" i="13"/>
  <c r="F74" i="5"/>
  <c r="D230" i="13"/>
  <c r="C230" i="13"/>
  <c r="B230" i="13"/>
  <c r="A231" i="13"/>
  <c r="J723" i="15"/>
  <c r="H972" i="15"/>
  <c r="J972" i="15" s="1"/>
  <c r="A137" i="14"/>
  <c r="G136" i="14"/>
  <c r="B136" i="14"/>
  <c r="C136" i="14"/>
  <c r="A1281" i="13"/>
  <c r="D1280" i="13"/>
  <c r="C1280" i="13"/>
  <c r="B1280" i="13"/>
  <c r="A1231" i="15"/>
  <c r="D1230" i="15"/>
  <c r="C1230" i="15"/>
  <c r="B1230" i="15"/>
  <c r="J473" i="13"/>
  <c r="G524" i="13"/>
  <c r="E525" i="13" s="1"/>
  <c r="F525" i="13" s="1"/>
  <c r="D180" i="15"/>
  <c r="C180" i="15"/>
  <c r="B180" i="15"/>
  <c r="A181" i="15"/>
  <c r="A481" i="13"/>
  <c r="D480" i="13"/>
  <c r="C480" i="13"/>
  <c r="B480" i="13"/>
  <c r="A281" i="15"/>
  <c r="D280" i="15"/>
  <c r="C280" i="15"/>
  <c r="B280" i="15"/>
  <c r="G240" i="14"/>
  <c r="C240" i="14"/>
  <c r="B240" i="14"/>
  <c r="A241" i="14"/>
  <c r="D380" i="13"/>
  <c r="C380" i="13"/>
  <c r="B380" i="13"/>
  <c r="A381" i="13"/>
  <c r="A646" i="14"/>
  <c r="D645" i="14"/>
  <c r="B645" i="14"/>
  <c r="A1474" i="15"/>
  <c r="D1473" i="15"/>
  <c r="C1473" i="15"/>
  <c r="B1473" i="15"/>
  <c r="H574" i="15"/>
  <c r="I574" i="15" s="1"/>
  <c r="A1031" i="13"/>
  <c r="D1030" i="13"/>
  <c r="C1030" i="13"/>
  <c r="B1030" i="13"/>
  <c r="E1512" i="15"/>
  <c r="G1512" i="15" s="1"/>
  <c r="H121" i="13"/>
  <c r="J121" i="13" s="1"/>
  <c r="A532" i="15"/>
  <c r="C531" i="15"/>
  <c r="D531" i="15"/>
  <c r="B531" i="15"/>
  <c r="A1619" i="15"/>
  <c r="D1618" i="15"/>
  <c r="C1618" i="15"/>
  <c r="B1618" i="15"/>
  <c r="E1272" i="15"/>
  <c r="F1272" i="15" s="1"/>
  <c r="A681" i="15"/>
  <c r="D680" i="15"/>
  <c r="C680" i="15"/>
  <c r="B680" i="15"/>
  <c r="G573" i="13"/>
  <c r="E574" i="13" s="1"/>
  <c r="F574" i="13" s="1"/>
  <c r="A1131" i="15"/>
  <c r="D1130" i="15"/>
  <c r="C1130" i="15"/>
  <c r="B1130" i="15"/>
  <c r="B885" i="14"/>
  <c r="A886" i="14"/>
  <c r="D885" i="14"/>
  <c r="D1471" i="13"/>
  <c r="C1471" i="13"/>
  <c r="B1471" i="13"/>
  <c r="A1472" i="13"/>
  <c r="D80" i="13"/>
  <c r="C80" i="13"/>
  <c r="B80" i="13"/>
  <c r="A81" i="13"/>
  <c r="G822" i="15"/>
  <c r="G1320" i="15"/>
  <c r="A831" i="15"/>
  <c r="D830" i="15"/>
  <c r="C830" i="15"/>
  <c r="B830" i="15"/>
  <c r="E1366" i="13"/>
  <c r="G1366" i="13" s="1"/>
  <c r="J1172" i="13"/>
  <c r="D440" i="14"/>
  <c r="F440" i="14" s="1"/>
  <c r="F1415" i="15"/>
  <c r="C344" i="14"/>
  <c r="B344" i="14"/>
  <c r="A345" i="14"/>
  <c r="G344" i="14"/>
  <c r="C431" i="13"/>
  <c r="B431" i="13"/>
  <c r="A432" i="13"/>
  <c r="D431" i="13"/>
  <c r="E26" i="14"/>
  <c r="E172" i="15"/>
  <c r="G172" i="15" s="1"/>
  <c r="I622" i="15"/>
  <c r="B1711" i="13"/>
  <c r="A1712" i="13"/>
  <c r="D1711" i="13"/>
  <c r="C1711" i="13"/>
  <c r="H1024" i="13"/>
  <c r="I1024" i="13" s="1"/>
  <c r="J374" i="13"/>
  <c r="A331" i="13"/>
  <c r="D330" i="13"/>
  <c r="C330" i="13"/>
  <c r="B330" i="13"/>
  <c r="D230" i="15"/>
  <c r="C230" i="15"/>
  <c r="B230" i="15"/>
  <c r="A231" i="15"/>
  <c r="A632" i="13"/>
  <c r="D631" i="13"/>
  <c r="B631" i="13"/>
  <c r="C631" i="13"/>
  <c r="A81" i="15"/>
  <c r="D80" i="15"/>
  <c r="C80" i="15"/>
  <c r="B80" i="15"/>
  <c r="G1656" i="13"/>
  <c r="E1657" i="13" s="1"/>
  <c r="F272" i="15"/>
  <c r="F321" i="13"/>
  <c r="F1556" i="13"/>
  <c r="H1656" i="13"/>
  <c r="E374" i="15"/>
  <c r="G374" i="15" s="1"/>
  <c r="E1121" i="15"/>
  <c r="F1121" i="15" s="1"/>
  <c r="G1415" i="15"/>
  <c r="F122" i="13"/>
  <c r="E1461" i="13"/>
  <c r="G1461" i="13" s="1"/>
  <c r="D381" i="15"/>
  <c r="C381" i="15"/>
  <c r="B381" i="15"/>
  <c r="A382" i="15"/>
  <c r="D830" i="13"/>
  <c r="C830" i="13"/>
  <c r="B830" i="13"/>
  <c r="A831" i="13"/>
  <c r="E1073" i="13"/>
  <c r="G1073" i="13" s="1"/>
  <c r="B741" i="14"/>
  <c r="A742" i="14"/>
  <c r="D741" i="14"/>
  <c r="H1221" i="15"/>
  <c r="J1221" i="15" s="1"/>
  <c r="B180" i="13"/>
  <c r="A181" i="13"/>
  <c r="D180" i="13"/>
  <c r="C180" i="13"/>
  <c r="H823" i="13"/>
  <c r="J823" i="13" s="1"/>
  <c r="I491" i="14"/>
  <c r="I321" i="15"/>
  <c r="F1751" i="13"/>
  <c r="F322" i="15"/>
  <c r="H321" i="13"/>
  <c r="J321" i="13" s="1"/>
  <c r="G121" i="15"/>
  <c r="E122" i="15" s="1"/>
  <c r="F122" i="15" s="1"/>
  <c r="G469" i="15"/>
  <c r="F23" i="13"/>
  <c r="A598" i="14"/>
  <c r="D597" i="14"/>
  <c r="B597" i="14"/>
  <c r="A1760" i="13"/>
  <c r="D1759" i="13"/>
  <c r="C1759" i="13"/>
  <c r="B1759" i="13"/>
  <c r="G1556" i="13"/>
  <c r="H524" i="13"/>
  <c r="J524" i="13" s="1"/>
  <c r="A731" i="15"/>
  <c r="D730" i="15"/>
  <c r="C730" i="15"/>
  <c r="B730" i="15"/>
  <c r="E285" i="14"/>
  <c r="F971" i="13"/>
  <c r="D1329" i="15"/>
  <c r="C1329" i="15"/>
  <c r="B1329" i="15"/>
  <c r="A1330" i="15"/>
  <c r="A531" i="13"/>
  <c r="D530" i="13"/>
  <c r="B530" i="13"/>
  <c r="C530" i="13"/>
  <c r="F1072" i="15"/>
  <c r="A501" i="14"/>
  <c r="G500" i="14"/>
  <c r="C500" i="14"/>
  <c r="B500" i="14"/>
  <c r="I922" i="13"/>
  <c r="F872" i="15"/>
  <c r="H1223" i="13"/>
  <c r="I1223" i="13" s="1"/>
  <c r="I974" i="13"/>
  <c r="G1751" i="13"/>
  <c r="B85" i="14"/>
  <c r="A86" i="14"/>
  <c r="G85" i="14"/>
  <c r="C85" i="14"/>
  <c r="D880" i="15"/>
  <c r="C880" i="15"/>
  <c r="B880" i="15"/>
  <c r="A881" i="15"/>
  <c r="I622" i="13"/>
  <c r="A1424" i="13"/>
  <c r="D1423" i="13"/>
  <c r="B1423" i="13"/>
  <c r="C1423" i="13"/>
  <c r="A1181" i="13"/>
  <c r="D1180" i="13"/>
  <c r="C1180" i="13"/>
  <c r="B1180" i="13"/>
  <c r="G72" i="15"/>
  <c r="E623" i="13"/>
  <c r="F623" i="13" s="1"/>
  <c r="E78" i="14"/>
  <c r="A838" i="14"/>
  <c r="D837" i="14"/>
  <c r="B837" i="14"/>
  <c r="B1377" i="15"/>
  <c r="A1378" i="15"/>
  <c r="D1377" i="15"/>
  <c r="C1377" i="15"/>
  <c r="A694" i="14"/>
  <c r="D693" i="14"/>
  <c r="B693" i="14"/>
  <c r="H232" i="14"/>
  <c r="I232" i="14" s="1"/>
  <c r="B130" i="15"/>
  <c r="A131" i="15"/>
  <c r="D130" i="15"/>
  <c r="C130" i="15"/>
  <c r="H373" i="15"/>
  <c r="J373" i="15" s="1"/>
  <c r="C1522" i="15"/>
  <c r="B1522" i="15"/>
  <c r="A1523" i="15"/>
  <c r="D1522" i="15"/>
  <c r="H132" i="14"/>
  <c r="I132" i="14" s="1"/>
  <c r="C131" i="13"/>
  <c r="B131" i="13"/>
  <c r="A132" i="13"/>
  <c r="D131" i="13"/>
  <c r="E573" i="15"/>
  <c r="G573" i="15" s="1"/>
  <c r="H723" i="13"/>
  <c r="J723" i="13" s="1"/>
  <c r="D580" i="15"/>
  <c r="C580" i="15"/>
  <c r="B580" i="15"/>
  <c r="A581" i="15"/>
  <c r="A981" i="15"/>
  <c r="C980" i="15"/>
  <c r="B980" i="15"/>
  <c r="D980" i="15"/>
  <c r="H21" i="15"/>
  <c r="I21" i="15" s="1"/>
  <c r="H181" i="14"/>
  <c r="I181" i="14" s="1"/>
  <c r="G222" i="15"/>
  <c r="G873" i="13"/>
  <c r="E874" i="13" s="1"/>
  <c r="G874" i="13" s="1"/>
  <c r="D128" i="14"/>
  <c r="E128" i="14" s="1"/>
  <c r="H474" i="13"/>
  <c r="J474" i="13" s="1"/>
  <c r="A731" i="13"/>
  <c r="D730" i="13"/>
  <c r="C730" i="13"/>
  <c r="B730" i="13"/>
  <c r="A83" i="5"/>
  <c r="C82" i="5"/>
  <c r="B82" i="5"/>
  <c r="D82" i="5"/>
  <c r="C930" i="15"/>
  <c r="A931" i="15"/>
  <c r="D930" i="15"/>
  <c r="B930" i="15"/>
  <c r="G448" i="14"/>
  <c r="C448" i="14"/>
  <c r="B448" i="14"/>
  <c r="A449" i="14"/>
  <c r="A1568" i="13"/>
  <c r="D1567" i="13"/>
  <c r="B1567" i="13"/>
  <c r="C1567" i="13"/>
  <c r="D630" i="15"/>
  <c r="C630" i="15"/>
  <c r="B630" i="15"/>
  <c r="A631" i="15"/>
  <c r="A1664" i="13"/>
  <c r="D1663" i="13"/>
  <c r="C1663" i="13"/>
  <c r="B1663" i="13"/>
  <c r="A481" i="15"/>
  <c r="D480" i="15"/>
  <c r="C480" i="15"/>
  <c r="B480" i="15"/>
  <c r="H1559" i="15"/>
  <c r="F1559" i="15"/>
  <c r="H874" i="15"/>
  <c r="J874" i="15" s="1"/>
  <c r="C1280" i="15"/>
  <c r="A1281" i="15"/>
  <c r="D1280" i="15"/>
  <c r="B1280" i="15"/>
  <c r="H672" i="15"/>
  <c r="I672" i="15" s="1"/>
  <c r="F722" i="15"/>
  <c r="C1180" i="15"/>
  <c r="A1181" i="15"/>
  <c r="D1180" i="15"/>
  <c r="B1180" i="15"/>
  <c r="G1701" i="13"/>
  <c r="B781" i="13"/>
  <c r="A782" i="13"/>
  <c r="D781" i="13"/>
  <c r="C781" i="13"/>
  <c r="E825" i="13"/>
  <c r="G825" i="13" s="1"/>
  <c r="E921" i="13"/>
  <c r="F921" i="13" s="1"/>
  <c r="J25" i="14"/>
  <c r="B930" i="13"/>
  <c r="A931" i="13"/>
  <c r="D930" i="13"/>
  <c r="C930" i="13"/>
  <c r="G171" i="13"/>
  <c r="E172" i="13" s="1"/>
  <c r="G172" i="13" s="1"/>
  <c r="F374" i="13"/>
  <c r="A790" i="14"/>
  <c r="D789" i="14"/>
  <c r="B789" i="14"/>
  <c r="A35" i="5"/>
  <c r="D34" i="5"/>
  <c r="C34" i="5"/>
  <c r="B34" i="5"/>
  <c r="D1375" i="13"/>
  <c r="C1375" i="13"/>
  <c r="B1375" i="13"/>
  <c r="A1376" i="13"/>
  <c r="J1075" i="15"/>
  <c r="J1076" i="15" s="1"/>
  <c r="C292" i="14"/>
  <c r="B292" i="14"/>
  <c r="A293" i="14"/>
  <c r="G292" i="14"/>
  <c r="F1411" i="13"/>
  <c r="B980" i="13"/>
  <c r="D980" i="13"/>
  <c r="C980" i="13"/>
  <c r="A981" i="13"/>
  <c r="E624" i="15"/>
  <c r="G624" i="15" s="1"/>
  <c r="H1121" i="13"/>
  <c r="I1121" i="13" s="1"/>
  <c r="F1605" i="13"/>
  <c r="A33" i="14"/>
  <c r="G32" i="14"/>
  <c r="C32" i="14"/>
  <c r="B32" i="14"/>
  <c r="H284" i="14"/>
  <c r="I284" i="14" s="1"/>
  <c r="F1701" i="13"/>
  <c r="G396" i="14"/>
  <c r="C396" i="14"/>
  <c r="B396" i="14"/>
  <c r="A397" i="14"/>
  <c r="A1231" i="13"/>
  <c r="B1230" i="13"/>
  <c r="D1230" i="13"/>
  <c r="C1230" i="13"/>
  <c r="F1022" i="15"/>
  <c r="I388" i="14"/>
  <c r="E1223" i="13"/>
  <c r="G1223" i="13" s="1"/>
  <c r="D549" i="14"/>
  <c r="B549" i="14"/>
  <c r="A550" i="14"/>
  <c r="E1608" i="15"/>
  <c r="F1608" i="15" s="1"/>
  <c r="E73" i="15"/>
  <c r="F73" i="15" s="1"/>
  <c r="F425" i="13"/>
  <c r="I273" i="15"/>
  <c r="F1221" i="15"/>
  <c r="D232" i="14"/>
  <c r="E232" i="14" s="1"/>
  <c r="E273" i="13"/>
  <c r="F273" i="13" s="1"/>
  <c r="D1807" i="13"/>
  <c r="C1807" i="13"/>
  <c r="B1807" i="13"/>
  <c r="A1808" i="13"/>
  <c r="A1521" i="13"/>
  <c r="D1520" i="13"/>
  <c r="C1520" i="13"/>
  <c r="B1520" i="13"/>
  <c r="A1133" i="13"/>
  <c r="D1132" i="13"/>
  <c r="C1132" i="13"/>
  <c r="B1132" i="13"/>
  <c r="C30" i="15"/>
  <c r="B30" i="15"/>
  <c r="A31" i="15"/>
  <c r="D30" i="15"/>
  <c r="H1369" i="15"/>
  <c r="F1369" i="15"/>
  <c r="A1328" i="13"/>
  <c r="D1327" i="13"/>
  <c r="C1327" i="13"/>
  <c r="B1327" i="13"/>
  <c r="J336" i="14"/>
  <c r="D981" i="14"/>
  <c r="B981" i="14"/>
  <c r="A982" i="14"/>
  <c r="B580" i="13"/>
  <c r="D580" i="13"/>
  <c r="C580" i="13"/>
  <c r="A581" i="13"/>
  <c r="E493" i="14"/>
  <c r="A881" i="13"/>
  <c r="D880" i="13"/>
  <c r="C880" i="13"/>
  <c r="B880" i="13"/>
  <c r="A1570" i="15"/>
  <c r="D1569" i="15"/>
  <c r="C1569" i="15"/>
  <c r="B1569" i="15"/>
  <c r="A1033" i="15"/>
  <c r="D1032" i="15"/>
  <c r="C1032" i="15"/>
  <c r="B1032" i="15"/>
  <c r="A782" i="15"/>
  <c r="C781" i="15"/>
  <c r="B781" i="15"/>
  <c r="D781" i="15"/>
  <c r="D934" i="14"/>
  <c r="A935" i="14"/>
  <c r="B934" i="14"/>
  <c r="E1467" i="15"/>
  <c r="H1467" i="15" s="1"/>
  <c r="E1270" i="13"/>
  <c r="H1270" i="13" s="1"/>
  <c r="G188" i="14"/>
  <c r="C188" i="14"/>
  <c r="B188" i="14"/>
  <c r="A189" i="14"/>
  <c r="A1616" i="13"/>
  <c r="D1615" i="13"/>
  <c r="B1615" i="13"/>
  <c r="C1615" i="13"/>
  <c r="A1081" i="13"/>
  <c r="C1080" i="13"/>
  <c r="B1080" i="13"/>
  <c r="D1080" i="13"/>
  <c r="A32" i="13"/>
  <c r="D31" i="13"/>
  <c r="C31" i="13"/>
  <c r="B31" i="13"/>
  <c r="A433" i="15"/>
  <c r="B432" i="15"/>
  <c r="D432" i="15"/>
  <c r="C432" i="15"/>
  <c r="G69" i="13"/>
  <c r="E70" i="13" s="1"/>
  <c r="F70" i="13" s="1"/>
  <c r="J1076" i="13" l="1"/>
  <c r="I1076" i="13"/>
  <c r="G1608" i="15"/>
  <c r="I474" i="15"/>
  <c r="H475" i="15" s="1"/>
  <c r="J475" i="15" s="1"/>
  <c r="G772" i="15"/>
  <c r="E773" i="15" s="1"/>
  <c r="F773" i="15" s="1"/>
  <c r="E672" i="13"/>
  <c r="F672" i="13" s="1"/>
  <c r="J1124" i="15"/>
  <c r="H1125" i="15" s="1"/>
  <c r="H1608" i="15"/>
  <c r="F223" i="13"/>
  <c r="J521" i="15"/>
  <c r="H522" i="15" s="1"/>
  <c r="I522" i="15" s="1"/>
  <c r="J1176" i="15"/>
  <c r="J1177" i="15" s="1"/>
  <c r="F1510" i="13"/>
  <c r="E1511" i="13" s="1"/>
  <c r="F1511" i="13" s="1"/>
  <c r="H1510" i="13"/>
  <c r="E472" i="13"/>
  <c r="F472" i="13" s="1"/>
  <c r="J1223" i="13"/>
  <c r="G70" i="13"/>
  <c r="E71" i="13" s="1"/>
  <c r="G71" i="13" s="1"/>
  <c r="F1318" i="13"/>
  <c r="F374" i="15"/>
  <c r="G1510" i="13"/>
  <c r="F1223" i="13"/>
  <c r="J221" i="15"/>
  <c r="H222" i="15" s="1"/>
  <c r="I373" i="15"/>
  <c r="H374" i="15" s="1"/>
  <c r="I374" i="15" s="1"/>
  <c r="H772" i="13"/>
  <c r="I772" i="13" s="1"/>
  <c r="J772" i="13"/>
  <c r="H1177" i="15"/>
  <c r="I1177" i="15" s="1"/>
  <c r="G921" i="13"/>
  <c r="E922" i="13" s="1"/>
  <c r="G922" i="13" s="1"/>
  <c r="F1461" i="13"/>
  <c r="E1462" i="13" s="1"/>
  <c r="I823" i="13"/>
  <c r="H824" i="13" s="1"/>
  <c r="J824" i="13" s="1"/>
  <c r="F1073" i="13"/>
  <c r="I272" i="13"/>
  <c r="H273" i="13" s="1"/>
  <c r="J273" i="13" s="1"/>
  <c r="H22" i="13"/>
  <c r="J22" i="13" s="1"/>
  <c r="F390" i="14"/>
  <c r="E390" i="14"/>
  <c r="D391" i="14" s="1"/>
  <c r="F391" i="14" s="1"/>
  <c r="F172" i="15"/>
  <c r="I1221" i="15"/>
  <c r="H72" i="13"/>
  <c r="J72" i="13" s="1"/>
  <c r="I72" i="13"/>
  <c r="H73" i="13" s="1"/>
  <c r="J73" i="13" s="1"/>
  <c r="I723" i="13"/>
  <c r="H724" i="13" s="1"/>
  <c r="I724" i="13" s="1"/>
  <c r="F1022" i="13"/>
  <c r="E1023" i="13" s="1"/>
  <c r="G1023" i="13" s="1"/>
  <c r="F128" i="14"/>
  <c r="D129" i="14" s="1"/>
  <c r="E129" i="14" s="1"/>
  <c r="I823" i="15"/>
  <c r="J232" i="14"/>
  <c r="H233" i="14" s="1"/>
  <c r="J233" i="14" s="1"/>
  <c r="D336" i="14"/>
  <c r="E336" i="14" s="1"/>
  <c r="H873" i="13"/>
  <c r="I873" i="13" s="1"/>
  <c r="I442" i="14"/>
  <c r="F25" i="5"/>
  <c r="H25" i="5"/>
  <c r="G25" i="5"/>
  <c r="I474" i="13"/>
  <c r="G672" i="15"/>
  <c r="E673" i="15" s="1"/>
  <c r="G22" i="15"/>
  <c r="E23" i="15" s="1"/>
  <c r="E1799" i="13"/>
  <c r="F1799" i="13" s="1"/>
  <c r="G525" i="13"/>
  <c r="E526" i="13" s="1"/>
  <c r="F526" i="13" s="1"/>
  <c r="H425" i="13"/>
  <c r="I425" i="13"/>
  <c r="J425" i="13"/>
  <c r="G1123" i="13"/>
  <c r="F1123" i="13"/>
  <c r="E1124" i="13" s="1"/>
  <c r="G1124" i="13" s="1"/>
  <c r="I673" i="13"/>
  <c r="F1467" i="15"/>
  <c r="E1172" i="15"/>
  <c r="F1172" i="15" s="1"/>
  <c r="J773" i="15"/>
  <c r="G973" i="15"/>
  <c r="E974" i="15" s="1"/>
  <c r="G974" i="15" s="1"/>
  <c r="J132" i="14"/>
  <c r="H133" i="14" s="1"/>
  <c r="J133" i="14" s="1"/>
  <c r="I420" i="15"/>
  <c r="H1318" i="13"/>
  <c r="H1366" i="13"/>
  <c r="I972" i="15"/>
  <c r="H973" i="15" s="1"/>
  <c r="I973" i="15" s="1"/>
  <c r="F624" i="15"/>
  <c r="F180" i="14"/>
  <c r="D181" i="14" s="1"/>
  <c r="J571" i="13"/>
  <c r="F1657" i="13"/>
  <c r="H1657" i="13"/>
  <c r="J1077" i="15"/>
  <c r="H1077" i="15"/>
  <c r="I1077" i="15" s="1"/>
  <c r="A294" i="14"/>
  <c r="G293" i="14"/>
  <c r="C293" i="14"/>
  <c r="B293" i="14"/>
  <c r="B35" i="5"/>
  <c r="A36" i="5"/>
  <c r="C35" i="5"/>
  <c r="D35" i="5"/>
  <c r="A932" i="13"/>
  <c r="D931" i="13"/>
  <c r="C931" i="13"/>
  <c r="B931" i="13"/>
  <c r="C481" i="15"/>
  <c r="A482" i="15"/>
  <c r="D481" i="15"/>
  <c r="B481" i="15"/>
  <c r="C1378" i="15"/>
  <c r="A1379" i="15"/>
  <c r="D1378" i="15"/>
  <c r="B1378" i="15"/>
  <c r="E1752" i="13"/>
  <c r="F1752" i="13" s="1"/>
  <c r="H1222" i="15"/>
  <c r="I1222" i="15" s="1"/>
  <c r="E375" i="15"/>
  <c r="G375" i="15" s="1"/>
  <c r="D81" i="15"/>
  <c r="C81" i="15"/>
  <c r="A82" i="15"/>
  <c r="B81" i="15"/>
  <c r="A382" i="13"/>
  <c r="D381" i="13"/>
  <c r="C381" i="13"/>
  <c r="B381" i="13"/>
  <c r="G1657" i="13"/>
  <c r="H375" i="13"/>
  <c r="I375" i="13" s="1"/>
  <c r="G623" i="13"/>
  <c r="A450" i="14"/>
  <c r="G449" i="14"/>
  <c r="C449" i="14"/>
  <c r="B449" i="14"/>
  <c r="H475" i="13"/>
  <c r="I475" i="13" s="1"/>
  <c r="A582" i="15"/>
  <c r="D581" i="15"/>
  <c r="C581" i="15"/>
  <c r="B581" i="15"/>
  <c r="D1424" i="13"/>
  <c r="C1424" i="13"/>
  <c r="B1424" i="13"/>
  <c r="A1425" i="13"/>
  <c r="A1713" i="13"/>
  <c r="D1712" i="13"/>
  <c r="C1712" i="13"/>
  <c r="B1712" i="13"/>
  <c r="A983" i="14"/>
  <c r="D982" i="14"/>
  <c r="B982" i="14"/>
  <c r="A1182" i="15"/>
  <c r="D1181" i="15"/>
  <c r="C1181" i="15"/>
  <c r="B1181" i="15"/>
  <c r="A190" i="14"/>
  <c r="G189" i="14"/>
  <c r="C189" i="14"/>
  <c r="B189" i="14"/>
  <c r="B31" i="15"/>
  <c r="D31" i="15"/>
  <c r="C31" i="15"/>
  <c r="A32" i="15"/>
  <c r="E1702" i="13"/>
  <c r="G1702" i="13" s="1"/>
  <c r="B83" i="5"/>
  <c r="A84" i="5"/>
  <c r="D83" i="5"/>
  <c r="C83" i="5"/>
  <c r="H623" i="13"/>
  <c r="I623" i="13" s="1"/>
  <c r="D831" i="13"/>
  <c r="C831" i="13"/>
  <c r="B831" i="13"/>
  <c r="A832" i="13"/>
  <c r="H1461" i="13"/>
  <c r="D1131" i="15"/>
  <c r="A1132" i="15"/>
  <c r="C1131" i="15"/>
  <c r="B1131" i="15"/>
  <c r="G1272" i="15"/>
  <c r="A1032" i="13"/>
  <c r="D1031" i="13"/>
  <c r="C1031" i="13"/>
  <c r="B1031" i="13"/>
  <c r="D681" i="13"/>
  <c r="C681" i="13"/>
  <c r="B681" i="13"/>
  <c r="A682" i="13"/>
  <c r="A551" i="14"/>
  <c r="D550" i="14"/>
  <c r="B550" i="14"/>
  <c r="E723" i="15"/>
  <c r="G723" i="15" s="1"/>
  <c r="A882" i="15"/>
  <c r="B881" i="15"/>
  <c r="D881" i="15"/>
  <c r="C881" i="15"/>
  <c r="H975" i="13"/>
  <c r="J975" i="13" s="1"/>
  <c r="E224" i="13"/>
  <c r="F224" i="13" s="1"/>
  <c r="H623" i="15"/>
  <c r="J623" i="15" s="1"/>
  <c r="F1366" i="13"/>
  <c r="B281" i="15"/>
  <c r="A282" i="15"/>
  <c r="D281" i="15"/>
  <c r="C281" i="15"/>
  <c r="A1082" i="15"/>
  <c r="D1081" i="15"/>
  <c r="C1081" i="15"/>
  <c r="B1081" i="15"/>
  <c r="I122" i="15"/>
  <c r="G774" i="13"/>
  <c r="F1174" i="13"/>
  <c r="J284" i="14"/>
  <c r="H285" i="14" s="1"/>
  <c r="B1570" i="15"/>
  <c r="A1571" i="15"/>
  <c r="D1570" i="15"/>
  <c r="C1570" i="15"/>
  <c r="A434" i="15"/>
  <c r="B433" i="15"/>
  <c r="D433" i="15"/>
  <c r="C433" i="15"/>
  <c r="A783" i="15"/>
  <c r="C782" i="15"/>
  <c r="B782" i="15"/>
  <c r="D782" i="15"/>
  <c r="D790" i="14"/>
  <c r="B790" i="14"/>
  <c r="A791" i="14"/>
  <c r="A1665" i="13"/>
  <c r="C1664" i="13"/>
  <c r="D1664" i="13"/>
  <c r="B1664" i="13"/>
  <c r="C1760" i="13"/>
  <c r="B1760" i="13"/>
  <c r="A1761" i="13"/>
  <c r="D1760" i="13"/>
  <c r="A633" i="13"/>
  <c r="D632" i="13"/>
  <c r="C632" i="13"/>
  <c r="B632" i="13"/>
  <c r="J574" i="15"/>
  <c r="H774" i="15"/>
  <c r="I774" i="15" s="1"/>
  <c r="E972" i="13"/>
  <c r="G972" i="13" s="1"/>
  <c r="E1557" i="13"/>
  <c r="G1557" i="13" s="1"/>
  <c r="C231" i="15"/>
  <c r="D231" i="15"/>
  <c r="B231" i="15"/>
  <c r="A232" i="15"/>
  <c r="E173" i="15"/>
  <c r="F173" i="15" s="1"/>
  <c r="A533" i="15"/>
  <c r="D532" i="15"/>
  <c r="C532" i="15"/>
  <c r="B532" i="15"/>
  <c r="A1232" i="15"/>
  <c r="D1231" i="15"/>
  <c r="C1231" i="15"/>
  <c r="B1231" i="15"/>
  <c r="D1427" i="15"/>
  <c r="C1427" i="15"/>
  <c r="A1428" i="15"/>
  <c r="B1427" i="15"/>
  <c r="F232" i="14"/>
  <c r="D233" i="14" s="1"/>
  <c r="E233" i="14" s="1"/>
  <c r="J1024" i="13"/>
  <c r="H1025" i="13" s="1"/>
  <c r="F874" i="13"/>
  <c r="I874" i="15"/>
  <c r="A1524" i="15"/>
  <c r="D1523" i="15"/>
  <c r="C1523" i="15"/>
  <c r="B1523" i="15"/>
  <c r="A839" i="14"/>
  <c r="D838" i="14"/>
  <c r="B838" i="14"/>
  <c r="H1224" i="13"/>
  <c r="J1224" i="13" s="1"/>
  <c r="A502" i="14"/>
  <c r="G501" i="14"/>
  <c r="C501" i="14"/>
  <c r="B501" i="14"/>
  <c r="D286" i="14"/>
  <c r="F286" i="14" s="1"/>
  <c r="A383" i="15"/>
  <c r="D382" i="15"/>
  <c r="C382" i="15"/>
  <c r="B382" i="15"/>
  <c r="E322" i="13"/>
  <c r="G322" i="13" s="1"/>
  <c r="E1416" i="15"/>
  <c r="F1416" i="15" s="1"/>
  <c r="A1473" i="13"/>
  <c r="C1472" i="13"/>
  <c r="B1472" i="13"/>
  <c r="D1472" i="13"/>
  <c r="C681" i="15"/>
  <c r="B681" i="15"/>
  <c r="A682" i="15"/>
  <c r="D681" i="15"/>
  <c r="H1173" i="13"/>
  <c r="I1173" i="13" s="1"/>
  <c r="I927" i="15"/>
  <c r="F825" i="13"/>
  <c r="D79" i="14"/>
  <c r="E79" i="14" s="1"/>
  <c r="E1073" i="15"/>
  <c r="F1073" i="15" s="1"/>
  <c r="D27" i="14"/>
  <c r="F27" i="14" s="1"/>
  <c r="I121" i="13"/>
  <c r="A242" i="14"/>
  <c r="G241" i="14"/>
  <c r="C241" i="14"/>
  <c r="B241" i="14"/>
  <c r="A482" i="13"/>
  <c r="D481" i="13"/>
  <c r="C481" i="13"/>
  <c r="B481" i="13"/>
  <c r="H26" i="14"/>
  <c r="I26" i="14" s="1"/>
  <c r="I1026" i="15"/>
  <c r="H274" i="15"/>
  <c r="I274" i="15" s="1"/>
  <c r="E1224" i="13"/>
  <c r="G1224" i="13" s="1"/>
  <c r="C981" i="13"/>
  <c r="D981" i="13"/>
  <c r="B981" i="13"/>
  <c r="A982" i="13"/>
  <c r="D598" i="14"/>
  <c r="B598" i="14"/>
  <c r="A599" i="14"/>
  <c r="E123" i="13"/>
  <c r="F123" i="13" s="1"/>
  <c r="E440" i="14"/>
  <c r="A284" i="13"/>
  <c r="D283" i="13"/>
  <c r="C283" i="13"/>
  <c r="B283" i="13"/>
  <c r="F422" i="15"/>
  <c r="H337" i="14"/>
  <c r="I337" i="14" s="1"/>
  <c r="D631" i="15"/>
  <c r="C631" i="15"/>
  <c r="B631" i="15"/>
  <c r="A632" i="15"/>
  <c r="C1133" i="13"/>
  <c r="B1133" i="13"/>
  <c r="D1133" i="13"/>
  <c r="A1134" i="13"/>
  <c r="F172" i="13"/>
  <c r="A732" i="13"/>
  <c r="D731" i="13"/>
  <c r="C731" i="13"/>
  <c r="B731" i="13"/>
  <c r="E24" i="13"/>
  <c r="F24" i="13" s="1"/>
  <c r="H322" i="15"/>
  <c r="I322" i="15" s="1"/>
  <c r="A433" i="13"/>
  <c r="D432" i="13"/>
  <c r="C432" i="13"/>
  <c r="B432" i="13"/>
  <c r="C831" i="15"/>
  <c r="B831" i="15"/>
  <c r="A832" i="15"/>
  <c r="D831" i="15"/>
  <c r="E1321" i="15"/>
  <c r="C1281" i="13"/>
  <c r="B1281" i="13"/>
  <c r="D1281" i="13"/>
  <c r="A1282" i="13"/>
  <c r="A232" i="13"/>
  <c r="B231" i="13"/>
  <c r="D231" i="13"/>
  <c r="C231" i="13"/>
  <c r="H75" i="15"/>
  <c r="I75" i="15" s="1"/>
  <c r="H222" i="13"/>
  <c r="I222" i="13" s="1"/>
  <c r="E426" i="13"/>
  <c r="F426" i="13" s="1"/>
  <c r="C1231" i="13"/>
  <c r="B1231" i="13"/>
  <c r="A1232" i="13"/>
  <c r="D1231" i="13"/>
  <c r="A1377" i="13"/>
  <c r="D1376" i="13"/>
  <c r="C1376" i="13"/>
  <c r="B1376" i="13"/>
  <c r="F1270" i="13"/>
  <c r="A1034" i="15"/>
  <c r="D1033" i="15"/>
  <c r="C1033" i="15"/>
  <c r="B1033" i="15"/>
  <c r="A882" i="13"/>
  <c r="D881" i="13"/>
  <c r="B881" i="13"/>
  <c r="C881" i="13"/>
  <c r="C731" i="15"/>
  <c r="B731" i="15"/>
  <c r="D731" i="15"/>
  <c r="A732" i="15"/>
  <c r="A743" i="14"/>
  <c r="D742" i="14"/>
  <c r="B742" i="14"/>
  <c r="E470" i="15"/>
  <c r="F470" i="15" s="1"/>
  <c r="F1512" i="15"/>
  <c r="H1512" i="15"/>
  <c r="H443" i="14"/>
  <c r="J443" i="14" s="1"/>
  <c r="E823" i="15"/>
  <c r="F823" i="15" s="1"/>
  <c r="E1222" i="15"/>
  <c r="F1222" i="15" s="1"/>
  <c r="G73" i="15"/>
  <c r="G1270" i="13"/>
  <c r="D494" i="14"/>
  <c r="F494" i="14" s="1"/>
  <c r="A398" i="14"/>
  <c r="G397" i="14"/>
  <c r="C397" i="14"/>
  <c r="B397" i="14"/>
  <c r="G33" i="14"/>
  <c r="C33" i="14"/>
  <c r="B33" i="14"/>
  <c r="A34" i="14"/>
  <c r="E375" i="13"/>
  <c r="F375" i="13" s="1"/>
  <c r="D782" i="13"/>
  <c r="C782" i="13"/>
  <c r="B782" i="13"/>
  <c r="A783" i="13"/>
  <c r="G122" i="15"/>
  <c r="F573" i="15"/>
  <c r="A532" i="13"/>
  <c r="C531" i="13"/>
  <c r="D531" i="13"/>
  <c r="B531" i="13"/>
  <c r="H492" i="14"/>
  <c r="I492" i="14" s="1"/>
  <c r="A182" i="13"/>
  <c r="D181" i="13"/>
  <c r="C181" i="13"/>
  <c r="B181" i="13"/>
  <c r="E273" i="15"/>
  <c r="G273" i="15" s="1"/>
  <c r="A1620" i="15"/>
  <c r="D1619" i="15"/>
  <c r="C1619" i="15"/>
  <c r="B1619" i="15"/>
  <c r="B1474" i="15"/>
  <c r="A1475" i="15"/>
  <c r="D1474" i="15"/>
  <c r="C1474" i="15"/>
  <c r="G273" i="13"/>
  <c r="E274" i="13" s="1"/>
  <c r="F274" i="13" s="1"/>
  <c r="H389" i="14"/>
  <c r="J389" i="14" s="1"/>
  <c r="E1412" i="13"/>
  <c r="F1412" i="13" s="1"/>
  <c r="A1282" i="15"/>
  <c r="D1281" i="15"/>
  <c r="C1281" i="15"/>
  <c r="B1281" i="15"/>
  <c r="C1568" i="13"/>
  <c r="A1569" i="13"/>
  <c r="D1568" i="13"/>
  <c r="B1568" i="13"/>
  <c r="C981" i="15"/>
  <c r="B981" i="15"/>
  <c r="D981" i="15"/>
  <c r="A982" i="15"/>
  <c r="D694" i="14"/>
  <c r="B694" i="14"/>
  <c r="A695" i="14"/>
  <c r="G86" i="14"/>
  <c r="C86" i="14"/>
  <c r="B86" i="14"/>
  <c r="A87" i="14"/>
  <c r="A1331" i="15"/>
  <c r="C1330" i="15"/>
  <c r="B1330" i="15"/>
  <c r="D1330" i="15"/>
  <c r="A332" i="13"/>
  <c r="D331" i="13"/>
  <c r="C331" i="13"/>
  <c r="B331" i="13"/>
  <c r="E223" i="15"/>
  <c r="F223" i="15" s="1"/>
  <c r="A887" i="14"/>
  <c r="D886" i="14"/>
  <c r="B886" i="14"/>
  <c r="A182" i="15"/>
  <c r="D181" i="15"/>
  <c r="C181" i="15"/>
  <c r="B181" i="15"/>
  <c r="J672" i="15"/>
  <c r="I1273" i="15"/>
  <c r="J1121" i="13"/>
  <c r="H724" i="15"/>
  <c r="I724" i="15" s="1"/>
  <c r="D1616" i="13"/>
  <c r="C1616" i="13"/>
  <c r="B1616" i="13"/>
  <c r="A1617" i="13"/>
  <c r="E1609" i="15"/>
  <c r="F1609" i="15" s="1"/>
  <c r="D32" i="13"/>
  <c r="C32" i="13"/>
  <c r="B32" i="13"/>
  <c r="A33" i="13"/>
  <c r="E1560" i="15"/>
  <c r="H1560" i="15" s="1"/>
  <c r="A932" i="15"/>
  <c r="D931" i="15"/>
  <c r="C931" i="15"/>
  <c r="B931" i="15"/>
  <c r="J21" i="15"/>
  <c r="C1181" i="13"/>
  <c r="B1181" i="13"/>
  <c r="D1181" i="13"/>
  <c r="A1182" i="13"/>
  <c r="E873" i="15"/>
  <c r="G873" i="15" s="1"/>
  <c r="I524" i="13"/>
  <c r="I321" i="13"/>
  <c r="E1074" i="13"/>
  <c r="F1074" i="13" s="1"/>
  <c r="E75" i="5"/>
  <c r="H75" i="5" s="1"/>
  <c r="H77" i="14"/>
  <c r="I77" i="14" s="1"/>
  <c r="E521" i="15"/>
  <c r="G521" i="15" s="1"/>
  <c r="J181" i="14"/>
  <c r="E727" i="13"/>
  <c r="F727" i="13" s="1"/>
  <c r="H175" i="15"/>
  <c r="I175" i="15" s="1"/>
  <c r="A1082" i="13"/>
  <c r="D1081" i="13"/>
  <c r="C1081" i="13"/>
  <c r="B1081" i="13"/>
  <c r="H674" i="13"/>
  <c r="J674" i="13" s="1"/>
  <c r="D935" i="14"/>
  <c r="B935" i="14"/>
  <c r="A936" i="14"/>
  <c r="B1521" i="13"/>
  <c r="A1522" i="13"/>
  <c r="D1521" i="13"/>
  <c r="C1521" i="13"/>
  <c r="I173" i="13"/>
  <c r="E1606" i="13"/>
  <c r="H1606" i="13" s="1"/>
  <c r="G1467" i="15"/>
  <c r="D1328" i="13"/>
  <c r="C1328" i="13"/>
  <c r="B1328" i="13"/>
  <c r="A1329" i="13"/>
  <c r="A1809" i="13"/>
  <c r="D1808" i="13"/>
  <c r="C1808" i="13"/>
  <c r="B1808" i="13"/>
  <c r="H1122" i="13"/>
  <c r="I1122" i="13" s="1"/>
  <c r="I475" i="15"/>
  <c r="G574" i="13"/>
  <c r="A133" i="13"/>
  <c r="D132" i="13"/>
  <c r="C132" i="13"/>
  <c r="B132" i="13"/>
  <c r="A132" i="15"/>
  <c r="D131" i="15"/>
  <c r="C131" i="15"/>
  <c r="B131" i="15"/>
  <c r="H923" i="13"/>
  <c r="J923" i="13" s="1"/>
  <c r="G922" i="15"/>
  <c r="A582" i="13"/>
  <c r="D581" i="13"/>
  <c r="C581" i="13"/>
  <c r="B581" i="13"/>
  <c r="E1370" i="15"/>
  <c r="H1370" i="15" s="1"/>
  <c r="E1023" i="15"/>
  <c r="G1023" i="15" s="1"/>
  <c r="E323" i="15"/>
  <c r="F323" i="15" s="1"/>
  <c r="A346" i="14"/>
  <c r="G345" i="14"/>
  <c r="C345" i="14"/>
  <c r="B345" i="14"/>
  <c r="A82" i="13"/>
  <c r="D81" i="13"/>
  <c r="C81" i="13"/>
  <c r="B81" i="13"/>
  <c r="B646" i="14"/>
  <c r="A647" i="14"/>
  <c r="D646" i="14"/>
  <c r="A138" i="14"/>
  <c r="G137" i="14"/>
  <c r="C137" i="14"/>
  <c r="B137" i="14"/>
  <c r="D332" i="15"/>
  <c r="C332" i="15"/>
  <c r="B332" i="15"/>
  <c r="A333" i="15"/>
  <c r="G1121" i="15"/>
  <c r="J1125" i="15" l="1"/>
  <c r="I1125" i="15"/>
  <c r="G1752" i="13"/>
  <c r="E1753" i="13" s="1"/>
  <c r="H1753" i="13" s="1"/>
  <c r="J1222" i="15"/>
  <c r="H1223" i="15" s="1"/>
  <c r="J1223" i="15" s="1"/>
  <c r="G1799" i="13"/>
  <c r="E1800" i="13" s="1"/>
  <c r="G1800" i="13" s="1"/>
  <c r="H1077" i="13"/>
  <c r="J1077" i="13"/>
  <c r="I1077" i="13"/>
  <c r="H1078" i="13" s="1"/>
  <c r="J1078" i="13" s="1"/>
  <c r="H1752" i="13"/>
  <c r="I73" i="13"/>
  <c r="E27" i="14"/>
  <c r="D28" i="14" s="1"/>
  <c r="F28" i="14" s="1"/>
  <c r="G1074" i="13"/>
  <c r="E1075" i="13" s="1"/>
  <c r="G1075" i="13" s="1"/>
  <c r="J1122" i="13"/>
  <c r="H1123" i="13" s="1"/>
  <c r="J1123" i="13" s="1"/>
  <c r="E391" i="14"/>
  <c r="D392" i="14" s="1"/>
  <c r="F392" i="14" s="1"/>
  <c r="J623" i="13"/>
  <c r="H624" i="13" s="1"/>
  <c r="I624" i="13" s="1"/>
  <c r="H1799" i="13"/>
  <c r="G672" i="13"/>
  <c r="F673" i="15"/>
  <c r="G673" i="15"/>
  <c r="F181" i="14"/>
  <c r="E181" i="14"/>
  <c r="D182" i="14" s="1"/>
  <c r="E182" i="14" s="1"/>
  <c r="J285" i="14"/>
  <c r="I285" i="14"/>
  <c r="F23" i="15"/>
  <c r="G23" i="15"/>
  <c r="E24" i="15" s="1"/>
  <c r="F24" i="15" s="1"/>
  <c r="E25" i="15" s="1"/>
  <c r="F25" i="15" s="1"/>
  <c r="J182" i="14"/>
  <c r="H183" i="14" s="1"/>
  <c r="J183" i="14" s="1"/>
  <c r="G625" i="15"/>
  <c r="J222" i="15"/>
  <c r="I222" i="15"/>
  <c r="J874" i="13"/>
  <c r="J824" i="15"/>
  <c r="H825" i="15" s="1"/>
  <c r="I825" i="15" s="1"/>
  <c r="J322" i="15"/>
  <c r="H323" i="15" s="1"/>
  <c r="J323" i="15" s="1"/>
  <c r="F1224" i="13"/>
  <c r="G1412" i="13"/>
  <c r="H426" i="13"/>
  <c r="I426" i="13" s="1"/>
  <c r="H1412" i="13"/>
  <c r="G1222" i="15"/>
  <c r="G1073" i="15"/>
  <c r="E1074" i="15" s="1"/>
  <c r="F1074" i="15" s="1"/>
  <c r="G472" i="13"/>
  <c r="E473" i="13" s="1"/>
  <c r="H1416" i="15"/>
  <c r="J475" i="13"/>
  <c r="F972" i="13"/>
  <c r="E973" i="13" s="1"/>
  <c r="F973" i="13" s="1"/>
  <c r="H421" i="15"/>
  <c r="J421" i="15" s="1"/>
  <c r="I421" i="15"/>
  <c r="G123" i="13"/>
  <c r="E124" i="13" s="1"/>
  <c r="J75" i="15"/>
  <c r="H76" i="15" s="1"/>
  <c r="J76" i="15" s="1"/>
  <c r="F1370" i="15"/>
  <c r="F1606" i="13"/>
  <c r="E286" i="14"/>
  <c r="H1462" i="13"/>
  <c r="H1511" i="13"/>
  <c r="E26" i="5"/>
  <c r="H26" i="5" s="1"/>
  <c r="G26" i="5"/>
  <c r="F26" i="5"/>
  <c r="G375" i="13"/>
  <c r="H874" i="13"/>
  <c r="I874" i="13" s="1"/>
  <c r="G773" i="15"/>
  <c r="E774" i="15" s="1"/>
  <c r="G774" i="15" s="1"/>
  <c r="G323" i="15"/>
  <c r="E324" i="15" s="1"/>
  <c r="G324" i="15" s="1"/>
  <c r="F336" i="14"/>
  <c r="D337" i="14" s="1"/>
  <c r="F1023" i="15"/>
  <c r="F1462" i="13"/>
  <c r="I1078" i="13"/>
  <c r="F1124" i="13"/>
  <c r="E1125" i="13" s="1"/>
  <c r="G1125" i="13" s="1"/>
  <c r="G1370" i="15"/>
  <c r="G1606" i="13"/>
  <c r="H182" i="14"/>
  <c r="I182" i="14" s="1"/>
  <c r="H824" i="15"/>
  <c r="I824" i="15" s="1"/>
  <c r="G1511" i="13"/>
  <c r="G1416" i="15"/>
  <c r="H1609" i="15"/>
  <c r="E625" i="15"/>
  <c r="F625" i="15" s="1"/>
  <c r="J1178" i="15"/>
  <c r="H1178" i="15"/>
  <c r="I1178" i="15" s="1"/>
  <c r="G1462" i="13"/>
  <c r="H572" i="13"/>
  <c r="I572" i="13" s="1"/>
  <c r="G1172" i="15"/>
  <c r="E1173" i="15" s="1"/>
  <c r="G1173" i="15" s="1"/>
  <c r="E1319" i="13"/>
  <c r="F1319" i="13" s="1"/>
  <c r="J724" i="13"/>
  <c r="H725" i="13" s="1"/>
  <c r="J725" i="13" s="1"/>
  <c r="H1702" i="13"/>
  <c r="J873" i="13"/>
  <c r="J222" i="13"/>
  <c r="H773" i="13"/>
  <c r="I773" i="13" s="1"/>
  <c r="J773" i="13"/>
  <c r="F1023" i="13"/>
  <c r="I22" i="13"/>
  <c r="J522" i="15"/>
  <c r="H523" i="15" s="1"/>
  <c r="J523" i="15" s="1"/>
  <c r="E1417" i="15"/>
  <c r="F1417" i="15" s="1"/>
  <c r="J476" i="13"/>
  <c r="H476" i="13"/>
  <c r="I476" i="13" s="1"/>
  <c r="H223" i="13"/>
  <c r="I223" i="13" s="1"/>
  <c r="E376" i="13"/>
  <c r="F376" i="13" s="1"/>
  <c r="J1078" i="15"/>
  <c r="H1078" i="15"/>
  <c r="I1078" i="15" s="1"/>
  <c r="E1413" i="13"/>
  <c r="G1413" i="13" s="1"/>
  <c r="J1025" i="13"/>
  <c r="I1025" i="13"/>
  <c r="F521" i="15"/>
  <c r="D582" i="13"/>
  <c r="C582" i="13"/>
  <c r="B582" i="13"/>
  <c r="A583" i="13"/>
  <c r="F75" i="5"/>
  <c r="D333" i="15"/>
  <c r="C333" i="15"/>
  <c r="B333" i="15"/>
  <c r="A334" i="15"/>
  <c r="D1809" i="13"/>
  <c r="C1809" i="13"/>
  <c r="B1809" i="13"/>
  <c r="A1810" i="13"/>
  <c r="E1122" i="15"/>
  <c r="F1122" i="15" s="1"/>
  <c r="G1609" i="15"/>
  <c r="E1610" i="15" s="1"/>
  <c r="J374" i="15"/>
  <c r="G426" i="13"/>
  <c r="G24" i="15"/>
  <c r="H673" i="15"/>
  <c r="I673" i="15" s="1"/>
  <c r="B284" i="13"/>
  <c r="A285" i="13"/>
  <c r="D284" i="13"/>
  <c r="C284" i="13"/>
  <c r="E624" i="13"/>
  <c r="F624" i="13" s="1"/>
  <c r="F129" i="14"/>
  <c r="A683" i="15"/>
  <c r="D682" i="15"/>
  <c r="C682" i="15"/>
  <c r="B682" i="15"/>
  <c r="J973" i="15"/>
  <c r="G173" i="15"/>
  <c r="F233" i="14"/>
  <c r="E1175" i="13"/>
  <c r="F1175" i="13" s="1"/>
  <c r="I623" i="15"/>
  <c r="G274" i="13"/>
  <c r="D983" i="14"/>
  <c r="B983" i="14"/>
  <c r="A984" i="14"/>
  <c r="A483" i="15"/>
  <c r="D482" i="15"/>
  <c r="C482" i="15"/>
  <c r="B482" i="15"/>
  <c r="E1512" i="13"/>
  <c r="F1512" i="13" s="1"/>
  <c r="E775" i="13"/>
  <c r="F775" i="13" s="1"/>
  <c r="H22" i="15"/>
  <c r="I22" i="15" s="1"/>
  <c r="E1658" i="13"/>
  <c r="G1658" i="13" s="1"/>
  <c r="H1321" i="15"/>
  <c r="F1321" i="15"/>
  <c r="A384" i="15"/>
  <c r="D383" i="15"/>
  <c r="C383" i="15"/>
  <c r="B383" i="15"/>
  <c r="A233" i="15"/>
  <c r="D232" i="15"/>
  <c r="C232" i="15"/>
  <c r="B232" i="15"/>
  <c r="B294" i="14"/>
  <c r="A295" i="14"/>
  <c r="G294" i="14"/>
  <c r="C294" i="14"/>
  <c r="J724" i="15"/>
  <c r="H725" i="15" s="1"/>
  <c r="J725" i="15" s="1"/>
  <c r="A696" i="14"/>
  <c r="D695" i="14"/>
  <c r="B695" i="14"/>
  <c r="A1570" i="13"/>
  <c r="D1569" i="13"/>
  <c r="C1569" i="13"/>
  <c r="B1569" i="13"/>
  <c r="A1618" i="13"/>
  <c r="D1617" i="13"/>
  <c r="B1617" i="13"/>
  <c r="C1617" i="13"/>
  <c r="B887" i="14"/>
  <c r="A888" i="14"/>
  <c r="D887" i="14"/>
  <c r="E574" i="15"/>
  <c r="G574" i="15" s="1"/>
  <c r="E1513" i="15"/>
  <c r="G1513" i="15" s="1"/>
  <c r="D441" i="14"/>
  <c r="F441" i="14" s="1"/>
  <c r="A1033" i="13"/>
  <c r="C1032" i="13"/>
  <c r="B1032" i="13"/>
  <c r="D1032" i="13"/>
  <c r="I824" i="13"/>
  <c r="F974" i="15"/>
  <c r="G823" i="15"/>
  <c r="E1607" i="13"/>
  <c r="G1607" i="13" s="1"/>
  <c r="A1330" i="13"/>
  <c r="D1329" i="13"/>
  <c r="C1329" i="13"/>
  <c r="B1329" i="13"/>
  <c r="A1523" i="13"/>
  <c r="D1522" i="13"/>
  <c r="C1522" i="13"/>
  <c r="B1522" i="13"/>
  <c r="A83" i="13"/>
  <c r="D82" i="13"/>
  <c r="C82" i="13"/>
  <c r="B82" i="13"/>
  <c r="D132" i="15"/>
  <c r="C132" i="15"/>
  <c r="B132" i="15"/>
  <c r="A133" i="15"/>
  <c r="D932" i="15"/>
  <c r="A933" i="15"/>
  <c r="C932" i="15"/>
  <c r="B932" i="15"/>
  <c r="A840" i="14"/>
  <c r="D839" i="14"/>
  <c r="B839" i="14"/>
  <c r="H123" i="15"/>
  <c r="J123" i="15" s="1"/>
  <c r="D882" i="15"/>
  <c r="C882" i="15"/>
  <c r="B882" i="15"/>
  <c r="A883" i="15"/>
  <c r="G470" i="15"/>
  <c r="J1173" i="13"/>
  <c r="B346" i="14"/>
  <c r="A347" i="14"/>
  <c r="G346" i="14"/>
  <c r="C346" i="14"/>
  <c r="A1183" i="13"/>
  <c r="D1182" i="13"/>
  <c r="C1182" i="13"/>
  <c r="B1182" i="13"/>
  <c r="B532" i="13"/>
  <c r="D532" i="13"/>
  <c r="C532" i="13"/>
  <c r="A533" i="13"/>
  <c r="D936" i="14"/>
  <c r="A937" i="14"/>
  <c r="B936" i="14"/>
  <c r="D1377" i="13"/>
  <c r="C1377" i="13"/>
  <c r="B1377" i="13"/>
  <c r="A1378" i="13"/>
  <c r="A1135" i="13"/>
  <c r="D1134" i="13"/>
  <c r="C1134" i="13"/>
  <c r="B1134" i="13"/>
  <c r="D287" i="14"/>
  <c r="E287" i="14" s="1"/>
  <c r="A1476" i="15"/>
  <c r="D1475" i="15"/>
  <c r="C1475" i="15"/>
  <c r="B1475" i="15"/>
  <c r="D182" i="13"/>
  <c r="C182" i="13"/>
  <c r="B182" i="13"/>
  <c r="A183" i="13"/>
  <c r="C398" i="14"/>
  <c r="A399" i="14"/>
  <c r="G398" i="14"/>
  <c r="B398" i="14"/>
  <c r="B882" i="13"/>
  <c r="A883" i="13"/>
  <c r="D882" i="13"/>
  <c r="C882" i="13"/>
  <c r="C982" i="13"/>
  <c r="B982" i="13"/>
  <c r="A983" i="13"/>
  <c r="D982" i="13"/>
  <c r="A1233" i="15"/>
  <c r="D1232" i="15"/>
  <c r="C1232" i="15"/>
  <c r="B1232" i="15"/>
  <c r="E1468" i="15"/>
  <c r="G1468" i="15" s="1"/>
  <c r="A85" i="5"/>
  <c r="C84" i="5"/>
  <c r="B84" i="5"/>
  <c r="D84" i="5"/>
  <c r="E575" i="13"/>
  <c r="F575" i="13" s="1"/>
  <c r="J375" i="13"/>
  <c r="H376" i="13" s="1"/>
  <c r="I376" i="13" s="1"/>
  <c r="F922" i="13"/>
  <c r="A83" i="15"/>
  <c r="D82" i="15"/>
  <c r="C82" i="15"/>
  <c r="B82" i="15"/>
  <c r="D932" i="13"/>
  <c r="C932" i="13"/>
  <c r="B932" i="13"/>
  <c r="A933" i="13"/>
  <c r="E123" i="15"/>
  <c r="F123" i="15" s="1"/>
  <c r="A1283" i="15"/>
  <c r="D1282" i="15"/>
  <c r="C1282" i="15"/>
  <c r="B1282" i="15"/>
  <c r="A1666" i="13"/>
  <c r="D1665" i="13"/>
  <c r="C1665" i="13"/>
  <c r="B1665" i="13"/>
  <c r="B1132" i="15"/>
  <c r="A1133" i="15"/>
  <c r="D1132" i="15"/>
  <c r="C1132" i="15"/>
  <c r="A1426" i="13"/>
  <c r="D1425" i="13"/>
  <c r="B1425" i="13"/>
  <c r="C1425" i="13"/>
  <c r="I233" i="14"/>
  <c r="E1273" i="15"/>
  <c r="F1273" i="15" s="1"/>
  <c r="D1473" i="13"/>
  <c r="C1473" i="13"/>
  <c r="B1473" i="13"/>
  <c r="A1474" i="13"/>
  <c r="H1557" i="13"/>
  <c r="C783" i="15"/>
  <c r="B783" i="15"/>
  <c r="D783" i="15"/>
  <c r="A784" i="15"/>
  <c r="A134" i="13"/>
  <c r="D133" i="13"/>
  <c r="C133" i="13"/>
  <c r="B133" i="13"/>
  <c r="F182" i="14"/>
  <c r="H525" i="13"/>
  <c r="I525" i="13" s="1"/>
  <c r="G1560" i="15"/>
  <c r="J492" i="14"/>
  <c r="E494" i="14"/>
  <c r="A833" i="15"/>
  <c r="D832" i="15"/>
  <c r="C832" i="15"/>
  <c r="B832" i="15"/>
  <c r="G24" i="13"/>
  <c r="A633" i="15"/>
  <c r="D632" i="15"/>
  <c r="C632" i="15"/>
  <c r="B632" i="15"/>
  <c r="D1524" i="15"/>
  <c r="C1524" i="15"/>
  <c r="A1525" i="15"/>
  <c r="B1524" i="15"/>
  <c r="F1557" i="13"/>
  <c r="D633" i="13"/>
  <c r="C633" i="13"/>
  <c r="B633" i="13"/>
  <c r="A634" i="13"/>
  <c r="A792" i="14"/>
  <c r="D791" i="14"/>
  <c r="B791" i="14"/>
  <c r="B1082" i="15"/>
  <c r="A1083" i="15"/>
  <c r="D1082" i="15"/>
  <c r="C1082" i="15"/>
  <c r="G224" i="13"/>
  <c r="E225" i="13" s="1"/>
  <c r="F723" i="15"/>
  <c r="I273" i="13"/>
  <c r="C190" i="14"/>
  <c r="B190" i="14"/>
  <c r="A191" i="14"/>
  <c r="G190" i="14"/>
  <c r="E1223" i="15"/>
  <c r="G1223" i="15" s="1"/>
  <c r="C1034" i="15"/>
  <c r="B1034" i="15"/>
  <c r="D1034" i="15"/>
  <c r="A1035" i="15"/>
  <c r="A600" i="14"/>
  <c r="D599" i="14"/>
  <c r="B599" i="14"/>
  <c r="A37" i="5"/>
  <c r="C36" i="5"/>
  <c r="B36" i="5"/>
  <c r="D36" i="5"/>
  <c r="F71" i="13"/>
  <c r="E74" i="15"/>
  <c r="F74" i="15" s="1"/>
  <c r="F1560" i="15"/>
  <c r="B332" i="13"/>
  <c r="A333" i="13"/>
  <c r="D332" i="13"/>
  <c r="C332" i="13"/>
  <c r="B743" i="14"/>
  <c r="A744" i="14"/>
  <c r="D743" i="14"/>
  <c r="E1271" i="13"/>
  <c r="H1271" i="13" s="1"/>
  <c r="E1225" i="13"/>
  <c r="G1225" i="13" s="1"/>
  <c r="E826" i="13"/>
  <c r="G826" i="13" s="1"/>
  <c r="H875" i="15"/>
  <c r="I875" i="15" s="1"/>
  <c r="A683" i="13"/>
  <c r="D682" i="13"/>
  <c r="C682" i="13"/>
  <c r="B682" i="13"/>
  <c r="C450" i="14"/>
  <c r="B450" i="14"/>
  <c r="A451" i="14"/>
  <c r="G450" i="14"/>
  <c r="F375" i="15"/>
  <c r="J774" i="15"/>
  <c r="A483" i="13"/>
  <c r="D482" i="13"/>
  <c r="C482" i="13"/>
  <c r="B482" i="13"/>
  <c r="H1274" i="15"/>
  <c r="J1274" i="15" s="1"/>
  <c r="I674" i="13"/>
  <c r="J77" i="14"/>
  <c r="H78" i="14" s="1"/>
  <c r="I78" i="14" s="1"/>
  <c r="F873" i="15"/>
  <c r="A1621" i="15"/>
  <c r="D1620" i="15"/>
  <c r="C1620" i="15"/>
  <c r="B1620" i="15"/>
  <c r="B138" i="14"/>
  <c r="A139" i="14"/>
  <c r="C138" i="14"/>
  <c r="G138" i="14"/>
  <c r="A34" i="13"/>
  <c r="D33" i="13"/>
  <c r="C33" i="13"/>
  <c r="B33" i="13"/>
  <c r="A733" i="15"/>
  <c r="D732" i="15"/>
  <c r="C732" i="15"/>
  <c r="B732" i="15"/>
  <c r="A233" i="13"/>
  <c r="D232" i="13"/>
  <c r="C232" i="13"/>
  <c r="B232" i="13"/>
  <c r="H928" i="15"/>
  <c r="J928" i="15" s="1"/>
  <c r="A534" i="15"/>
  <c r="D533" i="15"/>
  <c r="C533" i="15"/>
  <c r="B533" i="15"/>
  <c r="A435" i="15"/>
  <c r="D434" i="15"/>
  <c r="C434" i="15"/>
  <c r="B434" i="15"/>
  <c r="A833" i="13"/>
  <c r="D832" i="13"/>
  <c r="C832" i="13"/>
  <c r="B832" i="13"/>
  <c r="F1702" i="13"/>
  <c r="C1379" i="15"/>
  <c r="B1379" i="15"/>
  <c r="A1380" i="15"/>
  <c r="D1379" i="15"/>
  <c r="A35" i="14"/>
  <c r="G34" i="14"/>
  <c r="C34" i="14"/>
  <c r="B34" i="14"/>
  <c r="D1232" i="13"/>
  <c r="C1232" i="13"/>
  <c r="B1232" i="13"/>
  <c r="A1233" i="13"/>
  <c r="H338" i="14"/>
  <c r="I338" i="14" s="1"/>
  <c r="H1174" i="13"/>
  <c r="J1174" i="13" s="1"/>
  <c r="G502" i="14"/>
  <c r="C502" i="14"/>
  <c r="B502" i="14"/>
  <c r="A503" i="14"/>
  <c r="E875" i="13"/>
  <c r="G875" i="13" s="1"/>
  <c r="A1429" i="15"/>
  <c r="D1428" i="15"/>
  <c r="C1428" i="15"/>
  <c r="B1428" i="15"/>
  <c r="A383" i="13"/>
  <c r="D382" i="13"/>
  <c r="C382" i="13"/>
  <c r="B382" i="13"/>
  <c r="I133" i="14"/>
  <c r="J175" i="15"/>
  <c r="A1283" i="13"/>
  <c r="D1282" i="13"/>
  <c r="C1282" i="13"/>
  <c r="B1282" i="13"/>
  <c r="I923" i="13"/>
  <c r="I389" i="14"/>
  <c r="E1024" i="13"/>
  <c r="F1024" i="13" s="1"/>
  <c r="F322" i="13"/>
  <c r="A283" i="15"/>
  <c r="D282" i="15"/>
  <c r="C282" i="15"/>
  <c r="B282" i="15"/>
  <c r="A1183" i="15"/>
  <c r="B1182" i="15"/>
  <c r="D1182" i="15"/>
  <c r="C1182" i="15"/>
  <c r="G526" i="13"/>
  <c r="H575" i="15"/>
  <c r="I575" i="15" s="1"/>
  <c r="G75" i="5"/>
  <c r="C242" i="14"/>
  <c r="B242" i="14"/>
  <c r="A243" i="14"/>
  <c r="G242" i="14"/>
  <c r="F79" i="14"/>
  <c r="A648" i="14"/>
  <c r="D647" i="14"/>
  <c r="B647" i="14"/>
  <c r="A183" i="15"/>
  <c r="D182" i="15"/>
  <c r="C182" i="15"/>
  <c r="B182" i="15"/>
  <c r="F273" i="15"/>
  <c r="D783" i="13"/>
  <c r="C783" i="13"/>
  <c r="B783" i="13"/>
  <c r="A784" i="13"/>
  <c r="A434" i="13"/>
  <c r="D433" i="13"/>
  <c r="C433" i="13"/>
  <c r="B433" i="13"/>
  <c r="B732" i="13"/>
  <c r="A733" i="13"/>
  <c r="D732" i="13"/>
  <c r="C732" i="13"/>
  <c r="J274" i="15"/>
  <c r="A1572" i="15"/>
  <c r="D1571" i="15"/>
  <c r="C1571" i="15"/>
  <c r="B1571" i="15"/>
  <c r="D551" i="14"/>
  <c r="B551" i="14"/>
  <c r="A552" i="14"/>
  <c r="A33" i="15"/>
  <c r="D32" i="15"/>
  <c r="C32" i="15"/>
  <c r="B32" i="15"/>
  <c r="A583" i="15"/>
  <c r="D582" i="15"/>
  <c r="C582" i="15"/>
  <c r="B582" i="15"/>
  <c r="J337" i="14"/>
  <c r="E923" i="15"/>
  <c r="F923" i="15" s="1"/>
  <c r="J26" i="14"/>
  <c r="E423" i="15"/>
  <c r="G423" i="15" s="1"/>
  <c r="H174" i="13"/>
  <c r="J174" i="13" s="1"/>
  <c r="A88" i="14"/>
  <c r="G87" i="14"/>
  <c r="C87" i="14"/>
  <c r="B87" i="14"/>
  <c r="I443" i="14"/>
  <c r="E173" i="13"/>
  <c r="F173" i="13" s="1"/>
  <c r="H122" i="13"/>
  <c r="I122" i="13" s="1"/>
  <c r="I1224" i="13"/>
  <c r="E1367" i="13"/>
  <c r="F1367" i="13" s="1"/>
  <c r="I975" i="13"/>
  <c r="B1713" i="13"/>
  <c r="A1714" i="13"/>
  <c r="D1713" i="13"/>
  <c r="C1713" i="13"/>
  <c r="G727" i="13"/>
  <c r="G223" i="15"/>
  <c r="H322" i="13"/>
  <c r="I322" i="13" s="1"/>
  <c r="A983" i="15"/>
  <c r="D982" i="15"/>
  <c r="C982" i="15"/>
  <c r="B982" i="15"/>
  <c r="D1331" i="15"/>
  <c r="C1331" i="15"/>
  <c r="B1331" i="15"/>
  <c r="A1332" i="15"/>
  <c r="H286" i="14"/>
  <c r="J286" i="14" s="1"/>
  <c r="D1082" i="13"/>
  <c r="C1082" i="13"/>
  <c r="B1082" i="13"/>
  <c r="A1083" i="13"/>
  <c r="H476" i="15"/>
  <c r="I476" i="15" s="1"/>
  <c r="J74" i="13"/>
  <c r="H74" i="13"/>
  <c r="I74" i="13" s="1"/>
  <c r="H1027" i="15"/>
  <c r="J1027" i="15" s="1"/>
  <c r="A1762" i="13"/>
  <c r="D1761" i="13"/>
  <c r="C1761" i="13"/>
  <c r="B1761" i="13"/>
  <c r="G1321" i="15"/>
  <c r="H875" i="13" l="1"/>
  <c r="J875" i="13" s="1"/>
  <c r="G376" i="13"/>
  <c r="J875" i="15"/>
  <c r="F287" i="14"/>
  <c r="F574" i="15"/>
  <c r="H1607" i="13"/>
  <c r="H1413" i="13"/>
  <c r="J426" i="13"/>
  <c r="I523" i="15"/>
  <c r="E674" i="15"/>
  <c r="G674" i="15" s="1"/>
  <c r="H1126" i="15"/>
  <c r="I1126" i="15" s="1"/>
  <c r="H1127" i="15" s="1"/>
  <c r="I1127" i="15" s="1"/>
  <c r="J1126" i="15"/>
  <c r="J1127" i="15" s="1"/>
  <c r="E626" i="15"/>
  <c r="F626" i="15" s="1"/>
  <c r="E673" i="13"/>
  <c r="F673" i="13" s="1"/>
  <c r="G673" i="13"/>
  <c r="F337" i="14"/>
  <c r="E337" i="14"/>
  <c r="G124" i="13"/>
  <c r="F124" i="13"/>
  <c r="F1125" i="13"/>
  <c r="H1367" i="13"/>
  <c r="H422" i="15"/>
  <c r="J422" i="15" s="1"/>
  <c r="I422" i="15"/>
  <c r="G1024" i="13"/>
  <c r="E1025" i="13" s="1"/>
  <c r="G1025" i="13" s="1"/>
  <c r="I1027" i="15"/>
  <c r="H1028" i="15" s="1"/>
  <c r="J1028" i="15" s="1"/>
  <c r="G1512" i="13"/>
  <c r="E1513" i="13" s="1"/>
  <c r="H1513" i="13" s="1"/>
  <c r="J1179" i="15"/>
  <c r="H1179" i="15"/>
  <c r="I1179" i="15" s="1"/>
  <c r="G1175" i="13"/>
  <c r="E1176" i="13" s="1"/>
  <c r="G1176" i="13" s="1"/>
  <c r="J122" i="13"/>
  <c r="H775" i="15"/>
  <c r="I775" i="15" s="1"/>
  <c r="E27" i="5"/>
  <c r="G27" i="5"/>
  <c r="F27" i="5"/>
  <c r="H27" i="5"/>
  <c r="G173" i="13"/>
  <c r="E174" i="13" s="1"/>
  <c r="F174" i="13" s="1"/>
  <c r="F875" i="13"/>
  <c r="E876" i="13" s="1"/>
  <c r="F876" i="13" s="1"/>
  <c r="G1074" i="15"/>
  <c r="E1075" i="15" s="1"/>
  <c r="H427" i="13"/>
  <c r="H1079" i="13"/>
  <c r="I1079" i="13"/>
  <c r="J1079" i="13"/>
  <c r="H1658" i="13"/>
  <c r="G624" i="13"/>
  <c r="E625" i="13" s="1"/>
  <c r="F625" i="13" s="1"/>
  <c r="G1367" i="13"/>
  <c r="E1368" i="13" s="1"/>
  <c r="H1368" i="13" s="1"/>
  <c r="F1271" i="13"/>
  <c r="H23" i="13"/>
  <c r="J23" i="13" s="1"/>
  <c r="I23" i="13"/>
  <c r="E441" i="14"/>
  <c r="J825" i="15"/>
  <c r="J338" i="14"/>
  <c r="H339" i="14" s="1"/>
  <c r="J339" i="14" s="1"/>
  <c r="H774" i="13"/>
  <c r="I774" i="13" s="1"/>
  <c r="F1173" i="15"/>
  <c r="E1174" i="15" s="1"/>
  <c r="G1174" i="15" s="1"/>
  <c r="E1024" i="15"/>
  <c r="G1024" i="15" s="1"/>
  <c r="I76" i="15"/>
  <c r="H1319" i="13"/>
  <c r="G1319" i="13"/>
  <c r="E1320" i="13" s="1"/>
  <c r="F423" i="15"/>
  <c r="G973" i="13"/>
  <c r="E974" i="13" s="1"/>
  <c r="G974" i="13" s="1"/>
  <c r="F1223" i="15"/>
  <c r="E824" i="15"/>
  <c r="F824" i="15" s="1"/>
  <c r="G25" i="15"/>
  <c r="E26" i="15" s="1"/>
  <c r="G26" i="15" s="1"/>
  <c r="H1512" i="13"/>
  <c r="E1371" i="15"/>
  <c r="H1371" i="15" s="1"/>
  <c r="J476" i="15"/>
  <c r="E471" i="15"/>
  <c r="F471" i="15" s="1"/>
  <c r="E1463" i="13"/>
  <c r="H1463" i="13" s="1"/>
  <c r="F1513" i="15"/>
  <c r="I1123" i="13"/>
  <c r="F1413" i="13"/>
  <c r="E1414" i="13" s="1"/>
  <c r="F1414" i="13" s="1"/>
  <c r="J624" i="13"/>
  <c r="F826" i="13"/>
  <c r="E827" i="13" s="1"/>
  <c r="F827" i="13" s="1"/>
  <c r="H223" i="15"/>
  <c r="J223" i="15" s="1"/>
  <c r="J572" i="13"/>
  <c r="H573" i="13" s="1"/>
  <c r="G1271" i="13"/>
  <c r="E28" i="14"/>
  <c r="G473" i="13"/>
  <c r="F473" i="13"/>
  <c r="J525" i="13"/>
  <c r="H526" i="13" s="1"/>
  <c r="J526" i="13" s="1"/>
  <c r="J376" i="13"/>
  <c r="H377" i="13" s="1"/>
  <c r="J377" i="13" s="1"/>
  <c r="J22" i="15"/>
  <c r="J75" i="13"/>
  <c r="H75" i="13"/>
  <c r="I75" i="13" s="1"/>
  <c r="E377" i="13"/>
  <c r="G377" i="13" s="1"/>
  <c r="H1610" i="15"/>
  <c r="G1610" i="15"/>
  <c r="F1610" i="15"/>
  <c r="H625" i="13"/>
  <c r="J625" i="13" s="1"/>
  <c r="F225" i="13"/>
  <c r="G225" i="13"/>
  <c r="J1079" i="15"/>
  <c r="H1079" i="15"/>
  <c r="I1079" i="15" s="1"/>
  <c r="H390" i="14"/>
  <c r="J390" i="14" s="1"/>
  <c r="D983" i="15"/>
  <c r="A984" i="15"/>
  <c r="C983" i="15"/>
  <c r="B983" i="15"/>
  <c r="D495" i="14"/>
  <c r="F495" i="14" s="1"/>
  <c r="E923" i="13"/>
  <c r="F923" i="13" s="1"/>
  <c r="A184" i="13"/>
  <c r="D183" i="13"/>
  <c r="C183" i="13"/>
  <c r="B183" i="13"/>
  <c r="A286" i="13"/>
  <c r="D285" i="13"/>
  <c r="C285" i="13"/>
  <c r="B285" i="13"/>
  <c r="E76" i="5"/>
  <c r="H76" i="5" s="1"/>
  <c r="J78" i="14"/>
  <c r="A785" i="13"/>
  <c r="D784" i="13"/>
  <c r="C784" i="13"/>
  <c r="B784" i="13"/>
  <c r="C1283" i="13"/>
  <c r="B1283" i="13"/>
  <c r="D1283" i="13"/>
  <c r="A1284" i="13"/>
  <c r="E1561" i="15"/>
  <c r="H1561" i="15" s="1"/>
  <c r="D1133" i="15"/>
  <c r="C1133" i="15"/>
  <c r="B1133" i="15"/>
  <c r="A1134" i="15"/>
  <c r="A984" i="13"/>
  <c r="C983" i="13"/>
  <c r="B983" i="13"/>
  <c r="D983" i="13"/>
  <c r="G347" i="14"/>
  <c r="C347" i="14"/>
  <c r="B347" i="14"/>
  <c r="A348" i="14"/>
  <c r="D933" i="15"/>
  <c r="A934" i="15"/>
  <c r="C933" i="15"/>
  <c r="B933" i="15"/>
  <c r="D1523" i="13"/>
  <c r="C1523" i="13"/>
  <c r="B1523" i="13"/>
  <c r="A1524" i="13"/>
  <c r="A584" i="13"/>
  <c r="D583" i="13"/>
  <c r="B583" i="13"/>
  <c r="C583" i="13"/>
  <c r="J673" i="15"/>
  <c r="H674" i="15" s="1"/>
  <c r="E1514" i="15"/>
  <c r="G1514" i="15" s="1"/>
  <c r="H1124" i="13"/>
  <c r="I1124" i="13" s="1"/>
  <c r="E174" i="15"/>
  <c r="F174" i="15" s="1"/>
  <c r="G1273" i="15"/>
  <c r="E1126" i="13"/>
  <c r="F1126" i="13" s="1"/>
  <c r="A1622" i="15"/>
  <c r="C1621" i="15"/>
  <c r="B1621" i="15"/>
  <c r="D1621" i="15"/>
  <c r="J322" i="13"/>
  <c r="H1225" i="13"/>
  <c r="I1225" i="13" s="1"/>
  <c r="I174" i="13"/>
  <c r="C583" i="15"/>
  <c r="B583" i="15"/>
  <c r="A584" i="15"/>
  <c r="D583" i="15"/>
  <c r="A734" i="13"/>
  <c r="D733" i="13"/>
  <c r="C733" i="13"/>
  <c r="B733" i="13"/>
  <c r="I725" i="15"/>
  <c r="E874" i="15"/>
  <c r="G874" i="15" s="1"/>
  <c r="E72" i="13"/>
  <c r="F72" i="13" s="1"/>
  <c r="A192" i="14"/>
  <c r="G191" i="14"/>
  <c r="C191" i="14"/>
  <c r="B191" i="14"/>
  <c r="A934" i="13"/>
  <c r="B933" i="13"/>
  <c r="C933" i="13"/>
  <c r="D933" i="13"/>
  <c r="A1136" i="13"/>
  <c r="D1135" i="13"/>
  <c r="C1135" i="13"/>
  <c r="B1135" i="13"/>
  <c r="E728" i="13"/>
  <c r="F728" i="13" s="1"/>
  <c r="H1513" i="15"/>
  <c r="D1618" i="13"/>
  <c r="C1618" i="13"/>
  <c r="B1618" i="13"/>
  <c r="A1619" i="13"/>
  <c r="I183" i="14"/>
  <c r="E527" i="13"/>
  <c r="F527" i="13" s="1"/>
  <c r="I875" i="13"/>
  <c r="E427" i="13"/>
  <c r="F427" i="13" s="1"/>
  <c r="A834" i="13"/>
  <c r="D833" i="13"/>
  <c r="B833" i="13"/>
  <c r="C833" i="13"/>
  <c r="H1800" i="13"/>
  <c r="F1800" i="13"/>
  <c r="A1475" i="13"/>
  <c r="C1474" i="13"/>
  <c r="B1474" i="13"/>
  <c r="D1474" i="13"/>
  <c r="A244" i="14"/>
  <c r="G243" i="14"/>
  <c r="C243" i="14"/>
  <c r="B243" i="14"/>
  <c r="A504" i="14"/>
  <c r="G503" i="14"/>
  <c r="C503" i="14"/>
  <c r="B503" i="14"/>
  <c r="I928" i="15"/>
  <c r="H524" i="15"/>
  <c r="J524" i="15" s="1"/>
  <c r="A684" i="13"/>
  <c r="D683" i="13"/>
  <c r="C683" i="13"/>
  <c r="B683" i="13"/>
  <c r="D792" i="14"/>
  <c r="B792" i="14"/>
  <c r="A793" i="14"/>
  <c r="A1379" i="13"/>
  <c r="D1378" i="13"/>
  <c r="C1378" i="13"/>
  <c r="B1378" i="13"/>
  <c r="A534" i="13"/>
  <c r="D533" i="13"/>
  <c r="B533" i="13"/>
  <c r="C533" i="13"/>
  <c r="H176" i="15"/>
  <c r="I176" i="15" s="1"/>
  <c r="I1223" i="15"/>
  <c r="E274" i="15"/>
  <c r="F274" i="15" s="1"/>
  <c r="H675" i="13"/>
  <c r="J675" i="13" s="1"/>
  <c r="E376" i="15"/>
  <c r="F376" i="15" s="1"/>
  <c r="A635" i="13"/>
  <c r="D634" i="13"/>
  <c r="C634" i="13"/>
  <c r="B634" i="13"/>
  <c r="I123" i="15"/>
  <c r="D1330" i="13"/>
  <c r="C1330" i="13"/>
  <c r="B1330" i="13"/>
  <c r="A1331" i="13"/>
  <c r="A1034" i="13"/>
  <c r="D1033" i="13"/>
  <c r="C1033" i="13"/>
  <c r="B1033" i="13"/>
  <c r="E522" i="15"/>
  <c r="G522" i="15" s="1"/>
  <c r="D183" i="14"/>
  <c r="E183" i="14" s="1"/>
  <c r="E25" i="13"/>
  <c r="F25" i="13" s="1"/>
  <c r="G575" i="13"/>
  <c r="E576" i="13" s="1"/>
  <c r="F576" i="13" s="1"/>
  <c r="H974" i="15"/>
  <c r="I974" i="15" s="1"/>
  <c r="A35" i="13"/>
  <c r="D34" i="13"/>
  <c r="C34" i="13"/>
  <c r="B34" i="13"/>
  <c r="H876" i="15"/>
  <c r="J876" i="15" s="1"/>
  <c r="D600" i="14"/>
  <c r="B600" i="14"/>
  <c r="A601" i="14"/>
  <c r="H234" i="14"/>
  <c r="J234" i="14" s="1"/>
  <c r="A1667" i="13"/>
  <c r="C1666" i="13"/>
  <c r="D1666" i="13"/>
  <c r="B1666" i="13"/>
  <c r="D883" i="13"/>
  <c r="C883" i="13"/>
  <c r="B883" i="13"/>
  <c r="A884" i="13"/>
  <c r="A134" i="15"/>
  <c r="D133" i="15"/>
  <c r="C133" i="15"/>
  <c r="B133" i="15"/>
  <c r="E575" i="15"/>
  <c r="G575" i="15" s="1"/>
  <c r="D483" i="15"/>
  <c r="C483" i="15"/>
  <c r="B483" i="15"/>
  <c r="A484" i="15"/>
  <c r="J223" i="13"/>
  <c r="E424" i="15"/>
  <c r="G424" i="15" s="1"/>
  <c r="D283" i="15"/>
  <c r="C283" i="15"/>
  <c r="B283" i="15"/>
  <c r="A284" i="15"/>
  <c r="H134" i="14"/>
  <c r="J134" i="14" s="1"/>
  <c r="C35" i="14"/>
  <c r="B35" i="14"/>
  <c r="A36" i="14"/>
  <c r="G35" i="14"/>
  <c r="I1274" i="15"/>
  <c r="B37" i="5"/>
  <c r="A38" i="5"/>
  <c r="D37" i="5"/>
  <c r="C37" i="5"/>
  <c r="A1036" i="15"/>
  <c r="C1035" i="15"/>
  <c r="B1035" i="15"/>
  <c r="D1035" i="15"/>
  <c r="E392" i="14"/>
  <c r="D1476" i="15"/>
  <c r="C1476" i="15"/>
  <c r="A1477" i="15"/>
  <c r="B1476" i="15"/>
  <c r="A697" i="14"/>
  <c r="D696" i="14"/>
  <c r="B696" i="14"/>
  <c r="E1322" i="15"/>
  <c r="H1322" i="15" s="1"/>
  <c r="F324" i="15"/>
  <c r="J575" i="15"/>
  <c r="G74" i="15"/>
  <c r="G1417" i="15"/>
  <c r="A1084" i="13"/>
  <c r="D1083" i="13"/>
  <c r="C1083" i="13"/>
  <c r="B1083" i="13"/>
  <c r="A553" i="14"/>
  <c r="D552" i="14"/>
  <c r="B552" i="14"/>
  <c r="A435" i="13"/>
  <c r="C434" i="13"/>
  <c r="B434" i="13"/>
  <c r="D434" i="13"/>
  <c r="D338" i="14"/>
  <c r="E338" i="14" s="1"/>
  <c r="E323" i="13"/>
  <c r="G323" i="13" s="1"/>
  <c r="D435" i="15"/>
  <c r="A436" i="15"/>
  <c r="C435" i="15"/>
  <c r="B435" i="15"/>
  <c r="A745" i="14"/>
  <c r="D744" i="14"/>
  <c r="B744" i="14"/>
  <c r="H274" i="13"/>
  <c r="J274" i="13" s="1"/>
  <c r="C633" i="15"/>
  <c r="B633" i="15"/>
  <c r="A634" i="15"/>
  <c r="D633" i="15"/>
  <c r="F1753" i="13"/>
  <c r="B85" i="5"/>
  <c r="D85" i="5"/>
  <c r="C85" i="5"/>
  <c r="A86" i="5"/>
  <c r="E224" i="15"/>
  <c r="F224" i="15" s="1"/>
  <c r="A684" i="15"/>
  <c r="D683" i="15"/>
  <c r="C683" i="15"/>
  <c r="B683" i="15"/>
  <c r="A1811" i="13"/>
  <c r="D1810" i="13"/>
  <c r="C1810" i="13"/>
  <c r="B1810" i="13"/>
  <c r="D130" i="14"/>
  <c r="E130" i="14" s="1"/>
  <c r="H493" i="14"/>
  <c r="I493" i="14" s="1"/>
  <c r="H1417" i="15"/>
  <c r="I286" i="14"/>
  <c r="D33" i="15"/>
  <c r="C33" i="15"/>
  <c r="A34" i="15"/>
  <c r="B33" i="15"/>
  <c r="A1333" i="15"/>
  <c r="D1332" i="15"/>
  <c r="C1332" i="15"/>
  <c r="B1332" i="15"/>
  <c r="C183" i="15"/>
  <c r="B183" i="15"/>
  <c r="D183" i="15"/>
  <c r="A184" i="15"/>
  <c r="D1233" i="13"/>
  <c r="C1233" i="13"/>
  <c r="B1233" i="13"/>
  <c r="A1234" i="13"/>
  <c r="C1380" i="15"/>
  <c r="A1381" i="15"/>
  <c r="B1380" i="15"/>
  <c r="D1380" i="15"/>
  <c r="D233" i="13"/>
  <c r="B233" i="13"/>
  <c r="C233" i="13"/>
  <c r="A234" i="13"/>
  <c r="E724" i="15"/>
  <c r="G724" i="15" s="1"/>
  <c r="E1558" i="13"/>
  <c r="H1558" i="13" s="1"/>
  <c r="G1753" i="13"/>
  <c r="H1468" i="15"/>
  <c r="F1468" i="15"/>
  <c r="B233" i="15"/>
  <c r="A234" i="15"/>
  <c r="D233" i="15"/>
  <c r="C233" i="15"/>
  <c r="I323" i="15"/>
  <c r="H275" i="15"/>
  <c r="I275" i="15" s="1"/>
  <c r="E275" i="13"/>
  <c r="F275" i="13" s="1"/>
  <c r="F774" i="15"/>
  <c r="A140" i="14"/>
  <c r="G139" i="14"/>
  <c r="C139" i="14"/>
  <c r="B139" i="14"/>
  <c r="A841" i="14"/>
  <c r="D840" i="14"/>
  <c r="B840" i="14"/>
  <c r="F1607" i="13"/>
  <c r="F1658" i="13"/>
  <c r="A985" i="14"/>
  <c r="D984" i="14"/>
  <c r="B984" i="14"/>
  <c r="H27" i="14"/>
  <c r="I27" i="14" s="1"/>
  <c r="D234" i="14"/>
  <c r="E234" i="14" s="1"/>
  <c r="G451" i="14"/>
  <c r="C451" i="14"/>
  <c r="B451" i="14"/>
  <c r="A452" i="14"/>
  <c r="A1526" i="15"/>
  <c r="D1525" i="15"/>
  <c r="C1525" i="15"/>
  <c r="B1525" i="15"/>
  <c r="A135" i="13"/>
  <c r="D134" i="13"/>
  <c r="B134" i="13"/>
  <c r="C134" i="13"/>
  <c r="D1283" i="15"/>
  <c r="C1283" i="15"/>
  <c r="B1283" i="15"/>
  <c r="A1284" i="15"/>
  <c r="A1184" i="13"/>
  <c r="D1183" i="13"/>
  <c r="C1183" i="13"/>
  <c r="B1183" i="13"/>
  <c r="H1026" i="13"/>
  <c r="J1026" i="13" s="1"/>
  <c r="D80" i="14"/>
  <c r="E80" i="14" s="1"/>
  <c r="A1715" i="13"/>
  <c r="D1714" i="13"/>
  <c r="C1714" i="13"/>
  <c r="B1714" i="13"/>
  <c r="C88" i="14"/>
  <c r="B88" i="14"/>
  <c r="A89" i="14"/>
  <c r="G88" i="14"/>
  <c r="C383" i="13"/>
  <c r="B383" i="13"/>
  <c r="D383" i="13"/>
  <c r="A384" i="13"/>
  <c r="G399" i="14"/>
  <c r="C399" i="14"/>
  <c r="B399" i="14"/>
  <c r="A400" i="14"/>
  <c r="D288" i="14"/>
  <c r="F288" i="14" s="1"/>
  <c r="A884" i="15"/>
  <c r="D883" i="15"/>
  <c r="C883" i="15"/>
  <c r="B883" i="15"/>
  <c r="D29" i="14"/>
  <c r="F29" i="14" s="1"/>
  <c r="C1570" i="13"/>
  <c r="D1570" i="13"/>
  <c r="B1570" i="13"/>
  <c r="A1571" i="13"/>
  <c r="D334" i="15"/>
  <c r="C334" i="15"/>
  <c r="B334" i="15"/>
  <c r="A335" i="15"/>
  <c r="E125" i="13"/>
  <c r="G125" i="13" s="1"/>
  <c r="J477" i="13"/>
  <c r="H477" i="13"/>
  <c r="I477" i="13" s="1"/>
  <c r="A734" i="15"/>
  <c r="D733" i="15"/>
  <c r="C733" i="15"/>
  <c r="B733" i="15"/>
  <c r="F1225" i="13"/>
  <c r="A1084" i="15"/>
  <c r="D1083" i="15"/>
  <c r="C1083" i="15"/>
  <c r="B1083" i="15"/>
  <c r="A834" i="15"/>
  <c r="D833" i="15"/>
  <c r="C833" i="15"/>
  <c r="B833" i="15"/>
  <c r="A785" i="15"/>
  <c r="D784" i="15"/>
  <c r="C784" i="15"/>
  <c r="B784" i="15"/>
  <c r="D937" i="14"/>
  <c r="B937" i="14"/>
  <c r="A938" i="14"/>
  <c r="C83" i="13"/>
  <c r="B83" i="13"/>
  <c r="A84" i="13"/>
  <c r="D83" i="13"/>
  <c r="B384" i="15"/>
  <c r="A385" i="15"/>
  <c r="C384" i="15"/>
  <c r="D384" i="15"/>
  <c r="H23" i="15"/>
  <c r="J23" i="15" s="1"/>
  <c r="G123" i="15"/>
  <c r="I725" i="13"/>
  <c r="F1075" i="13"/>
  <c r="H375" i="15"/>
  <c r="I375" i="15" s="1"/>
  <c r="I1174" i="13"/>
  <c r="A484" i="13"/>
  <c r="D483" i="13"/>
  <c r="C483" i="13"/>
  <c r="B483" i="13"/>
  <c r="E1224" i="15"/>
  <c r="F1224" i="15" s="1"/>
  <c r="A1184" i="15"/>
  <c r="D1183" i="15"/>
  <c r="C1183" i="15"/>
  <c r="B1183" i="15"/>
  <c r="H976" i="13"/>
  <c r="J976" i="13" s="1"/>
  <c r="E1703" i="13"/>
  <c r="H1703" i="13" s="1"/>
  <c r="H77" i="15"/>
  <c r="I77" i="15" s="1"/>
  <c r="D1426" i="13"/>
  <c r="C1426" i="13"/>
  <c r="B1426" i="13"/>
  <c r="A1427" i="13"/>
  <c r="A84" i="15"/>
  <c r="D83" i="15"/>
  <c r="C83" i="15"/>
  <c r="B83" i="15"/>
  <c r="E975" i="15"/>
  <c r="G975" i="15" s="1"/>
  <c r="A889" i="14"/>
  <c r="D888" i="14"/>
  <c r="B888" i="14"/>
  <c r="G295" i="14"/>
  <c r="C295" i="14"/>
  <c r="B295" i="14"/>
  <c r="A296" i="14"/>
  <c r="H624" i="15"/>
  <c r="J624" i="15" s="1"/>
  <c r="G775" i="13"/>
  <c r="G1122" i="15"/>
  <c r="G923" i="15"/>
  <c r="C1762" i="13"/>
  <c r="B1762" i="13"/>
  <c r="A1763" i="13"/>
  <c r="D1762" i="13"/>
  <c r="H444" i="14"/>
  <c r="I444" i="14" s="1"/>
  <c r="D648" i="14"/>
  <c r="B648" i="14"/>
  <c r="A649" i="14"/>
  <c r="H924" i="13"/>
  <c r="I924" i="13" s="1"/>
  <c r="C1572" i="15"/>
  <c r="A1573" i="15"/>
  <c r="D1572" i="15"/>
  <c r="B1572" i="15"/>
  <c r="D1429" i="15"/>
  <c r="C1429" i="15"/>
  <c r="A1430" i="15"/>
  <c r="B1429" i="15"/>
  <c r="C534" i="15"/>
  <c r="B534" i="15"/>
  <c r="D534" i="15"/>
  <c r="A535" i="15"/>
  <c r="A334" i="13"/>
  <c r="D333" i="13"/>
  <c r="C333" i="13"/>
  <c r="B333" i="13"/>
  <c r="D1233" i="15"/>
  <c r="C1233" i="15"/>
  <c r="B1233" i="15"/>
  <c r="A1234" i="15"/>
  <c r="H825" i="13"/>
  <c r="I825" i="13" s="1"/>
  <c r="E627" i="15" l="1"/>
  <c r="G627" i="15" s="1"/>
  <c r="J573" i="13"/>
  <c r="I573" i="13"/>
  <c r="G626" i="15"/>
  <c r="F724" i="15"/>
  <c r="G471" i="15"/>
  <c r="E472" i="15" s="1"/>
  <c r="G472" i="15" s="1"/>
  <c r="F674" i="15"/>
  <c r="J825" i="13"/>
  <c r="F1322" i="15"/>
  <c r="G1322" i="15"/>
  <c r="E674" i="13"/>
  <c r="F674" i="13" s="1"/>
  <c r="E675" i="13" s="1"/>
  <c r="F675" i="13" s="1"/>
  <c r="F1024" i="15"/>
  <c r="E1025" i="15" s="1"/>
  <c r="G1025" i="15" s="1"/>
  <c r="H1128" i="15"/>
  <c r="I1128" i="15" s="1"/>
  <c r="J1128" i="15"/>
  <c r="F1514" i="15"/>
  <c r="G1075" i="15"/>
  <c r="F1075" i="15"/>
  <c r="H1320" i="13"/>
  <c r="F1320" i="13"/>
  <c r="E29" i="14"/>
  <c r="D30" i="14" s="1"/>
  <c r="E30" i="14" s="1"/>
  <c r="G827" i="13"/>
  <c r="E828" i="13" s="1"/>
  <c r="F828" i="13" s="1"/>
  <c r="I524" i="15"/>
  <c r="H525" i="15" s="1"/>
  <c r="J525" i="15" s="1"/>
  <c r="I274" i="13"/>
  <c r="H275" i="13" s="1"/>
  <c r="I275" i="13" s="1"/>
  <c r="E924" i="15"/>
  <c r="F924" i="15" s="1"/>
  <c r="F125" i="13"/>
  <c r="E126" i="13" s="1"/>
  <c r="G126" i="13" s="1"/>
  <c r="F1371" i="15"/>
  <c r="E1372" i="15" s="1"/>
  <c r="F1372" i="15" s="1"/>
  <c r="G376" i="15"/>
  <c r="E377" i="15" s="1"/>
  <c r="G377" i="15" s="1"/>
  <c r="F1025" i="15"/>
  <c r="E1026" i="15" s="1"/>
  <c r="F1026" i="15" s="1"/>
  <c r="I223" i="15"/>
  <c r="G174" i="13"/>
  <c r="E1272" i="13"/>
  <c r="G1272" i="13" s="1"/>
  <c r="H123" i="13"/>
  <c r="I123" i="13" s="1"/>
  <c r="D442" i="14"/>
  <c r="F442" i="14" s="1"/>
  <c r="F1272" i="13"/>
  <c r="E1273" i="13" s="1"/>
  <c r="G1273" i="13" s="1"/>
  <c r="G923" i="13"/>
  <c r="J1180" i="15"/>
  <c r="H1180" i="15"/>
  <c r="I1180" i="15" s="1"/>
  <c r="J427" i="13"/>
  <c r="I427" i="13"/>
  <c r="E474" i="13"/>
  <c r="F474" i="13"/>
  <c r="G474" i="13"/>
  <c r="H423" i="15"/>
  <c r="I423" i="15" s="1"/>
  <c r="H477" i="15"/>
  <c r="I477" i="15" s="1"/>
  <c r="I23" i="15"/>
  <c r="E28" i="5"/>
  <c r="J924" i="13"/>
  <c r="I675" i="13"/>
  <c r="H676" i="13" s="1"/>
  <c r="J676" i="13" s="1"/>
  <c r="J775" i="15"/>
  <c r="J444" i="14"/>
  <c r="I976" i="13"/>
  <c r="H977" i="13" s="1"/>
  <c r="J977" i="13" s="1"/>
  <c r="I134" i="14"/>
  <c r="H135" i="14" s="1"/>
  <c r="I135" i="14" s="1"/>
  <c r="J1225" i="13"/>
  <c r="H1226" i="13" s="1"/>
  <c r="J1226" i="13" s="1"/>
  <c r="F1513" i="13"/>
  <c r="H826" i="15"/>
  <c r="I826" i="15" s="1"/>
  <c r="G1371" i="15"/>
  <c r="G76" i="5"/>
  <c r="H24" i="13"/>
  <c r="J24" i="13" s="1"/>
  <c r="I24" i="13"/>
  <c r="H25" i="13" s="1"/>
  <c r="J25" i="13" s="1"/>
  <c r="G776" i="13"/>
  <c r="E777" i="13" s="1"/>
  <c r="G1126" i="13"/>
  <c r="I390" i="14"/>
  <c r="H391" i="14" s="1"/>
  <c r="J391" i="14" s="1"/>
  <c r="G824" i="15"/>
  <c r="E825" i="15" s="1"/>
  <c r="G876" i="13"/>
  <c r="G877" i="13" s="1"/>
  <c r="H776" i="15"/>
  <c r="I776" i="15" s="1"/>
  <c r="I876" i="15"/>
  <c r="G1463" i="13"/>
  <c r="F1463" i="13"/>
  <c r="J774" i="13"/>
  <c r="G1320" i="13"/>
  <c r="F522" i="15"/>
  <c r="E776" i="13"/>
  <c r="F776" i="13" s="1"/>
  <c r="G274" i="15"/>
  <c r="E275" i="15" s="1"/>
  <c r="F275" i="15" s="1"/>
  <c r="H1080" i="13"/>
  <c r="J1080" i="13"/>
  <c r="I1080" i="13"/>
  <c r="H1514" i="15"/>
  <c r="H775" i="13"/>
  <c r="J775" i="13" s="1"/>
  <c r="I674" i="15"/>
  <c r="J674" i="15"/>
  <c r="E877" i="13"/>
  <c r="F877" i="13" s="1"/>
  <c r="E924" i="13"/>
  <c r="F924" i="13" s="1"/>
  <c r="H925" i="13"/>
  <c r="J925" i="13" s="1"/>
  <c r="H445" i="14"/>
  <c r="J445" i="14" s="1"/>
  <c r="E676" i="13"/>
  <c r="F676" i="13" s="1"/>
  <c r="J1080" i="15"/>
  <c r="H1080" i="15"/>
  <c r="I1080" i="15" s="1"/>
  <c r="J76" i="13"/>
  <c r="H76" i="13"/>
  <c r="I76" i="13" s="1"/>
  <c r="A1431" i="15"/>
  <c r="D1430" i="15"/>
  <c r="C1430" i="15"/>
  <c r="B1430" i="15"/>
  <c r="A1764" i="13"/>
  <c r="D1763" i="13"/>
  <c r="C1763" i="13"/>
  <c r="B1763" i="13"/>
  <c r="A735" i="15"/>
  <c r="B734" i="15"/>
  <c r="D734" i="15"/>
  <c r="C734" i="15"/>
  <c r="G89" i="14"/>
  <c r="C89" i="14"/>
  <c r="B89" i="14"/>
  <c r="A90" i="14"/>
  <c r="F338" i="14"/>
  <c r="H929" i="15"/>
  <c r="J929" i="15" s="1"/>
  <c r="A935" i="13"/>
  <c r="D934" i="13"/>
  <c r="C934" i="13"/>
  <c r="B934" i="13"/>
  <c r="D934" i="15"/>
  <c r="C934" i="15"/>
  <c r="B934" i="15"/>
  <c r="A935" i="15"/>
  <c r="F130" i="14"/>
  <c r="D131" i="14" s="1"/>
  <c r="F131" i="14" s="1"/>
  <c r="D1333" i="15"/>
  <c r="C1333" i="15"/>
  <c r="B1333" i="15"/>
  <c r="A1334" i="15"/>
  <c r="A685" i="15"/>
  <c r="C684" i="15"/>
  <c r="D684" i="15"/>
  <c r="B684" i="15"/>
  <c r="G36" i="14"/>
  <c r="C36" i="14"/>
  <c r="B36" i="14"/>
  <c r="A37" i="14"/>
  <c r="F1174" i="15"/>
  <c r="A245" i="14"/>
  <c r="G244" i="14"/>
  <c r="C244" i="14"/>
  <c r="B244" i="14"/>
  <c r="G576" i="13"/>
  <c r="F1368" i="13"/>
  <c r="E495" i="14"/>
  <c r="A985" i="15"/>
  <c r="D984" i="15"/>
  <c r="C984" i="15"/>
  <c r="B984" i="15"/>
  <c r="A842" i="14"/>
  <c r="D841" i="14"/>
  <c r="B841" i="14"/>
  <c r="A235" i="15"/>
  <c r="D234" i="15"/>
  <c r="C234" i="15"/>
  <c r="B234" i="15"/>
  <c r="E675" i="15"/>
  <c r="G675" i="15" s="1"/>
  <c r="E325" i="15"/>
  <c r="G325" i="15" s="1"/>
  <c r="F424" i="15"/>
  <c r="A135" i="15"/>
  <c r="D134" i="15"/>
  <c r="B134" i="15"/>
  <c r="C134" i="15"/>
  <c r="A602" i="14"/>
  <c r="D601" i="14"/>
  <c r="B601" i="14"/>
  <c r="H124" i="15"/>
  <c r="J124" i="15" s="1"/>
  <c r="A636" i="13"/>
  <c r="D635" i="13"/>
  <c r="C635" i="13"/>
  <c r="B635" i="13"/>
  <c r="D534" i="13"/>
  <c r="B534" i="13"/>
  <c r="A535" i="13"/>
  <c r="C534" i="13"/>
  <c r="A1623" i="15"/>
  <c r="B1622" i="15"/>
  <c r="D1622" i="15"/>
  <c r="C1622" i="15"/>
  <c r="G1513" i="13"/>
  <c r="G1368" i="13"/>
  <c r="G25" i="13"/>
  <c r="E26" i="13" s="1"/>
  <c r="G26" i="13" s="1"/>
  <c r="F472" i="15"/>
  <c r="F377" i="13"/>
  <c r="I624" i="15"/>
  <c r="A1428" i="13"/>
  <c r="D1427" i="13"/>
  <c r="B1427" i="13"/>
  <c r="C1427" i="13"/>
  <c r="C140" i="14"/>
  <c r="B140" i="14"/>
  <c r="G140" i="14"/>
  <c r="A141" i="14"/>
  <c r="F1558" i="13"/>
  <c r="D1381" i="15"/>
  <c r="C1381" i="15"/>
  <c r="B1381" i="15"/>
  <c r="A1382" i="15"/>
  <c r="A35" i="15"/>
  <c r="D34" i="15"/>
  <c r="C34" i="15"/>
  <c r="B34" i="15"/>
  <c r="E1123" i="15"/>
  <c r="F1123" i="15" s="1"/>
  <c r="H1224" i="15"/>
  <c r="J1224" i="15" s="1"/>
  <c r="A349" i="14"/>
  <c r="G348" i="14"/>
  <c r="C348" i="14"/>
  <c r="B348" i="14"/>
  <c r="A985" i="13"/>
  <c r="C984" i="13"/>
  <c r="B984" i="13"/>
  <c r="D984" i="13"/>
  <c r="F76" i="5"/>
  <c r="J176" i="15"/>
  <c r="F183" i="14"/>
  <c r="D184" i="14" s="1"/>
  <c r="E184" i="14" s="1"/>
  <c r="J478" i="13"/>
  <c r="H478" i="13"/>
  <c r="I478" i="13" s="1"/>
  <c r="G1558" i="13"/>
  <c r="A436" i="13"/>
  <c r="D435" i="13"/>
  <c r="C435" i="13"/>
  <c r="B435" i="13"/>
  <c r="A1478" i="15"/>
  <c r="D1477" i="15"/>
  <c r="C1477" i="15"/>
  <c r="B1477" i="15"/>
  <c r="D884" i="13"/>
  <c r="C884" i="13"/>
  <c r="B884" i="13"/>
  <c r="A885" i="13"/>
  <c r="B834" i="13"/>
  <c r="A835" i="13"/>
  <c r="D834" i="13"/>
  <c r="C834" i="13"/>
  <c r="E1127" i="13"/>
  <c r="G1127" i="13" s="1"/>
  <c r="B1134" i="15"/>
  <c r="A1135" i="15"/>
  <c r="D1134" i="15"/>
  <c r="C1134" i="15"/>
  <c r="J974" i="15"/>
  <c r="H975" i="15" s="1"/>
  <c r="G224" i="15"/>
  <c r="H224" i="13"/>
  <c r="I224" i="13" s="1"/>
  <c r="J375" i="15"/>
  <c r="H376" i="15" s="1"/>
  <c r="E175" i="13"/>
  <c r="F175" i="13" s="1"/>
  <c r="B889" i="14"/>
  <c r="A890" i="14"/>
  <c r="D889" i="14"/>
  <c r="A1185" i="15"/>
  <c r="D1184" i="15"/>
  <c r="C1184" i="15"/>
  <c r="B1184" i="15"/>
  <c r="A835" i="15"/>
  <c r="D834" i="15"/>
  <c r="C834" i="15"/>
  <c r="B834" i="15"/>
  <c r="D235" i="14"/>
  <c r="F235" i="14" s="1"/>
  <c r="A1235" i="13"/>
  <c r="C1234" i="13"/>
  <c r="D1234" i="13"/>
  <c r="B1234" i="13"/>
  <c r="B745" i="14"/>
  <c r="A746" i="14"/>
  <c r="D745" i="14"/>
  <c r="A1037" i="15"/>
  <c r="D1036" i="15"/>
  <c r="C1036" i="15"/>
  <c r="B1036" i="15"/>
  <c r="F1025" i="13"/>
  <c r="F234" i="14"/>
  <c r="A136" i="13"/>
  <c r="D135" i="13"/>
  <c r="C135" i="13"/>
  <c r="B135" i="13"/>
  <c r="F975" i="15"/>
  <c r="A85" i="13"/>
  <c r="D84" i="13"/>
  <c r="C84" i="13"/>
  <c r="B84" i="13"/>
  <c r="A1574" i="15"/>
  <c r="C1573" i="15"/>
  <c r="B1573" i="15"/>
  <c r="D1573" i="15"/>
  <c r="H287" i="14"/>
  <c r="J287" i="14" s="1"/>
  <c r="A87" i="5"/>
  <c r="C86" i="5"/>
  <c r="B86" i="5"/>
  <c r="D86" i="5"/>
  <c r="D1379" i="13"/>
  <c r="C1379" i="13"/>
  <c r="B1379" i="13"/>
  <c r="A1380" i="13"/>
  <c r="A1137" i="13"/>
  <c r="C1136" i="13"/>
  <c r="B1136" i="13"/>
  <c r="D1136" i="13"/>
  <c r="I625" i="13"/>
  <c r="J493" i="14"/>
  <c r="H494" i="14" s="1"/>
  <c r="A1235" i="15"/>
  <c r="D1234" i="15"/>
  <c r="C1234" i="15"/>
  <c r="B1234" i="15"/>
  <c r="A786" i="15"/>
  <c r="D785" i="15"/>
  <c r="C785" i="15"/>
  <c r="B785" i="15"/>
  <c r="E1076" i="13"/>
  <c r="F1076" i="13" s="1"/>
  <c r="E725" i="15"/>
  <c r="F725" i="15" s="1"/>
  <c r="E1323" i="15"/>
  <c r="G1323" i="15" s="1"/>
  <c r="H876" i="13"/>
  <c r="J876" i="13" s="1"/>
  <c r="A786" i="13"/>
  <c r="D785" i="13"/>
  <c r="B785" i="13"/>
  <c r="C785" i="13"/>
  <c r="A185" i="13"/>
  <c r="D184" i="13"/>
  <c r="C184" i="13"/>
  <c r="B184" i="13"/>
  <c r="E1611" i="15"/>
  <c r="F1611" i="15" s="1"/>
  <c r="G527" i="13"/>
  <c r="E528" i="13" s="1"/>
  <c r="G528" i="13" s="1"/>
  <c r="A650" i="14"/>
  <c r="D649" i="14"/>
  <c r="B649" i="14"/>
  <c r="D938" i="14"/>
  <c r="A939" i="14"/>
  <c r="B938" i="14"/>
  <c r="D553" i="14"/>
  <c r="B553" i="14"/>
  <c r="A554" i="14"/>
  <c r="A39" i="5"/>
  <c r="D38" i="5"/>
  <c r="C38" i="5"/>
  <c r="B38" i="5"/>
  <c r="A485" i="15"/>
  <c r="D484" i="15"/>
  <c r="C484" i="15"/>
  <c r="B484" i="15"/>
  <c r="E523" i="15"/>
  <c r="F523" i="15" s="1"/>
  <c r="H177" i="15"/>
  <c r="I177" i="15" s="1"/>
  <c r="D1475" i="13"/>
  <c r="C1475" i="13"/>
  <c r="B1475" i="13"/>
  <c r="A1476" i="13"/>
  <c r="A193" i="14"/>
  <c r="G192" i="14"/>
  <c r="C192" i="14"/>
  <c r="B192" i="14"/>
  <c r="I339" i="14"/>
  <c r="G275" i="13"/>
  <c r="J275" i="15"/>
  <c r="J27" i="14"/>
  <c r="J77" i="15"/>
  <c r="G1224" i="15"/>
  <c r="D1084" i="15"/>
  <c r="C1084" i="15"/>
  <c r="B1084" i="15"/>
  <c r="A1085" i="15"/>
  <c r="A885" i="15"/>
  <c r="D884" i="15"/>
  <c r="C884" i="15"/>
  <c r="B884" i="15"/>
  <c r="A385" i="13"/>
  <c r="C384" i="13"/>
  <c r="B384" i="13"/>
  <c r="D384" i="13"/>
  <c r="A1185" i="13"/>
  <c r="C1184" i="13"/>
  <c r="B1184" i="13"/>
  <c r="D1184" i="13"/>
  <c r="I1028" i="15"/>
  <c r="A437" i="15"/>
  <c r="D436" i="15"/>
  <c r="C436" i="15"/>
  <c r="B436" i="15"/>
  <c r="C504" i="14"/>
  <c r="B504" i="14"/>
  <c r="A505" i="14"/>
  <c r="G504" i="14"/>
  <c r="H184" i="14"/>
  <c r="J184" i="14" s="1"/>
  <c r="D734" i="13"/>
  <c r="C734" i="13"/>
  <c r="B734" i="13"/>
  <c r="A735" i="13"/>
  <c r="E124" i="15"/>
  <c r="F124" i="15" s="1"/>
  <c r="A585" i="13"/>
  <c r="D584" i="13"/>
  <c r="C584" i="13"/>
  <c r="B584" i="13"/>
  <c r="E1076" i="15"/>
  <c r="F1076" i="15" s="1"/>
  <c r="D286" i="13"/>
  <c r="C286" i="13"/>
  <c r="B286" i="13"/>
  <c r="A287" i="13"/>
  <c r="F80" i="14"/>
  <c r="B84" i="15"/>
  <c r="A85" i="15"/>
  <c r="D84" i="15"/>
  <c r="C84" i="15"/>
  <c r="D81" i="14"/>
  <c r="F81" i="14" s="1"/>
  <c r="A1285" i="15"/>
  <c r="C1284" i="15"/>
  <c r="B1284" i="15"/>
  <c r="D1284" i="15"/>
  <c r="A185" i="15"/>
  <c r="D184" i="15"/>
  <c r="C184" i="15"/>
  <c r="B184" i="15"/>
  <c r="E1754" i="13"/>
  <c r="G1754" i="13" s="1"/>
  <c r="H1275" i="15"/>
  <c r="J1275" i="15" s="1"/>
  <c r="A285" i="15"/>
  <c r="B284" i="15"/>
  <c r="D284" i="15"/>
  <c r="C284" i="15"/>
  <c r="B684" i="13"/>
  <c r="A685" i="13"/>
  <c r="D684" i="13"/>
  <c r="C684" i="13"/>
  <c r="G72" i="13"/>
  <c r="A1525" i="13"/>
  <c r="D1524" i="13"/>
  <c r="B1524" i="13"/>
  <c r="C1524" i="13"/>
  <c r="I377" i="13"/>
  <c r="G174" i="15"/>
  <c r="E175" i="15" s="1"/>
  <c r="F175" i="15" s="1"/>
  <c r="B1715" i="13"/>
  <c r="A1716" i="13"/>
  <c r="D1715" i="13"/>
  <c r="C1715" i="13"/>
  <c r="D334" i="13"/>
  <c r="C334" i="13"/>
  <c r="B334" i="13"/>
  <c r="A335" i="13"/>
  <c r="C535" i="15"/>
  <c r="A536" i="15"/>
  <c r="D535" i="15"/>
  <c r="B535" i="15"/>
  <c r="G625" i="13"/>
  <c r="E626" i="13" s="1"/>
  <c r="F626" i="13" s="1"/>
  <c r="A1668" i="13"/>
  <c r="D1667" i="13"/>
  <c r="C1667" i="13"/>
  <c r="B1667" i="13"/>
  <c r="H576" i="15"/>
  <c r="I576" i="15" s="1"/>
  <c r="A585" i="15"/>
  <c r="D584" i="15"/>
  <c r="C584" i="15"/>
  <c r="B584" i="15"/>
  <c r="G1414" i="13"/>
  <c r="F1176" i="13"/>
  <c r="F26" i="15"/>
  <c r="I526" i="13"/>
  <c r="H79" i="14"/>
  <c r="I79" i="14" s="1"/>
  <c r="E1274" i="15"/>
  <c r="F1274" i="15" s="1"/>
  <c r="A1620" i="13"/>
  <c r="D1619" i="13"/>
  <c r="B1619" i="13"/>
  <c r="C1619" i="13"/>
  <c r="E75" i="15"/>
  <c r="F75" i="15" s="1"/>
  <c r="J1124" i="13"/>
  <c r="F1561" i="15"/>
  <c r="H1414" i="13"/>
  <c r="H323" i="13"/>
  <c r="I323" i="13" s="1"/>
  <c r="A386" i="15"/>
  <c r="D385" i="15"/>
  <c r="C385" i="15"/>
  <c r="B385" i="15"/>
  <c r="A297" i="14"/>
  <c r="G296" i="14"/>
  <c r="C296" i="14"/>
  <c r="B296" i="14"/>
  <c r="H726" i="13"/>
  <c r="J726" i="13" s="1"/>
  <c r="A453" i="14"/>
  <c r="G452" i="14"/>
  <c r="B452" i="14"/>
  <c r="C452" i="14"/>
  <c r="D985" i="14"/>
  <c r="B985" i="14"/>
  <c r="A986" i="14"/>
  <c r="E775" i="15"/>
  <c r="G775" i="15" s="1"/>
  <c r="E1469" i="15"/>
  <c r="G1469" i="15" s="1"/>
  <c r="D393" i="14"/>
  <c r="F393" i="14" s="1"/>
  <c r="G1703" i="13"/>
  <c r="E1226" i="13"/>
  <c r="F1226" i="13" s="1"/>
  <c r="E288" i="14"/>
  <c r="I1026" i="13"/>
  <c r="H1659" i="13"/>
  <c r="E1659" i="13"/>
  <c r="G1659" i="13" s="1"/>
  <c r="A635" i="15"/>
  <c r="B634" i="15"/>
  <c r="D634" i="15"/>
  <c r="C634" i="15"/>
  <c r="F323" i="13"/>
  <c r="F1703" i="13"/>
  <c r="D484" i="13"/>
  <c r="C484" i="13"/>
  <c r="B484" i="13"/>
  <c r="A485" i="13"/>
  <c r="H276" i="15"/>
  <c r="I276" i="15" s="1"/>
  <c r="A235" i="13"/>
  <c r="D234" i="13"/>
  <c r="C234" i="13"/>
  <c r="B234" i="13"/>
  <c r="D1811" i="13"/>
  <c r="C1811" i="13"/>
  <c r="B1811" i="13"/>
  <c r="A1812" i="13"/>
  <c r="F575" i="15"/>
  <c r="I234" i="14"/>
  <c r="C35" i="13"/>
  <c r="B35" i="13"/>
  <c r="A36" i="13"/>
  <c r="D35" i="13"/>
  <c r="D1034" i="13"/>
  <c r="C1034" i="13"/>
  <c r="B1034" i="13"/>
  <c r="A1035" i="13"/>
  <c r="F874" i="15"/>
  <c r="G1561" i="15"/>
  <c r="E1418" i="15"/>
  <c r="E226" i="13"/>
  <c r="F226" i="13" s="1"/>
  <c r="B1526" i="15"/>
  <c r="A1527" i="15"/>
  <c r="D1526" i="15"/>
  <c r="C1526" i="15"/>
  <c r="A336" i="15"/>
  <c r="D335" i="15"/>
  <c r="C335" i="15"/>
  <c r="B335" i="15"/>
  <c r="H826" i="13"/>
  <c r="J826" i="13" s="1"/>
  <c r="E1608" i="13"/>
  <c r="H1608" i="13" s="1"/>
  <c r="A1085" i="13"/>
  <c r="D1084" i="13"/>
  <c r="C1084" i="13"/>
  <c r="B1084" i="13"/>
  <c r="A1332" i="13"/>
  <c r="D1331" i="13"/>
  <c r="C1331" i="13"/>
  <c r="B1331" i="13"/>
  <c r="H175" i="13"/>
  <c r="I175" i="13" s="1"/>
  <c r="F974" i="13"/>
  <c r="G728" i="13"/>
  <c r="H1175" i="13"/>
  <c r="I1175" i="13" s="1"/>
  <c r="H324" i="15"/>
  <c r="J324" i="15" s="1"/>
  <c r="A1572" i="13"/>
  <c r="D1571" i="13"/>
  <c r="C1571" i="13"/>
  <c r="B1571" i="13"/>
  <c r="A401" i="14"/>
  <c r="G400" i="14"/>
  <c r="B400" i="14"/>
  <c r="C400" i="14"/>
  <c r="A698" i="14"/>
  <c r="D697" i="14"/>
  <c r="B697" i="14"/>
  <c r="A794" i="14"/>
  <c r="D793" i="14"/>
  <c r="B793" i="14"/>
  <c r="E1801" i="13"/>
  <c r="F1801" i="13" s="1"/>
  <c r="H726" i="15"/>
  <c r="I726" i="15" s="1"/>
  <c r="A1285" i="13"/>
  <c r="D1284" i="13"/>
  <c r="C1284" i="13"/>
  <c r="B1284" i="13"/>
  <c r="G427" i="13"/>
  <c r="I826" i="13" l="1"/>
  <c r="E1515" i="15"/>
  <c r="H1515" i="15" s="1"/>
  <c r="G924" i="15"/>
  <c r="E925" i="15" s="1"/>
  <c r="G925" i="15" s="1"/>
  <c r="F627" i="15"/>
  <c r="J776" i="15"/>
  <c r="H777" i="15" s="1"/>
  <c r="H574" i="13"/>
  <c r="I574" i="13" s="1"/>
  <c r="J574" i="13"/>
  <c r="H575" i="13" s="1"/>
  <c r="J826" i="15"/>
  <c r="H827" i="15" s="1"/>
  <c r="I775" i="13"/>
  <c r="H776" i="13" s="1"/>
  <c r="J776" i="13" s="1"/>
  <c r="G674" i="13"/>
  <c r="G675" i="13" s="1"/>
  <c r="G676" i="13" s="1"/>
  <c r="G677" i="13" s="1"/>
  <c r="J1129" i="15"/>
  <c r="H1129" i="15"/>
  <c r="I1129" i="15" s="1"/>
  <c r="J494" i="14"/>
  <c r="I494" i="14"/>
  <c r="H1181" i="15"/>
  <c r="J1181" i="15"/>
  <c r="I1181" i="15"/>
  <c r="G825" i="15"/>
  <c r="F825" i="15"/>
  <c r="E826" i="15" s="1"/>
  <c r="G826" i="15" s="1"/>
  <c r="G777" i="13"/>
  <c r="F777" i="13"/>
  <c r="E778" i="13" s="1"/>
  <c r="G778" i="13" s="1"/>
  <c r="J877" i="15"/>
  <c r="J276" i="15"/>
  <c r="H277" i="15" s="1"/>
  <c r="J277" i="15" s="1"/>
  <c r="J135" i="14"/>
  <c r="H136" i="14" s="1"/>
  <c r="I136" i="14" s="1"/>
  <c r="I876" i="13"/>
  <c r="H877" i="13" s="1"/>
  <c r="J877" i="13" s="1"/>
  <c r="G175" i="13"/>
  <c r="E176" i="13" s="1"/>
  <c r="F176" i="13" s="1"/>
  <c r="H1611" i="15"/>
  <c r="H28" i="5"/>
  <c r="F28" i="5"/>
  <c r="H1469" i="15"/>
  <c r="I1224" i="15"/>
  <c r="F1469" i="15"/>
  <c r="H1801" i="13"/>
  <c r="H877" i="15"/>
  <c r="H1272" i="13"/>
  <c r="I324" i="15"/>
  <c r="H325" i="15" s="1"/>
  <c r="J325" i="15" s="1"/>
  <c r="F1608" i="13"/>
  <c r="I877" i="15"/>
  <c r="H878" i="15" s="1"/>
  <c r="J878" i="15" s="1"/>
  <c r="F184" i="14"/>
  <c r="D185" i="14" s="1"/>
  <c r="F185" i="14" s="1"/>
  <c r="I726" i="13"/>
  <c r="H727" i="13" s="1"/>
  <c r="G28" i="5"/>
  <c r="J726" i="15"/>
  <c r="H727" i="15" s="1"/>
  <c r="J727" i="15" s="1"/>
  <c r="I1275" i="15"/>
  <c r="J1276" i="15" s="1"/>
  <c r="H224" i="15"/>
  <c r="J224" i="15" s="1"/>
  <c r="G1026" i="15"/>
  <c r="I977" i="13"/>
  <c r="H978" i="13" s="1"/>
  <c r="J978" i="13" s="1"/>
  <c r="H24" i="15"/>
  <c r="J24" i="15" s="1"/>
  <c r="G1608" i="13"/>
  <c r="G1076" i="13"/>
  <c r="E1077" i="13" s="1"/>
  <c r="G1077" i="13" s="1"/>
  <c r="E225" i="15"/>
  <c r="F225" i="15" s="1"/>
  <c r="F325" i="15"/>
  <c r="E326" i="15" s="1"/>
  <c r="G326" i="15" s="1"/>
  <c r="E475" i="13"/>
  <c r="G924" i="13"/>
  <c r="E925" i="13" s="1"/>
  <c r="G1611" i="15"/>
  <c r="E1612" i="15" s="1"/>
  <c r="G1612" i="15" s="1"/>
  <c r="E1321" i="13"/>
  <c r="G1321" i="13" s="1"/>
  <c r="H1323" i="15"/>
  <c r="H1081" i="13"/>
  <c r="J1081" i="13"/>
  <c r="I1081" i="13"/>
  <c r="J123" i="13"/>
  <c r="H124" i="13" s="1"/>
  <c r="E442" i="14"/>
  <c r="G1801" i="13"/>
  <c r="E1802" i="13" s="1"/>
  <c r="H1802" i="13" s="1"/>
  <c r="I184" i="14"/>
  <c r="G725" i="15"/>
  <c r="E726" i="15" s="1"/>
  <c r="G726" i="15" s="1"/>
  <c r="I25" i="13"/>
  <c r="J423" i="15"/>
  <c r="H424" i="15" s="1"/>
  <c r="I424" i="15" s="1"/>
  <c r="F1659" i="13"/>
  <c r="E1660" i="13" s="1"/>
  <c r="G1660" i="13" s="1"/>
  <c r="J275" i="13"/>
  <c r="J276" i="13" s="1"/>
  <c r="G1076" i="15"/>
  <c r="E1514" i="13"/>
  <c r="I1226" i="13"/>
  <c r="H1227" i="13" s="1"/>
  <c r="I1227" i="13" s="1"/>
  <c r="E1464" i="13"/>
  <c r="H428" i="13"/>
  <c r="J428" i="13" s="1"/>
  <c r="J477" i="15"/>
  <c r="H478" i="15" s="1"/>
  <c r="I376" i="15"/>
  <c r="J376" i="15"/>
  <c r="J479" i="13"/>
  <c r="H479" i="13"/>
  <c r="I479" i="13" s="1"/>
  <c r="J1081" i="15"/>
  <c r="H1081" i="15"/>
  <c r="I1081" i="15" s="1"/>
  <c r="G878" i="13"/>
  <c r="E878" i="13"/>
  <c r="F878" i="13" s="1"/>
  <c r="G577" i="13"/>
  <c r="I975" i="15"/>
  <c r="J975" i="15"/>
  <c r="E1077" i="15"/>
  <c r="F1077" i="15" s="1"/>
  <c r="C401" i="14"/>
  <c r="B401" i="14"/>
  <c r="A402" i="14"/>
  <c r="G401" i="14"/>
  <c r="H1372" i="15"/>
  <c r="H1418" i="15"/>
  <c r="F1418" i="15"/>
  <c r="E276" i="13"/>
  <c r="F276" i="13" s="1"/>
  <c r="E27" i="15"/>
  <c r="G27" i="15" s="1"/>
  <c r="F1754" i="13"/>
  <c r="A86" i="15"/>
  <c r="D85" i="15"/>
  <c r="C85" i="15"/>
  <c r="B85" i="15"/>
  <c r="H340" i="14"/>
  <c r="J340" i="14" s="1"/>
  <c r="I287" i="14"/>
  <c r="A1136" i="15"/>
  <c r="D1135" i="15"/>
  <c r="C1135" i="15"/>
  <c r="B1135" i="15"/>
  <c r="H276" i="13"/>
  <c r="I276" i="13" s="1"/>
  <c r="G626" i="13"/>
  <c r="E627" i="13" s="1"/>
  <c r="F627" i="13" s="1"/>
  <c r="G124" i="15"/>
  <c r="A1813" i="13"/>
  <c r="D1812" i="13"/>
  <c r="C1812" i="13"/>
  <c r="B1812" i="13"/>
  <c r="A486" i="13"/>
  <c r="D485" i="13"/>
  <c r="C485" i="13"/>
  <c r="B485" i="13"/>
  <c r="C297" i="14"/>
  <c r="B297" i="14"/>
  <c r="A298" i="14"/>
  <c r="G297" i="14"/>
  <c r="H495" i="14"/>
  <c r="J495" i="14" s="1"/>
  <c r="A86" i="13"/>
  <c r="D85" i="13"/>
  <c r="C85" i="13"/>
  <c r="B85" i="13"/>
  <c r="D835" i="13"/>
  <c r="C835" i="13"/>
  <c r="B835" i="13"/>
  <c r="A836" i="13"/>
  <c r="D436" i="13"/>
  <c r="C436" i="13"/>
  <c r="B436" i="13"/>
  <c r="A437" i="13"/>
  <c r="H1225" i="15"/>
  <c r="J1225" i="15" s="1"/>
  <c r="E1559" i="13"/>
  <c r="F1559" i="13" s="1"/>
  <c r="D535" i="13"/>
  <c r="B535" i="13"/>
  <c r="C535" i="13"/>
  <c r="A536" i="13"/>
  <c r="A843" i="14"/>
  <c r="D842" i="14"/>
  <c r="B842" i="14"/>
  <c r="D935" i="13"/>
  <c r="C935" i="13"/>
  <c r="B935" i="13"/>
  <c r="A936" i="13"/>
  <c r="E1415" i="13"/>
  <c r="E324" i="13"/>
  <c r="G324" i="13" s="1"/>
  <c r="G1372" i="15"/>
  <c r="A636" i="15"/>
  <c r="D635" i="15"/>
  <c r="C635" i="15"/>
  <c r="B635" i="15"/>
  <c r="G1226" i="13"/>
  <c r="J1175" i="13"/>
  <c r="A1717" i="13"/>
  <c r="D1716" i="13"/>
  <c r="C1716" i="13"/>
  <c r="B1716" i="13"/>
  <c r="B885" i="15"/>
  <c r="A886" i="15"/>
  <c r="D885" i="15"/>
  <c r="C885" i="15"/>
  <c r="C1285" i="13"/>
  <c r="B1285" i="13"/>
  <c r="D1285" i="13"/>
  <c r="A1286" i="13"/>
  <c r="A891" i="14"/>
  <c r="D890" i="14"/>
  <c r="B890" i="14"/>
  <c r="E77" i="5"/>
  <c r="H77" i="5" s="1"/>
  <c r="G141" i="14"/>
  <c r="A142" i="14"/>
  <c r="C141" i="14"/>
  <c r="B141" i="14"/>
  <c r="D1428" i="13"/>
  <c r="C1428" i="13"/>
  <c r="B1428" i="13"/>
  <c r="A1429" i="13"/>
  <c r="C135" i="15"/>
  <c r="B135" i="15"/>
  <c r="A136" i="15"/>
  <c r="D135" i="15"/>
  <c r="J77" i="13"/>
  <c r="H77" i="13"/>
  <c r="I77" i="13" s="1"/>
  <c r="H1125" i="13"/>
  <c r="I1125" i="13" s="1"/>
  <c r="J175" i="13"/>
  <c r="B986" i="14"/>
  <c r="A987" i="14"/>
  <c r="D986" i="14"/>
  <c r="G226" i="13"/>
  <c r="G175" i="15"/>
  <c r="G1177" i="13"/>
  <c r="E1177" i="13"/>
  <c r="F1177" i="13" s="1"/>
  <c r="H1754" i="13"/>
  <c r="B437" i="15"/>
  <c r="D437" i="15"/>
  <c r="C437" i="15"/>
  <c r="A438" i="15"/>
  <c r="E628" i="15"/>
  <c r="G628" i="15" s="1"/>
  <c r="E393" i="14"/>
  <c r="D794" i="14"/>
  <c r="B794" i="14"/>
  <c r="A795" i="14"/>
  <c r="E1704" i="13"/>
  <c r="H1704" i="13" s="1"/>
  <c r="D1620" i="13"/>
  <c r="C1620" i="13"/>
  <c r="B1620" i="13"/>
  <c r="A1621" i="13"/>
  <c r="A686" i="13"/>
  <c r="D685" i="13"/>
  <c r="C685" i="13"/>
  <c r="B685" i="13"/>
  <c r="A288" i="13"/>
  <c r="D287" i="13"/>
  <c r="C287" i="13"/>
  <c r="B287" i="13"/>
  <c r="E131" i="14"/>
  <c r="D185" i="13"/>
  <c r="B185" i="13"/>
  <c r="A186" i="13"/>
  <c r="C185" i="13"/>
  <c r="E976" i="15"/>
  <c r="F976" i="15" s="1"/>
  <c r="E425" i="15"/>
  <c r="G425" i="15" s="1"/>
  <c r="I929" i="15"/>
  <c r="E577" i="13"/>
  <c r="F577" i="13" s="1"/>
  <c r="A286" i="15"/>
  <c r="D285" i="15"/>
  <c r="C285" i="15"/>
  <c r="B285" i="15"/>
  <c r="C1572" i="13"/>
  <c r="A1573" i="13"/>
  <c r="D1572" i="13"/>
  <c r="B1572" i="13"/>
  <c r="D1332" i="13"/>
  <c r="C1332" i="13"/>
  <c r="B1332" i="13"/>
  <c r="A1333" i="13"/>
  <c r="B336" i="15"/>
  <c r="D336" i="15"/>
  <c r="C336" i="15"/>
  <c r="A337" i="15"/>
  <c r="E875" i="15"/>
  <c r="G875" i="15" s="1"/>
  <c r="A1669" i="13"/>
  <c r="C1668" i="13"/>
  <c r="D1668" i="13"/>
  <c r="B1668" i="13"/>
  <c r="H185" i="14"/>
  <c r="J185" i="14" s="1"/>
  <c r="D1085" i="15"/>
  <c r="C1085" i="15"/>
  <c r="B1085" i="15"/>
  <c r="A1086" i="15"/>
  <c r="A486" i="15"/>
  <c r="D485" i="15"/>
  <c r="C485" i="15"/>
  <c r="B485" i="15"/>
  <c r="D1235" i="13"/>
  <c r="B1235" i="13"/>
  <c r="C1235" i="13"/>
  <c r="A1236" i="13"/>
  <c r="E1225" i="15"/>
  <c r="F1225" i="15" s="1"/>
  <c r="H1029" i="15"/>
  <c r="J1029" i="15" s="1"/>
  <c r="A940" i="14"/>
  <c r="D939" i="14"/>
  <c r="B939" i="14"/>
  <c r="C985" i="15"/>
  <c r="B985" i="15"/>
  <c r="A986" i="15"/>
  <c r="D985" i="15"/>
  <c r="E1027" i="15"/>
  <c r="G1027" i="15" s="1"/>
  <c r="A91" i="14"/>
  <c r="G90" i="14"/>
  <c r="B90" i="14"/>
  <c r="C90" i="14"/>
  <c r="G1123" i="15"/>
  <c r="A186" i="15"/>
  <c r="D185" i="15"/>
  <c r="C185" i="15"/>
  <c r="B185" i="15"/>
  <c r="D786" i="15"/>
  <c r="C786" i="15"/>
  <c r="B786" i="15"/>
  <c r="A787" i="15"/>
  <c r="A1138" i="13"/>
  <c r="D1137" i="13"/>
  <c r="C1137" i="13"/>
  <c r="B1137" i="13"/>
  <c r="F26" i="13"/>
  <c r="E235" i="14"/>
  <c r="D985" i="13"/>
  <c r="C985" i="13"/>
  <c r="B985" i="13"/>
  <c r="A986" i="13"/>
  <c r="D496" i="14"/>
  <c r="E496" i="14" s="1"/>
  <c r="E677" i="13"/>
  <c r="F677" i="13" s="1"/>
  <c r="I525" i="15"/>
  <c r="E1470" i="15"/>
  <c r="H1470" i="15" s="1"/>
  <c r="D386" i="15"/>
  <c r="C386" i="15"/>
  <c r="B386" i="15"/>
  <c r="A387" i="15"/>
  <c r="A586" i="15"/>
  <c r="D585" i="15"/>
  <c r="C585" i="15"/>
  <c r="B585" i="15"/>
  <c r="H378" i="13"/>
  <c r="J378" i="13" s="1"/>
  <c r="E428" i="13"/>
  <c r="F428" i="13" s="1"/>
  <c r="F1127" i="13"/>
  <c r="H625" i="15"/>
  <c r="J625" i="15" s="1"/>
  <c r="B636" i="13"/>
  <c r="A637" i="13"/>
  <c r="D636" i="13"/>
  <c r="C636" i="13"/>
  <c r="E1369" i="13"/>
  <c r="G1369" i="13" s="1"/>
  <c r="J576" i="15"/>
  <c r="H577" i="15" s="1"/>
  <c r="D136" i="13"/>
  <c r="C136" i="13"/>
  <c r="B136" i="13"/>
  <c r="A137" i="13"/>
  <c r="F1273" i="13"/>
  <c r="F30" i="14"/>
  <c r="F675" i="15"/>
  <c r="C1764" i="13"/>
  <c r="B1764" i="13"/>
  <c r="A1765" i="13"/>
  <c r="D1764" i="13"/>
  <c r="H78" i="15"/>
  <c r="I78" i="15" s="1"/>
  <c r="G75" i="15"/>
  <c r="E73" i="13"/>
  <c r="F73" i="13" s="1"/>
  <c r="A699" i="14"/>
  <c r="D698" i="14"/>
  <c r="B698" i="14"/>
  <c r="C1085" i="13"/>
  <c r="B1085" i="13"/>
  <c r="D1085" i="13"/>
  <c r="A1086" i="13"/>
  <c r="H1027" i="13"/>
  <c r="I1027" i="13" s="1"/>
  <c r="F775" i="15"/>
  <c r="H324" i="13"/>
  <c r="I324" i="13" s="1"/>
  <c r="A537" i="15"/>
  <c r="D536" i="15"/>
  <c r="C536" i="15"/>
  <c r="B536" i="15"/>
  <c r="G505" i="14"/>
  <c r="C505" i="14"/>
  <c r="B505" i="14"/>
  <c r="A506" i="14"/>
  <c r="A1186" i="13"/>
  <c r="D1185" i="13"/>
  <c r="C1185" i="13"/>
  <c r="B1185" i="13"/>
  <c r="G193" i="14"/>
  <c r="C193" i="14"/>
  <c r="B193" i="14"/>
  <c r="A194" i="14"/>
  <c r="J177" i="15"/>
  <c r="H178" i="15" s="1"/>
  <c r="I178" i="15" s="1"/>
  <c r="B786" i="13"/>
  <c r="A787" i="13"/>
  <c r="D786" i="13"/>
  <c r="C786" i="13"/>
  <c r="I676" i="13"/>
  <c r="H28" i="14"/>
  <c r="I28" i="14" s="1"/>
  <c r="F126" i="13"/>
  <c r="H1273" i="13"/>
  <c r="I124" i="15"/>
  <c r="G245" i="14"/>
  <c r="C245" i="14"/>
  <c r="B245" i="14"/>
  <c r="A246" i="14"/>
  <c r="A1036" i="13"/>
  <c r="D1035" i="13"/>
  <c r="C1035" i="13"/>
  <c r="B1035" i="13"/>
  <c r="A1528" i="15"/>
  <c r="D1527" i="15"/>
  <c r="C1527" i="15"/>
  <c r="B1527" i="15"/>
  <c r="A37" i="13"/>
  <c r="D36" i="13"/>
  <c r="C36" i="13"/>
  <c r="B36" i="13"/>
  <c r="A1286" i="15"/>
  <c r="D1285" i="15"/>
  <c r="C1285" i="15"/>
  <c r="B1285" i="15"/>
  <c r="D650" i="14"/>
  <c r="B650" i="14"/>
  <c r="A651" i="14"/>
  <c r="A1236" i="15"/>
  <c r="D1235" i="15"/>
  <c r="C1235" i="15"/>
  <c r="B1235" i="15"/>
  <c r="D1574" i="15"/>
  <c r="B1574" i="15"/>
  <c r="C1574" i="15"/>
  <c r="A1575" i="15"/>
  <c r="E1026" i="13"/>
  <c r="G1026" i="13" s="1"/>
  <c r="A686" i="15"/>
  <c r="D685" i="15"/>
  <c r="C685" i="15"/>
  <c r="B685" i="15"/>
  <c r="B935" i="15"/>
  <c r="C935" i="15"/>
  <c r="A936" i="15"/>
  <c r="D935" i="15"/>
  <c r="I445" i="14"/>
  <c r="G275" i="15"/>
  <c r="B39" i="5"/>
  <c r="C39" i="5"/>
  <c r="D39" i="5"/>
  <c r="A40" i="5"/>
  <c r="A1381" i="13"/>
  <c r="D1380" i="13"/>
  <c r="C1380" i="13"/>
  <c r="B1380" i="13"/>
  <c r="A1038" i="15"/>
  <c r="B1037" i="15"/>
  <c r="D1037" i="15"/>
  <c r="C1037" i="15"/>
  <c r="A836" i="15"/>
  <c r="D835" i="15"/>
  <c r="C835" i="15"/>
  <c r="B835" i="15"/>
  <c r="E1175" i="15"/>
  <c r="G1175" i="15" s="1"/>
  <c r="A1335" i="15"/>
  <c r="D1334" i="15"/>
  <c r="C1334" i="15"/>
  <c r="B1334" i="15"/>
  <c r="J79" i="14"/>
  <c r="H80" i="14" s="1"/>
  <c r="I80" i="14" s="1"/>
  <c r="A1526" i="13"/>
  <c r="D1525" i="13"/>
  <c r="C1525" i="13"/>
  <c r="B1525" i="13"/>
  <c r="D289" i="14"/>
  <c r="E289" i="14" s="1"/>
  <c r="E1562" i="15"/>
  <c r="G1562" i="15" s="1"/>
  <c r="G828" i="13"/>
  <c r="E829" i="13" s="1"/>
  <c r="F829" i="13" s="1"/>
  <c r="E81" i="14"/>
  <c r="F528" i="13"/>
  <c r="G523" i="15"/>
  <c r="A555" i="14"/>
  <c r="D554" i="14"/>
  <c r="B554" i="14"/>
  <c r="F1323" i="15"/>
  <c r="H626" i="13"/>
  <c r="I626" i="13" s="1"/>
  <c r="I391" i="14"/>
  <c r="A36" i="15"/>
  <c r="D35" i="15"/>
  <c r="C35" i="15"/>
  <c r="B35" i="15"/>
  <c r="E378" i="13"/>
  <c r="F378" i="13" s="1"/>
  <c r="A1624" i="15"/>
  <c r="D1623" i="15"/>
  <c r="C1623" i="15"/>
  <c r="B1623" i="15"/>
  <c r="D1431" i="15"/>
  <c r="C1431" i="15"/>
  <c r="B1431" i="15"/>
  <c r="A1432" i="15"/>
  <c r="J323" i="13"/>
  <c r="D585" i="13"/>
  <c r="C585" i="13"/>
  <c r="B585" i="13"/>
  <c r="A586" i="13"/>
  <c r="A386" i="13"/>
  <c r="D385" i="13"/>
  <c r="C385" i="13"/>
  <c r="B385" i="13"/>
  <c r="F377" i="15"/>
  <c r="C1478" i="15"/>
  <c r="A1479" i="15"/>
  <c r="D1478" i="15"/>
  <c r="B1478" i="15"/>
  <c r="C1382" i="15"/>
  <c r="A1383" i="15"/>
  <c r="D1382" i="15"/>
  <c r="B1382" i="15"/>
  <c r="E473" i="15"/>
  <c r="G473" i="15" s="1"/>
  <c r="E729" i="13"/>
  <c r="F729" i="13" s="1"/>
  <c r="D235" i="15"/>
  <c r="B235" i="15"/>
  <c r="A236" i="15"/>
  <c r="C235" i="15"/>
  <c r="A38" i="14"/>
  <c r="G37" i="14"/>
  <c r="C37" i="14"/>
  <c r="B37" i="14"/>
  <c r="G1418" i="15"/>
  <c r="I925" i="13"/>
  <c r="D339" i="14"/>
  <c r="E339" i="14" s="1"/>
  <c r="D235" i="13"/>
  <c r="C235" i="13"/>
  <c r="B235" i="13"/>
  <c r="A236" i="13"/>
  <c r="E576" i="15"/>
  <c r="G576" i="15" s="1"/>
  <c r="E125" i="15"/>
  <c r="G125" i="15" s="1"/>
  <c r="A1477" i="13"/>
  <c r="D1476" i="13"/>
  <c r="B1476" i="13"/>
  <c r="C1476" i="13"/>
  <c r="B87" i="5"/>
  <c r="A88" i="5"/>
  <c r="D87" i="5"/>
  <c r="C87" i="5"/>
  <c r="A747" i="14"/>
  <c r="D746" i="14"/>
  <c r="B746" i="14"/>
  <c r="C349" i="14"/>
  <c r="B349" i="14"/>
  <c r="A350" i="14"/>
  <c r="G349" i="14"/>
  <c r="D602" i="14"/>
  <c r="B602" i="14"/>
  <c r="A603" i="14"/>
  <c r="H675" i="15"/>
  <c r="I675" i="15" s="1"/>
  <c r="E975" i="13"/>
  <c r="F975" i="13" s="1"/>
  <c r="C453" i="14"/>
  <c r="B453" i="14"/>
  <c r="A454" i="14"/>
  <c r="G453" i="14"/>
  <c r="A336" i="13"/>
  <c r="D335" i="13"/>
  <c r="C335" i="13"/>
  <c r="B335" i="13"/>
  <c r="H235" i="14"/>
  <c r="J235" i="14" s="1"/>
  <c r="H827" i="13"/>
  <c r="J827" i="13" s="1"/>
  <c r="H527" i="13"/>
  <c r="J527" i="13" s="1"/>
  <c r="A736" i="13"/>
  <c r="D735" i="13"/>
  <c r="B735" i="13"/>
  <c r="C735" i="13"/>
  <c r="D1185" i="15"/>
  <c r="C1185" i="15"/>
  <c r="B1185" i="15"/>
  <c r="A1186" i="15"/>
  <c r="A886" i="13"/>
  <c r="B885" i="13"/>
  <c r="D885" i="13"/>
  <c r="C885" i="13"/>
  <c r="B735" i="15"/>
  <c r="A736" i="15"/>
  <c r="D735" i="15"/>
  <c r="C735" i="15"/>
  <c r="G1274" i="15"/>
  <c r="J224" i="13"/>
  <c r="J827" i="15" l="1"/>
  <c r="I827" i="15"/>
  <c r="J777" i="15"/>
  <c r="I777" i="15"/>
  <c r="H778" i="15" s="1"/>
  <c r="I778" i="15" s="1"/>
  <c r="J1130" i="15"/>
  <c r="H1130" i="15"/>
  <c r="I1130" i="15" s="1"/>
  <c r="I527" i="13"/>
  <c r="H528" i="13" s="1"/>
  <c r="I528" i="13" s="1"/>
  <c r="F496" i="14"/>
  <c r="F1515" i="15"/>
  <c r="E1516" i="15" s="1"/>
  <c r="G1516" i="15" s="1"/>
  <c r="J727" i="13"/>
  <c r="F27" i="15"/>
  <c r="I776" i="13"/>
  <c r="H777" i="13" s="1"/>
  <c r="I777" i="13" s="1"/>
  <c r="J575" i="13"/>
  <c r="I575" i="13"/>
  <c r="H576" i="13" s="1"/>
  <c r="J576" i="13" s="1"/>
  <c r="H1276" i="15"/>
  <c r="I1276" i="15" s="1"/>
  <c r="J1277" i="15" s="1"/>
  <c r="J424" i="15"/>
  <c r="F925" i="15"/>
  <c r="G1515" i="15"/>
  <c r="G925" i="13"/>
  <c r="F925" i="13"/>
  <c r="J577" i="15"/>
  <c r="I577" i="15"/>
  <c r="H578" i="15" s="1"/>
  <c r="J578" i="15" s="1"/>
  <c r="J478" i="15"/>
  <c r="I478" i="15"/>
  <c r="J124" i="13"/>
  <c r="I124" i="13"/>
  <c r="H125" i="13" s="1"/>
  <c r="J125" i="13" s="1"/>
  <c r="H1559" i="13"/>
  <c r="F1026" i="13"/>
  <c r="E1027" i="13" s="1"/>
  <c r="G1027" i="13" s="1"/>
  <c r="I428" i="13"/>
  <c r="F1562" i="15"/>
  <c r="F778" i="13"/>
  <c r="H1514" i="13"/>
  <c r="F1514" i="13"/>
  <c r="J1027" i="13"/>
  <c r="G225" i="15"/>
  <c r="E226" i="15" s="1"/>
  <c r="F1660" i="13"/>
  <c r="G77" i="5"/>
  <c r="I727" i="13"/>
  <c r="H728" i="13" s="1"/>
  <c r="J728" i="13" s="1"/>
  <c r="J80" i="14"/>
  <c r="H81" i="14" s="1"/>
  <c r="J81" i="14" s="1"/>
  <c r="J626" i="13"/>
  <c r="H627" i="13" s="1"/>
  <c r="J627" i="13" s="1"/>
  <c r="H1660" i="13"/>
  <c r="F77" i="5"/>
  <c r="H1612" i="15"/>
  <c r="F1321" i="13"/>
  <c r="E29" i="5"/>
  <c r="F29" i="5" s="1"/>
  <c r="G475" i="13"/>
  <c r="F475" i="13"/>
  <c r="G1077" i="15"/>
  <c r="H1562" i="15"/>
  <c r="I625" i="15"/>
  <c r="J324" i="13"/>
  <c r="H325" i="13" s="1"/>
  <c r="J325" i="13" s="1"/>
  <c r="F1027" i="15"/>
  <c r="E1028" i="15" s="1"/>
  <c r="G1028" i="15" s="1"/>
  <c r="G1514" i="13"/>
  <c r="I224" i="15"/>
  <c r="F1612" i="15"/>
  <c r="E1613" i="15" s="1"/>
  <c r="F1613" i="15" s="1"/>
  <c r="H1321" i="13"/>
  <c r="I185" i="14"/>
  <c r="H186" i="14" s="1"/>
  <c r="G1559" i="13"/>
  <c r="I235" i="14"/>
  <c r="H236" i="14" s="1"/>
  <c r="I236" i="14" s="1"/>
  <c r="I877" i="13"/>
  <c r="H878" i="13" s="1"/>
  <c r="J878" i="13" s="1"/>
  <c r="G1470" i="15"/>
  <c r="H1082" i="13"/>
  <c r="J1082" i="13"/>
  <c r="I1082" i="13"/>
  <c r="H1182" i="15"/>
  <c r="I1182" i="15"/>
  <c r="J1182" i="15"/>
  <c r="F125" i="15"/>
  <c r="E1609" i="13"/>
  <c r="F1609" i="13" s="1"/>
  <c r="F875" i="15"/>
  <c r="D443" i="14"/>
  <c r="E443" i="14" s="1"/>
  <c r="H1464" i="13"/>
  <c r="F1464" i="13"/>
  <c r="H26" i="13"/>
  <c r="I26" i="13" s="1"/>
  <c r="H425" i="15"/>
  <c r="J425" i="15" s="1"/>
  <c r="G1464" i="13"/>
  <c r="I24" i="15"/>
  <c r="G879" i="13"/>
  <c r="E879" i="13"/>
  <c r="F879" i="13" s="1"/>
  <c r="J78" i="13"/>
  <c r="H78" i="13"/>
  <c r="I78" i="13" s="1"/>
  <c r="G678" i="13"/>
  <c r="E678" i="13"/>
  <c r="F678" i="13" s="1"/>
  <c r="J1082" i="15"/>
  <c r="H1082" i="15"/>
  <c r="I1082" i="15" s="1"/>
  <c r="H1028" i="13"/>
  <c r="J1028" i="13" s="1"/>
  <c r="D497" i="14"/>
  <c r="F497" i="14" s="1"/>
  <c r="J480" i="13"/>
  <c r="H480" i="13"/>
  <c r="I480" i="13" s="1"/>
  <c r="E1178" i="13"/>
  <c r="G1178" i="13" s="1"/>
  <c r="J277" i="13"/>
  <c r="H277" i="13"/>
  <c r="I277" i="13" s="1"/>
  <c r="D1383" i="15"/>
  <c r="C1383" i="15"/>
  <c r="B1383" i="15"/>
  <c r="A1384" i="15"/>
  <c r="G378" i="13"/>
  <c r="E379" i="13" s="1"/>
  <c r="G379" i="13" s="1"/>
  <c r="F289" i="14"/>
  <c r="D1335" i="15"/>
  <c r="C1335" i="15"/>
  <c r="B1335" i="15"/>
  <c r="A1336" i="15"/>
  <c r="A247" i="14"/>
  <c r="G246" i="14"/>
  <c r="C246" i="14"/>
  <c r="B246" i="14"/>
  <c r="H626" i="15"/>
  <c r="J626" i="15" s="1"/>
  <c r="E1124" i="15"/>
  <c r="F1124" i="15" s="1"/>
  <c r="A187" i="15"/>
  <c r="C186" i="15"/>
  <c r="B186" i="15"/>
  <c r="D186" i="15"/>
  <c r="H930" i="15"/>
  <c r="J930" i="15" s="1"/>
  <c r="D686" i="13"/>
  <c r="C686" i="13"/>
  <c r="B686" i="13"/>
  <c r="A687" i="13"/>
  <c r="H1415" i="13"/>
  <c r="F1415" i="13"/>
  <c r="E76" i="15"/>
  <c r="F76" i="15" s="1"/>
  <c r="E1078" i="15"/>
  <c r="G1078" i="15" s="1"/>
  <c r="A387" i="13"/>
  <c r="B386" i="13"/>
  <c r="D386" i="13"/>
  <c r="C386" i="13"/>
  <c r="C986" i="15"/>
  <c r="B986" i="15"/>
  <c r="A987" i="15"/>
  <c r="D986" i="15"/>
  <c r="A1334" i="13"/>
  <c r="D1333" i="13"/>
  <c r="C1333" i="13"/>
  <c r="B1333" i="13"/>
  <c r="A1622" i="13"/>
  <c r="D1621" i="13"/>
  <c r="B1621" i="13"/>
  <c r="C1621" i="13"/>
  <c r="B1717" i="13"/>
  <c r="A1718" i="13"/>
  <c r="D1717" i="13"/>
  <c r="C1717" i="13"/>
  <c r="A937" i="13"/>
  <c r="D936" i="13"/>
  <c r="C936" i="13"/>
  <c r="B936" i="13"/>
  <c r="D1813" i="13"/>
  <c r="C1813" i="13"/>
  <c r="B1813" i="13"/>
  <c r="A1814" i="13"/>
  <c r="I340" i="14"/>
  <c r="E185" i="14"/>
  <c r="J178" i="15"/>
  <c r="G829" i="13"/>
  <c r="G627" i="13"/>
  <c r="E628" i="13" s="1"/>
  <c r="F628" i="13" s="1"/>
  <c r="F826" i="15"/>
  <c r="E1274" i="13"/>
  <c r="H1274" i="13" s="1"/>
  <c r="E1275" i="15"/>
  <c r="F1275" i="15" s="1"/>
  <c r="E1128" i="13"/>
  <c r="G1128" i="13" s="1"/>
  <c r="H526" i="15"/>
  <c r="I526" i="15" s="1"/>
  <c r="G976" i="15"/>
  <c r="E977" i="15" s="1"/>
  <c r="A1430" i="13"/>
  <c r="D1429" i="13"/>
  <c r="B1429" i="13"/>
  <c r="C1429" i="13"/>
  <c r="I1225" i="15"/>
  <c r="G298" i="14"/>
  <c r="C298" i="14"/>
  <c r="B298" i="14"/>
  <c r="A299" i="14"/>
  <c r="A1187" i="15"/>
  <c r="D1186" i="15"/>
  <c r="C1186" i="15"/>
  <c r="B1186" i="15"/>
  <c r="G975" i="13"/>
  <c r="D1477" i="13"/>
  <c r="A1478" i="13"/>
  <c r="C1477" i="13"/>
  <c r="B1477" i="13"/>
  <c r="A587" i="13"/>
  <c r="D586" i="13"/>
  <c r="B586" i="13"/>
  <c r="C586" i="13"/>
  <c r="F1175" i="15"/>
  <c r="A1039" i="15"/>
  <c r="D1038" i="15"/>
  <c r="C1038" i="15"/>
  <c r="B1038" i="15"/>
  <c r="C1528" i="15"/>
  <c r="A1529" i="15"/>
  <c r="D1528" i="15"/>
  <c r="B1528" i="15"/>
  <c r="D82" i="14"/>
  <c r="F82" i="14" s="1"/>
  <c r="H446" i="14"/>
  <c r="J446" i="14" s="1"/>
  <c r="D1575" i="15"/>
  <c r="C1575" i="15"/>
  <c r="B1575" i="15"/>
  <c r="A1576" i="15"/>
  <c r="H225" i="13"/>
  <c r="I225" i="13" s="1"/>
  <c r="E429" i="13"/>
  <c r="G429" i="13" s="1"/>
  <c r="F1470" i="15"/>
  <c r="A987" i="13"/>
  <c r="D986" i="13"/>
  <c r="C986" i="13"/>
  <c r="B986" i="13"/>
  <c r="D394" i="14"/>
  <c r="F394" i="14" s="1"/>
  <c r="E1227" i="13"/>
  <c r="F1227" i="13" s="1"/>
  <c r="J136" i="14"/>
  <c r="H976" i="15"/>
  <c r="J976" i="15" s="1"/>
  <c r="I727" i="15"/>
  <c r="E127" i="13"/>
  <c r="G127" i="13" s="1"/>
  <c r="C486" i="15"/>
  <c r="B486" i="15"/>
  <c r="A487" i="15"/>
  <c r="D486" i="15"/>
  <c r="A438" i="13"/>
  <c r="D437" i="13"/>
  <c r="C437" i="13"/>
  <c r="B437" i="13"/>
  <c r="H392" i="14"/>
  <c r="J392" i="14" s="1"/>
  <c r="J1227" i="13"/>
  <c r="B1286" i="15"/>
  <c r="D1286" i="15"/>
  <c r="A1287" i="15"/>
  <c r="C1286" i="15"/>
  <c r="A700" i="14"/>
  <c r="D699" i="14"/>
  <c r="B699" i="14"/>
  <c r="F726" i="15"/>
  <c r="F326" i="15"/>
  <c r="A1670" i="13"/>
  <c r="D1669" i="13"/>
  <c r="C1669" i="13"/>
  <c r="B1669" i="13"/>
  <c r="A187" i="13"/>
  <c r="D186" i="13"/>
  <c r="C186" i="13"/>
  <c r="B186" i="13"/>
  <c r="B891" i="14"/>
  <c r="A892" i="14"/>
  <c r="D891" i="14"/>
  <c r="A87" i="13"/>
  <c r="D86" i="13"/>
  <c r="B86" i="13"/>
  <c r="C86" i="13"/>
  <c r="H176" i="13"/>
  <c r="I176" i="13" s="1"/>
  <c r="J1125" i="13"/>
  <c r="D31" i="14"/>
  <c r="E31" i="14" s="1"/>
  <c r="B36" i="15"/>
  <c r="A37" i="15"/>
  <c r="D36" i="15"/>
  <c r="C36" i="15"/>
  <c r="A337" i="13"/>
  <c r="D336" i="13"/>
  <c r="C336" i="13"/>
  <c r="B336" i="13"/>
  <c r="J675" i="15"/>
  <c r="B236" i="13"/>
  <c r="A237" i="13"/>
  <c r="D236" i="13"/>
  <c r="C236" i="13"/>
  <c r="E378" i="15"/>
  <c r="F378" i="15" s="1"/>
  <c r="H677" i="13"/>
  <c r="I677" i="13" s="1"/>
  <c r="A538" i="15"/>
  <c r="D537" i="15"/>
  <c r="C537" i="15"/>
  <c r="B537" i="15"/>
  <c r="A138" i="13"/>
  <c r="D137" i="13"/>
  <c r="C137" i="13"/>
  <c r="B137" i="13"/>
  <c r="D940" i="14"/>
  <c r="A941" i="14"/>
  <c r="B940" i="14"/>
  <c r="A1087" i="15"/>
  <c r="D1086" i="15"/>
  <c r="C1086" i="15"/>
  <c r="B1086" i="15"/>
  <c r="F1704" i="13"/>
  <c r="H1126" i="13"/>
  <c r="J1126" i="13" s="1"/>
  <c r="A1287" i="13"/>
  <c r="D1286" i="13"/>
  <c r="C1286" i="13"/>
  <c r="B1286" i="13"/>
  <c r="C86" i="15"/>
  <c r="B86" i="15"/>
  <c r="A87" i="15"/>
  <c r="D86" i="15"/>
  <c r="A403" i="14"/>
  <c r="G402" i="14"/>
  <c r="C402" i="14"/>
  <c r="B402" i="14"/>
  <c r="G428" i="13"/>
  <c r="B936" i="15"/>
  <c r="D936" i="15"/>
  <c r="C936" i="15"/>
  <c r="A937" i="15"/>
  <c r="H125" i="15"/>
  <c r="J125" i="15" s="1"/>
  <c r="D236" i="14"/>
  <c r="F236" i="14" s="1"/>
  <c r="C1236" i="13"/>
  <c r="A1237" i="13"/>
  <c r="D1236" i="13"/>
  <c r="B1236" i="13"/>
  <c r="E1661" i="13"/>
  <c r="H1661" i="13" s="1"/>
  <c r="A1574" i="13"/>
  <c r="B1573" i="13"/>
  <c r="D1573" i="13"/>
  <c r="C1573" i="13"/>
  <c r="G1704" i="13"/>
  <c r="I495" i="14"/>
  <c r="E1755" i="13"/>
  <c r="G1755" i="13" s="1"/>
  <c r="I277" i="15"/>
  <c r="A1480" i="15"/>
  <c r="C1479" i="15"/>
  <c r="B1479" i="15"/>
  <c r="D1479" i="15"/>
  <c r="D1186" i="13"/>
  <c r="C1186" i="13"/>
  <c r="B1186" i="13"/>
  <c r="A1187" i="13"/>
  <c r="H1369" i="13"/>
  <c r="I378" i="13"/>
  <c r="E27" i="13"/>
  <c r="F27" i="13" s="1"/>
  <c r="G176" i="13"/>
  <c r="I1029" i="15"/>
  <c r="F425" i="15"/>
  <c r="D132" i="14"/>
  <c r="E132" i="14" s="1"/>
  <c r="D636" i="15"/>
  <c r="C636" i="15"/>
  <c r="B636" i="15"/>
  <c r="A637" i="15"/>
  <c r="A844" i="14"/>
  <c r="D843" i="14"/>
  <c r="B843" i="14"/>
  <c r="F1802" i="13"/>
  <c r="E1373" i="15"/>
  <c r="J78" i="15"/>
  <c r="H79" i="15" s="1"/>
  <c r="J79" i="15" s="1"/>
  <c r="A737" i="13"/>
  <c r="D736" i="13"/>
  <c r="C736" i="13"/>
  <c r="B736" i="13"/>
  <c r="E1324" i="15"/>
  <c r="F1324" i="15" s="1"/>
  <c r="D1381" i="13"/>
  <c r="C1381" i="13"/>
  <c r="B1381" i="13"/>
  <c r="A1382" i="13"/>
  <c r="D787" i="13"/>
  <c r="C787" i="13"/>
  <c r="B787" i="13"/>
  <c r="A788" i="13"/>
  <c r="F1369" i="13"/>
  <c r="A796" i="14"/>
  <c r="D795" i="14"/>
  <c r="B795" i="14"/>
  <c r="G142" i="14"/>
  <c r="C142" i="14"/>
  <c r="B142" i="14"/>
  <c r="A143" i="14"/>
  <c r="D536" i="13"/>
  <c r="C536" i="13"/>
  <c r="B536" i="13"/>
  <c r="A537" i="13"/>
  <c r="E28" i="15"/>
  <c r="G28" i="15" s="1"/>
  <c r="G1802" i="13"/>
  <c r="G729" i="13"/>
  <c r="B1526" i="13"/>
  <c r="A1527" i="13"/>
  <c r="D1526" i="13"/>
  <c r="C1526" i="13"/>
  <c r="A1237" i="15"/>
  <c r="D1236" i="15"/>
  <c r="C1236" i="15"/>
  <c r="B1236" i="15"/>
  <c r="A507" i="14"/>
  <c r="G506" i="14"/>
  <c r="C506" i="14"/>
  <c r="B506" i="14"/>
  <c r="E776" i="15"/>
  <c r="G776" i="15" s="1"/>
  <c r="F628" i="15"/>
  <c r="G276" i="13"/>
  <c r="E277" i="13" s="1"/>
  <c r="F1077" i="13"/>
  <c r="H926" i="13"/>
  <c r="J926" i="13" s="1"/>
  <c r="A652" i="14"/>
  <c r="D651" i="14"/>
  <c r="B651" i="14"/>
  <c r="A1037" i="13"/>
  <c r="C1036" i="13"/>
  <c r="B1036" i="13"/>
  <c r="D1036" i="13"/>
  <c r="A1766" i="13"/>
  <c r="D1765" i="13"/>
  <c r="C1765" i="13"/>
  <c r="B1765" i="13"/>
  <c r="C91" i="14"/>
  <c r="B91" i="14"/>
  <c r="A92" i="14"/>
  <c r="G91" i="14"/>
  <c r="I978" i="13"/>
  <c r="F324" i="13"/>
  <c r="E176" i="15"/>
  <c r="F176" i="15" s="1"/>
  <c r="G1415" i="13"/>
  <c r="J28" i="14"/>
  <c r="E276" i="15"/>
  <c r="F276" i="15" s="1"/>
  <c r="E730" i="13"/>
  <c r="G730" i="13" s="1"/>
  <c r="I878" i="15"/>
  <c r="A455" i="14"/>
  <c r="G454" i="14"/>
  <c r="C454" i="14"/>
  <c r="B454" i="14"/>
  <c r="E876" i="15"/>
  <c r="G876" i="15" s="1"/>
  <c r="A289" i="13"/>
  <c r="D288" i="13"/>
  <c r="C288" i="13"/>
  <c r="B288" i="13"/>
  <c r="C438" i="15"/>
  <c r="B438" i="15"/>
  <c r="A439" i="15"/>
  <c r="D438" i="15"/>
  <c r="A887" i="15"/>
  <c r="D886" i="15"/>
  <c r="B886" i="15"/>
  <c r="C886" i="15"/>
  <c r="I325" i="15"/>
  <c r="H1176" i="13"/>
  <c r="I1176" i="13" s="1"/>
  <c r="G1225" i="15"/>
  <c r="E1226" i="15" s="1"/>
  <c r="E227" i="13"/>
  <c r="F227" i="13" s="1"/>
  <c r="E524" i="15"/>
  <c r="F524" i="15" s="1"/>
  <c r="C38" i="14"/>
  <c r="B38" i="14"/>
  <c r="A39" i="14"/>
  <c r="G38" i="14"/>
  <c r="A604" i="14"/>
  <c r="D603" i="14"/>
  <c r="B603" i="14"/>
  <c r="B747" i="14"/>
  <c r="A748" i="14"/>
  <c r="D747" i="14"/>
  <c r="A887" i="13"/>
  <c r="D886" i="13"/>
  <c r="C886" i="13"/>
  <c r="B886" i="13"/>
  <c r="H479" i="15"/>
  <c r="J479" i="15" s="1"/>
  <c r="H1516" i="15"/>
  <c r="I827" i="13"/>
  <c r="A89" i="5"/>
  <c r="C88" i="5"/>
  <c r="B88" i="5"/>
  <c r="D88" i="5"/>
  <c r="F576" i="15"/>
  <c r="F473" i="15"/>
  <c r="E926" i="15"/>
  <c r="G926" i="15" s="1"/>
  <c r="A1625" i="15"/>
  <c r="C1624" i="15"/>
  <c r="B1624" i="15"/>
  <c r="D1624" i="15"/>
  <c r="D555" i="14"/>
  <c r="B555" i="14"/>
  <c r="A556" i="14"/>
  <c r="D686" i="15"/>
  <c r="C686" i="15"/>
  <c r="B686" i="15"/>
  <c r="A687" i="15"/>
  <c r="A638" i="13"/>
  <c r="D637" i="13"/>
  <c r="C637" i="13"/>
  <c r="B637" i="13"/>
  <c r="A587" i="15"/>
  <c r="C586" i="15"/>
  <c r="D586" i="15"/>
  <c r="B586" i="15"/>
  <c r="A338" i="15"/>
  <c r="D337" i="15"/>
  <c r="C337" i="15"/>
  <c r="B337" i="15"/>
  <c r="D286" i="15"/>
  <c r="C286" i="15"/>
  <c r="B286" i="15"/>
  <c r="A287" i="15"/>
  <c r="A487" i="13"/>
  <c r="D486" i="13"/>
  <c r="C486" i="13"/>
  <c r="B486" i="13"/>
  <c r="A1137" i="15"/>
  <c r="D1136" i="15"/>
  <c r="C1136" i="15"/>
  <c r="B1136" i="15"/>
  <c r="E1419" i="15"/>
  <c r="H1419" i="15" s="1"/>
  <c r="G73" i="13"/>
  <c r="A737" i="15"/>
  <c r="D736" i="15"/>
  <c r="C736" i="15"/>
  <c r="B736" i="15"/>
  <c r="A388" i="15"/>
  <c r="C387" i="15"/>
  <c r="B387" i="15"/>
  <c r="D387" i="15"/>
  <c r="D1138" i="13"/>
  <c r="C1138" i="13"/>
  <c r="B1138" i="13"/>
  <c r="A1139" i="13"/>
  <c r="E926" i="13"/>
  <c r="F926" i="13" s="1"/>
  <c r="D836" i="13"/>
  <c r="B836" i="13"/>
  <c r="A837" i="13"/>
  <c r="C836" i="13"/>
  <c r="H288" i="14"/>
  <c r="J288" i="14" s="1"/>
  <c r="F339" i="14"/>
  <c r="D236" i="15"/>
  <c r="C236" i="15"/>
  <c r="B236" i="15"/>
  <c r="A237" i="15"/>
  <c r="A1433" i="15"/>
  <c r="D1432" i="15"/>
  <c r="C1432" i="15"/>
  <c r="B1432" i="15"/>
  <c r="D836" i="15"/>
  <c r="C836" i="15"/>
  <c r="B836" i="15"/>
  <c r="A837" i="15"/>
  <c r="A41" i="5"/>
  <c r="D40" i="5"/>
  <c r="C40" i="5"/>
  <c r="B40" i="5"/>
  <c r="A38" i="13"/>
  <c r="D37" i="13"/>
  <c r="C37" i="13"/>
  <c r="B37" i="13"/>
  <c r="A195" i="14"/>
  <c r="G194" i="14"/>
  <c r="C194" i="14"/>
  <c r="B194" i="14"/>
  <c r="A1087" i="13"/>
  <c r="D1086" i="13"/>
  <c r="C1086" i="13"/>
  <c r="B1086" i="13"/>
  <c r="G350" i="14"/>
  <c r="C350" i="14"/>
  <c r="B350" i="14"/>
  <c r="A351" i="14"/>
  <c r="E529" i="13"/>
  <c r="F529" i="13" s="1"/>
  <c r="E676" i="15"/>
  <c r="G676" i="15" s="1"/>
  <c r="A788" i="15"/>
  <c r="D787" i="15"/>
  <c r="C787" i="15"/>
  <c r="B787" i="15"/>
  <c r="E578" i="13"/>
  <c r="F578" i="13" s="1"/>
  <c r="A988" i="14"/>
  <c r="D987" i="14"/>
  <c r="B987" i="14"/>
  <c r="B136" i="15"/>
  <c r="D136" i="15"/>
  <c r="C136" i="15"/>
  <c r="A137" i="15"/>
  <c r="H377" i="15"/>
  <c r="J377" i="15" s="1"/>
  <c r="F28" i="15" l="1"/>
  <c r="I930" i="15"/>
  <c r="F1516" i="15"/>
  <c r="I576" i="13"/>
  <c r="H577" i="13" s="1"/>
  <c r="J577" i="13" s="1"/>
  <c r="H1131" i="15"/>
  <c r="I1131" i="15" s="1"/>
  <c r="J1131" i="15"/>
  <c r="H1277" i="15"/>
  <c r="I1277" i="15" s="1"/>
  <c r="H828" i="15"/>
  <c r="H29" i="5"/>
  <c r="G29" i="5"/>
  <c r="J777" i="13"/>
  <c r="H778" i="13" s="1"/>
  <c r="J778" i="13" s="1"/>
  <c r="I425" i="15"/>
  <c r="D444" i="14"/>
  <c r="E444" i="14" s="1"/>
  <c r="E30" i="5"/>
  <c r="G30" i="5" s="1"/>
  <c r="J186" i="14"/>
  <c r="I186" i="14"/>
  <c r="H187" i="14" s="1"/>
  <c r="I187" i="14" s="1"/>
  <c r="G226" i="15"/>
  <c r="F226" i="15"/>
  <c r="E227" i="15" s="1"/>
  <c r="G227" i="15" s="1"/>
  <c r="H1755" i="13"/>
  <c r="E82" i="14"/>
  <c r="F443" i="14"/>
  <c r="I627" i="13"/>
  <c r="F876" i="15"/>
  <c r="E877" i="15" s="1"/>
  <c r="G877" i="15" s="1"/>
  <c r="G27" i="13"/>
  <c r="E28" i="13" s="1"/>
  <c r="G28" i="13" s="1"/>
  <c r="J526" i="15"/>
  <c r="H527" i="15" s="1"/>
  <c r="J527" i="15" s="1"/>
  <c r="F1078" i="15"/>
  <c r="E1563" i="15"/>
  <c r="G1563" i="15" s="1"/>
  <c r="F1563" i="15"/>
  <c r="E1564" i="15" s="1"/>
  <c r="H1564" i="15" s="1"/>
  <c r="H225" i="15"/>
  <c r="I225" i="15" s="1"/>
  <c r="J225" i="15"/>
  <c r="J236" i="14"/>
  <c r="I125" i="13"/>
  <c r="H126" i="13" s="1"/>
  <c r="I126" i="13" s="1"/>
  <c r="G628" i="13"/>
  <c r="E629" i="13" s="1"/>
  <c r="G629" i="13" s="1"/>
  <c r="H1183" i="15"/>
  <c r="I1183" i="15" s="1"/>
  <c r="J1183" i="15"/>
  <c r="J677" i="13"/>
  <c r="H678" i="13" s="1"/>
  <c r="J678" i="13" s="1"/>
  <c r="E126" i="15"/>
  <c r="G126" i="15" s="1"/>
  <c r="E78" i="5"/>
  <c r="H78" i="5" s="1"/>
  <c r="F126" i="15"/>
  <c r="I392" i="14"/>
  <c r="H393" i="14" s="1"/>
  <c r="J393" i="14" s="1"/>
  <c r="F127" i="13"/>
  <c r="G1613" i="15"/>
  <c r="E1614" i="15" s="1"/>
  <c r="G1614" i="15" s="1"/>
  <c r="F78" i="5"/>
  <c r="E476" i="13"/>
  <c r="F476" i="13" s="1"/>
  <c r="G476" i="13"/>
  <c r="H429" i="13"/>
  <c r="I429" i="13" s="1"/>
  <c r="I377" i="15"/>
  <c r="J528" i="13"/>
  <c r="I926" i="13"/>
  <c r="H927" i="13" s="1"/>
  <c r="I927" i="13" s="1"/>
  <c r="H1324" i="15"/>
  <c r="H25" i="15"/>
  <c r="J25" i="15"/>
  <c r="I25" i="15"/>
  <c r="H26" i="15" s="1"/>
  <c r="J26" i="15" s="1"/>
  <c r="D340" i="14"/>
  <c r="E340" i="14" s="1"/>
  <c r="I1028" i="13"/>
  <c r="H1029" i="13" s="1"/>
  <c r="J1029" i="13" s="1"/>
  <c r="F776" i="15"/>
  <c r="E777" i="15" s="1"/>
  <c r="G777" i="15" s="1"/>
  <c r="E236" i="14"/>
  <c r="D237" i="14" s="1"/>
  <c r="F237" i="14" s="1"/>
  <c r="G1609" i="13"/>
  <c r="E1610" i="13" s="1"/>
  <c r="J778" i="15"/>
  <c r="H779" i="15" s="1"/>
  <c r="J779" i="15" s="1"/>
  <c r="I479" i="15"/>
  <c r="H480" i="15" s="1"/>
  <c r="I480" i="15" s="1"/>
  <c r="E779" i="13"/>
  <c r="F779" i="13" s="1"/>
  <c r="E1322" i="13"/>
  <c r="H1322" i="13" s="1"/>
  <c r="G1322" i="13"/>
  <c r="F926" i="15"/>
  <c r="I728" i="13"/>
  <c r="G1324" i="15"/>
  <c r="E1325" i="15" s="1"/>
  <c r="F1325" i="15" s="1"/>
  <c r="E1560" i="13"/>
  <c r="H1560" i="13" s="1"/>
  <c r="H1083" i="13"/>
  <c r="J1083" i="13"/>
  <c r="I1083" i="13"/>
  <c r="F132" i="14"/>
  <c r="D133" i="14" s="1"/>
  <c r="F133" i="14" s="1"/>
  <c r="E1465" i="13"/>
  <c r="E1515" i="13"/>
  <c r="G1515" i="13"/>
  <c r="H1515" i="13"/>
  <c r="F1515" i="13"/>
  <c r="J26" i="13"/>
  <c r="H27" i="13" s="1"/>
  <c r="J27" i="13" s="1"/>
  <c r="I446" i="14"/>
  <c r="H1609" i="13"/>
  <c r="F277" i="13"/>
  <c r="G277" i="13"/>
  <c r="J278" i="13"/>
  <c r="H278" i="13"/>
  <c r="I278" i="13" s="1"/>
  <c r="J1083" i="15"/>
  <c r="H1083" i="15"/>
  <c r="I1083" i="15" s="1"/>
  <c r="G679" i="13"/>
  <c r="E679" i="13"/>
  <c r="F679" i="13" s="1"/>
  <c r="G177" i="13"/>
  <c r="J676" i="15"/>
  <c r="G977" i="15"/>
  <c r="F977" i="15"/>
  <c r="J79" i="13"/>
  <c r="H79" i="13"/>
  <c r="I79" i="13" s="1"/>
  <c r="H529" i="13"/>
  <c r="J529" i="13" s="1"/>
  <c r="F1226" i="15"/>
  <c r="G1226" i="15"/>
  <c r="G880" i="13"/>
  <c r="E880" i="13"/>
  <c r="F880" i="13" s="1"/>
  <c r="J1278" i="15"/>
  <c r="H1278" i="15"/>
  <c r="I1278" i="15" s="1"/>
  <c r="H237" i="14"/>
  <c r="I237" i="14" s="1"/>
  <c r="D338" i="15"/>
  <c r="C338" i="15"/>
  <c r="B338" i="15"/>
  <c r="A339" i="15"/>
  <c r="B89" i="5"/>
  <c r="D89" i="5"/>
  <c r="C89" i="5"/>
  <c r="A90" i="5"/>
  <c r="D604" i="14"/>
  <c r="B604" i="14"/>
  <c r="A605" i="14"/>
  <c r="F730" i="13"/>
  <c r="D1237" i="15"/>
  <c r="A1238" i="15"/>
  <c r="C1237" i="15"/>
  <c r="B1237" i="15"/>
  <c r="A1383" i="13"/>
  <c r="D1382" i="13"/>
  <c r="C1382" i="13"/>
  <c r="B1382" i="13"/>
  <c r="I578" i="15"/>
  <c r="F1661" i="13"/>
  <c r="A1671" i="13"/>
  <c r="C1670" i="13"/>
  <c r="B1670" i="13"/>
  <c r="D1670" i="13"/>
  <c r="D700" i="14"/>
  <c r="B700" i="14"/>
  <c r="A701" i="14"/>
  <c r="E128" i="13"/>
  <c r="F128" i="13" s="1"/>
  <c r="H447" i="14"/>
  <c r="I447" i="14" s="1"/>
  <c r="G176" i="15"/>
  <c r="E177" i="15" s="1"/>
  <c r="G177" i="15" s="1"/>
  <c r="J481" i="13"/>
  <c r="H481" i="13"/>
  <c r="I481" i="13" s="1"/>
  <c r="J225" i="13"/>
  <c r="J176" i="13"/>
  <c r="A93" i="14"/>
  <c r="G92" i="14"/>
  <c r="C92" i="14"/>
  <c r="B92" i="14"/>
  <c r="C1766" i="13"/>
  <c r="B1766" i="13"/>
  <c r="A1767" i="13"/>
  <c r="D1766" i="13"/>
  <c r="D537" i="13"/>
  <c r="C537" i="13"/>
  <c r="B537" i="13"/>
  <c r="A538" i="13"/>
  <c r="D796" i="14"/>
  <c r="B796" i="14"/>
  <c r="A797" i="14"/>
  <c r="G1661" i="13"/>
  <c r="I125" i="15"/>
  <c r="I577" i="13"/>
  <c r="H29" i="14"/>
  <c r="I29" i="14" s="1"/>
  <c r="A988" i="13"/>
  <c r="D987" i="13"/>
  <c r="B987" i="13"/>
  <c r="C987" i="13"/>
  <c r="D1334" i="13"/>
  <c r="C1334" i="13"/>
  <c r="B1334" i="13"/>
  <c r="A1335" i="13"/>
  <c r="D1137" i="15"/>
  <c r="A1138" i="15"/>
  <c r="C1137" i="15"/>
  <c r="B1137" i="15"/>
  <c r="E1370" i="13"/>
  <c r="H1370" i="13" s="1"/>
  <c r="C1287" i="13"/>
  <c r="B1287" i="13"/>
  <c r="D1287" i="13"/>
  <c r="A1288" i="13"/>
  <c r="E327" i="15"/>
  <c r="F327" i="15" s="1"/>
  <c r="E1471" i="15"/>
  <c r="F1471" i="15" s="1"/>
  <c r="A1719" i="13"/>
  <c r="D1718" i="13"/>
  <c r="C1718" i="13"/>
  <c r="B1718" i="13"/>
  <c r="H137" i="14"/>
  <c r="I137" i="14" s="1"/>
  <c r="I325" i="13"/>
  <c r="E629" i="15"/>
  <c r="G629" i="15" s="1"/>
  <c r="A1528" i="13"/>
  <c r="D1527" i="13"/>
  <c r="C1527" i="13"/>
  <c r="B1527" i="13"/>
  <c r="A300" i="14"/>
  <c r="G299" i="14"/>
  <c r="B299" i="14"/>
  <c r="C299" i="14"/>
  <c r="C247" i="14"/>
  <c r="B247" i="14"/>
  <c r="A248" i="14"/>
  <c r="G247" i="14"/>
  <c r="D737" i="13"/>
  <c r="C737" i="13"/>
  <c r="B737" i="13"/>
  <c r="A738" i="13"/>
  <c r="H628" i="13"/>
  <c r="I628" i="13" s="1"/>
  <c r="A1481" i="15"/>
  <c r="C1480" i="15"/>
  <c r="B1480" i="15"/>
  <c r="D1480" i="15"/>
  <c r="A938" i="15"/>
  <c r="D937" i="15"/>
  <c r="C937" i="15"/>
  <c r="B937" i="15"/>
  <c r="D337" i="13"/>
  <c r="C337" i="13"/>
  <c r="B337" i="13"/>
  <c r="A338" i="13"/>
  <c r="D83" i="14"/>
  <c r="E83" i="14" s="1"/>
  <c r="C195" i="14"/>
  <c r="B195" i="14"/>
  <c r="A196" i="14"/>
  <c r="G195" i="14"/>
  <c r="G926" i="13"/>
  <c r="E927" i="13" s="1"/>
  <c r="F927" i="13" s="1"/>
  <c r="A588" i="15"/>
  <c r="D587" i="15"/>
  <c r="C587" i="15"/>
  <c r="B587" i="15"/>
  <c r="A40" i="14"/>
  <c r="G39" i="14"/>
  <c r="C39" i="14"/>
  <c r="B39" i="14"/>
  <c r="D887" i="15"/>
  <c r="C887" i="15"/>
  <c r="B887" i="15"/>
  <c r="A888" i="15"/>
  <c r="I79" i="15"/>
  <c r="E426" i="15"/>
  <c r="F426" i="15" s="1"/>
  <c r="H379" i="13"/>
  <c r="J379" i="13" s="1"/>
  <c r="H278" i="15"/>
  <c r="J278" i="15" s="1"/>
  <c r="I1126" i="13"/>
  <c r="A88" i="13"/>
  <c r="D87" i="13"/>
  <c r="C87" i="13"/>
  <c r="B87" i="13"/>
  <c r="H728" i="15"/>
  <c r="J728" i="15" s="1"/>
  <c r="E394" i="14"/>
  <c r="F429" i="13"/>
  <c r="H1613" i="15"/>
  <c r="G227" i="13"/>
  <c r="E228" i="13" s="1"/>
  <c r="G228" i="13" s="1"/>
  <c r="G1124" i="15"/>
  <c r="E1125" i="15" s="1"/>
  <c r="G1125" i="15" s="1"/>
  <c r="A1140" i="13"/>
  <c r="D1139" i="13"/>
  <c r="C1139" i="13"/>
  <c r="B1139" i="13"/>
  <c r="C1037" i="13"/>
  <c r="B1037" i="13"/>
  <c r="D1037" i="13"/>
  <c r="A1038" i="13"/>
  <c r="G1078" i="13"/>
  <c r="E1078" i="13"/>
  <c r="F1078" i="13" s="1"/>
  <c r="D1237" i="13"/>
  <c r="C1237" i="13"/>
  <c r="B1237" i="13"/>
  <c r="A1238" i="13"/>
  <c r="A588" i="13"/>
  <c r="D587" i="13"/>
  <c r="C587" i="13"/>
  <c r="B587" i="13"/>
  <c r="A188" i="15"/>
  <c r="D187" i="15"/>
  <c r="C187" i="15"/>
  <c r="B187" i="15"/>
  <c r="E976" i="13"/>
  <c r="F976" i="13" s="1"/>
  <c r="F379" i="13"/>
  <c r="F676" i="15"/>
  <c r="A352" i="14"/>
  <c r="G351" i="14"/>
  <c r="B351" i="14"/>
  <c r="C351" i="14"/>
  <c r="F1028" i="15"/>
  <c r="H828" i="13"/>
  <c r="J828" i="13" s="1"/>
  <c r="D788" i="13"/>
  <c r="B788" i="13"/>
  <c r="C788" i="13"/>
  <c r="A789" i="13"/>
  <c r="H1373" i="15"/>
  <c r="F1373" i="15"/>
  <c r="F1755" i="13"/>
  <c r="B403" i="14"/>
  <c r="A404" i="14"/>
  <c r="G403" i="14"/>
  <c r="C403" i="14"/>
  <c r="E1705" i="13"/>
  <c r="G1705" i="13" s="1"/>
  <c r="A139" i="13"/>
  <c r="D138" i="13"/>
  <c r="C138" i="13"/>
  <c r="B138" i="13"/>
  <c r="G378" i="15"/>
  <c r="E379" i="15" s="1"/>
  <c r="F379" i="15" s="1"/>
  <c r="D1287" i="15"/>
  <c r="A1288" i="15"/>
  <c r="C1287" i="15"/>
  <c r="B1287" i="15"/>
  <c r="A488" i="15"/>
  <c r="D487" i="15"/>
  <c r="B487" i="15"/>
  <c r="C487" i="15"/>
  <c r="I976" i="15"/>
  <c r="F1128" i="13"/>
  <c r="D186" i="14"/>
  <c r="E186" i="14" s="1"/>
  <c r="F1027" i="13"/>
  <c r="E1416" i="13"/>
  <c r="F1416" i="13" s="1"/>
  <c r="A1337" i="15"/>
  <c r="D1336" i="15"/>
  <c r="C1336" i="15"/>
  <c r="B1336" i="15"/>
  <c r="E497" i="14"/>
  <c r="A1434" i="15"/>
  <c r="D1433" i="15"/>
  <c r="C1433" i="15"/>
  <c r="B1433" i="15"/>
  <c r="D237" i="15"/>
  <c r="B237" i="15"/>
  <c r="A238" i="15"/>
  <c r="C237" i="15"/>
  <c r="A738" i="15"/>
  <c r="D737" i="15"/>
  <c r="C737" i="15"/>
  <c r="B737" i="15"/>
  <c r="C487" i="13"/>
  <c r="B487" i="13"/>
  <c r="A488" i="13"/>
  <c r="D487" i="13"/>
  <c r="A1626" i="15"/>
  <c r="D1625" i="15"/>
  <c r="C1625" i="15"/>
  <c r="B1625" i="15"/>
  <c r="B988" i="14"/>
  <c r="A989" i="14"/>
  <c r="D988" i="14"/>
  <c r="D887" i="13"/>
  <c r="C887" i="13"/>
  <c r="B887" i="13"/>
  <c r="A888" i="13"/>
  <c r="A440" i="15"/>
  <c r="D439" i="15"/>
  <c r="C439" i="15"/>
  <c r="B439" i="15"/>
  <c r="C143" i="14"/>
  <c r="B143" i="14"/>
  <c r="A144" i="14"/>
  <c r="G143" i="14"/>
  <c r="E1803" i="13"/>
  <c r="G1803" i="13" s="1"/>
  <c r="A893" i="14"/>
  <c r="D892" i="14"/>
  <c r="B892" i="14"/>
  <c r="H341" i="14"/>
  <c r="I341" i="14" s="1"/>
  <c r="I878" i="13"/>
  <c r="F1178" i="13"/>
  <c r="J1176" i="13"/>
  <c r="I81" i="14"/>
  <c r="H179" i="15"/>
  <c r="I179" i="15" s="1"/>
  <c r="A838" i="13"/>
  <c r="B837" i="13"/>
  <c r="D837" i="13"/>
  <c r="C837" i="13"/>
  <c r="A1188" i="13"/>
  <c r="D1187" i="13"/>
  <c r="C1187" i="13"/>
  <c r="B1187" i="13"/>
  <c r="H729" i="13"/>
  <c r="J729" i="13" s="1"/>
  <c r="A88" i="15"/>
  <c r="D87" i="15"/>
  <c r="B87" i="15"/>
  <c r="C87" i="15"/>
  <c r="B1478" i="13"/>
  <c r="A1479" i="13"/>
  <c r="D1478" i="13"/>
  <c r="C1478" i="13"/>
  <c r="A1815" i="13"/>
  <c r="D1814" i="13"/>
  <c r="C1814" i="13"/>
  <c r="B1814" i="13"/>
  <c r="A688" i="13"/>
  <c r="D687" i="13"/>
  <c r="B687" i="13"/>
  <c r="C687" i="13"/>
  <c r="G76" i="15"/>
  <c r="E77" i="15" s="1"/>
  <c r="F77" i="15" s="1"/>
  <c r="A653" i="14"/>
  <c r="D652" i="14"/>
  <c r="B652" i="14"/>
  <c r="H496" i="14"/>
  <c r="J496" i="14" s="1"/>
  <c r="A38" i="15"/>
  <c r="D37" i="15"/>
  <c r="B37" i="15"/>
  <c r="C37" i="15"/>
  <c r="E727" i="15"/>
  <c r="F727" i="15" s="1"/>
  <c r="D1529" i="15"/>
  <c r="C1529" i="15"/>
  <c r="A1530" i="15"/>
  <c r="B1529" i="15"/>
  <c r="A288" i="15"/>
  <c r="D287" i="15"/>
  <c r="C287" i="15"/>
  <c r="B287" i="15"/>
  <c r="A749" i="14"/>
  <c r="D748" i="14"/>
  <c r="B748" i="14"/>
  <c r="G578" i="13"/>
  <c r="E579" i="13" s="1"/>
  <c r="G529" i="13"/>
  <c r="E325" i="13"/>
  <c r="F325" i="13" s="1"/>
  <c r="D1087" i="15"/>
  <c r="C1087" i="15"/>
  <c r="B1087" i="15"/>
  <c r="A1088" i="15"/>
  <c r="A539" i="15"/>
  <c r="C538" i="15"/>
  <c r="D538" i="15"/>
  <c r="B538" i="15"/>
  <c r="H1226" i="15"/>
  <c r="J1226" i="15" s="1"/>
  <c r="F1274" i="13"/>
  <c r="A988" i="15"/>
  <c r="D987" i="15"/>
  <c r="C987" i="15"/>
  <c r="B987" i="15"/>
  <c r="I626" i="15"/>
  <c r="E830" i="13"/>
  <c r="F830" i="13" s="1"/>
  <c r="A688" i="15"/>
  <c r="D687" i="15"/>
  <c r="C687" i="15"/>
  <c r="B687" i="15"/>
  <c r="E474" i="15"/>
  <c r="G474" i="15" s="1"/>
  <c r="H979" i="13"/>
  <c r="I979" i="13" s="1"/>
  <c r="C507" i="14"/>
  <c r="B507" i="14"/>
  <c r="A508" i="14"/>
  <c r="G507" i="14"/>
  <c r="A845" i="14"/>
  <c r="D844" i="14"/>
  <c r="B844" i="14"/>
  <c r="C1576" i="15"/>
  <c r="B1576" i="15"/>
  <c r="D1576" i="15"/>
  <c r="A1577" i="15"/>
  <c r="G1274" i="13"/>
  <c r="A388" i="13"/>
  <c r="D387" i="13"/>
  <c r="C387" i="13"/>
  <c r="B387" i="13"/>
  <c r="G276" i="15"/>
  <c r="E577" i="15"/>
  <c r="G577" i="15" s="1"/>
  <c r="B455" i="14"/>
  <c r="A456" i="14"/>
  <c r="G455" i="14"/>
  <c r="C455" i="14"/>
  <c r="E1517" i="15"/>
  <c r="F1517" i="15" s="1"/>
  <c r="E74" i="13"/>
  <c r="F74" i="13" s="1"/>
  <c r="A638" i="15"/>
  <c r="D637" i="15"/>
  <c r="C637" i="15"/>
  <c r="B637" i="15"/>
  <c r="A238" i="13"/>
  <c r="D237" i="13"/>
  <c r="C237" i="13"/>
  <c r="B237" i="13"/>
  <c r="B187" i="13"/>
  <c r="C187" i="13"/>
  <c r="A188" i="13"/>
  <c r="D187" i="13"/>
  <c r="H676" i="15"/>
  <c r="I676" i="15" s="1"/>
  <c r="H1228" i="13"/>
  <c r="I1228" i="13" s="1"/>
  <c r="F31" i="14"/>
  <c r="A557" i="14"/>
  <c r="D556" i="14"/>
  <c r="B556" i="14"/>
  <c r="A138" i="15"/>
  <c r="D137" i="15"/>
  <c r="C137" i="15"/>
  <c r="B137" i="15"/>
  <c r="A39" i="13"/>
  <c r="D38" i="13"/>
  <c r="B38" i="13"/>
  <c r="C38" i="13"/>
  <c r="D638" i="13"/>
  <c r="C638" i="13"/>
  <c r="B638" i="13"/>
  <c r="A639" i="13"/>
  <c r="E927" i="15"/>
  <c r="F927" i="15" s="1"/>
  <c r="A942" i="14"/>
  <c r="D941" i="14"/>
  <c r="B941" i="14"/>
  <c r="D32" i="14"/>
  <c r="F32" i="14" s="1"/>
  <c r="A439" i="13"/>
  <c r="D438" i="13"/>
  <c r="C438" i="13"/>
  <c r="B438" i="13"/>
  <c r="D1622" i="13"/>
  <c r="C1622" i="13"/>
  <c r="B1622" i="13"/>
  <c r="A1623" i="13"/>
  <c r="E1079" i="15"/>
  <c r="G1079" i="15" s="1"/>
  <c r="H931" i="15"/>
  <c r="J931" i="15" s="1"/>
  <c r="C1384" i="15"/>
  <c r="A1385" i="15"/>
  <c r="D1384" i="15"/>
  <c r="B1384" i="15"/>
  <c r="D290" i="14"/>
  <c r="E290" i="14" s="1"/>
  <c r="E177" i="13"/>
  <c r="F177" i="13" s="1"/>
  <c r="A1088" i="13"/>
  <c r="D1087" i="13"/>
  <c r="C1087" i="13"/>
  <c r="B1087" i="13"/>
  <c r="A42" i="5"/>
  <c r="B41" i="5"/>
  <c r="D41" i="5"/>
  <c r="C41" i="5"/>
  <c r="I288" i="14"/>
  <c r="A389" i="15"/>
  <c r="D388" i="15"/>
  <c r="C388" i="15"/>
  <c r="B388" i="15"/>
  <c r="F1419" i="15"/>
  <c r="A838" i="15"/>
  <c r="D837" i="15"/>
  <c r="C837" i="15"/>
  <c r="B837" i="15"/>
  <c r="G1419" i="15"/>
  <c r="H326" i="15"/>
  <c r="J326" i="15" s="1"/>
  <c r="D289" i="13"/>
  <c r="C289" i="13"/>
  <c r="B289" i="13"/>
  <c r="A290" i="13"/>
  <c r="D788" i="15"/>
  <c r="C788" i="15"/>
  <c r="B788" i="15"/>
  <c r="A789" i="15"/>
  <c r="H879" i="15"/>
  <c r="I879" i="15" s="1"/>
  <c r="H1030" i="15"/>
  <c r="J1030" i="15" s="1"/>
  <c r="C1574" i="13"/>
  <c r="A1575" i="13"/>
  <c r="D1574" i="13"/>
  <c r="B1574" i="13"/>
  <c r="D1039" i="15"/>
  <c r="C1039" i="15"/>
  <c r="B1039" i="15"/>
  <c r="A1040" i="15"/>
  <c r="A1188" i="15"/>
  <c r="D1187" i="15"/>
  <c r="C1187" i="15"/>
  <c r="B1187" i="15"/>
  <c r="D1430" i="13"/>
  <c r="C1430" i="13"/>
  <c r="B1430" i="13"/>
  <c r="A1431" i="13"/>
  <c r="E827" i="15"/>
  <c r="G827" i="15" s="1"/>
  <c r="E29" i="15"/>
  <c r="G29" i="15" s="1"/>
  <c r="H177" i="13"/>
  <c r="J177" i="13" s="1"/>
  <c r="E1176" i="15"/>
  <c r="F1176" i="15" s="1"/>
  <c r="A938" i="13"/>
  <c r="D937" i="13"/>
  <c r="C937" i="13"/>
  <c r="B937" i="13"/>
  <c r="G1373" i="15"/>
  <c r="G524" i="15"/>
  <c r="E525" i="15" s="1"/>
  <c r="G1227" i="13"/>
  <c r="G1275" i="15"/>
  <c r="E1276" i="15" s="1"/>
  <c r="F1705" i="13" l="1"/>
  <c r="F444" i="14"/>
  <c r="E127" i="15"/>
  <c r="G127" i="15" s="1"/>
  <c r="I778" i="13"/>
  <c r="H426" i="15"/>
  <c r="I426" i="15" s="1"/>
  <c r="J426" i="15"/>
  <c r="I828" i="15"/>
  <c r="J828" i="15"/>
  <c r="H829" i="15" s="1"/>
  <c r="J829" i="15" s="1"/>
  <c r="H1132" i="15"/>
  <c r="I1132" i="15" s="1"/>
  <c r="J1132" i="15"/>
  <c r="G1560" i="13"/>
  <c r="G325" i="13"/>
  <c r="E326" i="13" s="1"/>
  <c r="G326" i="13" s="1"/>
  <c r="F340" i="14"/>
  <c r="D341" i="14" s="1"/>
  <c r="E341" i="14" s="1"/>
  <c r="I378" i="15"/>
  <c r="H379" i="15" s="1"/>
  <c r="J379" i="15" s="1"/>
  <c r="H1610" i="13"/>
  <c r="F1610" i="13"/>
  <c r="E1611" i="13" s="1"/>
  <c r="G1611" i="13" s="1"/>
  <c r="D445" i="14"/>
  <c r="F445" i="14" s="1"/>
  <c r="E445" i="14"/>
  <c r="E1516" i="13"/>
  <c r="F1516" i="13" s="1"/>
  <c r="G1516" i="13"/>
  <c r="G1465" i="13"/>
  <c r="F1465" i="13"/>
  <c r="E1466" i="13" s="1"/>
  <c r="F1466" i="13" s="1"/>
  <c r="H1465" i="13"/>
  <c r="H226" i="15"/>
  <c r="I226" i="15" s="1"/>
  <c r="I931" i="15"/>
  <c r="H932" i="15" s="1"/>
  <c r="J932" i="15" s="1"/>
  <c r="J628" i="13"/>
  <c r="H629" i="13" s="1"/>
  <c r="J629" i="13" s="1"/>
  <c r="J341" i="14"/>
  <c r="H342" i="14" s="1"/>
  <c r="F30" i="5"/>
  <c r="F1560" i="13"/>
  <c r="H30" i="5"/>
  <c r="F290" i="14"/>
  <c r="G78" i="5"/>
  <c r="J1184" i="15"/>
  <c r="H1184" i="15"/>
  <c r="I1184" i="15" s="1"/>
  <c r="G779" i="13"/>
  <c r="E780" i="13" s="1"/>
  <c r="I278" i="15"/>
  <c r="H279" i="15" s="1"/>
  <c r="J279" i="15" s="1"/>
  <c r="J429" i="13"/>
  <c r="H430" i="13" s="1"/>
  <c r="I430" i="13" s="1"/>
  <c r="E477" i="13"/>
  <c r="H378" i="15"/>
  <c r="J378" i="15" s="1"/>
  <c r="H1084" i="13"/>
  <c r="J1084" i="13"/>
  <c r="I1084" i="13"/>
  <c r="G1176" i="15"/>
  <c r="E1177" i="15" s="1"/>
  <c r="F1177" i="15" s="1"/>
  <c r="F83" i="14"/>
  <c r="D84" i="14" s="1"/>
  <c r="F84" i="14" s="1"/>
  <c r="G976" i="13"/>
  <c r="E977" i="13" s="1"/>
  <c r="G977" i="13" s="1"/>
  <c r="F29" i="15"/>
  <c r="E30" i="15" s="1"/>
  <c r="F30" i="15" s="1"/>
  <c r="J137" i="14"/>
  <c r="G1610" i="13"/>
  <c r="F1322" i="13"/>
  <c r="I27" i="13"/>
  <c r="G128" i="13"/>
  <c r="E530" i="13"/>
  <c r="F530" i="13" s="1"/>
  <c r="G927" i="15"/>
  <c r="E928" i="15" s="1"/>
  <c r="G928" i="15" s="1"/>
  <c r="H1563" i="15"/>
  <c r="I26" i="15"/>
  <c r="G727" i="15"/>
  <c r="H1705" i="13"/>
  <c r="E728" i="15"/>
  <c r="F728" i="15" s="1"/>
  <c r="J482" i="13"/>
  <c r="H482" i="13"/>
  <c r="I482" i="13" s="1"/>
  <c r="G680" i="13"/>
  <c r="E680" i="13"/>
  <c r="F680" i="13" s="1"/>
  <c r="F1276" i="15"/>
  <c r="G1276" i="15"/>
  <c r="F525" i="15"/>
  <c r="G525" i="15"/>
  <c r="F579" i="13"/>
  <c r="G579" i="13"/>
  <c r="J80" i="13"/>
  <c r="H80" i="13"/>
  <c r="I80" i="13" s="1"/>
  <c r="G881" i="13"/>
  <c r="E881" i="13"/>
  <c r="F881" i="13" s="1"/>
  <c r="J279" i="13"/>
  <c r="H279" i="13"/>
  <c r="I279" i="13" s="1"/>
  <c r="E928" i="13"/>
  <c r="F928" i="13" s="1"/>
  <c r="I1279" i="15"/>
  <c r="J1279" i="15"/>
  <c r="H1279" i="15"/>
  <c r="G1079" i="13"/>
  <c r="E1079" i="13"/>
  <c r="F1079" i="13" s="1"/>
  <c r="J1084" i="15"/>
  <c r="H1084" i="15"/>
  <c r="I1084" i="15" s="1"/>
  <c r="B1719" i="13"/>
  <c r="A1720" i="13"/>
  <c r="D1719" i="13"/>
  <c r="C1719" i="13"/>
  <c r="C439" i="13"/>
  <c r="B439" i="13"/>
  <c r="A440" i="13"/>
  <c r="D439" i="13"/>
  <c r="J879" i="15"/>
  <c r="H880" i="15" s="1"/>
  <c r="J880" i="15" s="1"/>
  <c r="F177" i="15"/>
  <c r="A1239" i="15"/>
  <c r="D1238" i="15"/>
  <c r="C1238" i="15"/>
  <c r="B1238" i="15"/>
  <c r="A702" i="14"/>
  <c r="D701" i="14"/>
  <c r="B701" i="14"/>
  <c r="B749" i="14"/>
  <c r="A750" i="14"/>
  <c r="D749" i="14"/>
  <c r="A145" i="14"/>
  <c r="G144" i="14"/>
  <c r="C144" i="14"/>
  <c r="B144" i="14"/>
  <c r="E1706" i="13"/>
  <c r="H1706" i="13" s="1"/>
  <c r="F1079" i="15"/>
  <c r="F577" i="15"/>
  <c r="F1125" i="15"/>
  <c r="E978" i="15"/>
  <c r="G978" i="15" s="1"/>
  <c r="A640" i="13"/>
  <c r="D639" i="13"/>
  <c r="B639" i="13"/>
  <c r="C639" i="13"/>
  <c r="E1275" i="13"/>
  <c r="G1275" i="13" s="1"/>
  <c r="J126" i="13"/>
  <c r="H127" i="13" s="1"/>
  <c r="J127" i="13" s="1"/>
  <c r="A1089" i="15"/>
  <c r="D1088" i="15"/>
  <c r="C1088" i="15"/>
  <c r="B1088" i="15"/>
  <c r="F228" i="13"/>
  <c r="A509" i="14"/>
  <c r="G508" i="14"/>
  <c r="C508" i="14"/>
  <c r="B508" i="14"/>
  <c r="A689" i="15"/>
  <c r="D688" i="15"/>
  <c r="C688" i="15"/>
  <c r="B688" i="15"/>
  <c r="A1189" i="13"/>
  <c r="D1188" i="13"/>
  <c r="C1188" i="13"/>
  <c r="B1188" i="13"/>
  <c r="G1325" i="15"/>
  <c r="A889" i="13"/>
  <c r="D888" i="13"/>
  <c r="C888" i="13"/>
  <c r="B888" i="13"/>
  <c r="E1029" i="15"/>
  <c r="G1029" i="15" s="1"/>
  <c r="E380" i="13"/>
  <c r="G380" i="13" s="1"/>
  <c r="A1239" i="13"/>
  <c r="B1238" i="13"/>
  <c r="D1238" i="13"/>
  <c r="C1238" i="13"/>
  <c r="A1141" i="13"/>
  <c r="D1140" i="13"/>
  <c r="C1140" i="13"/>
  <c r="B1140" i="13"/>
  <c r="I728" i="15"/>
  <c r="H138" i="14"/>
  <c r="J138" i="14" s="1"/>
  <c r="A1336" i="13"/>
  <c r="D1335" i="13"/>
  <c r="C1335" i="13"/>
  <c r="B1335" i="13"/>
  <c r="J447" i="14"/>
  <c r="H448" i="14" s="1"/>
  <c r="I448" i="14" s="1"/>
  <c r="D339" i="15"/>
  <c r="C339" i="15"/>
  <c r="B339" i="15"/>
  <c r="A340" i="15"/>
  <c r="G927" i="13"/>
  <c r="I529" i="13"/>
  <c r="J29" i="14"/>
  <c r="J1228" i="13"/>
  <c r="H1229" i="13" s="1"/>
  <c r="J1229" i="13" s="1"/>
  <c r="H977" i="15"/>
  <c r="I977" i="15" s="1"/>
  <c r="A540" i="15"/>
  <c r="D539" i="15"/>
  <c r="C539" i="15"/>
  <c r="B539" i="15"/>
  <c r="A339" i="13"/>
  <c r="D338" i="13"/>
  <c r="C338" i="13"/>
  <c r="B338" i="13"/>
  <c r="D738" i="13"/>
  <c r="A739" i="13"/>
  <c r="C738" i="13"/>
  <c r="B738" i="13"/>
  <c r="F1370" i="13"/>
  <c r="J979" i="13"/>
  <c r="B938" i="13"/>
  <c r="A939" i="13"/>
  <c r="D938" i="13"/>
  <c r="C938" i="13"/>
  <c r="H1177" i="13"/>
  <c r="I1177" i="13" s="1"/>
  <c r="A1089" i="13"/>
  <c r="C1088" i="13"/>
  <c r="B1088" i="13"/>
  <c r="D1088" i="13"/>
  <c r="G456" i="14"/>
  <c r="C456" i="14"/>
  <c r="B456" i="14"/>
  <c r="A457" i="14"/>
  <c r="D1815" i="13"/>
  <c r="C1815" i="13"/>
  <c r="B1815" i="13"/>
  <c r="A1816" i="13"/>
  <c r="H1325" i="15"/>
  <c r="A1627" i="15"/>
  <c r="D1626" i="15"/>
  <c r="C1626" i="15"/>
  <c r="B1626" i="15"/>
  <c r="H226" i="13"/>
  <c r="I226" i="13" s="1"/>
  <c r="C139" i="13"/>
  <c r="B139" i="13"/>
  <c r="A140" i="13"/>
  <c r="D139" i="13"/>
  <c r="A1482" i="15"/>
  <c r="C1481" i="15"/>
  <c r="B1481" i="15"/>
  <c r="D1481" i="15"/>
  <c r="A1768" i="13"/>
  <c r="D1767" i="13"/>
  <c r="C1767" i="13"/>
  <c r="B1767" i="13"/>
  <c r="G74" i="13"/>
  <c r="E75" i="13" s="1"/>
  <c r="F75" i="13" s="1"/>
  <c r="E1420" i="15"/>
  <c r="H1420" i="15" s="1"/>
  <c r="E1756" i="13"/>
  <c r="H1756" i="13" s="1"/>
  <c r="E1374" i="15"/>
  <c r="H1374" i="15" s="1"/>
  <c r="D638" i="15"/>
  <c r="C638" i="15"/>
  <c r="B638" i="15"/>
  <c r="A639" i="15"/>
  <c r="A89" i="15"/>
  <c r="D88" i="15"/>
  <c r="C88" i="15"/>
  <c r="B88" i="15"/>
  <c r="A1624" i="13"/>
  <c r="D1623" i="13"/>
  <c r="B1623" i="13"/>
  <c r="C1623" i="13"/>
  <c r="E32" i="14"/>
  <c r="H779" i="13"/>
  <c r="J779" i="13" s="1"/>
  <c r="I1226" i="15"/>
  <c r="B893" i="14"/>
  <c r="A894" i="14"/>
  <c r="D893" i="14"/>
  <c r="I379" i="13"/>
  <c r="A1529" i="13"/>
  <c r="D1528" i="13"/>
  <c r="C1528" i="13"/>
  <c r="B1528" i="13"/>
  <c r="C988" i="13"/>
  <c r="B988" i="13"/>
  <c r="D988" i="13"/>
  <c r="A989" i="13"/>
  <c r="A798" i="14"/>
  <c r="D797" i="14"/>
  <c r="B797" i="14"/>
  <c r="E731" i="13"/>
  <c r="G731" i="13" s="1"/>
  <c r="G379" i="15"/>
  <c r="I326" i="15"/>
  <c r="D389" i="15"/>
  <c r="C389" i="15"/>
  <c r="B389" i="15"/>
  <c r="A390" i="15"/>
  <c r="D557" i="14"/>
  <c r="B557" i="14"/>
  <c r="A558" i="14"/>
  <c r="C38" i="15"/>
  <c r="B38" i="15"/>
  <c r="A39" i="15"/>
  <c r="D38" i="15"/>
  <c r="D1479" i="13"/>
  <c r="A1480" i="13"/>
  <c r="C1479" i="13"/>
  <c r="B1479" i="13"/>
  <c r="G1416" i="13"/>
  <c r="A489" i="15"/>
  <c r="D488" i="15"/>
  <c r="C488" i="15"/>
  <c r="B488" i="15"/>
  <c r="G1471" i="15"/>
  <c r="H30" i="14"/>
  <c r="J30" i="14" s="1"/>
  <c r="A606" i="14"/>
  <c r="D605" i="14"/>
  <c r="B605" i="14"/>
  <c r="F827" i="15"/>
  <c r="H289" i="14"/>
  <c r="I289" i="14" s="1"/>
  <c r="A739" i="15"/>
  <c r="D738" i="15"/>
  <c r="C738" i="15"/>
  <c r="B738" i="15"/>
  <c r="H1416" i="13"/>
  <c r="J187" i="14"/>
  <c r="A1039" i="13"/>
  <c r="D1038" i="13"/>
  <c r="C1038" i="13"/>
  <c r="B1038" i="13"/>
  <c r="H1471" i="15"/>
  <c r="F629" i="13"/>
  <c r="F1614" i="15"/>
  <c r="A1576" i="13"/>
  <c r="D1575" i="13"/>
  <c r="C1575" i="13"/>
  <c r="B1575" i="13"/>
  <c r="E1228" i="13"/>
  <c r="F1228" i="13" s="1"/>
  <c r="I496" i="14"/>
  <c r="E237" i="14"/>
  <c r="D1288" i="15"/>
  <c r="C1288" i="15"/>
  <c r="B1288" i="15"/>
  <c r="A1289" i="15"/>
  <c r="H27" i="15"/>
  <c r="I27" i="15" s="1"/>
  <c r="G426" i="15"/>
  <c r="E427" i="15" s="1"/>
  <c r="F427" i="15" s="1"/>
  <c r="J927" i="13"/>
  <c r="B93" i="14"/>
  <c r="A94" i="14"/>
  <c r="G93" i="14"/>
  <c r="C93" i="14"/>
  <c r="H1614" i="15"/>
  <c r="G77" i="15"/>
  <c r="I393" i="14"/>
  <c r="H82" i="14"/>
  <c r="I82" i="14" s="1"/>
  <c r="F1803" i="13"/>
  <c r="A990" i="14"/>
  <c r="D989" i="14"/>
  <c r="B989" i="14"/>
  <c r="H1127" i="13"/>
  <c r="I1127" i="13" s="1"/>
  <c r="G327" i="15"/>
  <c r="A91" i="5"/>
  <c r="C90" i="5"/>
  <c r="B90" i="5"/>
  <c r="D90" i="5"/>
  <c r="F28" i="13"/>
  <c r="E133" i="14"/>
  <c r="H28" i="13"/>
  <c r="J28" i="13" s="1"/>
  <c r="H1803" i="13"/>
  <c r="H578" i="13"/>
  <c r="J578" i="13" s="1"/>
  <c r="E1662" i="13"/>
  <c r="H1662" i="13" s="1"/>
  <c r="A1578" i="15"/>
  <c r="D1577" i="15"/>
  <c r="C1577" i="15"/>
  <c r="B1577" i="15"/>
  <c r="F186" i="14"/>
  <c r="G1564" i="15"/>
  <c r="A1289" i="13"/>
  <c r="D1288" i="13"/>
  <c r="C1288" i="13"/>
  <c r="B1288" i="13"/>
  <c r="F227" i="15"/>
  <c r="C300" i="14"/>
  <c r="B300" i="14"/>
  <c r="A301" i="14"/>
  <c r="G300" i="14"/>
  <c r="D1383" i="13"/>
  <c r="C1383" i="13"/>
  <c r="B1383" i="13"/>
  <c r="A1384" i="13"/>
  <c r="I678" i="13"/>
  <c r="B888" i="15"/>
  <c r="D888" i="15"/>
  <c r="C888" i="15"/>
  <c r="A889" i="15"/>
  <c r="F877" i="15"/>
  <c r="D188" i="15"/>
  <c r="C188" i="15"/>
  <c r="B188" i="15"/>
  <c r="A189" i="15"/>
  <c r="D88" i="13"/>
  <c r="C88" i="13"/>
  <c r="B88" i="13"/>
  <c r="A89" i="13"/>
  <c r="G1370" i="13"/>
  <c r="I527" i="15"/>
  <c r="A790" i="13"/>
  <c r="B789" i="13"/>
  <c r="C789" i="13"/>
  <c r="D789" i="13"/>
  <c r="C352" i="14"/>
  <c r="B352" i="14"/>
  <c r="A353" i="14"/>
  <c r="G352" i="14"/>
  <c r="H627" i="15"/>
  <c r="J627" i="15" s="1"/>
  <c r="A289" i="15"/>
  <c r="D288" i="15"/>
  <c r="C288" i="15"/>
  <c r="B288" i="15"/>
  <c r="I729" i="13"/>
  <c r="E277" i="15"/>
  <c r="F277" i="15" s="1"/>
  <c r="H1517" i="15"/>
  <c r="J480" i="15"/>
  <c r="H481" i="15" s="1"/>
  <c r="I481" i="15" s="1"/>
  <c r="F127" i="15"/>
  <c r="G1517" i="15"/>
  <c r="D838" i="13"/>
  <c r="C838" i="13"/>
  <c r="B838" i="13"/>
  <c r="A839" i="13"/>
  <c r="A1435" i="15"/>
  <c r="D1434" i="15"/>
  <c r="C1434" i="15"/>
  <c r="B1434" i="15"/>
  <c r="J237" i="14"/>
  <c r="A1432" i="13"/>
  <c r="D1431" i="13"/>
  <c r="B1431" i="13"/>
  <c r="C1431" i="13"/>
  <c r="E178" i="13"/>
  <c r="G178" i="13" s="1"/>
  <c r="D388" i="13"/>
  <c r="C388" i="13"/>
  <c r="B388" i="13"/>
  <c r="A389" i="13"/>
  <c r="A846" i="14"/>
  <c r="D845" i="14"/>
  <c r="B845" i="14"/>
  <c r="F474" i="15"/>
  <c r="A689" i="13"/>
  <c r="D688" i="13"/>
  <c r="C688" i="13"/>
  <c r="B688" i="13"/>
  <c r="D238" i="15"/>
  <c r="C238" i="15"/>
  <c r="B238" i="15"/>
  <c r="A239" i="15"/>
  <c r="E1028" i="13"/>
  <c r="F1028" i="13" s="1"/>
  <c r="G404" i="14"/>
  <c r="C404" i="14"/>
  <c r="B404" i="14"/>
  <c r="A405" i="14"/>
  <c r="E677" i="15"/>
  <c r="G677" i="15" s="1"/>
  <c r="A539" i="13"/>
  <c r="D538" i="13"/>
  <c r="B538" i="13"/>
  <c r="C538" i="13"/>
  <c r="A1672" i="13"/>
  <c r="D1671" i="13"/>
  <c r="C1671" i="13"/>
  <c r="B1671" i="13"/>
  <c r="D291" i="14"/>
  <c r="F291" i="14" s="1"/>
  <c r="D942" i="14"/>
  <c r="B942" i="14"/>
  <c r="A943" i="14"/>
  <c r="H677" i="15"/>
  <c r="J677" i="15" s="1"/>
  <c r="B188" i="13"/>
  <c r="A189" i="13"/>
  <c r="D188" i="13"/>
  <c r="C188" i="13"/>
  <c r="F777" i="15"/>
  <c r="H80" i="15"/>
  <c r="J80" i="15" s="1"/>
  <c r="G196" i="14"/>
  <c r="C196" i="14"/>
  <c r="B196" i="14"/>
  <c r="A197" i="14"/>
  <c r="J179" i="15"/>
  <c r="I1030" i="15"/>
  <c r="A43" i="5"/>
  <c r="C42" i="5"/>
  <c r="B42" i="5"/>
  <c r="D42" i="5"/>
  <c r="F1564" i="15"/>
  <c r="B588" i="13"/>
  <c r="D588" i="13"/>
  <c r="C588" i="13"/>
  <c r="A589" i="13"/>
  <c r="E430" i="13"/>
  <c r="F430" i="13" s="1"/>
  <c r="D938" i="15"/>
  <c r="A939" i="15"/>
  <c r="B938" i="15"/>
  <c r="C938" i="15"/>
  <c r="F629" i="15"/>
  <c r="A1139" i="15"/>
  <c r="C1138" i="15"/>
  <c r="B1138" i="15"/>
  <c r="D1138" i="15"/>
  <c r="E1179" i="13"/>
  <c r="G1179" i="13" s="1"/>
  <c r="A441" i="15"/>
  <c r="D440" i="15"/>
  <c r="C440" i="15"/>
  <c r="B440" i="15"/>
  <c r="D498" i="14"/>
  <c r="E498" i="14" s="1"/>
  <c r="I828" i="13"/>
  <c r="D395" i="14"/>
  <c r="E395" i="14" s="1"/>
  <c r="C40" i="14"/>
  <c r="B40" i="14"/>
  <c r="A41" i="14"/>
  <c r="G40" i="14"/>
  <c r="I1029" i="13"/>
  <c r="H579" i="15"/>
  <c r="I579" i="15" s="1"/>
  <c r="E1227" i="15"/>
  <c r="G1227" i="15" s="1"/>
  <c r="I779" i="15"/>
  <c r="E278" i="13"/>
  <c r="F278" i="13" s="1"/>
  <c r="I177" i="13"/>
  <c r="A790" i="15"/>
  <c r="D789" i="15"/>
  <c r="C789" i="15"/>
  <c r="B789" i="15"/>
  <c r="D1385" i="15"/>
  <c r="C1385" i="15"/>
  <c r="B1385" i="15"/>
  <c r="A1386" i="15"/>
  <c r="A40" i="13"/>
  <c r="D39" i="13"/>
  <c r="C39" i="13"/>
  <c r="B39" i="13"/>
  <c r="D1530" i="15"/>
  <c r="A1531" i="15"/>
  <c r="C1530" i="15"/>
  <c r="B1530" i="15"/>
  <c r="B653" i="14"/>
  <c r="A654" i="14"/>
  <c r="D653" i="14"/>
  <c r="H879" i="13"/>
  <c r="I879" i="13" s="1"/>
  <c r="E1129" i="13"/>
  <c r="F1129" i="13" s="1"/>
  <c r="H326" i="13"/>
  <c r="J326" i="13" s="1"/>
  <c r="H126" i="15"/>
  <c r="J126" i="15" s="1"/>
  <c r="G830" i="13"/>
  <c r="A839" i="15"/>
  <c r="D838" i="15"/>
  <c r="C838" i="15"/>
  <c r="B838" i="15"/>
  <c r="C1188" i="15"/>
  <c r="A1189" i="15"/>
  <c r="D1188" i="15"/>
  <c r="B1188" i="15"/>
  <c r="D238" i="13"/>
  <c r="C238" i="13"/>
  <c r="B238" i="13"/>
  <c r="A239" i="13"/>
  <c r="A989" i="15"/>
  <c r="D988" i="15"/>
  <c r="C988" i="15"/>
  <c r="B988" i="15"/>
  <c r="A1041" i="15"/>
  <c r="D1040" i="15"/>
  <c r="B1040" i="15"/>
  <c r="C1040" i="15"/>
  <c r="A291" i="13"/>
  <c r="D290" i="13"/>
  <c r="C290" i="13"/>
  <c r="B290" i="13"/>
  <c r="D138" i="15"/>
  <c r="C138" i="15"/>
  <c r="B138" i="15"/>
  <c r="A139" i="15"/>
  <c r="A489" i="13"/>
  <c r="D488" i="13"/>
  <c r="C488" i="13"/>
  <c r="B488" i="13"/>
  <c r="D1337" i="15"/>
  <c r="C1337" i="15"/>
  <c r="B1337" i="15"/>
  <c r="A1338" i="15"/>
  <c r="D588" i="15"/>
  <c r="C588" i="15"/>
  <c r="B588" i="15"/>
  <c r="A589" i="15"/>
  <c r="G248" i="14"/>
  <c r="C248" i="14"/>
  <c r="B248" i="14"/>
  <c r="A249" i="14"/>
  <c r="J226" i="15" l="1"/>
  <c r="I829" i="15"/>
  <c r="H830" i="15" s="1"/>
  <c r="J830" i="15" s="1"/>
  <c r="H427" i="15"/>
  <c r="I427" i="15" s="1"/>
  <c r="I578" i="13"/>
  <c r="F341" i="14"/>
  <c r="I677" i="15"/>
  <c r="J1133" i="15"/>
  <c r="H1133" i="15"/>
  <c r="I1133" i="15" s="1"/>
  <c r="D446" i="14"/>
  <c r="F446" i="14" s="1"/>
  <c r="F780" i="13"/>
  <c r="G780" i="13"/>
  <c r="F1561" i="13"/>
  <c r="I342" i="14"/>
  <c r="H343" i="14" s="1"/>
  <c r="J343" i="14" s="1"/>
  <c r="J342" i="14"/>
  <c r="H1185" i="15"/>
  <c r="I1185" i="15" s="1"/>
  <c r="J1185" i="15"/>
  <c r="I379" i="15"/>
  <c r="H1516" i="13"/>
  <c r="I932" i="15"/>
  <c r="G1129" i="13"/>
  <c r="F1662" i="13"/>
  <c r="J1127" i="13"/>
  <c r="F326" i="13"/>
  <c r="J430" i="13"/>
  <c r="H431" i="13" s="1"/>
  <c r="I431" i="13" s="1"/>
  <c r="F395" i="14"/>
  <c r="E1517" i="13"/>
  <c r="F1517" i="13" s="1"/>
  <c r="G1517" i="13"/>
  <c r="J82" i="14"/>
  <c r="H83" i="14" s="1"/>
  <c r="J83" i="14" s="1"/>
  <c r="J977" i="15"/>
  <c r="H978" i="15" s="1"/>
  <c r="J978" i="15" s="1"/>
  <c r="G278" i="13"/>
  <c r="E279" i="13" s="1"/>
  <c r="G279" i="13" s="1"/>
  <c r="F1756" i="13"/>
  <c r="E1757" i="13" s="1"/>
  <c r="G1757" i="13" s="1"/>
  <c r="G530" i="13"/>
  <c r="E531" i="13" s="1"/>
  <c r="G1756" i="13"/>
  <c r="G1177" i="15"/>
  <c r="E1178" i="15" s="1"/>
  <c r="E129" i="13"/>
  <c r="F129" i="13" s="1"/>
  <c r="E31" i="5"/>
  <c r="G31" i="5" s="1"/>
  <c r="G75" i="13"/>
  <c r="F677" i="15"/>
  <c r="G1662" i="13"/>
  <c r="F380" i="13"/>
  <c r="E1561" i="13"/>
  <c r="G1561" i="13" s="1"/>
  <c r="H227" i="15"/>
  <c r="J227" i="15" s="1"/>
  <c r="I227" i="15"/>
  <c r="J27" i="15"/>
  <c r="H28" i="15" s="1"/>
  <c r="J28" i="15" s="1"/>
  <c r="J289" i="14"/>
  <c r="H290" i="14" s="1"/>
  <c r="J290" i="14" s="1"/>
  <c r="F731" i="13"/>
  <c r="E732" i="13" s="1"/>
  <c r="G732" i="13" s="1"/>
  <c r="I1229" i="13"/>
  <c r="H1466" i="13"/>
  <c r="G1323" i="13"/>
  <c r="E1323" i="13"/>
  <c r="H1323" i="13" s="1"/>
  <c r="F977" i="13"/>
  <c r="E978" i="13" s="1"/>
  <c r="G978" i="13" s="1"/>
  <c r="I126" i="15"/>
  <c r="H127" i="15" s="1"/>
  <c r="J127" i="15" s="1"/>
  <c r="I80" i="15"/>
  <c r="G1466" i="13"/>
  <c r="E1467" i="13" s="1"/>
  <c r="G928" i="13"/>
  <c r="E929" i="13" s="1"/>
  <c r="G929" i="13" s="1"/>
  <c r="F1227" i="15"/>
  <c r="H1517" i="13"/>
  <c r="G1420" i="15"/>
  <c r="E79" i="5"/>
  <c r="F1179" i="13"/>
  <c r="F1420" i="15"/>
  <c r="H1085" i="13"/>
  <c r="J1085" i="13" s="1"/>
  <c r="I830" i="15"/>
  <c r="G477" i="13"/>
  <c r="F477" i="13"/>
  <c r="E478" i="13" s="1"/>
  <c r="G478" i="13" s="1"/>
  <c r="G882" i="13"/>
  <c r="E882" i="13"/>
  <c r="F882" i="13" s="1"/>
  <c r="E76" i="13"/>
  <c r="F76" i="13" s="1"/>
  <c r="J81" i="13"/>
  <c r="H81" i="13"/>
  <c r="I81" i="13" s="1"/>
  <c r="D396" i="14"/>
  <c r="E396" i="14" s="1"/>
  <c r="J280" i="13"/>
  <c r="H280" i="13"/>
  <c r="I280" i="13" s="1"/>
  <c r="J1085" i="15"/>
  <c r="H1085" i="15"/>
  <c r="I1085" i="15" s="1"/>
  <c r="J483" i="13"/>
  <c r="H483" i="13"/>
  <c r="I483" i="13" s="1"/>
  <c r="G1080" i="13"/>
  <c r="E1080" i="13"/>
  <c r="F1080" i="13" s="1"/>
  <c r="E228" i="15"/>
  <c r="G228" i="15" s="1"/>
  <c r="C1289" i="13"/>
  <c r="B1289" i="13"/>
  <c r="D1289" i="13"/>
  <c r="A1290" i="13"/>
  <c r="E1663" i="13"/>
  <c r="G1663" i="13" s="1"/>
  <c r="D134" i="14"/>
  <c r="F134" i="14" s="1"/>
  <c r="H497" i="14"/>
  <c r="I497" i="14" s="1"/>
  <c r="E828" i="15"/>
  <c r="G828" i="15" s="1"/>
  <c r="A340" i="13"/>
  <c r="D339" i="13"/>
  <c r="C339" i="13"/>
  <c r="B339" i="13"/>
  <c r="D1239" i="13"/>
  <c r="C1239" i="13"/>
  <c r="B1239" i="13"/>
  <c r="A1240" i="13"/>
  <c r="E1080" i="15"/>
  <c r="G1080" i="15" s="1"/>
  <c r="A751" i="14"/>
  <c r="D750" i="14"/>
  <c r="B750" i="14"/>
  <c r="A441" i="13"/>
  <c r="D440" i="13"/>
  <c r="C440" i="13"/>
  <c r="B440" i="13"/>
  <c r="J481" i="15"/>
  <c r="H482" i="15" s="1"/>
  <c r="G427" i="15"/>
  <c r="J448" i="14"/>
  <c r="G681" i="13"/>
  <c r="E681" i="13"/>
  <c r="F681" i="13" s="1"/>
  <c r="H1030" i="13"/>
  <c r="J1030" i="13" s="1"/>
  <c r="A590" i="13"/>
  <c r="D589" i="13"/>
  <c r="C589" i="13"/>
  <c r="B589" i="13"/>
  <c r="E291" i="14"/>
  <c r="D239" i="15"/>
  <c r="C239" i="15"/>
  <c r="B239" i="15"/>
  <c r="A240" i="15"/>
  <c r="A390" i="13"/>
  <c r="C389" i="13"/>
  <c r="B389" i="13"/>
  <c r="D389" i="13"/>
  <c r="D790" i="13"/>
  <c r="C790" i="13"/>
  <c r="B790" i="13"/>
  <c r="A791" i="13"/>
  <c r="E29" i="13"/>
  <c r="G29" i="13" s="1"/>
  <c r="B39" i="15"/>
  <c r="A40" i="15"/>
  <c r="D39" i="15"/>
  <c r="C39" i="15"/>
  <c r="I779" i="13"/>
  <c r="H928" i="13"/>
  <c r="I928" i="13" s="1"/>
  <c r="E380" i="15"/>
  <c r="F380" i="15" s="1"/>
  <c r="G430" i="13"/>
  <c r="A990" i="15"/>
  <c r="D989" i="15"/>
  <c r="C989" i="15"/>
  <c r="B989" i="15"/>
  <c r="G30" i="15"/>
  <c r="I326" i="13"/>
  <c r="A198" i="14"/>
  <c r="G197" i="14"/>
  <c r="C197" i="14"/>
  <c r="B197" i="14"/>
  <c r="E778" i="15"/>
  <c r="F778" i="15" s="1"/>
  <c r="A1385" i="13"/>
  <c r="D1384" i="13"/>
  <c r="C1384" i="13"/>
  <c r="B1384" i="13"/>
  <c r="A1040" i="13"/>
  <c r="D1039" i="13"/>
  <c r="C1039" i="13"/>
  <c r="B1039" i="13"/>
  <c r="H380" i="13"/>
  <c r="J380" i="13" s="1"/>
  <c r="E831" i="13"/>
  <c r="F831" i="13" s="1"/>
  <c r="D1336" i="13"/>
  <c r="C1336" i="13"/>
  <c r="B1336" i="13"/>
  <c r="A1337" i="13"/>
  <c r="E381" i="13"/>
  <c r="G381" i="13" s="1"/>
  <c r="A510" i="14"/>
  <c r="G509" i="14"/>
  <c r="C509" i="14"/>
  <c r="B509" i="14"/>
  <c r="J1280" i="15"/>
  <c r="H1280" i="15"/>
  <c r="I1280" i="15" s="1"/>
  <c r="J1177" i="13"/>
  <c r="E526" i="15"/>
  <c r="G526" i="15" s="1"/>
  <c r="C1386" i="15"/>
  <c r="A1387" i="15"/>
  <c r="D1386" i="15"/>
  <c r="B1386" i="15"/>
  <c r="A590" i="15"/>
  <c r="D589" i="15"/>
  <c r="C589" i="15"/>
  <c r="B589" i="15"/>
  <c r="H380" i="15"/>
  <c r="J380" i="15" s="1"/>
  <c r="A141" i="13"/>
  <c r="D140" i="13"/>
  <c r="C140" i="13"/>
  <c r="B140" i="13"/>
  <c r="A458" i="14"/>
  <c r="G457" i="14"/>
  <c r="C457" i="14"/>
  <c r="B457" i="14"/>
  <c r="A641" i="13"/>
  <c r="D640" i="13"/>
  <c r="C640" i="13"/>
  <c r="B640" i="13"/>
  <c r="I127" i="13"/>
  <c r="D40" i="13"/>
  <c r="C40" i="13"/>
  <c r="B40" i="13"/>
  <c r="A41" i="13"/>
  <c r="A490" i="13"/>
  <c r="D489" i="13"/>
  <c r="C489" i="13"/>
  <c r="B489" i="13"/>
  <c r="E878" i="15"/>
  <c r="G878" i="15" s="1"/>
  <c r="H579" i="13"/>
  <c r="J579" i="13" s="1"/>
  <c r="D606" i="14"/>
  <c r="B606" i="14"/>
  <c r="A607" i="14"/>
  <c r="A490" i="15"/>
  <c r="C489" i="15"/>
  <c r="D489" i="15"/>
  <c r="B489" i="15"/>
  <c r="A541" i="15"/>
  <c r="D540" i="15"/>
  <c r="C540" i="15"/>
  <c r="B540" i="15"/>
  <c r="I138" i="14"/>
  <c r="F1706" i="13"/>
  <c r="H188" i="14"/>
  <c r="I188" i="14" s="1"/>
  <c r="I880" i="15"/>
  <c r="A240" i="13"/>
  <c r="C239" i="13"/>
  <c r="B239" i="13"/>
  <c r="D239" i="13"/>
  <c r="A791" i="15"/>
  <c r="C790" i="15"/>
  <c r="B790" i="15"/>
  <c r="D790" i="15"/>
  <c r="E1565" i="15"/>
  <c r="H1565" i="15" s="1"/>
  <c r="H180" i="15"/>
  <c r="I180" i="15" s="1"/>
  <c r="A1436" i="15"/>
  <c r="D1435" i="15"/>
  <c r="B1435" i="15"/>
  <c r="C1435" i="15"/>
  <c r="B91" i="5"/>
  <c r="A92" i="5"/>
  <c r="D91" i="5"/>
  <c r="C91" i="5"/>
  <c r="F1374" i="15"/>
  <c r="A940" i="13"/>
  <c r="D939" i="13"/>
  <c r="C939" i="13"/>
  <c r="B939" i="13"/>
  <c r="F1029" i="15"/>
  <c r="F978" i="15"/>
  <c r="G1706" i="13"/>
  <c r="A1721" i="13"/>
  <c r="D1720" i="13"/>
  <c r="C1720" i="13"/>
  <c r="B1720" i="13"/>
  <c r="E84" i="14"/>
  <c r="E1326" i="15"/>
  <c r="A559" i="14"/>
  <c r="D558" i="14"/>
  <c r="B558" i="14"/>
  <c r="F33" i="14"/>
  <c r="D33" i="14"/>
  <c r="E33" i="14" s="1"/>
  <c r="G1374" i="15"/>
  <c r="E229" i="13"/>
  <c r="F229" i="13" s="1"/>
  <c r="A703" i="14"/>
  <c r="D702" i="14"/>
  <c r="B702" i="14"/>
  <c r="E1472" i="15"/>
  <c r="H980" i="13"/>
  <c r="I980" i="13" s="1"/>
  <c r="A140" i="15"/>
  <c r="D139" i="15"/>
  <c r="C139" i="15"/>
  <c r="B139" i="15"/>
  <c r="E678" i="15"/>
  <c r="G678" i="15" s="1"/>
  <c r="A840" i="15"/>
  <c r="D839" i="15"/>
  <c r="C839" i="15"/>
  <c r="B839" i="15"/>
  <c r="H178" i="13"/>
  <c r="I178" i="13" s="1"/>
  <c r="A1673" i="13"/>
  <c r="C1672" i="13"/>
  <c r="D1672" i="13"/>
  <c r="B1672" i="13"/>
  <c r="A406" i="14"/>
  <c r="G405" i="14"/>
  <c r="C405" i="14"/>
  <c r="B405" i="14"/>
  <c r="H1230" i="13"/>
  <c r="J1230" i="13" s="1"/>
  <c r="H394" i="14"/>
  <c r="I394" i="14" s="1"/>
  <c r="A1339" i="15"/>
  <c r="D1338" i="15"/>
  <c r="C1338" i="15"/>
  <c r="B1338" i="15"/>
  <c r="A1140" i="15"/>
  <c r="D1139" i="15"/>
  <c r="C1139" i="15"/>
  <c r="B1139" i="15"/>
  <c r="A190" i="13"/>
  <c r="D189" i="13"/>
  <c r="C189" i="13"/>
  <c r="B189" i="13"/>
  <c r="H730" i="13"/>
  <c r="J730" i="13" s="1"/>
  <c r="I30" i="14"/>
  <c r="D798" i="14"/>
  <c r="B798" i="14"/>
  <c r="A799" i="14"/>
  <c r="A895" i="14"/>
  <c r="D894" i="14"/>
  <c r="B894" i="14"/>
  <c r="C1768" i="13"/>
  <c r="B1768" i="13"/>
  <c r="A1769" i="13"/>
  <c r="D1768" i="13"/>
  <c r="H530" i="13"/>
  <c r="I530" i="13" s="1"/>
  <c r="D187" i="14"/>
  <c r="E187" i="14" s="1"/>
  <c r="E1518" i="15"/>
  <c r="G1518" i="15" s="1"/>
  <c r="J879" i="13"/>
  <c r="G1028" i="13"/>
  <c r="C1576" i="13"/>
  <c r="D1576" i="13"/>
  <c r="B1576" i="13"/>
  <c r="A1577" i="13"/>
  <c r="C739" i="15"/>
  <c r="B739" i="15"/>
  <c r="A740" i="15"/>
  <c r="D739" i="15"/>
  <c r="D1480" i="13"/>
  <c r="C1480" i="13"/>
  <c r="B1480" i="13"/>
  <c r="A1481" i="13"/>
  <c r="C989" i="13"/>
  <c r="D989" i="13"/>
  <c r="B989" i="13"/>
  <c r="A990" i="13"/>
  <c r="E1371" i="13"/>
  <c r="G1371" i="13" s="1"/>
  <c r="H729" i="15"/>
  <c r="J729" i="15" s="1"/>
  <c r="I629" i="13"/>
  <c r="F178" i="13"/>
  <c r="A354" i="14"/>
  <c r="G353" i="14"/>
  <c r="C353" i="14"/>
  <c r="B353" i="14"/>
  <c r="H1128" i="13"/>
  <c r="I1128" i="13" s="1"/>
  <c r="D1289" i="15"/>
  <c r="A1290" i="15"/>
  <c r="C1289" i="15"/>
  <c r="B1289" i="15"/>
  <c r="E1615" i="15"/>
  <c r="G1615" i="15" s="1"/>
  <c r="H1611" i="13"/>
  <c r="F1611" i="13"/>
  <c r="I279" i="15"/>
  <c r="A341" i="15"/>
  <c r="D340" i="15"/>
  <c r="C340" i="15"/>
  <c r="B340" i="15"/>
  <c r="G277" i="15"/>
  <c r="A1190" i="15"/>
  <c r="D1189" i="15"/>
  <c r="C1189" i="15"/>
  <c r="B1189" i="15"/>
  <c r="A1042" i="15"/>
  <c r="D1041" i="15"/>
  <c r="C1041" i="15"/>
  <c r="B1041" i="15"/>
  <c r="F498" i="14"/>
  <c r="A847" i="14"/>
  <c r="D846" i="14"/>
  <c r="B846" i="14"/>
  <c r="A655" i="14"/>
  <c r="D654" i="14"/>
  <c r="B654" i="14"/>
  <c r="H678" i="15"/>
  <c r="I678" i="15" s="1"/>
  <c r="I28" i="13"/>
  <c r="E630" i="13"/>
  <c r="G630" i="13" s="1"/>
  <c r="A391" i="15"/>
  <c r="D390" i="15"/>
  <c r="C390" i="15"/>
  <c r="B390" i="15"/>
  <c r="D1624" i="13"/>
  <c r="C1624" i="13"/>
  <c r="B1624" i="13"/>
  <c r="A1625" i="13"/>
  <c r="A890" i="13"/>
  <c r="D889" i="13"/>
  <c r="B889" i="13"/>
  <c r="C889" i="13"/>
  <c r="C689" i="15"/>
  <c r="B689" i="15"/>
  <c r="A690" i="15"/>
  <c r="D689" i="15"/>
  <c r="A1090" i="15"/>
  <c r="D1089" i="15"/>
  <c r="C1089" i="15"/>
  <c r="B1089" i="15"/>
  <c r="A1240" i="15"/>
  <c r="D1239" i="15"/>
  <c r="C1239" i="15"/>
  <c r="B1239" i="15"/>
  <c r="G1228" i="13"/>
  <c r="E580" i="13"/>
  <c r="G580" i="13" s="1"/>
  <c r="F478" i="13"/>
  <c r="J579" i="15"/>
  <c r="B41" i="14"/>
  <c r="A42" i="14"/>
  <c r="G41" i="14"/>
  <c r="C41" i="14"/>
  <c r="A442" i="15"/>
  <c r="D441" i="15"/>
  <c r="C441" i="15"/>
  <c r="B441" i="15"/>
  <c r="A250" i="14"/>
  <c r="G249" i="14"/>
  <c r="C249" i="14"/>
  <c r="B249" i="14"/>
  <c r="D1531" i="15"/>
  <c r="B1531" i="15"/>
  <c r="A1532" i="15"/>
  <c r="C1531" i="15"/>
  <c r="E630" i="15"/>
  <c r="G630" i="15" s="1"/>
  <c r="D839" i="13"/>
  <c r="C839" i="13"/>
  <c r="B839" i="13"/>
  <c r="A840" i="13"/>
  <c r="H528" i="15"/>
  <c r="J528" i="15" s="1"/>
  <c r="A90" i="13"/>
  <c r="D89" i="13"/>
  <c r="C89" i="13"/>
  <c r="B89" i="13"/>
  <c r="H780" i="15"/>
  <c r="J780" i="15" s="1"/>
  <c r="H81" i="15"/>
  <c r="J81" i="15" s="1"/>
  <c r="A540" i="13"/>
  <c r="D539" i="13"/>
  <c r="C539" i="13"/>
  <c r="B539" i="13"/>
  <c r="D689" i="13"/>
  <c r="C689" i="13"/>
  <c r="B689" i="13"/>
  <c r="A690" i="13"/>
  <c r="B289" i="15"/>
  <c r="A290" i="15"/>
  <c r="D289" i="15"/>
  <c r="C289" i="15"/>
  <c r="A890" i="15"/>
  <c r="D889" i="15"/>
  <c r="C889" i="15"/>
  <c r="B889" i="15"/>
  <c r="A302" i="14"/>
  <c r="G301" i="14"/>
  <c r="C301" i="14"/>
  <c r="B301" i="14"/>
  <c r="B1627" i="15"/>
  <c r="A1628" i="15"/>
  <c r="C1627" i="15"/>
  <c r="D1627" i="15"/>
  <c r="A740" i="13"/>
  <c r="D739" i="13"/>
  <c r="C739" i="13"/>
  <c r="B739" i="13"/>
  <c r="E178" i="15"/>
  <c r="F178" i="15" s="1"/>
  <c r="E1417" i="13"/>
  <c r="D342" i="14"/>
  <c r="E342" i="14" s="1"/>
  <c r="H238" i="14"/>
  <c r="I238" i="14" s="1"/>
  <c r="A292" i="13"/>
  <c r="D291" i="13"/>
  <c r="C291" i="13"/>
  <c r="B291" i="13"/>
  <c r="H831" i="15"/>
  <c r="J831" i="15" s="1"/>
  <c r="C939" i="15"/>
  <c r="B939" i="15"/>
  <c r="A940" i="15"/>
  <c r="D939" i="15"/>
  <c r="A44" i="5"/>
  <c r="B43" i="5"/>
  <c r="D43" i="5"/>
  <c r="C43" i="5"/>
  <c r="E475" i="15"/>
  <c r="G475" i="15" s="1"/>
  <c r="A190" i="15"/>
  <c r="D189" i="15"/>
  <c r="C189" i="15"/>
  <c r="B189" i="15"/>
  <c r="D1578" i="15"/>
  <c r="C1578" i="15"/>
  <c r="A1579" i="15"/>
  <c r="B1578" i="15"/>
  <c r="A1483" i="15"/>
  <c r="D1482" i="15"/>
  <c r="C1482" i="15"/>
  <c r="B1482" i="15"/>
  <c r="C1141" i="13"/>
  <c r="B1141" i="13"/>
  <c r="D1141" i="13"/>
  <c r="A1142" i="13"/>
  <c r="E327" i="13"/>
  <c r="G327" i="13" s="1"/>
  <c r="E328" i="15"/>
  <c r="F328" i="15" s="1"/>
  <c r="H829" i="13"/>
  <c r="J829" i="13" s="1"/>
  <c r="H1031" i="15"/>
  <c r="I1031" i="15" s="1"/>
  <c r="A944" i="14"/>
  <c r="D943" i="14"/>
  <c r="B943" i="14"/>
  <c r="E128" i="15"/>
  <c r="G128" i="15" s="1"/>
  <c r="I627" i="15"/>
  <c r="B990" i="14"/>
  <c r="D990" i="14"/>
  <c r="A991" i="14"/>
  <c r="D238" i="14"/>
  <c r="F238" i="14" s="1"/>
  <c r="A1817" i="13"/>
  <c r="D1816" i="13"/>
  <c r="C1816" i="13"/>
  <c r="B1816" i="13"/>
  <c r="F1275" i="13"/>
  <c r="C145" i="14"/>
  <c r="B145" i="14"/>
  <c r="A146" i="14"/>
  <c r="G145" i="14"/>
  <c r="J226" i="13"/>
  <c r="E1804" i="13"/>
  <c r="G1804" i="13" s="1"/>
  <c r="H327" i="15"/>
  <c r="I327" i="15" s="1"/>
  <c r="D89" i="15"/>
  <c r="C89" i="15"/>
  <c r="A90" i="15"/>
  <c r="B89" i="15"/>
  <c r="H1275" i="13"/>
  <c r="E1126" i="15"/>
  <c r="G1126" i="15" s="1"/>
  <c r="E78" i="15"/>
  <c r="F78" i="15" s="1"/>
  <c r="F928" i="15"/>
  <c r="E1277" i="15"/>
  <c r="F1277" i="15" s="1"/>
  <c r="G728" i="15"/>
  <c r="D1432" i="13"/>
  <c r="C1432" i="13"/>
  <c r="B1432" i="13"/>
  <c r="A1433" i="13"/>
  <c r="H679" i="13"/>
  <c r="J679" i="13" s="1"/>
  <c r="G94" i="14"/>
  <c r="C94" i="14"/>
  <c r="B94" i="14"/>
  <c r="A95" i="14"/>
  <c r="A1530" i="13"/>
  <c r="C1529" i="13"/>
  <c r="B1529" i="13"/>
  <c r="D1529" i="13"/>
  <c r="J1227" i="15"/>
  <c r="H1227" i="15"/>
  <c r="I1227" i="15" s="1"/>
  <c r="D639" i="15"/>
  <c r="C639" i="15"/>
  <c r="B639" i="15"/>
  <c r="A640" i="15"/>
  <c r="A1090" i="13"/>
  <c r="D1089" i="13"/>
  <c r="C1089" i="13"/>
  <c r="B1089" i="13"/>
  <c r="C1189" i="13"/>
  <c r="B1189" i="13"/>
  <c r="D1189" i="13"/>
  <c r="A1190" i="13"/>
  <c r="E578" i="15"/>
  <c r="F578" i="15" s="1"/>
  <c r="G76" i="13" l="1"/>
  <c r="G578" i="15"/>
  <c r="I380" i="13"/>
  <c r="J427" i="15"/>
  <c r="G229" i="13"/>
  <c r="E230" i="13" s="1"/>
  <c r="G230" i="13" s="1"/>
  <c r="J1134" i="15"/>
  <c r="H1134" i="15"/>
  <c r="I1134" i="15" s="1"/>
  <c r="F31" i="5"/>
  <c r="I528" i="15"/>
  <c r="H529" i="15" s="1"/>
  <c r="J529" i="15" s="1"/>
  <c r="E446" i="14"/>
  <c r="D447" i="14" s="1"/>
  <c r="E447" i="14" s="1"/>
  <c r="H1561" i="13"/>
  <c r="G531" i="13"/>
  <c r="F531" i="13"/>
  <c r="E532" i="13" s="1"/>
  <c r="F532" i="13" s="1"/>
  <c r="F1178" i="15"/>
  <c r="G1178" i="15"/>
  <c r="H1663" i="13"/>
  <c r="J530" i="13"/>
  <c r="J1186" i="15"/>
  <c r="H1186" i="15"/>
  <c r="I1186" i="15" s="1"/>
  <c r="G178" i="15"/>
  <c r="E179" i="15" s="1"/>
  <c r="G179" i="15" s="1"/>
  <c r="I780" i="15"/>
  <c r="H781" i="15" s="1"/>
  <c r="J781" i="15" s="1"/>
  <c r="G32" i="5"/>
  <c r="E32" i="5"/>
  <c r="H32" i="5" s="1"/>
  <c r="F32" i="5"/>
  <c r="G1277" i="15"/>
  <c r="J394" i="14"/>
  <c r="H395" i="14" s="1"/>
  <c r="J395" i="14" s="1"/>
  <c r="F1080" i="15"/>
  <c r="F1663" i="13"/>
  <c r="F128" i="15"/>
  <c r="E129" i="15" s="1"/>
  <c r="G129" i="15" s="1"/>
  <c r="F79" i="5"/>
  <c r="H79" i="5"/>
  <c r="F279" i="13"/>
  <c r="I579" i="13"/>
  <c r="I343" i="14"/>
  <c r="H933" i="15"/>
  <c r="J933" i="15" s="1"/>
  <c r="F878" i="15"/>
  <c r="G781" i="13"/>
  <c r="E1130" i="13"/>
  <c r="F1130" i="13" s="1"/>
  <c r="H1371" i="13"/>
  <c r="F526" i="15"/>
  <c r="E527" i="15" s="1"/>
  <c r="F527" i="15" s="1"/>
  <c r="E1421" i="15"/>
  <c r="G1421" i="15" s="1"/>
  <c r="E1562" i="13"/>
  <c r="G1562" i="13" s="1"/>
  <c r="I831" i="15"/>
  <c r="H832" i="15" s="1"/>
  <c r="J832" i="15" s="1"/>
  <c r="F1371" i="13"/>
  <c r="E1372" i="13" s="1"/>
  <c r="H1372" i="13" s="1"/>
  <c r="E1180" i="13"/>
  <c r="G1180" i="13" s="1"/>
  <c r="G129" i="13"/>
  <c r="E130" i="13" s="1"/>
  <c r="H1804" i="13"/>
  <c r="F580" i="13"/>
  <c r="E581" i="13" s="1"/>
  <c r="G581" i="13" s="1"/>
  <c r="J678" i="15"/>
  <c r="J1128" i="13"/>
  <c r="E1229" i="13"/>
  <c r="F1229" i="13" s="1"/>
  <c r="I1085" i="13"/>
  <c r="F1323" i="13"/>
  <c r="H31" i="5"/>
  <c r="J431" i="13"/>
  <c r="H432" i="13" s="1"/>
  <c r="I432" i="13" s="1"/>
  <c r="H228" i="15"/>
  <c r="I228" i="15" s="1"/>
  <c r="J228" i="15"/>
  <c r="I679" i="13"/>
  <c r="H680" i="13" s="1"/>
  <c r="I680" i="13" s="1"/>
  <c r="E1228" i="15"/>
  <c r="F1228" i="15" s="1"/>
  <c r="G79" i="5"/>
  <c r="F630" i="13"/>
  <c r="E1518" i="13"/>
  <c r="G1518" i="13"/>
  <c r="F396" i="14"/>
  <c r="E781" i="13"/>
  <c r="F781" i="13" s="1"/>
  <c r="J1281" i="15"/>
  <c r="H1281" i="15"/>
  <c r="I1281" i="15" s="1"/>
  <c r="G77" i="13"/>
  <c r="E77" i="13"/>
  <c r="F77" i="13" s="1"/>
  <c r="J484" i="13"/>
  <c r="H484" i="13"/>
  <c r="I484" i="13" s="1"/>
  <c r="G682" i="13"/>
  <c r="E682" i="13"/>
  <c r="F682" i="13" s="1"/>
  <c r="G883" i="13"/>
  <c r="E883" i="13"/>
  <c r="F883" i="13" s="1"/>
  <c r="F34" i="14"/>
  <c r="D34" i="14"/>
  <c r="E34" i="14" s="1"/>
  <c r="I482" i="15"/>
  <c r="J482" i="15"/>
  <c r="J281" i="13"/>
  <c r="H281" i="13"/>
  <c r="I281" i="13" s="1"/>
  <c r="J82" i="13"/>
  <c r="H82" i="13"/>
  <c r="I82" i="13" s="1"/>
  <c r="E1278" i="15"/>
  <c r="F1278" i="15" s="1"/>
  <c r="D397" i="14"/>
  <c r="E397" i="14" s="1"/>
  <c r="J1228" i="15"/>
  <c r="H1228" i="15"/>
  <c r="I1228" i="15" s="1"/>
  <c r="E631" i="13"/>
  <c r="G631" i="13" s="1"/>
  <c r="D1817" i="13"/>
  <c r="C1817" i="13"/>
  <c r="B1817" i="13"/>
  <c r="A1818" i="13"/>
  <c r="H1757" i="13"/>
  <c r="A1531" i="13"/>
  <c r="D1530" i="13"/>
  <c r="C1530" i="13"/>
  <c r="B1530" i="13"/>
  <c r="H1417" i="13"/>
  <c r="F1417" i="13"/>
  <c r="A1578" i="13"/>
  <c r="D1577" i="13"/>
  <c r="B1577" i="13"/>
  <c r="C1577" i="13"/>
  <c r="B1339" i="15"/>
  <c r="A1340" i="15"/>
  <c r="D1339" i="15"/>
  <c r="C1339" i="15"/>
  <c r="E979" i="15"/>
  <c r="G979" i="15" s="1"/>
  <c r="A608" i="14"/>
  <c r="D607" i="14"/>
  <c r="B607" i="14"/>
  <c r="A491" i="13"/>
  <c r="D490" i="13"/>
  <c r="C490" i="13"/>
  <c r="B490" i="13"/>
  <c r="D1387" i="15"/>
  <c r="C1387" i="15"/>
  <c r="B1387" i="15"/>
  <c r="A1388" i="15"/>
  <c r="C198" i="14"/>
  <c r="B198" i="14"/>
  <c r="A199" i="14"/>
  <c r="G198" i="14"/>
  <c r="D751" i="14"/>
  <c r="B751" i="14"/>
  <c r="A752" i="14"/>
  <c r="G1081" i="13"/>
  <c r="E1081" i="13"/>
  <c r="F1081" i="13" s="1"/>
  <c r="E179" i="13"/>
  <c r="G179" i="13" s="1"/>
  <c r="C406" i="14"/>
  <c r="A407" i="14"/>
  <c r="G406" i="14"/>
  <c r="B406" i="14"/>
  <c r="A841" i="15"/>
  <c r="D840" i="15"/>
  <c r="C840" i="15"/>
  <c r="B840" i="15"/>
  <c r="E1030" i="15"/>
  <c r="G1030" i="15" s="1"/>
  <c r="A1437" i="15"/>
  <c r="C1436" i="15"/>
  <c r="B1436" i="15"/>
  <c r="D1436" i="15"/>
  <c r="A241" i="13"/>
  <c r="D240" i="13"/>
  <c r="C240" i="13"/>
  <c r="B240" i="13"/>
  <c r="A42" i="13"/>
  <c r="D41" i="13"/>
  <c r="C41" i="13"/>
  <c r="B41" i="13"/>
  <c r="H780" i="13"/>
  <c r="J780" i="13" s="1"/>
  <c r="J188" i="14"/>
  <c r="H189" i="14" s="1"/>
  <c r="G831" i="13"/>
  <c r="E832" i="13" s="1"/>
  <c r="F832" i="13" s="1"/>
  <c r="I290" i="14"/>
  <c r="D1090" i="13"/>
  <c r="C1090" i="13"/>
  <c r="B1090" i="13"/>
  <c r="A1091" i="13"/>
  <c r="A1533" i="15"/>
  <c r="D1532" i="15"/>
  <c r="C1532" i="15"/>
  <c r="B1532" i="15"/>
  <c r="A1191" i="15"/>
  <c r="C1190" i="15"/>
  <c r="B1190" i="15"/>
  <c r="D1190" i="15"/>
  <c r="A96" i="14"/>
  <c r="G95" i="14"/>
  <c r="C95" i="14"/>
  <c r="B95" i="14"/>
  <c r="A1434" i="13"/>
  <c r="D1433" i="13"/>
  <c r="B1433" i="13"/>
  <c r="C1433" i="13"/>
  <c r="A91" i="15"/>
  <c r="D90" i="15"/>
  <c r="C90" i="15"/>
  <c r="B90" i="15"/>
  <c r="A191" i="15"/>
  <c r="D190" i="15"/>
  <c r="C190" i="15"/>
  <c r="B190" i="15"/>
  <c r="A1626" i="13"/>
  <c r="D1625" i="13"/>
  <c r="B1625" i="13"/>
  <c r="C1625" i="13"/>
  <c r="A1291" i="15"/>
  <c r="D1290" i="15"/>
  <c r="C1290" i="15"/>
  <c r="B1290" i="15"/>
  <c r="B340" i="13"/>
  <c r="A341" i="13"/>
  <c r="D340" i="13"/>
  <c r="C340" i="13"/>
  <c r="G328" i="15"/>
  <c r="E431" i="13"/>
  <c r="F431" i="13" s="1"/>
  <c r="D1385" i="13"/>
  <c r="C1385" i="13"/>
  <c r="B1385" i="13"/>
  <c r="A1386" i="13"/>
  <c r="A391" i="13"/>
  <c r="D390" i="13"/>
  <c r="C390" i="13"/>
  <c r="B390" i="13"/>
  <c r="H1178" i="13"/>
  <c r="I1178" i="13" s="1"/>
  <c r="J497" i="14"/>
  <c r="H498" i="14" s="1"/>
  <c r="J238" i="14"/>
  <c r="D944" i="14"/>
  <c r="B944" i="14"/>
  <c r="A945" i="14"/>
  <c r="A1143" i="13"/>
  <c r="D1142" i="13"/>
  <c r="C1142" i="13"/>
  <c r="B1142" i="13"/>
  <c r="D655" i="14"/>
  <c r="B655" i="14"/>
  <c r="A656" i="14"/>
  <c r="A991" i="13"/>
  <c r="C990" i="13"/>
  <c r="B990" i="13"/>
  <c r="D990" i="13"/>
  <c r="B895" i="14"/>
  <c r="A896" i="14"/>
  <c r="D895" i="14"/>
  <c r="D190" i="13"/>
  <c r="A191" i="13"/>
  <c r="C190" i="13"/>
  <c r="B190" i="13"/>
  <c r="F678" i="15"/>
  <c r="H1472" i="15"/>
  <c r="F1472" i="15"/>
  <c r="H881" i="15"/>
  <c r="J881" i="15" s="1"/>
  <c r="G510" i="14"/>
  <c r="C510" i="14"/>
  <c r="B510" i="14"/>
  <c r="A511" i="14"/>
  <c r="E278" i="15"/>
  <c r="F278" i="15" s="1"/>
  <c r="A41" i="15"/>
  <c r="D40" i="15"/>
  <c r="C40" i="15"/>
  <c r="B40" i="15"/>
  <c r="A241" i="15"/>
  <c r="D240" i="15"/>
  <c r="C240" i="15"/>
  <c r="B240" i="15"/>
  <c r="F228" i="15"/>
  <c r="J928" i="13"/>
  <c r="E1029" i="13"/>
  <c r="F1029" i="13" s="1"/>
  <c r="A800" i="14"/>
  <c r="D799" i="14"/>
  <c r="B799" i="14"/>
  <c r="A1674" i="13"/>
  <c r="D1673" i="13"/>
  <c r="C1673" i="13"/>
  <c r="B1673" i="13"/>
  <c r="D940" i="13"/>
  <c r="C940" i="13"/>
  <c r="B940" i="13"/>
  <c r="A941" i="13"/>
  <c r="H128" i="13"/>
  <c r="J128" i="13" s="1"/>
  <c r="H381" i="13"/>
  <c r="J381" i="13" s="1"/>
  <c r="G1472" i="15"/>
  <c r="G1417" i="13"/>
  <c r="D890" i="15"/>
  <c r="C890" i="15"/>
  <c r="B890" i="15"/>
  <c r="A891" i="15"/>
  <c r="H1129" i="13"/>
  <c r="J1129" i="13" s="1"/>
  <c r="J327" i="15"/>
  <c r="H328" i="15" s="1"/>
  <c r="E238" i="14"/>
  <c r="J1031" i="15"/>
  <c r="H1032" i="15" s="1"/>
  <c r="I1032" i="15" s="1"/>
  <c r="D1579" i="15"/>
  <c r="C1579" i="15"/>
  <c r="B1579" i="15"/>
  <c r="A1580" i="15"/>
  <c r="F475" i="15"/>
  <c r="A291" i="15"/>
  <c r="D290" i="15"/>
  <c r="C290" i="15"/>
  <c r="B290" i="15"/>
  <c r="I81" i="15"/>
  <c r="H1518" i="15"/>
  <c r="F1518" i="15"/>
  <c r="E1707" i="13"/>
  <c r="H1707" i="13" s="1"/>
  <c r="H580" i="13"/>
  <c r="J580" i="13" s="1"/>
  <c r="H327" i="13"/>
  <c r="J327" i="13" s="1"/>
  <c r="H344" i="14"/>
  <c r="J344" i="14" s="1"/>
  <c r="I83" i="14"/>
  <c r="E729" i="15"/>
  <c r="F729" i="15" s="1"/>
  <c r="J980" i="13"/>
  <c r="F187" i="14"/>
  <c r="A841" i="13"/>
  <c r="D840" i="13"/>
  <c r="C840" i="13"/>
  <c r="B840" i="13"/>
  <c r="D341" i="15"/>
  <c r="C341" i="15"/>
  <c r="B341" i="15"/>
  <c r="A342" i="15"/>
  <c r="D559" i="14"/>
  <c r="B559" i="14"/>
  <c r="A560" i="14"/>
  <c r="F1565" i="15"/>
  <c r="H139" i="14"/>
  <c r="I139" i="14" s="1"/>
  <c r="F381" i="13"/>
  <c r="F978" i="13"/>
  <c r="G78" i="15"/>
  <c r="F342" i="14"/>
  <c r="D343" i="14" s="1"/>
  <c r="F343" i="14" s="1"/>
  <c r="I28" i="15"/>
  <c r="I978" i="15"/>
  <c r="A992" i="14"/>
  <c r="D991" i="14"/>
  <c r="B991" i="14"/>
  <c r="I829" i="13"/>
  <c r="I127" i="15"/>
  <c r="A691" i="13"/>
  <c r="D690" i="13"/>
  <c r="C690" i="13"/>
  <c r="B690" i="13"/>
  <c r="C1240" i="15"/>
  <c r="B1240" i="15"/>
  <c r="A1241" i="15"/>
  <c r="D1240" i="15"/>
  <c r="A848" i="14"/>
  <c r="D847" i="14"/>
  <c r="B847" i="14"/>
  <c r="D1481" i="13"/>
  <c r="A1482" i="13"/>
  <c r="C1481" i="13"/>
  <c r="B1481" i="13"/>
  <c r="I1230" i="13"/>
  <c r="A704" i="14"/>
  <c r="B703" i="14"/>
  <c r="D703" i="14"/>
  <c r="G1565" i="15"/>
  <c r="C458" i="14"/>
  <c r="B458" i="14"/>
  <c r="A459" i="14"/>
  <c r="G458" i="14"/>
  <c r="I380" i="15"/>
  <c r="F732" i="13"/>
  <c r="G778" i="15"/>
  <c r="D292" i="14"/>
  <c r="F292" i="14" s="1"/>
  <c r="E31" i="15"/>
  <c r="F31" i="15" s="1"/>
  <c r="A91" i="13"/>
  <c r="D90" i="13"/>
  <c r="C90" i="13"/>
  <c r="B90" i="13"/>
  <c r="F1467" i="13"/>
  <c r="H1467" i="13"/>
  <c r="A147" i="14"/>
  <c r="G146" i="14"/>
  <c r="C146" i="14"/>
  <c r="B146" i="14"/>
  <c r="B890" i="13"/>
  <c r="A891" i="13"/>
  <c r="D890" i="13"/>
  <c r="C890" i="13"/>
  <c r="F1126" i="15"/>
  <c r="F1804" i="13"/>
  <c r="A392" i="15"/>
  <c r="D391" i="15"/>
  <c r="C391" i="15"/>
  <c r="B391" i="15"/>
  <c r="H679" i="15"/>
  <c r="J679" i="15" s="1"/>
  <c r="H280" i="15"/>
  <c r="I280" i="15" s="1"/>
  <c r="B1140" i="15"/>
  <c r="C1140" i="15"/>
  <c r="A1141" i="15"/>
  <c r="D1140" i="15"/>
  <c r="H1326" i="15"/>
  <c r="F1326" i="15"/>
  <c r="E1375" i="15"/>
  <c r="G1375" i="15" s="1"/>
  <c r="A1338" i="13"/>
  <c r="D1337" i="13"/>
  <c r="C1337" i="13"/>
  <c r="B1337" i="13"/>
  <c r="E134" i="14"/>
  <c r="H580" i="15"/>
  <c r="I580" i="15" s="1"/>
  <c r="G380" i="15"/>
  <c r="G1326" i="15"/>
  <c r="J180" i="15"/>
  <c r="A641" i="15"/>
  <c r="D640" i="15"/>
  <c r="C640" i="15"/>
  <c r="B640" i="15"/>
  <c r="E579" i="15"/>
  <c r="F579" i="15" s="1"/>
  <c r="E1276" i="13"/>
  <c r="H1276" i="13" s="1"/>
  <c r="A741" i="13"/>
  <c r="D740" i="13"/>
  <c r="C740" i="13"/>
  <c r="B740" i="13"/>
  <c r="A43" i="14"/>
  <c r="G42" i="14"/>
  <c r="C42" i="14"/>
  <c r="B42" i="14"/>
  <c r="E1612" i="13"/>
  <c r="H1612" i="13" s="1"/>
  <c r="E280" i="13"/>
  <c r="G280" i="13" s="1"/>
  <c r="H31" i="14"/>
  <c r="J31" i="14" s="1"/>
  <c r="D85" i="14"/>
  <c r="F85" i="14" s="1"/>
  <c r="D641" i="13"/>
  <c r="C641" i="13"/>
  <c r="B641" i="13"/>
  <c r="A642" i="13"/>
  <c r="F29" i="13"/>
  <c r="D1240" i="13"/>
  <c r="C1240" i="13"/>
  <c r="B1240" i="13"/>
  <c r="A1241" i="13"/>
  <c r="F828" i="15"/>
  <c r="G1467" i="13"/>
  <c r="H880" i="13"/>
  <c r="I880" i="13" s="1"/>
  <c r="E329" i="15"/>
  <c r="G329" i="15" s="1"/>
  <c r="B1483" i="15"/>
  <c r="C1483" i="15"/>
  <c r="A1484" i="15"/>
  <c r="D1483" i="15"/>
  <c r="H531" i="13"/>
  <c r="J531" i="13" s="1"/>
  <c r="D140" i="15"/>
  <c r="C140" i="15"/>
  <c r="B140" i="15"/>
  <c r="A141" i="15"/>
  <c r="C541" i="15"/>
  <c r="B541" i="15"/>
  <c r="D541" i="15"/>
  <c r="A542" i="15"/>
  <c r="C990" i="15"/>
  <c r="B990" i="15"/>
  <c r="A991" i="15"/>
  <c r="D990" i="15"/>
  <c r="E428" i="15"/>
  <c r="F428" i="15" s="1"/>
  <c r="F929" i="13"/>
  <c r="I730" i="13"/>
  <c r="J178" i="13"/>
  <c r="H179" i="13" s="1"/>
  <c r="I179" i="13" s="1"/>
  <c r="A93" i="5"/>
  <c r="C92" i="5"/>
  <c r="B92" i="5"/>
  <c r="D92" i="5"/>
  <c r="A142" i="13"/>
  <c r="D141" i="13"/>
  <c r="C141" i="13"/>
  <c r="B141" i="13"/>
  <c r="D791" i="13"/>
  <c r="C791" i="13"/>
  <c r="B791" i="13"/>
  <c r="A792" i="13"/>
  <c r="D590" i="13"/>
  <c r="C590" i="13"/>
  <c r="B590" i="13"/>
  <c r="A591" i="13"/>
  <c r="A442" i="13"/>
  <c r="D441" i="13"/>
  <c r="C441" i="13"/>
  <c r="B441" i="13"/>
  <c r="J1086" i="15"/>
  <c r="H1086" i="15"/>
  <c r="I1086" i="15" s="1"/>
  <c r="H628" i="15"/>
  <c r="J628" i="15" s="1"/>
  <c r="A1191" i="13"/>
  <c r="D1190" i="13"/>
  <c r="C1190" i="13"/>
  <c r="B1190" i="13"/>
  <c r="F327" i="13"/>
  <c r="F1757" i="13"/>
  <c r="B292" i="13"/>
  <c r="A293" i="13"/>
  <c r="D292" i="13"/>
  <c r="C292" i="13"/>
  <c r="A1629" i="15"/>
  <c r="D1628" i="15"/>
  <c r="C1628" i="15"/>
  <c r="B1628" i="15"/>
  <c r="C250" i="14"/>
  <c r="B250" i="14"/>
  <c r="A251" i="14"/>
  <c r="G250" i="14"/>
  <c r="E479" i="13"/>
  <c r="G479" i="13" s="1"/>
  <c r="B1090" i="15"/>
  <c r="D1090" i="15"/>
  <c r="C1090" i="15"/>
  <c r="A1091" i="15"/>
  <c r="C1042" i="15"/>
  <c r="B1042" i="15"/>
  <c r="D1042" i="15"/>
  <c r="A1043" i="15"/>
  <c r="H1615" i="15"/>
  <c r="I729" i="15"/>
  <c r="D740" i="15"/>
  <c r="C740" i="15"/>
  <c r="A741" i="15"/>
  <c r="B740" i="15"/>
  <c r="A1770" i="13"/>
  <c r="D1769" i="13"/>
  <c r="C1769" i="13"/>
  <c r="B1769" i="13"/>
  <c r="H227" i="13"/>
  <c r="I227" i="13" s="1"/>
  <c r="C791" i="15"/>
  <c r="B791" i="15"/>
  <c r="D791" i="15"/>
  <c r="A792" i="15"/>
  <c r="A591" i="15"/>
  <c r="D590" i="15"/>
  <c r="C590" i="15"/>
  <c r="B590" i="15"/>
  <c r="D499" i="14"/>
  <c r="E499" i="14" s="1"/>
  <c r="H449" i="14"/>
  <c r="I449" i="14" s="1"/>
  <c r="B442" i="15"/>
  <c r="D442" i="15"/>
  <c r="C442" i="15"/>
  <c r="A443" i="15"/>
  <c r="A45" i="5"/>
  <c r="D44" i="5"/>
  <c r="C44" i="5"/>
  <c r="B44" i="5"/>
  <c r="A941" i="15"/>
  <c r="D940" i="15"/>
  <c r="B940" i="15"/>
  <c r="C940" i="15"/>
  <c r="F630" i="15"/>
  <c r="H29" i="13"/>
  <c r="J29" i="13" s="1"/>
  <c r="F1615" i="15"/>
  <c r="B354" i="14"/>
  <c r="A355" i="14"/>
  <c r="G354" i="14"/>
  <c r="C354" i="14"/>
  <c r="H630" i="13"/>
  <c r="I630" i="13" s="1"/>
  <c r="B1721" i="13"/>
  <c r="A1722" i="13"/>
  <c r="D1721" i="13"/>
  <c r="C1721" i="13"/>
  <c r="H929" i="13"/>
  <c r="J929" i="13" s="1"/>
  <c r="I1030" i="13"/>
  <c r="E929" i="15"/>
  <c r="G929" i="15" s="1"/>
  <c r="B302" i="14"/>
  <c r="A303" i="14"/>
  <c r="G302" i="14"/>
  <c r="C302" i="14"/>
  <c r="B540" i="13"/>
  <c r="D540" i="13"/>
  <c r="C540" i="13"/>
  <c r="A541" i="13"/>
  <c r="A691" i="15"/>
  <c r="D690" i="15"/>
  <c r="C690" i="15"/>
  <c r="B690" i="15"/>
  <c r="A491" i="15"/>
  <c r="D490" i="15"/>
  <c r="C490" i="15"/>
  <c r="B490" i="15"/>
  <c r="A1041" i="13"/>
  <c r="C1040" i="13"/>
  <c r="B1040" i="13"/>
  <c r="D1040" i="13"/>
  <c r="A1291" i="13"/>
  <c r="D1290" i="13"/>
  <c r="C1290" i="13"/>
  <c r="B1290" i="13"/>
  <c r="E1179" i="15" l="1"/>
  <c r="F1179" i="15" s="1"/>
  <c r="H1135" i="15"/>
  <c r="I1135" i="15" s="1"/>
  <c r="J1135" i="15"/>
  <c r="G431" i="13"/>
  <c r="G1278" i="15"/>
  <c r="F879" i="15"/>
  <c r="E880" i="15" s="1"/>
  <c r="F880" i="15" s="1"/>
  <c r="H1375" i="15"/>
  <c r="F447" i="14"/>
  <c r="D448" i="14" s="1"/>
  <c r="E448" i="14" s="1"/>
  <c r="D449" i="14" s="1"/>
  <c r="E449" i="14" s="1"/>
  <c r="H428" i="15"/>
  <c r="I428" i="15" s="1"/>
  <c r="E381" i="15"/>
  <c r="F381" i="15" s="1"/>
  <c r="F1421" i="15"/>
  <c r="E1422" i="15" s="1"/>
  <c r="F1422" i="15" s="1"/>
  <c r="G1229" i="13"/>
  <c r="E1230" i="13" s="1"/>
  <c r="G1230" i="13" s="1"/>
  <c r="E1081" i="15"/>
  <c r="F1081" i="15" s="1"/>
  <c r="E879" i="15"/>
  <c r="G879" i="15" s="1"/>
  <c r="H1421" i="15"/>
  <c r="G130" i="13"/>
  <c r="F130" i="13"/>
  <c r="J189" i="14"/>
  <c r="I189" i="14"/>
  <c r="H190" i="14" s="1"/>
  <c r="I190" i="14" s="1"/>
  <c r="G1664" i="13"/>
  <c r="G79" i="15"/>
  <c r="F979" i="15"/>
  <c r="I781" i="15"/>
  <c r="H782" i="15" s="1"/>
  <c r="I782" i="15" s="1"/>
  <c r="F230" i="13"/>
  <c r="E231" i="13" s="1"/>
  <c r="G231" i="13" s="1"/>
  <c r="E33" i="5"/>
  <c r="F33" i="5" s="1"/>
  <c r="G33" i="5"/>
  <c r="G1228" i="15"/>
  <c r="E1229" i="15" s="1"/>
  <c r="G1229" i="15" s="1"/>
  <c r="E1664" i="13"/>
  <c r="I31" i="14"/>
  <c r="E292" i="14"/>
  <c r="D293" i="14" s="1"/>
  <c r="F293" i="14" s="1"/>
  <c r="F1180" i="13"/>
  <c r="H1664" i="13"/>
  <c r="F1612" i="13"/>
  <c r="E1613" i="13" s="1"/>
  <c r="G1613" i="13" s="1"/>
  <c r="G579" i="15"/>
  <c r="J139" i="14"/>
  <c r="G832" i="13"/>
  <c r="F1664" i="13"/>
  <c r="J280" i="15"/>
  <c r="H281" i="15" s="1"/>
  <c r="J281" i="15" s="1"/>
  <c r="G1612" i="13"/>
  <c r="I580" i="13"/>
  <c r="J1032" i="15"/>
  <c r="H1033" i="15" s="1"/>
  <c r="I1033" i="15" s="1"/>
  <c r="H1187" i="15"/>
  <c r="I1187" i="15" s="1"/>
  <c r="J1187" i="15"/>
  <c r="I933" i="15"/>
  <c r="H934" i="15" s="1"/>
  <c r="J934" i="15" s="1"/>
  <c r="I1129" i="13"/>
  <c r="E80" i="5"/>
  <c r="H80" i="5" s="1"/>
  <c r="F397" i="14"/>
  <c r="J432" i="13"/>
  <c r="J630" i="13"/>
  <c r="H631" i="13" s="1"/>
  <c r="J631" i="13" s="1"/>
  <c r="H1086" i="13"/>
  <c r="J1086" i="13" s="1"/>
  <c r="I1086" i="13"/>
  <c r="I529" i="15"/>
  <c r="F448" i="14"/>
  <c r="I327" i="13"/>
  <c r="H328" i="13" s="1"/>
  <c r="J328" i="13" s="1"/>
  <c r="F631" i="13"/>
  <c r="E632" i="13" s="1"/>
  <c r="G632" i="13" s="1"/>
  <c r="F1375" i="15"/>
  <c r="E1376" i="15" s="1"/>
  <c r="H1376" i="15" s="1"/>
  <c r="F1518" i="13"/>
  <c r="H1518" i="13"/>
  <c r="F1562" i="13"/>
  <c r="E1563" i="13" s="1"/>
  <c r="G1563" i="13" s="1"/>
  <c r="E79" i="15"/>
  <c r="F79" i="15" s="1"/>
  <c r="H229" i="15"/>
  <c r="G1324" i="13"/>
  <c r="E1324" i="13"/>
  <c r="H1324" i="13" s="1"/>
  <c r="G1276" i="13"/>
  <c r="G532" i="13"/>
  <c r="E533" i="13" s="1"/>
  <c r="G533" i="13" s="1"/>
  <c r="H1562" i="13"/>
  <c r="E782" i="13"/>
  <c r="F782" i="13" s="1"/>
  <c r="G1130" i="13"/>
  <c r="E1131" i="13" s="1"/>
  <c r="F1131" i="13" s="1"/>
  <c r="J282" i="13"/>
  <c r="H282" i="13"/>
  <c r="I282" i="13" s="1"/>
  <c r="G1082" i="13"/>
  <c r="E1082" i="13"/>
  <c r="F1082" i="13" s="1"/>
  <c r="J1229" i="15"/>
  <c r="H1229" i="15"/>
  <c r="I1229" i="15" s="1"/>
  <c r="J498" i="14"/>
  <c r="I498" i="14"/>
  <c r="J328" i="15"/>
  <c r="I328" i="15"/>
  <c r="J485" i="13"/>
  <c r="H485" i="13"/>
  <c r="I485" i="13" s="1"/>
  <c r="G78" i="13"/>
  <c r="E78" i="13"/>
  <c r="F78" i="13" s="1"/>
  <c r="E1279" i="15"/>
  <c r="G1279" i="15" s="1"/>
  <c r="J83" i="13"/>
  <c r="H83" i="13"/>
  <c r="I83" i="13" s="1"/>
  <c r="J1087" i="15"/>
  <c r="H1087" i="15"/>
  <c r="I1087" i="15" s="1"/>
  <c r="H681" i="13"/>
  <c r="I681" i="13" s="1"/>
  <c r="J1282" i="15"/>
  <c r="H1282" i="15"/>
  <c r="I1282" i="15" s="1"/>
  <c r="F35" i="14"/>
  <c r="D35" i="14"/>
  <c r="E35" i="14" s="1"/>
  <c r="A1485" i="15"/>
  <c r="D1484" i="15"/>
  <c r="C1484" i="15"/>
  <c r="B1484" i="15"/>
  <c r="E1473" i="15"/>
  <c r="F1473" i="15" s="1"/>
  <c r="A657" i="14"/>
  <c r="D656" i="14"/>
  <c r="B656" i="14"/>
  <c r="D1291" i="15"/>
  <c r="C1291" i="15"/>
  <c r="B1291" i="15"/>
  <c r="A1292" i="15"/>
  <c r="A753" i="14"/>
  <c r="D752" i="14"/>
  <c r="B752" i="14"/>
  <c r="A1819" i="13"/>
  <c r="D1818" i="13"/>
  <c r="C1818" i="13"/>
  <c r="B1818" i="13"/>
  <c r="G884" i="13"/>
  <c r="E884" i="13"/>
  <c r="F884" i="13" s="1"/>
  <c r="J179" i="13"/>
  <c r="H581" i="13"/>
  <c r="J581" i="13" s="1"/>
  <c r="F929" i="15"/>
  <c r="A1192" i="13"/>
  <c r="D1191" i="13"/>
  <c r="C1191" i="13"/>
  <c r="B1191" i="13"/>
  <c r="C641" i="15"/>
  <c r="B641" i="15"/>
  <c r="A642" i="15"/>
  <c r="D641" i="15"/>
  <c r="D291" i="15"/>
  <c r="C291" i="15"/>
  <c r="B291" i="15"/>
  <c r="A292" i="15"/>
  <c r="C191" i="15"/>
  <c r="B191" i="15"/>
  <c r="D191" i="15"/>
  <c r="A192" i="15"/>
  <c r="H1563" i="13"/>
  <c r="H483" i="15"/>
  <c r="J483" i="15" s="1"/>
  <c r="J880" i="13"/>
  <c r="H881" i="13" s="1"/>
  <c r="A1042" i="13"/>
  <c r="D1041" i="13"/>
  <c r="C1041" i="13"/>
  <c r="B1041" i="13"/>
  <c r="A1092" i="15"/>
  <c r="D1091" i="15"/>
  <c r="C1091" i="15"/>
  <c r="B1091" i="15"/>
  <c r="A143" i="13"/>
  <c r="D142" i="13"/>
  <c r="B142" i="13"/>
  <c r="C142" i="13"/>
  <c r="D991" i="15"/>
  <c r="A992" i="15"/>
  <c r="C991" i="15"/>
  <c r="B991" i="15"/>
  <c r="I531" i="13"/>
  <c r="F1276" i="13"/>
  <c r="B392" i="15"/>
  <c r="A393" i="15"/>
  <c r="C392" i="15"/>
  <c r="D392" i="15"/>
  <c r="E1566" i="15"/>
  <c r="G1566" i="15" s="1"/>
  <c r="C342" i="15"/>
  <c r="D342" i="15"/>
  <c r="B342" i="15"/>
  <c r="A343" i="15"/>
  <c r="E476" i="15"/>
  <c r="F476" i="15" s="1"/>
  <c r="E679" i="15"/>
  <c r="G679" i="15" s="1"/>
  <c r="A1438" i="15"/>
  <c r="C1437" i="15"/>
  <c r="D1437" i="15"/>
  <c r="B1437" i="15"/>
  <c r="G683" i="13"/>
  <c r="E683" i="13"/>
  <c r="F683" i="13" s="1"/>
  <c r="A849" i="14"/>
  <c r="D848" i="14"/>
  <c r="B848" i="14"/>
  <c r="H128" i="15"/>
  <c r="I128" i="15" s="1"/>
  <c r="A561" i="14"/>
  <c r="D560" i="14"/>
  <c r="B560" i="14"/>
  <c r="G1707" i="13"/>
  <c r="D1580" i="15"/>
  <c r="A1581" i="15"/>
  <c r="C1580" i="15"/>
  <c r="B1580" i="15"/>
  <c r="D41" i="15"/>
  <c r="C41" i="15"/>
  <c r="A42" i="15"/>
  <c r="B41" i="15"/>
  <c r="F1372" i="13"/>
  <c r="A492" i="13"/>
  <c r="D491" i="13"/>
  <c r="C491" i="13"/>
  <c r="B491" i="13"/>
  <c r="G428" i="15"/>
  <c r="E429" i="15" s="1"/>
  <c r="F429" i="15" s="1"/>
  <c r="A542" i="13"/>
  <c r="D541" i="13"/>
  <c r="C541" i="13"/>
  <c r="B541" i="13"/>
  <c r="E1616" i="15"/>
  <c r="H1616" i="15" s="1"/>
  <c r="I628" i="15"/>
  <c r="F329" i="15"/>
  <c r="E30" i="13"/>
  <c r="G30" i="13" s="1"/>
  <c r="G43" i="14"/>
  <c r="C43" i="14"/>
  <c r="B43" i="14"/>
  <c r="A44" i="14"/>
  <c r="A148" i="14"/>
  <c r="C147" i="14"/>
  <c r="B147" i="14"/>
  <c r="G147" i="14"/>
  <c r="H381" i="15"/>
  <c r="I381" i="15" s="1"/>
  <c r="H830" i="13"/>
  <c r="I830" i="13" s="1"/>
  <c r="F1707" i="13"/>
  <c r="I381" i="13"/>
  <c r="A1675" i="13"/>
  <c r="C1674" i="13"/>
  <c r="D1674" i="13"/>
  <c r="B1674" i="13"/>
  <c r="D1626" i="13"/>
  <c r="C1626" i="13"/>
  <c r="B1626" i="13"/>
  <c r="A1627" i="13"/>
  <c r="A1092" i="13"/>
  <c r="D1091" i="13"/>
  <c r="C1091" i="13"/>
  <c r="B1091" i="13"/>
  <c r="F1030" i="15"/>
  <c r="G1372" i="13"/>
  <c r="C1578" i="13"/>
  <c r="A1579" i="13"/>
  <c r="D1578" i="13"/>
  <c r="B1578" i="13"/>
  <c r="F499" i="14"/>
  <c r="D1338" i="13"/>
  <c r="C1338" i="13"/>
  <c r="B1338" i="13"/>
  <c r="A1339" i="13"/>
  <c r="H1031" i="13"/>
  <c r="J1031" i="13" s="1"/>
  <c r="A1142" i="15"/>
  <c r="B1141" i="15"/>
  <c r="D1141" i="15"/>
  <c r="C1141" i="15"/>
  <c r="B1241" i="15"/>
  <c r="A1242" i="15"/>
  <c r="D1241" i="15"/>
  <c r="C1241" i="15"/>
  <c r="C96" i="14"/>
  <c r="B96" i="14"/>
  <c r="A97" i="14"/>
  <c r="G96" i="14"/>
  <c r="D1531" i="13"/>
  <c r="C1531" i="13"/>
  <c r="B1531" i="13"/>
  <c r="A1532" i="13"/>
  <c r="G1029" i="13"/>
  <c r="E1030" i="13" s="1"/>
  <c r="I29" i="13"/>
  <c r="D1629" i="15"/>
  <c r="C1629" i="15"/>
  <c r="B1629" i="15"/>
  <c r="A1630" i="15"/>
  <c r="H84" i="14"/>
  <c r="J84" i="14" s="1"/>
  <c r="A512" i="14"/>
  <c r="G511" i="14"/>
  <c r="C511" i="14"/>
  <c r="B511" i="14"/>
  <c r="A192" i="13"/>
  <c r="D191" i="13"/>
  <c r="C191" i="13"/>
  <c r="B191" i="13"/>
  <c r="C391" i="13"/>
  <c r="B391" i="13"/>
  <c r="D391" i="13"/>
  <c r="A392" i="13"/>
  <c r="A92" i="15"/>
  <c r="D91" i="15"/>
  <c r="C91" i="15"/>
  <c r="B91" i="15"/>
  <c r="E1418" i="13"/>
  <c r="G1418" i="13" s="1"/>
  <c r="G278" i="15"/>
  <c r="E279" i="15" s="1"/>
  <c r="F279" i="15" s="1"/>
  <c r="A46" i="5"/>
  <c r="B45" i="5"/>
  <c r="D45" i="5"/>
  <c r="C45" i="5"/>
  <c r="G733" i="13"/>
  <c r="E733" i="13"/>
  <c r="F733" i="13" s="1"/>
  <c r="A443" i="13"/>
  <c r="C442" i="13"/>
  <c r="B442" i="13"/>
  <c r="D442" i="13"/>
  <c r="D443" i="15"/>
  <c r="A444" i="15"/>
  <c r="C443" i="15"/>
  <c r="B443" i="15"/>
  <c r="I832" i="15"/>
  <c r="A643" i="13"/>
  <c r="D642" i="13"/>
  <c r="C642" i="13"/>
  <c r="B642" i="13"/>
  <c r="J680" i="13"/>
  <c r="J681" i="13" s="1"/>
  <c r="E1127" i="15"/>
  <c r="F1127" i="15" s="1"/>
  <c r="E1468" i="13"/>
  <c r="F1468" i="13" s="1"/>
  <c r="A705" i="14"/>
  <c r="D704" i="14"/>
  <c r="B704" i="14"/>
  <c r="I395" i="14"/>
  <c r="A1387" i="13"/>
  <c r="D1386" i="13"/>
  <c r="C1386" i="13"/>
  <c r="B1386" i="13"/>
  <c r="H981" i="13"/>
  <c r="I981" i="13" s="1"/>
  <c r="A1534" i="15"/>
  <c r="D1533" i="15"/>
  <c r="C1533" i="15"/>
  <c r="B1533" i="15"/>
  <c r="F179" i="13"/>
  <c r="A200" i="14"/>
  <c r="G199" i="14"/>
  <c r="C199" i="14"/>
  <c r="B199" i="14"/>
  <c r="D608" i="14"/>
  <c r="A609" i="14"/>
  <c r="B608" i="14"/>
  <c r="G31" i="15"/>
  <c r="E32" i="15" s="1"/>
  <c r="G32" i="15" s="1"/>
  <c r="E779" i="15"/>
  <c r="F779" i="15" s="1"/>
  <c r="B741" i="13"/>
  <c r="D741" i="13"/>
  <c r="C741" i="13"/>
  <c r="A742" i="13"/>
  <c r="G355" i="14"/>
  <c r="C355" i="14"/>
  <c r="B355" i="14"/>
  <c r="A356" i="14"/>
  <c r="A1723" i="13"/>
  <c r="D1722" i="13"/>
  <c r="C1722" i="13"/>
  <c r="B1722" i="13"/>
  <c r="C1770" i="13"/>
  <c r="B1770" i="13"/>
  <c r="A1771" i="13"/>
  <c r="D1770" i="13"/>
  <c r="F479" i="13"/>
  <c r="A592" i="13"/>
  <c r="D591" i="13"/>
  <c r="B591" i="13"/>
  <c r="C591" i="13"/>
  <c r="F280" i="13"/>
  <c r="E631" i="15"/>
  <c r="G631" i="15" s="1"/>
  <c r="B93" i="5"/>
  <c r="A94" i="5"/>
  <c r="D93" i="5"/>
  <c r="C93" i="5"/>
  <c r="G459" i="14"/>
  <c r="C459" i="14"/>
  <c r="B459" i="14"/>
  <c r="A460" i="14"/>
  <c r="H1231" i="13"/>
  <c r="I1231" i="13" s="1"/>
  <c r="B992" i="14"/>
  <c r="D992" i="14"/>
  <c r="A993" i="14"/>
  <c r="I344" i="14"/>
  <c r="D239" i="14"/>
  <c r="F239" i="14" s="1"/>
  <c r="I128" i="13"/>
  <c r="D800" i="14"/>
  <c r="B800" i="14"/>
  <c r="A801" i="14"/>
  <c r="H181" i="15"/>
  <c r="I181" i="15" s="1"/>
  <c r="J227" i="13"/>
  <c r="H228" i="13" s="1"/>
  <c r="J228" i="13" s="1"/>
  <c r="H32" i="14"/>
  <c r="J32" i="14" s="1"/>
  <c r="D491" i="15"/>
  <c r="C491" i="15"/>
  <c r="B491" i="15"/>
  <c r="A492" i="15"/>
  <c r="H239" i="14"/>
  <c r="I239" i="14" s="1"/>
  <c r="E833" i="13"/>
  <c r="G833" i="13" s="1"/>
  <c r="A742" i="15"/>
  <c r="D741" i="15"/>
  <c r="B741" i="15"/>
  <c r="C741" i="15"/>
  <c r="A294" i="13"/>
  <c r="D293" i="13"/>
  <c r="C293" i="13"/>
  <c r="B293" i="13"/>
  <c r="A543" i="15"/>
  <c r="D542" i="15"/>
  <c r="C542" i="15"/>
  <c r="B542" i="15"/>
  <c r="E580" i="15"/>
  <c r="G580" i="15" s="1"/>
  <c r="D135" i="14"/>
  <c r="F135" i="14" s="1"/>
  <c r="H979" i="15"/>
  <c r="I979" i="15" s="1"/>
  <c r="D188" i="14"/>
  <c r="E188" i="14" s="1"/>
  <c r="E1519" i="15"/>
  <c r="H1519" i="15" s="1"/>
  <c r="A842" i="15"/>
  <c r="D841" i="15"/>
  <c r="C841" i="15"/>
  <c r="B841" i="15"/>
  <c r="I934" i="15"/>
  <c r="G729" i="15"/>
  <c r="J1178" i="13"/>
  <c r="H1179" i="13" s="1"/>
  <c r="I1179" i="13" s="1"/>
  <c r="H29" i="15"/>
  <c r="J29" i="15" s="1"/>
  <c r="A897" i="14"/>
  <c r="D896" i="14"/>
  <c r="B896" i="14"/>
  <c r="A1144" i="13"/>
  <c r="D1143" i="13"/>
  <c r="C1143" i="13"/>
  <c r="B1143" i="13"/>
  <c r="E432" i="13"/>
  <c r="G432" i="13" s="1"/>
  <c r="H291" i="14"/>
  <c r="J291" i="14" s="1"/>
  <c r="A43" i="13"/>
  <c r="D42" i="13"/>
  <c r="C42" i="13"/>
  <c r="B42" i="13"/>
  <c r="D398" i="14"/>
  <c r="F398" i="14" s="1"/>
  <c r="J449" i="14"/>
  <c r="H450" i="14" s="1"/>
  <c r="J450" i="14" s="1"/>
  <c r="E829" i="15"/>
  <c r="G829" i="15" s="1"/>
  <c r="D891" i="13"/>
  <c r="C891" i="13"/>
  <c r="B891" i="13"/>
  <c r="A892" i="13"/>
  <c r="C91" i="13"/>
  <c r="B91" i="13"/>
  <c r="A92" i="13"/>
  <c r="D91" i="13"/>
  <c r="H1130" i="13"/>
  <c r="I1130" i="13" s="1"/>
  <c r="E229" i="15"/>
  <c r="F229" i="15" s="1"/>
  <c r="A946" i="14"/>
  <c r="D945" i="14"/>
  <c r="B945" i="14"/>
  <c r="H731" i="13"/>
  <c r="I731" i="13" s="1"/>
  <c r="D1241" i="13"/>
  <c r="C1241" i="13"/>
  <c r="B1241" i="13"/>
  <c r="A1242" i="13"/>
  <c r="A692" i="13"/>
  <c r="D691" i="13"/>
  <c r="C691" i="13"/>
  <c r="B691" i="13"/>
  <c r="A842" i="13"/>
  <c r="D841" i="13"/>
  <c r="B841" i="13"/>
  <c r="C841" i="13"/>
  <c r="G527" i="15"/>
  <c r="F581" i="13"/>
  <c r="C1388" i="15"/>
  <c r="A1389" i="15"/>
  <c r="D1388" i="15"/>
  <c r="B1388" i="15"/>
  <c r="J580" i="15"/>
  <c r="H581" i="15" s="1"/>
  <c r="I581" i="15" s="1"/>
  <c r="G1179" i="15"/>
  <c r="A793" i="13"/>
  <c r="D792" i="13"/>
  <c r="C792" i="13"/>
  <c r="B792" i="13"/>
  <c r="C1291" i="13"/>
  <c r="B1291" i="13"/>
  <c r="D1291" i="13"/>
  <c r="A1292" i="13"/>
  <c r="I929" i="13"/>
  <c r="H730" i="15"/>
  <c r="I730" i="15" s="1"/>
  <c r="A252" i="14"/>
  <c r="G251" i="14"/>
  <c r="C251" i="14"/>
  <c r="B251" i="14"/>
  <c r="E328" i="13"/>
  <c r="G328" i="13" s="1"/>
  <c r="A142" i="15"/>
  <c r="D141" i="15"/>
  <c r="C141" i="15"/>
  <c r="B141" i="15"/>
  <c r="E85" i="14"/>
  <c r="G1327" i="15"/>
  <c r="E1327" i="15"/>
  <c r="F1327" i="15" s="1"/>
  <c r="I679" i="15"/>
  <c r="E131" i="13"/>
  <c r="F131" i="13" s="1"/>
  <c r="E979" i="13"/>
  <c r="F979" i="13" s="1"/>
  <c r="H82" i="15"/>
  <c r="J82" i="15" s="1"/>
  <c r="A892" i="15"/>
  <c r="D891" i="15"/>
  <c r="C891" i="15"/>
  <c r="B891" i="15"/>
  <c r="A942" i="13"/>
  <c r="B941" i="13"/>
  <c r="D941" i="13"/>
  <c r="C941" i="13"/>
  <c r="D1434" i="13"/>
  <c r="C1434" i="13"/>
  <c r="B1434" i="13"/>
  <c r="A1435" i="13"/>
  <c r="A692" i="15"/>
  <c r="D691" i="15"/>
  <c r="C691" i="15"/>
  <c r="B691" i="15"/>
  <c r="H140" i="14"/>
  <c r="I140" i="14" s="1"/>
  <c r="G303" i="14"/>
  <c r="C303" i="14"/>
  <c r="B303" i="14"/>
  <c r="A304" i="14"/>
  <c r="E1758" i="13"/>
  <c r="H1758" i="13" s="1"/>
  <c r="E343" i="14"/>
  <c r="C591" i="15"/>
  <c r="B591" i="15"/>
  <c r="A592" i="15"/>
  <c r="D591" i="15"/>
  <c r="A1044" i="15"/>
  <c r="D1043" i="15"/>
  <c r="C1043" i="15"/>
  <c r="B1043" i="15"/>
  <c r="D1482" i="13"/>
  <c r="C1482" i="13"/>
  <c r="B1482" i="13"/>
  <c r="A1483" i="13"/>
  <c r="E382" i="13"/>
  <c r="G382" i="13" s="1"/>
  <c r="I881" i="15"/>
  <c r="I780" i="13"/>
  <c r="D241" i="13"/>
  <c r="B241" i="13"/>
  <c r="A242" i="13"/>
  <c r="C241" i="13"/>
  <c r="G407" i="14"/>
  <c r="C407" i="14"/>
  <c r="B407" i="14"/>
  <c r="A408" i="14"/>
  <c r="F129" i="15"/>
  <c r="F179" i="15"/>
  <c r="D941" i="15"/>
  <c r="C941" i="15"/>
  <c r="B941" i="15"/>
  <c r="A942" i="15"/>
  <c r="A793" i="15"/>
  <c r="B792" i="15"/>
  <c r="D792" i="15"/>
  <c r="C792" i="15"/>
  <c r="E930" i="13"/>
  <c r="G930" i="13" s="1"/>
  <c r="E1805" i="13"/>
  <c r="G1805" i="13" s="1"/>
  <c r="B241" i="15"/>
  <c r="A242" i="15"/>
  <c r="C241" i="15"/>
  <c r="D241" i="15"/>
  <c r="A992" i="13"/>
  <c r="D991" i="13"/>
  <c r="C991" i="13"/>
  <c r="B991" i="13"/>
  <c r="A342" i="13"/>
  <c r="D341" i="13"/>
  <c r="C341" i="13"/>
  <c r="B341" i="13"/>
  <c r="C1191" i="15"/>
  <c r="A1192" i="15"/>
  <c r="B1191" i="15"/>
  <c r="D1191" i="15"/>
  <c r="D1340" i="15"/>
  <c r="C1340" i="15"/>
  <c r="B1340" i="15"/>
  <c r="A1341" i="15"/>
  <c r="E239" i="14" l="1"/>
  <c r="G880" i="15"/>
  <c r="J428" i="15"/>
  <c r="H429" i="15" s="1"/>
  <c r="I429" i="15" s="1"/>
  <c r="G229" i="15"/>
  <c r="J128" i="15"/>
  <c r="H129" i="15" s="1"/>
  <c r="J129" i="15" s="1"/>
  <c r="F1279" i="15"/>
  <c r="E1280" i="15" s="1"/>
  <c r="F1280" i="15" s="1"/>
  <c r="F1230" i="13"/>
  <c r="F679" i="15"/>
  <c r="E680" i="15" s="1"/>
  <c r="G680" i="15" s="1"/>
  <c r="J1136" i="15"/>
  <c r="H1136" i="15"/>
  <c r="I1136" i="15" s="1"/>
  <c r="J981" i="13"/>
  <c r="H982" i="13" s="1"/>
  <c r="I982" i="13" s="1"/>
  <c r="E80" i="15"/>
  <c r="G80" i="15" s="1"/>
  <c r="G381" i="15"/>
  <c r="E382" i="15" s="1"/>
  <c r="G382" i="15" s="1"/>
  <c r="G1081" i="15"/>
  <c r="E1082" i="15" s="1"/>
  <c r="F1082" i="15" s="1"/>
  <c r="J429" i="15"/>
  <c r="H430" i="15" s="1"/>
  <c r="I430" i="15" s="1"/>
  <c r="I483" i="15"/>
  <c r="F580" i="15"/>
  <c r="G1422" i="15"/>
  <c r="E1423" i="15" s="1"/>
  <c r="F1324" i="13"/>
  <c r="G131" i="13"/>
  <c r="J731" i="13"/>
  <c r="H732" i="13" s="1"/>
  <c r="J732" i="13" s="1"/>
  <c r="J381" i="15"/>
  <c r="H382" i="15" s="1"/>
  <c r="J382" i="15" s="1"/>
  <c r="E980" i="15"/>
  <c r="G980" i="15" s="1"/>
  <c r="I581" i="13"/>
  <c r="F980" i="15"/>
  <c r="H530" i="15"/>
  <c r="I530" i="15" s="1"/>
  <c r="F1418" i="13"/>
  <c r="E1419" i="13" s="1"/>
  <c r="G1419" i="13" s="1"/>
  <c r="G429" i="15"/>
  <c r="F80" i="5"/>
  <c r="G34" i="5"/>
  <c r="E34" i="5"/>
  <c r="H34" i="5" s="1"/>
  <c r="H1087" i="13"/>
  <c r="I1087" i="13" s="1"/>
  <c r="J1087" i="13"/>
  <c r="J1130" i="13"/>
  <c r="H1131" i="13" s="1"/>
  <c r="J1131" i="13" s="1"/>
  <c r="F1616" i="15"/>
  <c r="E1617" i="15" s="1"/>
  <c r="G476" i="15"/>
  <c r="E477" i="15" s="1"/>
  <c r="E1181" i="13"/>
  <c r="F1181" i="13" s="1"/>
  <c r="G1181" i="13"/>
  <c r="G1519" i="13"/>
  <c r="E1519" i="13"/>
  <c r="H1519" i="13" s="1"/>
  <c r="F1519" i="13"/>
  <c r="J1188" i="15"/>
  <c r="H1188" i="15"/>
  <c r="I1188" i="15" s="1"/>
  <c r="G1131" i="13"/>
  <c r="E1132" i="13" s="1"/>
  <c r="G782" i="13"/>
  <c r="E783" i="13" s="1"/>
  <c r="F783" i="13" s="1"/>
  <c r="H33" i="5"/>
  <c r="H433" i="13"/>
  <c r="I433" i="13" s="1"/>
  <c r="E1665" i="13"/>
  <c r="H1665" i="13" s="1"/>
  <c r="G1616" i="15"/>
  <c r="G279" i="15"/>
  <c r="E280" i="15" s="1"/>
  <c r="G280" i="15" s="1"/>
  <c r="I229" i="15"/>
  <c r="J229" i="15"/>
  <c r="G80" i="5"/>
  <c r="H1422" i="15"/>
  <c r="H1418" i="13"/>
  <c r="F1563" i="13"/>
  <c r="E1564" i="13" s="1"/>
  <c r="H1564" i="13" s="1"/>
  <c r="F1229" i="15"/>
  <c r="E1230" i="15" s="1"/>
  <c r="G1230" i="15" s="1"/>
  <c r="I881" i="13"/>
  <c r="J881" i="13"/>
  <c r="E132" i="13"/>
  <c r="G132" i="13" s="1"/>
  <c r="F36" i="14"/>
  <c r="D36" i="14"/>
  <c r="E36" i="14" s="1"/>
  <c r="G1030" i="13"/>
  <c r="F1030" i="13"/>
  <c r="J1283" i="15"/>
  <c r="H1283" i="15"/>
  <c r="I1283" i="15" s="1"/>
  <c r="J1230" i="15"/>
  <c r="H1230" i="15"/>
  <c r="I1230" i="15" s="1"/>
  <c r="G1328" i="15"/>
  <c r="E1328" i="15"/>
  <c r="H1328" i="15" s="1"/>
  <c r="J682" i="13"/>
  <c r="H682" i="13"/>
  <c r="I682" i="13" s="1"/>
  <c r="J486" i="13"/>
  <c r="H486" i="13"/>
  <c r="I486" i="13" s="1"/>
  <c r="G1083" i="13"/>
  <c r="E1083" i="13"/>
  <c r="F1083" i="13" s="1"/>
  <c r="J84" i="13"/>
  <c r="H84" i="13"/>
  <c r="I84" i="13" s="1"/>
  <c r="G79" i="13"/>
  <c r="E79" i="13"/>
  <c r="F79" i="13" s="1"/>
  <c r="J283" i="13"/>
  <c r="H283" i="13"/>
  <c r="I283" i="13" s="1"/>
  <c r="G885" i="13"/>
  <c r="E885" i="13"/>
  <c r="F885" i="13" s="1"/>
  <c r="D450" i="14"/>
  <c r="F450" i="14" s="1"/>
  <c r="E130" i="15"/>
  <c r="F130" i="15" s="1"/>
  <c r="E230" i="15"/>
  <c r="G230" i="15" s="1"/>
  <c r="B897" i="14"/>
  <c r="A898" i="14"/>
  <c r="D897" i="14"/>
  <c r="D240" i="14"/>
  <c r="E240" i="14" s="1"/>
  <c r="A1628" i="13"/>
  <c r="D1627" i="13"/>
  <c r="B1627" i="13"/>
  <c r="C1627" i="13"/>
  <c r="A243" i="15"/>
  <c r="D242" i="15"/>
  <c r="B242" i="15"/>
  <c r="C242" i="15"/>
  <c r="I281" i="15"/>
  <c r="H345" i="14"/>
  <c r="J345" i="14" s="1"/>
  <c r="B1723" i="13"/>
  <c r="A1724" i="13"/>
  <c r="D1723" i="13"/>
  <c r="C1723" i="13"/>
  <c r="F32" i="15"/>
  <c r="H833" i="15"/>
  <c r="J833" i="15" s="1"/>
  <c r="H30" i="13"/>
  <c r="J30" i="13" s="1"/>
  <c r="A344" i="15"/>
  <c r="D343" i="15"/>
  <c r="C343" i="15"/>
  <c r="B343" i="15"/>
  <c r="F449" i="14"/>
  <c r="A1193" i="15"/>
  <c r="D1192" i="15"/>
  <c r="B1192" i="15"/>
  <c r="C1192" i="15"/>
  <c r="F1805" i="13"/>
  <c r="J730" i="15"/>
  <c r="I291" i="14"/>
  <c r="F1519" i="15"/>
  <c r="E135" i="14"/>
  <c r="J581" i="15"/>
  <c r="I228" i="13"/>
  <c r="E180" i="13"/>
  <c r="G180" i="13" s="1"/>
  <c r="I1031" i="13"/>
  <c r="J830" i="13"/>
  <c r="H629" i="15"/>
  <c r="J629" i="15" s="1"/>
  <c r="D1042" i="13"/>
  <c r="C1042" i="13"/>
  <c r="B1042" i="13"/>
  <c r="A1043" i="13"/>
  <c r="F188" i="14"/>
  <c r="D189" i="14" s="1"/>
  <c r="H1805" i="13"/>
  <c r="J140" i="14"/>
  <c r="H141" i="14" s="1"/>
  <c r="I141" i="14" s="1"/>
  <c r="J782" i="15"/>
  <c r="F1376" i="15"/>
  <c r="H935" i="15"/>
  <c r="I935" i="15" s="1"/>
  <c r="G1519" i="15"/>
  <c r="C543" i="15"/>
  <c r="A544" i="15"/>
  <c r="D543" i="15"/>
  <c r="B543" i="15"/>
  <c r="A493" i="15"/>
  <c r="D492" i="15"/>
  <c r="C492" i="15"/>
  <c r="B492" i="15"/>
  <c r="E480" i="13"/>
  <c r="G480" i="13" s="1"/>
  <c r="A47" i="5"/>
  <c r="B46" i="5"/>
  <c r="C46" i="5"/>
  <c r="D46" i="5"/>
  <c r="A1533" i="13"/>
  <c r="D1532" i="13"/>
  <c r="B1532" i="13"/>
  <c r="C1532" i="13"/>
  <c r="E730" i="15"/>
  <c r="F730" i="15" s="1"/>
  <c r="A1340" i="13"/>
  <c r="D1339" i="13"/>
  <c r="C1339" i="13"/>
  <c r="B1339" i="13"/>
  <c r="D492" i="13"/>
  <c r="C492" i="13"/>
  <c r="B492" i="13"/>
  <c r="A493" i="13"/>
  <c r="F231" i="13"/>
  <c r="H499" i="14"/>
  <c r="J499" i="14" s="1"/>
  <c r="J190" i="14"/>
  <c r="D561" i="14"/>
  <c r="B561" i="14"/>
  <c r="A562" i="14"/>
  <c r="F1758" i="13"/>
  <c r="G1758" i="13"/>
  <c r="A943" i="13"/>
  <c r="D942" i="13"/>
  <c r="C942" i="13"/>
  <c r="B942" i="13"/>
  <c r="D500" i="14"/>
  <c r="E500" i="14" s="1"/>
  <c r="G1376" i="15"/>
  <c r="A706" i="14"/>
  <c r="D705" i="14"/>
  <c r="B705" i="14"/>
  <c r="A1580" i="13"/>
  <c r="D1579" i="13"/>
  <c r="C1579" i="13"/>
  <c r="B1579" i="13"/>
  <c r="E1373" i="13"/>
  <c r="G1373" i="13" s="1"/>
  <c r="G979" i="13"/>
  <c r="E980" i="13" s="1"/>
  <c r="A994" i="14"/>
  <c r="D993" i="14"/>
  <c r="B993" i="14"/>
  <c r="A1439" i="15"/>
  <c r="D1438" i="15"/>
  <c r="C1438" i="15"/>
  <c r="B1438" i="15"/>
  <c r="B842" i="13"/>
  <c r="A843" i="13"/>
  <c r="D842" i="13"/>
  <c r="C842" i="13"/>
  <c r="A95" i="5"/>
  <c r="C94" i="5"/>
  <c r="B94" i="5"/>
  <c r="D94" i="5"/>
  <c r="A445" i="15"/>
  <c r="D444" i="15"/>
  <c r="C444" i="15"/>
  <c r="B444" i="15"/>
  <c r="A1045" i="15"/>
  <c r="D1044" i="15"/>
  <c r="C1044" i="15"/>
  <c r="B1044" i="15"/>
  <c r="F829" i="15"/>
  <c r="F432" i="13"/>
  <c r="A43" i="15"/>
  <c r="D42" i="15"/>
  <c r="C42" i="15"/>
  <c r="B42" i="15"/>
  <c r="A144" i="13"/>
  <c r="D143" i="13"/>
  <c r="C143" i="13"/>
  <c r="B143" i="13"/>
  <c r="D657" i="14"/>
  <c r="B657" i="14"/>
  <c r="A658" i="14"/>
  <c r="I631" i="13"/>
  <c r="F328" i="13"/>
  <c r="I450" i="14"/>
  <c r="D842" i="15"/>
  <c r="A843" i="15"/>
  <c r="C842" i="15"/>
  <c r="B842" i="15"/>
  <c r="J979" i="15"/>
  <c r="J1231" i="13"/>
  <c r="G1468" i="13"/>
  <c r="F632" i="13"/>
  <c r="F30" i="13"/>
  <c r="H1566" i="15"/>
  <c r="A893" i="15"/>
  <c r="D892" i="15"/>
  <c r="C892" i="15"/>
  <c r="B892" i="15"/>
  <c r="A610" i="14"/>
  <c r="D609" i="14"/>
  <c r="B609" i="14"/>
  <c r="H1468" i="13"/>
  <c r="I84" i="14"/>
  <c r="A1243" i="15"/>
  <c r="D1242" i="15"/>
  <c r="C1242" i="15"/>
  <c r="B1242" i="15"/>
  <c r="D1819" i="13"/>
  <c r="C1819" i="13"/>
  <c r="B1819" i="13"/>
  <c r="A1820" i="13"/>
  <c r="H1473" i="15"/>
  <c r="J239" i="14"/>
  <c r="H240" i="14" s="1"/>
  <c r="I240" i="14" s="1"/>
  <c r="D342" i="13"/>
  <c r="C342" i="13"/>
  <c r="B342" i="13"/>
  <c r="A343" i="13"/>
  <c r="F930" i="13"/>
  <c r="A943" i="15"/>
  <c r="C942" i="15"/>
  <c r="D942" i="15"/>
  <c r="B942" i="15"/>
  <c r="A1436" i="13"/>
  <c r="D1435" i="13"/>
  <c r="B1435" i="13"/>
  <c r="C1435" i="13"/>
  <c r="D1389" i="15"/>
  <c r="C1389" i="15"/>
  <c r="B1389" i="15"/>
  <c r="A1390" i="15"/>
  <c r="H1613" i="13"/>
  <c r="D294" i="13"/>
  <c r="C294" i="13"/>
  <c r="B294" i="13"/>
  <c r="A295" i="13"/>
  <c r="I32" i="14"/>
  <c r="A461" i="14"/>
  <c r="G460" i="14"/>
  <c r="B460" i="14"/>
  <c r="C460" i="14"/>
  <c r="E330" i="15"/>
  <c r="F330" i="15" s="1"/>
  <c r="A850" i="14"/>
  <c r="D849" i="14"/>
  <c r="B849" i="14"/>
  <c r="J1179" i="13"/>
  <c r="A1193" i="13"/>
  <c r="C1192" i="13"/>
  <c r="B1192" i="13"/>
  <c r="D1192" i="13"/>
  <c r="G1473" i="15"/>
  <c r="F533" i="13"/>
  <c r="J181" i="15"/>
  <c r="H882" i="15"/>
  <c r="J882" i="15" s="1"/>
  <c r="A802" i="14"/>
  <c r="D801" i="14"/>
  <c r="B801" i="14"/>
  <c r="F1566" i="15"/>
  <c r="A243" i="13"/>
  <c r="D242" i="13"/>
  <c r="C242" i="13"/>
  <c r="B242" i="13"/>
  <c r="F382" i="13"/>
  <c r="A305" i="14"/>
  <c r="G304" i="14"/>
  <c r="C304" i="14"/>
  <c r="B304" i="14"/>
  <c r="I82" i="15"/>
  <c r="H1327" i="15"/>
  <c r="E398" i="14"/>
  <c r="F631" i="15"/>
  <c r="G1127" i="15"/>
  <c r="D1092" i="15"/>
  <c r="C1092" i="15"/>
  <c r="B1092" i="15"/>
  <c r="A1093" i="15"/>
  <c r="E930" i="15"/>
  <c r="F930" i="15" s="1"/>
  <c r="H180" i="13"/>
  <c r="I180" i="13" s="1"/>
  <c r="A293" i="15"/>
  <c r="B292" i="15"/>
  <c r="D292" i="15"/>
  <c r="C292" i="15"/>
  <c r="I29" i="15"/>
  <c r="E1031" i="15"/>
  <c r="F1031" i="15" s="1"/>
  <c r="D86" i="14"/>
  <c r="E86" i="14" s="1"/>
  <c r="D946" i="14"/>
  <c r="B946" i="14"/>
  <c r="A947" i="14"/>
  <c r="A93" i="13"/>
  <c r="D92" i="13"/>
  <c r="C92" i="13"/>
  <c r="B92" i="13"/>
  <c r="A1145" i="13"/>
  <c r="C1144" i="13"/>
  <c r="B1144" i="13"/>
  <c r="D1144" i="13"/>
  <c r="A444" i="13"/>
  <c r="D443" i="13"/>
  <c r="C443" i="13"/>
  <c r="B443" i="13"/>
  <c r="E881" i="15"/>
  <c r="G881" i="15" s="1"/>
  <c r="G97" i="14"/>
  <c r="C97" i="14"/>
  <c r="B97" i="14"/>
  <c r="A98" i="14"/>
  <c r="A1676" i="13"/>
  <c r="D1675" i="13"/>
  <c r="C1675" i="13"/>
  <c r="B1675" i="13"/>
  <c r="D542" i="13"/>
  <c r="C542" i="13"/>
  <c r="B542" i="13"/>
  <c r="A543" i="13"/>
  <c r="A1582" i="15"/>
  <c r="D1581" i="15"/>
  <c r="C1581" i="15"/>
  <c r="B1581" i="15"/>
  <c r="G684" i="13"/>
  <c r="E684" i="13"/>
  <c r="F684" i="13" s="1"/>
  <c r="A394" i="15"/>
  <c r="D393" i="15"/>
  <c r="C393" i="15"/>
  <c r="B393" i="15"/>
  <c r="A253" i="14"/>
  <c r="G252" i="14"/>
  <c r="C252" i="14"/>
  <c r="B252" i="14"/>
  <c r="C43" i="13"/>
  <c r="B43" i="13"/>
  <c r="A44" i="13"/>
  <c r="D43" i="13"/>
  <c r="F833" i="13"/>
  <c r="A644" i="13"/>
  <c r="D643" i="13"/>
  <c r="C643" i="13"/>
  <c r="B643" i="13"/>
  <c r="A357" i="14"/>
  <c r="G356" i="14"/>
  <c r="C356" i="14"/>
  <c r="B356" i="14"/>
  <c r="H484" i="15"/>
  <c r="J484" i="15" s="1"/>
  <c r="E1180" i="15"/>
  <c r="F1180" i="15" s="1"/>
  <c r="H680" i="15"/>
  <c r="J680" i="15" s="1"/>
  <c r="B692" i="13"/>
  <c r="A693" i="13"/>
  <c r="D692" i="13"/>
  <c r="C692" i="13"/>
  <c r="B92" i="15"/>
  <c r="A93" i="15"/>
  <c r="D92" i="15"/>
  <c r="C92" i="15"/>
  <c r="G281" i="13"/>
  <c r="E281" i="13"/>
  <c r="F281" i="13" s="1"/>
  <c r="A1093" i="13"/>
  <c r="D1092" i="13"/>
  <c r="C1092" i="13"/>
  <c r="B1092" i="13"/>
  <c r="H382" i="13"/>
  <c r="J382" i="13" s="1"/>
  <c r="E1231" i="13"/>
  <c r="F1231" i="13" s="1"/>
  <c r="D753" i="14"/>
  <c r="B753" i="14"/>
  <c r="A754" i="14"/>
  <c r="J1088" i="15"/>
  <c r="H1088" i="15"/>
  <c r="I1088" i="15" s="1"/>
  <c r="E528" i="15"/>
  <c r="F528" i="15" s="1"/>
  <c r="A143" i="15"/>
  <c r="D142" i="15"/>
  <c r="C142" i="15"/>
  <c r="B142" i="15"/>
  <c r="D1292" i="15"/>
  <c r="C1292" i="15"/>
  <c r="A1293" i="15"/>
  <c r="B1292" i="15"/>
  <c r="A593" i="13"/>
  <c r="D592" i="13"/>
  <c r="C592" i="13"/>
  <c r="B592" i="13"/>
  <c r="A193" i="15"/>
  <c r="D192" i="15"/>
  <c r="C192" i="15"/>
  <c r="B192" i="15"/>
  <c r="A201" i="14"/>
  <c r="G200" i="14"/>
  <c r="C200" i="14"/>
  <c r="B200" i="14"/>
  <c r="A993" i="15"/>
  <c r="D992" i="15"/>
  <c r="C992" i="15"/>
  <c r="B992" i="15"/>
  <c r="H329" i="15"/>
  <c r="J329" i="15" s="1"/>
  <c r="A409" i="14"/>
  <c r="G408" i="14"/>
  <c r="B408" i="14"/>
  <c r="C408" i="14"/>
  <c r="A794" i="15"/>
  <c r="D793" i="15"/>
  <c r="C793" i="15"/>
  <c r="B793" i="15"/>
  <c r="A794" i="13"/>
  <c r="D793" i="13"/>
  <c r="B793" i="13"/>
  <c r="C793" i="13"/>
  <c r="E581" i="15"/>
  <c r="G581" i="15" s="1"/>
  <c r="A1772" i="13"/>
  <c r="D1771" i="13"/>
  <c r="C1771" i="13"/>
  <c r="B1771" i="13"/>
  <c r="C512" i="14"/>
  <c r="B512" i="14"/>
  <c r="A513" i="14"/>
  <c r="G512" i="14"/>
  <c r="A693" i="15"/>
  <c r="C692" i="15"/>
  <c r="D692" i="15"/>
  <c r="B692" i="15"/>
  <c r="A1243" i="13"/>
  <c r="C1242" i="13"/>
  <c r="D1242" i="13"/>
  <c r="B1242" i="13"/>
  <c r="F1613" i="13"/>
  <c r="A393" i="13"/>
  <c r="C392" i="13"/>
  <c r="D392" i="13"/>
  <c r="B392" i="13"/>
  <c r="B1341" i="15"/>
  <c r="A1342" i="15"/>
  <c r="D1341" i="15"/>
  <c r="C1341" i="15"/>
  <c r="H129" i="13"/>
  <c r="I129" i="13" s="1"/>
  <c r="A993" i="13"/>
  <c r="C992" i="13"/>
  <c r="B992" i="13"/>
  <c r="D992" i="13"/>
  <c r="E180" i="15"/>
  <c r="G180" i="15" s="1"/>
  <c r="H781" i="13"/>
  <c r="J781" i="13" s="1"/>
  <c r="I328" i="13"/>
  <c r="H930" i="13"/>
  <c r="J930" i="13" s="1"/>
  <c r="E293" i="14"/>
  <c r="E582" i="13"/>
  <c r="F582" i="13" s="1"/>
  <c r="D1387" i="13"/>
  <c r="C1387" i="13"/>
  <c r="B1387" i="13"/>
  <c r="A1388" i="13"/>
  <c r="A1631" i="15"/>
  <c r="D1630" i="15"/>
  <c r="C1630" i="15"/>
  <c r="B1630" i="15"/>
  <c r="E1708" i="13"/>
  <c r="H1708" i="13" s="1"/>
  <c r="A149" i="14"/>
  <c r="G148" i="14"/>
  <c r="B148" i="14"/>
  <c r="C148" i="14"/>
  <c r="E1277" i="13"/>
  <c r="G1277" i="13" s="1"/>
  <c r="A593" i="15"/>
  <c r="D592" i="15"/>
  <c r="C592" i="15"/>
  <c r="B592" i="15"/>
  <c r="B1534" i="15"/>
  <c r="A1535" i="15"/>
  <c r="D1534" i="15"/>
  <c r="C1534" i="15"/>
  <c r="D1483" i="13"/>
  <c r="A1484" i="13"/>
  <c r="B1483" i="13"/>
  <c r="C1483" i="13"/>
  <c r="D344" i="14"/>
  <c r="F344" i="14" s="1"/>
  <c r="A1293" i="13"/>
  <c r="D1292" i="13"/>
  <c r="C1292" i="13"/>
  <c r="B1292" i="13"/>
  <c r="D892" i="13"/>
  <c r="C892" i="13"/>
  <c r="B892" i="13"/>
  <c r="A893" i="13"/>
  <c r="A743" i="15"/>
  <c r="D742" i="15"/>
  <c r="C742" i="15"/>
  <c r="B742" i="15"/>
  <c r="C742" i="13"/>
  <c r="D742" i="13"/>
  <c r="B742" i="13"/>
  <c r="A743" i="13"/>
  <c r="H396" i="14"/>
  <c r="J396" i="14" s="1"/>
  <c r="E734" i="13"/>
  <c r="F734" i="13" s="1"/>
  <c r="B192" i="13"/>
  <c r="A193" i="13"/>
  <c r="C192" i="13"/>
  <c r="D192" i="13"/>
  <c r="D1142" i="15"/>
  <c r="C1142" i="15"/>
  <c r="B1142" i="15"/>
  <c r="A1143" i="15"/>
  <c r="G44" i="14"/>
  <c r="A45" i="14"/>
  <c r="C44" i="14"/>
  <c r="B44" i="14"/>
  <c r="H532" i="13"/>
  <c r="J532" i="13" s="1"/>
  <c r="A643" i="15"/>
  <c r="C642" i="15"/>
  <c r="B642" i="15"/>
  <c r="D642" i="15"/>
  <c r="C1485" i="15"/>
  <c r="D1485" i="15"/>
  <c r="A1486" i="15"/>
  <c r="B1485" i="15"/>
  <c r="J1033" i="15"/>
  <c r="G779" i="15"/>
  <c r="G1082" i="15" l="1"/>
  <c r="E1083" i="15" s="1"/>
  <c r="E430" i="15"/>
  <c r="F430" i="15" s="1"/>
  <c r="F382" i="15"/>
  <c r="F680" i="15"/>
  <c r="E681" i="15" s="1"/>
  <c r="G681" i="15" s="1"/>
  <c r="G783" i="13"/>
  <c r="E344" i="14"/>
  <c r="D345" i="14" s="1"/>
  <c r="E345" i="14" s="1"/>
  <c r="J1137" i="15"/>
  <c r="H1137" i="15"/>
  <c r="I1137" i="15" s="1"/>
  <c r="F80" i="15"/>
  <c r="E81" i="15" s="1"/>
  <c r="F81" i="15" s="1"/>
  <c r="J430" i="15"/>
  <c r="H431" i="15" s="1"/>
  <c r="I431" i="15" s="1"/>
  <c r="J530" i="15"/>
  <c r="H531" i="15" s="1"/>
  <c r="F1423" i="15"/>
  <c r="H1423" i="15"/>
  <c r="H1088" i="13"/>
  <c r="J1088" i="13" s="1"/>
  <c r="I1088" i="13"/>
  <c r="F189" i="14"/>
  <c r="E189" i="14"/>
  <c r="H1617" i="15"/>
  <c r="G1617" i="15"/>
  <c r="F1617" i="15"/>
  <c r="E1618" i="15" s="1"/>
  <c r="F1618" i="15" s="1"/>
  <c r="G1132" i="13"/>
  <c r="F1132" i="13"/>
  <c r="E1133" i="13" s="1"/>
  <c r="G1133" i="13" s="1"/>
  <c r="G477" i="15"/>
  <c r="F477" i="15"/>
  <c r="E1182" i="13"/>
  <c r="F1182" i="13" s="1"/>
  <c r="H831" i="13"/>
  <c r="I831" i="13" s="1"/>
  <c r="J935" i="15"/>
  <c r="I680" i="15"/>
  <c r="E981" i="15"/>
  <c r="G981" i="15" s="1"/>
  <c r="F34" i="5"/>
  <c r="F240" i="14"/>
  <c r="D241" i="14" s="1"/>
  <c r="F241" i="14" s="1"/>
  <c r="J433" i="13"/>
  <c r="H434" i="13" s="1"/>
  <c r="E81" i="5"/>
  <c r="J982" i="13"/>
  <c r="H582" i="13"/>
  <c r="J582" i="13" s="1"/>
  <c r="I345" i="14"/>
  <c r="H346" i="14" s="1"/>
  <c r="J346" i="14" s="1"/>
  <c r="F180" i="15"/>
  <c r="I382" i="13"/>
  <c r="I30" i="13"/>
  <c r="H31" i="13" s="1"/>
  <c r="J31" i="13" s="1"/>
  <c r="G1325" i="13"/>
  <c r="E1325" i="13"/>
  <c r="F1325" i="13" s="1"/>
  <c r="H1325" i="13"/>
  <c r="F86" i="14"/>
  <c r="D87" i="14" s="1"/>
  <c r="F87" i="14" s="1"/>
  <c r="G330" i="15"/>
  <c r="E331" i="15" s="1"/>
  <c r="G331" i="15" s="1"/>
  <c r="G734" i="13"/>
  <c r="E735" i="13" s="1"/>
  <c r="F1665" i="13"/>
  <c r="G1031" i="15"/>
  <c r="E1520" i="13"/>
  <c r="G1520" i="13"/>
  <c r="G730" i="15"/>
  <c r="G1665" i="13"/>
  <c r="H230" i="15"/>
  <c r="I230" i="15" s="1"/>
  <c r="F881" i="15"/>
  <c r="G1280" i="15"/>
  <c r="E1281" i="15" s="1"/>
  <c r="G1281" i="15" s="1"/>
  <c r="H1419" i="13"/>
  <c r="J129" i="13"/>
  <c r="H130" i="13" s="1"/>
  <c r="I130" i="13" s="1"/>
  <c r="J1189" i="15"/>
  <c r="H1189" i="15"/>
  <c r="I1189" i="15" s="1"/>
  <c r="G1423" i="15"/>
  <c r="I629" i="15"/>
  <c r="F230" i="15"/>
  <c r="G685" i="13"/>
  <c r="E685" i="13"/>
  <c r="F685" i="13" s="1"/>
  <c r="H983" i="13"/>
  <c r="I983" i="13" s="1"/>
  <c r="J85" i="13"/>
  <c r="H85" i="13"/>
  <c r="I85" i="13" s="1"/>
  <c r="G980" i="13"/>
  <c r="F980" i="13"/>
  <c r="J980" i="15"/>
  <c r="F37" i="14"/>
  <c r="D37" i="14"/>
  <c r="E37" i="14" s="1"/>
  <c r="H936" i="15"/>
  <c r="J936" i="15" s="1"/>
  <c r="G886" i="13"/>
  <c r="E886" i="13"/>
  <c r="F886" i="13" s="1"/>
  <c r="J1231" i="15"/>
  <c r="H1231" i="15"/>
  <c r="I1231" i="15" s="1"/>
  <c r="G1084" i="13"/>
  <c r="E1084" i="13"/>
  <c r="F1084" i="13" s="1"/>
  <c r="J284" i="13"/>
  <c r="H284" i="13"/>
  <c r="I284" i="13" s="1"/>
  <c r="J487" i="13"/>
  <c r="H487" i="13"/>
  <c r="I487" i="13" s="1"/>
  <c r="J1089" i="15"/>
  <c r="H1089" i="15"/>
  <c r="I1089" i="15" s="1"/>
  <c r="G282" i="13"/>
  <c r="E282" i="13"/>
  <c r="F282" i="13" s="1"/>
  <c r="J1284" i="15"/>
  <c r="H1284" i="15"/>
  <c r="I1284" i="15" s="1"/>
  <c r="G80" i="13"/>
  <c r="E80" i="13"/>
  <c r="F80" i="13" s="1"/>
  <c r="J683" i="13"/>
  <c r="H683" i="13"/>
  <c r="I683" i="13" s="1"/>
  <c r="E632" i="15"/>
  <c r="G632" i="15" s="1"/>
  <c r="E383" i="13"/>
  <c r="G383" i="13" s="1"/>
  <c r="H33" i="14"/>
  <c r="J33" i="14" s="1"/>
  <c r="E931" i="13"/>
  <c r="G931" i="13" s="1"/>
  <c r="A1244" i="15"/>
  <c r="D1243" i="15"/>
  <c r="C1243" i="15"/>
  <c r="B1243" i="15"/>
  <c r="B706" i="14"/>
  <c r="A707" i="14"/>
  <c r="D706" i="14"/>
  <c r="J240" i="14"/>
  <c r="E1032" i="15"/>
  <c r="G1032" i="15" s="1"/>
  <c r="G149" i="14"/>
  <c r="A150" i="14"/>
  <c r="C149" i="14"/>
  <c r="B149" i="14"/>
  <c r="A755" i="14"/>
  <c r="D754" i="14"/>
  <c r="B754" i="14"/>
  <c r="C1093" i="13"/>
  <c r="B1093" i="13"/>
  <c r="D1093" i="13"/>
  <c r="A1094" i="13"/>
  <c r="E784" i="13"/>
  <c r="F784" i="13" s="1"/>
  <c r="A296" i="13"/>
  <c r="D295" i="13"/>
  <c r="C295" i="13"/>
  <c r="B295" i="13"/>
  <c r="A344" i="13"/>
  <c r="D343" i="13"/>
  <c r="C343" i="13"/>
  <c r="B343" i="13"/>
  <c r="H85" i="14"/>
  <c r="J85" i="14" s="1"/>
  <c r="H1373" i="13"/>
  <c r="E780" i="15"/>
  <c r="F780" i="15" s="1"/>
  <c r="E232" i="13"/>
  <c r="G232" i="13" s="1"/>
  <c r="F180" i="13"/>
  <c r="F1328" i="15"/>
  <c r="H1034" i="15"/>
  <c r="I1034" i="15" s="1"/>
  <c r="J141" i="14"/>
  <c r="H142" i="14" s="1"/>
  <c r="B794" i="13"/>
  <c r="A795" i="13"/>
  <c r="D794" i="13"/>
  <c r="C794" i="13"/>
  <c r="A1294" i="15"/>
  <c r="D1293" i="15"/>
  <c r="C1293" i="15"/>
  <c r="B1293" i="15"/>
  <c r="C45" i="14"/>
  <c r="G45" i="14"/>
  <c r="A46" i="14"/>
  <c r="B45" i="14"/>
  <c r="I781" i="13"/>
  <c r="A694" i="15"/>
  <c r="D693" i="15"/>
  <c r="C693" i="15"/>
  <c r="B693" i="15"/>
  <c r="C1293" i="13"/>
  <c r="B1293" i="13"/>
  <c r="D1293" i="13"/>
  <c r="A1294" i="13"/>
  <c r="B1535" i="15"/>
  <c r="D1535" i="15"/>
  <c r="C1535" i="15"/>
  <c r="A1536" i="15"/>
  <c r="I329" i="15"/>
  <c r="H30" i="15"/>
  <c r="J30" i="15" s="1"/>
  <c r="D399" i="14"/>
  <c r="F399" i="14" s="1"/>
  <c r="E534" i="13"/>
  <c r="F534" i="13" s="1"/>
  <c r="C1390" i="15"/>
  <c r="A1391" i="15"/>
  <c r="D1390" i="15"/>
  <c r="B1390" i="15"/>
  <c r="B95" i="5"/>
  <c r="A96" i="5"/>
  <c r="D95" i="5"/>
  <c r="C95" i="5"/>
  <c r="F1373" i="13"/>
  <c r="A1534" i="13"/>
  <c r="D1533" i="13"/>
  <c r="C1533" i="13"/>
  <c r="B1533" i="13"/>
  <c r="D544" i="15"/>
  <c r="C544" i="15"/>
  <c r="B544" i="15"/>
  <c r="A545" i="15"/>
  <c r="D243" i="15"/>
  <c r="B243" i="15"/>
  <c r="A244" i="15"/>
  <c r="C243" i="15"/>
  <c r="B1342" i="15"/>
  <c r="A1343" i="15"/>
  <c r="D1342" i="15"/>
  <c r="C1342" i="15"/>
  <c r="A94" i="15"/>
  <c r="D93" i="15"/>
  <c r="C93" i="15"/>
  <c r="B93" i="15"/>
  <c r="B1582" i="15"/>
  <c r="D1582" i="15"/>
  <c r="C1582" i="15"/>
  <c r="A1583" i="15"/>
  <c r="A1440" i="15"/>
  <c r="D1439" i="15"/>
  <c r="B1439" i="15"/>
  <c r="C1439" i="15"/>
  <c r="A1044" i="13"/>
  <c r="D1043" i="13"/>
  <c r="C1043" i="13"/>
  <c r="B1043" i="13"/>
  <c r="H229" i="13"/>
  <c r="J229" i="13" s="1"/>
  <c r="B344" i="15"/>
  <c r="A345" i="15"/>
  <c r="D344" i="15"/>
  <c r="C344" i="15"/>
  <c r="E1474" i="15"/>
  <c r="G1474" i="15" s="1"/>
  <c r="H882" i="13"/>
  <c r="J882" i="13" s="1"/>
  <c r="A194" i="15"/>
  <c r="D193" i="15"/>
  <c r="C193" i="15"/>
  <c r="B193" i="15"/>
  <c r="G253" i="14"/>
  <c r="C253" i="14"/>
  <c r="B253" i="14"/>
  <c r="A254" i="14"/>
  <c r="A544" i="13"/>
  <c r="D543" i="13"/>
  <c r="B543" i="13"/>
  <c r="C543" i="13"/>
  <c r="A1146" i="13"/>
  <c r="D1145" i="13"/>
  <c r="C1145" i="13"/>
  <c r="B1145" i="13"/>
  <c r="D243" i="13"/>
  <c r="C243" i="13"/>
  <c r="B243" i="13"/>
  <c r="A244" i="13"/>
  <c r="C843" i="15"/>
  <c r="B843" i="15"/>
  <c r="A844" i="15"/>
  <c r="D843" i="15"/>
  <c r="D144" i="13"/>
  <c r="C144" i="13"/>
  <c r="B144" i="13"/>
  <c r="A145" i="13"/>
  <c r="E1469" i="13"/>
  <c r="E181" i="15"/>
  <c r="G181" i="15" s="1"/>
  <c r="C743" i="15"/>
  <c r="B743" i="15"/>
  <c r="A744" i="15"/>
  <c r="D743" i="15"/>
  <c r="F1230" i="15"/>
  <c r="F1708" i="13"/>
  <c r="G582" i="13"/>
  <c r="F1419" i="13"/>
  <c r="H83" i="15"/>
  <c r="I83" i="15" s="1"/>
  <c r="D136" i="14"/>
  <c r="F136" i="14" s="1"/>
  <c r="J180" i="13"/>
  <c r="A644" i="15"/>
  <c r="D643" i="15"/>
  <c r="C643" i="15"/>
  <c r="B643" i="15"/>
  <c r="A394" i="13"/>
  <c r="D393" i="13"/>
  <c r="C393" i="13"/>
  <c r="B393" i="13"/>
  <c r="C1772" i="13"/>
  <c r="B1772" i="13"/>
  <c r="A1773" i="13"/>
  <c r="D1772" i="13"/>
  <c r="C143" i="15"/>
  <c r="B143" i="15"/>
  <c r="A144" i="15"/>
  <c r="D143" i="15"/>
  <c r="A294" i="15"/>
  <c r="D293" i="15"/>
  <c r="C293" i="15"/>
  <c r="B293" i="15"/>
  <c r="E1567" i="15"/>
  <c r="H1567" i="15" s="1"/>
  <c r="D610" i="14"/>
  <c r="A611" i="14"/>
  <c r="B610" i="14"/>
  <c r="H1089" i="13"/>
  <c r="I1089" i="13" s="1"/>
  <c r="A1046" i="15"/>
  <c r="B1045" i="15"/>
  <c r="D1045" i="15"/>
  <c r="C1045" i="15"/>
  <c r="A494" i="13"/>
  <c r="D493" i="13"/>
  <c r="C493" i="13"/>
  <c r="B493" i="13"/>
  <c r="E1520" i="15"/>
  <c r="G1520" i="15" s="1"/>
  <c r="G130" i="15"/>
  <c r="H582" i="15"/>
  <c r="I582" i="15" s="1"/>
  <c r="I382" i="15"/>
  <c r="H191" i="14"/>
  <c r="I191" i="14" s="1"/>
  <c r="E882" i="15"/>
  <c r="G882" i="15" s="1"/>
  <c r="H181" i="13"/>
  <c r="I181" i="13" s="1"/>
  <c r="A1194" i="13"/>
  <c r="D1193" i="13"/>
  <c r="C1193" i="13"/>
  <c r="B1193" i="13"/>
  <c r="A1821" i="13"/>
  <c r="D1820" i="13"/>
  <c r="C1820" i="13"/>
  <c r="B1820" i="13"/>
  <c r="H451" i="14"/>
  <c r="J451" i="14" s="1"/>
  <c r="B994" i="14"/>
  <c r="A995" i="14"/>
  <c r="D994" i="14"/>
  <c r="E1759" i="13"/>
  <c r="G1759" i="13" s="1"/>
  <c r="A48" i="5"/>
  <c r="B47" i="5"/>
  <c r="D47" i="5"/>
  <c r="C47" i="5"/>
  <c r="H292" i="14"/>
  <c r="I292" i="14" s="1"/>
  <c r="H1232" i="13"/>
  <c r="I1232" i="13" s="1"/>
  <c r="A94" i="13"/>
  <c r="D93" i="13"/>
  <c r="C93" i="13"/>
  <c r="B93" i="13"/>
  <c r="E329" i="13"/>
  <c r="G329" i="13" s="1"/>
  <c r="A44" i="15"/>
  <c r="D43" i="15"/>
  <c r="C43" i="15"/>
  <c r="B43" i="15"/>
  <c r="C1580" i="13"/>
  <c r="A1581" i="13"/>
  <c r="D1580" i="13"/>
  <c r="B1580" i="13"/>
  <c r="E1377" i="15"/>
  <c r="G1377" i="15" s="1"/>
  <c r="F1564" i="13"/>
  <c r="E1031" i="13"/>
  <c r="G1031" i="13" s="1"/>
  <c r="H980" i="15"/>
  <c r="I980" i="15" s="1"/>
  <c r="D1143" i="15"/>
  <c r="C1143" i="15"/>
  <c r="A1144" i="15"/>
  <c r="B1143" i="15"/>
  <c r="G1708" i="13"/>
  <c r="A594" i="15"/>
  <c r="D593" i="15"/>
  <c r="C593" i="15"/>
  <c r="B593" i="15"/>
  <c r="A994" i="15"/>
  <c r="D993" i="15"/>
  <c r="C993" i="15"/>
  <c r="B993" i="15"/>
  <c r="G513" i="14"/>
  <c r="C513" i="14"/>
  <c r="B513" i="14"/>
  <c r="A514" i="14"/>
  <c r="F581" i="15"/>
  <c r="D794" i="15"/>
  <c r="C794" i="15"/>
  <c r="B794" i="15"/>
  <c r="A795" i="15"/>
  <c r="D593" i="13"/>
  <c r="C593" i="13"/>
  <c r="B593" i="13"/>
  <c r="A594" i="13"/>
  <c r="B644" i="13"/>
  <c r="A645" i="13"/>
  <c r="D644" i="13"/>
  <c r="C644" i="13"/>
  <c r="I396" i="14"/>
  <c r="F1277" i="13"/>
  <c r="I930" i="13"/>
  <c r="D993" i="13"/>
  <c r="C993" i="13"/>
  <c r="A994" i="13"/>
  <c r="B993" i="13"/>
  <c r="E1614" i="13"/>
  <c r="H1614" i="13" s="1"/>
  <c r="G1231" i="13"/>
  <c r="E834" i="13"/>
  <c r="G834" i="13" s="1"/>
  <c r="D394" i="15"/>
  <c r="C394" i="15"/>
  <c r="B394" i="15"/>
  <c r="A395" i="15"/>
  <c r="A948" i="14"/>
  <c r="D947" i="14"/>
  <c r="B947" i="14"/>
  <c r="G930" i="15"/>
  <c r="D1436" i="13"/>
  <c r="C1436" i="13"/>
  <c r="B1436" i="13"/>
  <c r="A1437" i="13"/>
  <c r="H632" i="13"/>
  <c r="J632" i="13" s="1"/>
  <c r="F480" i="13"/>
  <c r="G1564" i="13"/>
  <c r="A1725" i="13"/>
  <c r="D1724" i="13"/>
  <c r="C1724" i="13"/>
  <c r="B1724" i="13"/>
  <c r="D1628" i="13"/>
  <c r="C1628" i="13"/>
  <c r="B1628" i="13"/>
  <c r="A1629" i="13"/>
  <c r="E450" i="14"/>
  <c r="H731" i="15"/>
  <c r="I731" i="15" s="1"/>
  <c r="D893" i="15"/>
  <c r="C893" i="15"/>
  <c r="B893" i="15"/>
  <c r="A894" i="15"/>
  <c r="E383" i="15"/>
  <c r="F383" i="15" s="1"/>
  <c r="A563" i="14"/>
  <c r="D562" i="14"/>
  <c r="B562" i="14"/>
  <c r="E1806" i="13"/>
  <c r="H1806" i="13" s="1"/>
  <c r="I833" i="15"/>
  <c r="H1180" i="13"/>
  <c r="I1180" i="13" s="1"/>
  <c r="F280" i="15"/>
  <c r="H1277" i="13"/>
  <c r="A1632" i="15"/>
  <c r="D1631" i="15"/>
  <c r="C1631" i="15"/>
  <c r="B1631" i="15"/>
  <c r="C357" i="14"/>
  <c r="B357" i="14"/>
  <c r="A358" i="14"/>
  <c r="G357" i="14"/>
  <c r="A45" i="13"/>
  <c r="D44" i="13"/>
  <c r="C44" i="13"/>
  <c r="B44" i="13"/>
  <c r="A1677" i="13"/>
  <c r="C1676" i="13"/>
  <c r="D1676" i="13"/>
  <c r="B1676" i="13"/>
  <c r="D1093" i="15"/>
  <c r="C1093" i="15"/>
  <c r="B1093" i="15"/>
  <c r="A1094" i="15"/>
  <c r="D802" i="14"/>
  <c r="B802" i="14"/>
  <c r="A803" i="14"/>
  <c r="E433" i="13"/>
  <c r="G433" i="13" s="1"/>
  <c r="G528" i="15"/>
  <c r="E529" i="15" s="1"/>
  <c r="G1180" i="15"/>
  <c r="A1389" i="13"/>
  <c r="D1388" i="13"/>
  <c r="C1388" i="13"/>
  <c r="B1388" i="13"/>
  <c r="D444" i="13"/>
  <c r="C444" i="13"/>
  <c r="B444" i="13"/>
  <c r="A445" i="13"/>
  <c r="E31" i="13"/>
  <c r="G31" i="13" s="1"/>
  <c r="E830" i="15"/>
  <c r="G830" i="15" s="1"/>
  <c r="D843" i="13"/>
  <c r="C843" i="13"/>
  <c r="B843" i="13"/>
  <c r="A844" i="13"/>
  <c r="H630" i="15"/>
  <c r="I630" i="15" s="1"/>
  <c r="H182" i="15"/>
  <c r="I182" i="15" s="1"/>
  <c r="I1131" i="13"/>
  <c r="E1128" i="15"/>
  <c r="F1128" i="15" s="1"/>
  <c r="F500" i="14"/>
  <c r="D501" i="14" s="1"/>
  <c r="E501" i="14" s="1"/>
  <c r="D294" i="14"/>
  <c r="E294" i="14" s="1"/>
  <c r="I732" i="13"/>
  <c r="D1243" i="13"/>
  <c r="C1243" i="13"/>
  <c r="B1243" i="13"/>
  <c r="A1244" i="13"/>
  <c r="H383" i="13"/>
  <c r="J383" i="13" s="1"/>
  <c r="C305" i="14"/>
  <c r="B305" i="14"/>
  <c r="A306" i="14"/>
  <c r="G305" i="14"/>
  <c r="I882" i="15"/>
  <c r="E633" i="13"/>
  <c r="F633" i="13" s="1"/>
  <c r="A659" i="14"/>
  <c r="D658" i="14"/>
  <c r="B658" i="14"/>
  <c r="D1340" i="13"/>
  <c r="C1340" i="13"/>
  <c r="B1340" i="13"/>
  <c r="A1341" i="13"/>
  <c r="I129" i="15"/>
  <c r="H783" i="15"/>
  <c r="I783" i="15" s="1"/>
  <c r="I532" i="13"/>
  <c r="A694" i="13"/>
  <c r="D693" i="13"/>
  <c r="C693" i="13"/>
  <c r="B693" i="13"/>
  <c r="A894" i="13"/>
  <c r="B893" i="13"/>
  <c r="D893" i="13"/>
  <c r="C893" i="13"/>
  <c r="D193" i="13"/>
  <c r="B193" i="13"/>
  <c r="A194" i="13"/>
  <c r="C193" i="13"/>
  <c r="A1487" i="15"/>
  <c r="D1486" i="15"/>
  <c r="B1486" i="15"/>
  <c r="C1486" i="15"/>
  <c r="D1484" i="13"/>
  <c r="C1484" i="13"/>
  <c r="B1484" i="13"/>
  <c r="A1485" i="13"/>
  <c r="H329" i="13"/>
  <c r="I329" i="13" s="1"/>
  <c r="I484" i="15"/>
  <c r="C461" i="14"/>
  <c r="B461" i="14"/>
  <c r="A462" i="14"/>
  <c r="G461" i="14"/>
  <c r="A446" i="15"/>
  <c r="D445" i="15"/>
  <c r="C445" i="15"/>
  <c r="B445" i="15"/>
  <c r="I499" i="14"/>
  <c r="E731" i="15"/>
  <c r="G731" i="15" s="1"/>
  <c r="D1193" i="15"/>
  <c r="C1193" i="15"/>
  <c r="B1193" i="15"/>
  <c r="A1194" i="15"/>
  <c r="H282" i="15"/>
  <c r="I282" i="15" s="1"/>
  <c r="F132" i="13"/>
  <c r="D743" i="13"/>
  <c r="C743" i="13"/>
  <c r="B743" i="13"/>
  <c r="A744" i="13"/>
  <c r="C409" i="14"/>
  <c r="B409" i="14"/>
  <c r="A410" i="14"/>
  <c r="G409" i="14"/>
  <c r="G201" i="14"/>
  <c r="C201" i="14"/>
  <c r="B201" i="14"/>
  <c r="A202" i="14"/>
  <c r="A99" i="14"/>
  <c r="G98" i="14"/>
  <c r="B98" i="14"/>
  <c r="C98" i="14"/>
  <c r="A851" i="14"/>
  <c r="D850" i="14"/>
  <c r="B850" i="14"/>
  <c r="A944" i="15"/>
  <c r="D943" i="15"/>
  <c r="C943" i="15"/>
  <c r="B943" i="15"/>
  <c r="D943" i="13"/>
  <c r="C943" i="13"/>
  <c r="B943" i="13"/>
  <c r="A944" i="13"/>
  <c r="A494" i="15"/>
  <c r="D493" i="15"/>
  <c r="C493" i="15"/>
  <c r="B493" i="15"/>
  <c r="H1032" i="13"/>
  <c r="I1032" i="13" s="1"/>
  <c r="E33" i="15"/>
  <c r="F33" i="15" s="1"/>
  <c r="A899" i="14"/>
  <c r="D898" i="14"/>
  <c r="B898" i="14"/>
  <c r="G1083" i="15" l="1"/>
  <c r="F1083" i="15"/>
  <c r="J531" i="15"/>
  <c r="I531" i="15"/>
  <c r="H532" i="15" s="1"/>
  <c r="I532" i="15" s="1"/>
  <c r="I383" i="13"/>
  <c r="J1138" i="15"/>
  <c r="H1138" i="15"/>
  <c r="I1138" i="15" s="1"/>
  <c r="G430" i="15"/>
  <c r="E431" i="15" s="1"/>
  <c r="H681" i="15"/>
  <c r="I681" i="15" s="1"/>
  <c r="J1032" i="13"/>
  <c r="E1666" i="13"/>
  <c r="H1666" i="13" s="1"/>
  <c r="J431" i="15"/>
  <c r="H432" i="15" s="1"/>
  <c r="I432" i="15" s="1"/>
  <c r="J83" i="15"/>
  <c r="H84" i="15" s="1"/>
  <c r="J84" i="15" s="1"/>
  <c r="G383" i="15"/>
  <c r="I582" i="13"/>
  <c r="H583" i="13" s="1"/>
  <c r="F735" i="13"/>
  <c r="G735" i="13"/>
  <c r="F478" i="15"/>
  <c r="J434" i="13"/>
  <c r="I434" i="13"/>
  <c r="G231" i="15"/>
  <c r="E1326" i="13"/>
  <c r="H1326" i="13"/>
  <c r="G1326" i="13"/>
  <c r="F1326" i="13"/>
  <c r="J130" i="13"/>
  <c r="I33" i="14"/>
  <c r="F81" i="5"/>
  <c r="H81" i="5"/>
  <c r="J282" i="15"/>
  <c r="H283" i="15" s="1"/>
  <c r="I283" i="15" s="1"/>
  <c r="F1759" i="13"/>
  <c r="H1759" i="13"/>
  <c r="J292" i="14"/>
  <c r="G81" i="15"/>
  <c r="G633" i="13"/>
  <c r="I583" i="13"/>
  <c r="G1614" i="13"/>
  <c r="J583" i="13"/>
  <c r="H1190" i="15"/>
  <c r="I1190" i="15" s="1"/>
  <c r="J1190" i="15"/>
  <c r="F294" i="14"/>
  <c r="D295" i="14" s="1"/>
  <c r="F295" i="14" s="1"/>
  <c r="G1806" i="13"/>
  <c r="G33" i="15"/>
  <c r="E34" i="15" s="1"/>
  <c r="E190" i="14"/>
  <c r="I451" i="14"/>
  <c r="H452" i="14" s="1"/>
  <c r="F1520" i="15"/>
  <c r="E136" i="14"/>
  <c r="E478" i="15"/>
  <c r="G478" i="15" s="1"/>
  <c r="E231" i="15"/>
  <c r="F231" i="15" s="1"/>
  <c r="G780" i="15"/>
  <c r="J230" i="15"/>
  <c r="E1183" i="13"/>
  <c r="F1183" i="13" s="1"/>
  <c r="E1424" i="15"/>
  <c r="G1424" i="15" s="1"/>
  <c r="F1424" i="15"/>
  <c r="H1424" i="15"/>
  <c r="J630" i="15"/>
  <c r="H631" i="15" s="1"/>
  <c r="J631" i="15" s="1"/>
  <c r="I632" i="13"/>
  <c r="H633" i="13" s="1"/>
  <c r="J633" i="13" s="1"/>
  <c r="F1520" i="13"/>
  <c r="H1520" i="13"/>
  <c r="F345" i="14"/>
  <c r="D346" i="14" s="1"/>
  <c r="E346" i="14" s="1"/>
  <c r="J1089" i="13"/>
  <c r="D190" i="14"/>
  <c r="F190" i="14" s="1"/>
  <c r="H1520" i="15"/>
  <c r="I882" i="13"/>
  <c r="G1182" i="13"/>
  <c r="G81" i="5"/>
  <c r="F834" i="13"/>
  <c r="E835" i="13" s="1"/>
  <c r="F835" i="13" s="1"/>
  <c r="I229" i="13"/>
  <c r="H230" i="13" s="1"/>
  <c r="J230" i="13" s="1"/>
  <c r="E35" i="5"/>
  <c r="F35" i="5" s="1"/>
  <c r="G35" i="5"/>
  <c r="H35" i="5"/>
  <c r="I85" i="14"/>
  <c r="F501" i="14"/>
  <c r="D502" i="14" s="1"/>
  <c r="F502" i="14" s="1"/>
  <c r="H231" i="15"/>
  <c r="J231" i="15" s="1"/>
  <c r="J831" i="13"/>
  <c r="H832" i="13" s="1"/>
  <c r="F981" i="15"/>
  <c r="E982" i="15" s="1"/>
  <c r="G982" i="15" s="1"/>
  <c r="J684" i="13"/>
  <c r="H684" i="13"/>
  <c r="I684" i="13" s="1"/>
  <c r="G81" i="13"/>
  <c r="E81" i="13"/>
  <c r="F81" i="13" s="1"/>
  <c r="G1085" i="13"/>
  <c r="E1085" i="13"/>
  <c r="F1085" i="13" s="1"/>
  <c r="J1285" i="15"/>
  <c r="H1285" i="15"/>
  <c r="I1285" i="15" s="1"/>
  <c r="G283" i="13"/>
  <c r="E283" i="13"/>
  <c r="F283" i="13" s="1"/>
  <c r="J285" i="13"/>
  <c r="H285" i="13"/>
  <c r="I285" i="13" s="1"/>
  <c r="E232" i="15"/>
  <c r="G232" i="15" s="1"/>
  <c r="J1232" i="15"/>
  <c r="H1232" i="15"/>
  <c r="I1232" i="15" s="1"/>
  <c r="J1090" i="15"/>
  <c r="H1090" i="15"/>
  <c r="I1090" i="15" s="1"/>
  <c r="J86" i="13"/>
  <c r="H86" i="13"/>
  <c r="I86" i="13" s="1"/>
  <c r="F38" i="14"/>
  <c r="D38" i="14"/>
  <c r="E38" i="14" s="1"/>
  <c r="H293" i="14"/>
  <c r="J293" i="14" s="1"/>
  <c r="J142" i="14"/>
  <c r="I142" i="14"/>
  <c r="G887" i="13"/>
  <c r="E887" i="13"/>
  <c r="F887" i="13" s="1"/>
  <c r="G686" i="13"/>
  <c r="E686" i="13"/>
  <c r="F686" i="13" s="1"/>
  <c r="E82" i="15"/>
  <c r="F82" i="15" s="1"/>
  <c r="G529" i="15"/>
  <c r="F529" i="15"/>
  <c r="J488" i="13"/>
  <c r="H488" i="13"/>
  <c r="I488" i="13" s="1"/>
  <c r="A95" i="13"/>
  <c r="D94" i="13"/>
  <c r="B94" i="13"/>
  <c r="C94" i="13"/>
  <c r="A146" i="13"/>
  <c r="D145" i="13"/>
  <c r="C145" i="13"/>
  <c r="B145" i="13"/>
  <c r="A346" i="15"/>
  <c r="D345" i="15"/>
  <c r="C345" i="15"/>
  <c r="B345" i="15"/>
  <c r="D1536" i="15"/>
  <c r="B1536" i="15"/>
  <c r="A1537" i="15"/>
  <c r="C1536" i="15"/>
  <c r="G46" i="14"/>
  <c r="A47" i="14"/>
  <c r="C46" i="14"/>
  <c r="B46" i="14"/>
  <c r="H1035" i="15"/>
  <c r="I1035" i="15" s="1"/>
  <c r="E736" i="13"/>
  <c r="G736" i="13" s="1"/>
  <c r="H384" i="13"/>
  <c r="I384" i="13" s="1"/>
  <c r="H1132" i="13"/>
  <c r="J1132" i="13" s="1"/>
  <c r="F830" i="15"/>
  <c r="H931" i="13"/>
  <c r="J931" i="13" s="1"/>
  <c r="F1031" i="13"/>
  <c r="J181" i="13"/>
  <c r="A645" i="15"/>
  <c r="D644" i="15"/>
  <c r="C644" i="15"/>
  <c r="B644" i="15"/>
  <c r="F181" i="15"/>
  <c r="G1329" i="15"/>
  <c r="E1329" i="15"/>
  <c r="H1329" i="15" s="1"/>
  <c r="F1133" i="13"/>
  <c r="H34" i="14"/>
  <c r="J34" i="14" s="1"/>
  <c r="E1232" i="13"/>
  <c r="F1232" i="13" s="1"/>
  <c r="J1034" i="15"/>
  <c r="C1244" i="13"/>
  <c r="A1245" i="13"/>
  <c r="B1244" i="13"/>
  <c r="D1244" i="13"/>
  <c r="A1678" i="13"/>
  <c r="D1677" i="13"/>
  <c r="C1677" i="13"/>
  <c r="B1677" i="13"/>
  <c r="B44" i="15"/>
  <c r="A45" i="15"/>
  <c r="D44" i="15"/>
  <c r="C44" i="15"/>
  <c r="A495" i="13"/>
  <c r="D494" i="13"/>
  <c r="C494" i="13"/>
  <c r="B494" i="13"/>
  <c r="G534" i="13"/>
  <c r="E241" i="14"/>
  <c r="H485" i="15"/>
  <c r="I485" i="15" s="1"/>
  <c r="E1565" i="13"/>
  <c r="F1565" i="13" s="1"/>
  <c r="B995" i="14"/>
  <c r="A996" i="14"/>
  <c r="D995" i="14"/>
  <c r="F1469" i="13"/>
  <c r="H1469" i="13"/>
  <c r="D1146" i="13"/>
  <c r="C1146" i="13"/>
  <c r="B1146" i="13"/>
  <c r="A1147" i="13"/>
  <c r="A345" i="13"/>
  <c r="D344" i="13"/>
  <c r="C344" i="13"/>
  <c r="B344" i="13"/>
  <c r="F1032" i="15"/>
  <c r="F383" i="13"/>
  <c r="E87" i="14"/>
  <c r="J182" i="15"/>
  <c r="G306" i="14"/>
  <c r="C306" i="14"/>
  <c r="B306" i="14"/>
  <c r="A307" i="14"/>
  <c r="G1618" i="15"/>
  <c r="D1194" i="15"/>
  <c r="C1194" i="15"/>
  <c r="B1194" i="15"/>
  <c r="A1195" i="15"/>
  <c r="J329" i="13"/>
  <c r="I346" i="14"/>
  <c r="F31" i="13"/>
  <c r="F433" i="13"/>
  <c r="F681" i="15"/>
  <c r="D451" i="14"/>
  <c r="E451" i="14" s="1"/>
  <c r="H397" i="14"/>
  <c r="J397" i="14" s="1"/>
  <c r="F329" i="13"/>
  <c r="I31" i="13"/>
  <c r="F882" i="15"/>
  <c r="C94" i="15"/>
  <c r="B94" i="15"/>
  <c r="A95" i="15"/>
  <c r="D94" i="15"/>
  <c r="A1295" i="13"/>
  <c r="D1294" i="13"/>
  <c r="C1294" i="13"/>
  <c r="B1294" i="13"/>
  <c r="D755" i="14"/>
  <c r="B755" i="14"/>
  <c r="A756" i="14"/>
  <c r="J731" i="15"/>
  <c r="J732" i="15" s="1"/>
  <c r="H241" i="14"/>
  <c r="I241" i="14" s="1"/>
  <c r="G784" i="13"/>
  <c r="E785" i="13" s="1"/>
  <c r="E583" i="13"/>
  <c r="F583" i="13" s="1"/>
  <c r="H1618" i="15"/>
  <c r="A195" i="13"/>
  <c r="D194" i="13"/>
  <c r="C194" i="13"/>
  <c r="B194" i="13"/>
  <c r="A1630" i="13"/>
  <c r="D1629" i="13"/>
  <c r="B1629" i="13"/>
  <c r="C1629" i="13"/>
  <c r="A515" i="14"/>
  <c r="G514" i="14"/>
  <c r="C514" i="14"/>
  <c r="B514" i="14"/>
  <c r="C994" i="15"/>
  <c r="B994" i="15"/>
  <c r="A995" i="15"/>
  <c r="D994" i="15"/>
  <c r="H1377" i="15"/>
  <c r="A845" i="15"/>
  <c r="D844" i="15"/>
  <c r="C844" i="15"/>
  <c r="B844" i="15"/>
  <c r="B1534" i="13"/>
  <c r="A1535" i="13"/>
  <c r="D1534" i="13"/>
  <c r="C1534" i="13"/>
  <c r="E181" i="13"/>
  <c r="G181" i="13" s="1"/>
  <c r="A708" i="14"/>
  <c r="D707" i="14"/>
  <c r="B707" i="14"/>
  <c r="J783" i="15"/>
  <c r="H784" i="15" s="1"/>
  <c r="I936" i="15"/>
  <c r="E981" i="13"/>
  <c r="G981" i="13" s="1"/>
  <c r="D1485" i="13"/>
  <c r="A1486" i="13"/>
  <c r="B1485" i="13"/>
  <c r="C1485" i="13"/>
  <c r="H733" i="13"/>
  <c r="J733" i="13" s="1"/>
  <c r="H183" i="15"/>
  <c r="I183" i="15" s="1"/>
  <c r="A446" i="13"/>
  <c r="D445" i="13"/>
  <c r="C445" i="13"/>
  <c r="B445" i="13"/>
  <c r="E281" i="15"/>
  <c r="G281" i="15" s="1"/>
  <c r="F1377" i="15"/>
  <c r="E1374" i="13"/>
  <c r="G1374" i="13" s="1"/>
  <c r="F632" i="15"/>
  <c r="J1180" i="13"/>
  <c r="A852" i="14"/>
  <c r="D851" i="14"/>
  <c r="B851" i="14"/>
  <c r="A895" i="13"/>
  <c r="D894" i="13"/>
  <c r="C894" i="13"/>
  <c r="B894" i="13"/>
  <c r="H732" i="15"/>
  <c r="I732" i="15" s="1"/>
  <c r="A945" i="13"/>
  <c r="D944" i="13"/>
  <c r="C944" i="13"/>
  <c r="B944" i="13"/>
  <c r="D694" i="13"/>
  <c r="C694" i="13"/>
  <c r="B694" i="13"/>
  <c r="A695" i="13"/>
  <c r="A804" i="14"/>
  <c r="D803" i="14"/>
  <c r="B803" i="14"/>
  <c r="H1181" i="13"/>
  <c r="I1181" i="13" s="1"/>
  <c r="H383" i="15"/>
  <c r="I383" i="15" s="1"/>
  <c r="A1047" i="15"/>
  <c r="D1046" i="15"/>
  <c r="C1046" i="15"/>
  <c r="B1046" i="15"/>
  <c r="A1774" i="13"/>
  <c r="D1773" i="13"/>
  <c r="C1773" i="13"/>
  <c r="B1773" i="13"/>
  <c r="E399" i="14"/>
  <c r="F232" i="13"/>
  <c r="A297" i="13"/>
  <c r="D296" i="13"/>
  <c r="C296" i="13"/>
  <c r="B296" i="13"/>
  <c r="J191" i="14"/>
  <c r="E931" i="15"/>
  <c r="F931" i="15" s="1"/>
  <c r="J1232" i="13"/>
  <c r="D563" i="14"/>
  <c r="B563" i="14"/>
  <c r="A564" i="14"/>
  <c r="C494" i="15"/>
  <c r="B494" i="15"/>
  <c r="A495" i="15"/>
  <c r="D494" i="15"/>
  <c r="H834" i="15"/>
  <c r="I834" i="15" s="1"/>
  <c r="A646" i="13"/>
  <c r="D645" i="13"/>
  <c r="C645" i="13"/>
  <c r="B645" i="13"/>
  <c r="E479" i="15"/>
  <c r="F479" i="15" s="1"/>
  <c r="A545" i="13"/>
  <c r="D544" i="13"/>
  <c r="C544" i="13"/>
  <c r="B544" i="13"/>
  <c r="A1045" i="13"/>
  <c r="C1044" i="13"/>
  <c r="B1044" i="13"/>
  <c r="D1044" i="13"/>
  <c r="G1128" i="15"/>
  <c r="A203" i="14"/>
  <c r="G202" i="14"/>
  <c r="C202" i="14"/>
  <c r="B202" i="14"/>
  <c r="B899" i="14"/>
  <c r="A900" i="14"/>
  <c r="D899" i="14"/>
  <c r="C99" i="14"/>
  <c r="B99" i="14"/>
  <c r="A100" i="14"/>
  <c r="G99" i="14"/>
  <c r="F731" i="15"/>
  <c r="A46" i="13"/>
  <c r="D45" i="13"/>
  <c r="C45" i="13"/>
  <c r="B45" i="13"/>
  <c r="A595" i="15"/>
  <c r="C594" i="15"/>
  <c r="D594" i="15"/>
  <c r="B594" i="15"/>
  <c r="G1567" i="15"/>
  <c r="A255" i="14"/>
  <c r="G254" i="14"/>
  <c r="C254" i="14"/>
  <c r="B254" i="14"/>
  <c r="A195" i="15"/>
  <c r="C194" i="15"/>
  <c r="B194" i="15"/>
  <c r="D194" i="15"/>
  <c r="A97" i="5"/>
  <c r="C96" i="5"/>
  <c r="B96" i="5"/>
  <c r="D96" i="5"/>
  <c r="B1294" i="15"/>
  <c r="D1294" i="15"/>
  <c r="C1294" i="15"/>
  <c r="A1295" i="15"/>
  <c r="E781" i="15"/>
  <c r="G781" i="15" s="1"/>
  <c r="F1281" i="15"/>
  <c r="H1033" i="13"/>
  <c r="J1033" i="13" s="1"/>
  <c r="G1709" i="13"/>
  <c r="E1709" i="13"/>
  <c r="F1709" i="13" s="1"/>
  <c r="D844" i="13"/>
  <c r="C844" i="13"/>
  <c r="B844" i="13"/>
  <c r="A845" i="13"/>
  <c r="E1181" i="15"/>
  <c r="F1181" i="15" s="1"/>
  <c r="F1806" i="13"/>
  <c r="A895" i="15"/>
  <c r="D894" i="15"/>
  <c r="B894" i="15"/>
  <c r="C894" i="15"/>
  <c r="F1614" i="13"/>
  <c r="F1567" i="15"/>
  <c r="F331" i="15"/>
  <c r="F1666" i="13"/>
  <c r="I30" i="15"/>
  <c r="E133" i="13"/>
  <c r="G133" i="13" s="1"/>
  <c r="A1438" i="13"/>
  <c r="D1437" i="13"/>
  <c r="B1437" i="13"/>
  <c r="C1437" i="13"/>
  <c r="A463" i="14"/>
  <c r="G462" i="14"/>
  <c r="C462" i="14"/>
  <c r="B462" i="14"/>
  <c r="A595" i="13"/>
  <c r="D594" i="13"/>
  <c r="B594" i="13"/>
  <c r="C594" i="13"/>
  <c r="D1821" i="13"/>
  <c r="C1821" i="13"/>
  <c r="B1821" i="13"/>
  <c r="A1822" i="13"/>
  <c r="D137" i="14"/>
  <c r="E137" i="14" s="1"/>
  <c r="E1231" i="15"/>
  <c r="F1231" i="15" s="1"/>
  <c r="H883" i="13"/>
  <c r="J883" i="13" s="1"/>
  <c r="A245" i="15"/>
  <c r="D244" i="15"/>
  <c r="C244" i="15"/>
  <c r="B244" i="15"/>
  <c r="A1245" i="15"/>
  <c r="D1244" i="15"/>
  <c r="C1244" i="15"/>
  <c r="B1244" i="15"/>
  <c r="G1469" i="13"/>
  <c r="J983" i="13"/>
  <c r="E1278" i="13"/>
  <c r="F1278" i="13" s="1"/>
  <c r="H533" i="13"/>
  <c r="J533" i="13" s="1"/>
  <c r="E384" i="15"/>
  <c r="G384" i="15" s="1"/>
  <c r="A660" i="14"/>
  <c r="D659" i="14"/>
  <c r="B659" i="14"/>
  <c r="A1095" i="15"/>
  <c r="D1094" i="15"/>
  <c r="C1094" i="15"/>
  <c r="B1094" i="15"/>
  <c r="A745" i="13"/>
  <c r="C744" i="13"/>
  <c r="D744" i="13"/>
  <c r="B744" i="13"/>
  <c r="A1633" i="15"/>
  <c r="D1632" i="15"/>
  <c r="C1632" i="15"/>
  <c r="B1632" i="15"/>
  <c r="B1725" i="13"/>
  <c r="A1726" i="13"/>
  <c r="D1725" i="13"/>
  <c r="C1725" i="13"/>
  <c r="D948" i="14"/>
  <c r="B948" i="14"/>
  <c r="A949" i="14"/>
  <c r="A1145" i="15"/>
  <c r="D1144" i="15"/>
  <c r="C1144" i="15"/>
  <c r="B1144" i="15"/>
  <c r="A1582" i="13"/>
  <c r="D1581" i="13"/>
  <c r="C1581" i="13"/>
  <c r="B1581" i="13"/>
  <c r="A49" i="5"/>
  <c r="D48" i="5"/>
  <c r="C48" i="5"/>
  <c r="B48" i="5"/>
  <c r="B244" i="13"/>
  <c r="A245" i="13"/>
  <c r="D244" i="13"/>
  <c r="C244" i="13"/>
  <c r="D694" i="15"/>
  <c r="C694" i="15"/>
  <c r="B694" i="15"/>
  <c r="A695" i="15"/>
  <c r="D795" i="13"/>
  <c r="C795" i="13"/>
  <c r="B795" i="13"/>
  <c r="A796" i="13"/>
  <c r="B150" i="14"/>
  <c r="A151" i="14"/>
  <c r="G150" i="14"/>
  <c r="C150" i="14"/>
  <c r="E582" i="15"/>
  <c r="F582" i="15" s="1"/>
  <c r="D1389" i="13"/>
  <c r="C1389" i="13"/>
  <c r="B1389" i="13"/>
  <c r="A1390" i="13"/>
  <c r="H500" i="14"/>
  <c r="J500" i="14" s="1"/>
  <c r="H130" i="15"/>
  <c r="I130" i="15" s="1"/>
  <c r="A411" i="14"/>
  <c r="G410" i="14"/>
  <c r="C410" i="14"/>
  <c r="B410" i="14"/>
  <c r="D1487" i="15"/>
  <c r="C1487" i="15"/>
  <c r="A1488" i="15"/>
  <c r="B1487" i="15"/>
  <c r="G358" i="14"/>
  <c r="C358" i="14"/>
  <c r="B358" i="14"/>
  <c r="A359" i="14"/>
  <c r="A395" i="13"/>
  <c r="C394" i="13"/>
  <c r="B394" i="13"/>
  <c r="D394" i="13"/>
  <c r="E1420" i="13"/>
  <c r="F1420" i="13" s="1"/>
  <c r="A745" i="15"/>
  <c r="D744" i="15"/>
  <c r="C744" i="15"/>
  <c r="B744" i="15"/>
  <c r="F1474" i="15"/>
  <c r="H1474" i="15"/>
  <c r="A1584" i="15"/>
  <c r="D1583" i="15"/>
  <c r="C1583" i="15"/>
  <c r="B1583" i="15"/>
  <c r="H782" i="13"/>
  <c r="J782" i="13" s="1"/>
  <c r="A1095" i="13"/>
  <c r="D1094" i="13"/>
  <c r="C1094" i="13"/>
  <c r="B1094" i="13"/>
  <c r="F931" i="13"/>
  <c r="J582" i="15"/>
  <c r="E131" i="15"/>
  <c r="F131" i="15" s="1"/>
  <c r="B944" i="15"/>
  <c r="A945" i="15"/>
  <c r="D944" i="15"/>
  <c r="C944" i="15"/>
  <c r="A1342" i="13"/>
  <c r="D1341" i="13"/>
  <c r="C1341" i="13"/>
  <c r="B1341" i="13"/>
  <c r="E634" i="13"/>
  <c r="F634" i="13" s="1"/>
  <c r="E481" i="13"/>
  <c r="G481" i="13" s="1"/>
  <c r="A396" i="15"/>
  <c r="B395" i="15"/>
  <c r="D395" i="15"/>
  <c r="C395" i="15"/>
  <c r="A995" i="13"/>
  <c r="B994" i="13"/>
  <c r="D994" i="13"/>
  <c r="C994" i="13"/>
  <c r="E1084" i="15"/>
  <c r="G1084" i="15" s="1"/>
  <c r="E1760" i="13"/>
  <c r="H1760" i="13" s="1"/>
  <c r="A1441" i="15"/>
  <c r="D1440" i="15"/>
  <c r="C1440" i="15"/>
  <c r="B1440" i="15"/>
  <c r="A546" i="15"/>
  <c r="B545" i="15"/>
  <c r="C545" i="15"/>
  <c r="D545" i="15"/>
  <c r="C446" i="15"/>
  <c r="B446" i="15"/>
  <c r="A447" i="15"/>
  <c r="D446" i="15"/>
  <c r="H883" i="15"/>
  <c r="J883" i="15" s="1"/>
  <c r="A796" i="15"/>
  <c r="D795" i="15"/>
  <c r="C795" i="15"/>
  <c r="B795" i="15"/>
  <c r="H981" i="15"/>
  <c r="J981" i="15" s="1"/>
  <c r="D1194" i="13"/>
  <c r="C1194" i="13"/>
  <c r="B1194" i="13"/>
  <c r="A1195" i="13"/>
  <c r="B611" i="14"/>
  <c r="A612" i="14"/>
  <c r="D611" i="14"/>
  <c r="D294" i="15"/>
  <c r="C294" i="15"/>
  <c r="B294" i="15"/>
  <c r="A295" i="15"/>
  <c r="A145" i="15"/>
  <c r="C144" i="15"/>
  <c r="B144" i="15"/>
  <c r="D144" i="15"/>
  <c r="B1343" i="15"/>
  <c r="A1344" i="15"/>
  <c r="D1343" i="15"/>
  <c r="C1343" i="15"/>
  <c r="A1392" i="15"/>
  <c r="D1391" i="15"/>
  <c r="C1391" i="15"/>
  <c r="B1391" i="15"/>
  <c r="H330" i="15"/>
  <c r="J330" i="15" s="1"/>
  <c r="F431" i="15" l="1"/>
  <c r="G431" i="15"/>
  <c r="G1666" i="13"/>
  <c r="E1667" i="13" s="1"/>
  <c r="H1667" i="13" s="1"/>
  <c r="J1139" i="15"/>
  <c r="H1139" i="15"/>
  <c r="I1139" i="15" s="1"/>
  <c r="J432" i="15"/>
  <c r="J681" i="15"/>
  <c r="H682" i="15" s="1"/>
  <c r="G1232" i="13"/>
  <c r="E1233" i="13" s="1"/>
  <c r="F1233" i="13" s="1"/>
  <c r="F982" i="15"/>
  <c r="H584" i="13"/>
  <c r="I584" i="13" s="1"/>
  <c r="G1183" i="13"/>
  <c r="E1184" i="13" s="1"/>
  <c r="J532" i="15"/>
  <c r="H533" i="15" s="1"/>
  <c r="J533" i="15" s="1"/>
  <c r="H1090" i="13"/>
  <c r="I1090" i="13" s="1"/>
  <c r="I1132" i="13"/>
  <c r="H1133" i="13" s="1"/>
  <c r="I1133" i="13" s="1"/>
  <c r="G34" i="15"/>
  <c r="F34" i="15"/>
  <c r="E35" i="15" s="1"/>
  <c r="G35" i="15" s="1"/>
  <c r="F481" i="13"/>
  <c r="E482" i="13" s="1"/>
  <c r="G482" i="13" s="1"/>
  <c r="J384" i="13"/>
  <c r="H385" i="13" s="1"/>
  <c r="F133" i="13"/>
  <c r="E134" i="13" s="1"/>
  <c r="F134" i="13" s="1"/>
  <c r="J834" i="15"/>
  <c r="F1329" i="15"/>
  <c r="G1330" i="15" s="1"/>
  <c r="I397" i="14"/>
  <c r="H398" i="14" s="1"/>
  <c r="J398" i="14" s="1"/>
  <c r="F232" i="15"/>
  <c r="E233" i="15" s="1"/>
  <c r="G233" i="15" s="1"/>
  <c r="J183" i="15"/>
  <c r="H184" i="15" s="1"/>
  <c r="J184" i="15" s="1"/>
  <c r="I782" i="13"/>
  <c r="H783" i="13" s="1"/>
  <c r="I783" i="13" s="1"/>
  <c r="F451" i="14"/>
  <c r="I1033" i="13"/>
  <c r="H435" i="13"/>
  <c r="J435" i="13" s="1"/>
  <c r="I435" i="13"/>
  <c r="H436" i="13" s="1"/>
  <c r="J436" i="13" s="1"/>
  <c r="F346" i="14"/>
  <c r="D347" i="14" s="1"/>
  <c r="F347" i="14" s="1"/>
  <c r="I981" i="15"/>
  <c r="H982" i="15" s="1"/>
  <c r="J982" i="15" s="1"/>
  <c r="H86" i="14"/>
  <c r="I86" i="14" s="1"/>
  <c r="G1278" i="13"/>
  <c r="E1279" i="13" s="1"/>
  <c r="G1279" i="13" s="1"/>
  <c r="G1231" i="15"/>
  <c r="E1232" i="15" s="1"/>
  <c r="F1232" i="15" s="1"/>
  <c r="G82" i="15"/>
  <c r="E83" i="15" s="1"/>
  <c r="G83" i="15" s="1"/>
  <c r="E1521" i="15"/>
  <c r="F1521" i="15" s="1"/>
  <c r="D191" i="14"/>
  <c r="E191" i="14" s="1"/>
  <c r="J1181" i="13"/>
  <c r="H1182" i="13" s="1"/>
  <c r="J1182" i="13" s="1"/>
  <c r="E36" i="5"/>
  <c r="F36" i="5" s="1"/>
  <c r="G36" i="5"/>
  <c r="H36" i="5"/>
  <c r="J1035" i="15"/>
  <c r="H1036" i="15" s="1"/>
  <c r="J130" i="15"/>
  <c r="H1191" i="15"/>
  <c r="I1191" i="15" s="1"/>
  <c r="J1191" i="15"/>
  <c r="E82" i="5"/>
  <c r="H82" i="5" s="1"/>
  <c r="I533" i="13"/>
  <c r="H534" i="13" s="1"/>
  <c r="J534" i="13" s="1"/>
  <c r="J283" i="15"/>
  <c r="H284" i="15" s="1"/>
  <c r="I452" i="14"/>
  <c r="H1278" i="13"/>
  <c r="G479" i="15"/>
  <c r="E480" i="15" s="1"/>
  <c r="G480" i="15" s="1"/>
  <c r="I293" i="14"/>
  <c r="H294" i="14" s="1"/>
  <c r="J294" i="14" s="1"/>
  <c r="H1420" i="13"/>
  <c r="I84" i="15"/>
  <c r="H85" i="15" s="1"/>
  <c r="I85" i="15" s="1"/>
  <c r="E1425" i="15"/>
  <c r="H1425" i="15" s="1"/>
  <c r="G1760" i="13"/>
  <c r="F981" i="13"/>
  <c r="E982" i="13" s="1"/>
  <c r="F982" i="13" s="1"/>
  <c r="H131" i="13"/>
  <c r="I131" i="13" s="1"/>
  <c r="J452" i="14"/>
  <c r="J485" i="15"/>
  <c r="G582" i="15"/>
  <c r="F137" i="14"/>
  <c r="J832" i="13"/>
  <c r="I832" i="13"/>
  <c r="H833" i="13" s="1"/>
  <c r="J833" i="13" s="1"/>
  <c r="E1521" i="13"/>
  <c r="F1521" i="13" s="1"/>
  <c r="G1521" i="13"/>
  <c r="F181" i="13"/>
  <c r="E182" i="13" s="1"/>
  <c r="G182" i="13" s="1"/>
  <c r="G1327" i="13"/>
  <c r="E1327" i="13"/>
  <c r="H1327" i="13" s="1"/>
  <c r="F1327" i="13"/>
  <c r="H1374" i="13"/>
  <c r="I231" i="15"/>
  <c r="G785" i="13"/>
  <c r="F785" i="13"/>
  <c r="J1233" i="15"/>
  <c r="H1233" i="15"/>
  <c r="I1233" i="15" s="1"/>
  <c r="F39" i="14"/>
  <c r="D39" i="14"/>
  <c r="E39" i="14" s="1"/>
  <c r="G1086" i="13"/>
  <c r="E1086" i="13"/>
  <c r="F1086" i="13" s="1"/>
  <c r="D138" i="14"/>
  <c r="E138" i="14" s="1"/>
  <c r="G687" i="13"/>
  <c r="E687" i="13"/>
  <c r="F687" i="13" s="1"/>
  <c r="G1710" i="13"/>
  <c r="E1710" i="13"/>
  <c r="H1710" i="13" s="1"/>
  <c r="J286" i="13"/>
  <c r="H286" i="13"/>
  <c r="I286" i="13" s="1"/>
  <c r="J784" i="15"/>
  <c r="I784" i="15"/>
  <c r="E635" i="13"/>
  <c r="F635" i="13" s="1"/>
  <c r="H131" i="15"/>
  <c r="J131" i="15" s="1"/>
  <c r="D452" i="14"/>
  <c r="F452" i="14" s="1"/>
  <c r="J87" i="13"/>
  <c r="H87" i="13"/>
  <c r="I87" i="13" s="1"/>
  <c r="G284" i="13"/>
  <c r="E284" i="13"/>
  <c r="F284" i="13" s="1"/>
  <c r="G82" i="13"/>
  <c r="E82" i="13"/>
  <c r="F82" i="13" s="1"/>
  <c r="H486" i="15"/>
  <c r="J486" i="15" s="1"/>
  <c r="J685" i="13"/>
  <c r="H685" i="13"/>
  <c r="I685" i="13" s="1"/>
  <c r="J733" i="15"/>
  <c r="H733" i="15"/>
  <c r="I733" i="15" s="1"/>
  <c r="J489" i="13"/>
  <c r="H489" i="13"/>
  <c r="I489" i="13" s="1"/>
  <c r="C255" i="14"/>
  <c r="B255" i="14"/>
  <c r="A256" i="14"/>
  <c r="G255" i="14"/>
  <c r="I330" i="15"/>
  <c r="D245" i="15"/>
  <c r="B245" i="15"/>
  <c r="C245" i="15"/>
  <c r="A246" i="15"/>
  <c r="G634" i="13"/>
  <c r="A696" i="15"/>
  <c r="D695" i="15"/>
  <c r="C695" i="15"/>
  <c r="B695" i="15"/>
  <c r="D1095" i="15"/>
  <c r="C1095" i="15"/>
  <c r="B1095" i="15"/>
  <c r="A1096" i="15"/>
  <c r="E1807" i="13"/>
  <c r="H1807" i="13" s="1"/>
  <c r="H1709" i="13"/>
  <c r="H192" i="14"/>
  <c r="I192" i="14" s="1"/>
  <c r="E983" i="15"/>
  <c r="G983" i="15" s="1"/>
  <c r="D1630" i="13"/>
  <c r="C1630" i="13"/>
  <c r="B1630" i="13"/>
  <c r="A1631" i="13"/>
  <c r="A757" i="14"/>
  <c r="D756" i="14"/>
  <c r="B756" i="14"/>
  <c r="E32" i="13"/>
  <c r="F32" i="13" s="1"/>
  <c r="A1148" i="13"/>
  <c r="D1147" i="13"/>
  <c r="C1147" i="13"/>
  <c r="B1147" i="13"/>
  <c r="G1565" i="13"/>
  <c r="A46" i="15"/>
  <c r="D45" i="15"/>
  <c r="B45" i="15"/>
  <c r="C45" i="15"/>
  <c r="I34" i="14"/>
  <c r="I931" i="13"/>
  <c r="C1537" i="15"/>
  <c r="A1538" i="15"/>
  <c r="D1537" i="15"/>
  <c r="B1537" i="15"/>
  <c r="E530" i="15"/>
  <c r="F530" i="15" s="1"/>
  <c r="A360" i="14"/>
  <c r="G359" i="14"/>
  <c r="B359" i="14"/>
  <c r="C359" i="14"/>
  <c r="A1391" i="13"/>
  <c r="D1390" i="13"/>
  <c r="C1390" i="13"/>
  <c r="B1390" i="13"/>
  <c r="A396" i="13"/>
  <c r="D395" i="13"/>
  <c r="C395" i="13"/>
  <c r="B395" i="13"/>
  <c r="F1084" i="15"/>
  <c r="A1585" i="15"/>
  <c r="D1584" i="15"/>
  <c r="B1584" i="15"/>
  <c r="C1584" i="15"/>
  <c r="A296" i="15"/>
  <c r="D295" i="15"/>
  <c r="C295" i="15"/>
  <c r="B295" i="15"/>
  <c r="E1475" i="15"/>
  <c r="F1475" i="15" s="1"/>
  <c r="A1727" i="13"/>
  <c r="D1726" i="13"/>
  <c r="C1726" i="13"/>
  <c r="B1726" i="13"/>
  <c r="E1129" i="15"/>
  <c r="F1129" i="15" s="1"/>
  <c r="A101" i="14"/>
  <c r="G100" i="14"/>
  <c r="C100" i="14"/>
  <c r="B100" i="14"/>
  <c r="D646" i="13"/>
  <c r="C646" i="13"/>
  <c r="B646" i="13"/>
  <c r="A647" i="13"/>
  <c r="A565" i="14"/>
  <c r="D564" i="14"/>
  <c r="B564" i="14"/>
  <c r="J383" i="15"/>
  <c r="H347" i="14"/>
  <c r="J347" i="14" s="1"/>
  <c r="E182" i="15"/>
  <c r="G182" i="15" s="1"/>
  <c r="E535" i="13"/>
  <c r="F535" i="13" s="1"/>
  <c r="G931" i="15"/>
  <c r="A946" i="15"/>
  <c r="D945" i="15"/>
  <c r="B945" i="15"/>
  <c r="C945" i="15"/>
  <c r="A146" i="15"/>
  <c r="D145" i="15"/>
  <c r="C145" i="15"/>
  <c r="B145" i="15"/>
  <c r="D796" i="15"/>
  <c r="C796" i="15"/>
  <c r="B796" i="15"/>
  <c r="A797" i="15"/>
  <c r="A1442" i="15"/>
  <c r="C1441" i="15"/>
  <c r="B1441" i="15"/>
  <c r="D1441" i="15"/>
  <c r="E932" i="13"/>
  <c r="G932" i="13" s="1"/>
  <c r="A50" i="5"/>
  <c r="B49" i="5"/>
  <c r="C49" i="5"/>
  <c r="D49" i="5"/>
  <c r="I883" i="13"/>
  <c r="D1438" i="13"/>
  <c r="C1438" i="13"/>
  <c r="B1438" i="13"/>
  <c r="A1439" i="13"/>
  <c r="C1045" i="13"/>
  <c r="B1045" i="13"/>
  <c r="D1045" i="13"/>
  <c r="A1046" i="13"/>
  <c r="D400" i="14"/>
  <c r="F400" i="14" s="1"/>
  <c r="E1134" i="13"/>
  <c r="G1134" i="13" s="1"/>
  <c r="H182" i="13"/>
  <c r="I182" i="13" s="1"/>
  <c r="C1392" i="15"/>
  <c r="A1393" i="15"/>
  <c r="D1392" i="15"/>
  <c r="B1392" i="15"/>
  <c r="A996" i="13"/>
  <c r="D995" i="13"/>
  <c r="C995" i="13"/>
  <c r="B995" i="13"/>
  <c r="H31" i="15"/>
  <c r="I31" i="15" s="1"/>
  <c r="B97" i="5"/>
  <c r="A98" i="5"/>
  <c r="D97" i="5"/>
  <c r="C97" i="5"/>
  <c r="A853" i="14"/>
  <c r="D852" i="14"/>
  <c r="B852" i="14"/>
  <c r="A1536" i="13"/>
  <c r="D1535" i="13"/>
  <c r="C1535" i="13"/>
  <c r="B1535" i="13"/>
  <c r="E831" i="15"/>
  <c r="G831" i="15" s="1"/>
  <c r="H330" i="13"/>
  <c r="I330" i="13" s="1"/>
  <c r="D1342" i="13"/>
  <c r="C1342" i="13"/>
  <c r="B1342" i="13"/>
  <c r="A1343" i="13"/>
  <c r="A661" i="14"/>
  <c r="D660" i="14"/>
  <c r="B660" i="14"/>
  <c r="A846" i="13"/>
  <c r="B845" i="13"/>
  <c r="D845" i="13"/>
  <c r="C845" i="13"/>
  <c r="H1034" i="13"/>
  <c r="J1034" i="13" s="1"/>
  <c r="H453" i="14"/>
  <c r="J453" i="14" s="1"/>
  <c r="D242" i="14"/>
  <c r="E242" i="14" s="1"/>
  <c r="A96" i="13"/>
  <c r="D95" i="13"/>
  <c r="C95" i="13"/>
  <c r="B95" i="13"/>
  <c r="H984" i="13"/>
  <c r="I984" i="13" s="1"/>
  <c r="E633" i="15"/>
  <c r="G633" i="15" s="1"/>
  <c r="A447" i="13"/>
  <c r="D446" i="13"/>
  <c r="C446" i="13"/>
  <c r="B446" i="13"/>
  <c r="E883" i="15"/>
  <c r="F883" i="15" s="1"/>
  <c r="D88" i="14"/>
  <c r="F88" i="14" s="1"/>
  <c r="E1470" i="13"/>
  <c r="H1470" i="13" s="1"/>
  <c r="A1679" i="13"/>
  <c r="C1678" i="13"/>
  <c r="D1678" i="13"/>
  <c r="B1678" i="13"/>
  <c r="A646" i="15"/>
  <c r="D645" i="15"/>
  <c r="B645" i="15"/>
  <c r="C645" i="15"/>
  <c r="G1181" i="15"/>
  <c r="J1286" i="15"/>
  <c r="H1286" i="15"/>
  <c r="I1286" i="15" s="1"/>
  <c r="D612" i="14"/>
  <c r="A613" i="14"/>
  <c r="B612" i="14"/>
  <c r="A746" i="15"/>
  <c r="D745" i="15"/>
  <c r="C745" i="15"/>
  <c r="B745" i="15"/>
  <c r="B411" i="14"/>
  <c r="A412" i="14"/>
  <c r="G411" i="14"/>
  <c r="C411" i="14"/>
  <c r="A246" i="13"/>
  <c r="D245" i="13"/>
  <c r="C245" i="13"/>
  <c r="B245" i="13"/>
  <c r="C1582" i="13"/>
  <c r="D1582" i="13"/>
  <c r="B1582" i="13"/>
  <c r="A1583" i="13"/>
  <c r="A746" i="13"/>
  <c r="D745" i="13"/>
  <c r="C745" i="13"/>
  <c r="B745" i="13"/>
  <c r="F384" i="15"/>
  <c r="A596" i="13"/>
  <c r="D595" i="13"/>
  <c r="C595" i="13"/>
  <c r="B595" i="13"/>
  <c r="E1282" i="15"/>
  <c r="G1282" i="15" s="1"/>
  <c r="D545" i="13"/>
  <c r="C545" i="13"/>
  <c r="B545" i="13"/>
  <c r="A546" i="13"/>
  <c r="A946" i="13"/>
  <c r="D945" i="13"/>
  <c r="C945" i="13"/>
  <c r="B945" i="13"/>
  <c r="E1378" i="15"/>
  <c r="H1378" i="15" s="1"/>
  <c r="H937" i="15"/>
  <c r="J937" i="15" s="1"/>
  <c r="H32" i="13"/>
  <c r="I32" i="13" s="1"/>
  <c r="E384" i="13"/>
  <c r="F384" i="13" s="1"/>
  <c r="H433" i="15"/>
  <c r="I433" i="15" s="1"/>
  <c r="A1096" i="13"/>
  <c r="D1095" i="13"/>
  <c r="C1095" i="13"/>
  <c r="B1095" i="13"/>
  <c r="C151" i="14"/>
  <c r="B151" i="14"/>
  <c r="A152" i="14"/>
  <c r="G151" i="14"/>
  <c r="E332" i="15"/>
  <c r="G332" i="15" s="1"/>
  <c r="A196" i="15"/>
  <c r="D195" i="15"/>
  <c r="C195" i="15"/>
  <c r="B195" i="15"/>
  <c r="A596" i="15"/>
  <c r="D595" i="15"/>
  <c r="C595" i="15"/>
  <c r="B595" i="15"/>
  <c r="A496" i="15"/>
  <c r="D495" i="15"/>
  <c r="C495" i="15"/>
  <c r="B495" i="15"/>
  <c r="F1374" i="13"/>
  <c r="C515" i="14"/>
  <c r="B515" i="14"/>
  <c r="A516" i="14"/>
  <c r="G515" i="14"/>
  <c r="E330" i="13"/>
  <c r="F330" i="13" s="1"/>
  <c r="A308" i="14"/>
  <c r="G307" i="14"/>
  <c r="B307" i="14"/>
  <c r="C307" i="14"/>
  <c r="E1033" i="15"/>
  <c r="F1033" i="15" s="1"/>
  <c r="I631" i="15"/>
  <c r="A397" i="15"/>
  <c r="D396" i="15"/>
  <c r="C396" i="15"/>
  <c r="B396" i="15"/>
  <c r="E295" i="14"/>
  <c r="A1196" i="13"/>
  <c r="D1195" i="13"/>
  <c r="C1195" i="13"/>
  <c r="B1195" i="13"/>
  <c r="F1760" i="13"/>
  <c r="G1420" i="13"/>
  <c r="E1568" i="15"/>
  <c r="G1568" i="15" s="1"/>
  <c r="C203" i="14"/>
  <c r="B203" i="14"/>
  <c r="A204" i="14"/>
  <c r="G203" i="14"/>
  <c r="C1295" i="13"/>
  <c r="B1295" i="13"/>
  <c r="D1295" i="13"/>
  <c r="A1296" i="13"/>
  <c r="H1233" i="13"/>
  <c r="I1233" i="13" s="1"/>
  <c r="D346" i="15"/>
  <c r="C346" i="15"/>
  <c r="B346" i="15"/>
  <c r="A347" i="15"/>
  <c r="G131" i="15"/>
  <c r="D1245" i="15"/>
  <c r="A1246" i="15"/>
  <c r="C1245" i="15"/>
  <c r="B1245" i="15"/>
  <c r="A1489" i="15"/>
  <c r="D1488" i="15"/>
  <c r="C1488" i="15"/>
  <c r="B1488" i="15"/>
  <c r="D1145" i="15"/>
  <c r="C1145" i="15"/>
  <c r="B1145" i="15"/>
  <c r="A1146" i="15"/>
  <c r="E1615" i="13"/>
  <c r="H1615" i="13" s="1"/>
  <c r="F781" i="15"/>
  <c r="H583" i="15"/>
  <c r="I583" i="15" s="1"/>
  <c r="I733" i="13"/>
  <c r="A196" i="13"/>
  <c r="D195" i="13"/>
  <c r="C195" i="13"/>
  <c r="B195" i="13"/>
  <c r="B996" i="14"/>
  <c r="A997" i="14"/>
  <c r="D996" i="14"/>
  <c r="I633" i="13"/>
  <c r="E432" i="15"/>
  <c r="F432" i="15" s="1"/>
  <c r="I883" i="15"/>
  <c r="I500" i="14"/>
  <c r="A950" i="14"/>
  <c r="D949" i="14"/>
  <c r="B949" i="14"/>
  <c r="A47" i="13"/>
  <c r="D46" i="13"/>
  <c r="B46" i="13"/>
  <c r="C46" i="13"/>
  <c r="G835" i="13"/>
  <c r="C1774" i="13"/>
  <c r="B1774" i="13"/>
  <c r="A1775" i="13"/>
  <c r="D1774" i="13"/>
  <c r="A709" i="14"/>
  <c r="D708" i="14"/>
  <c r="B708" i="14"/>
  <c r="B845" i="15"/>
  <c r="A846" i="15"/>
  <c r="D845" i="15"/>
  <c r="C845" i="15"/>
  <c r="A96" i="15"/>
  <c r="D95" i="15"/>
  <c r="B95" i="15"/>
  <c r="C95" i="15"/>
  <c r="A1196" i="15"/>
  <c r="D1195" i="15"/>
  <c r="B1195" i="15"/>
  <c r="C1195" i="15"/>
  <c r="D345" i="13"/>
  <c r="C345" i="13"/>
  <c r="B345" i="13"/>
  <c r="A346" i="13"/>
  <c r="A1246" i="13"/>
  <c r="D1245" i="13"/>
  <c r="C1245" i="13"/>
  <c r="B1245" i="13"/>
  <c r="J1091" i="15"/>
  <c r="H1091" i="15"/>
  <c r="I1091" i="15" s="1"/>
  <c r="D796" i="13"/>
  <c r="B796" i="13"/>
  <c r="A797" i="13"/>
  <c r="C796" i="13"/>
  <c r="A1634" i="15"/>
  <c r="D1633" i="15"/>
  <c r="C1633" i="15"/>
  <c r="B1633" i="15"/>
  <c r="D1295" i="15"/>
  <c r="C1295" i="15"/>
  <c r="A1296" i="15"/>
  <c r="B1295" i="15"/>
  <c r="E1032" i="13"/>
  <c r="G1032" i="13" s="1"/>
  <c r="F736" i="13"/>
  <c r="A48" i="14"/>
  <c r="G47" i="14"/>
  <c r="C47" i="14"/>
  <c r="B47" i="14"/>
  <c r="J241" i="14"/>
  <c r="H242" i="14" s="1"/>
  <c r="I242" i="14" s="1"/>
  <c r="E732" i="15"/>
  <c r="G732" i="15" s="1"/>
  <c r="D297" i="13"/>
  <c r="C297" i="13"/>
  <c r="B297" i="13"/>
  <c r="A298" i="13"/>
  <c r="C495" i="13"/>
  <c r="B495" i="13"/>
  <c r="A496" i="13"/>
  <c r="D495" i="13"/>
  <c r="E1619" i="15"/>
  <c r="B463" i="14"/>
  <c r="A464" i="14"/>
  <c r="G463" i="14"/>
  <c r="C463" i="14"/>
  <c r="A901" i="14"/>
  <c r="D900" i="14"/>
  <c r="B900" i="14"/>
  <c r="E233" i="13"/>
  <c r="F233" i="13" s="1"/>
  <c r="D804" i="14"/>
  <c r="B804" i="14"/>
  <c r="A805" i="14"/>
  <c r="F281" i="15"/>
  <c r="C995" i="15"/>
  <c r="B995" i="15"/>
  <c r="A996" i="15"/>
  <c r="D995" i="15"/>
  <c r="E682" i="15"/>
  <c r="G682" i="15" s="1"/>
  <c r="I230" i="13"/>
  <c r="H1565" i="13"/>
  <c r="A147" i="13"/>
  <c r="D146" i="13"/>
  <c r="C146" i="13"/>
  <c r="B146" i="13"/>
  <c r="G888" i="13"/>
  <c r="E888" i="13"/>
  <c r="F888" i="13" s="1"/>
  <c r="E502" i="14"/>
  <c r="C1344" i="15"/>
  <c r="B1344" i="15"/>
  <c r="D1344" i="15"/>
  <c r="A1345" i="15"/>
  <c r="B447" i="15"/>
  <c r="D447" i="15"/>
  <c r="C447" i="15"/>
  <c r="A448" i="15"/>
  <c r="A547" i="15"/>
  <c r="D546" i="15"/>
  <c r="C546" i="15"/>
  <c r="B546" i="15"/>
  <c r="A1823" i="13"/>
  <c r="D1822" i="13"/>
  <c r="C1822" i="13"/>
  <c r="B1822" i="13"/>
  <c r="A896" i="15"/>
  <c r="D895" i="15"/>
  <c r="C895" i="15"/>
  <c r="B895" i="15"/>
  <c r="D1047" i="15"/>
  <c r="C1047" i="15"/>
  <c r="B1047" i="15"/>
  <c r="A1048" i="15"/>
  <c r="A696" i="13"/>
  <c r="D695" i="13"/>
  <c r="B695" i="13"/>
  <c r="C695" i="13"/>
  <c r="D895" i="13"/>
  <c r="C895" i="13"/>
  <c r="B895" i="13"/>
  <c r="A896" i="13"/>
  <c r="A1487" i="13"/>
  <c r="D1486" i="13"/>
  <c r="C1486" i="13"/>
  <c r="B1486" i="13"/>
  <c r="E434" i="13"/>
  <c r="G434" i="13" s="1"/>
  <c r="G583" i="13"/>
  <c r="H143" i="14"/>
  <c r="J143" i="14" s="1"/>
  <c r="J682" i="15" l="1"/>
  <c r="I682" i="15"/>
  <c r="G1184" i="13"/>
  <c r="F1184" i="13"/>
  <c r="E1185" i="13" s="1"/>
  <c r="G1185" i="13" s="1"/>
  <c r="I533" i="15"/>
  <c r="H534" i="15" s="1"/>
  <c r="I534" i="15" s="1"/>
  <c r="F1134" i="13"/>
  <c r="J584" i="13"/>
  <c r="H585" i="13" s="1"/>
  <c r="H1521" i="13"/>
  <c r="H1140" i="15"/>
  <c r="I1140" i="15" s="1"/>
  <c r="J1140" i="15"/>
  <c r="F1425" i="15"/>
  <c r="G1425" i="15"/>
  <c r="J1090" i="13"/>
  <c r="H1091" i="13" s="1"/>
  <c r="E1330" i="15"/>
  <c r="H1330" i="15" s="1"/>
  <c r="I284" i="15"/>
  <c r="J284" i="15"/>
  <c r="G37" i="5"/>
  <c r="E37" i="5"/>
  <c r="F37" i="5" s="1"/>
  <c r="I385" i="13"/>
  <c r="J385" i="13"/>
  <c r="H386" i="13" s="1"/>
  <c r="I386" i="13" s="1"/>
  <c r="I1036" i="15"/>
  <c r="J1036" i="15"/>
  <c r="F182" i="13"/>
  <c r="E183" i="13" s="1"/>
  <c r="G183" i="13" s="1"/>
  <c r="J31" i="15"/>
  <c r="F233" i="15"/>
  <c r="E234" i="15" s="1"/>
  <c r="F234" i="15" s="1"/>
  <c r="G330" i="13"/>
  <c r="E331" i="13" s="1"/>
  <c r="F331" i="13" s="1"/>
  <c r="I1034" i="13"/>
  <c r="H1035" i="13" s="1"/>
  <c r="I1035" i="13" s="1"/>
  <c r="J783" i="13"/>
  <c r="H784" i="13" s="1"/>
  <c r="J784" i="13" s="1"/>
  <c r="G1328" i="13"/>
  <c r="E1328" i="13"/>
  <c r="H1328" i="13" s="1"/>
  <c r="F480" i="15"/>
  <c r="G82" i="5"/>
  <c r="F1568" i="15"/>
  <c r="E583" i="15"/>
  <c r="F583" i="15" s="1"/>
  <c r="I143" i="14"/>
  <c r="J242" i="14"/>
  <c r="H243" i="14" s="1"/>
  <c r="H1568" i="15"/>
  <c r="G1033" i="15"/>
  <c r="E1034" i="15" s="1"/>
  <c r="G1034" i="15" s="1"/>
  <c r="J32" i="13"/>
  <c r="H33" i="13" s="1"/>
  <c r="J33" i="13" s="1"/>
  <c r="E88" i="14"/>
  <c r="D89" i="14" s="1"/>
  <c r="E89" i="14" s="1"/>
  <c r="F82" i="5"/>
  <c r="E347" i="14"/>
  <c r="F1032" i="13"/>
  <c r="J1133" i="13"/>
  <c r="F831" i="15"/>
  <c r="E832" i="15" s="1"/>
  <c r="G832" i="15" s="1"/>
  <c r="E452" i="14"/>
  <c r="H232" i="15"/>
  <c r="J232" i="15" s="1"/>
  <c r="G1232" i="15"/>
  <c r="G635" i="13"/>
  <c r="I833" i="13"/>
  <c r="G1667" i="13"/>
  <c r="G1615" i="13"/>
  <c r="J85" i="15"/>
  <c r="H86" i="15" s="1"/>
  <c r="F242" i="14"/>
  <c r="D243" i="14" s="1"/>
  <c r="F243" i="14" s="1"/>
  <c r="F1710" i="13"/>
  <c r="G530" i="15"/>
  <c r="E531" i="15" s="1"/>
  <c r="G531" i="15" s="1"/>
  <c r="H1521" i="15"/>
  <c r="I982" i="15"/>
  <c r="H983" i="15" s="1"/>
  <c r="J983" i="15" s="1"/>
  <c r="F332" i="15"/>
  <c r="E333" i="15" s="1"/>
  <c r="G333" i="15" s="1"/>
  <c r="I347" i="14"/>
  <c r="J86" i="14"/>
  <c r="H87" i="14" s="1"/>
  <c r="F682" i="15"/>
  <c r="H835" i="15"/>
  <c r="I835" i="15" s="1"/>
  <c r="G384" i="13"/>
  <c r="G1470" i="13"/>
  <c r="F732" i="15"/>
  <c r="E733" i="15" s="1"/>
  <c r="F733" i="15" s="1"/>
  <c r="I937" i="15"/>
  <c r="F1807" i="13"/>
  <c r="F191" i="14"/>
  <c r="D192" i="14" s="1"/>
  <c r="G1522" i="13"/>
  <c r="E1522" i="13"/>
  <c r="F1522" i="13" s="1"/>
  <c r="H1522" i="13"/>
  <c r="G233" i="13"/>
  <c r="E234" i="13" s="1"/>
  <c r="G234" i="13" s="1"/>
  <c r="H1192" i="15"/>
  <c r="I1192" i="15" s="1"/>
  <c r="J1192" i="15"/>
  <c r="I294" i="14"/>
  <c r="H295" i="14" s="1"/>
  <c r="I436" i="13"/>
  <c r="J131" i="13"/>
  <c r="F434" i="13"/>
  <c r="E435" i="13" s="1"/>
  <c r="G435" i="13" s="1"/>
  <c r="G1521" i="15"/>
  <c r="E1522" i="15" s="1"/>
  <c r="E1233" i="15"/>
  <c r="G1233" i="15" s="1"/>
  <c r="J734" i="15"/>
  <c r="H734" i="15"/>
  <c r="I734" i="15" s="1"/>
  <c r="G83" i="13"/>
  <c r="E83" i="13"/>
  <c r="F83" i="13" s="1"/>
  <c r="J287" i="13"/>
  <c r="H287" i="13"/>
  <c r="I287" i="13" s="1"/>
  <c r="F40" i="14"/>
  <c r="D40" i="14"/>
  <c r="E40" i="14" s="1"/>
  <c r="J1234" i="15"/>
  <c r="H1234" i="15"/>
  <c r="I1234" i="15" s="1"/>
  <c r="G285" i="13"/>
  <c r="E285" i="13"/>
  <c r="F285" i="13" s="1"/>
  <c r="J88" i="13"/>
  <c r="H88" i="13"/>
  <c r="I88" i="13" s="1"/>
  <c r="J1092" i="15"/>
  <c r="H1092" i="15"/>
  <c r="I1092" i="15" s="1"/>
  <c r="J490" i="13"/>
  <c r="H490" i="13"/>
  <c r="I490" i="13" s="1"/>
  <c r="F1619" i="15"/>
  <c r="H1619" i="15"/>
  <c r="H884" i="15"/>
  <c r="J884" i="15" s="1"/>
  <c r="D997" i="14"/>
  <c r="B997" i="14"/>
  <c r="A998" i="14"/>
  <c r="D397" i="15"/>
  <c r="C397" i="15"/>
  <c r="B397" i="15"/>
  <c r="A398" i="15"/>
  <c r="D246" i="13"/>
  <c r="C246" i="13"/>
  <c r="B246" i="13"/>
  <c r="A247" i="13"/>
  <c r="B613" i="14"/>
  <c r="A614" i="14"/>
  <c r="D613" i="14"/>
  <c r="G134" i="13"/>
  <c r="A997" i="13"/>
  <c r="C996" i="13"/>
  <c r="B996" i="13"/>
  <c r="D996" i="13"/>
  <c r="F932" i="13"/>
  <c r="C46" i="15"/>
  <c r="B46" i="15"/>
  <c r="A47" i="15"/>
  <c r="D46" i="15"/>
  <c r="A1097" i="15"/>
  <c r="D1096" i="15"/>
  <c r="C1096" i="15"/>
  <c r="B1096" i="15"/>
  <c r="J686" i="13"/>
  <c r="H686" i="13"/>
  <c r="I686" i="13" s="1"/>
  <c r="D453" i="14"/>
  <c r="E453" i="14" s="1"/>
  <c r="D1146" i="15"/>
  <c r="C1146" i="15"/>
  <c r="B1146" i="15"/>
  <c r="A1147" i="15"/>
  <c r="E1135" i="13"/>
  <c r="G1135" i="13" s="1"/>
  <c r="I486" i="15"/>
  <c r="G1619" i="15"/>
  <c r="D503" i="14"/>
  <c r="F503" i="14" s="1"/>
  <c r="H683" i="15"/>
  <c r="I683" i="15" s="1"/>
  <c r="A97" i="15"/>
  <c r="D96" i="15"/>
  <c r="C96" i="15"/>
  <c r="B96" i="15"/>
  <c r="A1297" i="13"/>
  <c r="D1296" i="13"/>
  <c r="C1296" i="13"/>
  <c r="B1296" i="13"/>
  <c r="J632" i="15"/>
  <c r="H632" i="15"/>
  <c r="I632" i="15" s="1"/>
  <c r="A1344" i="13"/>
  <c r="D1343" i="13"/>
  <c r="C1343" i="13"/>
  <c r="B1343" i="13"/>
  <c r="A99" i="5"/>
  <c r="C98" i="5"/>
  <c r="B98" i="5"/>
  <c r="D98" i="5"/>
  <c r="A1440" i="13"/>
  <c r="D1439" i="13"/>
  <c r="B1439" i="13"/>
  <c r="C1439" i="13"/>
  <c r="H1475" i="15"/>
  <c r="C360" i="14"/>
  <c r="B360" i="14"/>
  <c r="A361" i="14"/>
  <c r="G360" i="14"/>
  <c r="D246" i="15"/>
  <c r="C246" i="15"/>
  <c r="B246" i="15"/>
  <c r="A247" i="15"/>
  <c r="G1711" i="13"/>
  <c r="E1711" i="13"/>
  <c r="F1711" i="13" s="1"/>
  <c r="G1087" i="13"/>
  <c r="E1087" i="13"/>
  <c r="F1087" i="13" s="1"/>
  <c r="G889" i="13"/>
  <c r="E889" i="13"/>
  <c r="F889" i="13" s="1"/>
  <c r="B596" i="13"/>
  <c r="D596" i="13"/>
  <c r="C596" i="13"/>
  <c r="A597" i="13"/>
  <c r="A1394" i="15"/>
  <c r="D1393" i="15"/>
  <c r="C1393" i="15"/>
  <c r="B1393" i="15"/>
  <c r="G1475" i="15"/>
  <c r="H1279" i="13"/>
  <c r="I131" i="15"/>
  <c r="F83" i="15"/>
  <c r="F1378" i="15"/>
  <c r="F1282" i="15"/>
  <c r="E385" i="15"/>
  <c r="G385" i="15" s="1"/>
  <c r="G883" i="15"/>
  <c r="G982" i="13"/>
  <c r="E1182" i="15"/>
  <c r="F1182" i="15" s="1"/>
  <c r="F1279" i="13"/>
  <c r="A847" i="15"/>
  <c r="D846" i="15"/>
  <c r="C846" i="15"/>
  <c r="B846" i="15"/>
  <c r="H834" i="13"/>
  <c r="J834" i="13" s="1"/>
  <c r="G1378" i="15"/>
  <c r="A1443" i="15"/>
  <c r="C1442" i="15"/>
  <c r="B1442" i="15"/>
  <c r="D1442" i="15"/>
  <c r="A1149" i="13"/>
  <c r="D1148" i="13"/>
  <c r="C1148" i="13"/>
  <c r="B1148" i="13"/>
  <c r="J330" i="13"/>
  <c r="E786" i="13"/>
  <c r="G786" i="13" s="1"/>
  <c r="B896" i="15"/>
  <c r="A897" i="15"/>
  <c r="D896" i="15"/>
  <c r="C896" i="15"/>
  <c r="A697" i="13"/>
  <c r="D696" i="13"/>
  <c r="C696" i="13"/>
  <c r="B696" i="13"/>
  <c r="A497" i="13"/>
  <c r="D496" i="13"/>
  <c r="C496" i="13"/>
  <c r="B496" i="13"/>
  <c r="A497" i="15"/>
  <c r="D496" i="15"/>
  <c r="C496" i="15"/>
  <c r="B496" i="15"/>
  <c r="A1247" i="13"/>
  <c r="B1246" i="13"/>
  <c r="D1246" i="13"/>
  <c r="C1246" i="13"/>
  <c r="D1823" i="13"/>
  <c r="C1823" i="13"/>
  <c r="B1823" i="13"/>
  <c r="A1824" i="13"/>
  <c r="B901" i="14"/>
  <c r="A902" i="14"/>
  <c r="D901" i="14"/>
  <c r="A48" i="13"/>
  <c r="D47" i="13"/>
  <c r="C47" i="13"/>
  <c r="B47" i="13"/>
  <c r="B196" i="13"/>
  <c r="A197" i="13"/>
  <c r="D196" i="13"/>
  <c r="C196" i="13"/>
  <c r="I398" i="14"/>
  <c r="H884" i="13"/>
  <c r="I884" i="13" s="1"/>
  <c r="A798" i="15"/>
  <c r="D797" i="15"/>
  <c r="C797" i="15"/>
  <c r="B797" i="15"/>
  <c r="H331" i="15"/>
  <c r="J331" i="15" s="1"/>
  <c r="E1566" i="13"/>
  <c r="G1566" i="13" s="1"/>
  <c r="E636" i="13"/>
  <c r="G636" i="13" s="1"/>
  <c r="G688" i="13"/>
  <c r="E688" i="13"/>
  <c r="F688" i="13" s="1"/>
  <c r="A1049" i="15"/>
  <c r="B1048" i="15"/>
  <c r="D1048" i="15"/>
  <c r="C1048" i="15"/>
  <c r="A997" i="15"/>
  <c r="D996" i="15"/>
  <c r="B996" i="15"/>
  <c r="C996" i="15"/>
  <c r="A347" i="13"/>
  <c r="D346" i="13"/>
  <c r="C346" i="13"/>
  <c r="B346" i="13"/>
  <c r="E1761" i="13"/>
  <c r="F1761" i="13" s="1"/>
  <c r="A517" i="14"/>
  <c r="G516" i="14"/>
  <c r="C516" i="14"/>
  <c r="B516" i="14"/>
  <c r="D596" i="15"/>
  <c r="C596" i="15"/>
  <c r="B596" i="15"/>
  <c r="A597" i="15"/>
  <c r="C152" i="14"/>
  <c r="B152" i="14"/>
  <c r="A153" i="14"/>
  <c r="G152" i="14"/>
  <c r="G412" i="14"/>
  <c r="C412" i="14"/>
  <c r="B412" i="14"/>
  <c r="A413" i="14"/>
  <c r="D646" i="15"/>
  <c r="C646" i="15"/>
  <c r="B646" i="15"/>
  <c r="A647" i="15"/>
  <c r="I453" i="14"/>
  <c r="A147" i="15"/>
  <c r="D146" i="15"/>
  <c r="C146" i="15"/>
  <c r="B146" i="15"/>
  <c r="F182" i="15"/>
  <c r="D565" i="14"/>
  <c r="B565" i="14"/>
  <c r="A566" i="14"/>
  <c r="D396" i="13"/>
  <c r="C396" i="13"/>
  <c r="B396" i="13"/>
  <c r="A397" i="13"/>
  <c r="G32" i="13"/>
  <c r="I184" i="15"/>
  <c r="J433" i="15"/>
  <c r="A299" i="13"/>
  <c r="D298" i="13"/>
  <c r="C298" i="13"/>
  <c r="B298" i="13"/>
  <c r="H734" i="13"/>
  <c r="I734" i="13" s="1"/>
  <c r="A1490" i="15"/>
  <c r="C1489" i="15"/>
  <c r="B1489" i="15"/>
  <c r="D1489" i="15"/>
  <c r="B746" i="13"/>
  <c r="A747" i="13"/>
  <c r="D746" i="13"/>
  <c r="C746" i="13"/>
  <c r="A847" i="13"/>
  <c r="D846" i="13"/>
  <c r="C846" i="13"/>
  <c r="B846" i="13"/>
  <c r="A1537" i="13"/>
  <c r="D1536" i="13"/>
  <c r="C1536" i="13"/>
  <c r="B1536" i="13"/>
  <c r="A648" i="13"/>
  <c r="D647" i="13"/>
  <c r="B647" i="13"/>
  <c r="C647" i="13"/>
  <c r="A297" i="15"/>
  <c r="D296" i="15"/>
  <c r="C296" i="15"/>
  <c r="B296" i="15"/>
  <c r="F983" i="15"/>
  <c r="C696" i="15"/>
  <c r="A697" i="15"/>
  <c r="D696" i="15"/>
  <c r="B696" i="15"/>
  <c r="A257" i="14"/>
  <c r="G256" i="14"/>
  <c r="C256" i="14"/>
  <c r="B256" i="14"/>
  <c r="E1421" i="13"/>
  <c r="J583" i="15"/>
  <c r="I1182" i="13"/>
  <c r="A1584" i="13"/>
  <c r="D1583" i="13"/>
  <c r="B1583" i="13"/>
  <c r="C1583" i="13"/>
  <c r="J1287" i="15"/>
  <c r="H1287" i="15"/>
  <c r="I1287" i="15" s="1"/>
  <c r="C447" i="13"/>
  <c r="B447" i="13"/>
  <c r="A448" i="13"/>
  <c r="D447" i="13"/>
  <c r="H285" i="15"/>
  <c r="J285" i="15" s="1"/>
  <c r="B101" i="14"/>
  <c r="A102" i="14"/>
  <c r="G101" i="14"/>
  <c r="C101" i="14"/>
  <c r="A1539" i="15"/>
  <c r="C1538" i="15"/>
  <c r="B1538" i="15"/>
  <c r="D1538" i="15"/>
  <c r="J984" i="13"/>
  <c r="H985" i="13" s="1"/>
  <c r="I985" i="13" s="1"/>
  <c r="C147" i="13"/>
  <c r="B147" i="13"/>
  <c r="A148" i="13"/>
  <c r="D147" i="13"/>
  <c r="E282" i="15"/>
  <c r="G282" i="15" s="1"/>
  <c r="A710" i="14"/>
  <c r="B709" i="14"/>
  <c r="D709" i="14"/>
  <c r="I534" i="13"/>
  <c r="B946" i="13"/>
  <c r="A947" i="13"/>
  <c r="D946" i="13"/>
  <c r="C946" i="13"/>
  <c r="A51" i="5"/>
  <c r="D50" i="5"/>
  <c r="C50" i="5"/>
  <c r="B50" i="5"/>
  <c r="E132" i="15"/>
  <c r="F132" i="15" s="1"/>
  <c r="E481" i="15"/>
  <c r="F481" i="15" s="1"/>
  <c r="D348" i="14"/>
  <c r="F348" i="14" s="1"/>
  <c r="E836" i="13"/>
  <c r="F836" i="13" s="1"/>
  <c r="J1233" i="13"/>
  <c r="H1234" i="13" s="1"/>
  <c r="E584" i="13"/>
  <c r="F584" i="13" s="1"/>
  <c r="F482" i="13"/>
  <c r="G1233" i="13"/>
  <c r="D1487" i="13"/>
  <c r="B1487" i="13"/>
  <c r="C1487" i="13"/>
  <c r="A1488" i="13"/>
  <c r="D547" i="15"/>
  <c r="A548" i="15"/>
  <c r="C547" i="15"/>
  <c r="B547" i="15"/>
  <c r="A806" i="14"/>
  <c r="D805" i="14"/>
  <c r="B805" i="14"/>
  <c r="A49" i="14"/>
  <c r="C48" i="14"/>
  <c r="B48" i="14"/>
  <c r="G48" i="14"/>
  <c r="D950" i="14"/>
  <c r="B950" i="14"/>
  <c r="A951" i="14"/>
  <c r="E782" i="15"/>
  <c r="G782" i="15" s="1"/>
  <c r="B1246" i="15"/>
  <c r="A1247" i="15"/>
  <c r="D1246" i="15"/>
  <c r="C1246" i="15"/>
  <c r="G204" i="14"/>
  <c r="C204" i="14"/>
  <c r="B204" i="14"/>
  <c r="A205" i="14"/>
  <c r="A1197" i="13"/>
  <c r="D1196" i="13"/>
  <c r="C1196" i="13"/>
  <c r="B1196" i="13"/>
  <c r="D196" i="15"/>
  <c r="C196" i="15"/>
  <c r="B196" i="15"/>
  <c r="A197" i="15"/>
  <c r="A547" i="13"/>
  <c r="D546" i="13"/>
  <c r="B546" i="13"/>
  <c r="C546" i="13"/>
  <c r="A1680" i="13"/>
  <c r="D1679" i="13"/>
  <c r="C1679" i="13"/>
  <c r="B1679" i="13"/>
  <c r="F633" i="15"/>
  <c r="F35" i="15"/>
  <c r="E400" i="14"/>
  <c r="D1391" i="13"/>
  <c r="C1391" i="13"/>
  <c r="B1391" i="13"/>
  <c r="A1392" i="13"/>
  <c r="H932" i="13"/>
  <c r="J932" i="13" s="1"/>
  <c r="F138" i="14"/>
  <c r="G432" i="15"/>
  <c r="E433" i="15" s="1"/>
  <c r="B1345" i="15"/>
  <c r="A1346" i="15"/>
  <c r="C1345" i="15"/>
  <c r="D1345" i="15"/>
  <c r="A1635" i="15"/>
  <c r="D1634" i="15"/>
  <c r="C1634" i="15"/>
  <c r="B1634" i="15"/>
  <c r="A1776" i="13"/>
  <c r="D1775" i="13"/>
  <c r="C1775" i="13"/>
  <c r="B1775" i="13"/>
  <c r="H501" i="14"/>
  <c r="J501" i="14" s="1"/>
  <c r="D296" i="14"/>
  <c r="E296" i="14" s="1"/>
  <c r="E1375" i="13"/>
  <c r="G1375" i="13" s="1"/>
  <c r="A662" i="14"/>
  <c r="D661" i="14"/>
  <c r="B661" i="14"/>
  <c r="C1585" i="15"/>
  <c r="B1585" i="15"/>
  <c r="A1586" i="15"/>
  <c r="D1585" i="15"/>
  <c r="H35" i="14"/>
  <c r="I35" i="14" s="1"/>
  <c r="D757" i="14"/>
  <c r="B757" i="14"/>
  <c r="A758" i="14"/>
  <c r="H785" i="15"/>
  <c r="I785" i="15" s="1"/>
  <c r="H384" i="15"/>
  <c r="I384" i="15" s="1"/>
  <c r="A897" i="13"/>
  <c r="D896" i="13"/>
  <c r="C896" i="13"/>
  <c r="B896" i="13"/>
  <c r="A449" i="15"/>
  <c r="D448" i="15"/>
  <c r="C448" i="15"/>
  <c r="B448" i="15"/>
  <c r="G464" i="14"/>
  <c r="C464" i="14"/>
  <c r="B464" i="14"/>
  <c r="A465" i="14"/>
  <c r="H634" i="13"/>
  <c r="J634" i="13" s="1"/>
  <c r="F1615" i="13"/>
  <c r="E932" i="15"/>
  <c r="F932" i="15" s="1"/>
  <c r="F1667" i="13"/>
  <c r="A747" i="15"/>
  <c r="D746" i="15"/>
  <c r="C746" i="15"/>
  <c r="B746" i="15"/>
  <c r="F1470" i="13"/>
  <c r="A1047" i="13"/>
  <c r="D1046" i="13"/>
  <c r="C1046" i="13"/>
  <c r="B1046" i="13"/>
  <c r="D946" i="15"/>
  <c r="C946" i="15"/>
  <c r="B946" i="15"/>
  <c r="A947" i="15"/>
  <c r="G1085" i="15"/>
  <c r="E1085" i="15"/>
  <c r="F1085" i="15" s="1"/>
  <c r="A1632" i="13"/>
  <c r="D1631" i="13"/>
  <c r="B1631" i="13"/>
  <c r="C1631" i="13"/>
  <c r="G1807" i="13"/>
  <c r="G1129" i="15"/>
  <c r="D1296" i="15"/>
  <c r="C1296" i="15"/>
  <c r="B1296" i="15"/>
  <c r="A1297" i="15"/>
  <c r="A798" i="13"/>
  <c r="B797" i="13"/>
  <c r="D797" i="13"/>
  <c r="C797" i="13"/>
  <c r="C1196" i="15"/>
  <c r="B1196" i="15"/>
  <c r="A1197" i="15"/>
  <c r="D1196" i="15"/>
  <c r="D96" i="13"/>
  <c r="C96" i="13"/>
  <c r="B96" i="13"/>
  <c r="A97" i="13"/>
  <c r="H331" i="13"/>
  <c r="J331" i="13" s="1"/>
  <c r="A854" i="14"/>
  <c r="D853" i="14"/>
  <c r="B853" i="14"/>
  <c r="G535" i="13"/>
  <c r="E737" i="13"/>
  <c r="G737" i="13" s="1"/>
  <c r="B347" i="15"/>
  <c r="A348" i="15"/>
  <c r="D347" i="15"/>
  <c r="C347" i="15"/>
  <c r="H231" i="13"/>
  <c r="I231" i="13" s="1"/>
  <c r="C308" i="14"/>
  <c r="B308" i="14"/>
  <c r="A309" i="14"/>
  <c r="G308" i="14"/>
  <c r="A1097" i="13"/>
  <c r="C1096" i="13"/>
  <c r="B1096" i="13"/>
  <c r="D1096" i="13"/>
  <c r="B1727" i="13"/>
  <c r="A1728" i="13"/>
  <c r="D1727" i="13"/>
  <c r="C1727" i="13"/>
  <c r="J182" i="13"/>
  <c r="J192" i="14"/>
  <c r="H193" i="14" s="1"/>
  <c r="J1091" i="13" l="1"/>
  <c r="I1091" i="13"/>
  <c r="J585" i="13"/>
  <c r="I585" i="13"/>
  <c r="J1141" i="15"/>
  <c r="H1141" i="15"/>
  <c r="I1141" i="15" s="1"/>
  <c r="E1808" i="13"/>
  <c r="H1808" i="13" s="1"/>
  <c r="J734" i="13"/>
  <c r="E385" i="13"/>
  <c r="F385" i="13" s="1"/>
  <c r="F1330" i="15"/>
  <c r="H1037" i="15"/>
  <c r="J1037" i="15" s="1"/>
  <c r="F1185" i="13"/>
  <c r="E1186" i="13" s="1"/>
  <c r="G1186" i="13" s="1"/>
  <c r="E1426" i="15"/>
  <c r="F1426" i="15" s="1"/>
  <c r="F737" i="13"/>
  <c r="F1328" i="13"/>
  <c r="H1193" i="15"/>
  <c r="J1193" i="15"/>
  <c r="I1193" i="15"/>
  <c r="J243" i="14"/>
  <c r="I243" i="14"/>
  <c r="I86" i="15"/>
  <c r="J86" i="15"/>
  <c r="G1522" i="15"/>
  <c r="H1522" i="15"/>
  <c r="F1522" i="15"/>
  <c r="E1523" i="15" s="1"/>
  <c r="G1523" i="15" s="1"/>
  <c r="J386" i="13"/>
  <c r="H387" i="13" s="1"/>
  <c r="J387" i="13" s="1"/>
  <c r="H1569" i="15"/>
  <c r="H836" i="15"/>
  <c r="I836" i="15" s="1"/>
  <c r="I87" i="14"/>
  <c r="J87" i="14"/>
  <c r="F192" i="14"/>
  <c r="E192" i="14"/>
  <c r="D193" i="14" s="1"/>
  <c r="F193" i="14" s="1"/>
  <c r="G234" i="15"/>
  <c r="G331" i="13"/>
  <c r="E332" i="13" s="1"/>
  <c r="F332" i="13" s="1"/>
  <c r="H1375" i="13"/>
  <c r="H32" i="15"/>
  <c r="I32" i="15" s="1"/>
  <c r="H938" i="15"/>
  <c r="I938" i="15" s="1"/>
  <c r="F296" i="14"/>
  <c r="D297" i="14" s="1"/>
  <c r="F297" i="14" s="1"/>
  <c r="J35" i="14"/>
  <c r="E1569" i="15"/>
  <c r="G1569" i="15" s="1"/>
  <c r="G38" i="5"/>
  <c r="E38" i="5"/>
  <c r="F38" i="5" s="1"/>
  <c r="H38" i="5"/>
  <c r="I295" i="14"/>
  <c r="H296" i="14" s="1"/>
  <c r="J296" i="14" s="1"/>
  <c r="H348" i="14"/>
  <c r="I348" i="14" s="1"/>
  <c r="J295" i="14"/>
  <c r="I285" i="15"/>
  <c r="G1761" i="13"/>
  <c r="E1762" i="13" s="1"/>
  <c r="H1762" i="13" s="1"/>
  <c r="J884" i="13"/>
  <c r="F234" i="13"/>
  <c r="E235" i="13" s="1"/>
  <c r="F235" i="13" s="1"/>
  <c r="J231" i="13"/>
  <c r="H232" i="13" s="1"/>
  <c r="J232" i="13" s="1"/>
  <c r="H1711" i="13"/>
  <c r="H132" i="13"/>
  <c r="I132" i="13" s="1"/>
  <c r="F531" i="15"/>
  <c r="E532" i="15" s="1"/>
  <c r="F532" i="15" s="1"/>
  <c r="F89" i="14"/>
  <c r="D90" i="14" s="1"/>
  <c r="F90" i="14" s="1"/>
  <c r="H144" i="14"/>
  <c r="I144" i="14" s="1"/>
  <c r="F832" i="15"/>
  <c r="E833" i="15" s="1"/>
  <c r="G833" i="15" s="1"/>
  <c r="I501" i="14"/>
  <c r="G733" i="15"/>
  <c r="E734" i="15" s="1"/>
  <c r="G734" i="15" s="1"/>
  <c r="E683" i="15"/>
  <c r="G683" i="15" s="1"/>
  <c r="H37" i="5"/>
  <c r="F282" i="15"/>
  <c r="E283" i="15" s="1"/>
  <c r="G283" i="15" s="1"/>
  <c r="H1761" i="13"/>
  <c r="E503" i="14"/>
  <c r="H1134" i="13"/>
  <c r="I1134" i="13" s="1"/>
  <c r="F1375" i="13"/>
  <c r="E1376" i="13" s="1"/>
  <c r="G1376" i="13" s="1"/>
  <c r="I232" i="15"/>
  <c r="G1329" i="13"/>
  <c r="E1329" i="13"/>
  <c r="F1329" i="13" s="1"/>
  <c r="H1329" i="13"/>
  <c r="F782" i="15"/>
  <c r="E783" i="15" s="1"/>
  <c r="G783" i="15" s="1"/>
  <c r="H437" i="13"/>
  <c r="J437" i="13" s="1"/>
  <c r="E1033" i="13"/>
  <c r="G1033" i="13" s="1"/>
  <c r="G1523" i="13"/>
  <c r="E1523" i="13"/>
  <c r="H1523" i="13" s="1"/>
  <c r="F1523" i="13"/>
  <c r="E83" i="5"/>
  <c r="H83" i="5" s="1"/>
  <c r="F83" i="5"/>
  <c r="G83" i="5"/>
  <c r="F453" i="14"/>
  <c r="D454" i="14" s="1"/>
  <c r="F454" i="14" s="1"/>
  <c r="J835" i="15"/>
  <c r="I932" i="13"/>
  <c r="H933" i="13" s="1"/>
  <c r="J933" i="13" s="1"/>
  <c r="G1808" i="13"/>
  <c r="E1130" i="15"/>
  <c r="F1130" i="15" s="1"/>
  <c r="G583" i="15"/>
  <c r="I193" i="14"/>
  <c r="J193" i="14"/>
  <c r="J1093" i="15"/>
  <c r="H1093" i="15"/>
  <c r="I1093" i="15" s="1"/>
  <c r="J89" i="13"/>
  <c r="H89" i="13"/>
  <c r="I89" i="13" s="1"/>
  <c r="J687" i="13"/>
  <c r="H687" i="13"/>
  <c r="I687" i="13" s="1"/>
  <c r="I1234" i="13"/>
  <c r="J1234" i="13"/>
  <c r="G286" i="13"/>
  <c r="E286" i="13"/>
  <c r="F286" i="13" s="1"/>
  <c r="J491" i="13"/>
  <c r="H491" i="13"/>
  <c r="I491" i="13" s="1"/>
  <c r="G433" i="15"/>
  <c r="F433" i="15"/>
  <c r="G890" i="13"/>
  <c r="E890" i="13"/>
  <c r="F890" i="13" s="1"/>
  <c r="J1235" i="15"/>
  <c r="H1235" i="15"/>
  <c r="I1235" i="15" s="1"/>
  <c r="J288" i="13"/>
  <c r="H288" i="13"/>
  <c r="I288" i="13" s="1"/>
  <c r="J633" i="15"/>
  <c r="H633" i="15"/>
  <c r="I633" i="15" s="1"/>
  <c r="J735" i="15"/>
  <c r="H735" i="15"/>
  <c r="I735" i="15" s="1"/>
  <c r="G1088" i="13"/>
  <c r="E1088" i="13"/>
  <c r="F1088" i="13" s="1"/>
  <c r="H87" i="15"/>
  <c r="I87" i="15" s="1"/>
  <c r="G1712" i="13"/>
  <c r="E1712" i="13"/>
  <c r="H1712" i="13" s="1"/>
  <c r="F41" i="14"/>
  <c r="D41" i="14"/>
  <c r="E41" i="14" s="1"/>
  <c r="A1198" i="15"/>
  <c r="C1197" i="15"/>
  <c r="D1197" i="15"/>
  <c r="B1197" i="15"/>
  <c r="E36" i="15"/>
  <c r="G36" i="15" s="1"/>
  <c r="A1248" i="15"/>
  <c r="D1247" i="15"/>
  <c r="C1247" i="15"/>
  <c r="B1247" i="15"/>
  <c r="J985" i="13"/>
  <c r="D1539" i="15"/>
  <c r="B1539" i="15"/>
  <c r="A1540" i="15"/>
  <c r="C1539" i="15"/>
  <c r="A649" i="13"/>
  <c r="D648" i="13"/>
  <c r="C648" i="13"/>
  <c r="B648" i="13"/>
  <c r="J885" i="13"/>
  <c r="H885" i="13"/>
  <c r="I885" i="13" s="1"/>
  <c r="H132" i="15"/>
  <c r="I132" i="15" s="1"/>
  <c r="E1476" i="15"/>
  <c r="G1476" i="15" s="1"/>
  <c r="G584" i="13"/>
  <c r="E933" i="15"/>
  <c r="F933" i="15" s="1"/>
  <c r="E634" i="15"/>
  <c r="G634" i="15" s="1"/>
  <c r="E348" i="14"/>
  <c r="F183" i="13"/>
  <c r="I331" i="15"/>
  <c r="C1394" i="15"/>
  <c r="B1394" i="15"/>
  <c r="A1395" i="15"/>
  <c r="D1394" i="15"/>
  <c r="A362" i="14"/>
  <c r="G361" i="14"/>
  <c r="C361" i="14"/>
  <c r="B361" i="14"/>
  <c r="A1148" i="15"/>
  <c r="D1147" i="15"/>
  <c r="B1147" i="15"/>
  <c r="C1147" i="15"/>
  <c r="F1808" i="13"/>
  <c r="J785" i="15"/>
  <c r="D1346" i="15"/>
  <c r="C1346" i="15"/>
  <c r="B1346" i="15"/>
  <c r="A1347" i="15"/>
  <c r="A1048" i="13"/>
  <c r="D1047" i="13"/>
  <c r="C1047" i="13"/>
  <c r="B1047" i="13"/>
  <c r="E1616" i="13"/>
  <c r="F1616" i="13" s="1"/>
  <c r="B49" i="14"/>
  <c r="A50" i="14"/>
  <c r="G49" i="14"/>
  <c r="C49" i="14"/>
  <c r="E483" i="13"/>
  <c r="G483" i="13" s="1"/>
  <c r="A711" i="14"/>
  <c r="D710" i="14"/>
  <c r="B710" i="14"/>
  <c r="A449" i="13"/>
  <c r="D448" i="13"/>
  <c r="C448" i="13"/>
  <c r="B448" i="13"/>
  <c r="A567" i="14"/>
  <c r="D566" i="14"/>
  <c r="B566" i="14"/>
  <c r="A598" i="15"/>
  <c r="D597" i="15"/>
  <c r="C597" i="15"/>
  <c r="B597" i="15"/>
  <c r="F786" i="13"/>
  <c r="I834" i="13"/>
  <c r="B99" i="5"/>
  <c r="D99" i="5"/>
  <c r="C99" i="5"/>
  <c r="A100" i="5"/>
  <c r="G84" i="13"/>
  <c r="E84" i="13"/>
  <c r="F84" i="13" s="1"/>
  <c r="C1776" i="13"/>
  <c r="B1776" i="13"/>
  <c r="A1777" i="13"/>
  <c r="D1776" i="13"/>
  <c r="G689" i="13"/>
  <c r="E689" i="13"/>
  <c r="F689" i="13" s="1"/>
  <c r="A1587" i="15"/>
  <c r="D1586" i="15"/>
  <c r="C1586" i="15"/>
  <c r="B1586" i="15"/>
  <c r="A310" i="14"/>
  <c r="G309" i="14"/>
  <c r="C309" i="14"/>
  <c r="B309" i="14"/>
  <c r="G257" i="14"/>
  <c r="C257" i="14"/>
  <c r="B257" i="14"/>
  <c r="A258" i="14"/>
  <c r="D48" i="13"/>
  <c r="C48" i="13"/>
  <c r="B48" i="13"/>
  <c r="A49" i="13"/>
  <c r="A1444" i="15"/>
  <c r="D1443" i="15"/>
  <c r="C1443" i="15"/>
  <c r="B1443" i="15"/>
  <c r="J1035" i="13"/>
  <c r="C997" i="13"/>
  <c r="B997" i="13"/>
  <c r="D997" i="13"/>
  <c r="A998" i="13"/>
  <c r="I884" i="15"/>
  <c r="A855" i="14"/>
  <c r="D854" i="14"/>
  <c r="B854" i="14"/>
  <c r="D1632" i="13"/>
  <c r="C1632" i="13"/>
  <c r="B1632" i="13"/>
  <c r="A1633" i="13"/>
  <c r="I634" i="13"/>
  <c r="G481" i="15"/>
  <c r="A948" i="13"/>
  <c r="D947" i="13"/>
  <c r="C947" i="13"/>
  <c r="B947" i="13"/>
  <c r="D97" i="15"/>
  <c r="C97" i="15"/>
  <c r="A98" i="15"/>
  <c r="B97" i="15"/>
  <c r="A1098" i="15"/>
  <c r="D1097" i="15"/>
  <c r="C1097" i="15"/>
  <c r="B1097" i="15"/>
  <c r="G132" i="15"/>
  <c r="B662" i="14"/>
  <c r="A663" i="14"/>
  <c r="D662" i="14"/>
  <c r="H502" i="14"/>
  <c r="J502" i="14" s="1"/>
  <c r="A1681" i="13"/>
  <c r="C1680" i="13"/>
  <c r="D1680" i="13"/>
  <c r="B1680" i="13"/>
  <c r="C1197" i="13"/>
  <c r="B1197" i="13"/>
  <c r="D1197" i="13"/>
  <c r="A1198" i="13"/>
  <c r="A952" i="14"/>
  <c r="D951" i="14"/>
  <c r="B951" i="14"/>
  <c r="E585" i="13"/>
  <c r="F585" i="13" s="1"/>
  <c r="A498" i="13"/>
  <c r="D497" i="13"/>
  <c r="C497" i="13"/>
  <c r="B497" i="13"/>
  <c r="D504" i="14"/>
  <c r="E504" i="14" s="1"/>
  <c r="D449" i="15"/>
  <c r="C449" i="15"/>
  <c r="B449" i="15"/>
  <c r="A759" i="14"/>
  <c r="D758" i="14"/>
  <c r="B758" i="14"/>
  <c r="A414" i="14"/>
  <c r="G413" i="14"/>
  <c r="C413" i="14"/>
  <c r="B413" i="14"/>
  <c r="A1729" i="13"/>
  <c r="D1728" i="13"/>
  <c r="C1728" i="13"/>
  <c r="B1728" i="13"/>
  <c r="F333" i="15"/>
  <c r="E193" i="14"/>
  <c r="I331" i="13"/>
  <c r="D806" i="14"/>
  <c r="B806" i="14"/>
  <c r="A807" i="14"/>
  <c r="H584" i="15"/>
  <c r="I584" i="15" s="1"/>
  <c r="H434" i="15"/>
  <c r="I434" i="15" s="1"/>
  <c r="E183" i="15"/>
  <c r="G183" i="15" s="1"/>
  <c r="A598" i="13"/>
  <c r="D597" i="13"/>
  <c r="C597" i="13"/>
  <c r="B597" i="13"/>
  <c r="D1344" i="13"/>
  <c r="C1344" i="13"/>
  <c r="B1344" i="13"/>
  <c r="A1345" i="13"/>
  <c r="B47" i="15"/>
  <c r="A48" i="15"/>
  <c r="D47" i="15"/>
  <c r="C47" i="15"/>
  <c r="H244" i="14"/>
  <c r="J244" i="14" s="1"/>
  <c r="A148" i="15"/>
  <c r="D147" i="15"/>
  <c r="C147" i="15"/>
  <c r="B147" i="15"/>
  <c r="E738" i="13"/>
  <c r="G738" i="13" s="1"/>
  <c r="E1471" i="13"/>
  <c r="H1471" i="13" s="1"/>
  <c r="D798" i="13"/>
  <c r="C798" i="13"/>
  <c r="B798" i="13"/>
  <c r="A799" i="13"/>
  <c r="J1288" i="15"/>
  <c r="H1288" i="15"/>
  <c r="I1288" i="15" s="1"/>
  <c r="D697" i="15"/>
  <c r="C697" i="15"/>
  <c r="B697" i="15"/>
  <c r="A698" i="15"/>
  <c r="D1049" i="15"/>
  <c r="C1049" i="15"/>
  <c r="B1049" i="15"/>
  <c r="A903" i="14"/>
  <c r="D902" i="14"/>
  <c r="B902" i="14"/>
  <c r="D1297" i="15"/>
  <c r="C1297" i="15"/>
  <c r="A1298" i="15"/>
  <c r="B1297" i="15"/>
  <c r="A748" i="15"/>
  <c r="D747" i="15"/>
  <c r="C747" i="15"/>
  <c r="B747" i="15"/>
  <c r="A206" i="14"/>
  <c r="G205" i="14"/>
  <c r="C205" i="14"/>
  <c r="B205" i="14"/>
  <c r="A1538" i="13"/>
  <c r="C1537" i="13"/>
  <c r="B1537" i="13"/>
  <c r="D1537" i="13"/>
  <c r="E983" i="13"/>
  <c r="F983" i="13" s="1"/>
  <c r="A98" i="13"/>
  <c r="D97" i="13"/>
  <c r="C97" i="13"/>
  <c r="B97" i="13"/>
  <c r="D299" i="13"/>
  <c r="C299" i="13"/>
  <c r="B299" i="13"/>
  <c r="A348" i="13"/>
  <c r="D347" i="13"/>
  <c r="C347" i="13"/>
  <c r="B347" i="13"/>
  <c r="B847" i="15"/>
  <c r="A848" i="15"/>
  <c r="C847" i="15"/>
  <c r="D847" i="15"/>
  <c r="F385" i="15"/>
  <c r="D247" i="15"/>
  <c r="C247" i="15"/>
  <c r="B247" i="15"/>
  <c r="A248" i="15"/>
  <c r="A399" i="15"/>
  <c r="D398" i="15"/>
  <c r="C398" i="15"/>
  <c r="B398" i="15"/>
  <c r="G836" i="13"/>
  <c r="I33" i="13"/>
  <c r="E1668" i="13"/>
  <c r="H1668" i="13" s="1"/>
  <c r="A1393" i="13"/>
  <c r="D1392" i="13"/>
  <c r="C1392" i="13"/>
  <c r="B1392" i="13"/>
  <c r="G102" i="14"/>
  <c r="C102" i="14"/>
  <c r="B102" i="14"/>
  <c r="A103" i="14"/>
  <c r="E984" i="15"/>
  <c r="G984" i="15" s="1"/>
  <c r="A1098" i="13"/>
  <c r="D1097" i="13"/>
  <c r="C1097" i="13"/>
  <c r="B1097" i="13"/>
  <c r="G1086" i="15"/>
  <c r="E1086" i="15"/>
  <c r="F1086" i="15" s="1"/>
  <c r="D548" i="15"/>
  <c r="A549" i="15"/>
  <c r="C548" i="15"/>
  <c r="B548" i="15"/>
  <c r="A149" i="13"/>
  <c r="D148" i="13"/>
  <c r="C148" i="13"/>
  <c r="B148" i="13"/>
  <c r="H1183" i="13"/>
  <c r="I1183" i="13" s="1"/>
  <c r="D1247" i="13"/>
  <c r="C1247" i="13"/>
  <c r="B1247" i="13"/>
  <c r="A1248" i="13"/>
  <c r="D697" i="13"/>
  <c r="C697" i="13"/>
  <c r="B697" i="13"/>
  <c r="A698" i="13"/>
  <c r="H487" i="15"/>
  <c r="J487" i="15" s="1"/>
  <c r="E933" i="13"/>
  <c r="G933" i="13" s="1"/>
  <c r="E1620" i="15"/>
  <c r="H1620" i="15" s="1"/>
  <c r="D139" i="14"/>
  <c r="E139" i="14" s="1"/>
  <c r="H399" i="14"/>
  <c r="I399" i="14" s="1"/>
  <c r="A1825" i="13"/>
  <c r="D1824" i="13"/>
  <c r="C1824" i="13"/>
  <c r="B1824" i="13"/>
  <c r="E1283" i="15"/>
  <c r="G1283" i="15" s="1"/>
  <c r="D614" i="14"/>
  <c r="A615" i="14"/>
  <c r="B614" i="14"/>
  <c r="G1182" i="15"/>
  <c r="H586" i="13"/>
  <c r="J586" i="13" s="1"/>
  <c r="A349" i="15"/>
  <c r="D348" i="15"/>
  <c r="C348" i="15"/>
  <c r="B348" i="15"/>
  <c r="C947" i="15"/>
  <c r="B947" i="15"/>
  <c r="A948" i="15"/>
  <c r="D947" i="15"/>
  <c r="A1489" i="13"/>
  <c r="D1488" i="13"/>
  <c r="C1488" i="13"/>
  <c r="B1488" i="13"/>
  <c r="H183" i="13"/>
  <c r="I183" i="13" s="1"/>
  <c r="C1584" i="13"/>
  <c r="A1585" i="13"/>
  <c r="D1584" i="13"/>
  <c r="B1584" i="13"/>
  <c r="H1421" i="13"/>
  <c r="F1421" i="13"/>
  <c r="D847" i="13"/>
  <c r="C847" i="13"/>
  <c r="B847" i="13"/>
  <c r="A848" i="13"/>
  <c r="H185" i="15"/>
  <c r="J185" i="15" s="1"/>
  <c r="H454" i="14"/>
  <c r="J454" i="14" s="1"/>
  <c r="A154" i="14"/>
  <c r="G153" i="14"/>
  <c r="B153" i="14"/>
  <c r="C153" i="14"/>
  <c r="F435" i="13"/>
  <c r="C1149" i="13"/>
  <c r="B1149" i="13"/>
  <c r="D1149" i="13"/>
  <c r="E1280" i="13"/>
  <c r="H1280" i="13" s="1"/>
  <c r="G1379" i="15"/>
  <c r="E1379" i="15"/>
  <c r="F1379" i="15" s="1"/>
  <c r="E536" i="13"/>
  <c r="F536" i="13" s="1"/>
  <c r="F1135" i="13"/>
  <c r="J534" i="15"/>
  <c r="E135" i="13"/>
  <c r="F135" i="13" s="1"/>
  <c r="J384" i="15"/>
  <c r="F1233" i="15"/>
  <c r="B297" i="15"/>
  <c r="A298" i="15"/>
  <c r="D297" i="15"/>
  <c r="C297" i="15"/>
  <c r="A998" i="15"/>
  <c r="D997" i="15"/>
  <c r="C997" i="15"/>
  <c r="B997" i="15"/>
  <c r="J683" i="15"/>
  <c r="E33" i="13"/>
  <c r="F33" i="13" s="1"/>
  <c r="G1421" i="13"/>
  <c r="B1490" i="15"/>
  <c r="A1491" i="15"/>
  <c r="C1490" i="15"/>
  <c r="D1490" i="15"/>
  <c r="A518" i="14"/>
  <c r="G517" i="14"/>
  <c r="C517" i="14"/>
  <c r="B517" i="14"/>
  <c r="F636" i="13"/>
  <c r="C1297" i="13"/>
  <c r="B1297" i="13"/>
  <c r="D1297" i="13"/>
  <c r="A1298" i="13"/>
  <c r="A248" i="13"/>
  <c r="C247" i="13"/>
  <c r="B247" i="13"/>
  <c r="D247" i="13"/>
  <c r="E884" i="15"/>
  <c r="F884" i="15" s="1"/>
  <c r="E1234" i="13"/>
  <c r="F1234" i="13" s="1"/>
  <c r="A548" i="13"/>
  <c r="D547" i="13"/>
  <c r="C547" i="13"/>
  <c r="B547" i="13"/>
  <c r="A52" i="5"/>
  <c r="B51" i="5"/>
  <c r="D51" i="5"/>
  <c r="C51" i="5"/>
  <c r="A466" i="14"/>
  <c r="G465" i="14"/>
  <c r="C465" i="14"/>
  <c r="B465" i="14"/>
  <c r="A898" i="13"/>
  <c r="D897" i="13"/>
  <c r="B897" i="13"/>
  <c r="C897" i="13"/>
  <c r="A1636" i="15"/>
  <c r="D1635" i="15"/>
  <c r="C1635" i="15"/>
  <c r="B1635" i="15"/>
  <c r="A198" i="15"/>
  <c r="D197" i="15"/>
  <c r="B197" i="15"/>
  <c r="C197" i="15"/>
  <c r="H535" i="13"/>
  <c r="I535" i="13" s="1"/>
  <c r="B747" i="13"/>
  <c r="D747" i="13"/>
  <c r="C747" i="13"/>
  <c r="A748" i="13"/>
  <c r="A398" i="13"/>
  <c r="C397" i="13"/>
  <c r="D397" i="13"/>
  <c r="B397" i="13"/>
  <c r="D647" i="15"/>
  <c r="C647" i="15"/>
  <c r="A648" i="15"/>
  <c r="B647" i="15"/>
  <c r="I784" i="13"/>
  <c r="A799" i="15"/>
  <c r="C798" i="15"/>
  <c r="B798" i="15"/>
  <c r="D798" i="15"/>
  <c r="B197" i="13"/>
  <c r="A198" i="13"/>
  <c r="C197" i="13"/>
  <c r="D197" i="13"/>
  <c r="I983" i="15"/>
  <c r="D1440" i="13"/>
  <c r="C1440" i="13"/>
  <c r="B1440" i="13"/>
  <c r="A1441" i="13"/>
  <c r="E243" i="14"/>
  <c r="B998" i="14"/>
  <c r="A999" i="14"/>
  <c r="D998" i="14"/>
  <c r="F1034" i="15"/>
  <c r="H385" i="15"/>
  <c r="I385" i="15" s="1"/>
  <c r="D401" i="14"/>
  <c r="F401" i="14" s="1"/>
  <c r="E837" i="13"/>
  <c r="G837" i="13" s="1"/>
  <c r="H286" i="15"/>
  <c r="I286" i="15" s="1"/>
  <c r="H735" i="13"/>
  <c r="J735" i="13" s="1"/>
  <c r="H1566" i="13"/>
  <c r="F1566" i="13"/>
  <c r="A498" i="15"/>
  <c r="C497" i="15"/>
  <c r="D497" i="15"/>
  <c r="B497" i="15"/>
  <c r="B897" i="15"/>
  <c r="A898" i="15"/>
  <c r="D897" i="15"/>
  <c r="C897" i="15"/>
  <c r="E84" i="15"/>
  <c r="G84" i="15" s="1"/>
  <c r="G932" i="15"/>
  <c r="H1426" i="15" l="1"/>
  <c r="J836" i="15"/>
  <c r="H837" i="15" s="1"/>
  <c r="J837" i="15" s="1"/>
  <c r="F1186" i="13"/>
  <c r="F1569" i="15"/>
  <c r="J1142" i="15"/>
  <c r="H1142" i="15"/>
  <c r="I1142" i="15" s="1"/>
  <c r="G1426" i="15"/>
  <c r="E1427" i="15" s="1"/>
  <c r="E1331" i="15"/>
  <c r="H1331" i="15" s="1"/>
  <c r="G1331" i="15"/>
  <c r="F683" i="15"/>
  <c r="E684" i="15" s="1"/>
  <c r="G684" i="15" s="1"/>
  <c r="I1037" i="15"/>
  <c r="H1038" i="15" s="1"/>
  <c r="I1038" i="15" s="1"/>
  <c r="G385" i="13"/>
  <c r="E386" i="13" s="1"/>
  <c r="F386" i="13" s="1"/>
  <c r="F1331" i="15"/>
  <c r="G1332" i="15" s="1"/>
  <c r="H1092" i="13"/>
  <c r="F84" i="15"/>
  <c r="J286" i="15"/>
  <c r="H287" i="15" s="1"/>
  <c r="I287" i="15" s="1"/>
  <c r="F504" i="14"/>
  <c r="E84" i="5"/>
  <c r="H84" i="5" s="1"/>
  <c r="G1524" i="13"/>
  <c r="E1524" i="13"/>
  <c r="F1524" i="13" s="1"/>
  <c r="E1187" i="13"/>
  <c r="F1187" i="13" s="1"/>
  <c r="G532" i="15"/>
  <c r="E533" i="15" s="1"/>
  <c r="H1616" i="13"/>
  <c r="H1194" i="15"/>
  <c r="J1194" i="15"/>
  <c r="I1194" i="15"/>
  <c r="J399" i="14"/>
  <c r="H400" i="14" s="1"/>
  <c r="I400" i="14" s="1"/>
  <c r="F738" i="13"/>
  <c r="F1712" i="13"/>
  <c r="E90" i="14"/>
  <c r="E39" i="5"/>
  <c r="F39" i="5" s="1"/>
  <c r="H39" i="5"/>
  <c r="G39" i="5"/>
  <c r="I437" i="13"/>
  <c r="F1471" i="13"/>
  <c r="E1472" i="13" s="1"/>
  <c r="G1472" i="13" s="1"/>
  <c r="G1616" i="13"/>
  <c r="E1617" i="13" s="1"/>
  <c r="G1471" i="13"/>
  <c r="E584" i="15"/>
  <c r="F584" i="15" s="1"/>
  <c r="J32" i="15"/>
  <c r="H233" i="15"/>
  <c r="J233" i="15" s="1"/>
  <c r="I233" i="15"/>
  <c r="F483" i="13"/>
  <c r="E484" i="13" s="1"/>
  <c r="G484" i="13" s="1"/>
  <c r="H36" i="14"/>
  <c r="I36" i="14" s="1"/>
  <c r="J938" i="15"/>
  <c r="H939" i="15" s="1"/>
  <c r="J385" i="15"/>
  <c r="J87" i="15"/>
  <c r="H88" i="15" s="1"/>
  <c r="J88" i="15" s="1"/>
  <c r="H1376" i="13"/>
  <c r="F984" i="15"/>
  <c r="H88" i="14"/>
  <c r="F283" i="15"/>
  <c r="E284" i="15" s="1"/>
  <c r="I735" i="13"/>
  <c r="H736" i="13" s="1"/>
  <c r="J736" i="13" s="1"/>
  <c r="E235" i="15"/>
  <c r="F235" i="15" s="1"/>
  <c r="G1130" i="15"/>
  <c r="J348" i="14"/>
  <c r="H349" i="14" s="1"/>
  <c r="J1134" i="13"/>
  <c r="H1135" i="13" s="1"/>
  <c r="I1135" i="13" s="1"/>
  <c r="E1330" i="13"/>
  <c r="F1330" i="13" s="1"/>
  <c r="H1330" i="13"/>
  <c r="G1330" i="13"/>
  <c r="G933" i="15"/>
  <c r="J132" i="15"/>
  <c r="J144" i="14"/>
  <c r="J132" i="13"/>
  <c r="F1033" i="13"/>
  <c r="E1034" i="13" s="1"/>
  <c r="G1034" i="13" s="1"/>
  <c r="G891" i="13"/>
  <c r="E891" i="13"/>
  <c r="F891" i="13" s="1"/>
  <c r="G1380" i="15"/>
  <c r="E1380" i="15"/>
  <c r="H1380" i="15" s="1"/>
  <c r="J688" i="13"/>
  <c r="H688" i="13"/>
  <c r="I688" i="13" s="1"/>
  <c r="G690" i="13"/>
  <c r="E690" i="13"/>
  <c r="F690" i="13" s="1"/>
  <c r="J90" i="13"/>
  <c r="H90" i="13"/>
  <c r="I90" i="13" s="1"/>
  <c r="G1087" i="15"/>
  <c r="E1087" i="15"/>
  <c r="F1087" i="15" s="1"/>
  <c r="J492" i="13"/>
  <c r="H492" i="13"/>
  <c r="I492" i="13" s="1"/>
  <c r="H133" i="15"/>
  <c r="I133" i="15" s="1"/>
  <c r="J634" i="15"/>
  <c r="H634" i="15"/>
  <c r="I634" i="15" s="1"/>
  <c r="G287" i="13"/>
  <c r="E287" i="13"/>
  <c r="F287" i="13" s="1"/>
  <c r="H386" i="15"/>
  <c r="J386" i="15" s="1"/>
  <c r="J736" i="15"/>
  <c r="H736" i="15"/>
  <c r="I736" i="15" s="1"/>
  <c r="J1094" i="15"/>
  <c r="H1094" i="15"/>
  <c r="I1094" i="15" s="1"/>
  <c r="G1089" i="13"/>
  <c r="E1089" i="13"/>
  <c r="F1089" i="13" s="1"/>
  <c r="J289" i="13"/>
  <c r="H289" i="13"/>
  <c r="I289" i="13" s="1"/>
  <c r="E934" i="15"/>
  <c r="F934" i="15" s="1"/>
  <c r="J1236" i="15"/>
  <c r="H1236" i="15"/>
  <c r="I1236" i="15" s="1"/>
  <c r="B548" i="13"/>
  <c r="D548" i="13"/>
  <c r="C548" i="13"/>
  <c r="A549" i="13"/>
  <c r="A849" i="13"/>
  <c r="D848" i="13"/>
  <c r="C848" i="13"/>
  <c r="B848" i="13"/>
  <c r="I586" i="13"/>
  <c r="I487" i="15"/>
  <c r="A1346" i="13"/>
  <c r="D1345" i="13"/>
  <c r="C1345" i="13"/>
  <c r="B1345" i="13"/>
  <c r="I933" i="13"/>
  <c r="C414" i="14"/>
  <c r="A415" i="14"/>
  <c r="G414" i="14"/>
  <c r="B414" i="14"/>
  <c r="G585" i="13"/>
  <c r="I502" i="14"/>
  <c r="E434" i="15"/>
  <c r="G434" i="15" s="1"/>
  <c r="H684" i="15"/>
  <c r="I684" i="15" s="1"/>
  <c r="C154" i="14"/>
  <c r="B154" i="14"/>
  <c r="G154" i="14"/>
  <c r="A155" i="14"/>
  <c r="A649" i="15"/>
  <c r="D648" i="15"/>
  <c r="C648" i="15"/>
  <c r="B648" i="15"/>
  <c r="A1492" i="15"/>
  <c r="D1491" i="15"/>
  <c r="C1491" i="15"/>
  <c r="B1491" i="15"/>
  <c r="D1248" i="13"/>
  <c r="C1248" i="13"/>
  <c r="A1249" i="13"/>
  <c r="B1248" i="13"/>
  <c r="A499" i="15"/>
  <c r="D498" i="15"/>
  <c r="C498" i="15"/>
  <c r="B498" i="15"/>
  <c r="H984" i="15"/>
  <c r="I984" i="15" s="1"/>
  <c r="E637" i="13"/>
  <c r="G637" i="13" s="1"/>
  <c r="I185" i="15"/>
  <c r="E1567" i="13"/>
  <c r="G1567" i="13" s="1"/>
  <c r="A399" i="13"/>
  <c r="D398" i="13"/>
  <c r="C398" i="13"/>
  <c r="B398" i="13"/>
  <c r="D748" i="13"/>
  <c r="C748" i="13"/>
  <c r="B748" i="13"/>
  <c r="A749" i="13"/>
  <c r="E436" i="13"/>
  <c r="G436" i="13" s="1"/>
  <c r="D1489" i="13"/>
  <c r="C1489" i="13"/>
  <c r="B1489" i="13"/>
  <c r="A1490" i="13"/>
  <c r="D1098" i="13"/>
  <c r="C1098" i="13"/>
  <c r="B1098" i="13"/>
  <c r="A1099" i="13"/>
  <c r="B348" i="13"/>
  <c r="A349" i="13"/>
  <c r="D348" i="13"/>
  <c r="C348" i="13"/>
  <c r="D799" i="13"/>
  <c r="C799" i="13"/>
  <c r="B799" i="13"/>
  <c r="B1444" i="15"/>
  <c r="D1444" i="15"/>
  <c r="C1444" i="15"/>
  <c r="B258" i="14"/>
  <c r="G258" i="14"/>
  <c r="A259" i="14"/>
  <c r="C258" i="14"/>
  <c r="B1148" i="15"/>
  <c r="D1148" i="15"/>
  <c r="C1148" i="15"/>
  <c r="A1149" i="15"/>
  <c r="H332" i="15"/>
  <c r="I332" i="15" s="1"/>
  <c r="D649" i="13"/>
  <c r="C649" i="13"/>
  <c r="B649" i="13"/>
  <c r="F837" i="13"/>
  <c r="G332" i="13"/>
  <c r="G1280" i="13"/>
  <c r="C466" i="14"/>
  <c r="B466" i="14"/>
  <c r="A467" i="14"/>
  <c r="G466" i="14"/>
  <c r="E1035" i="15"/>
  <c r="G1035" i="15" s="1"/>
  <c r="D198" i="13"/>
  <c r="C198" i="13"/>
  <c r="A199" i="13"/>
  <c r="B198" i="13"/>
  <c r="D1636" i="15"/>
  <c r="C1636" i="15"/>
  <c r="B1636" i="15"/>
  <c r="A249" i="13"/>
  <c r="D248" i="13"/>
  <c r="C248" i="13"/>
  <c r="B248" i="13"/>
  <c r="E1136" i="13"/>
  <c r="F1136" i="13" s="1"/>
  <c r="D149" i="13"/>
  <c r="C149" i="13"/>
  <c r="B149" i="13"/>
  <c r="D399" i="15"/>
  <c r="C399" i="15"/>
  <c r="B399" i="15"/>
  <c r="H332" i="13"/>
  <c r="I332" i="13" s="1"/>
  <c r="A664" i="14"/>
  <c r="D663" i="14"/>
  <c r="B663" i="14"/>
  <c r="E184" i="13"/>
  <c r="G184" i="13" s="1"/>
  <c r="J183" i="13"/>
  <c r="H184" i="13" s="1"/>
  <c r="H785" i="13"/>
  <c r="I785" i="13" s="1"/>
  <c r="D1393" i="13"/>
  <c r="C1393" i="13"/>
  <c r="B1393" i="13"/>
  <c r="A1394" i="13"/>
  <c r="D194" i="14"/>
  <c r="F194" i="14" s="1"/>
  <c r="A856" i="14"/>
  <c r="D855" i="14"/>
  <c r="B855" i="14"/>
  <c r="G85" i="13"/>
  <c r="E85" i="13"/>
  <c r="F85" i="13" s="1"/>
  <c r="A599" i="15"/>
  <c r="D598" i="15"/>
  <c r="C598" i="15"/>
  <c r="B598" i="15"/>
  <c r="E1809" i="13"/>
  <c r="H1809" i="13" s="1"/>
  <c r="D349" i="14"/>
  <c r="F349" i="14" s="1"/>
  <c r="E1183" i="15"/>
  <c r="F1183" i="15" s="1"/>
  <c r="A1199" i="15"/>
  <c r="D1198" i="15"/>
  <c r="C1198" i="15"/>
  <c r="B1198" i="15"/>
  <c r="G1713" i="13"/>
  <c r="E1713" i="13"/>
  <c r="H1713" i="13" s="1"/>
  <c r="D91" i="14"/>
  <c r="F91" i="14" s="1"/>
  <c r="H1036" i="13"/>
  <c r="I1036" i="13" s="1"/>
  <c r="A1442" i="13"/>
  <c r="D1441" i="13"/>
  <c r="B1441" i="13"/>
  <c r="C1441" i="13"/>
  <c r="A299" i="15"/>
  <c r="D298" i="15"/>
  <c r="C298" i="15"/>
  <c r="B298" i="15"/>
  <c r="D1825" i="13"/>
  <c r="C1825" i="13"/>
  <c r="B1825" i="13"/>
  <c r="A1826" i="13"/>
  <c r="E1422" i="13"/>
  <c r="F1422" i="13" s="1"/>
  <c r="F1376" i="13"/>
  <c r="D748" i="15"/>
  <c r="C748" i="15"/>
  <c r="A749" i="15"/>
  <c r="B748" i="15"/>
  <c r="F833" i="15"/>
  <c r="F183" i="15"/>
  <c r="E334" i="15"/>
  <c r="G334" i="15" s="1"/>
  <c r="D49" i="13"/>
  <c r="C49" i="13"/>
  <c r="B49" i="13"/>
  <c r="D1540" i="15"/>
  <c r="C1540" i="15"/>
  <c r="B1540" i="15"/>
  <c r="A899" i="15"/>
  <c r="D898" i="15"/>
  <c r="C898" i="15"/>
  <c r="B898" i="15"/>
  <c r="A53" i="5"/>
  <c r="D52" i="5"/>
  <c r="C52" i="5"/>
  <c r="B52" i="5"/>
  <c r="D1298" i="13"/>
  <c r="C1298" i="13"/>
  <c r="B1298" i="13"/>
  <c r="D549" i="15"/>
  <c r="C549" i="15"/>
  <c r="B549" i="15"/>
  <c r="A249" i="15"/>
  <c r="D248" i="15"/>
  <c r="C248" i="15"/>
  <c r="B248" i="15"/>
  <c r="A699" i="15"/>
  <c r="D698" i="15"/>
  <c r="B698" i="15"/>
  <c r="C698" i="15"/>
  <c r="D148" i="15"/>
  <c r="C148" i="15"/>
  <c r="B148" i="15"/>
  <c r="A149" i="15"/>
  <c r="D952" i="14"/>
  <c r="B952" i="14"/>
  <c r="H885" i="15"/>
  <c r="J885" i="15" s="1"/>
  <c r="F634" i="15"/>
  <c r="E454" i="14"/>
  <c r="I837" i="15"/>
  <c r="D1538" i="13"/>
  <c r="C1538" i="13"/>
  <c r="B1538" i="13"/>
  <c r="D1298" i="15"/>
  <c r="C1298" i="15"/>
  <c r="B1298" i="15"/>
  <c r="A1299" i="15"/>
  <c r="A1199" i="13"/>
  <c r="D1198" i="13"/>
  <c r="C1198" i="13"/>
  <c r="B1198" i="13"/>
  <c r="B310" i="14"/>
  <c r="A311" i="14"/>
  <c r="G310" i="14"/>
  <c r="C310" i="14"/>
  <c r="H986" i="13"/>
  <c r="I986" i="13" s="1"/>
  <c r="J434" i="15"/>
  <c r="H435" i="15" s="1"/>
  <c r="I435" i="15" s="1"/>
  <c r="D598" i="13"/>
  <c r="C598" i="13"/>
  <c r="B598" i="13"/>
  <c r="A599" i="13"/>
  <c r="A999" i="13"/>
  <c r="C998" i="13"/>
  <c r="B998" i="13"/>
  <c r="D998" i="13"/>
  <c r="D567" i="14"/>
  <c r="B567" i="14"/>
  <c r="A568" i="14"/>
  <c r="J886" i="13"/>
  <c r="H886" i="13"/>
  <c r="I886" i="13" s="1"/>
  <c r="G884" i="15"/>
  <c r="E885" i="15" s="1"/>
  <c r="F885" i="15" s="1"/>
  <c r="B898" i="13"/>
  <c r="A899" i="13"/>
  <c r="D898" i="13"/>
  <c r="C898" i="13"/>
  <c r="J535" i="13"/>
  <c r="A1586" i="13"/>
  <c r="D1585" i="13"/>
  <c r="C1585" i="13"/>
  <c r="B1585" i="13"/>
  <c r="A949" i="15"/>
  <c r="D948" i="15"/>
  <c r="C948" i="15"/>
  <c r="B948" i="15"/>
  <c r="A699" i="13"/>
  <c r="D698" i="13"/>
  <c r="C698" i="13"/>
  <c r="B698" i="13"/>
  <c r="H1523" i="15"/>
  <c r="I244" i="14"/>
  <c r="A49" i="15"/>
  <c r="D48" i="15"/>
  <c r="C48" i="15"/>
  <c r="B48" i="15"/>
  <c r="B1729" i="13"/>
  <c r="A1730" i="13"/>
  <c r="D1729" i="13"/>
  <c r="C1729" i="13"/>
  <c r="A1049" i="13"/>
  <c r="C1048" i="13"/>
  <c r="B1048" i="13"/>
  <c r="D1048" i="13"/>
  <c r="E297" i="14"/>
  <c r="I387" i="13"/>
  <c r="E1570" i="15"/>
  <c r="G1570" i="15" s="1"/>
  <c r="D244" i="14"/>
  <c r="F244" i="14" s="1"/>
  <c r="A999" i="15"/>
  <c r="D998" i="15"/>
  <c r="C998" i="15"/>
  <c r="B998" i="15"/>
  <c r="H1379" i="15"/>
  <c r="D615" i="14"/>
  <c r="B615" i="14"/>
  <c r="A616" i="14"/>
  <c r="F1620" i="15"/>
  <c r="F1668" i="13"/>
  <c r="E386" i="15"/>
  <c r="F386" i="15" s="1"/>
  <c r="F1523" i="15"/>
  <c r="D948" i="13"/>
  <c r="C948" i="13"/>
  <c r="B948" i="13"/>
  <c r="A949" i="13"/>
  <c r="A101" i="5"/>
  <c r="C100" i="5"/>
  <c r="B100" i="5"/>
  <c r="D100" i="5"/>
  <c r="G536" i="13"/>
  <c r="E537" i="13" s="1"/>
  <c r="F1762" i="13"/>
  <c r="G983" i="13"/>
  <c r="G135" i="13"/>
  <c r="G1620" i="15"/>
  <c r="G1668" i="13"/>
  <c r="J1289" i="15"/>
  <c r="H1289" i="15"/>
  <c r="I1289" i="15" s="1"/>
  <c r="E739" i="13"/>
  <c r="G739" i="13" s="1"/>
  <c r="D759" i="14"/>
  <c r="B759" i="14"/>
  <c r="A760" i="14"/>
  <c r="B1587" i="15"/>
  <c r="A1588" i="15"/>
  <c r="C1587" i="15"/>
  <c r="D1587" i="15"/>
  <c r="I296" i="14"/>
  <c r="B362" i="14"/>
  <c r="A363" i="14"/>
  <c r="G362" i="14"/>
  <c r="C362" i="14"/>
  <c r="G1762" i="13"/>
  <c r="E482" i="15"/>
  <c r="F482" i="15" s="1"/>
  <c r="H535" i="15"/>
  <c r="I535" i="15" s="1"/>
  <c r="G518" i="14"/>
  <c r="C518" i="14"/>
  <c r="B518" i="14"/>
  <c r="A519" i="14"/>
  <c r="G103" i="14"/>
  <c r="C103" i="14"/>
  <c r="B103" i="14"/>
  <c r="F1280" i="13"/>
  <c r="I454" i="14"/>
  <c r="G235" i="13"/>
  <c r="A808" i="14"/>
  <c r="D807" i="14"/>
  <c r="B807" i="14"/>
  <c r="B1098" i="15"/>
  <c r="A1099" i="15"/>
  <c r="D1098" i="15"/>
  <c r="C1098" i="15"/>
  <c r="H635" i="13"/>
  <c r="J635" i="13" s="1"/>
  <c r="F783" i="15"/>
  <c r="D449" i="13"/>
  <c r="C449" i="13"/>
  <c r="B449" i="13"/>
  <c r="F734" i="15"/>
  <c r="H194" i="14"/>
  <c r="J194" i="14" s="1"/>
  <c r="C799" i="15"/>
  <c r="B799" i="15"/>
  <c r="D799" i="15"/>
  <c r="H34" i="13"/>
  <c r="J34" i="13" s="1"/>
  <c r="A849" i="15"/>
  <c r="D848" i="15"/>
  <c r="C848" i="15"/>
  <c r="B848" i="15"/>
  <c r="B903" i="14"/>
  <c r="A904" i="14"/>
  <c r="D903" i="14"/>
  <c r="E133" i="15"/>
  <c r="F133" i="15" s="1"/>
  <c r="A499" i="13"/>
  <c r="D498" i="13"/>
  <c r="C498" i="13"/>
  <c r="B498" i="13"/>
  <c r="A1634" i="13"/>
  <c r="D1633" i="13"/>
  <c r="B1633" i="13"/>
  <c r="C1633" i="13"/>
  <c r="B1347" i="15"/>
  <c r="A1348" i="15"/>
  <c r="D1347" i="15"/>
  <c r="C1347" i="15"/>
  <c r="A1396" i="15"/>
  <c r="D1395" i="15"/>
  <c r="B1395" i="15"/>
  <c r="C1395" i="15"/>
  <c r="H1476" i="15"/>
  <c r="F1476" i="15"/>
  <c r="A1249" i="15"/>
  <c r="C1248" i="15"/>
  <c r="B1248" i="15"/>
  <c r="D1248" i="15"/>
  <c r="F42" i="14"/>
  <c r="D42" i="14"/>
  <c r="E42" i="14" s="1"/>
  <c r="F139" i="14"/>
  <c r="D140" i="14" s="1"/>
  <c r="J584" i="15"/>
  <c r="G1234" i="13"/>
  <c r="E1235" i="13" s="1"/>
  <c r="F933" i="13"/>
  <c r="J1183" i="13"/>
  <c r="A1682" i="13"/>
  <c r="D1681" i="13"/>
  <c r="C1681" i="13"/>
  <c r="B1681" i="13"/>
  <c r="A99" i="15"/>
  <c r="D98" i="15"/>
  <c r="C98" i="15"/>
  <c r="B98" i="15"/>
  <c r="H835" i="13"/>
  <c r="I835" i="13" s="1"/>
  <c r="G33" i="13"/>
  <c r="H786" i="15"/>
  <c r="I786" i="15" s="1"/>
  <c r="E401" i="14"/>
  <c r="A199" i="15"/>
  <c r="D198" i="15"/>
  <c r="C198" i="15"/>
  <c r="B198" i="15"/>
  <c r="E1234" i="15"/>
  <c r="G1234" i="15" s="1"/>
  <c r="D349" i="15"/>
  <c r="C349" i="15"/>
  <c r="B349" i="15"/>
  <c r="F1283" i="15"/>
  <c r="A99" i="13"/>
  <c r="D98" i="13"/>
  <c r="C98" i="13"/>
  <c r="B98" i="13"/>
  <c r="F1034" i="13"/>
  <c r="G50" i="14"/>
  <c r="B50" i="14"/>
  <c r="C50" i="14"/>
  <c r="A51" i="14"/>
  <c r="F36" i="15"/>
  <c r="I232" i="13"/>
  <c r="H1235" i="13"/>
  <c r="I1235" i="13" s="1"/>
  <c r="A1000" i="14"/>
  <c r="D999" i="14"/>
  <c r="B999" i="14"/>
  <c r="C206" i="14"/>
  <c r="B206" i="14"/>
  <c r="A207" i="14"/>
  <c r="G206" i="14"/>
  <c r="A1778" i="13"/>
  <c r="D1777" i="13"/>
  <c r="C1777" i="13"/>
  <c r="B1777" i="13"/>
  <c r="E787" i="13"/>
  <c r="F787" i="13" s="1"/>
  <c r="A712" i="14"/>
  <c r="D711" i="14"/>
  <c r="B711" i="14"/>
  <c r="J939" i="15" l="1"/>
  <c r="I939" i="15"/>
  <c r="G1427" i="15"/>
  <c r="H1427" i="15"/>
  <c r="F1427" i="15"/>
  <c r="E1332" i="15"/>
  <c r="F1332" i="15" s="1"/>
  <c r="J332" i="13"/>
  <c r="G386" i="13"/>
  <c r="E387" i="13" s="1"/>
  <c r="H1143" i="15"/>
  <c r="I1143" i="15" s="1"/>
  <c r="J1143" i="15"/>
  <c r="J133" i="15"/>
  <c r="H134" i="15" s="1"/>
  <c r="I134" i="15" s="1"/>
  <c r="F684" i="15"/>
  <c r="E685" i="15" s="1"/>
  <c r="G685" i="15" s="1"/>
  <c r="F505" i="14"/>
  <c r="H1524" i="13"/>
  <c r="J36" i="14"/>
  <c r="H37" i="14" s="1"/>
  <c r="I37" i="14" s="1"/>
  <c r="J1092" i="13"/>
  <c r="I1092" i="13"/>
  <c r="D505" i="14"/>
  <c r="E505" i="14" s="1"/>
  <c r="J349" i="14"/>
  <c r="I349" i="14"/>
  <c r="H1617" i="13"/>
  <c r="F1617" i="13"/>
  <c r="I184" i="13"/>
  <c r="J184" i="13"/>
  <c r="F533" i="15"/>
  <c r="G533" i="15"/>
  <c r="E534" i="15" s="1"/>
  <c r="G534" i="15" s="1"/>
  <c r="G284" i="15"/>
  <c r="F284" i="15"/>
  <c r="E285" i="15" s="1"/>
  <c r="G285" i="15" s="1"/>
  <c r="J435" i="15"/>
  <c r="H436" i="15" s="1"/>
  <c r="J436" i="15" s="1"/>
  <c r="G584" i="15"/>
  <c r="E585" i="15" s="1"/>
  <c r="F484" i="13"/>
  <c r="H1567" i="13"/>
  <c r="H438" i="13"/>
  <c r="I438" i="13" s="1"/>
  <c r="H133" i="13"/>
  <c r="I133" i="13" s="1"/>
  <c r="E194" i="14"/>
  <c r="G1187" i="13"/>
  <c r="I194" i="14"/>
  <c r="H195" i="14" s="1"/>
  <c r="J195" i="14" s="1"/>
  <c r="J287" i="15"/>
  <c r="G40" i="5"/>
  <c r="E40" i="5"/>
  <c r="H40" i="5" s="1"/>
  <c r="G1331" i="13"/>
  <c r="E1331" i="13"/>
  <c r="H1331" i="13" s="1"/>
  <c r="F1331" i="13"/>
  <c r="I736" i="13"/>
  <c r="H1472" i="13"/>
  <c r="E1131" i="15"/>
  <c r="F1131" i="15" s="1"/>
  <c r="F1713" i="13"/>
  <c r="F1570" i="15"/>
  <c r="E1571" i="15" s="1"/>
  <c r="H1571" i="15" s="1"/>
  <c r="H33" i="15"/>
  <c r="I33" i="15" s="1"/>
  <c r="E85" i="15"/>
  <c r="G85" i="15" s="1"/>
  <c r="G386" i="15"/>
  <c r="E387" i="15" s="1"/>
  <c r="G387" i="15" s="1"/>
  <c r="F184" i="13"/>
  <c r="E185" i="13" s="1"/>
  <c r="G185" i="13" s="1"/>
  <c r="F1567" i="13"/>
  <c r="E1568" i="13" s="1"/>
  <c r="H1568" i="13" s="1"/>
  <c r="F436" i="13"/>
  <c r="E437" i="13" s="1"/>
  <c r="F437" i="13" s="1"/>
  <c r="G1525" i="13"/>
  <c r="E1525" i="13"/>
  <c r="F1525" i="13" s="1"/>
  <c r="H1525" i="13"/>
  <c r="G84" i="5"/>
  <c r="F1472" i="13"/>
  <c r="J684" i="15"/>
  <c r="H685" i="15" s="1"/>
  <c r="I685" i="15" s="1"/>
  <c r="J835" i="13"/>
  <c r="H836" i="13" s="1"/>
  <c r="J836" i="13" s="1"/>
  <c r="J785" i="13"/>
  <c r="H786" i="13" s="1"/>
  <c r="I786" i="13" s="1"/>
  <c r="J400" i="14"/>
  <c r="J88" i="14"/>
  <c r="I88" i="14"/>
  <c r="H89" i="14" s="1"/>
  <c r="J89" i="14" s="1"/>
  <c r="G1136" i="13"/>
  <c r="E985" i="15"/>
  <c r="G985" i="15" s="1"/>
  <c r="G1809" i="13"/>
  <c r="H145" i="14"/>
  <c r="I145" i="14" s="1"/>
  <c r="H234" i="15"/>
  <c r="J234" i="15" s="1"/>
  <c r="J332" i="15"/>
  <c r="H333" i="15" s="1"/>
  <c r="I333" i="15" s="1"/>
  <c r="H1195" i="15"/>
  <c r="J1195" i="15"/>
  <c r="I1195" i="15"/>
  <c r="J1135" i="13"/>
  <c r="H1136" i="13" s="1"/>
  <c r="F334" i="15"/>
  <c r="E335" i="15" s="1"/>
  <c r="G335" i="15" s="1"/>
  <c r="G235" i="15"/>
  <c r="H1422" i="13"/>
  <c r="F1809" i="13"/>
  <c r="F84" i="5"/>
  <c r="F537" i="13"/>
  <c r="G537" i="13"/>
  <c r="J1237" i="15"/>
  <c r="H1237" i="15"/>
  <c r="I1237" i="15" s="1"/>
  <c r="J493" i="13"/>
  <c r="H493" i="13"/>
  <c r="I493" i="13" s="1"/>
  <c r="H288" i="15"/>
  <c r="I288" i="15" s="1"/>
  <c r="J689" i="13"/>
  <c r="H689" i="13"/>
  <c r="I689" i="13" s="1"/>
  <c r="J1290" i="15"/>
  <c r="H1290" i="15"/>
  <c r="I1290" i="15" s="1"/>
  <c r="J887" i="13"/>
  <c r="H887" i="13"/>
  <c r="I887" i="13" s="1"/>
  <c r="J290" i="13"/>
  <c r="H290" i="13"/>
  <c r="I290" i="13" s="1"/>
  <c r="G1235" i="13"/>
  <c r="F1235" i="13"/>
  <c r="G1088" i="15"/>
  <c r="E1088" i="15"/>
  <c r="F1088" i="15" s="1"/>
  <c r="F140" i="14"/>
  <c r="E140" i="14"/>
  <c r="D506" i="14"/>
  <c r="E506" i="14" s="1"/>
  <c r="G1090" i="13"/>
  <c r="E1090" i="13"/>
  <c r="F1090" i="13" s="1"/>
  <c r="G892" i="13"/>
  <c r="E892" i="13"/>
  <c r="F892" i="13" s="1"/>
  <c r="E1137" i="13"/>
  <c r="G1137" i="13" s="1"/>
  <c r="J635" i="15"/>
  <c r="H635" i="15"/>
  <c r="I635" i="15" s="1"/>
  <c r="D999" i="15"/>
  <c r="C999" i="15"/>
  <c r="B999" i="15"/>
  <c r="B53" i="5"/>
  <c r="D53" i="5"/>
  <c r="C53" i="5"/>
  <c r="H333" i="13"/>
  <c r="J333" i="13" s="1"/>
  <c r="G155" i="14"/>
  <c r="C155" i="14"/>
  <c r="B155" i="14"/>
  <c r="E136" i="13"/>
  <c r="F136" i="13" s="1"/>
  <c r="J535" i="15"/>
  <c r="D1348" i="15"/>
  <c r="C1348" i="15"/>
  <c r="B1348" i="15"/>
  <c r="I635" i="13"/>
  <c r="E1281" i="13"/>
  <c r="H1281" i="13" s="1"/>
  <c r="G363" i="14"/>
  <c r="C363" i="14"/>
  <c r="B363" i="14"/>
  <c r="E1524" i="15"/>
  <c r="H1524" i="15" s="1"/>
  <c r="E984" i="13"/>
  <c r="F984" i="13" s="1"/>
  <c r="D149" i="15"/>
  <c r="C149" i="15"/>
  <c r="B149" i="15"/>
  <c r="E333" i="13"/>
  <c r="F333" i="13" s="1"/>
  <c r="E34" i="13"/>
  <c r="F34" i="13" s="1"/>
  <c r="D1049" i="13"/>
  <c r="C1049" i="13"/>
  <c r="B1049" i="13"/>
  <c r="D699" i="13"/>
  <c r="C699" i="13"/>
  <c r="B699" i="13"/>
  <c r="E184" i="15"/>
  <c r="G184" i="15" s="1"/>
  <c r="C599" i="15"/>
  <c r="B599" i="15"/>
  <c r="D599" i="15"/>
  <c r="C399" i="13"/>
  <c r="B399" i="13"/>
  <c r="D399" i="13"/>
  <c r="J1095" i="15"/>
  <c r="H1095" i="15"/>
  <c r="I1095" i="15" s="1"/>
  <c r="E834" i="15"/>
  <c r="F834" i="15" s="1"/>
  <c r="D199" i="13"/>
  <c r="C199" i="13"/>
  <c r="B199" i="13"/>
  <c r="D499" i="15"/>
  <c r="C499" i="15"/>
  <c r="B499" i="15"/>
  <c r="C1682" i="13"/>
  <c r="D1682" i="13"/>
  <c r="B1682" i="13"/>
  <c r="D1249" i="15"/>
  <c r="C1249" i="15"/>
  <c r="B1249" i="15"/>
  <c r="G207" i="14"/>
  <c r="C207" i="14"/>
  <c r="B207" i="14"/>
  <c r="I34" i="13"/>
  <c r="F1234" i="15"/>
  <c r="J1038" i="15"/>
  <c r="B1000" i="14"/>
  <c r="D1000" i="14"/>
  <c r="G787" i="13"/>
  <c r="E788" i="13" s="1"/>
  <c r="D904" i="14"/>
  <c r="B904" i="14"/>
  <c r="J1235" i="13"/>
  <c r="H1236" i="13" s="1"/>
  <c r="J1236" i="13" s="1"/>
  <c r="H455" i="14"/>
  <c r="J455" i="14" s="1"/>
  <c r="B101" i="5"/>
  <c r="D101" i="5"/>
  <c r="C101" i="5"/>
  <c r="C199" i="15"/>
  <c r="B199" i="15"/>
  <c r="D199" i="15"/>
  <c r="F43" i="14"/>
  <c r="D43" i="14"/>
  <c r="E43" i="14" s="1"/>
  <c r="D760" i="14"/>
  <c r="B760" i="14"/>
  <c r="D899" i="13"/>
  <c r="C899" i="13"/>
  <c r="B899" i="13"/>
  <c r="E485" i="13"/>
  <c r="F485" i="13" s="1"/>
  <c r="H585" i="15"/>
  <c r="I585" i="15" s="1"/>
  <c r="D1199" i="13"/>
  <c r="C1199" i="13"/>
  <c r="B1199" i="13"/>
  <c r="C1778" i="13"/>
  <c r="B1778" i="13"/>
  <c r="D1778" i="13"/>
  <c r="E37" i="15"/>
  <c r="F37" i="15" s="1"/>
  <c r="H940" i="15"/>
  <c r="I940" i="15" s="1"/>
  <c r="D99" i="15"/>
  <c r="C99" i="15"/>
  <c r="B99" i="15"/>
  <c r="H536" i="15"/>
  <c r="J536" i="15" s="1"/>
  <c r="H297" i="14"/>
  <c r="I297" i="14" s="1"/>
  <c r="E244" i="14"/>
  <c r="H838" i="15"/>
  <c r="J838" i="15" s="1"/>
  <c r="D899" i="15"/>
  <c r="C899" i="15"/>
  <c r="B899" i="15"/>
  <c r="G86" i="13"/>
  <c r="E86" i="13"/>
  <c r="F86" i="13" s="1"/>
  <c r="H488" i="15"/>
  <c r="I488" i="15" s="1"/>
  <c r="G934" i="15"/>
  <c r="E935" i="15" s="1"/>
  <c r="G935" i="15" s="1"/>
  <c r="E236" i="13"/>
  <c r="F236" i="13" s="1"/>
  <c r="G415" i="14"/>
  <c r="C415" i="14"/>
  <c r="B415" i="14"/>
  <c r="H587" i="13"/>
  <c r="J587" i="13" s="1"/>
  <c r="E735" i="15"/>
  <c r="G735" i="15" s="1"/>
  <c r="G51" i="14"/>
  <c r="C51" i="14"/>
  <c r="B51" i="14"/>
  <c r="B712" i="14"/>
  <c r="D712" i="14"/>
  <c r="C99" i="13"/>
  <c r="B99" i="13"/>
  <c r="D99" i="13"/>
  <c r="G885" i="15"/>
  <c r="E784" i="15"/>
  <c r="G784" i="15" s="1"/>
  <c r="H350" i="14"/>
  <c r="J350" i="14" s="1"/>
  <c r="H233" i="13"/>
  <c r="J233" i="13" s="1"/>
  <c r="E1035" i="13"/>
  <c r="F1035" i="13" s="1"/>
  <c r="D1099" i="15"/>
  <c r="C1099" i="15"/>
  <c r="B1099" i="15"/>
  <c r="B949" i="13"/>
  <c r="D949" i="13"/>
  <c r="C949" i="13"/>
  <c r="E1669" i="13"/>
  <c r="H1669" i="13" s="1"/>
  <c r="D568" i="14"/>
  <c r="B568" i="14"/>
  <c r="D455" i="14"/>
  <c r="F455" i="14" s="1"/>
  <c r="B749" i="15"/>
  <c r="D749" i="15"/>
  <c r="C749" i="15"/>
  <c r="D1826" i="13"/>
  <c r="C1826" i="13"/>
  <c r="B1826" i="13"/>
  <c r="D1199" i="15"/>
  <c r="C1199" i="15"/>
  <c r="B1199" i="15"/>
  <c r="D349" i="13"/>
  <c r="C349" i="13"/>
  <c r="B349" i="13"/>
  <c r="D1249" i="13"/>
  <c r="C1249" i="13"/>
  <c r="B1249" i="13"/>
  <c r="E1284" i="15"/>
  <c r="F1284" i="15" s="1"/>
  <c r="D1634" i="13"/>
  <c r="C1634" i="13"/>
  <c r="B1634" i="13"/>
  <c r="E1621" i="15"/>
  <c r="H1621" i="15" s="1"/>
  <c r="D949" i="15"/>
  <c r="C949" i="15"/>
  <c r="B949" i="15"/>
  <c r="D599" i="13"/>
  <c r="B599" i="13"/>
  <c r="C599" i="13"/>
  <c r="E635" i="15"/>
  <c r="G635" i="15" s="1"/>
  <c r="D1442" i="13"/>
  <c r="C1442" i="13"/>
  <c r="B1442" i="13"/>
  <c r="D1394" i="13"/>
  <c r="C1394" i="13"/>
  <c r="B1394" i="13"/>
  <c r="E838" i="13"/>
  <c r="F838" i="13" s="1"/>
  <c r="H1184" i="13"/>
  <c r="I1184" i="13" s="1"/>
  <c r="J737" i="15"/>
  <c r="H737" i="15"/>
  <c r="I737" i="15" s="1"/>
  <c r="G288" i="13"/>
  <c r="E288" i="13"/>
  <c r="F288" i="13" s="1"/>
  <c r="J91" i="13"/>
  <c r="H91" i="13"/>
  <c r="I91" i="13" s="1"/>
  <c r="D849" i="15"/>
  <c r="C849" i="15"/>
  <c r="B849" i="15"/>
  <c r="D616" i="14"/>
  <c r="B616" i="14"/>
  <c r="H1570" i="15"/>
  <c r="D1730" i="13"/>
  <c r="C1730" i="13"/>
  <c r="B1730" i="13"/>
  <c r="F1035" i="15"/>
  <c r="G259" i="14"/>
  <c r="C259" i="14"/>
  <c r="B259" i="14"/>
  <c r="H186" i="15"/>
  <c r="J186" i="15" s="1"/>
  <c r="D699" i="15"/>
  <c r="C699" i="15"/>
  <c r="B699" i="15"/>
  <c r="D249" i="13"/>
  <c r="B249" i="13"/>
  <c r="C249" i="13"/>
  <c r="D1099" i="13"/>
  <c r="C1099" i="13"/>
  <c r="B1099" i="13"/>
  <c r="I88" i="15"/>
  <c r="D402" i="14"/>
  <c r="F402" i="14" s="1"/>
  <c r="E1477" i="15"/>
  <c r="F1477" i="15" s="1"/>
  <c r="B1588" i="15"/>
  <c r="D1588" i="15"/>
  <c r="C1588" i="15"/>
  <c r="E1763" i="13"/>
  <c r="G1763" i="13" s="1"/>
  <c r="E91" i="14"/>
  <c r="E349" i="14"/>
  <c r="G1617" i="13"/>
  <c r="B749" i="13"/>
  <c r="D749" i="13"/>
  <c r="C749" i="13"/>
  <c r="F637" i="13"/>
  <c r="H934" i="13"/>
  <c r="I934" i="13" s="1"/>
  <c r="D849" i="13"/>
  <c r="B849" i="13"/>
  <c r="C849" i="13"/>
  <c r="H536" i="13"/>
  <c r="I536" i="13" s="1"/>
  <c r="F1380" i="15"/>
  <c r="G519" i="14"/>
  <c r="C519" i="14"/>
  <c r="B519" i="14"/>
  <c r="H388" i="13"/>
  <c r="I388" i="13" s="1"/>
  <c r="C1586" i="13"/>
  <c r="D1586" i="13"/>
  <c r="B1586" i="13"/>
  <c r="G311" i="14"/>
  <c r="C311" i="14"/>
  <c r="B311" i="14"/>
  <c r="D1299" i="15"/>
  <c r="C1299" i="15"/>
  <c r="B1299" i="15"/>
  <c r="I885" i="15"/>
  <c r="E1377" i="13"/>
  <c r="G1377" i="13" s="1"/>
  <c r="D856" i="14"/>
  <c r="B856" i="14"/>
  <c r="G133" i="15"/>
  <c r="D499" i="13"/>
  <c r="C499" i="13"/>
  <c r="B499" i="13"/>
  <c r="D808" i="14"/>
  <c r="B808" i="14"/>
  <c r="F739" i="13"/>
  <c r="D298" i="14"/>
  <c r="E298" i="14" s="1"/>
  <c r="E1428" i="15"/>
  <c r="F1428" i="15" s="1"/>
  <c r="D1492" i="15"/>
  <c r="C1492" i="15"/>
  <c r="B1492" i="15"/>
  <c r="E586" i="13"/>
  <c r="F586" i="13" s="1"/>
  <c r="J786" i="15"/>
  <c r="D49" i="15"/>
  <c r="C49" i="15"/>
  <c r="B49" i="15"/>
  <c r="D999" i="13"/>
  <c r="C999" i="13"/>
  <c r="B999" i="13"/>
  <c r="G1422" i="13"/>
  <c r="E1423" i="13" s="1"/>
  <c r="D299" i="15"/>
  <c r="C299" i="15"/>
  <c r="B299" i="15"/>
  <c r="G467" i="14"/>
  <c r="C467" i="14"/>
  <c r="B467" i="14"/>
  <c r="D549" i="13"/>
  <c r="C549" i="13"/>
  <c r="B549" i="13"/>
  <c r="J1036" i="13"/>
  <c r="G691" i="13"/>
  <c r="E691" i="13"/>
  <c r="F691" i="13" s="1"/>
  <c r="H245" i="14"/>
  <c r="I245" i="14" s="1"/>
  <c r="B249" i="15"/>
  <c r="C249" i="15"/>
  <c r="D249" i="15"/>
  <c r="E1810" i="13"/>
  <c r="F1810" i="13" s="1"/>
  <c r="D1149" i="15"/>
  <c r="C1149" i="15"/>
  <c r="B1149" i="15"/>
  <c r="D1490" i="13"/>
  <c r="B1490" i="13"/>
  <c r="C1490" i="13"/>
  <c r="F434" i="15"/>
  <c r="D1346" i="13"/>
  <c r="C1346" i="13"/>
  <c r="B1346" i="13"/>
  <c r="G482" i="15"/>
  <c r="E483" i="15" s="1"/>
  <c r="G1183" i="15"/>
  <c r="E1184" i="15" s="1"/>
  <c r="E934" i="13"/>
  <c r="G934" i="13" s="1"/>
  <c r="C1396" i="15"/>
  <c r="D1396" i="15"/>
  <c r="B1396" i="15"/>
  <c r="D664" i="14"/>
  <c r="B664" i="14"/>
  <c r="J984" i="15"/>
  <c r="H985" i="15" s="1"/>
  <c r="I985" i="15" s="1"/>
  <c r="I386" i="15"/>
  <c r="C649" i="15"/>
  <c r="B649" i="15"/>
  <c r="D649" i="15"/>
  <c r="H503" i="14"/>
  <c r="J503" i="14" s="1"/>
  <c r="J986" i="13"/>
  <c r="H987" i="13" s="1"/>
  <c r="I987" i="13" s="1"/>
  <c r="G585" i="15" l="1"/>
  <c r="F585" i="15"/>
  <c r="E586" i="15" s="1"/>
  <c r="G586" i="15" s="1"/>
  <c r="G387" i="13"/>
  <c r="F387" i="13"/>
  <c r="H185" i="13"/>
  <c r="J185" i="13" s="1"/>
  <c r="F985" i="15"/>
  <c r="E986" i="15" s="1"/>
  <c r="G986" i="15" s="1"/>
  <c r="J536" i="13"/>
  <c r="I89" i="14"/>
  <c r="H90" i="14" s="1"/>
  <c r="J90" i="14" s="1"/>
  <c r="H1332" i="15"/>
  <c r="H737" i="13"/>
  <c r="J737" i="13" s="1"/>
  <c r="H1144" i="15"/>
  <c r="I1144" i="15" s="1"/>
  <c r="J1144" i="15"/>
  <c r="G1333" i="15"/>
  <c r="E1333" i="15"/>
  <c r="H1333" i="15" s="1"/>
  <c r="G1281" i="13"/>
  <c r="E1282" i="13" s="1"/>
  <c r="H1282" i="13" s="1"/>
  <c r="H1763" i="13"/>
  <c r="J1093" i="13"/>
  <c r="H1093" i="13"/>
  <c r="I1093" i="13" s="1"/>
  <c r="J37" i="14"/>
  <c r="H38" i="14" s="1"/>
  <c r="I1136" i="13"/>
  <c r="J1136" i="13"/>
  <c r="E402" i="14"/>
  <c r="D403" i="14" s="1"/>
  <c r="F403" i="14" s="1"/>
  <c r="J297" i="14"/>
  <c r="H298" i="14" s="1"/>
  <c r="J298" i="14" s="1"/>
  <c r="H1196" i="15"/>
  <c r="I1196" i="15"/>
  <c r="J1196" i="15"/>
  <c r="G1131" i="15"/>
  <c r="E1132" i="15" s="1"/>
  <c r="G1132" i="15" s="1"/>
  <c r="J388" i="13"/>
  <c r="H389" i="13" s="1"/>
  <c r="I389" i="13" s="1"/>
  <c r="E1526" i="13"/>
  <c r="F1526" i="13" s="1"/>
  <c r="G1526" i="13"/>
  <c r="J940" i="15"/>
  <c r="J145" i="14"/>
  <c r="H146" i="14" s="1"/>
  <c r="E1714" i="13"/>
  <c r="F1714" i="13" s="1"/>
  <c r="J333" i="15"/>
  <c r="H334" i="15" s="1"/>
  <c r="E236" i="15"/>
  <c r="F236" i="15" s="1"/>
  <c r="J133" i="13"/>
  <c r="H134" i="13" s="1"/>
  <c r="J585" i="15"/>
  <c r="H586" i="15" s="1"/>
  <c r="J586" i="15" s="1"/>
  <c r="J685" i="15"/>
  <c r="H686" i="15" s="1"/>
  <c r="J686" i="15" s="1"/>
  <c r="J488" i="15"/>
  <c r="H489" i="15" s="1"/>
  <c r="I489" i="15" s="1"/>
  <c r="E134" i="15"/>
  <c r="F134" i="15" s="1"/>
  <c r="H1810" i="13"/>
  <c r="I234" i="15"/>
  <c r="J33" i="15"/>
  <c r="H34" i="15" s="1"/>
  <c r="J34" i="15" s="1"/>
  <c r="H401" i="14"/>
  <c r="I401" i="14" s="1"/>
  <c r="G1714" i="13"/>
  <c r="H1526" i="13"/>
  <c r="E1618" i="13"/>
  <c r="F1618" i="13" s="1"/>
  <c r="G136" i="13"/>
  <c r="J1184" i="13"/>
  <c r="E85" i="5"/>
  <c r="F85" i="5" s="1"/>
  <c r="G85" i="5"/>
  <c r="H85" i="5"/>
  <c r="I536" i="15"/>
  <c r="F85" i="15"/>
  <c r="E86" i="15" s="1"/>
  <c r="G86" i="15" s="1"/>
  <c r="F506" i="14"/>
  <c r="D507" i="14" s="1"/>
  <c r="E507" i="14" s="1"/>
  <c r="I455" i="14"/>
  <c r="H456" i="14" s="1"/>
  <c r="J456" i="14" s="1"/>
  <c r="G437" i="13"/>
  <c r="E438" i="13" s="1"/>
  <c r="G438" i="13" s="1"/>
  <c r="E886" i="15"/>
  <c r="F886" i="15" s="1"/>
  <c r="G1810" i="13"/>
  <c r="E1811" i="13" s="1"/>
  <c r="D195" i="14"/>
  <c r="E195" i="14" s="1"/>
  <c r="E1188" i="13"/>
  <c r="F1188" i="13" s="1"/>
  <c r="G1284" i="15"/>
  <c r="E1473" i="13"/>
  <c r="F1281" i="13"/>
  <c r="F40" i="5"/>
  <c r="J438" i="13"/>
  <c r="H439" i="13" s="1"/>
  <c r="G1332" i="13"/>
  <c r="E1332" i="13"/>
  <c r="F1332" i="13" s="1"/>
  <c r="H1332" i="13"/>
  <c r="J690" i="13"/>
  <c r="H690" i="13"/>
  <c r="I690" i="13" s="1"/>
  <c r="J1096" i="15"/>
  <c r="H1096" i="15"/>
  <c r="I1096" i="15" s="1"/>
  <c r="F44" i="14"/>
  <c r="D44" i="14"/>
  <c r="E44" i="14" s="1"/>
  <c r="J92" i="13"/>
  <c r="H92" i="13"/>
  <c r="I92" i="13" s="1"/>
  <c r="F1423" i="13"/>
  <c r="H1423" i="13"/>
  <c r="G486" i="13"/>
  <c r="E486" i="13"/>
  <c r="F486" i="13" s="1"/>
  <c r="G289" i="13"/>
  <c r="E289" i="13"/>
  <c r="F289" i="13" s="1"/>
  <c r="J636" i="15"/>
  <c r="H636" i="15"/>
  <c r="I636" i="15" s="1"/>
  <c r="G1091" i="13"/>
  <c r="E1091" i="13"/>
  <c r="F1091" i="13" s="1"/>
  <c r="E1285" i="15"/>
  <c r="G1285" i="15" s="1"/>
  <c r="J738" i="15"/>
  <c r="H738" i="15"/>
  <c r="I738" i="15" s="1"/>
  <c r="G87" i="13"/>
  <c r="E87" i="13"/>
  <c r="F87" i="13" s="1"/>
  <c r="H941" i="15"/>
  <c r="J941" i="15" s="1"/>
  <c r="G1089" i="15"/>
  <c r="E1089" i="15"/>
  <c r="F1089" i="15" s="1"/>
  <c r="J291" i="13"/>
  <c r="H291" i="13"/>
  <c r="I291" i="13" s="1"/>
  <c r="J1238" i="15"/>
  <c r="H1238" i="15"/>
  <c r="I1238" i="15" s="1"/>
  <c r="F1184" i="15"/>
  <c r="G1184" i="15"/>
  <c r="G483" i="15"/>
  <c r="F483" i="15"/>
  <c r="G893" i="13"/>
  <c r="E893" i="13"/>
  <c r="F893" i="13" s="1"/>
  <c r="F788" i="13"/>
  <c r="G788" i="13"/>
  <c r="H986" i="15"/>
  <c r="J986" i="15" s="1"/>
  <c r="F184" i="15"/>
  <c r="F1137" i="13"/>
  <c r="G1423" i="13"/>
  <c r="F935" i="15"/>
  <c r="J494" i="13"/>
  <c r="H494" i="13"/>
  <c r="I494" i="13" s="1"/>
  <c r="E638" i="13"/>
  <c r="F638" i="13" s="1"/>
  <c r="H387" i="15"/>
  <c r="I387" i="15" s="1"/>
  <c r="H787" i="15"/>
  <c r="I787" i="15" s="1"/>
  <c r="I836" i="13"/>
  <c r="J134" i="15"/>
  <c r="J985" i="15"/>
  <c r="D245" i="14"/>
  <c r="F245" i="14" s="1"/>
  <c r="J1291" i="15"/>
  <c r="H1291" i="15"/>
  <c r="I1291" i="15" s="1"/>
  <c r="F784" i="15"/>
  <c r="I838" i="15"/>
  <c r="E334" i="13"/>
  <c r="F334" i="13" s="1"/>
  <c r="H636" i="13"/>
  <c r="I636" i="13" s="1"/>
  <c r="H1039" i="15"/>
  <c r="I1039" i="15" s="1"/>
  <c r="I350" i="14"/>
  <c r="H1037" i="13"/>
  <c r="I1037" i="13" s="1"/>
  <c r="G984" i="13"/>
  <c r="F934" i="13"/>
  <c r="F986" i="15"/>
  <c r="J987" i="13"/>
  <c r="H1185" i="13"/>
  <c r="J1185" i="13" s="1"/>
  <c r="F1571" i="15"/>
  <c r="I587" i="13"/>
  <c r="H537" i="15"/>
  <c r="I537" i="15" s="1"/>
  <c r="I186" i="15"/>
  <c r="F1669" i="13"/>
  <c r="G1669" i="13"/>
  <c r="F1524" i="15"/>
  <c r="I333" i="13"/>
  <c r="J786" i="13"/>
  <c r="J288" i="15"/>
  <c r="J245" i="14"/>
  <c r="H1377" i="13"/>
  <c r="G1381" i="15"/>
  <c r="E1381" i="15"/>
  <c r="H1381" i="15" s="1"/>
  <c r="G1477" i="15"/>
  <c r="G1621" i="15"/>
  <c r="G1568" i="13"/>
  <c r="G1035" i="13"/>
  <c r="F586" i="15"/>
  <c r="G1524" i="15"/>
  <c r="I1236" i="13"/>
  <c r="E455" i="14"/>
  <c r="H35" i="13"/>
  <c r="J35" i="13" s="1"/>
  <c r="F1568" i="13"/>
  <c r="F1377" i="13"/>
  <c r="J888" i="13"/>
  <c r="H888" i="13"/>
  <c r="I888" i="13" s="1"/>
  <c r="E435" i="15"/>
  <c r="G435" i="15" s="1"/>
  <c r="I185" i="13"/>
  <c r="G1571" i="15"/>
  <c r="F1621" i="15"/>
  <c r="E388" i="13"/>
  <c r="F388" i="13" s="1"/>
  <c r="D350" i="14"/>
  <c r="E350" i="14" s="1"/>
  <c r="H1477" i="15"/>
  <c r="I503" i="14"/>
  <c r="D92" i="14"/>
  <c r="F92" i="14" s="1"/>
  <c r="F685" i="15"/>
  <c r="I233" i="13"/>
  <c r="I195" i="14"/>
  <c r="G333" i="13"/>
  <c r="E1235" i="15"/>
  <c r="G1235" i="15" s="1"/>
  <c r="H537" i="13"/>
  <c r="J537" i="13" s="1"/>
  <c r="G692" i="13"/>
  <c r="E692" i="13"/>
  <c r="F692" i="13" s="1"/>
  <c r="H886" i="15"/>
  <c r="I886" i="15" s="1"/>
  <c r="E137" i="13"/>
  <c r="G137" i="13" s="1"/>
  <c r="D141" i="14"/>
  <c r="F141" i="14" s="1"/>
  <c r="H1428" i="15"/>
  <c r="E1036" i="15"/>
  <c r="G1036" i="15" s="1"/>
  <c r="G838" i="13"/>
  <c r="F635" i="15"/>
  <c r="F387" i="15"/>
  <c r="G485" i="13"/>
  <c r="G834" i="15"/>
  <c r="E835" i="15" s="1"/>
  <c r="G1428" i="15"/>
  <c r="E1429" i="15" s="1"/>
  <c r="F298" i="14"/>
  <c r="J934" i="13"/>
  <c r="F1763" i="13"/>
  <c r="F185" i="13"/>
  <c r="F735" i="15"/>
  <c r="G37" i="15"/>
  <c r="E38" i="15" s="1"/>
  <c r="F38" i="15" s="1"/>
  <c r="F285" i="15"/>
  <c r="F335" i="15"/>
  <c r="G34" i="13"/>
  <c r="E35" i="13" s="1"/>
  <c r="G35" i="13" s="1"/>
  <c r="I436" i="15"/>
  <c r="F534" i="15"/>
  <c r="E538" i="13"/>
  <c r="G538" i="13" s="1"/>
  <c r="H89" i="15"/>
  <c r="J89" i="15" s="1"/>
  <c r="E740" i="13"/>
  <c r="F740" i="13" s="1"/>
  <c r="G586" i="13"/>
  <c r="E1236" i="13"/>
  <c r="G1236" i="13" s="1"/>
  <c r="G236" i="13"/>
  <c r="E237" i="13" s="1"/>
  <c r="I38" i="14" l="1"/>
  <c r="J38" i="14"/>
  <c r="J1094" i="13"/>
  <c r="H1094" i="13"/>
  <c r="I1094" i="13" s="1"/>
  <c r="I737" i="13"/>
  <c r="H738" i="13" s="1"/>
  <c r="J738" i="13" s="1"/>
  <c r="F86" i="15"/>
  <c r="J1145" i="15"/>
  <c r="H1145" i="15"/>
  <c r="I1145" i="15" s="1"/>
  <c r="F1333" i="15"/>
  <c r="J134" i="13"/>
  <c r="I134" i="13"/>
  <c r="J146" i="14"/>
  <c r="I146" i="14"/>
  <c r="H147" i="14" s="1"/>
  <c r="J147" i="14" s="1"/>
  <c r="G1811" i="13"/>
  <c r="H1811" i="13"/>
  <c r="F1811" i="13"/>
  <c r="J439" i="13"/>
  <c r="I439" i="13"/>
  <c r="I334" i="15"/>
  <c r="H335" i="15" s="1"/>
  <c r="J335" i="15" s="1"/>
  <c r="J334" i="15"/>
  <c r="F35" i="13"/>
  <c r="I34" i="15"/>
  <c r="J636" i="13"/>
  <c r="J1039" i="15"/>
  <c r="I456" i="14"/>
  <c r="H457" i="14" s="1"/>
  <c r="J457" i="14" s="1"/>
  <c r="J401" i="14"/>
  <c r="H402" i="14" s="1"/>
  <c r="G1333" i="13"/>
  <c r="E1333" i="13"/>
  <c r="F1333" i="13" s="1"/>
  <c r="H1333" i="13"/>
  <c r="F195" i="14"/>
  <c r="D196" i="14" s="1"/>
  <c r="I941" i="15"/>
  <c r="H942" i="15" s="1"/>
  <c r="I942" i="15" s="1"/>
  <c r="E41" i="5"/>
  <c r="F41" i="5" s="1"/>
  <c r="G41" i="5"/>
  <c r="H41" i="5"/>
  <c r="G886" i="15"/>
  <c r="J489" i="15"/>
  <c r="G1188" i="13"/>
  <c r="J886" i="15"/>
  <c r="H887" i="15" s="1"/>
  <c r="J887" i="15" s="1"/>
  <c r="F507" i="14"/>
  <c r="F1285" i="15"/>
  <c r="G1286" i="15" s="1"/>
  <c r="I986" i="15"/>
  <c r="F350" i="14"/>
  <c r="D351" i="14" s="1"/>
  <c r="E887" i="15"/>
  <c r="G887" i="15" s="1"/>
  <c r="F1235" i="15"/>
  <c r="G1236" i="15" s="1"/>
  <c r="I35" i="13"/>
  <c r="H36" i="13" s="1"/>
  <c r="J36" i="13" s="1"/>
  <c r="F1381" i="15"/>
  <c r="E1715" i="13"/>
  <c r="H1715" i="13" s="1"/>
  <c r="H135" i="15"/>
  <c r="I135" i="15" s="1"/>
  <c r="F1473" i="13"/>
  <c r="G1473" i="13"/>
  <c r="G1527" i="13"/>
  <c r="E1527" i="13"/>
  <c r="H1473" i="13"/>
  <c r="E1189" i="13"/>
  <c r="G1189" i="13" s="1"/>
  <c r="F1189" i="13"/>
  <c r="F1132" i="15"/>
  <c r="E1133" i="15" s="1"/>
  <c r="F1133" i="15" s="1"/>
  <c r="H1197" i="15"/>
  <c r="I1197" i="15" s="1"/>
  <c r="J1197" i="15"/>
  <c r="G38" i="15"/>
  <c r="E39" i="15" s="1"/>
  <c r="G39" i="15" s="1"/>
  <c r="H1618" i="13"/>
  <c r="G388" i="13"/>
  <c r="E389" i="13" s="1"/>
  <c r="F389" i="13" s="1"/>
  <c r="G334" i="13"/>
  <c r="G134" i="15"/>
  <c r="E135" i="15" s="1"/>
  <c r="J537" i="15"/>
  <c r="H1137" i="13"/>
  <c r="G1715" i="13"/>
  <c r="E86" i="5"/>
  <c r="H1714" i="13"/>
  <c r="I1185" i="13"/>
  <c r="H1186" i="13" s="1"/>
  <c r="J1186" i="13" s="1"/>
  <c r="J389" i="13"/>
  <c r="H390" i="13" s="1"/>
  <c r="I390" i="13" s="1"/>
  <c r="G1618" i="13"/>
  <c r="E1619" i="13" s="1"/>
  <c r="H1619" i="13" s="1"/>
  <c r="H235" i="15"/>
  <c r="J235" i="15" s="1"/>
  <c r="E141" i="14"/>
  <c r="D142" i="14" s="1"/>
  <c r="E142" i="14" s="1"/>
  <c r="E985" i="13"/>
  <c r="F985" i="13" s="1"/>
  <c r="G236" i="15"/>
  <c r="E237" i="15" s="1"/>
  <c r="G237" i="15" s="1"/>
  <c r="G835" i="15"/>
  <c r="F835" i="15"/>
  <c r="J495" i="13"/>
  <c r="H495" i="13"/>
  <c r="I495" i="13" s="1"/>
  <c r="H538" i="15"/>
  <c r="J538" i="15" s="1"/>
  <c r="F45" i="14"/>
  <c r="D45" i="14"/>
  <c r="E45" i="14" s="1"/>
  <c r="J1239" i="15"/>
  <c r="H1239" i="15"/>
  <c r="I1239" i="15" s="1"/>
  <c r="H490" i="15"/>
  <c r="J490" i="15" s="1"/>
  <c r="J1292" i="15"/>
  <c r="H1292" i="15"/>
  <c r="I1292" i="15" s="1"/>
  <c r="J292" i="13"/>
  <c r="H292" i="13"/>
  <c r="I292" i="13" s="1"/>
  <c r="J739" i="15"/>
  <c r="H739" i="15"/>
  <c r="I739" i="15" s="1"/>
  <c r="F237" i="13"/>
  <c r="G237" i="13"/>
  <c r="G693" i="13"/>
  <c r="E693" i="13"/>
  <c r="F693" i="13" s="1"/>
  <c r="G88" i="13"/>
  <c r="E88" i="13"/>
  <c r="F88" i="13" s="1"/>
  <c r="G1092" i="13"/>
  <c r="E1092" i="13"/>
  <c r="F1092" i="13" s="1"/>
  <c r="J691" i="13"/>
  <c r="H691" i="13"/>
  <c r="I691" i="13" s="1"/>
  <c r="J637" i="15"/>
  <c r="H637" i="15"/>
  <c r="I637" i="15" s="1"/>
  <c r="H1429" i="15"/>
  <c r="G1429" i="15"/>
  <c r="F1429" i="15"/>
  <c r="E335" i="13"/>
  <c r="F335" i="13" s="1"/>
  <c r="E1569" i="13"/>
  <c r="G1569" i="13" s="1"/>
  <c r="H637" i="13"/>
  <c r="J637" i="13" s="1"/>
  <c r="E92" i="14"/>
  <c r="E1622" i="15"/>
  <c r="H1622" i="15" s="1"/>
  <c r="E736" i="15"/>
  <c r="F736" i="15" s="1"/>
  <c r="H987" i="15"/>
  <c r="I987" i="15" s="1"/>
  <c r="G1090" i="15"/>
  <c r="E1090" i="15"/>
  <c r="F1090" i="15" s="1"/>
  <c r="G290" i="13"/>
  <c r="E290" i="13"/>
  <c r="F290" i="13" s="1"/>
  <c r="H788" i="15"/>
  <c r="I788" i="15" s="1"/>
  <c r="G936" i="15"/>
  <c r="E936" i="15"/>
  <c r="F936" i="15" s="1"/>
  <c r="G740" i="13"/>
  <c r="E186" i="13"/>
  <c r="F186" i="13" s="1"/>
  <c r="F1036" i="15"/>
  <c r="E1764" i="13"/>
  <c r="H1764" i="13" s="1"/>
  <c r="E587" i="15"/>
  <c r="G587" i="15" s="1"/>
  <c r="E87" i="15"/>
  <c r="G87" i="15" s="1"/>
  <c r="J1037" i="13"/>
  <c r="H1237" i="13"/>
  <c r="J1237" i="13" s="1"/>
  <c r="E1525" i="15"/>
  <c r="H1525" i="15" s="1"/>
  <c r="F1282" i="13"/>
  <c r="F435" i="15"/>
  <c r="G1282" i="13"/>
  <c r="E245" i="14"/>
  <c r="J387" i="15"/>
  <c r="H388" i="15" s="1"/>
  <c r="I388" i="15" s="1"/>
  <c r="J93" i="13"/>
  <c r="H93" i="13"/>
  <c r="I93" i="13" s="1"/>
  <c r="F538" i="13"/>
  <c r="I586" i="15"/>
  <c r="E1670" i="13"/>
  <c r="H1670" i="13" s="1"/>
  <c r="E587" i="13"/>
  <c r="F587" i="13" s="1"/>
  <c r="E789" i="13"/>
  <c r="G789" i="13" s="1"/>
  <c r="D299" i="14"/>
  <c r="E299" i="14" s="1"/>
  <c r="H839" i="15"/>
  <c r="J839" i="15" s="1"/>
  <c r="E1185" i="15"/>
  <c r="G1185" i="15" s="1"/>
  <c r="I537" i="13"/>
  <c r="E535" i="15"/>
  <c r="F535" i="15" s="1"/>
  <c r="H504" i="14"/>
  <c r="J504" i="14" s="1"/>
  <c r="H588" i="13"/>
  <c r="I588" i="13" s="1"/>
  <c r="E935" i="13"/>
  <c r="F935" i="13" s="1"/>
  <c r="E403" i="14"/>
  <c r="E185" i="15"/>
  <c r="G185" i="15" s="1"/>
  <c r="H935" i="13"/>
  <c r="I935" i="13" s="1"/>
  <c r="E1036" i="13"/>
  <c r="F1036" i="13" s="1"/>
  <c r="H289" i="15"/>
  <c r="I289" i="15" s="1"/>
  <c r="H334" i="13"/>
  <c r="J334" i="13" s="1"/>
  <c r="D456" i="14"/>
  <c r="F456" i="14" s="1"/>
  <c r="J787" i="15"/>
  <c r="J1097" i="15"/>
  <c r="H1097" i="15"/>
  <c r="I1097" i="15" s="1"/>
  <c r="E785" i="15"/>
  <c r="G785" i="15" s="1"/>
  <c r="I90" i="14"/>
  <c r="H196" i="14"/>
  <c r="I196" i="14" s="1"/>
  <c r="H187" i="15"/>
  <c r="I187" i="15" s="1"/>
  <c r="F438" i="13"/>
  <c r="H1040" i="15"/>
  <c r="J1040" i="15" s="1"/>
  <c r="I298" i="14"/>
  <c r="H787" i="13"/>
  <c r="I787" i="13" s="1"/>
  <c r="I686" i="15"/>
  <c r="E336" i="15"/>
  <c r="F336" i="15" s="1"/>
  <c r="E1378" i="13"/>
  <c r="H1378" i="13" s="1"/>
  <c r="H351" i="14"/>
  <c r="I351" i="14" s="1"/>
  <c r="E839" i="13"/>
  <c r="F839" i="13" s="1"/>
  <c r="H988" i="13"/>
  <c r="I988" i="13" s="1"/>
  <c r="E36" i="13"/>
  <c r="G36" i="13" s="1"/>
  <c r="E1138" i="13"/>
  <c r="G1138" i="13" s="1"/>
  <c r="H234" i="13"/>
  <c r="I234" i="13" s="1"/>
  <c r="G894" i="13"/>
  <c r="E894" i="13"/>
  <c r="F894" i="13" s="1"/>
  <c r="E1478" i="15"/>
  <c r="G1478" i="15" s="1"/>
  <c r="H246" i="14"/>
  <c r="I246" i="14" s="1"/>
  <c r="G1382" i="15"/>
  <c r="E1382" i="15"/>
  <c r="H1382" i="15" s="1"/>
  <c r="G487" i="13"/>
  <c r="E487" i="13"/>
  <c r="F487" i="13" s="1"/>
  <c r="H437" i="15"/>
  <c r="J437" i="15" s="1"/>
  <c r="F137" i="13"/>
  <c r="I89" i="15"/>
  <c r="E286" i="15"/>
  <c r="G286" i="15" s="1"/>
  <c r="I738" i="13"/>
  <c r="G638" i="13"/>
  <c r="E1424" i="13"/>
  <c r="F1424" i="13" s="1"/>
  <c r="E636" i="15"/>
  <c r="G636" i="15" s="1"/>
  <c r="H186" i="13"/>
  <c r="I186" i="13" s="1"/>
  <c r="E987" i="15"/>
  <c r="F987" i="15" s="1"/>
  <c r="J889" i="13"/>
  <c r="H889" i="13"/>
  <c r="I889" i="13" s="1"/>
  <c r="E1572" i="15"/>
  <c r="G1572" i="15" s="1"/>
  <c r="F1236" i="13"/>
  <c r="E388" i="15"/>
  <c r="G388" i="15" s="1"/>
  <c r="E686" i="15"/>
  <c r="G686" i="15" s="1"/>
  <c r="H837" i="13"/>
  <c r="I837" i="13" s="1"/>
  <c r="E484" i="15"/>
  <c r="G484" i="15" s="1"/>
  <c r="I235" i="15" l="1"/>
  <c r="E1286" i="15"/>
  <c r="F1286" i="15" s="1"/>
  <c r="E1334" i="15"/>
  <c r="G1334" i="15"/>
  <c r="G1036" i="13"/>
  <c r="I1237" i="13"/>
  <c r="H1238" i="13" s="1"/>
  <c r="J1238" i="13" s="1"/>
  <c r="J135" i="15"/>
  <c r="H136" i="15" s="1"/>
  <c r="H1146" i="15"/>
  <c r="I1146" i="15" s="1"/>
  <c r="J1146" i="15"/>
  <c r="F142" i="14"/>
  <c r="J987" i="15"/>
  <c r="H988" i="15" s="1"/>
  <c r="I988" i="15" s="1"/>
  <c r="E1812" i="13"/>
  <c r="G1812" i="13" s="1"/>
  <c r="G1619" i="13"/>
  <c r="F286" i="15"/>
  <c r="E287" i="15" s="1"/>
  <c r="F287" i="15" s="1"/>
  <c r="J1095" i="13"/>
  <c r="H1095" i="13"/>
  <c r="I1095" i="13" s="1"/>
  <c r="H39" i="14"/>
  <c r="I39" i="14" s="1"/>
  <c r="J39" i="14"/>
  <c r="G135" i="15"/>
  <c r="F135" i="15"/>
  <c r="E42" i="5"/>
  <c r="G42" i="5"/>
  <c r="F42" i="5"/>
  <c r="H42" i="5"/>
  <c r="I402" i="14"/>
  <c r="J402" i="14"/>
  <c r="F351" i="14"/>
  <c r="E351" i="14"/>
  <c r="D352" i="14" s="1"/>
  <c r="F352" i="14" s="1"/>
  <c r="F196" i="14"/>
  <c r="E196" i="14"/>
  <c r="J1198" i="15"/>
  <c r="H1198" i="15"/>
  <c r="I1198" i="15" s="1"/>
  <c r="H440" i="13"/>
  <c r="J440" i="13" s="1"/>
  <c r="I440" i="13"/>
  <c r="H441" i="13" s="1"/>
  <c r="I441" i="13" s="1"/>
  <c r="G1334" i="13"/>
  <c r="E1334" i="13"/>
  <c r="H1334" i="13" s="1"/>
  <c r="E1236" i="15"/>
  <c r="F1236" i="15" s="1"/>
  <c r="E1237" i="15" s="1"/>
  <c r="F1237" i="15" s="1"/>
  <c r="G335" i="13"/>
  <c r="E336" i="13" s="1"/>
  <c r="G336" i="13" s="1"/>
  <c r="F1382" i="15"/>
  <c r="F39" i="15"/>
  <c r="H1038" i="13"/>
  <c r="I1038" i="13" s="1"/>
  <c r="E1474" i="13"/>
  <c r="H1474" i="13" s="1"/>
  <c r="H1572" i="15"/>
  <c r="J788" i="15"/>
  <c r="H789" i="15" s="1"/>
  <c r="I789" i="15" s="1"/>
  <c r="G535" i="15"/>
  <c r="E536" i="15" s="1"/>
  <c r="G536" i="15" s="1"/>
  <c r="H35" i="15"/>
  <c r="I35" i="15" s="1"/>
  <c r="G389" i="13"/>
  <c r="G336" i="15"/>
  <c r="E337" i="15" s="1"/>
  <c r="G1133" i="15"/>
  <c r="F36" i="13"/>
  <c r="E37" i="13" s="1"/>
  <c r="F87" i="15"/>
  <c r="E88" i="15" s="1"/>
  <c r="G88" i="15" s="1"/>
  <c r="F1670" i="13"/>
  <c r="J588" i="13"/>
  <c r="H589" i="13" s="1"/>
  <c r="I589" i="13" s="1"/>
  <c r="G736" i="15"/>
  <c r="F237" i="15"/>
  <c r="I36" i="13"/>
  <c r="F1378" i="13"/>
  <c r="E1379" i="13" s="1"/>
  <c r="H1379" i="13" s="1"/>
  <c r="G186" i="13"/>
  <c r="F1715" i="13"/>
  <c r="J234" i="13"/>
  <c r="H235" i="13" s="1"/>
  <c r="E1190" i="13"/>
  <c r="G1190" i="13" s="1"/>
  <c r="H1527" i="13"/>
  <c r="F1527" i="13"/>
  <c r="F299" i="14"/>
  <c r="D300" i="14" s="1"/>
  <c r="F300" i="14" s="1"/>
  <c r="G1378" i="13"/>
  <c r="J187" i="15"/>
  <c r="H188" i="15" s="1"/>
  <c r="E456" i="14"/>
  <c r="F1525" i="15"/>
  <c r="D508" i="14"/>
  <c r="E508" i="14" s="1"/>
  <c r="G985" i="13"/>
  <c r="E986" i="13" s="1"/>
  <c r="G986" i="13" s="1"/>
  <c r="H236" i="15"/>
  <c r="J236" i="15" s="1"/>
  <c r="I457" i="14"/>
  <c r="H458" i="14" s="1"/>
  <c r="I458" i="14" s="1"/>
  <c r="F887" i="15"/>
  <c r="G86" i="5"/>
  <c r="H86" i="5"/>
  <c r="F86" i="5"/>
  <c r="J1137" i="13"/>
  <c r="I1137" i="13"/>
  <c r="G1670" i="13"/>
  <c r="F1619" i="13"/>
  <c r="H135" i="13"/>
  <c r="I135" i="13" s="1"/>
  <c r="I147" i="14"/>
  <c r="H148" i="14" s="1"/>
  <c r="J148" i="14" s="1"/>
  <c r="F1185" i="15"/>
  <c r="E1186" i="15" s="1"/>
  <c r="F1186" i="15" s="1"/>
  <c r="G1287" i="15"/>
  <c r="E1287" i="15"/>
  <c r="F1287" i="15" s="1"/>
  <c r="G1093" i="13"/>
  <c r="E1093" i="13"/>
  <c r="F1093" i="13" s="1"/>
  <c r="F46" i="14"/>
  <c r="D46" i="14"/>
  <c r="E46" i="14" s="1"/>
  <c r="E187" i="13"/>
  <c r="G187" i="13" s="1"/>
  <c r="G291" i="13"/>
  <c r="E291" i="13"/>
  <c r="F291" i="13" s="1"/>
  <c r="E390" i="13"/>
  <c r="G390" i="13" s="1"/>
  <c r="G488" i="13"/>
  <c r="E488" i="13"/>
  <c r="F488" i="13" s="1"/>
  <c r="G694" i="13"/>
  <c r="E694" i="13"/>
  <c r="F694" i="13" s="1"/>
  <c r="J1293" i="15"/>
  <c r="H1293" i="15"/>
  <c r="I1293" i="15" s="1"/>
  <c r="J496" i="13"/>
  <c r="H496" i="13"/>
  <c r="I496" i="13" s="1"/>
  <c r="G89" i="13"/>
  <c r="E89" i="13"/>
  <c r="F89" i="13" s="1"/>
  <c r="G895" i="13"/>
  <c r="E895" i="13"/>
  <c r="F895" i="13" s="1"/>
  <c r="J293" i="13"/>
  <c r="H293" i="13"/>
  <c r="I293" i="13" s="1"/>
  <c r="J638" i="15"/>
  <c r="H638" i="15"/>
  <c r="I638" i="15" s="1"/>
  <c r="J740" i="15"/>
  <c r="H740" i="15"/>
  <c r="I740" i="15" s="1"/>
  <c r="H90" i="15"/>
  <c r="J90" i="15" s="1"/>
  <c r="E1671" i="13"/>
  <c r="G1671" i="13" s="1"/>
  <c r="E136" i="15"/>
  <c r="G136" i="15" s="1"/>
  <c r="E1430" i="15"/>
  <c r="G1430" i="15" s="1"/>
  <c r="J692" i="13"/>
  <c r="H692" i="13"/>
  <c r="I692" i="13" s="1"/>
  <c r="F636" i="15"/>
  <c r="G937" i="15"/>
  <c r="E937" i="15"/>
  <c r="F937" i="15" s="1"/>
  <c r="J388" i="15"/>
  <c r="G839" i="13"/>
  <c r="J1240" i="15"/>
  <c r="H1240" i="15"/>
  <c r="I1240" i="15" s="1"/>
  <c r="J196" i="14"/>
  <c r="H197" i="14" s="1"/>
  <c r="F185" i="15"/>
  <c r="D246" i="14"/>
  <c r="F246" i="14" s="1"/>
  <c r="F1622" i="15"/>
  <c r="I490" i="15"/>
  <c r="G1622" i="15"/>
  <c r="J787" i="13"/>
  <c r="G987" i="15"/>
  <c r="G1424" i="13"/>
  <c r="I437" i="15"/>
  <c r="J351" i="14"/>
  <c r="H352" i="14" s="1"/>
  <c r="J942" i="15"/>
  <c r="H91" i="14"/>
  <c r="I91" i="14" s="1"/>
  <c r="D404" i="14"/>
  <c r="E404" i="14" s="1"/>
  <c r="H587" i="15"/>
  <c r="J587" i="15" s="1"/>
  <c r="J935" i="13"/>
  <c r="E138" i="13"/>
  <c r="G138" i="13" s="1"/>
  <c r="H538" i="13"/>
  <c r="I538" i="13" s="1"/>
  <c r="I335" i="15"/>
  <c r="G935" i="13"/>
  <c r="I839" i="15"/>
  <c r="E741" i="13"/>
  <c r="F741" i="13" s="1"/>
  <c r="J186" i="13"/>
  <c r="E436" i="15"/>
  <c r="F436" i="15" s="1"/>
  <c r="I637" i="13"/>
  <c r="J289" i="15"/>
  <c r="H290" i="15" s="1"/>
  <c r="H299" i="14"/>
  <c r="J299" i="14" s="1"/>
  <c r="F388" i="15"/>
  <c r="E1283" i="13"/>
  <c r="G1283" i="13" s="1"/>
  <c r="F587" i="15"/>
  <c r="J837" i="13"/>
  <c r="F686" i="15"/>
  <c r="H739" i="13"/>
  <c r="J739" i="13" s="1"/>
  <c r="F143" i="14"/>
  <c r="D143" i="14"/>
  <c r="E143" i="14" s="1"/>
  <c r="J390" i="13"/>
  <c r="I538" i="15"/>
  <c r="J890" i="13"/>
  <c r="H890" i="13"/>
  <c r="I890" i="13" s="1"/>
  <c r="J1098" i="15"/>
  <c r="H1098" i="15"/>
  <c r="I1098" i="15" s="1"/>
  <c r="E539" i="13"/>
  <c r="F539" i="13" s="1"/>
  <c r="D93" i="14"/>
  <c r="E93" i="14" s="1"/>
  <c r="G1383" i="15"/>
  <c r="E1383" i="15"/>
  <c r="H1383" i="15" s="1"/>
  <c r="H1569" i="13"/>
  <c r="I1040" i="15"/>
  <c r="J94" i="13"/>
  <c r="H94" i="13"/>
  <c r="I94" i="13" s="1"/>
  <c r="F484" i="15"/>
  <c r="F789" i="13"/>
  <c r="G1525" i="15"/>
  <c r="F1764" i="13"/>
  <c r="I1186" i="13"/>
  <c r="G1091" i="15"/>
  <c r="E1091" i="15"/>
  <c r="F1091" i="15" s="1"/>
  <c r="F1569" i="13"/>
  <c r="E840" i="13"/>
  <c r="G840" i="13" s="1"/>
  <c r="D457" i="14"/>
  <c r="E457" i="14" s="1"/>
  <c r="E1526" i="15"/>
  <c r="H1526" i="15" s="1"/>
  <c r="F1138" i="13"/>
  <c r="F1572" i="15"/>
  <c r="E439" i="13"/>
  <c r="G439" i="13" s="1"/>
  <c r="F785" i="15"/>
  <c r="I334" i="13"/>
  <c r="I504" i="14"/>
  <c r="G1764" i="13"/>
  <c r="E1134" i="15"/>
  <c r="F1134" i="15" s="1"/>
  <c r="E639" i="13"/>
  <c r="F639" i="13" s="1"/>
  <c r="J988" i="13"/>
  <c r="I887" i="15"/>
  <c r="E1237" i="13"/>
  <c r="G1237" i="13" s="1"/>
  <c r="F1478" i="15"/>
  <c r="H1478" i="15"/>
  <c r="E238" i="13"/>
  <c r="F238" i="13" s="1"/>
  <c r="G587" i="13"/>
  <c r="E588" i="13" s="1"/>
  <c r="F588" i="13" s="1"/>
  <c r="G1186" i="15"/>
  <c r="H1424" i="13"/>
  <c r="H687" i="15"/>
  <c r="J687" i="15" s="1"/>
  <c r="J246" i="14"/>
  <c r="E836" i="15"/>
  <c r="F836" i="15" s="1"/>
  <c r="E1037" i="13"/>
  <c r="F1037" i="13" s="1"/>
  <c r="E1037" i="15"/>
  <c r="G1037" i="15" s="1"/>
  <c r="E40" i="15"/>
  <c r="F40" i="15" s="1"/>
  <c r="I136" i="15" l="1"/>
  <c r="H137" i="15" s="1"/>
  <c r="I137" i="15" s="1"/>
  <c r="J136" i="15"/>
  <c r="J1147" i="15"/>
  <c r="H1147" i="15"/>
  <c r="I1147" i="15" s="1"/>
  <c r="F1237" i="13"/>
  <c r="F1812" i="13"/>
  <c r="H1334" i="15"/>
  <c r="F1334" i="15"/>
  <c r="G836" i="15"/>
  <c r="H1671" i="13"/>
  <c r="G37" i="13"/>
  <c r="E38" i="13" s="1"/>
  <c r="G38" i="13" s="1"/>
  <c r="J441" i="13"/>
  <c r="H442" i="13" s="1"/>
  <c r="I442" i="13" s="1"/>
  <c r="J40" i="14"/>
  <c r="H40" i="14"/>
  <c r="I40" i="14" s="1"/>
  <c r="F1430" i="15"/>
  <c r="G40" i="15"/>
  <c r="E41" i="15" s="1"/>
  <c r="G41" i="15" s="1"/>
  <c r="H1096" i="13"/>
  <c r="I1096" i="13" s="1"/>
  <c r="J1096" i="13"/>
  <c r="H1812" i="13"/>
  <c r="J589" i="13"/>
  <c r="D197" i="14"/>
  <c r="F197" i="14" s="1"/>
  <c r="F337" i="15"/>
  <c r="E338" i="15" s="1"/>
  <c r="F338" i="15" s="1"/>
  <c r="G337" i="15"/>
  <c r="J235" i="13"/>
  <c r="I235" i="13"/>
  <c r="I188" i="15"/>
  <c r="J188" i="15"/>
  <c r="E238" i="15"/>
  <c r="G238" i="15" s="1"/>
  <c r="F1379" i="13"/>
  <c r="J988" i="15"/>
  <c r="H989" i="13"/>
  <c r="I989" i="13" s="1"/>
  <c r="H1138" i="13"/>
  <c r="J1138" i="13"/>
  <c r="I1138" i="13"/>
  <c r="E246" i="14"/>
  <c r="J538" i="13"/>
  <c r="H539" i="13" s="1"/>
  <c r="J539" i="13" s="1"/>
  <c r="G43" i="5"/>
  <c r="E43" i="5"/>
  <c r="F43" i="5" s="1"/>
  <c r="H43" i="5"/>
  <c r="F404" i="14"/>
  <c r="D405" i="14" s="1"/>
  <c r="E405" i="14" s="1"/>
  <c r="F1190" i="13"/>
  <c r="H247" i="14"/>
  <c r="I247" i="14" s="1"/>
  <c r="G1237" i="15"/>
  <c r="F1671" i="13"/>
  <c r="F37" i="13"/>
  <c r="H37" i="13"/>
  <c r="I37" i="13" s="1"/>
  <c r="G639" i="13"/>
  <c r="F1334" i="13"/>
  <c r="E1813" i="13"/>
  <c r="F1813" i="13" s="1"/>
  <c r="H389" i="15"/>
  <c r="I389" i="15" s="1"/>
  <c r="E888" i="15"/>
  <c r="G888" i="15" s="1"/>
  <c r="F888" i="15"/>
  <c r="G1716" i="13"/>
  <c r="E1716" i="13"/>
  <c r="G1526" i="15"/>
  <c r="H1283" i="13"/>
  <c r="F136" i="15"/>
  <c r="F457" i="14"/>
  <c r="D458" i="14" s="1"/>
  <c r="F458" i="14" s="1"/>
  <c r="E1425" i="13"/>
  <c r="H1425" i="13" s="1"/>
  <c r="G1379" i="13"/>
  <c r="J458" i="14"/>
  <c r="H459" i="14" s="1"/>
  <c r="I459" i="14" s="1"/>
  <c r="H788" i="13"/>
  <c r="I788" i="13" s="1"/>
  <c r="H403" i="14"/>
  <c r="E737" i="15"/>
  <c r="F737" i="15" s="1"/>
  <c r="E87" i="5"/>
  <c r="H87" i="5" s="1"/>
  <c r="G287" i="15"/>
  <c r="E288" i="15" s="1"/>
  <c r="F288" i="15" s="1"/>
  <c r="G436" i="15"/>
  <c r="E936" i="13"/>
  <c r="F936" i="13" s="1"/>
  <c r="F1474" i="13"/>
  <c r="J35" i="15"/>
  <c r="H36" i="15" s="1"/>
  <c r="F508" i="14"/>
  <c r="D509" i="14" s="1"/>
  <c r="F509" i="14" s="1"/>
  <c r="J135" i="13"/>
  <c r="H136" i="13" s="1"/>
  <c r="J1038" i="13"/>
  <c r="H1039" i="13" s="1"/>
  <c r="E1620" i="13"/>
  <c r="H1620" i="13" s="1"/>
  <c r="F1620" i="13"/>
  <c r="F93" i="14"/>
  <c r="D94" i="14" s="1"/>
  <c r="E94" i="14" s="1"/>
  <c r="G1528" i="13"/>
  <c r="E1528" i="13"/>
  <c r="G1134" i="15"/>
  <c r="E1135" i="15" s="1"/>
  <c r="G1135" i="15" s="1"/>
  <c r="G539" i="13"/>
  <c r="F986" i="13"/>
  <c r="H1430" i="15"/>
  <c r="H838" i="13"/>
  <c r="I838" i="13" s="1"/>
  <c r="I236" i="15"/>
  <c r="J1199" i="15"/>
  <c r="H1199" i="15"/>
  <c r="I1199" i="15" s="1"/>
  <c r="H1200" i="15" s="1"/>
  <c r="G1474" i="13"/>
  <c r="H989" i="15"/>
  <c r="J989" i="15" s="1"/>
  <c r="G292" i="13"/>
  <c r="E292" i="13"/>
  <c r="F292" i="13" s="1"/>
  <c r="G695" i="13"/>
  <c r="E695" i="13"/>
  <c r="F695" i="13" s="1"/>
  <c r="J294" i="13"/>
  <c r="H294" i="13"/>
  <c r="I294" i="13" s="1"/>
  <c r="J1294" i="15"/>
  <c r="H1294" i="15"/>
  <c r="I1294" i="15" s="1"/>
  <c r="G1092" i="15"/>
  <c r="E1092" i="15"/>
  <c r="F1092" i="15" s="1"/>
  <c r="I290" i="15"/>
  <c r="J290" i="15"/>
  <c r="J1099" i="15"/>
  <c r="H1099" i="15"/>
  <c r="I1099" i="15" s="1"/>
  <c r="H1100" i="15" s="1"/>
  <c r="G90" i="13"/>
  <c r="E90" i="13"/>
  <c r="F90" i="13" s="1"/>
  <c r="G1238" i="15"/>
  <c r="E1238" i="15"/>
  <c r="F1238" i="15" s="1"/>
  <c r="J197" i="14"/>
  <c r="I197" i="14"/>
  <c r="J95" i="13"/>
  <c r="H95" i="13"/>
  <c r="I95" i="13" s="1"/>
  <c r="I352" i="14"/>
  <c r="J352" i="14"/>
  <c r="J639" i="15"/>
  <c r="H639" i="15"/>
  <c r="I639" i="15" s="1"/>
  <c r="J741" i="15"/>
  <c r="H741" i="15"/>
  <c r="I741" i="15" s="1"/>
  <c r="G1288" i="15"/>
  <c r="E1288" i="15"/>
  <c r="F1288" i="15" s="1"/>
  <c r="G1187" i="15"/>
  <c r="E1187" i="15"/>
  <c r="F1187" i="15" s="1"/>
  <c r="F390" i="13"/>
  <c r="F144" i="14"/>
  <c r="D144" i="14"/>
  <c r="E144" i="14" s="1"/>
  <c r="E1380" i="13"/>
  <c r="H1380" i="13" s="1"/>
  <c r="J891" i="13"/>
  <c r="H891" i="13"/>
  <c r="I891" i="13" s="1"/>
  <c r="E1623" i="15"/>
  <c r="G1623" i="15" s="1"/>
  <c r="G938" i="15"/>
  <c r="E938" i="15"/>
  <c r="F938" i="15" s="1"/>
  <c r="E137" i="15"/>
  <c r="F137" i="15" s="1"/>
  <c r="J497" i="13"/>
  <c r="H497" i="13"/>
  <c r="I497" i="13" s="1"/>
  <c r="G489" i="13"/>
  <c r="E489" i="13"/>
  <c r="F489" i="13" s="1"/>
  <c r="F47" i="14"/>
  <c r="D47" i="14"/>
  <c r="E47" i="14" s="1"/>
  <c r="G1094" i="13"/>
  <c r="E1094" i="13"/>
  <c r="F1094" i="13" s="1"/>
  <c r="E1238" i="13"/>
  <c r="F1238" i="13" s="1"/>
  <c r="H590" i="13"/>
  <c r="I590" i="13" s="1"/>
  <c r="H335" i="13"/>
  <c r="J335" i="13" s="1"/>
  <c r="E437" i="15"/>
  <c r="G437" i="15" s="1"/>
  <c r="E1672" i="13"/>
  <c r="H1672" i="13" s="1"/>
  <c r="G588" i="13"/>
  <c r="E589" i="13" s="1"/>
  <c r="F1383" i="15"/>
  <c r="F1425" i="13"/>
  <c r="G1037" i="13"/>
  <c r="E1038" i="13" s="1"/>
  <c r="F1038" i="13" s="1"/>
  <c r="I1238" i="13"/>
  <c r="H888" i="15"/>
  <c r="J888" i="15" s="1"/>
  <c r="E1139" i="13"/>
  <c r="G1139" i="13" s="1"/>
  <c r="E1765" i="13"/>
  <c r="H1765" i="13" s="1"/>
  <c r="F138" i="13"/>
  <c r="F88" i="15"/>
  <c r="J91" i="14"/>
  <c r="E186" i="15"/>
  <c r="F186" i="15" s="1"/>
  <c r="I687" i="15"/>
  <c r="E300" i="14"/>
  <c r="I148" i="14"/>
  <c r="H936" i="13"/>
  <c r="I936" i="13" s="1"/>
  <c r="E988" i="15"/>
  <c r="F988" i="15" s="1"/>
  <c r="E197" i="14"/>
  <c r="E640" i="13"/>
  <c r="G640" i="13" s="1"/>
  <c r="F1526" i="15"/>
  <c r="E790" i="13"/>
  <c r="F790" i="13" s="1"/>
  <c r="E687" i="15"/>
  <c r="F687" i="15" s="1"/>
  <c r="H187" i="13"/>
  <c r="I187" i="13" s="1"/>
  <c r="E389" i="15"/>
  <c r="F389" i="15" s="1"/>
  <c r="H438" i="15"/>
  <c r="J438" i="15" s="1"/>
  <c r="H539" i="15"/>
  <c r="I539" i="15" s="1"/>
  <c r="E485" i="15"/>
  <c r="G485" i="15" s="1"/>
  <c r="H236" i="13"/>
  <c r="J236" i="13" s="1"/>
  <c r="E637" i="15"/>
  <c r="F637" i="15" s="1"/>
  <c r="E1573" i="15"/>
  <c r="F1573" i="15" s="1"/>
  <c r="E588" i="15"/>
  <c r="F588" i="15" s="1"/>
  <c r="J693" i="13"/>
  <c r="H693" i="13"/>
  <c r="I693" i="13" s="1"/>
  <c r="E352" i="14"/>
  <c r="I299" i="14"/>
  <c r="H840" i="15"/>
  <c r="J840" i="15" s="1"/>
  <c r="I90" i="15"/>
  <c r="G741" i="13"/>
  <c r="E742" i="13" s="1"/>
  <c r="F742" i="13" s="1"/>
  <c r="H943" i="15"/>
  <c r="I943" i="15" s="1"/>
  <c r="H505" i="14"/>
  <c r="J505" i="14" s="1"/>
  <c r="F1283" i="13"/>
  <c r="H1187" i="13"/>
  <c r="J1187" i="13" s="1"/>
  <c r="J1241" i="15"/>
  <c r="H1241" i="15"/>
  <c r="I1241" i="15" s="1"/>
  <c r="E786" i="15"/>
  <c r="G786" i="15" s="1"/>
  <c r="H1041" i="15"/>
  <c r="I1041" i="15" s="1"/>
  <c r="G896" i="13"/>
  <c r="E896" i="13"/>
  <c r="F896" i="13" s="1"/>
  <c r="F1037" i="15"/>
  <c r="G238" i="13"/>
  <c r="E239" i="13" s="1"/>
  <c r="G239" i="13" s="1"/>
  <c r="F840" i="13"/>
  <c r="H638" i="13"/>
  <c r="I638" i="13" s="1"/>
  <c r="I587" i="15"/>
  <c r="F536" i="15"/>
  <c r="F187" i="13"/>
  <c r="H391" i="13"/>
  <c r="I391" i="13" s="1"/>
  <c r="E837" i="15"/>
  <c r="G837" i="15" s="1"/>
  <c r="E1479" i="15"/>
  <c r="F1479" i="15" s="1"/>
  <c r="F336" i="13"/>
  <c r="F439" i="13"/>
  <c r="I739" i="13"/>
  <c r="J789" i="15"/>
  <c r="E987" i="13"/>
  <c r="F987" i="13" s="1"/>
  <c r="E1431" i="15"/>
  <c r="G1431" i="15" s="1"/>
  <c r="E1570" i="13"/>
  <c r="F1570" i="13" s="1"/>
  <c r="H336" i="15"/>
  <c r="J336" i="15" s="1"/>
  <c r="H491" i="15"/>
  <c r="I491" i="15" s="1"/>
  <c r="J36" i="15" l="1"/>
  <c r="I36" i="15"/>
  <c r="J247" i="14"/>
  <c r="H248" i="14" s="1"/>
  <c r="G87" i="5"/>
  <c r="E88" i="5" s="1"/>
  <c r="G88" i="5" s="1"/>
  <c r="G988" i="15"/>
  <c r="H1148" i="15"/>
  <c r="I1148" i="15" s="1"/>
  <c r="J1148" i="15"/>
  <c r="J41" i="14"/>
  <c r="H41" i="14"/>
  <c r="I41" i="14" s="1"/>
  <c r="G588" i="15"/>
  <c r="E589" i="15" s="1"/>
  <c r="G589" i="15" s="1"/>
  <c r="J442" i="13"/>
  <c r="H443" i="13" s="1"/>
  <c r="J443" i="13" s="1"/>
  <c r="G1335" i="15"/>
  <c r="E1335" i="15"/>
  <c r="J137" i="15"/>
  <c r="H138" i="15" s="1"/>
  <c r="H189" i="15"/>
  <c r="J189" i="15" s="1"/>
  <c r="F87" i="5"/>
  <c r="F238" i="15"/>
  <c r="E239" i="15" s="1"/>
  <c r="H1097" i="13"/>
  <c r="I1097" i="13" s="1"/>
  <c r="J1097" i="13"/>
  <c r="J136" i="13"/>
  <c r="I136" i="13"/>
  <c r="J1039" i="13"/>
  <c r="I1039" i="13"/>
  <c r="I335" i="13"/>
  <c r="H336" i="13" s="1"/>
  <c r="I336" i="13" s="1"/>
  <c r="G1620" i="13"/>
  <c r="E1621" i="13" s="1"/>
  <c r="J1139" i="13"/>
  <c r="H1139" i="13"/>
  <c r="I1139" i="13" s="1"/>
  <c r="H1140" i="13" s="1"/>
  <c r="J1140" i="13" s="1"/>
  <c r="G137" i="15"/>
  <c r="G1425" i="13"/>
  <c r="D247" i="14"/>
  <c r="F247" i="14" s="1"/>
  <c r="J403" i="14"/>
  <c r="I403" i="14"/>
  <c r="G737" i="15"/>
  <c r="E738" i="15" s="1"/>
  <c r="F738" i="15" s="1"/>
  <c r="J37" i="13"/>
  <c r="H38" i="13" s="1"/>
  <c r="J38" i="13" s="1"/>
  <c r="G1813" i="13"/>
  <c r="G288" i="15"/>
  <c r="E289" i="15" s="1"/>
  <c r="F289" i="15" s="1"/>
  <c r="H237" i="15"/>
  <c r="J237" i="15" s="1"/>
  <c r="J788" i="13"/>
  <c r="H789" i="13" s="1"/>
  <c r="F786" i="15"/>
  <c r="E787" i="15" s="1"/>
  <c r="G787" i="15" s="1"/>
  <c r="H1623" i="15"/>
  <c r="J838" i="13"/>
  <c r="H839" i="13" s="1"/>
  <c r="J839" i="13" s="1"/>
  <c r="E889" i="15"/>
  <c r="F889" i="15" s="1"/>
  <c r="G987" i="13"/>
  <c r="E988" i="13" s="1"/>
  <c r="G988" i="13" s="1"/>
  <c r="I989" i="15"/>
  <c r="G637" i="15"/>
  <c r="E638" i="15" s="1"/>
  <c r="F638" i="15" s="1"/>
  <c r="E1335" i="13"/>
  <c r="F1335" i="13" s="1"/>
  <c r="G1335" i="13"/>
  <c r="H1335" i="13"/>
  <c r="I840" i="15"/>
  <c r="J590" i="13"/>
  <c r="H591" i="13" s="1"/>
  <c r="I591" i="13" s="1"/>
  <c r="E1475" i="13"/>
  <c r="G936" i="13"/>
  <c r="E937" i="13" s="1"/>
  <c r="G937" i="13" s="1"/>
  <c r="G1570" i="13"/>
  <c r="E1571" i="13" s="1"/>
  <c r="F1571" i="13" s="1"/>
  <c r="H1570" i="13"/>
  <c r="E540" i="13"/>
  <c r="F540" i="13" s="1"/>
  <c r="H1716" i="13"/>
  <c r="F1716" i="13"/>
  <c r="E1191" i="13"/>
  <c r="G1191" i="13" s="1"/>
  <c r="E44" i="5"/>
  <c r="H44" i="5" s="1"/>
  <c r="G44" i="5"/>
  <c r="F44" i="5"/>
  <c r="J936" i="13"/>
  <c r="H937" i="13" s="1"/>
  <c r="I937" i="13" s="1"/>
  <c r="J389" i="15"/>
  <c r="H390" i="15" s="1"/>
  <c r="E509" i="14"/>
  <c r="D510" i="14" s="1"/>
  <c r="F510" i="14" s="1"/>
  <c r="F1475" i="13"/>
  <c r="F1528" i="13"/>
  <c r="H1528" i="13"/>
  <c r="J989" i="13"/>
  <c r="H990" i="13" s="1"/>
  <c r="J990" i="13" s="1"/>
  <c r="H1813" i="13"/>
  <c r="G939" i="15"/>
  <c r="E939" i="15"/>
  <c r="F939" i="15" s="1"/>
  <c r="G1239" i="15"/>
  <c r="E1239" i="15"/>
  <c r="F1239" i="15" s="1"/>
  <c r="G696" i="13"/>
  <c r="E696" i="13"/>
  <c r="F696" i="13" s="1"/>
  <c r="G1095" i="13"/>
  <c r="E1095" i="13"/>
  <c r="F1095" i="13" s="1"/>
  <c r="G1188" i="15"/>
  <c r="E1188" i="15"/>
  <c r="F1188" i="15" s="1"/>
  <c r="J694" i="13"/>
  <c r="H694" i="13"/>
  <c r="I694" i="13" s="1"/>
  <c r="D406" i="14"/>
  <c r="E406" i="14" s="1"/>
  <c r="J295" i="13"/>
  <c r="H295" i="13"/>
  <c r="I295" i="13" s="1"/>
  <c r="G897" i="13"/>
  <c r="E897" i="13"/>
  <c r="F897" i="13" s="1"/>
  <c r="J892" i="13"/>
  <c r="H892" i="13"/>
  <c r="I892" i="13" s="1"/>
  <c r="G91" i="13"/>
  <c r="E91" i="13"/>
  <c r="F91" i="13" s="1"/>
  <c r="J1242" i="15"/>
  <c r="H1242" i="15"/>
  <c r="I1242" i="15" s="1"/>
  <c r="G293" i="13"/>
  <c r="E293" i="13"/>
  <c r="F293" i="13" s="1"/>
  <c r="G589" i="13"/>
  <c r="F589" i="13"/>
  <c r="E688" i="15"/>
  <c r="F688" i="15" s="1"/>
  <c r="F48" i="14"/>
  <c r="D48" i="14"/>
  <c r="E48" i="14" s="1"/>
  <c r="J742" i="15"/>
  <c r="H742" i="15"/>
  <c r="I742" i="15" s="1"/>
  <c r="G1093" i="15"/>
  <c r="E1093" i="15"/>
  <c r="F1093" i="15" s="1"/>
  <c r="F145" i="14"/>
  <c r="D145" i="14"/>
  <c r="E145" i="14" s="1"/>
  <c r="J1295" i="15"/>
  <c r="H1295" i="15"/>
  <c r="I1295" i="15" s="1"/>
  <c r="G490" i="13"/>
  <c r="E490" i="13"/>
  <c r="F490" i="13" s="1"/>
  <c r="J498" i="13"/>
  <c r="H498" i="13"/>
  <c r="I498" i="13" s="1"/>
  <c r="E1284" i="13"/>
  <c r="F1284" i="13" s="1"/>
  <c r="F1139" i="13"/>
  <c r="J491" i="15"/>
  <c r="F239" i="13"/>
  <c r="G687" i="15"/>
  <c r="I336" i="15"/>
  <c r="H944" i="15"/>
  <c r="J944" i="15" s="1"/>
  <c r="G1573" i="15"/>
  <c r="J539" i="15"/>
  <c r="G186" i="15"/>
  <c r="I888" i="15"/>
  <c r="F405" i="14"/>
  <c r="F41" i="15"/>
  <c r="H790" i="15"/>
  <c r="I790" i="15" s="1"/>
  <c r="J943" i="15"/>
  <c r="F94" i="14"/>
  <c r="J1041" i="15"/>
  <c r="H1042" i="15" s="1"/>
  <c r="I1042" i="15" s="1"/>
  <c r="H1573" i="15"/>
  <c r="G790" i="13"/>
  <c r="E791" i="13" s="1"/>
  <c r="F791" i="13" s="1"/>
  <c r="H92" i="14"/>
  <c r="I92" i="14" s="1"/>
  <c r="I189" i="15"/>
  <c r="H198" i="14"/>
  <c r="J198" i="14" s="1"/>
  <c r="E537" i="15"/>
  <c r="F537" i="15" s="1"/>
  <c r="H91" i="15"/>
  <c r="J91" i="15" s="1"/>
  <c r="I438" i="15"/>
  <c r="E89" i="15"/>
  <c r="G89" i="15" s="1"/>
  <c r="H1239" i="13"/>
  <c r="J1239" i="13" s="1"/>
  <c r="F437" i="15"/>
  <c r="F1623" i="15"/>
  <c r="H740" i="13"/>
  <c r="J740" i="13" s="1"/>
  <c r="E1527" i="15"/>
  <c r="F1527" i="15" s="1"/>
  <c r="E139" i="13"/>
  <c r="F139" i="13" s="1"/>
  <c r="J187" i="13"/>
  <c r="E1038" i="15"/>
  <c r="G1038" i="15" s="1"/>
  <c r="H688" i="15"/>
  <c r="I688" i="15" s="1"/>
  <c r="E138" i="15"/>
  <c r="G138" i="15" s="1"/>
  <c r="J96" i="13"/>
  <c r="H96" i="13"/>
  <c r="I96" i="13" s="1"/>
  <c r="I839" i="13"/>
  <c r="J459" i="14"/>
  <c r="H460" i="14" s="1"/>
  <c r="I505" i="14"/>
  <c r="E440" i="13"/>
  <c r="G440" i="13" s="1"/>
  <c r="J640" i="15"/>
  <c r="H640" i="15"/>
  <c r="I640" i="15" s="1"/>
  <c r="G1384" i="15"/>
  <c r="E1384" i="15"/>
  <c r="F1384" i="15" s="1"/>
  <c r="G389" i="15"/>
  <c r="E337" i="13"/>
  <c r="G337" i="13" s="1"/>
  <c r="G1238" i="13"/>
  <c r="I539" i="13"/>
  <c r="J638" i="13"/>
  <c r="E989" i="15"/>
  <c r="G989" i="15" s="1"/>
  <c r="F1672" i="13"/>
  <c r="G1038" i="13"/>
  <c r="E841" i="13"/>
  <c r="G841" i="13" s="1"/>
  <c r="F485" i="15"/>
  <c r="F1765" i="13"/>
  <c r="G1672" i="13"/>
  <c r="F1380" i="13"/>
  <c r="G338" i="15"/>
  <c r="F837" i="15"/>
  <c r="G1289" i="15"/>
  <c r="E1289" i="15"/>
  <c r="F1289" i="15" s="1"/>
  <c r="E1426" i="13"/>
  <c r="G1426" i="13" s="1"/>
  <c r="J391" i="13"/>
  <c r="H392" i="13" s="1"/>
  <c r="I392" i="13" s="1"/>
  <c r="G742" i="13"/>
  <c r="E743" i="13" s="1"/>
  <c r="F743" i="13" s="1"/>
  <c r="I236" i="13"/>
  <c r="F38" i="13"/>
  <c r="D353" i="14"/>
  <c r="E353" i="14" s="1"/>
  <c r="H1431" i="15"/>
  <c r="G1479" i="15"/>
  <c r="H1479" i="15"/>
  <c r="H188" i="13"/>
  <c r="I188" i="13" s="1"/>
  <c r="G1765" i="13"/>
  <c r="G1380" i="13"/>
  <c r="H291" i="15"/>
  <c r="I291" i="15" s="1"/>
  <c r="E458" i="14"/>
  <c r="E188" i="13"/>
  <c r="G188" i="13" s="1"/>
  <c r="H990" i="15"/>
  <c r="J990" i="15" s="1"/>
  <c r="H588" i="15"/>
  <c r="J588" i="15" s="1"/>
  <c r="F640" i="13"/>
  <c r="H300" i="14"/>
  <c r="J300" i="14" s="1"/>
  <c r="F1431" i="15"/>
  <c r="D198" i="14"/>
  <c r="E198" i="14" s="1"/>
  <c r="H353" i="14"/>
  <c r="I353" i="14" s="1"/>
  <c r="F1135" i="15"/>
  <c r="I1187" i="13"/>
  <c r="H149" i="14"/>
  <c r="I149" i="14" s="1"/>
  <c r="D301" i="14"/>
  <c r="E301" i="14" s="1"/>
  <c r="E391" i="13"/>
  <c r="G391" i="13" s="1"/>
  <c r="F239" i="15" l="1"/>
  <c r="G239" i="15"/>
  <c r="E240" i="15" s="1"/>
  <c r="I248" i="14"/>
  <c r="J248" i="14"/>
  <c r="H249" i="14" s="1"/>
  <c r="I249" i="14" s="1"/>
  <c r="I390" i="15"/>
  <c r="J390" i="15"/>
  <c r="J138" i="15"/>
  <c r="I138" i="15"/>
  <c r="J789" i="13"/>
  <c r="I789" i="13"/>
  <c r="H790" i="13" s="1"/>
  <c r="J790" i="13" s="1"/>
  <c r="H42" i="14"/>
  <c r="I42" i="14" s="1"/>
  <c r="J42" i="14"/>
  <c r="I990" i="13"/>
  <c r="F1191" i="13"/>
  <c r="J1098" i="13"/>
  <c r="H1098" i="13"/>
  <c r="I1098" i="13" s="1"/>
  <c r="H37" i="15"/>
  <c r="I37" i="15" s="1"/>
  <c r="J37" i="15"/>
  <c r="H38" i="15" s="1"/>
  <c r="I38" i="15" s="1"/>
  <c r="F1335" i="15"/>
  <c r="H1335" i="15"/>
  <c r="I740" i="13"/>
  <c r="H741" i="13" s="1"/>
  <c r="J741" i="13" s="1"/>
  <c r="G540" i="13"/>
  <c r="E541" i="13" s="1"/>
  <c r="H1149" i="15"/>
  <c r="I1149" i="15" s="1"/>
  <c r="H1150" i="15" s="1"/>
  <c r="J1149" i="15"/>
  <c r="H1621" i="13"/>
  <c r="F1621" i="13"/>
  <c r="G1621" i="13"/>
  <c r="I841" i="15"/>
  <c r="H842" i="15" s="1"/>
  <c r="I842" i="15" s="1"/>
  <c r="E1814" i="13"/>
  <c r="F301" i="14"/>
  <c r="D302" i="14" s="1"/>
  <c r="F302" i="14" s="1"/>
  <c r="G289" i="15"/>
  <c r="E290" i="15" s="1"/>
  <c r="F290" i="15" s="1"/>
  <c r="H404" i="14"/>
  <c r="I404" i="14" s="1"/>
  <c r="J149" i="14"/>
  <c r="H1040" i="13"/>
  <c r="I1040" i="13" s="1"/>
  <c r="J188" i="13"/>
  <c r="H841" i="15"/>
  <c r="F138" i="15"/>
  <c r="J841" i="15"/>
  <c r="F406" i="14"/>
  <c r="G1529" i="13"/>
  <c r="E1529" i="13"/>
  <c r="F1529" i="13" s="1"/>
  <c r="H1529" i="13"/>
  <c r="G738" i="15"/>
  <c r="E739" i="15" s="1"/>
  <c r="H88" i="5"/>
  <c r="J291" i="15"/>
  <c r="H292" i="15" s="1"/>
  <c r="I292" i="15" s="1"/>
  <c r="F95" i="14"/>
  <c r="D96" i="14" s="1"/>
  <c r="F96" i="14" s="1"/>
  <c r="F89" i="15"/>
  <c r="E90" i="15" s="1"/>
  <c r="G90" i="15" s="1"/>
  <c r="G1717" i="13"/>
  <c r="E1717" i="13"/>
  <c r="F989" i="15"/>
  <c r="F198" i="14"/>
  <c r="F937" i="13"/>
  <c r="E938" i="13" s="1"/>
  <c r="F938" i="13" s="1"/>
  <c r="I1140" i="13"/>
  <c r="D95" i="14"/>
  <c r="E95" i="14" s="1"/>
  <c r="E247" i="14"/>
  <c r="D248" i="14" s="1"/>
  <c r="F248" i="14" s="1"/>
  <c r="H1384" i="15"/>
  <c r="G889" i="15"/>
  <c r="G1571" i="13"/>
  <c r="E1572" i="13" s="1"/>
  <c r="F1572" i="13" s="1"/>
  <c r="F88" i="5"/>
  <c r="G1475" i="13"/>
  <c r="E1476" i="13" s="1"/>
  <c r="G1476" i="13" s="1"/>
  <c r="H1475" i="13"/>
  <c r="H137" i="13"/>
  <c r="J137" i="13" s="1"/>
  <c r="G45" i="5"/>
  <c r="E45" i="5"/>
  <c r="H45" i="5" s="1"/>
  <c r="E1336" i="13"/>
  <c r="F1336" i="13" s="1"/>
  <c r="H1336" i="13"/>
  <c r="G1336" i="13"/>
  <c r="I38" i="13"/>
  <c r="G240" i="15"/>
  <c r="F240" i="15"/>
  <c r="G537" i="15"/>
  <c r="E538" i="15" s="1"/>
  <c r="G538" i="15" s="1"/>
  <c r="F353" i="14"/>
  <c r="D354" i="14" s="1"/>
  <c r="F354" i="14" s="1"/>
  <c r="I237" i="15"/>
  <c r="J893" i="13"/>
  <c r="H893" i="13"/>
  <c r="I893" i="13" s="1"/>
  <c r="J460" i="14"/>
  <c r="I460" i="14"/>
  <c r="J1296" i="15"/>
  <c r="H1296" i="15"/>
  <c r="I1296" i="15" s="1"/>
  <c r="F49" i="14"/>
  <c r="D49" i="14"/>
  <c r="E49" i="14" s="1"/>
  <c r="G92" i="13"/>
  <c r="E92" i="13"/>
  <c r="F92" i="13" s="1"/>
  <c r="H938" i="13"/>
  <c r="I938" i="13" s="1"/>
  <c r="G697" i="13"/>
  <c r="E697" i="13"/>
  <c r="F697" i="13" s="1"/>
  <c r="G1094" i="15"/>
  <c r="E1094" i="15"/>
  <c r="F1094" i="15" s="1"/>
  <c r="J743" i="15"/>
  <c r="H743" i="15"/>
  <c r="I743" i="15" s="1"/>
  <c r="G1240" i="15"/>
  <c r="E1240" i="15"/>
  <c r="F1240" i="15" s="1"/>
  <c r="G294" i="13"/>
  <c r="E294" i="13"/>
  <c r="F294" i="13" s="1"/>
  <c r="D407" i="14"/>
  <c r="F407" i="14" s="1"/>
  <c r="G1189" i="15"/>
  <c r="E1189" i="15"/>
  <c r="F1189" i="15" s="1"/>
  <c r="J296" i="13"/>
  <c r="H296" i="13"/>
  <c r="I296" i="13" s="1"/>
  <c r="J641" i="15"/>
  <c r="H641" i="15"/>
  <c r="I641" i="15" s="1"/>
  <c r="G940" i="15"/>
  <c r="E940" i="15"/>
  <c r="F940" i="15" s="1"/>
  <c r="J1243" i="15"/>
  <c r="H1243" i="15"/>
  <c r="I1243" i="15" s="1"/>
  <c r="G491" i="13"/>
  <c r="E491" i="13"/>
  <c r="F491" i="13" s="1"/>
  <c r="H150" i="14"/>
  <c r="J150" i="14" s="1"/>
  <c r="H189" i="13"/>
  <c r="I189" i="13" s="1"/>
  <c r="G1290" i="15"/>
  <c r="E1290" i="15"/>
  <c r="F1290" i="15" s="1"/>
  <c r="D199" i="14"/>
  <c r="F199" i="14" s="1"/>
  <c r="F146" i="14"/>
  <c r="D146" i="14"/>
  <c r="E146" i="14" s="1"/>
  <c r="G1432" i="15"/>
  <c r="E1432" i="15"/>
  <c r="F1432" i="15" s="1"/>
  <c r="G743" i="13"/>
  <c r="E744" i="13" s="1"/>
  <c r="F744" i="13" s="1"/>
  <c r="I300" i="14"/>
  <c r="H1426" i="13"/>
  <c r="F1426" i="13"/>
  <c r="I944" i="15"/>
  <c r="G688" i="15"/>
  <c r="F188" i="13"/>
  <c r="F841" i="13"/>
  <c r="H1527" i="15"/>
  <c r="E510" i="14"/>
  <c r="H1284" i="13"/>
  <c r="E590" i="13"/>
  <c r="F590" i="13" s="1"/>
  <c r="E187" i="15"/>
  <c r="F187" i="15" s="1"/>
  <c r="H337" i="15"/>
  <c r="J337" i="15" s="1"/>
  <c r="E1039" i="13"/>
  <c r="F1039" i="13" s="1"/>
  <c r="E1239" i="13"/>
  <c r="F1239" i="13" s="1"/>
  <c r="H889" i="15"/>
  <c r="J889" i="15" s="1"/>
  <c r="G898" i="13"/>
  <c r="E898" i="13"/>
  <c r="F898" i="13" s="1"/>
  <c r="J591" i="13"/>
  <c r="F589" i="15"/>
  <c r="J937" i="13"/>
  <c r="H1141" i="13"/>
  <c r="I1141" i="13" s="1"/>
  <c r="G1527" i="15"/>
  <c r="G1284" i="13"/>
  <c r="E139" i="15"/>
  <c r="G139" i="15" s="1"/>
  <c r="G1096" i="13"/>
  <c r="E1096" i="13"/>
  <c r="F1096" i="13" s="1"/>
  <c r="H1188" i="13"/>
  <c r="J1188" i="13" s="1"/>
  <c r="J92" i="14"/>
  <c r="H93" i="14" s="1"/>
  <c r="E390" i="15"/>
  <c r="F390" i="15" s="1"/>
  <c r="I443" i="13"/>
  <c r="G1136" i="15"/>
  <c r="E1136" i="15"/>
  <c r="F1136" i="15" s="1"/>
  <c r="I588" i="15"/>
  <c r="J392" i="13"/>
  <c r="H39" i="13"/>
  <c r="I39" i="13" s="1"/>
  <c r="H237" i="13"/>
  <c r="I237" i="13" s="1"/>
  <c r="H840" i="13"/>
  <c r="I840" i="13" s="1"/>
  <c r="J688" i="15"/>
  <c r="E1624" i="15"/>
  <c r="F1624" i="15" s="1"/>
  <c r="E240" i="13"/>
  <c r="G240" i="13" s="1"/>
  <c r="G638" i="15"/>
  <c r="E639" i="15" s="1"/>
  <c r="G639" i="15" s="1"/>
  <c r="H492" i="15"/>
  <c r="I492" i="15" s="1"/>
  <c r="H540" i="15"/>
  <c r="I540" i="15" s="1"/>
  <c r="E1766" i="13"/>
  <c r="G1766" i="13" s="1"/>
  <c r="J97" i="13"/>
  <c r="H97" i="13"/>
  <c r="I97" i="13" s="1"/>
  <c r="G791" i="13"/>
  <c r="H439" i="15"/>
  <c r="I439" i="15" s="1"/>
  <c r="F787" i="15"/>
  <c r="D459" i="14"/>
  <c r="F459" i="14" s="1"/>
  <c r="E39" i="13"/>
  <c r="F39" i="13" s="1"/>
  <c r="E990" i="15"/>
  <c r="G990" i="15" s="1"/>
  <c r="J499" i="13"/>
  <c r="H499" i="13"/>
  <c r="I499" i="13" s="1"/>
  <c r="H500" i="13" s="1"/>
  <c r="H391" i="15"/>
  <c r="I391" i="15" s="1"/>
  <c r="J790" i="15"/>
  <c r="E1480" i="15"/>
  <c r="G1480" i="15" s="1"/>
  <c r="F988" i="13"/>
  <c r="E486" i="15"/>
  <c r="G486" i="15" s="1"/>
  <c r="I91" i="15"/>
  <c r="E838" i="15"/>
  <c r="F838" i="15" s="1"/>
  <c r="F391" i="13"/>
  <c r="J353" i="14"/>
  <c r="H354" i="14" s="1"/>
  <c r="I354" i="14" s="1"/>
  <c r="I990" i="15"/>
  <c r="E1381" i="13"/>
  <c r="F1381" i="13" s="1"/>
  <c r="E248" i="14"/>
  <c r="F1038" i="15"/>
  <c r="I1239" i="13"/>
  <c r="I198" i="14"/>
  <c r="H991" i="13"/>
  <c r="I991" i="13" s="1"/>
  <c r="H639" i="13"/>
  <c r="I639" i="13" s="1"/>
  <c r="E1574" i="15"/>
  <c r="E339" i="15"/>
  <c r="F339" i="15" s="1"/>
  <c r="F440" i="13"/>
  <c r="G139" i="13"/>
  <c r="E140" i="13" s="1"/>
  <c r="J336" i="13"/>
  <c r="H337" i="13" s="1"/>
  <c r="F337" i="13"/>
  <c r="J1042" i="15"/>
  <c r="E641" i="13"/>
  <c r="G641" i="13" s="1"/>
  <c r="H506" i="14"/>
  <c r="I506" i="14" s="1"/>
  <c r="H139" i="15"/>
  <c r="J139" i="15" s="1"/>
  <c r="E42" i="15"/>
  <c r="G42" i="15" s="1"/>
  <c r="H1571" i="13"/>
  <c r="G1385" i="15"/>
  <c r="E1385" i="15"/>
  <c r="F1385" i="15" s="1"/>
  <c r="E1673" i="13"/>
  <c r="H1673" i="13" s="1"/>
  <c r="E438" i="15"/>
  <c r="G438" i="15" s="1"/>
  <c r="J695" i="13"/>
  <c r="H695" i="13"/>
  <c r="I695" i="13" s="1"/>
  <c r="H540" i="13"/>
  <c r="I540" i="13" s="1"/>
  <c r="H190" i="15"/>
  <c r="I190" i="15" s="1"/>
  <c r="E1140" i="13"/>
  <c r="F1140" i="13" s="1"/>
  <c r="G541" i="13" l="1"/>
  <c r="F541" i="13"/>
  <c r="G1336" i="15"/>
  <c r="E1336" i="15"/>
  <c r="H1336" i="15" s="1"/>
  <c r="F1336" i="15"/>
  <c r="E1192" i="13"/>
  <c r="G1192" i="13" s="1"/>
  <c r="F1192" i="13"/>
  <c r="E1193" i="13" s="1"/>
  <c r="F1193" i="13" s="1"/>
  <c r="J43" i="14"/>
  <c r="H43" i="14"/>
  <c r="I43" i="14" s="1"/>
  <c r="H1385" i="15"/>
  <c r="J404" i="14"/>
  <c r="H405" i="14" s="1"/>
  <c r="I405" i="14" s="1"/>
  <c r="J38" i="15"/>
  <c r="H39" i="15" s="1"/>
  <c r="I39" i="15" s="1"/>
  <c r="E1622" i="13"/>
  <c r="F1622" i="13" s="1"/>
  <c r="F1623" i="13" s="1"/>
  <c r="J189" i="13"/>
  <c r="H190" i="13" s="1"/>
  <c r="I190" i="13" s="1"/>
  <c r="G1622" i="13"/>
  <c r="E1623" i="13" s="1"/>
  <c r="I137" i="13"/>
  <c r="H138" i="13" s="1"/>
  <c r="I138" i="13" s="1"/>
  <c r="H1099" i="13"/>
  <c r="I1099" i="13" s="1"/>
  <c r="H1100" i="13" s="1"/>
  <c r="J1099" i="13"/>
  <c r="G739" i="15"/>
  <c r="F739" i="15"/>
  <c r="F1717" i="13"/>
  <c r="H1717" i="13"/>
  <c r="F240" i="13"/>
  <c r="E241" i="13" s="1"/>
  <c r="G241" i="13" s="1"/>
  <c r="E241" i="15"/>
  <c r="F241" i="15" s="1"/>
  <c r="G241" i="15"/>
  <c r="E1530" i="13"/>
  <c r="H1530" i="13" s="1"/>
  <c r="G1530" i="13"/>
  <c r="G1193" i="13"/>
  <c r="E1194" i="13" s="1"/>
  <c r="G1194" i="13" s="1"/>
  <c r="F486" i="15"/>
  <c r="E487" i="15" s="1"/>
  <c r="G487" i="15" s="1"/>
  <c r="G1624" i="15"/>
  <c r="H1624" i="15"/>
  <c r="J492" i="15"/>
  <c r="G1337" i="13"/>
  <c r="E1337" i="13"/>
  <c r="H1337" i="13" s="1"/>
  <c r="J39" i="13"/>
  <c r="H40" i="13" s="1"/>
  <c r="I40" i="13" s="1"/>
  <c r="F139" i="15"/>
  <c r="J354" i="14"/>
  <c r="H355" i="14" s="1"/>
  <c r="G89" i="5"/>
  <c r="E89" i="5"/>
  <c r="F89" i="5" s="1"/>
  <c r="G39" i="13"/>
  <c r="E40" i="13" s="1"/>
  <c r="H1814" i="13"/>
  <c r="F1814" i="13"/>
  <c r="J138" i="13"/>
  <c r="H139" i="13" s="1"/>
  <c r="I139" i="13" s="1"/>
  <c r="J439" i="15"/>
  <c r="H393" i="13"/>
  <c r="I393" i="13" s="1"/>
  <c r="G290" i="15"/>
  <c r="E291" i="15" s="1"/>
  <c r="F291" i="15" s="1"/>
  <c r="G187" i="15"/>
  <c r="E188" i="15" s="1"/>
  <c r="F188" i="15" s="1"/>
  <c r="H238" i="15"/>
  <c r="J238" i="15"/>
  <c r="I238" i="15"/>
  <c r="G339" i="15"/>
  <c r="G838" i="15"/>
  <c r="E839" i="15" s="1"/>
  <c r="G839" i="15" s="1"/>
  <c r="J540" i="13"/>
  <c r="H541" i="13" s="1"/>
  <c r="F45" i="5"/>
  <c r="J1040" i="13"/>
  <c r="H1041" i="13" s="1"/>
  <c r="H1476" i="13"/>
  <c r="F1476" i="13"/>
  <c r="E1477" i="13" s="1"/>
  <c r="H1477" i="13" s="1"/>
  <c r="E890" i="15"/>
  <c r="F890" i="15" s="1"/>
  <c r="G1814" i="13"/>
  <c r="G1381" i="13"/>
  <c r="E1382" i="13" s="1"/>
  <c r="G1382" i="13" s="1"/>
  <c r="G1241" i="15"/>
  <c r="E1241" i="15"/>
  <c r="F1241" i="15" s="1"/>
  <c r="G941" i="15"/>
  <c r="E941" i="15"/>
  <c r="F941" i="15" s="1"/>
  <c r="G1291" i="15"/>
  <c r="E1291" i="15"/>
  <c r="F1291" i="15" s="1"/>
  <c r="J1297" i="15"/>
  <c r="H1297" i="15"/>
  <c r="I1297" i="15" s="1"/>
  <c r="J696" i="13"/>
  <c r="H696" i="13"/>
  <c r="I696" i="13" s="1"/>
  <c r="J744" i="15"/>
  <c r="H744" i="15"/>
  <c r="I744" i="15" s="1"/>
  <c r="G1095" i="15"/>
  <c r="E1095" i="15"/>
  <c r="F1095" i="15" s="1"/>
  <c r="J337" i="13"/>
  <c r="I337" i="13"/>
  <c r="G1190" i="15"/>
  <c r="E1190" i="15"/>
  <c r="F1190" i="15" s="1"/>
  <c r="F140" i="13"/>
  <c r="G140" i="13"/>
  <c r="G1433" i="15"/>
  <c r="E1433" i="15"/>
  <c r="F1433" i="15" s="1"/>
  <c r="E1625" i="15"/>
  <c r="H1625" i="15" s="1"/>
  <c r="H440" i="15"/>
  <c r="I440" i="15" s="1"/>
  <c r="J894" i="13"/>
  <c r="H894" i="13"/>
  <c r="I894" i="13" s="1"/>
  <c r="F147" i="14"/>
  <c r="D147" i="14"/>
  <c r="E147" i="14" s="1"/>
  <c r="F50" i="14"/>
  <c r="D50" i="14"/>
  <c r="E50" i="14" s="1"/>
  <c r="G492" i="13"/>
  <c r="E492" i="13"/>
  <c r="F492" i="13" s="1"/>
  <c r="J93" i="14"/>
  <c r="I93" i="14"/>
  <c r="J98" i="13"/>
  <c r="H98" i="13"/>
  <c r="I98" i="13" s="1"/>
  <c r="J642" i="15"/>
  <c r="H642" i="15"/>
  <c r="I642" i="15" s="1"/>
  <c r="G93" i="13"/>
  <c r="E93" i="13"/>
  <c r="F93" i="13" s="1"/>
  <c r="G295" i="13"/>
  <c r="E295" i="13"/>
  <c r="F295" i="13" s="1"/>
  <c r="F639" i="15"/>
  <c r="J938" i="13"/>
  <c r="G1572" i="13"/>
  <c r="E1573" i="13" s="1"/>
  <c r="I889" i="15"/>
  <c r="H1432" i="15"/>
  <c r="E199" i="14"/>
  <c r="G1039" i="13"/>
  <c r="E1040" i="13" s="1"/>
  <c r="G1040" i="13" s="1"/>
  <c r="E1528" i="15"/>
  <c r="G1528" i="15" s="1"/>
  <c r="H1572" i="13"/>
  <c r="H689" i="15"/>
  <c r="I689" i="15" s="1"/>
  <c r="J540" i="15"/>
  <c r="G1137" i="15"/>
  <c r="E1137" i="15"/>
  <c r="F1137" i="15" s="1"/>
  <c r="J506" i="14"/>
  <c r="H199" i="14"/>
  <c r="J199" i="14" s="1"/>
  <c r="E459" i="14"/>
  <c r="J292" i="15"/>
  <c r="H293" i="15" s="1"/>
  <c r="I293" i="15" s="1"/>
  <c r="J840" i="13"/>
  <c r="H841" i="13" s="1"/>
  <c r="J841" i="13" s="1"/>
  <c r="H1240" i="13"/>
  <c r="I1240" i="13" s="1"/>
  <c r="E542" i="13"/>
  <c r="G542" i="13" s="1"/>
  <c r="H301" i="14"/>
  <c r="I301" i="14" s="1"/>
  <c r="F1766" i="13"/>
  <c r="F438" i="15"/>
  <c r="H791" i="15"/>
  <c r="I791" i="15" s="1"/>
  <c r="E842" i="13"/>
  <c r="G842" i="13" s="1"/>
  <c r="G1140" i="13"/>
  <c r="E1141" i="13" s="1"/>
  <c r="F1141" i="13" s="1"/>
  <c r="J1141" i="13"/>
  <c r="H592" i="13"/>
  <c r="I592" i="13" s="1"/>
  <c r="E96" i="14"/>
  <c r="H444" i="13"/>
  <c r="J444" i="13" s="1"/>
  <c r="E989" i="13"/>
  <c r="F989" i="13" s="1"/>
  <c r="J391" i="15"/>
  <c r="G938" i="13"/>
  <c r="E939" i="13" s="1"/>
  <c r="F939" i="13" s="1"/>
  <c r="G390" i="15"/>
  <c r="E391" i="15" s="1"/>
  <c r="G391" i="15" s="1"/>
  <c r="E338" i="13"/>
  <c r="G338" i="13" s="1"/>
  <c r="I741" i="13"/>
  <c r="E788" i="15"/>
  <c r="F788" i="15" s="1"/>
  <c r="H493" i="15"/>
  <c r="J493" i="15" s="1"/>
  <c r="J237" i="13"/>
  <c r="I337" i="15"/>
  <c r="I790" i="13"/>
  <c r="G744" i="13"/>
  <c r="E745" i="13" s="1"/>
  <c r="E1039" i="15"/>
  <c r="G1039" i="15" s="1"/>
  <c r="I1188" i="13"/>
  <c r="F42" i="15"/>
  <c r="G1097" i="13"/>
  <c r="E1097" i="13"/>
  <c r="F1097" i="13" s="1"/>
  <c r="F641" i="13"/>
  <c r="D249" i="14"/>
  <c r="E249" i="14" s="1"/>
  <c r="J190" i="15"/>
  <c r="H1381" i="13"/>
  <c r="E590" i="15"/>
  <c r="F590" i="15" s="1"/>
  <c r="E189" i="13"/>
  <c r="F189" i="13" s="1"/>
  <c r="J249" i="14"/>
  <c r="H1043" i="15"/>
  <c r="I1043" i="15" s="1"/>
  <c r="J991" i="13"/>
  <c r="H1766" i="13"/>
  <c r="I139" i="15"/>
  <c r="G590" i="13"/>
  <c r="E591" i="13" s="1"/>
  <c r="F591" i="13" s="1"/>
  <c r="E354" i="14"/>
  <c r="G698" i="13"/>
  <c r="E698" i="13"/>
  <c r="F698" i="13" s="1"/>
  <c r="E1285" i="13"/>
  <c r="G1285" i="13" s="1"/>
  <c r="J297" i="13"/>
  <c r="H297" i="13"/>
  <c r="I297" i="13" s="1"/>
  <c r="E340" i="15"/>
  <c r="G340" i="15" s="1"/>
  <c r="H250" i="14"/>
  <c r="J250" i="14" s="1"/>
  <c r="H991" i="15"/>
  <c r="J991" i="15" s="1"/>
  <c r="F990" i="15"/>
  <c r="H589" i="15"/>
  <c r="I589" i="15" s="1"/>
  <c r="F90" i="15"/>
  <c r="H945" i="15"/>
  <c r="I945" i="15" s="1"/>
  <c r="E302" i="14"/>
  <c r="I150" i="14"/>
  <c r="E792" i="13"/>
  <c r="F792" i="13" s="1"/>
  <c r="E407" i="14"/>
  <c r="E689" i="15"/>
  <c r="F689" i="15" s="1"/>
  <c r="E740" i="15"/>
  <c r="F740" i="15" s="1"/>
  <c r="J1244" i="15"/>
  <c r="H1244" i="15"/>
  <c r="I1244" i="15" s="1"/>
  <c r="F1673" i="13"/>
  <c r="F1574" i="15"/>
  <c r="H1574" i="15"/>
  <c r="H92" i="15"/>
  <c r="J92" i="15" s="1"/>
  <c r="E1427" i="13"/>
  <c r="H1427" i="13" s="1"/>
  <c r="F538" i="15"/>
  <c r="G1574" i="15"/>
  <c r="G899" i="13"/>
  <c r="E899" i="13"/>
  <c r="F899" i="13" s="1"/>
  <c r="E900" i="13" s="1"/>
  <c r="G1386" i="15"/>
  <c r="E1386" i="15"/>
  <c r="H1386" i="15" s="1"/>
  <c r="H1480" i="15"/>
  <c r="F1480" i="15"/>
  <c r="G1239" i="13"/>
  <c r="E441" i="13"/>
  <c r="G441" i="13" s="1"/>
  <c r="J842" i="15"/>
  <c r="G1673" i="13"/>
  <c r="E392" i="13"/>
  <c r="G392" i="13" s="1"/>
  <c r="D511" i="14"/>
  <c r="F511" i="14" s="1"/>
  <c r="J639" i="13"/>
  <c r="H640" i="13" s="1"/>
  <c r="I640" i="13" s="1"/>
  <c r="H461" i="14"/>
  <c r="J461" i="14" s="1"/>
  <c r="J139" i="13" l="1"/>
  <c r="J1043" i="15"/>
  <c r="H44" i="14"/>
  <c r="I44" i="14" s="1"/>
  <c r="J44" i="14"/>
  <c r="J39" i="15"/>
  <c r="G890" i="15"/>
  <c r="E891" i="15" s="1"/>
  <c r="F891" i="15" s="1"/>
  <c r="G1337" i="15"/>
  <c r="E1337" i="15"/>
  <c r="J440" i="15"/>
  <c r="H441" i="15" s="1"/>
  <c r="J441" i="15" s="1"/>
  <c r="G1623" i="13"/>
  <c r="H1623" i="13"/>
  <c r="H1622" i="13"/>
  <c r="G40" i="13"/>
  <c r="F40" i="13"/>
  <c r="E41" i="13" s="1"/>
  <c r="G41" i="13" s="1"/>
  <c r="G1573" i="13"/>
  <c r="F1573" i="13"/>
  <c r="E1574" i="13" s="1"/>
  <c r="H1574" i="13" s="1"/>
  <c r="J1041" i="13"/>
  <c r="I1041" i="13"/>
  <c r="J355" i="14"/>
  <c r="I355" i="14"/>
  <c r="E242" i="15"/>
  <c r="F242" i="15" s="1"/>
  <c r="G242" i="15"/>
  <c r="J541" i="13"/>
  <c r="I541" i="13"/>
  <c r="F745" i="13"/>
  <c r="G745" i="13"/>
  <c r="E46" i="5"/>
  <c r="H46" i="5" s="1"/>
  <c r="G46" i="5"/>
  <c r="F46" i="5"/>
  <c r="F249" i="14"/>
  <c r="D250" i="14" s="1"/>
  <c r="E250" i="14" s="1"/>
  <c r="H89" i="5"/>
  <c r="E1240" i="13"/>
  <c r="F1240" i="13" s="1"/>
  <c r="H239" i="15"/>
  <c r="J239" i="15" s="1"/>
  <c r="J405" i="14"/>
  <c r="H406" i="14" s="1"/>
  <c r="J945" i="15"/>
  <c r="H946" i="15" s="1"/>
  <c r="G188" i="15"/>
  <c r="E189" i="15" s="1"/>
  <c r="F189" i="15" s="1"/>
  <c r="F542" i="13"/>
  <c r="E543" i="13" s="1"/>
  <c r="G543" i="13" s="1"/>
  <c r="I493" i="15"/>
  <c r="I199" i="14"/>
  <c r="F1194" i="13"/>
  <c r="E1195" i="13" s="1"/>
  <c r="G1195" i="13" s="1"/>
  <c r="F1386" i="15"/>
  <c r="E1387" i="15" s="1"/>
  <c r="F1387" i="15" s="1"/>
  <c r="G788" i="15"/>
  <c r="E789" i="15" s="1"/>
  <c r="G789" i="15" s="1"/>
  <c r="I444" i="13"/>
  <c r="H1433" i="15"/>
  <c r="G189" i="13"/>
  <c r="E190" i="13" s="1"/>
  <c r="G190" i="13" s="1"/>
  <c r="J301" i="14"/>
  <c r="H302" i="14" s="1"/>
  <c r="J302" i="14" s="1"/>
  <c r="G591" i="13"/>
  <c r="E592" i="13" s="1"/>
  <c r="G592" i="13" s="1"/>
  <c r="E140" i="15"/>
  <c r="F140" i="15" s="1"/>
  <c r="J393" i="13"/>
  <c r="H394" i="13" s="1"/>
  <c r="J394" i="13" s="1"/>
  <c r="J293" i="15"/>
  <c r="H294" i="15" s="1"/>
  <c r="J294" i="15" s="1"/>
  <c r="F839" i="15"/>
  <c r="E840" i="15" s="1"/>
  <c r="H392" i="15"/>
  <c r="I392" i="15" s="1"/>
  <c r="E1718" i="13"/>
  <c r="F1718" i="13" s="1"/>
  <c r="G1718" i="13"/>
  <c r="H1718" i="13"/>
  <c r="F1337" i="13"/>
  <c r="G1141" i="13"/>
  <c r="G590" i="15"/>
  <c r="E591" i="15" s="1"/>
  <c r="G591" i="15" s="1"/>
  <c r="J1240" i="13"/>
  <c r="H1241" i="13" s="1"/>
  <c r="I1241" i="13" s="1"/>
  <c r="E1815" i="13"/>
  <c r="F1530" i="13"/>
  <c r="J190" i="13"/>
  <c r="H191" i="13" s="1"/>
  <c r="J191" i="13" s="1"/>
  <c r="E90" i="5"/>
  <c r="H90" i="5" s="1"/>
  <c r="G90" i="5"/>
  <c r="G989" i="13"/>
  <c r="E990" i="13" s="1"/>
  <c r="G990" i="13" s="1"/>
  <c r="J589" i="15"/>
  <c r="H590" i="15" s="1"/>
  <c r="J895" i="13"/>
  <c r="H895" i="13"/>
  <c r="I895" i="13" s="1"/>
  <c r="G1292" i="15"/>
  <c r="E1292" i="15"/>
  <c r="F1292" i="15" s="1"/>
  <c r="G296" i="13"/>
  <c r="E296" i="13"/>
  <c r="F296" i="13" s="1"/>
  <c r="J745" i="15"/>
  <c r="H745" i="15"/>
  <c r="I745" i="15" s="1"/>
  <c r="G493" i="13"/>
  <c r="E493" i="13"/>
  <c r="F493" i="13" s="1"/>
  <c r="J643" i="15"/>
  <c r="H643" i="15"/>
  <c r="I643" i="15" s="1"/>
  <c r="F148" i="14"/>
  <c r="D148" i="14"/>
  <c r="E148" i="14" s="1"/>
  <c r="G1191" i="15"/>
  <c r="E1191" i="15"/>
  <c r="F1191" i="15" s="1"/>
  <c r="G1434" i="15"/>
  <c r="E1434" i="15"/>
  <c r="H1434" i="15" s="1"/>
  <c r="E1142" i="13"/>
  <c r="F1142" i="13" s="1"/>
  <c r="G1242" i="15"/>
  <c r="E1242" i="15"/>
  <c r="F1242" i="15" s="1"/>
  <c r="J697" i="13"/>
  <c r="I697" i="13"/>
  <c r="H697" i="13"/>
  <c r="G94" i="13"/>
  <c r="E94" i="13"/>
  <c r="F94" i="13" s="1"/>
  <c r="J298" i="13"/>
  <c r="H298" i="13"/>
  <c r="I298" i="13" s="1"/>
  <c r="G1096" i="15"/>
  <c r="E1096" i="15"/>
  <c r="F1096" i="15" s="1"/>
  <c r="J99" i="13"/>
  <c r="H99" i="13"/>
  <c r="I99" i="13" s="1"/>
  <c r="H100" i="13" s="1"/>
  <c r="G1138" i="15"/>
  <c r="E1138" i="15"/>
  <c r="F1138" i="15" s="1"/>
  <c r="H41" i="13"/>
  <c r="I41" i="13" s="1"/>
  <c r="H939" i="13"/>
  <c r="I939" i="13" s="1"/>
  <c r="J1298" i="15"/>
  <c r="H1298" i="15"/>
  <c r="I1298" i="15" s="1"/>
  <c r="F392" i="13"/>
  <c r="F1427" i="13"/>
  <c r="D408" i="14"/>
  <c r="F408" i="14" s="1"/>
  <c r="I250" i="14"/>
  <c r="F1040" i="13"/>
  <c r="G939" i="13"/>
  <c r="E940" i="13" s="1"/>
  <c r="F1382" i="13"/>
  <c r="E1624" i="13"/>
  <c r="G1624" i="13" s="1"/>
  <c r="E640" i="15"/>
  <c r="G640" i="15" s="1"/>
  <c r="D303" i="14"/>
  <c r="F303" i="14" s="1"/>
  <c r="F340" i="15"/>
  <c r="D97" i="14"/>
  <c r="F97" i="14" s="1"/>
  <c r="F391" i="15"/>
  <c r="H94" i="14"/>
  <c r="I94" i="14" s="1"/>
  <c r="G291" i="15"/>
  <c r="E292" i="15" s="1"/>
  <c r="F292" i="15" s="1"/>
  <c r="J40" i="13"/>
  <c r="J41" i="13" s="1"/>
  <c r="I841" i="13"/>
  <c r="J151" i="14"/>
  <c r="H151" i="14"/>
  <c r="I151" i="14" s="1"/>
  <c r="J640" i="13"/>
  <c r="I92" i="15"/>
  <c r="H593" i="13"/>
  <c r="I593" i="13" s="1"/>
  <c r="F1625" i="15"/>
  <c r="H1142" i="13"/>
  <c r="I1142" i="13" s="1"/>
  <c r="H1382" i="13"/>
  <c r="G1625" i="15"/>
  <c r="E141" i="13"/>
  <c r="F141" i="13" s="1"/>
  <c r="G792" i="13"/>
  <c r="J592" i="13"/>
  <c r="F1039" i="15"/>
  <c r="H742" i="13"/>
  <c r="J742" i="13" s="1"/>
  <c r="H541" i="15"/>
  <c r="I541" i="15" s="1"/>
  <c r="H1573" i="13"/>
  <c r="H338" i="13"/>
  <c r="I338" i="13" s="1"/>
  <c r="H1189" i="13"/>
  <c r="I1189" i="13" s="1"/>
  <c r="E91" i="15"/>
  <c r="F91" i="15" s="1"/>
  <c r="H140" i="13"/>
  <c r="I140" i="13" s="1"/>
  <c r="H992" i="13"/>
  <c r="I992" i="13" s="1"/>
  <c r="G942" i="15"/>
  <c r="E942" i="15"/>
  <c r="F942" i="15" s="1"/>
  <c r="E1674" i="13"/>
  <c r="G1674" i="13" s="1"/>
  <c r="H1285" i="13"/>
  <c r="F1285" i="13"/>
  <c r="F338" i="13"/>
  <c r="E439" i="15"/>
  <c r="G439" i="15" s="1"/>
  <c r="D460" i="14"/>
  <c r="F460" i="14" s="1"/>
  <c r="F1528" i="15"/>
  <c r="H1528" i="15"/>
  <c r="J791" i="15"/>
  <c r="F241" i="13"/>
  <c r="F487" i="15"/>
  <c r="I461" i="14"/>
  <c r="H791" i="13"/>
  <c r="I791" i="13" s="1"/>
  <c r="H40" i="15"/>
  <c r="I40" i="15" s="1"/>
  <c r="H843" i="15"/>
  <c r="I843" i="15" s="1"/>
  <c r="H507" i="14"/>
  <c r="I507" i="14" s="1"/>
  <c r="E43" i="15"/>
  <c r="F43" i="15" s="1"/>
  <c r="G1427" i="13"/>
  <c r="H445" i="13"/>
  <c r="I445" i="13" s="1"/>
  <c r="H140" i="15"/>
  <c r="I140" i="15" s="1"/>
  <c r="E1575" i="15"/>
  <c r="F1575" i="15" s="1"/>
  <c r="D200" i="14"/>
  <c r="F200" i="14" s="1"/>
  <c r="H1044" i="15"/>
  <c r="I1044" i="15" s="1"/>
  <c r="E642" i="13"/>
  <c r="F642" i="13" s="1"/>
  <c r="F842" i="13"/>
  <c r="F51" i="14"/>
  <c r="D51" i="14"/>
  <c r="E51" i="14" s="1"/>
  <c r="C52" i="14" s="1"/>
  <c r="H191" i="15"/>
  <c r="I191" i="15" s="1"/>
  <c r="D355" i="14"/>
  <c r="E355" i="14" s="1"/>
  <c r="H200" i="14"/>
  <c r="I200" i="14" s="1"/>
  <c r="F1477" i="13"/>
  <c r="E1767" i="13"/>
  <c r="H1767" i="13" s="1"/>
  <c r="G689" i="15"/>
  <c r="G1387" i="15"/>
  <c r="J1245" i="15"/>
  <c r="H1245" i="15"/>
  <c r="I1245" i="15" s="1"/>
  <c r="G699" i="13"/>
  <c r="E699" i="13"/>
  <c r="F699" i="13" s="1"/>
  <c r="E700" i="13" s="1"/>
  <c r="H338" i="15"/>
  <c r="J338" i="15" s="1"/>
  <c r="H542" i="13"/>
  <c r="J542" i="13" s="1"/>
  <c r="G740" i="15"/>
  <c r="E741" i="15" s="1"/>
  <c r="F741" i="15" s="1"/>
  <c r="G1477" i="13"/>
  <c r="H890" i="15"/>
  <c r="J890" i="15" s="1"/>
  <c r="H238" i="13"/>
  <c r="I238" i="13" s="1"/>
  <c r="F441" i="13"/>
  <c r="E991" i="15"/>
  <c r="G991" i="15" s="1"/>
  <c r="E511" i="14"/>
  <c r="I991" i="15"/>
  <c r="G1098" i="13"/>
  <c r="E1098" i="13"/>
  <c r="F1098" i="13" s="1"/>
  <c r="E1481" i="15"/>
  <c r="G1481" i="15" s="1"/>
  <c r="E539" i="15"/>
  <c r="F539" i="15" s="1"/>
  <c r="J689" i="15"/>
  <c r="J1241" i="13" l="1"/>
  <c r="G539" i="15"/>
  <c r="H1481" i="15"/>
  <c r="F1481" i="15"/>
  <c r="G891" i="15"/>
  <c r="I239" i="15"/>
  <c r="H240" i="15" s="1"/>
  <c r="I240" i="15" s="1"/>
  <c r="E746" i="13"/>
  <c r="G746" i="13" s="1"/>
  <c r="F1337" i="15"/>
  <c r="H1337" i="15"/>
  <c r="J45" i="14"/>
  <c r="H45" i="14"/>
  <c r="I45" i="14" s="1"/>
  <c r="J946" i="15"/>
  <c r="I946" i="15"/>
  <c r="H947" i="15" s="1"/>
  <c r="I947" i="15" s="1"/>
  <c r="J590" i="15"/>
  <c r="I590" i="15"/>
  <c r="H591" i="15" s="1"/>
  <c r="I591" i="15" s="1"/>
  <c r="J406" i="14"/>
  <c r="I406" i="14"/>
  <c r="J392" i="15"/>
  <c r="H393" i="15" s="1"/>
  <c r="I338" i="15"/>
  <c r="H339" i="15" s="1"/>
  <c r="J339" i="15" s="1"/>
  <c r="G43" i="15"/>
  <c r="E44" i="15" s="1"/>
  <c r="G44" i="15" s="1"/>
  <c r="G91" i="15"/>
  <c r="G1142" i="13"/>
  <c r="E1143" i="13" s="1"/>
  <c r="G1143" i="13" s="1"/>
  <c r="F90" i="5"/>
  <c r="E97" i="14"/>
  <c r="J1044" i="15"/>
  <c r="H1045" i="15" s="1"/>
  <c r="I1045" i="15" s="1"/>
  <c r="I890" i="15"/>
  <c r="H891" i="15" s="1"/>
  <c r="I891" i="15" s="1"/>
  <c r="J791" i="13"/>
  <c r="H792" i="13" s="1"/>
  <c r="J792" i="13" s="1"/>
  <c r="G1338" i="13"/>
  <c r="E1338" i="13"/>
  <c r="F1338" i="13" s="1"/>
  <c r="I742" i="13"/>
  <c r="F190" i="13"/>
  <c r="E191" i="13" s="1"/>
  <c r="F191" i="13" s="1"/>
  <c r="H494" i="15"/>
  <c r="J494" i="15" s="1"/>
  <c r="I394" i="13"/>
  <c r="H395" i="13" s="1"/>
  <c r="I395" i="13" s="1"/>
  <c r="F1674" i="13"/>
  <c r="G141" i="13"/>
  <c r="I441" i="15"/>
  <c r="H792" i="15"/>
  <c r="I792" i="15" s="1"/>
  <c r="F840" i="15"/>
  <c r="H1387" i="15"/>
  <c r="G840" i="15"/>
  <c r="H356" i="14"/>
  <c r="I356" i="14" s="1"/>
  <c r="G189" i="15"/>
  <c r="E190" i="15" s="1"/>
  <c r="G190" i="15" s="1"/>
  <c r="E141" i="15"/>
  <c r="G141" i="15" s="1"/>
  <c r="J94" i="14"/>
  <c r="H95" i="14" s="1"/>
  <c r="J95" i="14" s="1"/>
  <c r="J200" i="14"/>
  <c r="H201" i="14" s="1"/>
  <c r="J201" i="14" s="1"/>
  <c r="E892" i="15"/>
  <c r="G892" i="15" s="1"/>
  <c r="G642" i="13"/>
  <c r="E643" i="13" s="1"/>
  <c r="F643" i="13" s="1"/>
  <c r="H1042" i="13"/>
  <c r="J1042" i="13" s="1"/>
  <c r="J1189" i="13"/>
  <c r="E47" i="5"/>
  <c r="H47" i="5" s="1"/>
  <c r="G47" i="5"/>
  <c r="F47" i="5"/>
  <c r="G1240" i="13"/>
  <c r="E1241" i="13" s="1"/>
  <c r="F1241" i="13" s="1"/>
  <c r="G292" i="15"/>
  <c r="E293" i="15" s="1"/>
  <c r="G293" i="15" s="1"/>
  <c r="J445" i="13"/>
  <c r="H446" i="13" s="1"/>
  <c r="I446" i="13" s="1"/>
  <c r="F1574" i="13"/>
  <c r="E1575" i="13" s="1"/>
  <c r="G1575" i="13" s="1"/>
  <c r="G1574" i="13"/>
  <c r="E243" i="15"/>
  <c r="F243" i="15" s="1"/>
  <c r="F41" i="13"/>
  <c r="E42" i="13" s="1"/>
  <c r="G42" i="13" s="1"/>
  <c r="J593" i="13"/>
  <c r="F1434" i="15"/>
  <c r="E1531" i="13"/>
  <c r="H1531" i="13" s="1"/>
  <c r="G1531" i="13"/>
  <c r="H1815" i="13"/>
  <c r="G1815" i="13"/>
  <c r="F1815" i="13"/>
  <c r="H1674" i="13"/>
  <c r="F789" i="15"/>
  <c r="G140" i="15"/>
  <c r="J338" i="13"/>
  <c r="H339" i="13" s="1"/>
  <c r="I339" i="13" s="1"/>
  <c r="F355" i="14"/>
  <c r="D356" i="14" s="1"/>
  <c r="E356" i="14" s="1"/>
  <c r="J140" i="15"/>
  <c r="H141" i="15" s="1"/>
  <c r="J141" i="15" s="1"/>
  <c r="J140" i="13"/>
  <c r="H141" i="13" s="1"/>
  <c r="J141" i="13" s="1"/>
  <c r="G1719" i="13"/>
  <c r="E1719" i="13"/>
  <c r="H1719" i="13" s="1"/>
  <c r="G1097" i="15"/>
  <c r="E1097" i="15"/>
  <c r="F1097" i="15" s="1"/>
  <c r="J746" i="15"/>
  <c r="H746" i="15"/>
  <c r="I746" i="15" s="1"/>
  <c r="G1243" i="15"/>
  <c r="E1243" i="15"/>
  <c r="F1243" i="15" s="1"/>
  <c r="D251" i="14"/>
  <c r="E251" i="14" s="1"/>
  <c r="G494" i="13"/>
  <c r="E494" i="13"/>
  <c r="F494" i="13" s="1"/>
  <c r="J1246" i="15"/>
  <c r="H1246" i="15"/>
  <c r="I1246" i="15" s="1"/>
  <c r="E142" i="13"/>
  <c r="G142" i="13" s="1"/>
  <c r="H1190" i="13"/>
  <c r="I1190" i="13" s="1"/>
  <c r="J299" i="13"/>
  <c r="H299" i="13"/>
  <c r="I299" i="13" s="1"/>
  <c r="H300" i="13" s="1"/>
  <c r="G95" i="13"/>
  <c r="E95" i="13"/>
  <c r="F95" i="13" s="1"/>
  <c r="G1099" i="13"/>
  <c r="E1099" i="13"/>
  <c r="F1099" i="13" s="1"/>
  <c r="E1100" i="13" s="1"/>
  <c r="K1055" i="13" s="1"/>
  <c r="G1388" i="15"/>
  <c r="E1388" i="15"/>
  <c r="H1388" i="15" s="1"/>
  <c r="G1192" i="15"/>
  <c r="E1192" i="15"/>
  <c r="F1192" i="15" s="1"/>
  <c r="J42" i="13"/>
  <c r="H42" i="13"/>
  <c r="I42" i="13" s="1"/>
  <c r="G1139" i="15"/>
  <c r="E1139" i="15"/>
  <c r="F1139" i="15" s="1"/>
  <c r="J896" i="13"/>
  <c r="H896" i="13"/>
  <c r="I896" i="13" s="1"/>
  <c r="J644" i="15"/>
  <c r="H644" i="15"/>
  <c r="I644" i="15" s="1"/>
  <c r="G943" i="15"/>
  <c r="E943" i="15"/>
  <c r="F943" i="15" s="1"/>
  <c r="E540" i="15"/>
  <c r="G540" i="15" s="1"/>
  <c r="F940" i="13"/>
  <c r="G940" i="13"/>
  <c r="F149" i="14"/>
  <c r="D149" i="14"/>
  <c r="E149" i="14" s="1"/>
  <c r="E1482" i="15"/>
  <c r="H1482" i="15" s="1"/>
  <c r="E1478" i="13"/>
  <c r="H1478" i="13" s="1"/>
  <c r="I542" i="13"/>
  <c r="H992" i="15"/>
  <c r="J992" i="15" s="1"/>
  <c r="H93" i="15"/>
  <c r="I93" i="15" s="1"/>
  <c r="E393" i="13"/>
  <c r="G393" i="13" s="1"/>
  <c r="F991" i="15"/>
  <c r="F439" i="15"/>
  <c r="F1624" i="13"/>
  <c r="J992" i="13"/>
  <c r="H993" i="13" s="1"/>
  <c r="I993" i="13" s="1"/>
  <c r="G741" i="15"/>
  <c r="E742" i="15" s="1"/>
  <c r="G742" i="15" s="1"/>
  <c r="H1242" i="13"/>
  <c r="I1242" i="13" s="1"/>
  <c r="G1293" i="15"/>
  <c r="E1293" i="15"/>
  <c r="F1293" i="15" s="1"/>
  <c r="D512" i="14"/>
  <c r="F512" i="14" s="1"/>
  <c r="E442" i="13"/>
  <c r="G442" i="13" s="1"/>
  <c r="F1195" i="13"/>
  <c r="E339" i="13"/>
  <c r="G339" i="13" s="1"/>
  <c r="H690" i="15"/>
  <c r="I690" i="15" s="1"/>
  <c r="F543" i="13"/>
  <c r="H1624" i="13"/>
  <c r="F592" i="13"/>
  <c r="F250" i="14"/>
  <c r="F591" i="15"/>
  <c r="I294" i="15"/>
  <c r="E341" i="15"/>
  <c r="G341" i="15" s="1"/>
  <c r="G1575" i="15"/>
  <c r="J1142" i="13"/>
  <c r="E1286" i="13"/>
  <c r="G1286" i="13" s="1"/>
  <c r="E392" i="15"/>
  <c r="G392" i="15" s="1"/>
  <c r="E1383" i="13"/>
  <c r="F1383" i="13" s="1"/>
  <c r="E843" i="13"/>
  <c r="F843" i="13" s="1"/>
  <c r="J1299" i="15"/>
  <c r="H1299" i="15"/>
  <c r="I1299" i="15" s="1"/>
  <c r="H1300" i="15" s="1"/>
  <c r="E793" i="13"/>
  <c r="F793" i="13" s="1"/>
  <c r="J191" i="15"/>
  <c r="J40" i="15"/>
  <c r="H41" i="15"/>
  <c r="J41" i="15" s="1"/>
  <c r="E92" i="15"/>
  <c r="F92" i="15" s="1"/>
  <c r="J152" i="14"/>
  <c r="H152" i="14"/>
  <c r="I152" i="14" s="1"/>
  <c r="F98" i="14"/>
  <c r="D98" i="14"/>
  <c r="E98" i="14" s="1"/>
  <c r="E1041" i="13"/>
  <c r="G1041" i="13" s="1"/>
  <c r="E790" i="15"/>
  <c r="G790" i="15" s="1"/>
  <c r="G297" i="13"/>
  <c r="E297" i="13"/>
  <c r="F297" i="13" s="1"/>
  <c r="I302" i="14"/>
  <c r="F990" i="13"/>
  <c r="J843" i="15"/>
  <c r="H1575" i="15"/>
  <c r="H462" i="14"/>
  <c r="J462" i="14" s="1"/>
  <c r="E1675" i="13"/>
  <c r="H1675" i="13" s="1"/>
  <c r="E488" i="15"/>
  <c r="F488" i="15" s="1"/>
  <c r="E690" i="15"/>
  <c r="F690" i="15" s="1"/>
  <c r="J238" i="13"/>
  <c r="H641" i="13"/>
  <c r="I641" i="13" s="1"/>
  <c r="J507" i="14"/>
  <c r="H508" i="14" s="1"/>
  <c r="J508" i="14" s="1"/>
  <c r="J541" i="15"/>
  <c r="H542" i="15" s="1"/>
  <c r="I542" i="15" s="1"/>
  <c r="J698" i="13"/>
  <c r="H698" i="13"/>
  <c r="I698" i="13" s="1"/>
  <c r="E200" i="14"/>
  <c r="E1040" i="15"/>
  <c r="G1040" i="15" s="1"/>
  <c r="E1626" i="15"/>
  <c r="G1626" i="15" s="1"/>
  <c r="E303" i="14"/>
  <c r="H251" i="14"/>
  <c r="J251" i="14" s="1"/>
  <c r="J939" i="13"/>
  <c r="E242" i="13"/>
  <c r="G242" i="13" s="1"/>
  <c r="F1767" i="13"/>
  <c r="H442" i="15"/>
  <c r="J442" i="15" s="1"/>
  <c r="G1767" i="13"/>
  <c r="E1529" i="15"/>
  <c r="H1529" i="15" s="1"/>
  <c r="E408" i="14"/>
  <c r="I191" i="13"/>
  <c r="H192" i="15"/>
  <c r="I192" i="15" s="1"/>
  <c r="E460" i="14"/>
  <c r="H842" i="13"/>
  <c r="J842" i="13" s="1"/>
  <c r="F640" i="15"/>
  <c r="H844" i="15"/>
  <c r="J844" i="15" s="1"/>
  <c r="E1428" i="13"/>
  <c r="F1428" i="13" s="1"/>
  <c r="F1719" i="13" l="1"/>
  <c r="E512" i="14"/>
  <c r="F746" i="13"/>
  <c r="G1338" i="15"/>
  <c r="E1338" i="15"/>
  <c r="H1338" i="15" s="1"/>
  <c r="F1338" i="15"/>
  <c r="J240" i="15"/>
  <c r="H241" i="15" s="1"/>
  <c r="I241" i="15" s="1"/>
  <c r="H46" i="14"/>
  <c r="I46" i="14" s="1"/>
  <c r="J46" i="14"/>
  <c r="I494" i="15"/>
  <c r="H495" i="15" s="1"/>
  <c r="I495" i="15" s="1"/>
  <c r="J792" i="15"/>
  <c r="H793" i="15" s="1"/>
  <c r="J793" i="15" s="1"/>
  <c r="E841" i="15"/>
  <c r="F841" i="15" s="1"/>
  <c r="I743" i="13"/>
  <c r="H744" i="13" s="1"/>
  <c r="I744" i="13" s="1"/>
  <c r="E1339" i="13"/>
  <c r="F1339" i="13" s="1"/>
  <c r="G1339" i="13"/>
  <c r="H1339" i="13"/>
  <c r="J393" i="15"/>
  <c r="I393" i="15"/>
  <c r="F1675" i="13"/>
  <c r="F892" i="15"/>
  <c r="G1675" i="13"/>
  <c r="H743" i="13"/>
  <c r="H594" i="13"/>
  <c r="I594" i="13" s="1"/>
  <c r="J743" i="13"/>
  <c r="E1435" i="15"/>
  <c r="F1435" i="15" s="1"/>
  <c r="G793" i="13"/>
  <c r="F141" i="15"/>
  <c r="J446" i="13"/>
  <c r="H447" i="13" s="1"/>
  <c r="I447" i="13" s="1"/>
  <c r="G48" i="5"/>
  <c r="E48" i="5"/>
  <c r="H48" i="5" s="1"/>
  <c r="F142" i="13"/>
  <c r="G643" i="13"/>
  <c r="E644" i="13" s="1"/>
  <c r="F644" i="13" s="1"/>
  <c r="J339" i="13"/>
  <c r="H340" i="13" s="1"/>
  <c r="I340" i="13" s="1"/>
  <c r="G1241" i="13"/>
  <c r="E1242" i="13" s="1"/>
  <c r="F540" i="15"/>
  <c r="E541" i="15" s="1"/>
  <c r="F541" i="15" s="1"/>
  <c r="H407" i="14"/>
  <c r="J407" i="14"/>
  <c r="I407" i="14"/>
  <c r="H408" i="14" s="1"/>
  <c r="J408" i="14" s="1"/>
  <c r="F1388" i="15"/>
  <c r="H1338" i="13"/>
  <c r="J891" i="15"/>
  <c r="F251" i="14"/>
  <c r="D252" i="14" s="1"/>
  <c r="E252" i="14" s="1"/>
  <c r="F393" i="13"/>
  <c r="E394" i="13" s="1"/>
  <c r="G394" i="13" s="1"/>
  <c r="J641" i="13"/>
  <c r="F1531" i="13"/>
  <c r="I1042" i="13"/>
  <c r="G91" i="5"/>
  <c r="E91" i="5"/>
  <c r="F91" i="5" s="1"/>
  <c r="J356" i="14"/>
  <c r="G488" i="15"/>
  <c r="G1482" i="15"/>
  <c r="G92" i="15"/>
  <c r="E93" i="15" s="1"/>
  <c r="G93" i="15" s="1"/>
  <c r="G243" i="15"/>
  <c r="E1720" i="13"/>
  <c r="F1720" i="13" s="1"/>
  <c r="G1720" i="13"/>
  <c r="H1720" i="13"/>
  <c r="H1626" i="15"/>
  <c r="J993" i="13"/>
  <c r="H994" i="13" s="1"/>
  <c r="I994" i="13" s="1"/>
  <c r="G1435" i="15"/>
  <c r="E1816" i="13"/>
  <c r="G1816" i="13" s="1"/>
  <c r="E489" i="15"/>
  <c r="G489" i="15" s="1"/>
  <c r="H592" i="15"/>
  <c r="J592" i="15" s="1"/>
  <c r="G1244" i="15"/>
  <c r="E1244" i="15"/>
  <c r="F1244" i="15" s="1"/>
  <c r="F99" i="14"/>
  <c r="D99" i="14"/>
  <c r="E99" i="14" s="1"/>
  <c r="J897" i="13"/>
  <c r="H897" i="13"/>
  <c r="I897" i="13" s="1"/>
  <c r="G96" i="13"/>
  <c r="E96" i="13"/>
  <c r="F96" i="13" s="1"/>
  <c r="H892" i="15"/>
  <c r="I892" i="15" s="1"/>
  <c r="G495" i="13"/>
  <c r="E495" i="13"/>
  <c r="F495" i="13" s="1"/>
  <c r="F150" i="14"/>
  <c r="D150" i="14"/>
  <c r="E150" i="14" s="1"/>
  <c r="G1140" i="15"/>
  <c r="E1140" i="15"/>
  <c r="F1140" i="15" s="1"/>
  <c r="J747" i="15"/>
  <c r="H747" i="15"/>
  <c r="I747" i="15" s="1"/>
  <c r="G298" i="13"/>
  <c r="E298" i="13"/>
  <c r="F298" i="13" s="1"/>
  <c r="G1294" i="15"/>
  <c r="E1294" i="15"/>
  <c r="F1294" i="15" s="1"/>
  <c r="J699" i="13"/>
  <c r="H699" i="13"/>
  <c r="I699" i="13" s="1"/>
  <c r="H700" i="13" s="1"/>
  <c r="K655" i="13" s="1"/>
  <c r="G1098" i="15"/>
  <c r="E1098" i="15"/>
  <c r="F1098" i="15" s="1"/>
  <c r="J153" i="14"/>
  <c r="H153" i="14"/>
  <c r="I153" i="14" s="1"/>
  <c r="M1057" i="13"/>
  <c r="L1057" i="13"/>
  <c r="G1193" i="15"/>
  <c r="E1193" i="15"/>
  <c r="F1193" i="15" s="1"/>
  <c r="G944" i="15"/>
  <c r="E944" i="15"/>
  <c r="F944" i="15" s="1"/>
  <c r="J239" i="13"/>
  <c r="J940" i="13"/>
  <c r="E1676" i="13"/>
  <c r="F1676" i="13" s="1"/>
  <c r="H303" i="14"/>
  <c r="J303" i="14" s="1"/>
  <c r="J43" i="13"/>
  <c r="H43" i="13"/>
  <c r="I43" i="13" s="1"/>
  <c r="F1286" i="13"/>
  <c r="J591" i="15"/>
  <c r="J93" i="15"/>
  <c r="D201" i="14"/>
  <c r="E201" i="14" s="1"/>
  <c r="I462" i="14"/>
  <c r="I41" i="15"/>
  <c r="H1286" i="13"/>
  <c r="F742" i="15"/>
  <c r="J1190" i="13"/>
  <c r="J1045" i="15"/>
  <c r="H1046" i="15" s="1"/>
  <c r="I1046" i="15" s="1"/>
  <c r="J192" i="15"/>
  <c r="H193" i="15" s="1"/>
  <c r="J193" i="15" s="1"/>
  <c r="H1143" i="13"/>
  <c r="I1143" i="13" s="1"/>
  <c r="J395" i="13"/>
  <c r="F790" i="15"/>
  <c r="H239" i="13"/>
  <c r="I239" i="13" s="1"/>
  <c r="F341" i="15"/>
  <c r="F190" i="15"/>
  <c r="H940" i="13"/>
  <c r="I940" i="13" s="1"/>
  <c r="J1242" i="13"/>
  <c r="H1243" i="13" s="1"/>
  <c r="J1243" i="13" s="1"/>
  <c r="I992" i="15"/>
  <c r="F293" i="15"/>
  <c r="I442" i="15"/>
  <c r="J947" i="15"/>
  <c r="F339" i="13"/>
  <c r="J495" i="15"/>
  <c r="H496" i="15" s="1"/>
  <c r="I496" i="15" s="1"/>
  <c r="E1768" i="13"/>
  <c r="H1768" i="13" s="1"/>
  <c r="G1428" i="13"/>
  <c r="E1429" i="13" s="1"/>
  <c r="H1429" i="13" s="1"/>
  <c r="H1428" i="13"/>
  <c r="F242" i="13"/>
  <c r="J645" i="15"/>
  <c r="H645" i="15"/>
  <c r="I645" i="15" s="1"/>
  <c r="I508" i="14"/>
  <c r="F1040" i="15"/>
  <c r="F356" i="14"/>
  <c r="D357" i="14" s="1"/>
  <c r="E357" i="14" s="1"/>
  <c r="I844" i="15"/>
  <c r="D513" i="14"/>
  <c r="E513" i="14" s="1"/>
  <c r="E1625" i="13"/>
  <c r="H1625" i="13" s="1"/>
  <c r="I141" i="15"/>
  <c r="E794" i="13"/>
  <c r="G794" i="13" s="1"/>
  <c r="I251" i="14"/>
  <c r="H1383" i="13"/>
  <c r="G1478" i="13"/>
  <c r="E143" i="13"/>
  <c r="G143" i="13" s="1"/>
  <c r="F1143" i="13"/>
  <c r="I95" i="14"/>
  <c r="G191" i="13"/>
  <c r="E192" i="13" s="1"/>
  <c r="F192" i="13" s="1"/>
  <c r="F1478" i="13"/>
  <c r="E1576" i="15"/>
  <c r="I201" i="14"/>
  <c r="G1383" i="13"/>
  <c r="E1384" i="13" s="1"/>
  <c r="H1384" i="13" s="1"/>
  <c r="I792" i="13"/>
  <c r="H192" i="13"/>
  <c r="J192" i="13" s="1"/>
  <c r="I339" i="15"/>
  <c r="G690" i="15"/>
  <c r="E691" i="15" s="1"/>
  <c r="F691" i="15" s="1"/>
  <c r="E641" i="15"/>
  <c r="G641" i="15" s="1"/>
  <c r="F442" i="13"/>
  <c r="H394" i="15"/>
  <c r="I394" i="15" s="1"/>
  <c r="E941" i="13"/>
  <c r="F941" i="13" s="1"/>
  <c r="J542" i="15"/>
  <c r="H1575" i="13"/>
  <c r="E440" i="15"/>
  <c r="G440" i="15" s="1"/>
  <c r="E544" i="13"/>
  <c r="F544" i="13" s="1"/>
  <c r="F42" i="13"/>
  <c r="E1196" i="13"/>
  <c r="G1196" i="13" s="1"/>
  <c r="H295" i="15"/>
  <c r="J295" i="15" s="1"/>
  <c r="D409" i="14"/>
  <c r="E409" i="14" s="1"/>
  <c r="E592" i="15"/>
  <c r="F592" i="15" s="1"/>
  <c r="D304" i="14"/>
  <c r="E304" i="14" s="1"/>
  <c r="I842" i="13"/>
  <c r="G1529" i="15"/>
  <c r="F1626" i="15"/>
  <c r="E747" i="13"/>
  <c r="G747" i="13" s="1"/>
  <c r="F1041" i="13"/>
  <c r="G843" i="13"/>
  <c r="F392" i="15"/>
  <c r="F1575" i="13"/>
  <c r="E593" i="13"/>
  <c r="F593" i="13" s="1"/>
  <c r="E992" i="15"/>
  <c r="G992" i="15" s="1"/>
  <c r="F1482" i="15"/>
  <c r="I141" i="13"/>
  <c r="J690" i="15"/>
  <c r="H691" i="15" s="1"/>
  <c r="I691" i="15" s="1"/>
  <c r="F44" i="15"/>
  <c r="J1247" i="15"/>
  <c r="H1247" i="15"/>
  <c r="I1247" i="15" s="1"/>
  <c r="H543" i="13"/>
  <c r="J543" i="13" s="1"/>
  <c r="F1529" i="15"/>
  <c r="D461" i="14"/>
  <c r="F461" i="14" s="1"/>
  <c r="H642" i="13"/>
  <c r="J642" i="13" s="1"/>
  <c r="E991" i="13"/>
  <c r="F991" i="13" s="1"/>
  <c r="G1339" i="15" l="1"/>
  <c r="E1339" i="15"/>
  <c r="J241" i="15"/>
  <c r="H242" i="15" s="1"/>
  <c r="J1143" i="13"/>
  <c r="I793" i="15"/>
  <c r="G1436" i="15"/>
  <c r="J47" i="14"/>
  <c r="H47" i="14"/>
  <c r="I47" i="14" s="1"/>
  <c r="F48" i="5"/>
  <c r="G49" i="5" s="1"/>
  <c r="G841" i="15"/>
  <c r="F1816" i="13"/>
  <c r="E1817" i="13" s="1"/>
  <c r="H1817" i="13" s="1"/>
  <c r="H1816" i="13"/>
  <c r="E244" i="15"/>
  <c r="F244" i="15" s="1"/>
  <c r="G1242" i="13"/>
  <c r="F1242" i="13"/>
  <c r="E1243" i="13" s="1"/>
  <c r="G1243" i="13" s="1"/>
  <c r="E893" i="15"/>
  <c r="F893" i="15" s="1"/>
  <c r="G893" i="15"/>
  <c r="I543" i="13"/>
  <c r="J594" i="13"/>
  <c r="I408" i="14"/>
  <c r="H409" i="14" s="1"/>
  <c r="I409" i="14" s="1"/>
  <c r="E1532" i="13"/>
  <c r="H1532" i="13" s="1"/>
  <c r="G1532" i="13"/>
  <c r="F440" i="15"/>
  <c r="G1389" i="15"/>
  <c r="J892" i="15"/>
  <c r="H893" i="15" s="1"/>
  <c r="H1436" i="15"/>
  <c r="F513" i="14"/>
  <c r="D514" i="14" s="1"/>
  <c r="F514" i="14" s="1"/>
  <c r="H357" i="14"/>
  <c r="I357" i="14" s="1"/>
  <c r="H91" i="5"/>
  <c r="H1043" i="13"/>
  <c r="J1043" i="13" s="1"/>
  <c r="E1389" i="15"/>
  <c r="H1389" i="15" s="1"/>
  <c r="F394" i="13"/>
  <c r="E395" i="13" s="1"/>
  <c r="G395" i="13" s="1"/>
  <c r="F304" i="14"/>
  <c r="J994" i="13"/>
  <c r="E1436" i="15"/>
  <c r="F1436" i="15" s="1"/>
  <c r="E1721" i="13"/>
  <c r="H1721" i="13" s="1"/>
  <c r="G1721" i="13"/>
  <c r="F1721" i="13"/>
  <c r="E142" i="15"/>
  <c r="G142" i="15"/>
  <c r="F142" i="15"/>
  <c r="E143" i="15" s="1"/>
  <c r="F143" i="15" s="1"/>
  <c r="G1340" i="13"/>
  <c r="E1340" i="13"/>
  <c r="H1340" i="13" s="1"/>
  <c r="G192" i="13"/>
  <c r="G92" i="5"/>
  <c r="E92" i="5"/>
  <c r="H92" i="5" s="1"/>
  <c r="H1435" i="15"/>
  <c r="F1768" i="13"/>
  <c r="G1295" i="15"/>
  <c r="E1295" i="15"/>
  <c r="F1295" i="15" s="1"/>
  <c r="G1245" i="15"/>
  <c r="E1245" i="15"/>
  <c r="F1245" i="15" s="1"/>
  <c r="J748" i="15"/>
  <c r="H748" i="15"/>
  <c r="I748" i="15" s="1"/>
  <c r="G1194" i="15"/>
  <c r="E1194" i="15"/>
  <c r="F1194" i="15" s="1"/>
  <c r="J1248" i="15"/>
  <c r="H1248" i="15"/>
  <c r="I1248" i="15" s="1"/>
  <c r="J44" i="13"/>
  <c r="H44" i="13"/>
  <c r="I44" i="13" s="1"/>
  <c r="G97" i="13"/>
  <c r="E97" i="13"/>
  <c r="F97" i="13" s="1"/>
  <c r="D305" i="14"/>
  <c r="E305" i="14" s="1"/>
  <c r="G1141" i="15"/>
  <c r="E1141" i="15"/>
  <c r="F1141" i="15" s="1"/>
  <c r="J898" i="13"/>
  <c r="H898" i="13"/>
  <c r="I898" i="13" s="1"/>
  <c r="G945" i="15"/>
  <c r="E945" i="15"/>
  <c r="F945" i="15" s="1"/>
  <c r="J646" i="15"/>
  <c r="H646" i="15"/>
  <c r="I646" i="15" s="1"/>
  <c r="E645" i="13"/>
  <c r="F645" i="13" s="1"/>
  <c r="G496" i="13"/>
  <c r="E496" i="13"/>
  <c r="F496" i="13" s="1"/>
  <c r="G299" i="13"/>
  <c r="E299" i="13"/>
  <c r="F299" i="13" s="1"/>
  <c r="E300" i="13" s="1"/>
  <c r="K255" i="13" s="1"/>
  <c r="J154" i="14"/>
  <c r="H154" i="14"/>
  <c r="I154" i="14" s="1"/>
  <c r="J1191" i="13"/>
  <c r="F100" i="14"/>
  <c r="D100" i="14"/>
  <c r="E100" i="14" s="1"/>
  <c r="E193" i="13"/>
  <c r="G193" i="13" s="1"/>
  <c r="E393" i="15"/>
  <c r="G393" i="15" s="1"/>
  <c r="H845" i="15"/>
  <c r="J845" i="15" s="1"/>
  <c r="E1042" i="13"/>
  <c r="G1042" i="13" s="1"/>
  <c r="M657" i="13"/>
  <c r="L657" i="13"/>
  <c r="G1437" i="15"/>
  <c r="E1437" i="15"/>
  <c r="F1437" i="15" s="1"/>
  <c r="I192" i="13"/>
  <c r="I1243" i="13"/>
  <c r="E441" i="15"/>
  <c r="F441" i="15" s="1"/>
  <c r="H443" i="15"/>
  <c r="I443" i="15" s="1"/>
  <c r="F357" i="14"/>
  <c r="F1384" i="13"/>
  <c r="G592" i="15"/>
  <c r="J744" i="13"/>
  <c r="G1384" i="13"/>
  <c r="E743" i="15"/>
  <c r="F743" i="15" s="1"/>
  <c r="H463" i="14"/>
  <c r="J463" i="14" s="1"/>
  <c r="I303" i="14"/>
  <c r="H543" i="15"/>
  <c r="I543" i="15" s="1"/>
  <c r="F143" i="13"/>
  <c r="E243" i="13"/>
  <c r="F243" i="13" s="1"/>
  <c r="F201" i="14"/>
  <c r="E1483" i="15"/>
  <c r="G1483" i="15" s="1"/>
  <c r="J394" i="15"/>
  <c r="H395" i="15" s="1"/>
  <c r="I395" i="15" s="1"/>
  <c r="G1676" i="13"/>
  <c r="E1677" i="13" s="1"/>
  <c r="H1677" i="13" s="1"/>
  <c r="G644" i="13"/>
  <c r="G645" i="13" s="1"/>
  <c r="H42" i="15"/>
  <c r="J42" i="15" s="1"/>
  <c r="F252" i="14"/>
  <c r="D253" i="14" s="1"/>
  <c r="E253" i="14" s="1"/>
  <c r="E1144" i="13"/>
  <c r="G1144" i="13" s="1"/>
  <c r="E45" i="15"/>
  <c r="G45" i="15" s="1"/>
  <c r="F93" i="15"/>
  <c r="G941" i="13"/>
  <c r="E942" i="13" s="1"/>
  <c r="G942" i="13" s="1"/>
  <c r="J447" i="13"/>
  <c r="H448" i="13" s="1"/>
  <c r="J448" i="13" s="1"/>
  <c r="H948" i="15"/>
  <c r="I948" i="15" s="1"/>
  <c r="I193" i="15"/>
  <c r="H202" i="14"/>
  <c r="J202" i="14" s="1"/>
  <c r="H252" i="14"/>
  <c r="J252" i="14" s="1"/>
  <c r="F1625" i="13"/>
  <c r="H240" i="13"/>
  <c r="I240" i="13" s="1"/>
  <c r="E1287" i="13"/>
  <c r="G1287" i="13" s="1"/>
  <c r="H1676" i="13"/>
  <c r="K1058" i="13"/>
  <c r="M1058" i="13" s="1"/>
  <c r="E844" i="13"/>
  <c r="F844" i="13" s="1"/>
  <c r="G991" i="13"/>
  <c r="E992" i="13" s="1"/>
  <c r="G992" i="13" s="1"/>
  <c r="E1041" i="15"/>
  <c r="F1041" i="15" s="1"/>
  <c r="F747" i="13"/>
  <c r="F1429" i="13"/>
  <c r="I592" i="15"/>
  <c r="F409" i="14"/>
  <c r="G1429" i="13"/>
  <c r="H941" i="13"/>
  <c r="I941" i="13" s="1"/>
  <c r="H793" i="13"/>
  <c r="I793" i="13" s="1"/>
  <c r="J1046" i="15"/>
  <c r="H1047" i="15" s="1"/>
  <c r="J1047" i="15" s="1"/>
  <c r="F1576" i="15"/>
  <c r="H1576" i="15"/>
  <c r="E791" i="15"/>
  <c r="G791" i="15" s="1"/>
  <c r="G1099" i="15"/>
  <c r="E1099" i="15"/>
  <c r="F1099" i="15" s="1"/>
  <c r="E1100" i="15" s="1"/>
  <c r="K1055" i="15" s="1"/>
  <c r="F489" i="15"/>
  <c r="H96" i="14"/>
  <c r="I96" i="14" s="1"/>
  <c r="E294" i="15"/>
  <c r="G294" i="15" s="1"/>
  <c r="J496" i="15"/>
  <c r="H497" i="15" s="1"/>
  <c r="G691" i="15"/>
  <c r="E692" i="15" s="1"/>
  <c r="F692" i="15" s="1"/>
  <c r="E1627" i="15"/>
  <c r="H1627" i="15" s="1"/>
  <c r="H142" i="13"/>
  <c r="J142" i="13" s="1"/>
  <c r="G541" i="15"/>
  <c r="E1530" i="15"/>
  <c r="F1530" i="15" s="1"/>
  <c r="J340" i="13"/>
  <c r="H341" i="13" s="1"/>
  <c r="I341" i="13" s="1"/>
  <c r="E342" i="15"/>
  <c r="G342" i="15" s="1"/>
  <c r="F992" i="15"/>
  <c r="G1625" i="13"/>
  <c r="G544" i="13"/>
  <c r="F641" i="15"/>
  <c r="E1479" i="13"/>
  <c r="H1479" i="13" s="1"/>
  <c r="F794" i="13"/>
  <c r="G1768" i="13"/>
  <c r="J691" i="15"/>
  <c r="H94" i="15"/>
  <c r="I94" i="15" s="1"/>
  <c r="E43" i="13"/>
  <c r="F43" i="13" s="1"/>
  <c r="E461" i="14"/>
  <c r="E191" i="15"/>
  <c r="G191" i="15" s="1"/>
  <c r="E443" i="13"/>
  <c r="G443" i="13" s="1"/>
  <c r="E1769" i="13"/>
  <c r="F1769" i="13" s="1"/>
  <c r="G593" i="13"/>
  <c r="E594" i="13" s="1"/>
  <c r="F594" i="13" s="1"/>
  <c r="F1196" i="13"/>
  <c r="H1144" i="13"/>
  <c r="J1144" i="13" s="1"/>
  <c r="F1817" i="13"/>
  <c r="E842" i="15"/>
  <c r="F842" i="15" s="1"/>
  <c r="H396" i="13"/>
  <c r="I396" i="13" s="1"/>
  <c r="H509" i="14"/>
  <c r="J509" i="14" s="1"/>
  <c r="I642" i="13"/>
  <c r="H993" i="15"/>
  <c r="I993" i="15" s="1"/>
  <c r="H142" i="15"/>
  <c r="I142" i="15" s="1"/>
  <c r="H843" i="13"/>
  <c r="I843" i="13" s="1"/>
  <c r="I295" i="15"/>
  <c r="H794" i="15"/>
  <c r="J794" i="15" s="1"/>
  <c r="H1191" i="13"/>
  <c r="I1191" i="13" s="1"/>
  <c r="G1576" i="15"/>
  <c r="E1576" i="13"/>
  <c r="H1576" i="13" s="1"/>
  <c r="H340" i="15"/>
  <c r="J340" i="15" s="1"/>
  <c r="E340" i="13"/>
  <c r="G340" i="13" s="1"/>
  <c r="H995" i="13"/>
  <c r="I995" i="13" s="1"/>
  <c r="F151" i="14"/>
  <c r="D151" i="14"/>
  <c r="E151" i="14" s="1"/>
  <c r="I242" i="15" l="1"/>
  <c r="J242" i="15"/>
  <c r="I845" i="15"/>
  <c r="J948" i="15"/>
  <c r="H949" i="15" s="1"/>
  <c r="I949" i="15" s="1"/>
  <c r="H950" i="15" s="1"/>
  <c r="G1817" i="13"/>
  <c r="G244" i="15"/>
  <c r="E245" i="15" s="1"/>
  <c r="G143" i="15"/>
  <c r="E144" i="15" s="1"/>
  <c r="F144" i="15" s="1"/>
  <c r="J48" i="14"/>
  <c r="H48" i="14"/>
  <c r="I48" i="14" s="1"/>
  <c r="F1340" i="13"/>
  <c r="J357" i="14"/>
  <c r="H358" i="14" s="1"/>
  <c r="I358" i="14" s="1"/>
  <c r="H1339" i="15"/>
  <c r="F1339" i="15"/>
  <c r="E49" i="5"/>
  <c r="H49" i="5" s="1"/>
  <c r="J893" i="15"/>
  <c r="H894" i="15" s="1"/>
  <c r="J894" i="15" s="1"/>
  <c r="I893" i="15"/>
  <c r="I1043" i="13"/>
  <c r="I509" i="14"/>
  <c r="H595" i="13"/>
  <c r="I595" i="13" s="1"/>
  <c r="G43" i="13"/>
  <c r="E44" i="13" s="1"/>
  <c r="G44" i="13" s="1"/>
  <c r="H544" i="13"/>
  <c r="J544" i="13" s="1"/>
  <c r="J793" i="13"/>
  <c r="G743" i="15"/>
  <c r="F253" i="14"/>
  <c r="F254" i="14" s="1"/>
  <c r="I794" i="15"/>
  <c r="H795" i="15" s="1"/>
  <c r="J795" i="15" s="1"/>
  <c r="F294" i="15"/>
  <c r="E295" i="15" s="1"/>
  <c r="G295" i="15" s="1"/>
  <c r="G1041" i="15"/>
  <c r="E1042" i="15" s="1"/>
  <c r="G1042" i="15" s="1"/>
  <c r="G1341" i="13"/>
  <c r="E1341" i="13"/>
  <c r="H1341" i="13" s="1"/>
  <c r="H1437" i="15"/>
  <c r="E894" i="15"/>
  <c r="J94" i="15"/>
  <c r="E1722" i="13"/>
  <c r="F1722" i="13" s="1"/>
  <c r="H1722" i="13"/>
  <c r="G1722" i="13"/>
  <c r="G1769" i="13"/>
  <c r="J240" i="13"/>
  <c r="H241" i="13" s="1"/>
  <c r="J241" i="13" s="1"/>
  <c r="H243" i="15"/>
  <c r="G842" i="15"/>
  <c r="E843" i="15" s="1"/>
  <c r="G843" i="15" s="1"/>
  <c r="F1389" i="15"/>
  <c r="F1532" i="13"/>
  <c r="F342" i="15"/>
  <c r="E343" i="15" s="1"/>
  <c r="F343" i="15" s="1"/>
  <c r="F305" i="14"/>
  <c r="D306" i="14" s="1"/>
  <c r="F306" i="14" s="1"/>
  <c r="G594" i="13"/>
  <c r="E595" i="13" s="1"/>
  <c r="G595" i="13" s="1"/>
  <c r="F92" i="5"/>
  <c r="G946" i="15"/>
  <c r="E946" i="15"/>
  <c r="F946" i="15" s="1"/>
  <c r="G497" i="13"/>
  <c r="E497" i="13"/>
  <c r="F497" i="13" s="1"/>
  <c r="H410" i="14"/>
  <c r="I410" i="14" s="1"/>
  <c r="G1142" i="15"/>
  <c r="E1142" i="15"/>
  <c r="F1142" i="15" s="1"/>
  <c r="K258" i="13"/>
  <c r="L258" i="13" s="1"/>
  <c r="J899" i="13"/>
  <c r="H899" i="13"/>
  <c r="I899" i="13" s="1"/>
  <c r="H900" i="13" s="1"/>
  <c r="K855" i="13" s="1"/>
  <c r="J749" i="15"/>
  <c r="H749" i="15"/>
  <c r="I749" i="15" s="1"/>
  <c r="H750" i="15" s="1"/>
  <c r="F152" i="14"/>
  <c r="D152" i="14"/>
  <c r="E152" i="14" s="1"/>
  <c r="K1058" i="15"/>
  <c r="L1058" i="15" s="1"/>
  <c r="D254" i="14"/>
  <c r="E254" i="14" s="1"/>
  <c r="G1195" i="15"/>
  <c r="E1195" i="15"/>
  <c r="F1195" i="15" s="1"/>
  <c r="J155" i="14"/>
  <c r="H155" i="14"/>
  <c r="I155" i="14" s="1"/>
  <c r="G156" i="14" s="1"/>
  <c r="G1246" i="15"/>
  <c r="E1246" i="15"/>
  <c r="F1246" i="15" s="1"/>
  <c r="J45" i="13"/>
  <c r="H45" i="13"/>
  <c r="I45" i="13" s="1"/>
  <c r="E1770" i="13"/>
  <c r="G1770" i="13" s="1"/>
  <c r="F202" i="14"/>
  <c r="F101" i="14"/>
  <c r="D101" i="14"/>
  <c r="E101" i="14" s="1"/>
  <c r="J497" i="15"/>
  <c r="I497" i="15"/>
  <c r="G1296" i="15"/>
  <c r="E1296" i="15"/>
  <c r="F1296" i="15" s="1"/>
  <c r="G98" i="13"/>
  <c r="E98" i="13"/>
  <c r="F98" i="13" s="1"/>
  <c r="G1438" i="15"/>
  <c r="E1438" i="15"/>
  <c r="H1438" i="15" s="1"/>
  <c r="I1047" i="15"/>
  <c r="F45" i="15"/>
  <c r="E845" i="13"/>
  <c r="F845" i="13" s="1"/>
  <c r="E514" i="14"/>
  <c r="I340" i="15"/>
  <c r="J96" i="14"/>
  <c r="H97" i="14" s="1"/>
  <c r="I97" i="14" s="1"/>
  <c r="E1385" i="13"/>
  <c r="G1385" i="13" s="1"/>
  <c r="I448" i="13"/>
  <c r="J341" i="13"/>
  <c r="I252" i="14"/>
  <c r="J409" i="14"/>
  <c r="K658" i="13"/>
  <c r="M658" i="13" s="1"/>
  <c r="H1530" i="15"/>
  <c r="F393" i="15"/>
  <c r="J995" i="13"/>
  <c r="I1144" i="13"/>
  <c r="E490" i="15"/>
  <c r="F490" i="15" s="1"/>
  <c r="L1058" i="13"/>
  <c r="F1144" i="13"/>
  <c r="H296" i="15"/>
  <c r="J296" i="15" s="1"/>
  <c r="E795" i="13"/>
  <c r="F795" i="13" s="1"/>
  <c r="G1530" i="15"/>
  <c r="I202" i="14"/>
  <c r="F1479" i="13"/>
  <c r="G243" i="13"/>
  <c r="E244" i="13" s="1"/>
  <c r="E542" i="15"/>
  <c r="F542" i="15" s="1"/>
  <c r="D202" i="14"/>
  <c r="E202" i="14" s="1"/>
  <c r="J395" i="15"/>
  <c r="D410" i="14"/>
  <c r="E410" i="14" s="1"/>
  <c r="E545" i="13"/>
  <c r="F545" i="13" s="1"/>
  <c r="G1479" i="13"/>
  <c r="G692" i="15"/>
  <c r="F395" i="13"/>
  <c r="I142" i="13"/>
  <c r="E642" i="15"/>
  <c r="G642" i="15" s="1"/>
  <c r="E144" i="13"/>
  <c r="G144" i="13" s="1"/>
  <c r="E1430" i="13"/>
  <c r="F1430" i="13" s="1"/>
  <c r="F1287" i="13"/>
  <c r="I42" i="15"/>
  <c r="F340" i="13"/>
  <c r="J993" i="15"/>
  <c r="F191" i="15"/>
  <c r="F1627" i="15"/>
  <c r="F791" i="15"/>
  <c r="G748" i="13"/>
  <c r="E748" i="13"/>
  <c r="F748" i="13" s="1"/>
  <c r="H1287" i="13"/>
  <c r="H304" i="14"/>
  <c r="J304" i="14" s="1"/>
  <c r="G441" i="15"/>
  <c r="F1042" i="13"/>
  <c r="F992" i="13"/>
  <c r="E593" i="15"/>
  <c r="F593" i="15" s="1"/>
  <c r="F1677" i="13"/>
  <c r="F1483" i="15"/>
  <c r="J941" i="13"/>
  <c r="H194" i="15"/>
  <c r="J194" i="15" s="1"/>
  <c r="G1627" i="15"/>
  <c r="H745" i="13"/>
  <c r="I745" i="13" s="1"/>
  <c r="G646" i="13"/>
  <c r="E646" i="13"/>
  <c r="F646" i="13" s="1"/>
  <c r="G1677" i="13"/>
  <c r="H1483" i="15"/>
  <c r="H1769" i="13"/>
  <c r="J843" i="13"/>
  <c r="F1576" i="13"/>
  <c r="F942" i="13"/>
  <c r="J443" i="15"/>
  <c r="D462" i="14"/>
  <c r="F462" i="14" s="1"/>
  <c r="I463" i="14"/>
  <c r="J396" i="13"/>
  <c r="D358" i="14"/>
  <c r="E358" i="14" s="1"/>
  <c r="G844" i="13"/>
  <c r="F443" i="13"/>
  <c r="F193" i="13"/>
  <c r="J142" i="15"/>
  <c r="G1576" i="13"/>
  <c r="H643" i="13"/>
  <c r="J643" i="13" s="1"/>
  <c r="F1243" i="13"/>
  <c r="E993" i="15"/>
  <c r="F993" i="15" s="1"/>
  <c r="H1244" i="13"/>
  <c r="J1244" i="13" s="1"/>
  <c r="E1577" i="15"/>
  <c r="H1577" i="15" s="1"/>
  <c r="H193" i="13"/>
  <c r="I193" i="13" s="1"/>
  <c r="H692" i="15"/>
  <c r="I692" i="15" s="1"/>
  <c r="J543" i="15"/>
  <c r="H544" i="15" s="1"/>
  <c r="E1818" i="13"/>
  <c r="G1818" i="13" s="1"/>
  <c r="H593" i="15"/>
  <c r="I593" i="15" s="1"/>
  <c r="H510" i="14"/>
  <c r="I510" i="14" s="1"/>
  <c r="H794" i="13"/>
  <c r="J794" i="13" s="1"/>
  <c r="H846" i="15"/>
  <c r="J846" i="15" s="1"/>
  <c r="H1192" i="13"/>
  <c r="J1192" i="13" s="1"/>
  <c r="E1197" i="13"/>
  <c r="F1197" i="13" s="1"/>
  <c r="J647" i="15"/>
  <c r="H647" i="15"/>
  <c r="I647" i="15" s="1"/>
  <c r="J1249" i="15"/>
  <c r="H1249" i="15"/>
  <c r="I1249" i="15" s="1"/>
  <c r="H1250" i="15" s="1"/>
  <c r="H95" i="15"/>
  <c r="J95" i="15" s="1"/>
  <c r="E1626" i="13"/>
  <c r="H1626" i="13" s="1"/>
  <c r="E94" i="15"/>
  <c r="F94" i="15" s="1"/>
  <c r="G245" i="15" l="1"/>
  <c r="F245" i="15"/>
  <c r="E246" i="15" s="1"/>
  <c r="F246" i="15" s="1"/>
  <c r="F1626" i="13"/>
  <c r="H49" i="14"/>
  <c r="I49" i="14" s="1"/>
  <c r="J49" i="14"/>
  <c r="F642" i="15"/>
  <c r="F49" i="5"/>
  <c r="E1340" i="15"/>
  <c r="G1340" i="15"/>
  <c r="G144" i="15"/>
  <c r="E145" i="15" s="1"/>
  <c r="G145" i="15" s="1"/>
  <c r="E1723" i="13"/>
  <c r="H1723" i="13" s="1"/>
  <c r="G1723" i="13"/>
  <c r="F1723" i="13"/>
  <c r="E1724" i="13" s="1"/>
  <c r="H1724" i="13" s="1"/>
  <c r="G744" i="15"/>
  <c r="E745" i="15" s="1"/>
  <c r="G745" i="15" s="1"/>
  <c r="H359" i="14"/>
  <c r="I359" i="14" s="1"/>
  <c r="I243" i="15"/>
  <c r="J243" i="15"/>
  <c r="H1770" i="13"/>
  <c r="I894" i="15"/>
  <c r="H1044" i="13"/>
  <c r="I1044" i="13" s="1"/>
  <c r="J1044" i="13"/>
  <c r="I795" i="15"/>
  <c r="J949" i="15"/>
  <c r="L658" i="13"/>
  <c r="F1438" i="15"/>
  <c r="E744" i="15"/>
  <c r="F744" i="15" s="1"/>
  <c r="J358" i="14"/>
  <c r="J359" i="14" s="1"/>
  <c r="H360" i="14" s="1"/>
  <c r="J595" i="13"/>
  <c r="E1390" i="15"/>
  <c r="H1390" i="15" s="1"/>
  <c r="G1390" i="15"/>
  <c r="I846" i="15"/>
  <c r="G490" i="15"/>
  <c r="E491" i="15" s="1"/>
  <c r="F491" i="15" s="1"/>
  <c r="G343" i="15"/>
  <c r="G1197" i="13"/>
  <c r="E1198" i="13" s="1"/>
  <c r="G1198" i="13" s="1"/>
  <c r="F1341" i="13"/>
  <c r="I544" i="13"/>
  <c r="H1385" i="13"/>
  <c r="G246" i="15"/>
  <c r="E50" i="5"/>
  <c r="H50" i="5" s="1"/>
  <c r="G50" i="5"/>
  <c r="G845" i="13"/>
  <c r="I794" i="13"/>
  <c r="H795" i="13" s="1"/>
  <c r="I795" i="13" s="1"/>
  <c r="F44" i="13"/>
  <c r="E45" i="13" s="1"/>
  <c r="F45" i="13" s="1"/>
  <c r="E93" i="5"/>
  <c r="F93" i="5" s="1"/>
  <c r="G93" i="5"/>
  <c r="H93" i="5"/>
  <c r="G894" i="15"/>
  <c r="F894" i="15"/>
  <c r="G1533" i="13"/>
  <c r="E1533" i="13"/>
  <c r="H1533" i="13" s="1"/>
  <c r="F1533" i="13"/>
  <c r="G647" i="13"/>
  <c r="E647" i="13"/>
  <c r="F647" i="13" s="1"/>
  <c r="I544" i="15"/>
  <c r="J544" i="15"/>
  <c r="G244" i="13"/>
  <c r="F244" i="13"/>
  <c r="M857" i="13"/>
  <c r="L857" i="13"/>
  <c r="G749" i="13"/>
  <c r="E749" i="13"/>
  <c r="F749" i="13" s="1"/>
  <c r="E750" i="13" s="1"/>
  <c r="G1297" i="15"/>
  <c r="E1297" i="15"/>
  <c r="F1297" i="15" s="1"/>
  <c r="G498" i="13"/>
  <c r="E498" i="13"/>
  <c r="F498" i="13" s="1"/>
  <c r="J397" i="13"/>
  <c r="J648" i="15"/>
  <c r="H648" i="15"/>
  <c r="I648" i="15" s="1"/>
  <c r="J46" i="13"/>
  <c r="H46" i="13"/>
  <c r="I46" i="13" s="1"/>
  <c r="F153" i="14"/>
  <c r="D153" i="14"/>
  <c r="E153" i="14" s="1"/>
  <c r="G947" i="15"/>
  <c r="E947" i="15"/>
  <c r="F947" i="15" s="1"/>
  <c r="E846" i="13"/>
  <c r="G846" i="13" s="1"/>
  <c r="G1247" i="15"/>
  <c r="E1247" i="15"/>
  <c r="F1247" i="15" s="1"/>
  <c r="H895" i="15"/>
  <c r="J895" i="15" s="1"/>
  <c r="F144" i="13"/>
  <c r="H449" i="13"/>
  <c r="J449" i="13" s="1"/>
  <c r="G99" i="13"/>
  <c r="E99" i="13"/>
  <c r="F99" i="13" s="1"/>
  <c r="E100" i="13" s="1"/>
  <c r="K55" i="13" s="1"/>
  <c r="J692" i="15"/>
  <c r="H844" i="13"/>
  <c r="I844" i="13" s="1"/>
  <c r="H43" i="15"/>
  <c r="I43" i="15" s="1"/>
  <c r="G94" i="15"/>
  <c r="E792" i="15"/>
  <c r="G792" i="15" s="1"/>
  <c r="G993" i="15"/>
  <c r="I1192" i="13"/>
  <c r="J510" i="14"/>
  <c r="H511" i="14" s="1"/>
  <c r="I511" i="14" s="1"/>
  <c r="J193" i="13"/>
  <c r="G1244" i="13"/>
  <c r="E1244" i="13"/>
  <c r="F1244" i="13" s="1"/>
  <c r="E462" i="14"/>
  <c r="E1678" i="13"/>
  <c r="F1678" i="13" s="1"/>
  <c r="J745" i="13"/>
  <c r="H746" i="13" s="1"/>
  <c r="J746" i="13" s="1"/>
  <c r="H994" i="15"/>
  <c r="I994" i="15" s="1"/>
  <c r="J97" i="14"/>
  <c r="H98" i="14" s="1"/>
  <c r="I98" i="14" s="1"/>
  <c r="G1143" i="15"/>
  <c r="E1143" i="15"/>
  <c r="F1143" i="15" s="1"/>
  <c r="E643" i="15"/>
  <c r="G643" i="15" s="1"/>
  <c r="F410" i="14"/>
  <c r="D411" i="14" s="1"/>
  <c r="J498" i="15"/>
  <c r="I498" i="15"/>
  <c r="H498" i="15"/>
  <c r="F255" i="14"/>
  <c r="D255" i="14"/>
  <c r="E255" i="14" s="1"/>
  <c r="G1577" i="15"/>
  <c r="E1145" i="13"/>
  <c r="G1145" i="13" s="1"/>
  <c r="I95" i="15"/>
  <c r="E993" i="13"/>
  <c r="G993" i="13" s="1"/>
  <c r="E192" i="15"/>
  <c r="G192" i="15" s="1"/>
  <c r="H1145" i="13"/>
  <c r="J1145" i="13" s="1"/>
  <c r="F1385" i="13"/>
  <c r="J410" i="14"/>
  <c r="K659" i="13"/>
  <c r="L659" i="13" s="1"/>
  <c r="I643" i="13"/>
  <c r="J593" i="15"/>
  <c r="H594" i="15" s="1"/>
  <c r="I594" i="15" s="1"/>
  <c r="E943" i="13"/>
  <c r="G943" i="13" s="1"/>
  <c r="E1043" i="13"/>
  <c r="F1043" i="13" s="1"/>
  <c r="H143" i="13"/>
  <c r="J143" i="13" s="1"/>
  <c r="H996" i="13"/>
  <c r="I996" i="13" s="1"/>
  <c r="E306" i="14"/>
  <c r="H253" i="14"/>
  <c r="I253" i="14" s="1"/>
  <c r="E1577" i="13"/>
  <c r="F1577" i="13" s="1"/>
  <c r="E341" i="13"/>
  <c r="F341" i="13" s="1"/>
  <c r="E396" i="13"/>
  <c r="F396" i="13" s="1"/>
  <c r="E1480" i="13"/>
  <c r="G1480" i="13" s="1"/>
  <c r="E394" i="15"/>
  <c r="G394" i="15" s="1"/>
  <c r="F145" i="15"/>
  <c r="H143" i="15"/>
  <c r="I143" i="15" s="1"/>
  <c r="H203" i="14"/>
  <c r="J203" i="14" s="1"/>
  <c r="H341" i="15"/>
  <c r="I341" i="15" s="1"/>
  <c r="F595" i="13"/>
  <c r="F1770" i="13"/>
  <c r="F1818" i="13"/>
  <c r="F1577" i="15"/>
  <c r="I304" i="14"/>
  <c r="E1288" i="13"/>
  <c r="G1288" i="13" s="1"/>
  <c r="D515" i="14"/>
  <c r="F515" i="14" s="1"/>
  <c r="H444" i="15"/>
  <c r="I444" i="15" s="1"/>
  <c r="H1818" i="13"/>
  <c r="I194" i="15"/>
  <c r="G1430" i="13"/>
  <c r="I241" i="13"/>
  <c r="E1531" i="15"/>
  <c r="G795" i="13"/>
  <c r="E194" i="13"/>
  <c r="F194" i="13" s="1"/>
  <c r="F295" i="15"/>
  <c r="H1430" i="13"/>
  <c r="F1042" i="15"/>
  <c r="H396" i="15"/>
  <c r="I396" i="15" s="1"/>
  <c r="M258" i="13"/>
  <c r="E46" i="15"/>
  <c r="G46" i="15" s="1"/>
  <c r="H342" i="13"/>
  <c r="I342" i="13" s="1"/>
  <c r="H942" i="13"/>
  <c r="I942" i="13" s="1"/>
  <c r="K259" i="13"/>
  <c r="L259" i="13" s="1"/>
  <c r="E444" i="13"/>
  <c r="F444" i="13" s="1"/>
  <c r="G593" i="15"/>
  <c r="G1626" i="13"/>
  <c r="E1627" i="13" s="1"/>
  <c r="H1627" i="13" s="1"/>
  <c r="I1244" i="13"/>
  <c r="H397" i="13"/>
  <c r="I397" i="13" s="1"/>
  <c r="E1484" i="15"/>
  <c r="H1484" i="15" s="1"/>
  <c r="I296" i="15"/>
  <c r="F843" i="15"/>
  <c r="H1048" i="15"/>
  <c r="I1048" i="15" s="1"/>
  <c r="E693" i="15"/>
  <c r="F693" i="15" s="1"/>
  <c r="E442" i="15"/>
  <c r="F442" i="15" s="1"/>
  <c r="M1058" i="15"/>
  <c r="D203" i="14"/>
  <c r="F203" i="14" s="1"/>
  <c r="G542" i="15"/>
  <c r="G1439" i="15"/>
  <c r="E1439" i="15"/>
  <c r="F1439" i="15" s="1"/>
  <c r="G545" i="13"/>
  <c r="E546" i="13" s="1"/>
  <c r="F546" i="13" s="1"/>
  <c r="E344" i="15"/>
  <c r="F344" i="15" s="1"/>
  <c r="H464" i="14"/>
  <c r="J464" i="14" s="1"/>
  <c r="E1628" i="15"/>
  <c r="G1628" i="15" s="1"/>
  <c r="K1059" i="13"/>
  <c r="M1059" i="13" s="1"/>
  <c r="F102" i="14"/>
  <c r="D102" i="14"/>
  <c r="E102" i="14" s="1"/>
  <c r="G1196" i="15"/>
  <c r="E1196" i="15"/>
  <c r="F1196" i="15" s="1"/>
  <c r="F358" i="14"/>
  <c r="H1480" i="13" l="1"/>
  <c r="G1724" i="13"/>
  <c r="H596" i="13"/>
  <c r="I596" i="13" s="1"/>
  <c r="J50" i="14"/>
  <c r="H50" i="14"/>
  <c r="I50" i="14" s="1"/>
  <c r="F1480" i="13"/>
  <c r="H1340" i="15"/>
  <c r="F1340" i="15"/>
  <c r="I1145" i="13"/>
  <c r="H1146" i="13" s="1"/>
  <c r="I1146" i="13" s="1"/>
  <c r="I449" i="13"/>
  <c r="H450" i="13" s="1"/>
  <c r="E247" i="15"/>
  <c r="F247" i="15" s="1"/>
  <c r="F192" i="15"/>
  <c r="E193" i="15" s="1"/>
  <c r="G193" i="15" s="1"/>
  <c r="G396" i="13"/>
  <c r="E397" i="13" s="1"/>
  <c r="F397" i="13" s="1"/>
  <c r="I746" i="13"/>
  <c r="H747" i="13" s="1"/>
  <c r="J747" i="13" s="1"/>
  <c r="J341" i="15"/>
  <c r="J594" i="15"/>
  <c r="J43" i="15"/>
  <c r="H44" i="15" s="1"/>
  <c r="J44" i="15" s="1"/>
  <c r="H847" i="15"/>
  <c r="J847" i="15" s="1"/>
  <c r="J511" i="14"/>
  <c r="I847" i="15"/>
  <c r="H848" i="15" s="1"/>
  <c r="I848" i="15" s="1"/>
  <c r="H1678" i="13"/>
  <c r="G491" i="15"/>
  <c r="E492" i="15" s="1"/>
  <c r="G492" i="15" s="1"/>
  <c r="G344" i="15"/>
  <c r="H194" i="13"/>
  <c r="I194" i="13" s="1"/>
  <c r="H545" i="13"/>
  <c r="J545" i="13" s="1"/>
  <c r="J98" i="14"/>
  <c r="E895" i="15"/>
  <c r="F895" i="15" s="1"/>
  <c r="G341" i="13"/>
  <c r="E342" i="13" s="1"/>
  <c r="G94" i="5"/>
  <c r="E94" i="5"/>
  <c r="F94" i="5" s="1"/>
  <c r="H94" i="5"/>
  <c r="I464" i="14"/>
  <c r="G194" i="13"/>
  <c r="E195" i="13" s="1"/>
  <c r="F195" i="13" s="1"/>
  <c r="F1288" i="13"/>
  <c r="E1289" i="13" s="1"/>
  <c r="F1289" i="13" s="1"/>
  <c r="H411" i="14"/>
  <c r="I411" i="14" s="1"/>
  <c r="M259" i="13"/>
  <c r="K260" i="13" s="1"/>
  <c r="M260" i="13" s="1"/>
  <c r="J1048" i="15"/>
  <c r="G1043" i="13"/>
  <c r="E1044" i="13" s="1"/>
  <c r="F1044" i="13" s="1"/>
  <c r="G1342" i="13"/>
  <c r="E1342" i="13"/>
  <c r="F1342" i="13" s="1"/>
  <c r="H1342" i="13"/>
  <c r="F943" i="13"/>
  <c r="E944" i="13" s="1"/>
  <c r="F944" i="13" s="1"/>
  <c r="F1484" i="15"/>
  <c r="G1484" i="15"/>
  <c r="H244" i="15"/>
  <c r="I244" i="15" s="1"/>
  <c r="H1628" i="15"/>
  <c r="I203" i="14"/>
  <c r="H204" i="14" s="1"/>
  <c r="I204" i="14" s="1"/>
  <c r="H796" i="15"/>
  <c r="J796" i="15" s="1"/>
  <c r="H1288" i="13"/>
  <c r="F394" i="15"/>
  <c r="E395" i="15" s="1"/>
  <c r="F395" i="15" s="1"/>
  <c r="F50" i="5"/>
  <c r="H1045" i="13"/>
  <c r="I1045" i="13" s="1"/>
  <c r="E1534" i="13"/>
  <c r="F1534" i="13" s="1"/>
  <c r="G1534" i="13"/>
  <c r="H1534" i="13"/>
  <c r="I895" i="15"/>
  <c r="H896" i="15" s="1"/>
  <c r="J896" i="15" s="1"/>
  <c r="F1628" i="15"/>
  <c r="G1627" i="13"/>
  <c r="E515" i="14"/>
  <c r="M659" i="13"/>
  <c r="K660" i="13" s="1"/>
  <c r="M660" i="13" s="1"/>
  <c r="G1678" i="13"/>
  <c r="E1679" i="13" s="1"/>
  <c r="G1679" i="13" s="1"/>
  <c r="F1390" i="15"/>
  <c r="F103" i="14"/>
  <c r="D103" i="14"/>
  <c r="E103" i="14" s="1"/>
  <c r="C104" i="14" s="1"/>
  <c r="G1248" i="15"/>
  <c r="E1248" i="15"/>
  <c r="F1248" i="15" s="1"/>
  <c r="G1144" i="15"/>
  <c r="E1144" i="15"/>
  <c r="F1144" i="15" s="1"/>
  <c r="G948" i="15"/>
  <c r="E948" i="15"/>
  <c r="F948" i="15" s="1"/>
  <c r="G994" i="15"/>
  <c r="F256" i="14"/>
  <c r="D256" i="14"/>
  <c r="E256" i="14" s="1"/>
  <c r="F154" i="14"/>
  <c r="D154" i="14"/>
  <c r="E154" i="14" s="1"/>
  <c r="G1298" i="15"/>
  <c r="E1298" i="15"/>
  <c r="F1298" i="15" s="1"/>
  <c r="H595" i="15"/>
  <c r="J595" i="15" s="1"/>
  <c r="F411" i="14"/>
  <c r="E411" i="14"/>
  <c r="H512" i="14"/>
  <c r="J512" i="14" s="1"/>
  <c r="J47" i="13"/>
  <c r="H47" i="13"/>
  <c r="I47" i="13" s="1"/>
  <c r="G1440" i="15"/>
  <c r="E1440" i="15"/>
  <c r="H1440" i="15" s="1"/>
  <c r="H796" i="13"/>
  <c r="I796" i="13" s="1"/>
  <c r="G796" i="13"/>
  <c r="I360" i="14"/>
  <c r="J360" i="14"/>
  <c r="G1197" i="15"/>
  <c r="E1197" i="15"/>
  <c r="F1197" i="15" s="1"/>
  <c r="H297" i="15"/>
  <c r="I297" i="15" s="1"/>
  <c r="F1627" i="13"/>
  <c r="E296" i="15"/>
  <c r="G296" i="15" s="1"/>
  <c r="E1771" i="13"/>
  <c r="H1771" i="13" s="1"/>
  <c r="E1481" i="13"/>
  <c r="G1481" i="13" s="1"/>
  <c r="J253" i="14"/>
  <c r="F993" i="13"/>
  <c r="F1724" i="13"/>
  <c r="E95" i="15"/>
  <c r="F95" i="15" s="1"/>
  <c r="G45" i="13"/>
  <c r="G546" i="13"/>
  <c r="E547" i="13" s="1"/>
  <c r="F46" i="15"/>
  <c r="L1059" i="13"/>
  <c r="F1198" i="13"/>
  <c r="E203" i="14"/>
  <c r="H195" i="15"/>
  <c r="J195" i="15" s="1"/>
  <c r="E596" i="13"/>
  <c r="F596" i="13" s="1"/>
  <c r="F792" i="15"/>
  <c r="F846" i="13"/>
  <c r="E543" i="15"/>
  <c r="F543" i="15" s="1"/>
  <c r="G693" i="15"/>
  <c r="E694" i="15" s="1"/>
  <c r="F694" i="15" s="1"/>
  <c r="E844" i="15"/>
  <c r="F844" i="15" s="1"/>
  <c r="H644" i="13"/>
  <c r="J644" i="13" s="1"/>
  <c r="H499" i="15"/>
  <c r="J499" i="15" s="1"/>
  <c r="E145" i="13"/>
  <c r="G145" i="13" s="1"/>
  <c r="J996" i="13"/>
  <c r="J143" i="15"/>
  <c r="J444" i="15"/>
  <c r="H242" i="13"/>
  <c r="J242" i="13" s="1"/>
  <c r="H445" i="15"/>
  <c r="I445" i="15" s="1"/>
  <c r="H342" i="15"/>
  <c r="J342" i="15" s="1"/>
  <c r="E245" i="13"/>
  <c r="G245" i="13" s="1"/>
  <c r="E345" i="15"/>
  <c r="G345" i="15" s="1"/>
  <c r="H398" i="13"/>
  <c r="I398" i="13" s="1"/>
  <c r="D307" i="14"/>
  <c r="F307" i="14" s="1"/>
  <c r="H96" i="15"/>
  <c r="J96" i="15" s="1"/>
  <c r="H1245" i="13"/>
  <c r="J1245" i="13" s="1"/>
  <c r="G499" i="13"/>
  <c r="E499" i="13"/>
  <c r="F499" i="13" s="1"/>
  <c r="E500" i="13" s="1"/>
  <c r="K455" i="13" s="1"/>
  <c r="H1439" i="15"/>
  <c r="F1145" i="13"/>
  <c r="F643" i="15"/>
  <c r="J844" i="13"/>
  <c r="K858" i="13"/>
  <c r="M858" i="13" s="1"/>
  <c r="H545" i="15"/>
  <c r="J545" i="15" s="1"/>
  <c r="E1386" i="13"/>
  <c r="H1386" i="13" s="1"/>
  <c r="D463" i="14"/>
  <c r="F463" i="14" s="1"/>
  <c r="E994" i="15"/>
  <c r="F994" i="15" s="1"/>
  <c r="K1059" i="15"/>
  <c r="L1059" i="15" s="1"/>
  <c r="H1577" i="13"/>
  <c r="I143" i="13"/>
  <c r="H693" i="15"/>
  <c r="I693" i="15" s="1"/>
  <c r="F745" i="15"/>
  <c r="G1245" i="13"/>
  <c r="E1245" i="13"/>
  <c r="F1245" i="13" s="1"/>
  <c r="K58" i="13"/>
  <c r="L58" i="13" s="1"/>
  <c r="J342" i="13"/>
  <c r="G444" i="13"/>
  <c r="E445" i="13" s="1"/>
  <c r="J795" i="13"/>
  <c r="H305" i="14"/>
  <c r="I305" i="14" s="1"/>
  <c r="G1577" i="13"/>
  <c r="E1431" i="13"/>
  <c r="G1431" i="13" s="1"/>
  <c r="E796" i="13"/>
  <c r="F796" i="13" s="1"/>
  <c r="G442" i="15"/>
  <c r="E443" i="15" s="1"/>
  <c r="F443" i="15" s="1"/>
  <c r="D359" i="14"/>
  <c r="E359" i="14" s="1"/>
  <c r="E1578" i="15"/>
  <c r="G1578" i="15" s="1"/>
  <c r="E594" i="15"/>
  <c r="F594" i="15" s="1"/>
  <c r="E1629" i="15"/>
  <c r="G1629" i="15" s="1"/>
  <c r="E146" i="15"/>
  <c r="G146" i="15" s="1"/>
  <c r="E1819" i="13"/>
  <c r="G1819" i="13" s="1"/>
  <c r="J396" i="15"/>
  <c r="J649" i="15"/>
  <c r="H649" i="15"/>
  <c r="I649" i="15" s="1"/>
  <c r="H650" i="15" s="1"/>
  <c r="G648" i="13"/>
  <c r="E648" i="13"/>
  <c r="F648" i="13" s="1"/>
  <c r="H465" i="14"/>
  <c r="J465" i="14" s="1"/>
  <c r="H1049" i="15"/>
  <c r="J1049" i="15" s="1"/>
  <c r="H397" i="15"/>
  <c r="J397" i="15" s="1"/>
  <c r="E1043" i="15"/>
  <c r="G1043" i="15" s="1"/>
  <c r="F1531" i="15"/>
  <c r="H1531" i="15"/>
  <c r="H1193" i="13"/>
  <c r="J1193" i="13" s="1"/>
  <c r="J994" i="15"/>
  <c r="H995" i="15" s="1"/>
  <c r="J995" i="15" s="1"/>
  <c r="J942" i="13"/>
  <c r="G1531" i="15"/>
  <c r="M1059" i="15" l="1"/>
  <c r="J51" i="14"/>
  <c r="H51" i="14"/>
  <c r="I51" i="14" s="1"/>
  <c r="G52" i="14" s="1"/>
  <c r="K5" i="14" s="1"/>
  <c r="J194" i="13"/>
  <c r="H195" i="13" s="1"/>
  <c r="I195" i="13" s="1"/>
  <c r="G1341" i="15"/>
  <c r="E1341" i="15"/>
  <c r="F1341" i="15" s="1"/>
  <c r="G247" i="15"/>
  <c r="E248" i="15" s="1"/>
  <c r="J596" i="13"/>
  <c r="H597" i="13" s="1"/>
  <c r="J848" i="15"/>
  <c r="H849" i="15" s="1"/>
  <c r="J849" i="15" s="1"/>
  <c r="G342" i="13"/>
  <c r="F342" i="13"/>
  <c r="E343" i="13" s="1"/>
  <c r="F343" i="13" s="1"/>
  <c r="F516" i="14"/>
  <c r="D517" i="14" s="1"/>
  <c r="F517" i="14" s="1"/>
  <c r="G1485" i="15"/>
  <c r="F896" i="15"/>
  <c r="E897" i="15" s="1"/>
  <c r="F897" i="15" s="1"/>
  <c r="I896" i="15"/>
  <c r="F1578" i="15"/>
  <c r="I1245" i="13"/>
  <c r="G1391" i="15"/>
  <c r="E1391" i="15"/>
  <c r="F1391" i="15" s="1"/>
  <c r="H1391" i="15"/>
  <c r="F1771" i="13"/>
  <c r="G95" i="5"/>
  <c r="E95" i="5"/>
  <c r="F95" i="5" s="1"/>
  <c r="G1386" i="13"/>
  <c r="J297" i="15"/>
  <c r="G1343" i="13"/>
  <c r="E1343" i="13"/>
  <c r="H1343" i="13" s="1"/>
  <c r="F1819" i="13"/>
  <c r="G1535" i="13"/>
  <c r="E1535" i="13"/>
  <c r="H1535" i="13" s="1"/>
  <c r="F1535" i="13"/>
  <c r="G944" i="13"/>
  <c r="E945" i="13" s="1"/>
  <c r="G945" i="13" s="1"/>
  <c r="J411" i="14"/>
  <c r="F1386" i="13"/>
  <c r="E307" i="14"/>
  <c r="D308" i="14" s="1"/>
  <c r="F308" i="14" s="1"/>
  <c r="D516" i="14"/>
  <c r="E516" i="14" s="1"/>
  <c r="G895" i="15"/>
  <c r="L858" i="13"/>
  <c r="H99" i="14"/>
  <c r="I99" i="14" s="1"/>
  <c r="J597" i="13"/>
  <c r="I597" i="13"/>
  <c r="H598" i="13" s="1"/>
  <c r="J598" i="13" s="1"/>
  <c r="F1043" i="15"/>
  <c r="H1819" i="13"/>
  <c r="J1045" i="13"/>
  <c r="H1046" i="13" s="1"/>
  <c r="I1046" i="13" s="1"/>
  <c r="I545" i="13"/>
  <c r="G397" i="13"/>
  <c r="I195" i="15"/>
  <c r="H196" i="15" s="1"/>
  <c r="J196" i="15" s="1"/>
  <c r="G1771" i="13"/>
  <c r="J244" i="15"/>
  <c r="H245" i="15" s="1"/>
  <c r="E896" i="15"/>
  <c r="G896" i="15" s="1"/>
  <c r="E1485" i="15"/>
  <c r="H1485" i="15" s="1"/>
  <c r="J796" i="13"/>
  <c r="H797" i="13" s="1"/>
  <c r="J797" i="13" s="1"/>
  <c r="I796" i="15"/>
  <c r="H797" i="15" s="1"/>
  <c r="J797" i="15" s="1"/>
  <c r="J1146" i="13"/>
  <c r="H1147" i="13" s="1"/>
  <c r="J1147" i="13" s="1"/>
  <c r="E46" i="13"/>
  <c r="F46" i="13" s="1"/>
  <c r="G51" i="5"/>
  <c r="E51" i="5"/>
  <c r="H51" i="5" s="1"/>
  <c r="G949" i="15"/>
  <c r="E949" i="15"/>
  <c r="F949" i="15" s="1"/>
  <c r="E950" i="15" s="1"/>
  <c r="K905" i="15" s="1"/>
  <c r="F547" i="13"/>
  <c r="G547" i="13"/>
  <c r="G649" i="13"/>
  <c r="E649" i="13"/>
  <c r="F649" i="13" s="1"/>
  <c r="E650" i="13" s="1"/>
  <c r="H298" i="15"/>
  <c r="J298" i="15" s="1"/>
  <c r="G1145" i="15"/>
  <c r="E1145" i="15"/>
  <c r="F1145" i="15" s="1"/>
  <c r="F155" i="14"/>
  <c r="D155" i="14"/>
  <c r="E155" i="14" s="1"/>
  <c r="C156" i="14" s="1"/>
  <c r="K109" i="14" s="1"/>
  <c r="F445" i="13"/>
  <c r="G445" i="13"/>
  <c r="G1249" i="15"/>
  <c r="E1249" i="15"/>
  <c r="F1249" i="15" s="1"/>
  <c r="E1250" i="15" s="1"/>
  <c r="K1205" i="15" s="1"/>
  <c r="K458" i="13"/>
  <c r="L458" i="13" s="1"/>
  <c r="G1198" i="15"/>
  <c r="E1198" i="15"/>
  <c r="F1198" i="15" s="1"/>
  <c r="F257" i="14"/>
  <c r="D257" i="14"/>
  <c r="E257" i="14" s="1"/>
  <c r="G443" i="15"/>
  <c r="F145" i="13"/>
  <c r="G395" i="15"/>
  <c r="H845" i="13"/>
  <c r="I845" i="13" s="1"/>
  <c r="F1679" i="13"/>
  <c r="E47" i="15"/>
  <c r="F47" i="15" s="1"/>
  <c r="I397" i="15"/>
  <c r="F146" i="15"/>
  <c r="I499" i="15"/>
  <c r="H500" i="15" s="1"/>
  <c r="G844" i="15"/>
  <c r="E845" i="15" s="1"/>
  <c r="F845" i="15" s="1"/>
  <c r="I995" i="15"/>
  <c r="J195" i="13"/>
  <c r="H196" i="13" s="1"/>
  <c r="H1679" i="13"/>
  <c r="G195" i="13"/>
  <c r="E196" i="13" s="1"/>
  <c r="F196" i="13" s="1"/>
  <c r="E463" i="14"/>
  <c r="H343" i="13"/>
  <c r="I343" i="13" s="1"/>
  <c r="I747" i="13"/>
  <c r="H1289" i="13"/>
  <c r="J204" i="14"/>
  <c r="G1044" i="13"/>
  <c r="E1045" i="13" s="1"/>
  <c r="F1045" i="13" s="1"/>
  <c r="G594" i="15"/>
  <c r="L660" i="13"/>
  <c r="H254" i="14"/>
  <c r="I254" i="14" s="1"/>
  <c r="H897" i="15"/>
  <c r="I897" i="15" s="1"/>
  <c r="J445" i="15"/>
  <c r="F1481" i="13"/>
  <c r="F345" i="15"/>
  <c r="F359" i="14"/>
  <c r="D360" i="14" s="1"/>
  <c r="F360" i="14" s="1"/>
  <c r="J305" i="14"/>
  <c r="F1629" i="15"/>
  <c r="H997" i="13"/>
  <c r="I997" i="13" s="1"/>
  <c r="F245" i="13"/>
  <c r="I242" i="13"/>
  <c r="G1289" i="13"/>
  <c r="J693" i="15"/>
  <c r="E746" i="15"/>
  <c r="G746" i="15" s="1"/>
  <c r="E1146" i="13"/>
  <c r="G1146" i="13" s="1"/>
  <c r="M58" i="13"/>
  <c r="K59" i="13" s="1"/>
  <c r="L59" i="13" s="1"/>
  <c r="K1060" i="15"/>
  <c r="M1060" i="15" s="1"/>
  <c r="E96" i="15"/>
  <c r="F96" i="15" s="1"/>
  <c r="F296" i="15"/>
  <c r="L260" i="13"/>
  <c r="F1440" i="15"/>
  <c r="G95" i="15"/>
  <c r="J48" i="13"/>
  <c r="H48" i="13"/>
  <c r="I48" i="13" s="1"/>
  <c r="H1481" i="13"/>
  <c r="E644" i="15"/>
  <c r="F644" i="15" s="1"/>
  <c r="I1049" i="15"/>
  <c r="H1050" i="15" s="1"/>
  <c r="I1193" i="13"/>
  <c r="I465" i="14"/>
  <c r="H144" i="15"/>
  <c r="I144" i="15" s="1"/>
  <c r="I644" i="13"/>
  <c r="G1725" i="13"/>
  <c r="E1725" i="13"/>
  <c r="H1725" i="13" s="1"/>
  <c r="I44" i="15"/>
  <c r="G543" i="15"/>
  <c r="E797" i="13"/>
  <c r="F797" i="13" s="1"/>
  <c r="H1431" i="13"/>
  <c r="F1431" i="13"/>
  <c r="K1060" i="13"/>
  <c r="M1060" i="13" s="1"/>
  <c r="H1629" i="15"/>
  <c r="J398" i="13"/>
  <c r="I342" i="15"/>
  <c r="G596" i="13"/>
  <c r="E994" i="13"/>
  <c r="F994" i="13" s="1"/>
  <c r="E1628" i="13"/>
  <c r="H1628" i="13" s="1"/>
  <c r="I512" i="14"/>
  <c r="I595" i="15"/>
  <c r="I96" i="15"/>
  <c r="J144" i="13"/>
  <c r="H144" i="13"/>
  <c r="I144" i="13" s="1"/>
  <c r="G694" i="15"/>
  <c r="E695" i="15" s="1"/>
  <c r="F695" i="15" s="1"/>
  <c r="I545" i="15"/>
  <c r="F492" i="15"/>
  <c r="D412" i="14"/>
  <c r="F412" i="14" s="1"/>
  <c r="E793" i="15"/>
  <c r="F793" i="15" s="1"/>
  <c r="F193" i="15"/>
  <c r="E1532" i="15"/>
  <c r="H1532" i="15" s="1"/>
  <c r="H1578" i="15"/>
  <c r="E995" i="15"/>
  <c r="F995" i="15" s="1"/>
  <c r="H943" i="13"/>
  <c r="I943" i="13" s="1"/>
  <c r="E1578" i="13"/>
  <c r="D204" i="14"/>
  <c r="F204" i="14" s="1"/>
  <c r="E847" i="13"/>
  <c r="F847" i="13" s="1"/>
  <c r="E1044" i="15"/>
  <c r="F1044" i="15" s="1"/>
  <c r="E1820" i="13"/>
  <c r="F1820" i="13" s="1"/>
  <c r="E1579" i="15"/>
  <c r="G1579" i="15" s="1"/>
  <c r="G1299" i="15"/>
  <c r="E1299" i="15"/>
  <c r="F1299" i="15" s="1"/>
  <c r="E1300" i="15" s="1"/>
  <c r="K1255" i="15" s="1"/>
  <c r="E1199" i="13"/>
  <c r="F1199" i="13" s="1"/>
  <c r="E1200" i="13" s="1"/>
  <c r="G1246" i="13"/>
  <c r="E1246" i="13"/>
  <c r="F1246" i="13" s="1"/>
  <c r="H361" i="14"/>
  <c r="I361" i="14" s="1"/>
  <c r="F248" i="15" l="1"/>
  <c r="E249" i="15" s="1"/>
  <c r="G249" i="15" s="1"/>
  <c r="G248" i="15"/>
  <c r="J245" i="15"/>
  <c r="I245" i="15"/>
  <c r="H246" i="15" s="1"/>
  <c r="J246" i="15" s="1"/>
  <c r="E1342" i="15"/>
  <c r="H1342" i="15" s="1"/>
  <c r="G1342" i="15"/>
  <c r="K859" i="13"/>
  <c r="L859" i="13" s="1"/>
  <c r="I598" i="13"/>
  <c r="H599" i="13" s="1"/>
  <c r="J599" i="13" s="1"/>
  <c r="K7" i="14"/>
  <c r="K6" i="14"/>
  <c r="L10" i="14" s="1"/>
  <c r="G994" i="13"/>
  <c r="E995" i="13" s="1"/>
  <c r="F995" i="13" s="1"/>
  <c r="F1485" i="15"/>
  <c r="E1486" i="15" s="1"/>
  <c r="G1486" i="15" s="1"/>
  <c r="H95" i="5"/>
  <c r="H1341" i="15"/>
  <c r="F1342" i="15"/>
  <c r="F1343" i="13"/>
  <c r="J99" i="14"/>
  <c r="H100" i="14" s="1"/>
  <c r="I100" i="14" s="1"/>
  <c r="F1532" i="15"/>
  <c r="E398" i="13"/>
  <c r="F398" i="13" s="1"/>
  <c r="G1532" i="15"/>
  <c r="E1533" i="15" s="1"/>
  <c r="G1533" i="15" s="1"/>
  <c r="J144" i="15"/>
  <c r="H145" i="15" s="1"/>
  <c r="J145" i="15" s="1"/>
  <c r="G1344" i="13"/>
  <c r="E1344" i="13"/>
  <c r="H1344" i="13" s="1"/>
  <c r="G797" i="13"/>
  <c r="H412" i="14"/>
  <c r="I412" i="14" s="1"/>
  <c r="G845" i="15"/>
  <c r="G1392" i="15"/>
  <c r="E1392" i="15"/>
  <c r="F1392" i="15" s="1"/>
  <c r="H546" i="13"/>
  <c r="J546" i="13" s="1"/>
  <c r="G46" i="13"/>
  <c r="J897" i="15"/>
  <c r="H898" i="15" s="1"/>
  <c r="J898" i="15" s="1"/>
  <c r="H1246" i="13"/>
  <c r="J1246" i="13" s="1"/>
  <c r="G793" i="15"/>
  <c r="I246" i="15"/>
  <c r="H247" i="15" s="1"/>
  <c r="J247" i="15" s="1"/>
  <c r="G995" i="15"/>
  <c r="F51" i="5"/>
  <c r="G1536" i="13"/>
  <c r="E1536" i="13"/>
  <c r="F1536" i="13"/>
  <c r="H1536" i="13"/>
  <c r="J1046" i="13"/>
  <c r="H1047" i="13" s="1"/>
  <c r="I1047" i="13" s="1"/>
  <c r="G1044" i="15"/>
  <c r="E1045" i="15" s="1"/>
  <c r="G1045" i="15" s="1"/>
  <c r="E1772" i="13"/>
  <c r="H1772" i="13" s="1"/>
  <c r="I797" i="15"/>
  <c r="G196" i="13"/>
  <c r="G96" i="5"/>
  <c r="E96" i="5"/>
  <c r="H96" i="5" s="1"/>
  <c r="E1387" i="13"/>
  <c r="G1387" i="13" s="1"/>
  <c r="G1045" i="13"/>
  <c r="E1046" i="13"/>
  <c r="G1046" i="13" s="1"/>
  <c r="G1146" i="15"/>
  <c r="E1146" i="15"/>
  <c r="F1146" i="15" s="1"/>
  <c r="G1247" i="13"/>
  <c r="E1247" i="13"/>
  <c r="F1247" i="13" s="1"/>
  <c r="K1208" i="15"/>
  <c r="L1208" i="15" s="1"/>
  <c r="M1208" i="15"/>
  <c r="K1209" i="15" s="1"/>
  <c r="E798" i="13"/>
  <c r="G798" i="13" s="1"/>
  <c r="E794" i="15"/>
  <c r="F794" i="15" s="1"/>
  <c r="F258" i="14"/>
  <c r="D258" i="14"/>
  <c r="E258" i="14" s="1"/>
  <c r="G1199" i="15"/>
  <c r="E1199" i="15"/>
  <c r="F1199" i="15" s="1"/>
  <c r="E1200" i="15" s="1"/>
  <c r="K1155" i="15" s="1"/>
  <c r="M907" i="15"/>
  <c r="L907" i="15"/>
  <c r="J49" i="13"/>
  <c r="H49" i="13"/>
  <c r="I49" i="13" s="1"/>
  <c r="H50" i="13" s="1"/>
  <c r="I196" i="13"/>
  <c r="J196" i="13"/>
  <c r="E996" i="15"/>
  <c r="G996" i="15" s="1"/>
  <c r="K110" i="14"/>
  <c r="L114" i="14" s="1"/>
  <c r="K111" i="14"/>
  <c r="E846" i="15"/>
  <c r="G846" i="15" s="1"/>
  <c r="D464" i="14"/>
  <c r="E464" i="14" s="1"/>
  <c r="G897" i="15"/>
  <c r="E898" i="15" s="1"/>
  <c r="G898" i="15" s="1"/>
  <c r="G847" i="13"/>
  <c r="E848" i="13" s="1"/>
  <c r="F848" i="13" s="1"/>
  <c r="G343" i="13"/>
  <c r="L1060" i="15"/>
  <c r="E246" i="13"/>
  <c r="F246" i="13" s="1"/>
  <c r="G47" i="15"/>
  <c r="E517" i="14"/>
  <c r="E147" i="15"/>
  <c r="G147" i="15" s="1"/>
  <c r="I298" i="15"/>
  <c r="I196" i="15"/>
  <c r="H97" i="15"/>
  <c r="J97" i="15" s="1"/>
  <c r="H45" i="15"/>
  <c r="I45" i="15" s="1"/>
  <c r="E493" i="15"/>
  <c r="G493" i="15" s="1"/>
  <c r="L1060" i="13"/>
  <c r="G644" i="15"/>
  <c r="E645" i="15" s="1"/>
  <c r="E1630" i="15"/>
  <c r="F1630" i="15" s="1"/>
  <c r="H399" i="13"/>
  <c r="I399" i="13" s="1"/>
  <c r="H400" i="13" s="1"/>
  <c r="I1147" i="13"/>
  <c r="G695" i="15"/>
  <c r="E696" i="15" s="1"/>
  <c r="E204" i="14"/>
  <c r="H546" i="15"/>
  <c r="J546" i="15" s="1"/>
  <c r="H596" i="15"/>
  <c r="J596" i="15" s="1"/>
  <c r="F1725" i="13"/>
  <c r="F1146" i="13"/>
  <c r="H748" i="13"/>
  <c r="J748" i="13" s="1"/>
  <c r="H205" i="14"/>
  <c r="I205" i="14" s="1"/>
  <c r="H446" i="15"/>
  <c r="I446" i="15" s="1"/>
  <c r="I797" i="13"/>
  <c r="E412" i="14"/>
  <c r="G96" i="15"/>
  <c r="E97" i="15" s="1"/>
  <c r="F97" i="15" s="1"/>
  <c r="E360" i="14"/>
  <c r="E1680" i="13"/>
  <c r="G1680" i="13" s="1"/>
  <c r="H1579" i="15"/>
  <c r="H513" i="14"/>
  <c r="J513" i="14" s="1"/>
  <c r="E1432" i="13"/>
  <c r="H1432" i="13" s="1"/>
  <c r="E146" i="13"/>
  <c r="G146" i="13" s="1"/>
  <c r="J845" i="13"/>
  <c r="E1290" i="13"/>
  <c r="H343" i="15"/>
  <c r="J343" i="15" s="1"/>
  <c r="H398" i="15"/>
  <c r="J398" i="15" s="1"/>
  <c r="E446" i="13"/>
  <c r="G446" i="13" s="1"/>
  <c r="F1578" i="13"/>
  <c r="H1578" i="13"/>
  <c r="J361" i="14"/>
  <c r="E595" i="15"/>
  <c r="F595" i="15" s="1"/>
  <c r="E544" i="15"/>
  <c r="F544" i="15" s="1"/>
  <c r="H694" i="15"/>
  <c r="I694" i="15" s="1"/>
  <c r="I849" i="15"/>
  <c r="H850" i="15" s="1"/>
  <c r="G1578" i="13"/>
  <c r="K1258" i="15"/>
  <c r="L1258" i="15" s="1"/>
  <c r="E194" i="15"/>
  <c r="G194" i="15" s="1"/>
  <c r="G1199" i="13"/>
  <c r="G1820" i="13"/>
  <c r="H1820" i="13"/>
  <c r="M59" i="13"/>
  <c r="F1628" i="13"/>
  <c r="F746" i="15"/>
  <c r="E346" i="15"/>
  <c r="G346" i="15" s="1"/>
  <c r="J254" i="14"/>
  <c r="F945" i="13"/>
  <c r="J997" i="13"/>
  <c r="F1579" i="15"/>
  <c r="E308" i="14"/>
  <c r="E1482" i="13"/>
  <c r="F1482" i="13" s="1"/>
  <c r="E597" i="13"/>
  <c r="F597" i="13" s="1"/>
  <c r="E396" i="15"/>
  <c r="F396" i="15" s="1"/>
  <c r="F249" i="15"/>
  <c r="E250" i="15" s="1"/>
  <c r="E548" i="13"/>
  <c r="G548" i="13" s="1"/>
  <c r="K661" i="13"/>
  <c r="L661" i="13" s="1"/>
  <c r="G1628" i="13"/>
  <c r="H645" i="13"/>
  <c r="J645" i="13" s="1"/>
  <c r="G1441" i="15"/>
  <c r="E1441" i="15"/>
  <c r="H1441" i="15" s="1"/>
  <c r="H996" i="15"/>
  <c r="I996" i="15" s="1"/>
  <c r="M458" i="13"/>
  <c r="E444" i="15"/>
  <c r="F444" i="15" s="1"/>
  <c r="H306" i="14"/>
  <c r="I306" i="14" s="1"/>
  <c r="H1194" i="13"/>
  <c r="I1194" i="13" s="1"/>
  <c r="J145" i="13"/>
  <c r="H145" i="13"/>
  <c r="I145" i="13" s="1"/>
  <c r="K261" i="13"/>
  <c r="L261" i="13" s="1"/>
  <c r="H255" i="14"/>
  <c r="J255" i="14" s="1"/>
  <c r="H243" i="13"/>
  <c r="J243" i="13" s="1"/>
  <c r="H466" i="14"/>
  <c r="J466" i="14" s="1"/>
  <c r="E297" i="15"/>
  <c r="F297" i="15" s="1"/>
  <c r="J343" i="13"/>
  <c r="J943" i="13"/>
  <c r="F1486" i="15" l="1"/>
  <c r="F1387" i="13"/>
  <c r="E1388" i="13"/>
  <c r="H1388" i="13" s="1"/>
  <c r="I546" i="13"/>
  <c r="H547" i="13" s="1"/>
  <c r="J547" i="13" s="1"/>
  <c r="J100" i="14"/>
  <c r="H101" i="14" s="1"/>
  <c r="N10" i="14"/>
  <c r="M10" i="14"/>
  <c r="L11" i="14" s="1"/>
  <c r="N11" i="14" s="1"/>
  <c r="G1343" i="15"/>
  <c r="F1432" i="13"/>
  <c r="E1343" i="15"/>
  <c r="F1343" i="15" s="1"/>
  <c r="G1344" i="15" s="1"/>
  <c r="K31" i="14"/>
  <c r="K47" i="14"/>
  <c r="K37" i="14"/>
  <c r="K40" i="14"/>
  <c r="K43" i="14"/>
  <c r="K28" i="14"/>
  <c r="K46" i="14"/>
  <c r="K32" i="14"/>
  <c r="K48" i="14"/>
  <c r="K51" i="14"/>
  <c r="K36" i="14"/>
  <c r="K38" i="14"/>
  <c r="K42" i="14"/>
  <c r="K29" i="14"/>
  <c r="K33" i="14"/>
  <c r="K49" i="14"/>
  <c r="K35" i="14"/>
  <c r="K45" i="14"/>
  <c r="K34" i="14"/>
  <c r="K50" i="14"/>
  <c r="K39" i="14"/>
  <c r="K41" i="14"/>
  <c r="K44" i="14"/>
  <c r="K30" i="14"/>
  <c r="H1486" i="15"/>
  <c r="M859" i="13"/>
  <c r="K860" i="13" s="1"/>
  <c r="L860" i="13" s="1"/>
  <c r="F1388" i="13"/>
  <c r="F1487" i="15"/>
  <c r="M661" i="13"/>
  <c r="F346" i="15"/>
  <c r="E347" i="15" s="1"/>
  <c r="G347" i="15" s="1"/>
  <c r="F1533" i="15"/>
  <c r="E1534" i="15" s="1"/>
  <c r="H1534" i="15" s="1"/>
  <c r="I97" i="15"/>
  <c r="H98" i="15" s="1"/>
  <c r="F464" i="14"/>
  <c r="E1537" i="13"/>
  <c r="G1537" i="13"/>
  <c r="G398" i="13"/>
  <c r="E399" i="13" s="1"/>
  <c r="G399" i="13" s="1"/>
  <c r="E197" i="13"/>
  <c r="F197" i="13" s="1"/>
  <c r="E1487" i="15"/>
  <c r="H1392" i="15"/>
  <c r="F1772" i="13"/>
  <c r="E47" i="13"/>
  <c r="F47" i="13" s="1"/>
  <c r="H1533" i="15"/>
  <c r="I398" i="15"/>
  <c r="H399" i="15" s="1"/>
  <c r="H798" i="15"/>
  <c r="J798" i="15" s="1"/>
  <c r="I596" i="15"/>
  <c r="H597" i="15" s="1"/>
  <c r="I597" i="15" s="1"/>
  <c r="G1772" i="13"/>
  <c r="G1487" i="15"/>
  <c r="E1488" i="15" s="1"/>
  <c r="G1488" i="15" s="1"/>
  <c r="H1387" i="13"/>
  <c r="F1344" i="13"/>
  <c r="I1246" i="13"/>
  <c r="I748" i="13"/>
  <c r="G1393" i="15"/>
  <c r="E1393" i="15"/>
  <c r="H1393" i="15" s="1"/>
  <c r="F1393" i="15"/>
  <c r="J1194" i="13"/>
  <c r="H1195" i="13" s="1"/>
  <c r="J1195" i="13" s="1"/>
  <c r="J1047" i="13"/>
  <c r="H1048" i="13" s="1"/>
  <c r="G52" i="5"/>
  <c r="E52" i="5"/>
  <c r="H52" i="5" s="1"/>
  <c r="F52" i="5"/>
  <c r="G1432" i="13"/>
  <c r="E1433" i="13" s="1"/>
  <c r="H1487" i="15"/>
  <c r="G794" i="15"/>
  <c r="E795" i="15" s="1"/>
  <c r="G795" i="15" s="1"/>
  <c r="J412" i="14"/>
  <c r="G848" i="13"/>
  <c r="E849" i="13" s="1"/>
  <c r="G849" i="13" s="1"/>
  <c r="I547" i="13"/>
  <c r="H548" i="13" s="1"/>
  <c r="J548" i="13" s="1"/>
  <c r="J399" i="13"/>
  <c r="F96" i="5"/>
  <c r="G1248" i="13"/>
  <c r="E1248" i="13"/>
  <c r="F1248" i="13" s="1"/>
  <c r="J146" i="13"/>
  <c r="H146" i="13"/>
  <c r="I146" i="13" s="1"/>
  <c r="G696" i="15"/>
  <c r="F696" i="15"/>
  <c r="G1147" i="15"/>
  <c r="E1147" i="15"/>
  <c r="F1147" i="15" s="1"/>
  <c r="G645" i="15"/>
  <c r="F645" i="15"/>
  <c r="F259" i="14"/>
  <c r="D259" i="14"/>
  <c r="E259" i="14" s="1"/>
  <c r="C260" i="14" s="1"/>
  <c r="I343" i="15"/>
  <c r="H798" i="13"/>
  <c r="J798" i="13" s="1"/>
  <c r="J45" i="15"/>
  <c r="H46" i="15" s="1"/>
  <c r="I46" i="15" s="1"/>
  <c r="F846" i="15"/>
  <c r="G1726" i="13"/>
  <c r="E1726" i="13"/>
  <c r="F1726" i="13" s="1"/>
  <c r="I898" i="15"/>
  <c r="M261" i="13"/>
  <c r="K262" i="13" s="1"/>
  <c r="M262" i="13" s="1"/>
  <c r="J996" i="15"/>
  <c r="H997" i="15" s="1"/>
  <c r="I997" i="15" s="1"/>
  <c r="F548" i="13"/>
  <c r="G246" i="13"/>
  <c r="E247" i="13" s="1"/>
  <c r="G247" i="13" s="1"/>
  <c r="K132" i="14"/>
  <c r="K133" i="14"/>
  <c r="K134" i="14"/>
  <c r="K135" i="14"/>
  <c r="K136" i="14"/>
  <c r="K137" i="14"/>
  <c r="K138" i="14"/>
  <c r="K139" i="14"/>
  <c r="K140" i="14"/>
  <c r="K141" i="14"/>
  <c r="K142" i="14"/>
  <c r="K143" i="14"/>
  <c r="K144" i="14"/>
  <c r="K145" i="14"/>
  <c r="K146" i="14"/>
  <c r="K147" i="14"/>
  <c r="K148" i="14"/>
  <c r="K149" i="14"/>
  <c r="K150" i="14"/>
  <c r="K151" i="14"/>
  <c r="K152" i="14"/>
  <c r="K153" i="14"/>
  <c r="K154" i="14"/>
  <c r="K155" i="14"/>
  <c r="J306" i="14"/>
  <c r="G995" i="13"/>
  <c r="K60" i="13"/>
  <c r="L60" i="13" s="1"/>
  <c r="K662" i="13"/>
  <c r="M662" i="13" s="1"/>
  <c r="E1580" i="15"/>
  <c r="G1580" i="15" s="1"/>
  <c r="F798" i="13"/>
  <c r="G1388" i="13"/>
  <c r="E1579" i="13"/>
  <c r="H1579" i="13" s="1"/>
  <c r="K1061" i="15"/>
  <c r="L1061" i="15" s="1"/>
  <c r="G597" i="13"/>
  <c r="F898" i="15"/>
  <c r="K1158" i="15"/>
  <c r="L1158" i="15" s="1"/>
  <c r="H944" i="13"/>
  <c r="I944" i="13" s="1"/>
  <c r="E1147" i="13"/>
  <c r="F1147" i="13" s="1"/>
  <c r="I513" i="14"/>
  <c r="F1680" i="13"/>
  <c r="G97" i="15"/>
  <c r="E98" i="15" s="1"/>
  <c r="F194" i="15"/>
  <c r="H1680" i="13"/>
  <c r="I546" i="15"/>
  <c r="H1148" i="13"/>
  <c r="I1148" i="13" s="1"/>
  <c r="F493" i="15"/>
  <c r="H197" i="15"/>
  <c r="J197" i="15" s="1"/>
  <c r="E48" i="15"/>
  <c r="F48" i="15" s="1"/>
  <c r="H749" i="13"/>
  <c r="J749" i="13" s="1"/>
  <c r="F146" i="13"/>
  <c r="F1441" i="15"/>
  <c r="E946" i="13"/>
  <c r="G946" i="13" s="1"/>
  <c r="F446" i="13"/>
  <c r="D361" i="14"/>
  <c r="F361" i="14" s="1"/>
  <c r="H299" i="15"/>
  <c r="I299" i="15" s="1"/>
  <c r="H300" i="15" s="1"/>
  <c r="I599" i="13"/>
  <c r="H600" i="13" s="1"/>
  <c r="F996" i="15"/>
  <c r="E1821" i="13"/>
  <c r="G1821" i="13" s="1"/>
  <c r="I255" i="14"/>
  <c r="H344" i="13"/>
  <c r="I344" i="13" s="1"/>
  <c r="D205" i="14"/>
  <c r="F205" i="14" s="1"/>
  <c r="E1394" i="15"/>
  <c r="F1394" i="15" s="1"/>
  <c r="F1046" i="13"/>
  <c r="D413" i="14"/>
  <c r="E413" i="14" s="1"/>
  <c r="H197" i="13"/>
  <c r="J197" i="13" s="1"/>
  <c r="I145" i="15"/>
  <c r="I645" i="13"/>
  <c r="G1482" i="13"/>
  <c r="I247" i="15"/>
  <c r="H998" i="13"/>
  <c r="I998" i="13" s="1"/>
  <c r="H846" i="13"/>
  <c r="I846" i="13" s="1"/>
  <c r="M11" i="14"/>
  <c r="F147" i="15"/>
  <c r="K459" i="13"/>
  <c r="L459" i="13" s="1"/>
  <c r="G544" i="15"/>
  <c r="J694" i="15"/>
  <c r="H695" i="15" s="1"/>
  <c r="H1630" i="15"/>
  <c r="K1061" i="13"/>
  <c r="M1061" i="13" s="1"/>
  <c r="I243" i="13"/>
  <c r="G297" i="15"/>
  <c r="I466" i="14"/>
  <c r="H1482" i="13"/>
  <c r="M1258" i="15"/>
  <c r="K1259" i="15" s="1"/>
  <c r="F1045" i="15"/>
  <c r="K908" i="15"/>
  <c r="L908" i="15" s="1"/>
  <c r="E344" i="13"/>
  <c r="F344" i="13" s="1"/>
  <c r="G444" i="15"/>
  <c r="G396" i="15"/>
  <c r="G1630" i="15"/>
  <c r="M114" i="14"/>
  <c r="N114" i="14"/>
  <c r="J205" i="14"/>
  <c r="H206" i="14" s="1"/>
  <c r="I206" i="14" s="1"/>
  <c r="M1209" i="15"/>
  <c r="L1209" i="15"/>
  <c r="G595" i="15"/>
  <c r="E596" i="15" s="1"/>
  <c r="F596" i="15" s="1"/>
  <c r="H362" i="14"/>
  <c r="I362" i="14" s="1"/>
  <c r="D309" i="14"/>
  <c r="F309" i="14" s="1"/>
  <c r="H1290" i="13"/>
  <c r="F1290" i="13"/>
  <c r="M1259" i="15"/>
  <c r="L1259" i="15"/>
  <c r="D518" i="14"/>
  <c r="F518" i="14" s="1"/>
  <c r="J446" i="15"/>
  <c r="G1290" i="13"/>
  <c r="E1629" i="13"/>
  <c r="F1629" i="13" s="1"/>
  <c r="E747" i="15"/>
  <c r="F747" i="15" s="1"/>
  <c r="E545" i="15"/>
  <c r="F545" i="15" s="1"/>
  <c r="D465" i="14"/>
  <c r="F465" i="14" s="1"/>
  <c r="J101" i="14" l="1"/>
  <c r="I101" i="14"/>
  <c r="M459" i="13"/>
  <c r="E1344" i="15"/>
  <c r="H1344" i="15" s="1"/>
  <c r="H1343" i="15"/>
  <c r="G545" i="15"/>
  <c r="I798" i="15"/>
  <c r="H799" i="15" s="1"/>
  <c r="I799" i="15" s="1"/>
  <c r="H800" i="15" s="1"/>
  <c r="H1394" i="15"/>
  <c r="M860" i="13"/>
  <c r="K861" i="13" s="1"/>
  <c r="M861" i="13" s="1"/>
  <c r="J98" i="15"/>
  <c r="I98" i="15"/>
  <c r="H99" i="15" s="1"/>
  <c r="J99" i="15" s="1"/>
  <c r="H102" i="14"/>
  <c r="J102" i="14" s="1"/>
  <c r="G1433" i="13"/>
  <c r="H1433" i="13"/>
  <c r="J399" i="15"/>
  <c r="I399" i="15"/>
  <c r="H400" i="15" s="1"/>
  <c r="J1048" i="13"/>
  <c r="I1048" i="13"/>
  <c r="I548" i="13"/>
  <c r="H549" i="13" s="1"/>
  <c r="I549" i="13" s="1"/>
  <c r="H550" i="13" s="1"/>
  <c r="I197" i="13"/>
  <c r="H198" i="13" s="1"/>
  <c r="H1537" i="13"/>
  <c r="F1537" i="13"/>
  <c r="F347" i="15"/>
  <c r="E348" i="15" s="1"/>
  <c r="G348" i="15" s="1"/>
  <c r="G53" i="5"/>
  <c r="E53" i="5"/>
  <c r="F53" i="5" s="1"/>
  <c r="E54" i="5" s="1"/>
  <c r="H413" i="14"/>
  <c r="I413" i="14" s="1"/>
  <c r="I197" i="15"/>
  <c r="H198" i="15" s="1"/>
  <c r="I198" i="15" s="1"/>
  <c r="F1344" i="15"/>
  <c r="G1345" i="15" s="1"/>
  <c r="G598" i="13"/>
  <c r="G1629" i="13"/>
  <c r="E1630" i="13" s="1"/>
  <c r="H1630" i="13" s="1"/>
  <c r="E309" i="14"/>
  <c r="J46" i="15"/>
  <c r="G197" i="13"/>
  <c r="E198" i="13" s="1"/>
  <c r="H1629" i="13"/>
  <c r="G344" i="13"/>
  <c r="E345" i="13" s="1"/>
  <c r="G345" i="13" s="1"/>
  <c r="G1394" i="15"/>
  <c r="G596" i="15"/>
  <c r="E597" i="15" s="1"/>
  <c r="G597" i="15" s="1"/>
  <c r="F1579" i="13"/>
  <c r="E1580" i="13" s="1"/>
  <c r="F1580" i="13" s="1"/>
  <c r="F399" i="13"/>
  <c r="E400" i="13" s="1"/>
  <c r="K355" i="13" s="1"/>
  <c r="E598" i="13"/>
  <c r="F598" i="13" s="1"/>
  <c r="E599" i="13" s="1"/>
  <c r="F599" i="13" s="1"/>
  <c r="E600" i="13" s="1"/>
  <c r="K555" i="13" s="1"/>
  <c r="G1579" i="13"/>
  <c r="G97" i="5"/>
  <c r="E97" i="5"/>
  <c r="H97" i="5" s="1"/>
  <c r="E1773" i="13"/>
  <c r="G1773" i="13" s="1"/>
  <c r="G47" i="13"/>
  <c r="J206" i="14"/>
  <c r="H207" i="14" s="1"/>
  <c r="H1247" i="13"/>
  <c r="J1247" i="13" s="1"/>
  <c r="G1345" i="13"/>
  <c r="E1345" i="13"/>
  <c r="H1345" i="13" s="1"/>
  <c r="F1345" i="13"/>
  <c r="G1148" i="15"/>
  <c r="E1148" i="15"/>
  <c r="F1148" i="15" s="1"/>
  <c r="J695" i="15"/>
  <c r="I695" i="15"/>
  <c r="G1727" i="13"/>
  <c r="E1727" i="13"/>
  <c r="H1727" i="13" s="1"/>
  <c r="H47" i="15"/>
  <c r="J47" i="15" s="1"/>
  <c r="J147" i="13"/>
  <c r="H147" i="13"/>
  <c r="I147" i="13" s="1"/>
  <c r="G1389" i="13"/>
  <c r="G298" i="15"/>
  <c r="G98" i="15"/>
  <c r="F98" i="15"/>
  <c r="E205" i="14"/>
  <c r="E465" i="14"/>
  <c r="L1061" i="13"/>
  <c r="J299" i="15"/>
  <c r="J344" i="13"/>
  <c r="F247" i="13"/>
  <c r="E518" i="14"/>
  <c r="H1488" i="15"/>
  <c r="K358" i="13"/>
  <c r="L358" i="13" s="1"/>
  <c r="I749" i="13"/>
  <c r="H750" i="13" s="1"/>
  <c r="K705" i="13" s="1"/>
  <c r="H514" i="14"/>
  <c r="J514" i="14" s="1"/>
  <c r="J597" i="15"/>
  <c r="H1726" i="13"/>
  <c r="L262" i="13"/>
  <c r="J362" i="14"/>
  <c r="H363" i="14" s="1"/>
  <c r="L12" i="14"/>
  <c r="N12" i="14" s="1"/>
  <c r="H899" i="15"/>
  <c r="I899" i="15" s="1"/>
  <c r="H900" i="15" s="1"/>
  <c r="H547" i="15"/>
  <c r="I547" i="15" s="1"/>
  <c r="H248" i="15"/>
  <c r="I248" i="15" s="1"/>
  <c r="M908" i="15"/>
  <c r="F413" i="14"/>
  <c r="D414" i="14" s="1"/>
  <c r="F414" i="14" s="1"/>
  <c r="H256" i="14"/>
  <c r="J256" i="14" s="1"/>
  <c r="E361" i="14"/>
  <c r="E195" i="15"/>
  <c r="G195" i="15" s="1"/>
  <c r="G1147" i="13"/>
  <c r="H1580" i="15"/>
  <c r="J997" i="15"/>
  <c r="H998" i="15" s="1"/>
  <c r="J998" i="15" s="1"/>
  <c r="L115" i="14"/>
  <c r="M115" i="14" s="1"/>
  <c r="J1148" i="13"/>
  <c r="H1149" i="13" s="1"/>
  <c r="E1291" i="13"/>
  <c r="G1291" i="13" s="1"/>
  <c r="F1534" i="15"/>
  <c r="M1158" i="15"/>
  <c r="E847" i="15"/>
  <c r="G847" i="15" s="1"/>
  <c r="H646" i="13"/>
  <c r="J646" i="13" s="1"/>
  <c r="F1580" i="15"/>
  <c r="I798" i="13"/>
  <c r="E996" i="13"/>
  <c r="F996" i="13" s="1"/>
  <c r="E445" i="15"/>
  <c r="F445" i="15" s="1"/>
  <c r="G747" i="15"/>
  <c r="E748" i="15" s="1"/>
  <c r="K1210" i="15"/>
  <c r="M1210" i="15" s="1"/>
  <c r="H146" i="15"/>
  <c r="I146" i="15" s="1"/>
  <c r="F795" i="15"/>
  <c r="E447" i="13"/>
  <c r="G447" i="13" s="1"/>
  <c r="E1483" i="13"/>
  <c r="G1483" i="13" s="1"/>
  <c r="H344" i="15"/>
  <c r="J344" i="15" s="1"/>
  <c r="E298" i="15"/>
  <c r="F298" i="15" s="1"/>
  <c r="G1534" i="15"/>
  <c r="E899" i="15"/>
  <c r="G899" i="15" s="1"/>
  <c r="E1047" i="13"/>
  <c r="F1047" i="13" s="1"/>
  <c r="F946" i="13"/>
  <c r="E397" i="15"/>
  <c r="F397" i="15" s="1"/>
  <c r="M1061" i="15"/>
  <c r="L662" i="13"/>
  <c r="E1631" i="15"/>
  <c r="G1631" i="15" s="1"/>
  <c r="G48" i="15"/>
  <c r="E49" i="15" s="1"/>
  <c r="F49" i="15" s="1"/>
  <c r="E50" i="15" s="1"/>
  <c r="H447" i="15"/>
  <c r="I447" i="15" s="1"/>
  <c r="D310" i="14"/>
  <c r="E310" i="14" s="1"/>
  <c r="E646" i="15"/>
  <c r="F646" i="15" s="1"/>
  <c r="E1046" i="15"/>
  <c r="G1046" i="15" s="1"/>
  <c r="H307" i="14"/>
  <c r="I307" i="14" s="1"/>
  <c r="E1389" i="13"/>
  <c r="G1249" i="13"/>
  <c r="E1249" i="13"/>
  <c r="F1249" i="13" s="1"/>
  <c r="E1250" i="13" s="1"/>
  <c r="E549" i="13"/>
  <c r="G549" i="13" s="1"/>
  <c r="J846" i="13"/>
  <c r="H244" i="13"/>
  <c r="J244" i="13" s="1"/>
  <c r="E546" i="15"/>
  <c r="G546" i="15" s="1"/>
  <c r="E697" i="15"/>
  <c r="F697" i="15" s="1"/>
  <c r="G1395" i="15"/>
  <c r="E1395" i="15"/>
  <c r="F1395" i="15" s="1"/>
  <c r="G1442" i="15"/>
  <c r="E1442" i="15"/>
  <c r="H1442" i="15" s="1"/>
  <c r="F1433" i="13"/>
  <c r="J944" i="13"/>
  <c r="H945" i="13" s="1"/>
  <c r="J945" i="13" s="1"/>
  <c r="F1488" i="15"/>
  <c r="E799" i="13"/>
  <c r="F799" i="13" s="1"/>
  <c r="E800" i="13" s="1"/>
  <c r="K460" i="13"/>
  <c r="M460" i="13" s="1"/>
  <c r="K1260" i="15"/>
  <c r="M1260" i="15" s="1"/>
  <c r="H467" i="14"/>
  <c r="J467" i="14" s="1"/>
  <c r="H1821" i="13"/>
  <c r="F1821" i="13"/>
  <c r="E147" i="13"/>
  <c r="G147" i="13" s="1"/>
  <c r="I1195" i="13"/>
  <c r="J998" i="13"/>
  <c r="F849" i="13"/>
  <c r="E850" i="13" s="1"/>
  <c r="E148" i="15"/>
  <c r="G148" i="15" s="1"/>
  <c r="E997" i="15"/>
  <c r="G997" i="15" s="1"/>
  <c r="E494" i="15"/>
  <c r="G494" i="15" s="1"/>
  <c r="E1681" i="13"/>
  <c r="H1681" i="13" s="1"/>
  <c r="M60" i="13"/>
  <c r="K61" i="13" s="1"/>
  <c r="G599" i="13" l="1"/>
  <c r="I102" i="14"/>
  <c r="G799" i="13"/>
  <c r="J899" i="15"/>
  <c r="G646" i="15"/>
  <c r="E647" i="15" s="1"/>
  <c r="F647" i="15" s="1"/>
  <c r="L861" i="13"/>
  <c r="G697" i="15"/>
  <c r="J413" i="14"/>
  <c r="H414" i="14" s="1"/>
  <c r="I414" i="14" s="1"/>
  <c r="G198" i="13"/>
  <c r="F198" i="13"/>
  <c r="E199" i="13" s="1"/>
  <c r="G199" i="13" s="1"/>
  <c r="J198" i="13"/>
  <c r="I198" i="13"/>
  <c r="H199" i="13" s="1"/>
  <c r="J199" i="13" s="1"/>
  <c r="F748" i="15"/>
  <c r="G748" i="15"/>
  <c r="K505" i="13"/>
  <c r="K508" i="13" s="1"/>
  <c r="J207" i="14"/>
  <c r="I207" i="14"/>
  <c r="G208" i="14" s="1"/>
  <c r="J146" i="15"/>
  <c r="H147" i="15" s="1"/>
  <c r="J147" i="15" s="1"/>
  <c r="I244" i="13"/>
  <c r="F899" i="15"/>
  <c r="E900" i="15" s="1"/>
  <c r="K855" i="15" s="1"/>
  <c r="H1049" i="13"/>
  <c r="I1049" i="13" s="1"/>
  <c r="H1050" i="13" s="1"/>
  <c r="F549" i="13"/>
  <c r="E550" i="13" s="1"/>
  <c r="F494" i="15"/>
  <c r="L1260" i="15"/>
  <c r="K1261" i="15" s="1"/>
  <c r="M1261" i="15" s="1"/>
  <c r="E1345" i="15"/>
  <c r="H1345" i="15" s="1"/>
  <c r="K909" i="15"/>
  <c r="L909" i="15" s="1"/>
  <c r="H53" i="5"/>
  <c r="B54" i="5" s="1"/>
  <c r="F148" i="15"/>
  <c r="E149" i="15" s="1"/>
  <c r="F149" i="15" s="1"/>
  <c r="E150" i="15" s="1"/>
  <c r="F310" i="14"/>
  <c r="G48" i="13"/>
  <c r="J198" i="15"/>
  <c r="H199" i="15" s="1"/>
  <c r="J199" i="15" s="1"/>
  <c r="H1773" i="13"/>
  <c r="F1773" i="13"/>
  <c r="H999" i="13"/>
  <c r="I999" i="13" s="1"/>
  <c r="H1000" i="13" s="1"/>
  <c r="F847" i="15"/>
  <c r="J447" i="15"/>
  <c r="H448" i="15" s="1"/>
  <c r="I448" i="15" s="1"/>
  <c r="E48" i="13"/>
  <c r="F48" i="13" s="1"/>
  <c r="H598" i="15"/>
  <c r="I598" i="15" s="1"/>
  <c r="G1346" i="13"/>
  <c r="E1346" i="13"/>
  <c r="F1346" i="13" s="1"/>
  <c r="E1347" i="13" s="1"/>
  <c r="H1346" i="13"/>
  <c r="B1347" i="13" s="1"/>
  <c r="I1247" i="13"/>
  <c r="F1727" i="13"/>
  <c r="F97" i="5"/>
  <c r="G1538" i="13"/>
  <c r="E1538" i="13"/>
  <c r="F1538" i="13" s="1"/>
  <c r="E1539" i="13" s="1"/>
  <c r="J799" i="15"/>
  <c r="J1149" i="13"/>
  <c r="I1149" i="13"/>
  <c r="H1150" i="13" s="1"/>
  <c r="I363" i="14"/>
  <c r="G364" i="14" s="1"/>
  <c r="J363" i="14"/>
  <c r="K558" i="13"/>
  <c r="L558" i="13" s="1"/>
  <c r="L61" i="13"/>
  <c r="M61" i="13"/>
  <c r="G1396" i="15"/>
  <c r="E1396" i="15"/>
  <c r="H1396" i="15" s="1"/>
  <c r="B1397" i="15" s="1"/>
  <c r="C20" i="9" s="1"/>
  <c r="G1149" i="15"/>
  <c r="E1149" i="15"/>
  <c r="F1149" i="15" s="1"/>
  <c r="E1150" i="15" s="1"/>
  <c r="K1105" i="15" s="1"/>
  <c r="F345" i="13"/>
  <c r="G996" i="13"/>
  <c r="E997" i="13" s="1"/>
  <c r="F997" i="13" s="1"/>
  <c r="G1728" i="13"/>
  <c r="E1728" i="13"/>
  <c r="H1728" i="13" s="1"/>
  <c r="F546" i="15"/>
  <c r="E1535" i="15"/>
  <c r="G1535" i="15" s="1"/>
  <c r="M12" i="14"/>
  <c r="E414" i="14"/>
  <c r="I998" i="15"/>
  <c r="L460" i="13"/>
  <c r="F997" i="15"/>
  <c r="F147" i="13"/>
  <c r="G49" i="15"/>
  <c r="F447" i="13"/>
  <c r="J248" i="15"/>
  <c r="D519" i="14"/>
  <c r="E519" i="14" s="1"/>
  <c r="C520" i="14" s="1"/>
  <c r="F597" i="15"/>
  <c r="E1822" i="13"/>
  <c r="H1822" i="13" s="1"/>
  <c r="E947" i="13"/>
  <c r="F947" i="13" s="1"/>
  <c r="F1291" i="13"/>
  <c r="M358" i="13"/>
  <c r="E248" i="13"/>
  <c r="G248" i="13" s="1"/>
  <c r="J307" i="14"/>
  <c r="H308" i="14" s="1"/>
  <c r="I308" i="14" s="1"/>
  <c r="F1442" i="15"/>
  <c r="F1046" i="15"/>
  <c r="M707" i="13"/>
  <c r="L707" i="13"/>
  <c r="E796" i="15"/>
  <c r="G796" i="15" s="1"/>
  <c r="F195" i="15"/>
  <c r="G1580" i="13"/>
  <c r="E1489" i="15"/>
  <c r="G1489" i="15" s="1"/>
  <c r="G1047" i="13"/>
  <c r="E1048" i="13" s="1"/>
  <c r="F1048" i="13" s="1"/>
  <c r="I945" i="13"/>
  <c r="J547" i="15"/>
  <c r="K1062" i="13"/>
  <c r="L1062" i="13" s="1"/>
  <c r="G397" i="15"/>
  <c r="E398" i="15" s="1"/>
  <c r="H1291" i="13"/>
  <c r="I467" i="14"/>
  <c r="G468" i="14" s="1"/>
  <c r="H1580" i="13"/>
  <c r="H847" i="13"/>
  <c r="I847" i="13" s="1"/>
  <c r="H1395" i="15"/>
  <c r="D362" i="14"/>
  <c r="E362" i="14" s="1"/>
  <c r="D466" i="14"/>
  <c r="E466" i="14" s="1"/>
  <c r="H696" i="15"/>
  <c r="J696" i="15" s="1"/>
  <c r="I99" i="15"/>
  <c r="H100" i="15" s="1"/>
  <c r="F1630" i="13"/>
  <c r="G445" i="15"/>
  <c r="E1148" i="13"/>
  <c r="F1148" i="13" s="1"/>
  <c r="K263" i="13"/>
  <c r="M263" i="13" s="1"/>
  <c r="E299" i="15"/>
  <c r="G299" i="15" s="1"/>
  <c r="I646" i="13"/>
  <c r="I256" i="14"/>
  <c r="F1681" i="13"/>
  <c r="J549" i="13"/>
  <c r="I344" i="15"/>
  <c r="L1210" i="15"/>
  <c r="N115" i="14"/>
  <c r="E99" i="15"/>
  <c r="F99" i="15" s="1"/>
  <c r="E100" i="15" s="1"/>
  <c r="G1630" i="13"/>
  <c r="H345" i="13"/>
  <c r="I345" i="13" s="1"/>
  <c r="G1681" i="13"/>
  <c r="E1434" i="13"/>
  <c r="F1434" i="13" s="1"/>
  <c r="H1631" i="15"/>
  <c r="F1631" i="15"/>
  <c r="F348" i="15"/>
  <c r="I514" i="14"/>
  <c r="E1581" i="15"/>
  <c r="G1581" i="15" s="1"/>
  <c r="H103" i="14"/>
  <c r="J103" i="14" s="1"/>
  <c r="K1062" i="15"/>
  <c r="L1062" i="15" s="1"/>
  <c r="I47" i="15"/>
  <c r="K1159" i="15"/>
  <c r="L1159" i="15" s="1"/>
  <c r="K663" i="13"/>
  <c r="M663" i="13" s="1"/>
  <c r="H799" i="13"/>
  <c r="J799" i="13" s="1"/>
  <c r="K862" i="13"/>
  <c r="L862" i="13" s="1"/>
  <c r="E495" i="15"/>
  <c r="F495" i="15" s="1"/>
  <c r="H1196" i="13"/>
  <c r="I1196" i="13" s="1"/>
  <c r="E698" i="15"/>
  <c r="F698" i="15" s="1"/>
  <c r="F1389" i="13"/>
  <c r="H1389" i="13"/>
  <c r="H1483" i="13"/>
  <c r="F1483" i="13"/>
  <c r="E848" i="15"/>
  <c r="G848" i="15" s="1"/>
  <c r="D206" i="14"/>
  <c r="E206" i="14" s="1"/>
  <c r="J148" i="13"/>
  <c r="H148" i="13"/>
  <c r="I148" i="13" s="1"/>
  <c r="F1489" i="15" l="1"/>
  <c r="E749" i="15"/>
  <c r="G749" i="15" s="1"/>
  <c r="J1049" i="13"/>
  <c r="L508" i="13"/>
  <c r="M508" i="13"/>
  <c r="K509" i="13" s="1"/>
  <c r="L509" i="13" s="1"/>
  <c r="M910" i="15"/>
  <c r="F362" i="14"/>
  <c r="D363" i="14" s="1"/>
  <c r="E363" i="14" s="1"/>
  <c r="C364" i="14" s="1"/>
  <c r="K317" i="14" s="1"/>
  <c r="H1434" i="13"/>
  <c r="H1538" i="13"/>
  <c r="B1539" i="13" s="1"/>
  <c r="F299" i="15"/>
  <c r="E300" i="15" s="1"/>
  <c r="K255" i="15" s="1"/>
  <c r="K258" i="15" s="1"/>
  <c r="L258" i="15" s="1"/>
  <c r="E446" i="15"/>
  <c r="F446" i="15" s="1"/>
  <c r="M1062" i="13"/>
  <c r="K1063" i="13" s="1"/>
  <c r="M1063" i="13" s="1"/>
  <c r="H245" i="13"/>
  <c r="I245" i="13" s="1"/>
  <c r="J308" i="14"/>
  <c r="H309" i="14" s="1"/>
  <c r="J309" i="14" s="1"/>
  <c r="F1345" i="15"/>
  <c r="J414" i="14"/>
  <c r="H415" i="14" s="1"/>
  <c r="I415" i="14" s="1"/>
  <c r="G416" i="14" s="1"/>
  <c r="M909" i="15"/>
  <c r="K910" i="15" s="1"/>
  <c r="L910" i="15" s="1"/>
  <c r="H1535" i="15"/>
  <c r="E1774" i="13"/>
  <c r="H1774" i="13" s="1"/>
  <c r="G1774" i="13"/>
  <c r="G1822" i="13"/>
  <c r="G98" i="5"/>
  <c r="E98" i="5"/>
  <c r="F98" i="5" s="1"/>
  <c r="H98" i="5"/>
  <c r="G495" i="15"/>
  <c r="E496" i="15" s="1"/>
  <c r="G496" i="15" s="1"/>
  <c r="F519" i="14"/>
  <c r="H1248" i="13"/>
  <c r="J1248" i="13" s="1"/>
  <c r="I1248" i="13"/>
  <c r="H1249" i="13" s="1"/>
  <c r="I1249" i="13" s="1"/>
  <c r="H1250" i="13" s="1"/>
  <c r="K1205" i="13" s="1"/>
  <c r="M1207" i="13" s="1"/>
  <c r="J999" i="13"/>
  <c r="D311" i="14"/>
  <c r="E311" i="14" s="1"/>
  <c r="C312" i="14" s="1"/>
  <c r="E49" i="13"/>
  <c r="G49" i="13" s="1"/>
  <c r="F49" i="13"/>
  <c r="E50" i="13" s="1"/>
  <c r="K5" i="13" s="1"/>
  <c r="K8" i="13" s="1"/>
  <c r="L8" i="13" s="1"/>
  <c r="J598" i="15"/>
  <c r="B19" i="9"/>
  <c r="B21" i="12" s="1"/>
  <c r="C7" i="7"/>
  <c r="C18" i="6"/>
  <c r="E1581" i="13"/>
  <c r="F1581" i="13" s="1"/>
  <c r="G1148" i="13"/>
  <c r="E1149" i="13" s="1"/>
  <c r="G1149" i="13" s="1"/>
  <c r="J345" i="13"/>
  <c r="J448" i="15"/>
  <c r="F206" i="14"/>
  <c r="H449" i="15"/>
  <c r="J449" i="15" s="1"/>
  <c r="F398" i="15"/>
  <c r="G398" i="15"/>
  <c r="K911" i="15"/>
  <c r="M911" i="15" s="1"/>
  <c r="N116" i="14"/>
  <c r="J149" i="13"/>
  <c r="H149" i="13"/>
  <c r="I149" i="13" s="1"/>
  <c r="H150" i="13" s="1"/>
  <c r="E196" i="15"/>
  <c r="F196" i="15" s="1"/>
  <c r="F248" i="13"/>
  <c r="I799" i="13"/>
  <c r="H800" i="13" s="1"/>
  <c r="K755" i="13" s="1"/>
  <c r="F796" i="15"/>
  <c r="E148" i="13"/>
  <c r="G148" i="13" s="1"/>
  <c r="F749" i="15"/>
  <c r="E750" i="15" s="1"/>
  <c r="K705" i="15" s="1"/>
  <c r="G698" i="15"/>
  <c r="F199" i="13"/>
  <c r="E200" i="13" s="1"/>
  <c r="H1581" i="15"/>
  <c r="H515" i="14"/>
  <c r="I515" i="14" s="1"/>
  <c r="G99" i="15"/>
  <c r="G149" i="15"/>
  <c r="K708" i="13"/>
  <c r="M708" i="13" s="1"/>
  <c r="E1292" i="13"/>
  <c r="H1292" i="13" s="1"/>
  <c r="F1728" i="13"/>
  <c r="F1396" i="15"/>
  <c r="E1397" i="15" s="1"/>
  <c r="K1108" i="15"/>
  <c r="L1108" i="15" s="1"/>
  <c r="H48" i="15"/>
  <c r="J48" i="15" s="1"/>
  <c r="G647" i="15"/>
  <c r="G1048" i="13"/>
  <c r="E349" i="15"/>
  <c r="F349" i="15" s="1"/>
  <c r="E350" i="15" s="1"/>
  <c r="I103" i="14"/>
  <c r="G104" i="14" s="1"/>
  <c r="K57" i="14" s="1"/>
  <c r="I199" i="13"/>
  <c r="H200" i="13" s="1"/>
  <c r="H345" i="15"/>
  <c r="J345" i="15" s="1"/>
  <c r="L263" i="13"/>
  <c r="F466" i="14"/>
  <c r="D467" i="14" s="1"/>
  <c r="F467" i="14" s="1"/>
  <c r="K359" i="13"/>
  <c r="L359" i="13" s="1"/>
  <c r="G947" i="13"/>
  <c r="K461" i="13"/>
  <c r="M461" i="13" s="1"/>
  <c r="L116" i="14"/>
  <c r="M116" i="14" s="1"/>
  <c r="I696" i="15"/>
  <c r="G997" i="13"/>
  <c r="J1196" i="13"/>
  <c r="H1197" i="13" s="1"/>
  <c r="I1197" i="13" s="1"/>
  <c r="E1632" i="15"/>
  <c r="G1632" i="15" s="1"/>
  <c r="I199" i="15"/>
  <c r="H200" i="15" s="1"/>
  <c r="H999" i="15"/>
  <c r="I999" i="15" s="1"/>
  <c r="H1000" i="15" s="1"/>
  <c r="E346" i="13"/>
  <c r="F346" i="13" s="1"/>
  <c r="E448" i="13"/>
  <c r="G448" i="13" s="1"/>
  <c r="F1581" i="15"/>
  <c r="E998" i="15"/>
  <c r="G998" i="15" s="1"/>
  <c r="L663" i="13"/>
  <c r="G1434" i="13"/>
  <c r="E1682" i="13"/>
  <c r="H1682" i="13" s="1"/>
  <c r="B1683" i="13" s="1"/>
  <c r="B20" i="6" s="1"/>
  <c r="H946" i="13"/>
  <c r="I946" i="13" s="1"/>
  <c r="F1822" i="13"/>
  <c r="D415" i="14"/>
  <c r="F415" i="14" s="1"/>
  <c r="M1159" i="15"/>
  <c r="M1062" i="15"/>
  <c r="E1390" i="13"/>
  <c r="G1390" i="13" s="1"/>
  <c r="E1047" i="15"/>
  <c r="G1047" i="15" s="1"/>
  <c r="L1261" i="15"/>
  <c r="H647" i="13"/>
  <c r="I647" i="13" s="1"/>
  <c r="E1631" i="13"/>
  <c r="F1631" i="13" s="1"/>
  <c r="G1443" i="15"/>
  <c r="E1443" i="15"/>
  <c r="F1443" i="15" s="1"/>
  <c r="K62" i="13"/>
  <c r="M62" i="13" s="1"/>
  <c r="L13" i="14"/>
  <c r="M13" i="14" s="1"/>
  <c r="H249" i="15"/>
  <c r="I249" i="15" s="1"/>
  <c r="H250" i="15" s="1"/>
  <c r="K205" i="15" s="1"/>
  <c r="F848" i="15"/>
  <c r="M862" i="13"/>
  <c r="K55" i="15"/>
  <c r="H1489" i="15"/>
  <c r="E598" i="15"/>
  <c r="G598" i="15" s="1"/>
  <c r="F1535" i="15"/>
  <c r="J847" i="13"/>
  <c r="I147" i="15"/>
  <c r="K1211" i="15"/>
  <c r="M1211" i="15" s="1"/>
  <c r="H257" i="14"/>
  <c r="I257" i="14" s="1"/>
  <c r="H346" i="13"/>
  <c r="I346" i="13" s="1"/>
  <c r="M857" i="15"/>
  <c r="L857" i="15"/>
  <c r="H548" i="15"/>
  <c r="I548" i="15" s="1"/>
  <c r="E1490" i="15"/>
  <c r="G1490" i="15" s="1"/>
  <c r="M558" i="13"/>
  <c r="K559" i="13" s="1"/>
  <c r="E1484" i="13"/>
  <c r="G1484" i="13" s="1"/>
  <c r="E547" i="15"/>
  <c r="F547" i="15" s="1"/>
  <c r="M8" i="13" l="1"/>
  <c r="K9" i="13"/>
  <c r="L9" i="13" s="1"/>
  <c r="J946" i="13"/>
  <c r="M509" i="13"/>
  <c r="M359" i="13"/>
  <c r="J415" i="14"/>
  <c r="G547" i="15"/>
  <c r="E548" i="15" s="1"/>
  <c r="G548" i="15" s="1"/>
  <c r="J1249" i="13"/>
  <c r="F1149" i="13"/>
  <c r="E1150" i="13" s="1"/>
  <c r="K1105" i="13" s="1"/>
  <c r="I345" i="15"/>
  <c r="J346" i="13"/>
  <c r="H347" i="13" s="1"/>
  <c r="J347" i="13" s="1"/>
  <c r="G99" i="5"/>
  <c r="E99" i="5"/>
  <c r="H99" i="5" s="1"/>
  <c r="F1047" i="15"/>
  <c r="E1048" i="15" s="1"/>
  <c r="F1048" i="15" s="1"/>
  <c r="H1632" i="15"/>
  <c r="F1490" i="15"/>
  <c r="E1491" i="15" s="1"/>
  <c r="F1491" i="15" s="1"/>
  <c r="H1490" i="15"/>
  <c r="M9" i="13"/>
  <c r="D207" i="14"/>
  <c r="E207" i="14" s="1"/>
  <c r="C208" i="14" s="1"/>
  <c r="K161" i="14" s="1"/>
  <c r="J257" i="14"/>
  <c r="L1211" i="15"/>
  <c r="F1390" i="13"/>
  <c r="F148" i="13"/>
  <c r="H1581" i="13"/>
  <c r="H599" i="15"/>
  <c r="I599" i="15" s="1"/>
  <c r="H600" i="15" s="1"/>
  <c r="J599" i="15"/>
  <c r="L1207" i="13"/>
  <c r="G1581" i="13"/>
  <c r="E1582" i="13" s="1"/>
  <c r="F1682" i="13"/>
  <c r="E1683" i="13" s="1"/>
  <c r="G1682" i="13"/>
  <c r="E1049" i="13"/>
  <c r="F1049" i="13" s="1"/>
  <c r="E1050" i="13" s="1"/>
  <c r="K1005" i="13" s="1"/>
  <c r="M1007" i="13" s="1"/>
  <c r="H1390" i="13"/>
  <c r="F1774" i="13"/>
  <c r="G1631" i="13"/>
  <c r="E1632" i="13" s="1"/>
  <c r="H1632" i="13" s="1"/>
  <c r="J245" i="13"/>
  <c r="H246" i="13" s="1"/>
  <c r="I246" i="13" s="1"/>
  <c r="E1346" i="15"/>
  <c r="H1346" i="15" s="1"/>
  <c r="G1346" i="15"/>
  <c r="F1346" i="15"/>
  <c r="F363" i="14"/>
  <c r="C19" i="6"/>
  <c r="B20" i="9"/>
  <c r="D20" i="9" s="1"/>
  <c r="C8" i="7"/>
  <c r="F1632" i="15"/>
  <c r="E1633" i="15" s="1"/>
  <c r="H1633" i="15" s="1"/>
  <c r="G446" i="15"/>
  <c r="H1443" i="15"/>
  <c r="H1631" i="13"/>
  <c r="F311" i="14"/>
  <c r="K10" i="13"/>
  <c r="M10" i="13" s="1"/>
  <c r="K319" i="14"/>
  <c r="K318" i="14"/>
  <c r="L322" i="14" s="1"/>
  <c r="G1444" i="15"/>
  <c r="E1444" i="15"/>
  <c r="H1444" i="15" s="1"/>
  <c r="B1445" i="15" s="1"/>
  <c r="C21" i="9" s="1"/>
  <c r="L559" i="13"/>
  <c r="M559" i="13"/>
  <c r="K162" i="14"/>
  <c r="L166" i="14" s="1"/>
  <c r="K163" i="14"/>
  <c r="H947" i="13"/>
  <c r="I947" i="13" s="1"/>
  <c r="H648" i="13"/>
  <c r="J648" i="13" s="1"/>
  <c r="E849" i="15"/>
  <c r="F849" i="15" s="1"/>
  <c r="E850" i="15" s="1"/>
  <c r="K805" i="15" s="1"/>
  <c r="F1484" i="13"/>
  <c r="J647" i="13"/>
  <c r="L117" i="14"/>
  <c r="M117" i="14" s="1"/>
  <c r="E467" i="14"/>
  <c r="C468" i="14" s="1"/>
  <c r="K421" i="14" s="1"/>
  <c r="L911" i="15"/>
  <c r="E648" i="15"/>
  <c r="F648" i="15" s="1"/>
  <c r="F496" i="15"/>
  <c r="J1197" i="13"/>
  <c r="H1198" i="13" s="1"/>
  <c r="I1198" i="13" s="1"/>
  <c r="E1391" i="13"/>
  <c r="G1391" i="13" s="1"/>
  <c r="H697" i="15"/>
  <c r="J697" i="15" s="1"/>
  <c r="K664" i="13"/>
  <c r="L664" i="13" s="1"/>
  <c r="N13" i="14"/>
  <c r="K1160" i="15"/>
  <c r="L1160" i="15" s="1"/>
  <c r="E415" i="14"/>
  <c r="C416" i="14" s="1"/>
  <c r="K369" i="14" s="1"/>
  <c r="G346" i="13"/>
  <c r="L461" i="13"/>
  <c r="G1729" i="13"/>
  <c r="E1729" i="13"/>
  <c r="H1729" i="13" s="1"/>
  <c r="E998" i="13"/>
  <c r="F998" i="13" s="1"/>
  <c r="K1212" i="15"/>
  <c r="M1212" i="15" s="1"/>
  <c r="K1262" i="15"/>
  <c r="L1262" i="15" s="1"/>
  <c r="K858" i="15"/>
  <c r="L858" i="15" s="1"/>
  <c r="L62" i="13"/>
  <c r="F998" i="15"/>
  <c r="I48" i="15"/>
  <c r="E1435" i="13"/>
  <c r="G1435" i="13" s="1"/>
  <c r="E699" i="15"/>
  <c r="F699" i="15" s="1"/>
  <c r="E700" i="15" s="1"/>
  <c r="F448" i="13"/>
  <c r="K208" i="15"/>
  <c r="L208" i="15" s="1"/>
  <c r="L1063" i="13"/>
  <c r="E1823" i="13"/>
  <c r="H1823" i="13" s="1"/>
  <c r="J999" i="15"/>
  <c r="F1292" i="13"/>
  <c r="G349" i="15"/>
  <c r="K510" i="13"/>
  <c r="M510" i="13" s="1"/>
  <c r="H1484" i="13"/>
  <c r="I309" i="14"/>
  <c r="F598" i="15"/>
  <c r="K360" i="13"/>
  <c r="M360" i="13" s="1"/>
  <c r="G1292" i="13"/>
  <c r="K708" i="15"/>
  <c r="L708" i="15" s="1"/>
  <c r="E948" i="13"/>
  <c r="F948" i="13" s="1"/>
  <c r="G196" i="15"/>
  <c r="E1536" i="15"/>
  <c r="G1536" i="15" s="1"/>
  <c r="J515" i="14"/>
  <c r="H148" i="15"/>
  <c r="J148" i="15" s="1"/>
  <c r="K264" i="13"/>
  <c r="M264" i="13" s="1"/>
  <c r="H848" i="13"/>
  <c r="I848" i="13" s="1"/>
  <c r="E1582" i="15"/>
  <c r="G1582" i="15" s="1"/>
  <c r="M1108" i="15"/>
  <c r="K1109" i="15" s="1"/>
  <c r="L1109" i="15" s="1"/>
  <c r="L708" i="13"/>
  <c r="J249" i="15"/>
  <c r="K59" i="14"/>
  <c r="K58" i="14"/>
  <c r="L62" i="14" s="1"/>
  <c r="M1107" i="13"/>
  <c r="L1107" i="13"/>
  <c r="K1063" i="15"/>
  <c r="L1063" i="15" s="1"/>
  <c r="H346" i="15"/>
  <c r="J346" i="15" s="1"/>
  <c r="E797" i="15"/>
  <c r="G797" i="15" s="1"/>
  <c r="K863" i="13"/>
  <c r="L863" i="13" s="1"/>
  <c r="M757" i="13"/>
  <c r="L757" i="13"/>
  <c r="J548" i="15"/>
  <c r="H549" i="15" s="1"/>
  <c r="I549" i="15" s="1"/>
  <c r="H550" i="15" s="1"/>
  <c r="I449" i="15"/>
  <c r="H450" i="15" s="1"/>
  <c r="E399" i="15"/>
  <c r="G399" i="15" s="1"/>
  <c r="H258" i="14"/>
  <c r="J258" i="14" s="1"/>
  <c r="K58" i="15"/>
  <c r="L58" i="15" s="1"/>
  <c r="M258" i="15"/>
  <c r="K259" i="15" s="1"/>
  <c r="L259" i="15" s="1"/>
  <c r="K155" i="13"/>
  <c r="E249" i="13"/>
  <c r="F249" i="13" s="1"/>
  <c r="E250" i="13" s="1"/>
  <c r="F797" i="15" l="1"/>
  <c r="G948" i="13"/>
  <c r="G1049" i="13"/>
  <c r="H1582" i="13"/>
  <c r="F1582" i="13"/>
  <c r="G149" i="13"/>
  <c r="E447" i="15"/>
  <c r="F447" i="15" s="1"/>
  <c r="F399" i="15"/>
  <c r="E400" i="15" s="1"/>
  <c r="K355" i="15" s="1"/>
  <c r="K358" i="15" s="1"/>
  <c r="M664" i="13"/>
  <c r="K665" i="13" s="1"/>
  <c r="K1208" i="13"/>
  <c r="L1208" i="13" s="1"/>
  <c r="L14" i="14"/>
  <c r="M14" i="14" s="1"/>
  <c r="M1208" i="13"/>
  <c r="G1582" i="13"/>
  <c r="E1583" i="13" s="1"/>
  <c r="G1583" i="13" s="1"/>
  <c r="M1262" i="15"/>
  <c r="I347" i="13"/>
  <c r="L1007" i="13"/>
  <c r="J549" i="15"/>
  <c r="F1823" i="13"/>
  <c r="E149" i="13"/>
  <c r="F149" i="13" s="1"/>
  <c r="E150" i="13" s="1"/>
  <c r="K105" i="13" s="1"/>
  <c r="M708" i="15"/>
  <c r="F207" i="14"/>
  <c r="F99" i="5"/>
  <c r="H1536" i="15"/>
  <c r="M1063" i="15"/>
  <c r="G699" i="15"/>
  <c r="E1775" i="13"/>
  <c r="G1775" i="13" s="1"/>
  <c r="F1775" i="13"/>
  <c r="L360" i="13"/>
  <c r="K361" i="13" s="1"/>
  <c r="M361" i="13" s="1"/>
  <c r="J246" i="13"/>
  <c r="H247" i="13" s="1"/>
  <c r="I247" i="13" s="1"/>
  <c r="I648" i="13"/>
  <c r="J1198" i="13"/>
  <c r="H1199" i="13" s="1"/>
  <c r="I1199" i="13" s="1"/>
  <c r="H1200" i="13" s="1"/>
  <c r="K1155" i="13" s="1"/>
  <c r="J947" i="13"/>
  <c r="H948" i="13" s="1"/>
  <c r="I948" i="13" s="1"/>
  <c r="G1347" i="15"/>
  <c r="E1347" i="15"/>
  <c r="F1347" i="15" s="1"/>
  <c r="H1347" i="15"/>
  <c r="H1582" i="15"/>
  <c r="K808" i="15"/>
  <c r="L808" i="15" s="1"/>
  <c r="M808" i="15"/>
  <c r="K108" i="13"/>
  <c r="L108" i="13" s="1"/>
  <c r="H1491" i="15"/>
  <c r="K371" i="14"/>
  <c r="K370" i="14"/>
  <c r="L374" i="14" s="1"/>
  <c r="G1491" i="15"/>
  <c r="L510" i="13"/>
  <c r="M858" i="15"/>
  <c r="K422" i="14"/>
  <c r="L426" i="14" s="1"/>
  <c r="K423" i="14"/>
  <c r="G648" i="15"/>
  <c r="L10" i="13"/>
  <c r="I258" i="14"/>
  <c r="K158" i="13"/>
  <c r="L158" i="13" s="1"/>
  <c r="H849" i="13"/>
  <c r="I849" i="13" s="1"/>
  <c r="H850" i="13" s="1"/>
  <c r="K805" i="13" s="1"/>
  <c r="K912" i="15"/>
  <c r="M912" i="15" s="1"/>
  <c r="G249" i="13"/>
  <c r="G1048" i="15"/>
  <c r="M1109" i="15"/>
  <c r="K560" i="13"/>
  <c r="L560" i="13" s="1"/>
  <c r="M863" i="13"/>
  <c r="M62" i="14"/>
  <c r="N62" i="14"/>
  <c r="L264" i="13"/>
  <c r="L1212" i="15"/>
  <c r="N117" i="14"/>
  <c r="J848" i="13"/>
  <c r="G1632" i="13"/>
  <c r="E1293" i="13"/>
  <c r="F1293" i="13" s="1"/>
  <c r="F1632" i="13"/>
  <c r="K80" i="14"/>
  <c r="K81" i="14"/>
  <c r="K82" i="14"/>
  <c r="K83" i="14"/>
  <c r="K84" i="14"/>
  <c r="K85" i="14"/>
  <c r="K86" i="14"/>
  <c r="K87" i="14"/>
  <c r="K88" i="14"/>
  <c r="K89" i="14"/>
  <c r="K90" i="14"/>
  <c r="K91" i="14"/>
  <c r="K92" i="14"/>
  <c r="K93" i="14"/>
  <c r="K94" i="14"/>
  <c r="K95" i="14"/>
  <c r="K96" i="14"/>
  <c r="K97" i="14"/>
  <c r="K98" i="14"/>
  <c r="K99" i="14"/>
  <c r="K100" i="14"/>
  <c r="K101" i="14"/>
  <c r="K102" i="14"/>
  <c r="K103" i="14"/>
  <c r="I697" i="15"/>
  <c r="M259" i="15"/>
  <c r="F1536" i="15"/>
  <c r="G1823" i="13"/>
  <c r="E449" i="13"/>
  <c r="F449" i="13" s="1"/>
  <c r="E450" i="13" s="1"/>
  <c r="K405" i="13" s="1"/>
  <c r="E1485" i="13"/>
  <c r="F1485" i="13" s="1"/>
  <c r="F1444" i="15"/>
  <c r="E1445" i="15" s="1"/>
  <c r="E347" i="13"/>
  <c r="F347" i="13" s="1"/>
  <c r="M166" i="14"/>
  <c r="N166" i="14"/>
  <c r="M58" i="15"/>
  <c r="K709" i="13"/>
  <c r="L709" i="13" s="1"/>
  <c r="H1435" i="13"/>
  <c r="F1435" i="13"/>
  <c r="H1391" i="13"/>
  <c r="G849" i="15"/>
  <c r="E197" i="15"/>
  <c r="F197" i="15" s="1"/>
  <c r="K758" i="13"/>
  <c r="M758" i="13" s="1"/>
  <c r="K1064" i="13"/>
  <c r="M1064" i="13" s="1"/>
  <c r="F1729" i="13"/>
  <c r="F1391" i="13"/>
  <c r="M322" i="14"/>
  <c r="N322" i="14"/>
  <c r="H516" i="14"/>
  <c r="I516" i="14" s="1"/>
  <c r="E798" i="15"/>
  <c r="F798" i="15" s="1"/>
  <c r="I346" i="15"/>
  <c r="E949" i="13"/>
  <c r="G949" i="13" s="1"/>
  <c r="M208" i="15"/>
  <c r="K209" i="15" s="1"/>
  <c r="L209" i="15" s="1"/>
  <c r="H49" i="15"/>
  <c r="I49" i="15" s="1"/>
  <c r="H50" i="15" s="1"/>
  <c r="K5" i="15" s="1"/>
  <c r="K340" i="14"/>
  <c r="K341" i="14"/>
  <c r="K342" i="14"/>
  <c r="K343" i="14"/>
  <c r="K344" i="14"/>
  <c r="K345" i="14"/>
  <c r="K346" i="14"/>
  <c r="K347" i="14"/>
  <c r="K348" i="14"/>
  <c r="K349" i="14"/>
  <c r="K350" i="14"/>
  <c r="K351" i="14"/>
  <c r="K352" i="14"/>
  <c r="K353" i="14"/>
  <c r="K354" i="14"/>
  <c r="K355" i="14"/>
  <c r="K356" i="14"/>
  <c r="K357" i="14"/>
  <c r="K358" i="14"/>
  <c r="K359" i="14"/>
  <c r="K360" i="14"/>
  <c r="K361" i="14"/>
  <c r="K362" i="14"/>
  <c r="K363" i="14"/>
  <c r="G1633" i="15"/>
  <c r="F1582" i="15"/>
  <c r="I148" i="15"/>
  <c r="E599" i="15"/>
  <c r="G599" i="15" s="1"/>
  <c r="E999" i="15"/>
  <c r="G999" i="15" s="1"/>
  <c r="F548" i="15"/>
  <c r="K1108" i="13"/>
  <c r="L1108" i="13" s="1"/>
  <c r="F1633" i="15"/>
  <c r="K1064" i="15"/>
  <c r="L1064" i="15" s="1"/>
  <c r="K709" i="15"/>
  <c r="L709" i="15" s="1"/>
  <c r="H310" i="14"/>
  <c r="J310" i="14" s="1"/>
  <c r="K63" i="13"/>
  <c r="M63" i="13" s="1"/>
  <c r="K462" i="13"/>
  <c r="M462" i="13" s="1"/>
  <c r="E497" i="15"/>
  <c r="F497" i="15" s="1"/>
  <c r="K184" i="14"/>
  <c r="K185" i="14"/>
  <c r="K186" i="14"/>
  <c r="K187" i="14"/>
  <c r="K188" i="14"/>
  <c r="K189" i="14"/>
  <c r="K190" i="14"/>
  <c r="K191" i="14"/>
  <c r="K192" i="14"/>
  <c r="K193" i="14"/>
  <c r="K194" i="14"/>
  <c r="K195" i="14"/>
  <c r="K196" i="14"/>
  <c r="K197" i="14"/>
  <c r="K198" i="14"/>
  <c r="K199" i="14"/>
  <c r="K200" i="14"/>
  <c r="K201" i="14"/>
  <c r="K202" i="14"/>
  <c r="K203" i="14"/>
  <c r="K204" i="14"/>
  <c r="K205" i="14"/>
  <c r="K206" i="14"/>
  <c r="K207" i="14"/>
  <c r="G998" i="13"/>
  <c r="M1160" i="15"/>
  <c r="I310" i="14" l="1"/>
  <c r="K1209" i="13"/>
  <c r="L1209" i="13" s="1"/>
  <c r="K1008" i="13"/>
  <c r="L1008" i="13" s="1"/>
  <c r="G1348" i="15"/>
  <c r="E1348" i="15"/>
  <c r="H1348" i="15" s="1"/>
  <c r="B1349" i="15" s="1"/>
  <c r="C19" i="9" s="1"/>
  <c r="L358" i="15"/>
  <c r="M358" i="15"/>
  <c r="K359" i="15" s="1"/>
  <c r="M665" i="13"/>
  <c r="L665" i="13"/>
  <c r="I348" i="13"/>
  <c r="E448" i="15"/>
  <c r="F448" i="15" s="1"/>
  <c r="G100" i="5"/>
  <c r="E100" i="5"/>
  <c r="F100" i="5" s="1"/>
  <c r="L912" i="15"/>
  <c r="H348" i="13"/>
  <c r="J348" i="13" s="1"/>
  <c r="M560" i="13"/>
  <c r="H1775" i="13"/>
  <c r="L1064" i="13"/>
  <c r="J49" i="15"/>
  <c r="E1824" i="13"/>
  <c r="H1824" i="13" s="1"/>
  <c r="H649" i="13"/>
  <c r="J649" i="13" s="1"/>
  <c r="G497" i="15"/>
  <c r="E498" i="15" s="1"/>
  <c r="G498" i="15" s="1"/>
  <c r="L758" i="13"/>
  <c r="K759" i="13" s="1"/>
  <c r="L759" i="13" s="1"/>
  <c r="E649" i="15"/>
  <c r="F649" i="15" s="1"/>
  <c r="E650" i="15" s="1"/>
  <c r="K605" i="15" s="1"/>
  <c r="J849" i="13"/>
  <c r="J247" i="13"/>
  <c r="H248" i="13" s="1"/>
  <c r="I248" i="13" s="1"/>
  <c r="K1263" i="15"/>
  <c r="L1263" i="15" s="1"/>
  <c r="G1485" i="13"/>
  <c r="H1485" i="13"/>
  <c r="K864" i="13"/>
  <c r="L864" i="13" s="1"/>
  <c r="K859" i="15"/>
  <c r="L859" i="15" s="1"/>
  <c r="G449" i="13"/>
  <c r="F999" i="15"/>
  <c r="E1000" i="15" s="1"/>
  <c r="K955" i="15" s="1"/>
  <c r="M957" i="15" s="1"/>
  <c r="G447" i="15"/>
  <c r="F599" i="15"/>
  <c r="E600" i="15" s="1"/>
  <c r="K555" i="15" s="1"/>
  <c r="K558" i="15" s="1"/>
  <c r="N14" i="14"/>
  <c r="L15" i="14" s="1"/>
  <c r="L63" i="13"/>
  <c r="K64" i="13" s="1"/>
  <c r="M64" i="13" s="1"/>
  <c r="J948" i="13"/>
  <c r="E1776" i="13"/>
  <c r="G1776" i="13" s="1"/>
  <c r="E1492" i="15"/>
  <c r="H1492" i="15" s="1"/>
  <c r="B1493" i="15" s="1"/>
  <c r="C22" i="9" s="1"/>
  <c r="D22" i="9" s="1"/>
  <c r="K608" i="15"/>
  <c r="L608" i="15" s="1"/>
  <c r="M807" i="13"/>
  <c r="L807" i="13"/>
  <c r="E1294" i="13"/>
  <c r="H1294" i="13" s="1"/>
  <c r="M1157" i="13"/>
  <c r="L1157" i="13"/>
  <c r="M1110" i="15"/>
  <c r="K408" i="13"/>
  <c r="L408" i="13" s="1"/>
  <c r="L63" i="14"/>
  <c r="M63" i="14" s="1"/>
  <c r="G798" i="15"/>
  <c r="E549" i="15"/>
  <c r="F549" i="15" s="1"/>
  <c r="E550" i="15" s="1"/>
  <c r="K505" i="15" s="1"/>
  <c r="H517" i="14"/>
  <c r="I517" i="14" s="1"/>
  <c r="L361" i="13"/>
  <c r="E1537" i="15"/>
  <c r="H1537" i="15" s="1"/>
  <c r="H698" i="15"/>
  <c r="J698" i="15" s="1"/>
  <c r="G1293" i="13"/>
  <c r="G1294" i="13" s="1"/>
  <c r="K1110" i="15"/>
  <c r="L1110" i="15" s="1"/>
  <c r="H311" i="14"/>
  <c r="J311" i="14" s="1"/>
  <c r="M209" i="15"/>
  <c r="M1108" i="13"/>
  <c r="K1109" i="13" s="1"/>
  <c r="M1109" i="13" s="1"/>
  <c r="L462" i="13"/>
  <c r="K561" i="13"/>
  <c r="L561" i="13" s="1"/>
  <c r="K1065" i="13"/>
  <c r="M1065" i="13" s="1"/>
  <c r="L167" i="14"/>
  <c r="N167" i="14" s="1"/>
  <c r="K511" i="13"/>
  <c r="M511" i="13" s="1"/>
  <c r="E1392" i="13"/>
  <c r="H1392" i="13" s="1"/>
  <c r="K59" i="15"/>
  <c r="L59" i="15" s="1"/>
  <c r="J516" i="14"/>
  <c r="G347" i="13"/>
  <c r="J1199" i="13"/>
  <c r="K8" i="15"/>
  <c r="L8" i="15" s="1"/>
  <c r="L323" i="14"/>
  <c r="N323" i="14" s="1"/>
  <c r="L359" i="15"/>
  <c r="M374" i="14"/>
  <c r="N374" i="14"/>
  <c r="L118" i="14"/>
  <c r="M118" i="14" s="1"/>
  <c r="K666" i="13"/>
  <c r="M666" i="13" s="1"/>
  <c r="K913" i="15"/>
  <c r="L913" i="15" s="1"/>
  <c r="K392" i="14"/>
  <c r="K393" i="14"/>
  <c r="K394" i="14"/>
  <c r="K395" i="14"/>
  <c r="K396" i="14"/>
  <c r="K397" i="14"/>
  <c r="K398" i="14"/>
  <c r="K399" i="14"/>
  <c r="K400" i="14"/>
  <c r="K401" i="14"/>
  <c r="K402" i="14"/>
  <c r="K403" i="14"/>
  <c r="K404" i="14"/>
  <c r="K405" i="14"/>
  <c r="K406" i="14"/>
  <c r="K407" i="14"/>
  <c r="K408" i="14"/>
  <c r="K409" i="14"/>
  <c r="K410" i="14"/>
  <c r="K411" i="14"/>
  <c r="K412" i="14"/>
  <c r="K413" i="14"/>
  <c r="K414" i="14"/>
  <c r="K415" i="14"/>
  <c r="M709" i="15"/>
  <c r="G1730" i="13"/>
  <c r="E1730" i="13"/>
  <c r="F1730" i="13" s="1"/>
  <c r="E1731" i="13" s="1"/>
  <c r="K260" i="15"/>
  <c r="L260" i="15" s="1"/>
  <c r="G197" i="15"/>
  <c r="E198" i="15" s="1"/>
  <c r="G198" i="15" s="1"/>
  <c r="H259" i="14"/>
  <c r="J259" i="14" s="1"/>
  <c r="H1583" i="13"/>
  <c r="E999" i="13"/>
  <c r="F999" i="13" s="1"/>
  <c r="E1000" i="13" s="1"/>
  <c r="K955" i="13" s="1"/>
  <c r="K11" i="13"/>
  <c r="M11" i="13" s="1"/>
  <c r="K1213" i="15"/>
  <c r="M1213" i="15" s="1"/>
  <c r="E1049" i="15"/>
  <c r="F1049" i="15" s="1"/>
  <c r="E1050" i="15" s="1"/>
  <c r="K1005" i="15" s="1"/>
  <c r="M1064" i="15"/>
  <c r="F949" i="13"/>
  <c r="E950" i="13" s="1"/>
  <c r="F1583" i="13"/>
  <c r="E1436" i="13"/>
  <c r="H1436" i="13" s="1"/>
  <c r="K265" i="13"/>
  <c r="M265" i="13" s="1"/>
  <c r="K444" i="14"/>
  <c r="K445" i="14"/>
  <c r="K446" i="14"/>
  <c r="K447" i="14"/>
  <c r="K448" i="14"/>
  <c r="K449" i="14"/>
  <c r="K450" i="14"/>
  <c r="K451" i="14"/>
  <c r="K452" i="14"/>
  <c r="K453" i="14"/>
  <c r="K454" i="14"/>
  <c r="K455" i="14"/>
  <c r="K456" i="14"/>
  <c r="K457" i="14"/>
  <c r="K458" i="14"/>
  <c r="K459" i="14"/>
  <c r="K460" i="14"/>
  <c r="K461" i="14"/>
  <c r="K462" i="14"/>
  <c r="K463" i="14"/>
  <c r="K464" i="14"/>
  <c r="K465" i="14"/>
  <c r="K466" i="14"/>
  <c r="K467" i="14"/>
  <c r="H149" i="15"/>
  <c r="I149" i="15" s="1"/>
  <c r="H150" i="15" s="1"/>
  <c r="K105" i="15" s="1"/>
  <c r="E1583" i="15"/>
  <c r="F1583" i="15" s="1"/>
  <c r="E1634" i="15"/>
  <c r="H1634" i="15" s="1"/>
  <c r="H347" i="15"/>
  <c r="J347" i="15" s="1"/>
  <c r="E1633" i="13"/>
  <c r="H1633" i="13" s="1"/>
  <c r="M158" i="13"/>
  <c r="K159" i="13" s="1"/>
  <c r="L159" i="13" s="1"/>
  <c r="M108" i="13"/>
  <c r="M426" i="14"/>
  <c r="N426" i="14"/>
  <c r="M709" i="13"/>
  <c r="K710" i="13" s="1"/>
  <c r="L710" i="13" s="1"/>
  <c r="H1293" i="13"/>
  <c r="K1161" i="15"/>
  <c r="L1161" i="15" s="1"/>
  <c r="K809" i="15"/>
  <c r="L809" i="15" s="1"/>
  <c r="H100" i="5" l="1"/>
  <c r="M913" i="15"/>
  <c r="F1776" i="13"/>
  <c r="M1263" i="15"/>
  <c r="K1264" i="15" s="1"/>
  <c r="M1264" i="15" s="1"/>
  <c r="E1486" i="13"/>
  <c r="H1486" i="13" s="1"/>
  <c r="M359" i="15"/>
  <c r="G1492" i="15"/>
  <c r="J149" i="15"/>
  <c r="M1161" i="15"/>
  <c r="H1776" i="13"/>
  <c r="F1492" i="15"/>
  <c r="E1493" i="15" s="1"/>
  <c r="F1436" i="13"/>
  <c r="G448" i="15"/>
  <c r="E449" i="15" s="1"/>
  <c r="F449" i="15" s="1"/>
  <c r="E450" i="15" s="1"/>
  <c r="K405" i="15" s="1"/>
  <c r="K408" i="15" s="1"/>
  <c r="L408" i="15" s="1"/>
  <c r="F1294" i="13"/>
  <c r="G1295" i="13" s="1"/>
  <c r="M1209" i="13"/>
  <c r="K1210" i="13" s="1"/>
  <c r="M1008" i="13"/>
  <c r="K1009" i="13" s="1"/>
  <c r="M1009" i="13" s="1"/>
  <c r="M15" i="14"/>
  <c r="N15" i="14"/>
  <c r="L558" i="15"/>
  <c r="M559" i="15" s="1"/>
  <c r="M558" i="15"/>
  <c r="K559" i="15" s="1"/>
  <c r="I349" i="13"/>
  <c r="H350" i="13" s="1"/>
  <c r="H1730" i="13"/>
  <c r="B1731" i="13" s="1"/>
  <c r="C20" i="6" s="1"/>
  <c r="N63" i="14"/>
  <c r="M864" i="13"/>
  <c r="K865" i="13" s="1"/>
  <c r="H1583" i="15"/>
  <c r="M323" i="14"/>
  <c r="L324" i="14" s="1"/>
  <c r="N324" i="14" s="1"/>
  <c r="L1009" i="13"/>
  <c r="K1010" i="13" s="1"/>
  <c r="M1010" i="13" s="1"/>
  <c r="H949" i="13"/>
  <c r="I949" i="13" s="1"/>
  <c r="H950" i="13" s="1"/>
  <c r="K905" i="13" s="1"/>
  <c r="L907" i="13" s="1"/>
  <c r="L666" i="13"/>
  <c r="J517" i="14"/>
  <c r="L957" i="15"/>
  <c r="M59" i="15"/>
  <c r="K60" i="15" s="1"/>
  <c r="M60" i="15" s="1"/>
  <c r="G1824" i="13"/>
  <c r="I649" i="13"/>
  <c r="H650" i="13" s="1"/>
  <c r="K605" i="13" s="1"/>
  <c r="G1436" i="13"/>
  <c r="F1348" i="15"/>
  <c r="E1349" i="15" s="1"/>
  <c r="M759" i="13"/>
  <c r="F1633" i="13"/>
  <c r="E1634" i="13" s="1"/>
  <c r="H1634" i="13" s="1"/>
  <c r="B1635" i="13" s="1"/>
  <c r="E19" i="6" s="1"/>
  <c r="G1633" i="13"/>
  <c r="L265" i="13"/>
  <c r="K266" i="13" s="1"/>
  <c r="F1824" i="13"/>
  <c r="E1825" i="13" s="1"/>
  <c r="H1825" i="13" s="1"/>
  <c r="F1486" i="13"/>
  <c r="M859" i="15"/>
  <c r="K860" i="15" s="1"/>
  <c r="G1583" i="15"/>
  <c r="E1584" i="15" s="1"/>
  <c r="H1584" i="15" s="1"/>
  <c r="G649" i="15"/>
  <c r="M710" i="13"/>
  <c r="H349" i="13"/>
  <c r="J349" i="13" s="1"/>
  <c r="G1537" i="15"/>
  <c r="C21" i="12"/>
  <c r="D19" i="9"/>
  <c r="E101" i="5"/>
  <c r="F101" i="5" s="1"/>
  <c r="E102" i="5" s="1"/>
  <c r="G101" i="5"/>
  <c r="H101" i="5"/>
  <c r="B102" i="5" s="1"/>
  <c r="B105" i="5" s="1"/>
  <c r="H518" i="14"/>
  <c r="I518" i="14" s="1"/>
  <c r="L64" i="14"/>
  <c r="N64" i="14" s="1"/>
  <c r="K711" i="13"/>
  <c r="M711" i="13" s="1"/>
  <c r="K508" i="15"/>
  <c r="L508" i="15" s="1"/>
  <c r="K1162" i="15"/>
  <c r="M1162" i="15" s="1"/>
  <c r="L1109" i="13"/>
  <c r="F198" i="15"/>
  <c r="L1213" i="15"/>
  <c r="L64" i="13"/>
  <c r="F498" i="15"/>
  <c r="M167" i="14"/>
  <c r="M561" i="13"/>
  <c r="I311" i="14"/>
  <c r="G312" i="14" s="1"/>
  <c r="K265" i="14" s="1"/>
  <c r="K108" i="15"/>
  <c r="L108" i="15" s="1"/>
  <c r="K1065" i="15"/>
  <c r="L1065" i="15" s="1"/>
  <c r="K362" i="13"/>
  <c r="M362" i="13" s="1"/>
  <c r="I347" i="15"/>
  <c r="F1392" i="13"/>
  <c r="C9" i="7"/>
  <c r="K1111" i="15"/>
  <c r="M1111" i="15" s="1"/>
  <c r="I259" i="14"/>
  <c r="G260" i="14" s="1"/>
  <c r="K213" i="14" s="1"/>
  <c r="G1392" i="13"/>
  <c r="G549" i="15"/>
  <c r="G999" i="13"/>
  <c r="M1007" i="15"/>
  <c r="L1007" i="15"/>
  <c r="K109" i="13"/>
  <c r="L109" i="13" s="1"/>
  <c r="K808" i="13"/>
  <c r="M808" i="13" s="1"/>
  <c r="M957" i="13"/>
  <c r="L957" i="13"/>
  <c r="M809" i="15"/>
  <c r="K810" i="15" s="1"/>
  <c r="E348" i="13"/>
  <c r="F348" i="13" s="1"/>
  <c r="K463" i="13"/>
  <c r="L463" i="13" s="1"/>
  <c r="I698" i="15"/>
  <c r="K1158" i="13"/>
  <c r="L1158" i="13" s="1"/>
  <c r="E799" i="15"/>
  <c r="F799" i="15" s="1"/>
  <c r="E800" i="15" s="1"/>
  <c r="K755" i="15" s="1"/>
  <c r="H249" i="13"/>
  <c r="I249" i="13" s="1"/>
  <c r="H250" i="13" s="1"/>
  <c r="K205" i="13" s="1"/>
  <c r="M8" i="15"/>
  <c r="K9" i="15" s="1"/>
  <c r="L9" i="15" s="1"/>
  <c r="M159" i="13"/>
  <c r="L511" i="13"/>
  <c r="K710" i="15"/>
  <c r="L710" i="15" s="1"/>
  <c r="K914" i="15"/>
  <c r="M914" i="15" s="1"/>
  <c r="K667" i="13"/>
  <c r="M667" i="13" s="1"/>
  <c r="L427" i="14"/>
  <c r="N427" i="14" s="1"/>
  <c r="L16" i="14"/>
  <c r="M16" i="14" s="1"/>
  <c r="L1264" i="15"/>
  <c r="K360" i="15"/>
  <c r="M360" i="15" s="1"/>
  <c r="F1634" i="15"/>
  <c r="G1634" i="15"/>
  <c r="E1584" i="13"/>
  <c r="G1584" i="13" s="1"/>
  <c r="F1537" i="15"/>
  <c r="J248" i="13"/>
  <c r="J249" i="13" s="1"/>
  <c r="L375" i="14"/>
  <c r="N375" i="14" s="1"/>
  <c r="N118" i="14"/>
  <c r="L119" i="14" s="1"/>
  <c r="M119" i="14" s="1"/>
  <c r="K210" i="15"/>
  <c r="L210" i="15" s="1"/>
  <c r="L11" i="13"/>
  <c r="K958" i="15"/>
  <c r="M958" i="15" s="1"/>
  <c r="L1065" i="13"/>
  <c r="M408" i="13"/>
  <c r="K409" i="13" s="1"/>
  <c r="L409" i="13" s="1"/>
  <c r="G1049" i="15"/>
  <c r="M608" i="15"/>
  <c r="M260" i="15"/>
  <c r="K261" i="15" s="1"/>
  <c r="L261" i="15" s="1"/>
  <c r="M1210" i="13" l="1"/>
  <c r="L1210" i="13"/>
  <c r="E1295" i="13"/>
  <c r="F1295" i="13" s="1"/>
  <c r="G1296" i="13" s="1"/>
  <c r="M907" i="13"/>
  <c r="G449" i="15"/>
  <c r="J949" i="13"/>
  <c r="E1437" i="13"/>
  <c r="H1437" i="13" s="1"/>
  <c r="E1777" i="13"/>
  <c r="G1777" i="13"/>
  <c r="L559" i="15"/>
  <c r="K560" i="15" s="1"/>
  <c r="M560" i="15" s="1"/>
  <c r="G1486" i="13"/>
  <c r="E1487" i="13" s="1"/>
  <c r="M860" i="15"/>
  <c r="L860" i="15"/>
  <c r="K861" i="15" s="1"/>
  <c r="M861" i="15" s="1"/>
  <c r="L865" i="13"/>
  <c r="K866" i="13" s="1"/>
  <c r="L866" i="13" s="1"/>
  <c r="M865" i="13"/>
  <c r="B21" i="9"/>
  <c r="D21" i="9" s="1"/>
  <c r="L607" i="13"/>
  <c r="M607" i="13"/>
  <c r="K760" i="13"/>
  <c r="L760" i="13" s="1"/>
  <c r="M266" i="13"/>
  <c r="L711" i="13"/>
  <c r="K712" i="13" s="1"/>
  <c r="L712" i="13" s="1"/>
  <c r="M463" i="13"/>
  <c r="K464" i="13" s="1"/>
  <c r="M464" i="13" s="1"/>
  <c r="L360" i="15"/>
  <c r="K361" i="15" s="1"/>
  <c r="L361" i="15" s="1"/>
  <c r="L266" i="13"/>
  <c r="H1584" i="13"/>
  <c r="F1584" i="15"/>
  <c r="M261" i="15"/>
  <c r="K262" i="15" s="1"/>
  <c r="M262" i="15" s="1"/>
  <c r="M375" i="14"/>
  <c r="L376" i="14" s="1"/>
  <c r="M376" i="14" s="1"/>
  <c r="M508" i="15"/>
  <c r="K509" i="15" s="1"/>
  <c r="L509" i="15" s="1"/>
  <c r="K208" i="13"/>
  <c r="L208" i="13" s="1"/>
  <c r="K410" i="13"/>
  <c r="L410" i="13" s="1"/>
  <c r="M810" i="15"/>
  <c r="L810" i="15"/>
  <c r="H699" i="15"/>
  <c r="J699" i="15" s="1"/>
  <c r="L808" i="13"/>
  <c r="L1111" i="15"/>
  <c r="L168" i="14"/>
  <c r="N168" i="14" s="1"/>
  <c r="K609" i="15"/>
  <c r="L609" i="15" s="1"/>
  <c r="L958" i="15"/>
  <c r="M427" i="14"/>
  <c r="K1008" i="15"/>
  <c r="M1008" i="15" s="1"/>
  <c r="E499" i="15"/>
  <c r="F499" i="15" s="1"/>
  <c r="E500" i="15" s="1"/>
  <c r="K455" i="15" s="1"/>
  <c r="K1066" i="13"/>
  <c r="L1066" i="13" s="1"/>
  <c r="E1538" i="15"/>
  <c r="G1538" i="15" s="1"/>
  <c r="E1635" i="15"/>
  <c r="F1635" i="15" s="1"/>
  <c r="M108" i="15"/>
  <c r="K65" i="13"/>
  <c r="M65" i="13" s="1"/>
  <c r="M1065" i="15"/>
  <c r="K1066" i="15" s="1"/>
  <c r="M1066" i="15" s="1"/>
  <c r="M210" i="15"/>
  <c r="K211" i="15" s="1"/>
  <c r="L211" i="15" s="1"/>
  <c r="N119" i="14"/>
  <c r="L1010" i="13"/>
  <c r="G1825" i="13"/>
  <c r="M64" i="14"/>
  <c r="K958" i="13"/>
  <c r="M958" i="13" s="1"/>
  <c r="M409" i="13"/>
  <c r="K12" i="13"/>
  <c r="M12" i="13" s="1"/>
  <c r="G1393" i="13"/>
  <c r="E1393" i="13"/>
  <c r="F1393" i="13" s="1"/>
  <c r="F1825" i="13"/>
  <c r="L914" i="15"/>
  <c r="K512" i="13"/>
  <c r="M512" i="13" s="1"/>
  <c r="K160" i="13"/>
  <c r="L160" i="13" s="1"/>
  <c r="J518" i="14"/>
  <c r="H519" i="14" s="1"/>
  <c r="I519" i="14" s="1"/>
  <c r="G520" i="14" s="1"/>
  <c r="K473" i="14" s="1"/>
  <c r="K1214" i="15"/>
  <c r="L1214" i="15" s="1"/>
  <c r="K758" i="15"/>
  <c r="L758" i="15" s="1"/>
  <c r="H1295" i="13"/>
  <c r="F1634" i="13"/>
  <c r="E1635" i="13" s="1"/>
  <c r="L667" i="13"/>
  <c r="M408" i="15"/>
  <c r="E199" i="15"/>
  <c r="G199" i="15" s="1"/>
  <c r="M710" i="15"/>
  <c r="K711" i="15" s="1"/>
  <c r="M324" i="14"/>
  <c r="M1158" i="13"/>
  <c r="K908" i="13"/>
  <c r="L908" i="13" s="1"/>
  <c r="L60" i="15"/>
  <c r="K1265" i="15"/>
  <c r="M1265" i="15" s="1"/>
  <c r="M9" i="15"/>
  <c r="F1437" i="13"/>
  <c r="G1634" i="13"/>
  <c r="F1584" i="13"/>
  <c r="G348" i="13"/>
  <c r="K562" i="13"/>
  <c r="L562" i="13" s="1"/>
  <c r="H348" i="15"/>
  <c r="J348" i="15" s="1"/>
  <c r="K1110" i="13"/>
  <c r="L1110" i="13" s="1"/>
  <c r="K1211" i="13"/>
  <c r="M1211" i="13" s="1"/>
  <c r="L362" i="13"/>
  <c r="G1584" i="15"/>
  <c r="M109" i="13"/>
  <c r="K214" i="14"/>
  <c r="L218" i="14" s="1"/>
  <c r="K215" i="14"/>
  <c r="K267" i="14"/>
  <c r="K266" i="14"/>
  <c r="L270" i="14" s="1"/>
  <c r="L1162" i="15"/>
  <c r="N16" i="14"/>
  <c r="L17" i="14" s="1"/>
  <c r="G799" i="15"/>
  <c r="F1487" i="13" l="1"/>
  <c r="H1487" i="13"/>
  <c r="H1777" i="13"/>
  <c r="F1777" i="13"/>
  <c r="K267" i="13"/>
  <c r="M267" i="13" s="1"/>
  <c r="G1487" i="13"/>
  <c r="M1066" i="13"/>
  <c r="M562" i="13"/>
  <c r="E1296" i="13"/>
  <c r="H1296" i="13" s="1"/>
  <c r="G1437" i="13"/>
  <c r="E1438" i="13" s="1"/>
  <c r="H1438" i="13" s="1"/>
  <c r="K608" i="13"/>
  <c r="M608" i="13" s="1"/>
  <c r="G1635" i="15"/>
  <c r="E1636" i="15" s="1"/>
  <c r="H1636" i="15" s="1"/>
  <c r="B1637" i="15" s="1"/>
  <c r="C44" i="12" s="1"/>
  <c r="H1538" i="15"/>
  <c r="M609" i="15"/>
  <c r="M509" i="15"/>
  <c r="K510" i="15" s="1"/>
  <c r="L510" i="15" s="1"/>
  <c r="K1159" i="13"/>
  <c r="L1159" i="13" s="1"/>
  <c r="M760" i="13"/>
  <c r="K761" i="13" s="1"/>
  <c r="F1538" i="15"/>
  <c r="K109" i="15"/>
  <c r="L109" i="15" s="1"/>
  <c r="M758" i="15"/>
  <c r="K759" i="15" s="1"/>
  <c r="L759" i="15" s="1"/>
  <c r="K474" i="14"/>
  <c r="L478" i="14" s="1"/>
  <c r="K475" i="14"/>
  <c r="M17" i="14"/>
  <c r="N17" i="14"/>
  <c r="L711" i="15"/>
  <c r="M711" i="15"/>
  <c r="K909" i="13"/>
  <c r="M909" i="13" s="1"/>
  <c r="K458" i="15"/>
  <c r="L458" i="15" s="1"/>
  <c r="M458" i="15"/>
  <c r="K459" i="15"/>
  <c r="G1394" i="13"/>
  <c r="E1394" i="13"/>
  <c r="F1394" i="13" s="1"/>
  <c r="E1395" i="13" s="1"/>
  <c r="L958" i="13"/>
  <c r="L861" i="15"/>
  <c r="M712" i="13"/>
  <c r="K811" i="15"/>
  <c r="M811" i="15" s="1"/>
  <c r="L65" i="13"/>
  <c r="M908" i="13"/>
  <c r="J519" i="14"/>
  <c r="I348" i="15"/>
  <c r="N376" i="14"/>
  <c r="L267" i="13"/>
  <c r="L512" i="13"/>
  <c r="M211" i="15"/>
  <c r="K212" i="15" s="1"/>
  <c r="M212" i="15" s="1"/>
  <c r="K110" i="13"/>
  <c r="L110" i="13" s="1"/>
  <c r="K236" i="14"/>
  <c r="K237" i="14"/>
  <c r="K238" i="14"/>
  <c r="K239" i="14"/>
  <c r="K240" i="14"/>
  <c r="K241" i="14"/>
  <c r="K242" i="14"/>
  <c r="K243" i="14"/>
  <c r="K244" i="14"/>
  <c r="K245" i="14"/>
  <c r="K246" i="14"/>
  <c r="K247" i="14"/>
  <c r="K248" i="14"/>
  <c r="K249" i="14"/>
  <c r="K250" i="14"/>
  <c r="K251" i="14"/>
  <c r="K252" i="14"/>
  <c r="K253" i="14"/>
  <c r="K254" i="14"/>
  <c r="K255" i="14"/>
  <c r="K256" i="14"/>
  <c r="K257" i="14"/>
  <c r="K258" i="14"/>
  <c r="K259" i="14"/>
  <c r="K668" i="13"/>
  <c r="M668" i="13" s="1"/>
  <c r="K563" i="13"/>
  <c r="M563" i="13" s="1"/>
  <c r="L1066" i="15"/>
  <c r="M361" i="15"/>
  <c r="E1826" i="13"/>
  <c r="F1826" i="13" s="1"/>
  <c r="E1827" i="13" s="1"/>
  <c r="G499" i="15"/>
  <c r="M410" i="13"/>
  <c r="K411" i="13" s="1"/>
  <c r="K409" i="15"/>
  <c r="L409" i="15" s="1"/>
  <c r="M160" i="13"/>
  <c r="M1110" i="13"/>
  <c r="K915" i="15"/>
  <c r="L915" i="15" s="1"/>
  <c r="M1214" i="15"/>
  <c r="H1393" i="13"/>
  <c r="K1011" i="13"/>
  <c r="L1011" i="13" s="1"/>
  <c r="H1635" i="15"/>
  <c r="L1008" i="15"/>
  <c r="M168" i="14"/>
  <c r="M866" i="13"/>
  <c r="E1488" i="13"/>
  <c r="E1585" i="13"/>
  <c r="F1585" i="13" s="1"/>
  <c r="F199" i="15"/>
  <c r="E200" i="15" s="1"/>
  <c r="K155" i="15" s="1"/>
  <c r="E349" i="13"/>
  <c r="F349" i="13" s="1"/>
  <c r="E350" i="13" s="1"/>
  <c r="K305" i="13" s="1"/>
  <c r="L120" i="14"/>
  <c r="M120" i="14" s="1"/>
  <c r="M218" i="14"/>
  <c r="N218" i="14"/>
  <c r="L325" i="14"/>
  <c r="N325" i="14" s="1"/>
  <c r="E1585" i="15"/>
  <c r="L428" i="14"/>
  <c r="N428" i="14" s="1"/>
  <c r="K1112" i="15"/>
  <c r="M1112" i="15" s="1"/>
  <c r="L262" i="15"/>
  <c r="K161" i="13"/>
  <c r="L161" i="13" s="1"/>
  <c r="K959" i="15"/>
  <c r="M959" i="15" s="1"/>
  <c r="K809" i="13"/>
  <c r="M809" i="13" s="1"/>
  <c r="K1067" i="13"/>
  <c r="M1067" i="13" s="1"/>
  <c r="K1163" i="15"/>
  <c r="L1163" i="15" s="1"/>
  <c r="L12" i="13"/>
  <c r="K610" i="15"/>
  <c r="L610" i="15" s="1"/>
  <c r="M208" i="13"/>
  <c r="K209" i="13" s="1"/>
  <c r="L209" i="13" s="1"/>
  <c r="K10" i="15"/>
  <c r="L10" i="15" s="1"/>
  <c r="L65" i="14"/>
  <c r="N65" i="14" s="1"/>
  <c r="K363" i="13"/>
  <c r="L363" i="13" s="1"/>
  <c r="L1265" i="15"/>
  <c r="L560" i="15"/>
  <c r="I699" i="15"/>
  <c r="H700" i="15" s="1"/>
  <c r="K655" i="15" s="1"/>
  <c r="L464" i="13"/>
  <c r="M270" i="14"/>
  <c r="N270" i="14"/>
  <c r="L1211" i="13"/>
  <c r="K288" i="14"/>
  <c r="K289" i="14"/>
  <c r="K290" i="14"/>
  <c r="K291" i="14"/>
  <c r="K292" i="14"/>
  <c r="K293" i="14"/>
  <c r="K294" i="14"/>
  <c r="K295" i="14"/>
  <c r="K296" i="14"/>
  <c r="K297" i="14"/>
  <c r="K298" i="14"/>
  <c r="K299" i="14"/>
  <c r="K300" i="14"/>
  <c r="K301" i="14"/>
  <c r="K302" i="14"/>
  <c r="K303" i="14"/>
  <c r="K304" i="14"/>
  <c r="K305" i="14"/>
  <c r="K306" i="14"/>
  <c r="K307" i="14"/>
  <c r="K308" i="14"/>
  <c r="K309" i="14"/>
  <c r="K310" i="14"/>
  <c r="K311" i="14"/>
  <c r="K61" i="15"/>
  <c r="M61" i="15" s="1"/>
  <c r="F1296" i="13" l="1"/>
  <c r="E1297" i="13" s="1"/>
  <c r="F1297" i="13" s="1"/>
  <c r="E1778" i="13"/>
  <c r="F1778" i="13"/>
  <c r="E1779" i="13" s="1"/>
  <c r="M409" i="15"/>
  <c r="M761" i="13"/>
  <c r="L761" i="13"/>
  <c r="G1297" i="13"/>
  <c r="M1159" i="13"/>
  <c r="K1160" i="13" s="1"/>
  <c r="E1539" i="15"/>
  <c r="G1539" i="15" s="1"/>
  <c r="M161" i="13"/>
  <c r="G1826" i="13"/>
  <c r="H1826" i="13"/>
  <c r="B1827" i="13" s="1"/>
  <c r="E20" i="6" s="1"/>
  <c r="M109" i="15"/>
  <c r="K110" i="15" s="1"/>
  <c r="M110" i="15" s="1"/>
  <c r="M110" i="13"/>
  <c r="K111" i="13" s="1"/>
  <c r="M111" i="13" s="1"/>
  <c r="L959" i="15"/>
  <c r="K960" i="15" s="1"/>
  <c r="L960" i="15" s="1"/>
  <c r="L61" i="15"/>
  <c r="K62" i="15" s="1"/>
  <c r="L62" i="15" s="1"/>
  <c r="M759" i="15"/>
  <c r="F1438" i="13"/>
  <c r="M1011" i="13"/>
  <c r="G1585" i="13"/>
  <c r="L608" i="13"/>
  <c r="M915" i="15"/>
  <c r="H1394" i="13"/>
  <c r="B1395" i="13" s="1"/>
  <c r="D18" i="6" s="1"/>
  <c r="G1298" i="13"/>
  <c r="E1298" i="13"/>
  <c r="H1298" i="13" s="1"/>
  <c r="B1299" i="13" s="1"/>
  <c r="K162" i="13"/>
  <c r="M162" i="13" s="1"/>
  <c r="M411" i="13"/>
  <c r="L411" i="13"/>
  <c r="K1012" i="13"/>
  <c r="M1012" i="13" s="1"/>
  <c r="K916" i="15"/>
  <c r="L916" i="15" s="1"/>
  <c r="E1586" i="13"/>
  <c r="H1586" i="13" s="1"/>
  <c r="B1587" i="13" s="1"/>
  <c r="D19" i="6" s="1"/>
  <c r="K364" i="13"/>
  <c r="M364" i="13" s="1"/>
  <c r="L909" i="13"/>
  <c r="H1488" i="13"/>
  <c r="F1488" i="13"/>
  <c r="K410" i="15"/>
  <c r="M410" i="15" s="1"/>
  <c r="H349" i="15"/>
  <c r="I349" i="15" s="1"/>
  <c r="H350" i="15" s="1"/>
  <c r="K305" i="15" s="1"/>
  <c r="M10" i="15"/>
  <c r="K11" i="15" s="1"/>
  <c r="L212" i="15"/>
  <c r="M1163" i="15"/>
  <c r="L563" i="13"/>
  <c r="K1266" i="15"/>
  <c r="M1266" i="15" s="1"/>
  <c r="L1067" i="13"/>
  <c r="K263" i="15"/>
  <c r="M263" i="15" s="1"/>
  <c r="H1585" i="15"/>
  <c r="F1585" i="15"/>
  <c r="M209" i="13"/>
  <c r="L668" i="13"/>
  <c r="K658" i="15"/>
  <c r="L658" i="15" s="1"/>
  <c r="M510" i="15"/>
  <c r="K1111" i="13"/>
  <c r="L1111" i="13" s="1"/>
  <c r="K712" i="15"/>
  <c r="L712" i="15" s="1"/>
  <c r="G349" i="13"/>
  <c r="K513" i="13"/>
  <c r="M513" i="13" s="1"/>
  <c r="K268" i="13"/>
  <c r="L268" i="13" s="1"/>
  <c r="K561" i="15"/>
  <c r="M561" i="15" s="1"/>
  <c r="M363" i="13"/>
  <c r="L1112" i="15"/>
  <c r="M325" i="14"/>
  <c r="L169" i="14"/>
  <c r="N169" i="14" s="1"/>
  <c r="K867" i="13"/>
  <c r="L867" i="13" s="1"/>
  <c r="K66" i="13"/>
  <c r="M66" i="13" s="1"/>
  <c r="G1488" i="13"/>
  <c r="K465" i="13"/>
  <c r="M465" i="13" s="1"/>
  <c r="K1009" i="15"/>
  <c r="M1009" i="15" s="1"/>
  <c r="M459" i="15"/>
  <c r="L459" i="15"/>
  <c r="L377" i="14"/>
  <c r="M377" i="14" s="1"/>
  <c r="M65" i="14"/>
  <c r="L809" i="13"/>
  <c r="L811" i="15"/>
  <c r="K1215" i="15"/>
  <c r="L1215" i="15" s="1"/>
  <c r="K1212" i="13"/>
  <c r="M1212" i="13" s="1"/>
  <c r="M428" i="14"/>
  <c r="L219" i="14"/>
  <c r="N219" i="14" s="1"/>
  <c r="N120" i="14"/>
  <c r="K496" i="14"/>
  <c r="K497" i="14"/>
  <c r="K498" i="14"/>
  <c r="K499" i="14"/>
  <c r="K500" i="14"/>
  <c r="K501" i="14"/>
  <c r="K502" i="14"/>
  <c r="K503" i="14"/>
  <c r="K504" i="14"/>
  <c r="K505" i="14"/>
  <c r="K506" i="14"/>
  <c r="K507" i="14"/>
  <c r="K508" i="14"/>
  <c r="K509" i="14"/>
  <c r="K510" i="14"/>
  <c r="K511" i="14"/>
  <c r="K512" i="14"/>
  <c r="K513" i="14"/>
  <c r="K514" i="14"/>
  <c r="K515" i="14"/>
  <c r="K516" i="14"/>
  <c r="K517" i="14"/>
  <c r="K518" i="14"/>
  <c r="K519" i="14"/>
  <c r="L271" i="14"/>
  <c r="N271" i="14" s="1"/>
  <c r="L18" i="14"/>
  <c r="M18" i="14" s="1"/>
  <c r="K158" i="15"/>
  <c r="L158" i="15" s="1"/>
  <c r="M158" i="15"/>
  <c r="K959" i="13"/>
  <c r="L959" i="13" s="1"/>
  <c r="F1636" i="15"/>
  <c r="E1637" i="15" s="1"/>
  <c r="C43" i="12" s="1"/>
  <c r="M478" i="14"/>
  <c r="N478" i="14"/>
  <c r="K760" i="15"/>
  <c r="L760" i="15" s="1"/>
  <c r="G1636" i="15"/>
  <c r="K713" i="13"/>
  <c r="L713" i="13" s="1"/>
  <c r="K362" i="15"/>
  <c r="L362" i="15" s="1"/>
  <c r="K862" i="15"/>
  <c r="M862" i="15" s="1"/>
  <c r="H1297" i="13"/>
  <c r="M610" i="15"/>
  <c r="G1438" i="13"/>
  <c r="H1585" i="13"/>
  <c r="K1067" i="15"/>
  <c r="L1067" i="15" s="1"/>
  <c r="K308" i="13"/>
  <c r="L308" i="13" s="1"/>
  <c r="K13" i="13"/>
  <c r="L13" i="13" s="1"/>
  <c r="K762" i="13"/>
  <c r="M762" i="13" s="1"/>
  <c r="G1585" i="15"/>
  <c r="C11" i="7" l="1"/>
  <c r="F1539" i="15"/>
  <c r="B23" i="9"/>
  <c r="H1778" i="13"/>
  <c r="B1779" i="13" s="1"/>
  <c r="D20" i="6" s="1"/>
  <c r="G1778" i="13"/>
  <c r="M1160" i="13"/>
  <c r="L1160" i="13"/>
  <c r="M13" i="13"/>
  <c r="M268" i="13"/>
  <c r="K269" i="13" s="1"/>
  <c r="L269" i="13" s="1"/>
  <c r="L465" i="13"/>
  <c r="K466" i="13" s="1"/>
  <c r="M466" i="13" s="1"/>
  <c r="L1212" i="13"/>
  <c r="K1213" i="13" s="1"/>
  <c r="M1213" i="13" s="1"/>
  <c r="L66" i="13"/>
  <c r="M271" i="14"/>
  <c r="L272" i="14" s="1"/>
  <c r="N272" i="14" s="1"/>
  <c r="K609" i="13"/>
  <c r="L609" i="13" s="1"/>
  <c r="M609" i="13"/>
  <c r="L263" i="15"/>
  <c r="K264" i="15" s="1"/>
  <c r="M264" i="15" s="1"/>
  <c r="M916" i="15"/>
  <c r="K917" i="15" s="1"/>
  <c r="M959" i="13"/>
  <c r="K960" i="13" s="1"/>
  <c r="L110" i="15"/>
  <c r="K111" i="15" s="1"/>
  <c r="M111" i="15" s="1"/>
  <c r="H1539" i="15"/>
  <c r="M11" i="15"/>
  <c r="L11" i="15"/>
  <c r="C10" i="7"/>
  <c r="B22" i="9"/>
  <c r="B18" i="6"/>
  <c r="M611" i="15"/>
  <c r="K308" i="15"/>
  <c r="L308" i="15" s="1"/>
  <c r="M308" i="15"/>
  <c r="K309" i="15" s="1"/>
  <c r="M159" i="15"/>
  <c r="K1113" i="15"/>
  <c r="M1113" i="15" s="1"/>
  <c r="L111" i="13"/>
  <c r="M960" i="15"/>
  <c r="M712" i="15"/>
  <c r="E1489" i="13"/>
  <c r="G1489" i="13" s="1"/>
  <c r="M1111" i="13"/>
  <c r="K868" i="13"/>
  <c r="M868" i="13" s="1"/>
  <c r="K810" i="13"/>
  <c r="L810" i="13" s="1"/>
  <c r="L862" i="15"/>
  <c r="L121" i="14"/>
  <c r="M121" i="14" s="1"/>
  <c r="K14" i="13"/>
  <c r="M14" i="13" s="1"/>
  <c r="M219" i="14"/>
  <c r="L429" i="14"/>
  <c r="M429" i="14" s="1"/>
  <c r="N18" i="14"/>
  <c r="L19" i="14" s="1"/>
  <c r="N19" i="14" s="1"/>
  <c r="K669" i="13"/>
  <c r="L669" i="13" s="1"/>
  <c r="K910" i="13"/>
  <c r="L910" i="13" s="1"/>
  <c r="F1298" i="13"/>
  <c r="E1299" i="13" s="1"/>
  <c r="M760" i="15"/>
  <c r="L762" i="13"/>
  <c r="M1067" i="15"/>
  <c r="K1068" i="15" s="1"/>
  <c r="L561" i="15"/>
  <c r="M62" i="15"/>
  <c r="K63" i="15" s="1"/>
  <c r="L63" i="15" s="1"/>
  <c r="E1439" i="13"/>
  <c r="L1012" i="13"/>
  <c r="L513" i="13"/>
  <c r="M308" i="13"/>
  <c r="K1161" i="13"/>
  <c r="L1161" i="13" s="1"/>
  <c r="E1586" i="15"/>
  <c r="F1586" i="15" s="1"/>
  <c r="K159" i="15"/>
  <c r="L159" i="15" s="1"/>
  <c r="L378" i="14"/>
  <c r="N378" i="14" s="1"/>
  <c r="K67" i="13"/>
  <c r="L67" i="13" s="1"/>
  <c r="M658" i="15"/>
  <c r="K659" i="15" s="1"/>
  <c r="L659" i="15" s="1"/>
  <c r="K213" i="15"/>
  <c r="L213" i="15" s="1"/>
  <c r="M867" i="13"/>
  <c r="K611" i="15"/>
  <c r="L611" i="15" s="1"/>
  <c r="K460" i="15"/>
  <c r="M460" i="15" s="1"/>
  <c r="K412" i="13"/>
  <c r="M412" i="13" s="1"/>
  <c r="K1164" i="15"/>
  <c r="L1164" i="15" s="1"/>
  <c r="M713" i="13"/>
  <c r="K714" i="13" s="1"/>
  <c r="M714" i="13" s="1"/>
  <c r="K1068" i="13"/>
  <c r="L1068" i="13" s="1"/>
  <c r="J349" i="15"/>
  <c r="L364" i="13"/>
  <c r="N377" i="14"/>
  <c r="K511" i="15"/>
  <c r="L511" i="15" s="1"/>
  <c r="E1540" i="15"/>
  <c r="G1540" i="15" s="1"/>
  <c r="K812" i="15"/>
  <c r="L812" i="15" s="1"/>
  <c r="L1009" i="15"/>
  <c r="L66" i="14"/>
  <c r="M66" i="14" s="1"/>
  <c r="M169" i="14"/>
  <c r="L479" i="14"/>
  <c r="N479" i="14" s="1"/>
  <c r="L1266" i="15"/>
  <c r="F1586" i="13"/>
  <c r="E1587" i="13" s="1"/>
  <c r="L162" i="13"/>
  <c r="L326" i="14"/>
  <c r="M326" i="14" s="1"/>
  <c r="L410" i="15"/>
  <c r="G1586" i="13"/>
  <c r="K210" i="13"/>
  <c r="L210" i="13" s="1"/>
  <c r="K564" i="13"/>
  <c r="M564" i="13" s="1"/>
  <c r="M1215" i="15"/>
  <c r="K1216" i="15" s="1"/>
  <c r="L1216" i="15" s="1"/>
  <c r="M362" i="15"/>
  <c r="K363" i="15" s="1"/>
  <c r="L363" i="15" s="1"/>
  <c r="M659" i="15" l="1"/>
  <c r="L960" i="13"/>
  <c r="M960" i="13"/>
  <c r="M917" i="15"/>
  <c r="L917" i="15"/>
  <c r="K918" i="15" s="1"/>
  <c r="M918" i="15" s="1"/>
  <c r="L264" i="15"/>
  <c r="M669" i="13"/>
  <c r="K670" i="13" s="1"/>
  <c r="L670" i="13" s="1"/>
  <c r="M511" i="15"/>
  <c r="K512" i="15" s="1"/>
  <c r="M512" i="15" s="1"/>
  <c r="H1586" i="15"/>
  <c r="N66" i="14"/>
  <c r="L67" i="14" s="1"/>
  <c r="M67" i="14" s="1"/>
  <c r="M363" i="15"/>
  <c r="K364" i="15" s="1"/>
  <c r="G1586" i="15"/>
  <c r="H1489" i="13"/>
  <c r="K1112" i="13"/>
  <c r="L1112" i="13" s="1"/>
  <c r="F1489" i="13"/>
  <c r="E1490" i="13" s="1"/>
  <c r="H1490" i="13" s="1"/>
  <c r="B1491" i="13" s="1"/>
  <c r="B19" i="6" s="1"/>
  <c r="M479" i="14"/>
  <c r="L480" i="14" s="1"/>
  <c r="N480" i="14" s="1"/>
  <c r="K610" i="13"/>
  <c r="L610" i="13" s="1"/>
  <c r="F1540" i="15"/>
  <c r="E1541" i="15" s="1"/>
  <c r="K160" i="15"/>
  <c r="M160" i="15" s="1"/>
  <c r="K961" i="13"/>
  <c r="M961" i="13" s="1"/>
  <c r="K660" i="15"/>
  <c r="M660" i="15" s="1"/>
  <c r="M1068" i="15"/>
  <c r="L1068" i="15"/>
  <c r="K411" i="15"/>
  <c r="L411" i="15" s="1"/>
  <c r="L714" i="13"/>
  <c r="L1213" i="13"/>
  <c r="M63" i="15"/>
  <c r="M1068" i="13"/>
  <c r="K1069" i="13" s="1"/>
  <c r="M1161" i="13"/>
  <c r="N429" i="14"/>
  <c r="M810" i="13"/>
  <c r="K961" i="15"/>
  <c r="L961" i="15" s="1"/>
  <c r="M213" i="15"/>
  <c r="K214" i="15" s="1"/>
  <c r="K163" i="13"/>
  <c r="L163" i="13" s="1"/>
  <c r="L220" i="14"/>
  <c r="N220" i="14" s="1"/>
  <c r="M19" i="14"/>
  <c r="M269" i="13"/>
  <c r="L460" i="15"/>
  <c r="M812" i="15"/>
  <c r="K309" i="13"/>
  <c r="L309" i="13" s="1"/>
  <c r="M378" i="14"/>
  <c r="K514" i="13"/>
  <c r="M514" i="13" s="1"/>
  <c r="L14" i="13"/>
  <c r="L868" i="13"/>
  <c r="K112" i="13"/>
  <c r="M112" i="13" s="1"/>
  <c r="M210" i="13"/>
  <c r="M1164" i="15"/>
  <c r="N326" i="14"/>
  <c r="K863" i="15"/>
  <c r="M863" i="15" s="1"/>
  <c r="M67" i="13"/>
  <c r="K68" i="13" s="1"/>
  <c r="L68" i="13" s="1"/>
  <c r="M1216" i="15"/>
  <c r="M910" i="13"/>
  <c r="K12" i="15"/>
  <c r="L12" i="15" s="1"/>
  <c r="N121" i="14"/>
  <c r="K1267" i="15"/>
  <c r="M1267" i="15" s="1"/>
  <c r="L564" i="13"/>
  <c r="H1540" i="15"/>
  <c r="B1541" i="15" s="1"/>
  <c r="C23" i="9" s="1"/>
  <c r="D23" i="9" s="1"/>
  <c r="L1113" i="15"/>
  <c r="L309" i="15"/>
  <c r="M309" i="15"/>
  <c r="K1010" i="15"/>
  <c r="M1010" i="15" s="1"/>
  <c r="K713" i="15"/>
  <c r="L713" i="15" s="1"/>
  <c r="H1439" i="13"/>
  <c r="F1439" i="13"/>
  <c r="K761" i="15"/>
  <c r="L761" i="15" s="1"/>
  <c r="K265" i="15"/>
  <c r="M265" i="15" s="1"/>
  <c r="K763" i="13"/>
  <c r="M763" i="13" s="1"/>
  <c r="M272" i="14"/>
  <c r="L170" i="14"/>
  <c r="M170" i="14" s="1"/>
  <c r="L412" i="13"/>
  <c r="K612" i="15"/>
  <c r="M612" i="15" s="1"/>
  <c r="L111" i="15"/>
  <c r="L466" i="13"/>
  <c r="G1439" i="13"/>
  <c r="K1013" i="13"/>
  <c r="L1013" i="13" s="1"/>
  <c r="K211" i="13"/>
  <c r="L211" i="13" s="1"/>
  <c r="K365" i="13"/>
  <c r="L365" i="13" s="1"/>
  <c r="K562" i="15"/>
  <c r="M562" i="15" s="1"/>
  <c r="L112" i="13" l="1"/>
  <c r="M365" i="13"/>
  <c r="L763" i="13"/>
  <c r="E1587" i="15"/>
  <c r="H1587" i="15" s="1"/>
  <c r="M610" i="13"/>
  <c r="M364" i="15"/>
  <c r="L364" i="15"/>
  <c r="K365" i="15" s="1"/>
  <c r="L365" i="15" s="1"/>
  <c r="L214" i="15"/>
  <c r="M214" i="15"/>
  <c r="L514" i="13"/>
  <c r="K515" i="13" s="1"/>
  <c r="M515" i="13" s="1"/>
  <c r="K64" i="15"/>
  <c r="L64" i="15" s="1"/>
  <c r="G1490" i="13"/>
  <c r="M1112" i="13"/>
  <c r="K1113" i="13" s="1"/>
  <c r="M713" i="15"/>
  <c r="K714" i="15" s="1"/>
  <c r="M714" i="15" s="1"/>
  <c r="L660" i="15"/>
  <c r="M12" i="15"/>
  <c r="K13" i="15" s="1"/>
  <c r="L13" i="15" s="1"/>
  <c r="M163" i="13"/>
  <c r="K164" i="13" s="1"/>
  <c r="M164" i="13" s="1"/>
  <c r="L122" i="14"/>
  <c r="M122" i="14" s="1"/>
  <c r="M411" i="15"/>
  <c r="L1010" i="15"/>
  <c r="K1011" i="15" s="1"/>
  <c r="M1011" i="15" s="1"/>
  <c r="L327" i="14"/>
  <c r="M327" i="14" s="1"/>
  <c r="L562" i="15"/>
  <c r="K611" i="13"/>
  <c r="K412" i="15"/>
  <c r="L412" i="15" s="1"/>
  <c r="M811" i="13"/>
  <c r="K215" i="15"/>
  <c r="L215" i="15" s="1"/>
  <c r="L1069" i="13"/>
  <c r="M1069" i="13"/>
  <c r="L612" i="15"/>
  <c r="L265" i="15"/>
  <c r="L430" i="14"/>
  <c r="M430" i="14" s="1"/>
  <c r="L863" i="15"/>
  <c r="K461" i="15"/>
  <c r="L461" i="15" s="1"/>
  <c r="L160" i="15"/>
  <c r="K764" i="13"/>
  <c r="L764" i="13" s="1"/>
  <c r="E1440" i="13"/>
  <c r="F1440" i="13" s="1"/>
  <c r="M68" i="13"/>
  <c r="L961" i="13"/>
  <c r="K366" i="13"/>
  <c r="M366" i="13" s="1"/>
  <c r="L379" i="14"/>
  <c r="M379" i="14" s="1"/>
  <c r="N67" i="14"/>
  <c r="M211" i="13"/>
  <c r="K212" i="13" s="1"/>
  <c r="M212" i="13" s="1"/>
  <c r="L20" i="14"/>
  <c r="M20" i="14" s="1"/>
  <c r="K1069" i="15"/>
  <c r="M1069" i="15" s="1"/>
  <c r="K811" i="13"/>
  <c r="L811" i="13" s="1"/>
  <c r="K1214" i="13"/>
  <c r="M1214" i="13" s="1"/>
  <c r="M670" i="13"/>
  <c r="K671" i="13" s="1"/>
  <c r="L671" i="13" s="1"/>
  <c r="N170" i="14"/>
  <c r="L171" i="14" s="1"/>
  <c r="M171" i="14" s="1"/>
  <c r="L1267" i="15"/>
  <c r="L512" i="15"/>
  <c r="M220" i="14"/>
  <c r="F1587" i="15"/>
  <c r="L273" i="14"/>
  <c r="M273" i="14" s="1"/>
  <c r="K1165" i="15"/>
  <c r="L1165" i="15" s="1"/>
  <c r="F1490" i="13"/>
  <c r="E1491" i="13" s="1"/>
  <c r="K270" i="13"/>
  <c r="L270" i="13" s="1"/>
  <c r="K911" i="13"/>
  <c r="L911" i="13" s="1"/>
  <c r="K310" i="15"/>
  <c r="M310" i="15" s="1"/>
  <c r="K1114" i="15"/>
  <c r="M1114" i="15" s="1"/>
  <c r="K565" i="13"/>
  <c r="M565" i="13" s="1"/>
  <c r="K1217" i="15"/>
  <c r="L1217" i="15" s="1"/>
  <c r="K413" i="13"/>
  <c r="M413" i="13" s="1"/>
  <c r="M1013" i="13"/>
  <c r="K1014" i="13" s="1"/>
  <c r="L1014" i="13" s="1"/>
  <c r="K113" i="13"/>
  <c r="L113" i="13" s="1"/>
  <c r="M480" i="14"/>
  <c r="L918" i="15"/>
  <c r="K813" i="15"/>
  <c r="L813" i="15" s="1"/>
  <c r="K310" i="13"/>
  <c r="L310" i="13" s="1"/>
  <c r="K869" i="13"/>
  <c r="M869" i="13" s="1"/>
  <c r="K1162" i="13"/>
  <c r="L1162" i="13" s="1"/>
  <c r="K563" i="15"/>
  <c r="M563" i="15" s="1"/>
  <c r="K467" i="13"/>
  <c r="L467" i="13" s="1"/>
  <c r="K15" i="13"/>
  <c r="L15" i="13" s="1"/>
  <c r="M961" i="15"/>
  <c r="K715" i="13"/>
  <c r="M715" i="13" s="1"/>
  <c r="M761" i="15"/>
  <c r="K112" i="15"/>
  <c r="L112" i="15" s="1"/>
  <c r="M309" i="13"/>
  <c r="M112" i="15" l="1"/>
  <c r="N122" i="14"/>
  <c r="L123" i="14" s="1"/>
  <c r="N123" i="14" s="1"/>
  <c r="G1587" i="15"/>
  <c r="M1113" i="13"/>
  <c r="L1113" i="13"/>
  <c r="L563" i="15"/>
  <c r="K661" i="15"/>
  <c r="L661" i="15" s="1"/>
  <c r="L611" i="13"/>
  <c r="M611" i="13"/>
  <c r="N327" i="14"/>
  <c r="M1014" i="13"/>
  <c r="K1015" i="13" s="1"/>
  <c r="L1015" i="13" s="1"/>
  <c r="M671" i="13"/>
  <c r="M412" i="15"/>
  <c r="K413" i="15" s="1"/>
  <c r="L413" i="15" s="1"/>
  <c r="M64" i="15"/>
  <c r="K65" i="15" s="1"/>
  <c r="M65" i="15" s="1"/>
  <c r="K14" i="15"/>
  <c r="L14" i="15" s="1"/>
  <c r="K672" i="13"/>
  <c r="L672" i="13" s="1"/>
  <c r="K113" i="15"/>
  <c r="M113" i="15" s="1"/>
  <c r="M13" i="15"/>
  <c r="K564" i="15"/>
  <c r="M564" i="15" s="1"/>
  <c r="L413" i="13"/>
  <c r="L1214" i="13"/>
  <c r="N379" i="14"/>
  <c r="L380" i="14" s="1"/>
  <c r="K161" i="15"/>
  <c r="M161" i="15" s="1"/>
  <c r="N171" i="14"/>
  <c r="L172" i="14" s="1"/>
  <c r="K1114" i="13"/>
  <c r="M1114" i="13" s="1"/>
  <c r="M764" i="13"/>
  <c r="L714" i="15"/>
  <c r="M461" i="15"/>
  <c r="K462" i="15" s="1"/>
  <c r="L462" i="15" s="1"/>
  <c r="L164" i="13"/>
  <c r="L212" i="13"/>
  <c r="L869" i="13"/>
  <c r="K864" i="15"/>
  <c r="L864" i="15" s="1"/>
  <c r="M1165" i="15"/>
  <c r="L221" i="14"/>
  <c r="N221" i="14" s="1"/>
  <c r="M911" i="13"/>
  <c r="K912" i="13" s="1"/>
  <c r="M912" i="13" s="1"/>
  <c r="M1162" i="13"/>
  <c r="L515" i="13"/>
  <c r="L68" i="14"/>
  <c r="M68" i="14" s="1"/>
  <c r="N273" i="14"/>
  <c r="L715" i="13"/>
  <c r="M365" i="15"/>
  <c r="M310" i="13"/>
  <c r="L565" i="13"/>
  <c r="M15" i="13"/>
  <c r="K1268" i="15"/>
  <c r="M1268" i="15" s="1"/>
  <c r="L1069" i="15"/>
  <c r="G1440" i="13"/>
  <c r="M215" i="15"/>
  <c r="K812" i="13"/>
  <c r="M812" i="13" s="1"/>
  <c r="M270" i="13"/>
  <c r="K271" i="13" s="1"/>
  <c r="K762" i="15"/>
  <c r="L762" i="15" s="1"/>
  <c r="K266" i="15"/>
  <c r="L266" i="15" s="1"/>
  <c r="M813" i="15"/>
  <c r="L366" i="13"/>
  <c r="K962" i="13"/>
  <c r="M962" i="13" s="1"/>
  <c r="K962" i="15"/>
  <c r="L962" i="15" s="1"/>
  <c r="L1114" i="15"/>
  <c r="H1440" i="13"/>
  <c r="M123" i="14"/>
  <c r="K1070" i="13"/>
  <c r="M1070" i="13" s="1"/>
  <c r="L481" i="14"/>
  <c r="N481" i="14" s="1"/>
  <c r="K613" i="15"/>
  <c r="M613" i="15" s="1"/>
  <c r="M467" i="13"/>
  <c r="M113" i="13"/>
  <c r="K114" i="13" s="1"/>
  <c r="L114" i="13" s="1"/>
  <c r="L310" i="15"/>
  <c r="L1011" i="15"/>
  <c r="N20" i="14"/>
  <c r="L21" i="14" s="1"/>
  <c r="K1163" i="13"/>
  <c r="L1163" i="13" s="1"/>
  <c r="E1588" i="15"/>
  <c r="F1588" i="15" s="1"/>
  <c r="E1589" i="15" s="1"/>
  <c r="B43" i="12" s="1"/>
  <c r="K513" i="15"/>
  <c r="M513" i="15" s="1"/>
  <c r="K919" i="15"/>
  <c r="M919" i="15" s="1"/>
  <c r="M1217" i="15"/>
  <c r="K1218" i="15" s="1"/>
  <c r="L1218" i="15" s="1"/>
  <c r="K69" i="13"/>
  <c r="L69" i="13" s="1"/>
  <c r="N430" i="14"/>
  <c r="L431" i="14" s="1"/>
  <c r="N431" i="14" s="1"/>
  <c r="M762" i="15" l="1"/>
  <c r="N68" i="14"/>
  <c r="K366" i="15"/>
  <c r="L366" i="15" s="1"/>
  <c r="M380" i="14"/>
  <c r="N380" i="14"/>
  <c r="M69" i="13"/>
  <c r="L328" i="14"/>
  <c r="M328" i="14" s="1"/>
  <c r="M661" i="15"/>
  <c r="K662" i="15" s="1"/>
  <c r="L662" i="15" s="1"/>
  <c r="L1268" i="15"/>
  <c r="M1218" i="15"/>
  <c r="K1219" i="15" s="1"/>
  <c r="M1219" i="15" s="1"/>
  <c r="L65" i="15"/>
  <c r="K66" i="15" s="1"/>
  <c r="M66" i="15" s="1"/>
  <c r="M962" i="15"/>
  <c r="M462" i="15"/>
  <c r="K463" i="15" s="1"/>
  <c r="L463" i="15" s="1"/>
  <c r="K612" i="13"/>
  <c r="L612" i="13" s="1"/>
  <c r="E1441" i="13"/>
  <c r="H1441" i="13" s="1"/>
  <c r="N21" i="14"/>
  <c r="M21" i="14"/>
  <c r="M271" i="13"/>
  <c r="L271" i="13"/>
  <c r="L381" i="14"/>
  <c r="N381" i="14" s="1"/>
  <c r="M1166" i="15"/>
  <c r="K673" i="13"/>
  <c r="L673" i="13" s="1"/>
  <c r="M172" i="14"/>
  <c r="N172" i="14"/>
  <c r="M114" i="13"/>
  <c r="L919" i="15"/>
  <c r="L1114" i="13"/>
  <c r="M413" i="15"/>
  <c r="K311" i="15"/>
  <c r="L311" i="15" s="1"/>
  <c r="K468" i="13"/>
  <c r="L468" i="13" s="1"/>
  <c r="L113" i="15"/>
  <c r="M672" i="13"/>
  <c r="K716" i="13"/>
  <c r="M716" i="13" s="1"/>
  <c r="L912" i="13"/>
  <c r="L161" i="15"/>
  <c r="L613" i="15"/>
  <c r="M431" i="14"/>
  <c r="K311" i="13"/>
  <c r="L311" i="13" s="1"/>
  <c r="L274" i="14"/>
  <c r="M274" i="14" s="1"/>
  <c r="M864" i="15"/>
  <c r="K870" i="13"/>
  <c r="M870" i="13" s="1"/>
  <c r="L69" i="14"/>
  <c r="N69" i="14" s="1"/>
  <c r="K213" i="13"/>
  <c r="M213" i="13" s="1"/>
  <c r="K16" i="13"/>
  <c r="L16" i="13" s="1"/>
  <c r="M1015" i="13"/>
  <c r="K1016" i="13" s="1"/>
  <c r="K1166" i="15"/>
  <c r="L1166" i="15" s="1"/>
  <c r="K516" i="13"/>
  <c r="L516" i="13" s="1"/>
  <c r="K165" i="13"/>
  <c r="L165" i="13" s="1"/>
  <c r="K1215" i="13"/>
  <c r="L1215" i="13" s="1"/>
  <c r="L962" i="13"/>
  <c r="K367" i="13"/>
  <c r="M367" i="13" s="1"/>
  <c r="K414" i="13"/>
  <c r="M414" i="13" s="1"/>
  <c r="K814" i="15"/>
  <c r="L814" i="15" s="1"/>
  <c r="K216" i="15"/>
  <c r="L216" i="15" s="1"/>
  <c r="M14" i="15"/>
  <c r="L812" i="13"/>
  <c r="G1588" i="15"/>
  <c r="L1070" i="13"/>
  <c r="M1163" i="13"/>
  <c r="K1164" i="13" s="1"/>
  <c r="L1164" i="13" s="1"/>
  <c r="L564" i="15"/>
  <c r="L513" i="15"/>
  <c r="H1588" i="15"/>
  <c r="B1589" i="15" s="1"/>
  <c r="B44" i="12" s="1"/>
  <c r="M481" i="14"/>
  <c r="M266" i="15"/>
  <c r="K763" i="15"/>
  <c r="M763" i="15" s="1"/>
  <c r="K1070" i="15"/>
  <c r="L1070" i="15" s="1"/>
  <c r="M221" i="14"/>
  <c r="K765" i="13"/>
  <c r="L765" i="13" s="1"/>
  <c r="K566" i="13"/>
  <c r="M566" i="13" s="1"/>
  <c r="L124" i="14"/>
  <c r="N124" i="14" s="1"/>
  <c r="K70" i="13"/>
  <c r="L70" i="13" s="1"/>
  <c r="K1115" i="15"/>
  <c r="M1115" i="15" s="1"/>
  <c r="K1012" i="15"/>
  <c r="M1012" i="15" s="1"/>
  <c r="K963" i="15"/>
  <c r="M963" i="15" s="1"/>
  <c r="K715" i="15"/>
  <c r="L715" i="15" s="1"/>
  <c r="M366" i="15" l="1"/>
  <c r="K367" i="15" s="1"/>
  <c r="L367" i="15" s="1"/>
  <c r="K1269" i="15"/>
  <c r="L1269" i="15" s="1"/>
  <c r="M662" i="15"/>
  <c r="N328" i="14"/>
  <c r="L329" i="14" s="1"/>
  <c r="M329" i="14" s="1"/>
  <c r="M1070" i="15"/>
  <c r="K1071" i="15" s="1"/>
  <c r="L1071" i="15" s="1"/>
  <c r="F1441" i="13"/>
  <c r="M16" i="13"/>
  <c r="K17" i="13" s="1"/>
  <c r="L17" i="13" s="1"/>
  <c r="M367" i="15"/>
  <c r="K368" i="15" s="1"/>
  <c r="L368" i="15" s="1"/>
  <c r="G1441" i="13"/>
  <c r="M765" i="13"/>
  <c r="K766" i="13" s="1"/>
  <c r="L766" i="13" s="1"/>
  <c r="M612" i="13"/>
  <c r="K613" i="13" s="1"/>
  <c r="L613" i="13" s="1"/>
  <c r="M1215" i="13"/>
  <c r="K1216" i="13" s="1"/>
  <c r="M1216" i="13" s="1"/>
  <c r="M1164" i="13"/>
  <c r="M468" i="13"/>
  <c r="L1016" i="13"/>
  <c r="M1016" i="13"/>
  <c r="L1219" i="15"/>
  <c r="L870" i="13"/>
  <c r="L275" i="14"/>
  <c r="M275" i="14" s="1"/>
  <c r="K1115" i="13"/>
  <c r="L1115" i="13" s="1"/>
  <c r="M673" i="13"/>
  <c r="M463" i="15"/>
  <c r="K464" i="15" s="1"/>
  <c r="L464" i="15" s="1"/>
  <c r="L763" i="15"/>
  <c r="M70" i="13"/>
  <c r="M311" i="15"/>
  <c r="L482" i="14"/>
  <c r="M482" i="14" s="1"/>
  <c r="K15" i="15"/>
  <c r="L15" i="15" s="1"/>
  <c r="M381" i="14"/>
  <c r="N274" i="14"/>
  <c r="M165" i="13"/>
  <c r="K920" i="15"/>
  <c r="M920" i="15" s="1"/>
  <c r="M516" i="13"/>
  <c r="K517" i="13" s="1"/>
  <c r="L517" i="13" s="1"/>
  <c r="L414" i="13"/>
  <c r="L963" i="15"/>
  <c r="K514" i="15"/>
  <c r="L514" i="15" s="1"/>
  <c r="K162" i="15"/>
  <c r="M162" i="15" s="1"/>
  <c r="M216" i="15"/>
  <c r="K217" i="15" s="1"/>
  <c r="L217" i="15" s="1"/>
  <c r="M814" i="15"/>
  <c r="K815" i="15" s="1"/>
  <c r="K913" i="13"/>
  <c r="M913" i="13" s="1"/>
  <c r="K663" i="15"/>
  <c r="L663" i="15" s="1"/>
  <c r="K272" i="13"/>
  <c r="M272" i="13" s="1"/>
  <c r="K267" i="15"/>
  <c r="L267" i="15" s="1"/>
  <c r="E1442" i="13"/>
  <c r="G1442" i="13" s="1"/>
  <c r="K614" i="15"/>
  <c r="M614" i="15" s="1"/>
  <c r="L566" i="13"/>
  <c r="K865" i="15"/>
  <c r="L865" i="15" s="1"/>
  <c r="M715" i="15"/>
  <c r="L66" i="15"/>
  <c r="M311" i="13"/>
  <c r="K565" i="15"/>
  <c r="M565" i="15" s="1"/>
  <c r="L367" i="13"/>
  <c r="L213" i="13"/>
  <c r="K115" i="13"/>
  <c r="L115" i="13" s="1"/>
  <c r="N329" i="14"/>
  <c r="L330" i="14" s="1"/>
  <c r="M330" i="14" s="1"/>
  <c r="K1167" i="15"/>
  <c r="M1167" i="15" s="1"/>
  <c r="K1071" i="13"/>
  <c r="L1071" i="13" s="1"/>
  <c r="K414" i="15"/>
  <c r="L414" i="15" s="1"/>
  <c r="L432" i="14"/>
  <c r="N432" i="14" s="1"/>
  <c r="M124" i="14"/>
  <c r="L1012" i="15"/>
  <c r="L716" i="13"/>
  <c r="L222" i="14"/>
  <c r="M222" i="14" s="1"/>
  <c r="L1115" i="15"/>
  <c r="M69" i="14"/>
  <c r="K114" i="15"/>
  <c r="L114" i="15" s="1"/>
  <c r="L173" i="14"/>
  <c r="M173" i="14" s="1"/>
  <c r="L22" i="14"/>
  <c r="N22" i="14" s="1"/>
  <c r="K813" i="13"/>
  <c r="M813" i="13" s="1"/>
  <c r="K963" i="13"/>
  <c r="L963" i="13" s="1"/>
  <c r="M1269" i="15" l="1"/>
  <c r="K1270" i="15" s="1"/>
  <c r="L1270" i="15" s="1"/>
  <c r="K469" i="13"/>
  <c r="L469" i="13" s="1"/>
  <c r="K1165" i="13"/>
  <c r="L1165" i="13" s="1"/>
  <c r="M414" i="15"/>
  <c r="M17" i="13"/>
  <c r="K18" i="13" s="1"/>
  <c r="K312" i="15"/>
  <c r="L312" i="15" s="1"/>
  <c r="K166" i="13"/>
  <c r="L166" i="13" s="1"/>
  <c r="N173" i="14"/>
  <c r="L174" i="14" s="1"/>
  <c r="N174" i="14" s="1"/>
  <c r="M613" i="13"/>
  <c r="K1072" i="15"/>
  <c r="M1072" i="15" s="1"/>
  <c r="M815" i="15"/>
  <c r="L815" i="15"/>
  <c r="L331" i="14"/>
  <c r="M331" i="14" s="1"/>
  <c r="K465" i="15"/>
  <c r="L465" i="15" s="1"/>
  <c r="K368" i="13"/>
  <c r="L368" i="13" s="1"/>
  <c r="K415" i="13"/>
  <c r="M415" i="13" s="1"/>
  <c r="M517" i="13"/>
  <c r="K674" i="13"/>
  <c r="L674" i="13" s="1"/>
  <c r="N330" i="14"/>
  <c r="L1167" i="15"/>
  <c r="N275" i="14"/>
  <c r="L1216" i="13"/>
  <c r="M217" i="15"/>
  <c r="M1071" i="13"/>
  <c r="L382" i="14"/>
  <c r="N382" i="14" s="1"/>
  <c r="K871" i="13"/>
  <c r="L871" i="13" s="1"/>
  <c r="L565" i="15"/>
  <c r="M1115" i="13"/>
  <c r="K1116" i="13" s="1"/>
  <c r="M1116" i="13" s="1"/>
  <c r="K1116" i="15"/>
  <c r="L1116" i="15" s="1"/>
  <c r="M963" i="13"/>
  <c r="N222" i="14"/>
  <c r="K1220" i="15"/>
  <c r="L1220" i="15" s="1"/>
  <c r="M464" i="15"/>
  <c r="M1270" i="15"/>
  <c r="K1271" i="15" s="1"/>
  <c r="L1271" i="15" s="1"/>
  <c r="M114" i="15"/>
  <c r="F1442" i="13"/>
  <c r="E1443" i="13" s="1"/>
  <c r="K717" i="13"/>
  <c r="L717" i="13" s="1"/>
  <c r="M267" i="15"/>
  <c r="H1442" i="13"/>
  <c r="B1443" i="13" s="1"/>
  <c r="E18" i="6" s="1"/>
  <c r="C31" i="6" s="1"/>
  <c r="D12" i="12" s="1"/>
  <c r="K664" i="15"/>
  <c r="M664" i="15" s="1"/>
  <c r="L162" i="15"/>
  <c r="N482" i="14"/>
  <c r="M115" i="13"/>
  <c r="M865" i="15"/>
  <c r="K866" i="15" s="1"/>
  <c r="L866" i="15" s="1"/>
  <c r="K716" i="15"/>
  <c r="L716" i="15" s="1"/>
  <c r="K312" i="13"/>
  <c r="L312" i="13" s="1"/>
  <c r="L272" i="13"/>
  <c r="L813" i="13"/>
  <c r="M663" i="15"/>
  <c r="M368" i="15"/>
  <c r="M1071" i="15"/>
  <c r="L920" i="15"/>
  <c r="K1013" i="15"/>
  <c r="M1013" i="15" s="1"/>
  <c r="L125" i="14"/>
  <c r="N125" i="14" s="1"/>
  <c r="L614" i="15"/>
  <c r="M15" i="15"/>
  <c r="K71" i="13"/>
  <c r="L71" i="13" s="1"/>
  <c r="L70" i="14"/>
  <c r="M70" i="14" s="1"/>
  <c r="K67" i="15"/>
  <c r="L67" i="15" s="1"/>
  <c r="K567" i="13"/>
  <c r="L567" i="13" s="1"/>
  <c r="M22" i="14"/>
  <c r="L913" i="13"/>
  <c r="M432" i="14"/>
  <c r="M766" i="13"/>
  <c r="K767" i="13" s="1"/>
  <c r="L767" i="13" s="1"/>
  <c r="M514" i="15"/>
  <c r="K764" i="15"/>
  <c r="L764" i="15" s="1"/>
  <c r="K214" i="13"/>
  <c r="M214" i="13" s="1"/>
  <c r="K415" i="15"/>
  <c r="L415" i="15" s="1"/>
  <c r="K964" i="15"/>
  <c r="L964" i="15" s="1"/>
  <c r="K1017" i="13"/>
  <c r="L1017" i="13" s="1"/>
  <c r="L18" i="13" l="1"/>
  <c r="M18" i="13"/>
  <c r="K470" i="13"/>
  <c r="M470" i="13" s="1"/>
  <c r="M1165" i="13"/>
  <c r="K1166" i="13" s="1"/>
  <c r="M1166" i="13" s="1"/>
  <c r="M368" i="13"/>
  <c r="K369" i="13" s="1"/>
  <c r="M369" i="13" s="1"/>
  <c r="M964" i="15"/>
  <c r="M764" i="15"/>
  <c r="K765" i="15" s="1"/>
  <c r="M765" i="15" s="1"/>
  <c r="K614" i="13"/>
  <c r="L614" i="13" s="1"/>
  <c r="M71" i="13"/>
  <c r="K72" i="13" s="1"/>
  <c r="M72" i="13" s="1"/>
  <c r="M166" i="13"/>
  <c r="K167" i="13" s="1"/>
  <c r="M167" i="13" s="1"/>
  <c r="K964" i="13"/>
  <c r="L964" i="13" s="1"/>
  <c r="M465" i="15"/>
  <c r="K466" i="15" s="1"/>
  <c r="N331" i="14"/>
  <c r="L332" i="14" s="1"/>
  <c r="N332" i="14" s="1"/>
  <c r="M312" i="15"/>
  <c r="K313" i="15" s="1"/>
  <c r="L483" i="14"/>
  <c r="M483" i="14" s="1"/>
  <c r="M469" i="13"/>
  <c r="K19" i="13"/>
  <c r="M19" i="13" s="1"/>
  <c r="M125" i="14"/>
  <c r="L1116" i="13"/>
  <c r="M767" i="13"/>
  <c r="K768" i="13" s="1"/>
  <c r="L768" i="13" s="1"/>
  <c r="L1072" i="15"/>
  <c r="K273" i="13"/>
  <c r="L273" i="13" s="1"/>
  <c r="K1168" i="15"/>
  <c r="L1168" i="15" s="1"/>
  <c r="M871" i="13"/>
  <c r="K872" i="13" s="1"/>
  <c r="L872" i="13" s="1"/>
  <c r="M415" i="15"/>
  <c r="K416" i="15" s="1"/>
  <c r="M1220" i="15"/>
  <c r="M716" i="15"/>
  <c r="K717" i="15" s="1"/>
  <c r="L717" i="15" s="1"/>
  <c r="M174" i="14"/>
  <c r="K369" i="15"/>
  <c r="L369" i="15" s="1"/>
  <c r="L23" i="14"/>
  <c r="N23" i="14" s="1"/>
  <c r="K921" i="15"/>
  <c r="L921" i="15" s="1"/>
  <c r="L664" i="15"/>
  <c r="L1166" i="13"/>
  <c r="M312" i="13"/>
  <c r="K16" i="15"/>
  <c r="L16" i="15" s="1"/>
  <c r="K268" i="15"/>
  <c r="L268" i="15" s="1"/>
  <c r="K218" i="15"/>
  <c r="L218" i="15" s="1"/>
  <c r="K515" i="15"/>
  <c r="L515" i="15" s="1"/>
  <c r="L276" i="14"/>
  <c r="M276" i="14" s="1"/>
  <c r="K914" i="13"/>
  <c r="M914" i="13" s="1"/>
  <c r="M382" i="14"/>
  <c r="K1072" i="13"/>
  <c r="L1072" i="13" s="1"/>
  <c r="K163" i="15"/>
  <c r="M163" i="15" s="1"/>
  <c r="M1271" i="15"/>
  <c r="L1013" i="15"/>
  <c r="M866" i="15"/>
  <c r="K1217" i="13"/>
  <c r="L1217" i="13" s="1"/>
  <c r="L415" i="13"/>
  <c r="M674" i="13"/>
  <c r="K816" i="15"/>
  <c r="M816" i="15" s="1"/>
  <c r="K965" i="15"/>
  <c r="L965" i="15" s="1"/>
  <c r="K615" i="15"/>
  <c r="L615" i="15" s="1"/>
  <c r="L433" i="14"/>
  <c r="N433" i="14" s="1"/>
  <c r="L167" i="13"/>
  <c r="N70" i="14"/>
  <c r="L71" i="14" s="1"/>
  <c r="M71" i="14" s="1"/>
  <c r="M717" i="13"/>
  <c r="M1116" i="15"/>
  <c r="K115" i="15"/>
  <c r="L115" i="15" s="1"/>
  <c r="L223" i="14"/>
  <c r="M223" i="14" s="1"/>
  <c r="K518" i="13"/>
  <c r="L518" i="13" s="1"/>
  <c r="M567" i="13"/>
  <c r="K568" i="13" s="1"/>
  <c r="L568" i="13" s="1"/>
  <c r="M67" i="15"/>
  <c r="K68" i="15" s="1"/>
  <c r="L68" i="15" s="1"/>
  <c r="M1017" i="13"/>
  <c r="K1018" i="13" s="1"/>
  <c r="M1018" i="13" s="1"/>
  <c r="L214" i="13"/>
  <c r="K116" i="13"/>
  <c r="L116" i="13" s="1"/>
  <c r="L470" i="13"/>
  <c r="K814" i="13"/>
  <c r="M814" i="13" s="1"/>
  <c r="K566" i="15"/>
  <c r="L566" i="15" s="1"/>
  <c r="M515" i="15" l="1"/>
  <c r="M369" i="15"/>
  <c r="N483" i="14"/>
  <c r="L484" i="14" s="1"/>
  <c r="N484" i="14" s="1"/>
  <c r="M313" i="15"/>
  <c r="L313" i="15"/>
  <c r="M466" i="15"/>
  <c r="L466" i="15"/>
  <c r="K467" i="15" s="1"/>
  <c r="M467" i="15" s="1"/>
  <c r="N276" i="14"/>
  <c r="L277" i="14" s="1"/>
  <c r="M277" i="14" s="1"/>
  <c r="M1168" i="15"/>
  <c r="K1169" i="15" s="1"/>
  <c r="L1169" i="15" s="1"/>
  <c r="M965" i="15"/>
  <c r="K966" i="15" s="1"/>
  <c r="M966" i="15" s="1"/>
  <c r="M68" i="15"/>
  <c r="M16" i="15"/>
  <c r="K17" i="15" s="1"/>
  <c r="M17" i="15" s="1"/>
  <c r="M614" i="13"/>
  <c r="L369" i="13"/>
  <c r="K370" i="13" s="1"/>
  <c r="L370" i="13" s="1"/>
  <c r="K615" i="13"/>
  <c r="M615" i="13" s="1"/>
  <c r="L615" i="13"/>
  <c r="K616" i="13" s="1"/>
  <c r="L616" i="13" s="1"/>
  <c r="M116" i="13"/>
  <c r="K117" i="13" s="1"/>
  <c r="M117" i="13" s="1"/>
  <c r="M964" i="13"/>
  <c r="K965" i="13" s="1"/>
  <c r="M268" i="15"/>
  <c r="M416" i="15"/>
  <c r="L416" i="15"/>
  <c r="K873" i="13"/>
  <c r="M873" i="13" s="1"/>
  <c r="K922" i="15"/>
  <c r="L922" i="15" s="1"/>
  <c r="M718" i="13"/>
  <c r="K274" i="13"/>
  <c r="L274" i="13" s="1"/>
  <c r="M867" i="15"/>
  <c r="K69" i="15"/>
  <c r="L69" i="15" s="1"/>
  <c r="L383" i="14"/>
  <c r="N383" i="14" s="1"/>
  <c r="M568" i="13"/>
  <c r="L765" i="15"/>
  <c r="M1072" i="13"/>
  <c r="N223" i="14"/>
  <c r="M921" i="15"/>
  <c r="M273" i="13"/>
  <c r="M872" i="13"/>
  <c r="L224" i="14"/>
  <c r="N224" i="14" s="1"/>
  <c r="K1073" i="15"/>
  <c r="L1073" i="15" s="1"/>
  <c r="L914" i="13"/>
  <c r="M115" i="15"/>
  <c r="K116" i="15" s="1"/>
  <c r="L116" i="15" s="1"/>
  <c r="M566" i="15"/>
  <c r="K313" i="13"/>
  <c r="L313" i="13" s="1"/>
  <c r="L816" i="15"/>
  <c r="L814" i="13"/>
  <c r="K1117" i="13"/>
  <c r="M1117" i="13" s="1"/>
  <c r="M23" i="14"/>
  <c r="K675" i="13"/>
  <c r="L675" i="13" s="1"/>
  <c r="L1018" i="13"/>
  <c r="K718" i="13"/>
  <c r="L718" i="13" s="1"/>
  <c r="M484" i="14"/>
  <c r="K665" i="15"/>
  <c r="M665" i="15" s="1"/>
  <c r="M1217" i="13"/>
  <c r="K516" i="15"/>
  <c r="L516" i="15" s="1"/>
  <c r="K370" i="15"/>
  <c r="L370" i="15" s="1"/>
  <c r="M768" i="13"/>
  <c r="K769" i="13" s="1"/>
  <c r="M769" i="13" s="1"/>
  <c r="K1167" i="13"/>
  <c r="M1167" i="13" s="1"/>
  <c r="L126" i="14"/>
  <c r="N126" i="14" s="1"/>
  <c r="L19" i="13"/>
  <c r="K416" i="13"/>
  <c r="M416" i="13" s="1"/>
  <c r="L72" i="13"/>
  <c r="M518" i="13"/>
  <c r="K519" i="13" s="1"/>
  <c r="L519" i="13" s="1"/>
  <c r="N71" i="14"/>
  <c r="M332" i="14"/>
  <c r="K1014" i="15"/>
  <c r="L1014" i="15" s="1"/>
  <c r="K1221" i="15"/>
  <c r="L1221" i="15" s="1"/>
  <c r="K867" i="15"/>
  <c r="L867" i="15" s="1"/>
  <c r="K314" i="15"/>
  <c r="L314" i="15" s="1"/>
  <c r="K471" i="13"/>
  <c r="M471" i="13" s="1"/>
  <c r="M433" i="14"/>
  <c r="K215" i="13"/>
  <c r="M215" i="13" s="1"/>
  <c r="K1117" i="15"/>
  <c r="L1117" i="15" s="1"/>
  <c r="K1272" i="15"/>
  <c r="L1272" i="15" s="1"/>
  <c r="M615" i="15"/>
  <c r="K616" i="15" s="1"/>
  <c r="L616" i="15" s="1"/>
  <c r="L163" i="15"/>
  <c r="M717" i="15"/>
  <c r="K718" i="15" s="1"/>
  <c r="L718" i="15" s="1"/>
  <c r="M218" i="15"/>
  <c r="K219" i="15" s="1"/>
  <c r="L219" i="15" s="1"/>
  <c r="K168" i="13"/>
  <c r="M168" i="13" s="1"/>
  <c r="L175" i="14"/>
  <c r="M175" i="14" s="1"/>
  <c r="K269" i="15"/>
  <c r="M269" i="15" s="1"/>
  <c r="M1272" i="15" l="1"/>
  <c r="L269" i="15"/>
  <c r="M965" i="13"/>
  <c r="L965" i="13"/>
  <c r="M274" i="13"/>
  <c r="N277" i="14"/>
  <c r="L278" i="14" s="1"/>
  <c r="N278" i="14" s="1"/>
  <c r="L769" i="13"/>
  <c r="K770" i="13" s="1"/>
  <c r="M770" i="13" s="1"/>
  <c r="M516" i="15"/>
  <c r="M126" i="14"/>
  <c r="M675" i="13"/>
  <c r="K275" i="13"/>
  <c r="M275" i="13" s="1"/>
  <c r="K1074" i="15"/>
  <c r="M1074" i="15" s="1"/>
  <c r="K617" i="15"/>
  <c r="L617" i="15" s="1"/>
  <c r="L1117" i="13"/>
  <c r="M1014" i="15"/>
  <c r="K815" i="13"/>
  <c r="M815" i="13" s="1"/>
  <c r="M383" i="14"/>
  <c r="K1218" i="13"/>
  <c r="L1218" i="13" s="1"/>
  <c r="K817" i="15"/>
  <c r="M817" i="15" s="1"/>
  <c r="M1073" i="15"/>
  <c r="M69" i="15"/>
  <c r="L665" i="15"/>
  <c r="M1169" i="15"/>
  <c r="K1170" i="15" s="1"/>
  <c r="M1170" i="15" s="1"/>
  <c r="M219" i="15"/>
  <c r="M718" i="15"/>
  <c r="M116" i="15"/>
  <c r="K117" i="15" s="1"/>
  <c r="L471" i="13"/>
  <c r="M224" i="14"/>
  <c r="K1019" i="13"/>
  <c r="M1019" i="13" s="1"/>
  <c r="M519" i="13"/>
  <c r="K520" i="13" s="1"/>
  <c r="L520" i="13" s="1"/>
  <c r="M616" i="15"/>
  <c r="L72" i="14"/>
  <c r="M72" i="14" s="1"/>
  <c r="L873" i="13"/>
  <c r="L117" i="13"/>
  <c r="N175" i="14"/>
  <c r="L176" i="14" s="1"/>
  <c r="N176" i="14" s="1"/>
  <c r="M922" i="15"/>
  <c r="L168" i="13"/>
  <c r="M370" i="13"/>
  <c r="K719" i="13"/>
  <c r="M719" i="13" s="1"/>
  <c r="L24" i="14"/>
  <c r="M24" i="14" s="1"/>
  <c r="M1221" i="15"/>
  <c r="K1222" i="15" s="1"/>
  <c r="L1222" i="15" s="1"/>
  <c r="K270" i="15"/>
  <c r="M270" i="15" s="1"/>
  <c r="K766" i="15"/>
  <c r="L766" i="15" s="1"/>
  <c r="M616" i="13"/>
  <c r="K617" i="13" s="1"/>
  <c r="L215" i="13"/>
  <c r="L467" i="15"/>
  <c r="L333" i="14"/>
  <c r="M333" i="14" s="1"/>
  <c r="L434" i="14"/>
  <c r="N434" i="14" s="1"/>
  <c r="L485" i="14"/>
  <c r="M485" i="14" s="1"/>
  <c r="L416" i="13"/>
  <c r="K164" i="15"/>
  <c r="M164" i="15" s="1"/>
  <c r="K20" i="13"/>
  <c r="M20" i="13" s="1"/>
  <c r="M370" i="15"/>
  <c r="K1073" i="13"/>
  <c r="L1073" i="13" s="1"/>
  <c r="K567" i="15"/>
  <c r="L567" i="15" s="1"/>
  <c r="K569" i="13"/>
  <c r="L569" i="13" s="1"/>
  <c r="M313" i="13"/>
  <c r="K314" i="13" s="1"/>
  <c r="L314" i="13" s="1"/>
  <c r="M1117" i="15"/>
  <c r="K1118" i="15" s="1"/>
  <c r="M1118" i="15" s="1"/>
  <c r="L966" i="15"/>
  <c r="L1167" i="13"/>
  <c r="K676" i="13"/>
  <c r="L676" i="13" s="1"/>
  <c r="M314" i="15"/>
  <c r="L17" i="15"/>
  <c r="K868" i="15"/>
  <c r="M868" i="15" s="1"/>
  <c r="K966" i="13"/>
  <c r="L966" i="13" s="1"/>
  <c r="K417" i="15"/>
  <c r="M417" i="15" s="1"/>
  <c r="K915" i="13"/>
  <c r="L915" i="13" s="1"/>
  <c r="K73" i="13"/>
  <c r="L73" i="13" s="1"/>
  <c r="K1273" i="15"/>
  <c r="M1273" i="15" s="1"/>
  <c r="L127" i="14"/>
  <c r="N127" i="14" s="1"/>
  <c r="K517" i="15"/>
  <c r="M517" i="15" s="1"/>
  <c r="M569" i="13" l="1"/>
  <c r="L417" i="15"/>
  <c r="M766" i="15"/>
  <c r="N72" i="14"/>
  <c r="L1019" i="13"/>
  <c r="M314" i="13"/>
  <c r="K315" i="13" s="1"/>
  <c r="M315" i="13" s="1"/>
  <c r="K220" i="15"/>
  <c r="L220" i="15" s="1"/>
  <c r="M1222" i="15"/>
  <c r="M617" i="15"/>
  <c r="K618" i="15" s="1"/>
  <c r="M618" i="15" s="1"/>
  <c r="L817" i="15"/>
  <c r="K818" i="15" s="1"/>
  <c r="M818" i="15" s="1"/>
  <c r="K371" i="13"/>
  <c r="L371" i="13" s="1"/>
  <c r="M117" i="15"/>
  <c r="L117" i="15"/>
  <c r="K1223" i="15"/>
  <c r="L1223" i="15" s="1"/>
  <c r="M371" i="15"/>
  <c r="L617" i="13"/>
  <c r="M617" i="13"/>
  <c r="K767" i="15"/>
  <c r="M767" i="15" s="1"/>
  <c r="K1020" i="13"/>
  <c r="M1020" i="13" s="1"/>
  <c r="M434" i="14"/>
  <c r="L1273" i="15"/>
  <c r="N24" i="14"/>
  <c r="L384" i="14"/>
  <c r="M384" i="14" s="1"/>
  <c r="L1074" i="15"/>
  <c r="K472" i="13"/>
  <c r="M472" i="13" s="1"/>
  <c r="M176" i="14"/>
  <c r="L20" i="13"/>
  <c r="L719" i="13"/>
  <c r="L815" i="13"/>
  <c r="N333" i="14"/>
  <c r="L334" i="14" s="1"/>
  <c r="L275" i="13"/>
  <c r="M73" i="13"/>
  <c r="K468" i="15"/>
  <c r="M468" i="15" s="1"/>
  <c r="L770" i="13"/>
  <c r="M676" i="13"/>
  <c r="L164" i="15"/>
  <c r="K216" i="13"/>
  <c r="L216" i="13" s="1"/>
  <c r="K169" i="13"/>
  <c r="M169" i="13" s="1"/>
  <c r="K1118" i="13"/>
  <c r="M1118" i="13" s="1"/>
  <c r="M1218" i="13"/>
  <c r="M915" i="13"/>
  <c r="K1168" i="13"/>
  <c r="L1168" i="13" s="1"/>
  <c r="M1073" i="13"/>
  <c r="K719" i="15"/>
  <c r="L719" i="15" s="1"/>
  <c r="M567" i="15"/>
  <c r="K568" i="15" s="1"/>
  <c r="M568" i="15" s="1"/>
  <c r="L517" i="15"/>
  <c r="K967" i="15"/>
  <c r="M967" i="15" s="1"/>
  <c r="K315" i="15"/>
  <c r="L315" i="15" s="1"/>
  <c r="K70" i="15"/>
  <c r="L70" i="15" s="1"/>
  <c r="K118" i="13"/>
  <c r="M118" i="13" s="1"/>
  <c r="K1015" i="15"/>
  <c r="L1015" i="15" s="1"/>
  <c r="L868" i="15"/>
  <c r="L1170" i="15"/>
  <c r="L225" i="14"/>
  <c r="N225" i="14" s="1"/>
  <c r="K18" i="15"/>
  <c r="M18" i="15" s="1"/>
  <c r="M520" i="13"/>
  <c r="K521" i="13" s="1"/>
  <c r="L521" i="13" s="1"/>
  <c r="K874" i="13"/>
  <c r="M874" i="13" s="1"/>
  <c r="K666" i="15"/>
  <c r="M666" i="15" s="1"/>
  <c r="M127" i="14"/>
  <c r="K418" i="15"/>
  <c r="M418" i="15" s="1"/>
  <c r="L1118" i="15"/>
  <c r="K417" i="13"/>
  <c r="M417" i="13" s="1"/>
  <c r="L73" i="14"/>
  <c r="N73" i="14" s="1"/>
  <c r="L270" i="15"/>
  <c r="M278" i="14"/>
  <c r="K923" i="15"/>
  <c r="L923" i="15" s="1"/>
  <c r="K371" i="15"/>
  <c r="L371" i="15" s="1"/>
  <c r="M966" i="13"/>
  <c r="K967" i="13" s="1"/>
  <c r="L967" i="13" s="1"/>
  <c r="N485" i="14"/>
  <c r="L486" i="14" s="1"/>
  <c r="M486" i="14" s="1"/>
  <c r="K570" i="13"/>
  <c r="M570" i="13" s="1"/>
  <c r="L818" i="15" l="1"/>
  <c r="L874" i="13"/>
  <c r="N486" i="14"/>
  <c r="M220" i="15"/>
  <c r="K221" i="15" s="1"/>
  <c r="M221" i="15" s="1"/>
  <c r="M923" i="15"/>
  <c r="M719" i="15"/>
  <c r="M371" i="13"/>
  <c r="K372" i="13" s="1"/>
  <c r="M372" i="13" s="1"/>
  <c r="L487" i="14"/>
  <c r="M487" i="14" s="1"/>
  <c r="M1074" i="13"/>
  <c r="M1219" i="13"/>
  <c r="L385" i="14"/>
  <c r="N385" i="14" s="1"/>
  <c r="K968" i="13"/>
  <c r="L968" i="13" s="1"/>
  <c r="M334" i="14"/>
  <c r="N334" i="14"/>
  <c r="K677" i="13"/>
  <c r="L677" i="13" s="1"/>
  <c r="K276" i="13"/>
  <c r="L276" i="13" s="1"/>
  <c r="K1074" i="13"/>
  <c r="L1074" i="13" s="1"/>
  <c r="M967" i="13"/>
  <c r="K271" i="15"/>
  <c r="M271" i="15" s="1"/>
  <c r="M1168" i="13"/>
  <c r="L18" i="15"/>
  <c r="M1223" i="15"/>
  <c r="K1224" i="15" s="1"/>
  <c r="L118" i="13"/>
  <c r="K1119" i="15"/>
  <c r="M1119" i="15" s="1"/>
  <c r="M225" i="14"/>
  <c r="L1118" i="13"/>
  <c r="L25" i="14"/>
  <c r="M25" i="14" s="1"/>
  <c r="K771" i="13"/>
  <c r="L771" i="13" s="1"/>
  <c r="K720" i="13"/>
  <c r="L720" i="13" s="1"/>
  <c r="K118" i="15"/>
  <c r="M118" i="15" s="1"/>
  <c r="L418" i="15"/>
  <c r="L169" i="13"/>
  <c r="K21" i="13"/>
  <c r="M21" i="13" s="1"/>
  <c r="L1020" i="13"/>
  <c r="M1015" i="15"/>
  <c r="K1016" i="15" s="1"/>
  <c r="L1016" i="15" s="1"/>
  <c r="K916" i="13"/>
  <c r="L916" i="13" s="1"/>
  <c r="L315" i="13"/>
  <c r="L468" i="15"/>
  <c r="K1219" i="13"/>
  <c r="L1219" i="13" s="1"/>
  <c r="L128" i="14"/>
  <c r="N128" i="14" s="1"/>
  <c r="L967" i="15"/>
  <c r="L177" i="14"/>
  <c r="M177" i="14" s="1"/>
  <c r="M73" i="14"/>
  <c r="L568" i="15"/>
  <c r="M521" i="13"/>
  <c r="M315" i="15"/>
  <c r="K618" i="13"/>
  <c r="M618" i="13" s="1"/>
  <c r="N384" i="14"/>
  <c r="L417" i="13"/>
  <c r="K372" i="15"/>
  <c r="M372" i="15" s="1"/>
  <c r="L666" i="15"/>
  <c r="K869" i="15"/>
  <c r="M869" i="15" s="1"/>
  <c r="K518" i="15"/>
  <c r="L518" i="15" s="1"/>
  <c r="M216" i="13"/>
  <c r="L472" i="13"/>
  <c r="L221" i="15"/>
  <c r="K74" i="13"/>
  <c r="L74" i="13" s="1"/>
  <c r="K1274" i="15"/>
  <c r="M1274" i="15" s="1"/>
  <c r="M70" i="15"/>
  <c r="K1171" i="15"/>
  <c r="M1171" i="15" s="1"/>
  <c r="K924" i="15"/>
  <c r="M924" i="15" s="1"/>
  <c r="L767" i="15"/>
  <c r="L618" i="15"/>
  <c r="K875" i="13"/>
  <c r="M875" i="13" s="1"/>
  <c r="L435" i="14"/>
  <c r="M435" i="14" s="1"/>
  <c r="K816" i="13"/>
  <c r="L816" i="13" s="1"/>
  <c r="L570" i="13"/>
  <c r="L279" i="14"/>
  <c r="N279" i="14" s="1"/>
  <c r="K819" i="15"/>
  <c r="M819" i="15" s="1"/>
  <c r="K720" i="15"/>
  <c r="M720" i="15" s="1"/>
  <c r="K165" i="15"/>
  <c r="M165" i="15" s="1"/>
  <c r="K1075" i="15"/>
  <c r="M1075" i="15" s="1"/>
  <c r="N25" i="14" l="1"/>
  <c r="L372" i="13"/>
  <c r="M518" i="15"/>
  <c r="L875" i="13"/>
  <c r="L924" i="15"/>
  <c r="L271" i="15"/>
  <c r="K272" i="15" s="1"/>
  <c r="M272" i="15" s="1"/>
  <c r="M279" i="14"/>
  <c r="M720" i="13"/>
  <c r="K721" i="13" s="1"/>
  <c r="M721" i="13" s="1"/>
  <c r="M816" i="13"/>
  <c r="M276" i="13"/>
  <c r="K277" i="13" s="1"/>
  <c r="M277" i="13" s="1"/>
  <c r="L1075" i="15"/>
  <c r="N487" i="14"/>
  <c r="L488" i="14" s="1"/>
  <c r="N488" i="14" s="1"/>
  <c r="L1274" i="15"/>
  <c r="K1275" i="15" s="1"/>
  <c r="L1275" i="15" s="1"/>
  <c r="K1169" i="13"/>
  <c r="L1169" i="13" s="1"/>
  <c r="M968" i="13"/>
  <c r="K969" i="13" s="1"/>
  <c r="M969" i="13" s="1"/>
  <c r="M916" i="13"/>
  <c r="K917" i="13" s="1"/>
  <c r="L917" i="13" s="1"/>
  <c r="K316" i="15"/>
  <c r="L316" i="15" s="1"/>
  <c r="L1224" i="15"/>
  <c r="M1224" i="15"/>
  <c r="K519" i="15"/>
  <c r="L519" i="15" s="1"/>
  <c r="K1119" i="13"/>
  <c r="M1119" i="13" s="1"/>
  <c r="L1171" i="15"/>
  <c r="N177" i="14"/>
  <c r="K71" i="15"/>
  <c r="L71" i="15" s="1"/>
  <c r="L335" i="14"/>
  <c r="N335" i="14" s="1"/>
  <c r="L869" i="15"/>
  <c r="K119" i="13"/>
  <c r="L119" i="13" s="1"/>
  <c r="L720" i="15"/>
  <c r="L372" i="15"/>
  <c r="M128" i="14"/>
  <c r="K217" i="13"/>
  <c r="L217" i="13" s="1"/>
  <c r="N435" i="14"/>
  <c r="L436" i="14" s="1"/>
  <c r="N436" i="14" s="1"/>
  <c r="L1119" i="15"/>
  <c r="K419" i="15"/>
  <c r="M419" i="15" s="1"/>
  <c r="M1016" i="15"/>
  <c r="L118" i="15"/>
  <c r="K19" i="15"/>
  <c r="L19" i="15" s="1"/>
  <c r="L226" i="14"/>
  <c r="M226" i="14" s="1"/>
  <c r="L165" i="15"/>
  <c r="K170" i="13"/>
  <c r="M170" i="13" s="1"/>
  <c r="K418" i="13"/>
  <c r="M418" i="13" s="1"/>
  <c r="K1220" i="13"/>
  <c r="L1220" i="13" s="1"/>
  <c r="K1021" i="13"/>
  <c r="M1021" i="13" s="1"/>
  <c r="M385" i="14"/>
  <c r="L819" i="15"/>
  <c r="L21" i="13"/>
  <c r="K619" i="15"/>
  <c r="L619" i="15" s="1"/>
  <c r="K222" i="15"/>
  <c r="M222" i="15" s="1"/>
  <c r="L618" i="13"/>
  <c r="K968" i="15"/>
  <c r="M968" i="15" s="1"/>
  <c r="K75" i="13"/>
  <c r="L75" i="13" s="1"/>
  <c r="K768" i="15"/>
  <c r="L768" i="15" s="1"/>
  <c r="K473" i="13"/>
  <c r="M473" i="13" s="1"/>
  <c r="K469" i="15"/>
  <c r="L469" i="15" s="1"/>
  <c r="K373" i="13"/>
  <c r="M373" i="13" s="1"/>
  <c r="K522" i="13"/>
  <c r="L522" i="13" s="1"/>
  <c r="K1076" i="15"/>
  <c r="M1076" i="15" s="1"/>
  <c r="L280" i="14"/>
  <c r="N280" i="14" s="1"/>
  <c r="K316" i="13"/>
  <c r="L316" i="13" s="1"/>
  <c r="M771" i="13"/>
  <c r="M74" i="13"/>
  <c r="L74" i="14"/>
  <c r="N74" i="14" s="1"/>
  <c r="K667" i="15"/>
  <c r="M667" i="15" s="1"/>
  <c r="K571" i="13"/>
  <c r="L571" i="13" s="1"/>
  <c r="K925" i="15"/>
  <c r="M925" i="15" s="1"/>
  <c r="K1075" i="13"/>
  <c r="M1075" i="13" s="1"/>
  <c r="K817" i="13"/>
  <c r="M817" i="13" s="1"/>
  <c r="K876" i="13"/>
  <c r="M876" i="13" s="1"/>
  <c r="K569" i="15"/>
  <c r="L569" i="15" s="1"/>
  <c r="L26" i="14"/>
  <c r="N26" i="14" s="1"/>
  <c r="M677" i="13"/>
  <c r="K678" i="13" s="1"/>
  <c r="L678" i="13" s="1"/>
  <c r="M71" i="15" l="1"/>
  <c r="N226" i="14"/>
  <c r="M917" i="13"/>
  <c r="L1021" i="13"/>
  <c r="L968" i="15"/>
  <c r="K969" i="15" s="1"/>
  <c r="M969" i="15" s="1"/>
  <c r="L170" i="13"/>
  <c r="M217" i="13"/>
  <c r="M469" i="15"/>
  <c r="K470" i="15" s="1"/>
  <c r="L721" i="13"/>
  <c r="K722" i="13" s="1"/>
  <c r="M722" i="13" s="1"/>
  <c r="M74" i="14"/>
  <c r="L75" i="14" s="1"/>
  <c r="N75" i="14" s="1"/>
  <c r="M678" i="13"/>
  <c r="M522" i="13"/>
  <c r="K523" i="13" s="1"/>
  <c r="L523" i="13" s="1"/>
  <c r="M316" i="15"/>
  <c r="L272" i="15"/>
  <c r="K273" i="15" s="1"/>
  <c r="M1169" i="13"/>
  <c r="K1170" i="13" s="1"/>
  <c r="L1170" i="13" s="1"/>
  <c r="K679" i="13"/>
  <c r="M679" i="13" s="1"/>
  <c r="M119" i="13"/>
  <c r="K120" i="13" s="1"/>
  <c r="M120" i="13" s="1"/>
  <c r="K1022" i="13"/>
  <c r="L1022" i="13" s="1"/>
  <c r="L222" i="15"/>
  <c r="M569" i="15"/>
  <c r="K570" i="15" s="1"/>
  <c r="L570" i="15" s="1"/>
  <c r="M316" i="13"/>
  <c r="K317" i="13" s="1"/>
  <c r="L317" i="13" s="1"/>
  <c r="M1220" i="13"/>
  <c r="L418" i="13"/>
  <c r="L277" i="13"/>
  <c r="M488" i="14"/>
  <c r="M436" i="14"/>
  <c r="L925" i="15"/>
  <c r="M519" i="15"/>
  <c r="K520" i="15" s="1"/>
  <c r="M520" i="15" s="1"/>
  <c r="M619" i="15"/>
  <c r="K620" i="15" s="1"/>
  <c r="L620" i="15" s="1"/>
  <c r="L1076" i="15"/>
  <c r="L473" i="13"/>
  <c r="M26" i="14"/>
  <c r="M280" i="14"/>
  <c r="K119" i="15"/>
  <c r="L119" i="15" s="1"/>
  <c r="L419" i="15"/>
  <c r="M335" i="14"/>
  <c r="K1017" i="15"/>
  <c r="L1017" i="15" s="1"/>
  <c r="L876" i="13"/>
  <c r="M1275" i="15"/>
  <c r="K1276" i="15" s="1"/>
  <c r="M1276" i="15" s="1"/>
  <c r="L969" i="13"/>
  <c r="L227" i="14"/>
  <c r="M227" i="14" s="1"/>
  <c r="M19" i="15"/>
  <c r="M571" i="13"/>
  <c r="K572" i="13" s="1"/>
  <c r="K1120" i="15"/>
  <c r="M1120" i="15" s="1"/>
  <c r="K72" i="15"/>
  <c r="L72" i="15" s="1"/>
  <c r="L667" i="15"/>
  <c r="L817" i="13"/>
  <c r="L373" i="13"/>
  <c r="L178" i="14"/>
  <c r="M178" i="14" s="1"/>
  <c r="K870" i="15"/>
  <c r="M870" i="15" s="1"/>
  <c r="M768" i="15"/>
  <c r="K769" i="15" s="1"/>
  <c r="M75" i="13"/>
  <c r="K22" i="13"/>
  <c r="M22" i="13" s="1"/>
  <c r="K171" i="13"/>
  <c r="L171" i="13" s="1"/>
  <c r="K218" i="13"/>
  <c r="M218" i="13" s="1"/>
  <c r="K1172" i="15"/>
  <c r="M1172" i="15" s="1"/>
  <c r="K1225" i="15"/>
  <c r="M1225" i="15" s="1"/>
  <c r="K918" i="13"/>
  <c r="L918" i="13" s="1"/>
  <c r="K820" i="15"/>
  <c r="M820" i="15" s="1"/>
  <c r="L129" i="14"/>
  <c r="N129" i="14" s="1"/>
  <c r="K772" i="13"/>
  <c r="L772" i="13" s="1"/>
  <c r="L386" i="14"/>
  <c r="N386" i="14" s="1"/>
  <c r="K166" i="15"/>
  <c r="M166" i="15" s="1"/>
  <c r="K373" i="15"/>
  <c r="L373" i="15" s="1"/>
  <c r="L1119" i="13"/>
  <c r="L1075" i="13"/>
  <c r="K619" i="13"/>
  <c r="M619" i="13" s="1"/>
  <c r="K721" i="15"/>
  <c r="M721" i="15" s="1"/>
  <c r="N178" i="14" l="1"/>
  <c r="M1017" i="15"/>
  <c r="M119" i="15"/>
  <c r="M470" i="15"/>
  <c r="L470" i="15"/>
  <c r="M273" i="15"/>
  <c r="L273" i="15"/>
  <c r="K317" i="15"/>
  <c r="L317" i="15" s="1"/>
  <c r="M317" i="15"/>
  <c r="L969" i="15"/>
  <c r="M1170" i="13"/>
  <c r="K1171" i="13" s="1"/>
  <c r="M1022" i="13"/>
  <c r="K1023" i="13" s="1"/>
  <c r="L721" i="15"/>
  <c r="K722" i="15" s="1"/>
  <c r="L722" i="15" s="1"/>
  <c r="L870" i="15"/>
  <c r="K871" i="15" s="1"/>
  <c r="M871" i="15" s="1"/>
  <c r="L820" i="15"/>
  <c r="M171" i="13"/>
  <c r="M75" i="14"/>
  <c r="M570" i="15"/>
  <c r="K571" i="15" s="1"/>
  <c r="M571" i="15" s="1"/>
  <c r="K120" i="15"/>
  <c r="M120" i="15" s="1"/>
  <c r="L572" i="13"/>
  <c r="M572" i="13"/>
  <c r="L228" i="14"/>
  <c r="M228" i="14" s="1"/>
  <c r="L769" i="15"/>
  <c r="M769" i="15"/>
  <c r="K919" i="13"/>
  <c r="L919" i="13" s="1"/>
  <c r="L722" i="13"/>
  <c r="L520" i="15"/>
  <c r="K877" i="13"/>
  <c r="M877" i="13" s="1"/>
  <c r="M317" i="13"/>
  <c r="K318" i="13" s="1"/>
  <c r="L318" i="13" s="1"/>
  <c r="K926" i="15"/>
  <c r="L926" i="15" s="1"/>
  <c r="L437" i="14"/>
  <c r="N437" i="14" s="1"/>
  <c r="M918" i="13"/>
  <c r="M373" i="15"/>
  <c r="K374" i="15" s="1"/>
  <c r="M374" i="15" s="1"/>
  <c r="L336" i="14"/>
  <c r="N336" i="14" s="1"/>
  <c r="L489" i="14"/>
  <c r="N489" i="14" s="1"/>
  <c r="K1018" i="15"/>
  <c r="M1018" i="15" s="1"/>
  <c r="L166" i="15"/>
  <c r="L1225" i="15"/>
  <c r="K420" i="15"/>
  <c r="L420" i="15" s="1"/>
  <c r="K278" i="13"/>
  <c r="L278" i="13" s="1"/>
  <c r="M620" i="15"/>
  <c r="K621" i="15" s="1"/>
  <c r="L621" i="15" s="1"/>
  <c r="L1120" i="15"/>
  <c r="K419" i="13"/>
  <c r="L419" i="13" s="1"/>
  <c r="M772" i="13"/>
  <c r="K773" i="13" s="1"/>
  <c r="L773" i="13" s="1"/>
  <c r="K471" i="15"/>
  <c r="L471" i="15" s="1"/>
  <c r="M72" i="15"/>
  <c r="K73" i="15" s="1"/>
  <c r="M386" i="14"/>
  <c r="L1172" i="15"/>
  <c r="L179" i="14"/>
  <c r="M179" i="14" s="1"/>
  <c r="L120" i="13"/>
  <c r="L1276" i="15"/>
  <c r="K374" i="13"/>
  <c r="M374" i="13" s="1"/>
  <c r="L281" i="14"/>
  <c r="M281" i="14" s="1"/>
  <c r="L22" i="13"/>
  <c r="K818" i="13"/>
  <c r="M818" i="13" s="1"/>
  <c r="L27" i="14"/>
  <c r="N27" i="14" s="1"/>
  <c r="K223" i="15"/>
  <c r="M223" i="15" s="1"/>
  <c r="K1221" i="13"/>
  <c r="L1221" i="13" s="1"/>
  <c r="K76" i="13"/>
  <c r="L76" i="13" s="1"/>
  <c r="L679" i="13"/>
  <c r="M523" i="13"/>
  <c r="K668" i="15"/>
  <c r="L668" i="15" s="1"/>
  <c r="N227" i="14"/>
  <c r="K474" i="13"/>
  <c r="L474" i="13" s="1"/>
  <c r="K1076" i="13"/>
  <c r="M1076" i="13" s="1"/>
  <c r="M129" i="14"/>
  <c r="L218" i="13"/>
  <c r="K1077" i="15"/>
  <c r="M1077" i="15" s="1"/>
  <c r="K20" i="15"/>
  <c r="L20" i="15" s="1"/>
  <c r="L619" i="13"/>
  <c r="K274" i="15"/>
  <c r="L274" i="15" s="1"/>
  <c r="K1120" i="13"/>
  <c r="M1120" i="13" s="1"/>
  <c r="K970" i="13"/>
  <c r="M970" i="13" s="1"/>
  <c r="N179" i="14" l="1"/>
  <c r="M1221" i="13"/>
  <c r="K821" i="15"/>
  <c r="M821" i="15" s="1"/>
  <c r="M1023" i="13"/>
  <c r="L1023" i="13"/>
  <c r="N76" i="14"/>
  <c r="M1171" i="13"/>
  <c r="L1171" i="13"/>
  <c r="L821" i="15"/>
  <c r="M27" i="14"/>
  <c r="L28" i="14" s="1"/>
  <c r="N28" i="14" s="1"/>
  <c r="M919" i="13"/>
  <c r="M419" i="13"/>
  <c r="K420" i="13" s="1"/>
  <c r="M420" i="13" s="1"/>
  <c r="M926" i="15"/>
  <c r="K927" i="15" s="1"/>
  <c r="M927" i="15" s="1"/>
  <c r="K172" i="13"/>
  <c r="L172" i="13" s="1"/>
  <c r="K970" i="15"/>
  <c r="M970" i="15" s="1"/>
  <c r="N228" i="14"/>
  <c r="L229" i="14" s="1"/>
  <c r="N229" i="14" s="1"/>
  <c r="L76" i="14"/>
  <c r="M773" i="13"/>
  <c r="M474" i="13"/>
  <c r="M76" i="14"/>
  <c r="L223" i="15"/>
  <c r="K318" i="15"/>
  <c r="M73" i="15"/>
  <c r="L73" i="15"/>
  <c r="K920" i="13"/>
  <c r="M920" i="13" s="1"/>
  <c r="L387" i="14"/>
  <c r="N387" i="14" s="1"/>
  <c r="M318" i="13"/>
  <c r="K475" i="13"/>
  <c r="L475" i="13" s="1"/>
  <c r="L77" i="14"/>
  <c r="N77" i="14" s="1"/>
  <c r="K23" i="13"/>
  <c r="L23" i="13" s="1"/>
  <c r="L877" i="13"/>
  <c r="M489" i="14"/>
  <c r="N281" i="14"/>
  <c r="L374" i="15"/>
  <c r="L970" i="13"/>
  <c r="K723" i="13"/>
  <c r="L723" i="13" s="1"/>
  <c r="L1077" i="15"/>
  <c r="L374" i="13"/>
  <c r="M420" i="15"/>
  <c r="K421" i="15" s="1"/>
  <c r="L421" i="15" s="1"/>
  <c r="M722" i="15"/>
  <c r="K524" i="13"/>
  <c r="L524" i="13" s="1"/>
  <c r="K1172" i="13"/>
  <c r="M1172" i="13" s="1"/>
  <c r="M274" i="15"/>
  <c r="K275" i="15" s="1"/>
  <c r="L275" i="15" s="1"/>
  <c r="K620" i="13"/>
  <c r="L620" i="13" s="1"/>
  <c r="L871" i="15"/>
  <c r="K521" i="15"/>
  <c r="L521" i="15" s="1"/>
  <c r="L120" i="15"/>
  <c r="K680" i="13"/>
  <c r="L680" i="13" s="1"/>
  <c r="M336" i="14"/>
  <c r="M76" i="13"/>
  <c r="K77" i="13" s="1"/>
  <c r="M77" i="13" s="1"/>
  <c r="K1222" i="13"/>
  <c r="M1222" i="13" s="1"/>
  <c r="K219" i="13"/>
  <c r="L219" i="13" s="1"/>
  <c r="K1226" i="15"/>
  <c r="M1226" i="15" s="1"/>
  <c r="L180" i="14"/>
  <c r="N180" i="14" s="1"/>
  <c r="L818" i="13"/>
  <c r="M668" i="15"/>
  <c r="M278" i="13"/>
  <c r="K224" i="15"/>
  <c r="M224" i="15" s="1"/>
  <c r="M437" i="14"/>
  <c r="M20" i="15"/>
  <c r="K21" i="15" s="1"/>
  <c r="L21" i="15" s="1"/>
  <c r="L1120" i="13"/>
  <c r="L1076" i="13"/>
  <c r="K1277" i="15"/>
  <c r="M1277" i="15" s="1"/>
  <c r="M471" i="15"/>
  <c r="L1018" i="15"/>
  <c r="M621" i="15"/>
  <c r="L571" i="15"/>
  <c r="K1121" i="15"/>
  <c r="M1121" i="15" s="1"/>
  <c r="L130" i="14"/>
  <c r="M130" i="14" s="1"/>
  <c r="K121" i="13"/>
  <c r="M121" i="13" s="1"/>
  <c r="K1173" i="15"/>
  <c r="M1173" i="15" s="1"/>
  <c r="K573" i="13"/>
  <c r="L573" i="13" s="1"/>
  <c r="K774" i="13"/>
  <c r="L774" i="13" s="1"/>
  <c r="K167" i="15"/>
  <c r="M167" i="15" s="1"/>
  <c r="K1024" i="13"/>
  <c r="M1024" i="13" s="1"/>
  <c r="K770" i="15"/>
  <c r="L770" i="15" s="1"/>
  <c r="K822" i="15" l="1"/>
  <c r="M822" i="15" s="1"/>
  <c r="L1172" i="13"/>
  <c r="M475" i="13"/>
  <c r="L970" i="15"/>
  <c r="K971" i="15" s="1"/>
  <c r="M971" i="15" s="1"/>
  <c r="M620" i="13"/>
  <c r="M318" i="15"/>
  <c r="L318" i="15"/>
  <c r="K319" i="15" s="1"/>
  <c r="M319" i="15" s="1"/>
  <c r="L1121" i="15"/>
  <c r="K1122" i="15" s="1"/>
  <c r="M1122" i="15" s="1"/>
  <c r="M23" i="13"/>
  <c r="K24" i="13" s="1"/>
  <c r="L24" i="13" s="1"/>
  <c r="L1226" i="15"/>
  <c r="K1227" i="15" s="1"/>
  <c r="L1227" i="15" s="1"/>
  <c r="M770" i="15"/>
  <c r="K771" i="15" s="1"/>
  <c r="L771" i="15" s="1"/>
  <c r="L1277" i="15"/>
  <c r="K1278" i="15" s="1"/>
  <c r="L1278" i="15" s="1"/>
  <c r="M275" i="15"/>
  <c r="K276" i="15" s="1"/>
  <c r="M276" i="15" s="1"/>
  <c r="L420" i="13"/>
  <c r="K421" i="13" s="1"/>
  <c r="M421" i="13" s="1"/>
  <c r="M172" i="13"/>
  <c r="K173" i="13" s="1"/>
  <c r="L173" i="13" s="1"/>
  <c r="K220" i="13"/>
  <c r="L220" i="13" s="1"/>
  <c r="L77" i="13"/>
  <c r="M21" i="15"/>
  <c r="K22" i="15" s="1"/>
  <c r="M421" i="15"/>
  <c r="K621" i="13"/>
  <c r="L621" i="13" s="1"/>
  <c r="K572" i="15"/>
  <c r="L572" i="15" s="1"/>
  <c r="K819" i="13"/>
  <c r="L819" i="13" s="1"/>
  <c r="K279" i="13"/>
  <c r="L279" i="13" s="1"/>
  <c r="L337" i="14"/>
  <c r="N337" i="14" s="1"/>
  <c r="M524" i="13"/>
  <c r="L1173" i="15"/>
  <c r="K1173" i="13"/>
  <c r="M1173" i="13" s="1"/>
  <c r="L490" i="14"/>
  <c r="N490" i="14" s="1"/>
  <c r="M387" i="14"/>
  <c r="K669" i="15"/>
  <c r="L669" i="15" s="1"/>
  <c r="M573" i="13"/>
  <c r="K574" i="13" s="1"/>
  <c r="M574" i="13" s="1"/>
  <c r="K1019" i="15"/>
  <c r="M1019" i="15" s="1"/>
  <c r="M180" i="14"/>
  <c r="K878" i="13"/>
  <c r="L878" i="13" s="1"/>
  <c r="M28" i="14"/>
  <c r="M680" i="13"/>
  <c r="K319" i="13"/>
  <c r="L319" i="13" s="1"/>
  <c r="K622" i="15"/>
  <c r="L622" i="15" s="1"/>
  <c r="M229" i="14"/>
  <c r="L319" i="15"/>
  <c r="K472" i="15"/>
  <c r="L472" i="15" s="1"/>
  <c r="K121" i="15"/>
  <c r="M121" i="15" s="1"/>
  <c r="K1077" i="13"/>
  <c r="M1077" i="13" s="1"/>
  <c r="L282" i="14"/>
  <c r="M282" i="14" s="1"/>
  <c r="L822" i="15"/>
  <c r="M219" i="13"/>
  <c r="L927" i="15"/>
  <c r="L167" i="15"/>
  <c r="K375" i="13"/>
  <c r="M375" i="13" s="1"/>
  <c r="L1222" i="13"/>
  <c r="M521" i="15"/>
  <c r="K522" i="15" s="1"/>
  <c r="L522" i="15" s="1"/>
  <c r="M723" i="13"/>
  <c r="M77" i="14"/>
  <c r="L920" i="13"/>
  <c r="K723" i="15"/>
  <c r="L723" i="15" s="1"/>
  <c r="K476" i="13"/>
  <c r="M476" i="13" s="1"/>
  <c r="L121" i="13"/>
  <c r="L438" i="14"/>
  <c r="N438" i="14" s="1"/>
  <c r="M774" i="13"/>
  <c r="N130" i="14"/>
  <c r="L131" i="14" s="1"/>
  <c r="M131" i="14" s="1"/>
  <c r="L224" i="15"/>
  <c r="K872" i="15"/>
  <c r="M872" i="15" s="1"/>
  <c r="K971" i="13"/>
  <c r="M971" i="13" s="1"/>
  <c r="K74" i="15"/>
  <c r="M74" i="15" s="1"/>
  <c r="L1024" i="13"/>
  <c r="K1121" i="13"/>
  <c r="M1121" i="13" s="1"/>
  <c r="K1078" i="15"/>
  <c r="L1078" i="15" s="1"/>
  <c r="L971" i="15"/>
  <c r="K375" i="15"/>
  <c r="M375" i="15" s="1"/>
  <c r="M1278" i="15" l="1"/>
  <c r="L1121" i="13"/>
  <c r="M490" i="14"/>
  <c r="M522" i="15"/>
  <c r="M771" i="15"/>
  <c r="K772" i="15" s="1"/>
  <c r="M772" i="15" s="1"/>
  <c r="M669" i="15"/>
  <c r="L375" i="13"/>
  <c r="K376" i="13" s="1"/>
  <c r="M723" i="15"/>
  <c r="K724" i="15" s="1"/>
  <c r="M572" i="15"/>
  <c r="K573" i="15" s="1"/>
  <c r="M573" i="15" s="1"/>
  <c r="M220" i="13"/>
  <c r="K221" i="13" s="1"/>
  <c r="L221" i="13" s="1"/>
  <c r="M173" i="13"/>
  <c r="K174" i="13" s="1"/>
  <c r="L971" i="13"/>
  <c r="K972" i="13" s="1"/>
  <c r="M972" i="13" s="1"/>
  <c r="K422" i="15"/>
  <c r="L422" i="15" s="1"/>
  <c r="L22" i="15"/>
  <c r="M22" i="15"/>
  <c r="K1279" i="15"/>
  <c r="L1279" i="15" s="1"/>
  <c r="K523" i="15"/>
  <c r="L523" i="15" s="1"/>
  <c r="L491" i="14"/>
  <c r="N491" i="14" s="1"/>
  <c r="M878" i="13"/>
  <c r="K879" i="13" s="1"/>
  <c r="M879" i="13" s="1"/>
  <c r="L421" i="13"/>
  <c r="M438" i="14"/>
  <c r="K1122" i="13"/>
  <c r="M1122" i="13" s="1"/>
  <c r="K1174" i="15"/>
  <c r="M1174" i="15" s="1"/>
  <c r="K168" i="15"/>
  <c r="L168" i="15" s="1"/>
  <c r="L181" i="14"/>
  <c r="N181" i="14" s="1"/>
  <c r="M337" i="14"/>
  <c r="N131" i="14"/>
  <c r="M24" i="13"/>
  <c r="K25" i="13" s="1"/>
  <c r="M25" i="13" s="1"/>
  <c r="M1227" i="15"/>
  <c r="L74" i="15"/>
  <c r="K525" i="13"/>
  <c r="L525" i="13" s="1"/>
  <c r="K320" i="15"/>
  <c r="L320" i="15" s="1"/>
  <c r="K724" i="13"/>
  <c r="L724" i="13" s="1"/>
  <c r="K1025" i="13"/>
  <c r="M1025" i="13" s="1"/>
  <c r="L230" i="14"/>
  <c r="M230" i="14" s="1"/>
  <c r="L1019" i="15"/>
  <c r="L574" i="13"/>
  <c r="K928" i="15"/>
  <c r="L928" i="15" s="1"/>
  <c r="L476" i="13"/>
  <c r="M819" i="13"/>
  <c r="K820" i="13" s="1"/>
  <c r="L820" i="13" s="1"/>
  <c r="K775" i="13"/>
  <c r="L775" i="13" s="1"/>
  <c r="K823" i="15"/>
  <c r="M823" i="15" s="1"/>
  <c r="L388" i="14"/>
  <c r="M388" i="14" s="1"/>
  <c r="M622" i="15"/>
  <c r="K623" i="15" s="1"/>
  <c r="L623" i="15" s="1"/>
  <c r="M279" i="13"/>
  <c r="K280" i="13" s="1"/>
  <c r="L280" i="13" s="1"/>
  <c r="L78" i="14"/>
  <c r="N78" i="14" s="1"/>
  <c r="N282" i="14"/>
  <c r="L121" i="15"/>
  <c r="K78" i="13"/>
  <c r="M78" i="13" s="1"/>
  <c r="K122" i="13"/>
  <c r="L122" i="13" s="1"/>
  <c r="M319" i="13"/>
  <c r="K320" i="13" s="1"/>
  <c r="M320" i="13" s="1"/>
  <c r="K670" i="15"/>
  <c r="M670" i="15" s="1"/>
  <c r="M472" i="15"/>
  <c r="L375" i="15"/>
  <c r="K921" i="13"/>
  <c r="M921" i="13" s="1"/>
  <c r="K681" i="13"/>
  <c r="L681" i="13" s="1"/>
  <c r="K972" i="15"/>
  <c r="M972" i="15" s="1"/>
  <c r="L29" i="14"/>
  <c r="N29" i="14" s="1"/>
  <c r="M1078" i="15"/>
  <c r="L872" i="15"/>
  <c r="M621" i="13"/>
  <c r="K1223" i="13"/>
  <c r="M1223" i="13" s="1"/>
  <c r="L1077" i="13"/>
  <c r="L1122" i="15"/>
  <c r="L1173" i="13"/>
  <c r="L276" i="15"/>
  <c r="K225" i="15"/>
  <c r="M225" i="15" s="1"/>
  <c r="M523" i="15" l="1"/>
  <c r="L376" i="13"/>
  <c r="K377" i="13" s="1"/>
  <c r="M377" i="13" s="1"/>
  <c r="M376" i="13"/>
  <c r="M174" i="13"/>
  <c r="L174" i="13"/>
  <c r="L724" i="15"/>
  <c r="M724" i="15"/>
  <c r="M280" i="13"/>
  <c r="K281" i="13" s="1"/>
  <c r="M281" i="13" s="1"/>
  <c r="L879" i="13"/>
  <c r="K880" i="13" s="1"/>
  <c r="M880" i="13" s="1"/>
  <c r="K1228" i="15"/>
  <c r="L1228" i="15" s="1"/>
  <c r="M320" i="15"/>
  <c r="K321" i="15" s="1"/>
  <c r="M321" i="15" s="1"/>
  <c r="M181" i="14"/>
  <c r="L182" i="14" s="1"/>
  <c r="N182" i="14" s="1"/>
  <c r="M422" i="15"/>
  <c r="K423" i="15" s="1"/>
  <c r="M78" i="14"/>
  <c r="L79" i="14" s="1"/>
  <c r="M79" i="14" s="1"/>
  <c r="L132" i="14"/>
  <c r="M132" i="14" s="1"/>
  <c r="K524" i="15"/>
  <c r="M524" i="15" s="1"/>
  <c r="L338" i="14"/>
  <c r="N338" i="14" s="1"/>
  <c r="L772" i="15"/>
  <c r="L320" i="13"/>
  <c r="K477" i="13"/>
  <c r="M477" i="13" s="1"/>
  <c r="L283" i="14"/>
  <c r="M283" i="14" s="1"/>
  <c r="M820" i="13"/>
  <c r="L25" i="13"/>
  <c r="L225" i="15"/>
  <c r="K277" i="15"/>
  <c r="L277" i="15" s="1"/>
  <c r="M491" i="14"/>
  <c r="M681" i="13"/>
  <c r="K682" i="13" s="1"/>
  <c r="M682" i="13" s="1"/>
  <c r="L573" i="15"/>
  <c r="M1279" i="15"/>
  <c r="K1280" i="15" s="1"/>
  <c r="L1280" i="15" s="1"/>
  <c r="M221" i="13"/>
  <c r="L921" i="13"/>
  <c r="N388" i="14"/>
  <c r="N230" i="14"/>
  <c r="K75" i="15"/>
  <c r="L75" i="15" s="1"/>
  <c r="L1174" i="15"/>
  <c r="K622" i="13"/>
  <c r="L622" i="13" s="1"/>
  <c r="K1020" i="15"/>
  <c r="M1020" i="15" s="1"/>
  <c r="L1223" i="13"/>
  <c r="M122" i="13"/>
  <c r="K123" i="13" s="1"/>
  <c r="L123" i="13" s="1"/>
  <c r="K473" i="15"/>
  <c r="L473" i="15" s="1"/>
  <c r="K175" i="13"/>
  <c r="M175" i="13" s="1"/>
  <c r="K1174" i="13"/>
  <c r="M1174" i="13" s="1"/>
  <c r="K1123" i="15"/>
  <c r="M1123" i="15" s="1"/>
  <c r="K376" i="15"/>
  <c r="M376" i="15" s="1"/>
  <c r="L1025" i="13"/>
  <c r="L1122" i="13"/>
  <c r="K1079" i="15"/>
  <c r="L1079" i="15" s="1"/>
  <c r="M525" i="13"/>
  <c r="K526" i="13" s="1"/>
  <c r="L526" i="13" s="1"/>
  <c r="K1078" i="13"/>
  <c r="M1078" i="13" s="1"/>
  <c r="M168" i="15"/>
  <c r="M623" i="15"/>
  <c r="M928" i="15"/>
  <c r="K929" i="15" s="1"/>
  <c r="L929" i="15" s="1"/>
  <c r="K725" i="15"/>
  <c r="M725" i="15" s="1"/>
  <c r="L439" i="14"/>
  <c r="M439" i="14" s="1"/>
  <c r="K23" i="15"/>
  <c r="L23" i="15" s="1"/>
  <c r="K873" i="15"/>
  <c r="M873" i="15" s="1"/>
  <c r="L670" i="15"/>
  <c r="L78" i="13"/>
  <c r="L823" i="15"/>
  <c r="M29" i="14"/>
  <c r="K422" i="13"/>
  <c r="L422" i="13" s="1"/>
  <c r="M724" i="13"/>
  <c r="K725" i="13" s="1"/>
  <c r="L725" i="13" s="1"/>
  <c r="L972" i="15"/>
  <c r="K575" i="13"/>
  <c r="M575" i="13" s="1"/>
  <c r="L972" i="13"/>
  <c r="K122" i="15"/>
  <c r="M122" i="15" s="1"/>
  <c r="M775" i="13"/>
  <c r="K776" i="13" s="1"/>
  <c r="L776" i="13" s="1"/>
  <c r="N132" i="14" l="1"/>
  <c r="L524" i="15"/>
  <c r="M1079" i="15"/>
  <c r="M423" i="15"/>
  <c r="L423" i="15"/>
  <c r="M277" i="15"/>
  <c r="K278" i="15" s="1"/>
  <c r="L278" i="15" s="1"/>
  <c r="L133" i="14"/>
  <c r="M133" i="14" s="1"/>
  <c r="M1228" i="15"/>
  <c r="K1229" i="15" s="1"/>
  <c r="L1229" i="15" s="1"/>
  <c r="L1078" i="13"/>
  <c r="K1079" i="13" s="1"/>
  <c r="M1079" i="13" s="1"/>
  <c r="M75" i="15"/>
  <c r="M123" i="13"/>
  <c r="K124" i="13" s="1"/>
  <c r="M124" i="13" s="1"/>
  <c r="K169" i="15"/>
  <c r="L169" i="15" s="1"/>
  <c r="M473" i="15"/>
  <c r="K474" i="15" s="1"/>
  <c r="L474" i="15" s="1"/>
  <c r="M23" i="15"/>
  <c r="K24" i="15" s="1"/>
  <c r="L24" i="15" s="1"/>
  <c r="L1123" i="15"/>
  <c r="K1124" i="15" s="1"/>
  <c r="M1124" i="15" s="1"/>
  <c r="K76" i="15"/>
  <c r="M76" i="15" s="1"/>
  <c r="M929" i="15"/>
  <c r="L377" i="13"/>
  <c r="K26" i="13"/>
  <c r="M26" i="13" s="1"/>
  <c r="K1123" i="13"/>
  <c r="M1123" i="13" s="1"/>
  <c r="L175" i="13"/>
  <c r="M526" i="13"/>
  <c r="K527" i="13" s="1"/>
  <c r="L527" i="13" s="1"/>
  <c r="M1229" i="15"/>
  <c r="M1280" i="15"/>
  <c r="K1281" i="15" s="1"/>
  <c r="L1281" i="15" s="1"/>
  <c r="N79" i="14"/>
  <c r="L80" i="14" s="1"/>
  <c r="M80" i="14" s="1"/>
  <c r="N439" i="14"/>
  <c r="L440" i="14" s="1"/>
  <c r="M440" i="14" s="1"/>
  <c r="L389" i="14"/>
  <c r="M389" i="14" s="1"/>
  <c r="K525" i="15"/>
  <c r="M525" i="15" s="1"/>
  <c r="K1026" i="13"/>
  <c r="M1026" i="13" s="1"/>
  <c r="M776" i="13"/>
  <c r="K824" i="15"/>
  <c r="M824" i="15" s="1"/>
  <c r="L725" i="15"/>
  <c r="L880" i="13"/>
  <c r="K1224" i="13"/>
  <c r="M1224" i="13" s="1"/>
  <c r="L682" i="13"/>
  <c r="L477" i="13"/>
  <c r="L281" i="13"/>
  <c r="M182" i="14"/>
  <c r="L1174" i="13"/>
  <c r="K1080" i="15"/>
  <c r="M1080" i="15" s="1"/>
  <c r="L231" i="14"/>
  <c r="M231" i="14" s="1"/>
  <c r="M422" i="13"/>
  <c r="L122" i="15"/>
  <c r="K671" i="15"/>
  <c r="M671" i="15" s="1"/>
  <c r="L1020" i="15"/>
  <c r="K321" i="13"/>
  <c r="M321" i="13" s="1"/>
  <c r="K821" i="13"/>
  <c r="L821" i="13" s="1"/>
  <c r="K624" i="15"/>
  <c r="L624" i="15" s="1"/>
  <c r="K922" i="13"/>
  <c r="M922" i="13" s="1"/>
  <c r="L376" i="15"/>
  <c r="K773" i="15"/>
  <c r="L773" i="15" s="1"/>
  <c r="K226" i="15"/>
  <c r="L226" i="15" s="1"/>
  <c r="L873" i="15"/>
  <c r="K574" i="15"/>
  <c r="M574" i="15" s="1"/>
  <c r="N283" i="14"/>
  <c r="L284" i="14" s="1"/>
  <c r="M284" i="14" s="1"/>
  <c r="M725" i="13"/>
  <c r="K973" i="13"/>
  <c r="M973" i="13" s="1"/>
  <c r="L575" i="13"/>
  <c r="K1175" i="15"/>
  <c r="M1175" i="15" s="1"/>
  <c r="M338" i="14"/>
  <c r="M622" i="13"/>
  <c r="K623" i="13" s="1"/>
  <c r="L623" i="13" s="1"/>
  <c r="K222" i="13"/>
  <c r="L222" i="13" s="1"/>
  <c r="K424" i="15"/>
  <c r="M424" i="15" s="1"/>
  <c r="K79" i="13"/>
  <c r="L79" i="13" s="1"/>
  <c r="L492" i="14"/>
  <c r="N492" i="14" s="1"/>
  <c r="L321" i="15"/>
  <c r="L30" i="14"/>
  <c r="N30" i="14" s="1"/>
  <c r="K973" i="15"/>
  <c r="L973" i="15" s="1"/>
  <c r="M222" i="13" l="1"/>
  <c r="L26" i="13"/>
  <c r="L671" i="15"/>
  <c r="M527" i="13"/>
  <c r="L1026" i="13"/>
  <c r="K1027" i="13" s="1"/>
  <c r="L1027" i="13" s="1"/>
  <c r="M773" i="15"/>
  <c r="K774" i="15" s="1"/>
  <c r="M774" i="15" s="1"/>
  <c r="N389" i="14"/>
  <c r="M623" i="13"/>
  <c r="M169" i="15"/>
  <c r="K170" i="15" s="1"/>
  <c r="L170" i="15" s="1"/>
  <c r="M821" i="13"/>
  <c r="K822" i="13" s="1"/>
  <c r="N133" i="14"/>
  <c r="L134" i="14" s="1"/>
  <c r="M134" i="14" s="1"/>
  <c r="M777" i="13"/>
  <c r="K624" i="13"/>
  <c r="M624" i="13" s="1"/>
  <c r="K528" i="13"/>
  <c r="M528" i="13" s="1"/>
  <c r="K672" i="15"/>
  <c r="L672" i="15" s="1"/>
  <c r="N80" i="14"/>
  <c r="L81" i="14" s="1"/>
  <c r="N440" i="14"/>
  <c r="L441" i="14" s="1"/>
  <c r="K881" i="13"/>
  <c r="L881" i="13" s="1"/>
  <c r="M1281" i="15"/>
  <c r="L76" i="15"/>
  <c r="L1079" i="13"/>
  <c r="L1224" i="13"/>
  <c r="M79" i="13"/>
  <c r="K80" i="13" s="1"/>
  <c r="L80" i="13" s="1"/>
  <c r="L824" i="15"/>
  <c r="M24" i="15"/>
  <c r="K25" i="15" s="1"/>
  <c r="L25" i="15" s="1"/>
  <c r="L124" i="13"/>
  <c r="K27" i="13"/>
  <c r="L27" i="13" s="1"/>
  <c r="L973" i="13"/>
  <c r="K378" i="13"/>
  <c r="M378" i="13" s="1"/>
  <c r="N284" i="14"/>
  <c r="M973" i="15"/>
  <c r="N134" i="14"/>
  <c r="K726" i="15"/>
  <c r="L726" i="15" s="1"/>
  <c r="L574" i="15"/>
  <c r="L424" i="15"/>
  <c r="K322" i="15"/>
  <c r="L322" i="15" s="1"/>
  <c r="K223" i="13"/>
  <c r="L223" i="13" s="1"/>
  <c r="L1080" i="15"/>
  <c r="K930" i="15"/>
  <c r="L930" i="15" s="1"/>
  <c r="K377" i="15"/>
  <c r="L377" i="15" s="1"/>
  <c r="K777" i="13"/>
  <c r="L777" i="13" s="1"/>
  <c r="M278" i="15"/>
  <c r="K279" i="15" s="1"/>
  <c r="M279" i="15" s="1"/>
  <c r="M474" i="15"/>
  <c r="N231" i="14"/>
  <c r="K874" i="15"/>
  <c r="M874" i="15" s="1"/>
  <c r="K176" i="13"/>
  <c r="L176" i="13" s="1"/>
  <c r="K726" i="13"/>
  <c r="L726" i="13" s="1"/>
  <c r="M30" i="14"/>
  <c r="L183" i="14"/>
  <c r="N183" i="14" s="1"/>
  <c r="K423" i="13"/>
  <c r="L423" i="13" s="1"/>
  <c r="M492" i="14"/>
  <c r="L321" i="13"/>
  <c r="L1175" i="15"/>
  <c r="M226" i="15"/>
  <c r="K282" i="13"/>
  <c r="L282" i="13" s="1"/>
  <c r="L525" i="15"/>
  <c r="L1123" i="13"/>
  <c r="K1230" i="15"/>
  <c r="L1230" i="15" s="1"/>
  <c r="K123" i="15"/>
  <c r="L123" i="15" s="1"/>
  <c r="L922" i="13"/>
  <c r="L1124" i="15"/>
  <c r="K1021" i="15"/>
  <c r="M1021" i="15" s="1"/>
  <c r="K478" i="13"/>
  <c r="M478" i="13" s="1"/>
  <c r="M624" i="15"/>
  <c r="L339" i="14"/>
  <c r="M339" i="14" s="1"/>
  <c r="K1175" i="13"/>
  <c r="M1175" i="13" s="1"/>
  <c r="K576" i="13"/>
  <c r="L576" i="13" s="1"/>
  <c r="K683" i="13"/>
  <c r="M683" i="13" s="1"/>
  <c r="L390" i="14"/>
  <c r="N390" i="14" s="1"/>
  <c r="M176" i="13" l="1"/>
  <c r="L135" i="14"/>
  <c r="N135" i="14" s="1"/>
  <c r="M822" i="13"/>
  <c r="L822" i="13"/>
  <c r="N441" i="14"/>
  <c r="M441" i="14"/>
  <c r="L442" i="14" s="1"/>
  <c r="M442" i="14" s="1"/>
  <c r="M881" i="13"/>
  <c r="M27" i="13"/>
  <c r="M183" i="14"/>
  <c r="L184" i="14" s="1"/>
  <c r="N184" i="14" s="1"/>
  <c r="M1282" i="15"/>
  <c r="K1283" i="15" s="1"/>
  <c r="M1283" i="15" s="1"/>
  <c r="L624" i="13"/>
  <c r="M475" i="15"/>
  <c r="L378" i="13"/>
  <c r="K379" i="13" s="1"/>
  <c r="L379" i="13" s="1"/>
  <c r="N339" i="14"/>
  <c r="L340" i="14" s="1"/>
  <c r="N340" i="14" s="1"/>
  <c r="M672" i="15"/>
  <c r="K673" i="15" s="1"/>
  <c r="L673" i="15" s="1"/>
  <c r="M1027" i="13"/>
  <c r="K1028" i="13" s="1"/>
  <c r="M1028" i="13" s="1"/>
  <c r="L528" i="13"/>
  <c r="K529" i="13" s="1"/>
  <c r="M529" i="13" s="1"/>
  <c r="K1282" i="15"/>
  <c r="L1282" i="15" s="1"/>
  <c r="L874" i="15"/>
  <c r="M170" i="15"/>
  <c r="K475" i="15"/>
  <c r="L475" i="15" s="1"/>
  <c r="K227" i="15"/>
  <c r="L227" i="15" s="1"/>
  <c r="K28" i="13"/>
  <c r="M28" i="13" s="1"/>
  <c r="K177" i="13"/>
  <c r="M177" i="13" s="1"/>
  <c r="K882" i="13"/>
  <c r="L882" i="13" s="1"/>
  <c r="M81" i="14"/>
  <c r="N81" i="14"/>
  <c r="K125" i="13"/>
  <c r="M125" i="13" s="1"/>
  <c r="M135" i="14"/>
  <c r="M390" i="14"/>
  <c r="M282" i="13"/>
  <c r="K283" i="13" s="1"/>
  <c r="M283" i="13" s="1"/>
  <c r="L774" i="15"/>
  <c r="L478" i="13"/>
  <c r="M726" i="15"/>
  <c r="K727" i="15" s="1"/>
  <c r="L727" i="15" s="1"/>
  <c r="K1081" i="15"/>
  <c r="L1081" i="15" s="1"/>
  <c r="K625" i="15"/>
  <c r="L625" i="15" s="1"/>
  <c r="K1225" i="13"/>
  <c r="M1225" i="13" s="1"/>
  <c r="L683" i="13"/>
  <c r="L1021" i="15"/>
  <c r="K1080" i="13"/>
  <c r="L1080" i="13" s="1"/>
  <c r="M25" i="15"/>
  <c r="K1176" i="15"/>
  <c r="M1176" i="15" s="1"/>
  <c r="L232" i="14"/>
  <c r="M232" i="14" s="1"/>
  <c r="K77" i="15"/>
  <c r="M77" i="15" s="1"/>
  <c r="L285" i="14"/>
  <c r="M285" i="14" s="1"/>
  <c r="M930" i="15"/>
  <c r="K875" i="15"/>
  <c r="L875" i="15" s="1"/>
  <c r="M377" i="15"/>
  <c r="K378" i="15" s="1"/>
  <c r="L378" i="15" s="1"/>
  <c r="M80" i="13"/>
  <c r="K1124" i="13"/>
  <c r="L1124" i="13" s="1"/>
  <c r="K526" i="15"/>
  <c r="L526" i="15" s="1"/>
  <c r="K825" i="15"/>
  <c r="L825" i="15" s="1"/>
  <c r="K322" i="13"/>
  <c r="L322" i="13" s="1"/>
  <c r="K823" i="13"/>
  <c r="L823" i="13" s="1"/>
  <c r="L31" i="14"/>
  <c r="M31" i="14" s="1"/>
  <c r="K1125" i="15"/>
  <c r="L1125" i="15" s="1"/>
  <c r="K974" i="15"/>
  <c r="L974" i="15" s="1"/>
  <c r="M576" i="13"/>
  <c r="L493" i="14"/>
  <c r="N493" i="14" s="1"/>
  <c r="M223" i="13"/>
  <c r="K224" i="13" s="1"/>
  <c r="L224" i="13" s="1"/>
  <c r="M1230" i="15"/>
  <c r="M423" i="13"/>
  <c r="K171" i="15"/>
  <c r="L171" i="15" s="1"/>
  <c r="L1175" i="13"/>
  <c r="K923" i="13"/>
  <c r="L923" i="13" s="1"/>
  <c r="M322" i="15"/>
  <c r="L279" i="15"/>
  <c r="K424" i="13"/>
  <c r="L424" i="13" s="1"/>
  <c r="K974" i="13"/>
  <c r="L974" i="13" s="1"/>
  <c r="M123" i="15"/>
  <c r="K124" i="15" s="1"/>
  <c r="L124" i="15" s="1"/>
  <c r="K425" i="15"/>
  <c r="L425" i="15" s="1"/>
  <c r="K778" i="13"/>
  <c r="M778" i="13" s="1"/>
  <c r="K575" i="15"/>
  <c r="L575" i="15" s="1"/>
  <c r="M726" i="13"/>
  <c r="K476" i="15" l="1"/>
  <c r="M476" i="15" s="1"/>
  <c r="M823" i="13"/>
  <c r="M1080" i="13"/>
  <c r="K1081" i="13" s="1"/>
  <c r="M727" i="15"/>
  <c r="K728" i="15" s="1"/>
  <c r="M728" i="15" s="1"/>
  <c r="N285" i="14"/>
  <c r="K26" i="15"/>
  <c r="L26" i="15" s="1"/>
  <c r="K625" i="13"/>
  <c r="M625" i="13" s="1"/>
  <c r="K727" i="13"/>
  <c r="L727" i="13" s="1"/>
  <c r="M124" i="15"/>
  <c r="M227" i="15"/>
  <c r="K228" i="15" s="1"/>
  <c r="L228" i="15" s="1"/>
  <c r="K125" i="15"/>
  <c r="M125" i="15" s="1"/>
  <c r="K824" i="13"/>
  <c r="M824" i="13" s="1"/>
  <c r="M875" i="15"/>
  <c r="K876" i="15" s="1"/>
  <c r="M876" i="15" s="1"/>
  <c r="M882" i="13"/>
  <c r="K883" i="13" s="1"/>
  <c r="L883" i="13" s="1"/>
  <c r="L28" i="13"/>
  <c r="M322" i="13"/>
  <c r="K323" i="13" s="1"/>
  <c r="M1125" i="15"/>
  <c r="L82" i="14"/>
  <c r="M82" i="14" s="1"/>
  <c r="L283" i="13"/>
  <c r="M378" i="15"/>
  <c r="M673" i="15"/>
  <c r="K674" i="15" s="1"/>
  <c r="L674" i="15" s="1"/>
  <c r="L1028" i="13"/>
  <c r="N442" i="14"/>
  <c r="K931" i="15"/>
  <c r="L931" i="15" s="1"/>
  <c r="L529" i="13"/>
  <c r="L1283" i="15"/>
  <c r="K684" i="13"/>
  <c r="M684" i="13" s="1"/>
  <c r="K577" i="13"/>
  <c r="L577" i="13" s="1"/>
  <c r="M825" i="15"/>
  <c r="K826" i="15" s="1"/>
  <c r="L826" i="15" s="1"/>
  <c r="K1176" i="13"/>
  <c r="M1176" i="13" s="1"/>
  <c r="L77" i="15"/>
  <c r="M340" i="14"/>
  <c r="M171" i="15"/>
  <c r="K172" i="15" s="1"/>
  <c r="M172" i="15" s="1"/>
  <c r="M424" i="13"/>
  <c r="M379" i="13"/>
  <c r="K775" i="15"/>
  <c r="M775" i="15" s="1"/>
  <c r="L286" i="14"/>
  <c r="N286" i="14" s="1"/>
  <c r="L778" i="13"/>
  <c r="M1081" i="15"/>
  <c r="L476" i="15"/>
  <c r="M493" i="14"/>
  <c r="K1022" i="15"/>
  <c r="M1022" i="15" s="1"/>
  <c r="M923" i="13"/>
  <c r="K924" i="13" s="1"/>
  <c r="L924" i="13" s="1"/>
  <c r="M974" i="15"/>
  <c r="K975" i="15" s="1"/>
  <c r="M975" i="15" s="1"/>
  <c r="M425" i="15"/>
  <c r="K426" i="15" s="1"/>
  <c r="L426" i="15" s="1"/>
  <c r="M1124" i="13"/>
  <c r="L391" i="14"/>
  <c r="N391" i="14" s="1"/>
  <c r="N232" i="14"/>
  <c r="L233" i="14" s="1"/>
  <c r="M224" i="13"/>
  <c r="M575" i="15"/>
  <c r="K576" i="15" s="1"/>
  <c r="M526" i="15"/>
  <c r="N31" i="14"/>
  <c r="L1176" i="15"/>
  <c r="K479" i="13"/>
  <c r="M479" i="13" s="1"/>
  <c r="L136" i="14"/>
  <c r="N136" i="14" s="1"/>
  <c r="K81" i="13"/>
  <c r="L81" i="13" s="1"/>
  <c r="K323" i="15"/>
  <c r="L323" i="15" s="1"/>
  <c r="K280" i="15"/>
  <c r="L280" i="15" s="1"/>
  <c r="L1225" i="13"/>
  <c r="M184" i="14"/>
  <c r="L125" i="13"/>
  <c r="L177" i="13"/>
  <c r="K1231" i="15"/>
  <c r="L1231" i="15" s="1"/>
  <c r="M974" i="13"/>
  <c r="M625" i="15"/>
  <c r="K626" i="15" s="1"/>
  <c r="L626" i="15" s="1"/>
  <c r="K229" i="15" l="1"/>
  <c r="L229" i="15" s="1"/>
  <c r="M228" i="15"/>
  <c r="L1081" i="13"/>
  <c r="M1081" i="13"/>
  <c r="L775" i="15"/>
  <c r="M931" i="15"/>
  <c r="K932" i="15" s="1"/>
  <c r="L932" i="15" s="1"/>
  <c r="L1176" i="13"/>
  <c r="M924" i="13"/>
  <c r="K925" i="13" s="1"/>
  <c r="L925" i="13" s="1"/>
  <c r="N82" i="14"/>
  <c r="M136" i="14"/>
  <c r="L137" i="14" s="1"/>
  <c r="N137" i="14" s="1"/>
  <c r="M323" i="15"/>
  <c r="L684" i="13"/>
  <c r="K685" i="13" s="1"/>
  <c r="L685" i="13" s="1"/>
  <c r="M727" i="13"/>
  <c r="K728" i="13" s="1"/>
  <c r="L728" i="13" s="1"/>
  <c r="M26" i="15"/>
  <c r="K27" i="15" s="1"/>
  <c r="L27" i="15" s="1"/>
  <c r="M626" i="15"/>
  <c r="K627" i="15" s="1"/>
  <c r="M627" i="15" s="1"/>
  <c r="L625" i="13"/>
  <c r="K626" i="13" s="1"/>
  <c r="M626" i="13" s="1"/>
  <c r="M233" i="14"/>
  <c r="N233" i="14"/>
  <c r="L323" i="13"/>
  <c r="M323" i="13"/>
  <c r="M576" i="15"/>
  <c r="L576" i="15"/>
  <c r="M229" i="15"/>
  <c r="K1082" i="15"/>
  <c r="L1082" i="15" s="1"/>
  <c r="M826" i="15"/>
  <c r="M426" i="15"/>
  <c r="L876" i="15"/>
  <c r="M286" i="14"/>
  <c r="M577" i="13"/>
  <c r="K578" i="13" s="1"/>
  <c r="M578" i="13" s="1"/>
  <c r="M674" i="15"/>
  <c r="K675" i="15" s="1"/>
  <c r="L675" i="15" s="1"/>
  <c r="M883" i="13"/>
  <c r="M81" i="13"/>
  <c r="L32" i="14"/>
  <c r="M32" i="14" s="1"/>
  <c r="L172" i="15"/>
  <c r="M280" i="15"/>
  <c r="K281" i="15" s="1"/>
  <c r="M391" i="14"/>
  <c r="K1284" i="15"/>
  <c r="L1284" i="15" s="1"/>
  <c r="L975" i="15"/>
  <c r="K425" i="13"/>
  <c r="L425" i="13" s="1"/>
  <c r="L824" i="13"/>
  <c r="K1177" i="15"/>
  <c r="M1177" i="15" s="1"/>
  <c r="K776" i="15"/>
  <c r="M776" i="15" s="1"/>
  <c r="K530" i="13"/>
  <c r="M530" i="13" s="1"/>
  <c r="L494" i="14"/>
  <c r="M494" i="14" s="1"/>
  <c r="L728" i="15"/>
  <c r="K975" i="13"/>
  <c r="L975" i="13" s="1"/>
  <c r="K1126" i="15"/>
  <c r="L1126" i="15" s="1"/>
  <c r="K527" i="15"/>
  <c r="L527" i="15" s="1"/>
  <c r="K225" i="13"/>
  <c r="L225" i="13" s="1"/>
  <c r="K178" i="13"/>
  <c r="M178" i="13" s="1"/>
  <c r="K1029" i="13"/>
  <c r="M1029" i="13" s="1"/>
  <c r="K1082" i="13"/>
  <c r="M1082" i="13" s="1"/>
  <c r="K380" i="13"/>
  <c r="L380" i="13" s="1"/>
  <c r="L83" i="14"/>
  <c r="N83" i="14" s="1"/>
  <c r="K379" i="15"/>
  <c r="L379" i="15" s="1"/>
  <c r="M1231" i="15"/>
  <c r="K126" i="13"/>
  <c r="M126" i="13" s="1"/>
  <c r="L341" i="14"/>
  <c r="N341" i="14" s="1"/>
  <c r="K29" i="13"/>
  <c r="M29" i="13" s="1"/>
  <c r="L443" i="14"/>
  <c r="M443" i="14" s="1"/>
  <c r="L125" i="15"/>
  <c r="K1125" i="13"/>
  <c r="L1125" i="13" s="1"/>
  <c r="K477" i="15"/>
  <c r="M477" i="15" s="1"/>
  <c r="K779" i="13"/>
  <c r="M779" i="13" s="1"/>
  <c r="L185" i="14"/>
  <c r="N185" i="14" s="1"/>
  <c r="L1022" i="15"/>
  <c r="K78" i="15"/>
  <c r="M78" i="15" s="1"/>
  <c r="K284" i="13"/>
  <c r="M284" i="13" s="1"/>
  <c r="K1177" i="13"/>
  <c r="M1177" i="13" s="1"/>
  <c r="K1226" i="13"/>
  <c r="M1226" i="13" s="1"/>
  <c r="K324" i="15"/>
  <c r="L324" i="15" s="1"/>
  <c r="L479" i="13"/>
  <c r="L626" i="13" l="1"/>
  <c r="M225" i="13"/>
  <c r="M380" i="13"/>
  <c r="M925" i="13"/>
  <c r="N443" i="14"/>
  <c r="L444" i="14" s="1"/>
  <c r="N444" i="14" s="1"/>
  <c r="M1284" i="15"/>
  <c r="M27" i="15"/>
  <c r="K28" i="15" s="1"/>
  <c r="L1082" i="13"/>
  <c r="K1083" i="13" s="1"/>
  <c r="L1083" i="13" s="1"/>
  <c r="M675" i="15"/>
  <c r="K676" i="15" s="1"/>
  <c r="M728" i="13"/>
  <c r="K729" i="13" s="1"/>
  <c r="L729" i="13" s="1"/>
  <c r="K1285" i="15"/>
  <c r="L1285" i="15" s="1"/>
  <c r="M230" i="15"/>
  <c r="M427" i="15"/>
  <c r="M281" i="15"/>
  <c r="L281" i="15"/>
  <c r="K926" i="13"/>
  <c r="L926" i="13" s="1"/>
  <c r="L29" i="13"/>
  <c r="L530" i="13"/>
  <c r="K324" i="13"/>
  <c r="M324" i="13" s="1"/>
  <c r="K1023" i="15"/>
  <c r="M1023" i="15" s="1"/>
  <c r="K230" i="15"/>
  <c r="L230" i="15" s="1"/>
  <c r="M341" i="14"/>
  <c r="K577" i="15"/>
  <c r="M577" i="15" s="1"/>
  <c r="K173" i="15"/>
  <c r="M173" i="15" s="1"/>
  <c r="K729" i="15"/>
  <c r="M729" i="15" s="1"/>
  <c r="M932" i="15"/>
  <c r="K933" i="15" s="1"/>
  <c r="L933" i="15" s="1"/>
  <c r="L578" i="13"/>
  <c r="M527" i="15"/>
  <c r="K528" i="15" s="1"/>
  <c r="L528" i="15" s="1"/>
  <c r="L1226" i="13"/>
  <c r="L779" i="13"/>
  <c r="L178" i="13"/>
  <c r="K1232" i="15"/>
  <c r="L1232" i="15" s="1"/>
  <c r="M975" i="13"/>
  <c r="N32" i="14"/>
  <c r="K884" i="13"/>
  <c r="L884" i="13" s="1"/>
  <c r="L78" i="15"/>
  <c r="K427" i="15"/>
  <c r="L427" i="15" s="1"/>
  <c r="M1082" i="15"/>
  <c r="K1083" i="15" s="1"/>
  <c r="L1083" i="15" s="1"/>
  <c r="L392" i="14"/>
  <c r="N392" i="14" s="1"/>
  <c r="M185" i="14"/>
  <c r="M324" i="15"/>
  <c r="M137" i="14"/>
  <c r="L126" i="13"/>
  <c r="K226" i="13"/>
  <c r="L226" i="13" s="1"/>
  <c r="M685" i="13"/>
  <c r="L1177" i="15"/>
  <c r="M1126" i="15"/>
  <c r="M379" i="15"/>
  <c r="K380" i="15" s="1"/>
  <c r="M1125" i="13"/>
  <c r="K1126" i="13" s="1"/>
  <c r="M1126" i="13" s="1"/>
  <c r="K480" i="13"/>
  <c r="M480" i="13" s="1"/>
  <c r="L1029" i="13"/>
  <c r="L776" i="15"/>
  <c r="L477" i="15"/>
  <c r="K827" i="15"/>
  <c r="L827" i="15" s="1"/>
  <c r="L1177" i="13"/>
  <c r="M83" i="14"/>
  <c r="K82" i="13"/>
  <c r="L82" i="13" s="1"/>
  <c r="K126" i="15"/>
  <c r="L126" i="15" s="1"/>
  <c r="K381" i="13"/>
  <c r="M381" i="13" s="1"/>
  <c r="N494" i="14"/>
  <c r="L495" i="14" s="1"/>
  <c r="M495" i="14" s="1"/>
  <c r="L287" i="14"/>
  <c r="N287" i="14" s="1"/>
  <c r="L627" i="15"/>
  <c r="L234" i="14"/>
  <c r="M234" i="14" s="1"/>
  <c r="K627" i="13"/>
  <c r="L627" i="13" s="1"/>
  <c r="K825" i="13"/>
  <c r="M825" i="13" s="1"/>
  <c r="L284" i="13"/>
  <c r="K976" i="15"/>
  <c r="L976" i="15" s="1"/>
  <c r="K877" i="15"/>
  <c r="M877" i="15" s="1"/>
  <c r="M425" i="13"/>
  <c r="K426" i="13" s="1"/>
  <c r="L426" i="13" s="1"/>
  <c r="M1083" i="15" l="1"/>
  <c r="M676" i="15"/>
  <c r="L676" i="15"/>
  <c r="M28" i="15"/>
  <c r="L28" i="15"/>
  <c r="K29" i="15" s="1"/>
  <c r="L29" i="15" s="1"/>
  <c r="L480" i="13"/>
  <c r="L1023" i="15"/>
  <c r="K1024" i="15" s="1"/>
  <c r="L1024" i="15" s="1"/>
  <c r="M126" i="15"/>
  <c r="K127" i="15" s="1"/>
  <c r="L127" i="15" s="1"/>
  <c r="M528" i="15"/>
  <c r="N495" i="14"/>
  <c r="L496" i="14" s="1"/>
  <c r="N496" i="14" s="1"/>
  <c r="M976" i="15"/>
  <c r="K977" i="15" s="1"/>
  <c r="M977" i="15" s="1"/>
  <c r="M729" i="13"/>
  <c r="K730" i="13" s="1"/>
  <c r="M426" i="13"/>
  <c r="K427" i="13"/>
  <c r="M427" i="13" s="1"/>
  <c r="L380" i="15"/>
  <c r="M380" i="15"/>
  <c r="K79" i="15"/>
  <c r="L79" i="15" s="1"/>
  <c r="M827" i="15"/>
  <c r="M933" i="15"/>
  <c r="K934" i="15" s="1"/>
  <c r="L84" i="14"/>
  <c r="M84" i="14" s="1"/>
  <c r="K828" i="15"/>
  <c r="M828" i="15" s="1"/>
  <c r="M926" i="13"/>
  <c r="M884" i="13"/>
  <c r="K885" i="13" s="1"/>
  <c r="L885" i="13" s="1"/>
  <c r="L729" i="15"/>
  <c r="K780" i="13"/>
  <c r="L780" i="13" s="1"/>
  <c r="L324" i="13"/>
  <c r="K1178" i="15"/>
  <c r="M1178" i="15" s="1"/>
  <c r="M1083" i="13"/>
  <c r="L173" i="15"/>
  <c r="K127" i="13"/>
  <c r="L127" i="13" s="1"/>
  <c r="K1227" i="13"/>
  <c r="M1227" i="13" s="1"/>
  <c r="K282" i="15"/>
  <c r="L282" i="15" s="1"/>
  <c r="N234" i="14"/>
  <c r="M1285" i="15"/>
  <c r="M287" i="14"/>
  <c r="K1030" i="13"/>
  <c r="M1030" i="13" s="1"/>
  <c r="L138" i="14"/>
  <c r="M138" i="14" s="1"/>
  <c r="K1127" i="15"/>
  <c r="L1127" i="15" s="1"/>
  <c r="L577" i="15"/>
  <c r="K976" i="13"/>
  <c r="L976" i="13" s="1"/>
  <c r="M82" i="13"/>
  <c r="K83" i="13" s="1"/>
  <c r="L83" i="13" s="1"/>
  <c r="K285" i="13"/>
  <c r="M285" i="13" s="1"/>
  <c r="K481" i="13"/>
  <c r="L481" i="13" s="1"/>
  <c r="L33" i="14"/>
  <c r="M33" i="14" s="1"/>
  <c r="M1232" i="15"/>
  <c r="K686" i="13"/>
  <c r="L686" i="13" s="1"/>
  <c r="K1084" i="15"/>
  <c r="L1084" i="15" s="1"/>
  <c r="K478" i="15"/>
  <c r="L478" i="15" s="1"/>
  <c r="K531" i="13"/>
  <c r="L531" i="13" s="1"/>
  <c r="M444" i="14"/>
  <c r="K777" i="15"/>
  <c r="M777" i="15" s="1"/>
  <c r="M29" i="15"/>
  <c r="K30" i="13"/>
  <c r="M30" i="13" s="1"/>
  <c r="K628" i="15"/>
  <c r="M628" i="15" s="1"/>
  <c r="K179" i="13"/>
  <c r="M179" i="13" s="1"/>
  <c r="L1126" i="13"/>
  <c r="L877" i="15"/>
  <c r="M627" i="13"/>
  <c r="M392" i="14"/>
  <c r="L342" i="14"/>
  <c r="N342" i="14" s="1"/>
  <c r="K325" i="15"/>
  <c r="L325" i="15" s="1"/>
  <c r="M226" i="13"/>
  <c r="L825" i="13"/>
  <c r="L186" i="14"/>
  <c r="N186" i="14" s="1"/>
  <c r="L381" i="13"/>
  <c r="K231" i="15"/>
  <c r="M231" i="15" s="1"/>
  <c r="K677" i="15"/>
  <c r="M677" i="15" s="1"/>
  <c r="K1178" i="13"/>
  <c r="L1178" i="13" s="1"/>
  <c r="K428" i="15"/>
  <c r="L428" i="15" s="1"/>
  <c r="K579" i="13"/>
  <c r="M579" i="13" s="1"/>
  <c r="K30" i="15" l="1"/>
  <c r="M30" i="15" s="1"/>
  <c r="M1024" i="15"/>
  <c r="M730" i="13"/>
  <c r="L730" i="13"/>
  <c r="M83" i="13"/>
  <c r="M282" i="15"/>
  <c r="L179" i="13"/>
  <c r="M186" i="14"/>
  <c r="L187" i="14" s="1"/>
  <c r="M187" i="14" s="1"/>
  <c r="K529" i="15"/>
  <c r="L529" i="15" s="1"/>
  <c r="M428" i="15"/>
  <c r="K886" i="13"/>
  <c r="L886" i="13" s="1"/>
  <c r="K84" i="13"/>
  <c r="M84" i="13" s="1"/>
  <c r="K80" i="15"/>
  <c r="M80" i="15" s="1"/>
  <c r="L85" i="14"/>
  <c r="M85" i="14" s="1"/>
  <c r="K429" i="15"/>
  <c r="M429" i="15" s="1"/>
  <c r="M934" i="15"/>
  <c r="L934" i="15"/>
  <c r="K325" i="13"/>
  <c r="L325" i="13" s="1"/>
  <c r="K1025" i="15"/>
  <c r="L1025" i="15" s="1"/>
  <c r="M478" i="15"/>
  <c r="M885" i="13"/>
  <c r="M976" i="13"/>
  <c r="K977" i="13" s="1"/>
  <c r="M977" i="13" s="1"/>
  <c r="K227" i="13"/>
  <c r="L227" i="13" s="1"/>
  <c r="L977" i="15"/>
  <c r="K381" i="15"/>
  <c r="M381" i="15" s="1"/>
  <c r="M1178" i="13"/>
  <c r="K1179" i="13" s="1"/>
  <c r="L1179" i="13" s="1"/>
  <c r="M127" i="13"/>
  <c r="K128" i="13" s="1"/>
  <c r="L128" i="13" s="1"/>
  <c r="M127" i="15"/>
  <c r="K1286" i="15"/>
  <c r="L1286" i="15" s="1"/>
  <c r="K730" i="15"/>
  <c r="M730" i="15" s="1"/>
  <c r="M1084" i="15"/>
  <c r="K1085" i="15" s="1"/>
  <c r="M1085" i="15" s="1"/>
  <c r="L1030" i="13"/>
  <c r="K826" i="13"/>
  <c r="L826" i="13" s="1"/>
  <c r="M79" i="15"/>
  <c r="N138" i="14"/>
  <c r="L30" i="13"/>
  <c r="L677" i="15"/>
  <c r="K174" i="15"/>
  <c r="L174" i="15" s="1"/>
  <c r="L828" i="15"/>
  <c r="L288" i="14"/>
  <c r="M288" i="14" s="1"/>
  <c r="M496" i="14"/>
  <c r="L235" i="14"/>
  <c r="M235" i="14" s="1"/>
  <c r="L427" i="13"/>
  <c r="K180" i="13"/>
  <c r="M180" i="13" s="1"/>
  <c r="L1227" i="13"/>
  <c r="M780" i="13"/>
  <c r="L777" i="15"/>
  <c r="L231" i="15"/>
  <c r="M481" i="13"/>
  <c r="K482" i="13" s="1"/>
  <c r="L482" i="13" s="1"/>
  <c r="N84" i="14"/>
  <c r="N33" i="14"/>
  <c r="M686" i="13"/>
  <c r="K687" i="13" s="1"/>
  <c r="K283" i="15"/>
  <c r="M283" i="15" s="1"/>
  <c r="L30" i="15"/>
  <c r="L34" i="14"/>
  <c r="M34" i="14" s="1"/>
  <c r="K1233" i="15"/>
  <c r="L1233" i="15" s="1"/>
  <c r="K628" i="13"/>
  <c r="L628" i="13" s="1"/>
  <c r="K927" i="13"/>
  <c r="L927" i="13" s="1"/>
  <c r="K1084" i="13"/>
  <c r="L1084" i="13" s="1"/>
  <c r="K578" i="15"/>
  <c r="M578" i="15" s="1"/>
  <c r="K731" i="13"/>
  <c r="M731" i="13" s="1"/>
  <c r="M342" i="14"/>
  <c r="L579" i="13"/>
  <c r="K878" i="15"/>
  <c r="L878" i="15" s="1"/>
  <c r="K1127" i="13"/>
  <c r="M1127" i="13" s="1"/>
  <c r="M531" i="13"/>
  <c r="L285" i="13"/>
  <c r="L1178" i="15"/>
  <c r="L628" i="15"/>
  <c r="L393" i="14"/>
  <c r="N393" i="14" s="1"/>
  <c r="L445" i="14"/>
  <c r="M445" i="14" s="1"/>
  <c r="K382" i="13"/>
  <c r="M382" i="13" s="1"/>
  <c r="M325" i="15"/>
  <c r="M1127" i="15"/>
  <c r="K1128" i="15" s="1"/>
  <c r="L1128" i="15" s="1"/>
  <c r="M1025" i="15" l="1"/>
  <c r="L730" i="15"/>
  <c r="K731" i="15" s="1"/>
  <c r="M1084" i="13"/>
  <c r="N85" i="14"/>
  <c r="L86" i="14" s="1"/>
  <c r="N86" i="14" s="1"/>
  <c r="N187" i="14"/>
  <c r="L188" i="14" s="1"/>
  <c r="N188" i="14" s="1"/>
  <c r="L1127" i="13"/>
  <c r="K1128" i="13" s="1"/>
  <c r="L1128" i="13" s="1"/>
  <c r="M886" i="13"/>
  <c r="K887" i="13" s="1"/>
  <c r="M887" i="13" s="1"/>
  <c r="K128" i="15"/>
  <c r="L128" i="15" s="1"/>
  <c r="M927" i="13"/>
  <c r="K928" i="13" s="1"/>
  <c r="M928" i="13" s="1"/>
  <c r="M128" i="13"/>
  <c r="M529" i="15"/>
  <c r="N139" i="14"/>
  <c r="K129" i="13"/>
  <c r="M129" i="13" s="1"/>
  <c r="L289" i="14"/>
  <c r="N289" i="14" s="1"/>
  <c r="L687" i="13"/>
  <c r="M687" i="13"/>
  <c r="M1128" i="15"/>
  <c r="K829" i="15"/>
  <c r="M829" i="15" s="1"/>
  <c r="M878" i="15"/>
  <c r="K879" i="15" s="1"/>
  <c r="M325" i="13"/>
  <c r="M482" i="13"/>
  <c r="L80" i="15"/>
  <c r="N34" i="14"/>
  <c r="M174" i="15"/>
  <c r="K175" i="15" s="1"/>
  <c r="L175" i="15" s="1"/>
  <c r="K678" i="15"/>
  <c r="M678" i="15" s="1"/>
  <c r="K31" i="15"/>
  <c r="M31" i="15" s="1"/>
  <c r="K31" i="13"/>
  <c r="M31" i="13" s="1"/>
  <c r="L429" i="15"/>
  <c r="L84" i="13"/>
  <c r="L731" i="13"/>
  <c r="L497" i="14"/>
  <c r="N497" i="14" s="1"/>
  <c r="M1233" i="15"/>
  <c r="L180" i="13"/>
  <c r="K935" i="15"/>
  <c r="M935" i="15" s="1"/>
  <c r="K479" i="15"/>
  <c r="L479" i="15" s="1"/>
  <c r="K580" i="13"/>
  <c r="L580" i="13" s="1"/>
  <c r="L283" i="15"/>
  <c r="M393" i="14"/>
  <c r="L381" i="15"/>
  <c r="L1085" i="15"/>
  <c r="L977" i="13"/>
  <c r="M1179" i="13"/>
  <c r="K629" i="15"/>
  <c r="M629" i="15" s="1"/>
  <c r="N288" i="14"/>
  <c r="M826" i="13"/>
  <c r="K827" i="13" s="1"/>
  <c r="M827" i="13" s="1"/>
  <c r="L139" i="14"/>
  <c r="M139" i="14" s="1"/>
  <c r="M1286" i="15"/>
  <c r="L382" i="13"/>
  <c r="K428" i="13"/>
  <c r="L428" i="13" s="1"/>
  <c r="N445" i="14"/>
  <c r="L446" i="14" s="1"/>
  <c r="K1179" i="15"/>
  <c r="L1179" i="15" s="1"/>
  <c r="K232" i="15"/>
  <c r="L232" i="15" s="1"/>
  <c r="K326" i="15"/>
  <c r="L326" i="15" s="1"/>
  <c r="K978" i="15"/>
  <c r="L978" i="15" s="1"/>
  <c r="M227" i="13"/>
  <c r="K532" i="13"/>
  <c r="L532" i="13" s="1"/>
  <c r="N235" i="14"/>
  <c r="K1085" i="13"/>
  <c r="M1085" i="13" s="1"/>
  <c r="K228" i="13"/>
  <c r="L228" i="13" s="1"/>
  <c r="K781" i="13"/>
  <c r="L781" i="13" s="1"/>
  <c r="K1228" i="13"/>
  <c r="M1228" i="13" s="1"/>
  <c r="L578" i="15"/>
  <c r="K1031" i="13"/>
  <c r="M1031" i="13" s="1"/>
  <c r="K1026" i="15"/>
  <c r="L1026" i="15" s="1"/>
  <c r="L343" i="14"/>
  <c r="M343" i="14" s="1"/>
  <c r="K286" i="13"/>
  <c r="M286" i="13" s="1"/>
  <c r="K778" i="15"/>
  <c r="M778" i="15" s="1"/>
  <c r="M628" i="13"/>
  <c r="L31" i="13" l="1"/>
  <c r="M731" i="15"/>
  <c r="L731" i="15"/>
  <c r="M428" i="13"/>
  <c r="K530" i="15"/>
  <c r="L530" i="15" s="1"/>
  <c r="M580" i="13"/>
  <c r="M86" i="14"/>
  <c r="L629" i="15"/>
  <c r="L928" i="13"/>
  <c r="M289" i="14"/>
  <c r="L290" i="14" s="1"/>
  <c r="M290" i="14" s="1"/>
  <c r="L678" i="15"/>
  <c r="K679" i="15" s="1"/>
  <c r="M679" i="15" s="1"/>
  <c r="L1228" i="13"/>
  <c r="K1229" i="13" s="1"/>
  <c r="M1229" i="13" s="1"/>
  <c r="K1129" i="15"/>
  <c r="L1129" i="15" s="1"/>
  <c r="K1287" i="15"/>
  <c r="L1287" i="15" s="1"/>
  <c r="K629" i="13"/>
  <c r="L629" i="13" s="1"/>
  <c r="L286" i="13"/>
  <c r="M128" i="15"/>
  <c r="K129" i="15" s="1"/>
  <c r="L129" i="15" s="1"/>
  <c r="M879" i="15"/>
  <c r="L879" i="15"/>
  <c r="N446" i="14"/>
  <c r="M446" i="14"/>
  <c r="K429" i="13"/>
  <c r="L429" i="13" s="1"/>
  <c r="K630" i="15"/>
  <c r="M630" i="15" s="1"/>
  <c r="K732" i="15"/>
  <c r="M732" i="15" s="1"/>
  <c r="L87" i="14"/>
  <c r="N87" i="14" s="1"/>
  <c r="K978" i="13"/>
  <c r="M978" i="13" s="1"/>
  <c r="M1179" i="15"/>
  <c r="K382" i="15"/>
  <c r="M382" i="15" s="1"/>
  <c r="K85" i="13"/>
  <c r="M85" i="13" s="1"/>
  <c r="K81" i="15"/>
  <c r="M81" i="15" s="1"/>
  <c r="M1128" i="13"/>
  <c r="K1129" i="13" s="1"/>
  <c r="M781" i="13"/>
  <c r="L827" i="13"/>
  <c r="M175" i="15"/>
  <c r="K1086" i="15"/>
  <c r="L1086" i="15" s="1"/>
  <c r="L394" i="14"/>
  <c r="M394" i="14" s="1"/>
  <c r="K430" i="15"/>
  <c r="L430" i="15" s="1"/>
  <c r="K1234" i="15"/>
  <c r="L1234" i="15" s="1"/>
  <c r="K483" i="13"/>
  <c r="L483" i="13" s="1"/>
  <c r="K326" i="13"/>
  <c r="L326" i="13" s="1"/>
  <c r="M232" i="15"/>
  <c r="M228" i="13"/>
  <c r="M1026" i="15"/>
  <c r="L1085" i="13"/>
  <c r="K284" i="15"/>
  <c r="L284" i="15" s="1"/>
  <c r="K688" i="13"/>
  <c r="L688" i="13" s="1"/>
  <c r="K782" i="13"/>
  <c r="L782" i="13" s="1"/>
  <c r="M497" i="14"/>
  <c r="N343" i="14"/>
  <c r="K1180" i="13"/>
  <c r="L1180" i="13" s="1"/>
  <c r="M129" i="15"/>
  <c r="K287" i="13"/>
  <c r="L287" i="13" s="1"/>
  <c r="L887" i="13"/>
  <c r="M479" i="15"/>
  <c r="K480" i="15" s="1"/>
  <c r="L480" i="15" s="1"/>
  <c r="K732" i="13"/>
  <c r="L732" i="13" s="1"/>
  <c r="K929" i="13"/>
  <c r="M929" i="13" s="1"/>
  <c r="L236" i="14"/>
  <c r="M236" i="14" s="1"/>
  <c r="L140" i="14"/>
  <c r="N140" i="14" s="1"/>
  <c r="M326" i="15"/>
  <c r="K327" i="15" s="1"/>
  <c r="M532" i="13"/>
  <c r="L1031" i="13"/>
  <c r="L935" i="15"/>
  <c r="L129" i="13"/>
  <c r="L35" i="14"/>
  <c r="M35" i="14" s="1"/>
  <c r="K32" i="13"/>
  <c r="M32" i="13" s="1"/>
  <c r="K383" i="13"/>
  <c r="L383" i="13" s="1"/>
  <c r="L778" i="15"/>
  <c r="L829" i="15"/>
  <c r="K579" i="15"/>
  <c r="M579" i="15" s="1"/>
  <c r="M978" i="15"/>
  <c r="K979" i="15" s="1"/>
  <c r="L979" i="15" s="1"/>
  <c r="L31" i="15"/>
  <c r="M188" i="14"/>
  <c r="K581" i="13"/>
  <c r="M581" i="13" s="1"/>
  <c r="K181" i="13"/>
  <c r="L181" i="13" s="1"/>
  <c r="M629" i="13" l="1"/>
  <c r="K630" i="13" s="1"/>
  <c r="N290" i="14"/>
  <c r="M688" i="13"/>
  <c r="M1129" i="15"/>
  <c r="K1130" i="15" s="1"/>
  <c r="M287" i="13"/>
  <c r="L382" i="15"/>
  <c r="M530" i="15"/>
  <c r="K531" i="15" s="1"/>
  <c r="N394" i="14"/>
  <c r="L395" i="14" s="1"/>
  <c r="N395" i="14" s="1"/>
  <c r="L630" i="15"/>
  <c r="M782" i="13"/>
  <c r="K783" i="13" s="1"/>
  <c r="M783" i="13" s="1"/>
  <c r="M1287" i="15"/>
  <c r="K1288" i="15" s="1"/>
  <c r="L1288" i="15" s="1"/>
  <c r="M732" i="13"/>
  <c r="K733" i="13" s="1"/>
  <c r="L733" i="13" s="1"/>
  <c r="M383" i="13"/>
  <c r="K384" i="13" s="1"/>
  <c r="L384" i="13" s="1"/>
  <c r="K533" i="13"/>
  <c r="L533" i="13" s="1"/>
  <c r="L291" i="14"/>
  <c r="N291" i="14" s="1"/>
  <c r="M327" i="15"/>
  <c r="L327" i="15"/>
  <c r="K285" i="15"/>
  <c r="M285" i="15" s="1"/>
  <c r="M1129" i="13"/>
  <c r="L1129" i="13"/>
  <c r="K383" i="15"/>
  <c r="L383" i="15" s="1"/>
  <c r="K631" i="15"/>
  <c r="M979" i="15"/>
  <c r="K980" i="15" s="1"/>
  <c r="L980" i="15" s="1"/>
  <c r="K689" i="13"/>
  <c r="M689" i="13" s="1"/>
  <c r="K130" i="15"/>
  <c r="L130" i="15" s="1"/>
  <c r="L447" i="14"/>
  <c r="M447" i="14" s="1"/>
  <c r="L32" i="13"/>
  <c r="M284" i="15"/>
  <c r="M1086" i="15"/>
  <c r="L978" i="13"/>
  <c r="M429" i="13"/>
  <c r="K233" i="15"/>
  <c r="L233" i="15" s="1"/>
  <c r="M1180" i="13"/>
  <c r="K1181" i="13" s="1"/>
  <c r="L1181" i="13" s="1"/>
  <c r="M140" i="14"/>
  <c r="L581" i="13"/>
  <c r="K130" i="13"/>
  <c r="L130" i="13" s="1"/>
  <c r="L929" i="13"/>
  <c r="K1086" i="13"/>
  <c r="M1086" i="13" s="1"/>
  <c r="K1180" i="15"/>
  <c r="L1180" i="15" s="1"/>
  <c r="M326" i="13"/>
  <c r="K828" i="13"/>
  <c r="M828" i="13" s="1"/>
  <c r="L189" i="14"/>
  <c r="N189" i="14" s="1"/>
  <c r="M87" i="14"/>
  <c r="K880" i="15"/>
  <c r="M880" i="15" s="1"/>
  <c r="K32" i="15"/>
  <c r="L32" i="15" s="1"/>
  <c r="K1027" i="15"/>
  <c r="L1027" i="15" s="1"/>
  <c r="K936" i="15"/>
  <c r="M936" i="15" s="1"/>
  <c r="N236" i="14"/>
  <c r="L237" i="14" s="1"/>
  <c r="N237" i="14" s="1"/>
  <c r="L579" i="15"/>
  <c r="K1032" i="13"/>
  <c r="L1032" i="13" s="1"/>
  <c r="L81" i="15"/>
  <c r="L679" i="15"/>
  <c r="M1234" i="15"/>
  <c r="L498" i="14"/>
  <c r="N498" i="14" s="1"/>
  <c r="K1235" i="15"/>
  <c r="M1235" i="15" s="1"/>
  <c r="L344" i="14"/>
  <c r="M344" i="14" s="1"/>
  <c r="K176" i="15"/>
  <c r="L176" i="15" s="1"/>
  <c r="N35" i="14"/>
  <c r="K830" i="15"/>
  <c r="M830" i="15" s="1"/>
  <c r="L1229" i="13"/>
  <c r="M480" i="15"/>
  <c r="K481" i="15" s="1"/>
  <c r="K779" i="15"/>
  <c r="M779" i="15" s="1"/>
  <c r="M430" i="15"/>
  <c r="K431" i="15" s="1"/>
  <c r="L431" i="15" s="1"/>
  <c r="L85" i="13"/>
  <c r="L732" i="15"/>
  <c r="K229" i="13"/>
  <c r="L229" i="13" s="1"/>
  <c r="K888" i="13"/>
  <c r="L888" i="13" s="1"/>
  <c r="M483" i="13"/>
  <c r="M181" i="13"/>
  <c r="M630" i="13" l="1"/>
  <c r="L630" i="13"/>
  <c r="M631" i="15"/>
  <c r="M229" i="13"/>
  <c r="M533" i="13"/>
  <c r="K534" i="13" s="1"/>
  <c r="M1180" i="15"/>
  <c r="M531" i="15"/>
  <c r="L531" i="15"/>
  <c r="L1130" i="15"/>
  <c r="K1131" i="15" s="1"/>
  <c r="L1131" i="15" s="1"/>
  <c r="M1130" i="15"/>
  <c r="L631" i="15"/>
  <c r="M431" i="15"/>
  <c r="K432" i="15" s="1"/>
  <c r="M432" i="15" s="1"/>
  <c r="L285" i="15"/>
  <c r="M1027" i="15"/>
  <c r="K1028" i="15" s="1"/>
  <c r="M1288" i="15"/>
  <c r="K1289" i="15" s="1"/>
  <c r="L1289" i="15" s="1"/>
  <c r="M980" i="15"/>
  <c r="K981" i="15" s="1"/>
  <c r="M130" i="13"/>
  <c r="K131" i="13" s="1"/>
  <c r="L131" i="13" s="1"/>
  <c r="K288" i="13"/>
  <c r="L288" i="13" s="1"/>
  <c r="M189" i="14"/>
  <c r="L190" i="14" s="1"/>
  <c r="N190" i="14" s="1"/>
  <c r="N447" i="14"/>
  <c r="L448" i="14" s="1"/>
  <c r="L481" i="15"/>
  <c r="M481" i="15"/>
  <c r="M1181" i="13"/>
  <c r="K1182" i="13" s="1"/>
  <c r="L1182" i="13" s="1"/>
  <c r="M383" i="15"/>
  <c r="M384" i="13"/>
  <c r="K1087" i="15"/>
  <c r="L1087" i="15" s="1"/>
  <c r="L830" i="15"/>
  <c r="K286" i="15"/>
  <c r="M286" i="15" s="1"/>
  <c r="M237" i="14"/>
  <c r="L880" i="15"/>
  <c r="L1086" i="13"/>
  <c r="M176" i="15"/>
  <c r="M733" i="13"/>
  <c r="K484" i="13"/>
  <c r="L484" i="13" s="1"/>
  <c r="M888" i="13"/>
  <c r="K33" i="13"/>
  <c r="M33" i="13" s="1"/>
  <c r="M395" i="14"/>
  <c r="K1181" i="15"/>
  <c r="L1181" i="15" s="1"/>
  <c r="L88" i="14"/>
  <c r="M88" i="14" s="1"/>
  <c r="K930" i="13"/>
  <c r="M930" i="13" s="1"/>
  <c r="L783" i="13"/>
  <c r="K328" i="15"/>
  <c r="M328" i="15" s="1"/>
  <c r="M32" i="15"/>
  <c r="L1235" i="15"/>
  <c r="K327" i="13"/>
  <c r="L327" i="13" s="1"/>
  <c r="K979" i="13"/>
  <c r="L979" i="13" s="1"/>
  <c r="N344" i="14"/>
  <c r="M130" i="15"/>
  <c r="K131" i="15"/>
  <c r="L131" i="15" s="1"/>
  <c r="K430" i="13"/>
  <c r="L430" i="13" s="1"/>
  <c r="K582" i="13"/>
  <c r="M582" i="13" s="1"/>
  <c r="M233" i="15"/>
  <c r="M291" i="14"/>
  <c r="K631" i="13"/>
  <c r="L631" i="13" s="1"/>
  <c r="L36" i="14"/>
  <c r="M36" i="14" s="1"/>
  <c r="L689" i="13"/>
  <c r="K230" i="13"/>
  <c r="L230" i="13" s="1"/>
  <c r="K733" i="15"/>
  <c r="L733" i="15" s="1"/>
  <c r="M498" i="14"/>
  <c r="K1130" i="13"/>
  <c r="M1130" i="13" s="1"/>
  <c r="K182" i="13"/>
  <c r="L182" i="13" s="1"/>
  <c r="M1032" i="13"/>
  <c r="K86" i="13"/>
  <c r="L86" i="13" s="1"/>
  <c r="L779" i="15"/>
  <c r="L936" i="15"/>
  <c r="L828" i="13"/>
  <c r="K680" i="15"/>
  <c r="L680" i="15" s="1"/>
  <c r="K580" i="15"/>
  <c r="L580" i="15" s="1"/>
  <c r="K1230" i="13"/>
  <c r="L1230" i="13" s="1"/>
  <c r="K82" i="15"/>
  <c r="L82" i="15" s="1"/>
  <c r="L141" i="14"/>
  <c r="M141" i="14" s="1"/>
  <c r="L534" i="13" l="1"/>
  <c r="M534" i="13"/>
  <c r="K535" i="13" s="1"/>
  <c r="M86" i="13"/>
  <c r="M1028" i="15"/>
  <c r="L1028" i="15"/>
  <c r="K1029" i="15" s="1"/>
  <c r="M1029" i="15" s="1"/>
  <c r="N448" i="14"/>
  <c r="M448" i="14"/>
  <c r="L449" i="14" s="1"/>
  <c r="N449" i="14" s="1"/>
  <c r="M981" i="15"/>
  <c r="L981" i="15"/>
  <c r="M580" i="15"/>
  <c r="K581" i="15" s="1"/>
  <c r="L581" i="15" s="1"/>
  <c r="L33" i="13"/>
  <c r="M131" i="15"/>
  <c r="K132" i="15" s="1"/>
  <c r="M132" i="15" s="1"/>
  <c r="K632" i="15"/>
  <c r="L632" i="15" s="1"/>
  <c r="M288" i="13"/>
  <c r="K289" i="13" s="1"/>
  <c r="L328" i="15"/>
  <c r="K329" i="15" s="1"/>
  <c r="L329" i="15" s="1"/>
  <c r="M230" i="13"/>
  <c r="K231" i="13" s="1"/>
  <c r="M231" i="13" s="1"/>
  <c r="M1181" i="15"/>
  <c r="K532" i="15"/>
  <c r="M532" i="15" s="1"/>
  <c r="L432" i="15"/>
  <c r="M1182" i="13"/>
  <c r="K1183" i="13" s="1"/>
  <c r="M1183" i="13" s="1"/>
  <c r="K132" i="13"/>
  <c r="L132" i="13" s="1"/>
  <c r="K980" i="13"/>
  <c r="L980" i="13" s="1"/>
  <c r="L535" i="13"/>
  <c r="M535" i="13"/>
  <c r="K87" i="13"/>
  <c r="L87" i="13" s="1"/>
  <c r="K433" i="15"/>
  <c r="M433" i="15" s="1"/>
  <c r="K1182" i="15"/>
  <c r="L1182" i="15" s="1"/>
  <c r="K831" i="15"/>
  <c r="M831" i="15" s="1"/>
  <c r="K33" i="15"/>
  <c r="L33" i="15" s="1"/>
  <c r="K1033" i="13"/>
  <c r="L1033" i="13" s="1"/>
  <c r="K690" i="13"/>
  <c r="M690" i="13" s="1"/>
  <c r="N396" i="14"/>
  <c r="L396" i="14"/>
  <c r="M396" i="14" s="1"/>
  <c r="K177" i="15"/>
  <c r="L177" i="15" s="1"/>
  <c r="N141" i="14"/>
  <c r="L142" i="14" s="1"/>
  <c r="K234" i="15"/>
  <c r="L234" i="15" s="1"/>
  <c r="L1130" i="13"/>
  <c r="M631" i="13"/>
  <c r="K632" i="13" s="1"/>
  <c r="L632" i="13" s="1"/>
  <c r="M484" i="13"/>
  <c r="K485" i="13"/>
  <c r="L485" i="13" s="1"/>
  <c r="M182" i="13"/>
  <c r="K183" i="13" s="1"/>
  <c r="L183" i="13" s="1"/>
  <c r="K784" i="13"/>
  <c r="M784" i="13" s="1"/>
  <c r="M1289" i="15"/>
  <c r="K889" i="13"/>
  <c r="L889" i="13" s="1"/>
  <c r="K734" i="13"/>
  <c r="L734" i="13" s="1"/>
  <c r="L499" i="14"/>
  <c r="M499" i="14" s="1"/>
  <c r="M680" i="15"/>
  <c r="K681" i="15" s="1"/>
  <c r="L681" i="15" s="1"/>
  <c r="M131" i="13"/>
  <c r="L582" i="13"/>
  <c r="L930" i="13"/>
  <c r="K1087" i="13"/>
  <c r="L1087" i="13" s="1"/>
  <c r="K829" i="13"/>
  <c r="L829" i="13" s="1"/>
  <c r="K881" i="15"/>
  <c r="L881" i="15" s="1"/>
  <c r="K384" i="15"/>
  <c r="L384" i="15" s="1"/>
  <c r="K1132" i="15"/>
  <c r="M1132" i="15" s="1"/>
  <c r="K34" i="13"/>
  <c r="M34" i="13" s="1"/>
  <c r="L292" i="14"/>
  <c r="N292" i="14" s="1"/>
  <c r="L238" i="14"/>
  <c r="M238" i="14" s="1"/>
  <c r="M1087" i="15"/>
  <c r="K385" i="13"/>
  <c r="L385" i="13" s="1"/>
  <c r="M82" i="15"/>
  <c r="M979" i="13"/>
  <c r="M430" i="13"/>
  <c r="K431" i="13" s="1"/>
  <c r="L431" i="13" s="1"/>
  <c r="M1230" i="13"/>
  <c r="K1231" i="13" s="1"/>
  <c r="L1231" i="13" s="1"/>
  <c r="L345" i="14"/>
  <c r="M345" i="14" s="1"/>
  <c r="M190" i="14"/>
  <c r="M733" i="15"/>
  <c r="K734" i="15" s="1"/>
  <c r="M734" i="15" s="1"/>
  <c r="N88" i="14"/>
  <c r="L286" i="15"/>
  <c r="M1131" i="15"/>
  <c r="K937" i="15"/>
  <c r="M937" i="15" s="1"/>
  <c r="K780" i="15"/>
  <c r="M780" i="15" s="1"/>
  <c r="K1236" i="15"/>
  <c r="M1236" i="15" s="1"/>
  <c r="N36" i="14"/>
  <c r="L37" i="14" s="1"/>
  <c r="K482" i="15"/>
  <c r="L482" i="15" s="1"/>
  <c r="M327" i="13"/>
  <c r="L532" i="15" l="1"/>
  <c r="M289" i="13"/>
  <c r="L289" i="13"/>
  <c r="K290" i="13" s="1"/>
  <c r="M290" i="13" s="1"/>
  <c r="N142" i="14"/>
  <c r="M142" i="14"/>
  <c r="L143" i="14" s="1"/>
  <c r="N143" i="14" s="1"/>
  <c r="M581" i="15"/>
  <c r="K582" i="15" s="1"/>
  <c r="M632" i="15"/>
  <c r="K633" i="15" s="1"/>
  <c r="L831" i="15"/>
  <c r="K832" i="15" s="1"/>
  <c r="M832" i="15" s="1"/>
  <c r="K982" i="15"/>
  <c r="L982" i="15" s="1"/>
  <c r="M431" i="13"/>
  <c r="K432" i="13" s="1"/>
  <c r="L432" i="13" s="1"/>
  <c r="M889" i="13"/>
  <c r="K890" i="13" s="1"/>
  <c r="K1290" i="15"/>
  <c r="L1290" i="15" s="1"/>
  <c r="M33" i="15"/>
  <c r="K34" i="15" s="1"/>
  <c r="L34" i="15" s="1"/>
  <c r="M132" i="13"/>
  <c r="K133" i="13" s="1"/>
  <c r="M133" i="13" s="1"/>
  <c r="M37" i="14"/>
  <c r="N37" i="14"/>
  <c r="L397" i="14"/>
  <c r="N397" i="14" s="1"/>
  <c r="K330" i="15"/>
  <c r="M330" i="15" s="1"/>
  <c r="L191" i="14"/>
  <c r="M191" i="14" s="1"/>
  <c r="M632" i="13"/>
  <c r="M1231" i="13"/>
  <c r="K1232" i="13" s="1"/>
  <c r="M1232" i="13" s="1"/>
  <c r="N238" i="14"/>
  <c r="M681" i="15"/>
  <c r="L734" i="15"/>
  <c r="M485" i="13"/>
  <c r="M881" i="15"/>
  <c r="M183" i="13"/>
  <c r="K184" i="13" s="1"/>
  <c r="L184" i="13" s="1"/>
  <c r="K1131" i="13"/>
  <c r="M1131" i="13" s="1"/>
  <c r="L433" i="15"/>
  <c r="M384" i="15"/>
  <c r="L231" i="13"/>
  <c r="N499" i="14"/>
  <c r="K1088" i="15"/>
  <c r="L1088" i="15" s="1"/>
  <c r="M385" i="13"/>
  <c r="L89" i="14"/>
  <c r="M89" i="14" s="1"/>
  <c r="L1236" i="15"/>
  <c r="L937" i="15"/>
  <c r="L290" i="13"/>
  <c r="M829" i="13"/>
  <c r="K830" i="13" s="1"/>
  <c r="L830" i="13" s="1"/>
  <c r="M734" i="13"/>
  <c r="M980" i="13"/>
  <c r="K981" i="13" s="1"/>
  <c r="L780" i="15"/>
  <c r="M234" i="15"/>
  <c r="M329" i="15"/>
  <c r="K83" i="15"/>
  <c r="L83" i="15" s="1"/>
  <c r="M449" i="14"/>
  <c r="L690" i="13"/>
  <c r="M87" i="13"/>
  <c r="L1132" i="15"/>
  <c r="N345" i="14"/>
  <c r="L1029" i="15"/>
  <c r="K328" i="13"/>
  <c r="L328" i="13" s="1"/>
  <c r="M1087" i="13"/>
  <c r="L1183" i="13"/>
  <c r="M292" i="14"/>
  <c r="M1182" i="15"/>
  <c r="M482" i="15"/>
  <c r="K483" i="15" s="1"/>
  <c r="L483" i="15" s="1"/>
  <c r="L34" i="13"/>
  <c r="K583" i="13"/>
  <c r="M583" i="13" s="1"/>
  <c r="L784" i="13"/>
  <c r="M177" i="15"/>
  <c r="K178" i="15" s="1"/>
  <c r="L178" i="15" s="1"/>
  <c r="K536" i="13"/>
  <c r="L536" i="13" s="1"/>
  <c r="L132" i="15"/>
  <c r="K287" i="15"/>
  <c r="M287" i="15" s="1"/>
  <c r="K931" i="13"/>
  <c r="M931" i="13" s="1"/>
  <c r="M1033" i="13"/>
  <c r="K1034" i="13" s="1"/>
  <c r="L1034" i="13" s="1"/>
  <c r="L931" i="13" l="1"/>
  <c r="K533" i="15"/>
  <c r="L533" i="15" s="1"/>
  <c r="M533" i="15"/>
  <c r="M633" i="15"/>
  <c r="L633" i="15"/>
  <c r="K634" i="15" s="1"/>
  <c r="M634" i="15" s="1"/>
  <c r="L582" i="15"/>
  <c r="M582" i="15"/>
  <c r="K583" i="15" s="1"/>
  <c r="M583" i="15" s="1"/>
  <c r="M890" i="13"/>
  <c r="L890" i="13"/>
  <c r="K891" i="13" s="1"/>
  <c r="M891" i="13" s="1"/>
  <c r="M633" i="13"/>
  <c r="K634" i="13" s="1"/>
  <c r="M634" i="13" s="1"/>
  <c r="M1290" i="15"/>
  <c r="M83" i="15"/>
  <c r="M432" i="13"/>
  <c r="K433" i="13" s="1"/>
  <c r="M433" i="13" s="1"/>
  <c r="M536" i="13"/>
  <c r="K537" i="13" s="1"/>
  <c r="M34" i="15"/>
  <c r="K35" i="15" s="1"/>
  <c r="M35" i="15" s="1"/>
  <c r="L832" i="15"/>
  <c r="K833" i="15" s="1"/>
  <c r="M833" i="15" s="1"/>
  <c r="M328" i="13"/>
  <c r="M982" i="15"/>
  <c r="K983" i="15" s="1"/>
  <c r="M483" i="15"/>
  <c r="K633" i="13"/>
  <c r="L633" i="13" s="1"/>
  <c r="M184" i="13"/>
  <c r="L981" i="13"/>
  <c r="M981" i="13"/>
  <c r="M682" i="15"/>
  <c r="K484" i="15"/>
  <c r="M484" i="15" s="1"/>
  <c r="K185" i="13"/>
  <c r="M185" i="13" s="1"/>
  <c r="M1034" i="13"/>
  <c r="K1035" i="13" s="1"/>
  <c r="M1035" i="13" s="1"/>
  <c r="K133" i="15"/>
  <c r="M133" i="15" s="1"/>
  <c r="M178" i="15"/>
  <c r="K179" i="15" s="1"/>
  <c r="M179" i="15" s="1"/>
  <c r="K785" i="13"/>
  <c r="L785" i="13" s="1"/>
  <c r="K1133" i="15"/>
  <c r="M1133" i="15" s="1"/>
  <c r="K1237" i="15"/>
  <c r="L1237" i="15" s="1"/>
  <c r="K88" i="13"/>
  <c r="L88" i="13" s="1"/>
  <c r="L239" i="14"/>
  <c r="M239" i="14" s="1"/>
  <c r="K735" i="15"/>
  <c r="L735" i="15" s="1"/>
  <c r="M143" i="14"/>
  <c r="K691" i="13"/>
  <c r="M691" i="13" s="1"/>
  <c r="K1089" i="15"/>
  <c r="M1089" i="15" s="1"/>
  <c r="K735" i="13"/>
  <c r="L735" i="13" s="1"/>
  <c r="L346" i="14"/>
  <c r="M346" i="14" s="1"/>
  <c r="L330" i="15"/>
  <c r="L1232" i="13"/>
  <c r="L450" i="14"/>
  <c r="N450" i="14" s="1"/>
  <c r="K781" i="15"/>
  <c r="M781" i="15" s="1"/>
  <c r="M830" i="13"/>
  <c r="K1183" i="15"/>
  <c r="L1183" i="15" s="1"/>
  <c r="N89" i="14"/>
  <c r="L90" i="14" s="1"/>
  <c r="M90" i="14" s="1"/>
  <c r="L293" i="14"/>
  <c r="N293" i="14" s="1"/>
  <c r="K386" i="13"/>
  <c r="L386" i="13" s="1"/>
  <c r="K235" i="15"/>
  <c r="L235" i="15" s="1"/>
  <c r="K486" i="13"/>
  <c r="L486" i="13" s="1"/>
  <c r="M1088" i="15"/>
  <c r="K682" i="15"/>
  <c r="L682" i="15" s="1"/>
  <c r="K232" i="13"/>
  <c r="L232" i="13" s="1"/>
  <c r="L500" i="14"/>
  <c r="M500" i="14" s="1"/>
  <c r="L583" i="13"/>
  <c r="K84" i="15"/>
  <c r="L84" i="15" s="1"/>
  <c r="K434" i="15"/>
  <c r="M434" i="15" s="1"/>
  <c r="K35" i="13"/>
  <c r="M35" i="13" s="1"/>
  <c r="K1184" i="13"/>
  <c r="L1184" i="13" s="1"/>
  <c r="K291" i="13"/>
  <c r="L291" i="13" s="1"/>
  <c r="L133" i="13"/>
  <c r="K1088" i="13"/>
  <c r="L1088" i="13" s="1"/>
  <c r="M397" i="14"/>
  <c r="K938" i="15"/>
  <c r="M938" i="15" s="1"/>
  <c r="L1131" i="13"/>
  <c r="K932" i="13"/>
  <c r="M932" i="13" s="1"/>
  <c r="L287" i="15"/>
  <c r="K329" i="13"/>
  <c r="M329" i="13" s="1"/>
  <c r="L634" i="15"/>
  <c r="K385" i="15"/>
  <c r="L385" i="15" s="1"/>
  <c r="N191" i="14"/>
  <c r="L192" i="14" s="1"/>
  <c r="M192" i="14" s="1"/>
  <c r="K882" i="15"/>
  <c r="L882" i="15" s="1"/>
  <c r="K1030" i="15"/>
  <c r="L1030" i="15" s="1"/>
  <c r="L38" i="14"/>
  <c r="N38" i="14" s="1"/>
  <c r="M882" i="15" l="1"/>
  <c r="N346" i="14"/>
  <c r="K534" i="15"/>
  <c r="M537" i="13"/>
  <c r="L537" i="13"/>
  <c r="M983" i="15"/>
  <c r="L983" i="15"/>
  <c r="K984" i="15" s="1"/>
  <c r="L984" i="15" s="1"/>
  <c r="M84" i="15"/>
  <c r="K85" i="15" s="1"/>
  <c r="L85" i="15" s="1"/>
  <c r="M291" i="13"/>
  <c r="K292" i="13" s="1"/>
  <c r="M292" i="13" s="1"/>
  <c r="N239" i="14"/>
  <c r="L240" i="14" s="1"/>
  <c r="N240" i="14" s="1"/>
  <c r="K1291" i="15"/>
  <c r="L1291" i="15" s="1"/>
  <c r="M785" i="13"/>
  <c r="K786" i="13" s="1"/>
  <c r="L786" i="13" s="1"/>
  <c r="M1088" i="13"/>
  <c r="L35" i="13"/>
  <c r="K36" i="13" s="1"/>
  <c r="M36" i="13" s="1"/>
  <c r="L433" i="13"/>
  <c r="K434" i="13" s="1"/>
  <c r="L434" i="13" s="1"/>
  <c r="M450" i="14"/>
  <c r="L451" i="14" s="1"/>
  <c r="M451" i="14" s="1"/>
  <c r="M235" i="15"/>
  <c r="K236" i="15" s="1"/>
  <c r="L236" i="15" s="1"/>
  <c r="K635" i="15"/>
  <c r="L635" i="15" s="1"/>
  <c r="L1089" i="15"/>
  <c r="L1035" i="13"/>
  <c r="L484" i="15"/>
  <c r="M1184" i="13"/>
  <c r="M1237" i="15"/>
  <c r="L179" i="15"/>
  <c r="N192" i="14"/>
  <c r="L193" i="14" s="1"/>
  <c r="M193" i="14" s="1"/>
  <c r="K584" i="13"/>
  <c r="L584" i="13" s="1"/>
  <c r="M232" i="13"/>
  <c r="L781" i="15"/>
  <c r="L1133" i="15"/>
  <c r="K831" i="13"/>
  <c r="L831" i="13" s="1"/>
  <c r="L35" i="15"/>
  <c r="M38" i="14"/>
  <c r="K1132" i="13"/>
  <c r="M1132" i="13" s="1"/>
  <c r="K683" i="15"/>
  <c r="L683" i="15" s="1"/>
  <c r="M735" i="15"/>
  <c r="L691" i="13"/>
  <c r="L833" i="15"/>
  <c r="K982" i="13"/>
  <c r="L982" i="13" s="1"/>
  <c r="L938" i="15"/>
  <c r="N500" i="14"/>
  <c r="L501" i="14" s="1"/>
  <c r="N501" i="14" s="1"/>
  <c r="K538" i="13"/>
  <c r="M538" i="13" s="1"/>
  <c r="L329" i="13"/>
  <c r="K487" i="13"/>
  <c r="L487" i="13" s="1"/>
  <c r="M1183" i="15"/>
  <c r="L583" i="15"/>
  <c r="M1030" i="15"/>
  <c r="K1031" i="15" s="1"/>
  <c r="M1031" i="15" s="1"/>
  <c r="L891" i="13"/>
  <c r="K1233" i="13"/>
  <c r="M1233" i="13" s="1"/>
  <c r="N90" i="14"/>
  <c r="L91" i="14" s="1"/>
  <c r="N91" i="14" s="1"/>
  <c r="M386" i="13"/>
  <c r="L144" i="14"/>
  <c r="N144" i="14" s="1"/>
  <c r="K883" i="15"/>
  <c r="L883" i="15" s="1"/>
  <c r="L133" i="15"/>
  <c r="M88" i="13"/>
  <c r="K89" i="13" s="1"/>
  <c r="L89" i="13" s="1"/>
  <c r="L185" i="13"/>
  <c r="K288" i="15"/>
  <c r="M288" i="15" s="1"/>
  <c r="L932" i="13"/>
  <c r="L398" i="14"/>
  <c r="M398" i="14" s="1"/>
  <c r="L434" i="15"/>
  <c r="K1089" i="13"/>
  <c r="L1089" i="13" s="1"/>
  <c r="K331" i="15"/>
  <c r="L331" i="15" s="1"/>
  <c r="K134" i="13"/>
  <c r="M134" i="13" s="1"/>
  <c r="M293" i="14"/>
  <c r="L347" i="14"/>
  <c r="N347" i="14" s="1"/>
  <c r="M735" i="13"/>
  <c r="L634" i="13"/>
  <c r="M486" i="13"/>
  <c r="M385" i="15"/>
  <c r="L534" i="15" l="1"/>
  <c r="K535" i="15" s="1"/>
  <c r="L535" i="15" s="1"/>
  <c r="M534" i="15"/>
  <c r="N193" i="14"/>
  <c r="M1089" i="13"/>
  <c r="M89" i="13"/>
  <c r="K90" i="13" s="1"/>
  <c r="M90" i="13" s="1"/>
  <c r="L1233" i="13"/>
  <c r="M1291" i="15"/>
  <c r="M683" i="15"/>
  <c r="K1292" i="15"/>
  <c r="L1292" i="15" s="1"/>
  <c r="M982" i="13"/>
  <c r="M487" i="13"/>
  <c r="K684" i="15"/>
  <c r="M684" i="15" s="1"/>
  <c r="M1184" i="15"/>
  <c r="K488" i="13"/>
  <c r="M488" i="13" s="1"/>
  <c r="L194" i="14"/>
  <c r="M194" i="14" s="1"/>
  <c r="L39" i="14"/>
  <c r="M39" i="14" s="1"/>
  <c r="K180" i="15"/>
  <c r="M180" i="15" s="1"/>
  <c r="K1238" i="15"/>
  <c r="L1238" i="15" s="1"/>
  <c r="M883" i="15"/>
  <c r="K884" i="15" s="1"/>
  <c r="L884" i="15" s="1"/>
  <c r="K584" i="15"/>
  <c r="M584" i="15" s="1"/>
  <c r="K435" i="15"/>
  <c r="L435" i="15" s="1"/>
  <c r="K635" i="13"/>
  <c r="M635" i="13" s="1"/>
  <c r="L1031" i="15"/>
  <c r="M91" i="14"/>
  <c r="K1134" i="15"/>
  <c r="L1134" i="15" s="1"/>
  <c r="M347" i="14"/>
  <c r="K233" i="13"/>
  <c r="L233" i="13" s="1"/>
  <c r="K782" i="15"/>
  <c r="M782" i="15" s="1"/>
  <c r="K736" i="13"/>
  <c r="L736" i="13" s="1"/>
  <c r="M501" i="14"/>
  <c r="N398" i="14"/>
  <c r="L294" i="14"/>
  <c r="M294" i="14" s="1"/>
  <c r="K330" i="13"/>
  <c r="M330" i="13" s="1"/>
  <c r="M984" i="15"/>
  <c r="K985" i="15" s="1"/>
  <c r="L985" i="15" s="1"/>
  <c r="M434" i="13"/>
  <c r="K435" i="13" s="1"/>
  <c r="M85" i="15"/>
  <c r="K1090" i="15"/>
  <c r="M1090" i="15" s="1"/>
  <c r="M535" i="15"/>
  <c r="K536" i="15" s="1"/>
  <c r="M144" i="14"/>
  <c r="L288" i="15"/>
  <c r="K386" i="15"/>
  <c r="L386" i="15" s="1"/>
  <c r="L134" i="13"/>
  <c r="K186" i="13"/>
  <c r="M186" i="13" s="1"/>
  <c r="L538" i="13"/>
  <c r="L36" i="13"/>
  <c r="K1184" i="15"/>
  <c r="L1184" i="15" s="1"/>
  <c r="K1185" i="13"/>
  <c r="L1185" i="13" s="1"/>
  <c r="L292" i="13"/>
  <c r="K692" i="13"/>
  <c r="M692" i="13" s="1"/>
  <c r="K485" i="15"/>
  <c r="L485" i="15" s="1"/>
  <c r="N451" i="14"/>
  <c r="L452" i="14" s="1"/>
  <c r="K1090" i="13"/>
  <c r="M1090" i="13" s="1"/>
  <c r="K36" i="15"/>
  <c r="M36" i="15" s="1"/>
  <c r="M236" i="15"/>
  <c r="K933" i="13"/>
  <c r="M933" i="13" s="1"/>
  <c r="M331" i="15"/>
  <c r="M584" i="13"/>
  <c r="K736" i="15"/>
  <c r="L736" i="15" s="1"/>
  <c r="K834" i="15"/>
  <c r="L834" i="15" s="1"/>
  <c r="K1036" i="13"/>
  <c r="M1036" i="13" s="1"/>
  <c r="K134" i="15"/>
  <c r="M134" i="15" s="1"/>
  <c r="K387" i="13"/>
  <c r="L387" i="13" s="1"/>
  <c r="K892" i="13"/>
  <c r="M892" i="13" s="1"/>
  <c r="L1132" i="13"/>
  <c r="M635" i="15"/>
  <c r="M786" i="13"/>
  <c r="K787" i="13" s="1"/>
  <c r="L787" i="13" s="1"/>
  <c r="M831" i="13"/>
  <c r="K1234" i="13"/>
  <c r="L1234" i="13" s="1"/>
  <c r="K939" i="15"/>
  <c r="M939" i="15" s="1"/>
  <c r="M240" i="14"/>
  <c r="M435" i="15" l="1"/>
  <c r="M233" i="13"/>
  <c r="M387" i="13"/>
  <c r="N194" i="14"/>
  <c r="L195" i="14" s="1"/>
  <c r="M195" i="14" s="1"/>
  <c r="L939" i="15"/>
  <c r="K983" i="13"/>
  <c r="L983" i="13" s="1"/>
  <c r="M1185" i="13"/>
  <c r="K1186" i="13" s="1"/>
  <c r="L1186" i="13" s="1"/>
  <c r="L933" i="13"/>
  <c r="K934" i="13" s="1"/>
  <c r="L934" i="13" s="1"/>
  <c r="M1292" i="15"/>
  <c r="K1293" i="15" s="1"/>
  <c r="N452" i="14"/>
  <c r="M452" i="14"/>
  <c r="M536" i="15"/>
  <c r="L536" i="15"/>
  <c r="M332" i="15"/>
  <c r="M237" i="15"/>
  <c r="M435" i="13"/>
  <c r="L435" i="13"/>
  <c r="K37" i="13"/>
  <c r="M37" i="13" s="1"/>
  <c r="L348" i="14"/>
  <c r="M348" i="14" s="1"/>
  <c r="L36" i="15"/>
  <c r="L330" i="13"/>
  <c r="M985" i="15"/>
  <c r="K1032" i="15"/>
  <c r="M1032" i="15" s="1"/>
  <c r="M736" i="13"/>
  <c r="K737" i="13" s="1"/>
  <c r="K539" i="13"/>
  <c r="L539" i="13" s="1"/>
  <c r="M1134" i="15"/>
  <c r="M1234" i="13"/>
  <c r="K1235" i="13" s="1"/>
  <c r="L1235" i="13" s="1"/>
  <c r="L90" i="13"/>
  <c r="L488" i="13"/>
  <c r="L180" i="15"/>
  <c r="L1090" i="13"/>
  <c r="N294" i="14"/>
  <c r="L502" i="14"/>
  <c r="N502" i="14" s="1"/>
  <c r="L635" i="13"/>
  <c r="N39" i="14"/>
  <c r="L92" i="14"/>
  <c r="M92" i="14" s="1"/>
  <c r="M834" i="15"/>
  <c r="K1133" i="13"/>
  <c r="M1133" i="13" s="1"/>
  <c r="L145" i="14"/>
  <c r="N145" i="14" s="1"/>
  <c r="K332" i="15"/>
  <c r="L332" i="15" s="1"/>
  <c r="M736" i="15"/>
  <c r="K737" i="15" s="1"/>
  <c r="L399" i="14"/>
  <c r="M399" i="14" s="1"/>
  <c r="L684" i="15"/>
  <c r="K940" i="15"/>
  <c r="L940" i="15" s="1"/>
  <c r="K135" i="13"/>
  <c r="L135" i="13" s="1"/>
  <c r="M485" i="15"/>
  <c r="K486" i="15" s="1"/>
  <c r="L486" i="15" s="1"/>
  <c r="M787" i="13"/>
  <c r="L186" i="13"/>
  <c r="K289" i="15"/>
  <c r="M289" i="15" s="1"/>
  <c r="M386" i="15"/>
  <c r="K86" i="15"/>
  <c r="L86" i="15" s="1"/>
  <c r="K585" i="13"/>
  <c r="L585" i="13" s="1"/>
  <c r="K636" i="15"/>
  <c r="L636" i="15" s="1"/>
  <c r="K237" i="15"/>
  <c r="L237" i="15" s="1"/>
  <c r="L1036" i="13"/>
  <c r="L892" i="13"/>
  <c r="K436" i="15"/>
  <c r="M436" i="15" s="1"/>
  <c r="K832" i="13"/>
  <c r="L832" i="13" s="1"/>
  <c r="L782" i="15"/>
  <c r="L584" i="15"/>
  <c r="M884" i="15"/>
  <c r="K885" i="15" s="1"/>
  <c r="L885" i="15" s="1"/>
  <c r="L692" i="13"/>
  <c r="K388" i="13"/>
  <c r="L388" i="13" s="1"/>
  <c r="L241" i="14"/>
  <c r="N241" i="14" s="1"/>
  <c r="L134" i="15"/>
  <c r="K387" i="15"/>
  <c r="L387" i="15" s="1"/>
  <c r="L1090" i="15"/>
  <c r="K293" i="13"/>
  <c r="L293" i="13" s="1"/>
  <c r="K1185" i="15"/>
  <c r="M1185" i="15" s="1"/>
  <c r="K234" i="13"/>
  <c r="L234" i="13" s="1"/>
  <c r="M1238" i="15"/>
  <c r="M1293" i="15" l="1"/>
  <c r="L1293" i="15"/>
  <c r="L1133" i="13"/>
  <c r="M86" i="15"/>
  <c r="K87" i="15" s="1"/>
  <c r="M87" i="15" s="1"/>
  <c r="K986" i="15"/>
  <c r="L986" i="15" s="1"/>
  <c r="M387" i="15"/>
  <c r="K388" i="15" s="1"/>
  <c r="L388" i="15" s="1"/>
  <c r="M832" i="13"/>
  <c r="K833" i="13" s="1"/>
  <c r="L833" i="13" s="1"/>
  <c r="M983" i="13"/>
  <c r="K984" i="13" s="1"/>
  <c r="M984" i="13" s="1"/>
  <c r="K487" i="15"/>
  <c r="M487" i="15" s="1"/>
  <c r="K886" i="15"/>
  <c r="L886" i="15" s="1"/>
  <c r="L737" i="15"/>
  <c r="M737" i="15"/>
  <c r="L196" i="14"/>
  <c r="M196" i="14" s="1"/>
  <c r="M737" i="13"/>
  <c r="L737" i="13"/>
  <c r="K1134" i="13"/>
  <c r="L1134" i="13" s="1"/>
  <c r="M486" i="15"/>
  <c r="M885" i="15"/>
  <c r="K835" i="15"/>
  <c r="L835" i="15" s="1"/>
  <c r="M1235" i="13"/>
  <c r="K1236" i="13" s="1"/>
  <c r="K1091" i="15"/>
  <c r="L1091" i="15" s="1"/>
  <c r="L37" i="13"/>
  <c r="K1135" i="15"/>
  <c r="L1135" i="15" s="1"/>
  <c r="N92" i="14"/>
  <c r="L93" i="14" s="1"/>
  <c r="L289" i="15"/>
  <c r="M940" i="15"/>
  <c r="K636" i="13"/>
  <c r="L636" i="13" s="1"/>
  <c r="L1032" i="15"/>
  <c r="M539" i="13"/>
  <c r="K540" i="13" s="1"/>
  <c r="M540" i="13" s="1"/>
  <c r="N195" i="14"/>
  <c r="M1186" i="13"/>
  <c r="K685" i="15"/>
  <c r="M685" i="15" s="1"/>
  <c r="L40" i="14"/>
  <c r="M40" i="14" s="1"/>
  <c r="K537" i="15"/>
  <c r="L537" i="15" s="1"/>
  <c r="N348" i="14"/>
  <c r="M234" i="13"/>
  <c r="M241" i="14"/>
  <c r="M502" i="14"/>
  <c r="N399" i="14"/>
  <c r="L400" i="14" s="1"/>
  <c r="N400" i="14" s="1"/>
  <c r="L436" i="15"/>
  <c r="M934" i="13"/>
  <c r="K935" i="13" s="1"/>
  <c r="L935" i="13" s="1"/>
  <c r="K331" i="13"/>
  <c r="L331" i="13" s="1"/>
  <c r="K788" i="13"/>
  <c r="L788" i="13" s="1"/>
  <c r="K436" i="13"/>
  <c r="L436" i="13" s="1"/>
  <c r="M135" i="13"/>
  <c r="K333" i="15"/>
  <c r="L333" i="15" s="1"/>
  <c r="K37" i="15"/>
  <c r="L37" i="15" s="1"/>
  <c r="L295" i="14"/>
  <c r="M295" i="14" s="1"/>
  <c r="K585" i="15"/>
  <c r="M585" i="15" s="1"/>
  <c r="K1091" i="13"/>
  <c r="L1091" i="13" s="1"/>
  <c r="L1185" i="15"/>
  <c r="M388" i="13"/>
  <c r="K389" i="13" s="1"/>
  <c r="M389" i="13" s="1"/>
  <c r="M145" i="14"/>
  <c r="M636" i="15"/>
  <c r="K637" i="15" s="1"/>
  <c r="L637" i="15" s="1"/>
  <c r="L453" i="14"/>
  <c r="M453" i="14" s="1"/>
  <c r="K783" i="15"/>
  <c r="M783" i="15" s="1"/>
  <c r="K1037" i="13"/>
  <c r="L1037" i="13" s="1"/>
  <c r="K187" i="13"/>
  <c r="M187" i="13" s="1"/>
  <c r="M293" i="13"/>
  <c r="K294" i="13" s="1"/>
  <c r="M294" i="13" s="1"/>
  <c r="K693" i="13"/>
  <c r="L693" i="13" s="1"/>
  <c r="K1239" i="15"/>
  <c r="L1239" i="15" s="1"/>
  <c r="K489" i="13"/>
  <c r="L489" i="13" s="1"/>
  <c r="K135" i="15"/>
  <c r="M135" i="15" s="1"/>
  <c r="K893" i="13"/>
  <c r="M893" i="13" s="1"/>
  <c r="K238" i="15"/>
  <c r="M238" i="15" s="1"/>
  <c r="K181" i="15"/>
  <c r="M181" i="15" s="1"/>
  <c r="K91" i="13"/>
  <c r="L91" i="13" s="1"/>
  <c r="M585" i="13"/>
  <c r="L238" i="15" l="1"/>
  <c r="M935" i="13"/>
  <c r="M986" i="15"/>
  <c r="K987" i="15" s="1"/>
  <c r="M987" i="15" s="1"/>
  <c r="L984" i="13"/>
  <c r="M1091" i="15"/>
  <c r="K1092" i="15" s="1"/>
  <c r="M1092" i="15" s="1"/>
  <c r="K1294" i="15"/>
  <c r="L1294" i="15" s="1"/>
  <c r="M333" i="15"/>
  <c r="K334" i="15" s="1"/>
  <c r="M334" i="15" s="1"/>
  <c r="N40" i="14"/>
  <c r="L41" i="14" s="1"/>
  <c r="N41" i="14" s="1"/>
  <c r="K834" i="13"/>
  <c r="M834" i="13" s="1"/>
  <c r="M1236" i="13"/>
  <c r="L1236" i="13"/>
  <c r="K936" i="13"/>
  <c r="M936" i="13" s="1"/>
  <c r="M93" i="14"/>
  <c r="N93" i="14"/>
  <c r="K638" i="15"/>
  <c r="M638" i="15" s="1"/>
  <c r="L987" i="15"/>
  <c r="M388" i="15"/>
  <c r="K389" i="15" s="1"/>
  <c r="L893" i="13"/>
  <c r="M1037" i="13"/>
  <c r="L540" i="13"/>
  <c r="N196" i="14"/>
  <c r="L294" i="13"/>
  <c r="L487" i="15"/>
  <c r="K239" i="15"/>
  <c r="M239" i="15" s="1"/>
  <c r="M636" i="13"/>
  <c r="K637" i="13" s="1"/>
  <c r="M637" i="13" s="1"/>
  <c r="L783" i="15"/>
  <c r="M400" i="14"/>
  <c r="M833" i="13"/>
  <c r="M91" i="13"/>
  <c r="L87" i="15"/>
  <c r="L585" i="15"/>
  <c r="M537" i="15"/>
  <c r="K38" i="13"/>
  <c r="L38" i="13" s="1"/>
  <c r="K235" i="13"/>
  <c r="L235" i="13" s="1"/>
  <c r="K738" i="15"/>
  <c r="L738" i="15" s="1"/>
  <c r="K941" i="15"/>
  <c r="L941" i="15" s="1"/>
  <c r="M1091" i="13"/>
  <c r="K1092" i="13" s="1"/>
  <c r="L1092" i="13" s="1"/>
  <c r="M637" i="15"/>
  <c r="M436" i="13"/>
  <c r="M788" i="13"/>
  <c r="L187" i="13"/>
  <c r="M835" i="15"/>
  <c r="K836" i="15" s="1"/>
  <c r="L836" i="15" s="1"/>
  <c r="K1186" i="15"/>
  <c r="M1186" i="15" s="1"/>
  <c r="L181" i="15"/>
  <c r="M331" i="13"/>
  <c r="L685" i="15"/>
  <c r="L389" i="13"/>
  <c r="L349" i="14"/>
  <c r="M349" i="14" s="1"/>
  <c r="M1239" i="15"/>
  <c r="K1240" i="15" s="1"/>
  <c r="K1033" i="15"/>
  <c r="M1033" i="15" s="1"/>
  <c r="L135" i="15"/>
  <c r="M886" i="15"/>
  <c r="K887" i="15" s="1"/>
  <c r="L887" i="15" s="1"/>
  <c r="K136" i="13"/>
  <c r="L136" i="13" s="1"/>
  <c r="K738" i="13"/>
  <c r="M738" i="13" s="1"/>
  <c r="K290" i="15"/>
  <c r="L290" i="15" s="1"/>
  <c r="N453" i="14"/>
  <c r="L454" i="14" s="1"/>
  <c r="M454" i="14" s="1"/>
  <c r="K1187" i="13"/>
  <c r="L1187" i="13" s="1"/>
  <c r="M1134" i="13"/>
  <c r="M489" i="13"/>
  <c r="K490" i="13" s="1"/>
  <c r="K586" i="13"/>
  <c r="L586" i="13" s="1"/>
  <c r="M693" i="13"/>
  <c r="K694" i="13" s="1"/>
  <c r="L694" i="13" s="1"/>
  <c r="K437" i="15"/>
  <c r="L437" i="15" s="1"/>
  <c r="L146" i="14"/>
  <c r="M146" i="14" s="1"/>
  <c r="M1135" i="15"/>
  <c r="L242" i="14"/>
  <c r="M242" i="14" s="1"/>
  <c r="M37" i="15"/>
  <c r="K38" i="15" s="1"/>
  <c r="L38" i="15" s="1"/>
  <c r="K985" i="13"/>
  <c r="M985" i="13" s="1"/>
  <c r="L503" i="14"/>
  <c r="M503" i="14" s="1"/>
  <c r="N295" i="14"/>
  <c r="L296" i="14" s="1"/>
  <c r="M296" i="14" s="1"/>
  <c r="L936" i="13" l="1"/>
  <c r="M1294" i="15"/>
  <c r="K1295" i="15" s="1"/>
  <c r="L1295" i="15" s="1"/>
  <c r="K437" i="13"/>
  <c r="L437" i="13" s="1"/>
  <c r="M235" i="13"/>
  <c r="L1186" i="15"/>
  <c r="K1187" i="15" s="1"/>
  <c r="M1187" i="15" s="1"/>
  <c r="M38" i="15"/>
  <c r="M1092" i="13"/>
  <c r="K1093" i="13" s="1"/>
  <c r="L1093" i="13" s="1"/>
  <c r="M694" i="13"/>
  <c r="L455" i="14"/>
  <c r="N455" i="14" s="1"/>
  <c r="K39" i="15"/>
  <c r="L39" i="15" s="1"/>
  <c r="L1240" i="15"/>
  <c r="M1240" i="15"/>
  <c r="L389" i="15"/>
  <c r="M389" i="15"/>
  <c r="L490" i="13"/>
  <c r="M490" i="13"/>
  <c r="K1237" i="13"/>
  <c r="M1237" i="13" s="1"/>
  <c r="L197" i="14"/>
  <c r="M197" i="14" s="1"/>
  <c r="L638" i="15"/>
  <c r="M836" i="15"/>
  <c r="N454" i="14"/>
  <c r="L637" i="13"/>
  <c r="M38" i="13"/>
  <c r="K188" i="13"/>
  <c r="M188" i="13" s="1"/>
  <c r="K332" i="13"/>
  <c r="L332" i="13" s="1"/>
  <c r="K541" i="13"/>
  <c r="L541" i="13" s="1"/>
  <c r="L834" i="13"/>
  <c r="L1033" i="15"/>
  <c r="L334" i="15"/>
  <c r="K390" i="13"/>
  <c r="M390" i="13" s="1"/>
  <c r="L401" i="14"/>
  <c r="N401" i="14" s="1"/>
  <c r="M887" i="15"/>
  <c r="M941" i="15"/>
  <c r="K942" i="15" s="1"/>
  <c r="M942" i="15" s="1"/>
  <c r="K136" i="15"/>
  <c r="M136" i="15" s="1"/>
  <c r="K686" i="15"/>
  <c r="M686" i="15" s="1"/>
  <c r="K784" i="15"/>
  <c r="M784" i="15" s="1"/>
  <c r="K92" i="13"/>
  <c r="L92" i="13" s="1"/>
  <c r="N146" i="14"/>
  <c r="K538" i="15"/>
  <c r="L538" i="15" s="1"/>
  <c r="K1135" i="13"/>
  <c r="L1135" i="13" s="1"/>
  <c r="M1187" i="13"/>
  <c r="K586" i="15"/>
  <c r="M586" i="15" s="1"/>
  <c r="M437" i="15"/>
  <c r="K438" i="15" s="1"/>
  <c r="L438" i="15" s="1"/>
  <c r="L985" i="13"/>
  <c r="N242" i="14"/>
  <c r="M290" i="15"/>
  <c r="L239" i="15"/>
  <c r="L1092" i="15"/>
  <c r="M136" i="13"/>
  <c r="K894" i="13"/>
  <c r="M894" i="13" s="1"/>
  <c r="K88" i="15"/>
  <c r="L88" i="15" s="1"/>
  <c r="M41" i="14"/>
  <c r="K182" i="15"/>
  <c r="L182" i="15" s="1"/>
  <c r="N349" i="14"/>
  <c r="L350" i="14" s="1"/>
  <c r="M350" i="14" s="1"/>
  <c r="M586" i="13"/>
  <c r="K587" i="13" s="1"/>
  <c r="L587" i="13" s="1"/>
  <c r="K1038" i="13"/>
  <c r="L1038" i="13" s="1"/>
  <c r="K137" i="13"/>
  <c r="L137" i="13" s="1"/>
  <c r="K988" i="15"/>
  <c r="M988" i="15" s="1"/>
  <c r="N296" i="14"/>
  <c r="K1136" i="15"/>
  <c r="L1136" i="15" s="1"/>
  <c r="L738" i="13"/>
  <c r="M738" i="15"/>
  <c r="K739" i="15" s="1"/>
  <c r="M739" i="15" s="1"/>
  <c r="K488" i="15"/>
  <c r="L488" i="15" s="1"/>
  <c r="L94" i="14"/>
  <c r="N94" i="14" s="1"/>
  <c r="K937" i="13"/>
  <c r="L937" i="13" s="1"/>
  <c r="N503" i="14"/>
  <c r="K789" i="13"/>
  <c r="L789" i="13" s="1"/>
  <c r="K236" i="13"/>
  <c r="L236" i="13" s="1"/>
  <c r="K295" i="13"/>
  <c r="M295" i="13" s="1"/>
  <c r="M92" i="13" l="1"/>
  <c r="M1135" i="13"/>
  <c r="M538" i="15"/>
  <c r="M1038" i="13"/>
  <c r="M39" i="15"/>
  <c r="K40" i="15" s="1"/>
  <c r="M40" i="15" s="1"/>
  <c r="M182" i="15"/>
  <c r="M437" i="13"/>
  <c r="K438" i="13" s="1"/>
  <c r="M438" i="13" s="1"/>
  <c r="M1295" i="15"/>
  <c r="K695" i="13"/>
  <c r="L695" i="13" s="1"/>
  <c r="N350" i="14"/>
  <c r="M137" i="13"/>
  <c r="K237" i="13"/>
  <c r="L237" i="13" s="1"/>
  <c r="K138" i="13"/>
  <c r="L138" i="13" s="1"/>
  <c r="K183" i="15"/>
  <c r="M183" i="15" s="1"/>
  <c r="L351" i="14"/>
  <c r="N351" i="14" s="1"/>
  <c r="M587" i="13"/>
  <c r="L1237" i="13"/>
  <c r="K390" i="15"/>
  <c r="L390" i="15" s="1"/>
  <c r="M455" i="14"/>
  <c r="K835" i="13"/>
  <c r="L835" i="13" s="1"/>
  <c r="L686" i="15"/>
  <c r="K333" i="13"/>
  <c r="L333" i="13" s="1"/>
  <c r="M1093" i="13"/>
  <c r="K1094" i="13" s="1"/>
  <c r="L1094" i="13" s="1"/>
  <c r="K888" i="15"/>
  <c r="L888" i="15" s="1"/>
  <c r="M438" i="15"/>
  <c r="M937" i="13"/>
  <c r="K938" i="13" s="1"/>
  <c r="M938" i="13" s="1"/>
  <c r="L188" i="13"/>
  <c r="K491" i="13"/>
  <c r="M491" i="13" s="1"/>
  <c r="M1136" i="15"/>
  <c r="K1137" i="15" s="1"/>
  <c r="L1137" i="15" s="1"/>
  <c r="M88" i="15"/>
  <c r="L136" i="15"/>
  <c r="L1187" i="15"/>
  <c r="M332" i="13"/>
  <c r="L297" i="14"/>
  <c r="M297" i="14" s="1"/>
  <c r="L988" i="15"/>
  <c r="L147" i="14"/>
  <c r="M147" i="14" s="1"/>
  <c r="K39" i="13"/>
  <c r="L39" i="13" s="1"/>
  <c r="N197" i="14"/>
  <c r="L42" i="14"/>
  <c r="M42" i="14" s="1"/>
  <c r="M541" i="13"/>
  <c r="L894" i="13"/>
  <c r="K1093" i="15"/>
  <c r="M1093" i="15" s="1"/>
  <c r="K1136" i="13"/>
  <c r="L1136" i="13" s="1"/>
  <c r="M401" i="14"/>
  <c r="K638" i="13"/>
  <c r="L638" i="13" s="1"/>
  <c r="K539" i="15"/>
  <c r="L539" i="15" s="1"/>
  <c r="K1241" i="15"/>
  <c r="M1241" i="15" s="1"/>
  <c r="K291" i="15"/>
  <c r="L291" i="15" s="1"/>
  <c r="K986" i="13"/>
  <c r="M986" i="13" s="1"/>
  <c r="L504" i="14"/>
  <c r="M504" i="14" s="1"/>
  <c r="L586" i="15"/>
  <c r="M94" i="14"/>
  <c r="K1039" i="13"/>
  <c r="L1039" i="13" s="1"/>
  <c r="K93" i="13"/>
  <c r="M93" i="13" s="1"/>
  <c r="L390" i="13"/>
  <c r="K639" i="15"/>
  <c r="M639" i="15" s="1"/>
  <c r="L438" i="13"/>
  <c r="L739" i="15"/>
  <c r="L942" i="15"/>
  <c r="K837" i="15"/>
  <c r="L837" i="15" s="1"/>
  <c r="L295" i="13"/>
  <c r="M488" i="15"/>
  <c r="K489" i="15" s="1"/>
  <c r="M489" i="15" s="1"/>
  <c r="M236" i="13"/>
  <c r="L784" i="15"/>
  <c r="K335" i="15"/>
  <c r="L335" i="15" s="1"/>
  <c r="M789" i="13"/>
  <c r="K790" i="13" s="1"/>
  <c r="L790" i="13" s="1"/>
  <c r="L243" i="14"/>
  <c r="M243" i="14" s="1"/>
  <c r="K240" i="15"/>
  <c r="M240" i="15" s="1"/>
  <c r="K1188" i="13"/>
  <c r="L1188" i="13" s="1"/>
  <c r="K739" i="13"/>
  <c r="M739" i="13" s="1"/>
  <c r="K1034" i="15"/>
  <c r="L1034" i="15" s="1"/>
  <c r="M237" i="13" l="1"/>
  <c r="M1039" i="13"/>
  <c r="K1040" i="13" s="1"/>
  <c r="M1040" i="13" s="1"/>
  <c r="M539" i="15"/>
  <c r="K1296" i="15"/>
  <c r="L1296" i="15" s="1"/>
  <c r="M390" i="15"/>
  <c r="N243" i="14"/>
  <c r="M695" i="13"/>
  <c r="K696" i="13" s="1"/>
  <c r="L696" i="13" s="1"/>
  <c r="K336" i="15"/>
  <c r="M336" i="15" s="1"/>
  <c r="K391" i="15"/>
  <c r="L391" i="15" s="1"/>
  <c r="K540" i="15"/>
  <c r="M540" i="15" s="1"/>
  <c r="K238" i="13"/>
  <c r="L238" i="13" s="1"/>
  <c r="K588" i="13"/>
  <c r="L588" i="13" s="1"/>
  <c r="M1094" i="13"/>
  <c r="K40" i="13"/>
  <c r="L40" i="13" s="1"/>
  <c r="M351" i="14"/>
  <c r="L938" i="13"/>
  <c r="M138" i="13"/>
  <c r="L244" i="14"/>
  <c r="N244" i="14" s="1"/>
  <c r="L198" i="14"/>
  <c r="M198" i="14" s="1"/>
  <c r="L40" i="15"/>
  <c r="M888" i="15"/>
  <c r="K687" i="15"/>
  <c r="M687" i="15" s="1"/>
  <c r="K137" i="15"/>
  <c r="L137" i="15" s="1"/>
  <c r="M39" i="13"/>
  <c r="L95" i="14"/>
  <c r="N95" i="14" s="1"/>
  <c r="M1137" i="15"/>
  <c r="M1136" i="13"/>
  <c r="K1137" i="13" s="1"/>
  <c r="M1137" i="13" s="1"/>
  <c r="L986" i="13"/>
  <c r="L489" i="15"/>
  <c r="K587" i="15"/>
  <c r="M587" i="15" s="1"/>
  <c r="M333" i="13"/>
  <c r="K334" i="13" s="1"/>
  <c r="L183" i="15"/>
  <c r="K542" i="13"/>
  <c r="L542" i="13" s="1"/>
  <c r="M1034" i="15"/>
  <c r="K1035" i="15" s="1"/>
  <c r="L1093" i="15"/>
  <c r="L739" i="13"/>
  <c r="M835" i="13"/>
  <c r="K836" i="13" s="1"/>
  <c r="L836" i="13" s="1"/>
  <c r="M837" i="15"/>
  <c r="K838" i="15" s="1"/>
  <c r="M838" i="15" s="1"/>
  <c r="L240" i="15"/>
  <c r="M638" i="13"/>
  <c r="K943" i="15"/>
  <c r="M943" i="15" s="1"/>
  <c r="K740" i="15"/>
  <c r="M740" i="15" s="1"/>
  <c r="K391" i="13"/>
  <c r="L391" i="13" s="1"/>
  <c r="M335" i="15"/>
  <c r="L93" i="13"/>
  <c r="L491" i="13"/>
  <c r="K89" i="15"/>
  <c r="L89" i="15" s="1"/>
  <c r="M291" i="15"/>
  <c r="K1238" i="13"/>
  <c r="M1238" i="13" s="1"/>
  <c r="K439" i="13"/>
  <c r="L439" i="13" s="1"/>
  <c r="L639" i="15"/>
  <c r="N147" i="14"/>
  <c r="K439" i="15"/>
  <c r="L439" i="15" s="1"/>
  <c r="L402" i="14"/>
  <c r="M402" i="14" s="1"/>
  <c r="N297" i="14"/>
  <c r="K1188" i="15"/>
  <c r="M1188" i="15" s="1"/>
  <c r="K785" i="15"/>
  <c r="M785" i="15" s="1"/>
  <c r="L1241" i="15"/>
  <c r="M790" i="13"/>
  <c r="K791" i="13" s="1"/>
  <c r="N42" i="14"/>
  <c r="L43" i="14" s="1"/>
  <c r="K189" i="13"/>
  <c r="L189" i="13" s="1"/>
  <c r="K989" i="15"/>
  <c r="M989" i="15" s="1"/>
  <c r="M1188" i="13"/>
  <c r="K1189" i="13" s="1"/>
  <c r="M1189" i="13" s="1"/>
  <c r="K895" i="13"/>
  <c r="M895" i="13" s="1"/>
  <c r="L456" i="14"/>
  <c r="M456" i="14" s="1"/>
  <c r="K296" i="13"/>
  <c r="L296" i="13" s="1"/>
  <c r="N504" i="14"/>
  <c r="M696" i="13" l="1"/>
  <c r="M1035" i="15"/>
  <c r="L1035" i="15"/>
  <c r="L1238" i="13"/>
  <c r="K292" i="15"/>
  <c r="L292" i="15" s="1"/>
  <c r="L1189" i="13"/>
  <c r="K1190" i="13" s="1"/>
  <c r="L1190" i="13" s="1"/>
  <c r="N456" i="14"/>
  <c r="L989" i="15"/>
  <c r="K990" i="15" s="1"/>
  <c r="M990" i="15" s="1"/>
  <c r="N402" i="14"/>
  <c r="L403" i="14" s="1"/>
  <c r="M403" i="14" s="1"/>
  <c r="M836" i="13"/>
  <c r="K837" i="13" s="1"/>
  <c r="L837" i="13" s="1"/>
  <c r="M40" i="13"/>
  <c r="K41" i="13" s="1"/>
  <c r="M238" i="13"/>
  <c r="M1296" i="15"/>
  <c r="K239" i="13"/>
  <c r="M239" i="13" s="1"/>
  <c r="L457" i="14"/>
  <c r="N457" i="14" s="1"/>
  <c r="M43" i="14"/>
  <c r="N43" i="14"/>
  <c r="M791" i="13"/>
  <c r="L791" i="13"/>
  <c r="L334" i="13"/>
  <c r="M334" i="13"/>
  <c r="M391" i="13"/>
  <c r="M189" i="13"/>
  <c r="K190" i="13" s="1"/>
  <c r="L190" i="13" s="1"/>
  <c r="L838" i="15"/>
  <c r="M542" i="13"/>
  <c r="M391" i="15"/>
  <c r="L298" i="14"/>
  <c r="M298" i="14" s="1"/>
  <c r="L740" i="15"/>
  <c r="K41" i="15"/>
  <c r="L41" i="15" s="1"/>
  <c r="K184" i="15"/>
  <c r="M184" i="15" s="1"/>
  <c r="M95" i="14"/>
  <c r="M244" i="14"/>
  <c r="L1040" i="13"/>
  <c r="L336" i="15"/>
  <c r="K640" i="15"/>
  <c r="M640" i="15" s="1"/>
  <c r="K1242" i="15"/>
  <c r="M1242" i="15" s="1"/>
  <c r="K697" i="13"/>
  <c r="L697" i="13" s="1"/>
  <c r="K139" i="13"/>
  <c r="L139" i="13" s="1"/>
  <c r="K639" i="13"/>
  <c r="L639" i="13" s="1"/>
  <c r="M439" i="13"/>
  <c r="L943" i="15"/>
  <c r="L148" i="14"/>
  <c r="M148" i="14" s="1"/>
  <c r="K543" i="13"/>
  <c r="M543" i="13" s="1"/>
  <c r="L785" i="15"/>
  <c r="M137" i="15"/>
  <c r="K138" i="15" s="1"/>
  <c r="M138" i="15" s="1"/>
  <c r="L199" i="14"/>
  <c r="N199" i="14" s="1"/>
  <c r="M296" i="13"/>
  <c r="K297" i="13" s="1"/>
  <c r="M297" i="13" s="1"/>
  <c r="K241" i="15"/>
  <c r="M241" i="15" s="1"/>
  <c r="M89" i="15"/>
  <c r="K1138" i="15"/>
  <c r="L1138" i="15" s="1"/>
  <c r="M439" i="15"/>
  <c r="L587" i="15"/>
  <c r="K939" i="13"/>
  <c r="L939" i="13" s="1"/>
  <c r="K1095" i="13"/>
  <c r="L1095" i="13" s="1"/>
  <c r="L1137" i="13"/>
  <c r="K1239" i="13"/>
  <c r="L1239" i="13" s="1"/>
  <c r="L687" i="15"/>
  <c r="L352" i="14"/>
  <c r="M352" i="14" s="1"/>
  <c r="L540" i="15"/>
  <c r="K492" i="13"/>
  <c r="L492" i="13" s="1"/>
  <c r="K740" i="13"/>
  <c r="L740" i="13" s="1"/>
  <c r="K490" i="15"/>
  <c r="L490" i="15" s="1"/>
  <c r="L505" i="14"/>
  <c r="M505" i="14" s="1"/>
  <c r="M588" i="13"/>
  <c r="K1094" i="15"/>
  <c r="M1094" i="15" s="1"/>
  <c r="K987" i="13"/>
  <c r="M987" i="13" s="1"/>
  <c r="K889" i="15"/>
  <c r="L889" i="15" s="1"/>
  <c r="N198" i="14"/>
  <c r="K1036" i="15"/>
  <c r="M1036" i="15" s="1"/>
  <c r="L895" i="13"/>
  <c r="L1188" i="15"/>
  <c r="K94" i="13"/>
  <c r="M94" i="13" s="1"/>
  <c r="M41" i="13" l="1"/>
  <c r="K42" i="13" s="1"/>
  <c r="M42" i="13" s="1"/>
  <c r="L41" i="13"/>
  <c r="K1297" i="15"/>
  <c r="L1297" i="15" s="1"/>
  <c r="M697" i="13"/>
  <c r="M292" i="15"/>
  <c r="K293" i="15" s="1"/>
  <c r="L293" i="15" s="1"/>
  <c r="K90" i="15"/>
  <c r="L90" i="15" s="1"/>
  <c r="M492" i="13"/>
  <c r="K493" i="13"/>
  <c r="M493" i="13" s="1"/>
  <c r="M440" i="13"/>
  <c r="K491" i="15"/>
  <c r="M491" i="15" s="1"/>
  <c r="K335" i="13"/>
  <c r="M335" i="13" s="1"/>
  <c r="L239" i="13"/>
  <c r="L987" i="13"/>
  <c r="L543" i="13"/>
  <c r="L44" i="14"/>
  <c r="M44" i="14" s="1"/>
  <c r="L297" i="13"/>
  <c r="M190" i="13"/>
  <c r="K786" i="15"/>
  <c r="L786" i="15" s="1"/>
  <c r="N352" i="14"/>
  <c r="K440" i="15"/>
  <c r="L440" i="15" s="1"/>
  <c r="M1095" i="13"/>
  <c r="K1096" i="13" s="1"/>
  <c r="M1096" i="13" s="1"/>
  <c r="L990" i="15"/>
  <c r="L138" i="15"/>
  <c r="M139" i="13"/>
  <c r="N505" i="14"/>
  <c r="L506" i="14" s="1"/>
  <c r="M506" i="14" s="1"/>
  <c r="M939" i="13"/>
  <c r="K940" i="13" s="1"/>
  <c r="L940" i="13" s="1"/>
  <c r="L94" i="13"/>
  <c r="M1138" i="15"/>
  <c r="K1139" i="15" s="1"/>
  <c r="L1139" i="15" s="1"/>
  <c r="K392" i="15"/>
  <c r="L392" i="15" s="1"/>
  <c r="N403" i="14"/>
  <c r="L241" i="15"/>
  <c r="K698" i="13"/>
  <c r="M698" i="13" s="1"/>
  <c r="K337" i="15"/>
  <c r="L337" i="15" s="1"/>
  <c r="N148" i="14"/>
  <c r="M41" i="15"/>
  <c r="L640" i="15"/>
  <c r="K944" i="15"/>
  <c r="M944" i="15" s="1"/>
  <c r="K896" i="13"/>
  <c r="M896" i="13" s="1"/>
  <c r="M1239" i="13"/>
  <c r="L245" i="14"/>
  <c r="N245" i="14" s="1"/>
  <c r="M457" i="14"/>
  <c r="M639" i="13"/>
  <c r="K640" i="13" s="1"/>
  <c r="L640" i="13" s="1"/>
  <c r="K688" i="15"/>
  <c r="M688" i="15" s="1"/>
  <c r="K1041" i="13"/>
  <c r="M1041" i="13" s="1"/>
  <c r="L96" i="14"/>
  <c r="M96" i="14" s="1"/>
  <c r="M889" i="15"/>
  <c r="N298" i="14"/>
  <c r="L299" i="14" s="1"/>
  <c r="M299" i="14" s="1"/>
  <c r="K541" i="15"/>
  <c r="L541" i="15" s="1"/>
  <c r="L1094" i="15"/>
  <c r="K1189" i="15"/>
  <c r="L1189" i="15" s="1"/>
  <c r="M490" i="15"/>
  <c r="K440" i="13"/>
  <c r="L440" i="13" s="1"/>
  <c r="K392" i="13"/>
  <c r="L392" i="13" s="1"/>
  <c r="K792" i="13"/>
  <c r="M792" i="13" s="1"/>
  <c r="K741" i="15"/>
  <c r="M741" i="15" s="1"/>
  <c r="K140" i="13"/>
  <c r="L140" i="13" s="1"/>
  <c r="K589" i="13"/>
  <c r="L589" i="13" s="1"/>
  <c r="L1036" i="15"/>
  <c r="M740" i="13"/>
  <c r="M1190" i="13"/>
  <c r="K1191" i="13" s="1"/>
  <c r="M1191" i="13" s="1"/>
  <c r="M199" i="14"/>
  <c r="L1242" i="15"/>
  <c r="L184" i="15"/>
  <c r="M837" i="13"/>
  <c r="K588" i="15"/>
  <c r="L588" i="15" s="1"/>
  <c r="K839" i="15"/>
  <c r="L839" i="15" s="1"/>
  <c r="K1138" i="13"/>
  <c r="M1138" i="13" s="1"/>
  <c r="M1189" i="15" l="1"/>
  <c r="M786" i="15"/>
  <c r="M440" i="15"/>
  <c r="M1139" i="15"/>
  <c r="K1140" i="15" s="1"/>
  <c r="M1140" i="15" s="1"/>
  <c r="M90" i="15"/>
  <c r="K91" i="15" s="1"/>
  <c r="M91" i="15" s="1"/>
  <c r="M940" i="13"/>
  <c r="M293" i="15"/>
  <c r="K294" i="15" s="1"/>
  <c r="M294" i="15" s="1"/>
  <c r="M1297" i="15"/>
  <c r="K1298" i="15" s="1"/>
  <c r="L1298" i="15" s="1"/>
  <c r="L944" i="15"/>
  <c r="K945" i="15" s="1"/>
  <c r="M945" i="15" s="1"/>
  <c r="M392" i="13"/>
  <c r="K393" i="13" s="1"/>
  <c r="M393" i="13" s="1"/>
  <c r="K1190" i="15"/>
  <c r="L1190" i="15" s="1"/>
  <c r="K941" i="13"/>
  <c r="M941" i="13" s="1"/>
  <c r="K338" i="15"/>
  <c r="M338" i="15" s="1"/>
  <c r="K542" i="15"/>
  <c r="M542" i="15" s="1"/>
  <c r="K787" i="15"/>
  <c r="L787" i="15" s="1"/>
  <c r="M640" i="13"/>
  <c r="L42" i="13"/>
  <c r="L335" i="13"/>
  <c r="L491" i="15"/>
  <c r="K1037" i="15"/>
  <c r="M1037" i="15" s="1"/>
  <c r="M839" i="15"/>
  <c r="K191" i="13"/>
  <c r="L191" i="13" s="1"/>
  <c r="L404" i="14"/>
  <c r="M404" i="14" s="1"/>
  <c r="M245" i="14"/>
  <c r="M541" i="15"/>
  <c r="N506" i="14"/>
  <c r="L507" i="14" s="1"/>
  <c r="N507" i="14" s="1"/>
  <c r="K95" i="13"/>
  <c r="L95" i="13" s="1"/>
  <c r="K298" i="13"/>
  <c r="M298" i="13" s="1"/>
  <c r="L458" i="14"/>
  <c r="N458" i="14" s="1"/>
  <c r="M392" i="15"/>
  <c r="L353" i="14"/>
  <c r="M353" i="14" s="1"/>
  <c r="N44" i="14"/>
  <c r="L1191" i="13"/>
  <c r="M140" i="13"/>
  <c r="N96" i="14"/>
  <c r="M337" i="15"/>
  <c r="K139" i="15"/>
  <c r="M139" i="15" s="1"/>
  <c r="K544" i="13"/>
  <c r="L544" i="13" s="1"/>
  <c r="K838" i="13"/>
  <c r="L838" i="13" s="1"/>
  <c r="K1095" i="15"/>
  <c r="M1095" i="15" s="1"/>
  <c r="K988" i="13"/>
  <c r="M988" i="13" s="1"/>
  <c r="K1240" i="13"/>
  <c r="L1240" i="13" s="1"/>
  <c r="L741" i="15"/>
  <c r="L896" i="13"/>
  <c r="L792" i="13"/>
  <c r="L1138" i="13"/>
  <c r="L493" i="13"/>
  <c r="M588" i="15"/>
  <c r="K441" i="13"/>
  <c r="L441" i="13" s="1"/>
  <c r="L698" i="13"/>
  <c r="N299" i="14"/>
  <c r="L300" i="14" s="1"/>
  <c r="L1096" i="13"/>
  <c r="K42" i="15"/>
  <c r="L42" i="15" s="1"/>
  <c r="K741" i="13"/>
  <c r="L741" i="13" s="1"/>
  <c r="K1243" i="15"/>
  <c r="L1243" i="15" s="1"/>
  <c r="L149" i="14"/>
  <c r="M149" i="14" s="1"/>
  <c r="K890" i="15"/>
  <c r="L890" i="15" s="1"/>
  <c r="L688" i="15"/>
  <c r="K242" i="15"/>
  <c r="L242" i="15" s="1"/>
  <c r="K240" i="13"/>
  <c r="L240" i="13" s="1"/>
  <c r="L91" i="15"/>
  <c r="K185" i="15"/>
  <c r="M185" i="15" s="1"/>
  <c r="L1041" i="13"/>
  <c r="L200" i="14"/>
  <c r="M200" i="14" s="1"/>
  <c r="K991" i="15"/>
  <c r="L991" i="15" s="1"/>
  <c r="K641" i="15"/>
  <c r="M641" i="15" s="1"/>
  <c r="K441" i="15"/>
  <c r="M441" i="15" s="1"/>
  <c r="M589" i="13"/>
  <c r="L294" i="15" l="1"/>
  <c r="N404" i="14"/>
  <c r="M240" i="13"/>
  <c r="M1298" i="15"/>
  <c r="K1299" i="15" s="1"/>
  <c r="L1299" i="15" s="1"/>
  <c r="K1300" i="15" s="1"/>
  <c r="N1255" i="15" s="1"/>
  <c r="N1258" i="15" s="1"/>
  <c r="L988" i="13"/>
  <c r="K989" i="13" s="1"/>
  <c r="M989" i="13" s="1"/>
  <c r="M787" i="15"/>
  <c r="M1240" i="13"/>
  <c r="K1241" i="13" s="1"/>
  <c r="M1241" i="13" s="1"/>
  <c r="K788" i="15"/>
  <c r="M788" i="15" s="1"/>
  <c r="K241" i="13"/>
  <c r="M241" i="13" s="1"/>
  <c r="N45" i="14"/>
  <c r="M300" i="14"/>
  <c r="N300" i="14"/>
  <c r="L542" i="15"/>
  <c r="M507" i="14"/>
  <c r="M1190" i="15"/>
  <c r="N149" i="14"/>
  <c r="K295" i="15"/>
  <c r="L295" i="15" s="1"/>
  <c r="L1140" i="15"/>
  <c r="L45" i="14"/>
  <c r="M45" i="14" s="1"/>
  <c r="M838" i="13"/>
  <c r="K839" i="13" s="1"/>
  <c r="M839" i="13" s="1"/>
  <c r="K589" i="15"/>
  <c r="L589" i="15" s="1"/>
  <c r="L1095" i="15"/>
  <c r="L298" i="13"/>
  <c r="K336" i="13"/>
  <c r="L336" i="13" s="1"/>
  <c r="K141" i="13"/>
  <c r="L141" i="13" s="1"/>
  <c r="L641" i="15"/>
  <c r="M699" i="13"/>
  <c r="K699" i="13"/>
  <c r="L699" i="13" s="1"/>
  <c r="K700" i="13" s="1"/>
  <c r="N655" i="13" s="1"/>
  <c r="M458" i="14"/>
  <c r="N200" i="14"/>
  <c r="L201" i="14" s="1"/>
  <c r="N201" i="14" s="1"/>
  <c r="K43" i="13"/>
  <c r="M43" i="13" s="1"/>
  <c r="M1243" i="15"/>
  <c r="K1244" i="15" s="1"/>
  <c r="K494" i="13"/>
  <c r="L494" i="13" s="1"/>
  <c r="K590" i="13"/>
  <c r="L590" i="13" s="1"/>
  <c r="L338" i="15"/>
  <c r="N353" i="14"/>
  <c r="K492" i="15"/>
  <c r="L492" i="15" s="1"/>
  <c r="K1139" i="13"/>
  <c r="M1139" i="13" s="1"/>
  <c r="M544" i="13"/>
  <c r="K545" i="13" s="1"/>
  <c r="L545" i="13" s="1"/>
  <c r="M95" i="13"/>
  <c r="K96" i="13" s="1"/>
  <c r="M96" i="13" s="1"/>
  <c r="M191" i="13"/>
  <c r="K641" i="13"/>
  <c r="L641" i="13" s="1"/>
  <c r="K192" i="13"/>
  <c r="M192" i="13" s="1"/>
  <c r="M991" i="15"/>
  <c r="L393" i="13"/>
  <c r="L97" i="14"/>
  <c r="M97" i="14" s="1"/>
  <c r="M890" i="15"/>
  <c r="L945" i="15"/>
  <c r="M441" i="13"/>
  <c r="K442" i="13" s="1"/>
  <c r="K897" i="13"/>
  <c r="M897" i="13" s="1"/>
  <c r="M242" i="15"/>
  <c r="L1037" i="15"/>
  <c r="K742" i="15"/>
  <c r="L742" i="15" s="1"/>
  <c r="L139" i="15"/>
  <c r="M741" i="13"/>
  <c r="K742" i="13" s="1"/>
  <c r="L742" i="13" s="1"/>
  <c r="L941" i="13"/>
  <c r="K840" i="15"/>
  <c r="L840" i="15" s="1"/>
  <c r="K689" i="15"/>
  <c r="M689" i="15" s="1"/>
  <c r="K793" i="13"/>
  <c r="L793" i="13" s="1"/>
  <c r="K92" i="15"/>
  <c r="L92" i="15" s="1"/>
  <c r="L441" i="15"/>
  <c r="K393" i="15"/>
  <c r="L393" i="15" s="1"/>
  <c r="L246" i="14"/>
  <c r="M246" i="14" s="1"/>
  <c r="K1097" i="13"/>
  <c r="M1097" i="13" s="1"/>
  <c r="K1042" i="13"/>
  <c r="M1042" i="13" s="1"/>
  <c r="L185" i="15"/>
  <c r="K1192" i="13"/>
  <c r="M1192" i="13" s="1"/>
  <c r="L405" i="14"/>
  <c r="N405" i="14" s="1"/>
  <c r="M42" i="15"/>
  <c r="K43" i="15" s="1"/>
  <c r="L43" i="15" s="1"/>
  <c r="L1097" i="13" l="1"/>
  <c r="O1258" i="15"/>
  <c r="P1258" i="15"/>
  <c r="M494" i="13"/>
  <c r="L192" i="13"/>
  <c r="K193" i="13" s="1"/>
  <c r="M193" i="13" s="1"/>
  <c r="L689" i="15"/>
  <c r="K690" i="15" s="1"/>
  <c r="M690" i="15" s="1"/>
  <c r="K891" i="15"/>
  <c r="L891" i="15" s="1"/>
  <c r="M1299" i="15"/>
  <c r="M492" i="15"/>
  <c r="K493" i="15" s="1"/>
  <c r="L493" i="15" s="1"/>
  <c r="M295" i="15"/>
  <c r="K296" i="15" s="1"/>
  <c r="L1244" i="15"/>
  <c r="M1244" i="15"/>
  <c r="K546" i="13"/>
  <c r="M546" i="13" s="1"/>
  <c r="P657" i="13"/>
  <c r="O657" i="13"/>
  <c r="M442" i="13"/>
  <c r="L442" i="13"/>
  <c r="K442" i="15"/>
  <c r="L442" i="15" s="1"/>
  <c r="M92" i="15"/>
  <c r="K93" i="15" s="1"/>
  <c r="L93" i="15" s="1"/>
  <c r="M742" i="15"/>
  <c r="K642" i="15"/>
  <c r="M642" i="15" s="1"/>
  <c r="L989" i="13"/>
  <c r="M201" i="14"/>
  <c r="L241" i="13"/>
  <c r="K394" i="13"/>
  <c r="M394" i="13" s="1"/>
  <c r="K495" i="13"/>
  <c r="M495" i="13" s="1"/>
  <c r="K1038" i="15"/>
  <c r="L1038" i="15" s="1"/>
  <c r="K543" i="15"/>
  <c r="M543" i="15" s="1"/>
  <c r="M43" i="15"/>
  <c r="L839" i="13"/>
  <c r="L354" i="14"/>
  <c r="M354" i="14" s="1"/>
  <c r="L150" i="14"/>
  <c r="M150" i="14" s="1"/>
  <c r="M299" i="13"/>
  <c r="K299" i="13"/>
  <c r="L299" i="13" s="1"/>
  <c r="K300" i="13" s="1"/>
  <c r="N255" i="13" s="1"/>
  <c r="M840" i="15"/>
  <c r="M590" i="13"/>
  <c r="K140" i="15"/>
  <c r="L140" i="15" s="1"/>
  <c r="M405" i="14"/>
  <c r="K1096" i="15"/>
  <c r="L1096" i="15" s="1"/>
  <c r="M141" i="13"/>
  <c r="L301" i="14"/>
  <c r="M301" i="14" s="1"/>
  <c r="L96" i="13"/>
  <c r="L1192" i="13"/>
  <c r="N246" i="14"/>
  <c r="L247" i="14" s="1"/>
  <c r="M247" i="14" s="1"/>
  <c r="K1191" i="15"/>
  <c r="L1191" i="15" s="1"/>
  <c r="K992" i="15"/>
  <c r="L992" i="15" s="1"/>
  <c r="L788" i="15"/>
  <c r="M793" i="13"/>
  <c r="K794" i="13" s="1"/>
  <c r="M794" i="13" s="1"/>
  <c r="L897" i="13"/>
  <c r="L1139" i="13"/>
  <c r="L43" i="13"/>
  <c r="L46" i="14"/>
  <c r="M46" i="14" s="1"/>
  <c r="K243" i="15"/>
  <c r="L243" i="15" s="1"/>
  <c r="K1098" i="13"/>
  <c r="M1098" i="13" s="1"/>
  <c r="L508" i="14"/>
  <c r="M508" i="14" s="1"/>
  <c r="M336" i="13"/>
  <c r="K337" i="13" s="1"/>
  <c r="M742" i="13"/>
  <c r="K841" i="15"/>
  <c r="M841" i="15" s="1"/>
  <c r="K1141" i="15"/>
  <c r="L1141" i="15" s="1"/>
  <c r="N97" i="14"/>
  <c r="L98" i="14" s="1"/>
  <c r="M98" i="14" s="1"/>
  <c r="M393" i="15"/>
  <c r="K339" i="15"/>
  <c r="M339" i="15" s="1"/>
  <c r="M545" i="13"/>
  <c r="K186" i="15"/>
  <c r="L186" i="15" s="1"/>
  <c r="L1042" i="13"/>
  <c r="K942" i="13"/>
  <c r="L942" i="13" s="1"/>
  <c r="M589" i="15"/>
  <c r="L1241" i="13"/>
  <c r="K946" i="15"/>
  <c r="M946" i="15" s="1"/>
  <c r="L459" i="14"/>
  <c r="N459" i="14" s="1"/>
  <c r="M641" i="13"/>
  <c r="M296" i="15" l="1"/>
  <c r="L296" i="15"/>
  <c r="N508" i="14"/>
  <c r="L543" i="15"/>
  <c r="L946" i="15"/>
  <c r="K947" i="15" s="1"/>
  <c r="M947" i="15" s="1"/>
  <c r="K642" i="13"/>
  <c r="L642" i="13" s="1"/>
  <c r="M493" i="15"/>
  <c r="K494" i="15" s="1"/>
  <c r="N150" i="14"/>
  <c r="L151" i="14" s="1"/>
  <c r="L794" i="13"/>
  <c r="K795" i="13" s="1"/>
  <c r="M795" i="13" s="1"/>
  <c r="N301" i="14"/>
  <c r="L302" i="14" s="1"/>
  <c r="K743" i="15"/>
  <c r="L743" i="15" s="1"/>
  <c r="M1096" i="15"/>
  <c r="K1097" i="15" s="1"/>
  <c r="M1097" i="15" s="1"/>
  <c r="M891" i="15"/>
  <c r="K892" i="15" s="1"/>
  <c r="M892" i="15" s="1"/>
  <c r="N98" i="14"/>
  <c r="L99" i="14" s="1"/>
  <c r="N99" i="14" s="1"/>
  <c r="K394" i="15"/>
  <c r="L394" i="15" s="1"/>
  <c r="N247" i="14"/>
  <c r="M186" i="15"/>
  <c r="L339" i="15"/>
  <c r="M459" i="14"/>
  <c r="N1259" i="15"/>
  <c r="P1259" i="15"/>
  <c r="O1259" i="15"/>
  <c r="M337" i="13"/>
  <c r="L337" i="13"/>
  <c r="K1142" i="15"/>
  <c r="M1142" i="15" s="1"/>
  <c r="L248" i="14"/>
  <c r="N248" i="14" s="1"/>
  <c r="K94" i="15"/>
  <c r="M94" i="15" s="1"/>
  <c r="K187" i="15"/>
  <c r="M187" i="15" s="1"/>
  <c r="N658" i="13"/>
  <c r="P658" i="13" s="1"/>
  <c r="L394" i="13"/>
  <c r="M442" i="15"/>
  <c r="L1098" i="13"/>
  <c r="N354" i="14"/>
  <c r="L355" i="14" s="1"/>
  <c r="L202" i="14"/>
  <c r="N202" i="14" s="1"/>
  <c r="L546" i="13"/>
  <c r="M1141" i="15"/>
  <c r="K743" i="13"/>
  <c r="L743" i="13" s="1"/>
  <c r="K340" i="15"/>
  <c r="L340" i="15" s="1"/>
  <c r="K590" i="15"/>
  <c r="L590" i="15" s="1"/>
  <c r="M140" i="15"/>
  <c r="K141" i="15" s="1"/>
  <c r="L642" i="15"/>
  <c r="M992" i="15"/>
  <c r="K993" i="15" s="1"/>
  <c r="K840" i="13"/>
  <c r="M840" i="13" s="1"/>
  <c r="N46" i="14"/>
  <c r="M942" i="13"/>
  <c r="K943" i="13" s="1"/>
  <c r="M943" i="13" s="1"/>
  <c r="K44" i="13"/>
  <c r="M44" i="13" s="1"/>
  <c r="K1140" i="13"/>
  <c r="M1140" i="13" s="1"/>
  <c r="L495" i="13"/>
  <c r="L690" i="15"/>
  <c r="M243" i="15"/>
  <c r="K244" i="15" s="1"/>
  <c r="L244" i="15" s="1"/>
  <c r="L841" i="15"/>
  <c r="K898" i="13"/>
  <c r="M898" i="13" s="1"/>
  <c r="K591" i="13"/>
  <c r="L591" i="13" s="1"/>
  <c r="M93" i="15"/>
  <c r="M1191" i="15"/>
  <c r="K1242" i="13"/>
  <c r="M1242" i="13" s="1"/>
  <c r="K990" i="13"/>
  <c r="M990" i="13" s="1"/>
  <c r="M1038" i="15"/>
  <c r="K1043" i="13"/>
  <c r="L1043" i="13" s="1"/>
  <c r="K142" i="13"/>
  <c r="L142" i="13" s="1"/>
  <c r="K1245" i="15"/>
  <c r="M1245" i="15" s="1"/>
  <c r="K443" i="13"/>
  <c r="M443" i="13" s="1"/>
  <c r="K544" i="15"/>
  <c r="M544" i="15" s="1"/>
  <c r="L460" i="14"/>
  <c r="M460" i="14" s="1"/>
  <c r="K1193" i="13"/>
  <c r="L1193" i="13" s="1"/>
  <c r="N258" i="13"/>
  <c r="O258" i="13" s="1"/>
  <c r="K297" i="15"/>
  <c r="M297" i="15" s="1"/>
  <c r="K44" i="15"/>
  <c r="L44" i="15" s="1"/>
  <c r="K242" i="13"/>
  <c r="L242" i="13" s="1"/>
  <c r="K789" i="15"/>
  <c r="L789" i="15" s="1"/>
  <c r="L193" i="13"/>
  <c r="K97" i="13"/>
  <c r="L97" i="13" s="1"/>
  <c r="L509" i="14"/>
  <c r="N509" i="14" s="1"/>
  <c r="L406" i="14"/>
  <c r="M406" i="14" s="1"/>
  <c r="L898" i="13" l="1"/>
  <c r="M899" i="13" s="1"/>
  <c r="M1193" i="13"/>
  <c r="M394" i="15"/>
  <c r="K395" i="15" s="1"/>
  <c r="M395" i="15" s="1"/>
  <c r="L795" i="13"/>
  <c r="N151" i="14"/>
  <c r="M151" i="14"/>
  <c r="L152" i="14" s="1"/>
  <c r="M152" i="14" s="1"/>
  <c r="L494" i="15"/>
  <c r="M494" i="15"/>
  <c r="N302" i="14"/>
  <c r="M302" i="14"/>
  <c r="L303" i="14" s="1"/>
  <c r="N303" i="14" s="1"/>
  <c r="M142" i="13"/>
  <c r="M202" i="14"/>
  <c r="L203" i="14" s="1"/>
  <c r="M203" i="14" s="1"/>
  <c r="K1039" i="15"/>
  <c r="L1039" i="15" s="1"/>
  <c r="L187" i="15"/>
  <c r="K188" i="15" s="1"/>
  <c r="M188" i="15" s="1"/>
  <c r="M97" i="13"/>
  <c r="K98" i="13" s="1"/>
  <c r="M98" i="13" s="1"/>
  <c r="L892" i="15"/>
  <c r="K893" i="15" s="1"/>
  <c r="M893" i="15" s="1"/>
  <c r="M1043" i="13"/>
  <c r="K1044" i="13" s="1"/>
  <c r="L1044" i="13" s="1"/>
  <c r="M743" i="15"/>
  <c r="K744" i="15" s="1"/>
  <c r="M744" i="15" s="1"/>
  <c r="N460" i="14"/>
  <c r="L461" i="14" s="1"/>
  <c r="M461" i="14" s="1"/>
  <c r="N1260" i="15"/>
  <c r="P1260" i="15" s="1"/>
  <c r="M642" i="13"/>
  <c r="K643" i="13" s="1"/>
  <c r="M643" i="13" s="1"/>
  <c r="L993" i="15"/>
  <c r="M993" i="15"/>
  <c r="L141" i="15"/>
  <c r="M141" i="15"/>
  <c r="L407" i="14"/>
  <c r="N407" i="14" s="1"/>
  <c r="M355" i="14"/>
  <c r="N355" i="14"/>
  <c r="N259" i="13"/>
  <c r="O259" i="13" s="1"/>
  <c r="K495" i="15"/>
  <c r="M495" i="15" s="1"/>
  <c r="K1099" i="13"/>
  <c r="M1099" i="13" s="1"/>
  <c r="L943" i="13"/>
  <c r="L94" i="15"/>
  <c r="K395" i="13"/>
  <c r="M395" i="13" s="1"/>
  <c r="N406" i="14"/>
  <c r="K496" i="13"/>
  <c r="M496" i="13" s="1"/>
  <c r="L544" i="15"/>
  <c r="L443" i="13"/>
  <c r="L643" i="13"/>
  <c r="L1142" i="15"/>
  <c r="M509" i="14"/>
  <c r="L947" i="15"/>
  <c r="L44" i="13"/>
  <c r="O658" i="13"/>
  <c r="M248" i="14"/>
  <c r="K691" i="15"/>
  <c r="M691" i="15" s="1"/>
  <c r="M242" i="13"/>
  <c r="L1140" i="13"/>
  <c r="M44" i="15"/>
  <c r="L990" i="13"/>
  <c r="M789" i="15"/>
  <c r="K643" i="15"/>
  <c r="M643" i="15" s="1"/>
  <c r="M244" i="15"/>
  <c r="K245" i="15" s="1"/>
  <c r="L245" i="15" s="1"/>
  <c r="L1245" i="15"/>
  <c r="M340" i="15"/>
  <c r="K443" i="15"/>
  <c r="L443" i="15" s="1"/>
  <c r="M99" i="14"/>
  <c r="L1242" i="13"/>
  <c r="K1194" i="13"/>
  <c r="M1194" i="13" s="1"/>
  <c r="K796" i="13"/>
  <c r="M796" i="13" s="1"/>
  <c r="K143" i="13"/>
  <c r="M143" i="13" s="1"/>
  <c r="K899" i="13"/>
  <c r="L899" i="13" s="1"/>
  <c r="K900" i="13" s="1"/>
  <c r="N855" i="13" s="1"/>
  <c r="K338" i="13"/>
  <c r="M338" i="13" s="1"/>
  <c r="L297" i="15"/>
  <c r="K194" i="13"/>
  <c r="M194" i="13" s="1"/>
  <c r="K842" i="15"/>
  <c r="L842" i="15" s="1"/>
  <c r="L840" i="13"/>
  <c r="L47" i="14"/>
  <c r="M47" i="14" s="1"/>
  <c r="M590" i="15"/>
  <c r="K591" i="15" s="1"/>
  <c r="K1192" i="15"/>
  <c r="L1192" i="15" s="1"/>
  <c r="P258" i="13"/>
  <c r="M743" i="13"/>
  <c r="K744" i="13" s="1"/>
  <c r="M744" i="13" s="1"/>
  <c r="L395" i="15"/>
  <c r="K547" i="13"/>
  <c r="L547" i="13" s="1"/>
  <c r="M591" i="13"/>
  <c r="K592" i="13" s="1"/>
  <c r="L592" i="13" s="1"/>
  <c r="L1097" i="15"/>
  <c r="M1192" i="15" l="1"/>
  <c r="N47" i="14"/>
  <c r="P259" i="13"/>
  <c r="N152" i="14"/>
  <c r="M407" i="14"/>
  <c r="M245" i="15"/>
  <c r="L744" i="15"/>
  <c r="K745" i="15" s="1"/>
  <c r="O1260" i="15"/>
  <c r="L338" i="13"/>
  <c r="K339" i="13" s="1"/>
  <c r="M339" i="13" s="1"/>
  <c r="M1039" i="15"/>
  <c r="K1040" i="15" s="1"/>
  <c r="L1040" i="15" s="1"/>
  <c r="L153" i="14"/>
  <c r="N153" i="14" s="1"/>
  <c r="K843" i="15"/>
  <c r="L843" i="15" s="1"/>
  <c r="L204" i="14"/>
  <c r="M204" i="14" s="1"/>
  <c r="K593" i="13"/>
  <c r="M593" i="13" s="1"/>
  <c r="M790" i="15"/>
  <c r="L591" i="15"/>
  <c r="M591" i="15"/>
  <c r="N260" i="13"/>
  <c r="P260" i="13" s="1"/>
  <c r="P857" i="13"/>
  <c r="O857" i="13"/>
  <c r="L744" i="13"/>
  <c r="K95" i="15"/>
  <c r="M95" i="15" s="1"/>
  <c r="N461" i="14"/>
  <c r="K948" i="15"/>
  <c r="M948" i="15" s="1"/>
  <c r="M547" i="13"/>
  <c r="L643" i="15"/>
  <c r="L194" i="13"/>
  <c r="K790" i="15"/>
  <c r="L790" i="15" s="1"/>
  <c r="K246" i="15"/>
  <c r="L246" i="15" s="1"/>
  <c r="M303" i="14"/>
  <c r="K444" i="13"/>
  <c r="M444" i="13" s="1"/>
  <c r="L1099" i="13"/>
  <c r="K1100" i="13" s="1"/>
  <c r="N1055" i="13" s="1"/>
  <c r="M842" i="15"/>
  <c r="K944" i="13"/>
  <c r="M944" i="13" s="1"/>
  <c r="L1194" i="13"/>
  <c r="K1243" i="13"/>
  <c r="L1243" i="13" s="1"/>
  <c r="M592" i="13"/>
  <c r="K545" i="15"/>
  <c r="M545" i="15" s="1"/>
  <c r="K142" i="15"/>
  <c r="L142" i="15" s="1"/>
  <c r="L510" i="14"/>
  <c r="N510" i="14" s="1"/>
  <c r="K298" i="15"/>
  <c r="M298" i="15" s="1"/>
  <c r="L143" i="13"/>
  <c r="K1141" i="13"/>
  <c r="M1141" i="13" s="1"/>
  <c r="L496" i="13"/>
  <c r="L495" i="15"/>
  <c r="M1044" i="13"/>
  <c r="K1143" i="15"/>
  <c r="M1143" i="15" s="1"/>
  <c r="K396" i="15"/>
  <c r="L396" i="15" s="1"/>
  <c r="L98" i="13"/>
  <c r="K644" i="13"/>
  <c r="M644" i="13" s="1"/>
  <c r="K1246" i="15"/>
  <c r="M1246" i="15" s="1"/>
  <c r="M443" i="15"/>
  <c r="K1098" i="15"/>
  <c r="L1098" i="15" s="1"/>
  <c r="K444" i="15"/>
  <c r="M444" i="15" s="1"/>
  <c r="L188" i="15"/>
  <c r="K994" i="15"/>
  <c r="M994" i="15" s="1"/>
  <c r="L100" i="14"/>
  <c r="M100" i="14" s="1"/>
  <c r="L48" i="14"/>
  <c r="N48" i="14" s="1"/>
  <c r="N203" i="14"/>
  <c r="L796" i="13"/>
  <c r="K45" i="15"/>
  <c r="L45" i="15" s="1"/>
  <c r="L691" i="15"/>
  <c r="L893" i="15"/>
  <c r="L395" i="13"/>
  <c r="L356" i="14"/>
  <c r="M356" i="14" s="1"/>
  <c r="K243" i="13"/>
  <c r="L243" i="13" s="1"/>
  <c r="K45" i="13"/>
  <c r="L45" i="13" s="1"/>
  <c r="L408" i="14"/>
  <c r="M408" i="14" s="1"/>
  <c r="K991" i="13"/>
  <c r="M991" i="13" s="1"/>
  <c r="K1193" i="15"/>
  <c r="L1193" i="15" s="1"/>
  <c r="L249" i="14"/>
  <c r="N249" i="14" s="1"/>
  <c r="K341" i="15"/>
  <c r="L341" i="15" s="1"/>
  <c r="K841" i="13"/>
  <c r="M841" i="13" s="1"/>
  <c r="N659" i="13"/>
  <c r="P659" i="13" s="1"/>
  <c r="L444" i="13" l="1"/>
  <c r="M745" i="15"/>
  <c r="L745" i="15"/>
  <c r="N204" i="14"/>
  <c r="L205" i="14" s="1"/>
  <c r="M205" i="14" s="1"/>
  <c r="M142" i="15"/>
  <c r="K143" i="15" s="1"/>
  <c r="L143" i="15" s="1"/>
  <c r="N1261" i="15"/>
  <c r="O1261" i="15" s="1"/>
  <c r="P1261" i="15"/>
  <c r="M843" i="15"/>
  <c r="K844" i="15" s="1"/>
  <c r="M844" i="15" s="1"/>
  <c r="M1040" i="15"/>
  <c r="K1041" i="15" s="1"/>
  <c r="M1243" i="13"/>
  <c r="K1244" i="13" s="1"/>
  <c r="M1244" i="13" s="1"/>
  <c r="K1099" i="15"/>
  <c r="L1099" i="15" s="1"/>
  <c r="K1100" i="15" s="1"/>
  <c r="N1055" i="15" s="1"/>
  <c r="M548" i="13"/>
  <c r="K397" i="15"/>
  <c r="L397" i="15" s="1"/>
  <c r="M1045" i="13"/>
  <c r="K195" i="13"/>
  <c r="M195" i="13" s="1"/>
  <c r="L339" i="13"/>
  <c r="L644" i="13"/>
  <c r="L298" i="15"/>
  <c r="L944" i="13"/>
  <c r="L948" i="15"/>
  <c r="O260" i="13"/>
  <c r="K644" i="15"/>
  <c r="M644" i="15" s="1"/>
  <c r="N356" i="14"/>
  <c r="K894" i="15"/>
  <c r="M894" i="15" s="1"/>
  <c r="P1057" i="13"/>
  <c r="O1057" i="13"/>
  <c r="K592" i="15"/>
  <c r="L592" i="15" s="1"/>
  <c r="L593" i="13"/>
  <c r="K797" i="13"/>
  <c r="L797" i="13" s="1"/>
  <c r="L444" i="15"/>
  <c r="L1143" i="15"/>
  <c r="L95" i="15"/>
  <c r="M45" i="15"/>
  <c r="M1193" i="15"/>
  <c r="M510" i="14"/>
  <c r="L462" i="14"/>
  <c r="M462" i="14" s="1"/>
  <c r="K1195" i="13"/>
  <c r="M1195" i="13" s="1"/>
  <c r="K396" i="13"/>
  <c r="L396" i="13" s="1"/>
  <c r="K692" i="15"/>
  <c r="M692" i="15" s="1"/>
  <c r="M396" i="15"/>
  <c r="L841" i="13"/>
  <c r="K745" i="13"/>
  <c r="M745" i="13" s="1"/>
  <c r="K1045" i="13"/>
  <c r="L1045" i="13" s="1"/>
  <c r="L994" i="15"/>
  <c r="L991" i="13"/>
  <c r="L304" i="14"/>
  <c r="N304" i="14" s="1"/>
  <c r="K144" i="13"/>
  <c r="M144" i="13" s="1"/>
  <c r="N408" i="14"/>
  <c r="L409" i="14" s="1"/>
  <c r="N409" i="14" s="1"/>
  <c r="M1098" i="15"/>
  <c r="M1099" i="15" s="1"/>
  <c r="M99" i="13"/>
  <c r="K99" i="13"/>
  <c r="L99" i="13" s="1"/>
  <c r="K100" i="13" s="1"/>
  <c r="N55" i="13" s="1"/>
  <c r="O659" i="13"/>
  <c r="K496" i="15"/>
  <c r="L496" i="15" s="1"/>
  <c r="K548" i="13"/>
  <c r="L548" i="13" s="1"/>
  <c r="M153" i="14"/>
  <c r="K746" i="15"/>
  <c r="M746" i="15" s="1"/>
  <c r="K189" i="15"/>
  <c r="M189" i="15" s="1"/>
  <c r="K445" i="13"/>
  <c r="M445" i="13" s="1"/>
  <c r="M48" i="14"/>
  <c r="K497" i="13"/>
  <c r="L497" i="13" s="1"/>
  <c r="M246" i="15"/>
  <c r="K247" i="15" s="1"/>
  <c r="L247" i="15" s="1"/>
  <c r="M249" i="14"/>
  <c r="M45" i="13"/>
  <c r="K46" i="13" s="1"/>
  <c r="N100" i="14"/>
  <c r="L101" i="14" s="1"/>
  <c r="L1246" i="15"/>
  <c r="L1141" i="13"/>
  <c r="M243" i="13"/>
  <c r="L545" i="15"/>
  <c r="K244" i="13"/>
  <c r="L244" i="13" s="1"/>
  <c r="K791" i="15"/>
  <c r="M791" i="15" s="1"/>
  <c r="N858" i="13"/>
  <c r="P858" i="13" s="1"/>
  <c r="M341" i="15"/>
  <c r="K342" i="15" s="1"/>
  <c r="M342" i="15" s="1"/>
  <c r="L1041" i="15" l="1"/>
  <c r="M1041" i="15"/>
  <c r="M396" i="13"/>
  <c r="M497" i="13"/>
  <c r="N1262" i="15"/>
  <c r="L357" i="14"/>
  <c r="M357" i="14" s="1"/>
  <c r="M101" i="14"/>
  <c r="N101" i="14"/>
  <c r="N58" i="13"/>
  <c r="O58" i="13" s="1"/>
  <c r="K798" i="13"/>
  <c r="L798" i="13" s="1"/>
  <c r="K398" i="15"/>
  <c r="M398" i="15" s="1"/>
  <c r="L46" i="13"/>
  <c r="M46" i="13"/>
  <c r="N1058" i="15"/>
  <c r="O1058" i="15" s="1"/>
  <c r="P1058" i="15"/>
  <c r="N1059" i="15" s="1"/>
  <c r="M304" i="14"/>
  <c r="K594" i="13"/>
  <c r="M594" i="13" s="1"/>
  <c r="M244" i="13"/>
  <c r="K245" i="13" s="1"/>
  <c r="L245" i="13" s="1"/>
  <c r="L1195" i="13"/>
  <c r="K945" i="13"/>
  <c r="L945" i="13" s="1"/>
  <c r="K1042" i="15"/>
  <c r="L1042" i="15" s="1"/>
  <c r="M496" i="15"/>
  <c r="K497" i="15" s="1"/>
  <c r="M497" i="15" s="1"/>
  <c r="K299" i="15"/>
  <c r="M299" i="15" s="1"/>
  <c r="N660" i="13"/>
  <c r="O660" i="13" s="1"/>
  <c r="K995" i="15"/>
  <c r="M995" i="15" s="1"/>
  <c r="M592" i="15"/>
  <c r="K593" i="15" s="1"/>
  <c r="M593" i="15" s="1"/>
  <c r="N205" i="14"/>
  <c r="K1046" i="13"/>
  <c r="L1046" i="13" s="1"/>
  <c r="M409" i="14"/>
  <c r="L745" i="13"/>
  <c r="L195" i="13"/>
  <c r="M397" i="15"/>
  <c r="K96" i="15"/>
  <c r="L96" i="15" s="1"/>
  <c r="L189" i="15"/>
  <c r="K1144" i="15"/>
  <c r="M1144" i="15" s="1"/>
  <c r="L894" i="15"/>
  <c r="K445" i="15"/>
  <c r="L445" i="15" s="1"/>
  <c r="L844" i="15"/>
  <c r="M247" i="15"/>
  <c r="O858" i="13"/>
  <c r="L791" i="15"/>
  <c r="L154" i="14"/>
  <c r="M154" i="14" s="1"/>
  <c r="L144" i="13"/>
  <c r="K46" i="15"/>
  <c r="L46" i="15" s="1"/>
  <c r="L644" i="15"/>
  <c r="M143" i="15"/>
  <c r="K144" i="15" s="1"/>
  <c r="L144" i="15" s="1"/>
  <c r="N261" i="13"/>
  <c r="P261" i="13" s="1"/>
  <c r="M949" i="15"/>
  <c r="K949" i="15"/>
  <c r="L949" i="15" s="1"/>
  <c r="K950" i="15" s="1"/>
  <c r="N905" i="15" s="1"/>
  <c r="L342" i="15"/>
  <c r="K546" i="15"/>
  <c r="L546" i="15" s="1"/>
  <c r="K992" i="13"/>
  <c r="M992" i="13" s="1"/>
  <c r="N49" i="14"/>
  <c r="L49" i="14"/>
  <c r="M49" i="14" s="1"/>
  <c r="K645" i="13"/>
  <c r="M645" i="13" s="1"/>
  <c r="L511" i="14"/>
  <c r="N511" i="14" s="1"/>
  <c r="N1058" i="13"/>
  <c r="O1058" i="13" s="1"/>
  <c r="K340" i="13"/>
  <c r="M340" i="13" s="1"/>
  <c r="L445" i="13"/>
  <c r="K1142" i="13"/>
  <c r="M1142" i="13" s="1"/>
  <c r="N462" i="14"/>
  <c r="K1247" i="15"/>
  <c r="M1247" i="15" s="1"/>
  <c r="L1244" i="13"/>
  <c r="K842" i="13"/>
  <c r="L842" i="13" s="1"/>
  <c r="K1194" i="15"/>
  <c r="L1194" i="15" s="1"/>
  <c r="L250" i="14"/>
  <c r="N250" i="14" s="1"/>
  <c r="L746" i="15"/>
  <c r="L692" i="15"/>
  <c r="M797" i="13"/>
  <c r="K498" i="13"/>
  <c r="L498" i="13" s="1"/>
  <c r="K549" i="13"/>
  <c r="M549" i="13" s="1"/>
  <c r="K397" i="13"/>
  <c r="L397" i="13" s="1"/>
  <c r="M945" i="13" l="1"/>
  <c r="M498" i="13"/>
  <c r="M1046" i="13"/>
  <c r="L594" i="13"/>
  <c r="O1262" i="15"/>
  <c r="P1262" i="15"/>
  <c r="M445" i="15"/>
  <c r="K446" i="15" s="1"/>
  <c r="L995" i="15"/>
  <c r="K996" i="15" s="1"/>
  <c r="M996" i="15" s="1"/>
  <c r="M1042" i="15"/>
  <c r="M144" i="15"/>
  <c r="K145" i="15" s="1"/>
  <c r="L145" i="15" s="1"/>
  <c r="L645" i="13"/>
  <c r="L1144" i="15"/>
  <c r="K1145" i="15" s="1"/>
  <c r="L1145" i="15" s="1"/>
  <c r="N357" i="14"/>
  <c r="L358" i="14" s="1"/>
  <c r="N358" i="14" s="1"/>
  <c r="L206" i="14"/>
  <c r="M206" i="14" s="1"/>
  <c r="N1059" i="13"/>
  <c r="O1059" i="13" s="1"/>
  <c r="P907" i="15"/>
  <c r="O907" i="15"/>
  <c r="L155" i="14"/>
  <c r="M155" i="14" s="1"/>
  <c r="K156" i="14" s="1"/>
  <c r="O109" i="14" s="1"/>
  <c r="N50" i="14"/>
  <c r="L50" i="14"/>
  <c r="M50" i="14" s="1"/>
  <c r="M250" i="14"/>
  <c r="L340" i="13"/>
  <c r="K190" i="15"/>
  <c r="M190" i="15" s="1"/>
  <c r="L398" i="15"/>
  <c r="L992" i="13"/>
  <c r="P1058" i="13"/>
  <c r="P660" i="13"/>
  <c r="N154" i="14"/>
  <c r="N155" i="14" s="1"/>
  <c r="L497" i="15"/>
  <c r="M397" i="13"/>
  <c r="K792" i="15"/>
  <c r="L792" i="15" s="1"/>
  <c r="L299" i="15"/>
  <c r="K300" i="15" s="1"/>
  <c r="N255" i="15" s="1"/>
  <c r="K1245" i="13"/>
  <c r="M1245" i="13" s="1"/>
  <c r="N859" i="13"/>
  <c r="P859" i="13" s="1"/>
  <c r="M46" i="15"/>
  <c r="K47" i="15" s="1"/>
  <c r="L47" i="15" s="1"/>
  <c r="K343" i="15"/>
  <c r="M343" i="15" s="1"/>
  <c r="L102" i="14"/>
  <c r="N102" i="14" s="1"/>
  <c r="L549" i="13"/>
  <c r="K550" i="13" s="1"/>
  <c r="N505" i="13" s="1"/>
  <c r="L1247" i="15"/>
  <c r="K845" i="15"/>
  <c r="L845" i="15" s="1"/>
  <c r="L593" i="15"/>
  <c r="K248" i="15"/>
  <c r="L248" i="15" s="1"/>
  <c r="M798" i="13"/>
  <c r="K799" i="13" s="1"/>
  <c r="M799" i="13" s="1"/>
  <c r="M96" i="15"/>
  <c r="M842" i="13"/>
  <c r="K843" i="13" s="1"/>
  <c r="M843" i="13" s="1"/>
  <c r="M245" i="13"/>
  <c r="K246" i="13" s="1"/>
  <c r="M246" i="13" s="1"/>
  <c r="K196" i="13"/>
  <c r="L196" i="13" s="1"/>
  <c r="K746" i="13"/>
  <c r="M746" i="13" s="1"/>
  <c r="M511" i="14"/>
  <c r="K1047" i="13"/>
  <c r="M1047" i="13" s="1"/>
  <c r="K946" i="13"/>
  <c r="M946" i="13" s="1"/>
  <c r="P58" i="13"/>
  <c r="K645" i="15"/>
  <c r="M645" i="15" s="1"/>
  <c r="K595" i="13"/>
  <c r="L595" i="13" s="1"/>
  <c r="K47" i="13"/>
  <c r="L47" i="13" s="1"/>
  <c r="K145" i="13"/>
  <c r="L145" i="13" s="1"/>
  <c r="L305" i="14"/>
  <c r="M305" i="14" s="1"/>
  <c r="M546" i="15"/>
  <c r="L410" i="14"/>
  <c r="N410" i="14" s="1"/>
  <c r="M499" i="13"/>
  <c r="K499" i="13"/>
  <c r="L499" i="13" s="1"/>
  <c r="K500" i="13" s="1"/>
  <c r="N455" i="13" s="1"/>
  <c r="K646" i="13"/>
  <c r="L646" i="13" s="1"/>
  <c r="P1059" i="15"/>
  <c r="O1059" i="15"/>
  <c r="L463" i="14"/>
  <c r="M463" i="14" s="1"/>
  <c r="L1142" i="13"/>
  <c r="O261" i="13"/>
  <c r="K895" i="15"/>
  <c r="L895" i="15" s="1"/>
  <c r="K1196" i="13"/>
  <c r="M1196" i="13" s="1"/>
  <c r="K693" i="15"/>
  <c r="M693" i="15" s="1"/>
  <c r="K747" i="15"/>
  <c r="L747" i="15" s="1"/>
  <c r="K446" i="13"/>
  <c r="L446" i="13" s="1"/>
  <c r="M1194" i="15"/>
  <c r="K1195" i="15" s="1"/>
  <c r="L1195" i="15" s="1"/>
  <c r="M845" i="15" l="1"/>
  <c r="M446" i="15"/>
  <c r="L446" i="15"/>
  <c r="M747" i="15"/>
  <c r="K748" i="15" s="1"/>
  <c r="N305" i="14"/>
  <c r="M895" i="15"/>
  <c r="K896" i="15" s="1"/>
  <c r="L896" i="15" s="1"/>
  <c r="N206" i="14"/>
  <c r="L207" i="14" s="1"/>
  <c r="N1263" i="15"/>
  <c r="O1263" i="15" s="1"/>
  <c r="P1263" i="15"/>
  <c r="K1043" i="15"/>
  <c r="L1043" i="15" s="1"/>
  <c r="M446" i="13"/>
  <c r="K447" i="13" s="1"/>
  <c r="M447" i="13" s="1"/>
  <c r="M196" i="13"/>
  <c r="K197" i="13" s="1"/>
  <c r="L197" i="13" s="1"/>
  <c r="M47" i="13"/>
  <c r="K48" i="13" s="1"/>
  <c r="M48" i="13" s="1"/>
  <c r="P1059" i="13"/>
  <c r="N1060" i="13" s="1"/>
  <c r="P1060" i="13" s="1"/>
  <c r="M358" i="14"/>
  <c r="N51" i="14"/>
  <c r="L51" i="14"/>
  <c r="M51" i="14" s="1"/>
  <c r="K52" i="14" s="1"/>
  <c r="O5" i="14" s="1"/>
  <c r="K846" i="15"/>
  <c r="L846" i="15" s="1"/>
  <c r="L306" i="14"/>
  <c r="M306" i="14" s="1"/>
  <c r="K48" i="15"/>
  <c r="M48" i="15" s="1"/>
  <c r="N458" i="13"/>
  <c r="O458" i="13" s="1"/>
  <c r="P458" i="13"/>
  <c r="N59" i="13"/>
  <c r="O59" i="13" s="1"/>
  <c r="L799" i="13"/>
  <c r="K800" i="13" s="1"/>
  <c r="N755" i="13" s="1"/>
  <c r="M792" i="15"/>
  <c r="M1145" i="15"/>
  <c r="K1146" i="15" s="1"/>
  <c r="M1146" i="15" s="1"/>
  <c r="L512" i="14"/>
  <c r="M512" i="14" s="1"/>
  <c r="L343" i="15"/>
  <c r="M102" i="14"/>
  <c r="N508" i="13"/>
  <c r="O508" i="13" s="1"/>
  <c r="M145" i="13"/>
  <c r="K146" i="13" s="1"/>
  <c r="L146" i="13" s="1"/>
  <c r="K97" i="15"/>
  <c r="L97" i="15" s="1"/>
  <c r="N1060" i="15"/>
  <c r="O1060" i="15" s="1"/>
  <c r="M145" i="15"/>
  <c r="M47" i="15"/>
  <c r="N908" i="15"/>
  <c r="O908" i="15" s="1"/>
  <c r="L996" i="15"/>
  <c r="L693" i="15"/>
  <c r="N262" i="13"/>
  <c r="P262" i="13" s="1"/>
  <c r="K399" i="15"/>
  <c r="M399" i="15" s="1"/>
  <c r="M595" i="13"/>
  <c r="K596" i="13" s="1"/>
  <c r="O859" i="13"/>
  <c r="L843" i="13"/>
  <c r="L946" i="13"/>
  <c r="M1195" i="15"/>
  <c r="L1196" i="13"/>
  <c r="L246" i="13"/>
  <c r="O110" i="14"/>
  <c r="P114" i="14" s="1"/>
  <c r="O111" i="14"/>
  <c r="L746" i="13"/>
  <c r="K1143" i="13"/>
  <c r="L1143" i="13" s="1"/>
  <c r="L190" i="15"/>
  <c r="K547" i="15"/>
  <c r="L547" i="15" s="1"/>
  <c r="N463" i="14"/>
  <c r="L464" i="14" s="1"/>
  <c r="K1248" i="15"/>
  <c r="M1248" i="15" s="1"/>
  <c r="M646" i="13"/>
  <c r="K249" i="15"/>
  <c r="L249" i="15" s="1"/>
  <c r="K250" i="15" s="1"/>
  <c r="N205" i="15" s="1"/>
  <c r="K398" i="13"/>
  <c r="L398" i="13" s="1"/>
  <c r="N661" i="13"/>
  <c r="O661" i="13" s="1"/>
  <c r="L1047" i="13"/>
  <c r="M410" i="14"/>
  <c r="K594" i="15"/>
  <c r="M594" i="15" s="1"/>
  <c r="K447" i="15"/>
  <c r="M447" i="15" s="1"/>
  <c r="L1245" i="13"/>
  <c r="K341" i="13"/>
  <c r="M341" i="13" s="1"/>
  <c r="N258" i="15"/>
  <c r="O258" i="15" s="1"/>
  <c r="K498" i="15"/>
  <c r="L498" i="15" s="1"/>
  <c r="K993" i="13"/>
  <c r="M993" i="13" s="1"/>
  <c r="L645" i="15"/>
  <c r="L251" i="14"/>
  <c r="N251" i="14" s="1"/>
  <c r="M248" i="15"/>
  <c r="M748" i="15" l="1"/>
  <c r="L748" i="15"/>
  <c r="M207" i="14"/>
  <c r="K208" i="14" s="1"/>
  <c r="O161" i="14" s="1"/>
  <c r="N207" i="14"/>
  <c r="N306" i="14"/>
  <c r="M1043" i="15"/>
  <c r="K1044" i="15" s="1"/>
  <c r="O262" i="13"/>
  <c r="N263" i="13" s="1"/>
  <c r="O263" i="13" s="1"/>
  <c r="M1143" i="13"/>
  <c r="K1144" i="13" s="1"/>
  <c r="M249" i="15"/>
  <c r="L359" i="14"/>
  <c r="N359" i="14" s="1"/>
  <c r="M146" i="13"/>
  <c r="P1264" i="15"/>
  <c r="M359" i="14"/>
  <c r="L993" i="13"/>
  <c r="K994" i="13" s="1"/>
  <c r="L994" i="13" s="1"/>
  <c r="N512" i="14"/>
  <c r="L513" i="14" s="1"/>
  <c r="N513" i="14" s="1"/>
  <c r="M547" i="15"/>
  <c r="N1264" i="15"/>
  <c r="O1264" i="15" s="1"/>
  <c r="N208" i="15"/>
  <c r="O208" i="15" s="1"/>
  <c r="N464" i="14"/>
  <c r="M464" i="14"/>
  <c r="O7" i="14"/>
  <c r="O6" i="14"/>
  <c r="P10" i="14" s="1"/>
  <c r="L596" i="13"/>
  <c r="M596" i="13"/>
  <c r="Q114" i="14"/>
  <c r="R114" i="14"/>
  <c r="M197" i="13"/>
  <c r="L447" i="13"/>
  <c r="L48" i="15"/>
  <c r="M498" i="15"/>
  <c r="K499" i="15" s="1"/>
  <c r="L499" i="15" s="1"/>
  <c r="K500" i="15" s="1"/>
  <c r="N455" i="15" s="1"/>
  <c r="K1246" i="13"/>
  <c r="M1246" i="13" s="1"/>
  <c r="K1197" i="13"/>
  <c r="L1197" i="13" s="1"/>
  <c r="P908" i="15"/>
  <c r="N909" i="15" s="1"/>
  <c r="P909" i="15" s="1"/>
  <c r="O1060" i="13"/>
  <c r="P661" i="13"/>
  <c r="N662" i="13" s="1"/>
  <c r="O662" i="13" s="1"/>
  <c r="L1146" i="15"/>
  <c r="P757" i="13"/>
  <c r="O757" i="13"/>
  <c r="M896" i="15"/>
  <c r="K897" i="15" s="1"/>
  <c r="L897" i="15" s="1"/>
  <c r="K146" i="15"/>
  <c r="L146" i="15" s="1"/>
  <c r="L341" i="13"/>
  <c r="L447" i="15"/>
  <c r="N860" i="13"/>
  <c r="P860" i="13" s="1"/>
  <c r="P1060" i="15"/>
  <c r="N1061" i="15" s="1"/>
  <c r="P1061" i="15" s="1"/>
  <c r="L103" i="14"/>
  <c r="N103" i="14" s="1"/>
  <c r="K694" i="15"/>
  <c r="M694" i="15" s="1"/>
  <c r="K947" i="13"/>
  <c r="M947" i="13" s="1"/>
  <c r="L594" i="15"/>
  <c r="L48" i="13"/>
  <c r="M97" i="15"/>
  <c r="K997" i="15"/>
  <c r="L997" i="15" s="1"/>
  <c r="K247" i="13"/>
  <c r="M247" i="13" s="1"/>
  <c r="K844" i="13"/>
  <c r="M844" i="13" s="1"/>
  <c r="L1248" i="15"/>
  <c r="P258" i="15"/>
  <c r="N259" i="15" s="1"/>
  <c r="O259" i="15" s="1"/>
  <c r="K344" i="15"/>
  <c r="M344" i="15" s="1"/>
  <c r="O132" i="14"/>
  <c r="O133" i="14"/>
  <c r="O134" i="14"/>
  <c r="O135" i="14"/>
  <c r="O136" i="14"/>
  <c r="O137" i="14"/>
  <c r="O138" i="14"/>
  <c r="O139" i="14"/>
  <c r="O140" i="14"/>
  <c r="O141" i="14"/>
  <c r="O142" i="14"/>
  <c r="O143" i="14"/>
  <c r="O144" i="14"/>
  <c r="O145" i="14"/>
  <c r="O146" i="14"/>
  <c r="O147" i="14"/>
  <c r="O148" i="14"/>
  <c r="O149" i="14"/>
  <c r="O150" i="14"/>
  <c r="O151" i="14"/>
  <c r="O152" i="14"/>
  <c r="O153" i="14"/>
  <c r="O154" i="14"/>
  <c r="O155" i="14"/>
  <c r="M251" i="14"/>
  <c r="N411" i="14"/>
  <c r="L411" i="14"/>
  <c r="M411" i="14" s="1"/>
  <c r="K191" i="15"/>
  <c r="M191" i="15" s="1"/>
  <c r="L399" i="15"/>
  <c r="K400" i="15" s="1"/>
  <c r="N355" i="15" s="1"/>
  <c r="K647" i="13"/>
  <c r="L647" i="13" s="1"/>
  <c r="M846" i="15"/>
  <c r="P59" i="13"/>
  <c r="L307" i="14"/>
  <c r="M307" i="14" s="1"/>
  <c r="N459" i="13"/>
  <c r="P459" i="13" s="1"/>
  <c r="K548" i="15"/>
  <c r="M548" i="15" s="1"/>
  <c r="K1048" i="13"/>
  <c r="L1048" i="13" s="1"/>
  <c r="P508" i="13"/>
  <c r="M398" i="13"/>
  <c r="K1196" i="15"/>
  <c r="L1196" i="15" s="1"/>
  <c r="K793" i="15"/>
  <c r="L793" i="15" s="1"/>
  <c r="K749" i="15"/>
  <c r="M749" i="15" s="1"/>
  <c r="K646" i="15"/>
  <c r="M646" i="15" s="1"/>
  <c r="K747" i="13"/>
  <c r="M747" i="13" s="1"/>
  <c r="M146" i="15" l="1"/>
  <c r="L247" i="13"/>
  <c r="M1144" i="13"/>
  <c r="L1144" i="13"/>
  <c r="L1044" i="15"/>
  <c r="M1044" i="15"/>
  <c r="O162" i="14"/>
  <c r="P166" i="14" s="1"/>
  <c r="O163" i="14"/>
  <c r="M897" i="15"/>
  <c r="K898" i="15" s="1"/>
  <c r="M898" i="15" s="1"/>
  <c r="N509" i="13"/>
  <c r="O509" i="13" s="1"/>
  <c r="K147" i="13"/>
  <c r="L147" i="13" s="1"/>
  <c r="L344" i="15"/>
  <c r="K345" i="15" s="1"/>
  <c r="L345" i="15" s="1"/>
  <c r="P662" i="13"/>
  <c r="N663" i="13" s="1"/>
  <c r="P663" i="13" s="1"/>
  <c r="M1196" i="15"/>
  <c r="K1197" i="15" s="1"/>
  <c r="M1197" i="15" s="1"/>
  <c r="N1265" i="15"/>
  <c r="O1265" i="15" s="1"/>
  <c r="M1197" i="13"/>
  <c r="K1198" i="13" s="1"/>
  <c r="M1198" i="13" s="1"/>
  <c r="L360" i="14"/>
  <c r="M360" i="14" s="1"/>
  <c r="L694" i="15"/>
  <c r="M499" i="15"/>
  <c r="N307" i="14"/>
  <c r="L947" i="13"/>
  <c r="K948" i="13" s="1"/>
  <c r="M948" i="13" s="1"/>
  <c r="K98" i="15"/>
  <c r="L98" i="15" s="1"/>
  <c r="L308" i="14"/>
  <c r="N308" i="14" s="1"/>
  <c r="N458" i="15"/>
  <c r="O458" i="15" s="1"/>
  <c r="K995" i="13"/>
  <c r="M995" i="13" s="1"/>
  <c r="N412" i="14"/>
  <c r="L412" i="14"/>
  <c r="M412" i="14" s="1"/>
  <c r="K448" i="15"/>
  <c r="M448" i="15" s="1"/>
  <c r="L191" i="15"/>
  <c r="K147" i="15"/>
  <c r="L147" i="15" s="1"/>
  <c r="L1246" i="13"/>
  <c r="O909" i="15"/>
  <c r="M997" i="15"/>
  <c r="K998" i="15" s="1"/>
  <c r="L998" i="15" s="1"/>
  <c r="M994" i="13"/>
  <c r="K49" i="13"/>
  <c r="M49" i="13" s="1"/>
  <c r="L548" i="15"/>
  <c r="K1249" i="15"/>
  <c r="M1249" i="15" s="1"/>
  <c r="K595" i="15"/>
  <c r="M595" i="15" s="1"/>
  <c r="K448" i="13"/>
  <c r="M448" i="13" s="1"/>
  <c r="O1061" i="15"/>
  <c r="K1045" i="15"/>
  <c r="L1045" i="15" s="1"/>
  <c r="L646" i="15"/>
  <c r="O459" i="13"/>
  <c r="M1048" i="13"/>
  <c r="K1049" i="13" s="1"/>
  <c r="L252" i="14"/>
  <c r="M252" i="14" s="1"/>
  <c r="K1145" i="13"/>
  <c r="M1145" i="13" s="1"/>
  <c r="L844" i="13"/>
  <c r="M103" i="14"/>
  <c r="K104" i="14" s="1"/>
  <c r="O57" i="14" s="1"/>
  <c r="N758" i="13"/>
  <c r="P758" i="13" s="1"/>
  <c r="L465" i="14"/>
  <c r="N465" i="14" s="1"/>
  <c r="L747" i="13"/>
  <c r="L749" i="15"/>
  <c r="K750" i="15" s="1"/>
  <c r="N705" i="15" s="1"/>
  <c r="P115" i="14"/>
  <c r="Q115" i="14" s="1"/>
  <c r="K597" i="13"/>
  <c r="L597" i="13" s="1"/>
  <c r="M793" i="15"/>
  <c r="K695" i="15"/>
  <c r="L695" i="15" s="1"/>
  <c r="K1147" i="15"/>
  <c r="M1147" i="15" s="1"/>
  <c r="K794" i="15"/>
  <c r="L794" i="15" s="1"/>
  <c r="K49" i="15"/>
  <c r="M49" i="15" s="1"/>
  <c r="K248" i="13"/>
  <c r="M248" i="13" s="1"/>
  <c r="Q10" i="14"/>
  <c r="R10" i="14"/>
  <c r="P208" i="15"/>
  <c r="N209" i="15" s="1"/>
  <c r="M513" i="14"/>
  <c r="K342" i="13"/>
  <c r="M342" i="13" s="1"/>
  <c r="P263" i="13"/>
  <c r="O860" i="13"/>
  <c r="N1061" i="13"/>
  <c r="P1061" i="13" s="1"/>
  <c r="O28" i="14"/>
  <c r="O29" i="14"/>
  <c r="O30" i="14"/>
  <c r="O31" i="14"/>
  <c r="O32" i="14"/>
  <c r="O33" i="14"/>
  <c r="O34" i="14"/>
  <c r="O35" i="14"/>
  <c r="O36" i="14"/>
  <c r="O37" i="14"/>
  <c r="O38" i="14"/>
  <c r="O39" i="14"/>
  <c r="O40" i="14"/>
  <c r="O41" i="14"/>
  <c r="O42" i="14"/>
  <c r="O43" i="14"/>
  <c r="O44" i="14"/>
  <c r="O45" i="14"/>
  <c r="O46" i="14"/>
  <c r="O47" i="14"/>
  <c r="O48" i="14"/>
  <c r="O49" i="14"/>
  <c r="O50" i="14"/>
  <c r="O51" i="14"/>
  <c r="P209" i="15"/>
  <c r="O209" i="15"/>
  <c r="K399" i="13"/>
  <c r="L399" i="13" s="1"/>
  <c r="K400" i="13" s="1"/>
  <c r="N355" i="13" s="1"/>
  <c r="N60" i="13"/>
  <c r="O60" i="13" s="1"/>
  <c r="K198" i="13"/>
  <c r="L198" i="13" s="1"/>
  <c r="M647" i="13"/>
  <c r="K847" i="15"/>
  <c r="L847" i="15" s="1"/>
  <c r="N358" i="15"/>
  <c r="O358" i="15" s="1"/>
  <c r="P259" i="15"/>
  <c r="M1045" i="15" l="1"/>
  <c r="Q166" i="14"/>
  <c r="R166" i="14"/>
  <c r="M147" i="13"/>
  <c r="K148" i="13" s="1"/>
  <c r="P509" i="13"/>
  <c r="N510" i="13" s="1"/>
  <c r="R115" i="14"/>
  <c r="N252" i="14"/>
  <c r="L253" i="14" s="1"/>
  <c r="N253" i="14" s="1"/>
  <c r="L595" i="15"/>
  <c r="K596" i="15" s="1"/>
  <c r="M596" i="15" s="1"/>
  <c r="M98" i="15"/>
  <c r="K99" i="15" s="1"/>
  <c r="M99" i="15" s="1"/>
  <c r="L49" i="15"/>
  <c r="K50" i="15" s="1"/>
  <c r="N5" i="15" s="1"/>
  <c r="N8" i="15" s="1"/>
  <c r="P1265" i="15"/>
  <c r="N360" i="14"/>
  <c r="L361" i="14" s="1"/>
  <c r="M998" i="15"/>
  <c r="K999" i="15" s="1"/>
  <c r="M999" i="15" s="1"/>
  <c r="O185" i="14"/>
  <c r="O201" i="14"/>
  <c r="O205" i="14"/>
  <c r="O191" i="14"/>
  <c r="O193" i="14"/>
  <c r="O195" i="14"/>
  <c r="O196" i="14"/>
  <c r="O197" i="14"/>
  <c r="O186" i="14"/>
  <c r="O202" i="14"/>
  <c r="O189" i="14"/>
  <c r="O190" i="14"/>
  <c r="O207" i="14"/>
  <c r="O184" i="14"/>
  <c r="O187" i="14"/>
  <c r="O203" i="14"/>
  <c r="O206" i="14"/>
  <c r="O194" i="14"/>
  <c r="O198" i="14"/>
  <c r="O199" i="14"/>
  <c r="O200" i="14"/>
  <c r="O188" i="14"/>
  <c r="O204" i="14"/>
  <c r="O192" i="14"/>
  <c r="M695" i="15"/>
  <c r="M794" i="15"/>
  <c r="K795" i="15" s="1"/>
  <c r="M795" i="15" s="1"/>
  <c r="L342" i="13"/>
  <c r="K343" i="13" s="1"/>
  <c r="M343" i="13" s="1"/>
  <c r="M1049" i="13"/>
  <c r="L1049" i="13"/>
  <c r="K1050" i="13" s="1"/>
  <c r="N1005" i="13" s="1"/>
  <c r="N413" i="14"/>
  <c r="L413" i="14"/>
  <c r="M413" i="14" s="1"/>
  <c r="P116" i="14"/>
  <c r="Q116" i="14" s="1"/>
  <c r="O58" i="14"/>
  <c r="P62" i="14" s="1"/>
  <c r="O59" i="14"/>
  <c r="M198" i="13"/>
  <c r="K199" i="13" s="1"/>
  <c r="M199" i="13" s="1"/>
  <c r="K648" i="13"/>
  <c r="L648" i="13" s="1"/>
  <c r="O1061" i="13"/>
  <c r="L1197" i="15"/>
  <c r="M147" i="15"/>
  <c r="O663" i="13"/>
  <c r="L948" i="13"/>
  <c r="K845" i="13"/>
  <c r="L845" i="13" s="1"/>
  <c r="K647" i="15"/>
  <c r="M647" i="15" s="1"/>
  <c r="N861" i="13"/>
  <c r="O861" i="13" s="1"/>
  <c r="L1147" i="15"/>
  <c r="K1046" i="15"/>
  <c r="M1046" i="15" s="1"/>
  <c r="L995" i="13"/>
  <c r="N1062" i="15"/>
  <c r="P1062" i="15" s="1"/>
  <c r="M847" i="15"/>
  <c r="K848" i="15" s="1"/>
  <c r="L248" i="13"/>
  <c r="N708" i="15"/>
  <c r="O708" i="15" s="1"/>
  <c r="N210" i="15"/>
  <c r="O210" i="15" s="1"/>
  <c r="L1145" i="13"/>
  <c r="L448" i="13"/>
  <c r="L49" i="13"/>
  <c r="K50" i="13" s="1"/>
  <c r="N5" i="13" s="1"/>
  <c r="K192" i="15"/>
  <c r="M192" i="15" s="1"/>
  <c r="L1198" i="13"/>
  <c r="L898" i="15"/>
  <c r="K748" i="13"/>
  <c r="L748" i="13" s="1"/>
  <c r="L448" i="15"/>
  <c r="N264" i="13"/>
  <c r="O264" i="13" s="1"/>
  <c r="M465" i="14"/>
  <c r="L514" i="14"/>
  <c r="N514" i="14" s="1"/>
  <c r="M345" i="15"/>
  <c r="K346" i="15" s="1"/>
  <c r="P358" i="15"/>
  <c r="N359" i="15" s="1"/>
  <c r="O359" i="15" s="1"/>
  <c r="M597" i="13"/>
  <c r="K598" i="13" s="1"/>
  <c r="L598" i="13" s="1"/>
  <c r="L1249" i="15"/>
  <c r="K1250" i="15" s="1"/>
  <c r="N1205" i="15" s="1"/>
  <c r="N260" i="15"/>
  <c r="O260" i="15" s="1"/>
  <c r="M308" i="14"/>
  <c r="O758" i="13"/>
  <c r="N910" i="15"/>
  <c r="O910" i="15" s="1"/>
  <c r="P60" i="13"/>
  <c r="N61" i="13" s="1"/>
  <c r="O61" i="13" s="1"/>
  <c r="N358" i="13"/>
  <c r="O358" i="13" s="1"/>
  <c r="P11" i="14"/>
  <c r="R11" i="14" s="1"/>
  <c r="N460" i="13"/>
  <c r="P460" i="13" s="1"/>
  <c r="K549" i="15"/>
  <c r="M549" i="15" s="1"/>
  <c r="K1247" i="13"/>
  <c r="M1247" i="13" s="1"/>
  <c r="P458" i="15"/>
  <c r="N459" i="15" s="1"/>
  <c r="O459" i="15" s="1"/>
  <c r="M399" i="13"/>
  <c r="M848" i="15" l="1"/>
  <c r="L848" i="15"/>
  <c r="N361" i="14"/>
  <c r="M361" i="14"/>
  <c r="P510" i="13"/>
  <c r="O510" i="13"/>
  <c r="O8" i="15"/>
  <c r="P8" i="15"/>
  <c r="M148" i="13"/>
  <c r="L148" i="13"/>
  <c r="K149" i="13" s="1"/>
  <c r="L149" i="13" s="1"/>
  <c r="K150" i="13" s="1"/>
  <c r="N105" i="13" s="1"/>
  <c r="P1266" i="15"/>
  <c r="P910" i="15"/>
  <c r="N911" i="15" s="1"/>
  <c r="P911" i="15" s="1"/>
  <c r="N709" i="15"/>
  <c r="O709" i="15" s="1"/>
  <c r="M845" i="13"/>
  <c r="K846" i="13" s="1"/>
  <c r="L846" i="13" s="1"/>
  <c r="P167" i="14"/>
  <c r="M598" i="13"/>
  <c r="K599" i="13" s="1"/>
  <c r="L599" i="13" s="1"/>
  <c r="K600" i="13" s="1"/>
  <c r="N555" i="13" s="1"/>
  <c r="P861" i="13"/>
  <c r="P708" i="15"/>
  <c r="P61" i="13"/>
  <c r="K696" i="15"/>
  <c r="L696" i="15" s="1"/>
  <c r="N1266" i="15"/>
  <c r="O1266" i="15" s="1"/>
  <c r="L99" i="15"/>
  <c r="K100" i="15" s="1"/>
  <c r="N55" i="15" s="1"/>
  <c r="N58" i="15" s="1"/>
  <c r="O58" i="15" s="1"/>
  <c r="L1046" i="15"/>
  <c r="K1047" i="15" s="1"/>
  <c r="M1047" i="15" s="1"/>
  <c r="P260" i="15"/>
  <c r="N261" i="15" s="1"/>
  <c r="P210" i="15"/>
  <c r="M346" i="15"/>
  <c r="L346" i="15"/>
  <c r="N211" i="15"/>
  <c r="P211" i="15" s="1"/>
  <c r="N862" i="13"/>
  <c r="P862" i="13" s="1"/>
  <c r="N414" i="14"/>
  <c r="L414" i="14"/>
  <c r="M414" i="14" s="1"/>
  <c r="N309" i="14"/>
  <c r="L309" i="14"/>
  <c r="M309" i="14" s="1"/>
  <c r="L199" i="13"/>
  <c r="K200" i="13" s="1"/>
  <c r="N155" i="13" s="1"/>
  <c r="K1148" i="15"/>
  <c r="L1148" i="15" s="1"/>
  <c r="L549" i="15"/>
  <c r="K550" i="15" s="1"/>
  <c r="N505" i="15" s="1"/>
  <c r="P358" i="13"/>
  <c r="N359" i="13" s="1"/>
  <c r="O359" i="13" s="1"/>
  <c r="N511" i="13"/>
  <c r="O511" i="13" s="1"/>
  <c r="K449" i="15"/>
  <c r="L449" i="15" s="1"/>
  <c r="K450" i="15" s="1"/>
  <c r="N405" i="15" s="1"/>
  <c r="K1198" i="15"/>
  <c r="M1198" i="15" s="1"/>
  <c r="M514" i="14"/>
  <c r="L1247" i="13"/>
  <c r="R116" i="14"/>
  <c r="M748" i="13"/>
  <c r="K249" i="13"/>
  <c r="L249" i="13" s="1"/>
  <c r="K250" i="13" s="1"/>
  <c r="N205" i="13" s="1"/>
  <c r="N664" i="13"/>
  <c r="P664" i="13" s="1"/>
  <c r="N62" i="13"/>
  <c r="P62" i="13" s="1"/>
  <c r="O460" i="13"/>
  <c r="N1208" i="15"/>
  <c r="O1208" i="15" s="1"/>
  <c r="M253" i="14"/>
  <c r="K148" i="15"/>
  <c r="L148" i="15" s="1"/>
  <c r="K1146" i="13"/>
  <c r="M1146" i="13" s="1"/>
  <c r="L362" i="14"/>
  <c r="M362" i="14" s="1"/>
  <c r="P359" i="15"/>
  <c r="N1062" i="13"/>
  <c r="O1062" i="13" s="1"/>
  <c r="P459" i="15"/>
  <c r="N759" i="13"/>
  <c r="P759" i="13" s="1"/>
  <c r="K849" i="15"/>
  <c r="L849" i="15" s="1"/>
  <c r="K850" i="15" s="1"/>
  <c r="N805" i="15" s="1"/>
  <c r="Q11" i="14"/>
  <c r="K899" i="15"/>
  <c r="M899" i="15" s="1"/>
  <c r="L999" i="15"/>
  <c r="K1000" i="15" s="1"/>
  <c r="N955" i="15" s="1"/>
  <c r="P264" i="13"/>
  <c r="N265" i="13" s="1"/>
  <c r="O265" i="13" s="1"/>
  <c r="K949" i="13"/>
  <c r="M949" i="13" s="1"/>
  <c r="L343" i="13"/>
  <c r="L596" i="15"/>
  <c r="K1199" i="13"/>
  <c r="M1199" i="13" s="1"/>
  <c r="O1062" i="15"/>
  <c r="L647" i="15"/>
  <c r="M648" i="13"/>
  <c r="K649" i="13" s="1"/>
  <c r="L649" i="13" s="1"/>
  <c r="K650" i="13" s="1"/>
  <c r="N605" i="13" s="1"/>
  <c r="L192" i="15"/>
  <c r="K996" i="13"/>
  <c r="M996" i="13" s="1"/>
  <c r="K449" i="13"/>
  <c r="M449" i="13" s="1"/>
  <c r="N466" i="14"/>
  <c r="L466" i="14"/>
  <c r="M466" i="14" s="1"/>
  <c r="O80" i="14"/>
  <c r="O81" i="14"/>
  <c r="O82" i="14"/>
  <c r="O83" i="14"/>
  <c r="O84" i="14"/>
  <c r="O85" i="14"/>
  <c r="O86" i="14"/>
  <c r="O87" i="14"/>
  <c r="O88" i="14"/>
  <c r="O89" i="14"/>
  <c r="O90" i="14"/>
  <c r="O91" i="14"/>
  <c r="O92" i="14"/>
  <c r="O93" i="14"/>
  <c r="O94" i="14"/>
  <c r="O95" i="14"/>
  <c r="O96" i="14"/>
  <c r="O97" i="14"/>
  <c r="O98" i="14"/>
  <c r="O99" i="14"/>
  <c r="O100" i="14"/>
  <c r="O101" i="14"/>
  <c r="O102" i="14"/>
  <c r="O103" i="14"/>
  <c r="L795" i="15"/>
  <c r="P1007" i="13"/>
  <c r="O1007" i="13"/>
  <c r="N8" i="13"/>
  <c r="O8" i="13" s="1"/>
  <c r="P709" i="15"/>
  <c r="Q62" i="14"/>
  <c r="R62" i="14"/>
  <c r="M599" i="13" l="1"/>
  <c r="O759" i="13"/>
  <c r="P261" i="15"/>
  <c r="O261" i="15"/>
  <c r="M649" i="13"/>
  <c r="M849" i="15"/>
  <c r="L1146" i="13"/>
  <c r="L949" i="13"/>
  <c r="K950" i="13" s="1"/>
  <c r="N905" i="13" s="1"/>
  <c r="P907" i="13" s="1"/>
  <c r="O62" i="13"/>
  <c r="N63" i="13" s="1"/>
  <c r="P63" i="13" s="1"/>
  <c r="L449" i="13"/>
  <c r="K450" i="13" s="1"/>
  <c r="N405" i="13" s="1"/>
  <c r="N408" i="13" s="1"/>
  <c r="P1062" i="13"/>
  <c r="P265" i="13"/>
  <c r="N9" i="15"/>
  <c r="P9" i="15"/>
  <c r="O9" i="15"/>
  <c r="K749" i="13"/>
  <c r="L749" i="13" s="1"/>
  <c r="K750" i="13" s="1"/>
  <c r="N705" i="13" s="1"/>
  <c r="P707" i="13" s="1"/>
  <c r="M696" i="15"/>
  <c r="K697" i="15" s="1"/>
  <c r="L697" i="15" s="1"/>
  <c r="M249" i="13"/>
  <c r="N1267" i="15"/>
  <c r="O1267" i="15" s="1"/>
  <c r="L1199" i="13"/>
  <c r="K1200" i="13" s="1"/>
  <c r="N1155" i="13" s="1"/>
  <c r="P1157" i="13" s="1"/>
  <c r="P359" i="13"/>
  <c r="R167" i="14"/>
  <c r="Q167" i="14"/>
  <c r="P168" i="14" s="1"/>
  <c r="R168" i="14" s="1"/>
  <c r="P511" i="13"/>
  <c r="N512" i="13" s="1"/>
  <c r="P512" i="13" s="1"/>
  <c r="L899" i="15"/>
  <c r="K900" i="15" s="1"/>
  <c r="N855" i="15" s="1"/>
  <c r="O857" i="15" s="1"/>
  <c r="N362" i="14"/>
  <c r="N363" i="14" s="1"/>
  <c r="N266" i="13"/>
  <c r="P266" i="13" s="1"/>
  <c r="N408" i="15"/>
  <c r="O408" i="15" s="1"/>
  <c r="P607" i="13"/>
  <c r="O607" i="13"/>
  <c r="N310" i="14"/>
  <c r="L310" i="14"/>
  <c r="M310" i="14" s="1"/>
  <c r="N808" i="15"/>
  <c r="O808" i="15" s="1"/>
  <c r="L363" i="14"/>
  <c r="M363" i="14" s="1"/>
  <c r="K364" i="14" s="1"/>
  <c r="O317" i="14" s="1"/>
  <c r="N415" i="14"/>
  <c r="L415" i="14"/>
  <c r="M415" i="14" s="1"/>
  <c r="K416" i="14" s="1"/>
  <c r="O369" i="14" s="1"/>
  <c r="N208" i="13"/>
  <c r="O208" i="13" s="1"/>
  <c r="N108" i="13"/>
  <c r="O108" i="13" s="1"/>
  <c r="N59" i="15"/>
  <c r="O59" i="15" s="1"/>
  <c r="N1063" i="15"/>
  <c r="P1063" i="15" s="1"/>
  <c r="P63" i="14"/>
  <c r="R63" i="14" s="1"/>
  <c r="O911" i="15"/>
  <c r="M149" i="13"/>
  <c r="P12" i="14"/>
  <c r="Q12" i="14" s="1"/>
  <c r="M449" i="15"/>
  <c r="N360" i="15"/>
  <c r="O360" i="15" s="1"/>
  <c r="N558" i="13"/>
  <c r="O558" i="13" s="1"/>
  <c r="N1008" i="13"/>
  <c r="O1008" i="13" s="1"/>
  <c r="K597" i="15"/>
  <c r="M597" i="15" s="1"/>
  <c r="N467" i="14"/>
  <c r="L467" i="14"/>
  <c r="M467" i="14" s="1"/>
  <c r="K468" i="14" s="1"/>
  <c r="O421" i="14" s="1"/>
  <c r="L996" i="13"/>
  <c r="K344" i="13"/>
  <c r="L344" i="13" s="1"/>
  <c r="N360" i="13"/>
  <c r="P360" i="13" s="1"/>
  <c r="M846" i="13"/>
  <c r="N710" i="15"/>
  <c r="P710" i="15" s="1"/>
  <c r="P8" i="13"/>
  <c r="N9" i="13" s="1"/>
  <c r="K796" i="15"/>
  <c r="L796" i="15" s="1"/>
  <c r="N508" i="15"/>
  <c r="O508" i="15" s="1"/>
  <c r="P508" i="15"/>
  <c r="K648" i="15"/>
  <c r="M648" i="15" s="1"/>
  <c r="K193" i="15"/>
  <c r="M193" i="15" s="1"/>
  <c r="O907" i="13"/>
  <c r="N262" i="15"/>
  <c r="P262" i="15" s="1"/>
  <c r="N460" i="15"/>
  <c r="O460" i="15" s="1"/>
  <c r="P117" i="14"/>
  <c r="Q117" i="14" s="1"/>
  <c r="N461" i="13"/>
  <c r="O461" i="13" s="1"/>
  <c r="M1148" i="15"/>
  <c r="N760" i="13"/>
  <c r="P760" i="13" s="1"/>
  <c r="K1147" i="13"/>
  <c r="M1147" i="13" s="1"/>
  <c r="P58" i="15"/>
  <c r="N158" i="13"/>
  <c r="O158" i="13" s="1"/>
  <c r="L254" i="14"/>
  <c r="N254" i="14" s="1"/>
  <c r="N515" i="14"/>
  <c r="L515" i="14"/>
  <c r="M515" i="14" s="1"/>
  <c r="O862" i="13"/>
  <c r="O211" i="15"/>
  <c r="P957" i="15"/>
  <c r="O957" i="15"/>
  <c r="K1248" i="13"/>
  <c r="L1248" i="13" s="1"/>
  <c r="L1047" i="15"/>
  <c r="Q168" i="14"/>
  <c r="P1208" i="15"/>
  <c r="N1209" i="15" s="1"/>
  <c r="O1209" i="15" s="1"/>
  <c r="O664" i="13"/>
  <c r="L1198" i="15"/>
  <c r="M148" i="15"/>
  <c r="K149" i="15" s="1"/>
  <c r="M149" i="15" s="1"/>
  <c r="K347" i="15"/>
  <c r="M347" i="15" s="1"/>
  <c r="P857" i="15" l="1"/>
  <c r="P1209" i="15"/>
  <c r="P1267" i="15"/>
  <c r="P1008" i="13"/>
  <c r="P158" i="13"/>
  <c r="N159" i="13" s="1"/>
  <c r="O1157" i="13"/>
  <c r="N1158" i="13" s="1"/>
  <c r="O1158" i="13" s="1"/>
  <c r="P558" i="13"/>
  <c r="N559" i="13" s="1"/>
  <c r="O559" i="13" s="1"/>
  <c r="O408" i="13"/>
  <c r="P408" i="13"/>
  <c r="M254" i="14"/>
  <c r="L149" i="15"/>
  <c r="K150" i="15" s="1"/>
  <c r="N105" i="15" s="1"/>
  <c r="N108" i="15" s="1"/>
  <c r="O108" i="15" s="1"/>
  <c r="P460" i="15"/>
  <c r="N461" i="15" s="1"/>
  <c r="O461" i="15" s="1"/>
  <c r="N1063" i="13"/>
  <c r="O1063" i="13" s="1"/>
  <c r="O1063" i="15"/>
  <c r="N1064" i="15" s="1"/>
  <c r="O1064" i="15" s="1"/>
  <c r="O707" i="13"/>
  <c r="N708" i="13" s="1"/>
  <c r="O708" i="13" s="1"/>
  <c r="M344" i="13"/>
  <c r="P461" i="13"/>
  <c r="N462" i="13" s="1"/>
  <c r="P462" i="13" s="1"/>
  <c r="N10" i="15"/>
  <c r="P10" i="15" s="1"/>
  <c r="M697" i="15"/>
  <c r="K698" i="15" s="1"/>
  <c r="M749" i="13"/>
  <c r="L648" i="15"/>
  <c r="N1268" i="15"/>
  <c r="O1268" i="15" s="1"/>
  <c r="M796" i="15"/>
  <c r="O262" i="15"/>
  <c r="N263" i="15" s="1"/>
  <c r="O263" i="15" s="1"/>
  <c r="O371" i="14"/>
  <c r="O370" i="14"/>
  <c r="P374" i="14" s="1"/>
  <c r="N311" i="14"/>
  <c r="L311" i="14"/>
  <c r="M311" i="14" s="1"/>
  <c r="K312" i="14" s="1"/>
  <c r="O265" i="14" s="1"/>
  <c r="O319" i="14"/>
  <c r="O318" i="14"/>
  <c r="P322" i="14" s="1"/>
  <c r="K345" i="13"/>
  <c r="M345" i="13" s="1"/>
  <c r="N516" i="14"/>
  <c r="L516" i="14"/>
  <c r="M516" i="14" s="1"/>
  <c r="N1009" i="13"/>
  <c r="P1009" i="13" s="1"/>
  <c r="L698" i="15"/>
  <c r="O423" i="14"/>
  <c r="O422" i="14"/>
  <c r="P426" i="14" s="1"/>
  <c r="P13" i="14"/>
  <c r="Q13" i="14" s="1"/>
  <c r="K797" i="15"/>
  <c r="M797" i="15" s="1"/>
  <c r="O9" i="13"/>
  <c r="P9" i="13"/>
  <c r="K1199" i="15"/>
  <c r="M1199" i="15" s="1"/>
  <c r="N665" i="13"/>
  <c r="O665" i="13" s="1"/>
  <c r="N863" i="13"/>
  <c r="O863" i="13" s="1"/>
  <c r="P59" i="15"/>
  <c r="N60" i="15" s="1"/>
  <c r="O60" i="15" s="1"/>
  <c r="L193" i="15"/>
  <c r="O710" i="15"/>
  <c r="R12" i="14"/>
  <c r="K847" i="13"/>
  <c r="L847" i="13" s="1"/>
  <c r="N212" i="15"/>
  <c r="P212" i="15" s="1"/>
  <c r="P169" i="14"/>
  <c r="R169" i="14" s="1"/>
  <c r="O360" i="13"/>
  <c r="L597" i="15"/>
  <c r="N912" i="15"/>
  <c r="P912" i="15" s="1"/>
  <c r="O512" i="13"/>
  <c r="K1048" i="15"/>
  <c r="M1048" i="15" s="1"/>
  <c r="O63" i="13"/>
  <c r="L255" i="14"/>
  <c r="M255" i="14" s="1"/>
  <c r="P159" i="13"/>
  <c r="O159" i="13"/>
  <c r="Q63" i="14"/>
  <c r="P108" i="13"/>
  <c r="R117" i="14"/>
  <c r="N509" i="15"/>
  <c r="P509" i="15" s="1"/>
  <c r="O266" i="13"/>
  <c r="O760" i="13"/>
  <c r="K1149" i="15"/>
  <c r="L1149" i="15" s="1"/>
  <c r="K1150" i="15" s="1"/>
  <c r="N1105" i="15" s="1"/>
  <c r="N608" i="13"/>
  <c r="P608" i="13" s="1"/>
  <c r="N908" i="13"/>
  <c r="P908" i="13" s="1"/>
  <c r="K649" i="15"/>
  <c r="M649" i="15" s="1"/>
  <c r="K997" i="13"/>
  <c r="L997" i="13" s="1"/>
  <c r="M1248" i="13"/>
  <c r="P808" i="15"/>
  <c r="N809" i="15" s="1"/>
  <c r="O809" i="15" s="1"/>
  <c r="P408" i="15"/>
  <c r="N409" i="15" s="1"/>
  <c r="O409" i="15" s="1"/>
  <c r="L1147" i="13"/>
  <c r="N858" i="15"/>
  <c r="O858" i="15" s="1"/>
  <c r="N1210" i="15"/>
  <c r="O1210" i="15" s="1"/>
  <c r="L347" i="15"/>
  <c r="N958" i="15"/>
  <c r="P958" i="15" s="1"/>
  <c r="P208" i="13"/>
  <c r="P360" i="15"/>
  <c r="N361" i="15" s="1"/>
  <c r="O361" i="15" s="1"/>
  <c r="P1268" i="15" l="1"/>
  <c r="P863" i="13"/>
  <c r="P1063" i="13"/>
  <c r="N1064" i="13" s="1"/>
  <c r="N1269" i="15"/>
  <c r="O1269" i="15" s="1"/>
  <c r="P1269" i="15"/>
  <c r="P858" i="15"/>
  <c r="N859" i="15" s="1"/>
  <c r="P859" i="15" s="1"/>
  <c r="R13" i="14"/>
  <c r="O10" i="15"/>
  <c r="N11" i="15" s="1"/>
  <c r="P11" i="15" s="1"/>
  <c r="N409" i="13"/>
  <c r="M698" i="15"/>
  <c r="K699" i="15" s="1"/>
  <c r="L699" i="15" s="1"/>
  <c r="K700" i="15" s="1"/>
  <c r="N655" i="15" s="1"/>
  <c r="N1159" i="13"/>
  <c r="O1159" i="13" s="1"/>
  <c r="P14" i="14"/>
  <c r="R14" i="14" s="1"/>
  <c r="N864" i="13"/>
  <c r="P864" i="13" s="1"/>
  <c r="N560" i="13"/>
  <c r="P560" i="13" s="1"/>
  <c r="N517" i="14"/>
  <c r="L517" i="14"/>
  <c r="M517" i="14" s="1"/>
  <c r="O267" i="14"/>
  <c r="O266" i="14"/>
  <c r="P270" i="14" s="1"/>
  <c r="O212" i="15"/>
  <c r="M997" i="13"/>
  <c r="O444" i="14"/>
  <c r="O445" i="14"/>
  <c r="O446" i="14"/>
  <c r="O447" i="14"/>
  <c r="O448" i="14"/>
  <c r="O449" i="14"/>
  <c r="O450" i="14"/>
  <c r="O451" i="14"/>
  <c r="O452" i="14"/>
  <c r="O453" i="14"/>
  <c r="O454" i="14"/>
  <c r="O455" i="14"/>
  <c r="O456" i="14"/>
  <c r="O457" i="14"/>
  <c r="O458" i="14"/>
  <c r="O459" i="14"/>
  <c r="O460" i="14"/>
  <c r="O461" i="14"/>
  <c r="O462" i="14"/>
  <c r="O463" i="14"/>
  <c r="O464" i="14"/>
  <c r="O465" i="14"/>
  <c r="O466" i="14"/>
  <c r="O467" i="14"/>
  <c r="L345" i="13"/>
  <c r="P665" i="13"/>
  <c r="L1199" i="15"/>
  <c r="K1200" i="15" s="1"/>
  <c r="N1155" i="15" s="1"/>
  <c r="Q322" i="14"/>
  <c r="R322" i="14"/>
  <c r="N160" i="13"/>
  <c r="P160" i="13" s="1"/>
  <c r="K1148" i="13"/>
  <c r="M1148" i="13" s="1"/>
  <c r="N361" i="13"/>
  <c r="O361" i="13" s="1"/>
  <c r="P559" i="13"/>
  <c r="O340" i="14"/>
  <c r="O341" i="14"/>
  <c r="O342" i="14"/>
  <c r="O343" i="14"/>
  <c r="O344" i="14"/>
  <c r="O345" i="14"/>
  <c r="O346" i="14"/>
  <c r="O347" i="14"/>
  <c r="O348" i="14"/>
  <c r="O349" i="14"/>
  <c r="O350" i="14"/>
  <c r="O351" i="14"/>
  <c r="O352" i="14"/>
  <c r="O353" i="14"/>
  <c r="O354" i="14"/>
  <c r="O355" i="14"/>
  <c r="O356" i="14"/>
  <c r="O357" i="14"/>
  <c r="O358" i="14"/>
  <c r="O359" i="14"/>
  <c r="O360" i="14"/>
  <c r="O361" i="14"/>
  <c r="O362" i="14"/>
  <c r="O363" i="14"/>
  <c r="O912" i="15"/>
  <c r="K598" i="15"/>
  <c r="M598" i="15" s="1"/>
  <c r="P361" i="15"/>
  <c r="P461" i="15"/>
  <c r="N209" i="13"/>
  <c r="O209" i="13" s="1"/>
  <c r="N64" i="13"/>
  <c r="P64" i="13" s="1"/>
  <c r="P60" i="15"/>
  <c r="P263" i="15"/>
  <c r="N109" i="13"/>
  <c r="O109" i="13" s="1"/>
  <c r="P1158" i="13"/>
  <c r="K1249" i="13"/>
  <c r="L1249" i="13" s="1"/>
  <c r="K1250" i="13" s="1"/>
  <c r="N1205" i="13" s="1"/>
  <c r="N267" i="13"/>
  <c r="P267" i="13" s="1"/>
  <c r="O958" i="15"/>
  <c r="P1210" i="15"/>
  <c r="P708" i="13"/>
  <c r="O908" i="13"/>
  <c r="L1048" i="15"/>
  <c r="Q169" i="14"/>
  <c r="M847" i="13"/>
  <c r="P64" i="14"/>
  <c r="Q64" i="14" s="1"/>
  <c r="P118" i="14"/>
  <c r="Q118" i="14" s="1"/>
  <c r="N761" i="13"/>
  <c r="P761" i="13" s="1"/>
  <c r="N255" i="14"/>
  <c r="L256" i="14" s="1"/>
  <c r="N711" i="15"/>
  <c r="O711" i="15" s="1"/>
  <c r="Q426" i="14"/>
  <c r="R426" i="14"/>
  <c r="L649" i="15"/>
  <c r="K650" i="15" s="1"/>
  <c r="N605" i="15" s="1"/>
  <c r="P809" i="15"/>
  <c r="N810" i="15" s="1"/>
  <c r="O810" i="15" s="1"/>
  <c r="Q374" i="14"/>
  <c r="R374" i="14"/>
  <c r="O608" i="13"/>
  <c r="P409" i="15"/>
  <c r="O1009" i="13"/>
  <c r="O392" i="14"/>
  <c r="O393" i="14"/>
  <c r="O394" i="14"/>
  <c r="O395" i="14"/>
  <c r="O396" i="14"/>
  <c r="O397" i="14"/>
  <c r="O398" i="14"/>
  <c r="O399" i="14"/>
  <c r="O400" i="14"/>
  <c r="O401" i="14"/>
  <c r="O402" i="14"/>
  <c r="O403" i="14"/>
  <c r="O404" i="14"/>
  <c r="O405" i="14"/>
  <c r="O406" i="14"/>
  <c r="O407" i="14"/>
  <c r="O408" i="14"/>
  <c r="O409" i="14"/>
  <c r="O410" i="14"/>
  <c r="O411" i="14"/>
  <c r="O412" i="14"/>
  <c r="O413" i="14"/>
  <c r="O414" i="14"/>
  <c r="O415" i="14"/>
  <c r="K194" i="15"/>
  <c r="M194" i="15" s="1"/>
  <c r="O462" i="13"/>
  <c r="N513" i="13"/>
  <c r="P513" i="13" s="1"/>
  <c r="O509" i="15"/>
  <c r="L797" i="15"/>
  <c r="K348" i="15"/>
  <c r="L348" i="15" s="1"/>
  <c r="N10" i="13"/>
  <c r="O10" i="13" s="1"/>
  <c r="P108" i="15"/>
  <c r="N109" i="15" s="1"/>
  <c r="O109" i="15" s="1"/>
  <c r="P1064" i="15"/>
  <c r="N1065" i="15" s="1"/>
  <c r="O1065" i="15" s="1"/>
  <c r="N1108" i="15"/>
  <c r="O1108" i="15" s="1"/>
  <c r="M1149" i="15"/>
  <c r="P711" i="15" l="1"/>
  <c r="P1064" i="13"/>
  <c r="O1064" i="13"/>
  <c r="N1270" i="15"/>
  <c r="O1270" i="15" s="1"/>
  <c r="P1270" i="15"/>
  <c r="M699" i="15"/>
  <c r="L1148" i="13"/>
  <c r="O11" i="15"/>
  <c r="N12" i="15" s="1"/>
  <c r="O12" i="15" s="1"/>
  <c r="P10" i="13"/>
  <c r="N11" i="13" s="1"/>
  <c r="P11" i="13" s="1"/>
  <c r="R64" i="14"/>
  <c r="P65" i="14" s="1"/>
  <c r="Q65" i="14" s="1"/>
  <c r="P1108" i="15"/>
  <c r="O560" i="13"/>
  <c r="N561" i="13" s="1"/>
  <c r="P561" i="13" s="1"/>
  <c r="O409" i="13"/>
  <c r="P409" i="13"/>
  <c r="P1159" i="13"/>
  <c r="N1160" i="13" s="1"/>
  <c r="P1160" i="13" s="1"/>
  <c r="P209" i="13"/>
  <c r="N210" i="13" s="1"/>
  <c r="P210" i="13" s="1"/>
  <c r="N518" i="14"/>
  <c r="L518" i="14"/>
  <c r="M518" i="14" s="1"/>
  <c r="N256" i="14"/>
  <c r="M256" i="14"/>
  <c r="K848" i="13"/>
  <c r="L848" i="13" s="1"/>
  <c r="K1149" i="13"/>
  <c r="M1149" i="13" s="1"/>
  <c r="P810" i="15"/>
  <c r="N811" i="15" s="1"/>
  <c r="P811" i="15" s="1"/>
  <c r="P1065" i="15"/>
  <c r="K998" i="13"/>
  <c r="L998" i="13" s="1"/>
  <c r="M348" i="15"/>
  <c r="K349" i="15" s="1"/>
  <c r="L349" i="15" s="1"/>
  <c r="K350" i="15" s="1"/>
  <c r="N305" i="15" s="1"/>
  <c r="O160" i="13"/>
  <c r="N213" i="15"/>
  <c r="P213" i="15" s="1"/>
  <c r="R118" i="14"/>
  <c r="N264" i="15"/>
  <c r="O264" i="15" s="1"/>
  <c r="N462" i="15"/>
  <c r="O462" i="15" s="1"/>
  <c r="P375" i="14"/>
  <c r="R375" i="14" s="1"/>
  <c r="Q14" i="14"/>
  <c r="N1158" i="15"/>
  <c r="O1158" i="15" s="1"/>
  <c r="P1158" i="15"/>
  <c r="N1159" i="15" s="1"/>
  <c r="N362" i="15"/>
  <c r="O362" i="15" s="1"/>
  <c r="N909" i="13"/>
  <c r="P909" i="13" s="1"/>
  <c r="O64" i="13"/>
  <c r="O859" i="15"/>
  <c r="O864" i="13"/>
  <c r="P427" i="14"/>
  <c r="R427" i="14" s="1"/>
  <c r="K346" i="13"/>
  <c r="L346" i="13" s="1"/>
  <c r="N463" i="13"/>
  <c r="P463" i="13" s="1"/>
  <c r="N61" i="15"/>
  <c r="O61" i="15" s="1"/>
  <c r="P109" i="13"/>
  <c r="N110" i="13" s="1"/>
  <c r="O110" i="13" s="1"/>
  <c r="N1065" i="13"/>
  <c r="P1065" i="13" s="1"/>
  <c r="Q270" i="14"/>
  <c r="R270" i="14"/>
  <c r="N666" i="13"/>
  <c r="O666" i="13" s="1"/>
  <c r="N410" i="15"/>
  <c r="O410" i="15" s="1"/>
  <c r="O513" i="13"/>
  <c r="N712" i="15"/>
  <c r="O712" i="15" s="1"/>
  <c r="O288" i="14"/>
  <c r="O289" i="14"/>
  <c r="O290" i="14"/>
  <c r="O291" i="14"/>
  <c r="O292" i="14"/>
  <c r="O293" i="14"/>
  <c r="O294" i="14"/>
  <c r="O295" i="14"/>
  <c r="O296" i="14"/>
  <c r="O297" i="14"/>
  <c r="O298" i="14"/>
  <c r="O299" i="14"/>
  <c r="O300" i="14"/>
  <c r="O301" i="14"/>
  <c r="O302" i="14"/>
  <c r="O303" i="14"/>
  <c r="O304" i="14"/>
  <c r="O305" i="14"/>
  <c r="O306" i="14"/>
  <c r="O307" i="14"/>
  <c r="O308" i="14"/>
  <c r="O309" i="14"/>
  <c r="O310" i="14"/>
  <c r="O311" i="14"/>
  <c r="K1049" i="15"/>
  <c r="L1049" i="15" s="1"/>
  <c r="K1050" i="15" s="1"/>
  <c r="N1005" i="15" s="1"/>
  <c r="L194" i="15"/>
  <c r="O267" i="13"/>
  <c r="P361" i="13"/>
  <c r="N1211" i="15"/>
  <c r="O1211" i="15" s="1"/>
  <c r="P323" i="14"/>
  <c r="Q323" i="14" s="1"/>
  <c r="N959" i="15"/>
  <c r="P959" i="15" s="1"/>
  <c r="N1010" i="13"/>
  <c r="O1010" i="13" s="1"/>
  <c r="L598" i="15"/>
  <c r="M1249" i="13"/>
  <c r="N709" i="13"/>
  <c r="O709" i="13" s="1"/>
  <c r="K798" i="15"/>
  <c r="M798" i="15" s="1"/>
  <c r="N1109" i="15"/>
  <c r="P1109" i="15" s="1"/>
  <c r="P1207" i="13"/>
  <c r="O1207" i="13"/>
  <c r="N658" i="15"/>
  <c r="O658" i="15" s="1"/>
  <c r="N510" i="15"/>
  <c r="P510" i="15" s="1"/>
  <c r="P170" i="14"/>
  <c r="Q170" i="14" s="1"/>
  <c r="N608" i="15"/>
  <c r="O608" i="15" s="1"/>
  <c r="N609" i="13"/>
  <c r="P609" i="13" s="1"/>
  <c r="P109" i="15"/>
  <c r="O761" i="13"/>
  <c r="N913" i="15"/>
  <c r="P913" i="15" s="1"/>
  <c r="O909" i="13" l="1"/>
  <c r="N1271" i="15"/>
  <c r="P1271" i="15" s="1"/>
  <c r="M1049" i="15"/>
  <c r="O959" i="15"/>
  <c r="O1065" i="13"/>
  <c r="N1066" i="13" s="1"/>
  <c r="O1066" i="13" s="1"/>
  <c r="P264" i="15"/>
  <c r="N265" i="15" s="1"/>
  <c r="O265" i="15" s="1"/>
  <c r="L798" i="15"/>
  <c r="K799" i="15" s="1"/>
  <c r="M799" i="15" s="1"/>
  <c r="P1010" i="13"/>
  <c r="N410" i="13"/>
  <c r="P410" i="13" s="1"/>
  <c r="P658" i="15"/>
  <c r="N308" i="15"/>
  <c r="O308" i="15" s="1"/>
  <c r="N1011" i="13"/>
  <c r="O1011" i="13" s="1"/>
  <c r="K347" i="13"/>
  <c r="L347" i="13" s="1"/>
  <c r="N519" i="14"/>
  <c r="L519" i="14"/>
  <c r="M519" i="14" s="1"/>
  <c r="K520" i="14" s="1"/>
  <c r="O473" i="14" s="1"/>
  <c r="P712" i="15"/>
  <c r="N713" i="15" s="1"/>
  <c r="O713" i="15" s="1"/>
  <c r="M346" i="13"/>
  <c r="P119" i="14"/>
  <c r="Q119" i="14" s="1"/>
  <c r="M349" i="15"/>
  <c r="O811" i="15"/>
  <c r="P15" i="14"/>
  <c r="R15" i="14" s="1"/>
  <c r="R170" i="14"/>
  <c r="P171" i="14" s="1"/>
  <c r="Q171" i="14" s="1"/>
  <c r="R323" i="14"/>
  <c r="P324" i="14" s="1"/>
  <c r="R324" i="14" s="1"/>
  <c r="O213" i="15"/>
  <c r="O11" i="13"/>
  <c r="P1007" i="15"/>
  <c r="O1007" i="15"/>
  <c r="P110" i="13"/>
  <c r="O510" i="15"/>
  <c r="N1212" i="15"/>
  <c r="O1212" i="15" s="1"/>
  <c r="O210" i="13"/>
  <c r="Q427" i="14"/>
  <c r="O561" i="13"/>
  <c r="N110" i="15"/>
  <c r="O110" i="15" s="1"/>
  <c r="N1208" i="13"/>
  <c r="P1208" i="13" s="1"/>
  <c r="K599" i="15"/>
  <c r="L599" i="15" s="1"/>
  <c r="K600" i="15" s="1"/>
  <c r="N555" i="15" s="1"/>
  <c r="N161" i="13"/>
  <c r="O161" i="13" s="1"/>
  <c r="O1109" i="15"/>
  <c r="O609" i="13"/>
  <c r="P1159" i="15"/>
  <c r="O1159" i="15"/>
  <c r="P709" i="13"/>
  <c r="N710" i="13" s="1"/>
  <c r="P710" i="13" s="1"/>
  <c r="N865" i="13"/>
  <c r="P865" i="13" s="1"/>
  <c r="L1149" i="13"/>
  <c r="K1150" i="13" s="1"/>
  <c r="N1105" i="13" s="1"/>
  <c r="N1066" i="15"/>
  <c r="O1066" i="15" s="1"/>
  <c r="P1211" i="15"/>
  <c r="N514" i="13"/>
  <c r="O514" i="13" s="1"/>
  <c r="P271" i="14"/>
  <c r="Q271" i="14" s="1"/>
  <c r="N860" i="15"/>
  <c r="O860" i="15" s="1"/>
  <c r="Q375" i="14"/>
  <c r="O1160" i="13"/>
  <c r="P362" i="15"/>
  <c r="N910" i="13"/>
  <c r="O910" i="13" s="1"/>
  <c r="N268" i="13"/>
  <c r="P268" i="13" s="1"/>
  <c r="O463" i="13"/>
  <c r="N362" i="13"/>
  <c r="O362" i="13" s="1"/>
  <c r="P608" i="15"/>
  <c r="N609" i="15" s="1"/>
  <c r="O609" i="15" s="1"/>
  <c r="O913" i="15"/>
  <c r="M998" i="13"/>
  <c r="N960" i="15"/>
  <c r="O960" i="15" s="1"/>
  <c r="K195" i="15"/>
  <c r="M195" i="15" s="1"/>
  <c r="P12" i="15"/>
  <c r="R65" i="14"/>
  <c r="M848" i="13"/>
  <c r="P61" i="15"/>
  <c r="N62" i="15" s="1"/>
  <c r="P62" i="15" s="1"/>
  <c r="P666" i="13"/>
  <c r="N65" i="13"/>
  <c r="P65" i="13" s="1"/>
  <c r="N762" i="13"/>
  <c r="O762" i="13" s="1"/>
  <c r="P410" i="15"/>
  <c r="L257" i="14"/>
  <c r="M257" i="14" s="1"/>
  <c r="P462" i="15"/>
  <c r="N463" i="15" s="1"/>
  <c r="O463" i="15" s="1"/>
  <c r="P960" i="15" l="1"/>
  <c r="N411" i="15"/>
  <c r="O411" i="15" s="1"/>
  <c r="O1271" i="15"/>
  <c r="Q15" i="14"/>
  <c r="R271" i="14"/>
  <c r="P762" i="13"/>
  <c r="M599" i="15"/>
  <c r="P713" i="15"/>
  <c r="P609" i="15"/>
  <c r="P514" i="13"/>
  <c r="O410" i="13"/>
  <c r="N411" i="13" s="1"/>
  <c r="O411" i="13" s="1"/>
  <c r="P1066" i="13"/>
  <c r="N659" i="15"/>
  <c r="O659" i="15" s="1"/>
  <c r="O1208" i="13"/>
  <c r="N1209" i="13" s="1"/>
  <c r="P1209" i="13" s="1"/>
  <c r="N1272" i="15"/>
  <c r="P1272" i="15" s="1"/>
  <c r="M347" i="13"/>
  <c r="K348" i="13" s="1"/>
  <c r="M348" i="13" s="1"/>
  <c r="P910" i="13"/>
  <c r="N911" i="13" s="1"/>
  <c r="P911" i="13" s="1"/>
  <c r="P1212" i="15"/>
  <c r="R119" i="14"/>
  <c r="P120" i="14" s="1"/>
  <c r="Q120" i="14" s="1"/>
  <c r="N1213" i="15"/>
  <c r="P1213" i="15" s="1"/>
  <c r="O475" i="14"/>
  <c r="O474" i="14"/>
  <c r="P478" i="14" s="1"/>
  <c r="N961" i="15"/>
  <c r="P961" i="15" s="1"/>
  <c r="P272" i="14"/>
  <c r="R272" i="14" s="1"/>
  <c r="N714" i="15"/>
  <c r="O714" i="15" s="1"/>
  <c r="N763" i="13"/>
  <c r="O763" i="13" s="1"/>
  <c r="N464" i="15"/>
  <c r="O464" i="15" s="1"/>
  <c r="N558" i="15"/>
  <c r="O558" i="15" s="1"/>
  <c r="N515" i="13"/>
  <c r="O515" i="13" s="1"/>
  <c r="N1067" i="13"/>
  <c r="P1067" i="13" s="1"/>
  <c r="N1067" i="15"/>
  <c r="O1067" i="15" s="1"/>
  <c r="O710" i="13"/>
  <c r="O62" i="15"/>
  <c r="P110" i="15"/>
  <c r="N111" i="15" s="1"/>
  <c r="O111" i="15" s="1"/>
  <c r="P463" i="15"/>
  <c r="O865" i="13"/>
  <c r="N1110" i="15"/>
  <c r="P1110" i="15" s="1"/>
  <c r="L799" i="15"/>
  <c r="K800" i="15" s="1"/>
  <c r="N755" i="15" s="1"/>
  <c r="N1008" i="15"/>
  <c r="O1008" i="15" s="1"/>
  <c r="N111" i="13"/>
  <c r="O111" i="13" s="1"/>
  <c r="K999" i="13"/>
  <c r="L999" i="13" s="1"/>
  <c r="K1000" i="13" s="1"/>
  <c r="N955" i="13" s="1"/>
  <c r="P1066" i="15"/>
  <c r="P161" i="13"/>
  <c r="N162" i="13" s="1"/>
  <c r="R171" i="14"/>
  <c r="P172" i="14" s="1"/>
  <c r="N1161" i="13"/>
  <c r="P1161" i="13" s="1"/>
  <c r="P860" i="15"/>
  <c r="K849" i="13"/>
  <c r="L849" i="13" s="1"/>
  <c r="K850" i="13" s="1"/>
  <c r="N805" i="13" s="1"/>
  <c r="N511" i="15"/>
  <c r="P511" i="15" s="1"/>
  <c r="O65" i="13"/>
  <c r="N464" i="13"/>
  <c r="O464" i="13" s="1"/>
  <c r="N1160" i="15"/>
  <c r="P1160" i="15" s="1"/>
  <c r="N12" i="13"/>
  <c r="O12" i="13" s="1"/>
  <c r="O1107" i="13"/>
  <c r="P1107" i="13"/>
  <c r="P376" i="14"/>
  <c r="Q376" i="14" s="1"/>
  <c r="N214" i="15"/>
  <c r="P214" i="15" s="1"/>
  <c r="P16" i="14"/>
  <c r="Q16" i="14" s="1"/>
  <c r="N914" i="15"/>
  <c r="O914" i="15" s="1"/>
  <c r="P265" i="15"/>
  <c r="N266" i="15" s="1"/>
  <c r="O266" i="15" s="1"/>
  <c r="P428" i="14"/>
  <c r="Q428" i="14" s="1"/>
  <c r="N363" i="15"/>
  <c r="O363" i="15" s="1"/>
  <c r="P66" i="14"/>
  <c r="Q66" i="14" s="1"/>
  <c r="L195" i="15"/>
  <c r="N257" i="14"/>
  <c r="L258" i="14" s="1"/>
  <c r="N258" i="14" s="1"/>
  <c r="N211" i="13"/>
  <c r="O211" i="13" s="1"/>
  <c r="N812" i="15"/>
  <c r="O812" i="15" s="1"/>
  <c r="P1011" i="13"/>
  <c r="N562" i="13"/>
  <c r="P562" i="13" s="1"/>
  <c r="N667" i="13"/>
  <c r="O667" i="13" s="1"/>
  <c r="O268" i="13"/>
  <c r="Q324" i="14"/>
  <c r="P362" i="13"/>
  <c r="N363" i="13" s="1"/>
  <c r="P363" i="13" s="1"/>
  <c r="N13" i="15"/>
  <c r="O13" i="15" s="1"/>
  <c r="P308" i="15"/>
  <c r="N309" i="15" s="1"/>
  <c r="O309" i="15" s="1"/>
  <c r="N610" i="13"/>
  <c r="O610" i="13" s="1"/>
  <c r="P464" i="15" l="1"/>
  <c r="P411" i="15"/>
  <c r="N412" i="15" s="1"/>
  <c r="P412" i="15" s="1"/>
  <c r="R16" i="14"/>
  <c r="M849" i="13"/>
  <c r="O1272" i="15"/>
  <c r="P714" i="15"/>
  <c r="N715" i="15" s="1"/>
  <c r="O715" i="15" s="1"/>
  <c r="P610" i="13"/>
  <c r="N611" i="13" s="1"/>
  <c r="P611" i="13" s="1"/>
  <c r="P763" i="13"/>
  <c r="N764" i="13" s="1"/>
  <c r="O764" i="13" s="1"/>
  <c r="R376" i="14"/>
  <c r="P377" i="14" s="1"/>
  <c r="R377" i="14" s="1"/>
  <c r="P1067" i="15"/>
  <c r="N1068" i="15" s="1"/>
  <c r="O1068" i="15" s="1"/>
  <c r="O961" i="15"/>
  <c r="N962" i="15" s="1"/>
  <c r="P962" i="15" s="1"/>
  <c r="R66" i="14"/>
  <c r="P67" i="14" s="1"/>
  <c r="R67" i="14" s="1"/>
  <c r="N610" i="15"/>
  <c r="O610" i="15" s="1"/>
  <c r="R428" i="14"/>
  <c r="P429" i="14" s="1"/>
  <c r="R429" i="14" s="1"/>
  <c r="P111" i="15"/>
  <c r="N112" i="15" s="1"/>
  <c r="O112" i="15" s="1"/>
  <c r="P558" i="15"/>
  <c r="N559" i="15" s="1"/>
  <c r="O559" i="15" s="1"/>
  <c r="O1160" i="15"/>
  <c r="P411" i="13"/>
  <c r="N412" i="13" s="1"/>
  <c r="O412" i="13" s="1"/>
  <c r="P659" i="15"/>
  <c r="N660" i="15" s="1"/>
  <c r="P660" i="15" s="1"/>
  <c r="N465" i="15"/>
  <c r="P465" i="15" s="1"/>
  <c r="P17" i="14"/>
  <c r="R17" i="14" s="1"/>
  <c r="O162" i="13"/>
  <c r="P162" i="13"/>
  <c r="Q172" i="14"/>
  <c r="R172" i="14"/>
  <c r="M258" i="14"/>
  <c r="Q272" i="14"/>
  <c r="P957" i="13"/>
  <c r="O957" i="13"/>
  <c r="P266" i="15"/>
  <c r="N267" i="15" s="1"/>
  <c r="P267" i="15" s="1"/>
  <c r="R120" i="14"/>
  <c r="P211" i="13"/>
  <c r="N212" i="13" s="1"/>
  <c r="P12" i="13"/>
  <c r="O511" i="15"/>
  <c r="P1008" i="15"/>
  <c r="O1067" i="13"/>
  <c r="O911" i="13"/>
  <c r="O363" i="13"/>
  <c r="P325" i="14"/>
  <c r="R325" i="14" s="1"/>
  <c r="P309" i="15"/>
  <c r="N1012" i="13"/>
  <c r="O1012" i="13" s="1"/>
  <c r="P412" i="13"/>
  <c r="P111" i="13"/>
  <c r="P812" i="15"/>
  <c r="P515" i="13"/>
  <c r="N516" i="13" s="1"/>
  <c r="P516" i="13" s="1"/>
  <c r="P807" i="13"/>
  <c r="O807" i="13"/>
  <c r="N758" i="15"/>
  <c r="O758" i="15" s="1"/>
  <c r="P363" i="15"/>
  <c r="N364" i="15" s="1"/>
  <c r="O364" i="15" s="1"/>
  <c r="N711" i="13"/>
  <c r="P711" i="13" s="1"/>
  <c r="N1108" i="13"/>
  <c r="P1108" i="13" s="1"/>
  <c r="Q478" i="14"/>
  <c r="R478" i="14"/>
  <c r="M999" i="13"/>
  <c r="P914" i="15"/>
  <c r="N269" i="13"/>
  <c r="P269" i="13" s="1"/>
  <c r="O412" i="15"/>
  <c r="O1209" i="13"/>
  <c r="O496" i="14"/>
  <c r="O497" i="14"/>
  <c r="O498" i="14"/>
  <c r="O499" i="14"/>
  <c r="O500" i="14"/>
  <c r="O501" i="14"/>
  <c r="O502" i="14"/>
  <c r="O503" i="14"/>
  <c r="O504" i="14"/>
  <c r="O505" i="14"/>
  <c r="O506" i="14"/>
  <c r="O507" i="14"/>
  <c r="O508" i="14"/>
  <c r="O509" i="14"/>
  <c r="O510" i="14"/>
  <c r="O511" i="14"/>
  <c r="O512" i="14"/>
  <c r="O513" i="14"/>
  <c r="O514" i="14"/>
  <c r="O515" i="14"/>
  <c r="O516" i="14"/>
  <c r="O517" i="14"/>
  <c r="O518" i="14"/>
  <c r="O519" i="14"/>
  <c r="N861" i="15"/>
  <c r="O861" i="15" s="1"/>
  <c r="L348" i="13"/>
  <c r="P13" i="15"/>
  <c r="N14" i="15" s="1"/>
  <c r="P14" i="15" s="1"/>
  <c r="P667" i="13"/>
  <c r="O562" i="13"/>
  <c r="O1110" i="15"/>
  <c r="O214" i="15"/>
  <c r="N1161" i="15"/>
  <c r="P1161" i="15" s="1"/>
  <c r="O1161" i="13"/>
  <c r="N866" i="13"/>
  <c r="O866" i="13" s="1"/>
  <c r="O1213" i="15"/>
  <c r="N66" i="13"/>
  <c r="P66" i="13" s="1"/>
  <c r="K196" i="15"/>
  <c r="M196" i="15" s="1"/>
  <c r="O660" i="15"/>
  <c r="P464" i="13"/>
  <c r="N465" i="13" s="1"/>
  <c r="P465" i="13" s="1"/>
  <c r="N63" i="15"/>
  <c r="P63" i="15" s="1"/>
  <c r="P1068" i="15" l="1"/>
  <c r="P559" i="15"/>
  <c r="N1273" i="15"/>
  <c r="P1273" i="15" s="1"/>
  <c r="P764" i="13"/>
  <c r="P866" i="13"/>
  <c r="P610" i="15"/>
  <c r="N611" i="15" s="1"/>
  <c r="N867" i="13"/>
  <c r="P867" i="13" s="1"/>
  <c r="O212" i="13"/>
  <c r="P212" i="13"/>
  <c r="N716" i="15"/>
  <c r="O716" i="15" s="1"/>
  <c r="N1069" i="15"/>
  <c r="P1069" i="15" s="1"/>
  <c r="P668" i="13"/>
  <c r="N765" i="13"/>
  <c r="P765" i="13" s="1"/>
  <c r="P13" i="13"/>
  <c r="O611" i="13"/>
  <c r="N813" i="15"/>
  <c r="O813" i="15" s="1"/>
  <c r="O14" i="15"/>
  <c r="P273" i="14"/>
  <c r="Q273" i="14" s="1"/>
  <c r="O465" i="15"/>
  <c r="N661" i="15"/>
  <c r="O661" i="15" s="1"/>
  <c r="N560" i="15"/>
  <c r="O560" i="15" s="1"/>
  <c r="L259" i="14"/>
  <c r="N259" i="14" s="1"/>
  <c r="N364" i="13"/>
  <c r="O364" i="13" s="1"/>
  <c r="O1161" i="15"/>
  <c r="P715" i="15"/>
  <c r="P173" i="14"/>
  <c r="Q173" i="14" s="1"/>
  <c r="P1012" i="13"/>
  <c r="N1210" i="13"/>
  <c r="O1210" i="13" s="1"/>
  <c r="N1068" i="13"/>
  <c r="P1068" i="13" s="1"/>
  <c r="O465" i="13"/>
  <c r="P861" i="15"/>
  <c r="Q377" i="14"/>
  <c r="N413" i="13"/>
  <c r="O413" i="13" s="1"/>
  <c r="Q17" i="14"/>
  <c r="N512" i="15"/>
  <c r="O512" i="15" s="1"/>
  <c r="K349" i="13"/>
  <c r="L349" i="13" s="1"/>
  <c r="K350" i="13" s="1"/>
  <c r="N305" i="13" s="1"/>
  <c r="N1111" i="15"/>
  <c r="P1111" i="15" s="1"/>
  <c r="P112" i="15"/>
  <c r="P479" i="14"/>
  <c r="R479" i="14" s="1"/>
  <c r="Q429" i="14"/>
  <c r="P121" i="14"/>
  <c r="Q121" i="14" s="1"/>
  <c r="O267" i="15"/>
  <c r="P758" i="15"/>
  <c r="N13" i="13"/>
  <c r="O13" i="13" s="1"/>
  <c r="N413" i="15"/>
  <c r="P413" i="15" s="1"/>
  <c r="P364" i="15"/>
  <c r="N365" i="15" s="1"/>
  <c r="O365" i="15" s="1"/>
  <c r="N563" i="13"/>
  <c r="O563" i="13" s="1"/>
  <c r="O1108" i="13"/>
  <c r="N1009" i="15"/>
  <c r="O1009" i="15" s="1"/>
  <c r="N915" i="15"/>
  <c r="O915" i="15" s="1"/>
  <c r="Q67" i="14"/>
  <c r="O66" i="13"/>
  <c r="Q325" i="14"/>
  <c r="N958" i="13"/>
  <c r="P958" i="13" s="1"/>
  <c r="N808" i="13"/>
  <c r="O808" i="13" s="1"/>
  <c r="O962" i="15"/>
  <c r="O516" i="13"/>
  <c r="N1162" i="13"/>
  <c r="P1162" i="13" s="1"/>
  <c r="N215" i="15"/>
  <c r="O215" i="15" s="1"/>
  <c r="O63" i="15"/>
  <c r="N1214" i="15"/>
  <c r="O1214" i="15" s="1"/>
  <c r="O711" i="13"/>
  <c r="N112" i="13"/>
  <c r="O112" i="13" s="1"/>
  <c r="N310" i="15"/>
  <c r="O310" i="15" s="1"/>
  <c r="N163" i="13"/>
  <c r="P163" i="13" s="1"/>
  <c r="O269" i="13"/>
  <c r="L196" i="15"/>
  <c r="N912" i="13"/>
  <c r="O912" i="13" s="1"/>
  <c r="N668" i="13"/>
  <c r="O668" i="13" s="1"/>
  <c r="O611" i="15" l="1"/>
  <c r="P611" i="15"/>
  <c r="P560" i="15"/>
  <c r="P112" i="13"/>
  <c r="O1162" i="13"/>
  <c r="P716" i="15"/>
  <c r="N717" i="15" s="1"/>
  <c r="P717" i="15" s="1"/>
  <c r="O1273" i="15"/>
  <c r="P512" i="15"/>
  <c r="N513" i="15" s="1"/>
  <c r="P513" i="15" s="1"/>
  <c r="P310" i="15"/>
  <c r="N759" i="15"/>
  <c r="O759" i="15" s="1"/>
  <c r="R121" i="14"/>
  <c r="P122" i="14" s="1"/>
  <c r="R122" i="14" s="1"/>
  <c r="M259" i="14"/>
  <c r="K260" i="14" s="1"/>
  <c r="O213" i="14" s="1"/>
  <c r="O214" i="14" s="1"/>
  <c r="P218" i="14" s="1"/>
  <c r="P813" i="15"/>
  <c r="N814" i="15" s="1"/>
  <c r="P814" i="15" s="1"/>
  <c r="N913" i="13"/>
  <c r="O913" i="13" s="1"/>
  <c r="N308" i="13"/>
  <c r="O308" i="13" s="1"/>
  <c r="P308" i="13"/>
  <c r="N309" i="13" s="1"/>
  <c r="O1069" i="15"/>
  <c r="N1109" i="13"/>
  <c r="O1109" i="13" s="1"/>
  <c r="P365" i="15"/>
  <c r="P1009" i="15"/>
  <c r="P18" i="14"/>
  <c r="Q18" i="14" s="1"/>
  <c r="Q479" i="14"/>
  <c r="P430" i="14"/>
  <c r="R430" i="14" s="1"/>
  <c r="R173" i="14"/>
  <c r="P661" i="15"/>
  <c r="N662" i="15" s="1"/>
  <c r="O662" i="15" s="1"/>
  <c r="N466" i="13"/>
  <c r="O466" i="13" s="1"/>
  <c r="N466" i="15"/>
  <c r="P466" i="15" s="1"/>
  <c r="P378" i="14"/>
  <c r="Q378" i="14" s="1"/>
  <c r="N712" i="13"/>
  <c r="P712" i="13" s="1"/>
  <c r="N963" i="15"/>
  <c r="O963" i="15" s="1"/>
  <c r="N64" i="15"/>
  <c r="P64" i="15" s="1"/>
  <c r="O958" i="13"/>
  <c r="N1162" i="15"/>
  <c r="O1162" i="15" s="1"/>
  <c r="R273" i="14"/>
  <c r="P274" i="14" s="1"/>
  <c r="Q274" i="14" s="1"/>
  <c r="P1210" i="13"/>
  <c r="P808" i="13"/>
  <c r="P1214" i="15"/>
  <c r="N1215" i="15" s="1"/>
  <c r="O1215" i="15" s="1"/>
  <c r="P563" i="13"/>
  <c r="O1111" i="15"/>
  <c r="O413" i="15"/>
  <c r="N213" i="13"/>
  <c r="P213" i="13" s="1"/>
  <c r="N561" i="15"/>
  <c r="P561" i="15" s="1"/>
  <c r="P326" i="14"/>
  <c r="Q326" i="14" s="1"/>
  <c r="N15" i="15"/>
  <c r="O15" i="15" s="1"/>
  <c r="P912" i="13"/>
  <c r="O765" i="13"/>
  <c r="O867" i="13"/>
  <c r="O1068" i="13"/>
  <c r="N1013" i="13"/>
  <c r="O1013" i="13" s="1"/>
  <c r="N14" i="13"/>
  <c r="P14" i="13" s="1"/>
  <c r="P215" i="15"/>
  <c r="N612" i="13"/>
  <c r="P612" i="13" s="1"/>
  <c r="K197" i="15"/>
  <c r="L197" i="15" s="1"/>
  <c r="N270" i="13"/>
  <c r="O270" i="13" s="1"/>
  <c r="M349" i="13"/>
  <c r="P364" i="13"/>
  <c r="O163" i="13"/>
  <c r="N67" i="13"/>
  <c r="O67" i="13" s="1"/>
  <c r="N862" i="15"/>
  <c r="O862" i="15" s="1"/>
  <c r="P915" i="15"/>
  <c r="N916" i="15" s="1"/>
  <c r="O916" i="15" s="1"/>
  <c r="N113" i="15"/>
  <c r="O113" i="15" s="1"/>
  <c r="N517" i="13"/>
  <c r="O517" i="13" s="1"/>
  <c r="N311" i="15"/>
  <c r="O311" i="15" s="1"/>
  <c r="N1163" i="13"/>
  <c r="O1163" i="13" s="1"/>
  <c r="N268" i="15"/>
  <c r="P268" i="15" s="1"/>
  <c r="N669" i="13"/>
  <c r="P669" i="13" s="1"/>
  <c r="N113" i="13"/>
  <c r="O113" i="13" s="1"/>
  <c r="P68" i="14"/>
  <c r="Q68" i="14" s="1"/>
  <c r="P413" i="13"/>
  <c r="N612" i="15" l="1"/>
  <c r="O612" i="15" s="1"/>
  <c r="P1163" i="13"/>
  <c r="N1274" i="15"/>
  <c r="P1274" i="15" s="1"/>
  <c r="O213" i="13"/>
  <c r="N214" i="13" s="1"/>
  <c r="O214" i="13" s="1"/>
  <c r="O466" i="15"/>
  <c r="P759" i="15"/>
  <c r="N760" i="15" s="1"/>
  <c r="O760" i="15" s="1"/>
  <c r="O215" i="14"/>
  <c r="O250" i="14" s="1"/>
  <c r="P612" i="15"/>
  <c r="N613" i="15" s="1"/>
  <c r="P613" i="15" s="1"/>
  <c r="R18" i="14"/>
  <c r="P913" i="13"/>
  <c r="N914" i="13" s="1"/>
  <c r="P914" i="13" s="1"/>
  <c r="P19" i="14"/>
  <c r="R19" i="14" s="1"/>
  <c r="P809" i="13"/>
  <c r="N663" i="15"/>
  <c r="O663" i="15" s="1"/>
  <c r="N312" i="15"/>
  <c r="P312" i="15" s="1"/>
  <c r="R274" i="14"/>
  <c r="P270" i="13"/>
  <c r="N271" i="13" s="1"/>
  <c r="O271" i="13" s="1"/>
  <c r="N1112" i="15"/>
  <c r="P1112" i="15" s="1"/>
  <c r="N1010" i="15"/>
  <c r="O1010" i="15" s="1"/>
  <c r="P1109" i="13"/>
  <c r="N1110" i="13" s="1"/>
  <c r="O1110" i="13" s="1"/>
  <c r="P662" i="15"/>
  <c r="P113" i="13"/>
  <c r="N114" i="13" s="1"/>
  <c r="P114" i="13" s="1"/>
  <c r="P963" i="15"/>
  <c r="N964" i="15" s="1"/>
  <c r="O964" i="15" s="1"/>
  <c r="O712" i="13"/>
  <c r="R378" i="14"/>
  <c r="P379" i="14" s="1"/>
  <c r="R379" i="14" s="1"/>
  <c r="N216" i="15"/>
  <c r="O216" i="15" s="1"/>
  <c r="N809" i="13"/>
  <c r="O809" i="13" s="1"/>
  <c r="O669" i="13"/>
  <c r="P466" i="13"/>
  <c r="M197" i="15"/>
  <c r="O612" i="13"/>
  <c r="P15" i="15"/>
  <c r="P1215" i="15"/>
  <c r="N1216" i="15" s="1"/>
  <c r="O1216" i="15" s="1"/>
  <c r="N414" i="15"/>
  <c r="P414" i="15" s="1"/>
  <c r="P311" i="15"/>
  <c r="N414" i="13"/>
  <c r="O414" i="13" s="1"/>
  <c r="P113" i="15"/>
  <c r="N868" i="13"/>
  <c r="O868" i="13" s="1"/>
  <c r="N564" i="13"/>
  <c r="O564" i="13" s="1"/>
  <c r="P862" i="15"/>
  <c r="P174" i="14"/>
  <c r="Q174" i="14" s="1"/>
  <c r="N467" i="15"/>
  <c r="P467" i="15" s="1"/>
  <c r="P517" i="13"/>
  <c r="N518" i="13" s="1"/>
  <c r="P760" i="15"/>
  <c r="N761" i="15" s="1"/>
  <c r="R326" i="14"/>
  <c r="P327" i="14" s="1"/>
  <c r="Q327" i="14" s="1"/>
  <c r="P1162" i="15"/>
  <c r="Q430" i="14"/>
  <c r="Q218" i="14"/>
  <c r="R218" i="14"/>
  <c r="O14" i="13"/>
  <c r="P309" i="13"/>
  <c r="O309" i="13"/>
  <c r="N366" i="15"/>
  <c r="O366" i="15" s="1"/>
  <c r="O717" i="15"/>
  <c r="N766" i="13"/>
  <c r="P766" i="13" s="1"/>
  <c r="O240" i="14"/>
  <c r="O241" i="14"/>
  <c r="O242" i="14"/>
  <c r="O243" i="14"/>
  <c r="O244" i="14"/>
  <c r="O245" i="14"/>
  <c r="O246" i="14"/>
  <c r="Q122" i="14"/>
  <c r="P67" i="13"/>
  <c r="O561" i="15"/>
  <c r="P480" i="14"/>
  <c r="Q480" i="14" s="1"/>
  <c r="N1211" i="13"/>
  <c r="O1211" i="13" s="1"/>
  <c r="N1164" i="13"/>
  <c r="P1164" i="13" s="1"/>
  <c r="O814" i="15"/>
  <c r="N1070" i="15"/>
  <c r="O1070" i="15" s="1"/>
  <c r="N959" i="13"/>
  <c r="P959" i="13" s="1"/>
  <c r="O64" i="15"/>
  <c r="P916" i="15"/>
  <c r="O513" i="15"/>
  <c r="N365" i="13"/>
  <c r="O365" i="13" s="1"/>
  <c r="O268" i="15"/>
  <c r="R68" i="14"/>
  <c r="N164" i="13"/>
  <c r="P164" i="13" s="1"/>
  <c r="N1069" i="13"/>
  <c r="P1069" i="13" s="1"/>
  <c r="P1013" i="13"/>
  <c r="N1014" i="13" s="1"/>
  <c r="O256" i="14" l="1"/>
  <c r="O1274" i="15"/>
  <c r="O257" i="14"/>
  <c r="O249" i="14"/>
  <c r="O258" i="14"/>
  <c r="O248" i="14"/>
  <c r="O259" i="14"/>
  <c r="O247" i="14"/>
  <c r="O239" i="14"/>
  <c r="O238" i="14"/>
  <c r="O253" i="14"/>
  <c r="O237" i="14"/>
  <c r="P365" i="13"/>
  <c r="N366" i="13" s="1"/>
  <c r="O366" i="13" s="1"/>
  <c r="O613" i="15"/>
  <c r="N614" i="15" s="1"/>
  <c r="P614" i="15" s="1"/>
  <c r="O252" i="14"/>
  <c r="O236" i="14"/>
  <c r="N1275" i="15"/>
  <c r="P1275" i="15" s="1"/>
  <c r="P271" i="13"/>
  <c r="N272" i="13" s="1"/>
  <c r="P272" i="13" s="1"/>
  <c r="O254" i="14"/>
  <c r="O251" i="14"/>
  <c r="R327" i="14"/>
  <c r="P328" i="14" s="1"/>
  <c r="Q328" i="14" s="1"/>
  <c r="N114" i="15"/>
  <c r="O114" i="15" s="1"/>
  <c r="O255" i="14"/>
  <c r="P1010" i="15"/>
  <c r="O761" i="15"/>
  <c r="P761" i="15"/>
  <c r="O518" i="13"/>
  <c r="P518" i="13"/>
  <c r="N1217" i="15"/>
  <c r="O1217" i="15" s="1"/>
  <c r="R69" i="14"/>
  <c r="P1014" i="13"/>
  <c r="O1014" i="13"/>
  <c r="P123" i="14"/>
  <c r="R123" i="14" s="1"/>
  <c r="O312" i="15"/>
  <c r="P1110" i="13"/>
  <c r="N1111" i="13" s="1"/>
  <c r="P1111" i="13" s="1"/>
  <c r="O1112" i="15"/>
  <c r="P1216" i="15"/>
  <c r="N16" i="15"/>
  <c r="O16" i="15" s="1"/>
  <c r="P663" i="15"/>
  <c r="N1011" i="15"/>
  <c r="O1011" i="15" s="1"/>
  <c r="O1069" i="13"/>
  <c r="O114" i="13"/>
  <c r="P1070" i="15"/>
  <c r="N467" i="13"/>
  <c r="O467" i="13" s="1"/>
  <c r="P69" i="14"/>
  <c r="Q69" i="14" s="1"/>
  <c r="N613" i="13"/>
  <c r="P613" i="13" s="1"/>
  <c r="N815" i="15"/>
  <c r="P815" i="15" s="1"/>
  <c r="N670" i="13"/>
  <c r="P670" i="13" s="1"/>
  <c r="P1211" i="13"/>
  <c r="O959" i="13"/>
  <c r="N810" i="13"/>
  <c r="O810" i="13" s="1"/>
  <c r="O914" i="13"/>
  <c r="Q379" i="14"/>
  <c r="P414" i="13"/>
  <c r="N415" i="13" s="1"/>
  <c r="O415" i="13" s="1"/>
  <c r="N562" i="15"/>
  <c r="P562" i="15" s="1"/>
  <c r="K198" i="15"/>
  <c r="L198" i="15" s="1"/>
  <c r="N1163" i="15"/>
  <c r="O1163" i="15" s="1"/>
  <c r="N863" i="15"/>
  <c r="O863" i="15" s="1"/>
  <c r="R174" i="14"/>
  <c r="N68" i="13"/>
  <c r="O68" i="13" s="1"/>
  <c r="P964" i="15"/>
  <c r="N310" i="13"/>
  <c r="O310" i="13" s="1"/>
  <c r="O164" i="13"/>
  <c r="P431" i="14"/>
  <c r="Q431" i="14" s="1"/>
  <c r="N713" i="13"/>
  <c r="O713" i="13" s="1"/>
  <c r="P564" i="13"/>
  <c r="P868" i="13"/>
  <c r="N269" i="15"/>
  <c r="P269" i="15" s="1"/>
  <c r="O1164" i="13"/>
  <c r="N1212" i="13"/>
  <c r="O1212" i="13" s="1"/>
  <c r="O766" i="13"/>
  <c r="P216" i="15"/>
  <c r="N217" i="15" s="1"/>
  <c r="O217" i="15" s="1"/>
  <c r="P275" i="14"/>
  <c r="Q275" i="14" s="1"/>
  <c r="P366" i="15"/>
  <c r="N15" i="13"/>
  <c r="O15" i="13" s="1"/>
  <c r="P219" i="14"/>
  <c r="Q219" i="14" s="1"/>
  <c r="N514" i="15"/>
  <c r="O514" i="15" s="1"/>
  <c r="R480" i="14"/>
  <c r="N718" i="15"/>
  <c r="P718" i="15" s="1"/>
  <c r="O467" i="15"/>
  <c r="P214" i="13"/>
  <c r="N215" i="13" s="1"/>
  <c r="O215" i="13" s="1"/>
  <c r="N917" i="15"/>
  <c r="O917" i="15" s="1"/>
  <c r="Q19" i="14"/>
  <c r="O414" i="15"/>
  <c r="N65" i="15"/>
  <c r="O65" i="15" s="1"/>
  <c r="P65" i="15" l="1"/>
  <c r="O1275" i="15"/>
  <c r="O562" i="15"/>
  <c r="P917" i="15"/>
  <c r="N869" i="13"/>
  <c r="O869" i="13" s="1"/>
  <c r="O718" i="15"/>
  <c r="P1011" i="15"/>
  <c r="P310" i="13"/>
  <c r="P15" i="13"/>
  <c r="N16" i="13" s="1"/>
  <c r="O16" i="13" s="1"/>
  <c r="P1217" i="15"/>
  <c r="N1218" i="15" s="1"/>
  <c r="O1218" i="15" s="1"/>
  <c r="N1276" i="15"/>
  <c r="P1276" i="15" s="1"/>
  <c r="O1276" i="15"/>
  <c r="N1277" i="15" s="1"/>
  <c r="P1277" i="15" s="1"/>
  <c r="P114" i="15"/>
  <c r="N115" i="15" s="1"/>
  <c r="N66" i="15"/>
  <c r="P66" i="15" s="1"/>
  <c r="N367" i="13"/>
  <c r="P367" i="13" s="1"/>
  <c r="N515" i="15"/>
  <c r="P515" i="15" s="1"/>
  <c r="O272" i="13"/>
  <c r="N664" i="15"/>
  <c r="O664" i="15" s="1"/>
  <c r="P215" i="13"/>
  <c r="R275" i="14"/>
  <c r="P276" i="14" s="1"/>
  <c r="Q276" i="14" s="1"/>
  <c r="N519" i="13"/>
  <c r="P519" i="13" s="1"/>
  <c r="R328" i="14"/>
  <c r="O815" i="15"/>
  <c r="N762" i="15"/>
  <c r="P762" i="15" s="1"/>
  <c r="O613" i="13"/>
  <c r="P366" i="13"/>
  <c r="P810" i="13"/>
  <c r="N811" i="13" s="1"/>
  <c r="O811" i="13" s="1"/>
  <c r="O1111" i="13"/>
  <c r="N965" i="15"/>
  <c r="O965" i="15" s="1"/>
  <c r="P380" i="14"/>
  <c r="R380" i="14" s="1"/>
  <c r="P713" i="13"/>
  <c r="P415" i="13"/>
  <c r="P175" i="14"/>
  <c r="Q175" i="14" s="1"/>
  <c r="P514" i="15"/>
  <c r="P1212" i="13"/>
  <c r="N1213" i="13" s="1"/>
  <c r="P68" i="13"/>
  <c r="N69" i="13" s="1"/>
  <c r="O69" i="13" s="1"/>
  <c r="R431" i="14"/>
  <c r="N1015" i="13"/>
  <c r="P1015" i="13" s="1"/>
  <c r="P481" i="14"/>
  <c r="Q481" i="14" s="1"/>
  <c r="N1165" i="13"/>
  <c r="P1165" i="13" s="1"/>
  <c r="N367" i="15"/>
  <c r="O367" i="15" s="1"/>
  <c r="P217" i="15"/>
  <c r="N565" i="13"/>
  <c r="O565" i="13" s="1"/>
  <c r="N1071" i="15"/>
  <c r="O1071" i="15" s="1"/>
  <c r="N1012" i="15"/>
  <c r="P1012" i="15" s="1"/>
  <c r="N915" i="13"/>
  <c r="O915" i="13" s="1"/>
  <c r="N1164" i="15"/>
  <c r="P1164" i="15" s="1"/>
  <c r="N415" i="15"/>
  <c r="O415" i="15" s="1"/>
  <c r="N767" i="13"/>
  <c r="P767" i="13" s="1"/>
  <c r="N1113" i="15"/>
  <c r="P1113" i="15" s="1"/>
  <c r="N960" i="13"/>
  <c r="P960" i="13" s="1"/>
  <c r="N165" i="13"/>
  <c r="P165" i="13" s="1"/>
  <c r="O269" i="15"/>
  <c r="O614" i="15"/>
  <c r="R219" i="14"/>
  <c r="P467" i="13"/>
  <c r="N719" i="15"/>
  <c r="P719" i="15" s="1"/>
  <c r="N115" i="13"/>
  <c r="P115" i="13" s="1"/>
  <c r="K199" i="15"/>
  <c r="M199" i="15" s="1"/>
  <c r="O670" i="13"/>
  <c r="O1277" i="15"/>
  <c r="N1070" i="13"/>
  <c r="P1070" i="13" s="1"/>
  <c r="Q123" i="14"/>
  <c r="M198" i="15"/>
  <c r="P1163" i="15"/>
  <c r="N563" i="15"/>
  <c r="P563" i="15" s="1"/>
  <c r="P70" i="14"/>
  <c r="R70" i="14" s="1"/>
  <c r="P20" i="14"/>
  <c r="R20" i="14" s="1"/>
  <c r="N313" i="15"/>
  <c r="P313" i="15" s="1"/>
  <c r="N918" i="15"/>
  <c r="P918" i="15" s="1"/>
  <c r="N468" i="15"/>
  <c r="O468" i="15" s="1"/>
  <c r="P863" i="15"/>
  <c r="N864" i="15" s="1"/>
  <c r="P864" i="15" s="1"/>
  <c r="P16" i="15"/>
  <c r="N311" i="13" l="1"/>
  <c r="O311" i="13" s="1"/>
  <c r="P115" i="15"/>
  <c r="O115" i="15"/>
  <c r="O1070" i="13"/>
  <c r="P869" i="13"/>
  <c r="R175" i="14"/>
  <c r="Q20" i="14"/>
  <c r="N870" i="13"/>
  <c r="O870" i="13" s="1"/>
  <c r="P664" i="15"/>
  <c r="N665" i="15" s="1"/>
  <c r="P665" i="15" s="1"/>
  <c r="O762" i="15"/>
  <c r="N763" i="15" s="1"/>
  <c r="P763" i="15" s="1"/>
  <c r="O767" i="13"/>
  <c r="N768" i="13" s="1"/>
  <c r="P768" i="13" s="1"/>
  <c r="O719" i="15"/>
  <c r="N720" i="15" s="1"/>
  <c r="P720" i="15" s="1"/>
  <c r="P468" i="13"/>
  <c r="P17" i="15"/>
  <c r="R220" i="14"/>
  <c r="O1213" i="13"/>
  <c r="P1213" i="13"/>
  <c r="O367" i="13"/>
  <c r="N816" i="15"/>
  <c r="O816" i="15" s="1"/>
  <c r="N270" i="15"/>
  <c r="O270" i="15" s="1"/>
  <c r="O864" i="15"/>
  <c r="P16" i="13"/>
  <c r="N416" i="13"/>
  <c r="O416" i="13" s="1"/>
  <c r="N1071" i="13"/>
  <c r="P1071" i="13" s="1"/>
  <c r="Q380" i="14"/>
  <c r="R276" i="14"/>
  <c r="P811" i="13"/>
  <c r="N566" i="13"/>
  <c r="P566" i="13" s="1"/>
  <c r="P415" i="15"/>
  <c r="N416" i="15" s="1"/>
  <c r="O416" i="15" s="1"/>
  <c r="O515" i="15"/>
  <c r="N1278" i="15"/>
  <c r="O1278" i="15" s="1"/>
  <c r="O519" i="13"/>
  <c r="L199" i="15"/>
  <c r="K200" i="15" s="1"/>
  <c r="N155" i="15" s="1"/>
  <c r="N468" i="13"/>
  <c r="O468" i="13" s="1"/>
  <c r="P1218" i="15"/>
  <c r="N218" i="15"/>
  <c r="O218" i="15" s="1"/>
  <c r="O1164" i="15"/>
  <c r="O918" i="15"/>
  <c r="P69" i="13"/>
  <c r="O115" i="13"/>
  <c r="O960" i="13"/>
  <c r="O1015" i="13"/>
  <c r="N273" i="13"/>
  <c r="P273" i="13" s="1"/>
  <c r="R481" i="14"/>
  <c r="P482" i="14" s="1"/>
  <c r="Q482" i="14" s="1"/>
  <c r="N714" i="13"/>
  <c r="O714" i="13" s="1"/>
  <c r="P432" i="14"/>
  <c r="Q432" i="14" s="1"/>
  <c r="Q70" i="14"/>
  <c r="P468" i="15"/>
  <c r="P915" i="13"/>
  <c r="N916" i="13" s="1"/>
  <c r="P367" i="15"/>
  <c r="N615" i="15"/>
  <c r="O615" i="15" s="1"/>
  <c r="N671" i="13"/>
  <c r="O671" i="13" s="1"/>
  <c r="O165" i="13"/>
  <c r="O563" i="15"/>
  <c r="O313" i="15"/>
  <c r="O1113" i="15"/>
  <c r="N116" i="15"/>
  <c r="P116" i="15" s="1"/>
  <c r="P965" i="15"/>
  <c r="N966" i="15" s="1"/>
  <c r="P966" i="15" s="1"/>
  <c r="O66" i="15"/>
  <c r="O1165" i="13"/>
  <c r="N1112" i="13"/>
  <c r="O1112" i="13" s="1"/>
  <c r="N614" i="13"/>
  <c r="O614" i="13" s="1"/>
  <c r="P220" i="14"/>
  <c r="Q220" i="14" s="1"/>
  <c r="P565" i="13"/>
  <c r="N17" i="15"/>
  <c r="O17" i="15" s="1"/>
  <c r="O1012" i="15"/>
  <c r="P1071" i="15"/>
  <c r="N1072" i="15" s="1"/>
  <c r="P329" i="14"/>
  <c r="Q329" i="14" s="1"/>
  <c r="N216" i="13"/>
  <c r="O216" i="13" s="1"/>
  <c r="P124" i="14"/>
  <c r="Q124" i="14" s="1"/>
  <c r="P176" i="14"/>
  <c r="Q176" i="14" s="1"/>
  <c r="P870" i="13" l="1"/>
  <c r="N871" i="13" s="1"/>
  <c r="P871" i="13" s="1"/>
  <c r="P311" i="13"/>
  <c r="N312" i="13" s="1"/>
  <c r="P312" i="13" s="1"/>
  <c r="P614" i="13"/>
  <c r="O312" i="13"/>
  <c r="P21" i="14"/>
  <c r="R21" i="14" s="1"/>
  <c r="P671" i="13"/>
  <c r="R329" i="14"/>
  <c r="P330" i="14" s="1"/>
  <c r="Q330" i="14" s="1"/>
  <c r="O916" i="13"/>
  <c r="P916" i="13"/>
  <c r="N615" i="13"/>
  <c r="P615" i="13" s="1"/>
  <c r="N1113" i="13"/>
  <c r="P1113" i="13" s="1"/>
  <c r="P469" i="15"/>
  <c r="O1072" i="15"/>
  <c r="P1072" i="15"/>
  <c r="N672" i="13"/>
  <c r="P672" i="13" s="1"/>
  <c r="P865" i="15"/>
  <c r="N865" i="15"/>
  <c r="O865" i="15" s="1"/>
  <c r="P416" i="15"/>
  <c r="N417" i="15" s="1"/>
  <c r="P1112" i="13"/>
  <c r="N1166" i="13"/>
  <c r="O1166" i="13" s="1"/>
  <c r="N469" i="15"/>
  <c r="O469" i="15" s="1"/>
  <c r="N313" i="13"/>
  <c r="P313" i="13" s="1"/>
  <c r="P615" i="15"/>
  <c r="O763" i="15"/>
  <c r="N368" i="15"/>
  <c r="O368" i="15" s="1"/>
  <c r="R482" i="14"/>
  <c r="P270" i="15"/>
  <c r="O871" i="13"/>
  <c r="N516" i="15"/>
  <c r="O516" i="15" s="1"/>
  <c r="O768" i="13"/>
  <c r="N67" i="15"/>
  <c r="P67" i="15" s="1"/>
  <c r="P71" i="14"/>
  <c r="R71" i="14" s="1"/>
  <c r="O665" i="15"/>
  <c r="P816" i="15"/>
  <c r="N70" i="13"/>
  <c r="O70" i="13" s="1"/>
  <c r="N1219" i="15"/>
  <c r="O1219" i="15" s="1"/>
  <c r="O116" i="15"/>
  <c r="O566" i="13"/>
  <c r="N469" i="13"/>
  <c r="P469" i="13" s="1"/>
  <c r="N368" i="13"/>
  <c r="P368" i="13" s="1"/>
  <c r="N116" i="13"/>
  <c r="P116" i="13" s="1"/>
  <c r="N1114" i="15"/>
  <c r="P1114" i="15" s="1"/>
  <c r="N812" i="13"/>
  <c r="O812" i="13" s="1"/>
  <c r="N1165" i="15"/>
  <c r="P1165" i="15" s="1"/>
  <c r="N520" i="13"/>
  <c r="O520" i="13" s="1"/>
  <c r="P416" i="13"/>
  <c r="N417" i="13" s="1"/>
  <c r="O417" i="13" s="1"/>
  <c r="O966" i="15"/>
  <c r="N158" i="15"/>
  <c r="O158" i="15" s="1"/>
  <c r="O273" i="13"/>
  <c r="N17" i="13"/>
  <c r="O17" i="13" s="1"/>
  <c r="P277" i="14"/>
  <c r="Q277" i="14" s="1"/>
  <c r="O720" i="15"/>
  <c r="P221" i="14"/>
  <c r="Q221" i="14" s="1"/>
  <c r="P1278" i="15"/>
  <c r="P714" i="13"/>
  <c r="N715" i="13" s="1"/>
  <c r="N919" i="15"/>
  <c r="P919" i="15" s="1"/>
  <c r="N1013" i="15"/>
  <c r="O1013" i="15" s="1"/>
  <c r="N314" i="15"/>
  <c r="P314" i="15" s="1"/>
  <c r="N1214" i="13"/>
  <c r="P1214" i="13" s="1"/>
  <c r="P381" i="14"/>
  <c r="R381" i="14" s="1"/>
  <c r="R124" i="14"/>
  <c r="N1016" i="13"/>
  <c r="P1016" i="13" s="1"/>
  <c r="O1071" i="13"/>
  <c r="P218" i="15"/>
  <c r="N219" i="15"/>
  <c r="O219" i="15" s="1"/>
  <c r="N18" i="15"/>
  <c r="O18" i="15" s="1"/>
  <c r="N564" i="15"/>
  <c r="P564" i="15" s="1"/>
  <c r="R176" i="14"/>
  <c r="N166" i="13"/>
  <c r="P166" i="13" s="1"/>
  <c r="N961" i="13"/>
  <c r="P961" i="13" s="1"/>
  <c r="R432" i="14"/>
  <c r="P216" i="13"/>
  <c r="N217" i="13" s="1"/>
  <c r="O217" i="13" s="1"/>
  <c r="O1165" i="15" l="1"/>
  <c r="R330" i="14"/>
  <c r="P331" i="14" s="1"/>
  <c r="R331" i="14" s="1"/>
  <c r="P417" i="13"/>
  <c r="P812" i="13"/>
  <c r="P1166" i="13"/>
  <c r="R221" i="14"/>
  <c r="P222" i="14" s="1"/>
  <c r="R222" i="14" s="1"/>
  <c r="P18" i="15"/>
  <c r="N19" i="15" s="1"/>
  <c r="P19" i="15" s="1"/>
  <c r="Q21" i="14"/>
  <c r="P22" i="14" s="1"/>
  <c r="R22" i="14" s="1"/>
  <c r="O417" i="15"/>
  <c r="P417" i="15"/>
  <c r="O715" i="13"/>
  <c r="P715" i="13"/>
  <c r="N1167" i="13"/>
  <c r="P1167" i="13" s="1"/>
  <c r="P817" i="15"/>
  <c r="N1014" i="15"/>
  <c r="O1014" i="15" s="1"/>
  <c r="P866" i="15"/>
  <c r="N866" i="15"/>
  <c r="O866" i="15" s="1"/>
  <c r="N418" i="13"/>
  <c r="P418" i="13" s="1"/>
  <c r="P368" i="15"/>
  <c r="N369" i="15" s="1"/>
  <c r="O1113" i="13"/>
  <c r="O314" i="15"/>
  <c r="N817" i="15"/>
  <c r="O817" i="15" s="1"/>
  <c r="O961" i="13"/>
  <c r="N967" i="15"/>
  <c r="P967" i="15" s="1"/>
  <c r="R277" i="14"/>
  <c r="P278" i="14" s="1"/>
  <c r="Q278" i="14" s="1"/>
  <c r="O615" i="13"/>
  <c r="O166" i="13"/>
  <c r="Q71" i="14"/>
  <c r="O313" i="13"/>
  <c r="O672" i="13"/>
  <c r="N271" i="15"/>
  <c r="O271" i="15" s="1"/>
  <c r="O116" i="13"/>
  <c r="P520" i="13"/>
  <c r="P125" i="14"/>
  <c r="Q125" i="14" s="1"/>
  <c r="N666" i="15"/>
  <c r="O666" i="15" s="1"/>
  <c r="N274" i="13"/>
  <c r="P274" i="13" s="1"/>
  <c r="P217" i="13"/>
  <c r="O469" i="13"/>
  <c r="N470" i="15"/>
  <c r="P470" i="15" s="1"/>
  <c r="N721" i="15"/>
  <c r="P721" i="15" s="1"/>
  <c r="P219" i="15"/>
  <c r="O564" i="15"/>
  <c r="N567" i="13"/>
  <c r="P567" i="13" s="1"/>
  <c r="O67" i="15"/>
  <c r="N1073" i="15"/>
  <c r="O1073" i="15" s="1"/>
  <c r="P17" i="13"/>
  <c r="O1016" i="13"/>
  <c r="P433" i="14"/>
  <c r="Q433" i="14" s="1"/>
  <c r="P483" i="14"/>
  <c r="Q483" i="14" s="1"/>
  <c r="N616" i="15"/>
  <c r="O616" i="15" s="1"/>
  <c r="P177" i="14"/>
  <c r="Q177" i="14" s="1"/>
  <c r="N764" i="15"/>
  <c r="O764" i="15" s="1"/>
  <c r="P1013" i="15"/>
  <c r="N769" i="13"/>
  <c r="P769" i="13" s="1"/>
  <c r="O368" i="13"/>
  <c r="O919" i="15"/>
  <c r="Q381" i="14"/>
  <c r="P158" i="15"/>
  <c r="N159" i="15" s="1"/>
  <c r="N117" i="15"/>
  <c r="O117" i="15" s="1"/>
  <c r="P516" i="15"/>
  <c r="N517" i="15" s="1"/>
  <c r="N1279" i="15"/>
  <c r="O1279" i="15" s="1"/>
  <c r="P70" i="13"/>
  <c r="O1214" i="13"/>
  <c r="O1114" i="15"/>
  <c r="N917" i="13"/>
  <c r="O917" i="13" s="1"/>
  <c r="N1072" i="13"/>
  <c r="O1072" i="13" s="1"/>
  <c r="N1166" i="15"/>
  <c r="P1166" i="15" s="1"/>
  <c r="N813" i="13"/>
  <c r="O813" i="13" s="1"/>
  <c r="N872" i="13"/>
  <c r="O872" i="13" s="1"/>
  <c r="P1219" i="15"/>
  <c r="O721" i="15" l="1"/>
  <c r="P764" i="15"/>
  <c r="P917" i="13"/>
  <c r="Q22" i="14"/>
  <c r="P23" i="14" s="1"/>
  <c r="Q23" i="14" s="1"/>
  <c r="O470" i="15"/>
  <c r="O967" i="15"/>
  <c r="R278" i="14"/>
  <c r="P279" i="14" s="1"/>
  <c r="Q279" i="14" s="1"/>
  <c r="P1072" i="13"/>
  <c r="N1073" i="13" s="1"/>
  <c r="O1073" i="13" s="1"/>
  <c r="P616" i="15"/>
  <c r="N617" i="15" s="1"/>
  <c r="O617" i="15" s="1"/>
  <c r="P1014" i="15"/>
  <c r="N1015" i="15" s="1"/>
  <c r="P1015" i="15" s="1"/>
  <c r="N521" i="13"/>
  <c r="O521" i="13" s="1"/>
  <c r="O159" i="15"/>
  <c r="P159" i="15"/>
  <c r="N667" i="15"/>
  <c r="P667" i="15" s="1"/>
  <c r="O517" i="15"/>
  <c r="P517" i="15"/>
  <c r="P369" i="15"/>
  <c r="O369" i="15"/>
  <c r="N1114" i="13"/>
  <c r="P1114" i="13" s="1"/>
  <c r="N369" i="13"/>
  <c r="P369" i="13" s="1"/>
  <c r="Q331" i="14"/>
  <c r="N867" i="15"/>
  <c r="O867" i="15" s="1"/>
  <c r="P872" i="13"/>
  <c r="N1215" i="13"/>
  <c r="P1215" i="13" s="1"/>
  <c r="N220" i="15"/>
  <c r="O220" i="15" s="1"/>
  <c r="P813" i="13"/>
  <c r="N814" i="13" s="1"/>
  <c r="P814" i="13" s="1"/>
  <c r="O769" i="13"/>
  <c r="P1073" i="15"/>
  <c r="N1074" i="15" s="1"/>
  <c r="P1074" i="15" s="1"/>
  <c r="O274" i="13"/>
  <c r="N616" i="13"/>
  <c r="P616" i="13" s="1"/>
  <c r="O418" i="13"/>
  <c r="O1166" i="15"/>
  <c r="N68" i="15"/>
  <c r="O68" i="15" s="1"/>
  <c r="N71" i="13"/>
  <c r="O71" i="13" s="1"/>
  <c r="N471" i="15"/>
  <c r="P471" i="15" s="1"/>
  <c r="N167" i="13"/>
  <c r="O167" i="13" s="1"/>
  <c r="R125" i="14"/>
  <c r="O1167" i="13"/>
  <c r="N920" i="15"/>
  <c r="O920" i="15" s="1"/>
  <c r="P117" i="15"/>
  <c r="N118" i="15" s="1"/>
  <c r="P118" i="15" s="1"/>
  <c r="O567" i="13"/>
  <c r="P666" i="15"/>
  <c r="O19" i="15"/>
  <c r="N218" i="13"/>
  <c r="O218" i="13" s="1"/>
  <c r="N918" i="13"/>
  <c r="P918" i="13" s="1"/>
  <c r="N314" i="13"/>
  <c r="P314" i="13" s="1"/>
  <c r="P271" i="15"/>
  <c r="P72" i="14"/>
  <c r="Q72" i="14" s="1"/>
  <c r="P382" i="14"/>
  <c r="Q382" i="14" s="1"/>
  <c r="N765" i="15"/>
  <c r="O765" i="15" s="1"/>
  <c r="N565" i="15"/>
  <c r="O565" i="15" s="1"/>
  <c r="N1220" i="15"/>
  <c r="O1220" i="15" s="1"/>
  <c r="R483" i="14"/>
  <c r="P1279" i="15"/>
  <c r="N1280" i="15" s="1"/>
  <c r="O1280" i="15" s="1"/>
  <c r="R177" i="14"/>
  <c r="P178" i="14" s="1"/>
  <c r="Q178" i="14" s="1"/>
  <c r="N1115" i="15"/>
  <c r="O1115" i="15" s="1"/>
  <c r="N673" i="13"/>
  <c r="P673" i="13" s="1"/>
  <c r="N470" i="13"/>
  <c r="O470" i="13" s="1"/>
  <c r="N18" i="13"/>
  <c r="O18" i="13" s="1"/>
  <c r="N968" i="15"/>
  <c r="O968" i="15" s="1"/>
  <c r="Q222" i="14"/>
  <c r="N962" i="13"/>
  <c r="P962" i="13" s="1"/>
  <c r="N716" i="13"/>
  <c r="O716" i="13" s="1"/>
  <c r="N722" i="15"/>
  <c r="O722" i="15" s="1"/>
  <c r="N818" i="15"/>
  <c r="O818" i="15" s="1"/>
  <c r="R433" i="14"/>
  <c r="N1017" i="13"/>
  <c r="P1017" i="13" s="1"/>
  <c r="N117" i="13"/>
  <c r="O117" i="13" s="1"/>
  <c r="N315" i="15"/>
  <c r="P315" i="15" s="1"/>
  <c r="N418" i="15"/>
  <c r="P418" i="15" s="1"/>
  <c r="P117" i="13" l="1"/>
  <c r="O1215" i="13"/>
  <c r="P716" i="13"/>
  <c r="R23" i="14"/>
  <c r="P521" i="13"/>
  <c r="N522" i="13" s="1"/>
  <c r="P522" i="13" s="1"/>
  <c r="P968" i="15"/>
  <c r="P220" i="15"/>
  <c r="N221" i="15" s="1"/>
  <c r="O221" i="15" s="1"/>
  <c r="N969" i="15"/>
  <c r="P969" i="15" s="1"/>
  <c r="N118" i="13"/>
  <c r="P118" i="13" s="1"/>
  <c r="N717" i="13"/>
  <c r="O717" i="13" s="1"/>
  <c r="P24" i="14"/>
  <c r="Q24" i="14" s="1"/>
  <c r="N873" i="13"/>
  <c r="O873" i="13" s="1"/>
  <c r="P1280" i="15"/>
  <c r="N1281" i="15" s="1"/>
  <c r="P1281" i="15" s="1"/>
  <c r="R279" i="14"/>
  <c r="P280" i="14" s="1"/>
  <c r="Q280" i="14" s="1"/>
  <c r="N370" i="15"/>
  <c r="P370" i="15" s="1"/>
  <c r="P920" i="15"/>
  <c r="N921" i="15" s="1"/>
  <c r="O921" i="15" s="1"/>
  <c r="P1073" i="13"/>
  <c r="N419" i="13"/>
  <c r="O419" i="13" s="1"/>
  <c r="N272" i="15"/>
  <c r="O272" i="15" s="1"/>
  <c r="O814" i="13"/>
  <c r="O522" i="13"/>
  <c r="P565" i="15"/>
  <c r="O962" i="13"/>
  <c r="P484" i="14"/>
  <c r="Q484" i="14" s="1"/>
  <c r="O616" i="13"/>
  <c r="N1216" i="13"/>
  <c r="P1216" i="13" s="1"/>
  <c r="O1074" i="15"/>
  <c r="P818" i="15"/>
  <c r="N819" i="15" s="1"/>
  <c r="O819" i="15" s="1"/>
  <c r="R382" i="14"/>
  <c r="O918" i="13"/>
  <c r="O471" i="15"/>
  <c r="P332" i="14"/>
  <c r="R332" i="14" s="1"/>
  <c r="O118" i="15"/>
  <c r="N1168" i="13"/>
  <c r="P1168" i="13" s="1"/>
  <c r="P470" i="13"/>
  <c r="P867" i="15"/>
  <c r="O314" i="13"/>
  <c r="N275" i="13"/>
  <c r="O275" i="13" s="1"/>
  <c r="O667" i="15"/>
  <c r="O369" i="13"/>
  <c r="P218" i="13"/>
  <c r="N219" i="13" s="1"/>
  <c r="P219" i="13" s="1"/>
  <c r="N518" i="15"/>
  <c r="P518" i="15" s="1"/>
  <c r="P765" i="15"/>
  <c r="P167" i="13"/>
  <c r="N168" i="13" s="1"/>
  <c r="O168" i="13" s="1"/>
  <c r="P1115" i="15"/>
  <c r="P434" i="14"/>
  <c r="Q434" i="14" s="1"/>
  <c r="O1017" i="13"/>
  <c r="O673" i="13"/>
  <c r="O418" i="15"/>
  <c r="P722" i="15"/>
  <c r="O315" i="15"/>
  <c r="N20" i="15"/>
  <c r="O20" i="15" s="1"/>
  <c r="P617" i="15"/>
  <c r="N618" i="15" s="1"/>
  <c r="P618" i="15" s="1"/>
  <c r="R72" i="14"/>
  <c r="P68" i="15"/>
  <c r="N69" i="15" s="1"/>
  <c r="P69" i="15" s="1"/>
  <c r="O1015" i="15"/>
  <c r="N160" i="15"/>
  <c r="O160" i="15" s="1"/>
  <c r="P126" i="14"/>
  <c r="Q126" i="14" s="1"/>
  <c r="P223" i="14"/>
  <c r="Q223" i="14" s="1"/>
  <c r="R178" i="14"/>
  <c r="P179" i="14" s="1"/>
  <c r="R179" i="14" s="1"/>
  <c r="N568" i="13"/>
  <c r="P568" i="13" s="1"/>
  <c r="O1114" i="13"/>
  <c r="P1220" i="15"/>
  <c r="N1221" i="15"/>
  <c r="O1221" i="15" s="1"/>
  <c r="N770" i="13"/>
  <c r="P770" i="13" s="1"/>
  <c r="N1167" i="15"/>
  <c r="P1167" i="15" s="1"/>
  <c r="P18" i="13"/>
  <c r="P71" i="13"/>
  <c r="N72" i="13" s="1"/>
  <c r="P873" i="13" l="1"/>
  <c r="P819" i="15"/>
  <c r="N566" i="15"/>
  <c r="O566" i="15" s="1"/>
  <c r="O370" i="15"/>
  <c r="R434" i="14"/>
  <c r="P435" i="14" s="1"/>
  <c r="Q435" i="14" s="1"/>
  <c r="P73" i="14"/>
  <c r="Q73" i="14" s="1"/>
  <c r="R280" i="14"/>
  <c r="P1221" i="15"/>
  <c r="P168" i="13"/>
  <c r="N169" i="13" s="1"/>
  <c r="O169" i="13" s="1"/>
  <c r="R24" i="14"/>
  <c r="P25" i="14" s="1"/>
  <c r="Q25" i="14" s="1"/>
  <c r="N766" i="15"/>
  <c r="O766" i="15" s="1"/>
  <c r="N1222" i="15"/>
  <c r="P1222" i="15" s="1"/>
  <c r="P281" i="14"/>
  <c r="Q281" i="14" s="1"/>
  <c r="P19" i="13"/>
  <c r="N820" i="15"/>
  <c r="P820" i="15" s="1"/>
  <c r="O72" i="13"/>
  <c r="P72" i="13"/>
  <c r="N370" i="13"/>
  <c r="O370" i="13" s="1"/>
  <c r="Q179" i="14"/>
  <c r="O69" i="15"/>
  <c r="O770" i="13"/>
  <c r="P419" i="13"/>
  <c r="N919" i="13"/>
  <c r="O919" i="13" s="1"/>
  <c r="N1075" i="15"/>
  <c r="P1075" i="15" s="1"/>
  <c r="O219" i="13"/>
  <c r="P275" i="13"/>
  <c r="O618" i="15"/>
  <c r="N1116" i="15"/>
  <c r="O1116" i="15" s="1"/>
  <c r="O1281" i="15"/>
  <c r="N419" i="15"/>
  <c r="P419" i="15" s="1"/>
  <c r="N315" i="13"/>
  <c r="O315" i="13" s="1"/>
  <c r="O1216" i="13"/>
  <c r="R126" i="14"/>
  <c r="N674" i="13"/>
  <c r="P674" i="13" s="1"/>
  <c r="P272" i="15"/>
  <c r="N273" i="15" s="1"/>
  <c r="O273" i="15" s="1"/>
  <c r="O118" i="13"/>
  <c r="R223" i="14"/>
  <c r="P224" i="14" s="1"/>
  <c r="Q224" i="14" s="1"/>
  <c r="N371" i="15"/>
  <c r="O371" i="15" s="1"/>
  <c r="O1168" i="13"/>
  <c r="N963" i="13"/>
  <c r="O963" i="13" s="1"/>
  <c r="N1115" i="13"/>
  <c r="O1115" i="13" s="1"/>
  <c r="P160" i="15"/>
  <c r="N161" i="15" s="1"/>
  <c r="O161" i="15" s="1"/>
  <c r="N19" i="13"/>
  <c r="O19" i="13" s="1"/>
  <c r="P383" i="14"/>
  <c r="Q383" i="14" s="1"/>
  <c r="N471" i="13"/>
  <c r="O471" i="13" s="1"/>
  <c r="N617" i="13"/>
  <c r="P617" i="13" s="1"/>
  <c r="N119" i="15"/>
  <c r="O119" i="15" s="1"/>
  <c r="N316" i="15"/>
  <c r="O316" i="15" s="1"/>
  <c r="N1018" i="13"/>
  <c r="O1018" i="13" s="1"/>
  <c r="P221" i="15"/>
  <c r="N222" i="15" s="1"/>
  <c r="O222" i="15" s="1"/>
  <c r="P717" i="13"/>
  <c r="N718" i="13" s="1"/>
  <c r="N668" i="15"/>
  <c r="P668" i="15" s="1"/>
  <c r="N1016" i="15"/>
  <c r="O1016" i="15" s="1"/>
  <c r="O518" i="15"/>
  <c r="Q332" i="14"/>
  <c r="N723" i="15"/>
  <c r="O723" i="15" s="1"/>
  <c r="N1074" i="13"/>
  <c r="O1074" i="13" s="1"/>
  <c r="N868" i="15"/>
  <c r="O868" i="15" s="1"/>
  <c r="O1167" i="15"/>
  <c r="P20" i="15"/>
  <c r="N523" i="13"/>
  <c r="O523" i="13" s="1"/>
  <c r="P921" i="15"/>
  <c r="N922" i="15" s="1"/>
  <c r="O922" i="15" s="1"/>
  <c r="O969" i="15"/>
  <c r="N874" i="13"/>
  <c r="P874" i="13" s="1"/>
  <c r="O568" i="13"/>
  <c r="N472" i="15"/>
  <c r="P472" i="15" s="1"/>
  <c r="N815" i="13"/>
  <c r="O815" i="13" s="1"/>
  <c r="R484" i="14"/>
  <c r="P273" i="15" l="1"/>
  <c r="P766" i="15"/>
  <c r="N767" i="15" s="1"/>
  <c r="O767" i="15" s="1"/>
  <c r="P371" i="15"/>
  <c r="N372" i="15" s="1"/>
  <c r="O372" i="15" s="1"/>
  <c r="P523" i="13"/>
  <c r="P161" i="15"/>
  <c r="N162" i="15" s="1"/>
  <c r="P162" i="15" s="1"/>
  <c r="P566" i="15"/>
  <c r="N567" i="15" s="1"/>
  <c r="P1016" i="15"/>
  <c r="N1017" i="15" s="1"/>
  <c r="P1017" i="15" s="1"/>
  <c r="R73" i="14"/>
  <c r="P74" i="14" s="1"/>
  <c r="N274" i="15"/>
  <c r="P274" i="15" s="1"/>
  <c r="R127" i="14"/>
  <c r="O718" i="13"/>
  <c r="P718" i="13"/>
  <c r="P282" i="14"/>
  <c r="R282" i="14" s="1"/>
  <c r="N1217" i="13"/>
  <c r="P1217" i="13" s="1"/>
  <c r="P485" i="14"/>
  <c r="Q485" i="14" s="1"/>
  <c r="P315" i="13"/>
  <c r="O820" i="15"/>
  <c r="P180" i="14"/>
  <c r="Q180" i="14" s="1"/>
  <c r="P222" i="15"/>
  <c r="N223" i="15" s="1"/>
  <c r="P922" i="15"/>
  <c r="R224" i="14"/>
  <c r="P1074" i="13"/>
  <c r="N1075" i="13" s="1"/>
  <c r="P1075" i="13" s="1"/>
  <c r="N119" i="13"/>
  <c r="O119" i="13" s="1"/>
  <c r="N1168" i="15"/>
  <c r="O1168" i="15" s="1"/>
  <c r="N771" i="13"/>
  <c r="O771" i="13" s="1"/>
  <c r="P815" i="13"/>
  <c r="N816" i="13" s="1"/>
  <c r="P816" i="13" s="1"/>
  <c r="P1018" i="13"/>
  <c r="N1019" i="13" s="1"/>
  <c r="O1019" i="13" s="1"/>
  <c r="O419" i="15"/>
  <c r="N1282" i="15"/>
  <c r="O1282" i="15" s="1"/>
  <c r="P471" i="13"/>
  <c r="R383" i="14"/>
  <c r="P384" i="14" s="1"/>
  <c r="Q384" i="14" s="1"/>
  <c r="P1115" i="13"/>
  <c r="R25" i="14"/>
  <c r="N21" i="15"/>
  <c r="O21" i="15" s="1"/>
  <c r="P1116" i="15"/>
  <c r="N1117" i="15" s="1"/>
  <c r="O1117" i="15" s="1"/>
  <c r="O1222" i="15"/>
  <c r="N20" i="13"/>
  <c r="P20" i="13" s="1"/>
  <c r="O472" i="15"/>
  <c r="P333" i="14"/>
  <c r="Q333" i="14" s="1"/>
  <c r="P169" i="13"/>
  <c r="P868" i="15"/>
  <c r="N869" i="15" s="1"/>
  <c r="O869" i="15" s="1"/>
  <c r="N524" i="13"/>
  <c r="P524" i="13" s="1"/>
  <c r="N73" i="13"/>
  <c r="P73" i="13" s="1"/>
  <c r="P963" i="13"/>
  <c r="N964" i="13" s="1"/>
  <c r="P723" i="15"/>
  <c r="N724" i="15" s="1"/>
  <c r="O724" i="15" s="1"/>
  <c r="P919" i="13"/>
  <c r="N920" i="13" s="1"/>
  <c r="P920" i="13" s="1"/>
  <c r="R281" i="14"/>
  <c r="N1169" i="13"/>
  <c r="P1169" i="13" s="1"/>
  <c r="O874" i="13"/>
  <c r="N220" i="13"/>
  <c r="P220" i="13" s="1"/>
  <c r="O668" i="15"/>
  <c r="R435" i="14"/>
  <c r="N276" i="13"/>
  <c r="O276" i="13" s="1"/>
  <c r="N420" i="13"/>
  <c r="O420" i="13" s="1"/>
  <c r="N519" i="15"/>
  <c r="O519" i="15" s="1"/>
  <c r="P316" i="15"/>
  <c r="O674" i="13"/>
  <c r="P370" i="13"/>
  <c r="N371" i="13" s="1"/>
  <c r="P371" i="13" s="1"/>
  <c r="O617" i="13"/>
  <c r="O1075" i="15"/>
  <c r="N70" i="15"/>
  <c r="P70" i="15" s="1"/>
  <c r="N569" i="13"/>
  <c r="P569" i="13" s="1"/>
  <c r="N619" i="15"/>
  <c r="P619" i="15" s="1"/>
  <c r="P119" i="15"/>
  <c r="N120" i="15" s="1"/>
  <c r="O120" i="15" s="1"/>
  <c r="N970" i="15"/>
  <c r="O970" i="15" s="1"/>
  <c r="P127" i="14"/>
  <c r="Q127" i="14" s="1"/>
  <c r="R74" i="14" l="1"/>
  <c r="Q74" i="14"/>
  <c r="P567" i="15"/>
  <c r="O567" i="15"/>
  <c r="N568" i="15" s="1"/>
  <c r="P568" i="15" s="1"/>
  <c r="R485" i="14"/>
  <c r="P970" i="15"/>
  <c r="N971" i="15" s="1"/>
  <c r="O971" i="15" s="1"/>
  <c r="P21" i="15"/>
  <c r="O73" i="13"/>
  <c r="N74" i="13" s="1"/>
  <c r="P74" i="13" s="1"/>
  <c r="P420" i="13"/>
  <c r="N421" i="13" s="1"/>
  <c r="O421" i="13" s="1"/>
  <c r="N472" i="13"/>
  <c r="O472" i="13" s="1"/>
  <c r="P767" i="15"/>
  <c r="N768" i="15" s="1"/>
  <c r="P768" i="15" s="1"/>
  <c r="R180" i="14"/>
  <c r="P181" i="14" s="1"/>
  <c r="Q181" i="14" s="1"/>
  <c r="O223" i="15"/>
  <c r="P223" i="15"/>
  <c r="P964" i="13"/>
  <c r="O964" i="13"/>
  <c r="N316" i="13"/>
  <c r="O316" i="13" s="1"/>
  <c r="N821" i="15"/>
  <c r="O821" i="15" s="1"/>
  <c r="O816" i="13"/>
  <c r="O524" i="13"/>
  <c r="P771" i="13"/>
  <c r="Q282" i="14"/>
  <c r="N1116" i="13"/>
  <c r="O1116" i="13" s="1"/>
  <c r="P1117" i="15"/>
  <c r="N1118" i="15" s="1"/>
  <c r="O1118" i="15" s="1"/>
  <c r="P1168" i="15"/>
  <c r="O920" i="13"/>
  <c r="O371" i="13"/>
  <c r="N875" i="13"/>
  <c r="P875" i="13" s="1"/>
  <c r="P120" i="15"/>
  <c r="N121" i="15" s="1"/>
  <c r="O121" i="15" s="1"/>
  <c r="P724" i="15"/>
  <c r="N725" i="15" s="1"/>
  <c r="P725" i="15" s="1"/>
  <c r="O1075" i="13"/>
  <c r="P1019" i="13"/>
  <c r="N1020" i="13" s="1"/>
  <c r="O1020" i="13" s="1"/>
  <c r="P26" i="14"/>
  <c r="Q26" i="14" s="1"/>
  <c r="P486" i="14"/>
  <c r="R486" i="14" s="1"/>
  <c r="R333" i="14"/>
  <c r="P119" i="13"/>
  <c r="O1217" i="13"/>
  <c r="N719" i="13"/>
  <c r="P719" i="13" s="1"/>
  <c r="O1017" i="15"/>
  <c r="N923" i="15"/>
  <c r="O923" i="15" s="1"/>
  <c r="P869" i="15"/>
  <c r="P225" i="14"/>
  <c r="Q225" i="14" s="1"/>
  <c r="P372" i="15"/>
  <c r="N373" i="15" s="1"/>
  <c r="O373" i="15" s="1"/>
  <c r="O274" i="15"/>
  <c r="O1169" i="13"/>
  <c r="P436" i="14"/>
  <c r="Q436" i="14" s="1"/>
  <c r="O619" i="15"/>
  <c r="O569" i="13"/>
  <c r="O70" i="15"/>
  <c r="O20" i="13"/>
  <c r="N1076" i="15"/>
  <c r="P1076" i="15" s="1"/>
  <c r="R384" i="14"/>
  <c r="P385" i="14" s="1"/>
  <c r="N1223" i="15"/>
  <c r="P1223" i="15" s="1"/>
  <c r="N420" i="15"/>
  <c r="P420" i="15" s="1"/>
  <c r="O162" i="15"/>
  <c r="N170" i="13"/>
  <c r="O170" i="13" s="1"/>
  <c r="N317" i="15"/>
  <c r="O317" i="15" s="1"/>
  <c r="N675" i="13"/>
  <c r="P675" i="13" s="1"/>
  <c r="N669" i="15"/>
  <c r="P669" i="15" s="1"/>
  <c r="P519" i="15"/>
  <c r="N520" i="15" s="1"/>
  <c r="O520" i="15" s="1"/>
  <c r="O220" i="13"/>
  <c r="P1282" i="15"/>
  <c r="N1283" i="15" s="1"/>
  <c r="O1283" i="15" s="1"/>
  <c r="N473" i="15"/>
  <c r="O473" i="15" s="1"/>
  <c r="P128" i="14"/>
  <c r="Q128" i="14" s="1"/>
  <c r="N618" i="13"/>
  <c r="O618" i="13" s="1"/>
  <c r="P75" i="14"/>
  <c r="Q75" i="14" s="1"/>
  <c r="N22" i="15"/>
  <c r="P22" i="15" s="1"/>
  <c r="P276" i="13"/>
  <c r="N277" i="13" s="1"/>
  <c r="O277" i="13" s="1"/>
  <c r="N473" i="13" l="1"/>
  <c r="P473" i="13" s="1"/>
  <c r="P472" i="13"/>
  <c r="P923" i="15"/>
  <c r="N924" i="15" s="1"/>
  <c r="O924" i="15" s="1"/>
  <c r="P1118" i="15"/>
  <c r="P618" i="13"/>
  <c r="N619" i="13" s="1"/>
  <c r="P619" i="13" s="1"/>
  <c r="P277" i="13"/>
  <c r="O420" i="15"/>
  <c r="N421" i="15" s="1"/>
  <c r="P421" i="15" s="1"/>
  <c r="O768" i="15"/>
  <c r="N769" i="15" s="1"/>
  <c r="P769" i="15" s="1"/>
  <c r="P316" i="13"/>
  <c r="N317" i="13" s="1"/>
  <c r="P317" i="13" s="1"/>
  <c r="O875" i="13"/>
  <c r="N1119" i="15"/>
  <c r="P1119" i="15" s="1"/>
  <c r="N278" i="13"/>
  <c r="P278" i="13" s="1"/>
  <c r="Q385" i="14"/>
  <c r="R385" i="14"/>
  <c r="N521" i="15"/>
  <c r="P521" i="15" s="1"/>
  <c r="P182" i="14"/>
  <c r="Q182" i="14" s="1"/>
  <c r="P373" i="15"/>
  <c r="N374" i="15" s="1"/>
  <c r="O374" i="15" s="1"/>
  <c r="N372" i="13"/>
  <c r="P372" i="13" s="1"/>
  <c r="O473" i="13"/>
  <c r="P1020" i="13"/>
  <c r="N1021" i="13" s="1"/>
  <c r="O1021" i="13" s="1"/>
  <c r="N921" i="13"/>
  <c r="P921" i="13" s="1"/>
  <c r="R128" i="14"/>
  <c r="P129" i="14" s="1"/>
  <c r="R129" i="14" s="1"/>
  <c r="R181" i="14"/>
  <c r="N120" i="13"/>
  <c r="O120" i="13" s="1"/>
  <c r="N876" i="13"/>
  <c r="P876" i="13" s="1"/>
  <c r="P821" i="15"/>
  <c r="N822" i="15" s="1"/>
  <c r="N620" i="15"/>
  <c r="P620" i="15" s="1"/>
  <c r="P170" i="13"/>
  <c r="N965" i="13"/>
  <c r="P965" i="13" s="1"/>
  <c r="R26" i="14"/>
  <c r="N163" i="15"/>
  <c r="P163" i="15" s="1"/>
  <c r="P971" i="15"/>
  <c r="N972" i="15" s="1"/>
  <c r="P283" i="14"/>
  <c r="R283" i="14" s="1"/>
  <c r="O725" i="15"/>
  <c r="P1116" i="13"/>
  <c r="N1117" i="13" s="1"/>
  <c r="O1117" i="13" s="1"/>
  <c r="R225" i="14"/>
  <c r="O568" i="15"/>
  <c r="P520" i="15"/>
  <c r="N570" i="13"/>
  <c r="P570" i="13" s="1"/>
  <c r="P473" i="15"/>
  <c r="Q486" i="14"/>
  <c r="N1169" i="15"/>
  <c r="O1169" i="15" s="1"/>
  <c r="P421" i="13"/>
  <c r="N275" i="15"/>
  <c r="P275" i="15" s="1"/>
  <c r="N1076" i="13"/>
  <c r="P1076" i="13" s="1"/>
  <c r="N224" i="15"/>
  <c r="O224" i="15" s="1"/>
  <c r="N1218" i="13"/>
  <c r="O1218" i="13" s="1"/>
  <c r="N71" i="15"/>
  <c r="P71" i="15" s="1"/>
  <c r="P27" i="14"/>
  <c r="R27" i="14" s="1"/>
  <c r="O1223" i="15"/>
  <c r="P121" i="15"/>
  <c r="R436" i="14"/>
  <c r="P437" i="14" s="1"/>
  <c r="Q437" i="14" s="1"/>
  <c r="O675" i="13"/>
  <c r="O74" i="13"/>
  <c r="P1283" i="15"/>
  <c r="N1284" i="15" s="1"/>
  <c r="P1284" i="15" s="1"/>
  <c r="N870" i="15"/>
  <c r="O870" i="15" s="1"/>
  <c r="P334" i="14"/>
  <c r="Q334" i="14" s="1"/>
  <c r="N772" i="13"/>
  <c r="O772" i="13" s="1"/>
  <c r="N1170" i="13"/>
  <c r="O1170" i="13" s="1"/>
  <c r="N221" i="13"/>
  <c r="O221" i="13" s="1"/>
  <c r="N525" i="13"/>
  <c r="P525" i="13" s="1"/>
  <c r="R75" i="14"/>
  <c r="P76" i="14" s="1"/>
  <c r="Q76" i="14" s="1"/>
  <c r="O1076" i="15"/>
  <c r="N1018" i="15"/>
  <c r="O1018" i="15" s="1"/>
  <c r="P317" i="15"/>
  <c r="O719" i="13"/>
  <c r="N21" i="13"/>
  <c r="P21" i="13" s="1"/>
  <c r="O22" i="15"/>
  <c r="O669" i="15"/>
  <c r="N817" i="13"/>
  <c r="O817" i="13" s="1"/>
  <c r="P120" i="13" l="1"/>
  <c r="P221" i="13"/>
  <c r="O1076" i="13"/>
  <c r="O965" i="13"/>
  <c r="O972" i="15"/>
  <c r="P972" i="15"/>
  <c r="N222" i="13"/>
  <c r="O222" i="13" s="1"/>
  <c r="O822" i="15"/>
  <c r="P822" i="15"/>
  <c r="R226" i="14"/>
  <c r="R437" i="14"/>
  <c r="P438" i="14" s="1"/>
  <c r="R438" i="14" s="1"/>
  <c r="R182" i="14"/>
  <c r="P183" i="14" s="1"/>
  <c r="Q183" i="14" s="1"/>
  <c r="N569" i="15"/>
  <c r="P569" i="15" s="1"/>
  <c r="N1224" i="15"/>
  <c r="P1224" i="15" s="1"/>
  <c r="O620" i="15"/>
  <c r="O521" i="15"/>
  <c r="N966" i="13"/>
  <c r="P966" i="13" s="1"/>
  <c r="N422" i="13"/>
  <c r="O422" i="13" s="1"/>
  <c r="P1170" i="13"/>
  <c r="P374" i="15"/>
  <c r="N375" i="15" s="1"/>
  <c r="O375" i="15" s="1"/>
  <c r="Q27" i="14"/>
  <c r="N171" i="13"/>
  <c r="O171" i="13" s="1"/>
  <c r="O317" i="13"/>
  <c r="O1284" i="15"/>
  <c r="N474" i="13"/>
  <c r="O474" i="13" s="1"/>
  <c r="P386" i="14"/>
  <c r="R386" i="14" s="1"/>
  <c r="R76" i="14"/>
  <c r="O421" i="15"/>
  <c r="R334" i="14"/>
  <c r="P335" i="14" s="1"/>
  <c r="P772" i="13"/>
  <c r="N773" i="13" s="1"/>
  <c r="P773" i="13" s="1"/>
  <c r="O21" i="13"/>
  <c r="P817" i="13"/>
  <c r="O163" i="15"/>
  <c r="O372" i="13"/>
  <c r="N474" i="15"/>
  <c r="O474" i="15" s="1"/>
  <c r="O278" i="13"/>
  <c r="N1077" i="13"/>
  <c r="P1077" i="13" s="1"/>
  <c r="N726" i="15"/>
  <c r="P726" i="15" s="1"/>
  <c r="Q283" i="14"/>
  <c r="N318" i="15"/>
  <c r="O318" i="15" s="1"/>
  <c r="P1018" i="15"/>
  <c r="N1019" i="15" s="1"/>
  <c r="P1019" i="15" s="1"/>
  <c r="P487" i="14"/>
  <c r="R487" i="14" s="1"/>
  <c r="O769" i="15"/>
  <c r="O71" i="15"/>
  <c r="P924" i="15"/>
  <c r="N925" i="15" s="1"/>
  <c r="O876" i="13"/>
  <c r="Q129" i="14"/>
  <c r="P1169" i="15"/>
  <c r="O921" i="13"/>
  <c r="N670" i="15"/>
  <c r="O670" i="15" s="1"/>
  <c r="P1218" i="13"/>
  <c r="P226" i="14"/>
  <c r="Q226" i="14" s="1"/>
  <c r="N720" i="13"/>
  <c r="P720" i="13" s="1"/>
  <c r="O570" i="13"/>
  <c r="P1021" i="13"/>
  <c r="N1022" i="13" s="1"/>
  <c r="O1022" i="13" s="1"/>
  <c r="O619" i="13"/>
  <c r="N122" i="15"/>
  <c r="O122" i="15" s="1"/>
  <c r="O1119" i="15"/>
  <c r="O275" i="15"/>
  <c r="N1077" i="15"/>
  <c r="P1077" i="15" s="1"/>
  <c r="N75" i="13"/>
  <c r="P75" i="13" s="1"/>
  <c r="N121" i="13"/>
  <c r="O121" i="13" s="1"/>
  <c r="P224" i="15"/>
  <c r="P1117" i="13"/>
  <c r="O525" i="13"/>
  <c r="N23" i="15"/>
  <c r="P23" i="15" s="1"/>
  <c r="N676" i="13"/>
  <c r="P676" i="13" s="1"/>
  <c r="P870" i="15"/>
  <c r="N871" i="15" s="1"/>
  <c r="O871" i="15" s="1"/>
  <c r="P171" i="13" l="1"/>
  <c r="Q335" i="14"/>
  <c r="R335" i="14"/>
  <c r="P222" i="13"/>
  <c r="O23" i="15"/>
  <c r="O726" i="15"/>
  <c r="N727" i="15" s="1"/>
  <c r="P727" i="15" s="1"/>
  <c r="P318" i="15"/>
  <c r="O1224" i="15"/>
  <c r="N1225" i="15" s="1"/>
  <c r="P1225" i="15" s="1"/>
  <c r="R183" i="14"/>
  <c r="P184" i="14" s="1"/>
  <c r="Q184" i="14" s="1"/>
  <c r="P474" i="15"/>
  <c r="N475" i="15" s="1"/>
  <c r="P475" i="15" s="1"/>
  <c r="N818" i="13"/>
  <c r="O818" i="13" s="1"/>
  <c r="O925" i="15"/>
  <c r="P925" i="15"/>
  <c r="P1170" i="15"/>
  <c r="P122" i="15"/>
  <c r="N123" i="15" s="1"/>
  <c r="P123" i="15" s="1"/>
  <c r="P77" i="14"/>
  <c r="Q77" i="14" s="1"/>
  <c r="P422" i="13"/>
  <c r="N620" i="13"/>
  <c r="P620" i="13" s="1"/>
  <c r="N922" i="13"/>
  <c r="O922" i="13" s="1"/>
  <c r="N522" i="15"/>
  <c r="O522" i="15" s="1"/>
  <c r="O1019" i="15"/>
  <c r="N225" i="15"/>
  <c r="O225" i="15" s="1"/>
  <c r="O966" i="13"/>
  <c r="O773" i="13"/>
  <c r="N621" i="15"/>
  <c r="O621" i="15" s="1"/>
  <c r="N72" i="15"/>
  <c r="O72" i="15" s="1"/>
  <c r="N373" i="13"/>
  <c r="O373" i="13" s="1"/>
  <c r="Q438" i="14"/>
  <c r="P1022" i="13"/>
  <c r="N1023" i="13" s="1"/>
  <c r="P1023" i="13" s="1"/>
  <c r="P130" i="14"/>
  <c r="R130" i="14" s="1"/>
  <c r="N877" i="13"/>
  <c r="O877" i="13" s="1"/>
  <c r="O720" i="13"/>
  <c r="N1118" i="13"/>
  <c r="O1118" i="13" s="1"/>
  <c r="O1077" i="13"/>
  <c r="P121" i="13"/>
  <c r="N1170" i="15"/>
  <c r="O1170" i="15" s="1"/>
  <c r="N973" i="15"/>
  <c r="P973" i="15" s="1"/>
  <c r="N422" i="15"/>
  <c r="O422" i="15" s="1"/>
  <c r="N164" i="15"/>
  <c r="O164" i="15" s="1"/>
  <c r="O75" i="13"/>
  <c r="Q487" i="14"/>
  <c r="P474" i="13"/>
  <c r="N1171" i="13"/>
  <c r="O1171" i="13" s="1"/>
  <c r="P336" i="14"/>
  <c r="Q336" i="14" s="1"/>
  <c r="N526" i="13"/>
  <c r="P526" i="13" s="1"/>
  <c r="N1285" i="15"/>
  <c r="P1285" i="15" s="1"/>
  <c r="O569" i="15"/>
  <c r="N823" i="15"/>
  <c r="P823" i="15" s="1"/>
  <c r="N423" i="13"/>
  <c r="O423" i="13" s="1"/>
  <c r="N571" i="13"/>
  <c r="O571" i="13" s="1"/>
  <c r="Q386" i="14"/>
  <c r="P871" i="15"/>
  <c r="N872" i="15" s="1"/>
  <c r="O872" i="15" s="1"/>
  <c r="N172" i="13"/>
  <c r="O172" i="13" s="1"/>
  <c r="P375" i="15"/>
  <c r="N376" i="15" s="1"/>
  <c r="O376" i="15" s="1"/>
  <c r="N1219" i="13"/>
  <c r="O1219" i="13" s="1"/>
  <c r="N24" i="15"/>
  <c r="O24" i="15" s="1"/>
  <c r="N223" i="13"/>
  <c r="P223" i="13" s="1"/>
  <c r="N770" i="15"/>
  <c r="O770" i="15" s="1"/>
  <c r="N319" i="15"/>
  <c r="O319" i="15" s="1"/>
  <c r="N276" i="15"/>
  <c r="P276" i="15" s="1"/>
  <c r="P670" i="15"/>
  <c r="P284" i="14"/>
  <c r="Q284" i="14" s="1"/>
  <c r="P28" i="14"/>
  <c r="R28" i="14" s="1"/>
  <c r="N279" i="13"/>
  <c r="O279" i="13" s="1"/>
  <c r="P227" i="14"/>
  <c r="Q227" i="14" s="1"/>
  <c r="O1077" i="15"/>
  <c r="N318" i="13"/>
  <c r="P318" i="13" s="1"/>
  <c r="O676" i="13"/>
  <c r="N22" i="13"/>
  <c r="P22" i="13" s="1"/>
  <c r="N1120" i="15"/>
  <c r="P1120" i="15" s="1"/>
  <c r="P770" i="15" l="1"/>
  <c r="O123" i="15"/>
  <c r="R77" i="14"/>
  <c r="P376" i="15"/>
  <c r="P818" i="13"/>
  <c r="N819" i="13" s="1"/>
  <c r="P819" i="13" s="1"/>
  <c r="P225" i="15"/>
  <c r="R336" i="14"/>
  <c r="N475" i="13"/>
  <c r="O475" i="13" s="1"/>
  <c r="P1219" i="13"/>
  <c r="N1220" i="13" s="1"/>
  <c r="O1220" i="13" s="1"/>
  <c r="P279" i="13"/>
  <c r="N280" i="13" s="1"/>
  <c r="P571" i="13"/>
  <c r="N572" i="13" s="1"/>
  <c r="P572" i="13" s="1"/>
  <c r="P337" i="14"/>
  <c r="R337" i="14" s="1"/>
  <c r="N771" i="15"/>
  <c r="P771" i="15" s="1"/>
  <c r="N377" i="15"/>
  <c r="P377" i="15" s="1"/>
  <c r="Q28" i="14"/>
  <c r="N671" i="15"/>
  <c r="O671" i="15" s="1"/>
  <c r="O1225" i="15"/>
  <c r="P72" i="15"/>
  <c r="P922" i="13"/>
  <c r="N923" i="13" s="1"/>
  <c r="N1020" i="15"/>
  <c r="P1020" i="15" s="1"/>
  <c r="O1120" i="15"/>
  <c r="P423" i="13"/>
  <c r="P522" i="15"/>
  <c r="O22" i="13"/>
  <c r="O823" i="15"/>
  <c r="P164" i="15"/>
  <c r="N165" i="15" s="1"/>
  <c r="P165" i="15" s="1"/>
  <c r="O318" i="13"/>
  <c r="P877" i="13"/>
  <c r="P621" i="15"/>
  <c r="N622" i="15" s="1"/>
  <c r="P622" i="15" s="1"/>
  <c r="O620" i="13"/>
  <c r="N1078" i="13"/>
  <c r="O1078" i="13" s="1"/>
  <c r="O223" i="13"/>
  <c r="P24" i="15"/>
  <c r="O1023" i="13"/>
  <c r="N926" i="15"/>
  <c r="O926" i="15" s="1"/>
  <c r="N570" i="15"/>
  <c r="O570" i="15" s="1"/>
  <c r="N774" i="13"/>
  <c r="P774" i="13" s="1"/>
  <c r="P488" i="14"/>
  <c r="Q488" i="14" s="1"/>
  <c r="N76" i="13"/>
  <c r="P76" i="13" s="1"/>
  <c r="O1285" i="15"/>
  <c r="P172" i="13"/>
  <c r="P1171" i="13"/>
  <c r="N1172" i="13" s="1"/>
  <c r="O1172" i="13" s="1"/>
  <c r="O819" i="13"/>
  <c r="P373" i="13"/>
  <c r="N374" i="13" s="1"/>
  <c r="O374" i="13" s="1"/>
  <c r="R284" i="14"/>
  <c r="P285" i="14" s="1"/>
  <c r="R285" i="14" s="1"/>
  <c r="O276" i="15"/>
  <c r="P422" i="15"/>
  <c r="N423" i="15" s="1"/>
  <c r="O973" i="15"/>
  <c r="O727" i="15"/>
  <c r="P872" i="15"/>
  <c r="N873" i="15" s="1"/>
  <c r="O873" i="15" s="1"/>
  <c r="N677" i="13"/>
  <c r="O677" i="13" s="1"/>
  <c r="N1078" i="15"/>
  <c r="O1078" i="15" s="1"/>
  <c r="Q130" i="14"/>
  <c r="O475" i="15"/>
  <c r="R227" i="14"/>
  <c r="P319" i="15"/>
  <c r="N320" i="15" s="1"/>
  <c r="P387" i="14"/>
  <c r="R387" i="14" s="1"/>
  <c r="O526" i="13"/>
  <c r="R184" i="14"/>
  <c r="N122" i="13"/>
  <c r="O122" i="13" s="1"/>
  <c r="P439" i="14"/>
  <c r="R439" i="14" s="1"/>
  <c r="N721" i="13"/>
  <c r="O721" i="13" s="1"/>
  <c r="N1171" i="15"/>
  <c r="P1171" i="15" s="1"/>
  <c r="N124" i="15"/>
  <c r="P124" i="15" s="1"/>
  <c r="N967" i="13"/>
  <c r="P967" i="13" s="1"/>
  <c r="P78" i="14"/>
  <c r="R78" i="14" s="1"/>
  <c r="N226" i="15"/>
  <c r="O226" i="15" s="1"/>
  <c r="P1118" i="13"/>
  <c r="O1020" i="15" l="1"/>
  <c r="P926" i="15"/>
  <c r="P721" i="13"/>
  <c r="O280" i="13"/>
  <c r="P280" i="13"/>
  <c r="P226" i="15"/>
  <c r="O76" i="13"/>
  <c r="N77" i="13" s="1"/>
  <c r="O77" i="13" s="1"/>
  <c r="P1220" i="13"/>
  <c r="O377" i="15"/>
  <c r="P1078" i="15"/>
  <c r="N1079" i="15" s="1"/>
  <c r="P1079" i="15" s="1"/>
  <c r="P570" i="15"/>
  <c r="N571" i="15" s="1"/>
  <c r="P571" i="15" s="1"/>
  <c r="O771" i="15"/>
  <c r="N772" i="15" s="1"/>
  <c r="O772" i="15" s="1"/>
  <c r="P671" i="15"/>
  <c r="N672" i="15" s="1"/>
  <c r="P672" i="15" s="1"/>
  <c r="P475" i="13"/>
  <c r="N476" i="13" s="1"/>
  <c r="P476" i="13" s="1"/>
  <c r="N227" i="15"/>
  <c r="O227" i="15" s="1"/>
  <c r="O320" i="15"/>
  <c r="P320" i="15"/>
  <c r="N722" i="13"/>
  <c r="P722" i="13" s="1"/>
  <c r="N281" i="13"/>
  <c r="P281" i="13" s="1"/>
  <c r="N927" i="15"/>
  <c r="O927" i="15" s="1"/>
  <c r="O923" i="13"/>
  <c r="P923" i="13"/>
  <c r="P73" i="15"/>
  <c r="N678" i="13"/>
  <c r="P678" i="13" s="1"/>
  <c r="P423" i="15"/>
  <c r="O423" i="15"/>
  <c r="R488" i="14"/>
  <c r="P489" i="14" s="1"/>
  <c r="R489" i="14" s="1"/>
  <c r="Q285" i="14"/>
  <c r="O165" i="15"/>
  <c r="N424" i="13"/>
  <c r="O424" i="13" s="1"/>
  <c r="N73" i="15"/>
  <c r="O73" i="15" s="1"/>
  <c r="P374" i="13"/>
  <c r="N375" i="13" s="1"/>
  <c r="O375" i="13" s="1"/>
  <c r="N224" i="13"/>
  <c r="P224" i="13" s="1"/>
  <c r="N621" i="13"/>
  <c r="O621" i="13" s="1"/>
  <c r="P122" i="13"/>
  <c r="N123" i="13" s="1"/>
  <c r="P123" i="13" s="1"/>
  <c r="N173" i="13"/>
  <c r="O173" i="13" s="1"/>
  <c r="P677" i="13"/>
  <c r="P873" i="15"/>
  <c r="N25" i="15"/>
  <c r="O25" i="15" s="1"/>
  <c r="P185" i="14"/>
  <c r="Q185" i="14" s="1"/>
  <c r="N1221" i="13"/>
  <c r="P1221" i="13" s="1"/>
  <c r="N1024" i="13"/>
  <c r="O1024" i="13" s="1"/>
  <c r="Q439" i="14"/>
  <c r="O622" i="15"/>
  <c r="N1021" i="15"/>
  <c r="P1021" i="15" s="1"/>
  <c r="N974" i="15"/>
  <c r="P974" i="15" s="1"/>
  <c r="Q387" i="14"/>
  <c r="O124" i="15"/>
  <c r="O774" i="13"/>
  <c r="N1226" i="15"/>
  <c r="P1226" i="15" s="1"/>
  <c r="P1078" i="13"/>
  <c r="N527" i="13"/>
  <c r="P527" i="13" s="1"/>
  <c r="N319" i="13"/>
  <c r="P319" i="13" s="1"/>
  <c r="O572" i="13"/>
  <c r="N1121" i="15"/>
  <c r="O1121" i="15" s="1"/>
  <c r="N728" i="15"/>
  <c r="P728" i="15" s="1"/>
  <c r="O967" i="13"/>
  <c r="N820" i="13"/>
  <c r="P820" i="13" s="1"/>
  <c r="N1119" i="13"/>
  <c r="O1119" i="13" s="1"/>
  <c r="P29" i="14"/>
  <c r="Q29" i="14" s="1"/>
  <c r="N523" i="15"/>
  <c r="O523" i="15" s="1"/>
  <c r="P1172" i="13"/>
  <c r="O1171" i="15"/>
  <c r="N476" i="15"/>
  <c r="P476" i="15" s="1"/>
  <c r="N878" i="13"/>
  <c r="O878" i="13" s="1"/>
  <c r="N23" i="13"/>
  <c r="P23" i="13" s="1"/>
  <c r="Q78" i="14"/>
  <c r="N378" i="15"/>
  <c r="P378" i="15" s="1"/>
  <c r="P228" i="14"/>
  <c r="Q228" i="14" s="1"/>
  <c r="Q337" i="14"/>
  <c r="N277" i="15"/>
  <c r="P277" i="15" s="1"/>
  <c r="P131" i="14"/>
  <c r="Q131" i="14" s="1"/>
  <c r="N1286" i="15"/>
  <c r="P1286" i="15" s="1"/>
  <c r="N824" i="15"/>
  <c r="P824" i="15" s="1"/>
  <c r="O722" i="13" l="1"/>
  <c r="P25" i="15"/>
  <c r="R185" i="14"/>
  <c r="P621" i="13"/>
  <c r="R131" i="14"/>
  <c r="O476" i="13"/>
  <c r="P375" i="13"/>
  <c r="N622" i="13"/>
  <c r="O622" i="13" s="1"/>
  <c r="N78" i="13"/>
  <c r="O78" i="13" s="1"/>
  <c r="P132" i="14"/>
  <c r="Q132" i="14" s="1"/>
  <c r="P30" i="14"/>
  <c r="Q30" i="14" s="1"/>
  <c r="N376" i="13"/>
  <c r="P376" i="13" s="1"/>
  <c r="N723" i="13"/>
  <c r="P723" i="13" s="1"/>
  <c r="O678" i="13"/>
  <c r="P927" i="15"/>
  <c r="N928" i="15" s="1"/>
  <c r="P928" i="15" s="1"/>
  <c r="O728" i="15"/>
  <c r="O277" i="15"/>
  <c r="N1172" i="15"/>
  <c r="O1172" i="15" s="1"/>
  <c r="Q489" i="14"/>
  <c r="O224" i="13"/>
  <c r="P878" i="13"/>
  <c r="N879" i="13" s="1"/>
  <c r="O879" i="13" s="1"/>
  <c r="P338" i="14"/>
  <c r="Q338" i="14" s="1"/>
  <c r="P1024" i="13"/>
  <c r="N1025" i="13" s="1"/>
  <c r="N573" i="13"/>
  <c r="P573" i="13" s="1"/>
  <c r="O1226" i="15"/>
  <c r="O1221" i="13"/>
  <c r="O476" i="15"/>
  <c r="N477" i="13"/>
  <c r="O477" i="13" s="1"/>
  <c r="N924" i="13"/>
  <c r="O924" i="13" s="1"/>
  <c r="O281" i="13"/>
  <c r="N321" i="15"/>
  <c r="O321" i="15" s="1"/>
  <c r="P77" i="13"/>
  <c r="O672" i="15"/>
  <c r="P186" i="14"/>
  <c r="R186" i="14" s="1"/>
  <c r="N74" i="15"/>
  <c r="P74" i="15" s="1"/>
  <c r="P424" i="13"/>
  <c r="N425" i="13" s="1"/>
  <c r="O425" i="13" s="1"/>
  <c r="P1119" i="13"/>
  <c r="N1120" i="13" s="1"/>
  <c r="O1120" i="13" s="1"/>
  <c r="N623" i="15"/>
  <c r="O623" i="15" s="1"/>
  <c r="N1173" i="13"/>
  <c r="O1173" i="13" s="1"/>
  <c r="N166" i="15"/>
  <c r="P166" i="15" s="1"/>
  <c r="O571" i="15"/>
  <c r="O1079" i="15"/>
  <c r="P1121" i="15"/>
  <c r="P772" i="15"/>
  <c r="N125" i="15"/>
  <c r="P125" i="15" s="1"/>
  <c r="O824" i="15"/>
  <c r="R29" i="14"/>
  <c r="P286" i="14"/>
  <c r="R286" i="14" s="1"/>
  <c r="O378" i="15"/>
  <c r="O974" i="15"/>
  <c r="N874" i="15"/>
  <c r="O874" i="15" s="1"/>
  <c r="N1079" i="13"/>
  <c r="O1079" i="13" s="1"/>
  <c r="R228" i="14"/>
  <c r="P229" i="14" s="1"/>
  <c r="Q229" i="14" s="1"/>
  <c r="O123" i="13"/>
  <c r="P388" i="14"/>
  <c r="R388" i="14" s="1"/>
  <c r="O319" i="13"/>
  <c r="N775" i="13"/>
  <c r="O775" i="13" s="1"/>
  <c r="P79" i="14"/>
  <c r="R79" i="14" s="1"/>
  <c r="O820" i="13"/>
  <c r="N424" i="15"/>
  <c r="O424" i="15" s="1"/>
  <c r="O23" i="13"/>
  <c r="O527" i="13"/>
  <c r="O1021" i="15"/>
  <c r="P227" i="15"/>
  <c r="N228" i="15" s="1"/>
  <c r="P440" i="14"/>
  <c r="R440" i="14" s="1"/>
  <c r="N26" i="15"/>
  <c r="O26" i="15" s="1"/>
  <c r="O1286" i="15"/>
  <c r="N968" i="13"/>
  <c r="P968" i="13" s="1"/>
  <c r="P523" i="15"/>
  <c r="N524" i="15" s="1"/>
  <c r="P524" i="15" s="1"/>
  <c r="P173" i="13"/>
  <c r="N174" i="13" s="1"/>
  <c r="P174" i="13" s="1"/>
  <c r="P924" i="13" l="1"/>
  <c r="Q440" i="14"/>
  <c r="Q388" i="14"/>
  <c r="R30" i="14"/>
  <c r="P1173" i="13"/>
  <c r="N1174" i="13" s="1"/>
  <c r="O1174" i="13" s="1"/>
  <c r="P78" i="13"/>
  <c r="N478" i="13"/>
  <c r="P478" i="13" s="1"/>
  <c r="P31" i="14"/>
  <c r="Q31" i="14" s="1"/>
  <c r="N1121" i="13"/>
  <c r="P1121" i="13" s="1"/>
  <c r="N79" i="13"/>
  <c r="O79" i="13" s="1"/>
  <c r="P228" i="15"/>
  <c r="O228" i="15"/>
  <c r="P339" i="14"/>
  <c r="Q339" i="14" s="1"/>
  <c r="O1025" i="13"/>
  <c r="P1025" i="13"/>
  <c r="P1120" i="13"/>
  <c r="P477" i="13"/>
  <c r="O376" i="13"/>
  <c r="R132" i="14"/>
  <c r="O74" i="15"/>
  <c r="P424" i="15"/>
  <c r="P1172" i="15"/>
  <c r="N24" i="13"/>
  <c r="O24" i="13" s="1"/>
  <c r="O125" i="15"/>
  <c r="N477" i="15"/>
  <c r="P477" i="15" s="1"/>
  <c r="P26" i="15"/>
  <c r="N27" i="15" s="1"/>
  <c r="O27" i="15" s="1"/>
  <c r="N1222" i="13"/>
  <c r="P1222" i="13" s="1"/>
  <c r="N1227" i="15"/>
  <c r="P1227" i="15" s="1"/>
  <c r="O524" i="15"/>
  <c r="P874" i="15"/>
  <c r="P490" i="14"/>
  <c r="R490" i="14" s="1"/>
  <c r="N821" i="13"/>
  <c r="P821" i="13" s="1"/>
  <c r="Q186" i="14"/>
  <c r="N572" i="15"/>
  <c r="P572" i="15" s="1"/>
  <c r="O928" i="15"/>
  <c r="N1287" i="15"/>
  <c r="P1287" i="15" s="1"/>
  <c r="N225" i="13"/>
  <c r="P225" i="13" s="1"/>
  <c r="N124" i="13"/>
  <c r="P124" i="13" s="1"/>
  <c r="N1122" i="15"/>
  <c r="O1122" i="15" s="1"/>
  <c r="Q79" i="14"/>
  <c r="N729" i="15"/>
  <c r="P729" i="15" s="1"/>
  <c r="R229" i="14"/>
  <c r="N975" i="15"/>
  <c r="P975" i="15" s="1"/>
  <c r="O166" i="15"/>
  <c r="O573" i="13"/>
  <c r="P879" i="13"/>
  <c r="N773" i="15"/>
  <c r="O773" i="15" s="1"/>
  <c r="P425" i="13"/>
  <c r="N379" i="15"/>
  <c r="P379" i="15" s="1"/>
  <c r="N925" i="13"/>
  <c r="O925" i="13" s="1"/>
  <c r="N278" i="15"/>
  <c r="O278" i="15" s="1"/>
  <c r="O174" i="13"/>
  <c r="P775" i="13"/>
  <c r="P321" i="15"/>
  <c r="N322" i="15" s="1"/>
  <c r="P322" i="15" s="1"/>
  <c r="O723" i="13"/>
  <c r="N320" i="13"/>
  <c r="P320" i="13" s="1"/>
  <c r="N282" i="13"/>
  <c r="P282" i="13" s="1"/>
  <c r="R338" i="14"/>
  <c r="P622" i="13"/>
  <c r="P389" i="14"/>
  <c r="Q389" i="14" s="1"/>
  <c r="N1080" i="13"/>
  <c r="P1080" i="13" s="1"/>
  <c r="N1080" i="15"/>
  <c r="P1080" i="15" s="1"/>
  <c r="N673" i="15"/>
  <c r="P673" i="15" s="1"/>
  <c r="P441" i="14"/>
  <c r="Q441" i="14" s="1"/>
  <c r="N679" i="13"/>
  <c r="P679" i="13" s="1"/>
  <c r="Q286" i="14"/>
  <c r="P623" i="15"/>
  <c r="N624" i="15" s="1"/>
  <c r="O968" i="13"/>
  <c r="N1022" i="15"/>
  <c r="O1022" i="15" s="1"/>
  <c r="N528" i="13"/>
  <c r="O528" i="13" s="1"/>
  <c r="N825" i="15"/>
  <c r="P825" i="15" s="1"/>
  <c r="P1079" i="13"/>
  <c r="O320" i="13" l="1"/>
  <c r="P1022" i="15"/>
  <c r="P773" i="15"/>
  <c r="O572" i="15"/>
  <c r="R339" i="14"/>
  <c r="P340" i="14" s="1"/>
  <c r="Q340" i="14" s="1"/>
  <c r="O225" i="13"/>
  <c r="N226" i="13" s="1"/>
  <c r="P226" i="13" s="1"/>
  <c r="P79" i="13"/>
  <c r="N80" i="13" s="1"/>
  <c r="P80" i="13" s="1"/>
  <c r="R31" i="14"/>
  <c r="O477" i="15"/>
  <c r="N478" i="15" s="1"/>
  <c r="P478" i="15" s="1"/>
  <c r="O379" i="15"/>
  <c r="N380" i="15" s="1"/>
  <c r="P380" i="15" s="1"/>
  <c r="P1122" i="15"/>
  <c r="N1123" i="15" s="1"/>
  <c r="N1023" i="15"/>
  <c r="P1023" i="15" s="1"/>
  <c r="P624" i="15"/>
  <c r="O624" i="15"/>
  <c r="P32" i="14"/>
  <c r="R32" i="14" s="1"/>
  <c r="P875" i="15"/>
  <c r="O1121" i="13"/>
  <c r="O478" i="13"/>
  <c r="O975" i="15"/>
  <c r="O1287" i="15"/>
  <c r="O1227" i="15"/>
  <c r="N880" i="13"/>
  <c r="O880" i="13" s="1"/>
  <c r="P24" i="13"/>
  <c r="N25" i="13" s="1"/>
  <c r="N75" i="15"/>
  <c r="P75" i="15" s="1"/>
  <c r="N969" i="13"/>
  <c r="P969" i="13" s="1"/>
  <c r="O1222" i="13"/>
  <c r="N229" i="15"/>
  <c r="P229" i="15" s="1"/>
  <c r="O322" i="15"/>
  <c r="N525" i="15"/>
  <c r="O525" i="15" s="1"/>
  <c r="N377" i="13"/>
  <c r="P377" i="13" s="1"/>
  <c r="N425" i="15"/>
  <c r="O425" i="15" s="1"/>
  <c r="O679" i="13"/>
  <c r="P230" i="14"/>
  <c r="Q230" i="14" s="1"/>
  <c r="P133" i="14"/>
  <c r="Q133" i="14" s="1"/>
  <c r="R389" i="14"/>
  <c r="P390" i="14" s="1"/>
  <c r="R390" i="14" s="1"/>
  <c r="R441" i="14"/>
  <c r="O282" i="13"/>
  <c r="P1174" i="13"/>
  <c r="O729" i="15"/>
  <c r="P187" i="14"/>
  <c r="R187" i="14" s="1"/>
  <c r="N574" i="13"/>
  <c r="P574" i="13" s="1"/>
  <c r="P80" i="14"/>
  <c r="Q80" i="14" s="1"/>
  <c r="O1080" i="13"/>
  <c r="P287" i="14"/>
  <c r="Q287" i="14" s="1"/>
  <c r="P925" i="13"/>
  <c r="N926" i="13" s="1"/>
  <c r="O926" i="13" s="1"/>
  <c r="N623" i="13"/>
  <c r="O623" i="13" s="1"/>
  <c r="O673" i="15"/>
  <c r="O821" i="13"/>
  <c r="N776" i="13"/>
  <c r="O776" i="13" s="1"/>
  <c r="N426" i="13"/>
  <c r="O426" i="13" s="1"/>
  <c r="P278" i="15"/>
  <c r="N573" i="15"/>
  <c r="O573" i="15" s="1"/>
  <c r="O825" i="15"/>
  <c r="N321" i="13"/>
  <c r="P321" i="13" s="1"/>
  <c r="N875" i="15"/>
  <c r="O875" i="15" s="1"/>
  <c r="P27" i="15"/>
  <c r="P528" i="13"/>
  <c r="O124" i="13"/>
  <c r="N1173" i="15"/>
  <c r="O1173" i="15" s="1"/>
  <c r="N175" i="13"/>
  <c r="P175" i="13" s="1"/>
  <c r="O1080" i="15"/>
  <c r="N724" i="13"/>
  <c r="P724" i="13" s="1"/>
  <c r="Q490" i="14"/>
  <c r="N1026" i="13"/>
  <c r="P1026" i="13" s="1"/>
  <c r="N167" i="15"/>
  <c r="P167" i="15" s="1"/>
  <c r="N929" i="15"/>
  <c r="O929" i="15" s="1"/>
  <c r="N774" i="15"/>
  <c r="P774" i="15" s="1"/>
  <c r="N126" i="15"/>
  <c r="P126" i="15" s="1"/>
  <c r="R133" i="14" l="1"/>
  <c r="P929" i="15"/>
  <c r="P1123" i="15"/>
  <c r="O1123" i="15"/>
  <c r="O1026" i="13"/>
  <c r="P1173" i="15"/>
  <c r="N1174" i="15" s="1"/>
  <c r="P573" i="15"/>
  <c r="N574" i="15" s="1"/>
  <c r="O574" i="15" s="1"/>
  <c r="P880" i="13"/>
  <c r="P426" i="13"/>
  <c r="N427" i="13" s="1"/>
  <c r="O427" i="13" s="1"/>
  <c r="O574" i="13"/>
  <c r="R340" i="14"/>
  <c r="P341" i="14"/>
  <c r="R341" i="14" s="1"/>
  <c r="P288" i="14"/>
  <c r="Q288" i="14" s="1"/>
  <c r="O25" i="13"/>
  <c r="P25" i="13"/>
  <c r="O229" i="15"/>
  <c r="P623" i="13"/>
  <c r="Q32" i="14"/>
  <c r="O380" i="15"/>
  <c r="O724" i="13"/>
  <c r="Q390" i="14"/>
  <c r="N1175" i="13"/>
  <c r="O1175" i="13" s="1"/>
  <c r="N826" i="15"/>
  <c r="P826" i="15" s="1"/>
  <c r="R287" i="14"/>
  <c r="P134" i="14"/>
  <c r="R134" i="14" s="1"/>
  <c r="O969" i="13"/>
  <c r="P425" i="15"/>
  <c r="N426" i="15" s="1"/>
  <c r="O426" i="15" s="1"/>
  <c r="O774" i="15"/>
  <c r="P491" i="14"/>
  <c r="R491" i="14" s="1"/>
  <c r="O321" i="13"/>
  <c r="N1223" i="13"/>
  <c r="P1223" i="13" s="1"/>
  <c r="N1081" i="15"/>
  <c r="P1081" i="15" s="1"/>
  <c r="N1081" i="13"/>
  <c r="P1081" i="13" s="1"/>
  <c r="P442" i="14"/>
  <c r="Q442" i="14" s="1"/>
  <c r="N625" i="15"/>
  <c r="O625" i="15" s="1"/>
  <c r="N674" i="15"/>
  <c r="P674" i="15" s="1"/>
  <c r="N1122" i="13"/>
  <c r="P1122" i="13" s="1"/>
  <c r="N1027" i="13"/>
  <c r="O1027" i="13" s="1"/>
  <c r="N680" i="13"/>
  <c r="P680" i="13" s="1"/>
  <c r="O175" i="13"/>
  <c r="O75" i="15"/>
  <c r="R80" i="14"/>
  <c r="N529" i="13"/>
  <c r="O529" i="13" s="1"/>
  <c r="O167" i="15"/>
  <c r="O377" i="13"/>
  <c r="P926" i="13"/>
  <c r="O80" i="13"/>
  <c r="N730" i="15"/>
  <c r="O730" i="15" s="1"/>
  <c r="N876" i="15"/>
  <c r="O876" i="15" s="1"/>
  <c r="N283" i="13"/>
  <c r="P283" i="13" s="1"/>
  <c r="N930" i="15"/>
  <c r="P930" i="15" s="1"/>
  <c r="N125" i="13"/>
  <c r="P125" i="13" s="1"/>
  <c r="N279" i="15"/>
  <c r="O279" i="15" s="1"/>
  <c r="N822" i="13"/>
  <c r="P822" i="13" s="1"/>
  <c r="N1228" i="15"/>
  <c r="P1228" i="15" s="1"/>
  <c r="N28" i="15"/>
  <c r="O28" i="15" s="1"/>
  <c r="P776" i="13"/>
  <c r="N777" i="13" s="1"/>
  <c r="O777" i="13" s="1"/>
  <c r="O226" i="13"/>
  <c r="P525" i="15"/>
  <c r="N1288" i="15"/>
  <c r="P1288" i="15" s="1"/>
  <c r="N1124" i="15"/>
  <c r="P1124" i="15" s="1"/>
  <c r="Q187" i="14"/>
  <c r="N976" i="15"/>
  <c r="O976" i="15" s="1"/>
  <c r="O1023" i="15"/>
  <c r="O126" i="15"/>
  <c r="O478" i="15"/>
  <c r="N323" i="15"/>
  <c r="P323" i="15" s="1"/>
  <c r="N479" i="13"/>
  <c r="P479" i="13" s="1"/>
  <c r="R230" i="14"/>
  <c r="P231" i="14" s="1"/>
  <c r="R231" i="14" s="1"/>
  <c r="P1174" i="15" l="1"/>
  <c r="O1174" i="15"/>
  <c r="O674" i="15"/>
  <c r="P876" i="15"/>
  <c r="N881" i="13"/>
  <c r="O881" i="13" s="1"/>
  <c r="N575" i="13"/>
  <c r="P575" i="13" s="1"/>
  <c r="P529" i="13"/>
  <c r="O323" i="15"/>
  <c r="N324" i="15" s="1"/>
  <c r="P324" i="15" s="1"/>
  <c r="O575" i="13"/>
  <c r="O1223" i="13"/>
  <c r="N1224" i="13" s="1"/>
  <c r="O1224" i="13" s="1"/>
  <c r="P777" i="13"/>
  <c r="N778" i="13"/>
  <c r="P778" i="13" s="1"/>
  <c r="P526" i="15"/>
  <c r="P289" i="14"/>
  <c r="R289" i="14" s="1"/>
  <c r="N322" i="13"/>
  <c r="O322" i="13" s="1"/>
  <c r="N1024" i="15"/>
  <c r="P1024" i="15" s="1"/>
  <c r="O1228" i="15"/>
  <c r="O125" i="13"/>
  <c r="P730" i="15"/>
  <c r="P426" i="15"/>
  <c r="P625" i="15"/>
  <c r="N626" i="15" s="1"/>
  <c r="O626" i="15" s="1"/>
  <c r="Q491" i="14"/>
  <c r="P33" i="14"/>
  <c r="Q33" i="14" s="1"/>
  <c r="R288" i="14"/>
  <c r="P391" i="14"/>
  <c r="Q391" i="14" s="1"/>
  <c r="P81" i="14"/>
  <c r="Q81" i="14" s="1"/>
  <c r="N26" i="13"/>
  <c r="O26" i="13" s="1"/>
  <c r="N775" i="15"/>
  <c r="P775" i="15" s="1"/>
  <c r="N230" i="15"/>
  <c r="O230" i="15" s="1"/>
  <c r="N227" i="13"/>
  <c r="O227" i="13" s="1"/>
  <c r="N675" i="15"/>
  <c r="P675" i="15" s="1"/>
  <c r="O822" i="13"/>
  <c r="P574" i="15"/>
  <c r="N575" i="15" s="1"/>
  <c r="O575" i="15" s="1"/>
  <c r="N378" i="13"/>
  <c r="P378" i="13" s="1"/>
  <c r="O680" i="13"/>
  <c r="Q231" i="14"/>
  <c r="N624" i="13"/>
  <c r="O624" i="13" s="1"/>
  <c r="N479" i="15"/>
  <c r="O479" i="15" s="1"/>
  <c r="N76" i="15"/>
  <c r="P76" i="15" s="1"/>
  <c r="P188" i="14"/>
  <c r="Q188" i="14" s="1"/>
  <c r="P427" i="13"/>
  <c r="P28" i="15"/>
  <c r="N29" i="15"/>
  <c r="P29" i="15" s="1"/>
  <c r="N127" i="15"/>
  <c r="P127" i="15" s="1"/>
  <c r="N176" i="13"/>
  <c r="P176" i="13" s="1"/>
  <c r="N970" i="13"/>
  <c r="O970" i="13" s="1"/>
  <c r="O1124" i="15"/>
  <c r="O930" i="15"/>
  <c r="P1027" i="13"/>
  <c r="N1028" i="13" s="1"/>
  <c r="O1028" i="13" s="1"/>
  <c r="O1081" i="13"/>
  <c r="Q134" i="14"/>
  <c r="R442" i="14"/>
  <c r="P443" i="14" s="1"/>
  <c r="N927" i="13"/>
  <c r="O927" i="13" s="1"/>
  <c r="N526" i="15"/>
  <c r="O526" i="15" s="1"/>
  <c r="N381" i="15"/>
  <c r="O381" i="15" s="1"/>
  <c r="P976" i="15"/>
  <c r="N877" i="15"/>
  <c r="P877" i="15" s="1"/>
  <c r="N1175" i="15"/>
  <c r="O1175" i="15" s="1"/>
  <c r="O479" i="13"/>
  <c r="O1288" i="15"/>
  <c r="O283" i="13"/>
  <c r="O1122" i="13"/>
  <c r="O1081" i="15"/>
  <c r="N725" i="13"/>
  <c r="O725" i="13" s="1"/>
  <c r="N81" i="13"/>
  <c r="P81" i="13" s="1"/>
  <c r="N168" i="15"/>
  <c r="O168" i="15" s="1"/>
  <c r="O826" i="15"/>
  <c r="P1175" i="13"/>
  <c r="Q341" i="14"/>
  <c r="N1176" i="13"/>
  <c r="O1176" i="13" s="1"/>
  <c r="N530" i="13"/>
  <c r="P530" i="13" s="1"/>
  <c r="P279" i="15"/>
  <c r="N576" i="13" l="1"/>
  <c r="O576" i="13" s="1"/>
  <c r="P227" i="13"/>
  <c r="O775" i="15"/>
  <c r="O1024" i="15"/>
  <c r="R391" i="14"/>
  <c r="R33" i="14"/>
  <c r="P34" i="14" s="1"/>
  <c r="Q34" i="14" s="1"/>
  <c r="P1175" i="15"/>
  <c r="N1176" i="15" s="1"/>
  <c r="O1176" i="15" s="1"/>
  <c r="O127" i="15"/>
  <c r="N128" i="15" s="1"/>
  <c r="O128" i="15" s="1"/>
  <c r="P230" i="15"/>
  <c r="N231" i="15" s="1"/>
  <c r="P231" i="15" s="1"/>
  <c r="N280" i="15"/>
  <c r="O280" i="15" s="1"/>
  <c r="O29" i="15"/>
  <c r="N30" i="15" s="1"/>
  <c r="P30" i="15" s="1"/>
  <c r="P322" i="13"/>
  <c r="N323" i="13" s="1"/>
  <c r="O323" i="13" s="1"/>
  <c r="P881" i="13"/>
  <c r="N882" i="13" s="1"/>
  <c r="P882" i="13" s="1"/>
  <c r="N726" i="13"/>
  <c r="O726" i="13" s="1"/>
  <c r="P392" i="14"/>
  <c r="R392" i="14" s="1"/>
  <c r="N228" i="13"/>
  <c r="P228" i="13" s="1"/>
  <c r="R443" i="14"/>
  <c r="Q443" i="14"/>
  <c r="P1028" i="13"/>
  <c r="N1029" i="13" s="1"/>
  <c r="P1029" i="13" s="1"/>
  <c r="P575" i="15"/>
  <c r="P232" i="14"/>
  <c r="R232" i="14" s="1"/>
  <c r="N731" i="15"/>
  <c r="O731" i="15" s="1"/>
  <c r="N977" i="15"/>
  <c r="O977" i="15" s="1"/>
  <c r="N681" i="13"/>
  <c r="P681" i="13" s="1"/>
  <c r="P492" i="14"/>
  <c r="Q492" i="14" s="1"/>
  <c r="N126" i="13"/>
  <c r="P126" i="13" s="1"/>
  <c r="P626" i="15"/>
  <c r="N627" i="15" s="1"/>
  <c r="O627" i="15" s="1"/>
  <c r="N625" i="13"/>
  <c r="O625" i="13" s="1"/>
  <c r="O378" i="13"/>
  <c r="O530" i="13"/>
  <c r="R188" i="14"/>
  <c r="O176" i="13"/>
  <c r="N1229" i="15"/>
  <c r="O1229" i="15" s="1"/>
  <c r="R81" i="14"/>
  <c r="Q289" i="14"/>
  <c r="P927" i="13"/>
  <c r="N928" i="13" s="1"/>
  <c r="P928" i="13" s="1"/>
  <c r="P725" i="13"/>
  <c r="P1176" i="13"/>
  <c r="N1177" i="13" s="1"/>
  <c r="P1177" i="13" s="1"/>
  <c r="N1082" i="15"/>
  <c r="O1082" i="15" s="1"/>
  <c r="P1224" i="13"/>
  <c r="O76" i="15"/>
  <c r="O675" i="15"/>
  <c r="P624" i="13"/>
  <c r="N931" i="15"/>
  <c r="P931" i="15" s="1"/>
  <c r="P576" i="13"/>
  <c r="O877" i="15"/>
  <c r="O81" i="13"/>
  <c r="P26" i="13"/>
  <c r="N27" i="13" s="1"/>
  <c r="P27" i="13" s="1"/>
  <c r="N1123" i="13"/>
  <c r="O1123" i="13" s="1"/>
  <c r="N1025" i="15"/>
  <c r="P1025" i="15" s="1"/>
  <c r="N823" i="13"/>
  <c r="O823" i="13" s="1"/>
  <c r="P342" i="14"/>
  <c r="Q342" i="14" s="1"/>
  <c r="N527" i="15"/>
  <c r="O527" i="15" s="1"/>
  <c r="P479" i="15"/>
  <c r="N427" i="15"/>
  <c r="O427" i="15" s="1"/>
  <c r="O778" i="13"/>
  <c r="P381" i="15"/>
  <c r="N284" i="13"/>
  <c r="P284" i="13" s="1"/>
  <c r="N827" i="15"/>
  <c r="P827" i="15" s="1"/>
  <c r="N1289" i="15"/>
  <c r="O1289" i="15" s="1"/>
  <c r="N1125" i="15"/>
  <c r="P1125" i="15" s="1"/>
  <c r="P970" i="13"/>
  <c r="N971" i="13" s="1"/>
  <c r="O971" i="13" s="1"/>
  <c r="N428" i="13"/>
  <c r="O428" i="13" s="1"/>
  <c r="N776" i="15"/>
  <c r="P776" i="15" s="1"/>
  <c r="N480" i="13"/>
  <c r="P480" i="13" s="1"/>
  <c r="P168" i="15"/>
  <c r="N169" i="15" s="1"/>
  <c r="P135" i="14"/>
  <c r="R135" i="14" s="1"/>
  <c r="O324" i="15"/>
  <c r="N1082" i="13"/>
  <c r="O1082" i="13" s="1"/>
  <c r="P977" i="15" l="1"/>
  <c r="P1123" i="13"/>
  <c r="O931" i="15"/>
  <c r="P280" i="15"/>
  <c r="N281" i="15" s="1"/>
  <c r="O480" i="13"/>
  <c r="N481" i="13" s="1"/>
  <c r="P481" i="13" s="1"/>
  <c r="O882" i="13"/>
  <c r="P823" i="13"/>
  <c r="N824" i="13" s="1"/>
  <c r="P726" i="13"/>
  <c r="N727" i="13" s="1"/>
  <c r="P727" i="13" s="1"/>
  <c r="R34" i="14"/>
  <c r="P35" i="14" s="1"/>
  <c r="R35" i="14" s="1"/>
  <c r="O827" i="15"/>
  <c r="N828" i="15" s="1"/>
  <c r="P828" i="15" s="1"/>
  <c r="P625" i="13"/>
  <c r="P427" i="15"/>
  <c r="N428" i="15" s="1"/>
  <c r="O428" i="15" s="1"/>
  <c r="R189" i="14"/>
  <c r="N1083" i="15"/>
  <c r="O1083" i="15" s="1"/>
  <c r="N626" i="13"/>
  <c r="P626" i="13" s="1"/>
  <c r="N628" i="15"/>
  <c r="O628" i="15" s="1"/>
  <c r="N1124" i="13"/>
  <c r="P1124" i="13" s="1"/>
  <c r="P169" i="15"/>
  <c r="O169" i="15"/>
  <c r="R492" i="14"/>
  <c r="P493" i="14" s="1"/>
  <c r="O1177" i="13"/>
  <c r="P971" i="13"/>
  <c r="P290" i="14"/>
  <c r="R290" i="14" s="1"/>
  <c r="P1229" i="15"/>
  <c r="N1230" i="15" s="1"/>
  <c r="P323" i="13"/>
  <c r="P128" i="15"/>
  <c r="P82" i="14"/>
  <c r="Q82" i="14" s="1"/>
  <c r="P1289" i="15"/>
  <c r="R342" i="14"/>
  <c r="P343" i="14" s="1"/>
  <c r="R343" i="14" s="1"/>
  <c r="N177" i="13"/>
  <c r="O177" i="13" s="1"/>
  <c r="O681" i="13"/>
  <c r="O27" i="13"/>
  <c r="P428" i="13"/>
  <c r="N429" i="13" s="1"/>
  <c r="O1029" i="13"/>
  <c r="N932" i="15"/>
  <c r="P932" i="15" s="1"/>
  <c r="P1082" i="13"/>
  <c r="N1225" i="13"/>
  <c r="O1225" i="13" s="1"/>
  <c r="O228" i="13"/>
  <c r="P527" i="15"/>
  <c r="N528" i="15" s="1"/>
  <c r="P528" i="15" s="1"/>
  <c r="N325" i="15"/>
  <c r="P325" i="15" s="1"/>
  <c r="N531" i="13"/>
  <c r="P531" i="13" s="1"/>
  <c r="N978" i="15"/>
  <c r="P978" i="15" s="1"/>
  <c r="P444" i="14"/>
  <c r="R444" i="14" s="1"/>
  <c r="Q392" i="14"/>
  <c r="N878" i="15"/>
  <c r="P878" i="15" s="1"/>
  <c r="N577" i="13"/>
  <c r="O577" i="13" s="1"/>
  <c r="P627" i="15"/>
  <c r="N379" i="13"/>
  <c r="O379" i="13" s="1"/>
  <c r="Q232" i="14"/>
  <c r="O231" i="15"/>
  <c r="O776" i="15"/>
  <c r="O928" i="13"/>
  <c r="N77" i="15"/>
  <c r="P77" i="15" s="1"/>
  <c r="Q135" i="14"/>
  <c r="O1025" i="15"/>
  <c r="P1082" i="15"/>
  <c r="P189" i="14"/>
  <c r="Q189" i="14" s="1"/>
  <c r="N382" i="15"/>
  <c r="O382" i="15" s="1"/>
  <c r="P1176" i="15"/>
  <c r="N1177" i="15" s="1"/>
  <c r="P1177" i="15" s="1"/>
  <c r="N480" i="15"/>
  <c r="O480" i="15" s="1"/>
  <c r="N82" i="13"/>
  <c r="O82" i="13" s="1"/>
  <c r="N676" i="15"/>
  <c r="P676" i="15" s="1"/>
  <c r="O30" i="15"/>
  <c r="N779" i="13"/>
  <c r="P779" i="13" s="1"/>
  <c r="O126" i="13"/>
  <c r="N576" i="15"/>
  <c r="O576" i="15" s="1"/>
  <c r="N883" i="13"/>
  <c r="P883" i="13" s="1"/>
  <c r="O284" i="13"/>
  <c r="O1125" i="15"/>
  <c r="P731" i="15"/>
  <c r="N732" i="15" s="1"/>
  <c r="O779" i="13" l="1"/>
  <c r="O824" i="13"/>
  <c r="P824" i="13"/>
  <c r="P281" i="15"/>
  <c r="O281" i="15"/>
  <c r="P577" i="13"/>
  <c r="N578" i="13" s="1"/>
  <c r="P578" i="13" s="1"/>
  <c r="P82" i="13"/>
  <c r="N83" i="13" s="1"/>
  <c r="P83" i="13" s="1"/>
  <c r="P628" i="15"/>
  <c r="N629" i="15" s="1"/>
  <c r="O629" i="15" s="1"/>
  <c r="P1083" i="15"/>
  <c r="N1084" i="15" s="1"/>
  <c r="P1084" i="15" s="1"/>
  <c r="N324" i="13"/>
  <c r="O324" i="13" s="1"/>
  <c r="O531" i="13"/>
  <c r="P732" i="15"/>
  <c r="O732" i="15"/>
  <c r="O429" i="13"/>
  <c r="P429" i="13"/>
  <c r="Q493" i="14"/>
  <c r="R493" i="14"/>
  <c r="O1230" i="15"/>
  <c r="P1230" i="15"/>
  <c r="N1290" i="15"/>
  <c r="O1290" i="15" s="1"/>
  <c r="Q35" i="14"/>
  <c r="N777" i="15"/>
  <c r="P777" i="15" s="1"/>
  <c r="Q444" i="14"/>
  <c r="O932" i="15"/>
  <c r="N127" i="13"/>
  <c r="P127" i="13" s="1"/>
  <c r="N232" i="15"/>
  <c r="P232" i="15" s="1"/>
  <c r="P190" i="14"/>
  <c r="R190" i="14" s="1"/>
  <c r="P233" i="14"/>
  <c r="R233" i="14" s="1"/>
  <c r="N972" i="13"/>
  <c r="O972" i="13" s="1"/>
  <c r="O1124" i="13"/>
  <c r="P428" i="15"/>
  <c r="N429" i="15" s="1"/>
  <c r="P429" i="15" s="1"/>
  <c r="O978" i="15"/>
  <c r="O481" i="13"/>
  <c r="N1026" i="15"/>
  <c r="P1026" i="15" s="1"/>
  <c r="P379" i="13"/>
  <c r="N380" i="13" s="1"/>
  <c r="O380" i="13" s="1"/>
  <c r="Q290" i="14"/>
  <c r="N129" i="15"/>
  <c r="O129" i="15" s="1"/>
  <c r="O626" i="13"/>
  <c r="N1030" i="13"/>
  <c r="P1030" i="13" s="1"/>
  <c r="N825" i="13"/>
  <c r="O825" i="13" s="1"/>
  <c r="O883" i="13"/>
  <c r="O1177" i="15"/>
  <c r="N929" i="13"/>
  <c r="O929" i="13" s="1"/>
  <c r="N282" i="15"/>
  <c r="P282" i="15" s="1"/>
  <c r="N780" i="13"/>
  <c r="P780" i="13" s="1"/>
  <c r="N532" i="13"/>
  <c r="P532" i="13" s="1"/>
  <c r="N28" i="13"/>
  <c r="O28" i="13" s="1"/>
  <c r="N1178" i="13"/>
  <c r="P1178" i="13" s="1"/>
  <c r="N1126" i="15"/>
  <c r="O1126" i="15" s="1"/>
  <c r="N31" i="15"/>
  <c r="O31" i="15" s="1"/>
  <c r="P136" i="14"/>
  <c r="Q136" i="14" s="1"/>
  <c r="N682" i="13"/>
  <c r="P682" i="13" s="1"/>
  <c r="Q343" i="14"/>
  <c r="N285" i="13"/>
  <c r="P285" i="13" s="1"/>
  <c r="O878" i="15"/>
  <c r="O325" i="15"/>
  <c r="O528" i="15"/>
  <c r="P1225" i="13"/>
  <c r="O676" i="15"/>
  <c r="O77" i="15"/>
  <c r="P177" i="13"/>
  <c r="O727" i="13"/>
  <c r="P480" i="15"/>
  <c r="N481" i="15" s="1"/>
  <c r="O481" i="15" s="1"/>
  <c r="P382" i="15"/>
  <c r="N383" i="15" s="1"/>
  <c r="O828" i="15"/>
  <c r="P393" i="14"/>
  <c r="R393" i="14" s="1"/>
  <c r="N170" i="15"/>
  <c r="P170" i="15" s="1"/>
  <c r="R82" i="14"/>
  <c r="N1083" i="13"/>
  <c r="O1083" i="13" s="1"/>
  <c r="N229" i="13"/>
  <c r="O229" i="13" s="1"/>
  <c r="P576" i="15"/>
  <c r="N577" i="15" s="1"/>
  <c r="O577" i="15" s="1"/>
  <c r="P972" i="13" l="1"/>
  <c r="P825" i="13"/>
  <c r="O578" i="13"/>
  <c r="O83" i="13"/>
  <c r="P229" i="13"/>
  <c r="P28" i="13"/>
  <c r="N29" i="13" s="1"/>
  <c r="O29" i="13" s="1"/>
  <c r="O682" i="13"/>
  <c r="N683" i="13" s="1"/>
  <c r="O683" i="13" s="1"/>
  <c r="P31" i="15"/>
  <c r="N32" i="15" s="1"/>
  <c r="P32" i="15" s="1"/>
  <c r="O1026" i="15"/>
  <c r="N1027" i="15" s="1"/>
  <c r="O1027" i="15" s="1"/>
  <c r="P929" i="13"/>
  <c r="N930" i="13" s="1"/>
  <c r="O930" i="13" s="1"/>
  <c r="P380" i="13"/>
  <c r="N381" i="13" s="1"/>
  <c r="O381" i="13" s="1"/>
  <c r="O285" i="13"/>
  <c r="N286" i="13" s="1"/>
  <c r="O286" i="13" s="1"/>
  <c r="P324" i="13"/>
  <c r="N325" i="13" s="1"/>
  <c r="P325" i="13" s="1"/>
  <c r="O1178" i="13"/>
  <c r="N1179" i="13" s="1"/>
  <c r="O1179" i="13" s="1"/>
  <c r="N178" i="13"/>
  <c r="O178" i="13" s="1"/>
  <c r="P383" i="15"/>
  <c r="O383" i="15"/>
  <c r="N826" i="13"/>
  <c r="O826" i="13" s="1"/>
  <c r="N230" i="13"/>
  <c r="P230" i="13" s="1"/>
  <c r="N529" i="15"/>
  <c r="O529" i="15" s="1"/>
  <c r="O429" i="15"/>
  <c r="O1030" i="13"/>
  <c r="O777" i="15"/>
  <c r="P1290" i="15"/>
  <c r="N1291" i="15" s="1"/>
  <c r="O1291" i="15" s="1"/>
  <c r="O780" i="13"/>
  <c r="Q233" i="14"/>
  <c r="P1126" i="15"/>
  <c r="N1127" i="15" s="1"/>
  <c r="P1127" i="15" s="1"/>
  <c r="O170" i="15"/>
  <c r="O282" i="15"/>
  <c r="N627" i="13"/>
  <c r="P627" i="13" s="1"/>
  <c r="Q190" i="14"/>
  <c r="P36" i="14"/>
  <c r="R36" i="14" s="1"/>
  <c r="P291" i="14"/>
  <c r="R291" i="14" s="1"/>
  <c r="P344" i="14"/>
  <c r="R344" i="14" s="1"/>
  <c r="O232" i="15"/>
  <c r="N84" i="13"/>
  <c r="P84" i="13" s="1"/>
  <c r="Q393" i="14"/>
  <c r="P577" i="15"/>
  <c r="N578" i="15" s="1"/>
  <c r="P481" i="15"/>
  <c r="N482" i="15" s="1"/>
  <c r="O482" i="15" s="1"/>
  <c r="O1084" i="15"/>
  <c r="P494" i="14"/>
  <c r="R494" i="14" s="1"/>
  <c r="P1083" i="13"/>
  <c r="N1084" i="13" s="1"/>
  <c r="P1084" i="13" s="1"/>
  <c r="P83" i="14"/>
  <c r="Q83" i="14" s="1"/>
  <c r="P445" i="14"/>
  <c r="R445" i="14" s="1"/>
  <c r="N326" i="15"/>
  <c r="P326" i="15" s="1"/>
  <c r="N879" i="15"/>
  <c r="P879" i="15" s="1"/>
  <c r="N829" i="15"/>
  <c r="P829" i="15" s="1"/>
  <c r="N430" i="13"/>
  <c r="P430" i="13" s="1"/>
  <c r="N482" i="13"/>
  <c r="O482" i="13" s="1"/>
  <c r="N1231" i="15"/>
  <c r="P1231" i="15" s="1"/>
  <c r="N728" i="13"/>
  <c r="P728" i="13" s="1"/>
  <c r="N1178" i="15"/>
  <c r="O1178" i="15" s="1"/>
  <c r="R136" i="14"/>
  <c r="N884" i="13"/>
  <c r="P884" i="13" s="1"/>
  <c r="O127" i="13"/>
  <c r="N1125" i="13"/>
  <c r="O1125" i="13" s="1"/>
  <c r="P629" i="15"/>
  <c r="N579" i="13"/>
  <c r="P579" i="13" s="1"/>
  <c r="N733" i="15"/>
  <c r="P733" i="15" s="1"/>
  <c r="N979" i="15"/>
  <c r="P979" i="15" s="1"/>
  <c r="N1226" i="13"/>
  <c r="O1226" i="13" s="1"/>
  <c r="N78" i="15"/>
  <c r="P78" i="15" s="1"/>
  <c r="O532" i="13"/>
  <c r="N677" i="15"/>
  <c r="O677" i="15" s="1"/>
  <c r="N973" i="13"/>
  <c r="O973" i="13" s="1"/>
  <c r="N933" i="15"/>
  <c r="O933" i="15" s="1"/>
  <c r="P129" i="15"/>
  <c r="O325" i="13" l="1"/>
  <c r="P1179" i="13"/>
  <c r="O326" i="15"/>
  <c r="P1125" i="13"/>
  <c r="P29" i="13"/>
  <c r="N30" i="13" s="1"/>
  <c r="P30" i="13" s="1"/>
  <c r="O979" i="15"/>
  <c r="N980" i="15" s="1"/>
  <c r="O980" i="15" s="1"/>
  <c r="P178" i="13"/>
  <c r="N179" i="13" s="1"/>
  <c r="O884" i="13"/>
  <c r="N885" i="13" s="1"/>
  <c r="P885" i="13" s="1"/>
  <c r="O430" i="13"/>
  <c r="N431" i="13" s="1"/>
  <c r="P431" i="13" s="1"/>
  <c r="N934" i="15"/>
  <c r="O934" i="15" s="1"/>
  <c r="N1292" i="15"/>
  <c r="O1292" i="15" s="1"/>
  <c r="N1180" i="13"/>
  <c r="P1180" i="13" s="1"/>
  <c r="N483" i="15"/>
  <c r="P483" i="15" s="1"/>
  <c r="O578" i="15"/>
  <c r="P578" i="15"/>
  <c r="P1178" i="15"/>
  <c r="N1179" i="15" s="1"/>
  <c r="P933" i="15"/>
  <c r="P286" i="13"/>
  <c r="N287" i="13" s="1"/>
  <c r="N430" i="15"/>
  <c r="P430" i="15" s="1"/>
  <c r="N233" i="15"/>
  <c r="O233" i="15" s="1"/>
  <c r="P191" i="14"/>
  <c r="R191" i="14" s="1"/>
  <c r="P529" i="15"/>
  <c r="P826" i="13"/>
  <c r="P930" i="13"/>
  <c r="P394" i="14"/>
  <c r="R394" i="14" s="1"/>
  <c r="O829" i="15"/>
  <c r="O1084" i="13"/>
  <c r="O1127" i="15"/>
  <c r="P482" i="15"/>
  <c r="O728" i="13"/>
  <c r="P973" i="13"/>
  <c r="N974" i="13" s="1"/>
  <c r="O974" i="13" s="1"/>
  <c r="O1231" i="15"/>
  <c r="Q494" i="14"/>
  <c r="N1031" i="13"/>
  <c r="O1031" i="13" s="1"/>
  <c r="P677" i="15"/>
  <c r="Q344" i="14"/>
  <c r="O627" i="13"/>
  <c r="P381" i="13"/>
  <c r="O32" i="15"/>
  <c r="O733" i="15"/>
  <c r="P683" i="13"/>
  <c r="O579" i="13"/>
  <c r="N327" i="15"/>
  <c r="O327" i="15" s="1"/>
  <c r="N326" i="13"/>
  <c r="P326" i="13" s="1"/>
  <c r="Q36" i="14"/>
  <c r="N283" i="15"/>
  <c r="P283" i="15" s="1"/>
  <c r="P137" i="14"/>
  <c r="Q137" i="14" s="1"/>
  <c r="N630" i="15"/>
  <c r="O630" i="15" s="1"/>
  <c r="P1291" i="15"/>
  <c r="P1027" i="15"/>
  <c r="N1126" i="13"/>
  <c r="P1126" i="13" s="1"/>
  <c r="N128" i="13"/>
  <c r="O128" i="13" s="1"/>
  <c r="N171" i="15"/>
  <c r="O171" i="15" s="1"/>
  <c r="O230" i="13"/>
  <c r="N778" i="15"/>
  <c r="P778" i="15" s="1"/>
  <c r="N130" i="15"/>
  <c r="O130" i="15" s="1"/>
  <c r="O84" i="13"/>
  <c r="O879" i="15"/>
  <c r="O78" i="15"/>
  <c r="Q291" i="14"/>
  <c r="Q445" i="14"/>
  <c r="N1085" i="15"/>
  <c r="O1085" i="15" s="1"/>
  <c r="N533" i="13"/>
  <c r="O533" i="13" s="1"/>
  <c r="P482" i="13"/>
  <c r="N483" i="13" s="1"/>
  <c r="P234" i="14"/>
  <c r="R234" i="14" s="1"/>
  <c r="P1226" i="13"/>
  <c r="R83" i="14"/>
  <c r="P84" i="14" s="1"/>
  <c r="Q84" i="14" s="1"/>
  <c r="N384" i="15"/>
  <c r="O384" i="15" s="1"/>
  <c r="N781" i="13"/>
  <c r="P781" i="13" s="1"/>
  <c r="P384" i="15" l="1"/>
  <c r="P179" i="13"/>
  <c r="O179" i="13"/>
  <c r="Q191" i="14"/>
  <c r="O326" i="13"/>
  <c r="P974" i="13"/>
  <c r="N975" i="13" s="1"/>
  <c r="P975" i="13" s="1"/>
  <c r="P1292" i="15"/>
  <c r="N1293" i="15" s="1"/>
  <c r="O1293" i="15" s="1"/>
  <c r="N827" i="13"/>
  <c r="O827" i="13" s="1"/>
  <c r="P171" i="15"/>
  <c r="N172" i="15" s="1"/>
  <c r="O172" i="15" s="1"/>
  <c r="P1031" i="13"/>
  <c r="P1085" i="15"/>
  <c r="N1086" i="15" s="1"/>
  <c r="O1086" i="15" s="1"/>
  <c r="O287" i="13"/>
  <c r="P287" i="13"/>
  <c r="N1032" i="13"/>
  <c r="P1032" i="13" s="1"/>
  <c r="O1179" i="15"/>
  <c r="P1179" i="15"/>
  <c r="P483" i="13"/>
  <c r="O483" i="13"/>
  <c r="P192" i="14"/>
  <c r="Q192" i="14" s="1"/>
  <c r="P292" i="14"/>
  <c r="R292" i="14" s="1"/>
  <c r="O781" i="13"/>
  <c r="P327" i="15"/>
  <c r="N729" i="13"/>
  <c r="O729" i="13" s="1"/>
  <c r="P233" i="15"/>
  <c r="O483" i="15"/>
  <c r="P934" i="15"/>
  <c r="N935" i="15" s="1"/>
  <c r="O935" i="15" s="1"/>
  <c r="P495" i="14"/>
  <c r="Q495" i="14" s="1"/>
  <c r="N1232" i="15"/>
  <c r="P1232" i="15" s="1"/>
  <c r="N1128" i="15"/>
  <c r="O1128" i="15" s="1"/>
  <c r="O430" i="15"/>
  <c r="N1085" i="13"/>
  <c r="O1085" i="13" s="1"/>
  <c r="O1180" i="13"/>
  <c r="N734" i="15"/>
  <c r="P734" i="15" s="1"/>
  <c r="R84" i="14"/>
  <c r="O885" i="13"/>
  <c r="O778" i="15"/>
  <c r="N180" i="13"/>
  <c r="O180" i="13" s="1"/>
  <c r="N830" i="15"/>
  <c r="P830" i="15" s="1"/>
  <c r="N678" i="15"/>
  <c r="O678" i="15" s="1"/>
  <c r="R137" i="14"/>
  <c r="Q234" i="14"/>
  <c r="N580" i="13"/>
  <c r="O580" i="13" s="1"/>
  <c r="N33" i="15"/>
  <c r="P33" i="15" s="1"/>
  <c r="N684" i="13"/>
  <c r="O684" i="13" s="1"/>
  <c r="N1028" i="15"/>
  <c r="O1028" i="15" s="1"/>
  <c r="N327" i="13"/>
  <c r="P327" i="13" s="1"/>
  <c r="P128" i="13"/>
  <c r="N129" i="13" s="1"/>
  <c r="N85" i="13"/>
  <c r="P85" i="13" s="1"/>
  <c r="Q394" i="14"/>
  <c r="N79" i="15"/>
  <c r="P79" i="15" s="1"/>
  <c r="N880" i="15"/>
  <c r="P880" i="15" s="1"/>
  <c r="O1126" i="13"/>
  <c r="N628" i="13"/>
  <c r="P628" i="13" s="1"/>
  <c r="P130" i="15"/>
  <c r="N385" i="15"/>
  <c r="P385" i="15" s="1"/>
  <c r="N1227" i="13"/>
  <c r="O1227" i="13" s="1"/>
  <c r="P980" i="15"/>
  <c r="O283" i="15"/>
  <c r="P345" i="14"/>
  <c r="Q345" i="14" s="1"/>
  <c r="O30" i="13"/>
  <c r="N931" i="13"/>
  <c r="O931" i="13" s="1"/>
  <c r="N530" i="15"/>
  <c r="O530" i="15" s="1"/>
  <c r="N382" i="13"/>
  <c r="O382" i="13" s="1"/>
  <c r="N579" i="15"/>
  <c r="O579" i="15" s="1"/>
  <c r="P533" i="13"/>
  <c r="P446" i="14"/>
  <c r="R446" i="14" s="1"/>
  <c r="O431" i="13"/>
  <c r="N231" i="13"/>
  <c r="O231" i="13" s="1"/>
  <c r="P37" i="14"/>
  <c r="R37" i="14" s="1"/>
  <c r="P630" i="15"/>
  <c r="P1086" i="15" l="1"/>
  <c r="P172" i="15"/>
  <c r="P580" i="13"/>
  <c r="O85" i="13"/>
  <c r="R495" i="14"/>
  <c r="P1227" i="13"/>
  <c r="N1228" i="13" s="1"/>
  <c r="P1228" i="13" s="1"/>
  <c r="P827" i="13"/>
  <c r="N828" i="13" s="1"/>
  <c r="N173" i="15"/>
  <c r="O173" i="15" s="1"/>
  <c r="P496" i="14"/>
  <c r="Q496" i="14" s="1"/>
  <c r="N1086" i="13"/>
  <c r="O1086" i="13" s="1"/>
  <c r="N730" i="13"/>
  <c r="O730" i="13" s="1"/>
  <c r="N232" i="13"/>
  <c r="O232" i="13" s="1"/>
  <c r="N581" i="13"/>
  <c r="P581" i="13" s="1"/>
  <c r="P129" i="13"/>
  <c r="O129" i="13"/>
  <c r="P579" i="15"/>
  <c r="N580" i="15" s="1"/>
  <c r="P1085" i="13"/>
  <c r="P729" i="13"/>
  <c r="P382" i="13"/>
  <c r="N383" i="13" s="1"/>
  <c r="P383" i="13" s="1"/>
  <c r="N1180" i="15"/>
  <c r="P1180" i="15" s="1"/>
  <c r="N484" i="13"/>
  <c r="P484" i="13" s="1"/>
  <c r="N234" i="15"/>
  <c r="O234" i="15" s="1"/>
  <c r="N1127" i="13"/>
  <c r="O1127" i="13" s="1"/>
  <c r="N1087" i="15"/>
  <c r="P1087" i="15" s="1"/>
  <c r="P231" i="13"/>
  <c r="P1128" i="15"/>
  <c r="Q292" i="14"/>
  <c r="P935" i="15"/>
  <c r="N328" i="15"/>
  <c r="O328" i="15" s="1"/>
  <c r="O628" i="13"/>
  <c r="Q37" i="14"/>
  <c r="P180" i="13"/>
  <c r="N181" i="13" s="1"/>
  <c r="O181" i="13" s="1"/>
  <c r="P530" i="15"/>
  <c r="O1032" i="13"/>
  <c r="P1293" i="15"/>
  <c r="N1294" i="15" s="1"/>
  <c r="O880" i="15"/>
  <c r="R345" i="14"/>
  <c r="O79" i="15"/>
  <c r="O33" i="15"/>
  <c r="O1232" i="15"/>
  <c r="P1028" i="15"/>
  <c r="N1029" i="15" s="1"/>
  <c r="N1181" i="13"/>
  <c r="O1181" i="13" s="1"/>
  <c r="O327" i="13"/>
  <c r="N782" i="13"/>
  <c r="P782" i="13" s="1"/>
  <c r="Q446" i="14"/>
  <c r="N779" i="15"/>
  <c r="O779" i="15" s="1"/>
  <c r="R192" i="14"/>
  <c r="P193" i="14" s="1"/>
  <c r="Q193" i="14" s="1"/>
  <c r="N534" i="13"/>
  <c r="O534" i="13" s="1"/>
  <c r="P678" i="15"/>
  <c r="P684" i="13"/>
  <c r="N432" i="13"/>
  <c r="O432" i="13" s="1"/>
  <c r="P395" i="14"/>
  <c r="R395" i="14" s="1"/>
  <c r="N631" i="15"/>
  <c r="O631" i="15" s="1"/>
  <c r="N886" i="13"/>
  <c r="P886" i="13" s="1"/>
  <c r="P85" i="14"/>
  <c r="Q85" i="14" s="1"/>
  <c r="P235" i="14"/>
  <c r="R235" i="14" s="1"/>
  <c r="P138" i="14"/>
  <c r="Q138" i="14" s="1"/>
  <c r="O975" i="13"/>
  <c r="N31" i="13"/>
  <c r="O31" i="13" s="1"/>
  <c r="N131" i="15"/>
  <c r="O131" i="15" s="1"/>
  <c r="N981" i="15"/>
  <c r="O981" i="15" s="1"/>
  <c r="O830" i="15"/>
  <c r="O385" i="15"/>
  <c r="O734" i="15"/>
  <c r="P931" i="13"/>
  <c r="N932" i="13" s="1"/>
  <c r="N86" i="13"/>
  <c r="O86" i="13" s="1"/>
  <c r="N431" i="15"/>
  <c r="O431" i="15" s="1"/>
  <c r="N284" i="15"/>
  <c r="O284" i="15" s="1"/>
  <c r="N484" i="15"/>
  <c r="O484" i="15" s="1"/>
  <c r="N288" i="13"/>
  <c r="O288" i="13" s="1"/>
  <c r="P328" i="15" l="1"/>
  <c r="O1087" i="15"/>
  <c r="P1086" i="13"/>
  <c r="P828" i="13"/>
  <c r="O828" i="13"/>
  <c r="N829" i="13" s="1"/>
  <c r="P829" i="13" s="1"/>
  <c r="P288" i="13"/>
  <c r="N289" i="13" s="1"/>
  <c r="P289" i="13" s="1"/>
  <c r="P1127" i="13"/>
  <c r="P432" i="13"/>
  <c r="N433" i="13" s="1"/>
  <c r="P433" i="13" s="1"/>
  <c r="P730" i="13"/>
  <c r="R496" i="14"/>
  <c r="P173" i="15"/>
  <c r="P232" i="13"/>
  <c r="N233" i="13" s="1"/>
  <c r="P233" i="13" s="1"/>
  <c r="N731" i="13"/>
  <c r="P731" i="13" s="1"/>
  <c r="O580" i="15"/>
  <c r="P580" i="15"/>
  <c r="O1029" i="15"/>
  <c r="P1029" i="15"/>
  <c r="O932" i="13"/>
  <c r="P932" i="13"/>
  <c r="N485" i="15"/>
  <c r="O485" i="15" s="1"/>
  <c r="N1128" i="13"/>
  <c r="P1128" i="13" s="1"/>
  <c r="O1294" i="15"/>
  <c r="P1294" i="15"/>
  <c r="N1087" i="13"/>
  <c r="O1087" i="13" s="1"/>
  <c r="P497" i="14"/>
  <c r="R497" i="14" s="1"/>
  <c r="N174" i="15"/>
  <c r="P174" i="15" s="1"/>
  <c r="N32" i="13"/>
  <c r="O32" i="13" s="1"/>
  <c r="O383" i="13"/>
  <c r="P1181" i="13"/>
  <c r="N1182" i="13" s="1"/>
  <c r="O1182" i="13" s="1"/>
  <c r="O484" i="13"/>
  <c r="R193" i="14"/>
  <c r="P181" i="13"/>
  <c r="P534" i="13"/>
  <c r="N831" i="15"/>
  <c r="P831" i="15" s="1"/>
  <c r="N535" i="13"/>
  <c r="P535" i="13" s="1"/>
  <c r="N34" i="15"/>
  <c r="O34" i="15" s="1"/>
  <c r="O1180" i="15"/>
  <c r="R138" i="14"/>
  <c r="P631" i="15"/>
  <c r="P38" i="14"/>
  <c r="R38" i="14" s="1"/>
  <c r="O829" i="13"/>
  <c r="N1233" i="15"/>
  <c r="P1233" i="15" s="1"/>
  <c r="P284" i="15"/>
  <c r="P779" i="15"/>
  <c r="N780" i="15" s="1"/>
  <c r="O780" i="15" s="1"/>
  <c r="N80" i="15"/>
  <c r="P80" i="15" s="1"/>
  <c r="P131" i="15"/>
  <c r="P484" i="15"/>
  <c r="N531" i="15"/>
  <c r="O531" i="15" s="1"/>
  <c r="O581" i="13"/>
  <c r="N936" i="15"/>
  <c r="O936" i="15" s="1"/>
  <c r="P234" i="15"/>
  <c r="N235" i="15" s="1"/>
  <c r="P235" i="15" s="1"/>
  <c r="P31" i="13"/>
  <c r="P431" i="15"/>
  <c r="N432" i="15" s="1"/>
  <c r="N976" i="13"/>
  <c r="P976" i="13" s="1"/>
  <c r="O886" i="13"/>
  <c r="P447" i="14"/>
  <c r="R447" i="14" s="1"/>
  <c r="N881" i="15"/>
  <c r="P881" i="15" s="1"/>
  <c r="Q235" i="14"/>
  <c r="N685" i="13"/>
  <c r="O685" i="13" s="1"/>
  <c r="P346" i="14"/>
  <c r="Q346" i="14" s="1"/>
  <c r="P293" i="14"/>
  <c r="Q293" i="14" s="1"/>
  <c r="N1033" i="13"/>
  <c r="P1033" i="13" s="1"/>
  <c r="N679" i="15"/>
  <c r="O679" i="15" s="1"/>
  <c r="P981" i="15"/>
  <c r="N328" i="13"/>
  <c r="P328" i="13" s="1"/>
  <c r="N1088" i="15"/>
  <c r="O1088" i="15" s="1"/>
  <c r="N1129" i="15"/>
  <c r="O1129" i="15" s="1"/>
  <c r="N629" i="13"/>
  <c r="O629" i="13" s="1"/>
  <c r="Q395" i="14"/>
  <c r="R85" i="14"/>
  <c r="N329" i="15"/>
  <c r="O329" i="15" s="1"/>
  <c r="P86" i="14"/>
  <c r="Q86" i="14" s="1"/>
  <c r="P86" i="13"/>
  <c r="N735" i="15"/>
  <c r="P735" i="15" s="1"/>
  <c r="O1228" i="13"/>
  <c r="O782" i="13"/>
  <c r="N386" i="15"/>
  <c r="P386" i="15" s="1"/>
  <c r="N130" i="13"/>
  <c r="P130" i="13" s="1"/>
  <c r="P685" i="13" l="1"/>
  <c r="P1088" i="15"/>
  <c r="O1033" i="13"/>
  <c r="P485" i="15"/>
  <c r="P32" i="13"/>
  <c r="N33" i="13" s="1"/>
  <c r="O33" i="13" s="1"/>
  <c r="O735" i="15"/>
  <c r="O174" i="15"/>
  <c r="N175" i="15" s="1"/>
  <c r="P175" i="15" s="1"/>
  <c r="R86" i="14"/>
  <c r="Q447" i="14"/>
  <c r="P448" i="14" s="1"/>
  <c r="R448" i="14" s="1"/>
  <c r="P1182" i="13"/>
  <c r="N486" i="15"/>
  <c r="P486" i="15" s="1"/>
  <c r="P294" i="14"/>
  <c r="Q294" i="14" s="1"/>
  <c r="N35" i="15"/>
  <c r="O35" i="15" s="1"/>
  <c r="P87" i="14"/>
  <c r="R87" i="14" s="1"/>
  <c r="N1183" i="13"/>
  <c r="P1183" i="13" s="1"/>
  <c r="P432" i="15"/>
  <c r="O432" i="15"/>
  <c r="P1087" i="13"/>
  <c r="N485" i="13"/>
  <c r="O485" i="13" s="1"/>
  <c r="N384" i="13"/>
  <c r="O384" i="13" s="1"/>
  <c r="P780" i="15"/>
  <c r="N781" i="15" s="1"/>
  <c r="N87" i="13"/>
  <c r="O87" i="13" s="1"/>
  <c r="R346" i="14"/>
  <c r="P194" i="14"/>
  <c r="Q194" i="14" s="1"/>
  <c r="O535" i="13"/>
  <c r="O433" i="13"/>
  <c r="N887" i="13"/>
  <c r="P887" i="13" s="1"/>
  <c r="P329" i="15"/>
  <c r="P139" i="14"/>
  <c r="Q139" i="14" s="1"/>
  <c r="O1128" i="13"/>
  <c r="P936" i="15"/>
  <c r="R293" i="14"/>
  <c r="O976" i="13"/>
  <c r="O289" i="13"/>
  <c r="O235" i="15"/>
  <c r="P34" i="15"/>
  <c r="O328" i="13"/>
  <c r="P396" i="14"/>
  <c r="R396" i="14" s="1"/>
  <c r="N582" i="13"/>
  <c r="O582" i="13" s="1"/>
  <c r="O1233" i="15"/>
  <c r="O831" i="15"/>
  <c r="N182" i="13"/>
  <c r="O182" i="13" s="1"/>
  <c r="N933" i="13"/>
  <c r="P933" i="13" s="1"/>
  <c r="O731" i="13"/>
  <c r="N1089" i="15"/>
  <c r="O1089" i="15" s="1"/>
  <c r="O233" i="13"/>
  <c r="N937" i="15"/>
  <c r="P937" i="15" s="1"/>
  <c r="O386" i="15"/>
  <c r="P531" i="15"/>
  <c r="N686" i="13"/>
  <c r="P686" i="13" s="1"/>
  <c r="O130" i="13"/>
  <c r="N132" i="15"/>
  <c r="O132" i="15" s="1"/>
  <c r="N830" i="13"/>
  <c r="P830" i="13" s="1"/>
  <c r="N982" i="15"/>
  <c r="O982" i="15" s="1"/>
  <c r="P679" i="15"/>
  <c r="N1030" i="15"/>
  <c r="P1030" i="15" s="1"/>
  <c r="P1129" i="15"/>
  <c r="N1130" i="15" s="1"/>
  <c r="O1130" i="15" s="1"/>
  <c r="N1181" i="15"/>
  <c r="P1181" i="15" s="1"/>
  <c r="N1034" i="13"/>
  <c r="P1034" i="13" s="1"/>
  <c r="P629" i="13"/>
  <c r="N285" i="15"/>
  <c r="O285" i="15" s="1"/>
  <c r="N1295" i="15"/>
  <c r="O1295" i="15" s="1"/>
  <c r="N632" i="15"/>
  <c r="O632" i="15" s="1"/>
  <c r="O881" i="15"/>
  <c r="N1229" i="13"/>
  <c r="O1229" i="13" s="1"/>
  <c r="Q38" i="14"/>
  <c r="Q497" i="14"/>
  <c r="N581" i="15"/>
  <c r="P581" i="15" s="1"/>
  <c r="O80" i="15"/>
  <c r="P236" i="14"/>
  <c r="Q236" i="14" s="1"/>
  <c r="N783" i="13"/>
  <c r="P783" i="13" s="1"/>
  <c r="P582" i="13" l="1"/>
  <c r="O783" i="13"/>
  <c r="P182" i="13"/>
  <c r="O1034" i="13"/>
  <c r="R194" i="14"/>
  <c r="P195" i="14" s="1"/>
  <c r="Q195" i="14" s="1"/>
  <c r="P1229" i="13"/>
  <c r="N1230" i="13" s="1"/>
  <c r="O1230" i="13" s="1"/>
  <c r="O1030" i="15"/>
  <c r="N736" i="15"/>
  <c r="P736" i="15" s="1"/>
  <c r="P87" i="13"/>
  <c r="O175" i="15"/>
  <c r="N176" i="15" s="1"/>
  <c r="P176" i="15" s="1"/>
  <c r="R294" i="14"/>
  <c r="P295" i="14" s="1"/>
  <c r="R295" i="14" s="1"/>
  <c r="O686" i="13"/>
  <c r="N687" i="13" s="1"/>
  <c r="P687" i="13" s="1"/>
  <c r="P35" i="15"/>
  <c r="N36" i="15" s="1"/>
  <c r="O36" i="15" s="1"/>
  <c r="P384" i="13"/>
  <c r="N385" i="13" s="1"/>
  <c r="P385" i="13" s="1"/>
  <c r="O933" i="13"/>
  <c r="O830" i="13"/>
  <c r="N831" i="13" s="1"/>
  <c r="P831" i="13" s="1"/>
  <c r="P781" i="15"/>
  <c r="O781" i="15"/>
  <c r="O581" i="15"/>
  <c r="O937" i="15"/>
  <c r="P485" i="13"/>
  <c r="N486" i="13" s="1"/>
  <c r="P486" i="13" s="1"/>
  <c r="P1295" i="15"/>
  <c r="N1296" i="15" s="1"/>
  <c r="P498" i="14"/>
  <c r="Q498" i="14" s="1"/>
  <c r="Q396" i="14"/>
  <c r="O887" i="13"/>
  <c r="P982" i="15"/>
  <c r="N983" i="15" s="1"/>
  <c r="P983" i="15" s="1"/>
  <c r="N234" i="13"/>
  <c r="P234" i="13" s="1"/>
  <c r="N433" i="15"/>
  <c r="P433" i="15" s="1"/>
  <c r="R139" i="14"/>
  <c r="P140" i="14" s="1"/>
  <c r="R140" i="14" s="1"/>
  <c r="N434" i="13"/>
  <c r="P434" i="13" s="1"/>
  <c r="N387" i="15"/>
  <c r="O387" i="15" s="1"/>
  <c r="N536" i="13"/>
  <c r="P536" i="13" s="1"/>
  <c r="Q448" i="14"/>
  <c r="P1130" i="15"/>
  <c r="P1089" i="15"/>
  <c r="N1090" i="15" s="1"/>
  <c r="N236" i="15"/>
  <c r="O236" i="15" s="1"/>
  <c r="P347" i="14"/>
  <c r="Q347" i="14" s="1"/>
  <c r="O1183" i="13"/>
  <c r="N583" i="13"/>
  <c r="P583" i="13" s="1"/>
  <c r="N329" i="13"/>
  <c r="P329" i="13" s="1"/>
  <c r="N131" i="13"/>
  <c r="O131" i="13" s="1"/>
  <c r="N732" i="13"/>
  <c r="P732" i="13" s="1"/>
  <c r="N290" i="13"/>
  <c r="P290" i="13" s="1"/>
  <c r="P39" i="14"/>
  <c r="Q39" i="14" s="1"/>
  <c r="P33" i="13"/>
  <c r="P285" i="15"/>
  <c r="N330" i="15"/>
  <c r="O330" i="15" s="1"/>
  <c r="O486" i="15"/>
  <c r="N630" i="13"/>
  <c r="O630" i="13" s="1"/>
  <c r="O1181" i="15"/>
  <c r="N183" i="13"/>
  <c r="O183" i="13" s="1"/>
  <c r="N977" i="13"/>
  <c r="P977" i="13" s="1"/>
  <c r="N88" i="13"/>
  <c r="P88" i="13" s="1"/>
  <c r="P632" i="15"/>
  <c r="N1035" i="13"/>
  <c r="O1035" i="13" s="1"/>
  <c r="R236" i="14"/>
  <c r="N532" i="15"/>
  <c r="O532" i="15" s="1"/>
  <c r="N1088" i="13"/>
  <c r="O1088" i="13" s="1"/>
  <c r="N784" i="13"/>
  <c r="P784" i="13" s="1"/>
  <c r="N882" i="15"/>
  <c r="P882" i="15" s="1"/>
  <c r="N680" i="15"/>
  <c r="O680" i="15" s="1"/>
  <c r="N832" i="15"/>
  <c r="O832" i="15" s="1"/>
  <c r="N1234" i="15"/>
  <c r="P1234" i="15" s="1"/>
  <c r="P132" i="15"/>
  <c r="N133" i="15" s="1"/>
  <c r="Q87" i="14"/>
  <c r="N81" i="15"/>
  <c r="P81" i="15" s="1"/>
  <c r="N1129" i="13"/>
  <c r="O1129" i="13" s="1"/>
  <c r="O736" i="15" l="1"/>
  <c r="O1090" i="15"/>
  <c r="P1090" i="15"/>
  <c r="N934" i="13"/>
  <c r="O934" i="13" s="1"/>
  <c r="O234" i="13"/>
  <c r="N737" i="15"/>
  <c r="P737" i="15" s="1"/>
  <c r="P934" i="13"/>
  <c r="O737" i="15"/>
  <c r="P1088" i="13"/>
  <c r="N1089" i="13" s="1"/>
  <c r="P1089" i="13" s="1"/>
  <c r="O977" i="13"/>
  <c r="O831" i="13"/>
  <c r="N832" i="13" s="1"/>
  <c r="P832" i="13" s="1"/>
  <c r="P387" i="15"/>
  <c r="N388" i="15" s="1"/>
  <c r="O388" i="15" s="1"/>
  <c r="O1234" i="15"/>
  <c r="N1235" i="15" s="1"/>
  <c r="N1031" i="15"/>
  <c r="P1031" i="15" s="1"/>
  <c r="O133" i="15"/>
  <c r="P133" i="15"/>
  <c r="P1296" i="15"/>
  <c r="O1296" i="15"/>
  <c r="P633" i="15"/>
  <c r="N1091" i="15"/>
  <c r="O1091" i="15" s="1"/>
  <c r="P1035" i="13"/>
  <c r="N1036" i="13" s="1"/>
  <c r="P1036" i="13" s="1"/>
  <c r="P532" i="15"/>
  <c r="N533" i="15" s="1"/>
  <c r="O486" i="13"/>
  <c r="N487" i="15"/>
  <c r="O487" i="15" s="1"/>
  <c r="P131" i="13"/>
  <c r="N286" i="15"/>
  <c r="O286" i="15" s="1"/>
  <c r="R498" i="14"/>
  <c r="P237" i="14"/>
  <c r="Q237" i="14" s="1"/>
  <c r="O983" i="15"/>
  <c r="P630" i="13"/>
  <c r="N631" i="13" s="1"/>
  <c r="N34" i="13"/>
  <c r="O34" i="13" s="1"/>
  <c r="R195" i="14"/>
  <c r="P196" i="14" s="1"/>
  <c r="R196" i="14" s="1"/>
  <c r="O536" i="13"/>
  <c r="O583" i="13"/>
  <c r="P330" i="15"/>
  <c r="N331" i="15" s="1"/>
  <c r="P331" i="15" s="1"/>
  <c r="P449" i="14"/>
  <c r="R449" i="14" s="1"/>
  <c r="O329" i="13"/>
  <c r="O176" i="15"/>
  <c r="N235" i="13"/>
  <c r="N938" i="15"/>
  <c r="O938" i="15" s="1"/>
  <c r="O433" i="15"/>
  <c r="R39" i="14"/>
  <c r="N1184" i="13"/>
  <c r="P1184" i="13" s="1"/>
  <c r="N582" i="15"/>
  <c r="P582" i="15" s="1"/>
  <c r="O385" i="13"/>
  <c r="Q295" i="14"/>
  <c r="P832" i="15"/>
  <c r="N833" i="15" s="1"/>
  <c r="O833" i="15" s="1"/>
  <c r="N633" i="15"/>
  <c r="O633" i="15" s="1"/>
  <c r="O88" i="13"/>
  <c r="N782" i="15"/>
  <c r="O782" i="15" s="1"/>
  <c r="O290" i="13"/>
  <c r="P1129" i="13"/>
  <c r="O882" i="15"/>
  <c r="O81" i="15"/>
  <c r="P680" i="15"/>
  <c r="Q140" i="14"/>
  <c r="P236" i="15"/>
  <c r="P36" i="15"/>
  <c r="N37" i="15" s="1"/>
  <c r="O37" i="15" s="1"/>
  <c r="N1131" i="15"/>
  <c r="O1131" i="15" s="1"/>
  <c r="N681" i="15"/>
  <c r="P681" i="15" s="1"/>
  <c r="R347" i="14"/>
  <c r="P348" i="14" s="1"/>
  <c r="R348" i="14" s="1"/>
  <c r="O784" i="13"/>
  <c r="O687" i="13"/>
  <c r="P183" i="13"/>
  <c r="O732" i="13"/>
  <c r="O434" i="13"/>
  <c r="N888" i="13"/>
  <c r="P888" i="13" s="1"/>
  <c r="P1230" i="13"/>
  <c r="P88" i="14"/>
  <c r="R88" i="14" s="1"/>
  <c r="N1182" i="15"/>
  <c r="P1182" i="15" s="1"/>
  <c r="P397" i="14"/>
  <c r="R397" i="14" s="1"/>
  <c r="N935" i="13" l="1"/>
  <c r="P935" i="13" s="1"/>
  <c r="O235" i="13"/>
  <c r="Q449" i="14"/>
  <c r="P631" i="13"/>
  <c r="O631" i="13"/>
  <c r="P533" i="15"/>
  <c r="O533" i="15"/>
  <c r="N534" i="15" s="1"/>
  <c r="P534" i="15" s="1"/>
  <c r="N738" i="15"/>
  <c r="O738" i="15" s="1"/>
  <c r="P388" i="15"/>
  <c r="P782" i="15"/>
  <c r="O1235" i="15"/>
  <c r="P235" i="13"/>
  <c r="N236" i="13" s="1"/>
  <c r="O236" i="13" s="1"/>
  <c r="O1031" i="15"/>
  <c r="N1032" i="15" s="1"/>
  <c r="O1032" i="15" s="1"/>
  <c r="P1235" i="15"/>
  <c r="P286" i="15"/>
  <c r="N287" i="15" s="1"/>
  <c r="O287" i="15" s="1"/>
  <c r="R40" i="14"/>
  <c r="N978" i="13"/>
  <c r="O978" i="13" s="1"/>
  <c r="P1091" i="15"/>
  <c r="O681" i="15"/>
  <c r="P37" i="15"/>
  <c r="O582" i="15"/>
  <c r="P938" i="15"/>
  <c r="P40" i="14"/>
  <c r="Q40" i="14" s="1"/>
  <c r="N38" i="15"/>
  <c r="P38" i="15" s="1"/>
  <c r="N1092" i="15"/>
  <c r="P1092" i="15" s="1"/>
  <c r="N389" i="15"/>
  <c r="O389" i="15" s="1"/>
  <c r="P132" i="13"/>
  <c r="P1130" i="13"/>
  <c r="N939" i="15"/>
  <c r="P939" i="15" s="1"/>
  <c r="P237" i="15"/>
  <c r="O1184" i="13"/>
  <c r="O888" i="13"/>
  <c r="P833" i="15"/>
  <c r="N834" i="15" s="1"/>
  <c r="P834" i="15" s="1"/>
  <c r="N682" i="15"/>
  <c r="P682" i="15" s="1"/>
  <c r="O1182" i="15"/>
  <c r="P296" i="14"/>
  <c r="Q296" i="14" s="1"/>
  <c r="N1297" i="15"/>
  <c r="P1297" i="15" s="1"/>
  <c r="N632" i="13"/>
  <c r="P632" i="13" s="1"/>
  <c r="N386" i="13"/>
  <c r="O386" i="13" s="1"/>
  <c r="N984" i="15"/>
  <c r="O984" i="15" s="1"/>
  <c r="N1130" i="13"/>
  <c r="O1130" i="13" s="1"/>
  <c r="N583" i="15"/>
  <c r="O583" i="15" s="1"/>
  <c r="Q397" i="14"/>
  <c r="O832" i="13"/>
  <c r="N134" i="15"/>
  <c r="P134" i="15" s="1"/>
  <c r="N783" i="15"/>
  <c r="O783" i="15" s="1"/>
  <c r="N177" i="15"/>
  <c r="P177" i="15" s="1"/>
  <c r="O1036" i="13"/>
  <c r="R237" i="14"/>
  <c r="N330" i="13"/>
  <c r="P330" i="13" s="1"/>
  <c r="N237" i="15"/>
  <c r="O237" i="15" s="1"/>
  <c r="P141" i="14"/>
  <c r="R141" i="14" s="1"/>
  <c r="Q348" i="14"/>
  <c r="P1131" i="15"/>
  <c r="N1132" i="15" s="1"/>
  <c r="N132" i="13"/>
  <c r="O132" i="13" s="1"/>
  <c r="N291" i="13"/>
  <c r="P291" i="13" s="1"/>
  <c r="N435" i="13"/>
  <c r="P435" i="13" s="1"/>
  <c r="P487" i="15"/>
  <c r="N488" i="15" s="1"/>
  <c r="O488" i="15" s="1"/>
  <c r="Q196" i="14"/>
  <c r="N1231" i="13"/>
  <c r="O1231" i="13" s="1"/>
  <c r="N733" i="13"/>
  <c r="P733" i="13" s="1"/>
  <c r="O331" i="15"/>
  <c r="N184" i="13"/>
  <c r="O184" i="13" s="1"/>
  <c r="N434" i="15"/>
  <c r="P434" i="15" s="1"/>
  <c r="N688" i="13"/>
  <c r="P688" i="13" s="1"/>
  <c r="N584" i="13"/>
  <c r="P584" i="13" s="1"/>
  <c r="N487" i="13"/>
  <c r="O487" i="13" s="1"/>
  <c r="P499" i="14"/>
  <c r="Q499" i="14" s="1"/>
  <c r="Q88" i="14"/>
  <c r="N89" i="13"/>
  <c r="O89" i="13" s="1"/>
  <c r="N537" i="13"/>
  <c r="P537" i="13" s="1"/>
  <c r="P450" i="14"/>
  <c r="R450" i="14" s="1"/>
  <c r="O1089" i="13"/>
  <c r="N785" i="13"/>
  <c r="P785" i="13" s="1"/>
  <c r="N82" i="15"/>
  <c r="O82" i="15" s="1"/>
  <c r="N883" i="15"/>
  <c r="P883" i="15" s="1"/>
  <c r="N634" i="15"/>
  <c r="P634" i="15" s="1"/>
  <c r="P34" i="13"/>
  <c r="O935" i="13" l="1"/>
  <c r="N936" i="13" s="1"/>
  <c r="P936" i="13" s="1"/>
  <c r="N1236" i="15"/>
  <c r="O1236" i="15" s="1"/>
  <c r="P41" i="14"/>
  <c r="O1297" i="15"/>
  <c r="P783" i="15"/>
  <c r="Q41" i="14"/>
  <c r="Q450" i="14"/>
  <c r="P451" i="14" s="1"/>
  <c r="Q451" i="14" s="1"/>
  <c r="R41" i="14"/>
  <c r="P978" i="13"/>
  <c r="N979" i="13" s="1"/>
  <c r="P1032" i="15"/>
  <c r="P738" i="15"/>
  <c r="N739" i="15" s="1"/>
  <c r="P739" i="15" s="1"/>
  <c r="O177" i="15"/>
  <c r="N178" i="15" s="1"/>
  <c r="P178" i="15" s="1"/>
  <c r="P487" i="13"/>
  <c r="N488" i="13" s="1"/>
  <c r="P1132" i="15"/>
  <c r="O1132" i="15"/>
  <c r="N784" i="15"/>
  <c r="P784" i="15" s="1"/>
  <c r="P984" i="15"/>
  <c r="O537" i="13"/>
  <c r="O434" i="15"/>
  <c r="R296" i="14"/>
  <c r="P297" i="14" s="1"/>
  <c r="R297" i="14" s="1"/>
  <c r="P488" i="15"/>
  <c r="P389" i="15"/>
  <c r="P42" i="14"/>
  <c r="Q42" i="14" s="1"/>
  <c r="O435" i="13"/>
  <c r="P236" i="13"/>
  <c r="N1183" i="15"/>
  <c r="O1183" i="15" s="1"/>
  <c r="O834" i="15"/>
  <c r="O1092" i="15"/>
  <c r="O634" i="15"/>
  <c r="P287" i="15"/>
  <c r="P89" i="14"/>
  <c r="R89" i="14" s="1"/>
  <c r="P1236" i="15"/>
  <c r="P583" i="15"/>
  <c r="P386" i="13"/>
  <c r="O682" i="15"/>
  <c r="R499" i="14"/>
  <c r="P500" i="14" s="1"/>
  <c r="R500" i="14" s="1"/>
  <c r="O688" i="13"/>
  <c r="O134" i="15"/>
  <c r="P398" i="14"/>
  <c r="Q398" i="14" s="1"/>
  <c r="N1131" i="13"/>
  <c r="O1131" i="13" s="1"/>
  <c r="O291" i="13"/>
  <c r="N332" i="15"/>
  <c r="P332" i="15" s="1"/>
  <c r="N133" i="13"/>
  <c r="P133" i="13" s="1"/>
  <c r="P82" i="15"/>
  <c r="N83" i="15" s="1"/>
  <c r="P83" i="15" s="1"/>
  <c r="O733" i="13"/>
  <c r="N35" i="13"/>
  <c r="O35" i="13" s="1"/>
  <c r="O38" i="15"/>
  <c r="O330" i="13"/>
  <c r="O883" i="15"/>
  <c r="P349" i="14"/>
  <c r="Q349" i="14" s="1"/>
  <c r="P238" i="14"/>
  <c r="Q238" i="14" s="1"/>
  <c r="P1231" i="13"/>
  <c r="N1037" i="13"/>
  <c r="P1037" i="13" s="1"/>
  <c r="O785" i="13"/>
  <c r="Q141" i="14"/>
  <c r="O632" i="13"/>
  <c r="N889" i="13"/>
  <c r="P889" i="13" s="1"/>
  <c r="N1298" i="15"/>
  <c r="O1298" i="15" s="1"/>
  <c r="O534" i="15"/>
  <c r="N1185" i="13"/>
  <c r="P1185" i="13" s="1"/>
  <c r="O939" i="15"/>
  <c r="N833" i="13"/>
  <c r="O833" i="13" s="1"/>
  <c r="P89" i="13"/>
  <c r="P197" i="14"/>
  <c r="R197" i="14" s="1"/>
  <c r="N1090" i="13"/>
  <c r="O1090" i="13" s="1"/>
  <c r="O584" i="13"/>
  <c r="N238" i="15"/>
  <c r="P238" i="15" s="1"/>
  <c r="P184" i="13"/>
  <c r="Q197" i="14" l="1"/>
  <c r="P198" i="14" s="1"/>
  <c r="R198" i="14" s="1"/>
  <c r="P1183" i="15"/>
  <c r="O739" i="15"/>
  <c r="O488" i="13"/>
  <c r="P488" i="13"/>
  <c r="O979" i="13"/>
  <c r="P979" i="13"/>
  <c r="N980" i="13" s="1"/>
  <c r="O980" i="13" s="1"/>
  <c r="N1033" i="15"/>
  <c r="O1033" i="15" s="1"/>
  <c r="P1033" i="15"/>
  <c r="O332" i="15"/>
  <c r="N333" i="15" s="1"/>
  <c r="O333" i="15" s="1"/>
  <c r="R238" i="14"/>
  <c r="P239" i="14" s="1"/>
  <c r="Q239" i="14" s="1"/>
  <c r="P1090" i="13"/>
  <c r="N1091" i="13" s="1"/>
  <c r="O1091" i="13" s="1"/>
  <c r="N288" i="15"/>
  <c r="O288" i="15" s="1"/>
  <c r="R451" i="14"/>
  <c r="P452" i="14" s="1"/>
  <c r="Q452" i="14" s="1"/>
  <c r="P1298" i="15"/>
  <c r="N1299" i="15"/>
  <c r="P1299" i="15" s="1"/>
  <c r="N1184" i="15"/>
  <c r="P1184" i="15" s="1"/>
  <c r="N185" i="13"/>
  <c r="O185" i="13" s="1"/>
  <c r="N683" i="15"/>
  <c r="O683" i="15" s="1"/>
  <c r="N90" i="13"/>
  <c r="O90" i="13" s="1"/>
  <c r="N489" i="13"/>
  <c r="P489" i="13" s="1"/>
  <c r="N436" i="13"/>
  <c r="P436" i="13" s="1"/>
  <c r="N1237" i="15"/>
  <c r="O1237" i="15" s="1"/>
  <c r="R349" i="14"/>
  <c r="N292" i="13"/>
  <c r="P292" i="13" s="1"/>
  <c r="O83" i="15"/>
  <c r="O889" i="13"/>
  <c r="R42" i="14"/>
  <c r="Q297" i="14"/>
  <c r="N884" i="15"/>
  <c r="O884" i="15" s="1"/>
  <c r="N331" i="13"/>
  <c r="P331" i="13" s="1"/>
  <c r="N633" i="13"/>
  <c r="P633" i="13" s="1"/>
  <c r="N39" i="15"/>
  <c r="P39" i="15" s="1"/>
  <c r="P1131" i="13"/>
  <c r="O936" i="13"/>
  <c r="N390" i="15"/>
  <c r="O390" i="15" s="1"/>
  <c r="N237" i="13"/>
  <c r="O237" i="13" s="1"/>
  <c r="P833" i="13"/>
  <c r="N734" i="13"/>
  <c r="O734" i="13" s="1"/>
  <c r="Q500" i="14"/>
  <c r="Q89" i="14"/>
  <c r="N584" i="15"/>
  <c r="O584" i="15" s="1"/>
  <c r="N740" i="15"/>
  <c r="P740" i="15" s="1"/>
  <c r="O238" i="15"/>
  <c r="N940" i="15"/>
  <c r="O940" i="15" s="1"/>
  <c r="O178" i="15"/>
  <c r="N435" i="15"/>
  <c r="P435" i="15" s="1"/>
  <c r="O784" i="15"/>
  <c r="N489" i="15"/>
  <c r="O489" i="15" s="1"/>
  <c r="N786" i="13"/>
  <c r="P786" i="13" s="1"/>
  <c r="N538" i="13"/>
  <c r="P538" i="13" s="1"/>
  <c r="P142" i="14"/>
  <c r="Q142" i="14" s="1"/>
  <c r="O1185" i="13"/>
  <c r="R398" i="14"/>
  <c r="P399" i="14" s="1"/>
  <c r="N635" i="15"/>
  <c r="P635" i="15" s="1"/>
  <c r="N387" i="13"/>
  <c r="O387" i="13" s="1"/>
  <c r="N985" i="15"/>
  <c r="O985" i="15" s="1"/>
  <c r="N585" i="13"/>
  <c r="O585" i="13" s="1"/>
  <c r="O133" i="13"/>
  <c r="O1037" i="13"/>
  <c r="N1093" i="15"/>
  <c r="P1093" i="15" s="1"/>
  <c r="N535" i="15"/>
  <c r="O535" i="15" s="1"/>
  <c r="N135" i="15"/>
  <c r="P135" i="15" s="1"/>
  <c r="N835" i="15"/>
  <c r="O835" i="15" s="1"/>
  <c r="N1232" i="13"/>
  <c r="O1232" i="13" s="1"/>
  <c r="N689" i="13"/>
  <c r="P689" i="13" s="1"/>
  <c r="N1133" i="15"/>
  <c r="P1133" i="15" s="1"/>
  <c r="P35" i="13"/>
  <c r="N36" i="13" s="1"/>
  <c r="O36" i="13" s="1"/>
  <c r="P980" i="13" l="1"/>
  <c r="N981" i="13" s="1"/>
  <c r="O981" i="13" s="1"/>
  <c r="P387" i="13"/>
  <c r="P237" i="13"/>
  <c r="P884" i="15"/>
  <c r="O1133" i="15"/>
  <c r="P940" i="15"/>
  <c r="P90" i="13"/>
  <c r="P734" i="13"/>
  <c r="N735" i="13" s="1"/>
  <c r="P288" i="15"/>
  <c r="O135" i="15"/>
  <c r="N136" i="15" s="1"/>
  <c r="O136" i="15" s="1"/>
  <c r="P489" i="15"/>
  <c r="N490" i="15" s="1"/>
  <c r="P390" i="15"/>
  <c r="N1034" i="15"/>
  <c r="R399" i="14"/>
  <c r="Q399" i="14"/>
  <c r="P1132" i="13"/>
  <c r="N84" i="15"/>
  <c r="O84" i="15" s="1"/>
  <c r="P683" i="15"/>
  <c r="O1184" i="15"/>
  <c r="P981" i="13"/>
  <c r="P298" i="14"/>
  <c r="R298" i="14" s="1"/>
  <c r="O740" i="15"/>
  <c r="O1093" i="15"/>
  <c r="P333" i="15"/>
  <c r="N334" i="15" s="1"/>
  <c r="P334" i="15" s="1"/>
  <c r="O538" i="13"/>
  <c r="P36" i="13"/>
  <c r="O292" i="13"/>
  <c r="P585" i="13"/>
  <c r="R452" i="14"/>
  <c r="P1091" i="13"/>
  <c r="N1038" i="13"/>
  <c r="P1038" i="13" s="1"/>
  <c r="O633" i="13"/>
  <c r="P501" i="14"/>
  <c r="R501" i="14" s="1"/>
  <c r="O331" i="13"/>
  <c r="N834" i="13"/>
  <c r="O834" i="13" s="1"/>
  <c r="P1232" i="13"/>
  <c r="N1233" i="13" s="1"/>
  <c r="N134" i="13"/>
  <c r="O134" i="13" s="1"/>
  <c r="N1132" i="13"/>
  <c r="O1132" i="13" s="1"/>
  <c r="P185" i="13"/>
  <c r="N941" i="15"/>
  <c r="P941" i="15" s="1"/>
  <c r="N890" i="13"/>
  <c r="P890" i="13" s="1"/>
  <c r="R239" i="14"/>
  <c r="P240" i="14" s="1"/>
  <c r="Q240" i="14" s="1"/>
  <c r="N388" i="13"/>
  <c r="P388" i="13" s="1"/>
  <c r="N785" i="15"/>
  <c r="P785" i="15" s="1"/>
  <c r="O436" i="13"/>
  <c r="P985" i="15"/>
  <c r="N986" i="15" s="1"/>
  <c r="R142" i="14"/>
  <c r="P143" i="14" s="1"/>
  <c r="P90" i="14"/>
  <c r="Q90" i="14" s="1"/>
  <c r="N885" i="15"/>
  <c r="O885" i="15" s="1"/>
  <c r="P350" i="14"/>
  <c r="Q350" i="14" s="1"/>
  <c r="P584" i="15"/>
  <c r="N585" i="15"/>
  <c r="O585" i="15" s="1"/>
  <c r="N1134" i="15"/>
  <c r="O1134" i="15" s="1"/>
  <c r="O435" i="15"/>
  <c r="P43" i="14"/>
  <c r="Q43" i="14" s="1"/>
  <c r="O39" i="15"/>
  <c r="P835" i="15"/>
  <c r="O489" i="13"/>
  <c r="O1299" i="15"/>
  <c r="N1300" i="15" s="1"/>
  <c r="Q1255" i="15" s="1"/>
  <c r="O786" i="13"/>
  <c r="O635" i="15"/>
  <c r="N391" i="15"/>
  <c r="O391" i="15" s="1"/>
  <c r="Q198" i="14"/>
  <c r="N239" i="15"/>
  <c r="O239" i="15" s="1"/>
  <c r="N238" i="13"/>
  <c r="P238" i="13" s="1"/>
  <c r="O689" i="13"/>
  <c r="P535" i="15"/>
  <c r="N536" i="15" s="1"/>
  <c r="O536" i="15" s="1"/>
  <c r="N179" i="15"/>
  <c r="P179" i="15" s="1"/>
  <c r="N1186" i="13"/>
  <c r="P1186" i="13" s="1"/>
  <c r="N937" i="13"/>
  <c r="P937" i="13" s="1"/>
  <c r="N91" i="13"/>
  <c r="P91" i="13" s="1"/>
  <c r="P1237" i="15"/>
  <c r="N1238" i="15" s="1"/>
  <c r="P1238" i="15" s="1"/>
  <c r="P490" i="15" l="1"/>
  <c r="O490" i="15"/>
  <c r="O735" i="13"/>
  <c r="P735" i="13"/>
  <c r="Q501" i="14"/>
  <c r="P84" i="15"/>
  <c r="N85" i="15" s="1"/>
  <c r="P1134" i="15"/>
  <c r="P885" i="15"/>
  <c r="N886" i="15" s="1"/>
  <c r="P886" i="15" s="1"/>
  <c r="O91" i="13"/>
  <c r="N92" i="13" s="1"/>
  <c r="O92" i="13" s="1"/>
  <c r="P1034" i="15"/>
  <c r="O1034" i="15"/>
  <c r="N1035" i="15" s="1"/>
  <c r="P1035" i="15" s="1"/>
  <c r="N289" i="15"/>
  <c r="O289" i="15" s="1"/>
  <c r="O1038" i="13"/>
  <c r="N1039" i="13" s="1"/>
  <c r="P1039" i="13" s="1"/>
  <c r="P536" i="15"/>
  <c r="N537" i="15" s="1"/>
  <c r="P537" i="15" s="1"/>
  <c r="Q143" i="14"/>
  <c r="R143" i="14"/>
  <c r="P986" i="15"/>
  <c r="O986" i="15"/>
  <c r="N736" i="13"/>
  <c r="O736" i="13" s="1"/>
  <c r="O1233" i="13"/>
  <c r="P1233" i="13"/>
  <c r="N1185" i="15"/>
  <c r="O1185" i="15" s="1"/>
  <c r="R90" i="14"/>
  <c r="P91" i="14" s="1"/>
  <c r="Q91" i="14" s="1"/>
  <c r="P134" i="13"/>
  <c r="N135" i="13" s="1"/>
  <c r="O135" i="13" s="1"/>
  <c r="O334" i="15"/>
  <c r="R240" i="14"/>
  <c r="P241" i="14" s="1"/>
  <c r="Q241" i="14" s="1"/>
  <c r="N293" i="13"/>
  <c r="P293" i="13" s="1"/>
  <c r="N586" i="13"/>
  <c r="O586" i="13" s="1"/>
  <c r="P239" i="15"/>
  <c r="N240" i="15" s="1"/>
  <c r="O240" i="15" s="1"/>
  <c r="P391" i="15"/>
  <c r="P585" i="15"/>
  <c r="N586" i="15" s="1"/>
  <c r="O941" i="15"/>
  <c r="O1238" i="15"/>
  <c r="P400" i="14"/>
  <c r="Q400" i="14" s="1"/>
  <c r="P199" i="14"/>
  <c r="R199" i="14" s="1"/>
  <c r="O890" i="13"/>
  <c r="N437" i="13"/>
  <c r="O437" i="13" s="1"/>
  <c r="N1094" i="15"/>
  <c r="O1094" i="15" s="1"/>
  <c r="O179" i="15"/>
  <c r="N332" i="13"/>
  <c r="P332" i="13" s="1"/>
  <c r="N186" i="13"/>
  <c r="O186" i="13" s="1"/>
  <c r="R43" i="14"/>
  <c r="P44" i="14" s="1"/>
  <c r="Q44" i="14" s="1"/>
  <c r="N1135" i="15"/>
  <c r="P1135" i="15" s="1"/>
  <c r="N982" i="13"/>
  <c r="O982" i="13" s="1"/>
  <c r="O1186" i="13"/>
  <c r="N636" i="15"/>
  <c r="O636" i="15" s="1"/>
  <c r="N1092" i="13"/>
  <c r="O1092" i="13" s="1"/>
  <c r="N490" i="13"/>
  <c r="P490" i="13" s="1"/>
  <c r="O785" i="15"/>
  <c r="N1133" i="13"/>
  <c r="P1133" i="13" s="1"/>
  <c r="R350" i="14"/>
  <c r="P453" i="14"/>
  <c r="Q453" i="14" s="1"/>
  <c r="Q1258" i="15"/>
  <c r="R1258" i="15" s="1"/>
  <c r="Q1259" i="15" s="1"/>
  <c r="S1258" i="15"/>
  <c r="N836" i="15"/>
  <c r="O836" i="15" s="1"/>
  <c r="N37" i="13"/>
  <c r="O37" i="13" s="1"/>
  <c r="O1035" i="15"/>
  <c r="P502" i="14"/>
  <c r="Q502" i="14" s="1"/>
  <c r="N741" i="15"/>
  <c r="P741" i="15" s="1"/>
  <c r="N40" i="15"/>
  <c r="P40" i="15" s="1"/>
  <c r="O388" i="13"/>
  <c r="N634" i="13"/>
  <c r="O634" i="13" s="1"/>
  <c r="N684" i="15"/>
  <c r="O684" i="15" s="1"/>
  <c r="N539" i="13"/>
  <c r="O539" i="13" s="1"/>
  <c r="N787" i="13"/>
  <c r="P787" i="13" s="1"/>
  <c r="N436" i="15"/>
  <c r="O436" i="15" s="1"/>
  <c r="P136" i="15"/>
  <c r="Q298" i="14"/>
  <c r="P834" i="13"/>
  <c r="N835" i="13" s="1"/>
  <c r="O937" i="13"/>
  <c r="N690" i="13"/>
  <c r="P690" i="13" s="1"/>
  <c r="N491" i="15"/>
  <c r="P491" i="15" s="1"/>
  <c r="O238" i="13"/>
  <c r="P1185" i="15" l="1"/>
  <c r="P636" i="15"/>
  <c r="P85" i="15"/>
  <c r="O85" i="15"/>
  <c r="P186" i="13"/>
  <c r="P437" i="13"/>
  <c r="R91" i="14"/>
  <c r="P92" i="14" s="1"/>
  <c r="R92" i="14" s="1"/>
  <c r="P1092" i="13"/>
  <c r="R400" i="14"/>
  <c r="P37" i="13"/>
  <c r="N38" i="13" s="1"/>
  <c r="O38" i="13" s="1"/>
  <c r="P736" i="13"/>
  <c r="P240" i="15"/>
  <c r="N241" i="15" s="1"/>
  <c r="P241" i="15" s="1"/>
  <c r="P135" i="13"/>
  <c r="P436" i="15"/>
  <c r="N437" i="15" s="1"/>
  <c r="P437" i="15" s="1"/>
  <c r="P289" i="15"/>
  <c r="N136" i="13"/>
  <c r="P136" i="13" s="1"/>
  <c r="P835" i="13"/>
  <c r="O835" i="13"/>
  <c r="N1186" i="15"/>
  <c r="O1186" i="15" s="1"/>
  <c r="P586" i="15"/>
  <c r="O586" i="15"/>
  <c r="P401" i="14"/>
  <c r="R401" i="14" s="1"/>
  <c r="P1094" i="15"/>
  <c r="P92" i="13"/>
  <c r="N93" i="13" s="1"/>
  <c r="P93" i="13" s="1"/>
  <c r="R241" i="14"/>
  <c r="P242" i="14" s="1"/>
  <c r="P299" i="14"/>
  <c r="R299" i="14" s="1"/>
  <c r="P634" i="13"/>
  <c r="N635" i="13" s="1"/>
  <c r="P635" i="13" s="1"/>
  <c r="N1234" i="13"/>
  <c r="P1234" i="13" s="1"/>
  <c r="R453" i="14"/>
  <c r="P454" i="14" s="1"/>
  <c r="Q454" i="14" s="1"/>
  <c r="N137" i="15"/>
  <c r="O137" i="15" s="1"/>
  <c r="P982" i="13"/>
  <c r="N983" i="13" s="1"/>
  <c r="P983" i="13" s="1"/>
  <c r="N938" i="13"/>
  <c r="P938" i="13" s="1"/>
  <c r="P836" i="15"/>
  <c r="N837" i="15" s="1"/>
  <c r="O837" i="15" s="1"/>
  <c r="O741" i="15"/>
  <c r="O1133" i="13"/>
  <c r="O537" i="15"/>
  <c r="O293" i="13"/>
  <c r="N987" i="15"/>
  <c r="O987" i="15" s="1"/>
  <c r="N86" i="15"/>
  <c r="P86" i="15" s="1"/>
  <c r="N942" i="15"/>
  <c r="P942" i="15" s="1"/>
  <c r="N1036" i="15"/>
  <c r="O1036" i="15" s="1"/>
  <c r="O1135" i="15"/>
  <c r="R44" i="14"/>
  <c r="N187" i="13"/>
  <c r="O187" i="13" s="1"/>
  <c r="N637" i="15"/>
  <c r="O637" i="15" s="1"/>
  <c r="R502" i="14"/>
  <c r="P503" i="14" s="1"/>
  <c r="R503" i="14" s="1"/>
  <c r="O491" i="15"/>
  <c r="O787" i="13"/>
  <c r="N786" i="15"/>
  <c r="P786" i="15" s="1"/>
  <c r="N891" i="13"/>
  <c r="O891" i="13" s="1"/>
  <c r="N180" i="15"/>
  <c r="P180" i="15" s="1"/>
  <c r="N1239" i="15"/>
  <c r="P1239" i="15" s="1"/>
  <c r="N438" i="13"/>
  <c r="P438" i="13" s="1"/>
  <c r="O40" i="15"/>
  <c r="O332" i="13"/>
  <c r="N335" i="15"/>
  <c r="P335" i="15" s="1"/>
  <c r="P144" i="14"/>
  <c r="R144" i="14" s="1"/>
  <c r="N1187" i="13"/>
  <c r="O1187" i="13" s="1"/>
  <c r="O490" i="13"/>
  <c r="Q199" i="14"/>
  <c r="N392" i="15"/>
  <c r="O392" i="15" s="1"/>
  <c r="O886" i="15"/>
  <c r="P684" i="15"/>
  <c r="O690" i="13"/>
  <c r="P351" i="14"/>
  <c r="Q351" i="14" s="1"/>
  <c r="N239" i="13"/>
  <c r="P239" i="13" s="1"/>
  <c r="P539" i="13"/>
  <c r="O1039" i="13"/>
  <c r="N1093" i="13"/>
  <c r="P1093" i="13" s="1"/>
  <c r="P586" i="13"/>
  <c r="N587" i="13" s="1"/>
  <c r="O587" i="13" s="1"/>
  <c r="N737" i="13"/>
  <c r="P737" i="13" s="1"/>
  <c r="N685" i="15"/>
  <c r="P685" i="15" s="1"/>
  <c r="N389" i="13"/>
  <c r="O389" i="13" s="1"/>
  <c r="S1259" i="15"/>
  <c r="R1259" i="15"/>
  <c r="R351" i="14" l="1"/>
  <c r="P137" i="15"/>
  <c r="Q401" i="14"/>
  <c r="O942" i="15"/>
  <c r="P392" i="15"/>
  <c r="N393" i="15" s="1"/>
  <c r="O393" i="15" s="1"/>
  <c r="P637" i="15"/>
  <c r="N290" i="15"/>
  <c r="O290" i="15" s="1"/>
  <c r="O635" i="13"/>
  <c r="N636" i="13" s="1"/>
  <c r="P636" i="13" s="1"/>
  <c r="P1187" i="13"/>
  <c r="N1188" i="13" s="1"/>
  <c r="P1188" i="13" s="1"/>
  <c r="Q242" i="14"/>
  <c r="R242" i="14"/>
  <c r="N892" i="13"/>
  <c r="O892" i="13" s="1"/>
  <c r="N1187" i="15"/>
  <c r="O1187" i="15" s="1"/>
  <c r="N390" i="13"/>
  <c r="O390" i="13" s="1"/>
  <c r="N1037" i="15"/>
  <c r="O1037" i="15" s="1"/>
  <c r="Q144" i="14"/>
  <c r="Q503" i="14"/>
  <c r="Q92" i="14"/>
  <c r="P389" i="13"/>
  <c r="P402" i="14"/>
  <c r="R402" i="14" s="1"/>
  <c r="O180" i="15"/>
  <c r="O685" i="15"/>
  <c r="O1234" i="13"/>
  <c r="N836" i="13"/>
  <c r="P836" i="13" s="1"/>
  <c r="N1134" i="13"/>
  <c r="O1134" i="13" s="1"/>
  <c r="P891" i="13"/>
  <c r="P1186" i="15"/>
  <c r="O335" i="15"/>
  <c r="R454" i="14"/>
  <c r="O93" i="13"/>
  <c r="N638" i="15"/>
  <c r="P638" i="15" s="1"/>
  <c r="P587" i="13"/>
  <c r="O737" i="13"/>
  <c r="P1036" i="15"/>
  <c r="N742" i="15"/>
  <c r="P742" i="15" s="1"/>
  <c r="O983" i="13"/>
  <c r="N540" i="13"/>
  <c r="O540" i="13" s="1"/>
  <c r="O437" i="15"/>
  <c r="Q1260" i="15"/>
  <c r="S1260" i="15" s="1"/>
  <c r="P38" i="13"/>
  <c r="N39" i="13" s="1"/>
  <c r="O39" i="13" s="1"/>
  <c r="N691" i="13"/>
  <c r="O691" i="13" s="1"/>
  <c r="O786" i="15"/>
  <c r="P45" i="14"/>
  <c r="Q45" i="14" s="1"/>
  <c r="P987" i="15"/>
  <c r="N988" i="15" s="1"/>
  <c r="P988" i="15" s="1"/>
  <c r="N294" i="13"/>
  <c r="P294" i="13" s="1"/>
  <c r="N887" i="15"/>
  <c r="P887" i="15" s="1"/>
  <c r="P187" i="13"/>
  <c r="N188" i="13" s="1"/>
  <c r="N333" i="13"/>
  <c r="O333" i="13" s="1"/>
  <c r="N788" i="13"/>
  <c r="O788" i="13" s="1"/>
  <c r="O938" i="13"/>
  <c r="Q299" i="14"/>
  <c r="N587" i="15"/>
  <c r="P587" i="15" s="1"/>
  <c r="O1239" i="15"/>
  <c r="O239" i="13"/>
  <c r="N538" i="15"/>
  <c r="O538" i="15" s="1"/>
  <c r="N492" i="15"/>
  <c r="P492" i="15" s="1"/>
  <c r="N1095" i="15"/>
  <c r="O1095" i="15" s="1"/>
  <c r="O241" i="15"/>
  <c r="P352" i="14"/>
  <c r="R352" i="14" s="1"/>
  <c r="N41" i="15"/>
  <c r="P41" i="15" s="1"/>
  <c r="P837" i="15"/>
  <c r="O1093" i="13"/>
  <c r="P200" i="14"/>
  <c r="R200" i="14" s="1"/>
  <c r="N491" i="13"/>
  <c r="P491" i="13" s="1"/>
  <c r="O438" i="13"/>
  <c r="O86" i="15"/>
  <c r="O136" i="13"/>
  <c r="N1136" i="15"/>
  <c r="P1136" i="15" s="1"/>
  <c r="N943" i="15"/>
  <c r="P943" i="15" s="1"/>
  <c r="N1040" i="13"/>
  <c r="P1040" i="13" s="1"/>
  <c r="N138" i="15"/>
  <c r="P138" i="15" s="1"/>
  <c r="O1040" i="13" l="1"/>
  <c r="P691" i="13"/>
  <c r="P393" i="15"/>
  <c r="Q200" i="14"/>
  <c r="P201" i="14" s="1"/>
  <c r="R201" i="14" s="1"/>
  <c r="P1037" i="15"/>
  <c r="P290" i="15"/>
  <c r="N291" i="15" s="1"/>
  <c r="O291" i="15" s="1"/>
  <c r="P1187" i="15"/>
  <c r="N1188" i="15" s="1"/>
  <c r="O1188" i="15" s="1"/>
  <c r="P892" i="13"/>
  <c r="N893" i="13" s="1"/>
  <c r="O893" i="13" s="1"/>
  <c r="O294" i="13"/>
  <c r="P188" i="13"/>
  <c r="O188" i="13"/>
  <c r="N1038" i="15"/>
  <c r="P1038" i="15" s="1"/>
  <c r="N391" i="13"/>
  <c r="O391" i="13" s="1"/>
  <c r="N394" i="15"/>
  <c r="P394" i="15" s="1"/>
  <c r="N1041" i="13"/>
  <c r="P1041" i="13" s="1"/>
  <c r="N181" i="15"/>
  <c r="P181" i="15" s="1"/>
  <c r="P333" i="13"/>
  <c r="N838" i="15"/>
  <c r="O838" i="15" s="1"/>
  <c r="O988" i="15"/>
  <c r="N1094" i="13"/>
  <c r="O1094" i="13" s="1"/>
  <c r="N240" i="13"/>
  <c r="O240" i="13" s="1"/>
  <c r="Q402" i="14"/>
  <c r="N692" i="13"/>
  <c r="O692" i="13" s="1"/>
  <c r="P390" i="13"/>
  <c r="N1240" i="15"/>
  <c r="P1240" i="15" s="1"/>
  <c r="Q352" i="14"/>
  <c r="O587" i="15"/>
  <c r="O887" i="15"/>
  <c r="R1260" i="15"/>
  <c r="N336" i="15"/>
  <c r="P336" i="15" s="1"/>
  <c r="O636" i="13"/>
  <c r="P39" i="13"/>
  <c r="N40" i="13" s="1"/>
  <c r="O638" i="15"/>
  <c r="P455" i="14"/>
  <c r="Q455" i="14" s="1"/>
  <c r="P538" i="15"/>
  <c r="N539" i="15" s="1"/>
  <c r="P539" i="15" s="1"/>
  <c r="O1188" i="13"/>
  <c r="P300" i="14"/>
  <c r="Q300" i="14" s="1"/>
  <c r="N438" i="15"/>
  <c r="O438" i="15" s="1"/>
  <c r="P1095" i="15"/>
  <c r="N1096" i="15" s="1"/>
  <c r="O1096" i="15" s="1"/>
  <c r="N984" i="13"/>
  <c r="P984" i="13" s="1"/>
  <c r="P1134" i="13"/>
  <c r="P504" i="14"/>
  <c r="R504" i="14" s="1"/>
  <c r="N1235" i="13"/>
  <c r="O1235" i="13" s="1"/>
  <c r="O41" i="15"/>
  <c r="N87" i="15"/>
  <c r="P87" i="15" s="1"/>
  <c r="N295" i="13"/>
  <c r="P295" i="13" s="1"/>
  <c r="P145" i="14"/>
  <c r="Q145" i="14" s="1"/>
  <c r="P243" i="14"/>
  <c r="R243" i="14" s="1"/>
  <c r="N686" i="15"/>
  <c r="P686" i="15" s="1"/>
  <c r="P788" i="13"/>
  <c r="P540" i="13"/>
  <c r="N588" i="13"/>
  <c r="O588" i="13" s="1"/>
  <c r="O943" i="15"/>
  <c r="N137" i="13"/>
  <c r="P137" i="13" s="1"/>
  <c r="N242" i="15"/>
  <c r="O242" i="15" s="1"/>
  <c r="N939" i="13"/>
  <c r="O939" i="13" s="1"/>
  <c r="O491" i="13"/>
  <c r="O138" i="15"/>
  <c r="O492" i="15"/>
  <c r="O742" i="15"/>
  <c r="N787" i="15"/>
  <c r="O787" i="15" s="1"/>
  <c r="O836" i="13"/>
  <c r="R45" i="14"/>
  <c r="N738" i="13"/>
  <c r="O738" i="13" s="1"/>
  <c r="N94" i="13"/>
  <c r="P94" i="13" s="1"/>
  <c r="O1136" i="15"/>
  <c r="N439" i="13"/>
  <c r="P439" i="13" s="1"/>
  <c r="P93" i="14"/>
  <c r="R93" i="14" s="1"/>
  <c r="P438" i="15" l="1"/>
  <c r="P291" i="15"/>
  <c r="N292" i="15" s="1"/>
  <c r="O292" i="15" s="1"/>
  <c r="P588" i="13"/>
  <c r="P240" i="13"/>
  <c r="N241" i="13" s="1"/>
  <c r="O241" i="13" s="1"/>
  <c r="O336" i="15"/>
  <c r="P1096" i="15"/>
  <c r="N1097" i="15" s="1"/>
  <c r="P1097" i="15" s="1"/>
  <c r="P46" i="14"/>
  <c r="Q46" i="14" s="1"/>
  <c r="P391" i="13"/>
  <c r="N392" i="13" s="1"/>
  <c r="O392" i="13" s="1"/>
  <c r="O40" i="13"/>
  <c r="P40" i="13"/>
  <c r="N439" i="15"/>
  <c r="P439" i="15" s="1"/>
  <c r="P1135" i="13"/>
  <c r="N243" i="15"/>
  <c r="P243" i="15" s="1"/>
  <c r="N693" i="13"/>
  <c r="P693" i="13" s="1"/>
  <c r="P939" i="13"/>
  <c r="P893" i="13"/>
  <c r="N894" i="13" s="1"/>
  <c r="P894" i="13" s="1"/>
  <c r="P1235" i="13"/>
  <c r="P353" i="14"/>
  <c r="R353" i="14" s="1"/>
  <c r="O94" i="13"/>
  <c r="O1240" i="15"/>
  <c r="Q504" i="14"/>
  <c r="P242" i="15"/>
  <c r="N639" i="15"/>
  <c r="O639" i="15" s="1"/>
  <c r="P692" i="13"/>
  <c r="O181" i="15"/>
  <c r="Q201" i="14"/>
  <c r="Q243" i="14"/>
  <c r="P738" i="13"/>
  <c r="N739" i="13" s="1"/>
  <c r="P739" i="13" s="1"/>
  <c r="O137" i="13"/>
  <c r="O984" i="13"/>
  <c r="P403" i="14"/>
  <c r="Q403" i="14" s="1"/>
  <c r="P838" i="15"/>
  <c r="N839" i="15" s="1"/>
  <c r="N334" i="13"/>
  <c r="O334" i="13" s="1"/>
  <c r="N1137" i="15"/>
  <c r="O1137" i="15" s="1"/>
  <c r="P1188" i="15"/>
  <c r="R300" i="14"/>
  <c r="R145" i="14"/>
  <c r="P146" i="14" s="1"/>
  <c r="Q146" i="14" s="1"/>
  <c r="N637" i="13"/>
  <c r="P637" i="13" s="1"/>
  <c r="O1041" i="13"/>
  <c r="N1135" i="13"/>
  <c r="O1135" i="13" s="1"/>
  <c r="N1189" i="13"/>
  <c r="O1189" i="13" s="1"/>
  <c r="N589" i="13"/>
  <c r="O589" i="13" s="1"/>
  <c r="O295" i="13"/>
  <c r="N541" i="13"/>
  <c r="O541" i="13" s="1"/>
  <c r="O686" i="15"/>
  <c r="P787" i="15"/>
  <c r="N337" i="15"/>
  <c r="P337" i="15" s="1"/>
  <c r="N789" i="13"/>
  <c r="O789" i="13" s="1"/>
  <c r="Q93" i="14"/>
  <c r="R455" i="14"/>
  <c r="P456" i="14" s="1"/>
  <c r="R456" i="14" s="1"/>
  <c r="O1038" i="15"/>
  <c r="O539" i="15"/>
  <c r="N493" i="15"/>
  <c r="P493" i="15" s="1"/>
  <c r="O87" i="15"/>
  <c r="Q1261" i="15"/>
  <c r="R1261" i="15" s="1"/>
  <c r="P1094" i="13"/>
  <c r="N837" i="13"/>
  <c r="O837" i="13" s="1"/>
  <c r="N944" i="15"/>
  <c r="P944" i="15" s="1"/>
  <c r="N139" i="15"/>
  <c r="P139" i="15" s="1"/>
  <c r="N888" i="15"/>
  <c r="O888" i="15" s="1"/>
  <c r="O394" i="15"/>
  <c r="N189" i="13"/>
  <c r="O189" i="13" s="1"/>
  <c r="N743" i="15"/>
  <c r="O743" i="15" s="1"/>
  <c r="O439" i="13"/>
  <c r="N492" i="13"/>
  <c r="P492" i="13" s="1"/>
  <c r="N42" i="15"/>
  <c r="P42" i="15" s="1"/>
  <c r="N588" i="15"/>
  <c r="P588" i="15" s="1"/>
  <c r="N989" i="15"/>
  <c r="O989" i="15" s="1"/>
  <c r="O637" i="13" l="1"/>
  <c r="R46" i="14"/>
  <c r="P47" i="14" s="1"/>
  <c r="O693" i="13"/>
  <c r="P292" i="15"/>
  <c r="N293" i="15" s="1"/>
  <c r="P789" i="13"/>
  <c r="N790" i="13" s="1"/>
  <c r="P790" i="13" s="1"/>
  <c r="P541" i="13"/>
  <c r="N542" i="13" s="1"/>
  <c r="P542" i="13" s="1"/>
  <c r="O839" i="15"/>
  <c r="P839" i="15"/>
  <c r="O1097" i="15"/>
  <c r="O243" i="15"/>
  <c r="N638" i="13"/>
  <c r="P638" i="13" s="1"/>
  <c r="Q353" i="14"/>
  <c r="P202" i="14"/>
  <c r="Q202" i="14" s="1"/>
  <c r="N687" i="15"/>
  <c r="P687" i="15" s="1"/>
  <c r="N694" i="13"/>
  <c r="O694" i="13" s="1"/>
  <c r="N182" i="15"/>
  <c r="O182" i="15" s="1"/>
  <c r="P1137" i="15"/>
  <c r="N1138" i="15" s="1"/>
  <c r="N1189" i="15"/>
  <c r="O1189" i="15" s="1"/>
  <c r="R146" i="14"/>
  <c r="P147" i="14" s="1"/>
  <c r="Q147" i="14" s="1"/>
  <c r="P244" i="14"/>
  <c r="R244" i="14" s="1"/>
  <c r="O337" i="15"/>
  <c r="Q456" i="14"/>
  <c r="P189" i="13"/>
  <c r="N190" i="13" s="1"/>
  <c r="O190" i="13" s="1"/>
  <c r="P639" i="15"/>
  <c r="N640" i="15" s="1"/>
  <c r="P640" i="15" s="1"/>
  <c r="N940" i="13"/>
  <c r="O940" i="13" s="1"/>
  <c r="P743" i="15"/>
  <c r="N744" i="15" s="1"/>
  <c r="O744" i="15" s="1"/>
  <c r="O894" i="13"/>
  <c r="N296" i="13"/>
  <c r="P296" i="13" s="1"/>
  <c r="N88" i="15"/>
  <c r="O88" i="15" s="1"/>
  <c r="P888" i="15"/>
  <c r="N889" i="15" s="1"/>
  <c r="O493" i="15"/>
  <c r="P589" i="13"/>
  <c r="N1236" i="13"/>
  <c r="O1236" i="13" s="1"/>
  <c r="P837" i="13"/>
  <c r="N838" i="13" s="1"/>
  <c r="O838" i="13" s="1"/>
  <c r="P241" i="13"/>
  <c r="N242" i="13" s="1"/>
  <c r="P242" i="13" s="1"/>
  <c r="S1261" i="15"/>
  <c r="Q1262" i="15" s="1"/>
  <c r="R1262" i="15" s="1"/>
  <c r="N788" i="15"/>
  <c r="O788" i="15" s="1"/>
  <c r="O588" i="15"/>
  <c r="P505" i="14"/>
  <c r="R505" i="14" s="1"/>
  <c r="O739" i="13"/>
  <c r="P1189" i="13"/>
  <c r="R403" i="14"/>
  <c r="P404" i="14" s="1"/>
  <c r="R404" i="14" s="1"/>
  <c r="N1241" i="15"/>
  <c r="P1241" i="15" s="1"/>
  <c r="P334" i="13"/>
  <c r="N335" i="13" s="1"/>
  <c r="O335" i="13" s="1"/>
  <c r="O439" i="15"/>
  <c r="P989" i="15"/>
  <c r="N395" i="15"/>
  <c r="P395" i="15" s="1"/>
  <c r="O42" i="15"/>
  <c r="N540" i="15"/>
  <c r="O540" i="15" s="1"/>
  <c r="P301" i="14"/>
  <c r="Q301" i="14" s="1"/>
  <c r="N1095" i="13"/>
  <c r="O1095" i="13" s="1"/>
  <c r="O139" i="15"/>
  <c r="N1039" i="15"/>
  <c r="P1039" i="15" s="1"/>
  <c r="O492" i="13"/>
  <c r="N985" i="13"/>
  <c r="O985" i="13" s="1"/>
  <c r="O944" i="15"/>
  <c r="P94" i="14"/>
  <c r="R94" i="14" s="1"/>
  <c r="N1042" i="13"/>
  <c r="O1042" i="13" s="1"/>
  <c r="N138" i="13"/>
  <c r="O138" i="13" s="1"/>
  <c r="P392" i="13"/>
  <c r="N1136" i="13"/>
  <c r="P1136" i="13" s="1"/>
  <c r="N95" i="13"/>
  <c r="O95" i="13" s="1"/>
  <c r="N440" i="13"/>
  <c r="O440" i="13" s="1"/>
  <c r="N41" i="13"/>
  <c r="O41" i="13" s="1"/>
  <c r="P293" i="15" l="1"/>
  <c r="O293" i="15"/>
  <c r="R47" i="14"/>
  <c r="Q47" i="14"/>
  <c r="P744" i="15"/>
  <c r="N745" i="15" s="1"/>
  <c r="R301" i="14"/>
  <c r="P694" i="13"/>
  <c r="N695" i="13" s="1"/>
  <c r="O695" i="13" s="1"/>
  <c r="S1262" i="15"/>
  <c r="Q1263" i="15" s="1"/>
  <c r="S1263" i="15" s="1"/>
  <c r="P788" i="15"/>
  <c r="N191" i="13"/>
  <c r="P191" i="13" s="1"/>
  <c r="O1138" i="15"/>
  <c r="P1138" i="15"/>
  <c r="O889" i="15"/>
  <c r="P889" i="15"/>
  <c r="P1236" i="13"/>
  <c r="N1237" i="13" s="1"/>
  <c r="O1237" i="13" s="1"/>
  <c r="P335" i="13"/>
  <c r="P138" i="13"/>
  <c r="N139" i="13" s="1"/>
  <c r="O139" i="13" s="1"/>
  <c r="R147" i="14"/>
  <c r="N494" i="15"/>
  <c r="P494" i="15" s="1"/>
  <c r="N990" i="15"/>
  <c r="O990" i="15" s="1"/>
  <c r="N294" i="15"/>
  <c r="P294" i="15" s="1"/>
  <c r="O1039" i="15"/>
  <c r="P41" i="13"/>
  <c r="N42" i="13" s="1"/>
  <c r="Q404" i="14"/>
  <c r="O640" i="15"/>
  <c r="O790" i="13"/>
  <c r="P88" i="15"/>
  <c r="Q244" i="14"/>
  <c r="R202" i="14"/>
  <c r="P203" i="14" s="1"/>
  <c r="R203" i="14" s="1"/>
  <c r="P190" i="13"/>
  <c r="P838" i="13"/>
  <c r="N839" i="13" s="1"/>
  <c r="O839" i="13" s="1"/>
  <c r="N740" i="13"/>
  <c r="O740" i="13" s="1"/>
  <c r="P354" i="14"/>
  <c r="R354" i="14" s="1"/>
  <c r="O687" i="15"/>
  <c r="O542" i="13"/>
  <c r="P440" i="13"/>
  <c r="N441" i="13" s="1"/>
  <c r="O441" i="13" s="1"/>
  <c r="Q94" i="14"/>
  <c r="O296" i="13"/>
  <c r="N840" i="15"/>
  <c r="O840" i="15" s="1"/>
  <c r="N393" i="13"/>
  <c r="O393" i="13" s="1"/>
  <c r="N440" i="15"/>
  <c r="P440" i="15" s="1"/>
  <c r="N140" i="15"/>
  <c r="P140" i="15" s="1"/>
  <c r="O638" i="13"/>
  <c r="P1189" i="15"/>
  <c r="N1190" i="15" s="1"/>
  <c r="P540" i="15"/>
  <c r="N541" i="15" s="1"/>
  <c r="O541" i="15" s="1"/>
  <c r="P1095" i="13"/>
  <c r="N1096" i="13" s="1"/>
  <c r="P1096" i="13" s="1"/>
  <c r="P95" i="13"/>
  <c r="N589" i="15"/>
  <c r="O589" i="15" s="1"/>
  <c r="N244" i="15"/>
  <c r="O244" i="15" s="1"/>
  <c r="O242" i="13"/>
  <c r="N590" i="13"/>
  <c r="O590" i="13" s="1"/>
  <c r="N338" i="15"/>
  <c r="P338" i="15" s="1"/>
  <c r="Q505" i="14"/>
  <c r="N895" i="13"/>
  <c r="P895" i="13" s="1"/>
  <c r="N1098" i="15"/>
  <c r="P1098" i="15" s="1"/>
  <c r="P457" i="14"/>
  <c r="Q457" i="14" s="1"/>
  <c r="O1241" i="15"/>
  <c r="P1042" i="13"/>
  <c r="N945" i="15"/>
  <c r="P945" i="15" s="1"/>
  <c r="N43" i="15"/>
  <c r="P43" i="15" s="1"/>
  <c r="N789" i="15"/>
  <c r="O789" i="15" s="1"/>
  <c r="O1136" i="13"/>
  <c r="P985" i="13"/>
  <c r="O395" i="15"/>
  <c r="P182" i="15"/>
  <c r="N1190" i="13"/>
  <c r="O1190" i="13" s="1"/>
  <c r="P302" i="14"/>
  <c r="Q302" i="14" s="1"/>
  <c r="N493" i="13"/>
  <c r="O493" i="13" s="1"/>
  <c r="P940" i="13"/>
  <c r="N941" i="13" s="1"/>
  <c r="P941" i="13" s="1"/>
  <c r="R302" i="14" l="1"/>
  <c r="P745" i="15"/>
  <c r="O745" i="15"/>
  <c r="P990" i="15"/>
  <c r="P695" i="13"/>
  <c r="N696" i="13" s="1"/>
  <c r="O338" i="15"/>
  <c r="N339" i="15" s="1"/>
  <c r="P339" i="15" s="1"/>
  <c r="P48" i="14"/>
  <c r="R48" i="14" s="1"/>
  <c r="P393" i="13"/>
  <c r="N394" i="13" s="1"/>
  <c r="O394" i="13" s="1"/>
  <c r="P839" i="13"/>
  <c r="N840" i="13"/>
  <c r="P840" i="13" s="1"/>
  <c r="P42" i="13"/>
  <c r="O42" i="13"/>
  <c r="N442" i="13"/>
  <c r="O442" i="13" s="1"/>
  <c r="P1043" i="13"/>
  <c r="P1190" i="15"/>
  <c r="O1190" i="15"/>
  <c r="P245" i="14"/>
  <c r="R245" i="14" s="1"/>
  <c r="P139" i="13"/>
  <c r="N1242" i="15"/>
  <c r="O1242" i="15" s="1"/>
  <c r="N89" i="15"/>
  <c r="O89" i="15" s="1"/>
  <c r="P441" i="13"/>
  <c r="N297" i="13"/>
  <c r="P297" i="13" s="1"/>
  <c r="N791" i="13"/>
  <c r="O791" i="13" s="1"/>
  <c r="N746" i="15"/>
  <c r="P746" i="15" s="1"/>
  <c r="N243" i="13"/>
  <c r="O243" i="13" s="1"/>
  <c r="O1096" i="13"/>
  <c r="P95" i="14"/>
  <c r="Q95" i="14" s="1"/>
  <c r="N641" i="15"/>
  <c r="P641" i="15" s="1"/>
  <c r="P405" i="14"/>
  <c r="R405" i="14" s="1"/>
  <c r="O140" i="15"/>
  <c r="N688" i="15"/>
  <c r="P688" i="15" s="1"/>
  <c r="N1040" i="15"/>
  <c r="O1040" i="15" s="1"/>
  <c r="P590" i="13"/>
  <c r="Q203" i="14"/>
  <c r="N396" i="15"/>
  <c r="P396" i="15" s="1"/>
  <c r="P1237" i="13"/>
  <c r="N96" i="13"/>
  <c r="O96" i="13" s="1"/>
  <c r="P541" i="15"/>
  <c r="N542" i="15" s="1"/>
  <c r="O542" i="15" s="1"/>
  <c r="Q354" i="14"/>
  <c r="O294" i="15"/>
  <c r="N543" i="13"/>
  <c r="P543" i="13" s="1"/>
  <c r="N890" i="15"/>
  <c r="P890" i="15" s="1"/>
  <c r="O1098" i="15"/>
  <c r="P789" i="15"/>
  <c r="N790" i="15" s="1"/>
  <c r="O790" i="15" s="1"/>
  <c r="P589" i="15"/>
  <c r="N590" i="15" s="1"/>
  <c r="P590" i="15" s="1"/>
  <c r="O941" i="13"/>
  <c r="O440" i="15"/>
  <c r="R1263" i="15"/>
  <c r="N1043" i="13"/>
  <c r="O1043" i="13" s="1"/>
  <c r="N1139" i="15"/>
  <c r="O1139" i="15" s="1"/>
  <c r="P244" i="15"/>
  <c r="N336" i="13"/>
  <c r="O336" i="13" s="1"/>
  <c r="O191" i="13"/>
  <c r="O43" i="15"/>
  <c r="P740" i="13"/>
  <c r="N741" i="13" s="1"/>
  <c r="O494" i="15"/>
  <c r="N183" i="15"/>
  <c r="O183" i="15" s="1"/>
  <c r="N591" i="13"/>
  <c r="P591" i="13" s="1"/>
  <c r="R457" i="14"/>
  <c r="P458" i="14" s="1"/>
  <c r="R458" i="14" s="1"/>
  <c r="N1137" i="13"/>
  <c r="O1137" i="13" s="1"/>
  <c r="N991" i="15"/>
  <c r="O991" i="15" s="1"/>
  <c r="P1190" i="13"/>
  <c r="N1191" i="13" s="1"/>
  <c r="O1191" i="13" s="1"/>
  <c r="N986" i="13"/>
  <c r="O986" i="13" s="1"/>
  <c r="P303" i="14"/>
  <c r="R303" i="14" s="1"/>
  <c r="O895" i="13"/>
  <c r="O945" i="15"/>
  <c r="P506" i="14"/>
  <c r="Q506" i="14" s="1"/>
  <c r="N639" i="13"/>
  <c r="P639" i="13" s="1"/>
  <c r="P840" i="15"/>
  <c r="P148" i="14"/>
  <c r="Q148" i="14" s="1"/>
  <c r="P493" i="13"/>
  <c r="P1040" i="15" l="1"/>
  <c r="O696" i="13"/>
  <c r="P696" i="13"/>
  <c r="O840" i="13"/>
  <c r="R95" i="14"/>
  <c r="P96" i="13"/>
  <c r="Q48" i="14"/>
  <c r="P49" i="14" s="1"/>
  <c r="Q49" i="14" s="1"/>
  <c r="O339" i="15"/>
  <c r="O890" i="15"/>
  <c r="N891" i="15" s="1"/>
  <c r="O891" i="15" s="1"/>
  <c r="P741" i="13"/>
  <c r="O741" i="13"/>
  <c r="N443" i="13"/>
  <c r="O443" i="13" s="1"/>
  <c r="P245" i="15"/>
  <c r="N1140" i="15"/>
  <c r="O1140" i="15" s="1"/>
  <c r="N543" i="15"/>
  <c r="O543" i="15" s="1"/>
  <c r="P336" i="13"/>
  <c r="N337" i="13" s="1"/>
  <c r="O337" i="13" s="1"/>
  <c r="P991" i="15"/>
  <c r="O688" i="15"/>
  <c r="Q458" i="14"/>
  <c r="P1139" i="15"/>
  <c r="Q405" i="14"/>
  <c r="O746" i="15"/>
  <c r="P442" i="13"/>
  <c r="O590" i="15"/>
  <c r="N90" i="15"/>
  <c r="P90" i="15" s="1"/>
  <c r="P542" i="15"/>
  <c r="P1137" i="13"/>
  <c r="N1138" i="13" s="1"/>
  <c r="O1138" i="13" s="1"/>
  <c r="N97" i="13"/>
  <c r="P97" i="13" s="1"/>
  <c r="O591" i="13"/>
  <c r="N841" i="15"/>
  <c r="O841" i="15" s="1"/>
  <c r="N245" i="15"/>
  <c r="O245" i="15" s="1"/>
  <c r="N841" i="13"/>
  <c r="P841" i="13" s="1"/>
  <c r="N1191" i="15"/>
  <c r="P1191" i="15" s="1"/>
  <c r="O543" i="13"/>
  <c r="O639" i="13"/>
  <c r="P243" i="13"/>
  <c r="N244" i="13" s="1"/>
  <c r="P1242" i="15"/>
  <c r="N1044" i="13"/>
  <c r="O1044" i="13" s="1"/>
  <c r="Q1264" i="15"/>
  <c r="R1264" i="15" s="1"/>
  <c r="N1238" i="13"/>
  <c r="O1238" i="13" s="1"/>
  <c r="N896" i="13"/>
  <c r="P896" i="13" s="1"/>
  <c r="O396" i="15"/>
  <c r="P791" i="13"/>
  <c r="P96" i="14"/>
  <c r="Q96" i="14" s="1"/>
  <c r="N1041" i="15"/>
  <c r="P1041" i="15" s="1"/>
  <c r="P394" i="13"/>
  <c r="N395" i="13" s="1"/>
  <c r="O395" i="13" s="1"/>
  <c r="P790" i="15"/>
  <c r="N791" i="15" s="1"/>
  <c r="O791" i="15" s="1"/>
  <c r="N946" i="15"/>
  <c r="P946" i="15" s="1"/>
  <c r="Q245" i="14"/>
  <c r="P89" i="15"/>
  <c r="N1097" i="13"/>
  <c r="P1097" i="13" s="1"/>
  <c r="N295" i="15"/>
  <c r="P295" i="15" s="1"/>
  <c r="P355" i="14"/>
  <c r="R355" i="14" s="1"/>
  <c r="N43" i="13"/>
  <c r="O43" i="13" s="1"/>
  <c r="N441" i="15"/>
  <c r="P441" i="15" s="1"/>
  <c r="N184" i="15"/>
  <c r="O184" i="15" s="1"/>
  <c r="P1191" i="13"/>
  <c r="N1192" i="13" s="1"/>
  <c r="P1192" i="13" s="1"/>
  <c r="N495" i="15"/>
  <c r="P495" i="15" s="1"/>
  <c r="Q303" i="14"/>
  <c r="P204" i="14"/>
  <c r="R204" i="14" s="1"/>
  <c r="O641" i="15"/>
  <c r="O297" i="13"/>
  <c r="N140" i="13"/>
  <c r="O140" i="13" s="1"/>
  <c r="P183" i="15"/>
  <c r="N494" i="13"/>
  <c r="O494" i="13" s="1"/>
  <c r="N141" i="15"/>
  <c r="P141" i="15" s="1"/>
  <c r="R506" i="14"/>
  <c r="P507" i="14" s="1"/>
  <c r="Q507" i="14" s="1"/>
  <c r="N697" i="13"/>
  <c r="O697" i="13" s="1"/>
  <c r="N942" i="13"/>
  <c r="P942" i="13" s="1"/>
  <c r="N44" i="15"/>
  <c r="O44" i="15" s="1"/>
  <c r="N1099" i="15"/>
  <c r="O1099" i="15" s="1"/>
  <c r="N1100" i="15" s="1"/>
  <c r="Q1055" i="15" s="1"/>
  <c r="R148" i="14"/>
  <c r="P986" i="13"/>
  <c r="N192" i="13"/>
  <c r="O192" i="13" s="1"/>
  <c r="R49" i="14" l="1"/>
  <c r="P50" i="14" s="1"/>
  <c r="P841" i="15"/>
  <c r="P43" i="13"/>
  <c r="O896" i="13"/>
  <c r="P697" i="13"/>
  <c r="N698" i="13" s="1"/>
  <c r="P698" i="13" s="1"/>
  <c r="S1264" i="15"/>
  <c r="Q1265" i="15" s="1"/>
  <c r="S1265" i="15" s="1"/>
  <c r="N340" i="15"/>
  <c r="O340" i="15" s="1"/>
  <c r="O946" i="15"/>
  <c r="N947" i="15" s="1"/>
  <c r="P947" i="15" s="1"/>
  <c r="P543" i="15"/>
  <c r="P1140" i="15"/>
  <c r="N1141" i="15" s="1"/>
  <c r="O1141" i="15" s="1"/>
  <c r="N1243" i="15"/>
  <c r="O1243" i="15" s="1"/>
  <c r="O244" i="13"/>
  <c r="P244" i="13"/>
  <c r="N544" i="15"/>
  <c r="O544" i="15" s="1"/>
  <c r="Q1058" i="15"/>
  <c r="R1058" i="15" s="1"/>
  <c r="N44" i="13"/>
  <c r="P44" i="13" s="1"/>
  <c r="N1139" i="13"/>
  <c r="O1139" i="13" s="1"/>
  <c r="P508" i="14"/>
  <c r="Q508" i="14" s="1"/>
  <c r="P304" i="14"/>
  <c r="R304" i="14" s="1"/>
  <c r="O97" i="13"/>
  <c r="P443" i="13"/>
  <c r="N444" i="13" s="1"/>
  <c r="P444" i="13" s="1"/>
  <c r="P891" i="15"/>
  <c r="N892" i="15" s="1"/>
  <c r="O892" i="15" s="1"/>
  <c r="O1041" i="15"/>
  <c r="P149" i="14"/>
  <c r="Q149" i="14" s="1"/>
  <c r="O495" i="15"/>
  <c r="P395" i="13"/>
  <c r="N396" i="13" s="1"/>
  <c r="P1099" i="15"/>
  <c r="R96" i="14"/>
  <c r="P97" i="14" s="1"/>
  <c r="Q97" i="14" s="1"/>
  <c r="N544" i="13"/>
  <c r="P544" i="13" s="1"/>
  <c r="O90" i="15"/>
  <c r="N792" i="13"/>
  <c r="O792" i="13" s="1"/>
  <c r="Q355" i="14"/>
  <c r="O1192" i="13"/>
  <c r="O141" i="15"/>
  <c r="P1044" i="13"/>
  <c r="N1045" i="13" s="1"/>
  <c r="P1045" i="13" s="1"/>
  <c r="O295" i="15"/>
  <c r="P192" i="13"/>
  <c r="O1097" i="13"/>
  <c r="N397" i="15"/>
  <c r="O397" i="15" s="1"/>
  <c r="O1191" i="15"/>
  <c r="N591" i="15"/>
  <c r="P591" i="15" s="1"/>
  <c r="Q204" i="14"/>
  <c r="P44" i="15"/>
  <c r="P184" i="15"/>
  <c r="N185" i="15" s="1"/>
  <c r="O185" i="15" s="1"/>
  <c r="N987" i="13"/>
  <c r="O987" i="13" s="1"/>
  <c r="P337" i="13"/>
  <c r="N338" i="13" s="1"/>
  <c r="P1138" i="13"/>
  <c r="P1238" i="13"/>
  <c r="R507" i="14"/>
  <c r="N640" i="13"/>
  <c r="P640" i="13" s="1"/>
  <c r="N992" i="15"/>
  <c r="O992" i="15" s="1"/>
  <c r="O942" i="13"/>
  <c r="O441" i="15"/>
  <c r="P246" i="14"/>
  <c r="Q246" i="14" s="1"/>
  <c r="O841" i="13"/>
  <c r="P406" i="14"/>
  <c r="Q406" i="14" s="1"/>
  <c r="N742" i="13"/>
  <c r="O742" i="13" s="1"/>
  <c r="N897" i="13"/>
  <c r="P897" i="13" s="1"/>
  <c r="N747" i="15"/>
  <c r="P747" i="15" s="1"/>
  <c r="N592" i="13"/>
  <c r="P592" i="13" s="1"/>
  <c r="P791" i="15"/>
  <c r="N792" i="15" s="1"/>
  <c r="O792" i="15" s="1"/>
  <c r="N298" i="13"/>
  <c r="O298" i="13" s="1"/>
  <c r="N246" i="15"/>
  <c r="P246" i="15" s="1"/>
  <c r="P459" i="14"/>
  <c r="Q459" i="14" s="1"/>
  <c r="P494" i="13"/>
  <c r="N495" i="13" s="1"/>
  <c r="O495" i="13" s="1"/>
  <c r="N642" i="15"/>
  <c r="O642" i="15" s="1"/>
  <c r="N842" i="15"/>
  <c r="O842" i="15" s="1"/>
  <c r="N689" i="15"/>
  <c r="P689" i="15" s="1"/>
  <c r="P140" i="13"/>
  <c r="N141" i="13" s="1"/>
  <c r="O141" i="13" s="1"/>
  <c r="Q50" i="14" l="1"/>
  <c r="R50" i="14"/>
  <c r="N1239" i="13"/>
  <c r="O1239" i="13" s="1"/>
  <c r="R149" i="14"/>
  <c r="P150" i="14" s="1"/>
  <c r="R150" i="14" s="1"/>
  <c r="P338" i="13"/>
  <c r="O338" i="13"/>
  <c r="P1141" i="15"/>
  <c r="N1142" i="15" s="1"/>
  <c r="P1142" i="15" s="1"/>
  <c r="Q304" i="14"/>
  <c r="P305" i="14" s="1"/>
  <c r="Q305" i="14" s="1"/>
  <c r="P987" i="13"/>
  <c r="P1243" i="15"/>
  <c r="N1244" i="15" s="1"/>
  <c r="R246" i="14"/>
  <c r="R508" i="14"/>
  <c r="P509" i="14" s="1"/>
  <c r="Q509" i="14" s="1"/>
  <c r="O246" i="15"/>
  <c r="N247" i="15" s="1"/>
  <c r="P247" i="15" s="1"/>
  <c r="R459" i="14"/>
  <c r="P460" i="14" s="1"/>
  <c r="R460" i="14" s="1"/>
  <c r="P1139" i="13"/>
  <c r="N1140" i="13" s="1"/>
  <c r="P1140" i="13" s="1"/>
  <c r="P340" i="15"/>
  <c r="N341" i="15" s="1"/>
  <c r="P341" i="15" s="1"/>
  <c r="O396" i="13"/>
  <c r="P396" i="13"/>
  <c r="P141" i="13"/>
  <c r="N142" i="13" s="1"/>
  <c r="O142" i="13" s="1"/>
  <c r="O947" i="15"/>
  <c r="S1058" i="15"/>
  <c r="Q1059" i="15" s="1"/>
  <c r="N45" i="15"/>
  <c r="O45" i="15" s="1"/>
  <c r="P247" i="14"/>
  <c r="Q247" i="14" s="1"/>
  <c r="N793" i="13"/>
  <c r="O793" i="13" s="1"/>
  <c r="N943" i="13"/>
  <c r="P943" i="13" s="1"/>
  <c r="O544" i="13"/>
  <c r="N339" i="13"/>
  <c r="P339" i="13" s="1"/>
  <c r="R1265" i="15"/>
  <c r="P298" i="13"/>
  <c r="P792" i="15"/>
  <c r="O698" i="13"/>
  <c r="O444" i="13"/>
  <c r="O44" i="13"/>
  <c r="O689" i="15"/>
  <c r="O1045" i="13"/>
  <c r="O640" i="13"/>
  <c r="P397" i="15"/>
  <c r="N496" i="15"/>
  <c r="P496" i="15" s="1"/>
  <c r="R97" i="14"/>
  <c r="O747" i="15"/>
  <c r="P892" i="15"/>
  <c r="N893" i="15" s="1"/>
  <c r="O893" i="15" s="1"/>
  <c r="P842" i="15"/>
  <c r="N843" i="15" s="1"/>
  <c r="O843" i="15" s="1"/>
  <c r="P495" i="13"/>
  <c r="O592" i="13"/>
  <c r="P792" i="13"/>
  <c r="P992" i="15"/>
  <c r="P742" i="13"/>
  <c r="N743" i="13" s="1"/>
  <c r="P642" i="15"/>
  <c r="N1042" i="15"/>
  <c r="O1042" i="15" s="1"/>
  <c r="N193" i="13"/>
  <c r="O193" i="13" s="1"/>
  <c r="P185" i="15"/>
  <c r="N186" i="15" s="1"/>
  <c r="O186" i="15" s="1"/>
  <c r="P544" i="15"/>
  <c r="N545" i="15" s="1"/>
  <c r="P545" i="15" s="1"/>
  <c r="O591" i="15"/>
  <c r="O897" i="13"/>
  <c r="R406" i="14"/>
  <c r="N296" i="15"/>
  <c r="P296" i="15" s="1"/>
  <c r="O341" i="15"/>
  <c r="P356" i="14"/>
  <c r="Q356" i="14" s="1"/>
  <c r="N442" i="15"/>
  <c r="P442" i="15" s="1"/>
  <c r="N1192" i="15"/>
  <c r="P1192" i="15" s="1"/>
  <c r="N1098" i="13"/>
  <c r="P1098" i="13" s="1"/>
  <c r="N91" i="15"/>
  <c r="P91" i="15" s="1"/>
  <c r="N842" i="13"/>
  <c r="O842" i="13" s="1"/>
  <c r="N142" i="15"/>
  <c r="O142" i="15" s="1"/>
  <c r="N98" i="13"/>
  <c r="P98" i="13" s="1"/>
  <c r="P205" i="14"/>
  <c r="Q205" i="14" s="1"/>
  <c r="N988" i="13"/>
  <c r="P988" i="13" s="1"/>
  <c r="N1193" i="13"/>
  <c r="P1193" i="13" s="1"/>
  <c r="N245" i="13"/>
  <c r="O245" i="13" s="1"/>
  <c r="O1193" i="13" l="1"/>
  <c r="P51" i="14"/>
  <c r="P1239" i="13"/>
  <c r="N1240" i="13" s="1"/>
  <c r="P1244" i="15"/>
  <c r="O1244" i="15"/>
  <c r="R247" i="14"/>
  <c r="P248" i="14" s="1"/>
  <c r="Q248" i="14" s="1"/>
  <c r="P842" i="13"/>
  <c r="O1192" i="15"/>
  <c r="P793" i="13"/>
  <c r="N794" i="13"/>
  <c r="P794" i="13" s="1"/>
  <c r="N843" i="13"/>
  <c r="P843" i="13" s="1"/>
  <c r="P306" i="14"/>
  <c r="Q306" i="14" s="1"/>
  <c r="P643" i="15"/>
  <c r="P299" i="13"/>
  <c r="R1059" i="15"/>
  <c r="S1059" i="15"/>
  <c r="P743" i="13"/>
  <c r="O743" i="13"/>
  <c r="P186" i="15"/>
  <c r="N187" i="15" s="1"/>
  <c r="O187" i="15" s="1"/>
  <c r="N46" i="15"/>
  <c r="O46" i="15" s="1"/>
  <c r="R509" i="14"/>
  <c r="N593" i="13"/>
  <c r="P593" i="13" s="1"/>
  <c r="O91" i="15"/>
  <c r="O1142" i="15"/>
  <c r="N699" i="13"/>
  <c r="P699" i="13" s="1"/>
  <c r="O442" i="15"/>
  <c r="N948" i="15"/>
  <c r="O948" i="15" s="1"/>
  <c r="R356" i="14"/>
  <c r="O339" i="13"/>
  <c r="N299" i="13"/>
  <c r="O299" i="13" s="1"/>
  <c r="N300" i="13" s="1"/>
  <c r="Q255" i="13" s="1"/>
  <c r="O545" i="15"/>
  <c r="P142" i="13"/>
  <c r="N748" i="15"/>
  <c r="O748" i="15" s="1"/>
  <c r="R205" i="14"/>
  <c r="N1245" i="15"/>
  <c r="P1245" i="15" s="1"/>
  <c r="P193" i="13"/>
  <c r="N194" i="13" s="1"/>
  <c r="O194" i="13" s="1"/>
  <c r="Q1266" i="15"/>
  <c r="S1266" i="15" s="1"/>
  <c r="O988" i="13"/>
  <c r="P843" i="15"/>
  <c r="N545" i="13"/>
  <c r="P545" i="13" s="1"/>
  <c r="P893" i="15"/>
  <c r="P1042" i="15"/>
  <c r="N1043" i="15" s="1"/>
  <c r="O1043" i="15" s="1"/>
  <c r="O496" i="15"/>
  <c r="P45" i="15"/>
  <c r="N793" i="15"/>
  <c r="O793" i="15" s="1"/>
  <c r="O1140" i="13"/>
  <c r="R305" i="14"/>
  <c r="N342" i="15"/>
  <c r="O342" i="15" s="1"/>
  <c r="O1098" i="13"/>
  <c r="O98" i="13"/>
  <c r="O296" i="15"/>
  <c r="O943" i="13"/>
  <c r="P407" i="14"/>
  <c r="Q407" i="14" s="1"/>
  <c r="N496" i="13"/>
  <c r="O496" i="13" s="1"/>
  <c r="O247" i="15"/>
  <c r="P98" i="14"/>
  <c r="Q98" i="14" s="1"/>
  <c r="N398" i="15"/>
  <c r="O398" i="15" s="1"/>
  <c r="P142" i="15"/>
  <c r="N898" i="13"/>
  <c r="O898" i="13" s="1"/>
  <c r="N1046" i="13"/>
  <c r="P1046" i="13" s="1"/>
  <c r="N643" i="15"/>
  <c r="O643" i="15" s="1"/>
  <c r="N1194" i="13"/>
  <c r="P1194" i="13" s="1"/>
  <c r="N641" i="13"/>
  <c r="P641" i="13" s="1"/>
  <c r="N592" i="15"/>
  <c r="O592" i="15" s="1"/>
  <c r="N690" i="15"/>
  <c r="O690" i="15" s="1"/>
  <c r="N45" i="13"/>
  <c r="P45" i="13" s="1"/>
  <c r="Q460" i="14"/>
  <c r="N1193" i="15"/>
  <c r="P1193" i="15" s="1"/>
  <c r="P245" i="13"/>
  <c r="N993" i="15"/>
  <c r="O993" i="15" s="1"/>
  <c r="Q150" i="14"/>
  <c r="N445" i="13"/>
  <c r="O445" i="13" s="1"/>
  <c r="N397" i="13"/>
  <c r="O397" i="13" s="1"/>
  <c r="O1240" i="13" l="1"/>
  <c r="P1240" i="13"/>
  <c r="R51" i="14"/>
  <c r="Q51" i="14"/>
  <c r="O52" i="14" s="1"/>
  <c r="S5" i="14" s="1"/>
  <c r="P748" i="15"/>
  <c r="R407" i="14"/>
  <c r="O593" i="13"/>
  <c r="N594" i="13" s="1"/>
  <c r="P594" i="13" s="1"/>
  <c r="N1241" i="13"/>
  <c r="O1241" i="13" s="1"/>
  <c r="O641" i="13"/>
  <c r="N642" i="13" s="1"/>
  <c r="P642" i="13" s="1"/>
  <c r="R306" i="14"/>
  <c r="N749" i="15"/>
  <c r="O749" i="15" s="1"/>
  <c r="N750" i="15" s="1"/>
  <c r="Q705" i="15" s="1"/>
  <c r="N691" i="15"/>
  <c r="P691" i="15" s="1"/>
  <c r="P307" i="14"/>
  <c r="R307" i="14" s="1"/>
  <c r="O1046" i="13"/>
  <c r="P510" i="14"/>
  <c r="Q510" i="14" s="1"/>
  <c r="Q258" i="13"/>
  <c r="R258" i="13" s="1"/>
  <c r="P690" i="15"/>
  <c r="P342" i="15"/>
  <c r="P46" i="15"/>
  <c r="R248" i="14"/>
  <c r="P1043" i="15"/>
  <c r="O45" i="13"/>
  <c r="P397" i="13"/>
  <c r="P445" i="13"/>
  <c r="R1266" i="15"/>
  <c r="P948" i="15"/>
  <c r="N949" i="15" s="1"/>
  <c r="P949" i="15" s="1"/>
  <c r="N894" i="15"/>
  <c r="O894" i="15" s="1"/>
  <c r="P993" i="15"/>
  <c r="P898" i="13"/>
  <c r="N899" i="13" s="1"/>
  <c r="O899" i="13" s="1"/>
  <c r="N900" i="13" s="1"/>
  <c r="Q855" i="13" s="1"/>
  <c r="P592" i="15"/>
  <c r="N593" i="15" s="1"/>
  <c r="P194" i="13"/>
  <c r="N195" i="13" s="1"/>
  <c r="P195" i="13" s="1"/>
  <c r="P1141" i="13"/>
  <c r="N1141" i="13"/>
  <c r="O1141" i="13" s="1"/>
  <c r="R98" i="14"/>
  <c r="P99" i="14" s="1"/>
  <c r="N297" i="15"/>
  <c r="O297" i="15" s="1"/>
  <c r="N99" i="13"/>
  <c r="P99" i="13" s="1"/>
  <c r="O545" i="13"/>
  <c r="P151" i="14"/>
  <c r="R151" i="14" s="1"/>
  <c r="N443" i="15"/>
  <c r="P443" i="15" s="1"/>
  <c r="N844" i="15"/>
  <c r="O844" i="15" s="1"/>
  <c r="Q1060" i="15"/>
  <c r="S1060" i="15" s="1"/>
  <c r="P398" i="15"/>
  <c r="N143" i="15"/>
  <c r="O143" i="15" s="1"/>
  <c r="N497" i="15"/>
  <c r="O497" i="15" s="1"/>
  <c r="O1245" i="15"/>
  <c r="O699" i="13"/>
  <c r="N700" i="13" s="1"/>
  <c r="Q655" i="13" s="1"/>
  <c r="P496" i="13"/>
  <c r="N497" i="13" s="1"/>
  <c r="O843" i="13"/>
  <c r="N1099" i="13"/>
  <c r="O1099" i="13" s="1"/>
  <c r="N1100" i="13" s="1"/>
  <c r="Q1055" i="13" s="1"/>
  <c r="P187" i="15"/>
  <c r="N248" i="15"/>
  <c r="P248" i="15" s="1"/>
  <c r="P793" i="15"/>
  <c r="P357" i="14"/>
  <c r="Q357" i="14" s="1"/>
  <c r="N546" i="15"/>
  <c r="P546" i="15" s="1"/>
  <c r="N989" i="13"/>
  <c r="P989" i="13" s="1"/>
  <c r="O1194" i="13"/>
  <c r="N1143" i="15"/>
  <c r="P1143" i="15" s="1"/>
  <c r="N246" i="13"/>
  <c r="O246" i="13" s="1"/>
  <c r="P206" i="14"/>
  <c r="Q206" i="14" s="1"/>
  <c r="N92" i="15"/>
  <c r="P92" i="15" s="1"/>
  <c r="O794" i="13"/>
  <c r="N143" i="13"/>
  <c r="O143" i="13" s="1"/>
  <c r="N340" i="13"/>
  <c r="P340" i="13" s="1"/>
  <c r="O1193" i="15"/>
  <c r="P408" i="14"/>
  <c r="Q408" i="14" s="1"/>
  <c r="P461" i="14"/>
  <c r="Q461" i="14" s="1"/>
  <c r="N644" i="15"/>
  <c r="O644" i="15" s="1"/>
  <c r="N944" i="13"/>
  <c r="O944" i="13" s="1"/>
  <c r="N744" i="13"/>
  <c r="P744" i="13" s="1"/>
  <c r="S7" i="14" l="1"/>
  <c r="S6" i="14"/>
  <c r="T10" i="14" s="1"/>
  <c r="P497" i="15"/>
  <c r="O594" i="13"/>
  <c r="O1143" i="15"/>
  <c r="O340" i="13"/>
  <c r="O99" i="13"/>
  <c r="N100" i="13" s="1"/>
  <c r="Q55" i="13" s="1"/>
  <c r="P297" i="15"/>
  <c r="P1241" i="13"/>
  <c r="P944" i="13"/>
  <c r="P593" i="15"/>
  <c r="O593" i="15"/>
  <c r="O497" i="13"/>
  <c r="P497" i="13"/>
  <c r="N298" i="15"/>
  <c r="O298" i="15" s="1"/>
  <c r="P47" i="15"/>
  <c r="P399" i="15"/>
  <c r="Q99" i="14"/>
  <c r="R99" i="14"/>
  <c r="S1057" i="13"/>
  <c r="R1057" i="13"/>
  <c r="Q708" i="15"/>
  <c r="R708" i="15" s="1"/>
  <c r="R857" i="13"/>
  <c r="S857" i="13"/>
  <c r="N945" i="13"/>
  <c r="P945" i="13" s="1"/>
  <c r="N341" i="13"/>
  <c r="P341" i="13" s="1"/>
  <c r="Q151" i="14"/>
  <c r="O691" i="15"/>
  <c r="O949" i="15"/>
  <c r="N950" i="15" s="1"/>
  <c r="Q905" i="15" s="1"/>
  <c r="P1099" i="13"/>
  <c r="N399" i="15"/>
  <c r="O399" i="15" s="1"/>
  <c r="N400" i="15" s="1"/>
  <c r="Q355" i="15" s="1"/>
  <c r="P894" i="15"/>
  <c r="N795" i="13"/>
  <c r="O795" i="13" s="1"/>
  <c r="O989" i="13"/>
  <c r="N546" i="13"/>
  <c r="O546" i="13" s="1"/>
  <c r="N188" i="15"/>
  <c r="O188" i="15" s="1"/>
  <c r="P246" i="13"/>
  <c r="N247" i="13" s="1"/>
  <c r="P247" i="13" s="1"/>
  <c r="N446" i="13"/>
  <c r="O446" i="13" s="1"/>
  <c r="Q1267" i="15"/>
  <c r="S1267" i="15" s="1"/>
  <c r="R357" i="14"/>
  <c r="P358" i="14" s="1"/>
  <c r="Q358" i="14" s="1"/>
  <c r="N1195" i="13"/>
  <c r="O1195" i="13" s="1"/>
  <c r="P644" i="15"/>
  <c r="O744" i="13"/>
  <c r="Q58" i="13"/>
  <c r="R58" i="13" s="1"/>
  <c r="R461" i="14"/>
  <c r="O546" i="15"/>
  <c r="N844" i="13"/>
  <c r="P844" i="13" s="1"/>
  <c r="R1060" i="15"/>
  <c r="N46" i="13"/>
  <c r="P46" i="13" s="1"/>
  <c r="O195" i="13"/>
  <c r="P143" i="13"/>
  <c r="N144" i="13" s="1"/>
  <c r="P899" i="13"/>
  <c r="N398" i="13"/>
  <c r="O398" i="13" s="1"/>
  <c r="P143" i="15"/>
  <c r="N144" i="15" s="1"/>
  <c r="O144" i="15" s="1"/>
  <c r="O92" i="15"/>
  <c r="N1047" i="13"/>
  <c r="P1047" i="13" s="1"/>
  <c r="P749" i="15"/>
  <c r="N47" i="15"/>
  <c r="O47" i="15" s="1"/>
  <c r="R408" i="14"/>
  <c r="P409" i="14" s="1"/>
  <c r="Q409" i="14" s="1"/>
  <c r="N1194" i="15"/>
  <c r="P1194" i="15" s="1"/>
  <c r="O248" i="15"/>
  <c r="O443" i="15"/>
  <c r="S258" i="13"/>
  <c r="Q259" i="13" s="1"/>
  <c r="R259" i="13" s="1"/>
  <c r="R510" i="14"/>
  <c r="N595" i="13"/>
  <c r="O595" i="13" s="1"/>
  <c r="S657" i="13"/>
  <c r="R657" i="13"/>
  <c r="N994" i="15"/>
  <c r="O994" i="15" s="1"/>
  <c r="N498" i="15"/>
  <c r="P498" i="15" s="1"/>
  <c r="N1142" i="13"/>
  <c r="O1142" i="13" s="1"/>
  <c r="R206" i="14"/>
  <c r="P207" i="14" s="1"/>
  <c r="R207" i="14" s="1"/>
  <c r="N343" i="15"/>
  <c r="O343" i="15" s="1"/>
  <c r="N1044" i="15"/>
  <c r="O1044" i="15" s="1"/>
  <c r="P249" i="14"/>
  <c r="Q249" i="14" s="1"/>
  <c r="N1144" i="15"/>
  <c r="O1144" i="15" s="1"/>
  <c r="O642" i="13"/>
  <c r="Q307" i="14"/>
  <c r="N1246" i="15"/>
  <c r="P1246" i="15" s="1"/>
  <c r="N794" i="15"/>
  <c r="O794" i="15" s="1"/>
  <c r="P844" i="15"/>
  <c r="N845" i="15" s="1"/>
  <c r="P845" i="15" s="1"/>
  <c r="U10" i="14" l="1"/>
  <c r="V10" i="14"/>
  <c r="R249" i="14"/>
  <c r="P794" i="15"/>
  <c r="S35" i="14"/>
  <c r="S51" i="14"/>
  <c r="S39" i="14"/>
  <c r="S41" i="14"/>
  <c r="S28" i="14"/>
  <c r="S46" i="14"/>
  <c r="S33" i="14"/>
  <c r="S50" i="14"/>
  <c r="S36" i="14"/>
  <c r="S40" i="14"/>
  <c r="S44" i="14"/>
  <c r="S30" i="14"/>
  <c r="S47" i="14"/>
  <c r="S32" i="14"/>
  <c r="S34" i="14"/>
  <c r="S37" i="14"/>
  <c r="S42" i="14"/>
  <c r="S29" i="14"/>
  <c r="S45" i="14"/>
  <c r="S48" i="14"/>
  <c r="S38" i="14"/>
  <c r="S43" i="14"/>
  <c r="S31" i="14"/>
  <c r="S49" i="14"/>
  <c r="O1246" i="15"/>
  <c r="N1247" i="15" s="1"/>
  <c r="P1247" i="15" s="1"/>
  <c r="P446" i="13"/>
  <c r="N447" i="13" s="1"/>
  <c r="P447" i="13" s="1"/>
  <c r="R1267" i="15"/>
  <c r="Q1268" i="15" s="1"/>
  <c r="R1268" i="15" s="1"/>
  <c r="S58" i="13"/>
  <c r="Q59" i="13" s="1"/>
  <c r="S59" i="13" s="1"/>
  <c r="P994" i="15"/>
  <c r="N1242" i="13"/>
  <c r="O1242" i="13" s="1"/>
  <c r="N145" i="15"/>
  <c r="O145" i="15" s="1"/>
  <c r="N299" i="15"/>
  <c r="P299" i="15" s="1"/>
  <c r="O144" i="13"/>
  <c r="P144" i="13"/>
  <c r="P595" i="13"/>
  <c r="N596" i="13" s="1"/>
  <c r="O596" i="13" s="1"/>
  <c r="P308" i="14"/>
  <c r="R308" i="14" s="1"/>
  <c r="O247" i="13"/>
  <c r="N990" i="13"/>
  <c r="O990" i="13" s="1"/>
  <c r="P1195" i="13"/>
  <c r="N1196" i="13" s="1"/>
  <c r="P1196" i="13" s="1"/>
  <c r="N444" i="15"/>
  <c r="O444" i="15" s="1"/>
  <c r="P144" i="15"/>
  <c r="P298" i="15"/>
  <c r="P1142" i="13"/>
  <c r="R358" i="14"/>
  <c r="P359" i="14" s="1"/>
  <c r="Q359" i="14" s="1"/>
  <c r="P1144" i="15"/>
  <c r="N895" i="15"/>
  <c r="O895" i="15" s="1"/>
  <c r="Q1058" i="13"/>
  <c r="S1058" i="13" s="1"/>
  <c r="N498" i="13"/>
  <c r="O498" i="13" s="1"/>
  <c r="P100" i="14"/>
  <c r="R100" i="14" s="1"/>
  <c r="S907" i="15"/>
  <c r="R907" i="15"/>
  <c r="N643" i="13"/>
  <c r="P643" i="13" s="1"/>
  <c r="N249" i="15"/>
  <c r="O249" i="15" s="1"/>
  <c r="N250" i="15" s="1"/>
  <c r="Q205" i="15" s="1"/>
  <c r="S259" i="13"/>
  <c r="O341" i="13"/>
  <c r="O498" i="15"/>
  <c r="O1194" i="15"/>
  <c r="N594" i="15"/>
  <c r="P594" i="15" s="1"/>
  <c r="O844" i="13"/>
  <c r="N745" i="13"/>
  <c r="P745" i="13" s="1"/>
  <c r="N547" i="15"/>
  <c r="P547" i="15" s="1"/>
  <c r="P152" i="14"/>
  <c r="R152" i="14" s="1"/>
  <c r="P188" i="15"/>
  <c r="Q858" i="13"/>
  <c r="S858" i="13" s="1"/>
  <c r="P343" i="15"/>
  <c r="N795" i="15"/>
  <c r="O795" i="15" s="1"/>
  <c r="N196" i="13"/>
  <c r="O196" i="13" s="1"/>
  <c r="S708" i="15"/>
  <c r="Q709" i="15" s="1"/>
  <c r="R709" i="15" s="1"/>
  <c r="P546" i="13"/>
  <c r="N344" i="15"/>
  <c r="P344" i="15" s="1"/>
  <c r="R409" i="14"/>
  <c r="P410" i="14" s="1"/>
  <c r="Q410" i="14" s="1"/>
  <c r="N995" i="15"/>
  <c r="O995" i="15" s="1"/>
  <c r="Q358" i="15"/>
  <c r="R358" i="15" s="1"/>
  <c r="O945" i="13"/>
  <c r="N645" i="15"/>
  <c r="O645" i="15" s="1"/>
  <c r="P462" i="14"/>
  <c r="Q462" i="14" s="1"/>
  <c r="O1047" i="13"/>
  <c r="O845" i="15"/>
  <c r="N692" i="15"/>
  <c r="O692" i="15" s="1"/>
  <c r="P795" i="13"/>
  <c r="N796" i="13" s="1"/>
  <c r="P796" i="13" s="1"/>
  <c r="Q658" i="13"/>
  <c r="R658" i="13" s="1"/>
  <c r="P511" i="14"/>
  <c r="Q511" i="14" s="1"/>
  <c r="O46" i="13"/>
  <c r="Q207" i="14"/>
  <c r="O208" i="14" s="1"/>
  <c r="S161" i="14" s="1"/>
  <c r="P250" i="14"/>
  <c r="R250" i="14" s="1"/>
  <c r="N48" i="15"/>
  <c r="O48" i="15" s="1"/>
  <c r="N93" i="15"/>
  <c r="O93" i="15" s="1"/>
  <c r="Q1061" i="15"/>
  <c r="S1061" i="15" s="1"/>
  <c r="P398" i="13"/>
  <c r="N399" i="13" s="1"/>
  <c r="O399" i="13" s="1"/>
  <c r="N400" i="13" s="1"/>
  <c r="Q355" i="13" s="1"/>
  <c r="P1044" i="15"/>
  <c r="N1045" i="15" s="1"/>
  <c r="O1045" i="15" s="1"/>
  <c r="T11" i="14" l="1"/>
  <c r="P399" i="13"/>
  <c r="P145" i="15"/>
  <c r="P692" i="15"/>
  <c r="R410" i="14"/>
  <c r="P48" i="15"/>
  <c r="P795" i="15"/>
  <c r="N796" i="15" s="1"/>
  <c r="O796" i="15" s="1"/>
  <c r="S658" i="13"/>
  <c r="Q659" i="13" s="1"/>
  <c r="R659" i="13" s="1"/>
  <c r="R59" i="13"/>
  <c r="Q60" i="13" s="1"/>
  <c r="R60" i="13" s="1"/>
  <c r="R858" i="13"/>
  <c r="Q859" i="13" s="1"/>
  <c r="S859" i="13" s="1"/>
  <c r="P1242" i="13"/>
  <c r="N1243" i="13" s="1"/>
  <c r="S358" i="15"/>
  <c r="Q359" i="15" s="1"/>
  <c r="R359" i="15" s="1"/>
  <c r="N49" i="15"/>
  <c r="P49" i="15" s="1"/>
  <c r="Q358" i="13"/>
  <c r="R358" i="13" s="1"/>
  <c r="Q208" i="15"/>
  <c r="R208" i="15" s="1"/>
  <c r="N146" i="15"/>
  <c r="P146" i="15" s="1"/>
  <c r="N693" i="15"/>
  <c r="O693" i="15" s="1"/>
  <c r="P895" i="15"/>
  <c r="R1061" i="15"/>
  <c r="O344" i="15"/>
  <c r="N145" i="13"/>
  <c r="O145" i="13" s="1"/>
  <c r="N1048" i="13"/>
  <c r="P1048" i="13" s="1"/>
  <c r="P498" i="13"/>
  <c r="N499" i="13" s="1"/>
  <c r="O796" i="13"/>
  <c r="P1045" i="15"/>
  <c r="N1046" i="15" s="1"/>
  <c r="P1046" i="15" s="1"/>
  <c r="Q152" i="14"/>
  <c r="S162" i="14"/>
  <c r="T166" i="14" s="1"/>
  <c r="S163" i="14"/>
  <c r="N547" i="13"/>
  <c r="O547" i="13" s="1"/>
  <c r="N189" i="15"/>
  <c r="O189" i="15" s="1"/>
  <c r="N1195" i="15"/>
  <c r="O1195" i="15" s="1"/>
  <c r="N342" i="13"/>
  <c r="O342" i="13" s="1"/>
  <c r="N248" i="13"/>
  <c r="P248" i="13" s="1"/>
  <c r="O1247" i="15"/>
  <c r="R1058" i="13"/>
  <c r="P596" i="13"/>
  <c r="N597" i="13" s="1"/>
  <c r="O597" i="13" s="1"/>
  <c r="P93" i="15"/>
  <c r="N94" i="15" s="1"/>
  <c r="Q308" i="14"/>
  <c r="S709" i="15"/>
  <c r="Q710" i="15" s="1"/>
  <c r="R710" i="15" s="1"/>
  <c r="O547" i="15"/>
  <c r="P249" i="15"/>
  <c r="O299" i="15"/>
  <c r="N300" i="15" s="1"/>
  <c r="Q255" i="15" s="1"/>
  <c r="O447" i="13"/>
  <c r="S1268" i="15"/>
  <c r="Q1269" i="15" s="1"/>
  <c r="S1269" i="15" s="1"/>
  <c r="O643" i="13"/>
  <c r="N946" i="13"/>
  <c r="P946" i="13" s="1"/>
  <c r="P196" i="13"/>
  <c r="O745" i="13"/>
  <c r="Q260" i="13"/>
  <c r="R260" i="13" s="1"/>
  <c r="O1196" i="13"/>
  <c r="Q908" i="15"/>
  <c r="R908" i="15" s="1"/>
  <c r="N846" i="15"/>
  <c r="P846" i="15" s="1"/>
  <c r="N499" i="15"/>
  <c r="P499" i="15" s="1"/>
  <c r="P990" i="13"/>
  <c r="P645" i="15"/>
  <c r="N1143" i="13"/>
  <c r="O1143" i="13" s="1"/>
  <c r="Q250" i="14"/>
  <c r="O594" i="15"/>
  <c r="P444" i="15"/>
  <c r="P995" i="15"/>
  <c r="Q100" i="14"/>
  <c r="R359" i="14"/>
  <c r="P360" i="14" s="1"/>
  <c r="R360" i="14" s="1"/>
  <c r="N646" i="15"/>
  <c r="O646" i="15" s="1"/>
  <c r="N47" i="13"/>
  <c r="P47" i="13" s="1"/>
  <c r="N845" i="13"/>
  <c r="O845" i="13" s="1"/>
  <c r="P411" i="14"/>
  <c r="R411" i="14" s="1"/>
  <c r="N1145" i="15"/>
  <c r="O1145" i="15" s="1"/>
  <c r="R511" i="14"/>
  <c r="P512" i="14" s="1"/>
  <c r="R512" i="14" s="1"/>
  <c r="R462" i="14"/>
  <c r="P463" i="14" s="1"/>
  <c r="R463" i="14" s="1"/>
  <c r="O47" i="13" l="1"/>
  <c r="V11" i="14"/>
  <c r="U11" i="14"/>
  <c r="T12" i="14" s="1"/>
  <c r="U12" i="14" s="1"/>
  <c r="P1243" i="13"/>
  <c r="O1243" i="13"/>
  <c r="N1244" i="13" s="1"/>
  <c r="O1244" i="13" s="1"/>
  <c r="S908" i="15"/>
  <c r="Q909" i="15" s="1"/>
  <c r="S909" i="15" s="1"/>
  <c r="S359" i="15"/>
  <c r="Q360" i="15" s="1"/>
  <c r="S360" i="15" s="1"/>
  <c r="P342" i="13"/>
  <c r="N343" i="13" s="1"/>
  <c r="P343" i="13" s="1"/>
  <c r="V12" i="14"/>
  <c r="T13" i="14" s="1"/>
  <c r="V13" i="14" s="1"/>
  <c r="P845" i="13"/>
  <c r="S208" i="15"/>
  <c r="Q209" i="15" s="1"/>
  <c r="S209" i="15" s="1"/>
  <c r="P499" i="13"/>
  <c r="O499" i="13"/>
  <c r="N500" i="13" s="1"/>
  <c r="Q455" i="13" s="1"/>
  <c r="Q61" i="13"/>
  <c r="R61" i="13" s="1"/>
  <c r="N846" i="13"/>
  <c r="O846" i="13" s="1"/>
  <c r="P991" i="13"/>
  <c r="O94" i="15"/>
  <c r="P94" i="15"/>
  <c r="N48" i="13"/>
  <c r="P48" i="13" s="1"/>
  <c r="N548" i="15"/>
  <c r="P548" i="15" s="1"/>
  <c r="Q360" i="14"/>
  <c r="S659" i="13"/>
  <c r="S60" i="13"/>
  <c r="P646" i="15"/>
  <c r="N647" i="15" s="1"/>
  <c r="O647" i="15" s="1"/>
  <c r="O946" i="13"/>
  <c r="Q463" i="14"/>
  <c r="P693" i="15"/>
  <c r="N1146" i="15"/>
  <c r="P1146" i="15" s="1"/>
  <c r="O499" i="15"/>
  <c r="N500" i="15" s="1"/>
  <c r="Q455" i="15" s="1"/>
  <c r="P101" i="14"/>
  <c r="R101" i="14" s="1"/>
  <c r="R309" i="14"/>
  <c r="P309" i="14"/>
  <c r="Q309" i="14" s="1"/>
  <c r="S260" i="13"/>
  <c r="Q261" i="13" s="1"/>
  <c r="P189" i="15"/>
  <c r="Q411" i="14"/>
  <c r="R859" i="13"/>
  <c r="N197" i="13"/>
  <c r="O197" i="13" s="1"/>
  <c r="O846" i="15"/>
  <c r="N996" i="15"/>
  <c r="O996" i="15" s="1"/>
  <c r="O1046" i="15"/>
  <c r="N595" i="15"/>
  <c r="O595" i="15" s="1"/>
  <c r="N644" i="13"/>
  <c r="P644" i="13" s="1"/>
  <c r="Q1059" i="13"/>
  <c r="S1059" i="13" s="1"/>
  <c r="P153" i="14"/>
  <c r="R153" i="14" s="1"/>
  <c r="N445" i="15"/>
  <c r="O445" i="15" s="1"/>
  <c r="P251" i="14"/>
  <c r="R251" i="14" s="1"/>
  <c r="N1248" i="15"/>
  <c r="O1248" i="15" s="1"/>
  <c r="S358" i="13"/>
  <c r="Q359" i="13" s="1"/>
  <c r="N991" i="13"/>
  <c r="O991" i="13" s="1"/>
  <c r="N746" i="13"/>
  <c r="O746" i="13" s="1"/>
  <c r="P145" i="13"/>
  <c r="P1195" i="15"/>
  <c r="N190" i="15"/>
  <c r="P190" i="15" s="1"/>
  <c r="R1269" i="15"/>
  <c r="S184" i="14"/>
  <c r="S185" i="14"/>
  <c r="S186" i="14"/>
  <c r="S187" i="14"/>
  <c r="S188" i="14"/>
  <c r="S189" i="14"/>
  <c r="S190" i="14"/>
  <c r="S191" i="14"/>
  <c r="S192" i="14"/>
  <c r="S193" i="14"/>
  <c r="S194" i="14"/>
  <c r="S195" i="14"/>
  <c r="S196" i="14"/>
  <c r="S197" i="14"/>
  <c r="S198" i="14"/>
  <c r="S199" i="14"/>
  <c r="S200" i="14"/>
  <c r="S201" i="14"/>
  <c r="S202" i="14"/>
  <c r="S203" i="14"/>
  <c r="S204" i="14"/>
  <c r="S205" i="14"/>
  <c r="S206" i="14"/>
  <c r="S207" i="14"/>
  <c r="O146" i="15"/>
  <c r="Q512" i="14"/>
  <c r="N797" i="13"/>
  <c r="P797" i="13" s="1"/>
  <c r="Q258" i="15"/>
  <c r="R258" i="15" s="1"/>
  <c r="P1244" i="13"/>
  <c r="N1245" i="13" s="1"/>
  <c r="P1245" i="13" s="1"/>
  <c r="O1048" i="13"/>
  <c r="S710" i="15"/>
  <c r="Q711" i="15" s="1"/>
  <c r="P597" i="13"/>
  <c r="P547" i="13"/>
  <c r="N548" i="13" s="1"/>
  <c r="O548" i="13" s="1"/>
  <c r="O49" i="15"/>
  <c r="N50" i="15" s="1"/>
  <c r="Q5" i="15" s="1"/>
  <c r="N345" i="15"/>
  <c r="P345" i="15" s="1"/>
  <c r="Q1062" i="15"/>
  <c r="R1062" i="15" s="1"/>
  <c r="U166" i="14"/>
  <c r="V166" i="14"/>
  <c r="N448" i="13"/>
  <c r="O448" i="13" s="1"/>
  <c r="P1145" i="15"/>
  <c r="O248" i="13"/>
  <c r="N896" i="15"/>
  <c r="O896" i="15" s="1"/>
  <c r="P796" i="15"/>
  <c r="N797" i="15" s="1"/>
  <c r="O797" i="15" s="1"/>
  <c r="N1197" i="13"/>
  <c r="O1197" i="13" s="1"/>
  <c r="P1143" i="13"/>
  <c r="S359" i="13" l="1"/>
  <c r="R359" i="13"/>
  <c r="S258" i="15"/>
  <c r="S61" i="13"/>
  <c r="S1062" i="15"/>
  <c r="Q1063" i="15" s="1"/>
  <c r="S1063" i="15" s="1"/>
  <c r="P1248" i="15"/>
  <c r="P595" i="15"/>
  <c r="N596" i="15" s="1"/>
  <c r="O596" i="15" s="1"/>
  <c r="P1197" i="13"/>
  <c r="P548" i="13"/>
  <c r="N549" i="13" s="1"/>
  <c r="P549" i="13" s="1"/>
  <c r="N694" i="15"/>
  <c r="O694" i="15" s="1"/>
  <c r="N1198" i="13"/>
  <c r="O1198" i="13" s="1"/>
  <c r="S261" i="13"/>
  <c r="R261" i="13"/>
  <c r="N1249" i="15"/>
  <c r="O1249" i="15" s="1"/>
  <c r="N1250" i="15" s="1"/>
  <c r="Q1205" i="15" s="1"/>
  <c r="R711" i="15"/>
  <c r="S711" i="15"/>
  <c r="O48" i="13"/>
  <c r="O190" i="15"/>
  <c r="O1146" i="15"/>
  <c r="O345" i="15"/>
  <c r="N847" i="15"/>
  <c r="O847" i="15" s="1"/>
  <c r="N147" i="15"/>
  <c r="O147" i="15" s="1"/>
  <c r="N249" i="13"/>
  <c r="P249" i="13" s="1"/>
  <c r="Q860" i="13"/>
  <c r="S860" i="13" s="1"/>
  <c r="P846" i="13"/>
  <c r="U13" i="14"/>
  <c r="Q153" i="14"/>
  <c r="P412" i="14"/>
  <c r="R412" i="14" s="1"/>
  <c r="N947" i="13"/>
  <c r="P947" i="13" s="1"/>
  <c r="O343" i="13"/>
  <c r="P746" i="13"/>
  <c r="O1245" i="13"/>
  <c r="P448" i="13"/>
  <c r="N449" i="13" s="1"/>
  <c r="O449" i="13" s="1"/>
  <c r="N450" i="13" s="1"/>
  <c r="Q405" i="13" s="1"/>
  <c r="Q8" i="15"/>
  <c r="R8" i="15" s="1"/>
  <c r="S8" i="15"/>
  <c r="P896" i="15"/>
  <c r="N897" i="15" s="1"/>
  <c r="O897" i="15" s="1"/>
  <c r="R1059" i="13"/>
  <c r="R209" i="15"/>
  <c r="Q660" i="13"/>
  <c r="R660" i="13" s="1"/>
  <c r="P197" i="13"/>
  <c r="P445" i="15"/>
  <c r="N446" i="15" s="1"/>
  <c r="O446" i="15" s="1"/>
  <c r="N1144" i="13"/>
  <c r="O1144" i="13" s="1"/>
  <c r="N598" i="13"/>
  <c r="O598" i="13" s="1"/>
  <c r="P996" i="15"/>
  <c r="N997" i="15" s="1"/>
  <c r="Q1270" i="15"/>
  <c r="R1270" i="15" s="1"/>
  <c r="P797" i="15"/>
  <c r="N798" i="15" s="1"/>
  <c r="R909" i="15"/>
  <c r="Q251" i="14"/>
  <c r="P513" i="14"/>
  <c r="Q513" i="14" s="1"/>
  <c r="R360" i="15"/>
  <c r="P647" i="15"/>
  <c r="N648" i="15" s="1"/>
  <c r="O648" i="15" s="1"/>
  <c r="P464" i="14"/>
  <c r="R464" i="14" s="1"/>
  <c r="P310" i="14"/>
  <c r="Q310" i="14" s="1"/>
  <c r="N146" i="13"/>
  <c r="O146" i="13" s="1"/>
  <c r="N992" i="13"/>
  <c r="P992" i="13" s="1"/>
  <c r="O644" i="13"/>
  <c r="P361" i="14"/>
  <c r="R361" i="14" s="1"/>
  <c r="N1196" i="15"/>
  <c r="O1196" i="15" s="1"/>
  <c r="N1049" i="13"/>
  <c r="O1049" i="13" s="1"/>
  <c r="N1050" i="13" s="1"/>
  <c r="Q1005" i="13" s="1"/>
  <c r="Q259" i="15"/>
  <c r="S259" i="15" s="1"/>
  <c r="T167" i="14"/>
  <c r="V167" i="14" s="1"/>
  <c r="O797" i="13"/>
  <c r="Q101" i="14"/>
  <c r="O548" i="15"/>
  <c r="N95" i="15"/>
  <c r="P95" i="15" s="1"/>
  <c r="Q458" i="13"/>
  <c r="R458" i="13" s="1"/>
  <c r="Q458" i="15"/>
  <c r="R458" i="15" s="1"/>
  <c r="N1047" i="15"/>
  <c r="P1047" i="15" s="1"/>
  <c r="N198" i="13"/>
  <c r="O198" i="13" s="1"/>
  <c r="Q360" i="13"/>
  <c r="S360" i="13" s="1"/>
  <c r="P1144" i="13" l="1"/>
  <c r="P1249" i="15"/>
  <c r="R310" i="14"/>
  <c r="R360" i="13"/>
  <c r="Q412" i="14"/>
  <c r="P413" i="14" s="1"/>
  <c r="R413" i="14" s="1"/>
  <c r="N847" i="13"/>
  <c r="O847" i="13" s="1"/>
  <c r="P694" i="15"/>
  <c r="P449" i="13"/>
  <c r="P147" i="15"/>
  <c r="N148" i="15" s="1"/>
  <c r="O148" i="15" s="1"/>
  <c r="P1049" i="13"/>
  <c r="R860" i="13"/>
  <c r="Q861" i="13" s="1"/>
  <c r="R861" i="13" s="1"/>
  <c r="R513" i="14"/>
  <c r="P514" i="14" s="1"/>
  <c r="P847" i="15"/>
  <c r="S660" i="13"/>
  <c r="Q661" i="13" s="1"/>
  <c r="S661" i="13" s="1"/>
  <c r="Q62" i="13"/>
  <c r="R62" i="13" s="1"/>
  <c r="S458" i="13"/>
  <c r="Q459" i="13" s="1"/>
  <c r="R459" i="13" s="1"/>
  <c r="P198" i="13"/>
  <c r="N199" i="13" s="1"/>
  <c r="O199" i="13" s="1"/>
  <c r="N200" i="13" s="1"/>
  <c r="Q155" i="13" s="1"/>
  <c r="Q1208" i="15"/>
  <c r="R1208" i="15" s="1"/>
  <c r="O997" i="15"/>
  <c r="P997" i="15"/>
  <c r="P798" i="15"/>
  <c r="O798" i="15"/>
  <c r="S1007" i="13"/>
  <c r="R1007" i="13"/>
  <c r="P311" i="14"/>
  <c r="R311" i="14" s="1"/>
  <c r="P102" i="14"/>
  <c r="R102" i="14" s="1"/>
  <c r="R1063" i="15"/>
  <c r="P596" i="15"/>
  <c r="N597" i="15" s="1"/>
  <c r="O597" i="15" s="1"/>
  <c r="O249" i="13"/>
  <c r="N250" i="13" s="1"/>
  <c r="Q205" i="13" s="1"/>
  <c r="P446" i="15"/>
  <c r="N447" i="15" s="1"/>
  <c r="P447" i="15" s="1"/>
  <c r="P897" i="15"/>
  <c r="Q712" i="15"/>
  <c r="S712" i="15" s="1"/>
  <c r="P648" i="15"/>
  <c r="S458" i="15"/>
  <c r="Q459" i="15" s="1"/>
  <c r="R459" i="15" s="1"/>
  <c r="U167" i="14"/>
  <c r="Q361" i="15"/>
  <c r="R361" i="15" s="1"/>
  <c r="O947" i="13"/>
  <c r="Q262" i="13"/>
  <c r="S262" i="13" s="1"/>
  <c r="R259" i="15"/>
  <c r="P1196" i="15"/>
  <c r="N1145" i="13"/>
  <c r="O1145" i="13" s="1"/>
  <c r="N747" i="13"/>
  <c r="O747" i="13" s="1"/>
  <c r="N549" i="15"/>
  <c r="O549" i="15" s="1"/>
  <c r="N550" i="15" s="1"/>
  <c r="Q505" i="15" s="1"/>
  <c r="O992" i="13"/>
  <c r="O1047" i="15"/>
  <c r="N344" i="13"/>
  <c r="O344" i="13" s="1"/>
  <c r="P252" i="14"/>
  <c r="Q252" i="14" s="1"/>
  <c r="Q910" i="15"/>
  <c r="S910" i="15" s="1"/>
  <c r="P154" i="14"/>
  <c r="Q154" i="14" s="1"/>
  <c r="N645" i="13"/>
  <c r="O645" i="13" s="1"/>
  <c r="N49" i="13"/>
  <c r="O49" i="13" s="1"/>
  <c r="N50" i="13" s="1"/>
  <c r="Q5" i="13" s="1"/>
  <c r="Q210" i="15"/>
  <c r="R210" i="15" s="1"/>
  <c r="P146" i="13"/>
  <c r="N147" i="13" s="1"/>
  <c r="O147" i="13" s="1"/>
  <c r="O95" i="15"/>
  <c r="Q361" i="14"/>
  <c r="Q464" i="14"/>
  <c r="S1270" i="15"/>
  <c r="N1147" i="15"/>
  <c r="P1147" i="15" s="1"/>
  <c r="O549" i="13"/>
  <c r="N550" i="13" s="1"/>
  <c r="Q505" i="13" s="1"/>
  <c r="P598" i="13"/>
  <c r="N599" i="13" s="1"/>
  <c r="O599" i="13" s="1"/>
  <c r="N600" i="13" s="1"/>
  <c r="Q555" i="13" s="1"/>
  <c r="P1198" i="13"/>
  <c r="N798" i="13"/>
  <c r="P798" i="13" s="1"/>
  <c r="Q9" i="15"/>
  <c r="S9" i="15" s="1"/>
  <c r="Q361" i="13"/>
  <c r="R361" i="13" s="1"/>
  <c r="Q408" i="13"/>
  <c r="R408" i="13" s="1"/>
  <c r="S408" i="13"/>
  <c r="Q1060" i="13"/>
  <c r="R1060" i="13" s="1"/>
  <c r="T14" i="14"/>
  <c r="U14" i="14" s="1"/>
  <c r="N346" i="15"/>
  <c r="O346" i="15" s="1"/>
  <c r="N1246" i="13"/>
  <c r="P1246" i="13" s="1"/>
  <c r="N191" i="15"/>
  <c r="O191" i="15" s="1"/>
  <c r="S1060" i="13" l="1"/>
  <c r="Q311" i="14"/>
  <c r="O312" i="14" s="1"/>
  <c r="S265" i="14" s="1"/>
  <c r="S361" i="15"/>
  <c r="R514" i="14"/>
  <c r="Q514" i="14"/>
  <c r="S459" i="13"/>
  <c r="Q460" i="13" s="1"/>
  <c r="R460" i="13" s="1"/>
  <c r="P199" i="13"/>
  <c r="Q409" i="13"/>
  <c r="P645" i="13"/>
  <c r="N646" i="13" s="1"/>
  <c r="P646" i="13" s="1"/>
  <c r="N848" i="15"/>
  <c r="O848" i="15" s="1"/>
  <c r="P191" i="15"/>
  <c r="N192" i="15" s="1"/>
  <c r="P192" i="15" s="1"/>
  <c r="P346" i="15"/>
  <c r="N347" i="15" s="1"/>
  <c r="P347" i="15" s="1"/>
  <c r="R910" i="15"/>
  <c r="Q63" i="13"/>
  <c r="R63" i="13" s="1"/>
  <c r="S210" i="15"/>
  <c r="Q211" i="15" s="1"/>
  <c r="R211" i="15" s="1"/>
  <c r="N695" i="15"/>
  <c r="O695" i="15" s="1"/>
  <c r="S62" i="13"/>
  <c r="S361" i="13"/>
  <c r="P597" i="15"/>
  <c r="P847" i="13"/>
  <c r="N848" i="13" s="1"/>
  <c r="P848" i="13" s="1"/>
  <c r="Q362" i="13"/>
  <c r="S362" i="13" s="1"/>
  <c r="Q558" i="13"/>
  <c r="R558" i="13" s="1"/>
  <c r="Q508" i="15"/>
  <c r="R508" i="15" s="1"/>
  <c r="Q8" i="13"/>
  <c r="R8" i="13" s="1"/>
  <c r="N598" i="15"/>
  <c r="P598" i="15" s="1"/>
  <c r="Q158" i="13"/>
  <c r="R158" i="13" s="1"/>
  <c r="Q413" i="14"/>
  <c r="N799" i="15"/>
  <c r="O799" i="15" s="1"/>
  <c r="N800" i="15" s="1"/>
  <c r="Q755" i="15" s="1"/>
  <c r="S459" i="15"/>
  <c r="Q260" i="15"/>
  <c r="S260" i="15" s="1"/>
  <c r="O447" i="15"/>
  <c r="R154" i="14"/>
  <c r="P155" i="14" s="1"/>
  <c r="Q155" i="14" s="1"/>
  <c r="O156" i="14" s="1"/>
  <c r="S109" i="14" s="1"/>
  <c r="P599" i="13"/>
  <c r="N998" i="15"/>
  <c r="O998" i="15" s="1"/>
  <c r="R262" i="13"/>
  <c r="N649" i="15"/>
  <c r="O649" i="15" s="1"/>
  <c r="N650" i="15" s="1"/>
  <c r="Q605" i="15" s="1"/>
  <c r="P362" i="14"/>
  <c r="Q362" i="14" s="1"/>
  <c r="P147" i="13"/>
  <c r="R661" i="13"/>
  <c r="P344" i="13"/>
  <c r="N345" i="13" s="1"/>
  <c r="Q208" i="13"/>
  <c r="R208" i="13" s="1"/>
  <c r="P148" i="15"/>
  <c r="N149" i="15" s="1"/>
  <c r="O1147" i="15"/>
  <c r="V14" i="14"/>
  <c r="P465" i="14"/>
  <c r="R465" i="14" s="1"/>
  <c r="S1208" i="15"/>
  <c r="N96" i="15"/>
  <c r="P96" i="15" s="1"/>
  <c r="R9" i="15"/>
  <c r="N1048" i="15"/>
  <c r="O1048" i="15" s="1"/>
  <c r="N948" i="13"/>
  <c r="O948" i="13" s="1"/>
  <c r="N898" i="15"/>
  <c r="O898" i="15" s="1"/>
  <c r="N993" i="13"/>
  <c r="P993" i="13" s="1"/>
  <c r="Q1064" i="15"/>
  <c r="S1064" i="15" s="1"/>
  <c r="S409" i="13"/>
  <c r="R409" i="13"/>
  <c r="P515" i="14"/>
  <c r="R515" i="14" s="1"/>
  <c r="Q1061" i="13"/>
  <c r="S1061" i="13" s="1"/>
  <c r="N1197" i="15"/>
  <c r="O1197" i="15" s="1"/>
  <c r="Q911" i="15"/>
  <c r="S911" i="15" s="1"/>
  <c r="Q362" i="15"/>
  <c r="R362" i="15" s="1"/>
  <c r="S267" i="14"/>
  <c r="S266" i="14"/>
  <c r="T270" i="14" s="1"/>
  <c r="P49" i="13"/>
  <c r="P549" i="15"/>
  <c r="Q102" i="14"/>
  <c r="T168" i="14"/>
  <c r="V168" i="14" s="1"/>
  <c r="Q1271" i="15"/>
  <c r="R1271" i="15" s="1"/>
  <c r="O798" i="13"/>
  <c r="N1199" i="13"/>
  <c r="O1199" i="13" s="1"/>
  <c r="N1200" i="13" s="1"/>
  <c r="Q1155" i="13" s="1"/>
  <c r="O1246" i="13"/>
  <c r="O848" i="13"/>
  <c r="S861" i="13"/>
  <c r="Q862" i="13" s="1"/>
  <c r="S862" i="13" s="1"/>
  <c r="P747" i="13"/>
  <c r="R252" i="14"/>
  <c r="P253" i="14" s="1"/>
  <c r="Q253" i="14" s="1"/>
  <c r="P1145" i="13"/>
  <c r="N1146" i="13" s="1"/>
  <c r="P1146" i="13" s="1"/>
  <c r="R712" i="15"/>
  <c r="Q1008" i="13"/>
  <c r="S1008" i="13" s="1"/>
  <c r="Q508" i="13"/>
  <c r="R508" i="13" s="1"/>
  <c r="P649" i="15" l="1"/>
  <c r="S63" i="13"/>
  <c r="P695" i="15"/>
  <c r="Q64" i="13"/>
  <c r="R64" i="13" s="1"/>
  <c r="N696" i="15"/>
  <c r="P696" i="15" s="1"/>
  <c r="O192" i="15"/>
  <c r="P1048" i="15"/>
  <c r="N1049" i="15" s="1"/>
  <c r="O1049" i="15" s="1"/>
  <c r="N1050" i="15" s="1"/>
  <c r="Q1005" i="15" s="1"/>
  <c r="R362" i="13"/>
  <c r="Q363" i="13" s="1"/>
  <c r="S363" i="13" s="1"/>
  <c r="P799" i="15"/>
  <c r="R362" i="14"/>
  <c r="N148" i="13"/>
  <c r="O148" i="13" s="1"/>
  <c r="P898" i="15"/>
  <c r="N899" i="15" s="1"/>
  <c r="P899" i="15" s="1"/>
  <c r="P948" i="13"/>
  <c r="O696" i="15"/>
  <c r="N697" i="15" s="1"/>
  <c r="P697" i="15" s="1"/>
  <c r="S362" i="15"/>
  <c r="Q363" i="15" s="1"/>
  <c r="P848" i="15"/>
  <c r="N849" i="15" s="1"/>
  <c r="P849" i="15" s="1"/>
  <c r="S110" i="14"/>
  <c r="T114" i="14" s="1"/>
  <c r="S111" i="14"/>
  <c r="O345" i="13"/>
  <c r="P345" i="13"/>
  <c r="O149" i="15"/>
  <c r="N150" i="15" s="1"/>
  <c r="Q105" i="15" s="1"/>
  <c r="P149" i="15"/>
  <c r="Q758" i="15"/>
  <c r="R758" i="15" s="1"/>
  <c r="S758" i="15"/>
  <c r="S64" i="13"/>
  <c r="R1008" i="13"/>
  <c r="R862" i="13"/>
  <c r="R253" i="14"/>
  <c r="O993" i="13"/>
  <c r="R155" i="14"/>
  <c r="R911" i="15"/>
  <c r="Q465" i="14"/>
  <c r="R260" i="15"/>
  <c r="O1146" i="13"/>
  <c r="S460" i="13"/>
  <c r="Q461" i="13" s="1"/>
  <c r="Q713" i="15"/>
  <c r="S713" i="15" s="1"/>
  <c r="N1148" i="15"/>
  <c r="O1148" i="15" s="1"/>
  <c r="S508" i="13"/>
  <c r="Q509" i="13" s="1"/>
  <c r="R509" i="13" s="1"/>
  <c r="U168" i="14"/>
  <c r="R1061" i="13"/>
  <c r="Q1209" i="15"/>
  <c r="R1209" i="15" s="1"/>
  <c r="S8" i="13"/>
  <c r="O347" i="15"/>
  <c r="P1199" i="13"/>
  <c r="S208" i="13"/>
  <c r="Q209" i="13" s="1"/>
  <c r="R209" i="13" s="1"/>
  <c r="T15" i="14"/>
  <c r="U15" i="14" s="1"/>
  <c r="Q662" i="13"/>
  <c r="S662" i="13" s="1"/>
  <c r="Q515" i="14"/>
  <c r="P414" i="14"/>
  <c r="R414" i="14" s="1"/>
  <c r="O646" i="13"/>
  <c r="N193" i="15"/>
  <c r="P193" i="15" s="1"/>
  <c r="N849" i="13"/>
  <c r="O849" i="13" s="1"/>
  <c r="N850" i="13" s="1"/>
  <c r="Q805" i="13" s="1"/>
  <c r="Q608" i="15"/>
  <c r="R608" i="15" s="1"/>
  <c r="S1271" i="15"/>
  <c r="Q1272" i="15" s="1"/>
  <c r="R1272" i="15" s="1"/>
  <c r="S508" i="15"/>
  <c r="Q509" i="15" s="1"/>
  <c r="R509" i="15" s="1"/>
  <c r="N799" i="13"/>
  <c r="P799" i="13" s="1"/>
  <c r="S211" i="15"/>
  <c r="P103" i="14"/>
  <c r="R103" i="14" s="1"/>
  <c r="N1247" i="13"/>
  <c r="P1247" i="13" s="1"/>
  <c r="Q263" i="13"/>
  <c r="S263" i="13" s="1"/>
  <c r="P1197" i="15"/>
  <c r="S1157" i="13"/>
  <c r="R1157" i="13"/>
  <c r="N748" i="13"/>
  <c r="O748" i="13" s="1"/>
  <c r="O598" i="15"/>
  <c r="R1064" i="15"/>
  <c r="O96" i="15"/>
  <c r="P998" i="15"/>
  <c r="S558" i="13"/>
  <c r="Q559" i="13" s="1"/>
  <c r="R559" i="13" s="1"/>
  <c r="N448" i="15"/>
  <c r="P448" i="15" s="1"/>
  <c r="Q410" i="13"/>
  <c r="S410" i="13" s="1"/>
  <c r="S158" i="13"/>
  <c r="U270" i="14"/>
  <c r="V270" i="14"/>
  <c r="Q10" i="15"/>
  <c r="S10" i="15" s="1"/>
  <c r="S288" i="14"/>
  <c r="S289" i="14"/>
  <c r="S290" i="14"/>
  <c r="S291" i="14"/>
  <c r="S292" i="14"/>
  <c r="S293" i="14"/>
  <c r="S294" i="14"/>
  <c r="S295" i="14"/>
  <c r="S296" i="14"/>
  <c r="S297" i="14"/>
  <c r="S298" i="14"/>
  <c r="S299" i="14"/>
  <c r="S300" i="14"/>
  <c r="S301" i="14"/>
  <c r="S302" i="14"/>
  <c r="S303" i="14"/>
  <c r="S304" i="14"/>
  <c r="S305" i="14"/>
  <c r="S306" i="14"/>
  <c r="S307" i="14"/>
  <c r="S308" i="14"/>
  <c r="S309" i="14"/>
  <c r="S310" i="14"/>
  <c r="S311" i="14"/>
  <c r="Q460" i="15"/>
  <c r="R460" i="15" s="1"/>
  <c r="Q9" i="13" l="1"/>
  <c r="R9" i="13" s="1"/>
  <c r="S363" i="15"/>
  <c r="R363" i="15"/>
  <c r="N149" i="13"/>
  <c r="P149" i="13" s="1"/>
  <c r="R363" i="14"/>
  <c r="P849" i="13"/>
  <c r="P1049" i="15"/>
  <c r="S209" i="13"/>
  <c r="Q210" i="13" s="1"/>
  <c r="R210" i="13" s="1"/>
  <c r="N949" i="13"/>
  <c r="O949" i="13" s="1"/>
  <c r="N950" i="13" s="1"/>
  <c r="Q905" i="13" s="1"/>
  <c r="S907" i="13" s="1"/>
  <c r="O849" i="15"/>
  <c r="N850" i="15" s="1"/>
  <c r="Q805" i="15" s="1"/>
  <c r="S559" i="13"/>
  <c r="Q414" i="14"/>
  <c r="P415" i="14" s="1"/>
  <c r="Q415" i="14" s="1"/>
  <c r="O416" i="14" s="1"/>
  <c r="S369" i="14" s="1"/>
  <c r="O1247" i="13"/>
  <c r="N1248" i="13" s="1"/>
  <c r="P1248" i="13" s="1"/>
  <c r="P254" i="14"/>
  <c r="Q254" i="14" s="1"/>
  <c r="R363" i="13"/>
  <c r="Q364" i="13" s="1"/>
  <c r="S364" i="13" s="1"/>
  <c r="P1148" i="15"/>
  <c r="P148" i="13"/>
  <c r="R713" i="15"/>
  <c r="P363" i="14"/>
  <c r="Q363" i="14" s="1"/>
  <c r="O364" i="14" s="1"/>
  <c r="S317" i="14" s="1"/>
  <c r="Q759" i="15"/>
  <c r="S759" i="15" s="1"/>
  <c r="R263" i="13"/>
  <c r="Q264" i="13" s="1"/>
  <c r="S264" i="13" s="1"/>
  <c r="V15" i="14"/>
  <c r="N1149" i="15"/>
  <c r="O1149" i="15" s="1"/>
  <c r="N1150" i="15" s="1"/>
  <c r="Q1105" i="15" s="1"/>
  <c r="S319" i="14"/>
  <c r="S318" i="14"/>
  <c r="T322" i="14" s="1"/>
  <c r="S461" i="13"/>
  <c r="R461" i="13"/>
  <c r="Q1273" i="15"/>
  <c r="R1273" i="15" s="1"/>
  <c r="S807" i="13"/>
  <c r="R807" i="13"/>
  <c r="P466" i="14"/>
  <c r="Q466" i="14" s="1"/>
  <c r="N647" i="13"/>
  <c r="P647" i="13" s="1"/>
  <c r="Q212" i="15"/>
  <c r="R212" i="15" s="1"/>
  <c r="N97" i="15"/>
  <c r="P97" i="15" s="1"/>
  <c r="N994" i="13"/>
  <c r="P994" i="13" s="1"/>
  <c r="Q1065" i="15"/>
  <c r="R1065" i="15" s="1"/>
  <c r="S1272" i="15"/>
  <c r="Q108" i="15"/>
  <c r="R108" i="15" s="1"/>
  <c r="S108" i="15"/>
  <c r="Q109" i="15" s="1"/>
  <c r="Q159" i="13"/>
  <c r="R159" i="13" s="1"/>
  <c r="N599" i="15"/>
  <c r="O599" i="15" s="1"/>
  <c r="N600" i="15" s="1"/>
  <c r="Q555" i="15" s="1"/>
  <c r="N999" i="15"/>
  <c r="O999" i="15" s="1"/>
  <c r="N1000" i="15" s="1"/>
  <c r="Q955" i="15" s="1"/>
  <c r="R10" i="15"/>
  <c r="N1198" i="15"/>
  <c r="O1198" i="15" s="1"/>
  <c r="S608" i="15"/>
  <c r="Q609" i="15" s="1"/>
  <c r="R609" i="15" s="1"/>
  <c r="O899" i="15"/>
  <c r="N900" i="15" s="1"/>
  <c r="Q855" i="15" s="1"/>
  <c r="Q1158" i="13"/>
  <c r="S1158" i="13" s="1"/>
  <c r="Q103" i="14"/>
  <c r="O104" i="14" s="1"/>
  <c r="S57" i="14" s="1"/>
  <c r="O697" i="15"/>
  <c r="Q261" i="15"/>
  <c r="S261" i="15" s="1"/>
  <c r="Q863" i="13"/>
  <c r="S863" i="13" s="1"/>
  <c r="S1209" i="15"/>
  <c r="Q1210" i="15" s="1"/>
  <c r="T16" i="14"/>
  <c r="U16" i="14" s="1"/>
  <c r="T271" i="14"/>
  <c r="V271" i="14" s="1"/>
  <c r="Q1009" i="13"/>
  <c r="R1009" i="13" s="1"/>
  <c r="N346" i="13"/>
  <c r="P346" i="13" s="1"/>
  <c r="Q65" i="13"/>
  <c r="R65" i="13" s="1"/>
  <c r="Q714" i="15"/>
  <c r="S714" i="15" s="1"/>
  <c r="S509" i="15"/>
  <c r="Q364" i="15"/>
  <c r="S364" i="15" s="1"/>
  <c r="R410" i="13"/>
  <c r="S509" i="13"/>
  <c r="Q510" i="13" s="1"/>
  <c r="O799" i="13"/>
  <c r="N800" i="13" s="1"/>
  <c r="Q755" i="13" s="1"/>
  <c r="P516" i="14"/>
  <c r="Q516" i="14" s="1"/>
  <c r="N348" i="15"/>
  <c r="O348" i="15" s="1"/>
  <c r="N1147" i="13"/>
  <c r="O1147" i="13" s="1"/>
  <c r="S1007" i="15"/>
  <c r="R1007" i="15"/>
  <c r="O448" i="15"/>
  <c r="O193" i="15"/>
  <c r="R662" i="13"/>
  <c r="Q1062" i="13"/>
  <c r="R1062" i="13" s="1"/>
  <c r="Q912" i="15"/>
  <c r="S912" i="15" s="1"/>
  <c r="S460" i="15"/>
  <c r="S132" i="14"/>
  <c r="S133" i="14"/>
  <c r="S134" i="14"/>
  <c r="S135" i="14"/>
  <c r="S136" i="14"/>
  <c r="S137" i="14"/>
  <c r="S138" i="14"/>
  <c r="S139" i="14"/>
  <c r="S140" i="14"/>
  <c r="S141" i="14"/>
  <c r="S142" i="14"/>
  <c r="S143" i="14"/>
  <c r="S144" i="14"/>
  <c r="S145" i="14"/>
  <c r="S146" i="14"/>
  <c r="S147" i="14"/>
  <c r="S148" i="14"/>
  <c r="S149" i="14"/>
  <c r="S150" i="14"/>
  <c r="S151" i="14"/>
  <c r="S152" i="14"/>
  <c r="S153" i="14"/>
  <c r="S154" i="14"/>
  <c r="S155" i="14"/>
  <c r="T169" i="14"/>
  <c r="U169" i="14" s="1"/>
  <c r="Q808" i="15"/>
  <c r="R808" i="15" s="1"/>
  <c r="P748" i="13"/>
  <c r="N749" i="13" s="1"/>
  <c r="P749" i="13" s="1"/>
  <c r="U114" i="14"/>
  <c r="V114" i="14"/>
  <c r="S1009" i="13" l="1"/>
  <c r="S159" i="13"/>
  <c r="R912" i="15"/>
  <c r="S1065" i="15"/>
  <c r="S1273" i="15"/>
  <c r="R907" i="13"/>
  <c r="O149" i="13"/>
  <c r="N150" i="13" s="1"/>
  <c r="Q105" i="13" s="1"/>
  <c r="S9" i="13"/>
  <c r="Q10" i="13" s="1"/>
  <c r="R10" i="13" s="1"/>
  <c r="O97" i="15"/>
  <c r="R415" i="14"/>
  <c r="P1198" i="15"/>
  <c r="N1199" i="15" s="1"/>
  <c r="O1199" i="15" s="1"/>
  <c r="N1200" i="15" s="1"/>
  <c r="Q1155" i="15" s="1"/>
  <c r="P1147" i="13"/>
  <c r="R759" i="15"/>
  <c r="Q760" i="15" s="1"/>
  <c r="R516" i="14"/>
  <c r="P517" i="14" s="1"/>
  <c r="Q517" i="14" s="1"/>
  <c r="Q560" i="13"/>
  <c r="R560" i="13" s="1"/>
  <c r="S210" i="13"/>
  <c r="Q211" i="13" s="1"/>
  <c r="S211" i="13" s="1"/>
  <c r="R364" i="15"/>
  <c r="Q365" i="15" s="1"/>
  <c r="S365" i="15" s="1"/>
  <c r="V16" i="14"/>
  <c r="T17" i="14" s="1"/>
  <c r="U17" i="14" s="1"/>
  <c r="S609" i="15"/>
  <c r="Q610" i="15" s="1"/>
  <c r="S610" i="15" s="1"/>
  <c r="R254" i="14"/>
  <c r="P255" i="14" s="1"/>
  <c r="O346" i="13"/>
  <c r="N347" i="13" s="1"/>
  <c r="O347" i="13" s="1"/>
  <c r="S212" i="15"/>
  <c r="Q213" i="15" s="1"/>
  <c r="R213" i="15" s="1"/>
  <c r="P949" i="13"/>
  <c r="Q558" i="15"/>
  <c r="R558" i="15" s="1"/>
  <c r="S558" i="15"/>
  <c r="S371" i="14"/>
  <c r="S370" i="14"/>
  <c r="T374" i="14" s="1"/>
  <c r="N349" i="15"/>
  <c r="O349" i="15" s="1"/>
  <c r="N350" i="15" s="1"/>
  <c r="Q305" i="15" s="1"/>
  <c r="S461" i="15"/>
  <c r="R510" i="13"/>
  <c r="S510" i="13"/>
  <c r="R1210" i="15"/>
  <c r="S1210" i="15"/>
  <c r="Q1108" i="15"/>
  <c r="R1108" i="15" s="1"/>
  <c r="S1108" i="15"/>
  <c r="Q913" i="15"/>
  <c r="S913" i="15" s="1"/>
  <c r="N194" i="15"/>
  <c r="O194" i="15" s="1"/>
  <c r="N698" i="15"/>
  <c r="P698" i="15" s="1"/>
  <c r="Q1010" i="13"/>
  <c r="S1010" i="13" s="1"/>
  <c r="Q11" i="15"/>
  <c r="S11" i="15" s="1"/>
  <c r="N98" i="15"/>
  <c r="O98" i="15" s="1"/>
  <c r="S65" i="13"/>
  <c r="Q66" i="13" s="1"/>
  <c r="R66" i="13" s="1"/>
  <c r="S58" i="14"/>
  <c r="T62" i="14" s="1"/>
  <c r="S59" i="14"/>
  <c r="Q1008" i="15"/>
  <c r="R1008" i="15" s="1"/>
  <c r="U271" i="14"/>
  <c r="P599" i="15"/>
  <c r="R364" i="13"/>
  <c r="Q411" i="13"/>
  <c r="S411" i="13" s="1"/>
  <c r="O1248" i="13"/>
  <c r="R1158" i="13"/>
  <c r="S340" i="14"/>
  <c r="S341" i="14"/>
  <c r="S342" i="14"/>
  <c r="S343" i="14"/>
  <c r="S344" i="14"/>
  <c r="S345" i="14"/>
  <c r="S346" i="14"/>
  <c r="S347" i="14"/>
  <c r="S348" i="14"/>
  <c r="S349" i="14"/>
  <c r="S350" i="14"/>
  <c r="S351" i="14"/>
  <c r="S352" i="14"/>
  <c r="S353" i="14"/>
  <c r="S354" i="14"/>
  <c r="S355" i="14"/>
  <c r="S356" i="14"/>
  <c r="S357" i="14"/>
  <c r="S358" i="14"/>
  <c r="S359" i="14"/>
  <c r="S360" i="14"/>
  <c r="S361" i="14"/>
  <c r="S362" i="14"/>
  <c r="S363" i="14"/>
  <c r="R757" i="13"/>
  <c r="S757" i="13"/>
  <c r="R714" i="15"/>
  <c r="O647" i="13"/>
  <c r="N449" i="15"/>
  <c r="P449" i="15" s="1"/>
  <c r="U322" i="14"/>
  <c r="V322" i="14"/>
  <c r="S808" i="15"/>
  <c r="Q809" i="15" s="1"/>
  <c r="Q461" i="15"/>
  <c r="R461" i="15" s="1"/>
  <c r="Q808" i="13"/>
  <c r="R808" i="13" s="1"/>
  <c r="Q908" i="13"/>
  <c r="R908" i="13" s="1"/>
  <c r="S957" i="15"/>
  <c r="R957" i="15"/>
  <c r="Q108" i="13"/>
  <c r="R108" i="13" s="1"/>
  <c r="Q160" i="13"/>
  <c r="S160" i="13" s="1"/>
  <c r="Q1066" i="15"/>
  <c r="R1066" i="15" s="1"/>
  <c r="N1148" i="13"/>
  <c r="P1148" i="13" s="1"/>
  <c r="R857" i="15"/>
  <c r="S857" i="15"/>
  <c r="R264" i="13"/>
  <c r="Q462" i="13"/>
  <c r="S462" i="13" s="1"/>
  <c r="O749" i="13"/>
  <c r="N750" i="13" s="1"/>
  <c r="Q705" i="13" s="1"/>
  <c r="V169" i="14"/>
  <c r="Q510" i="15"/>
  <c r="R510" i="15" s="1"/>
  <c r="S1062" i="13"/>
  <c r="Q1063" i="13" s="1"/>
  <c r="P348" i="15"/>
  <c r="R863" i="13"/>
  <c r="O994" i="13"/>
  <c r="R466" i="14"/>
  <c r="P1149" i="15"/>
  <c r="Q1274" i="15"/>
  <c r="R1274" i="15" s="1"/>
  <c r="R261" i="15"/>
  <c r="T115" i="14"/>
  <c r="V115" i="14" s="1"/>
  <c r="Q663" i="13"/>
  <c r="S663" i="13" s="1"/>
  <c r="S109" i="15"/>
  <c r="R109" i="15"/>
  <c r="P999" i="15"/>
  <c r="R462" i="13" l="1"/>
  <c r="R663" i="13"/>
  <c r="P1199" i="15"/>
  <c r="S10" i="13"/>
  <c r="Q11" i="13" s="1"/>
  <c r="S11" i="13" s="1"/>
  <c r="R760" i="15"/>
  <c r="S760" i="15"/>
  <c r="R255" i="14"/>
  <c r="Q255" i="14"/>
  <c r="R1010" i="13"/>
  <c r="Q1011" i="13" s="1"/>
  <c r="S1011" i="13" s="1"/>
  <c r="R211" i="13"/>
  <c r="P194" i="15"/>
  <c r="P349" i="15"/>
  <c r="R913" i="15"/>
  <c r="S1008" i="15"/>
  <c r="Q1009" i="15" s="1"/>
  <c r="R1009" i="15" s="1"/>
  <c r="S908" i="13"/>
  <c r="Q909" i="13" s="1"/>
  <c r="S909" i="13" s="1"/>
  <c r="Q559" i="15"/>
  <c r="S559" i="15" s="1"/>
  <c r="S213" i="15"/>
  <c r="Q214" i="15" s="1"/>
  <c r="S214" i="15" s="1"/>
  <c r="S1274" i="15"/>
  <c r="Q1275" i="15" s="1"/>
  <c r="R1275" i="15" s="1"/>
  <c r="R411" i="13"/>
  <c r="Q412" i="13" s="1"/>
  <c r="S412" i="13" s="1"/>
  <c r="P98" i="15"/>
  <c r="S560" i="13"/>
  <c r="Q561" i="13" s="1"/>
  <c r="N99" i="15"/>
  <c r="P99" i="15" s="1"/>
  <c r="Q761" i="15"/>
  <c r="R761" i="15" s="1"/>
  <c r="Q308" i="15"/>
  <c r="R308" i="15" s="1"/>
  <c r="R809" i="15"/>
  <c r="S809" i="15"/>
  <c r="N195" i="15"/>
  <c r="P195" i="15" s="1"/>
  <c r="R1063" i="13"/>
  <c r="S1063" i="13"/>
  <c r="Q1158" i="15"/>
  <c r="R1158" i="15" s="1"/>
  <c r="S1158" i="15"/>
  <c r="N648" i="13"/>
  <c r="P648" i="13" s="1"/>
  <c r="S80" i="14"/>
  <c r="S81" i="14"/>
  <c r="S82" i="14"/>
  <c r="S83" i="14"/>
  <c r="S84" i="14"/>
  <c r="S85" i="14"/>
  <c r="S86" i="14"/>
  <c r="S87" i="14"/>
  <c r="S88" i="14"/>
  <c r="S89" i="14"/>
  <c r="S90" i="14"/>
  <c r="S91" i="14"/>
  <c r="S92" i="14"/>
  <c r="S93" i="14"/>
  <c r="S94" i="14"/>
  <c r="S95" i="14"/>
  <c r="S96" i="14"/>
  <c r="S97" i="14"/>
  <c r="S98" i="14"/>
  <c r="S99" i="14"/>
  <c r="S100" i="14"/>
  <c r="S101" i="14"/>
  <c r="S102" i="14"/>
  <c r="S103" i="14"/>
  <c r="Q110" i="15"/>
  <c r="R110" i="15" s="1"/>
  <c r="Q462" i="15"/>
  <c r="R462" i="15" s="1"/>
  <c r="Q1159" i="13"/>
  <c r="R1159" i="13" s="1"/>
  <c r="T170" i="14"/>
  <c r="U170" i="14" s="1"/>
  <c r="Q914" i="15"/>
  <c r="S914" i="15" s="1"/>
  <c r="S66" i="13"/>
  <c r="Q67" i="13" s="1"/>
  <c r="U115" i="14"/>
  <c r="S392" i="14"/>
  <c r="S393" i="14"/>
  <c r="S394" i="14"/>
  <c r="S395" i="14"/>
  <c r="S396" i="14"/>
  <c r="S397" i="14"/>
  <c r="S398" i="14"/>
  <c r="S399" i="14"/>
  <c r="S400" i="14"/>
  <c r="S401" i="14"/>
  <c r="S402" i="14"/>
  <c r="S403" i="14"/>
  <c r="S404" i="14"/>
  <c r="S405" i="14"/>
  <c r="S406" i="14"/>
  <c r="S407" i="14"/>
  <c r="S408" i="14"/>
  <c r="S409" i="14"/>
  <c r="S410" i="14"/>
  <c r="S411" i="14"/>
  <c r="S412" i="14"/>
  <c r="S413" i="14"/>
  <c r="S414" i="14"/>
  <c r="S415" i="14"/>
  <c r="P256" i="14"/>
  <c r="Q256" i="14" s="1"/>
  <c r="P347" i="13"/>
  <c r="O1148" i="13"/>
  <c r="N1249" i="13"/>
  <c r="P1249" i="13" s="1"/>
  <c r="O698" i="15"/>
  <c r="R517" i="14"/>
  <c r="U374" i="14"/>
  <c r="V374" i="14"/>
  <c r="S808" i="13"/>
  <c r="Q809" i="13" s="1"/>
  <c r="R809" i="13" s="1"/>
  <c r="Q1211" i="15"/>
  <c r="R1211" i="15" s="1"/>
  <c r="R365" i="15"/>
  <c r="S510" i="15"/>
  <c r="Q511" i="15"/>
  <c r="R511" i="15" s="1"/>
  <c r="Q262" i="15"/>
  <c r="R262" i="15" s="1"/>
  <c r="Q463" i="13"/>
  <c r="R463" i="13" s="1"/>
  <c r="S1066" i="15"/>
  <c r="S108" i="13"/>
  <c r="Q109" i="13" s="1"/>
  <c r="R109" i="13" s="1"/>
  <c r="R610" i="15"/>
  <c r="S707" i="13"/>
  <c r="R707" i="13"/>
  <c r="U62" i="14"/>
  <c r="V62" i="14"/>
  <c r="Q511" i="13"/>
  <c r="S511" i="13" s="1"/>
  <c r="N995" i="13"/>
  <c r="P995" i="13" s="1"/>
  <c r="T272" i="14"/>
  <c r="V272" i="14" s="1"/>
  <c r="R11" i="15"/>
  <c r="P467" i="14"/>
  <c r="Q467" i="14" s="1"/>
  <c r="O468" i="14" s="1"/>
  <c r="S421" i="14" s="1"/>
  <c r="V17" i="14"/>
  <c r="Q715" i="15"/>
  <c r="S715" i="15" s="1"/>
  <c r="Q265" i="13"/>
  <c r="S265" i="13" s="1"/>
  <c r="R160" i="13"/>
  <c r="Q758" i="13"/>
  <c r="R758" i="13" s="1"/>
  <c r="Q1109" i="15"/>
  <c r="R1109" i="15" s="1"/>
  <c r="O449" i="15"/>
  <c r="N450" i="15" s="1"/>
  <c r="Q405" i="15" s="1"/>
  <c r="Q664" i="13"/>
  <c r="R664" i="13" s="1"/>
  <c r="Q958" i="15"/>
  <c r="S958" i="15" s="1"/>
  <c r="Q365" i="13"/>
  <c r="S365" i="13" s="1"/>
  <c r="T323" i="14"/>
  <c r="V323" i="14" s="1"/>
  <c r="Q864" i="13"/>
  <c r="S864" i="13" s="1"/>
  <c r="Q858" i="15"/>
  <c r="S858" i="15" s="1"/>
  <c r="U323" i="14" l="1"/>
  <c r="R11" i="13"/>
  <c r="S1109" i="15"/>
  <c r="R561" i="13"/>
  <c r="Q562" i="13" s="1"/>
  <c r="R562" i="13" s="1"/>
  <c r="S561" i="13"/>
  <c r="R909" i="13"/>
  <c r="R1011" i="13"/>
  <c r="Q1012" i="13" s="1"/>
  <c r="R1012" i="13" s="1"/>
  <c r="S463" i="13"/>
  <c r="S1159" i="13"/>
  <c r="Q1160" i="13" s="1"/>
  <c r="S1160" i="13" s="1"/>
  <c r="R858" i="15"/>
  <c r="Q859" i="15" s="1"/>
  <c r="S859" i="15" s="1"/>
  <c r="S758" i="13"/>
  <c r="Q759" i="13" s="1"/>
  <c r="S759" i="13" s="1"/>
  <c r="R559" i="15"/>
  <c r="Q560" i="15" s="1"/>
  <c r="S560" i="15" s="1"/>
  <c r="S110" i="15"/>
  <c r="Q111" i="15" s="1"/>
  <c r="S111" i="15" s="1"/>
  <c r="S761" i="15"/>
  <c r="Q762" i="15" s="1"/>
  <c r="R762" i="15" s="1"/>
  <c r="R958" i="15"/>
  <c r="R412" i="13"/>
  <c r="S664" i="13"/>
  <c r="S511" i="15"/>
  <c r="S462" i="15"/>
  <c r="Q463" i="15" s="1"/>
  <c r="R463" i="15" s="1"/>
  <c r="Q212" i="13"/>
  <c r="R212" i="13" s="1"/>
  <c r="Q1159" i="15"/>
  <c r="R715" i="15"/>
  <c r="O1249" i="13"/>
  <c r="N1250" i="13" s="1"/>
  <c r="Q1205" i="13" s="1"/>
  <c r="S1207" i="13" s="1"/>
  <c r="O995" i="13"/>
  <c r="N996" i="13" s="1"/>
  <c r="O996" i="13" s="1"/>
  <c r="R864" i="13"/>
  <c r="Q865" i="13" s="1"/>
  <c r="O648" i="13"/>
  <c r="N649" i="13" s="1"/>
  <c r="P649" i="13" s="1"/>
  <c r="S67" i="13"/>
  <c r="R67" i="13"/>
  <c r="P257" i="14"/>
  <c r="Q257" i="14" s="1"/>
  <c r="Q665" i="13"/>
  <c r="S665" i="13" s="1"/>
  <c r="Q512" i="15"/>
  <c r="S512" i="15" s="1"/>
  <c r="R914" i="15"/>
  <c r="U272" i="14"/>
  <c r="Q1110" i="15"/>
  <c r="S1110" i="15" s="1"/>
  <c r="S109" i="13"/>
  <c r="Q110" i="13" s="1"/>
  <c r="R110" i="13" s="1"/>
  <c r="Q611" i="15"/>
  <c r="S611" i="15" s="1"/>
  <c r="Q12" i="13"/>
  <c r="S12" i="13" s="1"/>
  <c r="Q910" i="13"/>
  <c r="S910" i="13" s="1"/>
  <c r="S809" i="13"/>
  <c r="Q708" i="13"/>
  <c r="S708" i="13" s="1"/>
  <c r="T375" i="14"/>
  <c r="V375" i="14" s="1"/>
  <c r="T18" i="14"/>
  <c r="U18" i="14" s="1"/>
  <c r="R365" i="13"/>
  <c r="S1275" i="15"/>
  <c r="N699" i="15"/>
  <c r="O699" i="15" s="1"/>
  <c r="N700" i="15" s="1"/>
  <c r="Q655" i="15" s="1"/>
  <c r="R265" i="13"/>
  <c r="P518" i="14"/>
  <c r="Q518" i="14" s="1"/>
  <c r="S1211" i="15"/>
  <c r="S262" i="15"/>
  <c r="Q263" i="15" s="1"/>
  <c r="S263" i="15" s="1"/>
  <c r="S1159" i="15"/>
  <c r="R1159" i="15"/>
  <c r="Q1064" i="13"/>
  <c r="S1064" i="13" s="1"/>
  <c r="Q716" i="15"/>
  <c r="S716" i="15" s="1"/>
  <c r="Q408" i="15"/>
  <c r="R408" i="15" s="1"/>
  <c r="T116" i="14"/>
  <c r="V116" i="14" s="1"/>
  <c r="R214" i="15"/>
  <c r="Q12" i="15"/>
  <c r="R12" i="15" s="1"/>
  <c r="R256" i="14"/>
  <c r="R511" i="13"/>
  <c r="O195" i="15"/>
  <c r="Q1067" i="15"/>
  <c r="R1067" i="15" s="1"/>
  <c r="Q161" i="13"/>
  <c r="R161" i="13" s="1"/>
  <c r="T324" i="14"/>
  <c r="V324" i="14" s="1"/>
  <c r="S423" i="14"/>
  <c r="S422" i="14"/>
  <c r="T426" i="14" s="1"/>
  <c r="Q464" i="13"/>
  <c r="R464" i="13" s="1"/>
  <c r="Q366" i="15"/>
  <c r="R366" i="15" s="1"/>
  <c r="N1149" i="13"/>
  <c r="O1149" i="13" s="1"/>
  <c r="N1150" i="13" s="1"/>
  <c r="Q1105" i="13" s="1"/>
  <c r="V170" i="14"/>
  <c r="N348" i="13"/>
  <c r="O348" i="13" s="1"/>
  <c r="S1009" i="15"/>
  <c r="R467" i="14"/>
  <c r="T63" i="14"/>
  <c r="V63" i="14" s="1"/>
  <c r="Q810" i="15"/>
  <c r="S810" i="15" s="1"/>
  <c r="S308" i="15"/>
  <c r="O99" i="15"/>
  <c r="N100" i="15" s="1"/>
  <c r="Q55" i="15" s="1"/>
  <c r="S161" i="13" l="1"/>
  <c r="S212" i="13"/>
  <c r="Q213" i="13" s="1"/>
  <c r="S213" i="13" s="1"/>
  <c r="R910" i="13"/>
  <c r="R865" i="13"/>
  <c r="R611" i="15"/>
  <c r="Q612" i="15" s="1"/>
  <c r="R612" i="15" s="1"/>
  <c r="Q413" i="13"/>
  <c r="R413" i="13" s="1"/>
  <c r="R716" i="15"/>
  <c r="Q717" i="15" s="1"/>
  <c r="S717" i="15" s="1"/>
  <c r="S865" i="13"/>
  <c r="R213" i="13"/>
  <c r="Q959" i="15"/>
  <c r="S959" i="15" s="1"/>
  <c r="R959" i="15"/>
  <c r="R1110" i="15"/>
  <c r="Q1111" i="15" s="1"/>
  <c r="S1111" i="15" s="1"/>
  <c r="S1012" i="13"/>
  <c r="Q1013" i="13" s="1"/>
  <c r="S1013" i="13" s="1"/>
  <c r="S366" i="15"/>
  <c r="Q367" i="15" s="1"/>
  <c r="R257" i="14"/>
  <c r="P258" i="14" s="1"/>
  <c r="R258" i="14" s="1"/>
  <c r="R1207" i="13"/>
  <c r="Q1208" i="13" s="1"/>
  <c r="S1208" i="13" s="1"/>
  <c r="R708" i="13"/>
  <c r="U116" i="14"/>
  <c r="P1149" i="13"/>
  <c r="T171" i="14"/>
  <c r="U171" i="14" s="1"/>
  <c r="R518" i="14"/>
  <c r="U63" i="14"/>
  <c r="T64" i="14" s="1"/>
  <c r="V64" i="14" s="1"/>
  <c r="Q162" i="13"/>
  <c r="S162" i="13" s="1"/>
  <c r="N997" i="13"/>
  <c r="O997" i="13" s="1"/>
  <c r="S1107" i="13"/>
  <c r="R1107" i="13"/>
  <c r="Q658" i="15"/>
  <c r="R658" i="15" s="1"/>
  <c r="Q464" i="15"/>
  <c r="R464" i="15" s="1"/>
  <c r="Q866" i="13"/>
  <c r="R866" i="13" s="1"/>
  <c r="Q366" i="13"/>
  <c r="S366" i="13" s="1"/>
  <c r="R263" i="15"/>
  <c r="Q266" i="13"/>
  <c r="S266" i="13" s="1"/>
  <c r="U426" i="14"/>
  <c r="V426" i="14"/>
  <c r="R12" i="13"/>
  <c r="R810" i="15"/>
  <c r="Q911" i="13"/>
  <c r="S911" i="13" s="1"/>
  <c r="R1064" i="13"/>
  <c r="S762" i="15"/>
  <c r="P699" i="15"/>
  <c r="S463" i="15"/>
  <c r="S110" i="13"/>
  <c r="Q111" i="13" s="1"/>
  <c r="S1067" i="15"/>
  <c r="N349" i="13"/>
  <c r="O349" i="13" s="1"/>
  <c r="N350" i="13" s="1"/>
  <c r="Q305" i="13" s="1"/>
  <c r="R560" i="15"/>
  <c r="S408" i="15"/>
  <c r="Q409" i="15" s="1"/>
  <c r="S409" i="15" s="1"/>
  <c r="S562" i="13"/>
  <c r="Q563" i="13"/>
  <c r="S563" i="13" s="1"/>
  <c r="S915" i="15"/>
  <c r="Q915" i="15"/>
  <c r="R915" i="15" s="1"/>
  <c r="P996" i="13"/>
  <c r="Q1160" i="15"/>
  <c r="R1160" i="15" s="1"/>
  <c r="Q68" i="13"/>
  <c r="S68" i="13" s="1"/>
  <c r="Q309" i="15"/>
  <c r="R309" i="15" s="1"/>
  <c r="U324" i="14"/>
  <c r="S12" i="15"/>
  <c r="Q13" i="15" s="1"/>
  <c r="R13" i="15" s="1"/>
  <c r="R759" i="13"/>
  <c r="O649" i="13"/>
  <c r="N650" i="13" s="1"/>
  <c r="Q605" i="13" s="1"/>
  <c r="U375" i="14"/>
  <c r="R1160" i="13"/>
  <c r="R512" i="15"/>
  <c r="S464" i="13"/>
  <c r="S444" i="14"/>
  <c r="S445" i="14"/>
  <c r="S446" i="14"/>
  <c r="S447" i="14"/>
  <c r="S448" i="14"/>
  <c r="S449" i="14"/>
  <c r="S450" i="14"/>
  <c r="S451" i="14"/>
  <c r="S452" i="14"/>
  <c r="S453" i="14"/>
  <c r="S454" i="14"/>
  <c r="S455" i="14"/>
  <c r="S456" i="14"/>
  <c r="S457" i="14"/>
  <c r="S458" i="14"/>
  <c r="S459" i="14"/>
  <c r="S460" i="14"/>
  <c r="S461" i="14"/>
  <c r="S462" i="14"/>
  <c r="S463" i="14"/>
  <c r="S464" i="14"/>
  <c r="S465" i="14"/>
  <c r="S466" i="14"/>
  <c r="S467" i="14"/>
  <c r="Q1276" i="15"/>
  <c r="R1276" i="15" s="1"/>
  <c r="Q214" i="13"/>
  <c r="S214" i="13" s="1"/>
  <c r="Q215" i="15"/>
  <c r="R215" i="15" s="1"/>
  <c r="R111" i="15"/>
  <c r="R859" i="15"/>
  <c r="Q1010" i="15"/>
  <c r="R1010" i="15" s="1"/>
  <c r="R665" i="13"/>
  <c r="N196" i="15"/>
  <c r="P196" i="15" s="1"/>
  <c r="Q512" i="13"/>
  <c r="S512" i="13" s="1"/>
  <c r="V18" i="14"/>
  <c r="Q1212" i="15"/>
  <c r="R1212" i="15" s="1"/>
  <c r="P519" i="14"/>
  <c r="Q519" i="14" s="1"/>
  <c r="O520" i="14" s="1"/>
  <c r="S473" i="14" s="1"/>
  <c r="Q709" i="13"/>
  <c r="R709" i="13" s="1"/>
  <c r="Q810" i="13"/>
  <c r="R810" i="13" s="1"/>
  <c r="T273" i="14"/>
  <c r="V273" i="14" s="1"/>
  <c r="Q58" i="15"/>
  <c r="R58" i="15" s="1"/>
  <c r="P348" i="13"/>
  <c r="Q960" i="15" l="1"/>
  <c r="R960" i="15" s="1"/>
  <c r="S709" i="13"/>
  <c r="S367" i="15"/>
  <c r="R367" i="15"/>
  <c r="T117" i="14"/>
  <c r="U117" i="14" s="1"/>
  <c r="S464" i="15"/>
  <c r="S866" i="13"/>
  <c r="R512" i="13"/>
  <c r="Q513" i="13" s="1"/>
  <c r="S513" i="13" s="1"/>
  <c r="R911" i="13"/>
  <c r="S1010" i="15"/>
  <c r="Q1011" i="15" s="1"/>
  <c r="S1011" i="15" s="1"/>
  <c r="U64" i="14"/>
  <c r="T65" i="14" s="1"/>
  <c r="S810" i="13"/>
  <c r="Q811" i="13" s="1"/>
  <c r="S811" i="13" s="1"/>
  <c r="Q1068" i="15"/>
  <c r="R1068" i="15" s="1"/>
  <c r="V171" i="14"/>
  <c r="S413" i="13"/>
  <c r="Q414" i="13" s="1"/>
  <c r="S414" i="13" s="1"/>
  <c r="Q465" i="15"/>
  <c r="S465" i="15" s="1"/>
  <c r="Q916" i="15"/>
  <c r="S916" i="15" s="1"/>
  <c r="Q308" i="13"/>
  <c r="R308" i="13" s="1"/>
  <c r="Q710" i="13"/>
  <c r="S710" i="13" s="1"/>
  <c r="R111" i="13"/>
  <c r="S111" i="13"/>
  <c r="S475" i="14"/>
  <c r="S474" i="14"/>
  <c r="T478" i="14" s="1"/>
  <c r="U273" i="14"/>
  <c r="S13" i="15"/>
  <c r="Q14" i="15" s="1"/>
  <c r="S14" i="15" s="1"/>
  <c r="S215" i="15"/>
  <c r="Q216" i="15" s="1"/>
  <c r="S1160" i="15"/>
  <c r="R409" i="15"/>
  <c r="T427" i="14"/>
  <c r="U427" i="14" s="1"/>
  <c r="Q465" i="13"/>
  <c r="R465" i="13" s="1"/>
  <c r="S58" i="15"/>
  <c r="S612" i="15"/>
  <c r="R214" i="13"/>
  <c r="S960" i="15"/>
  <c r="R266" i="13"/>
  <c r="R1111" i="15"/>
  <c r="S1212" i="15"/>
  <c r="Q513" i="15"/>
  <c r="R513" i="15" s="1"/>
  <c r="Q763" i="15"/>
  <c r="R763" i="15" s="1"/>
  <c r="R717" i="15"/>
  <c r="R1208" i="13"/>
  <c r="Q258" i="14"/>
  <c r="Q811" i="15"/>
  <c r="S811" i="15" s="1"/>
  <c r="Q13" i="13"/>
  <c r="R13" i="13" s="1"/>
  <c r="Q368" i="15"/>
  <c r="S368" i="15" s="1"/>
  <c r="T376" i="14"/>
  <c r="U376" i="14" s="1"/>
  <c r="Q1065" i="13"/>
  <c r="S1065" i="13" s="1"/>
  <c r="P349" i="13"/>
  <c r="S658" i="15"/>
  <c r="R519" i="14"/>
  <c r="O196" i="15"/>
  <c r="R607" i="13"/>
  <c r="S607" i="13"/>
  <c r="R563" i="13"/>
  <c r="T19" i="14"/>
  <c r="U19" i="14" s="1"/>
  <c r="Q264" i="15"/>
  <c r="R264" i="15" s="1"/>
  <c r="Q1108" i="13"/>
  <c r="S1108" i="13" s="1"/>
  <c r="S309" i="15"/>
  <c r="Q310" i="15" s="1"/>
  <c r="R310" i="15" s="1"/>
  <c r="Q867" i="13"/>
  <c r="S867" i="13" s="1"/>
  <c r="P997" i="13"/>
  <c r="N998" i="13" s="1"/>
  <c r="O998" i="13" s="1"/>
  <c r="Q1161" i="13"/>
  <c r="S1161" i="13" s="1"/>
  <c r="Q760" i="13"/>
  <c r="R760" i="13" s="1"/>
  <c r="R1013" i="13"/>
  <c r="R68" i="13"/>
  <c r="Q666" i="13"/>
  <c r="S666" i="13" s="1"/>
  <c r="R366" i="13"/>
  <c r="R162" i="13"/>
  <c r="Q112" i="15"/>
  <c r="S112" i="15" s="1"/>
  <c r="T325" i="14"/>
  <c r="V325" i="14" s="1"/>
  <c r="Q860" i="15"/>
  <c r="S860" i="15" s="1"/>
  <c r="Q561" i="15"/>
  <c r="S561" i="15" s="1"/>
  <c r="Q912" i="13"/>
  <c r="R912" i="13" s="1"/>
  <c r="S1276" i="15"/>
  <c r="Q1277" i="15" s="1"/>
  <c r="S1277" i="15" s="1"/>
  <c r="U65" i="14" l="1"/>
  <c r="V65" i="14"/>
  <c r="V376" i="14"/>
  <c r="U325" i="14"/>
  <c r="T172" i="14"/>
  <c r="U172" i="14" s="1"/>
  <c r="V172" i="14"/>
  <c r="R1277" i="15"/>
  <c r="Q1278" i="15" s="1"/>
  <c r="R1278" i="15" s="1"/>
  <c r="S912" i="13"/>
  <c r="Q913" i="13" s="1"/>
  <c r="R913" i="13" s="1"/>
  <c r="R14" i="15"/>
  <c r="S310" i="15"/>
  <c r="S1068" i="15"/>
  <c r="Q1069" i="15" s="1"/>
  <c r="R1069" i="15" s="1"/>
  <c r="V427" i="14"/>
  <c r="R414" i="13"/>
  <c r="R916" i="15"/>
  <c r="Q917" i="15" s="1"/>
  <c r="S917" i="15" s="1"/>
  <c r="V117" i="14"/>
  <c r="T118" i="14" s="1"/>
  <c r="V118" i="14" s="1"/>
  <c r="Q311" i="15"/>
  <c r="S311" i="15" s="1"/>
  <c r="R216" i="15"/>
  <c r="S216" i="15"/>
  <c r="T66" i="14"/>
  <c r="U66" i="14" s="1"/>
  <c r="R867" i="13"/>
  <c r="S513" i="15"/>
  <c r="Q267" i="13"/>
  <c r="S267" i="13" s="1"/>
  <c r="Q410" i="15"/>
  <c r="R410" i="15" s="1"/>
  <c r="R1011" i="15"/>
  <c r="R561" i="15"/>
  <c r="R368" i="15"/>
  <c r="P998" i="13"/>
  <c r="S13" i="13"/>
  <c r="Q14" i="13" s="1"/>
  <c r="R14" i="13" s="1"/>
  <c r="R513" i="13"/>
  <c r="Q215" i="13"/>
  <c r="S215" i="13" s="1"/>
  <c r="R710" i="13"/>
  <c r="U478" i="14"/>
  <c r="V478" i="14"/>
  <c r="S496" i="14"/>
  <c r="S497" i="14"/>
  <c r="S498" i="14"/>
  <c r="S499" i="14"/>
  <c r="S500" i="14"/>
  <c r="S501" i="14"/>
  <c r="S502" i="14"/>
  <c r="S503" i="14"/>
  <c r="S504" i="14"/>
  <c r="S505" i="14"/>
  <c r="S506" i="14"/>
  <c r="S507" i="14"/>
  <c r="S508" i="14"/>
  <c r="S509" i="14"/>
  <c r="S510" i="14"/>
  <c r="S511" i="14"/>
  <c r="S512" i="14"/>
  <c r="S513" i="14"/>
  <c r="S514" i="14"/>
  <c r="S515" i="14"/>
  <c r="S516" i="14"/>
  <c r="S517" i="14"/>
  <c r="S518" i="14"/>
  <c r="S519" i="14"/>
  <c r="Q163" i="13"/>
  <c r="S163" i="13" s="1"/>
  <c r="Q69" i="13"/>
  <c r="S69" i="13" s="1"/>
  <c r="Q613" i="15"/>
  <c r="R613" i="15" s="1"/>
  <c r="Q1112" i="15"/>
  <c r="S1112" i="15" s="1"/>
  <c r="Q659" i="15"/>
  <c r="R659" i="15" s="1"/>
  <c r="N197" i="15"/>
  <c r="O197" i="15" s="1"/>
  <c r="R112" i="15"/>
  <c r="R1108" i="13"/>
  <c r="T274" i="14"/>
  <c r="V274" i="14" s="1"/>
  <c r="S760" i="13"/>
  <c r="Q761" i="13" s="1"/>
  <c r="R761" i="13" s="1"/>
  <c r="R811" i="15"/>
  <c r="R811" i="13"/>
  <c r="Q1161" i="15"/>
  <c r="R1161" i="15" s="1"/>
  <c r="R860" i="15"/>
  <c r="Q59" i="15"/>
  <c r="R59" i="15" s="1"/>
  <c r="S264" i="15"/>
  <c r="R1065" i="13"/>
  <c r="T20" i="14"/>
  <c r="U20" i="14" s="1"/>
  <c r="P259" i="14"/>
  <c r="Q259" i="14" s="1"/>
  <c r="O260" i="14" s="1"/>
  <c r="S213" i="14" s="1"/>
  <c r="S763" i="15"/>
  <c r="S308" i="13"/>
  <c r="R666" i="13"/>
  <c r="R1161" i="13"/>
  <c r="Q564" i="13"/>
  <c r="S564" i="13" s="1"/>
  <c r="Q1209" i="13"/>
  <c r="S1209" i="13" s="1"/>
  <c r="V19" i="14"/>
  <c r="S465" i="13"/>
  <c r="Q367" i="13"/>
  <c r="S367" i="13" s="1"/>
  <c r="T326" i="14"/>
  <c r="V326" i="14" s="1"/>
  <c r="Q718" i="15"/>
  <c r="S718" i="15" s="1"/>
  <c r="Q466" i="13"/>
  <c r="R466" i="13" s="1"/>
  <c r="Q961" i="15"/>
  <c r="R961" i="15" s="1"/>
  <c r="Q112" i="13"/>
  <c r="S112" i="13" s="1"/>
  <c r="Q15" i="15"/>
  <c r="R15" i="15" s="1"/>
  <c r="Q1213" i="15"/>
  <c r="R1213" i="15" s="1"/>
  <c r="T377" i="14"/>
  <c r="U377" i="14" s="1"/>
  <c r="R465" i="15"/>
  <c r="Q1014" i="13"/>
  <c r="R1014" i="13" s="1"/>
  <c r="Q608" i="13"/>
  <c r="R608" i="13" s="1"/>
  <c r="V377" i="14" l="1"/>
  <c r="S410" i="15"/>
  <c r="R1112" i="15"/>
  <c r="S913" i="13"/>
  <c r="V20" i="14"/>
  <c r="R163" i="13"/>
  <c r="Q164" i="13" s="1"/>
  <c r="R164" i="13" s="1"/>
  <c r="Q415" i="13"/>
  <c r="S415" i="13" s="1"/>
  <c r="S1069" i="15"/>
  <c r="S466" i="13"/>
  <c r="Q467" i="13" s="1"/>
  <c r="S467" i="13" s="1"/>
  <c r="T428" i="14"/>
  <c r="U428" i="14" s="1"/>
  <c r="S761" i="13"/>
  <c r="Q762" i="13" s="1"/>
  <c r="R762" i="13" s="1"/>
  <c r="R564" i="13"/>
  <c r="Q565" i="13" s="1"/>
  <c r="R565" i="13" s="1"/>
  <c r="U118" i="14"/>
  <c r="T119" i="14" s="1"/>
  <c r="R215" i="13"/>
  <c r="Q216" i="13" s="1"/>
  <c r="R216" i="13" s="1"/>
  <c r="T173" i="14"/>
  <c r="U173" i="14" s="1"/>
  <c r="R1209" i="13"/>
  <c r="Q1210" i="13" s="1"/>
  <c r="R1210" i="13" s="1"/>
  <c r="S215" i="14"/>
  <c r="S214" i="14"/>
  <c r="T218" i="14" s="1"/>
  <c r="T21" i="14"/>
  <c r="V21" i="14" s="1"/>
  <c r="Q667" i="13"/>
  <c r="S667" i="13" s="1"/>
  <c r="S14" i="13"/>
  <c r="Q15" i="13" s="1"/>
  <c r="R15" i="13" s="1"/>
  <c r="T378" i="14"/>
  <c r="V378" i="14" s="1"/>
  <c r="T479" i="14"/>
  <c r="U479" i="14" s="1"/>
  <c r="S59" i="15"/>
  <c r="Q60" i="15" s="1"/>
  <c r="R60" i="15" s="1"/>
  <c r="S608" i="13"/>
  <c r="Q609" i="13" s="1"/>
  <c r="Q309" i="13"/>
  <c r="R309" i="13" s="1"/>
  <c r="R267" i="13"/>
  <c r="U274" i="14"/>
  <c r="R917" i="15"/>
  <c r="Q711" i="13"/>
  <c r="R711" i="13" s="1"/>
  <c r="V66" i="14"/>
  <c r="T67" i="14" s="1"/>
  <c r="V67" i="14" s="1"/>
  <c r="R311" i="15"/>
  <c r="Q812" i="13"/>
  <c r="S812" i="13" s="1"/>
  <c r="R69" i="13"/>
  <c r="R259" i="14"/>
  <c r="S1014" i="13"/>
  <c r="Q1015" i="13" s="1"/>
  <c r="S1015" i="13" s="1"/>
  <c r="S15" i="15"/>
  <c r="Q16" i="15" s="1"/>
  <c r="R16" i="15" s="1"/>
  <c r="R367" i="13"/>
  <c r="Q1109" i="13"/>
  <c r="S1109" i="13" s="1"/>
  <c r="Q868" i="13"/>
  <c r="S868" i="13" s="1"/>
  <c r="S1213" i="15"/>
  <c r="Q1214" i="15" s="1"/>
  <c r="R1214" i="15" s="1"/>
  <c r="S1161" i="15"/>
  <c r="S659" i="15"/>
  <c r="Q660" i="15" s="1"/>
  <c r="R660" i="15" s="1"/>
  <c r="Q514" i="15"/>
  <c r="R514" i="15" s="1"/>
  <c r="Q411" i="15"/>
  <c r="R411" i="15" s="1"/>
  <c r="Q113" i="15"/>
  <c r="S113" i="15" s="1"/>
  <c r="S1278" i="15"/>
  <c r="Q1279" i="15" s="1"/>
  <c r="Q514" i="13"/>
  <c r="S514" i="13" s="1"/>
  <c r="N999" i="13"/>
  <c r="O999" i="13" s="1"/>
  <c r="N1000" i="13" s="1"/>
  <c r="Q955" i="13" s="1"/>
  <c r="R718" i="15"/>
  <c r="R112" i="13"/>
  <c r="P197" i="15"/>
  <c r="Q1070" i="15"/>
  <c r="R1070" i="15" s="1"/>
  <c r="Q812" i="15"/>
  <c r="R812" i="15" s="1"/>
  <c r="Q466" i="15"/>
  <c r="S466" i="15" s="1"/>
  <c r="Q265" i="15"/>
  <c r="R265" i="15" s="1"/>
  <c r="Q1066" i="13"/>
  <c r="S1066" i="13" s="1"/>
  <c r="Q369" i="15"/>
  <c r="S369" i="15" s="1"/>
  <c r="Q1162" i="13"/>
  <c r="S1162" i="13" s="1"/>
  <c r="Q764" i="15"/>
  <c r="R764" i="15" s="1"/>
  <c r="Q562" i="15"/>
  <c r="R562" i="15" s="1"/>
  <c r="Q217" i="15"/>
  <c r="S217" i="15" s="1"/>
  <c r="Q1012" i="15"/>
  <c r="R1012" i="15" s="1"/>
  <c r="S613" i="15"/>
  <c r="Q614" i="15"/>
  <c r="R614" i="15" s="1"/>
  <c r="U326" i="14"/>
  <c r="Q1113" i="15"/>
  <c r="S1113" i="15" s="1"/>
  <c r="Q861" i="15"/>
  <c r="R861" i="15" s="1"/>
  <c r="S961" i="15"/>
  <c r="Q962" i="15" s="1"/>
  <c r="R962" i="15" s="1"/>
  <c r="S1012" i="15" l="1"/>
  <c r="Q914" i="13"/>
  <c r="R914" i="13" s="1"/>
  <c r="S812" i="15"/>
  <c r="Q813" i="15" s="1"/>
  <c r="S813" i="15" s="1"/>
  <c r="S562" i="15"/>
  <c r="Q563" i="15" s="1"/>
  <c r="R563" i="15" s="1"/>
  <c r="S164" i="13"/>
  <c r="U119" i="14"/>
  <c r="S962" i="15"/>
  <c r="Q963" i="15" s="1"/>
  <c r="S963" i="15" s="1"/>
  <c r="S15" i="13"/>
  <c r="Q16" i="13" s="1"/>
  <c r="S16" i="13" s="1"/>
  <c r="R415" i="13"/>
  <c r="Q416" i="13" s="1"/>
  <c r="S416" i="13" s="1"/>
  <c r="S614" i="15"/>
  <c r="Q615" i="15" s="1"/>
  <c r="S615" i="15" s="1"/>
  <c r="V119" i="14"/>
  <c r="V173" i="14"/>
  <c r="T174" i="14" s="1"/>
  <c r="R217" i="15"/>
  <c r="Q218" i="15" s="1"/>
  <c r="R218" i="15" s="1"/>
  <c r="R868" i="13"/>
  <c r="Q869" i="13" s="1"/>
  <c r="R869" i="13" s="1"/>
  <c r="R1162" i="13"/>
  <c r="Q1163" i="13" s="1"/>
  <c r="R1163" i="13" s="1"/>
  <c r="V428" i="14"/>
  <c r="S609" i="13"/>
  <c r="R609" i="13"/>
  <c r="R1279" i="15"/>
  <c r="S1279" i="15"/>
  <c r="Q1013" i="15"/>
  <c r="S1013" i="15" s="1"/>
  <c r="Q165" i="13"/>
  <c r="S165" i="13" s="1"/>
  <c r="Q1211" i="13"/>
  <c r="S1211" i="13" s="1"/>
  <c r="Q712" i="13"/>
  <c r="S712" i="13" s="1"/>
  <c r="R957" i="13"/>
  <c r="S957" i="13"/>
  <c r="S861" i="15"/>
  <c r="Q862" i="15" s="1"/>
  <c r="S660" i="15"/>
  <c r="U21" i="14"/>
  <c r="S764" i="15"/>
  <c r="Q765" i="15" s="1"/>
  <c r="R765" i="15" s="1"/>
  <c r="R466" i="15"/>
  <c r="R514" i="13"/>
  <c r="R812" i="13"/>
  <c r="R667" i="13"/>
  <c r="S216" i="13"/>
  <c r="R1113" i="15"/>
  <c r="S60" i="15"/>
  <c r="Q1162" i="15"/>
  <c r="R1162" i="15" s="1"/>
  <c r="U67" i="14"/>
  <c r="Q268" i="13"/>
  <c r="S268" i="13" s="1"/>
  <c r="R1066" i="13"/>
  <c r="T327" i="14"/>
  <c r="V327" i="14" s="1"/>
  <c r="U218" i="14"/>
  <c r="V218" i="14"/>
  <c r="S236" i="14"/>
  <c r="S237" i="14"/>
  <c r="S238" i="14"/>
  <c r="S239" i="14"/>
  <c r="S240" i="14"/>
  <c r="S241" i="14"/>
  <c r="S242" i="14"/>
  <c r="S243" i="14"/>
  <c r="S244" i="14"/>
  <c r="S245" i="14"/>
  <c r="S246" i="14"/>
  <c r="S247" i="14"/>
  <c r="S248" i="14"/>
  <c r="S249" i="14"/>
  <c r="S250" i="14"/>
  <c r="S251" i="14"/>
  <c r="S252" i="14"/>
  <c r="S253" i="14"/>
  <c r="S254" i="14"/>
  <c r="S255" i="14"/>
  <c r="S256" i="14"/>
  <c r="S257" i="14"/>
  <c r="S258" i="14"/>
  <c r="S259" i="14"/>
  <c r="Q70" i="13"/>
  <c r="R70" i="13" s="1"/>
  <c r="Q312" i="15"/>
  <c r="S312" i="15" s="1"/>
  <c r="V479" i="14"/>
  <c r="T480" i="14" s="1"/>
  <c r="S16" i="15"/>
  <c r="Q17" i="15" s="1"/>
  <c r="R17" i="15" s="1"/>
  <c r="R1015" i="13"/>
  <c r="R1109" i="13"/>
  <c r="S265" i="15"/>
  <c r="S762" i="13"/>
  <c r="S1210" i="13"/>
  <c r="R113" i="15"/>
  <c r="S1214" i="15"/>
  <c r="Q1215" i="15" s="1"/>
  <c r="S1215" i="15" s="1"/>
  <c r="S565" i="13"/>
  <c r="Q113" i="13"/>
  <c r="S113" i="13" s="1"/>
  <c r="S711" i="13"/>
  <c r="P999" i="13"/>
  <c r="R369" i="15"/>
  <c r="S411" i="15"/>
  <c r="Q412" i="15" s="1"/>
  <c r="R412" i="15" s="1"/>
  <c r="Q368" i="13"/>
  <c r="S368" i="13" s="1"/>
  <c r="U378" i="14"/>
  <c r="S1070" i="15"/>
  <c r="Q1071" i="15" s="1"/>
  <c r="N198" i="15"/>
  <c r="O198" i="15" s="1"/>
  <c r="S514" i="15"/>
  <c r="Q515" i="15" s="1"/>
  <c r="S309" i="13"/>
  <c r="Q918" i="15"/>
  <c r="S918" i="15" s="1"/>
  <c r="R467" i="13"/>
  <c r="Q719" i="15"/>
  <c r="R719" i="15" s="1"/>
  <c r="T275" i="14"/>
  <c r="U275" i="14" s="1"/>
  <c r="T120" i="14" l="1"/>
  <c r="V120" i="14" s="1"/>
  <c r="S914" i="13"/>
  <c r="Q915" i="13" s="1"/>
  <c r="S915" i="13" s="1"/>
  <c r="V174" i="14"/>
  <c r="U174" i="14"/>
  <c r="T175" i="14" s="1"/>
  <c r="U175" i="14" s="1"/>
  <c r="S563" i="15"/>
  <c r="S17" i="15"/>
  <c r="Q310" i="13"/>
  <c r="R310" i="13" s="1"/>
  <c r="R416" i="13"/>
  <c r="Q417" i="13" s="1"/>
  <c r="S417" i="13" s="1"/>
  <c r="T429" i="14"/>
  <c r="U429" i="14" s="1"/>
  <c r="R368" i="13"/>
  <c r="S1162" i="15"/>
  <c r="Q1163" i="15" s="1"/>
  <c r="S1163" i="15" s="1"/>
  <c r="Q18" i="15"/>
  <c r="S18" i="15" s="1"/>
  <c r="Q564" i="15"/>
  <c r="S564" i="15" s="1"/>
  <c r="R862" i="15"/>
  <c r="S862" i="15"/>
  <c r="S515" i="15"/>
  <c r="R515" i="15"/>
  <c r="U480" i="14"/>
  <c r="V480" i="14"/>
  <c r="R1071" i="15"/>
  <c r="S1071" i="15"/>
  <c r="R1215" i="15"/>
  <c r="S412" i="15"/>
  <c r="Q413" i="15" s="1"/>
  <c r="S413" i="15" s="1"/>
  <c r="R813" i="15"/>
  <c r="S765" i="15"/>
  <c r="V175" i="14"/>
  <c r="R712" i="13"/>
  <c r="S218" i="15"/>
  <c r="Q1280" i="15"/>
  <c r="S1280" i="15" s="1"/>
  <c r="V275" i="14"/>
  <c r="R1211" i="13"/>
  <c r="R615" i="15"/>
  <c r="T219" i="14"/>
  <c r="U219" i="14" s="1"/>
  <c r="Q1114" i="15"/>
  <c r="S1114" i="15" s="1"/>
  <c r="R1013" i="15"/>
  <c r="P198" i="15"/>
  <c r="N199" i="15" s="1"/>
  <c r="R963" i="15"/>
  <c r="Q1110" i="13"/>
  <c r="S1110" i="13" s="1"/>
  <c r="R268" i="13"/>
  <c r="R312" i="15"/>
  <c r="S869" i="13"/>
  <c r="R915" i="13"/>
  <c r="Q566" i="13"/>
  <c r="R566" i="13" s="1"/>
  <c r="Q468" i="13"/>
  <c r="S468" i="13" s="1"/>
  <c r="R113" i="13"/>
  <c r="Q668" i="13"/>
  <c r="R668" i="13" s="1"/>
  <c r="Q958" i="13"/>
  <c r="R958" i="13" s="1"/>
  <c r="Q763" i="13"/>
  <c r="R763" i="13" s="1"/>
  <c r="Q61" i="15"/>
  <c r="R61" i="15" s="1"/>
  <c r="Q813" i="13"/>
  <c r="R813" i="13" s="1"/>
  <c r="Q370" i="15"/>
  <c r="R370" i="15" s="1"/>
  <c r="Q266" i="15"/>
  <c r="R266" i="15" s="1"/>
  <c r="S719" i="15"/>
  <c r="Q720" i="15" s="1"/>
  <c r="R720" i="15" s="1"/>
  <c r="S1163" i="13"/>
  <c r="T379" i="14"/>
  <c r="V379" i="14" s="1"/>
  <c r="Q114" i="15"/>
  <c r="S114" i="15" s="1"/>
  <c r="S70" i="13"/>
  <c r="Q71" i="13" s="1"/>
  <c r="R71" i="13" s="1"/>
  <c r="U327" i="14"/>
  <c r="Q515" i="13"/>
  <c r="S515" i="13" s="1"/>
  <c r="U120" i="14"/>
  <c r="R165" i="13"/>
  <c r="T68" i="14"/>
  <c r="V68" i="14" s="1"/>
  <c r="R918" i="15"/>
  <c r="Q467" i="15"/>
  <c r="R467" i="15" s="1"/>
  <c r="Q217" i="13"/>
  <c r="R217" i="13" s="1"/>
  <c r="R16" i="13"/>
  <c r="Q661" i="15"/>
  <c r="R661" i="15" s="1"/>
  <c r="T22" i="14"/>
  <c r="U22" i="14" s="1"/>
  <c r="Q1067" i="13"/>
  <c r="S1067" i="13" s="1"/>
  <c r="Q1016" i="13"/>
  <c r="R1016" i="13" s="1"/>
  <c r="Q610" i="13"/>
  <c r="R610" i="13" s="1"/>
  <c r="R1280" i="15" l="1"/>
  <c r="U379" i="14"/>
  <c r="S467" i="15"/>
  <c r="U68" i="14"/>
  <c r="V429" i="14"/>
  <c r="T430" i="14" s="1"/>
  <c r="R1067" i="13"/>
  <c r="Q1068" i="13" s="1"/>
  <c r="S1068" i="13" s="1"/>
  <c r="S310" i="13"/>
  <c r="Q311" i="13" s="1"/>
  <c r="Q369" i="13"/>
  <c r="R369" i="13" s="1"/>
  <c r="R114" i="15"/>
  <c r="Q115" i="15" s="1"/>
  <c r="S115" i="15" s="1"/>
  <c r="Q766" i="15"/>
  <c r="R766" i="15" s="1"/>
  <c r="P199" i="15"/>
  <c r="O199" i="15"/>
  <c r="N200" i="15" s="1"/>
  <c r="Q155" i="15" s="1"/>
  <c r="Q468" i="15"/>
  <c r="S468" i="15" s="1"/>
  <c r="Q669" i="13"/>
  <c r="S669" i="13" s="1"/>
  <c r="Q721" i="15"/>
  <c r="R721" i="15" s="1"/>
  <c r="Q916" i="13"/>
  <c r="R916" i="13" s="1"/>
  <c r="Q964" i="15"/>
  <c r="S964" i="15" s="1"/>
  <c r="S720" i="15"/>
  <c r="Q516" i="15"/>
  <c r="S516" i="15" s="1"/>
  <c r="S71" i="13"/>
  <c r="Q919" i="15"/>
  <c r="R919" i="15" s="1"/>
  <c r="Q114" i="13"/>
  <c r="S114" i="13" s="1"/>
  <c r="Q1014" i="15"/>
  <c r="R1014" i="15" s="1"/>
  <c r="Q1072" i="15"/>
  <c r="S1072" i="15" s="1"/>
  <c r="R417" i="13"/>
  <c r="Q1164" i="13"/>
  <c r="R1164" i="13" s="1"/>
  <c r="R413" i="15"/>
  <c r="Q863" i="15"/>
  <c r="R863" i="15" s="1"/>
  <c r="R468" i="13"/>
  <c r="R1114" i="15"/>
  <c r="Q870" i="13"/>
  <c r="R870" i="13" s="1"/>
  <c r="S610" i="13"/>
  <c r="T69" i="14"/>
  <c r="V69" i="14" s="1"/>
  <c r="T380" i="14"/>
  <c r="V380" i="14" s="1"/>
  <c r="Q1281" i="15"/>
  <c r="R1281" i="15" s="1"/>
  <c r="S61" i="15"/>
  <c r="T276" i="14"/>
  <c r="U276" i="14" s="1"/>
  <c r="Q713" i="13"/>
  <c r="S713" i="13" s="1"/>
  <c r="R564" i="15"/>
  <c r="V219" i="14"/>
  <c r="S958" i="13"/>
  <c r="S661" i="15"/>
  <c r="Q662" i="15" s="1"/>
  <c r="S662" i="15" s="1"/>
  <c r="Q616" i="15"/>
  <c r="R616" i="15" s="1"/>
  <c r="Q814" i="15"/>
  <c r="S814" i="15" s="1"/>
  <c r="T481" i="14"/>
  <c r="U481" i="14" s="1"/>
  <c r="T176" i="14"/>
  <c r="U176" i="14" s="1"/>
  <c r="Q17" i="13"/>
  <c r="R17" i="13" s="1"/>
  <c r="R515" i="13"/>
  <c r="S370" i="15"/>
  <c r="S668" i="13"/>
  <c r="Q269" i="13"/>
  <c r="S269" i="13" s="1"/>
  <c r="Q1212" i="13"/>
  <c r="S1212" i="13" s="1"/>
  <c r="Q219" i="15"/>
  <c r="R219" i="15" s="1"/>
  <c r="R18" i="15"/>
  <c r="Q567" i="13"/>
  <c r="R567" i="13" s="1"/>
  <c r="V22" i="14"/>
  <c r="Q166" i="13"/>
  <c r="S166" i="13" s="1"/>
  <c r="T121" i="14"/>
  <c r="V121" i="14" s="1"/>
  <c r="S1016" i="13"/>
  <c r="Q1017" i="13" s="1"/>
  <c r="Q1216" i="15"/>
  <c r="S1216" i="15" s="1"/>
  <c r="Q267" i="15"/>
  <c r="R267" i="15" s="1"/>
  <c r="Q313" i="15"/>
  <c r="R313" i="15" s="1"/>
  <c r="T328" i="14"/>
  <c r="V328" i="14" s="1"/>
  <c r="S813" i="13"/>
  <c r="R1110" i="13"/>
  <c r="R1163" i="15"/>
  <c r="S266" i="15"/>
  <c r="S566" i="13"/>
  <c r="S763" i="13"/>
  <c r="Q764" i="13" s="1"/>
  <c r="S217" i="13"/>
  <c r="Q218" i="13" s="1"/>
  <c r="R218" i="13" s="1"/>
  <c r="S1017" i="13" l="1"/>
  <c r="R1017" i="13"/>
  <c r="S311" i="13"/>
  <c r="R311" i="13"/>
  <c r="V430" i="14"/>
  <c r="U430" i="14"/>
  <c r="U380" i="14"/>
  <c r="T381" i="14" s="1"/>
  <c r="S616" i="15"/>
  <c r="Q617" i="15" s="1"/>
  <c r="S617" i="15" s="1"/>
  <c r="S919" i="15"/>
  <c r="Q920" i="15" s="1"/>
  <c r="R920" i="15" s="1"/>
  <c r="R669" i="13"/>
  <c r="Q670" i="13" s="1"/>
  <c r="R670" i="13" s="1"/>
  <c r="S1281" i="15"/>
  <c r="Q1282" i="15" s="1"/>
  <c r="S1282" i="15" s="1"/>
  <c r="S916" i="13"/>
  <c r="Q917" i="13" s="1"/>
  <c r="R917" i="13" s="1"/>
  <c r="S1014" i="15"/>
  <c r="Q1015" i="15" s="1"/>
  <c r="R1015" i="15" s="1"/>
  <c r="S567" i="13"/>
  <c r="Q568" i="13" s="1"/>
  <c r="S568" i="13" s="1"/>
  <c r="S766" i="15"/>
  <c r="Q767" i="15" s="1"/>
  <c r="R767" i="15" s="1"/>
  <c r="S219" i="15"/>
  <c r="Q220" i="15" s="1"/>
  <c r="S220" i="15" s="1"/>
  <c r="R269" i="13"/>
  <c r="S863" i="15"/>
  <c r="Q864" i="15" s="1"/>
  <c r="R864" i="15" s="1"/>
  <c r="S721" i="15"/>
  <c r="Q722" i="15" s="1"/>
  <c r="Q72" i="13"/>
  <c r="R72" i="13" s="1"/>
  <c r="R964" i="15"/>
  <c r="Q965" i="15" s="1"/>
  <c r="S965" i="15" s="1"/>
  <c r="S369" i="13"/>
  <c r="Q370" i="13" s="1"/>
  <c r="V23" i="14"/>
  <c r="R764" i="13"/>
  <c r="S764" i="13"/>
  <c r="Q418" i="13"/>
  <c r="S418" i="13" s="1"/>
  <c r="Q516" i="13"/>
  <c r="S516" i="13" s="1"/>
  <c r="U69" i="14"/>
  <c r="R1072" i="15"/>
  <c r="R516" i="15"/>
  <c r="Q1018" i="13"/>
  <c r="S1018" i="13" s="1"/>
  <c r="R662" i="15"/>
  <c r="S17" i="13"/>
  <c r="R713" i="13"/>
  <c r="Q814" i="13"/>
  <c r="R814" i="13" s="1"/>
  <c r="V276" i="14"/>
  <c r="T23" i="14"/>
  <c r="U23" i="14" s="1"/>
  <c r="R166" i="13"/>
  <c r="T277" i="14"/>
  <c r="U277" i="14" s="1"/>
  <c r="S313" i="15"/>
  <c r="Q312" i="13"/>
  <c r="S312" i="13" s="1"/>
  <c r="S267" i="15"/>
  <c r="Q611" i="13"/>
  <c r="R611" i="13" s="1"/>
  <c r="R468" i="15"/>
  <c r="Q158" i="15"/>
  <c r="R158" i="15" s="1"/>
  <c r="S158" i="15"/>
  <c r="V481" i="14"/>
  <c r="Q62" i="15"/>
  <c r="R62" i="15" s="1"/>
  <c r="R114" i="13"/>
  <c r="Q1164" i="15"/>
  <c r="R1164" i="15" s="1"/>
  <c r="R1216" i="15"/>
  <c r="R1212" i="13"/>
  <c r="R814" i="15"/>
  <c r="R115" i="15"/>
  <c r="R1068" i="13"/>
  <c r="Q371" i="15"/>
  <c r="R371" i="15" s="1"/>
  <c r="Q1115" i="15"/>
  <c r="R1115" i="15" s="1"/>
  <c r="Q469" i="13"/>
  <c r="R469" i="13" s="1"/>
  <c r="Q1111" i="13"/>
  <c r="R1111" i="13" s="1"/>
  <c r="V176" i="14"/>
  <c r="Q565" i="15"/>
  <c r="R565" i="15" s="1"/>
  <c r="S218" i="13"/>
  <c r="S1164" i="13"/>
  <c r="Q1165" i="13" s="1"/>
  <c r="Q270" i="13"/>
  <c r="R270" i="13" s="1"/>
  <c r="S870" i="13"/>
  <c r="T220" i="14"/>
  <c r="U220" i="14" s="1"/>
  <c r="Q959" i="13"/>
  <c r="R959" i="13" s="1"/>
  <c r="U328" i="14"/>
  <c r="U121" i="14"/>
  <c r="Q19" i="15"/>
  <c r="S19" i="15" s="1"/>
  <c r="Q414" i="15"/>
  <c r="S414" i="15" s="1"/>
  <c r="U381" i="14" l="1"/>
  <c r="V381" i="14"/>
  <c r="S370" i="13"/>
  <c r="R370" i="13"/>
  <c r="S722" i="15"/>
  <c r="R722" i="15"/>
  <c r="S1115" i="15"/>
  <c r="Q1116" i="15" s="1"/>
  <c r="S1116" i="15" s="1"/>
  <c r="R220" i="15"/>
  <c r="R19" i="15"/>
  <c r="Q871" i="13"/>
  <c r="R871" i="13" s="1"/>
  <c r="S72" i="13"/>
  <c r="Q73" i="13" s="1"/>
  <c r="S73" i="13" s="1"/>
  <c r="S565" i="15"/>
  <c r="Q566" i="15" s="1"/>
  <c r="S566" i="15" s="1"/>
  <c r="S767" i="15"/>
  <c r="Q768" i="15" s="1"/>
  <c r="T431" i="14"/>
  <c r="V431" i="14" s="1"/>
  <c r="U431" i="14"/>
  <c r="V277" i="14"/>
  <c r="S62" i="15"/>
  <c r="S371" i="15"/>
  <c r="Q372" i="15" s="1"/>
  <c r="T278" i="14"/>
  <c r="U278" i="14" s="1"/>
  <c r="T382" i="14"/>
  <c r="V382" i="14" s="1"/>
  <c r="S1165" i="13"/>
  <c r="R1165" i="13"/>
  <c r="Q271" i="13"/>
  <c r="S271" i="13" s="1"/>
  <c r="S268" i="15"/>
  <c r="R414" i="15"/>
  <c r="S917" i="13"/>
  <c r="Q918" i="13" s="1"/>
  <c r="S918" i="13" s="1"/>
  <c r="Q116" i="15"/>
  <c r="S116" i="15" s="1"/>
  <c r="R312" i="13"/>
  <c r="R418" i="13"/>
  <c r="Q765" i="13"/>
  <c r="R765" i="13" s="1"/>
  <c r="Q1213" i="13"/>
  <c r="S1213" i="13" s="1"/>
  <c r="Q1069" i="13"/>
  <c r="R1069" i="13" s="1"/>
  <c r="Q815" i="15"/>
  <c r="S815" i="15" s="1"/>
  <c r="Q159" i="15"/>
  <c r="S159" i="15" s="1"/>
  <c r="Q723" i="15"/>
  <c r="S723" i="15" s="1"/>
  <c r="R1282" i="15"/>
  <c r="Q371" i="13"/>
  <c r="R371" i="13" s="1"/>
  <c r="Q1217" i="15"/>
  <c r="S1217" i="15" s="1"/>
  <c r="Q714" i="13"/>
  <c r="S714" i="13" s="1"/>
  <c r="S920" i="15"/>
  <c r="Q921" i="15" s="1"/>
  <c r="S921" i="15" s="1"/>
  <c r="Q663" i="15"/>
  <c r="S663" i="15" s="1"/>
  <c r="Q18" i="13"/>
  <c r="R18" i="13" s="1"/>
  <c r="S814" i="13"/>
  <c r="Q815" i="13" s="1"/>
  <c r="R815" i="13" s="1"/>
  <c r="S1015" i="15"/>
  <c r="Q115" i="13"/>
  <c r="S115" i="13" s="1"/>
  <c r="R1018" i="13"/>
  <c r="Q63" i="15"/>
  <c r="R63" i="15" s="1"/>
  <c r="Q314" i="15"/>
  <c r="R314" i="15" s="1"/>
  <c r="S959" i="13"/>
  <c r="Q167" i="13"/>
  <c r="R167" i="13" s="1"/>
  <c r="Q517" i="15"/>
  <c r="S517" i="15" s="1"/>
  <c r="T122" i="14"/>
  <c r="V122" i="14" s="1"/>
  <c r="S270" i="13"/>
  <c r="S469" i="13"/>
  <c r="R965" i="15"/>
  <c r="T24" i="14"/>
  <c r="V24" i="14" s="1"/>
  <c r="Q1073" i="15"/>
  <c r="R1073" i="15" s="1"/>
  <c r="R568" i="13"/>
  <c r="Q20" i="15"/>
  <c r="R20" i="15" s="1"/>
  <c r="S1164" i="15"/>
  <c r="Q1165" i="15" s="1"/>
  <c r="R1165" i="15" s="1"/>
  <c r="S670" i="13"/>
  <c r="R617" i="15"/>
  <c r="S864" i="15"/>
  <c r="T329" i="14"/>
  <c r="V329" i="14" s="1"/>
  <c r="T177" i="14"/>
  <c r="U177" i="14" s="1"/>
  <c r="T70" i="14"/>
  <c r="V70" i="14" s="1"/>
  <c r="Q268" i="15"/>
  <c r="R268" i="15" s="1"/>
  <c r="T482" i="14"/>
  <c r="U482" i="14" s="1"/>
  <c r="S1111" i="13"/>
  <c r="Q1112" i="13" s="1"/>
  <c r="R1112" i="13" s="1"/>
  <c r="Q960" i="13"/>
  <c r="R960" i="13" s="1"/>
  <c r="Q469" i="15"/>
  <c r="S469" i="15" s="1"/>
  <c r="Q219" i="13"/>
  <c r="R219" i="13" s="1"/>
  <c r="T221" i="14"/>
  <c r="U221" i="14" s="1"/>
  <c r="Q221" i="15"/>
  <c r="R221" i="15" s="1"/>
  <c r="Q612" i="13"/>
  <c r="S612" i="13" s="1"/>
  <c r="R516" i="13"/>
  <c r="V220" i="14"/>
  <c r="S611" i="13"/>
  <c r="S372" i="15" l="1"/>
  <c r="R372" i="15"/>
  <c r="S768" i="15"/>
  <c r="R768" i="15"/>
  <c r="S63" i="15"/>
  <c r="Q64" i="15" s="1"/>
  <c r="S64" i="15" s="1"/>
  <c r="R115" i="13"/>
  <c r="Q116" i="13" s="1"/>
  <c r="S116" i="13" s="1"/>
  <c r="S960" i="13"/>
  <c r="Q961" i="13" s="1"/>
  <c r="S961" i="13" s="1"/>
  <c r="R815" i="15"/>
  <c r="Q816" i="15" s="1"/>
  <c r="S816" i="15" s="1"/>
  <c r="R1116" i="15"/>
  <c r="S815" i="13"/>
  <c r="Q816" i="13" s="1"/>
  <c r="S816" i="13" s="1"/>
  <c r="U122" i="14"/>
  <c r="T123" i="14" s="1"/>
  <c r="V123" i="14" s="1"/>
  <c r="S871" i="13"/>
  <c r="Q872" i="13" s="1"/>
  <c r="V221" i="14"/>
  <c r="T222" i="14" s="1"/>
  <c r="V222" i="14" s="1"/>
  <c r="R73" i="13"/>
  <c r="Q74" i="13" s="1"/>
  <c r="R74" i="13" s="1"/>
  <c r="T432" i="14"/>
  <c r="R714" i="13"/>
  <c r="Q715" i="13" s="1"/>
  <c r="R715" i="13" s="1"/>
  <c r="U382" i="14"/>
  <c r="R612" i="13"/>
  <c r="R1213" i="13"/>
  <c r="S1112" i="13"/>
  <c r="R271" i="13"/>
  <c r="Q671" i="13"/>
  <c r="R671" i="13" s="1"/>
  <c r="S371" i="13"/>
  <c r="Q1016" i="15"/>
  <c r="R1016" i="15" s="1"/>
  <c r="Q517" i="13"/>
  <c r="S517" i="13" s="1"/>
  <c r="Q1283" i="15"/>
  <c r="R1283" i="15" s="1"/>
  <c r="Q415" i="15"/>
  <c r="S415" i="15" s="1"/>
  <c r="S20" i="15"/>
  <c r="Q569" i="13"/>
  <c r="S569" i="13" s="1"/>
  <c r="R921" i="15"/>
  <c r="S1165" i="15"/>
  <c r="R517" i="15"/>
  <c r="S221" i="15"/>
  <c r="S1073" i="15"/>
  <c r="S167" i="13"/>
  <c r="R723" i="15"/>
  <c r="S765" i="13"/>
  <c r="Q766" i="13" s="1"/>
  <c r="S766" i="13" s="1"/>
  <c r="V278" i="14"/>
  <c r="T279" i="14" s="1"/>
  <c r="V279" i="14" s="1"/>
  <c r="R1217" i="15"/>
  <c r="R663" i="15"/>
  <c r="U70" i="14"/>
  <c r="R918" i="13"/>
  <c r="Q865" i="15"/>
  <c r="R865" i="15" s="1"/>
  <c r="U24" i="14"/>
  <c r="Q419" i="13"/>
  <c r="S419" i="13" s="1"/>
  <c r="S18" i="13"/>
  <c r="S1069" i="13"/>
  <c r="Q769" i="15"/>
  <c r="R769" i="15" s="1"/>
  <c r="R159" i="15"/>
  <c r="Q313" i="13"/>
  <c r="S313" i="13" s="1"/>
  <c r="Q470" i="13"/>
  <c r="R470" i="13" s="1"/>
  <c r="V482" i="14"/>
  <c r="T483" i="14"/>
  <c r="U483" i="14" s="1"/>
  <c r="R469" i="15"/>
  <c r="U329" i="14"/>
  <c r="Q966" i="15"/>
  <c r="S966" i="15" s="1"/>
  <c r="Q1166" i="13"/>
  <c r="S1166" i="13" s="1"/>
  <c r="R116" i="15"/>
  <c r="R566" i="15"/>
  <c r="Q1019" i="13"/>
  <c r="S1019" i="13" s="1"/>
  <c r="V177" i="14"/>
  <c r="T178" i="14" s="1"/>
  <c r="U178" i="14" s="1"/>
  <c r="Q269" i="15"/>
  <c r="S269" i="15" s="1"/>
  <c r="Q373" i="15"/>
  <c r="S373" i="15" s="1"/>
  <c r="Q618" i="15"/>
  <c r="S618" i="15" s="1"/>
  <c r="S219" i="13"/>
  <c r="S314" i="15"/>
  <c r="Q1117" i="15" l="1"/>
  <c r="S1117" i="15" s="1"/>
  <c r="S872" i="13"/>
  <c r="R872" i="13"/>
  <c r="U123" i="14"/>
  <c r="S74" i="13"/>
  <c r="V432" i="14"/>
  <c r="U432" i="14"/>
  <c r="T433" i="14" s="1"/>
  <c r="U433" i="14" s="1"/>
  <c r="R1166" i="13"/>
  <c r="Q1167" i="13" s="1"/>
  <c r="S1167" i="13" s="1"/>
  <c r="R1117" i="15"/>
  <c r="S1283" i="15"/>
  <c r="V483" i="14"/>
  <c r="R313" i="13"/>
  <c r="Q314" i="13" s="1"/>
  <c r="S314" i="13" s="1"/>
  <c r="T484" i="14"/>
  <c r="V484" i="14" s="1"/>
  <c r="Q75" i="13"/>
  <c r="S75" i="13" s="1"/>
  <c r="Q1284" i="15"/>
  <c r="S1284" i="15" s="1"/>
  <c r="U222" i="14"/>
  <c r="R64" i="15"/>
  <c r="Q922" i="15"/>
  <c r="S922" i="15" s="1"/>
  <c r="R766" i="13"/>
  <c r="S865" i="15"/>
  <c r="Q866" i="15" s="1"/>
  <c r="Q222" i="15"/>
  <c r="R222" i="15" s="1"/>
  <c r="R517" i="13"/>
  <c r="R816" i="15"/>
  <c r="U279" i="14"/>
  <c r="R816" i="13"/>
  <c r="Q518" i="15"/>
  <c r="S518" i="15" s="1"/>
  <c r="Q160" i="15"/>
  <c r="S160" i="15" s="1"/>
  <c r="T71" i="14"/>
  <c r="U71" i="14" s="1"/>
  <c r="Q272" i="13"/>
  <c r="S272" i="13" s="1"/>
  <c r="Q372" i="13"/>
  <c r="R372" i="13" s="1"/>
  <c r="R961" i="13"/>
  <c r="Q873" i="13"/>
  <c r="R873" i="13" s="1"/>
  <c r="R569" i="13"/>
  <c r="T330" i="14"/>
  <c r="V330" i="14" s="1"/>
  <c r="S1016" i="15"/>
  <c r="Q919" i="13"/>
  <c r="S919" i="13" s="1"/>
  <c r="S769" i="15"/>
  <c r="Q470" i="15"/>
  <c r="R470" i="15" s="1"/>
  <c r="R419" i="13"/>
  <c r="R116" i="13"/>
  <c r="R415" i="15"/>
  <c r="Q1214" i="13"/>
  <c r="R1214" i="13" s="1"/>
  <c r="S470" i="13"/>
  <c r="Q471" i="13" s="1"/>
  <c r="S671" i="13"/>
  <c r="R373" i="15"/>
  <c r="Q19" i="13"/>
  <c r="R19" i="13" s="1"/>
  <c r="Q1113" i="13"/>
  <c r="R1113" i="13" s="1"/>
  <c r="Q21" i="15"/>
  <c r="R21" i="15" s="1"/>
  <c r="Q168" i="13"/>
  <c r="R168" i="13" s="1"/>
  <c r="S715" i="13"/>
  <c r="Q716" i="13" s="1"/>
  <c r="R716" i="13" s="1"/>
  <c r="Q1218" i="15"/>
  <c r="S1218" i="15" s="1"/>
  <c r="R1019" i="13"/>
  <c r="Q567" i="15"/>
  <c r="S567" i="15" s="1"/>
  <c r="R269" i="15"/>
  <c r="Q117" i="15"/>
  <c r="R117" i="15" s="1"/>
  <c r="Q315" i="15"/>
  <c r="R315" i="15" s="1"/>
  <c r="R618" i="15"/>
  <c r="R966" i="15"/>
  <c r="Q220" i="13"/>
  <c r="R220" i="13" s="1"/>
  <c r="V178" i="14"/>
  <c r="T179" i="14" s="1"/>
  <c r="U179" i="14" s="1"/>
  <c r="Q724" i="15"/>
  <c r="S724" i="15" s="1"/>
  <c r="Q613" i="13"/>
  <c r="S613" i="13" s="1"/>
  <c r="Q1074" i="15"/>
  <c r="R1074" i="15" s="1"/>
  <c r="Q1070" i="13"/>
  <c r="R1070" i="13" s="1"/>
  <c r="Q1166" i="15"/>
  <c r="R1166" i="15" s="1"/>
  <c r="T124" i="14"/>
  <c r="U124" i="14" s="1"/>
  <c r="T25" i="14"/>
  <c r="V25" i="14" s="1"/>
  <c r="T383" i="14"/>
  <c r="V383" i="14" s="1"/>
  <c r="Q664" i="15"/>
  <c r="R664" i="15" s="1"/>
  <c r="V433" i="14" l="1"/>
  <c r="V124" i="14"/>
  <c r="S1074" i="15"/>
  <c r="R919" i="13"/>
  <c r="V71" i="14"/>
  <c r="Q1118" i="15"/>
  <c r="S1118" i="15" s="1"/>
  <c r="Q1119" i="15" s="1"/>
  <c r="S1119" i="15" s="1"/>
  <c r="R1118" i="15"/>
  <c r="S470" i="15"/>
  <c r="S220" i="13"/>
  <c r="Q221" i="13" s="1"/>
  <c r="S221" i="13" s="1"/>
  <c r="Q471" i="15"/>
  <c r="R471" i="15" s="1"/>
  <c r="R866" i="15"/>
  <c r="S866" i="15"/>
  <c r="R471" i="13"/>
  <c r="S471" i="13"/>
  <c r="T125" i="14"/>
  <c r="V125" i="14" s="1"/>
  <c r="V179" i="14"/>
  <c r="T180" i="14" s="1"/>
  <c r="V180" i="14" s="1"/>
  <c r="S716" i="13"/>
  <c r="Q717" i="13" s="1"/>
  <c r="S717" i="13" s="1"/>
  <c r="Q374" i="15"/>
  <c r="S374" i="15" s="1"/>
  <c r="R160" i="15"/>
  <c r="S19" i="13"/>
  <c r="R613" i="13"/>
  <c r="U330" i="14"/>
  <c r="Q767" i="13"/>
  <c r="R767" i="13" s="1"/>
  <c r="S315" i="15"/>
  <c r="Q316" i="15" s="1"/>
  <c r="R316" i="15" s="1"/>
  <c r="S168" i="13"/>
  <c r="Q169" i="13" s="1"/>
  <c r="S169" i="13" s="1"/>
  <c r="U383" i="14"/>
  <c r="Q920" i="13"/>
  <c r="S920" i="13" s="1"/>
  <c r="S117" i="15"/>
  <c r="S664" i="15"/>
  <c r="Q665" i="15" s="1"/>
  <c r="R665" i="15" s="1"/>
  <c r="Q1017" i="15"/>
  <c r="R1017" i="15" s="1"/>
  <c r="R567" i="15"/>
  <c r="S1214" i="13"/>
  <c r="Q570" i="13"/>
  <c r="R570" i="13" s="1"/>
  <c r="R518" i="15"/>
  <c r="R922" i="15"/>
  <c r="U484" i="14"/>
  <c r="T72" i="14"/>
  <c r="V72" i="14" s="1"/>
  <c r="Q416" i="15"/>
  <c r="R416" i="15" s="1"/>
  <c r="R1284" i="15"/>
  <c r="U25" i="14"/>
  <c r="Q117" i="13"/>
  <c r="R117" i="13" s="1"/>
  <c r="S873" i="13"/>
  <c r="Q817" i="13"/>
  <c r="S817" i="13" s="1"/>
  <c r="S372" i="13"/>
  <c r="Q373" i="13" s="1"/>
  <c r="R373" i="13" s="1"/>
  <c r="R724" i="15"/>
  <c r="Q1020" i="13"/>
  <c r="R1020" i="13" s="1"/>
  <c r="Q420" i="13"/>
  <c r="S420" i="13" s="1"/>
  <c r="Q672" i="13"/>
  <c r="R672" i="13" s="1"/>
  <c r="R1167" i="13"/>
  <c r="S1113" i="13"/>
  <c r="T434" i="14"/>
  <c r="U434" i="14" s="1"/>
  <c r="R1218" i="15"/>
  <c r="Q962" i="13"/>
  <c r="R962" i="13" s="1"/>
  <c r="Q270" i="15"/>
  <c r="R270" i="15" s="1"/>
  <c r="Q967" i="15"/>
  <c r="R967" i="15" s="1"/>
  <c r="R75" i="13"/>
  <c r="Q619" i="15"/>
  <c r="R619" i="15" s="1"/>
  <c r="T280" i="14"/>
  <c r="V280" i="14" s="1"/>
  <c r="S1070" i="13"/>
  <c r="R272" i="13"/>
  <c r="Q817" i="15"/>
  <c r="S817" i="15" s="1"/>
  <c r="S21" i="15"/>
  <c r="Q770" i="15"/>
  <c r="R770" i="15" s="1"/>
  <c r="R314" i="13"/>
  <c r="Q22" i="15"/>
  <c r="S22" i="15" s="1"/>
  <c r="Q518" i="13"/>
  <c r="S518" i="13" s="1"/>
  <c r="Q65" i="15"/>
  <c r="R65" i="15" s="1"/>
  <c r="S1166" i="15"/>
  <c r="Q1167" i="15"/>
  <c r="R1167" i="15" s="1"/>
  <c r="Q1075" i="15"/>
  <c r="R1075" i="15" s="1"/>
  <c r="T223" i="14"/>
  <c r="U223" i="14" s="1"/>
  <c r="S222" i="15"/>
  <c r="S770" i="15" l="1"/>
  <c r="S373" i="13"/>
  <c r="S619" i="15"/>
  <c r="S1017" i="15"/>
  <c r="S65" i="15"/>
  <c r="Q66" i="15" s="1"/>
  <c r="S66" i="15" s="1"/>
  <c r="S767" i="13"/>
  <c r="Q20" i="13"/>
  <c r="R20" i="13" s="1"/>
  <c r="S665" i="15"/>
  <c r="R817" i="13"/>
  <c r="Q818" i="13" s="1"/>
  <c r="R818" i="13" s="1"/>
  <c r="V434" i="14"/>
  <c r="T435" i="14" s="1"/>
  <c r="U435" i="14" s="1"/>
  <c r="Q968" i="15"/>
  <c r="R968" i="15" s="1"/>
  <c r="Q620" i="15"/>
  <c r="S620" i="15" s="1"/>
  <c r="Q768" i="13"/>
  <c r="R768" i="13" s="1"/>
  <c r="Q666" i="15"/>
  <c r="S666" i="15" s="1"/>
  <c r="U125" i="14"/>
  <c r="Q614" i="13"/>
  <c r="S614" i="13" s="1"/>
  <c r="R717" i="13"/>
  <c r="R817" i="15"/>
  <c r="V223" i="14"/>
  <c r="T224" i="14" s="1"/>
  <c r="U224" i="14" s="1"/>
  <c r="S967" i="15"/>
  <c r="S316" i="15"/>
  <c r="Q317" i="15" s="1"/>
  <c r="S317" i="15" s="1"/>
  <c r="Q472" i="13"/>
  <c r="S472" i="13" s="1"/>
  <c r="S570" i="13"/>
  <c r="Q571" i="13" s="1"/>
  <c r="R571" i="13" s="1"/>
  <c r="R518" i="13"/>
  <c r="R420" i="13"/>
  <c r="R22" i="15"/>
  <c r="Q1285" i="15"/>
  <c r="S1285" i="15" s="1"/>
  <c r="S117" i="13"/>
  <c r="Q118" i="13" s="1"/>
  <c r="R118" i="13" s="1"/>
  <c r="Q161" i="15"/>
  <c r="R161" i="15" s="1"/>
  <c r="U180" i="14"/>
  <c r="Q1114" i="13"/>
  <c r="R1114" i="13" s="1"/>
  <c r="Q1071" i="13"/>
  <c r="R1071" i="13" s="1"/>
  <c r="S416" i="15"/>
  <c r="Q568" i="15"/>
  <c r="S568" i="15" s="1"/>
  <c r="R169" i="13"/>
  <c r="S1020" i="13"/>
  <c r="S1075" i="15"/>
  <c r="U280" i="14"/>
  <c r="S962" i="13"/>
  <c r="Q725" i="15"/>
  <c r="R725" i="15" s="1"/>
  <c r="R920" i="13"/>
  <c r="R374" i="15"/>
  <c r="Q874" i="13"/>
  <c r="R874" i="13" s="1"/>
  <c r="Q867" i="15"/>
  <c r="S867" i="15" s="1"/>
  <c r="Q1168" i="13"/>
  <c r="R1168" i="13" s="1"/>
  <c r="S270" i="15"/>
  <c r="Q771" i="15"/>
  <c r="S771" i="15" s="1"/>
  <c r="Q1219" i="15"/>
  <c r="R1219" i="15" s="1"/>
  <c r="U72" i="14"/>
  <c r="T384" i="14"/>
  <c r="U384" i="14" s="1"/>
  <c r="Q223" i="15"/>
  <c r="R223" i="15" s="1"/>
  <c r="S471" i="15"/>
  <c r="T331" i="14"/>
  <c r="U331" i="14" s="1"/>
  <c r="T26" i="14"/>
  <c r="U26" i="14" s="1"/>
  <c r="Q118" i="15"/>
  <c r="R118" i="15" s="1"/>
  <c r="Q374" i="13"/>
  <c r="R374" i="13" s="1"/>
  <c r="S1167" i="15"/>
  <c r="R221" i="13"/>
  <c r="T485" i="14"/>
  <c r="U485" i="14" s="1"/>
  <c r="Q1215" i="13"/>
  <c r="R1215" i="13" s="1"/>
  <c r="Q1018" i="15"/>
  <c r="S1018" i="15" s="1"/>
  <c r="R1119" i="15"/>
  <c r="Q76" i="13"/>
  <c r="R76" i="13" s="1"/>
  <c r="Q923" i="15"/>
  <c r="S923" i="15" s="1"/>
  <c r="Q273" i="13"/>
  <c r="R273" i="13" s="1"/>
  <c r="Q315" i="13"/>
  <c r="S315" i="13" s="1"/>
  <c r="Q519" i="15"/>
  <c r="S519" i="15" s="1"/>
  <c r="S672" i="13"/>
  <c r="S725" i="15" l="1"/>
  <c r="R923" i="15"/>
  <c r="S1219" i="15"/>
  <c r="R614" i="13"/>
  <c r="S374" i="13"/>
  <c r="R472" i="13"/>
  <c r="R519" i="15"/>
  <c r="Q520" i="15" s="1"/>
  <c r="S520" i="15" s="1"/>
  <c r="S1114" i="13"/>
  <c r="S571" i="13"/>
  <c r="Q572" i="13" s="1"/>
  <c r="R572" i="13" s="1"/>
  <c r="V384" i="14"/>
  <c r="S768" i="13"/>
  <c r="Q769" i="13" s="1"/>
  <c r="V485" i="14"/>
  <c r="S20" i="13"/>
  <c r="Q21" i="13" s="1"/>
  <c r="T486" i="14"/>
  <c r="V486" i="14" s="1"/>
  <c r="Q375" i="13"/>
  <c r="R375" i="13" s="1"/>
  <c r="Q726" i="15"/>
  <c r="R726" i="15" s="1"/>
  <c r="Q1220" i="15"/>
  <c r="S1220" i="15" s="1"/>
  <c r="V224" i="14"/>
  <c r="S118" i="13"/>
  <c r="Q924" i="15"/>
  <c r="R924" i="15" s="1"/>
  <c r="Q271" i="15"/>
  <c r="R271" i="15" s="1"/>
  <c r="Q718" i="13"/>
  <c r="S718" i="13" s="1"/>
  <c r="R317" i="15"/>
  <c r="S968" i="15"/>
  <c r="Q969" i="15" s="1"/>
  <c r="S969" i="15" s="1"/>
  <c r="S161" i="15"/>
  <c r="V435" i="14"/>
  <c r="T436" i="14" s="1"/>
  <c r="U436" i="14" s="1"/>
  <c r="Q170" i="13"/>
  <c r="S170" i="13" s="1"/>
  <c r="R1285" i="15"/>
  <c r="R620" i="15"/>
  <c r="S1215" i="13"/>
  <c r="Q1216" i="13" s="1"/>
  <c r="R1216" i="13" s="1"/>
  <c r="S76" i="13"/>
  <c r="Q77" i="13" s="1"/>
  <c r="R77" i="13" s="1"/>
  <c r="V26" i="14"/>
  <c r="R1018" i="15"/>
  <c r="T126" i="14"/>
  <c r="V126" i="14" s="1"/>
  <c r="R771" i="15"/>
  <c r="R66" i="15"/>
  <c r="V331" i="14"/>
  <c r="S1168" i="13"/>
  <c r="R568" i="15"/>
  <c r="Q23" i="15"/>
  <c r="S23" i="15" s="1"/>
  <c r="S223" i="15"/>
  <c r="Q224" i="15" s="1"/>
  <c r="R224" i="15" s="1"/>
  <c r="Q1120" i="15"/>
  <c r="S1120" i="15" s="1"/>
  <c r="Q421" i="13"/>
  <c r="S421" i="13" s="1"/>
  <c r="S818" i="13"/>
  <c r="Q963" i="13"/>
  <c r="R963" i="13" s="1"/>
  <c r="Q818" i="15"/>
  <c r="S818" i="15" s="1"/>
  <c r="R867" i="15"/>
  <c r="Q673" i="13"/>
  <c r="R673" i="13" s="1"/>
  <c r="Q519" i="13"/>
  <c r="R519" i="13" s="1"/>
  <c r="R666" i="15"/>
  <c r="Q1168" i="15"/>
  <c r="R1168" i="15" s="1"/>
  <c r="Q615" i="13"/>
  <c r="S615" i="13" s="1"/>
  <c r="R315" i="13"/>
  <c r="Q472" i="15"/>
  <c r="R472" i="15" s="1"/>
  <c r="Q417" i="15"/>
  <c r="R417" i="15" s="1"/>
  <c r="S874" i="13"/>
  <c r="T385" i="14"/>
  <c r="V385" i="14" s="1"/>
  <c r="Q473" i="13"/>
  <c r="S473" i="13" s="1"/>
  <c r="Q1021" i="13"/>
  <c r="R1021" i="13" s="1"/>
  <c r="Q1076" i="15"/>
  <c r="R1076" i="15" s="1"/>
  <c r="Q222" i="13"/>
  <c r="S222" i="13" s="1"/>
  <c r="S273" i="13"/>
  <c r="Q274" i="13" s="1"/>
  <c r="T73" i="14"/>
  <c r="V73" i="14" s="1"/>
  <c r="Q921" i="13"/>
  <c r="R921" i="13" s="1"/>
  <c r="S1071" i="13"/>
  <c r="Q1072" i="13" s="1"/>
  <c r="R1072" i="13" s="1"/>
  <c r="Q375" i="15"/>
  <c r="R375" i="15" s="1"/>
  <c r="T281" i="14"/>
  <c r="U281" i="14" s="1"/>
  <c r="Q1115" i="13"/>
  <c r="S1115" i="13" s="1"/>
  <c r="T181" i="14"/>
  <c r="V181" i="14" s="1"/>
  <c r="S118" i="15"/>
  <c r="S519" i="13" l="1"/>
  <c r="S1168" i="15"/>
  <c r="S769" i="13"/>
  <c r="R769" i="13"/>
  <c r="S21" i="13"/>
  <c r="R21" i="13"/>
  <c r="Q22" i="13" s="1"/>
  <c r="R22" i="13" s="1"/>
  <c r="S375" i="15"/>
  <c r="S726" i="15"/>
  <c r="R1220" i="15"/>
  <c r="Q1221" i="15" s="1"/>
  <c r="S1221" i="15" s="1"/>
  <c r="S963" i="13"/>
  <c r="S673" i="13"/>
  <c r="Q674" i="13" s="1"/>
  <c r="R674" i="13" s="1"/>
  <c r="Q119" i="15"/>
  <c r="R119" i="15" s="1"/>
  <c r="S271" i="15"/>
  <c r="Q272" i="15" s="1"/>
  <c r="R272" i="15" s="1"/>
  <c r="R421" i="13"/>
  <c r="V436" i="14"/>
  <c r="T437" i="14" s="1"/>
  <c r="Q727" i="15"/>
  <c r="R727" i="15" s="1"/>
  <c r="S274" i="13"/>
  <c r="R274" i="13"/>
  <c r="S77" i="13"/>
  <c r="Q78" i="13" s="1"/>
  <c r="R78" i="13" s="1"/>
  <c r="S375" i="13"/>
  <c r="Q376" i="13" s="1"/>
  <c r="S376" i="13" s="1"/>
  <c r="Q316" i="13"/>
  <c r="S316" i="13" s="1"/>
  <c r="R222" i="13"/>
  <c r="S472" i="15"/>
  <c r="Q473" i="15" s="1"/>
  <c r="R473" i="15" s="1"/>
  <c r="Q621" i="15"/>
  <c r="S621" i="15" s="1"/>
  <c r="R615" i="13"/>
  <c r="U486" i="14"/>
  <c r="S924" i="15"/>
  <c r="R23" i="15"/>
  <c r="R520" i="15"/>
  <c r="R818" i="15"/>
  <c r="R170" i="13"/>
  <c r="S572" i="13"/>
  <c r="R969" i="15"/>
  <c r="R473" i="13"/>
  <c r="U181" i="14"/>
  <c r="Q67" i="15"/>
  <c r="R67" i="15" s="1"/>
  <c r="S1076" i="15"/>
  <c r="Q1077" i="15" s="1"/>
  <c r="R1077" i="15" s="1"/>
  <c r="Q1169" i="13"/>
  <c r="R1169" i="13" s="1"/>
  <c r="Q1169" i="15"/>
  <c r="S1169" i="15" s="1"/>
  <c r="Q772" i="15"/>
  <c r="S772" i="15" s="1"/>
  <c r="T225" i="14"/>
  <c r="U225" i="14" s="1"/>
  <c r="T332" i="14"/>
  <c r="U332" i="14" s="1"/>
  <c r="Q119" i="13"/>
  <c r="R119" i="13" s="1"/>
  <c r="U385" i="14"/>
  <c r="Q1286" i="15"/>
  <c r="R1286" i="15" s="1"/>
  <c r="Q964" i="13"/>
  <c r="S964" i="13" s="1"/>
  <c r="Q667" i="15"/>
  <c r="R667" i="15" s="1"/>
  <c r="R1115" i="13"/>
  <c r="S921" i="13"/>
  <c r="S224" i="15"/>
  <c r="Q520" i="13"/>
  <c r="R520" i="13" s="1"/>
  <c r="Q318" i="15"/>
  <c r="S318" i="15" s="1"/>
  <c r="Q162" i="15"/>
  <c r="R162" i="15" s="1"/>
  <c r="Q376" i="15"/>
  <c r="R376" i="15" s="1"/>
  <c r="S1216" i="13"/>
  <c r="Q1217" i="13" s="1"/>
  <c r="S1217" i="13" s="1"/>
  <c r="U126" i="14"/>
  <c r="R718" i="13"/>
  <c r="Q819" i="13"/>
  <c r="R819" i="13" s="1"/>
  <c r="Q569" i="15"/>
  <c r="R569" i="15" s="1"/>
  <c r="S1072" i="13"/>
  <c r="Q1073" i="13" s="1"/>
  <c r="R1073" i="13" s="1"/>
  <c r="V281" i="14"/>
  <c r="R1120" i="15"/>
  <c r="S417" i="15"/>
  <c r="T27" i="14"/>
  <c r="U27" i="14" s="1"/>
  <c r="Q418" i="15"/>
  <c r="S418" i="15" s="1"/>
  <c r="Q770" i="13"/>
  <c r="S770" i="13" s="1"/>
  <c r="U73" i="14"/>
  <c r="Q875" i="13"/>
  <c r="R875" i="13" s="1"/>
  <c r="Q868" i="15"/>
  <c r="S868" i="15" s="1"/>
  <c r="Q1019" i="15"/>
  <c r="S1019" i="15" s="1"/>
  <c r="S1021" i="13"/>
  <c r="U437" i="14" l="1"/>
  <c r="V437" i="14"/>
  <c r="R964" i="13"/>
  <c r="Q422" i="13"/>
  <c r="S422" i="13" s="1"/>
  <c r="R422" i="13"/>
  <c r="S727" i="15"/>
  <c r="Q728" i="15" s="1"/>
  <c r="S728" i="15" s="1"/>
  <c r="S1073" i="13"/>
  <c r="Q1074" i="13" s="1"/>
  <c r="S1074" i="13" s="1"/>
  <c r="R1169" i="15"/>
  <c r="V332" i="14"/>
  <c r="S1077" i="15"/>
  <c r="S119" i="15"/>
  <c r="Q120" i="15" s="1"/>
  <c r="S120" i="15" s="1"/>
  <c r="V225" i="14"/>
  <c r="T226" i="14" s="1"/>
  <c r="U226" i="14" s="1"/>
  <c r="S22" i="13"/>
  <c r="Q23" i="13" s="1"/>
  <c r="R23" i="13" s="1"/>
  <c r="S569" i="15"/>
  <c r="Q570" i="15" s="1"/>
  <c r="R570" i="15" s="1"/>
  <c r="Q1022" i="13"/>
  <c r="R1022" i="13" s="1"/>
  <c r="T438" i="14"/>
  <c r="V438" i="14" s="1"/>
  <c r="Q1287" i="15"/>
  <c r="R1287" i="15" s="1"/>
  <c r="R770" i="13"/>
  <c r="Q925" i="15"/>
  <c r="R925" i="15" s="1"/>
  <c r="R1217" i="13"/>
  <c r="S78" i="13"/>
  <c r="Q24" i="15"/>
  <c r="S24" i="15" s="1"/>
  <c r="Q616" i="13"/>
  <c r="R616" i="13" s="1"/>
  <c r="R376" i="13"/>
  <c r="Q521" i="15"/>
  <c r="S521" i="15" s="1"/>
  <c r="T127" i="14"/>
  <c r="V127" i="14" s="1"/>
  <c r="R621" i="15"/>
  <c r="Q275" i="13"/>
  <c r="S275" i="13" s="1"/>
  <c r="S272" i="15"/>
  <c r="S473" i="15"/>
  <c r="Q922" i="13"/>
  <c r="R922" i="13" s="1"/>
  <c r="T282" i="14"/>
  <c r="U282" i="14" s="1"/>
  <c r="S1286" i="15"/>
  <c r="R418" i="15"/>
  <c r="S376" i="15"/>
  <c r="S67" i="15"/>
  <c r="Q223" i="13"/>
  <c r="R223" i="13" s="1"/>
  <c r="Q719" i="13"/>
  <c r="S719" i="13" s="1"/>
  <c r="S520" i="13"/>
  <c r="Q521" i="13" s="1"/>
  <c r="R521" i="13" s="1"/>
  <c r="S674" i="13"/>
  <c r="Q1121" i="15"/>
  <c r="S1121" i="15" s="1"/>
  <c r="T182" i="14"/>
  <c r="U182" i="14" s="1"/>
  <c r="Q1170" i="15"/>
  <c r="S1170" i="15" s="1"/>
  <c r="T487" i="14"/>
  <c r="V487" i="14" s="1"/>
  <c r="R1019" i="15"/>
  <c r="Q225" i="15"/>
  <c r="R225" i="15" s="1"/>
  <c r="S162" i="15"/>
  <c r="Q1116" i="13"/>
  <c r="S1116" i="13" s="1"/>
  <c r="R868" i="15"/>
  <c r="Q970" i="15"/>
  <c r="S970" i="15" s="1"/>
  <c r="R316" i="13"/>
  <c r="V27" i="14"/>
  <c r="Q573" i="13"/>
  <c r="R573" i="13" s="1"/>
  <c r="T333" i="14"/>
  <c r="V333" i="14" s="1"/>
  <c r="R1221" i="15"/>
  <c r="Q474" i="13"/>
  <c r="S474" i="13" s="1"/>
  <c r="R318" i="15"/>
  <c r="R772" i="15"/>
  <c r="S667" i="15"/>
  <c r="Q171" i="13"/>
  <c r="S171" i="13" s="1"/>
  <c r="S875" i="13"/>
  <c r="Q965" i="13"/>
  <c r="S965" i="13" s="1"/>
  <c r="T386" i="14"/>
  <c r="U386" i="14" s="1"/>
  <c r="S1169" i="13"/>
  <c r="Q163" i="15"/>
  <c r="R163" i="15" s="1"/>
  <c r="T74" i="14"/>
  <c r="U74" i="14" s="1"/>
  <c r="Q819" i="15"/>
  <c r="S819" i="15" s="1"/>
  <c r="S119" i="13"/>
  <c r="S819" i="13"/>
  <c r="Q423" i="13" l="1"/>
  <c r="S423" i="13" s="1"/>
  <c r="S1022" i="13"/>
  <c r="Q1023" i="13" s="1"/>
  <c r="S573" i="13"/>
  <c r="S925" i="15"/>
  <c r="S570" i="15"/>
  <c r="Q571" i="15" s="1"/>
  <c r="S571" i="15" s="1"/>
  <c r="S163" i="15"/>
  <c r="S521" i="13"/>
  <c r="Q522" i="13" s="1"/>
  <c r="R522" i="13" s="1"/>
  <c r="V74" i="14"/>
  <c r="Q1078" i="15"/>
  <c r="R1078" i="15" s="1"/>
  <c r="R719" i="13"/>
  <c r="Q720" i="13" s="1"/>
  <c r="S720" i="13" s="1"/>
  <c r="R120" i="15"/>
  <c r="Q121" i="15" s="1"/>
  <c r="S121" i="15" s="1"/>
  <c r="S23" i="13"/>
  <c r="Q24" i="13" s="1"/>
  <c r="R24" i="13" s="1"/>
  <c r="Q377" i="15"/>
  <c r="R377" i="15" s="1"/>
  <c r="R1121" i="15"/>
  <c r="Q1122" i="15" s="1"/>
  <c r="S1122" i="15" s="1"/>
  <c r="Q164" i="15"/>
  <c r="R164" i="15" s="1"/>
  <c r="T28" i="14"/>
  <c r="U28" i="14" s="1"/>
  <c r="S616" i="13"/>
  <c r="S1287" i="15"/>
  <c r="R1074" i="13"/>
  <c r="Q1222" i="15"/>
  <c r="S1222" i="15" s="1"/>
  <c r="R24" i="15"/>
  <c r="Q377" i="13"/>
  <c r="S377" i="13" s="1"/>
  <c r="U487" i="14"/>
  <c r="S223" i="13"/>
  <c r="Q120" i="13"/>
  <c r="R120" i="13" s="1"/>
  <c r="U438" i="14"/>
  <c r="R965" i="13"/>
  <c r="U333" i="14"/>
  <c r="R1116" i="13"/>
  <c r="V182" i="14"/>
  <c r="R275" i="13"/>
  <c r="Q675" i="13"/>
  <c r="R675" i="13" s="1"/>
  <c r="R474" i="13"/>
  <c r="R1170" i="15"/>
  <c r="Q1218" i="13"/>
  <c r="R1218" i="13" s="1"/>
  <c r="Q474" i="15"/>
  <c r="R474" i="15" s="1"/>
  <c r="Q1170" i="13"/>
  <c r="R1170" i="13" s="1"/>
  <c r="Q622" i="15"/>
  <c r="S622" i="15" s="1"/>
  <c r="Q926" i="15"/>
  <c r="R926" i="15" s="1"/>
  <c r="V386" i="14"/>
  <c r="R171" i="13"/>
  <c r="Q820" i="13"/>
  <c r="R820" i="13" s="1"/>
  <c r="Q419" i="15"/>
  <c r="R419" i="15" s="1"/>
  <c r="Q771" i="13"/>
  <c r="S771" i="13" s="1"/>
  <c r="Q68" i="15"/>
  <c r="R68" i="15" s="1"/>
  <c r="Q319" i="15"/>
  <c r="S319" i="15" s="1"/>
  <c r="R970" i="15"/>
  <c r="Q869" i="15"/>
  <c r="R869" i="15" s="1"/>
  <c r="R819" i="15"/>
  <c r="U127" i="14"/>
  <c r="Q668" i="15"/>
  <c r="R668" i="15" s="1"/>
  <c r="S922" i="13"/>
  <c r="Q317" i="13"/>
  <c r="R317" i="13" s="1"/>
  <c r="Q574" i="13"/>
  <c r="S574" i="13" s="1"/>
  <c r="Q79" i="13"/>
  <c r="R79" i="13" s="1"/>
  <c r="T75" i="14"/>
  <c r="V75" i="14" s="1"/>
  <c r="R423" i="13"/>
  <c r="V226" i="14"/>
  <c r="R521" i="15"/>
  <c r="Q273" i="15"/>
  <c r="R273" i="15" s="1"/>
  <c r="S225" i="15"/>
  <c r="R728" i="15"/>
  <c r="Q773" i="15"/>
  <c r="S773" i="15" s="1"/>
  <c r="Q876" i="13"/>
  <c r="R876" i="13" s="1"/>
  <c r="Q226" i="15"/>
  <c r="S226" i="15" s="1"/>
  <c r="Q1020" i="15"/>
  <c r="S1020" i="15" s="1"/>
  <c r="V282" i="14"/>
  <c r="T283" i="14" s="1"/>
  <c r="U283" i="14" s="1"/>
  <c r="S1023" i="13" l="1"/>
  <c r="R1023" i="13"/>
  <c r="S317" i="13"/>
  <c r="V28" i="14"/>
  <c r="S926" i="15"/>
  <c r="R773" i="15"/>
  <c r="Q774" i="15" s="1"/>
  <c r="R774" i="15" s="1"/>
  <c r="R622" i="15"/>
  <c r="S164" i="15"/>
  <c r="R574" i="13"/>
  <c r="S68" i="15"/>
  <c r="Q69" i="15" s="1"/>
  <c r="S69" i="15" s="1"/>
  <c r="S377" i="15"/>
  <c r="Q378" i="15" s="1"/>
  <c r="S1078" i="15"/>
  <c r="Q1079" i="15" s="1"/>
  <c r="S1079" i="15" s="1"/>
  <c r="Q318" i="13"/>
  <c r="S318" i="13" s="1"/>
  <c r="Q1219" i="13"/>
  <c r="R1219" i="13" s="1"/>
  <c r="Q927" i="15"/>
  <c r="S927" i="15" s="1"/>
  <c r="Q165" i="15"/>
  <c r="S165" i="15" s="1"/>
  <c r="R571" i="15"/>
  <c r="S522" i="13"/>
  <c r="S273" i="15"/>
  <c r="Q274" i="15" s="1"/>
  <c r="S820" i="13"/>
  <c r="Q821" i="13" s="1"/>
  <c r="R821" i="13" s="1"/>
  <c r="T488" i="14"/>
  <c r="U488" i="14" s="1"/>
  <c r="Q923" i="13"/>
  <c r="R923" i="13" s="1"/>
  <c r="S1170" i="13"/>
  <c r="Q224" i="13"/>
  <c r="R224" i="13" s="1"/>
  <c r="Q617" i="13"/>
  <c r="R617" i="13" s="1"/>
  <c r="S419" i="15"/>
  <c r="S1218" i="13"/>
  <c r="R1020" i="15"/>
  <c r="U75" i="14"/>
  <c r="R1122" i="15"/>
  <c r="Q1171" i="15"/>
  <c r="R1171" i="15" s="1"/>
  <c r="R377" i="13"/>
  <c r="Q522" i="15"/>
  <c r="R522" i="15" s="1"/>
  <c r="Q424" i="13"/>
  <c r="R424" i="13" s="1"/>
  <c r="Q475" i="13"/>
  <c r="S475" i="13" s="1"/>
  <c r="S876" i="13"/>
  <c r="T227" i="14"/>
  <c r="U227" i="14" s="1"/>
  <c r="Q1171" i="13"/>
  <c r="R1171" i="13" s="1"/>
  <c r="T128" i="14"/>
  <c r="U128" i="14" s="1"/>
  <c r="Q172" i="13"/>
  <c r="S172" i="13" s="1"/>
  <c r="R771" i="13"/>
  <c r="Q820" i="15"/>
  <c r="R820" i="15" s="1"/>
  <c r="R121" i="15"/>
  <c r="Q25" i="15"/>
  <c r="S25" i="15" s="1"/>
  <c r="R1079" i="15"/>
  <c r="T439" i="14"/>
  <c r="V439" i="14" s="1"/>
  <c r="R226" i="15"/>
  <c r="R720" i="13"/>
  <c r="S869" i="15"/>
  <c r="Q1024" i="13"/>
  <c r="R1024" i="13" s="1"/>
  <c r="T183" i="14"/>
  <c r="U183" i="14" s="1"/>
  <c r="V283" i="14"/>
  <c r="Q877" i="13"/>
  <c r="S877" i="13" s="1"/>
  <c r="R1222" i="15"/>
  <c r="S24" i="13"/>
  <c r="Q25" i="13" s="1"/>
  <c r="R25" i="13" s="1"/>
  <c r="S675" i="13"/>
  <c r="Q971" i="15"/>
  <c r="R971" i="15" s="1"/>
  <c r="Q276" i="13"/>
  <c r="R276" i="13" s="1"/>
  <c r="S79" i="13"/>
  <c r="Q80" i="13" s="1"/>
  <c r="S120" i="13"/>
  <c r="Q575" i="13"/>
  <c r="S575" i="13" s="1"/>
  <c r="Q1075" i="13"/>
  <c r="S1075" i="13" s="1"/>
  <c r="S474" i="15"/>
  <c r="Q475" i="15" s="1"/>
  <c r="S475" i="15" s="1"/>
  <c r="Q1288" i="15"/>
  <c r="R1288" i="15" s="1"/>
  <c r="R319" i="15"/>
  <c r="Q1117" i="13"/>
  <c r="S1117" i="13" s="1"/>
  <c r="T387" i="14"/>
  <c r="U387" i="14" s="1"/>
  <c r="Q729" i="15"/>
  <c r="S729" i="15" s="1"/>
  <c r="Q623" i="15"/>
  <c r="S623" i="15" s="1"/>
  <c r="T334" i="14"/>
  <c r="V334" i="14" s="1"/>
  <c r="Q966" i="13"/>
  <c r="S966" i="13" s="1"/>
  <c r="T29" i="14"/>
  <c r="V29" i="14" s="1"/>
  <c r="S668" i="15"/>
  <c r="S424" i="13" l="1"/>
  <c r="S378" i="15"/>
  <c r="R378" i="15"/>
  <c r="R966" i="13"/>
  <c r="R575" i="13"/>
  <c r="S774" i="15"/>
  <c r="S1171" i="13"/>
  <c r="V488" i="14"/>
  <c r="T489" i="14"/>
  <c r="V489" i="14" s="1"/>
  <c r="S420" i="15"/>
  <c r="R274" i="15"/>
  <c r="S274" i="15"/>
  <c r="Q775" i="15"/>
  <c r="S775" i="15" s="1"/>
  <c r="Q1172" i="13"/>
  <c r="S1172" i="13" s="1"/>
  <c r="S870" i="15"/>
  <c r="S80" i="13"/>
  <c r="R80" i="13"/>
  <c r="Q425" i="13"/>
  <c r="S425" i="13" s="1"/>
  <c r="R165" i="15"/>
  <c r="S1219" i="13"/>
  <c r="Q1220" i="13" s="1"/>
  <c r="R1220" i="13" s="1"/>
  <c r="Q379" i="15"/>
  <c r="S379" i="15" s="1"/>
  <c r="R877" i="13"/>
  <c r="Q378" i="13"/>
  <c r="S378" i="13" s="1"/>
  <c r="S224" i="13"/>
  <c r="R318" i="13"/>
  <c r="Q225" i="13"/>
  <c r="R225" i="13" s="1"/>
  <c r="R475" i="15"/>
  <c r="S1171" i="15"/>
  <c r="R927" i="15"/>
  <c r="T284" i="14"/>
  <c r="U284" i="14" s="1"/>
  <c r="V128" i="14"/>
  <c r="T129" i="14" s="1"/>
  <c r="U129" i="14" s="1"/>
  <c r="R25" i="15"/>
  <c r="Q122" i="15"/>
  <c r="R122" i="15" s="1"/>
  <c r="S971" i="15"/>
  <c r="Q1123" i="15"/>
  <c r="S1123" i="15" s="1"/>
  <c r="R69" i="15"/>
  <c r="S276" i="13"/>
  <c r="Q772" i="13"/>
  <c r="S772" i="13" s="1"/>
  <c r="R475" i="13"/>
  <c r="T76" i="14"/>
  <c r="V76" i="14" s="1"/>
  <c r="Q523" i="13"/>
  <c r="R523" i="13" s="1"/>
  <c r="R1117" i="13"/>
  <c r="Q1021" i="15"/>
  <c r="S1021" i="15" s="1"/>
  <c r="Q572" i="15"/>
  <c r="R572" i="15" s="1"/>
  <c r="V227" i="14"/>
  <c r="S522" i="15"/>
  <c r="Q523" i="15" s="1"/>
  <c r="Q320" i="15"/>
  <c r="R320" i="15" s="1"/>
  <c r="S617" i="13"/>
  <c r="Q618" i="13" s="1"/>
  <c r="R618" i="13" s="1"/>
  <c r="S820" i="15"/>
  <c r="Q721" i="13"/>
  <c r="S721" i="13" s="1"/>
  <c r="Q121" i="13"/>
  <c r="R121" i="13" s="1"/>
  <c r="V183" i="14"/>
  <c r="T184" i="14" s="1"/>
  <c r="V184" i="14" s="1"/>
  <c r="Q967" i="13"/>
  <c r="S967" i="13" s="1"/>
  <c r="S923" i="13"/>
  <c r="Q924" i="13" s="1"/>
  <c r="S924" i="13" s="1"/>
  <c r="U334" i="14"/>
  <c r="R623" i="15"/>
  <c r="Q676" i="13"/>
  <c r="R676" i="13" s="1"/>
  <c r="S821" i="13"/>
  <c r="V387" i="14"/>
  <c r="S1288" i="15"/>
  <c r="Q1289" i="15" s="1"/>
  <c r="R1289" i="15" s="1"/>
  <c r="T388" i="14"/>
  <c r="U388" i="14" s="1"/>
  <c r="S1024" i="13"/>
  <c r="Q1025" i="13" s="1"/>
  <c r="S1025" i="13" s="1"/>
  <c r="Q669" i="15"/>
  <c r="R669" i="15" s="1"/>
  <c r="Q420" i="15"/>
  <c r="R420" i="15" s="1"/>
  <c r="Q870" i="15"/>
  <c r="R870" i="15" s="1"/>
  <c r="Q1080" i="15"/>
  <c r="R1080" i="15" s="1"/>
  <c r="R729" i="15"/>
  <c r="R1075" i="13"/>
  <c r="S25" i="13"/>
  <c r="U29" i="14"/>
  <c r="U439" i="14"/>
  <c r="R172" i="13"/>
  <c r="Q576" i="13"/>
  <c r="R576" i="13" s="1"/>
  <c r="Q1223" i="15"/>
  <c r="R1223" i="15" s="1"/>
  <c r="Q227" i="15"/>
  <c r="R227" i="15" s="1"/>
  <c r="S669" i="15" l="1"/>
  <c r="R721" i="13"/>
  <c r="S122" i="15"/>
  <c r="S1220" i="13"/>
  <c r="Q1221" i="13"/>
  <c r="S1221" i="13" s="1"/>
  <c r="R523" i="15"/>
  <c r="S523" i="15"/>
  <c r="S822" i="13"/>
  <c r="Q123" i="15"/>
  <c r="S123" i="15" s="1"/>
  <c r="Q226" i="13"/>
  <c r="S226" i="13" s="1"/>
  <c r="Q26" i="15"/>
  <c r="S26" i="15" s="1"/>
  <c r="R379" i="15"/>
  <c r="R425" i="13"/>
  <c r="Q275" i="15"/>
  <c r="S275" i="15" s="1"/>
  <c r="U76" i="14"/>
  <c r="Q822" i="13"/>
  <c r="R822" i="13" s="1"/>
  <c r="Q928" i="15"/>
  <c r="R928" i="15" s="1"/>
  <c r="R924" i="13"/>
  <c r="V129" i="14"/>
  <c r="R1025" i="13"/>
  <c r="V388" i="14"/>
  <c r="T389" i="14" s="1"/>
  <c r="V389" i="14" s="1"/>
  <c r="Q722" i="13"/>
  <c r="R722" i="13" s="1"/>
  <c r="U184" i="14"/>
  <c r="S227" i="15"/>
  <c r="Q871" i="15"/>
  <c r="S871" i="15" s="1"/>
  <c r="T285" i="14"/>
  <c r="U285" i="14" s="1"/>
  <c r="S1080" i="15"/>
  <c r="Q1081" i="15" s="1"/>
  <c r="R1081" i="15" s="1"/>
  <c r="Q624" i="15"/>
  <c r="S624" i="15" s="1"/>
  <c r="S618" i="13"/>
  <c r="Q619" i="13" s="1"/>
  <c r="S619" i="13" s="1"/>
  <c r="R1172" i="13"/>
  <c r="U489" i="14"/>
  <c r="Q476" i="15"/>
  <c r="S476" i="15" s="1"/>
  <c r="S225" i="13"/>
  <c r="S320" i="15"/>
  <c r="S576" i="13"/>
  <c r="Q70" i="15"/>
  <c r="S70" i="15" s="1"/>
  <c r="Q81" i="13"/>
  <c r="S81" i="13" s="1"/>
  <c r="S676" i="13"/>
  <c r="V284" i="14"/>
  <c r="Q173" i="13"/>
  <c r="S173" i="13" s="1"/>
  <c r="Q166" i="15"/>
  <c r="S166" i="15" s="1"/>
  <c r="Q821" i="15"/>
  <c r="R821" i="15" s="1"/>
  <c r="Q26" i="13"/>
  <c r="R26" i="13" s="1"/>
  <c r="S1223" i="15"/>
  <c r="Q1224" i="15" s="1"/>
  <c r="Q670" i="15"/>
  <c r="S670" i="15" s="1"/>
  <c r="R967" i="13"/>
  <c r="R1123" i="15"/>
  <c r="Q277" i="13"/>
  <c r="R277" i="13" s="1"/>
  <c r="Q1172" i="15"/>
  <c r="R1172" i="15" s="1"/>
  <c r="T335" i="14"/>
  <c r="V335" i="14" s="1"/>
  <c r="R772" i="13"/>
  <c r="Q319" i="13"/>
  <c r="S319" i="13" s="1"/>
  <c r="S572" i="15"/>
  <c r="S1289" i="15"/>
  <c r="T228" i="14"/>
  <c r="U228" i="14" s="1"/>
  <c r="R1021" i="15"/>
  <c r="R378" i="13"/>
  <c r="Q972" i="15"/>
  <c r="R972" i="15" s="1"/>
  <c r="Q476" i="13"/>
  <c r="S476" i="13" s="1"/>
  <c r="Q421" i="15"/>
  <c r="S421" i="15" s="1"/>
  <c r="T30" i="14"/>
  <c r="V30" i="14" s="1"/>
  <c r="S121" i="13"/>
  <c r="Q122" i="13" s="1"/>
  <c r="R122" i="13" s="1"/>
  <c r="R775" i="15"/>
  <c r="T440" i="14"/>
  <c r="U440" i="14" s="1"/>
  <c r="Q1076" i="13"/>
  <c r="S1076" i="13" s="1"/>
  <c r="Q730" i="15"/>
  <c r="S730" i="15" s="1"/>
  <c r="Q1118" i="13"/>
  <c r="R1118" i="13" s="1"/>
  <c r="Q878" i="13"/>
  <c r="R878" i="13" s="1"/>
  <c r="S523" i="13"/>
  <c r="S878" i="13" l="1"/>
  <c r="V228" i="14"/>
  <c r="S722" i="13"/>
  <c r="R26" i="15"/>
  <c r="Q577" i="13"/>
  <c r="R577" i="13" s="1"/>
  <c r="V440" i="14"/>
  <c r="R1224" i="15"/>
  <c r="S1224" i="15"/>
  <c r="Q723" i="13"/>
  <c r="S723" i="13" s="1"/>
  <c r="T441" i="14"/>
  <c r="V441" i="14" s="1"/>
  <c r="Q1026" i="13"/>
  <c r="S1026" i="13" s="1"/>
  <c r="R624" i="15"/>
  <c r="T130" i="14"/>
  <c r="U130" i="14" s="1"/>
  <c r="U389" i="14"/>
  <c r="Q776" i="15"/>
  <c r="R776" i="15" s="1"/>
  <c r="S1081" i="15"/>
  <c r="S928" i="15"/>
  <c r="Q929" i="15" s="1"/>
  <c r="R226" i="13"/>
  <c r="U30" i="14"/>
  <c r="Q524" i="15"/>
  <c r="R524" i="15" s="1"/>
  <c r="Q879" i="13"/>
  <c r="S879" i="13" s="1"/>
  <c r="V285" i="14"/>
  <c r="Q823" i="13"/>
  <c r="R823" i="13" s="1"/>
  <c r="S1172" i="15"/>
  <c r="Q925" i="13"/>
  <c r="R925" i="13" s="1"/>
  <c r="R730" i="15"/>
  <c r="R421" i="15"/>
  <c r="U335" i="14"/>
  <c r="R166" i="15"/>
  <c r="T77" i="14"/>
  <c r="U77" i="14" s="1"/>
  <c r="R619" i="13"/>
  <c r="R670" i="15"/>
  <c r="S1118" i="13"/>
  <c r="R871" i="15"/>
  <c r="Q1290" i="15"/>
  <c r="R1290" i="15" s="1"/>
  <c r="Q228" i="15"/>
  <c r="R228" i="15" s="1"/>
  <c r="R81" i="13"/>
  <c r="Q677" i="13"/>
  <c r="R677" i="13" s="1"/>
  <c r="R275" i="15"/>
  <c r="R70" i="15"/>
  <c r="S122" i="13"/>
  <c r="Q123" i="13" s="1"/>
  <c r="R476" i="13"/>
  <c r="R173" i="13"/>
  <c r="R1221" i="13"/>
  <c r="R476" i="15"/>
  <c r="T185" i="14"/>
  <c r="U185" i="14" s="1"/>
  <c r="Q426" i="13"/>
  <c r="S426" i="13" s="1"/>
  <c r="Q573" i="15"/>
  <c r="R573" i="15" s="1"/>
  <c r="Q524" i="13"/>
  <c r="R524" i="13" s="1"/>
  <c r="Q380" i="15"/>
  <c r="S380" i="15" s="1"/>
  <c r="R123" i="15"/>
  <c r="S972" i="15"/>
  <c r="Q973" i="15" s="1"/>
  <c r="Q773" i="13"/>
  <c r="S773" i="13" s="1"/>
  <c r="R1076" i="13"/>
  <c r="Q379" i="13"/>
  <c r="R379" i="13" s="1"/>
  <c r="T490" i="14"/>
  <c r="U490" i="14" s="1"/>
  <c r="Q321" i="15"/>
  <c r="R321" i="15" s="1"/>
  <c r="R319" i="13"/>
  <c r="Q1022" i="15"/>
  <c r="R1022" i="15" s="1"/>
  <c r="Q1124" i="15"/>
  <c r="R1124" i="15" s="1"/>
  <c r="Q1173" i="13"/>
  <c r="S1173" i="13" s="1"/>
  <c r="Q27" i="15"/>
  <c r="R27" i="15" s="1"/>
  <c r="S277" i="13"/>
  <c r="Q278" i="13" s="1"/>
  <c r="R278" i="13" s="1"/>
  <c r="S821" i="15"/>
  <c r="Q822" i="15" s="1"/>
  <c r="T229" i="14"/>
  <c r="V229" i="14" s="1"/>
  <c r="Q968" i="13"/>
  <c r="R968" i="13" s="1"/>
  <c r="S26" i="13"/>
  <c r="S321" i="15" l="1"/>
  <c r="S379" i="13"/>
  <c r="S677" i="13"/>
  <c r="S577" i="13"/>
  <c r="Q578" i="13" s="1"/>
  <c r="R578" i="13" s="1"/>
  <c r="S524" i="13"/>
  <c r="S524" i="15"/>
  <c r="V77" i="14"/>
  <c r="T286" i="14"/>
  <c r="U286" i="14" s="1"/>
  <c r="R929" i="15"/>
  <c r="S929" i="15"/>
  <c r="R123" i="13"/>
  <c r="S123" i="13"/>
  <c r="T78" i="14"/>
  <c r="V78" i="14" s="1"/>
  <c r="Q380" i="13"/>
  <c r="S380" i="13" s="1"/>
  <c r="R973" i="15"/>
  <c r="S973" i="15"/>
  <c r="R822" i="15"/>
  <c r="S822" i="15"/>
  <c r="Q1077" i="13"/>
  <c r="S1077" i="13" s="1"/>
  <c r="Q872" i="15"/>
  <c r="R872" i="15" s="1"/>
  <c r="S925" i="13"/>
  <c r="Q525" i="15"/>
  <c r="S525" i="15" s="1"/>
  <c r="Q227" i="13"/>
  <c r="S227" i="13" s="1"/>
  <c r="Q320" i="13"/>
  <c r="S320" i="13" s="1"/>
  <c r="R723" i="13"/>
  <c r="Q322" i="15"/>
  <c r="S322" i="15" s="1"/>
  <c r="S823" i="13"/>
  <c r="S776" i="15"/>
  <c r="V130" i="14"/>
  <c r="T131" i="14" s="1"/>
  <c r="U131" i="14" s="1"/>
  <c r="R426" i="13"/>
  <c r="R773" i="13"/>
  <c r="U229" i="14"/>
  <c r="R380" i="15"/>
  <c r="Q1119" i="13"/>
  <c r="R1119" i="13" s="1"/>
  <c r="S1290" i="15"/>
  <c r="Q1291" i="15" s="1"/>
  <c r="S1291" i="15" s="1"/>
  <c r="U441" i="14"/>
  <c r="Q124" i="15"/>
  <c r="S124" i="15" s="1"/>
  <c r="Q477" i="15"/>
  <c r="S477" i="15" s="1"/>
  <c r="V490" i="14"/>
  <c r="Q1222" i="13"/>
  <c r="R1222" i="13" s="1"/>
  <c r="Q27" i="13"/>
  <c r="R27" i="13" s="1"/>
  <c r="T390" i="14"/>
  <c r="U390" i="14" s="1"/>
  <c r="Q1082" i="15"/>
  <c r="R1082" i="15" s="1"/>
  <c r="S1124" i="15"/>
  <c r="S968" i="13"/>
  <c r="Q620" i="13"/>
  <c r="S620" i="13" s="1"/>
  <c r="Q82" i="13"/>
  <c r="R82" i="13" s="1"/>
  <c r="T31" i="14"/>
  <c r="V31" i="14" s="1"/>
  <c r="Q477" i="13"/>
  <c r="S477" i="13" s="1"/>
  <c r="T336" i="14"/>
  <c r="V336" i="14" s="1"/>
  <c r="Q625" i="15"/>
  <c r="R625" i="15" s="1"/>
  <c r="S573" i="15"/>
  <c r="S1022" i="15"/>
  <c r="Q1023" i="15" s="1"/>
  <c r="R1023" i="15" s="1"/>
  <c r="Q167" i="15"/>
  <c r="S167" i="15" s="1"/>
  <c r="Q422" i="15"/>
  <c r="S422" i="15" s="1"/>
  <c r="Q671" i="15"/>
  <c r="S671" i="15" s="1"/>
  <c r="Q174" i="13"/>
  <c r="S174" i="13" s="1"/>
  <c r="Q1173" i="15"/>
  <c r="R1173" i="15" s="1"/>
  <c r="S278" i="13"/>
  <c r="Q71" i="15"/>
  <c r="R71" i="15" s="1"/>
  <c r="Q731" i="15"/>
  <c r="S731" i="15" s="1"/>
  <c r="R879" i="13"/>
  <c r="R1026" i="13"/>
  <c r="S578" i="13"/>
  <c r="V185" i="14"/>
  <c r="T186" i="14" s="1"/>
  <c r="U186" i="14" s="1"/>
  <c r="Q525" i="13"/>
  <c r="R525" i="13" s="1"/>
  <c r="S27" i="15"/>
  <c r="Q28" i="15" s="1"/>
  <c r="R28" i="15" s="1"/>
  <c r="Q1225" i="15"/>
  <c r="S1225" i="15" s="1"/>
  <c r="R1173" i="13"/>
  <c r="Q276" i="15"/>
  <c r="R276" i="15" s="1"/>
  <c r="Q678" i="13"/>
  <c r="R678" i="13" s="1"/>
  <c r="S228" i="15"/>
  <c r="Q229" i="15" s="1"/>
  <c r="R380" i="13" l="1"/>
  <c r="S1222" i="13"/>
  <c r="R167" i="15"/>
  <c r="V286" i="14"/>
  <c r="T287" i="14" s="1"/>
  <c r="U287" i="14" s="1"/>
  <c r="S82" i="13"/>
  <c r="S28" i="15"/>
  <c r="U31" i="14"/>
  <c r="T32" i="14" s="1"/>
  <c r="V32" i="14" s="1"/>
  <c r="S1023" i="15"/>
  <c r="Q1024" i="15" s="1"/>
  <c r="R1024" i="15" s="1"/>
  <c r="V131" i="14"/>
  <c r="T132" i="14" s="1"/>
  <c r="V132" i="14" s="1"/>
  <c r="S27" i="13"/>
  <c r="Q28" i="13" s="1"/>
  <c r="R28" i="13" s="1"/>
  <c r="R477" i="13"/>
  <c r="Q478" i="13" s="1"/>
  <c r="S478" i="13" s="1"/>
  <c r="S1119" i="13"/>
  <c r="Q1120" i="13" s="1"/>
  <c r="R1120" i="13" s="1"/>
  <c r="V390" i="14"/>
  <c r="T391" i="14"/>
  <c r="V391" i="14" s="1"/>
  <c r="Q29" i="15"/>
  <c r="R29" i="15" s="1"/>
  <c r="S777" i="15"/>
  <c r="S229" i="15"/>
  <c r="R229" i="15"/>
  <c r="S525" i="13"/>
  <c r="R525" i="15"/>
  <c r="V186" i="14"/>
  <c r="Q124" i="13"/>
  <c r="S124" i="13" s="1"/>
  <c r="T230" i="14"/>
  <c r="U230" i="14" s="1"/>
  <c r="Q930" i="15"/>
  <c r="S930" i="15" s="1"/>
  <c r="V287" i="14"/>
  <c r="Q926" i="13"/>
  <c r="R926" i="13" s="1"/>
  <c r="R1291" i="15"/>
  <c r="Q823" i="15"/>
  <c r="R823" i="15" s="1"/>
  <c r="R671" i="15"/>
  <c r="S872" i="15"/>
  <c r="Q873" i="15" s="1"/>
  <c r="T491" i="14"/>
  <c r="U491" i="14" s="1"/>
  <c r="R620" i="13"/>
  <c r="R124" i="15"/>
  <c r="R322" i="15"/>
  <c r="Q974" i="15"/>
  <c r="R974" i="15" s="1"/>
  <c r="Q279" i="13"/>
  <c r="R279" i="13" s="1"/>
  <c r="R1077" i="13"/>
  <c r="Q824" i="13"/>
  <c r="R824" i="13" s="1"/>
  <c r="Q774" i="13"/>
  <c r="S774" i="13" s="1"/>
  <c r="R174" i="13"/>
  <c r="U336" i="14"/>
  <c r="S276" i="15"/>
  <c r="Q277" i="15" s="1"/>
  <c r="Q880" i="13"/>
  <c r="S880" i="13" s="1"/>
  <c r="R422" i="15"/>
  <c r="T442" i="14"/>
  <c r="V442" i="14" s="1"/>
  <c r="Q724" i="13"/>
  <c r="R724" i="13" s="1"/>
  <c r="S1082" i="15"/>
  <c r="Q427" i="13"/>
  <c r="S427" i="13" s="1"/>
  <c r="R477" i="15"/>
  <c r="S625" i="15"/>
  <c r="Q626" i="15" s="1"/>
  <c r="S626" i="15" s="1"/>
  <c r="Q1083" i="15"/>
  <c r="S1083" i="15" s="1"/>
  <c r="Q574" i="15"/>
  <c r="R574" i="15" s="1"/>
  <c r="Q579" i="13"/>
  <c r="R579" i="13" s="1"/>
  <c r="Q1125" i="15"/>
  <c r="R1125" i="15" s="1"/>
  <c r="Q1223" i="13"/>
  <c r="R1223" i="13" s="1"/>
  <c r="Q1174" i="13"/>
  <c r="S1174" i="13" s="1"/>
  <c r="R731" i="15"/>
  <c r="R320" i="13"/>
  <c r="S1173" i="15"/>
  <c r="Q1174" i="15" s="1"/>
  <c r="S1174" i="15" s="1"/>
  <c r="U78" i="14"/>
  <c r="S678" i="13"/>
  <c r="Q168" i="15"/>
  <c r="S168" i="15" s="1"/>
  <c r="Q381" i="13"/>
  <c r="R381" i="13" s="1"/>
  <c r="Q969" i="13"/>
  <c r="R969" i="13" s="1"/>
  <c r="Q777" i="15"/>
  <c r="R777" i="15" s="1"/>
  <c r="Q83" i="13"/>
  <c r="S83" i="13" s="1"/>
  <c r="Q1027" i="13"/>
  <c r="R1027" i="13" s="1"/>
  <c r="S71" i="15"/>
  <c r="R227" i="13"/>
  <c r="R1225" i="15"/>
  <c r="Q381" i="15"/>
  <c r="S381" i="15" s="1"/>
  <c r="R124" i="13" l="1"/>
  <c r="V491" i="14"/>
  <c r="S969" i="13"/>
  <c r="V230" i="14"/>
  <c r="S1223" i="13"/>
  <c r="T187" i="14"/>
  <c r="U187" i="14" s="1"/>
  <c r="Q72" i="15"/>
  <c r="R72" i="15" s="1"/>
  <c r="S873" i="15"/>
  <c r="R873" i="15"/>
  <c r="Q1224" i="13"/>
  <c r="S1224" i="13" s="1"/>
  <c r="S277" i="15"/>
  <c r="R277" i="15"/>
  <c r="Q30" i="15"/>
  <c r="R30" i="15" s="1"/>
  <c r="T231" i="14"/>
  <c r="U231" i="14" s="1"/>
  <c r="Q975" i="15"/>
  <c r="R975" i="15" s="1"/>
  <c r="Q230" i="15"/>
  <c r="S230" i="15" s="1"/>
  <c r="R626" i="15"/>
  <c r="S579" i="13"/>
  <c r="Q580" i="13" s="1"/>
  <c r="R580" i="13" s="1"/>
  <c r="S724" i="13"/>
  <c r="S28" i="13"/>
  <c r="R930" i="15"/>
  <c r="S279" i="13"/>
  <c r="Q280" i="13" s="1"/>
  <c r="Q1078" i="13"/>
  <c r="S1078" i="13" s="1"/>
  <c r="R168" i="15"/>
  <c r="T79" i="14"/>
  <c r="U79" i="14" s="1"/>
  <c r="T288" i="14"/>
  <c r="U288" i="14" s="1"/>
  <c r="S926" i="13"/>
  <c r="Q927" i="13" s="1"/>
  <c r="Q228" i="13"/>
  <c r="S228" i="13" s="1"/>
  <c r="S1120" i="13"/>
  <c r="R1174" i="15"/>
  <c r="U442" i="14"/>
  <c r="R1083" i="15"/>
  <c r="R478" i="13"/>
  <c r="R880" i="13"/>
  <c r="Q621" i="13"/>
  <c r="R621" i="13" s="1"/>
  <c r="S824" i="13"/>
  <c r="Q825" i="13" s="1"/>
  <c r="R825" i="13" s="1"/>
  <c r="S29" i="15"/>
  <c r="S974" i="15"/>
  <c r="T492" i="14"/>
  <c r="U492" i="14" s="1"/>
  <c r="S381" i="13"/>
  <c r="S1027" i="13"/>
  <c r="S574" i="15"/>
  <c r="Q575" i="15" s="1"/>
  <c r="R575" i="15" s="1"/>
  <c r="S1024" i="15"/>
  <c r="R381" i="15"/>
  <c r="T337" i="14"/>
  <c r="U337" i="14" s="1"/>
  <c r="Q672" i="15"/>
  <c r="S672" i="15" s="1"/>
  <c r="S1125" i="15"/>
  <c r="Q1126" i="15" s="1"/>
  <c r="S1126" i="15" s="1"/>
  <c r="U391" i="14"/>
  <c r="Q125" i="15"/>
  <c r="R125" i="15" s="1"/>
  <c r="Q125" i="13"/>
  <c r="R125" i="13" s="1"/>
  <c r="Q526" i="13"/>
  <c r="R526" i="13" s="1"/>
  <c r="Q321" i="13"/>
  <c r="R321" i="13" s="1"/>
  <c r="R427" i="13"/>
  <c r="Q679" i="13"/>
  <c r="R679" i="13" s="1"/>
  <c r="Q423" i="15"/>
  <c r="R423" i="15" s="1"/>
  <c r="Q478" i="15"/>
  <c r="S478" i="15" s="1"/>
  <c r="R83" i="13"/>
  <c r="Q175" i="13"/>
  <c r="S175" i="13" s="1"/>
  <c r="U32" i="14"/>
  <c r="U132" i="14"/>
  <c r="Q778" i="15"/>
  <c r="R778" i="15" s="1"/>
  <c r="R774" i="13"/>
  <c r="S823" i="15"/>
  <c r="Q824" i="15" s="1"/>
  <c r="S824" i="15" s="1"/>
  <c r="Q323" i="15"/>
  <c r="S323" i="15" s="1"/>
  <c r="Q732" i="15"/>
  <c r="S732" i="15" s="1"/>
  <c r="R1174" i="13"/>
  <c r="Q1226" i="15"/>
  <c r="S1226" i="15" s="1"/>
  <c r="Q970" i="13"/>
  <c r="S970" i="13" s="1"/>
  <c r="Q1292" i="15"/>
  <c r="S1292" i="15" s="1"/>
  <c r="Q526" i="15"/>
  <c r="R526" i="15" s="1"/>
  <c r="V288" i="14" l="1"/>
  <c r="Q1028" i="13"/>
  <c r="R1028" i="13" s="1"/>
  <c r="S30" i="15"/>
  <c r="S526" i="15"/>
  <c r="Q527" i="15" s="1"/>
  <c r="S527" i="15" s="1"/>
  <c r="V79" i="14"/>
  <c r="T80" i="14" s="1"/>
  <c r="V80" i="14" s="1"/>
  <c r="R323" i="15"/>
  <c r="S975" i="15"/>
  <c r="Q976" i="15" s="1"/>
  <c r="S976" i="15" s="1"/>
  <c r="S72" i="15"/>
  <c r="Q73" i="15" s="1"/>
  <c r="Q29" i="13"/>
  <c r="R29" i="13" s="1"/>
  <c r="V187" i="14"/>
  <c r="Q424" i="15"/>
  <c r="R424" i="15" s="1"/>
  <c r="R927" i="13"/>
  <c r="S927" i="13"/>
  <c r="Q126" i="13"/>
  <c r="R126" i="13" s="1"/>
  <c r="R280" i="13"/>
  <c r="S280" i="13"/>
  <c r="Q31" i="15"/>
  <c r="S31" i="15" s="1"/>
  <c r="R824" i="15"/>
  <c r="S621" i="13"/>
  <c r="Q622" i="13" s="1"/>
  <c r="Q874" i="15"/>
  <c r="S874" i="15" s="1"/>
  <c r="R1292" i="15"/>
  <c r="Q1025" i="15"/>
  <c r="R1025" i="15" s="1"/>
  <c r="Q881" i="13"/>
  <c r="S881" i="13" s="1"/>
  <c r="Q1084" i="15"/>
  <c r="S1084" i="15" s="1"/>
  <c r="V231" i="14"/>
  <c r="T232" i="14" s="1"/>
  <c r="U232" i="14" s="1"/>
  <c r="R478" i="15"/>
  <c r="V337" i="14"/>
  <c r="T338" i="14" s="1"/>
  <c r="V338" i="14" s="1"/>
  <c r="R970" i="13"/>
  <c r="T443" i="14"/>
  <c r="V443" i="14" s="1"/>
  <c r="Q931" i="15"/>
  <c r="R931" i="15" s="1"/>
  <c r="Q278" i="15"/>
  <c r="S278" i="15" s="1"/>
  <c r="Q382" i="15"/>
  <c r="S382" i="15" s="1"/>
  <c r="S125" i="13"/>
  <c r="R1078" i="13"/>
  <c r="S423" i="15"/>
  <c r="S575" i="15"/>
  <c r="Q725" i="13"/>
  <c r="R725" i="13" s="1"/>
  <c r="Q1121" i="13"/>
  <c r="R1121" i="13" s="1"/>
  <c r="T133" i="14"/>
  <c r="U133" i="14" s="1"/>
  <c r="R1126" i="15"/>
  <c r="S125" i="15"/>
  <c r="S825" i="13"/>
  <c r="Q826" i="13" s="1"/>
  <c r="S826" i="13" s="1"/>
  <c r="Q627" i="15"/>
  <c r="R627" i="15" s="1"/>
  <c r="S679" i="13"/>
  <c r="Q775" i="13"/>
  <c r="R775" i="13" s="1"/>
  <c r="R1226" i="15"/>
  <c r="Q428" i="13"/>
  <c r="R428" i="13" s="1"/>
  <c r="R228" i="13"/>
  <c r="Q382" i="13"/>
  <c r="R382" i="13" s="1"/>
  <c r="Q169" i="15"/>
  <c r="S169" i="15" s="1"/>
  <c r="Q479" i="13"/>
  <c r="S479" i="13" s="1"/>
  <c r="S580" i="13"/>
  <c r="Q1175" i="13"/>
  <c r="R1175" i="13" s="1"/>
  <c r="R732" i="15"/>
  <c r="R175" i="13"/>
  <c r="S321" i="13"/>
  <c r="V492" i="14"/>
  <c r="T493" i="14" s="1"/>
  <c r="U493" i="14" s="1"/>
  <c r="R230" i="15"/>
  <c r="Q1175" i="15"/>
  <c r="S1175" i="15" s="1"/>
  <c r="S778" i="15"/>
  <c r="T392" i="14"/>
  <c r="V392" i="14" s="1"/>
  <c r="R672" i="15"/>
  <c r="T289" i="14"/>
  <c r="U289" i="14" s="1"/>
  <c r="R1224" i="13"/>
  <c r="T33" i="14"/>
  <c r="V33" i="14" s="1"/>
  <c r="Q84" i="13"/>
  <c r="R84" i="13" s="1"/>
  <c r="S526" i="13"/>
  <c r="Q527" i="13" s="1"/>
  <c r="R527" i="13" s="1"/>
  <c r="S382" i="13" l="1"/>
  <c r="S73" i="15"/>
  <c r="R73" i="15"/>
  <c r="S84" i="13"/>
  <c r="T188" i="14"/>
  <c r="U188" i="14" s="1"/>
  <c r="S424" i="15"/>
  <c r="Q324" i="15"/>
  <c r="R324" i="15" s="1"/>
  <c r="S627" i="15"/>
  <c r="Q628" i="15" s="1"/>
  <c r="R628" i="15" s="1"/>
  <c r="S29" i="13"/>
  <c r="Q30" i="13" s="1"/>
  <c r="R30" i="13" s="1"/>
  <c r="S1028" i="13"/>
  <c r="Q1029" i="13" s="1"/>
  <c r="S1029" i="13" s="1"/>
  <c r="R169" i="15"/>
  <c r="Q170" i="15" s="1"/>
  <c r="R170" i="15" s="1"/>
  <c r="S126" i="13"/>
  <c r="Q127" i="13" s="1"/>
  <c r="Q85" i="13"/>
  <c r="S85" i="13" s="1"/>
  <c r="S622" i="13"/>
  <c r="R622" i="13"/>
  <c r="Q425" i="15"/>
  <c r="R425" i="15" s="1"/>
  <c r="V232" i="14"/>
  <c r="Q1127" i="15"/>
  <c r="R1127" i="15" s="1"/>
  <c r="Q825" i="15"/>
  <c r="S825" i="15" s="1"/>
  <c r="R826" i="13"/>
  <c r="R382" i="15"/>
  <c r="R31" i="15"/>
  <c r="V493" i="14"/>
  <c r="Q581" i="13"/>
  <c r="R581" i="13" s="1"/>
  <c r="Q1079" i="13"/>
  <c r="R1079" i="13" s="1"/>
  <c r="S428" i="13"/>
  <c r="Q1227" i="15"/>
  <c r="S1227" i="15" s="1"/>
  <c r="R1084" i="15"/>
  <c r="R278" i="15"/>
  <c r="U80" i="14"/>
  <c r="Q779" i="15"/>
  <c r="R779" i="15" s="1"/>
  <c r="S527" i="13"/>
  <c r="S1175" i="13"/>
  <c r="Q1176" i="13" s="1"/>
  <c r="R1176" i="13" s="1"/>
  <c r="V133" i="14"/>
  <c r="R881" i="13"/>
  <c r="R976" i="15"/>
  <c r="Q479" i="15"/>
  <c r="S479" i="15" s="1"/>
  <c r="Q1122" i="13"/>
  <c r="R1122" i="13" s="1"/>
  <c r="S1025" i="15"/>
  <c r="Q576" i="15"/>
  <c r="R576" i="15" s="1"/>
  <c r="R874" i="15"/>
  <c r="U33" i="14"/>
  <c r="V289" i="14"/>
  <c r="S775" i="13"/>
  <c r="R527" i="15"/>
  <c r="Q74" i="15"/>
  <c r="R74" i="15" s="1"/>
  <c r="S931" i="15"/>
  <c r="Q1293" i="15"/>
  <c r="S1293" i="15" s="1"/>
  <c r="S1121" i="13"/>
  <c r="Q322" i="13"/>
  <c r="R322" i="13" s="1"/>
  <c r="Q231" i="15"/>
  <c r="S231" i="15" s="1"/>
  <c r="Q176" i="13"/>
  <c r="S176" i="13" s="1"/>
  <c r="U392" i="14"/>
  <c r="R479" i="13"/>
  <c r="Q680" i="13"/>
  <c r="R680" i="13" s="1"/>
  <c r="U338" i="14"/>
  <c r="S725" i="13"/>
  <c r="Q726" i="13" s="1"/>
  <c r="S726" i="13" s="1"/>
  <c r="Q1225" i="13"/>
  <c r="S1225" i="13" s="1"/>
  <c r="R1029" i="13"/>
  <c r="U443" i="14"/>
  <c r="Q126" i="15"/>
  <c r="R126" i="15" s="1"/>
  <c r="Q928" i="13"/>
  <c r="S928" i="13" s="1"/>
  <c r="Q229" i="13"/>
  <c r="R229" i="13" s="1"/>
  <c r="Q733" i="15"/>
  <c r="R733" i="15" s="1"/>
  <c r="Q673" i="15"/>
  <c r="R673" i="15" s="1"/>
  <c r="R1175" i="15"/>
  <c r="Q971" i="13"/>
  <c r="R971" i="13" s="1"/>
  <c r="Q383" i="13"/>
  <c r="S383" i="13" s="1"/>
  <c r="Q281" i="13"/>
  <c r="R281" i="13" s="1"/>
  <c r="S74" i="15" l="1"/>
  <c r="S971" i="13"/>
  <c r="S127" i="13"/>
  <c r="R127" i="13"/>
  <c r="R1225" i="13"/>
  <c r="Q1226" i="13" s="1"/>
  <c r="S1226" i="13" s="1"/>
  <c r="S673" i="15"/>
  <c r="Q674" i="15" s="1"/>
  <c r="S674" i="15" s="1"/>
  <c r="S1127" i="15"/>
  <c r="Q1128" i="15" s="1"/>
  <c r="R1128" i="15" s="1"/>
  <c r="Q429" i="13"/>
  <c r="R429" i="13" s="1"/>
  <c r="S229" i="13"/>
  <c r="S1079" i="13"/>
  <c r="S324" i="15"/>
  <c r="Q325" i="15" s="1"/>
  <c r="R325" i="15" s="1"/>
  <c r="R479" i="15"/>
  <c r="Q480" i="15" s="1"/>
  <c r="S480" i="15" s="1"/>
  <c r="R1227" i="15"/>
  <c r="Q1228" i="15" s="1"/>
  <c r="S1228" i="15" s="1"/>
  <c r="T189" i="14"/>
  <c r="U189" i="14" s="1"/>
  <c r="V189" i="14"/>
  <c r="S30" i="13"/>
  <c r="Q31" i="13" s="1"/>
  <c r="R31" i="13" s="1"/>
  <c r="R1293" i="15"/>
  <c r="S733" i="15"/>
  <c r="V188" i="14"/>
  <c r="S425" i="15"/>
  <c r="S1122" i="13"/>
  <c r="Q972" i="13"/>
  <c r="S972" i="13" s="1"/>
  <c r="Q734" i="15"/>
  <c r="R734" i="15" s="1"/>
  <c r="Q1123" i="13"/>
  <c r="S1123" i="13" s="1"/>
  <c r="Q426" i="15"/>
  <c r="R426" i="15" s="1"/>
  <c r="Q230" i="13"/>
  <c r="S230" i="13" s="1"/>
  <c r="Q623" i="13"/>
  <c r="R623" i="13" s="1"/>
  <c r="S1176" i="13"/>
  <c r="Q1177" i="13" s="1"/>
  <c r="R1177" i="13" s="1"/>
  <c r="R176" i="13"/>
  <c r="R928" i="13"/>
  <c r="Q776" i="13"/>
  <c r="R776" i="13" s="1"/>
  <c r="T134" i="14"/>
  <c r="U134" i="14" s="1"/>
  <c r="Q827" i="13"/>
  <c r="S827" i="13" s="1"/>
  <c r="S680" i="13"/>
  <c r="Q681" i="13" s="1"/>
  <c r="S681" i="13" s="1"/>
  <c r="S576" i="15"/>
  <c r="Q383" i="15"/>
  <c r="S383" i="15" s="1"/>
  <c r="R726" i="13"/>
  <c r="R231" i="15"/>
  <c r="T81" i="14"/>
  <c r="V81" i="14" s="1"/>
  <c r="R825" i="15"/>
  <c r="T290" i="14"/>
  <c r="U290" i="14" s="1"/>
  <c r="S126" i="15"/>
  <c r="Q127" i="15" s="1"/>
  <c r="Q32" i="15"/>
  <c r="R32" i="15" s="1"/>
  <c r="Q875" i="15"/>
  <c r="S875" i="15" s="1"/>
  <c r="T444" i="14"/>
  <c r="V444" i="14" s="1"/>
  <c r="Q279" i="15"/>
  <c r="S279" i="15" s="1"/>
  <c r="Q932" i="15"/>
  <c r="R932" i="15" s="1"/>
  <c r="Q882" i="13"/>
  <c r="S882" i="13" s="1"/>
  <c r="T34" i="14"/>
  <c r="V34" i="14" s="1"/>
  <c r="Q1026" i="15"/>
  <c r="R1026" i="15" s="1"/>
  <c r="S281" i="13"/>
  <c r="Q282" i="13" s="1"/>
  <c r="S628" i="15"/>
  <c r="Q1030" i="13"/>
  <c r="S1030" i="13" s="1"/>
  <c r="Q1085" i="15"/>
  <c r="S1085" i="15" s="1"/>
  <c r="S779" i="15"/>
  <c r="R383" i="13"/>
  <c r="Q128" i="13"/>
  <c r="R128" i="13" s="1"/>
  <c r="Q528" i="13"/>
  <c r="R528" i="13" s="1"/>
  <c r="Q1294" i="15"/>
  <c r="R1294" i="15" s="1"/>
  <c r="S170" i="15"/>
  <c r="T494" i="14"/>
  <c r="U494" i="14" s="1"/>
  <c r="Q780" i="15"/>
  <c r="S780" i="15" s="1"/>
  <c r="T339" i="14"/>
  <c r="U339" i="14" s="1"/>
  <c r="T233" i="14"/>
  <c r="U233" i="14" s="1"/>
  <c r="S322" i="13"/>
  <c r="Q323" i="13" s="1"/>
  <c r="R323" i="13" s="1"/>
  <c r="Q75" i="15"/>
  <c r="S75" i="15" s="1"/>
  <c r="Q480" i="13"/>
  <c r="S480" i="13" s="1"/>
  <c r="S581" i="13"/>
  <c r="R85" i="13"/>
  <c r="Q1176" i="15"/>
  <c r="R1176" i="15" s="1"/>
  <c r="T393" i="14"/>
  <c r="U393" i="14" s="1"/>
  <c r="Q528" i="15"/>
  <c r="S528" i="15" s="1"/>
  <c r="Q977" i="15"/>
  <c r="R977" i="15" s="1"/>
  <c r="Q582" i="13"/>
  <c r="R582" i="13" s="1"/>
  <c r="S282" i="13" l="1"/>
  <c r="R282" i="13"/>
  <c r="T190" i="14"/>
  <c r="U190" i="14" s="1"/>
  <c r="V393" i="14"/>
  <c r="Q1080" i="13"/>
  <c r="R1080" i="13" s="1"/>
  <c r="R875" i="15"/>
  <c r="Q876" i="15" s="1"/>
  <c r="S876" i="15" s="1"/>
  <c r="S426" i="15"/>
  <c r="S325" i="15"/>
  <c r="Q326" i="15" s="1"/>
  <c r="R326" i="15" s="1"/>
  <c r="S429" i="13"/>
  <c r="Q430" i="13" s="1"/>
  <c r="V190" i="14"/>
  <c r="Q1129" i="15"/>
  <c r="S1129" i="15" s="1"/>
  <c r="Q33" i="15"/>
  <c r="R33" i="15" s="1"/>
  <c r="S127" i="15"/>
  <c r="R127" i="15"/>
  <c r="T394" i="14"/>
  <c r="V394" i="14" s="1"/>
  <c r="V494" i="14"/>
  <c r="S623" i="13"/>
  <c r="S1177" i="13"/>
  <c r="Q1178" i="13" s="1"/>
  <c r="R1178" i="13" s="1"/>
  <c r="Q577" i="15"/>
  <c r="R577" i="15" s="1"/>
  <c r="T495" i="14"/>
  <c r="V495" i="14" s="1"/>
  <c r="R674" i="15"/>
  <c r="S1128" i="15"/>
  <c r="U34" i="14"/>
  <c r="S528" i="13"/>
  <c r="R1123" i="13"/>
  <c r="S32" i="15"/>
  <c r="R1030" i="13"/>
  <c r="R882" i="13"/>
  <c r="Q826" i="15"/>
  <c r="R826" i="15" s="1"/>
  <c r="S932" i="15"/>
  <c r="S1026" i="15"/>
  <c r="Q1027" i="15" s="1"/>
  <c r="R1027" i="15" s="1"/>
  <c r="S1294" i="15"/>
  <c r="Q1295" i="15" s="1"/>
  <c r="R1295" i="15" s="1"/>
  <c r="S1176" i="15"/>
  <c r="Q1177" i="15" s="1"/>
  <c r="R1177" i="15" s="1"/>
  <c r="Q171" i="15"/>
  <c r="R171" i="15" s="1"/>
  <c r="R75" i="15"/>
  <c r="V339" i="14"/>
  <c r="U81" i="14"/>
  <c r="R827" i="13"/>
  <c r="S734" i="15"/>
  <c r="Q735" i="15" s="1"/>
  <c r="R480" i="15"/>
  <c r="R1085" i="15"/>
  <c r="S977" i="15"/>
  <c r="Q978" i="15" s="1"/>
  <c r="S978" i="15" s="1"/>
  <c r="R279" i="15"/>
  <c r="S582" i="13"/>
  <c r="Q583" i="13" s="1"/>
  <c r="R583" i="13" s="1"/>
  <c r="R681" i="13"/>
  <c r="R1226" i="13"/>
  <c r="V290" i="14"/>
  <c r="S776" i="13"/>
  <c r="Q777" i="13" s="1"/>
  <c r="R1228" i="15"/>
  <c r="R230" i="13"/>
  <c r="V134" i="14"/>
  <c r="V233" i="14"/>
  <c r="T234" i="14" s="1"/>
  <c r="Q283" i="13"/>
  <c r="S283" i="13" s="1"/>
  <c r="S31" i="13"/>
  <c r="S128" i="13"/>
  <c r="R480" i="13"/>
  <c r="U444" i="14"/>
  <c r="Q929" i="13"/>
  <c r="S929" i="13" s="1"/>
  <c r="Q629" i="15"/>
  <c r="R629" i="15" s="1"/>
  <c r="Q86" i="13"/>
  <c r="R86" i="13" s="1"/>
  <c r="Q727" i="13"/>
  <c r="R727" i="13" s="1"/>
  <c r="R528" i="15"/>
  <c r="Q384" i="13"/>
  <c r="S384" i="13" s="1"/>
  <c r="S323" i="13"/>
  <c r="R383" i="15"/>
  <c r="Q177" i="13"/>
  <c r="S177" i="13" s="1"/>
  <c r="R972" i="13"/>
  <c r="Q232" i="15"/>
  <c r="S232" i="15" s="1"/>
  <c r="R780" i="15"/>
  <c r="T191" i="14" l="1"/>
  <c r="U191" i="14" s="1"/>
  <c r="S629" i="15"/>
  <c r="V234" i="14"/>
  <c r="U234" i="14"/>
  <c r="S430" i="13"/>
  <c r="R430" i="13"/>
  <c r="S1178" i="13"/>
  <c r="S1080" i="13"/>
  <c r="Q1081" i="13" s="1"/>
  <c r="R1081" i="13" s="1"/>
  <c r="U394" i="14"/>
  <c r="T395" i="14" s="1"/>
  <c r="V395" i="14" s="1"/>
  <c r="R232" i="15"/>
  <c r="Q233" i="15" s="1"/>
  <c r="S233" i="15" s="1"/>
  <c r="S1027" i="15"/>
  <c r="Q1028" i="15" s="1"/>
  <c r="R1028" i="15" s="1"/>
  <c r="Q427" i="15"/>
  <c r="R427" i="15" s="1"/>
  <c r="Q933" i="15"/>
  <c r="R933" i="15" s="1"/>
  <c r="S33" i="15"/>
  <c r="Q34" i="15" s="1"/>
  <c r="S34" i="15" s="1"/>
  <c r="S326" i="15"/>
  <c r="Q327" i="15" s="1"/>
  <c r="R327" i="15" s="1"/>
  <c r="R929" i="13"/>
  <c r="Q930" i="13" s="1"/>
  <c r="R930" i="13" s="1"/>
  <c r="U495" i="14"/>
  <c r="S727" i="13"/>
  <c r="S777" i="13"/>
  <c r="R777" i="13"/>
  <c r="S735" i="15"/>
  <c r="R735" i="15"/>
  <c r="Q1179" i="13"/>
  <c r="R1179" i="13" s="1"/>
  <c r="Q231" i="13"/>
  <c r="R231" i="13" s="1"/>
  <c r="S826" i="15"/>
  <c r="R876" i="15"/>
  <c r="R384" i="13"/>
  <c r="T445" i="14"/>
  <c r="V445" i="14" s="1"/>
  <c r="Q624" i="13"/>
  <c r="R624" i="13" s="1"/>
  <c r="R978" i="15"/>
  <c r="Q481" i="15"/>
  <c r="S481" i="15" s="1"/>
  <c r="S1177" i="15"/>
  <c r="Q1178" i="15" s="1"/>
  <c r="Q481" i="13"/>
  <c r="S481" i="13" s="1"/>
  <c r="Q828" i="13"/>
  <c r="R828" i="13" s="1"/>
  <c r="Q883" i="13"/>
  <c r="S883" i="13" s="1"/>
  <c r="Q431" i="13"/>
  <c r="S431" i="13" s="1"/>
  <c r="Q1124" i="13"/>
  <c r="R1124" i="13" s="1"/>
  <c r="Q781" i="15"/>
  <c r="S781" i="15" s="1"/>
  <c r="T82" i="14"/>
  <c r="U82" i="14" s="1"/>
  <c r="Q1031" i="13"/>
  <c r="S1031" i="13" s="1"/>
  <c r="S577" i="15"/>
  <c r="Q529" i="15"/>
  <c r="S529" i="15" s="1"/>
  <c r="Q1229" i="15"/>
  <c r="S1229" i="15" s="1"/>
  <c r="Q529" i="13"/>
  <c r="R529" i="13" s="1"/>
  <c r="Q675" i="15"/>
  <c r="R675" i="15" s="1"/>
  <c r="S171" i="15"/>
  <c r="T235" i="14"/>
  <c r="V235" i="14" s="1"/>
  <c r="Q76" i="15"/>
  <c r="R76" i="15" s="1"/>
  <c r="Q172" i="15"/>
  <c r="R172" i="15" s="1"/>
  <c r="T496" i="14"/>
  <c r="U496" i="14" s="1"/>
  <c r="Q1086" i="15"/>
  <c r="S1086" i="15" s="1"/>
  <c r="Q728" i="13"/>
  <c r="S728" i="13" s="1"/>
  <c r="T135" i="14"/>
  <c r="U135" i="14" s="1"/>
  <c r="Q324" i="13"/>
  <c r="R324" i="13" s="1"/>
  <c r="S583" i="13"/>
  <c r="Q584" i="13" s="1"/>
  <c r="S584" i="13" s="1"/>
  <c r="T340" i="14"/>
  <c r="U340" i="14" s="1"/>
  <c r="Q129" i="13"/>
  <c r="R129" i="13" s="1"/>
  <c r="R1129" i="15"/>
  <c r="Q128" i="15"/>
  <c r="R128" i="15" s="1"/>
  <c r="Q1227" i="13"/>
  <c r="R1227" i="13" s="1"/>
  <c r="R283" i="13"/>
  <c r="Q973" i="13"/>
  <c r="S973" i="13" s="1"/>
  <c r="T291" i="14"/>
  <c r="U291" i="14" s="1"/>
  <c r="S86" i="13"/>
  <c r="Q87" i="13" s="1"/>
  <c r="S87" i="13" s="1"/>
  <c r="Q32" i="13"/>
  <c r="R32" i="13" s="1"/>
  <c r="R177" i="13"/>
  <c r="Q630" i="15"/>
  <c r="R630" i="15" s="1"/>
  <c r="Q280" i="15"/>
  <c r="S280" i="15" s="1"/>
  <c r="T35" i="14"/>
  <c r="U35" i="14" s="1"/>
  <c r="S1295" i="15"/>
  <c r="Q1296" i="15" s="1"/>
  <c r="R1296" i="15" s="1"/>
  <c r="V191" i="14"/>
  <c r="T192" i="14" s="1"/>
  <c r="V192" i="14" s="1"/>
  <c r="Q682" i="13"/>
  <c r="S682" i="13" s="1"/>
  <c r="Q384" i="15"/>
  <c r="R384" i="15" s="1"/>
  <c r="S1081" i="13" l="1"/>
  <c r="V82" i="14"/>
  <c r="S324" i="13"/>
  <c r="S1296" i="15"/>
  <c r="V35" i="14"/>
  <c r="T36" i="14" s="1"/>
  <c r="U36" i="14" s="1"/>
  <c r="S933" i="15"/>
  <c r="Q934" i="15" s="1"/>
  <c r="S427" i="15"/>
  <c r="Q428" i="15" s="1"/>
  <c r="T83" i="14"/>
  <c r="V83" i="14" s="1"/>
  <c r="Q1228" i="13"/>
  <c r="R1228" i="13" s="1"/>
  <c r="Q1297" i="15"/>
  <c r="S1297" i="15" s="1"/>
  <c r="R1178" i="15"/>
  <c r="S1178" i="15"/>
  <c r="S675" i="15"/>
  <c r="Q676" i="15" s="1"/>
  <c r="R676" i="15" s="1"/>
  <c r="R781" i="15"/>
  <c r="Q736" i="15"/>
  <c r="S736" i="15" s="1"/>
  <c r="U192" i="14"/>
  <c r="S327" i="15"/>
  <c r="R280" i="15"/>
  <c r="R1229" i="15"/>
  <c r="S1179" i="13"/>
  <c r="R87" i="13"/>
  <c r="S1124" i="13"/>
  <c r="S231" i="13"/>
  <c r="V135" i="14"/>
  <c r="T136" i="14" s="1"/>
  <c r="Q778" i="13"/>
  <c r="R778" i="13" s="1"/>
  <c r="S128" i="15"/>
  <c r="Q877" i="15"/>
  <c r="R877" i="15" s="1"/>
  <c r="S384" i="15"/>
  <c r="Q385" i="15" s="1"/>
  <c r="S385" i="15" s="1"/>
  <c r="R1086" i="15"/>
  <c r="R529" i="15"/>
  <c r="R431" i="13"/>
  <c r="S930" i="13"/>
  <c r="S529" i="13"/>
  <c r="S630" i="15"/>
  <c r="Q631" i="15" s="1"/>
  <c r="R631" i="15" s="1"/>
  <c r="R584" i="13"/>
  <c r="R34" i="15"/>
  <c r="S624" i="13"/>
  <c r="Q625" i="13" s="1"/>
  <c r="S625" i="13" s="1"/>
  <c r="Q979" i="15"/>
  <c r="S979" i="15" s="1"/>
  <c r="V340" i="14"/>
  <c r="R481" i="13"/>
  <c r="S172" i="15"/>
  <c r="S76" i="15"/>
  <c r="Q77" i="15" s="1"/>
  <c r="R77" i="15" s="1"/>
  <c r="R481" i="15"/>
  <c r="T341" i="14"/>
  <c r="U341" i="14" s="1"/>
  <c r="Q1082" i="13"/>
  <c r="R1082" i="13" s="1"/>
  <c r="S32" i="13"/>
  <c r="S1227" i="13"/>
  <c r="Q178" i="13"/>
  <c r="S178" i="13" s="1"/>
  <c r="S129" i="13"/>
  <c r="Q130" i="13" s="1"/>
  <c r="R130" i="13" s="1"/>
  <c r="S1028" i="15"/>
  <c r="Q33" i="13"/>
  <c r="R33" i="13" s="1"/>
  <c r="R682" i="13"/>
  <c r="Q578" i="15"/>
  <c r="R578" i="15" s="1"/>
  <c r="R233" i="15"/>
  <c r="R1031" i="13"/>
  <c r="U235" i="14"/>
  <c r="U445" i="14"/>
  <c r="Q827" i="15"/>
  <c r="R827" i="15" s="1"/>
  <c r="R728" i="13"/>
  <c r="U395" i="14"/>
  <c r="R883" i="13"/>
  <c r="R973" i="13"/>
  <c r="V496" i="14"/>
  <c r="S828" i="13"/>
  <c r="Q829" i="13" s="1"/>
  <c r="R829" i="13" s="1"/>
  <c r="V291" i="14"/>
  <c r="T292" i="14" s="1"/>
  <c r="V292" i="14" s="1"/>
  <c r="Q1130" i="15"/>
  <c r="R1130" i="15" s="1"/>
  <c r="Q284" i="13"/>
  <c r="S284" i="13" s="1"/>
  <c r="Q325" i="13"/>
  <c r="S325" i="13" s="1"/>
  <c r="Q385" i="13"/>
  <c r="R385" i="13" s="1"/>
  <c r="S778" i="13" l="1"/>
  <c r="S827" i="15"/>
  <c r="S428" i="15"/>
  <c r="R428" i="15"/>
  <c r="Q429" i="15" s="1"/>
  <c r="S429" i="15" s="1"/>
  <c r="R934" i="15"/>
  <c r="S934" i="15"/>
  <c r="S1228" i="13"/>
  <c r="S77" i="15"/>
  <c r="U136" i="14"/>
  <c r="V136" i="14"/>
  <c r="Q830" i="13"/>
  <c r="S830" i="13" s="1"/>
  <c r="Q779" i="13"/>
  <c r="R779" i="13" s="1"/>
  <c r="Q78" i="15"/>
  <c r="S78" i="15" s="1"/>
  <c r="Q1229" i="13"/>
  <c r="S1229" i="13" s="1"/>
  <c r="Q131" i="13"/>
  <c r="R131" i="13" s="1"/>
  <c r="S829" i="13"/>
  <c r="R736" i="15"/>
  <c r="Q432" i="13"/>
  <c r="S432" i="13" s="1"/>
  <c r="Q884" i="13"/>
  <c r="R884" i="13" s="1"/>
  <c r="Q232" i="13"/>
  <c r="R232" i="13" s="1"/>
  <c r="Q974" i="13"/>
  <c r="S974" i="13" s="1"/>
  <c r="R325" i="13"/>
  <c r="Q482" i="15"/>
  <c r="S482" i="15" s="1"/>
  <c r="S676" i="15"/>
  <c r="Q677" i="15" s="1"/>
  <c r="R385" i="15"/>
  <c r="Q683" i="13"/>
  <c r="S683" i="13" s="1"/>
  <c r="S33" i="13"/>
  <c r="U292" i="14"/>
  <c r="R429" i="15"/>
  <c r="Q1179" i="15"/>
  <c r="S1179" i="15" s="1"/>
  <c r="Q1125" i="13"/>
  <c r="R1125" i="13" s="1"/>
  <c r="S1082" i="13"/>
  <c r="Q1083" i="13" s="1"/>
  <c r="S1083" i="13" s="1"/>
  <c r="T497" i="14"/>
  <c r="U497" i="14" s="1"/>
  <c r="V341" i="14"/>
  <c r="T342" i="14" s="1"/>
  <c r="R284" i="13"/>
  <c r="S877" i="15"/>
  <c r="S578" i="15"/>
  <c r="Q579" i="15" s="1"/>
  <c r="R579" i="15" s="1"/>
  <c r="R1297" i="15"/>
  <c r="Q88" i="13"/>
  <c r="R88" i="13" s="1"/>
  <c r="Q281" i="15"/>
  <c r="S281" i="15" s="1"/>
  <c r="Q935" i="15"/>
  <c r="R935" i="15" s="1"/>
  <c r="Q1029" i="15"/>
  <c r="R1029" i="15" s="1"/>
  <c r="Q173" i="15"/>
  <c r="R173" i="15" s="1"/>
  <c r="R178" i="13"/>
  <c r="S631" i="15"/>
  <c r="S385" i="13"/>
  <c r="Q1087" i="15"/>
  <c r="R1087" i="15" s="1"/>
  <c r="V36" i="14"/>
  <c r="Q1180" i="13"/>
  <c r="R1180" i="13" s="1"/>
  <c r="Q530" i="15"/>
  <c r="R530" i="15" s="1"/>
  <c r="S130" i="13"/>
  <c r="Q729" i="13"/>
  <c r="S729" i="13" s="1"/>
  <c r="Q828" i="15"/>
  <c r="R828" i="15" s="1"/>
  <c r="Q530" i="13"/>
  <c r="R530" i="13" s="1"/>
  <c r="T446" i="14"/>
  <c r="U446" i="14" s="1"/>
  <c r="Q35" i="15"/>
  <c r="R35" i="15" s="1"/>
  <c r="Q328" i="15"/>
  <c r="R328" i="15" s="1"/>
  <c r="Q931" i="13"/>
  <c r="R931" i="13" s="1"/>
  <c r="Q129" i="15"/>
  <c r="R129" i="15" s="1"/>
  <c r="Q1230" i="15"/>
  <c r="S1230" i="15" s="1"/>
  <c r="R625" i="13"/>
  <c r="R979" i="15"/>
  <c r="T193" i="14"/>
  <c r="U193" i="14" s="1"/>
  <c r="S1130" i="15"/>
  <c r="Q585" i="13"/>
  <c r="R585" i="13" s="1"/>
  <c r="U83" i="14"/>
  <c r="Q234" i="15"/>
  <c r="S234" i="15" s="1"/>
  <c r="Q782" i="15"/>
  <c r="R782" i="15" s="1"/>
  <c r="T396" i="14"/>
  <c r="U396" i="14" s="1"/>
  <c r="Q482" i="13"/>
  <c r="S482" i="13" s="1"/>
  <c r="T236" i="14"/>
  <c r="V236" i="14" s="1"/>
  <c r="Q1032" i="13"/>
  <c r="S1032" i="13" s="1"/>
  <c r="S129" i="15" l="1"/>
  <c r="R482" i="15"/>
  <c r="S782" i="15"/>
  <c r="S530" i="15"/>
  <c r="S173" i="15"/>
  <c r="Q174" i="15" s="1"/>
  <c r="S174" i="15" s="1"/>
  <c r="R1032" i="13"/>
  <c r="S931" i="13"/>
  <c r="S1029" i="15"/>
  <c r="Q1030" i="15" s="1"/>
  <c r="S1030" i="15" s="1"/>
  <c r="R234" i="15"/>
  <c r="Q235" i="15" s="1"/>
  <c r="R235" i="15" s="1"/>
  <c r="S530" i="13"/>
  <c r="Q783" i="15"/>
  <c r="S783" i="15" s="1"/>
  <c r="S677" i="15"/>
  <c r="R677" i="15"/>
  <c r="Q885" i="13"/>
  <c r="R885" i="13" s="1"/>
  <c r="Q829" i="15"/>
  <c r="R829" i="15" s="1"/>
  <c r="Q580" i="15"/>
  <c r="R580" i="15" s="1"/>
  <c r="V342" i="14"/>
  <c r="U342" i="14"/>
  <c r="R78" i="15"/>
  <c r="R830" i="13"/>
  <c r="Q430" i="15"/>
  <c r="S430" i="15" s="1"/>
  <c r="S88" i="13"/>
  <c r="Q34" i="13"/>
  <c r="R34" i="13" s="1"/>
  <c r="R1179" i="15"/>
  <c r="S35" i="15"/>
  <c r="S1087" i="15"/>
  <c r="Q1088" i="15" s="1"/>
  <c r="S884" i="13"/>
  <c r="Q1131" i="15"/>
  <c r="R1131" i="15" s="1"/>
  <c r="Q531" i="13"/>
  <c r="S531" i="13" s="1"/>
  <c r="T84" i="14"/>
  <c r="V84" i="14" s="1"/>
  <c r="R974" i="13"/>
  <c r="R281" i="15"/>
  <c r="R683" i="13"/>
  <c r="R432" i="13"/>
  <c r="T137" i="14"/>
  <c r="V137" i="14" s="1"/>
  <c r="Q531" i="15"/>
  <c r="R531" i="15" s="1"/>
  <c r="S1125" i="13"/>
  <c r="Q285" i="13"/>
  <c r="R285" i="13" s="1"/>
  <c r="S779" i="13"/>
  <c r="Q632" i="15"/>
  <c r="R632" i="15" s="1"/>
  <c r="T293" i="14"/>
  <c r="V293" i="14" s="1"/>
  <c r="V193" i="14"/>
  <c r="S828" i="15"/>
  <c r="Q386" i="15"/>
  <c r="S386" i="15" s="1"/>
  <c r="Q737" i="15"/>
  <c r="S737" i="15" s="1"/>
  <c r="R1229" i="13"/>
  <c r="S131" i="13"/>
  <c r="Q132" i="13" s="1"/>
  <c r="V446" i="14"/>
  <c r="V396" i="14"/>
  <c r="Q878" i="15"/>
  <c r="R878" i="15" s="1"/>
  <c r="U236" i="14"/>
  <c r="Q626" i="13"/>
  <c r="S626" i="13" s="1"/>
  <c r="R1230" i="15"/>
  <c r="R729" i="13"/>
  <c r="S579" i="15"/>
  <c r="R1083" i="13"/>
  <c r="S328" i="15"/>
  <c r="Q329" i="15" s="1"/>
  <c r="Q386" i="13"/>
  <c r="R386" i="13" s="1"/>
  <c r="S935" i="15"/>
  <c r="S585" i="13"/>
  <c r="T37" i="14"/>
  <c r="U37" i="14" s="1"/>
  <c r="R482" i="13"/>
  <c r="Q179" i="13"/>
  <c r="S179" i="13" s="1"/>
  <c r="Q130" i="15"/>
  <c r="S130" i="15" s="1"/>
  <c r="V497" i="14"/>
  <c r="S232" i="13"/>
  <c r="Q233" i="13" s="1"/>
  <c r="R233" i="13" s="1"/>
  <c r="Q1298" i="15"/>
  <c r="R1298" i="15" s="1"/>
  <c r="Q980" i="15"/>
  <c r="S980" i="15" s="1"/>
  <c r="Q483" i="15"/>
  <c r="S483" i="15" s="1"/>
  <c r="Q932" i="13"/>
  <c r="S932" i="13" s="1"/>
  <c r="Q326" i="13"/>
  <c r="S326" i="13" s="1"/>
  <c r="S1180" i="13"/>
  <c r="Q1181" i="13" s="1"/>
  <c r="R1181" i="13" s="1"/>
  <c r="S1131" i="15" l="1"/>
  <c r="Q1033" i="13"/>
  <c r="R1033" i="13" s="1"/>
  <c r="S580" i="15"/>
  <c r="T498" i="14"/>
  <c r="U498" i="14" s="1"/>
  <c r="S531" i="15"/>
  <c r="Q532" i="15"/>
  <c r="S532" i="15" s="1"/>
  <c r="Q581" i="15"/>
  <c r="S581" i="15" s="1"/>
  <c r="R132" i="13"/>
  <c r="S132" i="13"/>
  <c r="R329" i="15"/>
  <c r="S329" i="15"/>
  <c r="Q830" i="15"/>
  <c r="R830" i="15" s="1"/>
  <c r="S1088" i="15"/>
  <c r="R1088" i="15"/>
  <c r="R932" i="13"/>
  <c r="S885" i="13"/>
  <c r="Q886" i="13" s="1"/>
  <c r="S878" i="15"/>
  <c r="Q678" i="15"/>
  <c r="R678" i="15" s="1"/>
  <c r="Q586" i="13"/>
  <c r="R586" i="13" s="1"/>
  <c r="Q879" i="15"/>
  <c r="S879" i="15" s="1"/>
  <c r="S233" i="13"/>
  <c r="Q780" i="13"/>
  <c r="R780" i="13" s="1"/>
  <c r="T397" i="14"/>
  <c r="U397" i="14" s="1"/>
  <c r="Q975" i="13"/>
  <c r="S975" i="13" s="1"/>
  <c r="T38" i="14"/>
  <c r="U38" i="14" s="1"/>
  <c r="U137" i="14"/>
  <c r="R1030" i="15"/>
  <c r="U293" i="14"/>
  <c r="Q89" i="13"/>
  <c r="R89" i="13" s="1"/>
  <c r="R483" i="15"/>
  <c r="Q730" i="13"/>
  <c r="S730" i="13" s="1"/>
  <c r="Q1230" i="13"/>
  <c r="S1230" i="13" s="1"/>
  <c r="S285" i="13"/>
  <c r="U84" i="14"/>
  <c r="R430" i="15"/>
  <c r="R130" i="15"/>
  <c r="S235" i="15"/>
  <c r="Q236" i="15" s="1"/>
  <c r="R236" i="15" s="1"/>
  <c r="S829" i="15"/>
  <c r="R783" i="15"/>
  <c r="Q433" i="13"/>
  <c r="S433" i="13" s="1"/>
  <c r="R174" i="15"/>
  <c r="R737" i="15"/>
  <c r="Q831" i="13"/>
  <c r="S831" i="13" s="1"/>
  <c r="S34" i="13"/>
  <c r="Q35" i="13" s="1"/>
  <c r="R35" i="13" s="1"/>
  <c r="Q1084" i="13"/>
  <c r="S1084" i="13" s="1"/>
  <c r="R326" i="13"/>
  <c r="R179" i="13"/>
  <c r="R531" i="13"/>
  <c r="Q79" i="15"/>
  <c r="S79" i="15" s="1"/>
  <c r="T447" i="14"/>
  <c r="U447" i="14" s="1"/>
  <c r="Q36" i="15"/>
  <c r="R36" i="15" s="1"/>
  <c r="V37" i="14"/>
  <c r="Q1180" i="15"/>
  <c r="S1180" i="15" s="1"/>
  <c r="Q684" i="13"/>
  <c r="R684" i="13" s="1"/>
  <c r="Q1231" i="15"/>
  <c r="S1231" i="15" s="1"/>
  <c r="S1298" i="15"/>
  <c r="S1181" i="13"/>
  <c r="Q1126" i="13"/>
  <c r="R1126" i="13" s="1"/>
  <c r="S386" i="13"/>
  <c r="Q282" i="15"/>
  <c r="S282" i="15" s="1"/>
  <c r="R980" i="15"/>
  <c r="R626" i="13"/>
  <c r="Q936" i="15"/>
  <c r="R936" i="15" s="1"/>
  <c r="Q483" i="13"/>
  <c r="S483" i="13" s="1"/>
  <c r="T237" i="14"/>
  <c r="U237" i="14" s="1"/>
  <c r="R386" i="15"/>
  <c r="Q1132" i="15"/>
  <c r="R1132" i="15" s="1"/>
  <c r="T194" i="14"/>
  <c r="U194" i="14" s="1"/>
  <c r="S632" i="15"/>
  <c r="T343" i="14"/>
  <c r="V343" i="14" s="1"/>
  <c r="R433" i="13" l="1"/>
  <c r="V194" i="14"/>
  <c r="R730" i="13"/>
  <c r="Q731" i="13" s="1"/>
  <c r="S731" i="13" s="1"/>
  <c r="S36" i="15"/>
  <c r="Q1299" i="15"/>
  <c r="R1299" i="15" s="1"/>
  <c r="Q1300" i="15" s="1"/>
  <c r="T1255" i="15" s="1"/>
  <c r="R282" i="15"/>
  <c r="Q283" i="15" s="1"/>
  <c r="S283" i="15" s="1"/>
  <c r="R1230" i="13"/>
  <c r="Q1231" i="13" s="1"/>
  <c r="S1231" i="13" s="1"/>
  <c r="V447" i="14"/>
  <c r="T448" i="14" s="1"/>
  <c r="V448" i="14" s="1"/>
  <c r="V498" i="14"/>
  <c r="T499" i="14" s="1"/>
  <c r="U499" i="14" s="1"/>
  <c r="S830" i="15"/>
  <c r="Q831" i="15" s="1"/>
  <c r="S831" i="15" s="1"/>
  <c r="S1033" i="13"/>
  <c r="Q1034" i="13" s="1"/>
  <c r="S1034" i="13" s="1"/>
  <c r="T1258" i="15"/>
  <c r="U1258" i="15" s="1"/>
  <c r="T1259" i="15" s="1"/>
  <c r="V1258" i="15"/>
  <c r="S886" i="13"/>
  <c r="R886" i="13"/>
  <c r="R79" i="15"/>
  <c r="R581" i="15"/>
  <c r="R879" i="15"/>
  <c r="V237" i="14"/>
  <c r="V397" i="14"/>
  <c r="Q434" i="13"/>
  <c r="R434" i="13" s="1"/>
  <c r="S1132" i="15"/>
  <c r="Q327" i="13"/>
  <c r="S327" i="13" s="1"/>
  <c r="Q633" i="15"/>
  <c r="R633" i="15" s="1"/>
  <c r="S236" i="15"/>
  <c r="Q234" i="13"/>
  <c r="R234" i="13" s="1"/>
  <c r="T294" i="14"/>
  <c r="V294" i="14" s="1"/>
  <c r="R1084" i="13"/>
  <c r="S35" i="13"/>
  <c r="Q36" i="13" s="1"/>
  <c r="R36" i="13" s="1"/>
  <c r="V38" i="14"/>
  <c r="Q133" i="13"/>
  <c r="R133" i="13" s="1"/>
  <c r="Q532" i="13"/>
  <c r="R532" i="13" s="1"/>
  <c r="R483" i="13"/>
  <c r="S684" i="13"/>
  <c r="Q431" i="15"/>
  <c r="S431" i="15" s="1"/>
  <c r="S89" i="13"/>
  <c r="Q330" i="15"/>
  <c r="R330" i="15" s="1"/>
  <c r="Q784" i="15"/>
  <c r="S784" i="15" s="1"/>
  <c r="Q1182" i="13"/>
  <c r="R1182" i="13" s="1"/>
  <c r="Q131" i="15"/>
  <c r="S131" i="15" s="1"/>
  <c r="T85" i="14"/>
  <c r="U85" i="14" s="1"/>
  <c r="R1180" i="15"/>
  <c r="R975" i="13"/>
  <c r="R532" i="15"/>
  <c r="Q937" i="15"/>
  <c r="R937" i="15" s="1"/>
  <c r="U343" i="14"/>
  <c r="S678" i="15"/>
  <c r="Q679" i="15" s="1"/>
  <c r="R679" i="15" s="1"/>
  <c r="Q387" i="15"/>
  <c r="S387" i="15" s="1"/>
  <c r="Q180" i="13"/>
  <c r="R180" i="13" s="1"/>
  <c r="R1231" i="15"/>
  <c r="T138" i="14"/>
  <c r="U138" i="14" s="1"/>
  <c r="Q627" i="13"/>
  <c r="S627" i="13" s="1"/>
  <c r="R831" i="13"/>
  <c r="Q981" i="15"/>
  <c r="S981" i="15" s="1"/>
  <c r="Q738" i="15"/>
  <c r="S738" i="15" s="1"/>
  <c r="Q387" i="13"/>
  <c r="R387" i="13" s="1"/>
  <c r="Q1089" i="15"/>
  <c r="R1089" i="15" s="1"/>
  <c r="S780" i="13"/>
  <c r="Q781" i="13" s="1"/>
  <c r="Q286" i="13"/>
  <c r="R286" i="13" s="1"/>
  <c r="Q1031" i="15"/>
  <c r="S1031" i="15" s="1"/>
  <c r="Q175" i="15"/>
  <c r="S175" i="15" s="1"/>
  <c r="Q484" i="15"/>
  <c r="S484" i="15" s="1"/>
  <c r="S1126" i="13"/>
  <c r="Q1127" i="13" s="1"/>
  <c r="Q37" i="15"/>
  <c r="R37" i="15" s="1"/>
  <c r="S936" i="15"/>
  <c r="T195" i="14"/>
  <c r="U195" i="14" s="1"/>
  <c r="Q933" i="13"/>
  <c r="R933" i="13" s="1"/>
  <c r="S586" i="13"/>
  <c r="S37" i="15" l="1"/>
  <c r="R327" i="13"/>
  <c r="R1031" i="15"/>
  <c r="R1034" i="13"/>
  <c r="V499" i="14"/>
  <c r="T500" i="14" s="1"/>
  <c r="R981" i="15"/>
  <c r="R627" i="13"/>
  <c r="Q628" i="13" s="1"/>
  <c r="R628" i="13" s="1"/>
  <c r="S937" i="15"/>
  <c r="S133" i="13"/>
  <c r="Q134" i="13" s="1"/>
  <c r="S134" i="13" s="1"/>
  <c r="S387" i="13"/>
  <c r="S234" i="13"/>
  <c r="Q235" i="13" s="1"/>
  <c r="S235" i="13" s="1"/>
  <c r="S1299" i="15"/>
  <c r="S679" i="15"/>
  <c r="S532" i="13"/>
  <c r="Q533" i="13" s="1"/>
  <c r="S533" i="13" s="1"/>
  <c r="Q938" i="15"/>
  <c r="R938" i="15" s="1"/>
  <c r="S781" i="13"/>
  <c r="R781" i="13"/>
  <c r="R1127" i="13"/>
  <c r="S1127" i="13"/>
  <c r="S237" i="15"/>
  <c r="Q331" i="15"/>
  <c r="R331" i="15" s="1"/>
  <c r="S434" i="13"/>
  <c r="Q435" i="13" s="1"/>
  <c r="R435" i="13" s="1"/>
  <c r="Q1035" i="13"/>
  <c r="S1035" i="13" s="1"/>
  <c r="Q587" i="13"/>
  <c r="R587" i="13" s="1"/>
  <c r="R484" i="15"/>
  <c r="S180" i="13"/>
  <c r="Q181" i="13" s="1"/>
  <c r="V85" i="14"/>
  <c r="R431" i="15"/>
  <c r="S36" i="13"/>
  <c r="Q533" i="15"/>
  <c r="S533" i="15" s="1"/>
  <c r="R283" i="15"/>
  <c r="Q1181" i="15"/>
  <c r="R1181" i="15" s="1"/>
  <c r="U294" i="14"/>
  <c r="R731" i="13"/>
  <c r="T238" i="14"/>
  <c r="U238" i="14" s="1"/>
  <c r="V138" i="14"/>
  <c r="T139" i="14" s="1"/>
  <c r="U139" i="14" s="1"/>
  <c r="Q1232" i="15"/>
  <c r="R1232" i="15" s="1"/>
  <c r="U448" i="14"/>
  <c r="R738" i="15"/>
  <c r="R131" i="15"/>
  <c r="S286" i="13"/>
  <c r="S933" i="13"/>
  <c r="Q934" i="13" s="1"/>
  <c r="S934" i="13" s="1"/>
  <c r="V195" i="14"/>
  <c r="T196" i="14" s="1"/>
  <c r="V196" i="14" s="1"/>
  <c r="Q484" i="13"/>
  <c r="S484" i="13" s="1"/>
  <c r="Q880" i="15"/>
  <c r="R880" i="15" s="1"/>
  <c r="T39" i="14"/>
  <c r="U39" i="14" s="1"/>
  <c r="Q685" i="13"/>
  <c r="R685" i="13" s="1"/>
  <c r="Q38" i="15"/>
  <c r="S38" i="15" s="1"/>
  <c r="T398" i="14"/>
  <c r="U398" i="14" s="1"/>
  <c r="R387" i="15"/>
  <c r="Q90" i="13"/>
  <c r="R90" i="13" s="1"/>
  <c r="Q1133" i="15"/>
  <c r="R1133" i="15" s="1"/>
  <c r="Q1085" i="13"/>
  <c r="R1085" i="13" s="1"/>
  <c r="S1089" i="15"/>
  <c r="Q388" i="13"/>
  <c r="S388" i="13" s="1"/>
  <c r="Q887" i="13"/>
  <c r="S887" i="13" s="1"/>
  <c r="Q982" i="15"/>
  <c r="R982" i="15" s="1"/>
  <c r="R1231" i="13"/>
  <c r="R175" i="15"/>
  <c r="T344" i="14"/>
  <c r="U344" i="14" s="1"/>
  <c r="R784" i="15"/>
  <c r="Q237" i="15"/>
  <c r="R237" i="15" s="1"/>
  <c r="S330" i="15"/>
  <c r="Q832" i="13"/>
  <c r="S832" i="13" s="1"/>
  <c r="Q328" i="13"/>
  <c r="S328" i="13" s="1"/>
  <c r="Q582" i="15"/>
  <c r="S582" i="15" s="1"/>
  <c r="U1259" i="15"/>
  <c r="V1259" i="15"/>
  <c r="Q976" i="13"/>
  <c r="S976" i="13" s="1"/>
  <c r="R831" i="15"/>
  <c r="Q80" i="15"/>
  <c r="S80" i="15" s="1"/>
  <c r="Q1032" i="15"/>
  <c r="S1032" i="15" s="1"/>
  <c r="S633" i="15"/>
  <c r="S1182" i="13"/>
  <c r="S90" i="13" l="1"/>
  <c r="V39" i="14"/>
  <c r="U500" i="14"/>
  <c r="V500" i="14"/>
  <c r="S1181" i="15"/>
  <c r="Q1182" i="15" s="1"/>
  <c r="S1182" i="15" s="1"/>
  <c r="S938" i="15"/>
  <c r="R484" i="13"/>
  <c r="Q485" i="13" s="1"/>
  <c r="R485" i="13" s="1"/>
  <c r="R976" i="13"/>
  <c r="Q977" i="13" s="1"/>
  <c r="S977" i="13" s="1"/>
  <c r="R388" i="13"/>
  <c r="Q389" i="13" s="1"/>
  <c r="S389" i="13" s="1"/>
  <c r="R533" i="15"/>
  <c r="Q534" i="15" s="1"/>
  <c r="R534" i="15" s="1"/>
  <c r="V139" i="14"/>
  <c r="S435" i="13"/>
  <c r="Q436" i="13" s="1"/>
  <c r="S436" i="13" s="1"/>
  <c r="Q680" i="15"/>
  <c r="R680" i="15" s="1"/>
  <c r="T140" i="14"/>
  <c r="V140" i="14" s="1"/>
  <c r="R181" i="13"/>
  <c r="S181" i="13"/>
  <c r="V344" i="14"/>
  <c r="Q432" i="15"/>
  <c r="S432" i="15" s="1"/>
  <c r="R134" i="13"/>
  <c r="R934" i="13"/>
  <c r="Q485" i="15"/>
  <c r="S485" i="15" s="1"/>
  <c r="R533" i="13"/>
  <c r="S331" i="15"/>
  <c r="U196" i="14"/>
  <c r="Q739" i="15"/>
  <c r="S739" i="15" s="1"/>
  <c r="S1085" i="13"/>
  <c r="S880" i="15"/>
  <c r="Q881" i="15" s="1"/>
  <c r="R881" i="15" s="1"/>
  <c r="T86" i="14"/>
  <c r="U86" i="14" s="1"/>
  <c r="S1232" i="15"/>
  <c r="Q1233" i="15" s="1"/>
  <c r="R1233" i="15" s="1"/>
  <c r="R328" i="13"/>
  <c r="V238" i="14"/>
  <c r="T1260" i="15"/>
  <c r="V1260" i="15" s="1"/>
  <c r="Q1232" i="13"/>
  <c r="S1232" i="13" s="1"/>
  <c r="S982" i="15"/>
  <c r="Q983" i="15" s="1"/>
  <c r="S983" i="15" s="1"/>
  <c r="R235" i="13"/>
  <c r="Q732" i="13"/>
  <c r="R732" i="13" s="1"/>
  <c r="R1035" i="13"/>
  <c r="Q1128" i="13"/>
  <c r="R1128" i="13" s="1"/>
  <c r="Q782" i="13"/>
  <c r="R782" i="13" s="1"/>
  <c r="Q785" i="15"/>
  <c r="R785" i="15" s="1"/>
  <c r="T40" i="14"/>
  <c r="U40" i="14" s="1"/>
  <c r="S628" i="13"/>
  <c r="R887" i="13"/>
  <c r="Q91" i="13"/>
  <c r="S91" i="13" s="1"/>
  <c r="T295" i="14"/>
  <c r="V295" i="14" s="1"/>
  <c r="Q1090" i="15"/>
  <c r="R1090" i="15" s="1"/>
  <c r="Q132" i="15"/>
  <c r="S132" i="15" s="1"/>
  <c r="Q287" i="13"/>
  <c r="R287" i="13" s="1"/>
  <c r="R832" i="13"/>
  <c r="Q1183" i="13"/>
  <c r="R1183" i="13" s="1"/>
  <c r="S1133" i="15"/>
  <c r="Q939" i="15"/>
  <c r="R939" i="15" s="1"/>
  <c r="T449" i="14"/>
  <c r="U449" i="14" s="1"/>
  <c r="Q634" i="15"/>
  <c r="R634" i="15" s="1"/>
  <c r="S685" i="13"/>
  <c r="Q37" i="13"/>
  <c r="R37" i="13" s="1"/>
  <c r="R38" i="15"/>
  <c r="R582" i="15"/>
  <c r="R1032" i="15"/>
  <c r="Q832" i="15"/>
  <c r="R832" i="15" s="1"/>
  <c r="Q284" i="15"/>
  <c r="R284" i="15" s="1"/>
  <c r="S587" i="13"/>
  <c r="Q588" i="13" s="1"/>
  <c r="Q176" i="15"/>
  <c r="R176" i="15" s="1"/>
  <c r="R80" i="15"/>
  <c r="Q238" i="15"/>
  <c r="R238" i="15" s="1"/>
  <c r="Q388" i="15"/>
  <c r="S388" i="15" s="1"/>
  <c r="T501" i="14"/>
  <c r="U501" i="14" s="1"/>
  <c r="V398" i="14"/>
  <c r="T399" i="14" s="1"/>
  <c r="S939" i="15" l="1"/>
  <c r="V86" i="14"/>
  <c r="R132" i="15"/>
  <c r="V449" i="14"/>
  <c r="S1183" i="13"/>
  <c r="S785" i="15"/>
  <c r="Q786" i="15" s="1"/>
  <c r="S786" i="15" s="1"/>
  <c r="U140" i="14"/>
  <c r="S176" i="15"/>
  <c r="Q177" i="15" s="1"/>
  <c r="S177" i="15" s="1"/>
  <c r="S534" i="15"/>
  <c r="Q535" i="15" s="1"/>
  <c r="S680" i="15"/>
  <c r="R588" i="13"/>
  <c r="S588" i="13"/>
  <c r="U399" i="14"/>
  <c r="V399" i="14"/>
  <c r="T450" i="14"/>
  <c r="V450" i="14" s="1"/>
  <c r="R1232" i="13"/>
  <c r="R739" i="15"/>
  <c r="S1233" i="15"/>
  <c r="S881" i="15"/>
  <c r="Q882" i="15" s="1"/>
  <c r="R882" i="15" s="1"/>
  <c r="Q935" i="13"/>
  <c r="R935" i="13" s="1"/>
  <c r="U1260" i="15"/>
  <c r="R432" i="15"/>
  <c r="S37" i="13"/>
  <c r="Q38" i="13" s="1"/>
  <c r="R38" i="13" s="1"/>
  <c r="S634" i="15"/>
  <c r="Q635" i="15" s="1"/>
  <c r="S635" i="15" s="1"/>
  <c r="Q133" i="15"/>
  <c r="S133" i="15" s="1"/>
  <c r="Q135" i="13"/>
  <c r="R135" i="13" s="1"/>
  <c r="V501" i="14"/>
  <c r="Q1033" i="15"/>
  <c r="R1033" i="15" s="1"/>
  <c r="S1128" i="13"/>
  <c r="Q1129" i="13" s="1"/>
  <c r="S1129" i="13" s="1"/>
  <c r="R977" i="13"/>
  <c r="Q1086" i="13"/>
  <c r="R1086" i="13" s="1"/>
  <c r="R1182" i="15"/>
  <c r="Q583" i="15"/>
  <c r="S583" i="15" s="1"/>
  <c r="R91" i="13"/>
  <c r="Q1036" i="13"/>
  <c r="R1036" i="13" s="1"/>
  <c r="T239" i="14"/>
  <c r="U239" i="14" s="1"/>
  <c r="R436" i="13"/>
  <c r="S1090" i="15"/>
  <c r="Q39" i="15"/>
  <c r="R39" i="15" s="1"/>
  <c r="S485" i="13"/>
  <c r="T197" i="14"/>
  <c r="V197" i="14" s="1"/>
  <c r="R389" i="13"/>
  <c r="S284" i="15"/>
  <c r="Q1184" i="13"/>
  <c r="S1184" i="13" s="1"/>
  <c r="Q888" i="13"/>
  <c r="S888" i="13" s="1"/>
  <c r="S732" i="13"/>
  <c r="Q629" i="13"/>
  <c r="R629" i="13" s="1"/>
  <c r="Q332" i="15"/>
  <c r="R332" i="15" s="1"/>
  <c r="S782" i="13"/>
  <c r="Q783" i="13" s="1"/>
  <c r="R388" i="15"/>
  <c r="Q833" i="13"/>
  <c r="R833" i="13" s="1"/>
  <c r="Q329" i="13"/>
  <c r="S329" i="13" s="1"/>
  <c r="Q534" i="13"/>
  <c r="S534" i="13" s="1"/>
  <c r="S238" i="15"/>
  <c r="Q236" i="13"/>
  <c r="R236" i="13" s="1"/>
  <c r="R983" i="15"/>
  <c r="U295" i="14"/>
  <c r="Q81" i="15"/>
  <c r="S81" i="15" s="1"/>
  <c r="Q1134" i="15"/>
  <c r="R1134" i="15" s="1"/>
  <c r="S287" i="13"/>
  <c r="Q288" i="13" s="1"/>
  <c r="S832" i="15"/>
  <c r="Q686" i="13"/>
  <c r="R686" i="13" s="1"/>
  <c r="V40" i="14"/>
  <c r="T41" i="14" s="1"/>
  <c r="T87" i="14"/>
  <c r="V87" i="14" s="1"/>
  <c r="R485" i="15"/>
  <c r="T345" i="14"/>
  <c r="U345" i="14" s="1"/>
  <c r="Q182" i="13"/>
  <c r="S182" i="13" s="1"/>
  <c r="Q940" i="15"/>
  <c r="S940" i="15" s="1"/>
  <c r="T141" i="14"/>
  <c r="V141" i="14" s="1"/>
  <c r="R535" i="15" l="1"/>
  <c r="S535" i="15"/>
  <c r="S135" i="13"/>
  <c r="S1086" i="13"/>
  <c r="S935" i="13"/>
  <c r="Q936" i="13" s="1"/>
  <c r="R936" i="13" s="1"/>
  <c r="S39" i="15"/>
  <c r="Q40" i="15" s="1"/>
  <c r="S40" i="15" s="1"/>
  <c r="U141" i="14"/>
  <c r="T142" i="14" s="1"/>
  <c r="V142" i="14" s="1"/>
  <c r="U197" i="14"/>
  <c r="T198" i="14" s="1"/>
  <c r="R133" i="15"/>
  <c r="Q134" i="15" s="1"/>
  <c r="R134" i="15" s="1"/>
  <c r="Q681" i="15"/>
  <c r="R681" i="15" s="1"/>
  <c r="S833" i="13"/>
  <c r="U41" i="14"/>
  <c r="V41" i="14"/>
  <c r="Q1037" i="13"/>
  <c r="S1037" i="13" s="1"/>
  <c r="S783" i="13"/>
  <c r="R783" i="13"/>
  <c r="Q136" i="13"/>
  <c r="R136" i="13" s="1"/>
  <c r="Q536" i="15"/>
  <c r="R536" i="15" s="1"/>
  <c r="R288" i="13"/>
  <c r="S288" i="13"/>
  <c r="Q437" i="13"/>
  <c r="S437" i="13" s="1"/>
  <c r="Q740" i="15"/>
  <c r="R740" i="15" s="1"/>
  <c r="T502" i="14"/>
  <c r="U502" i="14" s="1"/>
  <c r="Q239" i="15"/>
  <c r="R239" i="15" s="1"/>
  <c r="R1129" i="13"/>
  <c r="R888" i="13"/>
  <c r="Q1233" i="13"/>
  <c r="R1233" i="13" s="1"/>
  <c r="S1134" i="15"/>
  <c r="Q1135" i="15" s="1"/>
  <c r="S1135" i="15" s="1"/>
  <c r="V239" i="14"/>
  <c r="R182" i="13"/>
  <c r="R81" i="15"/>
  <c r="R534" i="13"/>
  <c r="R1184" i="13"/>
  <c r="S1036" i="13"/>
  <c r="R177" i="15"/>
  <c r="U450" i="14"/>
  <c r="Q486" i="13"/>
  <c r="R486" i="13" s="1"/>
  <c r="T296" i="14"/>
  <c r="U296" i="14" s="1"/>
  <c r="R329" i="13"/>
  <c r="Q833" i="15"/>
  <c r="R833" i="15" s="1"/>
  <c r="S38" i="13"/>
  <c r="S332" i="15"/>
  <c r="Q984" i="15"/>
  <c r="S984" i="15" s="1"/>
  <c r="Q390" i="13"/>
  <c r="S390" i="13" s="1"/>
  <c r="R583" i="15"/>
  <c r="R786" i="15"/>
  <c r="T400" i="14"/>
  <c r="V400" i="14" s="1"/>
  <c r="V345" i="14"/>
  <c r="T346" i="14" s="1"/>
  <c r="U346" i="14" s="1"/>
  <c r="R635" i="15"/>
  <c r="Q92" i="13"/>
  <c r="S92" i="13" s="1"/>
  <c r="S882" i="15"/>
  <c r="Q883" i="15" s="1"/>
  <c r="S686" i="13"/>
  <c r="Q687" i="13" s="1"/>
  <c r="S687" i="13" s="1"/>
  <c r="Q733" i="13"/>
  <c r="R733" i="13" s="1"/>
  <c r="S1033" i="15"/>
  <c r="Q1091" i="15"/>
  <c r="R1091" i="15" s="1"/>
  <c r="Q486" i="15"/>
  <c r="R486" i="15" s="1"/>
  <c r="Q1183" i="15"/>
  <c r="R1183" i="15" s="1"/>
  <c r="Q433" i="15"/>
  <c r="R433" i="15" s="1"/>
  <c r="Q1234" i="15"/>
  <c r="R1234" i="15" s="1"/>
  <c r="Q285" i="15"/>
  <c r="R285" i="15" s="1"/>
  <c r="Q630" i="13"/>
  <c r="S630" i="13" s="1"/>
  <c r="U87" i="14"/>
  <c r="S236" i="13"/>
  <c r="Q1087" i="13"/>
  <c r="S1087" i="13" s="1"/>
  <c r="T1261" i="15"/>
  <c r="U1261" i="15" s="1"/>
  <c r="R940" i="15"/>
  <c r="Q389" i="15"/>
  <c r="R389" i="15" s="1"/>
  <c r="Q978" i="13"/>
  <c r="S978" i="13" s="1"/>
  <c r="S629" i="13"/>
  <c r="Q589" i="13"/>
  <c r="S589" i="13" s="1"/>
  <c r="S1234" i="15" l="1"/>
  <c r="S239" i="15"/>
  <c r="U198" i="14"/>
  <c r="V198" i="14"/>
  <c r="S1183" i="15"/>
  <c r="S1233" i="13"/>
  <c r="S536" i="15"/>
  <c r="S389" i="15"/>
  <c r="Q390" i="15" s="1"/>
  <c r="S390" i="15" s="1"/>
  <c r="Q834" i="13"/>
  <c r="R834" i="13" s="1"/>
  <c r="S681" i="15"/>
  <c r="S39" i="13"/>
  <c r="Q137" i="13"/>
  <c r="R137" i="13" s="1"/>
  <c r="Q1234" i="13"/>
  <c r="S1234" i="13" s="1"/>
  <c r="S1034" i="15"/>
  <c r="S883" i="15"/>
  <c r="R883" i="15"/>
  <c r="Q82" i="15"/>
  <c r="S82" i="15" s="1"/>
  <c r="Q330" i="13"/>
  <c r="R330" i="13" s="1"/>
  <c r="S740" i="15"/>
  <c r="S136" i="13"/>
  <c r="R1037" i="13"/>
  <c r="Q183" i="13"/>
  <c r="R183" i="13" s="1"/>
  <c r="R437" i="13"/>
  <c r="Q237" i="13"/>
  <c r="R237" i="13" s="1"/>
  <c r="U142" i="14"/>
  <c r="S486" i="15"/>
  <c r="Q584" i="15"/>
  <c r="S584" i="15" s="1"/>
  <c r="V296" i="14"/>
  <c r="T42" i="14"/>
  <c r="V42" i="14" s="1"/>
  <c r="T88" i="14"/>
  <c r="V88" i="14" s="1"/>
  <c r="R1135" i="15"/>
  <c r="Q333" i="15"/>
  <c r="R333" i="15" s="1"/>
  <c r="Q39" i="13"/>
  <c r="R39" i="13" s="1"/>
  <c r="Q636" i="15"/>
  <c r="R636" i="15" s="1"/>
  <c r="U400" i="14"/>
  <c r="Q941" i="15"/>
  <c r="S941" i="15" s="1"/>
  <c r="R630" i="13"/>
  <c r="R40" i="15"/>
  <c r="R390" i="13"/>
  <c r="S733" i="13"/>
  <c r="Q734" i="13" s="1"/>
  <c r="T199" i="14"/>
  <c r="V199" i="14" s="1"/>
  <c r="Q1034" i="15"/>
  <c r="R1034" i="15" s="1"/>
  <c r="V346" i="14"/>
  <c r="S833" i="15"/>
  <c r="Q834" i="15" s="1"/>
  <c r="S834" i="15" s="1"/>
  <c r="R687" i="13"/>
  <c r="T240" i="14"/>
  <c r="U240" i="14" s="1"/>
  <c r="Q784" i="13"/>
  <c r="S784" i="13" s="1"/>
  <c r="Q787" i="15"/>
  <c r="R787" i="15" s="1"/>
  <c r="R589" i="13"/>
  <c r="Q1235" i="15"/>
  <c r="R1235" i="15" s="1"/>
  <c r="R984" i="15"/>
  <c r="Q178" i="15"/>
  <c r="R178" i="15" s="1"/>
  <c r="R1087" i="13"/>
  <c r="Q889" i="13"/>
  <c r="R889" i="13" s="1"/>
  <c r="S936" i="13"/>
  <c r="S486" i="13"/>
  <c r="V1261" i="15"/>
  <c r="T451" i="14"/>
  <c r="U451" i="14" s="1"/>
  <c r="R978" i="13"/>
  <c r="S433" i="15"/>
  <c r="Q434" i="15" s="1"/>
  <c r="R434" i="15" s="1"/>
  <c r="R92" i="13"/>
  <c r="S134" i="15"/>
  <c r="Q1185" i="13"/>
  <c r="S1185" i="13" s="1"/>
  <c r="Q1130" i="13"/>
  <c r="S1130" i="13" s="1"/>
  <c r="S1091" i="15"/>
  <c r="S285" i="15"/>
  <c r="Q1184" i="15"/>
  <c r="R1184" i="15" s="1"/>
  <c r="Q289" i="13"/>
  <c r="S289" i="13" s="1"/>
  <c r="Q535" i="13"/>
  <c r="R535" i="13" s="1"/>
  <c r="Q240" i="15"/>
  <c r="R240" i="15" s="1"/>
  <c r="Q537" i="15"/>
  <c r="S537" i="15" s="1"/>
  <c r="V502" i="14"/>
  <c r="T503" i="14" s="1"/>
  <c r="U503" i="14" s="1"/>
  <c r="S1184" i="15" l="1"/>
  <c r="S787" i="15"/>
  <c r="Q682" i="15"/>
  <c r="R682" i="15" s="1"/>
  <c r="S330" i="13"/>
  <c r="U88" i="14"/>
  <c r="T89" i="14" s="1"/>
  <c r="V89" i="14" s="1"/>
  <c r="S834" i="13"/>
  <c r="Q835" i="13" s="1"/>
  <c r="Q286" i="15"/>
  <c r="R286" i="15" s="1"/>
  <c r="S137" i="13"/>
  <c r="Q138" i="13" s="1"/>
  <c r="S138" i="13" s="1"/>
  <c r="V451" i="14"/>
  <c r="U199" i="14"/>
  <c r="T200" i="14" s="1"/>
  <c r="V200" i="14" s="1"/>
  <c r="Q331" i="13"/>
  <c r="S331" i="13" s="1"/>
  <c r="T452" i="14"/>
  <c r="V452" i="14" s="1"/>
  <c r="T504" i="14"/>
  <c r="U504" i="14" s="1"/>
  <c r="Q241" i="15"/>
  <c r="R241" i="15" s="1"/>
  <c r="R734" i="13"/>
  <c r="S734" i="13"/>
  <c r="Q487" i="13"/>
  <c r="R487" i="13" s="1"/>
  <c r="T401" i="14"/>
  <c r="V401" i="14" s="1"/>
  <c r="R537" i="15"/>
  <c r="Q590" i="13"/>
  <c r="S590" i="13" s="1"/>
  <c r="T297" i="14"/>
  <c r="U297" i="14" s="1"/>
  <c r="S434" i="15"/>
  <c r="R834" i="15"/>
  <c r="R584" i="15"/>
  <c r="Q788" i="15"/>
  <c r="S788" i="15" s="1"/>
  <c r="S333" i="15"/>
  <c r="Q487" i="15"/>
  <c r="R487" i="15" s="1"/>
  <c r="S240" i="15"/>
  <c r="R1130" i="13"/>
  <c r="S889" i="13"/>
  <c r="Q890" i="13" s="1"/>
  <c r="S636" i="15"/>
  <c r="T143" i="14"/>
  <c r="V143" i="14" s="1"/>
  <c r="T1262" i="15"/>
  <c r="U1262" i="15" s="1"/>
  <c r="S535" i="13"/>
  <c r="Q536" i="13" s="1"/>
  <c r="R82" i="15"/>
  <c r="V503" i="14"/>
  <c r="Q40" i="13"/>
  <c r="S40" i="13" s="1"/>
  <c r="Q438" i="13"/>
  <c r="R438" i="13" s="1"/>
  <c r="Q135" i="15"/>
  <c r="R135" i="15" s="1"/>
  <c r="Q1088" i="13"/>
  <c r="R1088" i="13" s="1"/>
  <c r="R1185" i="13"/>
  <c r="Q334" i="15"/>
  <c r="R334" i="15" s="1"/>
  <c r="R289" i="13"/>
  <c r="S178" i="15"/>
  <c r="R784" i="13"/>
  <c r="Q1136" i="15"/>
  <c r="S1136" i="15" s="1"/>
  <c r="S183" i="13"/>
  <c r="R1234" i="13"/>
  <c r="Q1092" i="15"/>
  <c r="R1092" i="15" s="1"/>
  <c r="Q93" i="13"/>
  <c r="R93" i="13" s="1"/>
  <c r="Q985" i="15"/>
  <c r="S985" i="15" s="1"/>
  <c r="Q391" i="13"/>
  <c r="S391" i="13" s="1"/>
  <c r="Q937" i="13"/>
  <c r="R937" i="13" s="1"/>
  <c r="T241" i="14"/>
  <c r="U241" i="14" s="1"/>
  <c r="S237" i="13"/>
  <c r="Q238" i="13" s="1"/>
  <c r="R238" i="13" s="1"/>
  <c r="Q979" i="13"/>
  <c r="S979" i="13" s="1"/>
  <c r="S1235" i="15"/>
  <c r="Q1236" i="15" s="1"/>
  <c r="Q688" i="13"/>
  <c r="S688" i="13" s="1"/>
  <c r="Q631" i="13"/>
  <c r="R631" i="13" s="1"/>
  <c r="R390" i="15"/>
  <c r="Q741" i="15"/>
  <c r="R741" i="15" s="1"/>
  <c r="T347" i="14"/>
  <c r="U347" i="14" s="1"/>
  <c r="Q41" i="15"/>
  <c r="S41" i="15" s="1"/>
  <c r="R941" i="15"/>
  <c r="U42" i="14"/>
  <c r="Q1038" i="13"/>
  <c r="S1038" i="13" s="1"/>
  <c r="V240" i="14"/>
  <c r="Q1185" i="15"/>
  <c r="S1185" i="15" s="1"/>
  <c r="Q1035" i="15"/>
  <c r="R1035" i="15" s="1"/>
  <c r="Q884" i="15"/>
  <c r="S884" i="15" s="1"/>
  <c r="V241" i="14" l="1"/>
  <c r="S487" i="15"/>
  <c r="S835" i="13"/>
  <c r="R835" i="13"/>
  <c r="R688" i="13"/>
  <c r="Q689" i="13" s="1"/>
  <c r="R689" i="13" s="1"/>
  <c r="R40" i="13"/>
  <c r="Q41" i="13" s="1"/>
  <c r="S41" i="13" s="1"/>
  <c r="S487" i="13"/>
  <c r="Q488" i="13" s="1"/>
  <c r="S488" i="13" s="1"/>
  <c r="S334" i="15"/>
  <c r="S682" i="15"/>
  <c r="Q683" i="15" s="1"/>
  <c r="S93" i="13"/>
  <c r="Q94" i="13" s="1"/>
  <c r="R94" i="13" s="1"/>
  <c r="S286" i="15"/>
  <c r="Q287" i="15" s="1"/>
  <c r="R890" i="13"/>
  <c r="S890" i="13"/>
  <c r="Q335" i="15"/>
  <c r="S335" i="15" s="1"/>
  <c r="T242" i="14"/>
  <c r="U242" i="14" s="1"/>
  <c r="R536" i="13"/>
  <c r="S536" i="13"/>
  <c r="R1236" i="15"/>
  <c r="S1236" i="15"/>
  <c r="Q735" i="13"/>
  <c r="R735" i="13" s="1"/>
  <c r="V504" i="14"/>
  <c r="U89" i="14"/>
  <c r="U200" i="14"/>
  <c r="R138" i="13"/>
  <c r="S1088" i="13"/>
  <c r="Q1089" i="13" s="1"/>
  <c r="U143" i="14"/>
  <c r="V297" i="14"/>
  <c r="T298" i="14" s="1"/>
  <c r="V298" i="14" s="1"/>
  <c r="Q1235" i="13"/>
  <c r="R1235" i="13" s="1"/>
  <c r="Q136" i="15"/>
  <c r="R136" i="15" s="1"/>
  <c r="S937" i="13"/>
  <c r="Q938" i="13" s="1"/>
  <c r="R938" i="13" s="1"/>
  <c r="Q835" i="15"/>
  <c r="S835" i="15" s="1"/>
  <c r="V347" i="14"/>
  <c r="V1262" i="15"/>
  <c r="T1263" i="15" s="1"/>
  <c r="U1263" i="15" s="1"/>
  <c r="T348" i="14"/>
  <c r="V348" i="14" s="1"/>
  <c r="S631" i="13"/>
  <c r="R590" i="13"/>
  <c r="R41" i="15"/>
  <c r="S1092" i="15"/>
  <c r="Q1093" i="15" s="1"/>
  <c r="S1093" i="15" s="1"/>
  <c r="R884" i="15"/>
  <c r="S241" i="15"/>
  <c r="U452" i="14"/>
  <c r="Q836" i="13"/>
  <c r="R836" i="13" s="1"/>
  <c r="R1185" i="15"/>
  <c r="Q1131" i="13"/>
  <c r="S1131" i="13" s="1"/>
  <c r="R391" i="13"/>
  <c r="R1136" i="15"/>
  <c r="Q538" i="15"/>
  <c r="R538" i="15" s="1"/>
  <c r="S741" i="15"/>
  <c r="Q742" i="15" s="1"/>
  <c r="Q488" i="15"/>
  <c r="R488" i="15" s="1"/>
  <c r="Q435" i="15"/>
  <c r="R435" i="15" s="1"/>
  <c r="S135" i="15"/>
  <c r="Q637" i="15"/>
  <c r="R637" i="15" s="1"/>
  <c r="Q391" i="15"/>
  <c r="S391" i="15" s="1"/>
  <c r="S1035" i="15"/>
  <c r="Q1036" i="15" s="1"/>
  <c r="R1036" i="15" s="1"/>
  <c r="S438" i="13"/>
  <c r="Q785" i="13"/>
  <c r="R785" i="13" s="1"/>
  <c r="U401" i="14"/>
  <c r="Q184" i="13"/>
  <c r="R184" i="13" s="1"/>
  <c r="Q1186" i="13"/>
  <c r="R1186" i="13" s="1"/>
  <c r="R1038" i="13"/>
  <c r="R985" i="15"/>
  <c r="Q290" i="13"/>
  <c r="R290" i="13" s="1"/>
  <c r="Q83" i="15"/>
  <c r="S83" i="15" s="1"/>
  <c r="R788" i="15"/>
  <c r="Q179" i="15"/>
  <c r="R179" i="15" s="1"/>
  <c r="S238" i="13"/>
  <c r="T43" i="14"/>
  <c r="U43" i="14" s="1"/>
  <c r="R979" i="13"/>
  <c r="R331" i="13"/>
  <c r="Q942" i="15"/>
  <c r="S942" i="15" s="1"/>
  <c r="Q585" i="15"/>
  <c r="R585" i="15" s="1"/>
  <c r="S290" i="13" l="1"/>
  <c r="S184" i="13"/>
  <c r="S287" i="15"/>
  <c r="R287" i="15"/>
  <c r="S683" i="15"/>
  <c r="R683" i="15"/>
  <c r="S1036" i="15"/>
  <c r="S435" i="15"/>
  <c r="S785" i="13"/>
  <c r="Q786" i="13" s="1"/>
  <c r="R786" i="13" s="1"/>
  <c r="S488" i="15"/>
  <c r="Q489" i="15" s="1"/>
  <c r="S489" i="15" s="1"/>
  <c r="R835" i="15"/>
  <c r="Q836" i="15" s="1"/>
  <c r="S836" i="15" s="1"/>
  <c r="T505" i="14"/>
  <c r="U505" i="14" s="1"/>
  <c r="Q1037" i="15"/>
  <c r="S1037" i="15" s="1"/>
  <c r="R742" i="15"/>
  <c r="S742" i="15"/>
  <c r="S1089" i="13"/>
  <c r="R1089" i="13"/>
  <c r="Q291" i="13"/>
  <c r="S291" i="13" s="1"/>
  <c r="S836" i="13"/>
  <c r="T453" i="14"/>
  <c r="U453" i="14" s="1"/>
  <c r="R1093" i="15"/>
  <c r="S136" i="15"/>
  <c r="Q137" i="15" s="1"/>
  <c r="S137" i="15" s="1"/>
  <c r="R335" i="15"/>
  <c r="Q986" i="15"/>
  <c r="S986" i="15" s="1"/>
  <c r="S689" i="13"/>
  <c r="R41" i="13"/>
  <c r="Q980" i="13"/>
  <c r="R980" i="13" s="1"/>
  <c r="Q332" i="13"/>
  <c r="R332" i="13" s="1"/>
  <c r="S735" i="13"/>
  <c r="Q736" i="13" s="1"/>
  <c r="R736" i="13" s="1"/>
  <c r="V43" i="14"/>
  <c r="R391" i="15"/>
  <c r="Q885" i="15"/>
  <c r="R885" i="15" s="1"/>
  <c r="S1235" i="13"/>
  <c r="Q1236" i="13" s="1"/>
  <c r="S938" i="13"/>
  <c r="T90" i="14"/>
  <c r="U90" i="14" s="1"/>
  <c r="Q1039" i="13"/>
  <c r="S1039" i="13" s="1"/>
  <c r="U298" i="14"/>
  <c r="Q42" i="15"/>
  <c r="R42" i="15" s="1"/>
  <c r="S538" i="15"/>
  <c r="Q239" i="13"/>
  <c r="R239" i="13" s="1"/>
  <c r="R488" i="13"/>
  <c r="Q288" i="15"/>
  <c r="R288" i="15" s="1"/>
  <c r="Q789" i="15"/>
  <c r="S789" i="15" s="1"/>
  <c r="R942" i="15"/>
  <c r="S1186" i="13"/>
  <c r="T144" i="14"/>
  <c r="V144" i="14" s="1"/>
  <c r="Q242" i="15"/>
  <c r="R242" i="15" s="1"/>
  <c r="S637" i="15"/>
  <c r="R83" i="15"/>
  <c r="Q185" i="13"/>
  <c r="R185" i="13" s="1"/>
  <c r="R1131" i="13"/>
  <c r="V242" i="14"/>
  <c r="T243" i="14" s="1"/>
  <c r="U243" i="14" s="1"/>
  <c r="Q632" i="13"/>
  <c r="R632" i="13" s="1"/>
  <c r="Q891" i="13"/>
  <c r="R891" i="13" s="1"/>
  <c r="Q591" i="13"/>
  <c r="S591" i="13" s="1"/>
  <c r="Q439" i="13"/>
  <c r="R439" i="13" s="1"/>
  <c r="S585" i="15"/>
  <c r="Q586" i="15" s="1"/>
  <c r="Q638" i="15"/>
  <c r="R638" i="15" s="1"/>
  <c r="S94" i="13"/>
  <c r="U348" i="14"/>
  <c r="T402" i="14"/>
  <c r="U402" i="14" s="1"/>
  <c r="Q139" i="13"/>
  <c r="R139" i="13" s="1"/>
  <c r="Q1237" i="15"/>
  <c r="R1237" i="15" s="1"/>
  <c r="V1263" i="15"/>
  <c r="Q537" i="13"/>
  <c r="S537" i="13" s="1"/>
  <c r="Q1137" i="15"/>
  <c r="R1137" i="15" s="1"/>
  <c r="Q392" i="13"/>
  <c r="R392" i="13" s="1"/>
  <c r="Q1186" i="15"/>
  <c r="R1186" i="15" s="1"/>
  <c r="T201" i="14"/>
  <c r="V201" i="14" s="1"/>
  <c r="S179" i="15"/>
  <c r="R1039" i="13" l="1"/>
  <c r="R789" i="15"/>
  <c r="Q684" i="15"/>
  <c r="S684" i="15" s="1"/>
  <c r="R591" i="13"/>
  <c r="R291" i="13"/>
  <c r="Q292" i="13" s="1"/>
  <c r="S891" i="13"/>
  <c r="Q892" i="13" s="1"/>
  <c r="R892" i="13" s="1"/>
  <c r="V243" i="14"/>
  <c r="T244" i="14" s="1"/>
  <c r="V244" i="14" s="1"/>
  <c r="S632" i="13"/>
  <c r="V505" i="14"/>
  <c r="Q436" i="15"/>
  <c r="R436" i="15" s="1"/>
  <c r="S638" i="15"/>
  <c r="Q639" i="15" s="1"/>
  <c r="S639" i="15" s="1"/>
  <c r="S42" i="15"/>
  <c r="Q43" i="15" s="1"/>
  <c r="R43" i="15" s="1"/>
  <c r="T506" i="14"/>
  <c r="V506" i="14" s="1"/>
  <c r="S392" i="13"/>
  <c r="Q393" i="13" s="1"/>
  <c r="S393" i="13" s="1"/>
  <c r="S1137" i="15"/>
  <c r="Q1138" i="15" s="1"/>
  <c r="S1138" i="15" s="1"/>
  <c r="S736" i="13"/>
  <c r="S139" i="13"/>
  <c r="V402" i="14"/>
  <c r="Q539" i="15"/>
  <c r="R539" i="15" s="1"/>
  <c r="S1236" i="13"/>
  <c r="R1236" i="13"/>
  <c r="Q333" i="13"/>
  <c r="R333" i="13" s="1"/>
  <c r="R586" i="15"/>
  <c r="S586" i="15"/>
  <c r="Q140" i="13"/>
  <c r="R140" i="13" s="1"/>
  <c r="T403" i="14"/>
  <c r="U403" i="14" s="1"/>
  <c r="T91" i="14"/>
  <c r="V91" i="14" s="1"/>
  <c r="S939" i="13"/>
  <c r="Q737" i="13"/>
  <c r="R737" i="13" s="1"/>
  <c r="Q1132" i="13"/>
  <c r="R1132" i="13" s="1"/>
  <c r="Q1094" i="15"/>
  <c r="S1094" i="15" s="1"/>
  <c r="Q1040" i="13"/>
  <c r="R1040" i="13" s="1"/>
  <c r="V453" i="14"/>
  <c r="T454" i="14" s="1"/>
  <c r="R489" i="15"/>
  <c r="Q743" i="15"/>
  <c r="R743" i="15" s="1"/>
  <c r="R836" i="15"/>
  <c r="S242" i="15"/>
  <c r="R137" i="15"/>
  <c r="T349" i="14"/>
  <c r="U349" i="14" s="1"/>
  <c r="T1264" i="15"/>
  <c r="U1264" i="15" s="1"/>
  <c r="S185" i="13"/>
  <c r="Q84" i="15"/>
  <c r="S84" i="15" s="1"/>
  <c r="U201" i="14"/>
  <c r="V90" i="14"/>
  <c r="S980" i="13"/>
  <c r="Q1187" i="13"/>
  <c r="R1187" i="13" s="1"/>
  <c r="S786" i="13"/>
  <c r="Q787" i="13" s="1"/>
  <c r="R787" i="13" s="1"/>
  <c r="S288" i="15"/>
  <c r="S1237" i="15"/>
  <c r="Q1238" i="15" s="1"/>
  <c r="R1238" i="15" s="1"/>
  <c r="U144" i="14"/>
  <c r="R1037" i="15"/>
  <c r="Q790" i="15"/>
  <c r="S790" i="15" s="1"/>
  <c r="Q440" i="13"/>
  <c r="R440" i="13" s="1"/>
  <c r="S1186" i="15"/>
  <c r="Q1187" i="15" s="1"/>
  <c r="S1187" i="15" s="1"/>
  <c r="Q42" i="13"/>
  <c r="S42" i="13" s="1"/>
  <c r="Q690" i="13"/>
  <c r="R690" i="13" s="1"/>
  <c r="Q837" i="13"/>
  <c r="R837" i="13" s="1"/>
  <c r="Q939" i="13"/>
  <c r="R939" i="13" s="1"/>
  <c r="S332" i="13"/>
  <c r="R537" i="13"/>
  <c r="Q943" i="15"/>
  <c r="S943" i="15" s="1"/>
  <c r="Q180" i="15"/>
  <c r="R180" i="15" s="1"/>
  <c r="S885" i="15"/>
  <c r="Q95" i="13"/>
  <c r="R95" i="13" s="1"/>
  <c r="R986" i="15"/>
  <c r="T44" i="14"/>
  <c r="U44" i="14" s="1"/>
  <c r="Q392" i="15"/>
  <c r="R392" i="15" s="1"/>
  <c r="S439" i="13"/>
  <c r="Q489" i="13"/>
  <c r="R489" i="13" s="1"/>
  <c r="T299" i="14"/>
  <c r="U299" i="14" s="1"/>
  <c r="Q336" i="15"/>
  <c r="S336" i="15" s="1"/>
  <c r="S239" i="13"/>
  <c r="Q240" i="13" s="1"/>
  <c r="R240" i="13" s="1"/>
  <c r="Q633" i="13"/>
  <c r="R633" i="13" s="1"/>
  <c r="Q1090" i="13"/>
  <c r="S1090" i="13" s="1"/>
  <c r="R1094" i="15" l="1"/>
  <c r="R684" i="15"/>
  <c r="V403" i="14"/>
  <c r="S140" i="13"/>
  <c r="S837" i="13"/>
  <c r="R292" i="13"/>
  <c r="Q293" i="13" s="1"/>
  <c r="S293" i="13" s="1"/>
  <c r="S292" i="13"/>
  <c r="S539" i="15"/>
  <c r="Q540" i="15" s="1"/>
  <c r="S540" i="15" s="1"/>
  <c r="R393" i="13"/>
  <c r="Q394" i="13" s="1"/>
  <c r="R394" i="13" s="1"/>
  <c r="Q685" i="15"/>
  <c r="R685" i="15" s="1"/>
  <c r="Q592" i="13"/>
  <c r="S592" i="13" s="1"/>
  <c r="S1040" i="13"/>
  <c r="Q1041" i="13" s="1"/>
  <c r="S1041" i="13" s="1"/>
  <c r="R592" i="13"/>
  <c r="S436" i="15"/>
  <c r="Q437" i="15" s="1"/>
  <c r="S240" i="13"/>
  <c r="Q241" i="13" s="1"/>
  <c r="U506" i="14"/>
  <c r="T404" i="14"/>
  <c r="U404" i="14" s="1"/>
  <c r="V454" i="14"/>
  <c r="U454" i="14"/>
  <c r="Q1095" i="15"/>
  <c r="S1095" i="15" s="1"/>
  <c r="Q987" i="15"/>
  <c r="S987" i="15" s="1"/>
  <c r="Q141" i="13"/>
  <c r="R141" i="13" s="1"/>
  <c r="R336" i="15"/>
  <c r="R1187" i="15"/>
  <c r="V44" i="14"/>
  <c r="T45" i="14" s="1"/>
  <c r="U45" i="14" s="1"/>
  <c r="R42" i="13"/>
  <c r="S1132" i="13"/>
  <c r="Q981" i="13"/>
  <c r="R981" i="13" s="1"/>
  <c r="S737" i="13"/>
  <c r="Q738" i="13" s="1"/>
  <c r="Q243" i="15"/>
  <c r="R243" i="15" s="1"/>
  <c r="S440" i="13"/>
  <c r="Q186" i="13"/>
  <c r="R186" i="13" s="1"/>
  <c r="S333" i="13"/>
  <c r="Q334" i="13" s="1"/>
  <c r="S1238" i="15"/>
  <c r="U91" i="14"/>
  <c r="S787" i="13"/>
  <c r="Q788" i="13" s="1"/>
  <c r="R788" i="13" s="1"/>
  <c r="R639" i="15"/>
  <c r="R1090" i="13"/>
  <c r="S489" i="13"/>
  <c r="R84" i="15"/>
  <c r="R540" i="15"/>
  <c r="S633" i="13"/>
  <c r="S392" i="15"/>
  <c r="Q393" i="15" s="1"/>
  <c r="R393" i="15" s="1"/>
  <c r="Q538" i="13"/>
  <c r="S538" i="13" s="1"/>
  <c r="R790" i="15"/>
  <c r="R1138" i="15"/>
  <c r="Q1237" i="13"/>
  <c r="S1237" i="13" s="1"/>
  <c r="U244" i="14"/>
  <c r="S1187" i="13"/>
  <c r="V299" i="14"/>
  <c r="T300" i="14" s="1"/>
  <c r="U300" i="14" s="1"/>
  <c r="S43" i="15"/>
  <c r="S743" i="15"/>
  <c r="Q744" i="15" s="1"/>
  <c r="R744" i="15" s="1"/>
  <c r="Q490" i="15"/>
  <c r="S490" i="15" s="1"/>
  <c r="Q886" i="15"/>
  <c r="R886" i="15" s="1"/>
  <c r="V349" i="14"/>
  <c r="T350" i="14" s="1"/>
  <c r="V350" i="14" s="1"/>
  <c r="S892" i="13"/>
  <c r="Q893" i="13" s="1"/>
  <c r="R893" i="13" s="1"/>
  <c r="S180" i="15"/>
  <c r="Q181" i="15" s="1"/>
  <c r="T202" i="14"/>
  <c r="V202" i="14" s="1"/>
  <c r="Q837" i="15"/>
  <c r="R837" i="15" s="1"/>
  <c r="S95" i="13"/>
  <c r="Q96" i="13" s="1"/>
  <c r="V1264" i="15"/>
  <c r="T1265" i="15" s="1"/>
  <c r="Q940" i="13"/>
  <c r="S940" i="13" s="1"/>
  <c r="Q1038" i="15"/>
  <c r="S1038" i="15" s="1"/>
  <c r="Q289" i="15"/>
  <c r="R289" i="15" s="1"/>
  <c r="Q1188" i="13"/>
  <c r="R1188" i="13" s="1"/>
  <c r="Q138" i="15"/>
  <c r="R138" i="15" s="1"/>
  <c r="S690" i="13"/>
  <c r="Q691" i="13" s="1"/>
  <c r="S691" i="13" s="1"/>
  <c r="R943" i="15"/>
  <c r="Q587" i="15"/>
  <c r="R587" i="15" s="1"/>
  <c r="Q838" i="13"/>
  <c r="S838" i="13" s="1"/>
  <c r="T145" i="14"/>
  <c r="V145" i="14" s="1"/>
  <c r="R940" i="13" l="1"/>
  <c r="S186" i="13"/>
  <c r="S241" i="13"/>
  <c r="R241" i="13"/>
  <c r="Q242" i="13" s="1"/>
  <c r="S437" i="15"/>
  <c r="R437" i="15"/>
  <c r="Q438" i="15" s="1"/>
  <c r="S438" i="15" s="1"/>
  <c r="S593" i="13"/>
  <c r="S441" i="13"/>
  <c r="R538" i="13"/>
  <c r="Q539" i="13" s="1"/>
  <c r="R539" i="13" s="1"/>
  <c r="V300" i="14"/>
  <c r="T301" i="14" s="1"/>
  <c r="V301" i="14" s="1"/>
  <c r="S141" i="13"/>
  <c r="Q142" i="13" s="1"/>
  <c r="R142" i="13" s="1"/>
  <c r="T507" i="14"/>
  <c r="V507" i="14" s="1"/>
  <c r="U507" i="14"/>
  <c r="T508" i="14" s="1"/>
  <c r="V508" i="14" s="1"/>
  <c r="S1133" i="13"/>
  <c r="S138" i="15"/>
  <c r="Q139" i="15" s="1"/>
  <c r="S685" i="15"/>
  <c r="Q686" i="15" s="1"/>
  <c r="R686" i="15" s="1"/>
  <c r="R1038" i="15"/>
  <c r="S1188" i="13"/>
  <c r="Q593" i="13"/>
  <c r="Q1133" i="13"/>
  <c r="R1133" i="13" s="1"/>
  <c r="Q1134" i="13" s="1"/>
  <c r="S1134" i="13" s="1"/>
  <c r="S788" i="13"/>
  <c r="Q789" i="13" s="1"/>
  <c r="R789" i="13" s="1"/>
  <c r="R593" i="13"/>
  <c r="Q441" i="13"/>
  <c r="R441" i="13" s="1"/>
  <c r="Q1189" i="13"/>
  <c r="S1189" i="13" s="1"/>
  <c r="S738" i="13"/>
  <c r="R738" i="13"/>
  <c r="U1265" i="15"/>
  <c r="V1265" i="15"/>
  <c r="R181" i="15"/>
  <c r="S181" i="15"/>
  <c r="R334" i="13"/>
  <c r="S334" i="13"/>
  <c r="R96" i="13"/>
  <c r="S96" i="13"/>
  <c r="R1041" i="13"/>
  <c r="S837" i="15"/>
  <c r="R691" i="13"/>
  <c r="T455" i="14"/>
  <c r="U455" i="14" s="1"/>
  <c r="R293" i="13"/>
  <c r="S893" i="13"/>
  <c r="Q894" i="13" s="1"/>
  <c r="R894" i="13" s="1"/>
  <c r="S744" i="15"/>
  <c r="Q745" i="15" s="1"/>
  <c r="R745" i="15" s="1"/>
  <c r="S587" i="15"/>
  <c r="Q588" i="15" s="1"/>
  <c r="U202" i="14"/>
  <c r="Q337" i="15"/>
  <c r="S337" i="15" s="1"/>
  <c r="Q1239" i="15"/>
  <c r="R1239" i="15" s="1"/>
  <c r="Q634" i="13"/>
  <c r="R634" i="13" s="1"/>
  <c r="S394" i="13"/>
  <c r="Q395" i="13" s="1"/>
  <c r="S395" i="13" s="1"/>
  <c r="Q944" i="15"/>
  <c r="R944" i="15" s="1"/>
  <c r="Q1139" i="15"/>
  <c r="S1139" i="15" s="1"/>
  <c r="Q187" i="13"/>
  <c r="S187" i="13" s="1"/>
  <c r="U350" i="14"/>
  <c r="S393" i="15"/>
  <c r="T92" i="14"/>
  <c r="V92" i="14" s="1"/>
  <c r="Q1091" i="13"/>
  <c r="S1091" i="13" s="1"/>
  <c r="R1095" i="15"/>
  <c r="T245" i="14"/>
  <c r="V245" i="14" s="1"/>
  <c r="V45" i="14"/>
  <c r="T46" i="14" s="1"/>
  <c r="V46" i="14" s="1"/>
  <c r="R1237" i="13"/>
  <c r="S981" i="13"/>
  <c r="Q982" i="13" s="1"/>
  <c r="S982" i="13" s="1"/>
  <c r="Q1039" i="15"/>
  <c r="S1039" i="15" s="1"/>
  <c r="Q490" i="13"/>
  <c r="R490" i="13" s="1"/>
  <c r="U145" i="14"/>
  <c r="Q44" i="15"/>
  <c r="R44" i="15" s="1"/>
  <c r="Q941" i="13"/>
  <c r="R941" i="13" s="1"/>
  <c r="Q640" i="15"/>
  <c r="S640" i="15" s="1"/>
  <c r="Q1188" i="15"/>
  <c r="S1188" i="15" s="1"/>
  <c r="Q791" i="15"/>
  <c r="R791" i="15" s="1"/>
  <c r="Q594" i="13"/>
  <c r="R594" i="13" s="1"/>
  <c r="R838" i="13"/>
  <c r="R490" i="15"/>
  <c r="Q43" i="13"/>
  <c r="S43" i="13" s="1"/>
  <c r="Q541" i="15"/>
  <c r="R541" i="15" s="1"/>
  <c r="R987" i="15"/>
  <c r="V404" i="14"/>
  <c r="S289" i="15"/>
  <c r="Q85" i="15"/>
  <c r="S85" i="15" s="1"/>
  <c r="S886" i="15"/>
  <c r="Q887" i="15" s="1"/>
  <c r="S243" i="15"/>
  <c r="Q244" i="15" s="1"/>
  <c r="R244" i="15" s="1"/>
  <c r="S686" i="15" l="1"/>
  <c r="S539" i="13"/>
  <c r="Q442" i="13"/>
  <c r="S442" i="13" s="1"/>
  <c r="S139" i="15"/>
  <c r="R139" i="15"/>
  <c r="R242" i="13"/>
  <c r="S242" i="13"/>
  <c r="Q243" i="13" s="1"/>
  <c r="R243" i="13" s="1"/>
  <c r="Q687" i="15"/>
  <c r="R687" i="15" s="1"/>
  <c r="R1189" i="13"/>
  <c r="Q1190" i="13" s="1"/>
  <c r="R1190" i="13" s="1"/>
  <c r="R1139" i="15"/>
  <c r="Q1140" i="15" s="1"/>
  <c r="R1140" i="15" s="1"/>
  <c r="U508" i="14"/>
  <c r="T509" i="14" s="1"/>
  <c r="U509" i="14" s="1"/>
  <c r="S634" i="13"/>
  <c r="Q635" i="13" s="1"/>
  <c r="S635" i="13" s="1"/>
  <c r="R1188" i="15"/>
  <c r="S1239" i="15"/>
  <c r="S541" i="15"/>
  <c r="Q542" i="15" s="1"/>
  <c r="S542" i="15" s="1"/>
  <c r="S944" i="15"/>
  <c r="Q945" i="15" s="1"/>
  <c r="R945" i="15" s="1"/>
  <c r="R887" i="15"/>
  <c r="S887" i="15"/>
  <c r="R588" i="15"/>
  <c r="S588" i="15"/>
  <c r="Q1238" i="13"/>
  <c r="S1238" i="13" s="1"/>
  <c r="R337" i="15"/>
  <c r="T1266" i="15"/>
  <c r="V1266" i="15" s="1"/>
  <c r="R85" i="15"/>
  <c r="R442" i="13"/>
  <c r="Q988" i="15"/>
  <c r="S988" i="15" s="1"/>
  <c r="R187" i="13"/>
  <c r="S791" i="15"/>
  <c r="S244" i="15"/>
  <c r="U245" i="14"/>
  <c r="U301" i="14"/>
  <c r="S44" i="15"/>
  <c r="R395" i="13"/>
  <c r="S490" i="13"/>
  <c r="Q491" i="13" s="1"/>
  <c r="S491" i="13" s="1"/>
  <c r="Q540" i="13"/>
  <c r="R540" i="13" s="1"/>
  <c r="T351" i="14"/>
  <c r="V351" i="14" s="1"/>
  <c r="U46" i="14"/>
  <c r="S894" i="13"/>
  <c r="Q895" i="13" s="1"/>
  <c r="S895" i="13" s="1"/>
  <c r="Q290" i="15"/>
  <c r="R290" i="15" s="1"/>
  <c r="T146" i="14"/>
  <c r="V146" i="14" s="1"/>
  <c r="Q294" i="13"/>
  <c r="R294" i="13" s="1"/>
  <c r="T405" i="14"/>
  <c r="U405" i="14" s="1"/>
  <c r="S941" i="13"/>
  <c r="Q942" i="13" s="1"/>
  <c r="S942" i="13" s="1"/>
  <c r="Q335" i="13"/>
  <c r="S335" i="13" s="1"/>
  <c r="S594" i="13"/>
  <c r="Q595" i="13" s="1"/>
  <c r="R438" i="15"/>
  <c r="R43" i="13"/>
  <c r="S142" i="13"/>
  <c r="R1091" i="13"/>
  <c r="V455" i="14"/>
  <c r="S745" i="15"/>
  <c r="Q746" i="15" s="1"/>
  <c r="R746" i="15" s="1"/>
  <c r="T203" i="14"/>
  <c r="U203" i="14" s="1"/>
  <c r="Q1096" i="15"/>
  <c r="S1096" i="15" s="1"/>
  <c r="R1134" i="13"/>
  <c r="Q182" i="15"/>
  <c r="R182" i="15" s="1"/>
  <c r="S789" i="13"/>
  <c r="Q45" i="15"/>
  <c r="R45" i="15" s="1"/>
  <c r="R982" i="13"/>
  <c r="Q140" i="15"/>
  <c r="S140" i="15" s="1"/>
  <c r="R1039" i="15"/>
  <c r="U92" i="14"/>
  <c r="Q394" i="15"/>
  <c r="R394" i="15" s="1"/>
  <c r="Q838" i="15"/>
  <c r="R838" i="15" s="1"/>
  <c r="Q739" i="13"/>
  <c r="S739" i="13" s="1"/>
  <c r="Q692" i="13"/>
  <c r="R692" i="13" s="1"/>
  <c r="R640" i="15"/>
  <c r="Q1042" i="13"/>
  <c r="R1042" i="13" s="1"/>
  <c r="Q491" i="15"/>
  <c r="S491" i="15" s="1"/>
  <c r="Q839" i="13"/>
  <c r="R839" i="13" s="1"/>
  <c r="Q1240" i="15"/>
  <c r="S1240" i="15" s="1"/>
  <c r="Q97" i="13"/>
  <c r="S97" i="13" s="1"/>
  <c r="R739" i="13" l="1"/>
  <c r="S45" i="15"/>
  <c r="S294" i="13"/>
  <c r="V405" i="14"/>
  <c r="U351" i="14"/>
  <c r="Q1189" i="15"/>
  <c r="R1189" i="15" s="1"/>
  <c r="Q1190" i="15" s="1"/>
  <c r="S1190" i="15" s="1"/>
  <c r="S746" i="15"/>
  <c r="Q747" i="15" s="1"/>
  <c r="S747" i="15" s="1"/>
  <c r="S1189" i="15"/>
  <c r="S687" i="15"/>
  <c r="Q688" i="15" s="1"/>
  <c r="R688" i="15" s="1"/>
  <c r="S394" i="15"/>
  <c r="Q395" i="15" s="1"/>
  <c r="R395" i="15" s="1"/>
  <c r="R1238" i="13"/>
  <c r="Q1239" i="13" s="1"/>
  <c r="S1239" i="13" s="1"/>
  <c r="S143" i="13"/>
  <c r="S595" i="13"/>
  <c r="R595" i="13"/>
  <c r="Q295" i="13"/>
  <c r="S295" i="13" s="1"/>
  <c r="Q46" i="15"/>
  <c r="S46" i="15" s="1"/>
  <c r="Q291" i="15"/>
  <c r="S291" i="15" s="1"/>
  <c r="T47" i="14"/>
  <c r="V47" i="14" s="1"/>
  <c r="R988" i="15"/>
  <c r="Q143" i="13"/>
  <c r="R143" i="13" s="1"/>
  <c r="S182" i="15"/>
  <c r="V509" i="14"/>
  <c r="R1240" i="15"/>
  <c r="T93" i="14"/>
  <c r="U93" i="14" s="1"/>
  <c r="S1190" i="13"/>
  <c r="Q1191" i="13" s="1"/>
  <c r="S1191" i="13" s="1"/>
  <c r="Q439" i="15"/>
  <c r="S439" i="15" s="1"/>
  <c r="R542" i="15"/>
  <c r="S243" i="13"/>
  <c r="R491" i="13"/>
  <c r="S290" i="15"/>
  <c r="S1140" i="15"/>
  <c r="S1042" i="13"/>
  <c r="Q1043" i="13" s="1"/>
  <c r="R1043" i="13" s="1"/>
  <c r="Q86" i="15"/>
  <c r="S86" i="15" s="1"/>
  <c r="R942" i="13"/>
  <c r="Q245" i="15"/>
  <c r="R245" i="15" s="1"/>
  <c r="Q740" i="13"/>
  <c r="S740" i="13" s="1"/>
  <c r="R895" i="13"/>
  <c r="U146" i="14"/>
  <c r="Q188" i="13"/>
  <c r="R188" i="13" s="1"/>
  <c r="Q443" i="13"/>
  <c r="S443" i="13" s="1"/>
  <c r="R140" i="15"/>
  <c r="R335" i="13"/>
  <c r="Q790" i="13"/>
  <c r="R790" i="13" s="1"/>
  <c r="T302" i="14"/>
  <c r="V302" i="14" s="1"/>
  <c r="S838" i="15"/>
  <c r="Q839" i="15" s="1"/>
  <c r="S839" i="13"/>
  <c r="S540" i="13"/>
  <c r="U1266" i="15"/>
  <c r="S945" i="15"/>
  <c r="R635" i="13"/>
  <c r="Q983" i="13"/>
  <c r="S983" i="13" s="1"/>
  <c r="V203" i="14"/>
  <c r="T204" i="14" s="1"/>
  <c r="U204" i="14" s="1"/>
  <c r="Q589" i="15"/>
  <c r="S589" i="15" s="1"/>
  <c r="Q792" i="15"/>
  <c r="R792" i="15" s="1"/>
  <c r="Q1092" i="13"/>
  <c r="S1092" i="13" s="1"/>
  <c r="R97" i="13"/>
  <c r="Q1135" i="13"/>
  <c r="R1135" i="13" s="1"/>
  <c r="Q1040" i="15"/>
  <c r="S1040" i="15" s="1"/>
  <c r="R1096" i="15"/>
  <c r="R491" i="15"/>
  <c r="S692" i="13"/>
  <c r="T406" i="14"/>
  <c r="V406" i="14" s="1"/>
  <c r="Q338" i="15"/>
  <c r="R338" i="15" s="1"/>
  <c r="T456" i="14"/>
  <c r="U456" i="14" s="1"/>
  <c r="T246" i="14"/>
  <c r="U246" i="14" s="1"/>
  <c r="Q44" i="13"/>
  <c r="R44" i="13" s="1"/>
  <c r="Q396" i="13"/>
  <c r="R396" i="13" s="1"/>
  <c r="Q888" i="15"/>
  <c r="S888" i="15" s="1"/>
  <c r="T352" i="14"/>
  <c r="V352" i="14" s="1"/>
  <c r="Q641" i="15"/>
  <c r="S641" i="15" s="1"/>
  <c r="S188" i="13" l="1"/>
  <c r="R641" i="15"/>
  <c r="S1135" i="13"/>
  <c r="V246" i="14"/>
  <c r="T247" i="14" s="1"/>
  <c r="U247" i="14" s="1"/>
  <c r="R86" i="15"/>
  <c r="S1043" i="13"/>
  <c r="Q946" i="15"/>
  <c r="R946" i="15" s="1"/>
  <c r="S688" i="15"/>
  <c r="Q689" i="15" s="1"/>
  <c r="R689" i="15" s="1"/>
  <c r="Q1136" i="13"/>
  <c r="S1136" i="13" s="1"/>
  <c r="Q1044" i="13"/>
  <c r="S1044" i="13" s="1"/>
  <c r="Q45" i="13"/>
  <c r="S45" i="13" s="1"/>
  <c r="R839" i="15"/>
  <c r="S839" i="15"/>
  <c r="R1191" i="13"/>
  <c r="R1239" i="13"/>
  <c r="S395" i="15"/>
  <c r="U47" i="14"/>
  <c r="V204" i="14"/>
  <c r="Q144" i="13"/>
  <c r="S144" i="13" s="1"/>
  <c r="U352" i="14"/>
  <c r="R1092" i="13"/>
  <c r="S245" i="15"/>
  <c r="Q543" i="15"/>
  <c r="R543" i="15" s="1"/>
  <c r="R747" i="15"/>
  <c r="Q183" i="15"/>
  <c r="R183" i="15" s="1"/>
  <c r="T510" i="14"/>
  <c r="U510" i="14" s="1"/>
  <c r="T1267" i="15"/>
  <c r="V1267" i="15" s="1"/>
  <c r="V456" i="14"/>
  <c r="T457" i="14" s="1"/>
  <c r="V457" i="14" s="1"/>
  <c r="U302" i="14"/>
  <c r="Q943" i="13"/>
  <c r="S943" i="13" s="1"/>
  <c r="R291" i="15"/>
  <c r="Q642" i="15"/>
  <c r="R642" i="15" s="1"/>
  <c r="Q98" i="13"/>
  <c r="S98" i="13" s="1"/>
  <c r="R46" i="15"/>
  <c r="U406" i="14"/>
  <c r="Q492" i="15"/>
  <c r="R492" i="15" s="1"/>
  <c r="R439" i="15"/>
  <c r="Q541" i="13"/>
  <c r="R541" i="13" s="1"/>
  <c r="Q244" i="13"/>
  <c r="R244" i="13" s="1"/>
  <c r="Q189" i="13"/>
  <c r="S189" i="13" s="1"/>
  <c r="Q896" i="13"/>
  <c r="S896" i="13" s="1"/>
  <c r="R740" i="13"/>
  <c r="R888" i="15"/>
  <c r="Q1097" i="15"/>
  <c r="S1097" i="15" s="1"/>
  <c r="Q87" i="15"/>
  <c r="R87" i="15" s="1"/>
  <c r="Q1141" i="15"/>
  <c r="R1141" i="15" s="1"/>
  <c r="Q989" i="15"/>
  <c r="S989" i="15" s="1"/>
  <c r="R589" i="15"/>
  <c r="R983" i="13"/>
  <c r="Q141" i="15"/>
  <c r="S141" i="15" s="1"/>
  <c r="R1190" i="15"/>
  <c r="Q596" i="13"/>
  <c r="R596" i="13" s="1"/>
  <c r="S792" i="15"/>
  <c r="Q793" i="15" s="1"/>
  <c r="S793" i="15" s="1"/>
  <c r="S338" i="15"/>
  <c r="S396" i="13"/>
  <c r="Q397" i="13" s="1"/>
  <c r="S397" i="13" s="1"/>
  <c r="S44" i="13"/>
  <c r="Q693" i="13"/>
  <c r="R693" i="13" s="1"/>
  <c r="Q840" i="13"/>
  <c r="R840" i="13" s="1"/>
  <c r="T147" i="14"/>
  <c r="V147" i="14" s="1"/>
  <c r="Q246" i="15"/>
  <c r="R246" i="15" s="1"/>
  <c r="Q336" i="13"/>
  <c r="R336" i="13" s="1"/>
  <c r="Q636" i="13"/>
  <c r="R636" i="13" s="1"/>
  <c r="R443" i="13"/>
  <c r="V93" i="14"/>
  <c r="T94" i="14" s="1"/>
  <c r="R295" i="13"/>
  <c r="R1040" i="15"/>
  <c r="Q492" i="13"/>
  <c r="R492" i="13" s="1"/>
  <c r="Q1241" i="15"/>
  <c r="R1241" i="15" s="1"/>
  <c r="S790" i="13"/>
  <c r="Q791" i="13" s="1"/>
  <c r="R791" i="13" s="1"/>
  <c r="S336" i="13" l="1"/>
  <c r="R45" i="13"/>
  <c r="Q46" i="13" s="1"/>
  <c r="R46" i="13" s="1"/>
  <c r="S1241" i="15"/>
  <c r="Q1242" i="15" s="1"/>
  <c r="U1267" i="15"/>
  <c r="T1268" i="15" s="1"/>
  <c r="U1268" i="15" s="1"/>
  <c r="S946" i="15"/>
  <c r="Q947" i="15" s="1"/>
  <c r="R947" i="15" s="1"/>
  <c r="S689" i="15"/>
  <c r="Q690" i="15" s="1"/>
  <c r="R690" i="15" s="1"/>
  <c r="S791" i="13"/>
  <c r="Q792" i="13" s="1"/>
  <c r="S792" i="13" s="1"/>
  <c r="S492" i="15"/>
  <c r="Q493" i="15" s="1"/>
  <c r="S493" i="15" s="1"/>
  <c r="S396" i="15"/>
  <c r="U94" i="14"/>
  <c r="V94" i="14"/>
  <c r="Q337" i="13"/>
  <c r="R337" i="13" s="1"/>
  <c r="V205" i="14"/>
  <c r="Q741" i="13"/>
  <c r="S741" i="13" s="1"/>
  <c r="R141" i="15"/>
  <c r="S246" i="15"/>
  <c r="Q247" i="15" s="1"/>
  <c r="R247" i="15" s="1"/>
  <c r="Q396" i="15"/>
  <c r="R396" i="15" s="1"/>
  <c r="Q590" i="15"/>
  <c r="S590" i="15" s="1"/>
  <c r="T205" i="14"/>
  <c r="U205" i="14" s="1"/>
  <c r="R189" i="13"/>
  <c r="U457" i="14"/>
  <c r="T48" i="14"/>
  <c r="U48" i="14" s="1"/>
  <c r="R896" i="13"/>
  <c r="Q1041" i="15"/>
  <c r="S1041" i="15" s="1"/>
  <c r="S543" i="15"/>
  <c r="S642" i="15"/>
  <c r="Q1192" i="13"/>
  <c r="S1192" i="13" s="1"/>
  <c r="R1044" i="13"/>
  <c r="Q47" i="15"/>
  <c r="S47" i="15" s="1"/>
  <c r="U147" i="14"/>
  <c r="Q296" i="13"/>
  <c r="S296" i="13" s="1"/>
  <c r="Q292" i="15"/>
  <c r="R292" i="15" s="1"/>
  <c r="Q1093" i="13"/>
  <c r="R1093" i="13" s="1"/>
  <c r="S541" i="13"/>
  <c r="V247" i="14"/>
  <c r="R397" i="13"/>
  <c r="T353" i="14"/>
  <c r="U353" i="14" s="1"/>
  <c r="V510" i="14"/>
  <c r="S840" i="13"/>
  <c r="Q841" i="13" s="1"/>
  <c r="R841" i="13" s="1"/>
  <c r="Q889" i="15"/>
  <c r="R889" i="15" s="1"/>
  <c r="Q984" i="13"/>
  <c r="S984" i="13" s="1"/>
  <c r="R98" i="13"/>
  <c r="Q444" i="13"/>
  <c r="S444" i="13" s="1"/>
  <c r="R943" i="13"/>
  <c r="S183" i="15"/>
  <c r="Q184" i="15" s="1"/>
  <c r="R184" i="15" s="1"/>
  <c r="S244" i="13"/>
  <c r="Q245" i="13" s="1"/>
  <c r="R245" i="13" s="1"/>
  <c r="S1141" i="15"/>
  <c r="Q1240" i="13"/>
  <c r="R1240" i="13" s="1"/>
  <c r="R989" i="15"/>
  <c r="R144" i="13"/>
  <c r="Q339" i="15"/>
  <c r="R339" i="15" s="1"/>
  <c r="Q1191" i="15"/>
  <c r="S1191" i="15" s="1"/>
  <c r="S492" i="13"/>
  <c r="Q748" i="15"/>
  <c r="R748" i="15" s="1"/>
  <c r="R793" i="15"/>
  <c r="Q840" i="15"/>
  <c r="R840" i="15" s="1"/>
  <c r="R1136" i="13"/>
  <c r="T407" i="14"/>
  <c r="U407" i="14" s="1"/>
  <c r="Q1142" i="15"/>
  <c r="R1142" i="15" s="1"/>
  <c r="Q440" i="15"/>
  <c r="S440" i="15" s="1"/>
  <c r="S636" i="13"/>
  <c r="Q637" i="13" s="1"/>
  <c r="R637" i="13" s="1"/>
  <c r="S596" i="13"/>
  <c r="S87" i="15"/>
  <c r="Q88" i="15" s="1"/>
  <c r="S88" i="15" s="1"/>
  <c r="T303" i="14"/>
  <c r="V303" i="14" s="1"/>
  <c r="R1097" i="15"/>
  <c r="S693" i="13"/>
  <c r="Q694" i="13" s="1"/>
  <c r="R694" i="13" s="1"/>
  <c r="R47" i="15" l="1"/>
  <c r="Q48" i="15" s="1"/>
  <c r="S48" i="15" s="1"/>
  <c r="R1242" i="15"/>
  <c r="S1242" i="15"/>
  <c r="S637" i="13"/>
  <c r="V48" i="14"/>
  <c r="S947" i="15"/>
  <c r="Q948" i="15" s="1"/>
  <c r="V353" i="14"/>
  <c r="S184" i="15"/>
  <c r="Q185" i="15" s="1"/>
  <c r="R185" i="15" s="1"/>
  <c r="S690" i="15"/>
  <c r="Q691" i="15" s="1"/>
  <c r="R691" i="15" s="1"/>
  <c r="S748" i="15"/>
  <c r="Q749" i="15" s="1"/>
  <c r="R749" i="15" s="1"/>
  <c r="Q750" i="15" s="1"/>
  <c r="T705" i="15" s="1"/>
  <c r="S337" i="13"/>
  <c r="Q338" i="13" s="1"/>
  <c r="S338" i="13" s="1"/>
  <c r="S1142" i="15"/>
  <c r="Q1143" i="15" s="1"/>
  <c r="R1143" i="15" s="1"/>
  <c r="V407" i="14"/>
  <c r="T408" i="14" s="1"/>
  <c r="U408" i="14" s="1"/>
  <c r="T354" i="14"/>
  <c r="V354" i="14" s="1"/>
  <c r="Q638" i="13"/>
  <c r="S638" i="13" s="1"/>
  <c r="Q47" i="13"/>
  <c r="R47" i="13" s="1"/>
  <c r="R1192" i="13"/>
  <c r="R493" i="15"/>
  <c r="Q1137" i="13"/>
  <c r="S1137" i="13" s="1"/>
  <c r="S694" i="13"/>
  <c r="R984" i="13"/>
  <c r="R741" i="13"/>
  <c r="S1240" i="13"/>
  <c r="Q1241" i="13" s="1"/>
  <c r="R1241" i="13" s="1"/>
  <c r="Q597" i="13"/>
  <c r="R597" i="13" s="1"/>
  <c r="T206" i="14"/>
  <c r="V206" i="14" s="1"/>
  <c r="S247" i="15"/>
  <c r="Q248" i="15" s="1"/>
  <c r="S248" i="15" s="1"/>
  <c r="R792" i="13"/>
  <c r="Q990" i="15"/>
  <c r="S990" i="15" s="1"/>
  <c r="V1268" i="15"/>
  <c r="S889" i="15"/>
  <c r="Q890" i="15" s="1"/>
  <c r="S890" i="15" s="1"/>
  <c r="S339" i="15"/>
  <c r="Q99" i="13"/>
  <c r="R99" i="13" s="1"/>
  <c r="Q100" i="13" s="1"/>
  <c r="T55" i="13" s="1"/>
  <c r="S292" i="15"/>
  <c r="Q293" i="15" s="1"/>
  <c r="R293" i="15" s="1"/>
  <c r="S841" i="13"/>
  <c r="Q842" i="13" s="1"/>
  <c r="R842" i="13" s="1"/>
  <c r="R590" i="15"/>
  <c r="R88" i="15"/>
  <c r="T49" i="14"/>
  <c r="U49" i="14" s="1"/>
  <c r="S840" i="15"/>
  <c r="S1093" i="13"/>
  <c r="Q1094" i="13" s="1"/>
  <c r="R1094" i="13" s="1"/>
  <c r="Q542" i="13"/>
  <c r="R542" i="13" s="1"/>
  <c r="Q493" i="13"/>
  <c r="R493" i="13" s="1"/>
  <c r="Q643" i="15"/>
  <c r="R643" i="15" s="1"/>
  <c r="Q145" i="13"/>
  <c r="S145" i="13" s="1"/>
  <c r="R440" i="15"/>
  <c r="Q794" i="15"/>
  <c r="R794" i="15" s="1"/>
  <c r="S398" i="13"/>
  <c r="Q398" i="13"/>
  <c r="R398" i="13" s="1"/>
  <c r="R296" i="13"/>
  <c r="R1041" i="15"/>
  <c r="S46" i="13"/>
  <c r="Q544" i="15"/>
  <c r="R544" i="15" s="1"/>
  <c r="Q1243" i="15"/>
  <c r="S1243" i="15" s="1"/>
  <c r="T458" i="14"/>
  <c r="V458" i="14" s="1"/>
  <c r="T248" i="14"/>
  <c r="U248" i="14" s="1"/>
  <c r="Q142" i="15"/>
  <c r="S142" i="15" s="1"/>
  <c r="T95" i="14"/>
  <c r="V95" i="14" s="1"/>
  <c r="Q190" i="13"/>
  <c r="S190" i="13" s="1"/>
  <c r="S245" i="13"/>
  <c r="Q1098" i="15"/>
  <c r="R1098" i="15" s="1"/>
  <c r="U303" i="14"/>
  <c r="R1191" i="15"/>
  <c r="R444" i="13"/>
  <c r="T148" i="14"/>
  <c r="U148" i="14" s="1"/>
  <c r="Q897" i="13"/>
  <c r="R897" i="13" s="1"/>
  <c r="Q397" i="15"/>
  <c r="S397" i="15" s="1"/>
  <c r="Q1045" i="13"/>
  <c r="R1045" i="13" s="1"/>
  <c r="Q944" i="13"/>
  <c r="S944" i="13" s="1"/>
  <c r="T511" i="14"/>
  <c r="U511" i="14" s="1"/>
  <c r="V49" i="14" l="1"/>
  <c r="S643" i="15"/>
  <c r="S948" i="15"/>
  <c r="R948" i="15"/>
  <c r="S691" i="15"/>
  <c r="Q692" i="15" s="1"/>
  <c r="S47" i="13"/>
  <c r="Q48" i="13" s="1"/>
  <c r="R48" i="13" s="1"/>
  <c r="Q246" i="13"/>
  <c r="R246" i="13" s="1"/>
  <c r="Q695" i="13"/>
  <c r="R695" i="13" s="1"/>
  <c r="S1094" i="13"/>
  <c r="Q1095" i="13" s="1"/>
  <c r="S1095" i="13" s="1"/>
  <c r="Q340" i="15"/>
  <c r="R340" i="15" s="1"/>
  <c r="T708" i="15"/>
  <c r="U708" i="15" s="1"/>
  <c r="V708" i="15"/>
  <c r="T709" i="15" s="1"/>
  <c r="Q1242" i="13"/>
  <c r="R1242" i="13" s="1"/>
  <c r="T50" i="14"/>
  <c r="V50" i="14" s="1"/>
  <c r="T58" i="13"/>
  <c r="U58" i="13" s="1"/>
  <c r="Q1099" i="15"/>
  <c r="S1099" i="15" s="1"/>
  <c r="Q399" i="13"/>
  <c r="R399" i="13" s="1"/>
  <c r="Q400" i="13" s="1"/>
  <c r="T355" i="13" s="1"/>
  <c r="S1241" i="13"/>
  <c r="Q949" i="15"/>
  <c r="S949" i="15" s="1"/>
  <c r="R142" i="15"/>
  <c r="S842" i="13"/>
  <c r="S1143" i="15"/>
  <c r="S749" i="15"/>
  <c r="Q985" i="13"/>
  <c r="R985" i="13" s="1"/>
  <c r="V248" i="14"/>
  <c r="T249" i="14" s="1"/>
  <c r="V249" i="14" s="1"/>
  <c r="S597" i="13"/>
  <c r="V148" i="14"/>
  <c r="T149" i="14" s="1"/>
  <c r="V149" i="14" s="1"/>
  <c r="S794" i="15"/>
  <c r="R944" i="13"/>
  <c r="Q1192" i="15"/>
  <c r="S1192" i="15" s="1"/>
  <c r="S1098" i="15"/>
  <c r="R1243" i="15"/>
  <c r="S185" i="15"/>
  <c r="R248" i="15"/>
  <c r="Q89" i="15"/>
  <c r="S89" i="15" s="1"/>
  <c r="V408" i="14"/>
  <c r="T409" i="14" s="1"/>
  <c r="V409" i="14" s="1"/>
  <c r="Q644" i="15"/>
  <c r="S644" i="15" s="1"/>
  <c r="R1137" i="13"/>
  <c r="S542" i="13"/>
  <c r="Q543" i="13" s="1"/>
  <c r="R543" i="13" s="1"/>
  <c r="Q445" i="13"/>
  <c r="S445" i="13" s="1"/>
  <c r="Q742" i="13"/>
  <c r="S742" i="13" s="1"/>
  <c r="S99" i="13"/>
  <c r="U206" i="14"/>
  <c r="T304" i="14"/>
  <c r="U304" i="14" s="1"/>
  <c r="R890" i="15"/>
  <c r="R190" i="13"/>
  <c r="Q494" i="15"/>
  <c r="S494" i="15" s="1"/>
  <c r="R338" i="13"/>
  <c r="U354" i="14"/>
  <c r="R990" i="15"/>
  <c r="S293" i="15"/>
  <c r="Q591" i="15"/>
  <c r="R591" i="15" s="1"/>
  <c r="Q441" i="15"/>
  <c r="S441" i="15" s="1"/>
  <c r="S1045" i="13"/>
  <c r="Q1046" i="13" s="1"/>
  <c r="R145" i="13"/>
  <c r="R397" i="15"/>
  <c r="Q1042" i="15"/>
  <c r="S1042" i="15" s="1"/>
  <c r="Q297" i="13"/>
  <c r="S297" i="13" s="1"/>
  <c r="Q841" i="15"/>
  <c r="R841" i="15" s="1"/>
  <c r="T1269" i="15"/>
  <c r="U1269" i="15" s="1"/>
  <c r="S544" i="15"/>
  <c r="U95" i="14"/>
  <c r="Q793" i="13"/>
  <c r="R793" i="13" s="1"/>
  <c r="R48" i="15"/>
  <c r="R638" i="13"/>
  <c r="V511" i="14"/>
  <c r="U458" i="14"/>
  <c r="Q1193" i="13"/>
  <c r="S1193" i="13" s="1"/>
  <c r="S897" i="13"/>
  <c r="S493" i="13"/>
  <c r="V304" i="14" l="1"/>
  <c r="R692" i="15"/>
  <c r="S692" i="15"/>
  <c r="S246" i="13"/>
  <c r="S985" i="13"/>
  <c r="Q986" i="13" s="1"/>
  <c r="R986" i="13" s="1"/>
  <c r="S543" i="13"/>
  <c r="Q544" i="13" s="1"/>
  <c r="S544" i="13" s="1"/>
  <c r="R89" i="15"/>
  <c r="U50" i="14"/>
  <c r="S695" i="13"/>
  <c r="Q696" i="13" s="1"/>
  <c r="S696" i="13" s="1"/>
  <c r="S591" i="15"/>
  <c r="Q592" i="15" s="1"/>
  <c r="R592" i="15" s="1"/>
  <c r="Q247" i="13"/>
  <c r="R247" i="13" s="1"/>
  <c r="Q598" i="13"/>
  <c r="R598" i="13" s="1"/>
  <c r="S340" i="15"/>
  <c r="Q341" i="15" s="1"/>
  <c r="S341" i="15" s="1"/>
  <c r="S1242" i="13"/>
  <c r="Q1243" i="13" s="1"/>
  <c r="S1243" i="13" s="1"/>
  <c r="T358" i="13"/>
  <c r="U358" i="13" s="1"/>
  <c r="Q49" i="13"/>
  <c r="R49" i="13" s="1"/>
  <c r="Q50" i="13" s="1"/>
  <c r="T5" i="13" s="1"/>
  <c r="T305" i="14"/>
  <c r="V305" i="14" s="1"/>
  <c r="R1046" i="13"/>
  <c r="S1046" i="13"/>
  <c r="U409" i="14"/>
  <c r="R742" i="13"/>
  <c r="R1095" i="13"/>
  <c r="S48" i="13"/>
  <c r="U249" i="14"/>
  <c r="Q49" i="15"/>
  <c r="S49" i="15" s="1"/>
  <c r="Q143" i="15"/>
  <c r="R143" i="15" s="1"/>
  <c r="S399" i="13"/>
  <c r="R1099" i="15"/>
  <c r="Q1100" i="15" s="1"/>
  <c r="T1055" i="15" s="1"/>
  <c r="Q843" i="13"/>
  <c r="R843" i="13" s="1"/>
  <c r="Q186" i="15"/>
  <c r="R186" i="15" s="1"/>
  <c r="Q639" i="13"/>
  <c r="R639" i="13" s="1"/>
  <c r="S793" i="13"/>
  <c r="R1042" i="15"/>
  <c r="R494" i="15"/>
  <c r="R445" i="13"/>
  <c r="R1192" i="15"/>
  <c r="R949" i="15"/>
  <c r="Q950" i="15" s="1"/>
  <c r="T905" i="15" s="1"/>
  <c r="U149" i="14"/>
  <c r="V58" i="13"/>
  <c r="T59" i="13" s="1"/>
  <c r="U59" i="13" s="1"/>
  <c r="Q90" i="15"/>
  <c r="S90" i="15" s="1"/>
  <c r="T207" i="14"/>
  <c r="V207" i="14" s="1"/>
  <c r="Q398" i="15"/>
  <c r="S398" i="15" s="1"/>
  <c r="Q191" i="13"/>
  <c r="S191" i="13" s="1"/>
  <c r="Q898" i="13"/>
  <c r="R898" i="13" s="1"/>
  <c r="Q1244" i="15"/>
  <c r="S1244" i="15" s="1"/>
  <c r="T96" i="14"/>
  <c r="V96" i="14" s="1"/>
  <c r="R1193" i="13"/>
  <c r="Q146" i="13"/>
  <c r="S146" i="13" s="1"/>
  <c r="Q494" i="13"/>
  <c r="R494" i="13" s="1"/>
  <c r="Q1138" i="13"/>
  <c r="S1138" i="13" s="1"/>
  <c r="Q945" i="13"/>
  <c r="S945" i="13" s="1"/>
  <c r="T512" i="14"/>
  <c r="U512" i="14" s="1"/>
  <c r="Q339" i="13"/>
  <c r="R339" i="13" s="1"/>
  <c r="Q1144" i="15"/>
  <c r="R1144" i="15" s="1"/>
  <c r="R297" i="13"/>
  <c r="R644" i="15"/>
  <c r="Q294" i="15"/>
  <c r="R294" i="15" s="1"/>
  <c r="Q991" i="15"/>
  <c r="R991" i="15" s="1"/>
  <c r="Q795" i="15"/>
  <c r="R795" i="15" s="1"/>
  <c r="U709" i="15"/>
  <c r="V709" i="15"/>
  <c r="V1269" i="15"/>
  <c r="T355" i="14"/>
  <c r="U355" i="14" s="1"/>
  <c r="Q545" i="15"/>
  <c r="R545" i="15" s="1"/>
  <c r="R441" i="15"/>
  <c r="Q249" i="15"/>
  <c r="S249" i="15" s="1"/>
  <c r="Q891" i="15"/>
  <c r="S891" i="15" s="1"/>
  <c r="T459" i="14"/>
  <c r="V459" i="14" s="1"/>
  <c r="S841" i="15"/>
  <c r="Q248" i="13" l="1"/>
  <c r="S795" i="15"/>
  <c r="S247" i="13"/>
  <c r="S991" i="15"/>
  <c r="R696" i="13"/>
  <c r="S248" i="13"/>
  <c r="R248" i="13"/>
  <c r="S843" i="13"/>
  <c r="Q844" i="13" s="1"/>
  <c r="S844" i="13" s="1"/>
  <c r="S339" i="13"/>
  <c r="Q340" i="13" s="1"/>
  <c r="R340" i="13" s="1"/>
  <c r="T51" i="14"/>
  <c r="V51" i="14" s="1"/>
  <c r="V358" i="13"/>
  <c r="T359" i="13" s="1"/>
  <c r="U359" i="13" s="1"/>
  <c r="S898" i="13"/>
  <c r="Q899" i="13" s="1"/>
  <c r="S899" i="13" s="1"/>
  <c r="U51" i="14"/>
  <c r="S52" i="14" s="1"/>
  <c r="W5" i="14" s="1"/>
  <c r="W7" i="14" s="1"/>
  <c r="R249" i="15"/>
  <c r="Q250" i="15" s="1"/>
  <c r="T205" i="15" s="1"/>
  <c r="T208" i="15" s="1"/>
  <c r="U208" i="15" s="1"/>
  <c r="Q842" i="15"/>
  <c r="R842" i="15" s="1"/>
  <c r="U207" i="14"/>
  <c r="S208" i="14" s="1"/>
  <c r="W161" i="14" s="1"/>
  <c r="W162" i="14" s="1"/>
  <c r="X166" i="14" s="1"/>
  <c r="S598" i="13"/>
  <c r="Q599" i="13" s="1"/>
  <c r="R599" i="13" s="1"/>
  <c r="Q600" i="13" s="1"/>
  <c r="T555" i="13" s="1"/>
  <c r="R341" i="15"/>
  <c r="Q693" i="15"/>
  <c r="R693" i="15" s="1"/>
  <c r="S693" i="15"/>
  <c r="T8" i="13"/>
  <c r="U8" i="13" s="1"/>
  <c r="T150" i="14"/>
  <c r="V150" i="14" s="1"/>
  <c r="S494" i="13"/>
  <c r="Q495" i="13" s="1"/>
  <c r="R1138" i="13"/>
  <c r="Q1193" i="15"/>
  <c r="S1193" i="15" s="1"/>
  <c r="Q446" i="13"/>
  <c r="S446" i="13" s="1"/>
  <c r="S143" i="15"/>
  <c r="Q144" i="15" s="1"/>
  <c r="R144" i="15" s="1"/>
  <c r="S49" i="13"/>
  <c r="S545" i="15"/>
  <c r="Q495" i="15"/>
  <c r="S495" i="15" s="1"/>
  <c r="V512" i="14"/>
  <c r="R398" i="15"/>
  <c r="R49" i="15"/>
  <c r="Q50" i="15" s="1"/>
  <c r="T5" i="15" s="1"/>
  <c r="Q645" i="15"/>
  <c r="R645" i="15" s="1"/>
  <c r="R544" i="13"/>
  <c r="S592" i="15"/>
  <c r="Q593" i="15" s="1"/>
  <c r="S593" i="15" s="1"/>
  <c r="T250" i="14"/>
  <c r="U250" i="14" s="1"/>
  <c r="U305" i="14"/>
  <c r="T1058" i="15"/>
  <c r="U1058" i="15" s="1"/>
  <c r="V1058" i="15"/>
  <c r="R191" i="13"/>
  <c r="Q1043" i="15"/>
  <c r="S1043" i="15" s="1"/>
  <c r="V355" i="14"/>
  <c r="U96" i="14"/>
  <c r="V59" i="13"/>
  <c r="S639" i="13"/>
  <c r="V907" i="15"/>
  <c r="U907" i="15"/>
  <c r="U459" i="14"/>
  <c r="Q1096" i="13"/>
  <c r="S1096" i="13" s="1"/>
  <c r="S186" i="15"/>
  <c r="R1243" i="13"/>
  <c r="Q546" i="15"/>
  <c r="R546" i="15" s="1"/>
  <c r="Q743" i="13"/>
  <c r="S743" i="13" s="1"/>
  <c r="T410" i="14"/>
  <c r="V410" i="14" s="1"/>
  <c r="R146" i="13"/>
  <c r="Q1194" i="13"/>
  <c r="S1194" i="13" s="1"/>
  <c r="R1244" i="15"/>
  <c r="S986" i="13"/>
  <c r="T1270" i="15"/>
  <c r="U1270" i="15" s="1"/>
  <c r="S294" i="15"/>
  <c r="Q295" i="15" s="1"/>
  <c r="R295" i="15" s="1"/>
  <c r="S1144" i="15"/>
  <c r="Q1145" i="15" s="1"/>
  <c r="Q442" i="15"/>
  <c r="S442" i="15" s="1"/>
  <c r="Q342" i="15"/>
  <c r="S342" i="15" s="1"/>
  <c r="Q794" i="13"/>
  <c r="R794" i="13" s="1"/>
  <c r="Q697" i="13"/>
  <c r="S697" i="13" s="1"/>
  <c r="Q298" i="13"/>
  <c r="R298" i="13" s="1"/>
  <c r="Q1047" i="13"/>
  <c r="R1047" i="13" s="1"/>
  <c r="R891" i="15"/>
  <c r="Q796" i="15"/>
  <c r="R796" i="15" s="1"/>
  <c r="Q187" i="15"/>
  <c r="S187" i="15" s="1"/>
  <c r="Q249" i="13"/>
  <c r="R249" i="13" s="1"/>
  <c r="Q250" i="13" s="1"/>
  <c r="T205" i="13" s="1"/>
  <c r="Q992" i="15"/>
  <c r="R992" i="15" s="1"/>
  <c r="T710" i="15"/>
  <c r="V710" i="15" s="1"/>
  <c r="R945" i="13"/>
  <c r="R90" i="15"/>
  <c r="T1059" i="15" l="1"/>
  <c r="W6" i="14"/>
  <c r="X10" i="14" s="1"/>
  <c r="Y10" i="14" s="1"/>
  <c r="V359" i="13"/>
  <c r="V8" i="13"/>
  <c r="T9" i="13" s="1"/>
  <c r="T558" i="13"/>
  <c r="R495" i="13"/>
  <c r="Q496" i="13" s="1"/>
  <c r="S496" i="13" s="1"/>
  <c r="S495" i="13"/>
  <c r="U410" i="14"/>
  <c r="T411" i="14" s="1"/>
  <c r="U411" i="14" s="1"/>
  <c r="R593" i="15"/>
  <c r="W163" i="14"/>
  <c r="W193" i="14" s="1"/>
  <c r="T513" i="14"/>
  <c r="U513" i="14" s="1"/>
  <c r="R697" i="13"/>
  <c r="Q698" i="13" s="1"/>
  <c r="S698" i="13" s="1"/>
  <c r="S599" i="13"/>
  <c r="S842" i="15"/>
  <c r="Q843" i="15" s="1"/>
  <c r="S1047" i="13"/>
  <c r="Q1048" i="13" s="1"/>
  <c r="S1048" i="13" s="1"/>
  <c r="Q694" i="15"/>
  <c r="R694" i="15" s="1"/>
  <c r="S249" i="13"/>
  <c r="R495" i="15"/>
  <c r="R442" i="15"/>
  <c r="V250" i="14"/>
  <c r="T208" i="13"/>
  <c r="U208" i="13" s="1"/>
  <c r="R1145" i="15"/>
  <c r="S1145" i="15"/>
  <c r="T251" i="14"/>
  <c r="V251" i="14" s="1"/>
  <c r="R743" i="13"/>
  <c r="S295" i="15"/>
  <c r="Q296" i="15" s="1"/>
  <c r="R446" i="13"/>
  <c r="S794" i="13"/>
  <c r="Y166" i="14"/>
  <c r="Z166" i="14"/>
  <c r="T97" i="14"/>
  <c r="V97" i="14" s="1"/>
  <c r="R1193" i="15"/>
  <c r="S144" i="15"/>
  <c r="Q443" i="15"/>
  <c r="S443" i="15" s="1"/>
  <c r="V208" i="15"/>
  <c r="T209" i="15" s="1"/>
  <c r="U209" i="15" s="1"/>
  <c r="S340" i="13"/>
  <c r="T306" i="14"/>
  <c r="V306" i="14" s="1"/>
  <c r="Q1139" i="13"/>
  <c r="R1139" i="13" s="1"/>
  <c r="Q594" i="15"/>
  <c r="S594" i="15" s="1"/>
  <c r="Q147" i="13"/>
  <c r="S147" i="13" s="1"/>
  <c r="S546" i="15"/>
  <c r="R1043" i="15"/>
  <c r="V1270" i="15"/>
  <c r="T60" i="13"/>
  <c r="U60" i="13" s="1"/>
  <c r="T8" i="15"/>
  <c r="U8" i="15" s="1"/>
  <c r="T360" i="13"/>
  <c r="U360" i="13" s="1"/>
  <c r="Z10" i="14"/>
  <c r="R899" i="13"/>
  <c r="Q900" i="13" s="1"/>
  <c r="T855" i="13" s="1"/>
  <c r="Q1245" i="15"/>
  <c r="S1245" i="15" s="1"/>
  <c r="Q1244" i="13"/>
  <c r="R1244" i="13" s="1"/>
  <c r="Q192" i="13"/>
  <c r="S192" i="13" s="1"/>
  <c r="U150" i="14"/>
  <c r="W28" i="14"/>
  <c r="W29" i="14"/>
  <c r="W30" i="14"/>
  <c r="W31" i="14"/>
  <c r="W32" i="14"/>
  <c r="W33" i="14"/>
  <c r="W34" i="14"/>
  <c r="W35" i="14"/>
  <c r="W36" i="14"/>
  <c r="W37" i="14"/>
  <c r="W38" i="14"/>
  <c r="W39" i="14"/>
  <c r="W40" i="14"/>
  <c r="W41" i="14"/>
  <c r="W42" i="14"/>
  <c r="W43" i="14"/>
  <c r="W44" i="14"/>
  <c r="W45" i="14"/>
  <c r="W46" i="14"/>
  <c r="W47" i="14"/>
  <c r="W48" i="14"/>
  <c r="W49" i="14"/>
  <c r="W50" i="14"/>
  <c r="W51" i="14"/>
  <c r="R844" i="13"/>
  <c r="R187" i="15"/>
  <c r="Q91" i="15"/>
  <c r="S91" i="15" s="1"/>
  <c r="T356" i="14"/>
  <c r="U356" i="14" s="1"/>
  <c r="Q399" i="15"/>
  <c r="S399" i="15" s="1"/>
  <c r="S992" i="15"/>
  <c r="Q993" i="15" s="1"/>
  <c r="R993" i="15" s="1"/>
  <c r="Q946" i="13"/>
  <c r="S946" i="13" s="1"/>
  <c r="Q545" i="13"/>
  <c r="S545" i="13" s="1"/>
  <c r="Q496" i="15"/>
  <c r="R496" i="15" s="1"/>
  <c r="Q640" i="13"/>
  <c r="R640" i="13" s="1"/>
  <c r="W185" i="14"/>
  <c r="W186" i="14"/>
  <c r="W187" i="14"/>
  <c r="W188" i="14"/>
  <c r="W189" i="14"/>
  <c r="W190" i="14"/>
  <c r="S298" i="13"/>
  <c r="R1096" i="13"/>
  <c r="U710" i="15"/>
  <c r="R342" i="15"/>
  <c r="S645" i="15"/>
  <c r="Q987" i="13"/>
  <c r="R987" i="13" s="1"/>
  <c r="S796" i="15"/>
  <c r="Q892" i="15"/>
  <c r="S892" i="15" s="1"/>
  <c r="R1194" i="13"/>
  <c r="T460" i="14"/>
  <c r="U460" i="14" s="1"/>
  <c r="V1059" i="15"/>
  <c r="U1059" i="15"/>
  <c r="V9" i="13"/>
  <c r="U9" i="13"/>
  <c r="T908" i="15"/>
  <c r="U908" i="15" s="1"/>
  <c r="W203" i="14" l="1"/>
  <c r="W202" i="14"/>
  <c r="W207" i="14"/>
  <c r="W206" i="14"/>
  <c r="W201" i="14"/>
  <c r="W204" i="14"/>
  <c r="W192" i="14"/>
  <c r="W205" i="14"/>
  <c r="W191" i="14"/>
  <c r="S694" i="15"/>
  <c r="S843" i="15"/>
  <c r="R843" i="15"/>
  <c r="S1244" i="13"/>
  <c r="Q1245" i="13" s="1"/>
  <c r="Q795" i="13"/>
  <c r="R795" i="13" s="1"/>
  <c r="V209" i="15"/>
  <c r="T210" i="15" s="1"/>
  <c r="U210" i="15" s="1"/>
  <c r="R443" i="15"/>
  <c r="Q444" i="15" s="1"/>
  <c r="R444" i="15" s="1"/>
  <c r="W197" i="14"/>
  <c r="W196" i="14"/>
  <c r="V360" i="13"/>
  <c r="T361" i="13" s="1"/>
  <c r="U361" i="13" s="1"/>
  <c r="S1139" i="13"/>
  <c r="Q1140" i="13" s="1"/>
  <c r="S1140" i="13" s="1"/>
  <c r="W200" i="14"/>
  <c r="R698" i="13"/>
  <c r="Q699" i="13" s="1"/>
  <c r="S699" i="13" s="1"/>
  <c r="W199" i="14"/>
  <c r="W195" i="14"/>
  <c r="W194" i="14"/>
  <c r="W184" i="14"/>
  <c r="V356" i="14"/>
  <c r="T357" i="14" s="1"/>
  <c r="V357" i="14" s="1"/>
  <c r="W198" i="14"/>
  <c r="V513" i="14"/>
  <c r="T514" i="14" s="1"/>
  <c r="R946" i="13"/>
  <c r="Q947" i="13" s="1"/>
  <c r="S947" i="13" s="1"/>
  <c r="U558" i="13"/>
  <c r="V558" i="13"/>
  <c r="R296" i="15"/>
  <c r="S296" i="15"/>
  <c r="R147" i="13"/>
  <c r="U251" i="14"/>
  <c r="V208" i="13"/>
  <c r="V908" i="15"/>
  <c r="T10" i="13"/>
  <c r="V10" i="13" s="1"/>
  <c r="V857" i="13"/>
  <c r="U857" i="13"/>
  <c r="R594" i="15"/>
  <c r="U97" i="14"/>
  <c r="Q1146" i="15"/>
  <c r="R1146" i="15" s="1"/>
  <c r="S993" i="15"/>
  <c r="Q994" i="15" s="1"/>
  <c r="R994" i="15" s="1"/>
  <c r="Q145" i="15"/>
  <c r="R145" i="15" s="1"/>
  <c r="R1245" i="15"/>
  <c r="R496" i="13"/>
  <c r="V411" i="14"/>
  <c r="R1048" i="13"/>
  <c r="X167" i="14"/>
  <c r="Y167" i="14" s="1"/>
  <c r="R399" i="15"/>
  <c r="Q400" i="15" s="1"/>
  <c r="T355" i="15" s="1"/>
  <c r="Q299" i="13"/>
  <c r="R299" i="13" s="1"/>
  <c r="Q300" i="13" s="1"/>
  <c r="T255" i="13" s="1"/>
  <c r="Q646" i="15"/>
  <c r="R646" i="15" s="1"/>
  <c r="Q1194" i="15"/>
  <c r="S1194" i="15" s="1"/>
  <c r="Q844" i="15"/>
  <c r="S844" i="15" s="1"/>
  <c r="X11" i="14"/>
  <c r="Z11" i="14" s="1"/>
  <c r="Q447" i="13"/>
  <c r="R447" i="13" s="1"/>
  <c r="Q343" i="15"/>
  <c r="S343" i="15" s="1"/>
  <c r="S496" i="15"/>
  <c r="Q497" i="15" s="1"/>
  <c r="S497" i="15" s="1"/>
  <c r="R91" i="15"/>
  <c r="T151" i="14"/>
  <c r="V151" i="14" s="1"/>
  <c r="U306" i="14"/>
  <c r="Q1044" i="15"/>
  <c r="S1044" i="15" s="1"/>
  <c r="Q744" i="13"/>
  <c r="R744" i="13" s="1"/>
  <c r="Q547" i="15"/>
  <c r="R547" i="15" s="1"/>
  <c r="V60" i="13"/>
  <c r="V460" i="14"/>
  <c r="T461" i="14" s="1"/>
  <c r="U461" i="14" s="1"/>
  <c r="Q1195" i="13"/>
  <c r="S1195" i="13" s="1"/>
  <c r="Q1097" i="13"/>
  <c r="S1097" i="13" s="1"/>
  <c r="R545" i="13"/>
  <c r="Q188" i="15"/>
  <c r="S188" i="15" s="1"/>
  <c r="R192" i="13"/>
  <c r="Q341" i="13"/>
  <c r="R341" i="13" s="1"/>
  <c r="T711" i="15"/>
  <c r="V711" i="15" s="1"/>
  <c r="R892" i="15"/>
  <c r="Q845" i="13"/>
  <c r="R845" i="13" s="1"/>
  <c r="V8" i="15"/>
  <c r="T9" i="15" s="1"/>
  <c r="U9" i="15" s="1"/>
  <c r="T1271" i="15"/>
  <c r="U1271" i="15" s="1"/>
  <c r="Q797" i="15"/>
  <c r="R797" i="15" s="1"/>
  <c r="T1060" i="15"/>
  <c r="V1060" i="15" s="1"/>
  <c r="S987" i="13"/>
  <c r="Q988" i="13" s="1"/>
  <c r="S640" i="13"/>
  <c r="Q641" i="13" s="1"/>
  <c r="R641" i="13" s="1"/>
  <c r="Q695" i="15" l="1"/>
  <c r="R695" i="15" s="1"/>
  <c r="S646" i="15"/>
  <c r="S299" i="13"/>
  <c r="V514" i="14"/>
  <c r="U514" i="14"/>
  <c r="R1245" i="13"/>
  <c r="Q1246" i="13" s="1"/>
  <c r="S1246" i="13" s="1"/>
  <c r="S1245" i="13"/>
  <c r="V361" i="13"/>
  <c r="T362" i="13" s="1"/>
  <c r="V362" i="13" s="1"/>
  <c r="V461" i="14"/>
  <c r="T462" i="14" s="1"/>
  <c r="V462" i="14" s="1"/>
  <c r="S994" i="15"/>
  <c r="Q995" i="15" s="1"/>
  <c r="S995" i="15" s="1"/>
  <c r="U10" i="13"/>
  <c r="S845" i="13"/>
  <c r="S641" i="13"/>
  <c r="Q642" i="13" s="1"/>
  <c r="R642" i="13" s="1"/>
  <c r="U1060" i="15"/>
  <c r="T1061" i="15" s="1"/>
  <c r="U1061" i="15" s="1"/>
  <c r="Z167" i="14"/>
  <c r="T559" i="13"/>
  <c r="U559" i="13" s="1"/>
  <c r="S795" i="13"/>
  <c r="Q796" i="13" s="1"/>
  <c r="R796" i="13" s="1"/>
  <c r="S988" i="13"/>
  <c r="R988" i="13"/>
  <c r="Q1147" i="15"/>
  <c r="R1147" i="15" s="1"/>
  <c r="X168" i="14"/>
  <c r="Y168" i="14" s="1"/>
  <c r="T515" i="14"/>
  <c r="U515" i="14" s="1"/>
  <c r="Q1049" i="13"/>
  <c r="S1049" i="13" s="1"/>
  <c r="U151" i="14"/>
  <c r="Q595" i="15"/>
  <c r="S595" i="15" s="1"/>
  <c r="Q548" i="15"/>
  <c r="R548" i="15" s="1"/>
  <c r="V1271" i="15"/>
  <c r="R497" i="15"/>
  <c r="T258" i="13"/>
  <c r="U258" i="13" s="1"/>
  <c r="Q297" i="15"/>
  <c r="R297" i="15" s="1"/>
  <c r="S744" i="13"/>
  <c r="Q1246" i="15"/>
  <c r="S1246" i="15" s="1"/>
  <c r="T307" i="14"/>
  <c r="U307" i="14" s="1"/>
  <c r="Q193" i="13"/>
  <c r="R193" i="13" s="1"/>
  <c r="R1194" i="15"/>
  <c r="S447" i="13"/>
  <c r="R188" i="15"/>
  <c r="V9" i="15"/>
  <c r="S796" i="13"/>
  <c r="Q797" i="13" s="1"/>
  <c r="R797" i="13" s="1"/>
  <c r="R1140" i="13"/>
  <c r="T858" i="13"/>
  <c r="V858" i="13" s="1"/>
  <c r="V210" i="15"/>
  <c r="R1097" i="13"/>
  <c r="R1044" i="15"/>
  <c r="Y11" i="14"/>
  <c r="Q497" i="13"/>
  <c r="S497" i="13" s="1"/>
  <c r="T412" i="14"/>
  <c r="U412" i="14" s="1"/>
  <c r="U357" i="14"/>
  <c r="S547" i="15"/>
  <c r="S444" i="15"/>
  <c r="Q445" i="15" s="1"/>
  <c r="T61" i="13"/>
  <c r="U61" i="13" s="1"/>
  <c r="Q546" i="13"/>
  <c r="S546" i="13" s="1"/>
  <c r="R343" i="15"/>
  <c r="R699" i="13"/>
  <c r="Q700" i="13" s="1"/>
  <c r="T655" i="13" s="1"/>
  <c r="T252" i="14"/>
  <c r="V252" i="14" s="1"/>
  <c r="T209" i="13"/>
  <c r="U209" i="13" s="1"/>
  <c r="S341" i="13"/>
  <c r="Q342" i="13" s="1"/>
  <c r="R342" i="13" s="1"/>
  <c r="T358" i="15"/>
  <c r="U358" i="15" s="1"/>
  <c r="S1146" i="15"/>
  <c r="Q148" i="13"/>
  <c r="R148" i="13" s="1"/>
  <c r="S797" i="15"/>
  <c r="Q798" i="15" s="1"/>
  <c r="R798" i="15" s="1"/>
  <c r="T909" i="15"/>
  <c r="U909" i="15" s="1"/>
  <c r="Q893" i="15"/>
  <c r="R893" i="15" s="1"/>
  <c r="R1195" i="13"/>
  <c r="R844" i="15"/>
  <c r="R947" i="13"/>
  <c r="U711" i="15"/>
  <c r="S145" i="15"/>
  <c r="Q647" i="15"/>
  <c r="S647" i="15" s="1"/>
  <c r="Q92" i="15"/>
  <c r="R92" i="15" s="1"/>
  <c r="T98" i="14"/>
  <c r="V98" i="14" s="1"/>
  <c r="V559" i="13" l="1"/>
  <c r="V61" i="13"/>
  <c r="Z168" i="14"/>
  <c r="S695" i="15"/>
  <c r="Q696" i="15" s="1"/>
  <c r="S696" i="15" s="1"/>
  <c r="T560" i="13"/>
  <c r="V560" i="13" s="1"/>
  <c r="S193" i="13"/>
  <c r="Q194" i="13" s="1"/>
  <c r="R194" i="13" s="1"/>
  <c r="Q846" i="13"/>
  <c r="R846" i="13" s="1"/>
  <c r="R1246" i="15"/>
  <c r="V1061" i="15"/>
  <c r="S642" i="13"/>
  <c r="U462" i="14"/>
  <c r="T463" i="14" s="1"/>
  <c r="V463" i="14" s="1"/>
  <c r="S893" i="15"/>
  <c r="S548" i="15"/>
  <c r="Q549" i="15" s="1"/>
  <c r="R549" i="15" s="1"/>
  <c r="Q550" i="15" s="1"/>
  <c r="T505" i="15" s="1"/>
  <c r="V358" i="15"/>
  <c r="T359" i="15" s="1"/>
  <c r="U359" i="15" s="1"/>
  <c r="T11" i="13"/>
  <c r="U11" i="13" s="1"/>
  <c r="R1246" i="13"/>
  <c r="Q1247" i="13" s="1"/>
  <c r="S1247" i="13" s="1"/>
  <c r="S1147" i="15"/>
  <c r="Q1148" i="15" s="1"/>
  <c r="S342" i="13"/>
  <c r="R696" i="15"/>
  <c r="Q343" i="13"/>
  <c r="S343" i="13" s="1"/>
  <c r="X169" i="14"/>
  <c r="Z169" i="14" s="1"/>
  <c r="R445" i="15"/>
  <c r="S445" i="15"/>
  <c r="Q798" i="13"/>
  <c r="R798" i="13" s="1"/>
  <c r="T1062" i="15"/>
  <c r="V1062" i="15" s="1"/>
  <c r="Q498" i="15"/>
  <c r="R498" i="15" s="1"/>
  <c r="R1049" i="13"/>
  <c r="Q1050" i="13" s="1"/>
  <c r="T1005" i="13" s="1"/>
  <c r="T62" i="13"/>
  <c r="V62" i="13" s="1"/>
  <c r="U858" i="13"/>
  <c r="V307" i="14"/>
  <c r="V515" i="14"/>
  <c r="T10" i="15"/>
  <c r="U10" i="15" s="1"/>
  <c r="S797" i="13"/>
  <c r="Q344" i="15"/>
  <c r="R344" i="15" s="1"/>
  <c r="S148" i="13"/>
  <c r="Q149" i="13" s="1"/>
  <c r="S149" i="13" s="1"/>
  <c r="R647" i="15"/>
  <c r="U362" i="13"/>
  <c r="R595" i="15"/>
  <c r="R995" i="15"/>
  <c r="V209" i="13"/>
  <c r="T210" i="13" s="1"/>
  <c r="U210" i="13" s="1"/>
  <c r="T211" i="15"/>
  <c r="U211" i="15" s="1"/>
  <c r="Q1247" i="15"/>
  <c r="S1247" i="15" s="1"/>
  <c r="Q146" i="15"/>
  <c r="R146" i="15" s="1"/>
  <c r="S798" i="15"/>
  <c r="Q799" i="15" s="1"/>
  <c r="S799" i="15" s="1"/>
  <c r="V412" i="14"/>
  <c r="T413" i="14" s="1"/>
  <c r="S92" i="15"/>
  <c r="Q93" i="15" s="1"/>
  <c r="Q1141" i="13"/>
  <c r="R1141" i="13" s="1"/>
  <c r="T1272" i="15"/>
  <c r="U1272" i="15" s="1"/>
  <c r="T152" i="14"/>
  <c r="U152" i="14" s="1"/>
  <c r="Q1045" i="15"/>
  <c r="S1045" i="15" s="1"/>
  <c r="Q1098" i="13"/>
  <c r="R1098" i="13" s="1"/>
  <c r="R546" i="13"/>
  <c r="T712" i="15"/>
  <c r="U712" i="15" s="1"/>
  <c r="T358" i="14"/>
  <c r="V358" i="14" s="1"/>
  <c r="Q448" i="13"/>
  <c r="R448" i="13" s="1"/>
  <c r="U98" i="14"/>
  <c r="Q189" i="15"/>
  <c r="R189" i="15" s="1"/>
  <c r="V909" i="15"/>
  <c r="Q745" i="13"/>
  <c r="R745" i="13" s="1"/>
  <c r="Q989" i="13"/>
  <c r="S989" i="13" s="1"/>
  <c r="Q948" i="13"/>
  <c r="R948" i="13" s="1"/>
  <c r="Q845" i="15"/>
  <c r="R845" i="15" s="1"/>
  <c r="Q1196" i="13"/>
  <c r="S1196" i="13" s="1"/>
  <c r="U252" i="14"/>
  <c r="R497" i="13"/>
  <c r="S297" i="15"/>
  <c r="Q298" i="15" s="1"/>
  <c r="R298" i="15" s="1"/>
  <c r="Q1195" i="15"/>
  <c r="R1195" i="15" s="1"/>
  <c r="V657" i="13"/>
  <c r="U657" i="13"/>
  <c r="X12" i="14"/>
  <c r="Y12" i="14" s="1"/>
  <c r="V258" i="13"/>
  <c r="T259" i="13" s="1"/>
  <c r="U259" i="13" s="1"/>
  <c r="S948" i="13" l="1"/>
  <c r="R1247" i="15"/>
  <c r="S1148" i="15"/>
  <c r="R1148" i="15"/>
  <c r="S498" i="15"/>
  <c r="S846" i="13"/>
  <c r="Q847" i="13" s="1"/>
  <c r="S344" i="15"/>
  <c r="Y169" i="14"/>
  <c r="X170" i="14" s="1"/>
  <c r="Z170" i="14" s="1"/>
  <c r="V359" i="15"/>
  <c r="T360" i="15" s="1"/>
  <c r="V360" i="15" s="1"/>
  <c r="V11" i="13"/>
  <c r="T12" i="13" s="1"/>
  <c r="Q894" i="15"/>
  <c r="R894" i="15" s="1"/>
  <c r="Q643" i="13"/>
  <c r="R643" i="13" s="1"/>
  <c r="S1098" i="13"/>
  <c r="Q1099" i="13" s="1"/>
  <c r="S1099" i="13" s="1"/>
  <c r="Q697" i="15"/>
  <c r="S697" i="15" s="1"/>
  <c r="U560" i="13"/>
  <c r="T561" i="13" s="1"/>
  <c r="V561" i="13" s="1"/>
  <c r="S1141" i="13"/>
  <c r="Q949" i="13"/>
  <c r="R949" i="13" s="1"/>
  <c r="Q950" i="13" s="1"/>
  <c r="T905" i="13" s="1"/>
  <c r="Q1142" i="13"/>
  <c r="S1142" i="13" s="1"/>
  <c r="V413" i="14"/>
  <c r="U413" i="14"/>
  <c r="R93" i="15"/>
  <c r="S93" i="15"/>
  <c r="Q499" i="15"/>
  <c r="S499" i="15" s="1"/>
  <c r="Q345" i="15"/>
  <c r="S345" i="15" s="1"/>
  <c r="T508" i="15"/>
  <c r="U508" i="15" s="1"/>
  <c r="Q190" i="15"/>
  <c r="R190" i="15" s="1"/>
  <c r="R149" i="13"/>
  <c r="Q150" i="13" s="1"/>
  <c r="T105" i="13" s="1"/>
  <c r="T516" i="14"/>
  <c r="U516" i="14" s="1"/>
  <c r="Q1248" i="15"/>
  <c r="R1248" i="15" s="1"/>
  <c r="V259" i="13"/>
  <c r="S798" i="13"/>
  <c r="T859" i="13"/>
  <c r="V859" i="13" s="1"/>
  <c r="S194" i="13"/>
  <c r="V1007" i="13"/>
  <c r="U1007" i="13"/>
  <c r="S549" i="15"/>
  <c r="Q446" i="15"/>
  <c r="S446" i="15" s="1"/>
  <c r="Q498" i="13"/>
  <c r="R498" i="13" s="1"/>
  <c r="T253" i="14"/>
  <c r="U253" i="14" s="1"/>
  <c r="S448" i="13"/>
  <c r="R343" i="13"/>
  <c r="Z12" i="14"/>
  <c r="X13" i="14" s="1"/>
  <c r="Y13" i="14" s="1"/>
  <c r="R989" i="13"/>
  <c r="T363" i="13"/>
  <c r="U363" i="13" s="1"/>
  <c r="Q648" i="15"/>
  <c r="S648" i="15" s="1"/>
  <c r="S1195" i="15"/>
  <c r="Q1196" i="15" s="1"/>
  <c r="S189" i="15"/>
  <c r="U358" i="14"/>
  <c r="R1196" i="13"/>
  <c r="V10" i="15"/>
  <c r="R799" i="15"/>
  <c r="Q800" i="15" s="1"/>
  <c r="T755" i="15" s="1"/>
  <c r="U62" i="13"/>
  <c r="V712" i="15"/>
  <c r="S745" i="13"/>
  <c r="Q746" i="13" s="1"/>
  <c r="R746" i="13" s="1"/>
  <c r="T308" i="14"/>
  <c r="U308" i="14" s="1"/>
  <c r="Q996" i="15"/>
  <c r="S996" i="15" s="1"/>
  <c r="V211" i="15"/>
  <c r="T212" i="15" s="1"/>
  <c r="S845" i="15"/>
  <c r="V210" i="13"/>
  <c r="T910" i="15"/>
  <c r="U910" i="15" s="1"/>
  <c r="S298" i="15"/>
  <c r="R1045" i="15"/>
  <c r="T658" i="13"/>
  <c r="U658" i="13" s="1"/>
  <c r="Q596" i="15"/>
  <c r="R596" i="15" s="1"/>
  <c r="R1247" i="13"/>
  <c r="Q547" i="13"/>
  <c r="R547" i="13" s="1"/>
  <c r="Q1149" i="15"/>
  <c r="S1149" i="15" s="1"/>
  <c r="U1062" i="15"/>
  <c r="V1272" i="15"/>
  <c r="T1273" i="15" s="1"/>
  <c r="U1273" i="15" s="1"/>
  <c r="V152" i="14"/>
  <c r="T153" i="14" s="1"/>
  <c r="V153" i="14" s="1"/>
  <c r="T99" i="14"/>
  <c r="V99" i="14" s="1"/>
  <c r="U463" i="14"/>
  <c r="S146" i="15"/>
  <c r="Q147" i="15" s="1"/>
  <c r="R147" i="15" s="1"/>
  <c r="U561" i="13" l="1"/>
  <c r="R697" i="15"/>
  <c r="Q698" i="15" s="1"/>
  <c r="S698" i="15" s="1"/>
  <c r="V12" i="13"/>
  <c r="U12" i="13"/>
  <c r="S847" i="13"/>
  <c r="R847" i="13"/>
  <c r="V363" i="13"/>
  <c r="S894" i="15"/>
  <c r="Q895" i="15" s="1"/>
  <c r="S895" i="15" s="1"/>
  <c r="R698" i="15"/>
  <c r="V658" i="13"/>
  <c r="T659" i="13" s="1"/>
  <c r="V659" i="13" s="1"/>
  <c r="S643" i="13"/>
  <c r="Q644" i="13" s="1"/>
  <c r="Q148" i="15"/>
  <c r="S148" i="15" s="1"/>
  <c r="R1196" i="15"/>
  <c r="S1196" i="15"/>
  <c r="Q499" i="13"/>
  <c r="R499" i="13" s="1"/>
  <c r="Q500" i="13" s="1"/>
  <c r="T455" i="13" s="1"/>
  <c r="U212" i="15"/>
  <c r="V212" i="15"/>
  <c r="V907" i="13"/>
  <c r="U907" i="13"/>
  <c r="R1149" i="15"/>
  <c r="Q1150" i="15" s="1"/>
  <c r="T1105" i="15" s="1"/>
  <c r="V910" i="15"/>
  <c r="T911" i="15" s="1"/>
  <c r="V911" i="15" s="1"/>
  <c r="T414" i="14"/>
  <c r="V414" i="14" s="1"/>
  <c r="Q1046" i="15"/>
  <c r="S1046" i="15" s="1"/>
  <c r="R446" i="15"/>
  <c r="R345" i="15"/>
  <c r="Q94" i="15"/>
  <c r="R94" i="15" s="1"/>
  <c r="S147" i="15"/>
  <c r="U153" i="14"/>
  <c r="T758" i="15"/>
  <c r="U758" i="15" s="1"/>
  <c r="V758" i="15"/>
  <c r="T211" i="13"/>
  <c r="U211" i="13" s="1"/>
  <c r="T260" i="13"/>
  <c r="U260" i="13" s="1"/>
  <c r="S547" i="13"/>
  <c r="T1008" i="13"/>
  <c r="V1008" i="13" s="1"/>
  <c r="R1142" i="13"/>
  <c r="T464" i="14"/>
  <c r="U464" i="14" s="1"/>
  <c r="U99" i="14"/>
  <c r="Q1197" i="13"/>
  <c r="R1197" i="13" s="1"/>
  <c r="V253" i="14"/>
  <c r="Z13" i="14"/>
  <c r="V508" i="15"/>
  <c r="Q299" i="15"/>
  <c r="R299" i="15" s="1"/>
  <c r="Q300" i="15" s="1"/>
  <c r="T255" i="15" s="1"/>
  <c r="Q846" i="15"/>
  <c r="R846" i="15" s="1"/>
  <c r="T13" i="13"/>
  <c r="V13" i="13" s="1"/>
  <c r="T63" i="13"/>
  <c r="V63" i="13" s="1"/>
  <c r="Q699" i="15"/>
  <c r="R699" i="15" s="1"/>
  <c r="Q700" i="15" s="1"/>
  <c r="T655" i="15" s="1"/>
  <c r="T359" i="14"/>
  <c r="V359" i="14" s="1"/>
  <c r="T108" i="13"/>
  <c r="U108" i="13" s="1"/>
  <c r="V308" i="14"/>
  <c r="V1273" i="15"/>
  <c r="Q799" i="13"/>
  <c r="R799" i="13" s="1"/>
  <c r="Q800" i="13" s="1"/>
  <c r="T755" i="13" s="1"/>
  <c r="S1248" i="15"/>
  <c r="Q1249" i="15" s="1"/>
  <c r="U360" i="15"/>
  <c r="S498" i="13"/>
  <c r="U859" i="13"/>
  <c r="R1099" i="13"/>
  <c r="Q1100" i="13" s="1"/>
  <c r="T1055" i="13" s="1"/>
  <c r="Q195" i="13"/>
  <c r="R195" i="13" s="1"/>
  <c r="T364" i="13"/>
  <c r="V364" i="13" s="1"/>
  <c r="Y170" i="14"/>
  <c r="R499" i="15"/>
  <c r="Q500" i="15" s="1"/>
  <c r="T455" i="15" s="1"/>
  <c r="S746" i="13"/>
  <c r="T713" i="15"/>
  <c r="U713" i="15" s="1"/>
  <c r="S190" i="15"/>
  <c r="Q191" i="15" s="1"/>
  <c r="R191" i="15" s="1"/>
  <c r="Q1248" i="13"/>
  <c r="R1248" i="13" s="1"/>
  <c r="S596" i="15"/>
  <c r="R648" i="15"/>
  <c r="Q449" i="13"/>
  <c r="R449" i="13" s="1"/>
  <c r="Q450" i="13" s="1"/>
  <c r="T405" i="13" s="1"/>
  <c r="T1063" i="15"/>
  <c r="U1063" i="15" s="1"/>
  <c r="T11" i="15"/>
  <c r="U11" i="15" s="1"/>
  <c r="V516" i="14"/>
  <c r="S949" i="13"/>
  <c r="Q990" i="13"/>
  <c r="S990" i="13" s="1"/>
  <c r="Q344" i="13"/>
  <c r="S344" i="13" s="1"/>
  <c r="R996" i="15"/>
  <c r="T562" i="13"/>
  <c r="U562" i="13" s="1"/>
  <c r="R895" i="15" l="1"/>
  <c r="V108" i="13"/>
  <c r="R644" i="13"/>
  <c r="S644" i="13"/>
  <c r="V713" i="15"/>
  <c r="U364" i="13"/>
  <c r="T365" i="13" s="1"/>
  <c r="V365" i="13" s="1"/>
  <c r="S846" i="15"/>
  <c r="Q847" i="15" s="1"/>
  <c r="V562" i="13"/>
  <c r="T563" i="13" s="1"/>
  <c r="V563" i="13" s="1"/>
  <c r="V260" i="13"/>
  <c r="T261" i="13" s="1"/>
  <c r="V261" i="13" s="1"/>
  <c r="S1197" i="13"/>
  <c r="Q747" i="13"/>
  <c r="R747" i="13" s="1"/>
  <c r="T109" i="13"/>
  <c r="V109" i="13" s="1"/>
  <c r="T759" i="15"/>
  <c r="U759" i="15" s="1"/>
  <c r="Q848" i="13"/>
  <c r="S848" i="13" s="1"/>
  <c r="V211" i="13"/>
  <c r="T212" i="13" s="1"/>
  <c r="V212" i="13" s="1"/>
  <c r="S499" i="13"/>
  <c r="S94" i="15"/>
  <c r="Q95" i="15" s="1"/>
  <c r="R95" i="15" s="1"/>
  <c r="V11" i="15"/>
  <c r="R1249" i="15"/>
  <c r="Q1250" i="15" s="1"/>
  <c r="T1205" i="15" s="1"/>
  <c r="S1249" i="15"/>
  <c r="T458" i="13"/>
  <c r="U458" i="13" s="1"/>
  <c r="T658" i="15"/>
  <c r="U658" i="15" s="1"/>
  <c r="Q1198" i="13"/>
  <c r="S1198" i="13" s="1"/>
  <c r="T465" i="14"/>
  <c r="U465" i="14" s="1"/>
  <c r="Q346" i="15"/>
  <c r="S346" i="15" s="1"/>
  <c r="S191" i="15"/>
  <c r="Q192" i="15" s="1"/>
  <c r="T100" i="14"/>
  <c r="U100" i="14" s="1"/>
  <c r="U1057" i="13"/>
  <c r="V1057" i="13"/>
  <c r="U63" i="13"/>
  <c r="V464" i="14"/>
  <c r="R1046" i="15"/>
  <c r="S699" i="15"/>
  <c r="R344" i="13"/>
  <c r="Q1143" i="13"/>
  <c r="S1143" i="13" s="1"/>
  <c r="T1274" i="15"/>
  <c r="U1274" i="15" s="1"/>
  <c r="T361" i="15"/>
  <c r="V361" i="15" s="1"/>
  <c r="S1248" i="13"/>
  <c r="T714" i="15"/>
  <c r="V714" i="15" s="1"/>
  <c r="R990" i="13"/>
  <c r="T517" i="14"/>
  <c r="U517" i="14" s="1"/>
  <c r="U13" i="13"/>
  <c r="U414" i="14"/>
  <c r="U659" i="13"/>
  <c r="R148" i="15"/>
  <c r="Q447" i="15"/>
  <c r="S447" i="15" s="1"/>
  <c r="U1008" i="13"/>
  <c r="T860" i="13"/>
  <c r="V860" i="13" s="1"/>
  <c r="T154" i="14"/>
  <c r="U154" i="14" s="1"/>
  <c r="T254" i="14"/>
  <c r="U254" i="14" s="1"/>
  <c r="Q1197" i="15"/>
  <c r="R1197" i="15" s="1"/>
  <c r="S449" i="13"/>
  <c r="T309" i="14"/>
  <c r="U309" i="14" s="1"/>
  <c r="T258" i="15"/>
  <c r="U258" i="15" s="1"/>
  <c r="V258" i="15"/>
  <c r="T509" i="15"/>
  <c r="U509" i="15" s="1"/>
  <c r="Q896" i="15"/>
  <c r="R896" i="15" s="1"/>
  <c r="Q597" i="15"/>
  <c r="R597" i="15" s="1"/>
  <c r="Q548" i="13"/>
  <c r="R548" i="13" s="1"/>
  <c r="T12" i="15"/>
  <c r="V12" i="15" s="1"/>
  <c r="T1108" i="15"/>
  <c r="U1108" i="15" s="1"/>
  <c r="V1063" i="15"/>
  <c r="T908" i="13"/>
  <c r="V908" i="13" s="1"/>
  <c r="X14" i="14"/>
  <c r="Y14" i="14" s="1"/>
  <c r="T213" i="15"/>
  <c r="U213" i="15" s="1"/>
  <c r="S195" i="13"/>
  <c r="Q645" i="13"/>
  <c r="R645" i="13" s="1"/>
  <c r="T408" i="13"/>
  <c r="U408" i="13" s="1"/>
  <c r="X171" i="14"/>
  <c r="Y171" i="14" s="1"/>
  <c r="U911" i="15"/>
  <c r="U359" i="14"/>
  <c r="S299" i="15"/>
  <c r="Q997" i="15"/>
  <c r="S997" i="15" s="1"/>
  <c r="V757" i="13"/>
  <c r="U757" i="13"/>
  <c r="T458" i="15"/>
  <c r="U458" i="15" s="1"/>
  <c r="V458" i="15"/>
  <c r="Q649" i="15"/>
  <c r="S649" i="15" s="1"/>
  <c r="S799" i="13"/>
  <c r="U12" i="15" l="1"/>
  <c r="U361" i="15"/>
  <c r="S597" i="15"/>
  <c r="U109" i="13"/>
  <c r="V509" i="15"/>
  <c r="R847" i="15"/>
  <c r="S847" i="15"/>
  <c r="Q848" i="15" s="1"/>
  <c r="S848" i="15" s="1"/>
  <c r="V465" i="14"/>
  <c r="T466" i="14" s="1"/>
  <c r="V466" i="14" s="1"/>
  <c r="R997" i="15"/>
  <c r="Q998" i="15" s="1"/>
  <c r="R998" i="15" s="1"/>
  <c r="S1197" i="15"/>
  <c r="Q1198" i="15" s="1"/>
  <c r="S1198" i="15" s="1"/>
  <c r="V100" i="14"/>
  <c r="T101" i="14" s="1"/>
  <c r="V101" i="14" s="1"/>
  <c r="R1143" i="13"/>
  <c r="Q1144" i="13" s="1"/>
  <c r="S1144" i="13" s="1"/>
  <c r="U908" i="13"/>
  <c r="T909" i="13" s="1"/>
  <c r="V909" i="13" s="1"/>
  <c r="V458" i="13"/>
  <c r="T459" i="13" s="1"/>
  <c r="V459" i="13" s="1"/>
  <c r="V759" i="15"/>
  <c r="T760" i="15" s="1"/>
  <c r="V760" i="15" s="1"/>
  <c r="R848" i="13"/>
  <c r="S747" i="13"/>
  <c r="Q748" i="13" s="1"/>
  <c r="R748" i="13" s="1"/>
  <c r="V309" i="14"/>
  <c r="T310" i="14" s="1"/>
  <c r="V310" i="14" s="1"/>
  <c r="R192" i="15"/>
  <c r="S192" i="15"/>
  <c r="T1208" i="15"/>
  <c r="U1208" i="15" s="1"/>
  <c r="U261" i="13"/>
  <c r="V154" i="14"/>
  <c r="T155" i="14" s="1"/>
  <c r="U155" i="14" s="1"/>
  <c r="S156" i="14" s="1"/>
  <c r="W109" i="14" s="1"/>
  <c r="R447" i="15"/>
  <c r="R346" i="15"/>
  <c r="V658" i="15"/>
  <c r="T659" i="15" s="1"/>
  <c r="U659" i="15" s="1"/>
  <c r="U563" i="13"/>
  <c r="Z14" i="14"/>
  <c r="X15" i="14" s="1"/>
  <c r="Y15" i="14" s="1"/>
  <c r="T362" i="15"/>
  <c r="V362" i="15" s="1"/>
  <c r="T1064" i="15"/>
  <c r="U1064" i="15" s="1"/>
  <c r="T1009" i="13"/>
  <c r="U1009" i="13" s="1"/>
  <c r="U365" i="13"/>
  <c r="Q149" i="15"/>
  <c r="R149" i="15" s="1"/>
  <c r="Q150" i="15" s="1"/>
  <c r="T105" i="15" s="1"/>
  <c r="S645" i="13"/>
  <c r="Q646" i="13" s="1"/>
  <c r="R646" i="13" s="1"/>
  <c r="T360" i="14"/>
  <c r="V360" i="14" s="1"/>
  <c r="Q345" i="13"/>
  <c r="R345" i="13" s="1"/>
  <c r="Z171" i="14"/>
  <c r="V213" i="15"/>
  <c r="T415" i="14"/>
  <c r="V415" i="14" s="1"/>
  <c r="V254" i="14"/>
  <c r="V408" i="13"/>
  <c r="T110" i="13"/>
  <c r="V110" i="13" s="1"/>
  <c r="T14" i="13"/>
  <c r="U14" i="13" s="1"/>
  <c r="Q1047" i="15"/>
  <c r="S1047" i="15" s="1"/>
  <c r="T259" i="15"/>
  <c r="U259" i="15" s="1"/>
  <c r="T660" i="13"/>
  <c r="V660" i="13" s="1"/>
  <c r="S95" i="15"/>
  <c r="Q991" i="13"/>
  <c r="R991" i="13" s="1"/>
  <c r="T64" i="13"/>
  <c r="U64" i="13" s="1"/>
  <c r="V1274" i="15"/>
  <c r="T13" i="15"/>
  <c r="V13" i="15" s="1"/>
  <c r="Q598" i="15"/>
  <c r="R598" i="15" s="1"/>
  <c r="V517" i="14"/>
  <c r="T518" i="14" s="1"/>
  <c r="V518" i="14" s="1"/>
  <c r="T255" i="14"/>
  <c r="V255" i="14" s="1"/>
  <c r="T912" i="15"/>
  <c r="V912" i="15" s="1"/>
  <c r="T459" i="15"/>
  <c r="V459" i="15" s="1"/>
  <c r="T758" i="13"/>
  <c r="V758" i="13" s="1"/>
  <c r="U860" i="13"/>
  <c r="U714" i="15"/>
  <c r="T1058" i="13"/>
  <c r="U1058" i="13" s="1"/>
  <c r="R1198" i="13"/>
  <c r="Q1249" i="13"/>
  <c r="R1249" i="13" s="1"/>
  <c r="Q1250" i="13" s="1"/>
  <c r="T1205" i="13" s="1"/>
  <c r="V1108" i="15"/>
  <c r="T1109" i="15" s="1"/>
  <c r="U1109" i="15" s="1"/>
  <c r="S896" i="15"/>
  <c r="R649" i="15"/>
  <c r="Q650" i="15" s="1"/>
  <c r="T605" i="15" s="1"/>
  <c r="U212" i="13"/>
  <c r="Q196" i="13"/>
  <c r="R196" i="13" s="1"/>
  <c r="T510" i="15"/>
  <c r="U510" i="15" s="1"/>
  <c r="S548" i="13"/>
  <c r="Q549" i="13" s="1"/>
  <c r="S1249" i="13" l="1"/>
  <c r="Q849" i="13"/>
  <c r="R849" i="13" s="1"/>
  <c r="Q850" i="13" s="1"/>
  <c r="T805" i="13" s="1"/>
  <c r="S748" i="13"/>
  <c r="V259" i="15"/>
  <c r="S149" i="15"/>
  <c r="S598" i="15"/>
  <c r="Q599" i="15" s="1"/>
  <c r="S599" i="15" s="1"/>
  <c r="Z15" i="14"/>
  <c r="S998" i="15"/>
  <c r="Q999" i="15" s="1"/>
  <c r="S999" i="15" s="1"/>
  <c r="S646" i="13"/>
  <c r="Q647" i="13" s="1"/>
  <c r="R647" i="13" s="1"/>
  <c r="V1109" i="15"/>
  <c r="T1110" i="15" s="1"/>
  <c r="U1110" i="15" s="1"/>
  <c r="X16" i="14"/>
  <c r="Z16" i="14" s="1"/>
  <c r="R549" i="13"/>
  <c r="Q550" i="13" s="1"/>
  <c r="T505" i="13" s="1"/>
  <c r="S549" i="13"/>
  <c r="T1010" i="13"/>
  <c r="U1010" i="13" s="1"/>
  <c r="T108" i="15"/>
  <c r="U108" i="15" s="1"/>
  <c r="W110" i="14"/>
  <c r="X114" i="14" s="1"/>
  <c r="W111" i="14"/>
  <c r="T366" i="13"/>
  <c r="U366" i="13" s="1"/>
  <c r="V155" i="14"/>
  <c r="U310" i="14"/>
  <c r="U518" i="14"/>
  <c r="S345" i="13"/>
  <c r="Q346" i="13" s="1"/>
  <c r="R346" i="13" s="1"/>
  <c r="U101" i="14"/>
  <c r="V14" i="13"/>
  <c r="T15" i="13" s="1"/>
  <c r="U15" i="13" s="1"/>
  <c r="T564" i="13"/>
  <c r="V564" i="13" s="1"/>
  <c r="U362" i="15"/>
  <c r="V1064" i="15"/>
  <c r="T1065" i="15" s="1"/>
  <c r="U1065" i="15" s="1"/>
  <c r="S196" i="13"/>
  <c r="Q197" i="13" s="1"/>
  <c r="S197" i="13" s="1"/>
  <c r="Q347" i="15"/>
  <c r="R347" i="15" s="1"/>
  <c r="T1275" i="15"/>
  <c r="U1275" i="15" s="1"/>
  <c r="Q897" i="15"/>
  <c r="R897" i="15" s="1"/>
  <c r="U909" i="13"/>
  <c r="U758" i="13"/>
  <c r="U360" i="14"/>
  <c r="T409" i="13"/>
  <c r="U409" i="13" s="1"/>
  <c r="U459" i="15"/>
  <c r="V659" i="15"/>
  <c r="T660" i="15" s="1"/>
  <c r="Q448" i="15"/>
  <c r="S448" i="15" s="1"/>
  <c r="U466" i="14"/>
  <c r="U110" i="13"/>
  <c r="U912" i="15"/>
  <c r="Q193" i="15"/>
  <c r="S193" i="15" s="1"/>
  <c r="T213" i="13"/>
  <c r="V213" i="13" s="1"/>
  <c r="U13" i="15"/>
  <c r="U660" i="13"/>
  <c r="U760" i="15"/>
  <c r="R1144" i="13"/>
  <c r="T262" i="13"/>
  <c r="V262" i="13" s="1"/>
  <c r="T214" i="15"/>
  <c r="U214" i="15" s="1"/>
  <c r="X172" i="14"/>
  <c r="Y172" i="14" s="1"/>
  <c r="Q1199" i="13"/>
  <c r="S1199" i="13" s="1"/>
  <c r="U255" i="14"/>
  <c r="U459" i="13"/>
  <c r="V1208" i="15"/>
  <c r="T1209" i="15" s="1"/>
  <c r="U1209" i="15" s="1"/>
  <c r="V1009" i="13"/>
  <c r="V64" i="13"/>
  <c r="T65" i="13" s="1"/>
  <c r="V65" i="13" s="1"/>
  <c r="V510" i="15"/>
  <c r="Q96" i="15"/>
  <c r="R96" i="15" s="1"/>
  <c r="T608" i="15"/>
  <c r="U608" i="15" s="1"/>
  <c r="V1058" i="13"/>
  <c r="S991" i="13"/>
  <c r="R1047" i="15"/>
  <c r="U415" i="14"/>
  <c r="S416" i="14" s="1"/>
  <c r="W369" i="14" s="1"/>
  <c r="R1198" i="15"/>
  <c r="R848" i="15"/>
  <c r="V1207" i="13"/>
  <c r="U1207" i="13"/>
  <c r="T715" i="15"/>
  <c r="V715" i="15" s="1"/>
  <c r="T861" i="13"/>
  <c r="U861" i="13" s="1"/>
  <c r="S849" i="13" l="1"/>
  <c r="U213" i="13"/>
  <c r="V366" i="13"/>
  <c r="U715" i="15"/>
  <c r="R193" i="15"/>
  <c r="V861" i="13"/>
  <c r="T862" i="13" s="1"/>
  <c r="V862" i="13" s="1"/>
  <c r="V1110" i="15"/>
  <c r="V807" i="13"/>
  <c r="U807" i="13"/>
  <c r="T808" i="13" s="1"/>
  <c r="V808" i="13" s="1"/>
  <c r="R1199" i="13"/>
  <c r="Q1200" i="13" s="1"/>
  <c r="T1155" i="13" s="1"/>
  <c r="V1157" i="13" s="1"/>
  <c r="V1209" i="15"/>
  <c r="T1210" i="15" s="1"/>
  <c r="U1210" i="15" s="1"/>
  <c r="T260" i="15"/>
  <c r="U260" i="15" s="1"/>
  <c r="Q749" i="13"/>
  <c r="R749" i="13" s="1"/>
  <c r="Q750" i="13" s="1"/>
  <c r="T705" i="13" s="1"/>
  <c r="T1111" i="15"/>
  <c r="V1111" i="15" s="1"/>
  <c r="Q648" i="13"/>
  <c r="S648" i="13" s="1"/>
  <c r="V660" i="15"/>
  <c r="U660" i="15"/>
  <c r="T716" i="15"/>
  <c r="U716" i="15" s="1"/>
  <c r="R197" i="13"/>
  <c r="T519" i="14"/>
  <c r="V519" i="14" s="1"/>
  <c r="S346" i="13"/>
  <c r="Q347" i="13" s="1"/>
  <c r="R347" i="13" s="1"/>
  <c r="V15" i="13"/>
  <c r="S96" i="15"/>
  <c r="Q898" i="15"/>
  <c r="R898" i="15" s="1"/>
  <c r="U65" i="13"/>
  <c r="R999" i="15"/>
  <c r="Q1000" i="15" s="1"/>
  <c r="T955" i="15" s="1"/>
  <c r="V1010" i="13"/>
  <c r="T1011" i="13" s="1"/>
  <c r="U1011" i="13" s="1"/>
  <c r="V1065" i="15"/>
  <c r="T1066" i="15" s="1"/>
  <c r="U1066" i="15" s="1"/>
  <c r="T913" i="15"/>
  <c r="U913" i="15" s="1"/>
  <c r="Z172" i="14"/>
  <c r="Q849" i="15"/>
  <c r="R849" i="15" s="1"/>
  <c r="Q850" i="15" s="1"/>
  <c r="T805" i="15" s="1"/>
  <c r="T311" i="14"/>
  <c r="U311" i="14" s="1"/>
  <c r="S312" i="14" s="1"/>
  <c r="W265" i="14" s="1"/>
  <c r="W132" i="14"/>
  <c r="W133" i="14"/>
  <c r="W134" i="14"/>
  <c r="W135" i="14"/>
  <c r="W136" i="14"/>
  <c r="W137" i="14"/>
  <c r="W138" i="14"/>
  <c r="W139" i="14"/>
  <c r="W140" i="14"/>
  <c r="W141" i="14"/>
  <c r="W142" i="14"/>
  <c r="W143" i="14"/>
  <c r="W144" i="14"/>
  <c r="W145" i="14"/>
  <c r="W146" i="14"/>
  <c r="W147" i="14"/>
  <c r="W148" i="14"/>
  <c r="W149" i="14"/>
  <c r="W150" i="14"/>
  <c r="W151" i="14"/>
  <c r="W152" i="14"/>
  <c r="W153" i="14"/>
  <c r="W154" i="14"/>
  <c r="W155" i="14"/>
  <c r="V1275" i="15"/>
  <c r="T1276" i="15" s="1"/>
  <c r="U1276" i="15" s="1"/>
  <c r="T511" i="15"/>
  <c r="U511" i="15" s="1"/>
  <c r="T467" i="14"/>
  <c r="U467" i="14" s="1"/>
  <c r="S468" i="14" s="1"/>
  <c r="W421" i="14" s="1"/>
  <c r="V214" i="15"/>
  <c r="T508" i="13"/>
  <c r="U508" i="13" s="1"/>
  <c r="Y114" i="14"/>
  <c r="Z114" i="14"/>
  <c r="S897" i="15"/>
  <c r="Q992" i="13"/>
  <c r="R992" i="13" s="1"/>
  <c r="W371" i="14"/>
  <c r="W370" i="14"/>
  <c r="X374" i="14" s="1"/>
  <c r="U262" i="13"/>
  <c r="R448" i="15"/>
  <c r="T214" i="13"/>
  <c r="U214" i="13" s="1"/>
  <c r="Q1048" i="15"/>
  <c r="R1048" i="15" s="1"/>
  <c r="V108" i="15"/>
  <c r="T109" i="15" s="1"/>
  <c r="U109" i="15" s="1"/>
  <c r="S647" i="13"/>
  <c r="Q1199" i="15"/>
  <c r="R1199" i="15" s="1"/>
  <c r="Q1200" i="15" s="1"/>
  <c r="T1155" i="15" s="1"/>
  <c r="Q1145" i="13"/>
  <c r="S1145" i="13" s="1"/>
  <c r="T363" i="15"/>
  <c r="U363" i="15" s="1"/>
  <c r="T367" i="13"/>
  <c r="U367" i="13" s="1"/>
  <c r="V109" i="15"/>
  <c r="T761" i="15"/>
  <c r="U761" i="15" s="1"/>
  <c r="T460" i="15"/>
  <c r="V460" i="15" s="1"/>
  <c r="V409" i="13"/>
  <c r="Y16" i="14"/>
  <c r="T111" i="13"/>
  <c r="V111" i="13" s="1"/>
  <c r="V608" i="15"/>
  <c r="T609" i="15" s="1"/>
  <c r="U609" i="15" s="1"/>
  <c r="T661" i="13"/>
  <c r="V661" i="13" s="1"/>
  <c r="U564" i="13"/>
  <c r="R599" i="15"/>
  <c r="Q600" i="15" s="1"/>
  <c r="T555" i="15" s="1"/>
  <c r="T1208" i="13"/>
  <c r="V1208" i="13" s="1"/>
  <c r="S347" i="15"/>
  <c r="T460" i="13"/>
  <c r="U460" i="13" s="1"/>
  <c r="T14" i="15"/>
  <c r="V14" i="15" s="1"/>
  <c r="T361" i="14"/>
  <c r="V361" i="14" s="1"/>
  <c r="T1059" i="13"/>
  <c r="U1059" i="13" s="1"/>
  <c r="T759" i="13"/>
  <c r="V759" i="13" s="1"/>
  <c r="T256" i="14"/>
  <c r="V256" i="14" s="1"/>
  <c r="T910" i="13"/>
  <c r="V910" i="13" s="1"/>
  <c r="T102" i="14"/>
  <c r="V102" i="14" s="1"/>
  <c r="V609" i="15" l="1"/>
  <c r="U707" i="13"/>
  <c r="V707" i="13"/>
  <c r="U1208" i="13"/>
  <c r="V367" i="13"/>
  <c r="V311" i="14"/>
  <c r="U1157" i="13"/>
  <c r="V1059" i="13"/>
  <c r="T1060" i="13" s="1"/>
  <c r="V1060" i="13" s="1"/>
  <c r="S898" i="15"/>
  <c r="Q899" i="15" s="1"/>
  <c r="S899" i="15" s="1"/>
  <c r="Q194" i="15"/>
  <c r="R194" i="15" s="1"/>
  <c r="U759" i="13"/>
  <c r="S1048" i="15"/>
  <c r="V260" i="15"/>
  <c r="T261" i="15" s="1"/>
  <c r="U808" i="13"/>
  <c r="T809" i="13" s="1"/>
  <c r="V809" i="13" s="1"/>
  <c r="S749" i="13"/>
  <c r="W267" i="14"/>
  <c r="W266" i="14"/>
  <c r="X270" i="14" s="1"/>
  <c r="T808" i="15"/>
  <c r="U808" i="15" s="1"/>
  <c r="T1158" i="15"/>
  <c r="U1158" i="15" s="1"/>
  <c r="W423" i="14"/>
  <c r="W422" i="14"/>
  <c r="X426" i="14" s="1"/>
  <c r="T762" i="15"/>
  <c r="U762" i="15" s="1"/>
  <c r="V1011" i="13"/>
  <c r="T1012" i="13" s="1"/>
  <c r="V363" i="15"/>
  <c r="T364" i="15" s="1"/>
  <c r="V364" i="15" s="1"/>
  <c r="X115" i="14"/>
  <c r="Z115" i="14" s="1"/>
  <c r="S849" i="15"/>
  <c r="S347" i="13"/>
  <c r="Q348" i="13" s="1"/>
  <c r="S348" i="13" s="1"/>
  <c r="T410" i="13"/>
  <c r="U410" i="13" s="1"/>
  <c r="V508" i="13"/>
  <c r="T509" i="13" s="1"/>
  <c r="U460" i="15"/>
  <c r="Q97" i="15"/>
  <c r="R97" i="15" s="1"/>
  <c r="V1276" i="15"/>
  <c r="T1277" i="15" s="1"/>
  <c r="U1277" i="15" s="1"/>
  <c r="U519" i="14"/>
  <c r="S520" i="14" s="1"/>
  <c r="W473" i="14" s="1"/>
  <c r="V761" i="15"/>
  <c r="Y374" i="14"/>
  <c r="Z374" i="14"/>
  <c r="V460" i="13"/>
  <c r="U111" i="13"/>
  <c r="V716" i="15"/>
  <c r="T717" i="15" s="1"/>
  <c r="U717" i="15" s="1"/>
  <c r="V957" i="15"/>
  <c r="U957" i="15"/>
  <c r="Q348" i="15"/>
  <c r="R348" i="15" s="1"/>
  <c r="T16" i="13"/>
  <c r="U16" i="13" s="1"/>
  <c r="T1209" i="13"/>
  <c r="U1209" i="13" s="1"/>
  <c r="T610" i="15"/>
  <c r="V610" i="15" s="1"/>
  <c r="V467" i="14"/>
  <c r="V214" i="13"/>
  <c r="U862" i="13"/>
  <c r="R1145" i="13"/>
  <c r="U361" i="14"/>
  <c r="U661" i="13"/>
  <c r="V1210" i="15"/>
  <c r="T1211" i="15" s="1"/>
  <c r="U1211" i="15" s="1"/>
  <c r="U14" i="15"/>
  <c r="S1199" i="15"/>
  <c r="Q198" i="13"/>
  <c r="R198" i="13" s="1"/>
  <c r="V1066" i="15"/>
  <c r="T1067" i="15" s="1"/>
  <c r="U1067" i="15" s="1"/>
  <c r="V913" i="15"/>
  <c r="T914" i="15" s="1"/>
  <c r="T661" i="15"/>
  <c r="V661" i="15" s="1"/>
  <c r="W392" i="14"/>
  <c r="W393" i="14"/>
  <c r="W394" i="14"/>
  <c r="W395" i="14"/>
  <c r="W396" i="14"/>
  <c r="W397" i="14"/>
  <c r="W398" i="14"/>
  <c r="W399" i="14"/>
  <c r="W400" i="14"/>
  <c r="W401" i="14"/>
  <c r="W402" i="14"/>
  <c r="W403" i="14"/>
  <c r="W404" i="14"/>
  <c r="W405" i="14"/>
  <c r="W406" i="14"/>
  <c r="W407" i="14"/>
  <c r="W408" i="14"/>
  <c r="W409" i="14"/>
  <c r="W410" i="14"/>
  <c r="W411" i="14"/>
  <c r="W412" i="14"/>
  <c r="W413" i="14"/>
  <c r="W414" i="14"/>
  <c r="W415" i="14"/>
  <c r="R648" i="13"/>
  <c r="T110" i="15"/>
  <c r="V110" i="15" s="1"/>
  <c r="X173" i="14"/>
  <c r="Y173" i="14" s="1"/>
  <c r="T66" i="13"/>
  <c r="V66" i="13" s="1"/>
  <c r="U1111" i="15"/>
  <c r="T760" i="13"/>
  <c r="U760" i="13" s="1"/>
  <c r="X17" i="14"/>
  <c r="Y17" i="14" s="1"/>
  <c r="T558" i="15"/>
  <c r="U558" i="15" s="1"/>
  <c r="U102" i="14"/>
  <c r="T565" i="13"/>
  <c r="U565" i="13" s="1"/>
  <c r="Q449" i="15"/>
  <c r="R449" i="15" s="1"/>
  <c r="Q450" i="15" s="1"/>
  <c r="T405" i="15" s="1"/>
  <c r="U910" i="13"/>
  <c r="T263" i="13"/>
  <c r="U263" i="13" s="1"/>
  <c r="T215" i="15"/>
  <c r="U215" i="15" s="1"/>
  <c r="S992" i="13"/>
  <c r="U256" i="14"/>
  <c r="V511" i="15"/>
  <c r="T1158" i="13"/>
  <c r="V1158" i="13" s="1"/>
  <c r="T368" i="13"/>
  <c r="V368" i="13" s="1"/>
  <c r="V410" i="13" l="1"/>
  <c r="V261" i="15"/>
  <c r="U261" i="15"/>
  <c r="U110" i="15"/>
  <c r="Y115" i="14"/>
  <c r="Z173" i="14"/>
  <c r="U66" i="13"/>
  <c r="V558" i="15"/>
  <c r="T559" i="15" s="1"/>
  <c r="Q1049" i="15"/>
  <c r="R1049" i="15" s="1"/>
  <c r="Q1050" i="15" s="1"/>
  <c r="T1005" i="15" s="1"/>
  <c r="V1007" i="15" s="1"/>
  <c r="T708" i="13"/>
  <c r="V1209" i="13"/>
  <c r="V215" i="15"/>
  <c r="T216" i="15" s="1"/>
  <c r="U216" i="15" s="1"/>
  <c r="V762" i="15"/>
  <c r="S194" i="15"/>
  <c r="Q195" i="15" s="1"/>
  <c r="S195" i="15" s="1"/>
  <c r="S449" i="15"/>
  <c r="S97" i="15"/>
  <c r="Q98" i="15" s="1"/>
  <c r="R98" i="15" s="1"/>
  <c r="V1012" i="13"/>
  <c r="U1012" i="13"/>
  <c r="U914" i="15"/>
  <c r="V914" i="15"/>
  <c r="V509" i="13"/>
  <c r="U509" i="13"/>
  <c r="T408" i="15"/>
  <c r="U408" i="15" s="1"/>
  <c r="T461" i="15"/>
  <c r="V461" i="15" s="1"/>
  <c r="T103" i="14"/>
  <c r="V103" i="14" s="1"/>
  <c r="U610" i="15"/>
  <c r="V1277" i="15"/>
  <c r="T1278" i="15" s="1"/>
  <c r="V1278" i="15" s="1"/>
  <c r="V717" i="15"/>
  <c r="T718" i="15" s="1"/>
  <c r="U368" i="13"/>
  <c r="V263" i="13"/>
  <c r="V760" i="13"/>
  <c r="V1158" i="15"/>
  <c r="T1159" i="15" s="1"/>
  <c r="U1159" i="15" s="1"/>
  <c r="T262" i="15"/>
  <c r="U262" i="15" s="1"/>
  <c r="V565" i="13"/>
  <c r="U364" i="15"/>
  <c r="R348" i="13"/>
  <c r="T911" i="13"/>
  <c r="V911" i="13" s="1"/>
  <c r="T662" i="13"/>
  <c r="V662" i="13" s="1"/>
  <c r="R899" i="15"/>
  <c r="Q900" i="15" s="1"/>
  <c r="T855" i="15" s="1"/>
  <c r="V1067" i="15"/>
  <c r="T111" i="15"/>
  <c r="V111" i="15" s="1"/>
  <c r="Z17" i="14"/>
  <c r="V808" i="15"/>
  <c r="T809" i="15" s="1"/>
  <c r="U809" i="15" s="1"/>
  <c r="X116" i="14"/>
  <c r="Z116" i="14" s="1"/>
  <c r="U1158" i="13"/>
  <c r="T215" i="13"/>
  <c r="U215" i="13" s="1"/>
  <c r="Y426" i="14"/>
  <c r="Z426" i="14"/>
  <c r="S348" i="15"/>
  <c r="Q349" i="15" s="1"/>
  <c r="S349" i="15" s="1"/>
  <c r="Q993" i="13"/>
  <c r="R993" i="13" s="1"/>
  <c r="V1211" i="15"/>
  <c r="Y270" i="14"/>
  <c r="Z270" i="14"/>
  <c r="W288" i="14"/>
  <c r="W289" i="14"/>
  <c r="W290" i="14"/>
  <c r="W291" i="14"/>
  <c r="W292" i="14"/>
  <c r="W293" i="14"/>
  <c r="W294" i="14"/>
  <c r="W295" i="14"/>
  <c r="W296" i="14"/>
  <c r="W297" i="14"/>
  <c r="W298" i="14"/>
  <c r="W299" i="14"/>
  <c r="W300" i="14"/>
  <c r="W301" i="14"/>
  <c r="W302" i="14"/>
  <c r="W303" i="14"/>
  <c r="W304" i="14"/>
  <c r="W305" i="14"/>
  <c r="W306" i="14"/>
  <c r="W307" i="14"/>
  <c r="W308" i="14"/>
  <c r="W309" i="14"/>
  <c r="W310" i="14"/>
  <c r="W311" i="14"/>
  <c r="U661" i="15"/>
  <c r="T362" i="14"/>
  <c r="V362" i="14" s="1"/>
  <c r="W475" i="14"/>
  <c r="W474" i="14"/>
  <c r="X478" i="14" s="1"/>
  <c r="V16" i="13"/>
  <c r="T17" i="13" s="1"/>
  <c r="U1060" i="13"/>
  <c r="T15" i="15"/>
  <c r="V15" i="15" s="1"/>
  <c r="T1112" i="15"/>
  <c r="V1112" i="15" s="1"/>
  <c r="T512" i="15"/>
  <c r="U512" i="15" s="1"/>
  <c r="X174" i="14"/>
  <c r="Z174" i="14" s="1"/>
  <c r="Q1146" i="13"/>
  <c r="S1146" i="13" s="1"/>
  <c r="W444" i="14"/>
  <c r="W445" i="14"/>
  <c r="W446" i="14"/>
  <c r="W447" i="14"/>
  <c r="W448" i="14"/>
  <c r="W449" i="14"/>
  <c r="W450" i="14"/>
  <c r="W451" i="14"/>
  <c r="W452" i="14"/>
  <c r="W453" i="14"/>
  <c r="W454" i="14"/>
  <c r="W455" i="14"/>
  <c r="W456" i="14"/>
  <c r="W457" i="14"/>
  <c r="W458" i="14"/>
  <c r="W459" i="14"/>
  <c r="W460" i="14"/>
  <c r="W461" i="14"/>
  <c r="W462" i="14"/>
  <c r="W463" i="14"/>
  <c r="W464" i="14"/>
  <c r="W465" i="14"/>
  <c r="W466" i="14"/>
  <c r="W467" i="14"/>
  <c r="T461" i="13"/>
  <c r="U461" i="13" s="1"/>
  <c r="Q649" i="13"/>
  <c r="S649" i="13" s="1"/>
  <c r="T411" i="13"/>
  <c r="V411" i="13" s="1"/>
  <c r="T67" i="13"/>
  <c r="U67" i="13" s="1"/>
  <c r="X375" i="14"/>
  <c r="Y375" i="14" s="1"/>
  <c r="T863" i="13"/>
  <c r="V863" i="13" s="1"/>
  <c r="T958" i="15"/>
  <c r="V958" i="15" s="1"/>
  <c r="S198" i="13"/>
  <c r="Q199" i="13" s="1"/>
  <c r="S199" i="13" s="1"/>
  <c r="U809" i="13"/>
  <c r="T112" i="13"/>
  <c r="V112" i="13" s="1"/>
  <c r="T257" i="14"/>
  <c r="V257" i="14" s="1"/>
  <c r="U559" i="15"/>
  <c r="U1007" i="15" l="1"/>
  <c r="V718" i="15"/>
  <c r="U718" i="15"/>
  <c r="V559" i="15"/>
  <c r="V566" i="13"/>
  <c r="U863" i="13"/>
  <c r="T864" i="13" s="1"/>
  <c r="V864" i="13" s="1"/>
  <c r="S993" i="13"/>
  <c r="Q994" i="13" s="1"/>
  <c r="S994" i="13" s="1"/>
  <c r="V67" i="13"/>
  <c r="T1210" i="13"/>
  <c r="U1210" i="13" s="1"/>
  <c r="U112" i="13"/>
  <c r="T113" i="13" s="1"/>
  <c r="U113" i="13" s="1"/>
  <c r="S1049" i="15"/>
  <c r="V262" i="15"/>
  <c r="T263" i="15" s="1"/>
  <c r="V263" i="15" s="1"/>
  <c r="R1146" i="13"/>
  <c r="Q1147" i="13" s="1"/>
  <c r="S1147" i="13" s="1"/>
  <c r="R649" i="13"/>
  <c r="Q650" i="13" s="1"/>
  <c r="T605" i="13" s="1"/>
  <c r="U607" i="13" s="1"/>
  <c r="T763" i="15"/>
  <c r="U763" i="15" s="1"/>
  <c r="V708" i="13"/>
  <c r="U708" i="13"/>
  <c r="R195" i="15"/>
  <c r="T566" i="13"/>
  <c r="U566" i="13" s="1"/>
  <c r="V17" i="13"/>
  <c r="U17" i="13"/>
  <c r="T567" i="13"/>
  <c r="U567" i="13" s="1"/>
  <c r="X427" i="14"/>
  <c r="Z427" i="14" s="1"/>
  <c r="U662" i="13"/>
  <c r="R199" i="13"/>
  <c r="Q200" i="13" s="1"/>
  <c r="T155" i="13" s="1"/>
  <c r="T1159" i="13"/>
  <c r="U1159" i="13" s="1"/>
  <c r="V512" i="15"/>
  <c r="T513" i="15" s="1"/>
  <c r="V513" i="15" s="1"/>
  <c r="Y174" i="14"/>
  <c r="U103" i="14"/>
  <c r="S104" i="14" s="1"/>
  <c r="W57" i="14" s="1"/>
  <c r="V461" i="13"/>
  <c r="T462" i="13" s="1"/>
  <c r="V462" i="13" s="1"/>
  <c r="T264" i="13"/>
  <c r="U264" i="13" s="1"/>
  <c r="T369" i="13"/>
  <c r="V369" i="13" s="1"/>
  <c r="S98" i="15"/>
  <c r="Q99" i="15" s="1"/>
  <c r="S99" i="15" s="1"/>
  <c r="Y478" i="14"/>
  <c r="Z478" i="14"/>
  <c r="Y116" i="14"/>
  <c r="U1278" i="15"/>
  <c r="T719" i="15"/>
  <c r="V719" i="15" s="1"/>
  <c r="T810" i="13"/>
  <c r="V810" i="13" s="1"/>
  <c r="X271" i="14"/>
  <c r="Z271" i="14" s="1"/>
  <c r="U1112" i="15"/>
  <c r="T1061" i="13"/>
  <c r="U1061" i="13" s="1"/>
  <c r="T1008" i="15"/>
  <c r="V1008" i="15" s="1"/>
  <c r="Z375" i="14"/>
  <c r="X376" i="14" s="1"/>
  <c r="Y376" i="14" s="1"/>
  <c r="W496" i="14"/>
  <c r="W497" i="14"/>
  <c r="W498" i="14"/>
  <c r="W499" i="14"/>
  <c r="W500" i="14"/>
  <c r="W501" i="14"/>
  <c r="W502" i="14"/>
  <c r="W503" i="14"/>
  <c r="W504" i="14"/>
  <c r="W505" i="14"/>
  <c r="W506" i="14"/>
  <c r="W507" i="14"/>
  <c r="W508" i="14"/>
  <c r="W509" i="14"/>
  <c r="W510" i="14"/>
  <c r="W511" i="14"/>
  <c r="W512" i="14"/>
  <c r="W513" i="14"/>
  <c r="W514" i="14"/>
  <c r="W515" i="14"/>
  <c r="W516" i="14"/>
  <c r="W517" i="14"/>
  <c r="W518" i="14"/>
  <c r="W519" i="14"/>
  <c r="V216" i="15"/>
  <c r="U911" i="13"/>
  <c r="U461" i="15"/>
  <c r="Q349" i="13"/>
  <c r="R349" i="13" s="1"/>
  <c r="Q350" i="13" s="1"/>
  <c r="T305" i="13" s="1"/>
  <c r="T68" i="13"/>
  <c r="V68" i="13" s="1"/>
  <c r="T510" i="13"/>
  <c r="U510" i="13" s="1"/>
  <c r="V215" i="13"/>
  <c r="T216" i="13" s="1"/>
  <c r="U216" i="13" s="1"/>
  <c r="V408" i="15"/>
  <c r="T409" i="15" s="1"/>
  <c r="T1068" i="15"/>
  <c r="U1068" i="15" s="1"/>
  <c r="U111" i="15"/>
  <c r="T915" i="15"/>
  <c r="V915" i="15" s="1"/>
  <c r="U362" i="14"/>
  <c r="V809" i="15"/>
  <c r="T761" i="13"/>
  <c r="U761" i="13" s="1"/>
  <c r="V1159" i="15"/>
  <c r="T1212" i="15"/>
  <c r="U1212" i="15" s="1"/>
  <c r="X18" i="14"/>
  <c r="Y18" i="14" s="1"/>
  <c r="T365" i="15"/>
  <c r="U365" i="15" s="1"/>
  <c r="U958" i="15"/>
  <c r="U411" i="13"/>
  <c r="R349" i="15"/>
  <c r="Q350" i="15" s="1"/>
  <c r="T305" i="15" s="1"/>
  <c r="U257" i="14"/>
  <c r="U15" i="15"/>
  <c r="T662" i="15"/>
  <c r="U662" i="15" s="1"/>
  <c r="Q196" i="15"/>
  <c r="S196" i="15" s="1"/>
  <c r="V857" i="15"/>
  <c r="U857" i="15"/>
  <c r="T611" i="15"/>
  <c r="V611" i="15" s="1"/>
  <c r="T1013" i="13"/>
  <c r="U1013" i="13" s="1"/>
  <c r="T709" i="13" l="1"/>
  <c r="R196" i="15"/>
  <c r="V1210" i="13"/>
  <c r="T1211" i="13" s="1"/>
  <c r="U1211" i="13" s="1"/>
  <c r="T560" i="15"/>
  <c r="U560" i="15" s="1"/>
  <c r="V763" i="15"/>
  <c r="T764" i="15" s="1"/>
  <c r="V607" i="13"/>
  <c r="T608" i="13" s="1"/>
  <c r="V608" i="13" s="1"/>
  <c r="V1159" i="13"/>
  <c r="V365" i="15"/>
  <c r="T366" i="15"/>
  <c r="U366" i="15" s="1"/>
  <c r="T1160" i="13"/>
  <c r="U1160" i="13" s="1"/>
  <c r="T308" i="13"/>
  <c r="U308" i="13" s="1"/>
  <c r="V409" i="15"/>
  <c r="U409" i="15"/>
  <c r="X377" i="14"/>
  <c r="Z377" i="14" s="1"/>
  <c r="Q197" i="15"/>
  <c r="R197" i="15" s="1"/>
  <c r="T112" i="15"/>
  <c r="V112" i="15" s="1"/>
  <c r="V1061" i="13"/>
  <c r="R99" i="15"/>
  <c r="Q100" i="15" s="1"/>
  <c r="T55" i="15" s="1"/>
  <c r="V662" i="15"/>
  <c r="Y271" i="14"/>
  <c r="U864" i="13"/>
  <c r="V113" i="13"/>
  <c r="U462" i="13"/>
  <c r="U263" i="15"/>
  <c r="V567" i="13"/>
  <c r="Z376" i="14"/>
  <c r="X479" i="14"/>
  <c r="Z479" i="14" s="1"/>
  <c r="T158" i="13"/>
  <c r="U158" i="13" s="1"/>
  <c r="R994" i="13"/>
  <c r="R1147" i="13"/>
  <c r="V1212" i="15"/>
  <c r="T810" i="15"/>
  <c r="U810" i="15" s="1"/>
  <c r="T663" i="13"/>
  <c r="U663" i="13" s="1"/>
  <c r="V761" i="13"/>
  <c r="T217" i="15"/>
  <c r="U217" i="15" s="1"/>
  <c r="U369" i="13"/>
  <c r="Y427" i="14"/>
  <c r="T1160" i="15"/>
  <c r="U1160" i="15" s="1"/>
  <c r="U719" i="15"/>
  <c r="V1013" i="13"/>
  <c r="V216" i="13"/>
  <c r="T217" i="13" s="1"/>
  <c r="V217" i="13" s="1"/>
  <c r="U611" i="15"/>
  <c r="T858" i="15"/>
  <c r="U858" i="15" s="1"/>
  <c r="T308" i="15"/>
  <c r="U308" i="15" s="1"/>
  <c r="V510" i="13"/>
  <c r="T412" i="13"/>
  <c r="V412" i="13" s="1"/>
  <c r="S349" i="13"/>
  <c r="U513" i="15"/>
  <c r="T258" i="14"/>
  <c r="V258" i="14" s="1"/>
  <c r="T762" i="13"/>
  <c r="U762" i="13" s="1"/>
  <c r="T959" i="15"/>
  <c r="V959" i="15" s="1"/>
  <c r="T462" i="15"/>
  <c r="U462" i="15" s="1"/>
  <c r="T363" i="14"/>
  <c r="V363" i="14" s="1"/>
  <c r="T912" i="13"/>
  <c r="U912" i="13" s="1"/>
  <c r="T1279" i="15"/>
  <c r="U1279" i="15" s="1"/>
  <c r="W58" i="14"/>
  <c r="X62" i="14" s="1"/>
  <c r="W59" i="14"/>
  <c r="V264" i="13"/>
  <c r="T265" i="13" s="1"/>
  <c r="V265" i="13" s="1"/>
  <c r="X117" i="14"/>
  <c r="Z117" i="14" s="1"/>
  <c r="U915" i="15"/>
  <c r="U68" i="13"/>
  <c r="U1008" i="15"/>
  <c r="U810" i="13"/>
  <c r="V1068" i="15"/>
  <c r="T1069" i="15" s="1"/>
  <c r="U1069" i="15" s="1"/>
  <c r="T18" i="13"/>
  <c r="V18" i="13" s="1"/>
  <c r="X175" i="14"/>
  <c r="Y175" i="14" s="1"/>
  <c r="T1113" i="15"/>
  <c r="U1113" i="15" s="1"/>
  <c r="T16" i="15"/>
  <c r="V16" i="15" s="1"/>
  <c r="Z18" i="14"/>
  <c r="V709" i="13" l="1"/>
  <c r="U709" i="13"/>
  <c r="V764" i="15"/>
  <c r="U764" i="15"/>
  <c r="U16" i="15"/>
  <c r="V158" i="13"/>
  <c r="T159" i="13" s="1"/>
  <c r="T1062" i="13"/>
  <c r="U1062" i="13" s="1"/>
  <c r="V663" i="13"/>
  <c r="V1211" i="13"/>
  <c r="T1212" i="13" s="1"/>
  <c r="V1212" i="13" s="1"/>
  <c r="V912" i="13"/>
  <c r="T913" i="13" s="1"/>
  <c r="V913" i="13" s="1"/>
  <c r="V858" i="15"/>
  <c r="T859" i="15" s="1"/>
  <c r="V859" i="15" s="1"/>
  <c r="U959" i="15"/>
  <c r="T960" i="15" s="1"/>
  <c r="V960" i="15" s="1"/>
  <c r="V560" i="15"/>
  <c r="T561" i="15" s="1"/>
  <c r="V561" i="15" s="1"/>
  <c r="V1160" i="13"/>
  <c r="U412" i="13"/>
  <c r="T413" i="13" s="1"/>
  <c r="V413" i="13" s="1"/>
  <c r="V308" i="15"/>
  <c r="T309" i="15" s="1"/>
  <c r="U309" i="15" s="1"/>
  <c r="T370" i="13"/>
  <c r="U370" i="13" s="1"/>
  <c r="T58" i="15"/>
  <c r="U58" i="15" s="1"/>
  <c r="V58" i="15"/>
  <c r="T663" i="15"/>
  <c r="U663" i="15" s="1"/>
  <c r="U112" i="15"/>
  <c r="T511" i="13"/>
  <c r="U511" i="13" s="1"/>
  <c r="W80" i="14"/>
  <c r="W81" i="14"/>
  <c r="W82" i="14"/>
  <c r="W83" i="14"/>
  <c r="W84" i="14"/>
  <c r="W85" i="14"/>
  <c r="W86" i="14"/>
  <c r="W87" i="14"/>
  <c r="W88" i="14"/>
  <c r="W89" i="14"/>
  <c r="W90" i="14"/>
  <c r="W91" i="14"/>
  <c r="W92" i="14"/>
  <c r="W93" i="14"/>
  <c r="W94" i="14"/>
  <c r="W95" i="14"/>
  <c r="W96" i="14"/>
  <c r="W97" i="14"/>
  <c r="W98" i="14"/>
  <c r="W99" i="14"/>
  <c r="W100" i="14"/>
  <c r="W101" i="14"/>
  <c r="W102" i="14"/>
  <c r="W103" i="14"/>
  <c r="Z175" i="14"/>
  <c r="V1279" i="15"/>
  <c r="X19" i="14"/>
  <c r="Y19" i="14" s="1"/>
  <c r="Y479" i="14"/>
  <c r="T410" i="15"/>
  <c r="V410" i="15" s="1"/>
  <c r="U258" i="14"/>
  <c r="U217" i="13"/>
  <c r="T69" i="13"/>
  <c r="V69" i="13" s="1"/>
  <c r="Y117" i="14"/>
  <c r="Q1148" i="13"/>
  <c r="R1148" i="13" s="1"/>
  <c r="V366" i="15"/>
  <c r="T367" i="15" s="1"/>
  <c r="U367" i="15" s="1"/>
  <c r="T17" i="15"/>
  <c r="V17" i="15" s="1"/>
  <c r="X428" i="14"/>
  <c r="Z428" i="14" s="1"/>
  <c r="Y377" i="14"/>
  <c r="V462" i="15"/>
  <c r="U18" i="13"/>
  <c r="Q995" i="13"/>
  <c r="R995" i="13" s="1"/>
  <c r="S197" i="15"/>
  <c r="Q198" i="15" s="1"/>
  <c r="R198" i="15" s="1"/>
  <c r="V810" i="15"/>
  <c r="T811" i="15" s="1"/>
  <c r="U811" i="15" s="1"/>
  <c r="V308" i="13"/>
  <c r="V1113" i="15"/>
  <c r="T1114" i="15" s="1"/>
  <c r="U1114" i="15" s="1"/>
  <c r="T916" i="15"/>
  <c r="V916" i="15" s="1"/>
  <c r="T1014" i="13"/>
  <c r="U1014" i="13" s="1"/>
  <c r="T568" i="13"/>
  <c r="U568" i="13" s="1"/>
  <c r="U265" i="13"/>
  <c r="T1213" i="15"/>
  <c r="U1213" i="15" s="1"/>
  <c r="T264" i="15"/>
  <c r="V264" i="15" s="1"/>
  <c r="Y62" i="14"/>
  <c r="Z62" i="14"/>
  <c r="T612" i="15"/>
  <c r="V612" i="15" s="1"/>
  <c r="T463" i="13"/>
  <c r="U463" i="13" s="1"/>
  <c r="T114" i="13"/>
  <c r="U114" i="13" s="1"/>
  <c r="T811" i="13"/>
  <c r="U811" i="13" s="1"/>
  <c r="T1009" i="15"/>
  <c r="V1009" i="15" s="1"/>
  <c r="V1069" i="15"/>
  <c r="T1070" i="15" s="1"/>
  <c r="T514" i="15"/>
  <c r="U514" i="15" s="1"/>
  <c r="U608" i="13"/>
  <c r="U363" i="14"/>
  <c r="S364" i="14" s="1"/>
  <c r="W317" i="14" s="1"/>
  <c r="V762" i="13"/>
  <c r="T865" i="13"/>
  <c r="V865" i="13" s="1"/>
  <c r="V217" i="15"/>
  <c r="T218" i="15" s="1"/>
  <c r="U218" i="15" s="1"/>
  <c r="T720" i="15"/>
  <c r="U720" i="15" s="1"/>
  <c r="V159" i="13"/>
  <c r="U159" i="13"/>
  <c r="X272" i="14"/>
  <c r="Z272" i="14" s="1"/>
  <c r="V1160" i="15"/>
  <c r="T1161" i="15" s="1"/>
  <c r="V1161" i="15" s="1"/>
  <c r="U264" i="15" l="1"/>
  <c r="S995" i="13"/>
  <c r="V511" i="13"/>
  <c r="T664" i="13"/>
  <c r="U664" i="13" s="1"/>
  <c r="T710" i="13"/>
  <c r="Y272" i="14"/>
  <c r="U561" i="15"/>
  <c r="T562" i="15" s="1"/>
  <c r="V562" i="15" s="1"/>
  <c r="U1212" i="13"/>
  <c r="T1213" i="13" s="1"/>
  <c r="U1213" i="13" s="1"/>
  <c r="V1062" i="13"/>
  <c r="T1063" i="13" s="1"/>
  <c r="V1063" i="13" s="1"/>
  <c r="V811" i="13"/>
  <c r="V309" i="15"/>
  <c r="T310" i="15" s="1"/>
  <c r="V310" i="15" s="1"/>
  <c r="V811" i="15"/>
  <c r="T812" i="15" s="1"/>
  <c r="U812" i="15" s="1"/>
  <c r="T1161" i="13"/>
  <c r="U1161" i="13" s="1"/>
  <c r="V370" i="13"/>
  <c r="U1009" i="15"/>
  <c r="T1010" i="15" s="1"/>
  <c r="V1010" i="15" s="1"/>
  <c r="T765" i="15"/>
  <c r="U765" i="15" s="1"/>
  <c r="U859" i="15"/>
  <c r="T860" i="15" s="1"/>
  <c r="V860" i="15" s="1"/>
  <c r="V1213" i="15"/>
  <c r="V1070" i="15"/>
  <c r="U1070" i="15"/>
  <c r="T464" i="13"/>
  <c r="U464" i="13" s="1"/>
  <c r="T368" i="15"/>
  <c r="U368" i="15" s="1"/>
  <c r="T265" i="15"/>
  <c r="V265" i="15" s="1"/>
  <c r="T463" i="15"/>
  <c r="U463" i="15" s="1"/>
  <c r="V218" i="15"/>
  <c r="T219" i="15" s="1"/>
  <c r="V219" i="15" s="1"/>
  <c r="X480" i="14"/>
  <c r="Y480" i="14" s="1"/>
  <c r="T259" i="14"/>
  <c r="V259" i="14" s="1"/>
  <c r="T218" i="13"/>
  <c r="U218" i="13" s="1"/>
  <c r="X378" i="14"/>
  <c r="Z378" i="14" s="1"/>
  <c r="W319" i="14"/>
  <c r="W318" i="14"/>
  <c r="X322" i="14" s="1"/>
  <c r="T609" i="13"/>
  <c r="U609" i="13" s="1"/>
  <c r="U1161" i="15"/>
  <c r="V367" i="15"/>
  <c r="V463" i="13"/>
  <c r="S198" i="15"/>
  <c r="U913" i="13"/>
  <c r="V720" i="15"/>
  <c r="V514" i="15"/>
  <c r="T515" i="15" s="1"/>
  <c r="U515" i="15" s="1"/>
  <c r="V568" i="13"/>
  <c r="T569" i="13" s="1"/>
  <c r="V569" i="13" s="1"/>
  <c r="V1114" i="15"/>
  <c r="T1115" i="15" s="1"/>
  <c r="U612" i="15"/>
  <c r="S1148" i="13"/>
  <c r="Q1149" i="13" s="1"/>
  <c r="R1149" i="13" s="1"/>
  <c r="Q1150" i="13" s="1"/>
  <c r="T1105" i="13" s="1"/>
  <c r="Z19" i="14"/>
  <c r="X20" i="14" s="1"/>
  <c r="Y20" i="14" s="1"/>
  <c r="T1280" i="15"/>
  <c r="U1280" i="15" s="1"/>
  <c r="V114" i="13"/>
  <c r="T115" i="13" s="1"/>
  <c r="V115" i="13" s="1"/>
  <c r="T59" i="15"/>
  <c r="U59" i="15" s="1"/>
  <c r="T309" i="13"/>
  <c r="U309" i="13" s="1"/>
  <c r="T266" i="13"/>
  <c r="V266" i="13" s="1"/>
  <c r="X118" i="14"/>
  <c r="Y118" i="14" s="1"/>
  <c r="V1014" i="13"/>
  <c r="T1015" i="13" s="1"/>
  <c r="U1015" i="13" s="1"/>
  <c r="T812" i="13"/>
  <c r="U812" i="13" s="1"/>
  <c r="T113" i="15"/>
  <c r="U113" i="15" s="1"/>
  <c r="X273" i="14"/>
  <c r="Y273" i="14" s="1"/>
  <c r="U17" i="15"/>
  <c r="T160" i="13"/>
  <c r="U160" i="13" s="1"/>
  <c r="Q996" i="13"/>
  <c r="S996" i="13" s="1"/>
  <c r="X63" i="14"/>
  <c r="Y63" i="14" s="1"/>
  <c r="U960" i="15"/>
  <c r="U69" i="13"/>
  <c r="V663" i="15"/>
  <c r="T19" i="13"/>
  <c r="U19" i="13" s="1"/>
  <c r="X176" i="14"/>
  <c r="Y176" i="14" s="1"/>
  <c r="T763" i="13"/>
  <c r="U763" i="13" s="1"/>
  <c r="U865" i="13"/>
  <c r="U413" i="13"/>
  <c r="U916" i="15"/>
  <c r="Y428" i="14"/>
  <c r="U410" i="15"/>
  <c r="T512" i="13"/>
  <c r="U512" i="13" s="1"/>
  <c r="Z176" i="14" l="1"/>
  <c r="V710" i="13"/>
  <c r="U710" i="13"/>
  <c r="V664" i="13"/>
  <c r="V763" i="13"/>
  <c r="T764" i="13" s="1"/>
  <c r="V764" i="13" s="1"/>
  <c r="V765" i="15"/>
  <c r="U1063" i="13"/>
  <c r="T371" i="13"/>
  <c r="U371" i="13" s="1"/>
  <c r="T766" i="15"/>
  <c r="V766" i="15" s="1"/>
  <c r="U766" i="15"/>
  <c r="T767" i="15" s="1"/>
  <c r="V609" i="13"/>
  <c r="T610" i="13" s="1"/>
  <c r="V610" i="13" s="1"/>
  <c r="V512" i="13"/>
  <c r="T513" i="13" s="1"/>
  <c r="V513" i="13" s="1"/>
  <c r="T1214" i="15"/>
  <c r="U1214" i="15" s="1"/>
  <c r="V218" i="13"/>
  <c r="T219" i="13" s="1"/>
  <c r="V219" i="13" s="1"/>
  <c r="Q199" i="15"/>
  <c r="R199" i="15" s="1"/>
  <c r="Q200" i="15" s="1"/>
  <c r="T155" i="15" s="1"/>
  <c r="T158" i="15" s="1"/>
  <c r="U310" i="15"/>
  <c r="V160" i="13"/>
  <c r="T161" i="13" s="1"/>
  <c r="U161" i="13" s="1"/>
  <c r="S1149" i="13"/>
  <c r="Y378" i="14"/>
  <c r="V368" i="15"/>
  <c r="Z118" i="14"/>
  <c r="V1280" i="15"/>
  <c r="V19" i="13"/>
  <c r="T20" i="13" s="1"/>
  <c r="U20" i="13" s="1"/>
  <c r="V113" i="15"/>
  <c r="T114" i="15" s="1"/>
  <c r="U114" i="15" s="1"/>
  <c r="V1161" i="13"/>
  <c r="T369" i="15"/>
  <c r="U369" i="15" s="1"/>
  <c r="X119" i="14"/>
  <c r="Y119" i="14" s="1"/>
  <c r="T465" i="13"/>
  <c r="U465" i="13" s="1"/>
  <c r="U1115" i="15"/>
  <c r="V1115" i="15"/>
  <c r="V1107" i="13"/>
  <c r="U1107" i="13"/>
  <c r="T411" i="15"/>
  <c r="U411" i="15" s="1"/>
  <c r="Z273" i="14"/>
  <c r="T70" i="13"/>
  <c r="V70" i="13" s="1"/>
  <c r="W340" i="14"/>
  <c r="W341" i="14"/>
  <c r="W342" i="14"/>
  <c r="W343" i="14"/>
  <c r="W344" i="14"/>
  <c r="W345" i="14"/>
  <c r="W346" i="14"/>
  <c r="W347" i="14"/>
  <c r="W348" i="14"/>
  <c r="W349" i="14"/>
  <c r="W350" i="14"/>
  <c r="W351" i="14"/>
  <c r="W352" i="14"/>
  <c r="W353" i="14"/>
  <c r="W354" i="14"/>
  <c r="W355" i="14"/>
  <c r="W356" i="14"/>
  <c r="W357" i="14"/>
  <c r="W358" i="14"/>
  <c r="W359" i="14"/>
  <c r="W360" i="14"/>
  <c r="W361" i="14"/>
  <c r="W362" i="14"/>
  <c r="W363" i="14"/>
  <c r="Z63" i="14"/>
  <c r="T914" i="13"/>
  <c r="V914" i="13" s="1"/>
  <c r="X177" i="14"/>
  <c r="Y177" i="14" s="1"/>
  <c r="V1015" i="13"/>
  <c r="T1016" i="13" s="1"/>
  <c r="U1016" i="13" s="1"/>
  <c r="Z480" i="14"/>
  <c r="V812" i="15"/>
  <c r="V59" i="15"/>
  <c r="U219" i="15"/>
  <c r="R996" i="13"/>
  <c r="V812" i="13"/>
  <c r="T813" i="13" s="1"/>
  <c r="V463" i="15"/>
  <c r="T464" i="15" s="1"/>
  <c r="V464" i="15" s="1"/>
  <c r="U115" i="13"/>
  <c r="U266" i="13"/>
  <c r="U259" i="14"/>
  <c r="S260" i="14" s="1"/>
  <c r="W213" i="14" s="1"/>
  <c r="U562" i="15"/>
  <c r="V464" i="13"/>
  <c r="U860" i="15"/>
  <c r="T1281" i="15"/>
  <c r="V1281" i="15" s="1"/>
  <c r="T721" i="15"/>
  <c r="U721" i="15" s="1"/>
  <c r="U569" i="13"/>
  <c r="T961" i="15"/>
  <c r="U961" i="15" s="1"/>
  <c r="T664" i="15"/>
  <c r="U664" i="15" s="1"/>
  <c r="T1064" i="13"/>
  <c r="V1064" i="13" s="1"/>
  <c r="T866" i="13"/>
  <c r="V866" i="13" s="1"/>
  <c r="U265" i="15"/>
  <c r="V515" i="15"/>
  <c r="T613" i="15"/>
  <c r="U613" i="15" s="1"/>
  <c r="X429" i="14"/>
  <c r="Z429" i="14" s="1"/>
  <c r="T1162" i="15"/>
  <c r="V1162" i="15" s="1"/>
  <c r="U1010" i="15"/>
  <c r="Z20" i="14"/>
  <c r="X21" i="14" s="1"/>
  <c r="Y21" i="14" s="1"/>
  <c r="T18" i="15"/>
  <c r="V18" i="15" s="1"/>
  <c r="T917" i="15"/>
  <c r="V917" i="15" s="1"/>
  <c r="V1213" i="13"/>
  <c r="T1071" i="15"/>
  <c r="U1071" i="15" s="1"/>
  <c r="T414" i="13"/>
  <c r="V414" i="13" s="1"/>
  <c r="Y322" i="14"/>
  <c r="Z322" i="14"/>
  <c r="V309" i="13"/>
  <c r="T310" i="13" s="1"/>
  <c r="U158" i="15" l="1"/>
  <c r="V158" i="15"/>
  <c r="T665" i="13"/>
  <c r="U665" i="13" s="1"/>
  <c r="T1162" i="13"/>
  <c r="U1162" i="13" s="1"/>
  <c r="T711" i="13"/>
  <c r="V711" i="13" s="1"/>
  <c r="U711" i="13"/>
  <c r="T712" i="13" s="1"/>
  <c r="U712" i="13" s="1"/>
  <c r="V371" i="13"/>
  <c r="T372" i="13" s="1"/>
  <c r="U372" i="13" s="1"/>
  <c r="U767" i="15"/>
  <c r="V767" i="15"/>
  <c r="Z119" i="14"/>
  <c r="X120" i="14" s="1"/>
  <c r="Z120" i="14" s="1"/>
  <c r="T159" i="15"/>
  <c r="U159" i="15" s="1"/>
  <c r="V465" i="13"/>
  <c r="X379" i="14"/>
  <c r="Z379" i="14" s="1"/>
  <c r="T311" i="15"/>
  <c r="V311" i="15" s="1"/>
  <c r="V1071" i="15"/>
  <c r="T1072" i="15" s="1"/>
  <c r="U1072" i="15" s="1"/>
  <c r="U311" i="15"/>
  <c r="T312" i="15" s="1"/>
  <c r="U312" i="15" s="1"/>
  <c r="U70" i="13"/>
  <c r="T71" i="13" s="1"/>
  <c r="V71" i="13" s="1"/>
  <c r="V369" i="15"/>
  <c r="T370" i="15" s="1"/>
  <c r="V370" i="15" s="1"/>
  <c r="V1016" i="13"/>
  <c r="T1017" i="13" s="1"/>
  <c r="U1017" i="13" s="1"/>
  <c r="U1064" i="13"/>
  <c r="V1065" i="13" s="1"/>
  <c r="U764" i="13"/>
  <c r="T765" i="13" s="1"/>
  <c r="U765" i="13" s="1"/>
  <c r="S199" i="15"/>
  <c r="V613" i="15"/>
  <c r="V20" i="13"/>
  <c r="T21" i="13" s="1"/>
  <c r="U21" i="13" s="1"/>
  <c r="U414" i="13"/>
  <c r="T415" i="13" s="1"/>
  <c r="V415" i="13" s="1"/>
  <c r="Z21" i="14"/>
  <c r="X22" i="14" s="1"/>
  <c r="Z22" i="14" s="1"/>
  <c r="V721" i="15"/>
  <c r="T722" i="15" s="1"/>
  <c r="U722" i="15" s="1"/>
  <c r="V411" i="15"/>
  <c r="X481" i="14"/>
  <c r="Y481" i="14" s="1"/>
  <c r="X274" i="14"/>
  <c r="Y274" i="14" s="1"/>
  <c r="X64" i="14"/>
  <c r="Y64" i="14" s="1"/>
  <c r="V1214" i="15"/>
  <c r="U310" i="13"/>
  <c r="V310" i="13"/>
  <c r="U813" i="13"/>
  <c r="V813" i="13"/>
  <c r="V516" i="15"/>
  <c r="T768" i="15"/>
  <c r="U768" i="15" s="1"/>
  <c r="T614" i="15"/>
  <c r="U614" i="15" s="1"/>
  <c r="T412" i="15"/>
  <c r="U412" i="15" s="1"/>
  <c r="U18" i="15"/>
  <c r="V664" i="15"/>
  <c r="U914" i="13"/>
  <c r="V114" i="15"/>
  <c r="T115" i="15" s="1"/>
  <c r="T516" i="15"/>
  <c r="U516" i="15" s="1"/>
  <c r="U219" i="13"/>
  <c r="T1214" i="13"/>
  <c r="U1214" i="13" s="1"/>
  <c r="Y429" i="14"/>
  <c r="T665" i="15"/>
  <c r="U665" i="15" s="1"/>
  <c r="Q997" i="13"/>
  <c r="S997" i="13" s="1"/>
  <c r="T220" i="15"/>
  <c r="U220" i="15" s="1"/>
  <c r="V961" i="15"/>
  <c r="T962" i="15" s="1"/>
  <c r="U962" i="15" s="1"/>
  <c r="V161" i="13"/>
  <c r="T570" i="13"/>
  <c r="V570" i="13" s="1"/>
  <c r="W215" i="14"/>
  <c r="W214" i="14"/>
  <c r="X218" i="14" s="1"/>
  <c r="T60" i="15"/>
  <c r="U60" i="15" s="1"/>
  <c r="T1116" i="15"/>
  <c r="V1116" i="15" s="1"/>
  <c r="T1065" i="13"/>
  <c r="U1065" i="13" s="1"/>
  <c r="T266" i="15"/>
  <c r="V266" i="15" s="1"/>
  <c r="V372" i="13"/>
  <c r="T373" i="13" s="1"/>
  <c r="U373" i="13" s="1"/>
  <c r="X323" i="14"/>
  <c r="Y323" i="14" s="1"/>
  <c r="T1011" i="15"/>
  <c r="U1011" i="15" s="1"/>
  <c r="U1281" i="15"/>
  <c r="Z177" i="14"/>
  <c r="X178" i="14" s="1"/>
  <c r="Y178" i="14" s="1"/>
  <c r="T267" i="13"/>
  <c r="V267" i="13" s="1"/>
  <c r="U1162" i="15"/>
  <c r="T116" i="13"/>
  <c r="U116" i="13" s="1"/>
  <c r="T1108" i="13"/>
  <c r="U1108" i="13" s="1"/>
  <c r="T861" i="15"/>
  <c r="U861" i="15" s="1"/>
  <c r="U464" i="15"/>
  <c r="U866" i="13"/>
  <c r="T563" i="15"/>
  <c r="U563" i="15" s="1"/>
  <c r="T813" i="15"/>
  <c r="U813" i="15" s="1"/>
  <c r="U917" i="15"/>
  <c r="U513" i="13"/>
  <c r="U610" i="13"/>
  <c r="T666" i="13" l="1"/>
  <c r="V665" i="13"/>
  <c r="V712" i="13"/>
  <c r="T713" i="13" s="1"/>
  <c r="V1214" i="13"/>
  <c r="V159" i="15"/>
  <c r="T160" i="15" s="1"/>
  <c r="V160" i="15" s="1"/>
  <c r="V1162" i="13"/>
  <c r="T1163" i="13" s="1"/>
  <c r="U1163" i="13" s="1"/>
  <c r="U1164" i="13" s="1"/>
  <c r="V1108" i="13"/>
  <c r="Y379" i="14"/>
  <c r="X380" i="14" s="1"/>
  <c r="Y380" i="14" s="1"/>
  <c r="X65" i="14"/>
  <c r="Z65" i="14" s="1"/>
  <c r="V1163" i="13"/>
  <c r="T1164" i="13" s="1"/>
  <c r="V1164" i="13" s="1"/>
  <c r="Z323" i="14"/>
  <c r="U570" i="13"/>
  <c r="T466" i="13"/>
  <c r="U466" i="13" s="1"/>
  <c r="V220" i="15"/>
  <c r="T221" i="15" s="1"/>
  <c r="U221" i="15" s="1"/>
  <c r="V412" i="15"/>
  <c r="T413" i="15" s="1"/>
  <c r="V413" i="15" s="1"/>
  <c r="Y65" i="14"/>
  <c r="X66" i="14" s="1"/>
  <c r="Y66" i="14" s="1"/>
  <c r="Z481" i="14"/>
  <c r="X482" i="14" s="1"/>
  <c r="Z482" i="14" s="1"/>
  <c r="V614" i="15"/>
  <c r="V813" i="15"/>
  <c r="Z64" i="14"/>
  <c r="V60" i="15"/>
  <c r="T61" i="15" s="1"/>
  <c r="V61" i="15" s="1"/>
  <c r="T1215" i="15"/>
  <c r="U1215" i="15" s="1"/>
  <c r="Z274" i="14"/>
  <c r="X275" i="14" s="1"/>
  <c r="T1109" i="13"/>
  <c r="U1109" i="13" s="1"/>
  <c r="T963" i="15"/>
  <c r="U963" i="15" s="1"/>
  <c r="U115" i="15"/>
  <c r="V115" i="15"/>
  <c r="T1012" i="15"/>
  <c r="U1012" i="15" s="1"/>
  <c r="X324" i="14"/>
  <c r="Z324" i="14" s="1"/>
  <c r="U713" i="13"/>
  <c r="V713" i="13"/>
  <c r="U415" i="13"/>
  <c r="V563" i="15"/>
  <c r="V962" i="15"/>
  <c r="V312" i="15"/>
  <c r="V21" i="13"/>
  <c r="T22" i="13" s="1"/>
  <c r="U22" i="13" s="1"/>
  <c r="T162" i="13"/>
  <c r="U162" i="13" s="1"/>
  <c r="Y22" i="14"/>
  <c r="R997" i="13"/>
  <c r="V116" i="13"/>
  <c r="T117" i="13" s="1"/>
  <c r="V665" i="15"/>
  <c r="T915" i="13"/>
  <c r="V915" i="13" s="1"/>
  <c r="Y482" i="14"/>
  <c r="T311" i="13"/>
  <c r="U311" i="13" s="1"/>
  <c r="V768" i="15"/>
  <c r="T867" i="13"/>
  <c r="V867" i="13" s="1"/>
  <c r="V1011" i="15"/>
  <c r="T1163" i="15"/>
  <c r="U1163" i="15" s="1"/>
  <c r="T465" i="15"/>
  <c r="V465" i="15" s="1"/>
  <c r="X430" i="14"/>
  <c r="Z430" i="14" s="1"/>
  <c r="U267" i="13"/>
  <c r="U1116" i="15"/>
  <c r="U71" i="13"/>
  <c r="T814" i="13"/>
  <c r="U814" i="13" s="1"/>
  <c r="T611" i="13"/>
  <c r="V611" i="13" s="1"/>
  <c r="U370" i="15"/>
  <c r="Z178" i="14"/>
  <c r="X179" i="14" s="1"/>
  <c r="Y179" i="14" s="1"/>
  <c r="Y120" i="14"/>
  <c r="W236" i="14"/>
  <c r="W237" i="14"/>
  <c r="W238" i="14"/>
  <c r="W239" i="14"/>
  <c r="W240" i="14"/>
  <c r="W241" i="14"/>
  <c r="W242" i="14"/>
  <c r="W243" i="14"/>
  <c r="W244" i="14"/>
  <c r="W245" i="14"/>
  <c r="W246" i="14"/>
  <c r="W247" i="14"/>
  <c r="W248" i="14"/>
  <c r="W249" i="14"/>
  <c r="W250" i="14"/>
  <c r="W251" i="14"/>
  <c r="W252" i="14"/>
  <c r="W253" i="14"/>
  <c r="W254" i="14"/>
  <c r="W255" i="14"/>
  <c r="W256" i="14"/>
  <c r="W257" i="14"/>
  <c r="W258" i="14"/>
  <c r="W259" i="14"/>
  <c r="V1072" i="15"/>
  <c r="T1215" i="13"/>
  <c r="U1215" i="13" s="1"/>
  <c r="V861" i="15"/>
  <c r="U266" i="15"/>
  <c r="V722" i="15"/>
  <c r="T220" i="13"/>
  <c r="V220" i="13" s="1"/>
  <c r="V765" i="13"/>
  <c r="V373" i="13"/>
  <c r="T1066" i="13"/>
  <c r="U1066" i="13" s="1"/>
  <c r="T514" i="13"/>
  <c r="V514" i="13" s="1"/>
  <c r="T814" i="15"/>
  <c r="U814" i="15" s="1"/>
  <c r="T1282" i="15"/>
  <c r="V1282" i="15" s="1"/>
  <c r="T517" i="15"/>
  <c r="V517" i="15" s="1"/>
  <c r="V1017" i="13"/>
  <c r="Y218" i="14"/>
  <c r="Z218" i="14"/>
  <c r="T19" i="15"/>
  <c r="V19" i="15" s="1"/>
  <c r="T918" i="15"/>
  <c r="V918" i="15" s="1"/>
  <c r="V311" i="13" l="1"/>
  <c r="V666" i="13"/>
  <c r="U666" i="13"/>
  <c r="T667" i="13" s="1"/>
  <c r="V667" i="13" s="1"/>
  <c r="Y275" i="14"/>
  <c r="Z275" i="14"/>
  <c r="U571" i="13"/>
  <c r="V1012" i="15"/>
  <c r="U1282" i="15"/>
  <c r="T1283" i="15" s="1"/>
  <c r="U1283" i="15" s="1"/>
  <c r="V814" i="15"/>
  <c r="T815" i="15" s="1"/>
  <c r="V815" i="15" s="1"/>
  <c r="V571" i="13"/>
  <c r="V1215" i="15"/>
  <c r="T1216" i="15" s="1"/>
  <c r="U1216" i="15" s="1"/>
  <c r="Z380" i="14"/>
  <c r="X381" i="14" s="1"/>
  <c r="U918" i="15"/>
  <c r="T919" i="15" s="1"/>
  <c r="U919" i="15" s="1"/>
  <c r="T615" i="15"/>
  <c r="U615" i="15" s="1"/>
  <c r="Z179" i="14"/>
  <c r="V466" i="13"/>
  <c r="T467" i="13" s="1"/>
  <c r="V22" i="13"/>
  <c r="U611" i="13"/>
  <c r="T612" i="13" s="1"/>
  <c r="U612" i="13" s="1"/>
  <c r="T571" i="13"/>
  <c r="V814" i="13"/>
  <c r="T23" i="13"/>
  <c r="V23" i="13" s="1"/>
  <c r="U117" i="13"/>
  <c r="V117" i="13"/>
  <c r="T815" i="13"/>
  <c r="V815" i="13" s="1"/>
  <c r="X180" i="14"/>
  <c r="Z180" i="14" s="1"/>
  <c r="T312" i="13"/>
  <c r="V312" i="13" s="1"/>
  <c r="T1013" i="15"/>
  <c r="V1013" i="15" s="1"/>
  <c r="T1110" i="13"/>
  <c r="V1110" i="13" s="1"/>
  <c r="V1163" i="15"/>
  <c r="T1018" i="13"/>
  <c r="U1018" i="13" s="1"/>
  <c r="V963" i="15"/>
  <c r="T964" i="15" s="1"/>
  <c r="U514" i="13"/>
  <c r="U915" i="13"/>
  <c r="Z66" i="14"/>
  <c r="X67" i="14" s="1"/>
  <c r="Z67" i="14" s="1"/>
  <c r="U19" i="15"/>
  <c r="T72" i="13"/>
  <c r="U72" i="13" s="1"/>
  <c r="X121" i="14"/>
  <c r="Y121" i="14" s="1"/>
  <c r="T416" i="13"/>
  <c r="V416" i="13" s="1"/>
  <c r="X219" i="14"/>
  <c r="Y219" i="14" s="1"/>
  <c r="U667" i="13"/>
  <c r="V1066" i="13"/>
  <c r="T1067" i="13" s="1"/>
  <c r="V221" i="15"/>
  <c r="T222" i="15" s="1"/>
  <c r="U867" i="13"/>
  <c r="V162" i="13"/>
  <c r="T163" i="13" s="1"/>
  <c r="V163" i="13" s="1"/>
  <c r="Y324" i="14"/>
  <c r="U413" i="15"/>
  <c r="T714" i="13"/>
  <c r="V714" i="13" s="1"/>
  <c r="X483" i="14"/>
  <c r="Z483" i="14" s="1"/>
  <c r="T862" i="15"/>
  <c r="U862" i="15" s="1"/>
  <c r="T1073" i="15"/>
  <c r="U1073" i="15" s="1"/>
  <c r="V1215" i="13"/>
  <c r="T1216" i="13" s="1"/>
  <c r="T371" i="15"/>
  <c r="V371" i="15" s="1"/>
  <c r="U517" i="15"/>
  <c r="Q998" i="13"/>
  <c r="S998" i="13" s="1"/>
  <c r="T564" i="15"/>
  <c r="U564" i="15" s="1"/>
  <c r="T766" i="13"/>
  <c r="U766" i="13" s="1"/>
  <c r="T1117" i="15"/>
  <c r="U1117" i="15" s="1"/>
  <c r="T1165" i="13"/>
  <c r="V1165" i="13" s="1"/>
  <c r="X23" i="14"/>
  <c r="Z23" i="14" s="1"/>
  <c r="T769" i="15"/>
  <c r="U769" i="15" s="1"/>
  <c r="T116" i="15"/>
  <c r="U116" i="15" s="1"/>
  <c r="T666" i="15"/>
  <c r="U666" i="15" s="1"/>
  <c r="Y430" i="14"/>
  <c r="T723" i="15"/>
  <c r="U723" i="15" s="1"/>
  <c r="T268" i="13"/>
  <c r="U268" i="13" s="1"/>
  <c r="U220" i="13"/>
  <c r="U160" i="15"/>
  <c r="T374" i="13"/>
  <c r="U374" i="13" s="1"/>
  <c r="U61" i="15"/>
  <c r="T313" i="15"/>
  <c r="U313" i="15" s="1"/>
  <c r="T267" i="15"/>
  <c r="V267" i="15" s="1"/>
  <c r="U465" i="15"/>
  <c r="V1109" i="13"/>
  <c r="U467" i="13" l="1"/>
  <c r="V467" i="13"/>
  <c r="T572" i="13"/>
  <c r="V572" i="13" s="1"/>
  <c r="V964" i="15"/>
  <c r="U964" i="15"/>
  <c r="Z381" i="14"/>
  <c r="Y381" i="14"/>
  <c r="X382" i="14" s="1"/>
  <c r="Y382" i="14" s="1"/>
  <c r="U1013" i="15"/>
  <c r="X276" i="14"/>
  <c r="V666" i="15"/>
  <c r="V1216" i="15"/>
  <c r="T1217" i="15" s="1"/>
  <c r="U1217" i="15" s="1"/>
  <c r="Z219" i="14"/>
  <c r="Y23" i="14"/>
  <c r="X24" i="14" s="1"/>
  <c r="Z24" i="14" s="1"/>
  <c r="V615" i="15"/>
  <c r="X220" i="14"/>
  <c r="Z220" i="14" s="1"/>
  <c r="X122" i="14"/>
  <c r="Y122" i="14" s="1"/>
  <c r="U1067" i="13"/>
  <c r="V1067" i="13"/>
  <c r="U1216" i="13"/>
  <c r="V1216" i="13"/>
  <c r="V222" i="15"/>
  <c r="U222" i="15"/>
  <c r="U714" i="13"/>
  <c r="Y180" i="14"/>
  <c r="V1283" i="15"/>
  <c r="V723" i="15"/>
  <c r="T724" i="15" s="1"/>
  <c r="T414" i="15"/>
  <c r="V414" i="15" s="1"/>
  <c r="U815" i="13"/>
  <c r="U1165" i="13"/>
  <c r="Y67" i="14"/>
  <c r="T466" i="15"/>
  <c r="V466" i="15" s="1"/>
  <c r="T518" i="15"/>
  <c r="V518" i="15" s="1"/>
  <c r="U572" i="13"/>
  <c r="U416" i="13"/>
  <c r="U1110" i="13"/>
  <c r="V564" i="15"/>
  <c r="T565" i="15" s="1"/>
  <c r="T221" i="13"/>
  <c r="V221" i="13" s="1"/>
  <c r="U267" i="15"/>
  <c r="U163" i="13"/>
  <c r="X325" i="14"/>
  <c r="Z325" i="14" s="1"/>
  <c r="T868" i="13"/>
  <c r="V868" i="13" s="1"/>
  <c r="V72" i="13"/>
  <c r="V862" i="15"/>
  <c r="T863" i="15" s="1"/>
  <c r="V863" i="15" s="1"/>
  <c r="T965" i="15"/>
  <c r="V965" i="15" s="1"/>
  <c r="V1018" i="13"/>
  <c r="U23" i="13"/>
  <c r="V268" i="13"/>
  <c r="X431" i="14"/>
  <c r="Z431" i="14" s="1"/>
  <c r="V612" i="13"/>
  <c r="T20" i="15"/>
  <c r="U20" i="15" s="1"/>
  <c r="V1073" i="15"/>
  <c r="T1074" i="15"/>
  <c r="U1074" i="15" s="1"/>
  <c r="V919" i="15"/>
  <c r="T920" i="15" s="1"/>
  <c r="V920" i="15" s="1"/>
  <c r="V116" i="15"/>
  <c r="T117" i="15" s="1"/>
  <c r="R998" i="13"/>
  <c r="T1164" i="15"/>
  <c r="U1164" i="15" s="1"/>
  <c r="T118" i="13"/>
  <c r="U118" i="13" s="1"/>
  <c r="V769" i="15"/>
  <c r="U312" i="13"/>
  <c r="T62" i="15"/>
  <c r="U62" i="15" s="1"/>
  <c r="V1117" i="15"/>
  <c r="T916" i="13"/>
  <c r="V916" i="13" s="1"/>
  <c r="V766" i="13"/>
  <c r="Z121" i="14"/>
  <c r="T161" i="15"/>
  <c r="V161" i="15" s="1"/>
  <c r="V374" i="13"/>
  <c r="U815" i="15"/>
  <c r="U371" i="15"/>
  <c r="V313" i="15"/>
  <c r="T668" i="13"/>
  <c r="V668" i="13" s="1"/>
  <c r="T1014" i="15"/>
  <c r="U1014" i="15" s="1"/>
  <c r="T770" i="15"/>
  <c r="V770" i="15" s="1"/>
  <c r="Y483" i="14"/>
  <c r="T515" i="13"/>
  <c r="U515" i="13" s="1"/>
  <c r="V667" i="15" l="1"/>
  <c r="V515" i="13"/>
  <c r="T667" i="15"/>
  <c r="U667" i="15" s="1"/>
  <c r="T468" i="13"/>
  <c r="V565" i="15"/>
  <c r="U565" i="15"/>
  <c r="U916" i="13"/>
  <c r="Y276" i="14"/>
  <c r="Z276" i="14"/>
  <c r="U518" i="15"/>
  <c r="Z122" i="14"/>
  <c r="X123" i="14" s="1"/>
  <c r="Z123" i="14" s="1"/>
  <c r="V1074" i="15"/>
  <c r="T1075" i="15" s="1"/>
  <c r="V1075" i="15" s="1"/>
  <c r="T616" i="15"/>
  <c r="U616" i="15" s="1"/>
  <c r="V1284" i="15"/>
  <c r="V1217" i="15"/>
  <c r="T1218" i="15" s="1"/>
  <c r="U161" i="15"/>
  <c r="T162" i="15" s="1"/>
  <c r="U162" i="15" s="1"/>
  <c r="U965" i="15"/>
  <c r="T966" i="15" s="1"/>
  <c r="V966" i="15" s="1"/>
  <c r="U668" i="13"/>
  <c r="V20" i="15"/>
  <c r="V62" i="15"/>
  <c r="T1284" i="15"/>
  <c r="U1284" i="15" s="1"/>
  <c r="V724" i="15"/>
  <c r="U724" i="15"/>
  <c r="T21" i="15"/>
  <c r="V21" i="15" s="1"/>
  <c r="V314" i="15"/>
  <c r="T63" i="15"/>
  <c r="V63" i="15" s="1"/>
  <c r="V375" i="13"/>
  <c r="V269" i="13"/>
  <c r="T516" i="13"/>
  <c r="U516" i="13" s="1"/>
  <c r="U117" i="15"/>
  <c r="V117" i="15"/>
  <c r="T1285" i="15"/>
  <c r="U1285" i="15" s="1"/>
  <c r="T417" i="13"/>
  <c r="V417" i="13" s="1"/>
  <c r="U414" i="15"/>
  <c r="U920" i="15"/>
  <c r="U868" i="13"/>
  <c r="T573" i="13"/>
  <c r="U573" i="13" s="1"/>
  <c r="U770" i="15"/>
  <c r="U863" i="15"/>
  <c r="T73" i="13"/>
  <c r="U73" i="13" s="1"/>
  <c r="Q999" i="13"/>
  <c r="R999" i="13" s="1"/>
  <c r="Q1000" i="13" s="1"/>
  <c r="T955" i="13" s="1"/>
  <c r="T372" i="15"/>
  <c r="V372" i="15" s="1"/>
  <c r="Y325" i="14"/>
  <c r="T1111" i="13"/>
  <c r="V1111" i="13" s="1"/>
  <c r="V118" i="13"/>
  <c r="V1014" i="15"/>
  <c r="Y431" i="14"/>
  <c r="X181" i="14"/>
  <c r="Z181" i="14" s="1"/>
  <c r="X484" i="14"/>
  <c r="Z484" i="14" s="1"/>
  <c r="T767" i="13"/>
  <c r="U767" i="13" s="1"/>
  <c r="T816" i="15"/>
  <c r="V816" i="15" s="1"/>
  <c r="Y24" i="14"/>
  <c r="T164" i="13"/>
  <c r="U164" i="13" s="1"/>
  <c r="U466" i="15"/>
  <c r="T715" i="13"/>
  <c r="V715" i="13" s="1"/>
  <c r="T1217" i="13"/>
  <c r="U1217" i="13" s="1"/>
  <c r="T269" i="13"/>
  <c r="U269" i="13" s="1"/>
  <c r="T917" i="13"/>
  <c r="V917" i="13" s="1"/>
  <c r="T268" i="15"/>
  <c r="V268" i="15" s="1"/>
  <c r="T1068" i="13"/>
  <c r="U1068" i="13" s="1"/>
  <c r="T669" i="13"/>
  <c r="V669" i="13" s="1"/>
  <c r="X68" i="14"/>
  <c r="Y68" i="14" s="1"/>
  <c r="V1164" i="15"/>
  <c r="T1165" i="15" s="1"/>
  <c r="V1165" i="15" s="1"/>
  <c r="U221" i="13"/>
  <c r="T314" i="15"/>
  <c r="U314" i="15" s="1"/>
  <c r="T223" i="15"/>
  <c r="V223" i="15" s="1"/>
  <c r="T613" i="13"/>
  <c r="U613" i="13" s="1"/>
  <c r="T668" i="15"/>
  <c r="V668" i="15" s="1"/>
  <c r="T24" i="13"/>
  <c r="V24" i="13" s="1"/>
  <c r="T375" i="13"/>
  <c r="U375" i="13" s="1"/>
  <c r="Z382" i="14"/>
  <c r="T1019" i="13"/>
  <c r="U1019" i="13" s="1"/>
  <c r="T1118" i="15"/>
  <c r="U1118" i="15" s="1"/>
  <c r="T313" i="13"/>
  <c r="V313" i="13" s="1"/>
  <c r="T1166" i="13"/>
  <c r="V1166" i="13" s="1"/>
  <c r="Y220" i="14"/>
  <c r="T816" i="13"/>
  <c r="U816" i="13" s="1"/>
  <c r="U468" i="13" l="1"/>
  <c r="T469" i="13" s="1"/>
  <c r="U469" i="13" s="1"/>
  <c r="V468" i="13"/>
  <c r="V73" i="13"/>
  <c r="V1218" i="15"/>
  <c r="U1218" i="15"/>
  <c r="T617" i="15"/>
  <c r="U617" i="15" s="1"/>
  <c r="U816" i="15"/>
  <c r="T817" i="15" s="1"/>
  <c r="U817" i="15" s="1"/>
  <c r="Z68" i="14"/>
  <c r="X69" i="14" s="1"/>
  <c r="Y484" i="14"/>
  <c r="X485" i="14" s="1"/>
  <c r="Z485" i="14" s="1"/>
  <c r="V573" i="13"/>
  <c r="T574" i="13" s="1"/>
  <c r="V574" i="13" s="1"/>
  <c r="X277" i="14"/>
  <c r="Z277" i="14" s="1"/>
  <c r="Y277" i="14"/>
  <c r="X278" i="14" s="1"/>
  <c r="Z278" i="14" s="1"/>
  <c r="U24" i="13"/>
  <c r="T25" i="13" s="1"/>
  <c r="V25" i="13" s="1"/>
  <c r="T519" i="15"/>
  <c r="U519" i="15" s="1"/>
  <c r="V767" i="13"/>
  <c r="T768" i="13" s="1"/>
  <c r="V768" i="13" s="1"/>
  <c r="T566" i="15"/>
  <c r="U566" i="15" s="1"/>
  <c r="V616" i="15"/>
  <c r="V617" i="15" s="1"/>
  <c r="V957" i="13"/>
  <c r="U957" i="13"/>
  <c r="T921" i="15"/>
  <c r="V921" i="15" s="1"/>
  <c r="V1285" i="15"/>
  <c r="U63" i="15"/>
  <c r="Y181" i="14"/>
  <c r="U372" i="15"/>
  <c r="T415" i="15"/>
  <c r="U415" i="15" s="1"/>
  <c r="U669" i="13"/>
  <c r="U417" i="13"/>
  <c r="T118" i="15"/>
  <c r="U118" i="15" s="1"/>
  <c r="T467" i="15"/>
  <c r="U467" i="15" s="1"/>
  <c r="S999" i="13"/>
  <c r="U21" i="15"/>
  <c r="X221" i="14"/>
  <c r="Z221" i="14" s="1"/>
  <c r="V1217" i="13"/>
  <c r="V162" i="15"/>
  <c r="T163" i="15" s="1"/>
  <c r="U163" i="15" s="1"/>
  <c r="X432" i="14"/>
  <c r="Z432" i="14" s="1"/>
  <c r="V516" i="13"/>
  <c r="U1166" i="13"/>
  <c r="T74" i="13"/>
  <c r="U74" i="13" s="1"/>
  <c r="U1075" i="15"/>
  <c r="T1015" i="15"/>
  <c r="U1015" i="15" s="1"/>
  <c r="V1068" i="13"/>
  <c r="T1069" i="13" s="1"/>
  <c r="U1069" i="13" s="1"/>
  <c r="V816" i="13"/>
  <c r="T817" i="13" s="1"/>
  <c r="V817" i="13" s="1"/>
  <c r="U966" i="15"/>
  <c r="U223" i="15"/>
  <c r="V164" i="13"/>
  <c r="U1111" i="13"/>
  <c r="U313" i="13"/>
  <c r="U668" i="15"/>
  <c r="U268" i="15"/>
  <c r="X25" i="14"/>
  <c r="Z25" i="14" s="1"/>
  <c r="U1165" i="15"/>
  <c r="V613" i="13"/>
  <c r="T869" i="13"/>
  <c r="V869" i="13" s="1"/>
  <c r="T315" i="15"/>
  <c r="U315" i="15" s="1"/>
  <c r="V1118" i="15"/>
  <c r="V469" i="13"/>
  <c r="T470" i="13" s="1"/>
  <c r="U470" i="13" s="1"/>
  <c r="T725" i="15"/>
  <c r="V725" i="15" s="1"/>
  <c r="T222" i="13"/>
  <c r="U222" i="13" s="1"/>
  <c r="T864" i="15"/>
  <c r="V864" i="15" s="1"/>
  <c r="V1019" i="13"/>
  <c r="T1020" i="13" s="1"/>
  <c r="U1020" i="13" s="1"/>
  <c r="T376" i="13"/>
  <c r="V376" i="13" s="1"/>
  <c r="U917" i="13"/>
  <c r="T771" i="15"/>
  <c r="U771" i="15" s="1"/>
  <c r="T119" i="13"/>
  <c r="U119" i="13" s="1"/>
  <c r="X383" i="14"/>
  <c r="Y383" i="14" s="1"/>
  <c r="U715" i="13"/>
  <c r="Y123" i="14"/>
  <c r="X326" i="14"/>
  <c r="Z326" i="14" s="1"/>
  <c r="T270" i="13"/>
  <c r="V270" i="13" s="1"/>
  <c r="Y278" i="14" l="1"/>
  <c r="Z69" i="14"/>
  <c r="Y69" i="14"/>
  <c r="U25" i="13"/>
  <c r="T517" i="13"/>
  <c r="U517" i="13" s="1"/>
  <c r="V315" i="15"/>
  <c r="T316" i="15" s="1"/>
  <c r="V316" i="15" s="1"/>
  <c r="V566" i="15"/>
  <c r="T567" i="15" s="1"/>
  <c r="T1286" i="15"/>
  <c r="U1286" i="15" s="1"/>
  <c r="T1219" i="15"/>
  <c r="V1219" i="15" s="1"/>
  <c r="Y326" i="14"/>
  <c r="X327" i="14" s="1"/>
  <c r="Y327" i="14" s="1"/>
  <c r="U725" i="15"/>
  <c r="T726" i="15" s="1"/>
  <c r="U726" i="15" s="1"/>
  <c r="V467" i="15"/>
  <c r="T468" i="15" s="1"/>
  <c r="V519" i="15"/>
  <c r="T520" i="15" s="1"/>
  <c r="V118" i="15"/>
  <c r="T119" i="15" s="1"/>
  <c r="V119" i="15" s="1"/>
  <c r="T164" i="15"/>
  <c r="U164" i="15" s="1"/>
  <c r="T1021" i="13"/>
  <c r="U1021" i="13" s="1"/>
  <c r="X70" i="14"/>
  <c r="Y70" i="14" s="1"/>
  <c r="T614" i="13"/>
  <c r="U614" i="13" s="1"/>
  <c r="U376" i="13"/>
  <c r="Y432" i="14"/>
  <c r="V163" i="15"/>
  <c r="U768" i="13"/>
  <c r="X124" i="14"/>
  <c r="Z124" i="14" s="1"/>
  <c r="V1015" i="15"/>
  <c r="U817" i="13"/>
  <c r="T1166" i="15"/>
  <c r="U1166" i="15" s="1"/>
  <c r="T418" i="13"/>
  <c r="U418" i="13" s="1"/>
  <c r="T958" i="13"/>
  <c r="V958" i="13" s="1"/>
  <c r="V1069" i="13"/>
  <c r="T269" i="15"/>
  <c r="U269" i="15" s="1"/>
  <c r="V74" i="13"/>
  <c r="Y221" i="14"/>
  <c r="V415" i="15"/>
  <c r="T416" i="15" s="1"/>
  <c r="U416" i="15" s="1"/>
  <c r="T669" i="15"/>
  <c r="U669" i="15" s="1"/>
  <c r="T618" i="15"/>
  <c r="U618" i="15" s="1"/>
  <c r="T22" i="15"/>
  <c r="V22" i="15" s="1"/>
  <c r="T373" i="15"/>
  <c r="V373" i="15" s="1"/>
  <c r="T716" i="13"/>
  <c r="U716" i="13" s="1"/>
  <c r="V222" i="13"/>
  <c r="T314" i="13"/>
  <c r="V314" i="13" s="1"/>
  <c r="X182" i="14"/>
  <c r="Z182" i="14" s="1"/>
  <c r="V119" i="13"/>
  <c r="T120" i="13" s="1"/>
  <c r="U120" i="13" s="1"/>
  <c r="X384" i="14"/>
  <c r="Y384" i="14" s="1"/>
  <c r="T1112" i="13"/>
  <c r="U1112" i="13" s="1"/>
  <c r="T64" i="15"/>
  <c r="U64" i="15" s="1"/>
  <c r="T165" i="13"/>
  <c r="U165" i="13" s="1"/>
  <c r="V1076" i="15"/>
  <c r="T1076" i="15"/>
  <c r="U1076" i="15" s="1"/>
  <c r="V1020" i="13"/>
  <c r="Y25" i="14"/>
  <c r="V817" i="15"/>
  <c r="V470" i="13"/>
  <c r="T471" i="13" s="1"/>
  <c r="U471" i="13" s="1"/>
  <c r="T26" i="13"/>
  <c r="U26" i="13" s="1"/>
  <c r="T1119" i="15"/>
  <c r="U1119" i="15" s="1"/>
  <c r="U574" i="13"/>
  <c r="U864" i="15"/>
  <c r="T224" i="15"/>
  <c r="V224" i="15" s="1"/>
  <c r="U270" i="13"/>
  <c r="U869" i="13"/>
  <c r="V771" i="15"/>
  <c r="T967" i="15"/>
  <c r="U967" i="15" s="1"/>
  <c r="U921" i="15"/>
  <c r="Z383" i="14"/>
  <c r="T1218" i="13"/>
  <c r="U1218" i="13" s="1"/>
  <c r="T670" i="13"/>
  <c r="U670" i="13" s="1"/>
  <c r="X279" i="14"/>
  <c r="Y279" i="14" s="1"/>
  <c r="T1167" i="13"/>
  <c r="V1167" i="13" s="1"/>
  <c r="Y485" i="14"/>
  <c r="T918" i="13"/>
  <c r="V918" i="13" s="1"/>
  <c r="V64" i="15" l="1"/>
  <c r="U468" i="15"/>
  <c r="V468" i="15"/>
  <c r="V520" i="15"/>
  <c r="U520" i="15"/>
  <c r="T521" i="15" s="1"/>
  <c r="V521" i="15" s="1"/>
  <c r="T1287" i="15"/>
  <c r="V1287" i="15" s="1"/>
  <c r="V567" i="15"/>
  <c r="U567" i="15"/>
  <c r="Z384" i="14"/>
  <c r="X385" i="14" s="1"/>
  <c r="Z385" i="14" s="1"/>
  <c r="V517" i="13"/>
  <c r="T518" i="13" s="1"/>
  <c r="V471" i="13"/>
  <c r="T472" i="13" s="1"/>
  <c r="V472" i="13" s="1"/>
  <c r="U224" i="15"/>
  <c r="Z70" i="14"/>
  <c r="X71" i="14" s="1"/>
  <c r="Y71" i="14" s="1"/>
  <c r="V670" i="13"/>
  <c r="T671" i="13" s="1"/>
  <c r="V671" i="13" s="1"/>
  <c r="U958" i="13"/>
  <c r="T959" i="13" s="1"/>
  <c r="V959" i="13" s="1"/>
  <c r="U314" i="13"/>
  <c r="T315" i="13" s="1"/>
  <c r="V315" i="13" s="1"/>
  <c r="V1286" i="15"/>
  <c r="U918" i="13"/>
  <c r="V669" i="15"/>
  <c r="U1219" i="15"/>
  <c r="V1166" i="15"/>
  <c r="V1021" i="13"/>
  <c r="T65" i="15"/>
  <c r="V65" i="15" s="1"/>
  <c r="T469" i="15"/>
  <c r="V469" i="15" s="1"/>
  <c r="V75" i="13"/>
  <c r="T1167" i="15"/>
  <c r="V1167" i="15" s="1"/>
  <c r="V1070" i="13"/>
  <c r="T1022" i="13"/>
  <c r="V1022" i="13" s="1"/>
  <c r="T1077" i="15"/>
  <c r="V1077" i="15" s="1"/>
  <c r="T670" i="15"/>
  <c r="U670" i="15" s="1"/>
  <c r="V1119" i="15"/>
  <c r="V416" i="15"/>
  <c r="T417" i="15" s="1"/>
  <c r="U417" i="15" s="1"/>
  <c r="V967" i="15"/>
  <c r="T818" i="13"/>
  <c r="V818" i="13" s="1"/>
  <c r="U119" i="15"/>
  <c r="V716" i="13"/>
  <c r="T717" i="13" s="1"/>
  <c r="U717" i="13" s="1"/>
  <c r="U316" i="15"/>
  <c r="Z327" i="14"/>
  <c r="T870" i="13"/>
  <c r="V870" i="13" s="1"/>
  <c r="V26" i="13"/>
  <c r="T27" i="13" s="1"/>
  <c r="V27" i="13" s="1"/>
  <c r="U373" i="15"/>
  <c r="U1287" i="15"/>
  <c r="V164" i="15"/>
  <c r="U1167" i="13"/>
  <c r="V269" i="15"/>
  <c r="V1218" i="13"/>
  <c r="T1219" i="13" s="1"/>
  <c r="U1219" i="13" s="1"/>
  <c r="V1112" i="13"/>
  <c r="U22" i="15"/>
  <c r="Y124" i="14"/>
  <c r="T1070" i="13"/>
  <c r="U1070" i="13" s="1"/>
  <c r="T818" i="15"/>
  <c r="U818" i="15" s="1"/>
  <c r="V726" i="15"/>
  <c r="T727" i="15" s="1"/>
  <c r="Z279" i="14"/>
  <c r="T575" i="13"/>
  <c r="U575" i="13" s="1"/>
  <c r="V120" i="13"/>
  <c r="T271" i="13"/>
  <c r="U271" i="13" s="1"/>
  <c r="Y182" i="14"/>
  <c r="V418" i="13"/>
  <c r="T419" i="13" s="1"/>
  <c r="U419" i="13" s="1"/>
  <c r="T769" i="13"/>
  <c r="V769" i="13" s="1"/>
  <c r="T865" i="15"/>
  <c r="V865" i="15" s="1"/>
  <c r="T772" i="15"/>
  <c r="U772" i="15" s="1"/>
  <c r="V618" i="15"/>
  <c r="T223" i="13"/>
  <c r="U223" i="13" s="1"/>
  <c r="X26" i="14"/>
  <c r="Z26" i="14" s="1"/>
  <c r="T1016" i="15"/>
  <c r="U1016" i="15" s="1"/>
  <c r="X433" i="14"/>
  <c r="Z433" i="14" s="1"/>
  <c r="V614" i="13"/>
  <c r="T615" i="13" s="1"/>
  <c r="U615" i="13" s="1"/>
  <c r="T377" i="13"/>
  <c r="V377" i="13" s="1"/>
  <c r="T75" i="13"/>
  <c r="U75" i="13" s="1"/>
  <c r="T919" i="13"/>
  <c r="U919" i="13" s="1"/>
  <c r="T568" i="15"/>
  <c r="U568" i="15" s="1"/>
  <c r="X486" i="14"/>
  <c r="Y486" i="14" s="1"/>
  <c r="T922" i="15"/>
  <c r="V922" i="15" s="1"/>
  <c r="T225" i="15"/>
  <c r="V225" i="15" s="1"/>
  <c r="X222" i="14"/>
  <c r="Z222" i="14" s="1"/>
  <c r="V165" i="13"/>
  <c r="T166" i="13" s="1"/>
  <c r="U166" i="13" s="1"/>
  <c r="V518" i="13" l="1"/>
  <c r="U518" i="13"/>
  <c r="V568" i="15"/>
  <c r="V818" i="15"/>
  <c r="V772" i="15"/>
  <c r="T773" i="15" s="1"/>
  <c r="U773" i="15" s="1"/>
  <c r="V271" i="13"/>
  <c r="T1220" i="15"/>
  <c r="U1220" i="15" s="1"/>
  <c r="T272" i="13"/>
  <c r="V272" i="13" s="1"/>
  <c r="V727" i="15"/>
  <c r="U727" i="15"/>
  <c r="T616" i="13"/>
  <c r="U616" i="13" s="1"/>
  <c r="T1220" i="13"/>
  <c r="U1220" i="13" s="1"/>
  <c r="T569" i="15"/>
  <c r="V569" i="15" s="1"/>
  <c r="T1113" i="13"/>
  <c r="U1113" i="13" s="1"/>
  <c r="T120" i="15"/>
  <c r="U120" i="15" s="1"/>
  <c r="V166" i="13"/>
  <c r="T167" i="13" s="1"/>
  <c r="U818" i="13"/>
  <c r="V717" i="13"/>
  <c r="U27" i="13"/>
  <c r="T23" i="15"/>
  <c r="U23" i="15" s="1"/>
  <c r="U959" i="13"/>
  <c r="T270" i="15"/>
  <c r="U270" i="15" s="1"/>
  <c r="V1219" i="13"/>
  <c r="T1168" i="13"/>
  <c r="U1168" i="13" s="1"/>
  <c r="V575" i="13"/>
  <c r="T576" i="13" s="1"/>
  <c r="U576" i="13" s="1"/>
  <c r="T165" i="15"/>
  <c r="U165" i="15" s="1"/>
  <c r="Z71" i="14"/>
  <c r="X72" i="14" s="1"/>
  <c r="Z72" i="14" s="1"/>
  <c r="Y385" i="14"/>
  <c r="X280" i="14"/>
  <c r="Y280" i="14" s="1"/>
  <c r="T374" i="15"/>
  <c r="U374" i="15" s="1"/>
  <c r="V1016" i="15"/>
  <c r="U377" i="13"/>
  <c r="T1288" i="15"/>
  <c r="V1288" i="15" s="1"/>
  <c r="V919" i="13"/>
  <c r="T920" i="13" s="1"/>
  <c r="V417" i="15"/>
  <c r="U865" i="15"/>
  <c r="T76" i="13"/>
  <c r="U76" i="13" s="1"/>
  <c r="T519" i="13"/>
  <c r="U519" i="13" s="1"/>
  <c r="Y433" i="14"/>
  <c r="T619" i="15"/>
  <c r="U619" i="15" s="1"/>
  <c r="U1077" i="15"/>
  <c r="U1022" i="13"/>
  <c r="U1167" i="15"/>
  <c r="X125" i="14"/>
  <c r="Y125" i="14" s="1"/>
  <c r="Y222" i="14"/>
  <c r="U472" i="13"/>
  <c r="V419" i="13"/>
  <c r="V615" i="13"/>
  <c r="T1120" i="15"/>
  <c r="U1120" i="15" s="1"/>
  <c r="U870" i="13"/>
  <c r="V670" i="15"/>
  <c r="U469" i="15"/>
  <c r="U225" i="15"/>
  <c r="U922" i="15"/>
  <c r="T968" i="15"/>
  <c r="U968" i="15" s="1"/>
  <c r="V223" i="13"/>
  <c r="T224" i="13"/>
  <c r="U224" i="13" s="1"/>
  <c r="Z486" i="14"/>
  <c r="U521" i="15"/>
  <c r="X183" i="14"/>
  <c r="Y183" i="14" s="1"/>
  <c r="T121" i="13"/>
  <c r="U121" i="13" s="1"/>
  <c r="X328" i="14"/>
  <c r="Y328" i="14" s="1"/>
  <c r="U315" i="13"/>
  <c r="T819" i="15"/>
  <c r="V819" i="15" s="1"/>
  <c r="T317" i="15"/>
  <c r="U317" i="15" s="1"/>
  <c r="U671" i="13"/>
  <c r="U65" i="15"/>
  <c r="U769" i="13"/>
  <c r="Y26" i="14"/>
  <c r="T1071" i="13"/>
  <c r="U1071" i="13" s="1"/>
  <c r="V1113" i="13" l="1"/>
  <c r="V1220" i="15"/>
  <c r="T1221" i="15" s="1"/>
  <c r="U1221" i="15" s="1"/>
  <c r="V120" i="15"/>
  <c r="V576" i="13"/>
  <c r="V1168" i="13"/>
  <c r="T418" i="15"/>
  <c r="U418" i="15" s="1"/>
  <c r="V616" i="13"/>
  <c r="T617" i="13" s="1"/>
  <c r="U617" i="13" s="1"/>
  <c r="V270" i="15"/>
  <c r="T271" i="15" s="1"/>
  <c r="U271" i="15" s="1"/>
  <c r="V224" i="13"/>
  <c r="T225" i="13" s="1"/>
  <c r="V225" i="13" s="1"/>
  <c r="T671" i="15"/>
  <c r="U671" i="15" s="1"/>
  <c r="T121" i="15"/>
  <c r="V121" i="15" s="1"/>
  <c r="X184" i="14"/>
  <c r="Y184" i="14" s="1"/>
  <c r="U920" i="13"/>
  <c r="V920" i="13"/>
  <c r="T1072" i="13"/>
  <c r="V1072" i="13" s="1"/>
  <c r="T1221" i="13"/>
  <c r="V1221" i="13" s="1"/>
  <c r="T577" i="13"/>
  <c r="V577" i="13" s="1"/>
  <c r="U167" i="13"/>
  <c r="V167" i="13"/>
  <c r="T28" i="13"/>
  <c r="U28" i="13" s="1"/>
  <c r="Y72" i="14"/>
  <c r="T718" i="13"/>
  <c r="U718" i="13" s="1"/>
  <c r="T1078" i="15"/>
  <c r="V1078" i="15" s="1"/>
  <c r="X27" i="14"/>
  <c r="Z27" i="14" s="1"/>
  <c r="V1220" i="13"/>
  <c r="T470" i="15"/>
  <c r="V470" i="15" s="1"/>
  <c r="V23" i="15"/>
  <c r="U569" i="15"/>
  <c r="Z328" i="14"/>
  <c r="X329" i="14" s="1"/>
  <c r="Y329" i="14" s="1"/>
  <c r="X487" i="14"/>
  <c r="Y487" i="14" s="1"/>
  <c r="T1023" i="13"/>
  <c r="V1023" i="13" s="1"/>
  <c r="V773" i="15"/>
  <c r="V374" i="15"/>
  <c r="V76" i="13"/>
  <c r="X386" i="14"/>
  <c r="Y386" i="14" s="1"/>
  <c r="T473" i="13"/>
  <c r="V473" i="13" s="1"/>
  <c r="T866" i="15"/>
  <c r="U866" i="15" s="1"/>
  <c r="T728" i="15"/>
  <c r="U728" i="15" s="1"/>
  <c r="T871" i="13"/>
  <c r="V871" i="13" s="1"/>
  <c r="V1071" i="13"/>
  <c r="T770" i="13"/>
  <c r="U770" i="13" s="1"/>
  <c r="V519" i="13"/>
  <c r="T672" i="13"/>
  <c r="V672" i="13" s="1"/>
  <c r="V317" i="15"/>
  <c r="X223" i="14"/>
  <c r="Z223" i="14" s="1"/>
  <c r="V1120" i="15"/>
  <c r="V121" i="13"/>
  <c r="T226" i="15"/>
  <c r="V226" i="15" s="1"/>
  <c r="X434" i="14"/>
  <c r="Z434" i="14" s="1"/>
  <c r="Z183" i="14"/>
  <c r="T66" i="15"/>
  <c r="U66" i="15" s="1"/>
  <c r="V968" i="15"/>
  <c r="T969" i="15" s="1"/>
  <c r="U969" i="15" s="1"/>
  <c r="T420" i="13"/>
  <c r="U420" i="13" s="1"/>
  <c r="T378" i="13"/>
  <c r="V378" i="13" s="1"/>
  <c r="T819" i="13"/>
  <c r="V819" i="13" s="1"/>
  <c r="T1114" i="13"/>
  <c r="U1114" i="13" s="1"/>
  <c r="V619" i="15"/>
  <c r="U272" i="13"/>
  <c r="T620" i="15"/>
  <c r="V620" i="15" s="1"/>
  <c r="T522" i="15"/>
  <c r="U522" i="15" s="1"/>
  <c r="Z125" i="14"/>
  <c r="U1288" i="15"/>
  <c r="T1017" i="15"/>
  <c r="U1017" i="15" s="1"/>
  <c r="U819" i="15"/>
  <c r="T316" i="13"/>
  <c r="V316" i="13" s="1"/>
  <c r="T923" i="15"/>
  <c r="V923" i="15" s="1"/>
  <c r="T1168" i="15"/>
  <c r="V1168" i="15" s="1"/>
  <c r="T960" i="13"/>
  <c r="V960" i="13" s="1"/>
  <c r="Z280" i="14"/>
  <c r="V165" i="15"/>
  <c r="V28" i="13" l="1"/>
  <c r="U1023" i="13"/>
  <c r="V770" i="13"/>
  <c r="T771" i="13" s="1"/>
  <c r="U771" i="13" s="1"/>
  <c r="Z184" i="14"/>
  <c r="X185" i="14" s="1"/>
  <c r="Y185" i="14" s="1"/>
  <c r="V617" i="13"/>
  <c r="T618" i="13" s="1"/>
  <c r="V618" i="13" s="1"/>
  <c r="Y434" i="14"/>
  <c r="V418" i="15"/>
  <c r="T419" i="15" s="1"/>
  <c r="U672" i="13"/>
  <c r="T673" i="13" s="1"/>
  <c r="V673" i="13" s="1"/>
  <c r="U923" i="15"/>
  <c r="T924" i="15" s="1"/>
  <c r="V924" i="15" s="1"/>
  <c r="T1169" i="13"/>
  <c r="U1169" i="13" s="1"/>
  <c r="V671" i="15"/>
  <c r="T672" i="15" s="1"/>
  <c r="V672" i="15" s="1"/>
  <c r="T122" i="13"/>
  <c r="U122" i="13" s="1"/>
  <c r="V1221" i="15"/>
  <c r="T1222" i="15" s="1"/>
  <c r="U1222" i="15" s="1"/>
  <c r="Z487" i="14"/>
  <c r="X488" i="14" s="1"/>
  <c r="Y488" i="14" s="1"/>
  <c r="T921" i="13"/>
  <c r="V921" i="13" s="1"/>
  <c r="U378" i="13"/>
  <c r="U1221" i="13"/>
  <c r="U316" i="13"/>
  <c r="U470" i="15"/>
  <c r="T375" i="15"/>
  <c r="U375" i="15" s="1"/>
  <c r="U1072" i="13"/>
  <c r="T168" i="13"/>
  <c r="V168" i="13" s="1"/>
  <c r="V866" i="15"/>
  <c r="U620" i="15"/>
  <c r="T166" i="15"/>
  <c r="U166" i="15" s="1"/>
  <c r="X126" i="14"/>
  <c r="Y126" i="14" s="1"/>
  <c r="V66" i="15"/>
  <c r="U473" i="13"/>
  <c r="T520" i="13"/>
  <c r="U520" i="13" s="1"/>
  <c r="V271" i="15"/>
  <c r="T820" i="15"/>
  <c r="U820" i="15" s="1"/>
  <c r="T273" i="13"/>
  <c r="V273" i="13" s="1"/>
  <c r="Y27" i="14"/>
  <c r="U577" i="13"/>
  <c r="U225" i="13"/>
  <c r="V728" i="15"/>
  <c r="Y223" i="14"/>
  <c r="T774" i="15"/>
  <c r="U774" i="15" s="1"/>
  <c r="T570" i="15"/>
  <c r="U570" i="15" s="1"/>
  <c r="V522" i="15"/>
  <c r="T523" i="15" s="1"/>
  <c r="U523" i="15" s="1"/>
  <c r="T1024" i="13"/>
  <c r="V1024" i="13" s="1"/>
  <c r="T318" i="15"/>
  <c r="U318" i="15" s="1"/>
  <c r="Z329" i="14"/>
  <c r="X330" i="14" s="1"/>
  <c r="Z330" i="14" s="1"/>
  <c r="U960" i="13"/>
  <c r="V1114" i="13"/>
  <c r="Z386" i="14"/>
  <c r="U1078" i="15"/>
  <c r="T1289" i="15"/>
  <c r="U1289" i="15" s="1"/>
  <c r="X435" i="14"/>
  <c r="Z435" i="14" s="1"/>
  <c r="V969" i="15"/>
  <c r="V1017" i="15"/>
  <c r="X281" i="14"/>
  <c r="Y281" i="14" s="1"/>
  <c r="V420" i="13"/>
  <c r="T421" i="13" s="1"/>
  <c r="V421" i="13" s="1"/>
  <c r="T77" i="13"/>
  <c r="U77" i="13" s="1"/>
  <c r="T29" i="13"/>
  <c r="V29" i="13" s="1"/>
  <c r="U1168" i="15"/>
  <c r="U226" i="15"/>
  <c r="T1121" i="15"/>
  <c r="U1121" i="15" s="1"/>
  <c r="T24" i="15"/>
  <c r="U24" i="15" s="1"/>
  <c r="U819" i="13"/>
  <c r="U871" i="13"/>
  <c r="X73" i="14"/>
  <c r="Y73" i="14" s="1"/>
  <c r="V718" i="13"/>
  <c r="U121" i="15"/>
  <c r="T1223" i="15" l="1"/>
  <c r="U1223" i="15" s="1"/>
  <c r="V375" i="15"/>
  <c r="V1222" i="15"/>
  <c r="V419" i="15"/>
  <c r="U419" i="15"/>
  <c r="T420" i="15" s="1"/>
  <c r="U420" i="15" s="1"/>
  <c r="V122" i="13"/>
  <c r="T123" i="13" s="1"/>
  <c r="U273" i="13"/>
  <c r="T274" i="13" s="1"/>
  <c r="V274" i="13" s="1"/>
  <c r="V570" i="15"/>
  <c r="T571" i="15" s="1"/>
  <c r="V1289" i="15"/>
  <c r="U168" i="13"/>
  <c r="T169" i="13" s="1"/>
  <c r="V169" i="13" s="1"/>
  <c r="X387" i="14"/>
  <c r="Y387" i="14" s="1"/>
  <c r="T1018" i="15"/>
  <c r="U1018" i="15" s="1"/>
  <c r="T719" i="13"/>
  <c r="U719" i="13" s="1"/>
  <c r="V1169" i="13"/>
  <c r="T1170" i="13" s="1"/>
  <c r="U1170" i="13" s="1"/>
  <c r="U672" i="15"/>
  <c r="T122" i="15"/>
  <c r="V122" i="15" s="1"/>
  <c r="U673" i="13"/>
  <c r="Z73" i="14"/>
  <c r="Z185" i="14"/>
  <c r="X186" i="14" s="1"/>
  <c r="Y186" i="14" s="1"/>
  <c r="T474" i="13"/>
  <c r="V474" i="13" s="1"/>
  <c r="T317" i="13"/>
  <c r="V317" i="13" s="1"/>
  <c r="T67" i="15"/>
  <c r="U67" i="15" s="1"/>
  <c r="T376" i="15"/>
  <c r="V376" i="15" s="1"/>
  <c r="T1222" i="13"/>
  <c r="V1222" i="13" s="1"/>
  <c r="T673" i="15"/>
  <c r="U673" i="15" s="1"/>
  <c r="V523" i="15"/>
  <c r="X224" i="14"/>
  <c r="Z224" i="14" s="1"/>
  <c r="T226" i="13"/>
  <c r="V226" i="13" s="1"/>
  <c r="T379" i="13"/>
  <c r="V379" i="13" s="1"/>
  <c r="V1223" i="15"/>
  <c r="T1224" i="15" s="1"/>
  <c r="U1224" i="15" s="1"/>
  <c r="V771" i="13"/>
  <c r="T1073" i="13"/>
  <c r="V1073" i="13" s="1"/>
  <c r="T578" i="13"/>
  <c r="V578" i="13" s="1"/>
  <c r="U618" i="13"/>
  <c r="T970" i="15"/>
  <c r="U970" i="15" s="1"/>
  <c r="V24" i="15"/>
  <c r="Y330" i="14"/>
  <c r="T1079" i="15"/>
  <c r="V1079" i="15" s="1"/>
  <c r="T961" i="13"/>
  <c r="V961" i="13" s="1"/>
  <c r="X28" i="14"/>
  <c r="Y28" i="14" s="1"/>
  <c r="U921" i="13"/>
  <c r="V77" i="13"/>
  <c r="T1115" i="13"/>
  <c r="U1115" i="13" s="1"/>
  <c r="T1290" i="15"/>
  <c r="V1290" i="15" s="1"/>
  <c r="T471" i="15"/>
  <c r="U471" i="15" s="1"/>
  <c r="T1169" i="15"/>
  <c r="V1169" i="15" s="1"/>
  <c r="Y435" i="14"/>
  <c r="V1121" i="15"/>
  <c r="T1122" i="15" s="1"/>
  <c r="V1122" i="15" s="1"/>
  <c r="Z281" i="14"/>
  <c r="X282" i="14" s="1"/>
  <c r="Y282" i="14" s="1"/>
  <c r="Z126" i="14"/>
  <c r="U1024" i="13"/>
  <c r="U29" i="13"/>
  <c r="T621" i="15"/>
  <c r="V621" i="15" s="1"/>
  <c r="U924" i="15"/>
  <c r="V166" i="15"/>
  <c r="T167" i="15" s="1"/>
  <c r="U167" i="15" s="1"/>
  <c r="T729" i="15"/>
  <c r="U729" i="15" s="1"/>
  <c r="T272" i="15"/>
  <c r="U272" i="15" s="1"/>
  <c r="T872" i="13"/>
  <c r="V872" i="13" s="1"/>
  <c r="Z488" i="14"/>
  <c r="U421" i="13"/>
  <c r="T867" i="15"/>
  <c r="U867" i="15" s="1"/>
  <c r="T820" i="13"/>
  <c r="U820" i="13" s="1"/>
  <c r="V774" i="15"/>
  <c r="T775" i="15" s="1"/>
  <c r="T227" i="15"/>
  <c r="V227" i="15" s="1"/>
  <c r="V820" i="15"/>
  <c r="T821" i="15" s="1"/>
  <c r="V318" i="15"/>
  <c r="V520" i="13"/>
  <c r="T521" i="13" s="1"/>
  <c r="V719" i="13" l="1"/>
  <c r="T720" i="13" s="1"/>
  <c r="V720" i="13" s="1"/>
  <c r="V1170" i="13"/>
  <c r="V471" i="15"/>
  <c r="T1171" i="13"/>
  <c r="V1171" i="13" s="1"/>
  <c r="V571" i="15"/>
  <c r="U571" i="15"/>
  <c r="T572" i="15" s="1"/>
  <c r="U572" i="15" s="1"/>
  <c r="V775" i="15"/>
  <c r="U775" i="15"/>
  <c r="V123" i="13"/>
  <c r="U123" i="13"/>
  <c r="T124" i="13" s="1"/>
  <c r="U124" i="13" s="1"/>
  <c r="Y224" i="14"/>
  <c r="X225" i="14" s="1"/>
  <c r="Z225" i="14" s="1"/>
  <c r="T78" i="13"/>
  <c r="U78" i="13" s="1"/>
  <c r="U1222" i="13"/>
  <c r="T1223" i="13" s="1"/>
  <c r="V1223" i="13" s="1"/>
  <c r="V729" i="15"/>
  <c r="T730" i="15" s="1"/>
  <c r="V730" i="15" s="1"/>
  <c r="V1018" i="15"/>
  <c r="T1019" i="15" s="1"/>
  <c r="Z387" i="14"/>
  <c r="X388" i="14" s="1"/>
  <c r="V1115" i="13"/>
  <c r="U521" i="13"/>
  <c r="V521" i="13"/>
  <c r="T472" i="15"/>
  <c r="V472" i="15" s="1"/>
  <c r="V821" i="15"/>
  <c r="U821" i="15"/>
  <c r="T821" i="13"/>
  <c r="U821" i="13" s="1"/>
  <c r="U872" i="13"/>
  <c r="U379" i="13"/>
  <c r="U1079" i="15"/>
  <c r="U376" i="15"/>
  <c r="U122" i="15"/>
  <c r="X74" i="14"/>
  <c r="Y74" i="14" s="1"/>
  <c r="V167" i="15"/>
  <c r="T168" i="15" s="1"/>
  <c r="U168" i="15" s="1"/>
  <c r="Z186" i="14"/>
  <c r="V1224" i="15"/>
  <c r="T1225" i="15" s="1"/>
  <c r="U1225" i="15" s="1"/>
  <c r="U226" i="13"/>
  <c r="T1116" i="13"/>
  <c r="U1116" i="13" s="1"/>
  <c r="U169" i="13"/>
  <c r="V970" i="15"/>
  <c r="T971" i="15" s="1"/>
  <c r="U971" i="15" s="1"/>
  <c r="U961" i="13"/>
  <c r="T524" i="15"/>
  <c r="U524" i="15" s="1"/>
  <c r="T674" i="13"/>
  <c r="V674" i="13" s="1"/>
  <c r="Z282" i="14"/>
  <c r="U1122" i="15"/>
  <c r="T776" i="15"/>
  <c r="U776" i="15" s="1"/>
  <c r="V420" i="15"/>
  <c r="T922" i="13"/>
  <c r="U922" i="13" s="1"/>
  <c r="T619" i="13"/>
  <c r="U619" i="13" s="1"/>
  <c r="U720" i="13"/>
  <c r="X331" i="14"/>
  <c r="Z331" i="14" s="1"/>
  <c r="Z28" i="14"/>
  <c r="X29" i="14" s="1"/>
  <c r="U578" i="13"/>
  <c r="U317" i="13"/>
  <c r="V67" i="15"/>
  <c r="T68" i="15" s="1"/>
  <c r="U68" i="15" s="1"/>
  <c r="U1290" i="15"/>
  <c r="X436" i="14"/>
  <c r="Y436" i="14" s="1"/>
  <c r="T30" i="13"/>
  <c r="U30" i="13" s="1"/>
  <c r="U1169" i="15"/>
  <c r="T772" i="13"/>
  <c r="U772" i="13" s="1"/>
  <c r="V272" i="15"/>
  <c r="U227" i="15"/>
  <c r="U621" i="15"/>
  <c r="T1025" i="13"/>
  <c r="U1025" i="13" s="1"/>
  <c r="T319" i="15"/>
  <c r="U319" i="15" s="1"/>
  <c r="V673" i="15"/>
  <c r="X489" i="14"/>
  <c r="Y489" i="14" s="1"/>
  <c r="V820" i="13"/>
  <c r="X127" i="14"/>
  <c r="Y127" i="14" s="1"/>
  <c r="T422" i="13"/>
  <c r="U422" i="13" s="1"/>
  <c r="T25" i="15"/>
  <c r="U25" i="15" s="1"/>
  <c r="U274" i="13"/>
  <c r="T925" i="15"/>
  <c r="V925" i="15" s="1"/>
  <c r="U1073" i="13"/>
  <c r="U474" i="13"/>
  <c r="V867" i="15"/>
  <c r="T868" i="15" s="1"/>
  <c r="U1171" i="13" l="1"/>
  <c r="T1172" i="13" s="1"/>
  <c r="V1172" i="13" s="1"/>
  <c r="V25" i="15"/>
  <c r="V1019" i="15"/>
  <c r="U1019" i="15"/>
  <c r="Z388" i="14"/>
  <c r="Y388" i="14"/>
  <c r="X389" i="14" s="1"/>
  <c r="Z389" i="14" s="1"/>
  <c r="V124" i="13"/>
  <c r="T125" i="13" s="1"/>
  <c r="V125" i="13" s="1"/>
  <c r="V821" i="13"/>
  <c r="T822" i="13" s="1"/>
  <c r="V822" i="13" s="1"/>
  <c r="Z74" i="14"/>
  <c r="X75" i="14" s="1"/>
  <c r="Z75" i="14" s="1"/>
  <c r="V1116" i="13"/>
  <c r="Z436" i="14"/>
  <c r="X437" i="14" s="1"/>
  <c r="Z437" i="14" s="1"/>
  <c r="Z489" i="14"/>
  <c r="X490" i="14" s="1"/>
  <c r="Z490" i="14" s="1"/>
  <c r="U472" i="15"/>
  <c r="T473" i="15" s="1"/>
  <c r="V473" i="15" s="1"/>
  <c r="V422" i="13"/>
  <c r="T423" i="13" s="1"/>
  <c r="V423" i="13" s="1"/>
  <c r="V78" i="13"/>
  <c r="T79" i="13" s="1"/>
  <c r="V1225" i="15"/>
  <c r="T1226" i="15" s="1"/>
  <c r="U1226" i="15" s="1"/>
  <c r="T1117" i="13"/>
  <c r="U1117" i="13" s="1"/>
  <c r="V868" i="15"/>
  <c r="U868" i="15"/>
  <c r="Y29" i="14"/>
  <c r="Z29" i="14"/>
  <c r="T227" i="13"/>
  <c r="V227" i="13" s="1"/>
  <c r="T377" i="15"/>
  <c r="V377" i="15" s="1"/>
  <c r="T579" i="13"/>
  <c r="U579" i="13" s="1"/>
  <c r="U1223" i="13"/>
  <c r="V572" i="15"/>
  <c r="T873" i="13"/>
  <c r="U873" i="13" s="1"/>
  <c r="V168" i="15"/>
  <c r="T169" i="15" s="1"/>
  <c r="V169" i="15" s="1"/>
  <c r="V772" i="13"/>
  <c r="T773" i="13" s="1"/>
  <c r="V773" i="13" s="1"/>
  <c r="T822" i="15"/>
  <c r="V822" i="15" s="1"/>
  <c r="V1025" i="13"/>
  <c r="T1026" i="13" s="1"/>
  <c r="U1026" i="13" s="1"/>
  <c r="Y331" i="14"/>
  <c r="T1291" i="15"/>
  <c r="U1291" i="15" s="1"/>
  <c r="V619" i="13"/>
  <c r="U730" i="15"/>
  <c r="V68" i="15"/>
  <c r="T69" i="15" s="1"/>
  <c r="V69" i="15" s="1"/>
  <c r="T622" i="15"/>
  <c r="U622" i="15" s="1"/>
  <c r="V922" i="13"/>
  <c r="T923" i="13" s="1"/>
  <c r="T275" i="13"/>
  <c r="V275" i="13" s="1"/>
  <c r="T26" i="15"/>
  <c r="V26" i="15" s="1"/>
  <c r="T721" i="13"/>
  <c r="U721" i="13" s="1"/>
  <c r="V776" i="15"/>
  <c r="T777" i="15" s="1"/>
  <c r="V777" i="15" s="1"/>
  <c r="T1170" i="15"/>
  <c r="U1170" i="15" s="1"/>
  <c r="T962" i="13"/>
  <c r="V962" i="13" s="1"/>
  <c r="T273" i="15"/>
  <c r="U273" i="15" s="1"/>
  <c r="X283" i="14"/>
  <c r="Y283" i="14" s="1"/>
  <c r="T674" i="15"/>
  <c r="U674" i="15" s="1"/>
  <c r="X187" i="14"/>
  <c r="Y187" i="14" s="1"/>
  <c r="T318" i="13"/>
  <c r="V318" i="13" s="1"/>
  <c r="V971" i="15"/>
  <c r="T972" i="15" s="1"/>
  <c r="U972" i="15" s="1"/>
  <c r="T1123" i="15"/>
  <c r="U1123" i="15" s="1"/>
  <c r="T522" i="13"/>
  <c r="V522" i="13" s="1"/>
  <c r="U925" i="15"/>
  <c r="Y225" i="14"/>
  <c r="T1020" i="15"/>
  <c r="V1020" i="15" s="1"/>
  <c r="T475" i="13"/>
  <c r="V475" i="13" s="1"/>
  <c r="T1074" i="13"/>
  <c r="U1074" i="13" s="1"/>
  <c r="T380" i="13"/>
  <c r="U380" i="13" s="1"/>
  <c r="V30" i="13"/>
  <c r="T170" i="13"/>
  <c r="U170" i="13" s="1"/>
  <c r="Z127" i="14"/>
  <c r="X128" i="14" s="1"/>
  <c r="Z128" i="14" s="1"/>
  <c r="V319" i="15"/>
  <c r="T320" i="15" s="1"/>
  <c r="T421" i="15"/>
  <c r="U421" i="15" s="1"/>
  <c r="T1080" i="15"/>
  <c r="U1080" i="15" s="1"/>
  <c r="V524" i="15"/>
  <c r="T228" i="15"/>
  <c r="V228" i="15" s="1"/>
  <c r="U674" i="13"/>
  <c r="T123" i="15"/>
  <c r="U123" i="15" s="1"/>
  <c r="V79" i="13" l="1"/>
  <c r="T80" i="13" s="1"/>
  <c r="U80" i="13" s="1"/>
  <c r="U79" i="13"/>
  <c r="V170" i="13"/>
  <c r="V873" i="13"/>
  <c r="U228" i="15"/>
  <c r="V273" i="15"/>
  <c r="V721" i="13"/>
  <c r="T171" i="13"/>
  <c r="V171" i="13" s="1"/>
  <c r="V320" i="15"/>
  <c r="U320" i="15"/>
  <c r="T722" i="13"/>
  <c r="V722" i="13" s="1"/>
  <c r="U923" i="13"/>
  <c r="V923" i="13"/>
  <c r="T381" i="13"/>
  <c r="U381" i="13" s="1"/>
  <c r="X30" i="14"/>
  <c r="Y30" i="14" s="1"/>
  <c r="U473" i="15"/>
  <c r="U26" i="15"/>
  <c r="U69" i="15"/>
  <c r="Z283" i="14"/>
  <c r="V1026" i="13"/>
  <c r="X188" i="14"/>
  <c r="Y188" i="14" s="1"/>
  <c r="U962" i="13"/>
  <c r="Y437" i="14"/>
  <c r="T274" i="15"/>
  <c r="V274" i="15" s="1"/>
  <c r="Y389" i="14"/>
  <c r="Y75" i="14"/>
  <c r="V579" i="13"/>
  <c r="U777" i="15"/>
  <c r="U125" i="13"/>
  <c r="Y490" i="14"/>
  <c r="V1123" i="15"/>
  <c r="T1124" i="15" s="1"/>
  <c r="U1124" i="15" s="1"/>
  <c r="V1291" i="15"/>
  <c r="Z187" i="14"/>
  <c r="X332" i="14"/>
  <c r="Z332" i="14" s="1"/>
  <c r="U377" i="15"/>
  <c r="V421" i="15"/>
  <c r="T422" i="15" s="1"/>
  <c r="V422" i="15" s="1"/>
  <c r="T31" i="13"/>
  <c r="U31" i="13" s="1"/>
  <c r="V123" i="15"/>
  <c r="T124" i="15" s="1"/>
  <c r="U124" i="15" s="1"/>
  <c r="U275" i="13"/>
  <c r="U1172" i="13"/>
  <c r="Y128" i="14"/>
  <c r="V1080" i="15"/>
  <c r="U475" i="13"/>
  <c r="U773" i="13"/>
  <c r="T573" i="15"/>
  <c r="U573" i="15" s="1"/>
  <c r="U169" i="15"/>
  <c r="V972" i="15"/>
  <c r="U822" i="15"/>
  <c r="U227" i="13"/>
  <c r="T869" i="15"/>
  <c r="U869" i="15" s="1"/>
  <c r="V1074" i="13"/>
  <c r="U1020" i="15"/>
  <c r="V622" i="15"/>
  <c r="T623" i="15" s="1"/>
  <c r="U623" i="15" s="1"/>
  <c r="T620" i="13"/>
  <c r="U620" i="13" s="1"/>
  <c r="U822" i="13"/>
  <c r="V380" i="13"/>
  <c r="T229" i="15"/>
  <c r="V229" i="15" s="1"/>
  <c r="T874" i="13"/>
  <c r="U874" i="13" s="1"/>
  <c r="U522" i="13"/>
  <c r="T1224" i="13"/>
  <c r="U1224" i="13" s="1"/>
  <c r="U318" i="13"/>
  <c r="V1170" i="15"/>
  <c r="T1171" i="15" s="1"/>
  <c r="V1171" i="15" s="1"/>
  <c r="U423" i="13"/>
  <c r="X226" i="14"/>
  <c r="Z226" i="14" s="1"/>
  <c r="V1226" i="15"/>
  <c r="V1117" i="13"/>
  <c r="T731" i="15"/>
  <c r="U731" i="15" s="1"/>
  <c r="T675" i="13"/>
  <c r="U675" i="13" s="1"/>
  <c r="T525" i="15"/>
  <c r="U525" i="15" s="1"/>
  <c r="T926" i="15"/>
  <c r="V926" i="15" s="1"/>
  <c r="V674" i="15"/>
  <c r="T675" i="15" s="1"/>
  <c r="V675" i="15" s="1"/>
  <c r="V620" i="13" l="1"/>
  <c r="T621" i="13" s="1"/>
  <c r="V621" i="13" s="1"/>
  <c r="V573" i="15"/>
  <c r="U171" i="13"/>
  <c r="U926" i="15"/>
  <c r="T927" i="15" s="1"/>
  <c r="U927" i="15" s="1"/>
  <c r="V124" i="15"/>
  <c r="T125" i="15" s="1"/>
  <c r="X284" i="14"/>
  <c r="Y284" i="14" s="1"/>
  <c r="V623" i="15"/>
  <c r="U675" i="15"/>
  <c r="T676" i="15" s="1"/>
  <c r="V676" i="15" s="1"/>
  <c r="Z30" i="14"/>
  <c r="T624" i="15"/>
  <c r="V624" i="15" s="1"/>
  <c r="X31" i="14"/>
  <c r="Z31" i="14" s="1"/>
  <c r="V1027" i="13"/>
  <c r="V973" i="15"/>
  <c r="V1292" i="15"/>
  <c r="T476" i="13"/>
  <c r="V476" i="13" s="1"/>
  <c r="T1027" i="13"/>
  <c r="U1027" i="13" s="1"/>
  <c r="U1171" i="15"/>
  <c r="T70" i="15"/>
  <c r="V70" i="15" s="1"/>
  <c r="X491" i="14"/>
  <c r="Y491" i="14" s="1"/>
  <c r="V869" i="15"/>
  <c r="V381" i="13"/>
  <c r="T382" i="13" s="1"/>
  <c r="U382" i="13" s="1"/>
  <c r="T523" i="13"/>
  <c r="U523" i="13" s="1"/>
  <c r="V675" i="13"/>
  <c r="U422" i="15"/>
  <c r="V80" i="13"/>
  <c r="T81" i="13" s="1"/>
  <c r="V81" i="13" s="1"/>
  <c r="T778" i="15"/>
  <c r="U778" i="15" s="1"/>
  <c r="T474" i="15"/>
  <c r="V474" i="15" s="1"/>
  <c r="T580" i="13"/>
  <c r="U580" i="13" s="1"/>
  <c r="U722" i="13"/>
  <c r="T1227" i="15"/>
  <c r="U1227" i="15" s="1"/>
  <c r="T823" i="15"/>
  <c r="V823" i="15" s="1"/>
  <c r="T319" i="13"/>
  <c r="V319" i="13" s="1"/>
  <c r="V1124" i="15"/>
  <c r="T1125" i="15" s="1"/>
  <c r="U1125" i="15" s="1"/>
  <c r="Z188" i="14"/>
  <c r="V874" i="13"/>
  <c r="U229" i="15"/>
  <c r="X76" i="14"/>
  <c r="Z76" i="14" s="1"/>
  <c r="T1075" i="13"/>
  <c r="U1075" i="13" s="1"/>
  <c r="T973" i="15"/>
  <c r="U973" i="15" s="1"/>
  <c r="T172" i="13"/>
  <c r="V172" i="13" s="1"/>
  <c r="T228" i="13"/>
  <c r="V228" i="13" s="1"/>
  <c r="T378" i="15"/>
  <c r="U378" i="15" s="1"/>
  <c r="T1118" i="13"/>
  <c r="U1118" i="13" s="1"/>
  <c r="V1224" i="13"/>
  <c r="V525" i="15"/>
  <c r="T276" i="13"/>
  <c r="U276" i="13" s="1"/>
  <c r="V731" i="15"/>
  <c r="T732" i="15" s="1"/>
  <c r="V732" i="15" s="1"/>
  <c r="Y226" i="14"/>
  <c r="U274" i="15"/>
  <c r="T321" i="15"/>
  <c r="V321" i="15" s="1"/>
  <c r="T924" i="13"/>
  <c r="U924" i="13" s="1"/>
  <c r="T1173" i="13"/>
  <c r="U1173" i="13" s="1"/>
  <c r="T27" i="15"/>
  <c r="U27" i="15" s="1"/>
  <c r="X390" i="14"/>
  <c r="Z390" i="14" s="1"/>
  <c r="T170" i="15"/>
  <c r="V170" i="15" s="1"/>
  <c r="Y332" i="14"/>
  <c r="T1081" i="15"/>
  <c r="U1081" i="15" s="1"/>
  <c r="T1292" i="15"/>
  <c r="U1292" i="15" s="1"/>
  <c r="X129" i="14"/>
  <c r="Z129" i="14" s="1"/>
  <c r="T126" i="13"/>
  <c r="U126" i="13" s="1"/>
  <c r="T823" i="13"/>
  <c r="V823" i="13" s="1"/>
  <c r="T424" i="13"/>
  <c r="V424" i="13" s="1"/>
  <c r="T574" i="15"/>
  <c r="U574" i="15" s="1"/>
  <c r="X438" i="14"/>
  <c r="Y438" i="14" s="1"/>
  <c r="V31" i="13"/>
  <c r="T32" i="13" s="1"/>
  <c r="U32" i="13" s="1"/>
  <c r="T1021" i="15"/>
  <c r="V1021" i="15" s="1"/>
  <c r="T774" i="13"/>
  <c r="V774" i="13" s="1"/>
  <c r="T963" i="13"/>
  <c r="V963" i="13" s="1"/>
  <c r="U125" i="15" l="1"/>
  <c r="T126" i="15" s="1"/>
  <c r="V126" i="15" s="1"/>
  <c r="V125" i="15"/>
  <c r="V1075" i="13"/>
  <c r="U319" i="13"/>
  <c r="V927" i="15"/>
  <c r="T928" i="15" s="1"/>
  <c r="V928" i="15" s="1"/>
  <c r="Z438" i="14"/>
  <c r="Y76" i="14"/>
  <c r="X77" i="14" s="1"/>
  <c r="Y77" i="14" s="1"/>
  <c r="Z284" i="14"/>
  <c r="X285" i="14" s="1"/>
  <c r="Z285" i="14" s="1"/>
  <c r="V27" i="15"/>
  <c r="V523" i="13"/>
  <c r="U476" i="13"/>
  <c r="T477" i="13" s="1"/>
  <c r="U477" i="13" s="1"/>
  <c r="V778" i="15"/>
  <c r="V276" i="13"/>
  <c r="X439" i="14"/>
  <c r="Z439" i="14" s="1"/>
  <c r="T277" i="13"/>
  <c r="V277" i="13" s="1"/>
  <c r="T524" i="13"/>
  <c r="V524" i="13" s="1"/>
  <c r="T779" i="15"/>
  <c r="U779" i="15" s="1"/>
  <c r="U81" i="13"/>
  <c r="T1225" i="13"/>
  <c r="U1225" i="13" s="1"/>
  <c r="T723" i="13"/>
  <c r="U723" i="13" s="1"/>
  <c r="U424" i="13"/>
  <c r="Z491" i="14"/>
  <c r="X492" i="14" s="1"/>
  <c r="Y492" i="14" s="1"/>
  <c r="T870" i="15"/>
  <c r="U870" i="15" s="1"/>
  <c r="T28" i="15"/>
  <c r="U28" i="15" s="1"/>
  <c r="T1293" i="15"/>
  <c r="V1293" i="15" s="1"/>
  <c r="U474" i="15"/>
  <c r="V382" i="13"/>
  <c r="V126" i="13"/>
  <c r="V1125" i="15"/>
  <c r="T1082" i="15"/>
  <c r="U1082" i="15" s="1"/>
  <c r="U70" i="15"/>
  <c r="X189" i="14"/>
  <c r="Y189" i="14" s="1"/>
  <c r="V1173" i="13"/>
  <c r="T1174" i="13" s="1"/>
  <c r="V378" i="15"/>
  <c r="T379" i="15" s="1"/>
  <c r="V379" i="15" s="1"/>
  <c r="U621" i="13"/>
  <c r="U228" i="13"/>
  <c r="U321" i="15"/>
  <c r="T1172" i="15"/>
  <c r="U1172" i="15" s="1"/>
  <c r="U732" i="15"/>
  <c r="U963" i="13"/>
  <c r="T1028" i="13"/>
  <c r="V1028" i="13" s="1"/>
  <c r="V1118" i="13"/>
  <c r="T230" i="15"/>
  <c r="V230" i="15" s="1"/>
  <c r="U170" i="15"/>
  <c r="T275" i="15"/>
  <c r="U275" i="15" s="1"/>
  <c r="U172" i="13"/>
  <c r="T526" i="15"/>
  <c r="U526" i="15" s="1"/>
  <c r="T676" i="13"/>
  <c r="U676" i="13" s="1"/>
  <c r="V580" i="13"/>
  <c r="T581" i="13" s="1"/>
  <c r="U581" i="13" s="1"/>
  <c r="U624" i="15"/>
  <c r="V574" i="15"/>
  <c r="T423" i="15"/>
  <c r="U423" i="15" s="1"/>
  <c r="V1081" i="15"/>
  <c r="Y129" i="14"/>
  <c r="V1227" i="15"/>
  <c r="U823" i="15"/>
  <c r="T875" i="13"/>
  <c r="U875" i="13" s="1"/>
  <c r="V32" i="13"/>
  <c r="V924" i="13"/>
  <c r="U774" i="13"/>
  <c r="T320" i="13"/>
  <c r="V320" i="13" s="1"/>
  <c r="U1021" i="15"/>
  <c r="U823" i="13"/>
  <c r="T974" i="15"/>
  <c r="V974" i="15" s="1"/>
  <c r="U676" i="15"/>
  <c r="T1076" i="13"/>
  <c r="U1076" i="13" s="1"/>
  <c r="Y31" i="14"/>
  <c r="X333" i="14"/>
  <c r="Z333" i="14" s="1"/>
  <c r="X227" i="14"/>
  <c r="Z227" i="14" s="1"/>
  <c r="Y390" i="14"/>
  <c r="V423" i="15" l="1"/>
  <c r="T424" i="15" s="1"/>
  <c r="V424" i="15" s="1"/>
  <c r="V1225" i="13"/>
  <c r="U1028" i="13"/>
  <c r="Y285" i="14"/>
  <c r="V28" i="15"/>
  <c r="V477" i="13"/>
  <c r="V723" i="13"/>
  <c r="V1082" i="15"/>
  <c r="Z77" i="14"/>
  <c r="Z492" i="14"/>
  <c r="T478" i="13"/>
  <c r="V478" i="13" s="1"/>
  <c r="T1083" i="15"/>
  <c r="V1083" i="15" s="1"/>
  <c r="V1174" i="13"/>
  <c r="U1174" i="13"/>
  <c r="X78" i="14"/>
  <c r="Y78" i="14" s="1"/>
  <c r="T724" i="13"/>
  <c r="U724" i="13" s="1"/>
  <c r="X493" i="14"/>
  <c r="Z493" i="14" s="1"/>
  <c r="T1228" i="15"/>
  <c r="U1228" i="15" s="1"/>
  <c r="Y333" i="14"/>
  <c r="U320" i="13"/>
  <c r="T29" i="15"/>
  <c r="V29" i="15" s="1"/>
  <c r="V779" i="15"/>
  <c r="T780" i="15" s="1"/>
  <c r="U780" i="15" s="1"/>
  <c r="T625" i="15"/>
  <c r="V625" i="15" s="1"/>
  <c r="V870" i="15"/>
  <c r="T1126" i="15"/>
  <c r="U1126" i="15" s="1"/>
  <c r="T71" i="15"/>
  <c r="V71" i="15" s="1"/>
  <c r="T425" i="13"/>
  <c r="V425" i="13" s="1"/>
  <c r="U379" i="15"/>
  <c r="U524" i="13"/>
  <c r="T1029" i="13"/>
  <c r="U1029" i="13" s="1"/>
  <c r="V581" i="13"/>
  <c r="T964" i="13"/>
  <c r="U964" i="13" s="1"/>
  <c r="X32" i="14"/>
  <c r="Z32" i="14" s="1"/>
  <c r="T173" i="13"/>
  <c r="V173" i="13" s="1"/>
  <c r="T733" i="15"/>
  <c r="U733" i="15" s="1"/>
  <c r="T383" i="13"/>
  <c r="U383" i="13" s="1"/>
  <c r="V676" i="13"/>
  <c r="T677" i="13" s="1"/>
  <c r="U677" i="13" s="1"/>
  <c r="V526" i="15"/>
  <c r="T527" i="15" s="1"/>
  <c r="V527" i="15" s="1"/>
  <c r="T1226" i="13"/>
  <c r="V1226" i="13" s="1"/>
  <c r="Z189" i="14"/>
  <c r="X190" i="14" s="1"/>
  <c r="Z190" i="14" s="1"/>
  <c r="U277" i="13"/>
  <c r="X130" i="14"/>
  <c r="Y130" i="14" s="1"/>
  <c r="V275" i="15"/>
  <c r="V1172" i="15"/>
  <c r="T127" i="13"/>
  <c r="U127" i="13" s="1"/>
  <c r="V875" i="13"/>
  <c r="T775" i="13"/>
  <c r="U775" i="13" s="1"/>
  <c r="T171" i="15"/>
  <c r="V171" i="15" s="1"/>
  <c r="T322" i="15"/>
  <c r="U322" i="15" s="1"/>
  <c r="T33" i="13"/>
  <c r="U33" i="13" s="1"/>
  <c r="T575" i="15"/>
  <c r="U575" i="15" s="1"/>
  <c r="T824" i="15"/>
  <c r="V824" i="15" s="1"/>
  <c r="V1076" i="13"/>
  <c r="T1077" i="13" s="1"/>
  <c r="X286" i="14"/>
  <c r="Z286" i="14" s="1"/>
  <c r="T475" i="15"/>
  <c r="V475" i="15" s="1"/>
  <c r="T677" i="15"/>
  <c r="U677" i="15" s="1"/>
  <c r="T1119" i="13"/>
  <c r="U1119" i="13" s="1"/>
  <c r="U230" i="15"/>
  <c r="X391" i="14"/>
  <c r="Z391" i="14" s="1"/>
  <c r="U974" i="15"/>
  <c r="T229" i="13"/>
  <c r="V229" i="13" s="1"/>
  <c r="U1293" i="15"/>
  <c r="U126" i="15"/>
  <c r="T925" i="13"/>
  <c r="U925" i="13" s="1"/>
  <c r="T82" i="13"/>
  <c r="V82" i="13" s="1"/>
  <c r="T622" i="13"/>
  <c r="V622" i="13" s="1"/>
  <c r="Y227" i="14"/>
  <c r="T824" i="13"/>
  <c r="V824" i="13" s="1"/>
  <c r="U928" i="15"/>
  <c r="Y439" i="14"/>
  <c r="T1022" i="15"/>
  <c r="V1022" i="15" s="1"/>
  <c r="U71" i="15" l="1"/>
  <c r="T72" i="15" s="1"/>
  <c r="V72" i="15" s="1"/>
  <c r="U475" i="15"/>
  <c r="V724" i="13"/>
  <c r="T725" i="13" s="1"/>
  <c r="U725" i="13" s="1"/>
  <c r="V964" i="13"/>
  <c r="U29" i="15"/>
  <c r="V780" i="15"/>
  <c r="U478" i="13"/>
  <c r="U425" i="13"/>
  <c r="T426" i="13" s="1"/>
  <c r="U426" i="13" s="1"/>
  <c r="V33" i="13"/>
  <c r="T34" i="13" s="1"/>
  <c r="U34" i="13" s="1"/>
  <c r="V925" i="13"/>
  <c r="T781" i="15"/>
  <c r="V781" i="15" s="1"/>
  <c r="V871" i="15"/>
  <c r="V1077" i="13"/>
  <c r="U1077" i="13"/>
  <c r="T1030" i="13"/>
  <c r="V1030" i="13" s="1"/>
  <c r="T965" i="13"/>
  <c r="V965" i="13" s="1"/>
  <c r="T476" i="15"/>
  <c r="V476" i="15" s="1"/>
  <c r="Y286" i="14"/>
  <c r="U229" i="13"/>
  <c r="U424" i="15"/>
  <c r="Z78" i="14"/>
  <c r="X79" i="14" s="1"/>
  <c r="Y79" i="14" s="1"/>
  <c r="T30" i="15"/>
  <c r="V30" i="15" s="1"/>
  <c r="U1022" i="15"/>
  <c r="Y190" i="14"/>
  <c r="T582" i="13"/>
  <c r="U582" i="13" s="1"/>
  <c r="V383" i="13"/>
  <c r="T384" i="13" s="1"/>
  <c r="U384" i="13" s="1"/>
  <c r="V1228" i="15"/>
  <c r="T1229" i="15" s="1"/>
  <c r="T929" i="15"/>
  <c r="V929" i="15" s="1"/>
  <c r="V733" i="15"/>
  <c r="U824" i="15"/>
  <c r="U173" i="13"/>
  <c r="V1029" i="13"/>
  <c r="T1175" i="13"/>
  <c r="V1175" i="13" s="1"/>
  <c r="T321" i="13"/>
  <c r="V321" i="13" s="1"/>
  <c r="V677" i="13"/>
  <c r="Y391" i="14"/>
  <c r="T876" i="13"/>
  <c r="U876" i="13" s="1"/>
  <c r="T525" i="13"/>
  <c r="U525" i="13" s="1"/>
  <c r="T871" i="15"/>
  <c r="U871" i="15" s="1"/>
  <c r="T276" i="15"/>
  <c r="U276" i="15" s="1"/>
  <c r="V127" i="13"/>
  <c r="T128" i="13" s="1"/>
  <c r="U128" i="13" s="1"/>
  <c r="T1294" i="15"/>
  <c r="V1294" i="15" s="1"/>
  <c r="X440" i="14"/>
  <c r="Z440" i="14" s="1"/>
  <c r="U527" i="15"/>
  <c r="T231" i="15"/>
  <c r="V231" i="15" s="1"/>
  <c r="Z130" i="14"/>
  <c r="X131" i="14" s="1"/>
  <c r="Y131" i="14" s="1"/>
  <c r="T380" i="15"/>
  <c r="U380" i="15" s="1"/>
  <c r="V1126" i="15"/>
  <c r="T1127" i="15" s="1"/>
  <c r="V1127" i="15" s="1"/>
  <c r="T278" i="13"/>
  <c r="V278" i="13" s="1"/>
  <c r="T1173" i="15"/>
  <c r="U1173" i="15" s="1"/>
  <c r="U1083" i="15"/>
  <c r="T127" i="15"/>
  <c r="V127" i="15" s="1"/>
  <c r="X228" i="14"/>
  <c r="Z228" i="14" s="1"/>
  <c r="V322" i="15"/>
  <c r="Y32" i="14"/>
  <c r="U625" i="15"/>
  <c r="Y493" i="14"/>
  <c r="T975" i="15"/>
  <c r="U975" i="15" s="1"/>
  <c r="U82" i="13"/>
  <c r="V677" i="15"/>
  <c r="T678" i="15" s="1"/>
  <c r="U678" i="15" s="1"/>
  <c r="U1226" i="13"/>
  <c r="V775" i="13"/>
  <c r="X334" i="14"/>
  <c r="Z334" i="14" s="1"/>
  <c r="U824" i="13"/>
  <c r="U622" i="13"/>
  <c r="U171" i="15"/>
  <c r="V575" i="15"/>
  <c r="V1119" i="13"/>
  <c r="T1120" i="13" s="1"/>
  <c r="V1120" i="13" s="1"/>
  <c r="T479" i="13"/>
  <c r="V479" i="13" s="1"/>
  <c r="T926" i="13"/>
  <c r="U926" i="13" s="1"/>
  <c r="V276" i="15" l="1"/>
  <c r="T277" i="15" s="1"/>
  <c r="V277" i="15" s="1"/>
  <c r="Z131" i="14"/>
  <c r="V384" i="13"/>
  <c r="T385" i="13"/>
  <c r="V385" i="13" s="1"/>
  <c r="U1229" i="15"/>
  <c r="V1229" i="15"/>
  <c r="X132" i="14"/>
  <c r="Z132" i="14" s="1"/>
  <c r="T1084" i="15"/>
  <c r="U1084" i="15" s="1"/>
  <c r="V975" i="15"/>
  <c r="T976" i="15" s="1"/>
  <c r="U976" i="15" s="1"/>
  <c r="U965" i="13"/>
  <c r="T825" i="15"/>
  <c r="V825" i="15" s="1"/>
  <c r="T174" i="13"/>
  <c r="V174" i="13" s="1"/>
  <c r="V525" i="13"/>
  <c r="V426" i="13"/>
  <c r="V34" i="13"/>
  <c r="T425" i="15"/>
  <c r="U425" i="15" s="1"/>
  <c r="V678" i="15"/>
  <c r="T734" i="15"/>
  <c r="U734" i="15" s="1"/>
  <c r="Y334" i="14"/>
  <c r="V725" i="13"/>
  <c r="T726" i="13" s="1"/>
  <c r="U726" i="13" s="1"/>
  <c r="U1030" i="13"/>
  <c r="U1127" i="15"/>
  <c r="U929" i="15"/>
  <c r="X494" i="14"/>
  <c r="Y494" i="14" s="1"/>
  <c r="T230" i="13"/>
  <c r="U230" i="13" s="1"/>
  <c r="Z79" i="14"/>
  <c r="X80" i="14" s="1"/>
  <c r="Y80" i="14" s="1"/>
  <c r="U1120" i="13"/>
  <c r="V926" i="13"/>
  <c r="U479" i="13"/>
  <c r="V128" i="13"/>
  <c r="T129" i="13" s="1"/>
  <c r="V129" i="13" s="1"/>
  <c r="X191" i="14"/>
  <c r="Z191" i="14" s="1"/>
  <c r="U476" i="15"/>
  <c r="T678" i="13"/>
  <c r="U678" i="13" s="1"/>
  <c r="V1173" i="15"/>
  <c r="T825" i="13"/>
  <c r="U825" i="13" s="1"/>
  <c r="T1023" i="15"/>
  <c r="U1023" i="15" s="1"/>
  <c r="T1174" i="15"/>
  <c r="V1174" i="15" s="1"/>
  <c r="T623" i="13"/>
  <c r="V623" i="13" s="1"/>
  <c r="U231" i="15"/>
  <c r="Y440" i="14"/>
  <c r="Y228" i="14"/>
  <c r="U1294" i="15"/>
  <c r="V582" i="13"/>
  <c r="U781" i="15"/>
  <c r="T172" i="15"/>
  <c r="U172" i="15" s="1"/>
  <c r="X287" i="14"/>
  <c r="Z287" i="14" s="1"/>
  <c r="U321" i="13"/>
  <c r="U30" i="15"/>
  <c r="V876" i="13"/>
  <c r="T323" i="15"/>
  <c r="U323" i="15" s="1"/>
  <c r="U278" i="13"/>
  <c r="T576" i="15"/>
  <c r="U576" i="15" s="1"/>
  <c r="T877" i="13"/>
  <c r="V877" i="13" s="1"/>
  <c r="T528" i="15"/>
  <c r="V528" i="15" s="1"/>
  <c r="X33" i="14"/>
  <c r="Z33" i="14" s="1"/>
  <c r="T1227" i="13"/>
  <c r="V1227" i="13" s="1"/>
  <c r="T83" i="13"/>
  <c r="V83" i="13" s="1"/>
  <c r="U1175" i="13"/>
  <c r="U72" i="15"/>
  <c r="U127" i="15"/>
  <c r="V380" i="15"/>
  <c r="T381" i="15" s="1"/>
  <c r="U381" i="15" s="1"/>
  <c r="X392" i="14"/>
  <c r="Z392" i="14" s="1"/>
  <c r="T626" i="15"/>
  <c r="U626" i="15" s="1"/>
  <c r="T776" i="13"/>
  <c r="U776" i="13" s="1"/>
  <c r="T872" i="15"/>
  <c r="V872" i="15" s="1"/>
  <c r="T1078" i="13"/>
  <c r="V1078" i="13" s="1"/>
  <c r="U1227" i="13" l="1"/>
  <c r="V626" i="15"/>
  <c r="T583" i="13"/>
  <c r="U583" i="13" s="1"/>
  <c r="T1228" i="13"/>
  <c r="V1228" i="13" s="1"/>
  <c r="T627" i="15"/>
  <c r="V627" i="15" s="1"/>
  <c r="T1230" i="15"/>
  <c r="U1230" i="15" s="1"/>
  <c r="Z80" i="14"/>
  <c r="X81" i="14" s="1"/>
  <c r="Z81" i="14" s="1"/>
  <c r="T322" i="13"/>
  <c r="V322" i="13" s="1"/>
  <c r="V381" i="15"/>
  <c r="X335" i="14"/>
  <c r="Z335" i="14" s="1"/>
  <c r="V1084" i="15"/>
  <c r="T1085" i="15" s="1"/>
  <c r="V1085" i="15" s="1"/>
  <c r="V976" i="15"/>
  <c r="T977" i="15" s="1"/>
  <c r="U977" i="15" s="1"/>
  <c r="V230" i="13"/>
  <c r="V425" i="15"/>
  <c r="Y132" i="14"/>
  <c r="V734" i="15"/>
  <c r="T735" i="15" s="1"/>
  <c r="U735" i="15" s="1"/>
  <c r="V172" i="15"/>
  <c r="T173" i="15" s="1"/>
  <c r="V173" i="15" s="1"/>
  <c r="U129" i="13"/>
  <c r="V726" i="13"/>
  <c r="T727" i="13" s="1"/>
  <c r="Y392" i="14"/>
  <c r="V825" i="13"/>
  <c r="T526" i="13"/>
  <c r="U526" i="13" s="1"/>
  <c r="T35" i="13"/>
  <c r="U35" i="13" s="1"/>
  <c r="U277" i="15"/>
  <c r="U877" i="13"/>
  <c r="U1174" i="15"/>
  <c r="V1023" i="15"/>
  <c r="U385" i="13"/>
  <c r="T1121" i="13"/>
  <c r="V1121" i="13" s="1"/>
  <c r="U1078" i="13"/>
  <c r="X229" i="14"/>
  <c r="Z229" i="14" s="1"/>
  <c r="T1176" i="13"/>
  <c r="V1176" i="13" s="1"/>
  <c r="X441" i="14"/>
  <c r="Y441" i="14" s="1"/>
  <c r="T477" i="15"/>
  <c r="V477" i="15" s="1"/>
  <c r="Z494" i="14"/>
  <c r="U174" i="13"/>
  <c r="T427" i="13"/>
  <c r="U427" i="13" s="1"/>
  <c r="V776" i="13"/>
  <c r="T128" i="15"/>
  <c r="V128" i="15" s="1"/>
  <c r="T679" i="15"/>
  <c r="U679" i="15" s="1"/>
  <c r="T927" i="13"/>
  <c r="U927" i="13" s="1"/>
  <c r="Y287" i="14"/>
  <c r="Y33" i="14"/>
  <c r="T782" i="15"/>
  <c r="V782" i="15" s="1"/>
  <c r="T324" i="15"/>
  <c r="U324" i="15" s="1"/>
  <c r="Y191" i="14"/>
  <c r="T480" i="13"/>
  <c r="U480" i="13" s="1"/>
  <c r="T1295" i="15"/>
  <c r="U1295" i="15" s="1"/>
  <c r="T73" i="15"/>
  <c r="U73" i="15" s="1"/>
  <c r="U872" i="15"/>
  <c r="T232" i="15"/>
  <c r="V232" i="15" s="1"/>
  <c r="U83" i="13"/>
  <c r="T930" i="15"/>
  <c r="V930" i="15" s="1"/>
  <c r="U623" i="13"/>
  <c r="T1128" i="15"/>
  <c r="U1128" i="15" s="1"/>
  <c r="U825" i="15"/>
  <c r="V323" i="15"/>
  <c r="T966" i="13"/>
  <c r="V966" i="13" s="1"/>
  <c r="U528" i="15"/>
  <c r="T279" i="13"/>
  <c r="V279" i="13" s="1"/>
  <c r="T31" i="15"/>
  <c r="V31" i="15" s="1"/>
  <c r="T1031" i="13"/>
  <c r="V1031" i="13" s="1"/>
  <c r="V576" i="15"/>
  <c r="T577" i="15" s="1"/>
  <c r="U577" i="15" s="1"/>
  <c r="V678" i="13"/>
  <c r="T679" i="13" s="1"/>
  <c r="U679" i="13" s="1"/>
  <c r="V583" i="13" l="1"/>
  <c r="Z441" i="14"/>
  <c r="X442" i="14" s="1"/>
  <c r="U782" i="15"/>
  <c r="V977" i="15"/>
  <c r="T978" i="15" s="1"/>
  <c r="V978" i="15" s="1"/>
  <c r="V1230" i="15"/>
  <c r="T777" i="13"/>
  <c r="U777" i="13" s="1"/>
  <c r="V727" i="13"/>
  <c r="U727" i="13"/>
  <c r="T1231" i="15"/>
  <c r="U1231" i="15" s="1"/>
  <c r="T481" i="13"/>
  <c r="V481" i="13" s="1"/>
  <c r="V927" i="13"/>
  <c r="X34" i="14"/>
  <c r="Z34" i="14" s="1"/>
  <c r="U1031" i="13"/>
  <c r="X288" i="14"/>
  <c r="Z288" i="14" s="1"/>
  <c r="V73" i="15"/>
  <c r="T74" i="15" s="1"/>
  <c r="U74" i="15" s="1"/>
  <c r="U173" i="15"/>
  <c r="V577" i="15"/>
  <c r="U1228" i="13"/>
  <c r="U31" i="15"/>
  <c r="T1024" i="15"/>
  <c r="U1024" i="15" s="1"/>
  <c r="U627" i="15"/>
  <c r="T624" i="13"/>
  <c r="V624" i="13" s="1"/>
  <c r="T278" i="15"/>
  <c r="V278" i="15" s="1"/>
  <c r="Y335" i="14"/>
  <c r="T382" i="15"/>
  <c r="U382" i="15" s="1"/>
  <c r="Y81" i="14"/>
  <c r="X133" i="14"/>
  <c r="Y133" i="14" s="1"/>
  <c r="T1175" i="15"/>
  <c r="U1175" i="15" s="1"/>
  <c r="U1176" i="13"/>
  <c r="Y229" i="14"/>
  <c r="T426" i="15"/>
  <c r="U426" i="15" s="1"/>
  <c r="T231" i="13"/>
  <c r="U231" i="13" s="1"/>
  <c r="T826" i="15"/>
  <c r="V826" i="15" s="1"/>
  <c r="V679" i="13"/>
  <c r="V1128" i="15"/>
  <c r="U128" i="15"/>
  <c r="X495" i="14"/>
  <c r="Y495" i="14" s="1"/>
  <c r="V480" i="13"/>
  <c r="T529" i="15"/>
  <c r="V529" i="15" s="1"/>
  <c r="U322" i="13"/>
  <c r="X393" i="14"/>
  <c r="Z393" i="14" s="1"/>
  <c r="V324" i="15"/>
  <c r="U477" i="15"/>
  <c r="U1121" i="13"/>
  <c r="V735" i="15"/>
  <c r="T736" i="15" s="1"/>
  <c r="U736" i="15" s="1"/>
  <c r="V427" i="13"/>
  <c r="T878" i="13"/>
  <c r="U878" i="13" s="1"/>
  <c r="V1295" i="15"/>
  <c r="U279" i="13"/>
  <c r="U930" i="15"/>
  <c r="U966" i="13"/>
  <c r="U232" i="15"/>
  <c r="T826" i="13"/>
  <c r="U826" i="13" s="1"/>
  <c r="V526" i="13"/>
  <c r="T527" i="13" s="1"/>
  <c r="U527" i="13" s="1"/>
  <c r="U1085" i="15"/>
  <c r="T175" i="13"/>
  <c r="U175" i="13" s="1"/>
  <c r="T783" i="15"/>
  <c r="V783" i="15" s="1"/>
  <c r="T386" i="13"/>
  <c r="V386" i="13" s="1"/>
  <c r="V679" i="15"/>
  <c r="T680" i="15" s="1"/>
  <c r="X192" i="14"/>
  <c r="Z192" i="14" s="1"/>
  <c r="T1079" i="13"/>
  <c r="U1079" i="13" s="1"/>
  <c r="T84" i="13"/>
  <c r="U84" i="13" s="1"/>
  <c r="T130" i="13"/>
  <c r="V130" i="13" s="1"/>
  <c r="T873" i="15"/>
  <c r="V873" i="15" s="1"/>
  <c r="V35" i="13"/>
  <c r="T36" i="13" s="1"/>
  <c r="U36" i="13" s="1"/>
  <c r="U624" i="13" l="1"/>
  <c r="Z442" i="14"/>
  <c r="Y442" i="14"/>
  <c r="V84" i="13"/>
  <c r="T85" i="13" s="1"/>
  <c r="V85" i="13" s="1"/>
  <c r="V1231" i="15"/>
  <c r="T1232" i="15" s="1"/>
  <c r="V1232" i="15" s="1"/>
  <c r="V175" i="13"/>
  <c r="T584" i="13"/>
  <c r="U584" i="13" s="1"/>
  <c r="V584" i="13"/>
  <c r="V777" i="13"/>
  <c r="T778" i="13" s="1"/>
  <c r="U778" i="13" s="1"/>
  <c r="T779" i="13" s="1"/>
  <c r="V779" i="13" s="1"/>
  <c r="V680" i="15"/>
  <c r="U680" i="15"/>
  <c r="T176" i="13"/>
  <c r="U176" i="13" s="1"/>
  <c r="X134" i="14"/>
  <c r="Z134" i="14" s="1"/>
  <c r="V1129" i="15"/>
  <c r="V680" i="13"/>
  <c r="V74" i="15"/>
  <c r="T1086" i="15"/>
  <c r="U1086" i="15" s="1"/>
  <c r="T1129" i="15"/>
  <c r="U1129" i="15" s="1"/>
  <c r="T129" i="15"/>
  <c r="V129" i="15" s="1"/>
  <c r="X82" i="14"/>
  <c r="Z82" i="14" s="1"/>
  <c r="V736" i="15"/>
  <c r="T737" i="15" s="1"/>
  <c r="U737" i="15" s="1"/>
  <c r="U481" i="13"/>
  <c r="V778" i="13"/>
  <c r="Z133" i="14"/>
  <c r="T174" i="15"/>
  <c r="V174" i="15" s="1"/>
  <c r="V231" i="13"/>
  <c r="T232" i="13" s="1"/>
  <c r="U232" i="13" s="1"/>
  <c r="T1122" i="13"/>
  <c r="V1122" i="13" s="1"/>
  <c r="T478" i="15"/>
  <c r="U478" i="15" s="1"/>
  <c r="V1079" i="13"/>
  <c r="T1080" i="13" s="1"/>
  <c r="U1080" i="13" s="1"/>
  <c r="U826" i="15"/>
  <c r="T325" i="15"/>
  <c r="U325" i="15" s="1"/>
  <c r="T1296" i="15"/>
  <c r="U1296" i="15" s="1"/>
  <c r="T728" i="13"/>
  <c r="V728" i="13" s="1"/>
  <c r="Z495" i="14"/>
  <c r="X496" i="14" s="1"/>
  <c r="T931" i="15"/>
  <c r="V931" i="15" s="1"/>
  <c r="V1175" i="15"/>
  <c r="T280" i="13"/>
  <c r="U280" i="13" s="1"/>
  <c r="T427" i="15"/>
  <c r="V427" i="15" s="1"/>
  <c r="Y288" i="14"/>
  <c r="T680" i="13"/>
  <c r="U680" i="13" s="1"/>
  <c r="X443" i="14"/>
  <c r="Z443" i="14" s="1"/>
  <c r="Y192" i="14"/>
  <c r="V36" i="13"/>
  <c r="T37" i="13" s="1"/>
  <c r="V37" i="13" s="1"/>
  <c r="V878" i="13"/>
  <c r="T879" i="13" s="1"/>
  <c r="V426" i="15"/>
  <c r="T578" i="15"/>
  <c r="U578" i="15" s="1"/>
  <c r="T928" i="13"/>
  <c r="U928" i="13" s="1"/>
  <c r="T233" i="15"/>
  <c r="V233" i="15" s="1"/>
  <c r="T967" i="13"/>
  <c r="V967" i="13" s="1"/>
  <c r="X336" i="14"/>
  <c r="Z336" i="14" s="1"/>
  <c r="U873" i="15"/>
  <c r="U386" i="13"/>
  <c r="T323" i="13"/>
  <c r="V323" i="13" s="1"/>
  <c r="V527" i="13"/>
  <c r="T528" i="13" s="1"/>
  <c r="U528" i="13" s="1"/>
  <c r="U529" i="15"/>
  <c r="T1032" i="13"/>
  <c r="V1032" i="13" s="1"/>
  <c r="U783" i="15"/>
  <c r="T428" i="13"/>
  <c r="U428" i="13" s="1"/>
  <c r="U278" i="15"/>
  <c r="U978" i="15"/>
  <c r="V382" i="15"/>
  <c r="T383" i="15" s="1"/>
  <c r="T628" i="15"/>
  <c r="U628" i="15" s="1"/>
  <c r="T1229" i="13"/>
  <c r="V1229" i="13" s="1"/>
  <c r="T1177" i="13"/>
  <c r="V1177" i="13" s="1"/>
  <c r="Y34" i="14"/>
  <c r="V1024" i="15"/>
  <c r="T1025" i="15" s="1"/>
  <c r="V1025" i="15" s="1"/>
  <c r="T625" i="13"/>
  <c r="V625" i="13" s="1"/>
  <c r="T32" i="15"/>
  <c r="V32" i="15" s="1"/>
  <c r="Y393" i="14"/>
  <c r="X230" i="14"/>
  <c r="Z230" i="14" s="1"/>
  <c r="U130" i="13"/>
  <c r="V826" i="13"/>
  <c r="T827" i="13" s="1"/>
  <c r="U827" i="13" s="1"/>
  <c r="V1086" i="15" l="1"/>
  <c r="T585" i="13"/>
  <c r="V1296" i="15"/>
  <c r="V827" i="13"/>
  <c r="V428" i="13"/>
  <c r="T429" i="13" s="1"/>
  <c r="V429" i="13" s="1"/>
  <c r="V1080" i="13"/>
  <c r="U879" i="13"/>
  <c r="V879" i="13"/>
  <c r="Y496" i="14"/>
  <c r="Z496" i="14"/>
  <c r="T479" i="15"/>
  <c r="U479" i="15" s="1"/>
  <c r="T828" i="13"/>
  <c r="V828" i="13" s="1"/>
  <c r="V383" i="15"/>
  <c r="U383" i="15"/>
  <c r="T1081" i="13"/>
  <c r="U1081" i="13" s="1"/>
  <c r="T1087" i="15"/>
  <c r="V1087" i="15" s="1"/>
  <c r="X289" i="14"/>
  <c r="Z289" i="14" s="1"/>
  <c r="U323" i="13"/>
  <c r="U1229" i="13"/>
  <c r="U37" i="13"/>
  <c r="V737" i="15"/>
  <c r="T738" i="15" s="1"/>
  <c r="U738" i="15" s="1"/>
  <c r="U85" i="13"/>
  <c r="Y230" i="14"/>
  <c r="U1025" i="15"/>
  <c r="V280" i="13"/>
  <c r="T281" i="13" s="1"/>
  <c r="V281" i="13" s="1"/>
  <c r="T75" i="15"/>
  <c r="U75" i="15" s="1"/>
  <c r="V325" i="15"/>
  <c r="T326" i="15" s="1"/>
  <c r="U326" i="15" s="1"/>
  <c r="T827" i="15"/>
  <c r="V827" i="15" s="1"/>
  <c r="T387" i="13"/>
  <c r="V387" i="13" s="1"/>
  <c r="V628" i="15"/>
  <c r="U1122" i="13"/>
  <c r="U129" i="15"/>
  <c r="U1232" i="15"/>
  <c r="Y134" i="14"/>
  <c r="U32" i="15"/>
  <c r="Y82" i="14"/>
  <c r="T874" i="15"/>
  <c r="U874" i="15" s="1"/>
  <c r="X193" i="14"/>
  <c r="Z193" i="14" s="1"/>
  <c r="T530" i="15"/>
  <c r="U530" i="15" s="1"/>
  <c r="T482" i="13"/>
  <c r="V482" i="13" s="1"/>
  <c r="U427" i="15"/>
  <c r="V232" i="13"/>
  <c r="Y336" i="14"/>
  <c r="V528" i="13"/>
  <c r="U779" i="13"/>
  <c r="V176" i="13"/>
  <c r="T177" i="13" s="1"/>
  <c r="U625" i="13"/>
  <c r="T979" i="15"/>
  <c r="V979" i="15" s="1"/>
  <c r="U931" i="15"/>
  <c r="T279" i="15"/>
  <c r="V279" i="15" s="1"/>
  <c r="T1130" i="15"/>
  <c r="V1130" i="15" s="1"/>
  <c r="X35" i="14"/>
  <c r="Y35" i="14" s="1"/>
  <c r="T784" i="15"/>
  <c r="U784" i="15" s="1"/>
  <c r="U1177" i="13"/>
  <c r="Y443" i="14"/>
  <c r="U728" i="13"/>
  <c r="T1176" i="15"/>
  <c r="U1176" i="15" s="1"/>
  <c r="V578" i="15"/>
  <c r="T579" i="15" s="1"/>
  <c r="V579" i="15" s="1"/>
  <c r="V928" i="13"/>
  <c r="T929" i="13" s="1"/>
  <c r="U929" i="13" s="1"/>
  <c r="U967" i="13"/>
  <c r="U174" i="15"/>
  <c r="U1032" i="13"/>
  <c r="U233" i="15"/>
  <c r="T681" i="15"/>
  <c r="U681" i="15" s="1"/>
  <c r="X394" i="14"/>
  <c r="Z394" i="14" s="1"/>
  <c r="V478" i="15"/>
  <c r="T131" i="13"/>
  <c r="V131" i="13" s="1"/>
  <c r="T681" i="13"/>
  <c r="V681" i="13" s="1"/>
  <c r="T1297" i="15"/>
  <c r="V1297" i="15" s="1"/>
  <c r="V929" i="13" l="1"/>
  <c r="V530" i="15"/>
  <c r="V585" i="13"/>
  <c r="U585" i="13"/>
  <c r="T586" i="13" s="1"/>
  <c r="V586" i="13" s="1"/>
  <c r="V479" i="15"/>
  <c r="Y394" i="14"/>
  <c r="X395" i="14" s="1"/>
  <c r="Y395" i="14" s="1"/>
  <c r="U177" i="13"/>
  <c r="V177" i="13"/>
  <c r="T930" i="13"/>
  <c r="V930" i="13" s="1"/>
  <c r="T480" i="15"/>
  <c r="V480" i="15" s="1"/>
  <c r="T531" i="15"/>
  <c r="U531" i="15" s="1"/>
  <c r="T327" i="15"/>
  <c r="U327" i="15" s="1"/>
  <c r="T1177" i="15"/>
  <c r="U1177" i="15" s="1"/>
  <c r="T1123" i="13"/>
  <c r="V1123" i="13" s="1"/>
  <c r="X497" i="14"/>
  <c r="Y497" i="14" s="1"/>
  <c r="T1230" i="13"/>
  <c r="U1230" i="13" s="1"/>
  <c r="U281" i="13"/>
  <c r="V738" i="15"/>
  <c r="T384" i="15"/>
  <c r="U384" i="15" s="1"/>
  <c r="T729" i="13"/>
  <c r="U729" i="13" s="1"/>
  <c r="U979" i="15"/>
  <c r="T626" i="13"/>
  <c r="V626" i="13" s="1"/>
  <c r="T233" i="13"/>
  <c r="U233" i="13" s="1"/>
  <c r="U586" i="13"/>
  <c r="Y193" i="14"/>
  <c r="T38" i="13"/>
  <c r="V38" i="13" s="1"/>
  <c r="V681" i="15"/>
  <c r="V784" i="15"/>
  <c r="T234" i="15"/>
  <c r="V234" i="15" s="1"/>
  <c r="U579" i="15"/>
  <c r="U827" i="15"/>
  <c r="Y289" i="14"/>
  <c r="T324" i="13"/>
  <c r="U324" i="13" s="1"/>
  <c r="Z35" i="14"/>
  <c r="X36" i="14" s="1"/>
  <c r="Y36" i="14" s="1"/>
  <c r="U828" i="13"/>
  <c r="T1233" i="15"/>
  <c r="U1233" i="15" s="1"/>
  <c r="V1176" i="15"/>
  <c r="V1081" i="13"/>
  <c r="T1082" i="13" s="1"/>
  <c r="V1082" i="13" s="1"/>
  <c r="X444" i="14"/>
  <c r="Z444" i="14" s="1"/>
  <c r="V326" i="15"/>
  <c r="V874" i="15"/>
  <c r="X337" i="14"/>
  <c r="Z337" i="14" s="1"/>
  <c r="T33" i="15"/>
  <c r="V33" i="15" s="1"/>
  <c r="T880" i="13"/>
  <c r="V880" i="13" s="1"/>
  <c r="T932" i="15"/>
  <c r="V932" i="15" s="1"/>
  <c r="U1297" i="15"/>
  <c r="X83" i="14"/>
  <c r="Y83" i="14" s="1"/>
  <c r="U482" i="13"/>
  <c r="T529" i="13"/>
  <c r="U529" i="13" s="1"/>
  <c r="T780" i="13"/>
  <c r="V780" i="13" s="1"/>
  <c r="U681" i="13"/>
  <c r="T968" i="13"/>
  <c r="V968" i="13" s="1"/>
  <c r="U131" i="13"/>
  <c r="U1130" i="15"/>
  <c r="U429" i="13"/>
  <c r="T1026" i="15"/>
  <c r="V1026" i="15" s="1"/>
  <c r="T629" i="15"/>
  <c r="U629" i="15" s="1"/>
  <c r="U387" i="13"/>
  <c r="T1033" i="13"/>
  <c r="U1033" i="13" s="1"/>
  <c r="X231" i="14"/>
  <c r="Z231" i="14" s="1"/>
  <c r="T130" i="15"/>
  <c r="U130" i="15" s="1"/>
  <c r="T1178" i="13"/>
  <c r="U1178" i="13" s="1"/>
  <c r="T175" i="15"/>
  <c r="U175" i="15" s="1"/>
  <c r="T428" i="15"/>
  <c r="U428" i="15" s="1"/>
  <c r="U1087" i="15"/>
  <c r="U279" i="15"/>
  <c r="X135" i="14"/>
  <c r="Z135" i="14" s="1"/>
  <c r="T86" i="13"/>
  <c r="U86" i="13" s="1"/>
  <c r="V75" i="15"/>
  <c r="T76" i="15" s="1"/>
  <c r="U33" i="15" l="1"/>
  <c r="V428" i="15"/>
  <c r="V1230" i="13"/>
  <c r="V1177" i="15"/>
  <c r="T785" i="15"/>
  <c r="U785" i="15" s="1"/>
  <c r="T1178" i="15"/>
  <c r="V1178" i="15" s="1"/>
  <c r="T1231" i="13"/>
  <c r="V1231" i="13" s="1"/>
  <c r="U76" i="15"/>
  <c r="V76" i="15"/>
  <c r="T429" i="15"/>
  <c r="V429" i="15" s="1"/>
  <c r="X290" i="14"/>
  <c r="Y290" i="14" s="1"/>
  <c r="U1082" i="13"/>
  <c r="T587" i="13"/>
  <c r="V587" i="13" s="1"/>
  <c r="U780" i="13"/>
  <c r="Z497" i="14"/>
  <c r="X498" i="14" s="1"/>
  <c r="Y337" i="14"/>
  <c r="Z395" i="14"/>
  <c r="T875" i="15"/>
  <c r="U875" i="15" s="1"/>
  <c r="T34" i="15"/>
  <c r="V34" i="15" s="1"/>
  <c r="V324" i="13"/>
  <c r="V175" i="15"/>
  <c r="T580" i="15"/>
  <c r="V580" i="15" s="1"/>
  <c r="T1298" i="15"/>
  <c r="V1298" i="15" s="1"/>
  <c r="Y444" i="14"/>
  <c r="U234" i="15"/>
  <c r="V729" i="13"/>
  <c r="T730" i="13" s="1"/>
  <c r="U730" i="13" s="1"/>
  <c r="U1123" i="13"/>
  <c r="V233" i="13"/>
  <c r="T234" i="13" s="1"/>
  <c r="U234" i="13" s="1"/>
  <c r="T388" i="13"/>
  <c r="U388" i="13" s="1"/>
  <c r="V531" i="15"/>
  <c r="T430" i="13"/>
  <c r="V430" i="13" s="1"/>
  <c r="V529" i="13"/>
  <c r="T530" i="13" s="1"/>
  <c r="T483" i="13"/>
  <c r="V483" i="13" s="1"/>
  <c r="V130" i="15"/>
  <c r="U480" i="15"/>
  <c r="T682" i="15"/>
  <c r="U682" i="15" s="1"/>
  <c r="T828" i="15"/>
  <c r="U828" i="15" s="1"/>
  <c r="U1026" i="15"/>
  <c r="V384" i="15"/>
  <c r="T385" i="15" s="1"/>
  <c r="U385" i="15" s="1"/>
  <c r="Z36" i="14"/>
  <c r="X37" i="14" s="1"/>
  <c r="Z37" i="14" s="1"/>
  <c r="V327" i="15"/>
  <c r="T328" i="15" s="1"/>
  <c r="U328" i="15" s="1"/>
  <c r="V1178" i="13"/>
  <c r="Z83" i="14"/>
  <c r="X84" i="14" s="1"/>
  <c r="Z84" i="14" s="1"/>
  <c r="V86" i="13"/>
  <c r="U932" i="15"/>
  <c r="T280" i="15"/>
  <c r="V280" i="15" s="1"/>
  <c r="U968" i="13"/>
  <c r="U880" i="13"/>
  <c r="V1233" i="15"/>
  <c r="U38" i="13"/>
  <c r="T282" i="13"/>
  <c r="V282" i="13" s="1"/>
  <c r="T739" i="15"/>
  <c r="U739" i="15" s="1"/>
  <c r="U930" i="13"/>
  <c r="V629" i="15"/>
  <c r="V1033" i="13"/>
  <c r="T980" i="15"/>
  <c r="V980" i="15" s="1"/>
  <c r="Y135" i="14"/>
  <c r="T1088" i="15"/>
  <c r="V1088" i="15" s="1"/>
  <c r="U626" i="13"/>
  <c r="T1131" i="15"/>
  <c r="V1131" i="15" s="1"/>
  <c r="T132" i="13"/>
  <c r="V132" i="13" s="1"/>
  <c r="Y231" i="14"/>
  <c r="T682" i="13"/>
  <c r="V682" i="13" s="1"/>
  <c r="T829" i="13"/>
  <c r="V829" i="13" s="1"/>
  <c r="X194" i="14"/>
  <c r="Y194" i="14" s="1"/>
  <c r="T178" i="13"/>
  <c r="U178" i="13" s="1"/>
  <c r="Z290" i="14" l="1"/>
  <c r="Z194" i="14"/>
  <c r="U282" i="13"/>
  <c r="V328" i="15"/>
  <c r="V785" i="15"/>
  <c r="T786" i="15" s="1"/>
  <c r="U786" i="15" s="1"/>
  <c r="U580" i="15"/>
  <c r="U829" i="13"/>
  <c r="U430" i="13"/>
  <c r="T431" i="13" s="1"/>
  <c r="U431" i="13" s="1"/>
  <c r="V730" i="13"/>
  <c r="T731" i="13" s="1"/>
  <c r="U731" i="13" s="1"/>
  <c r="U1231" i="13"/>
  <c r="X195" i="14"/>
  <c r="Z195" i="14" s="1"/>
  <c r="T329" i="15"/>
  <c r="V329" i="15" s="1"/>
  <c r="V1234" i="15"/>
  <c r="V530" i="13"/>
  <c r="U530" i="13"/>
  <c r="Z498" i="14"/>
  <c r="Y498" i="14"/>
  <c r="T39" i="13"/>
  <c r="V39" i="13" s="1"/>
  <c r="T581" i="15"/>
  <c r="U581" i="15" s="1"/>
  <c r="X291" i="14"/>
  <c r="Z291" i="14" s="1"/>
  <c r="T1232" i="13"/>
  <c r="V1232" i="13" s="1"/>
  <c r="T1027" i="15"/>
  <c r="V1027" i="15" s="1"/>
  <c r="T176" i="15"/>
  <c r="U176" i="15" s="1"/>
  <c r="Y37" i="14"/>
  <c r="T881" i="13"/>
  <c r="V881" i="13" s="1"/>
  <c r="U1088" i="15"/>
  <c r="U1178" i="15"/>
  <c r="T1179" i="13"/>
  <c r="U1179" i="13" s="1"/>
  <c r="X232" i="14"/>
  <c r="Y232" i="14" s="1"/>
  <c r="T1124" i="13"/>
  <c r="U1124" i="13" s="1"/>
  <c r="V385" i="15"/>
  <c r="T532" i="15"/>
  <c r="U532" i="15" s="1"/>
  <c r="T830" i="13"/>
  <c r="U830" i="13" s="1"/>
  <c r="T969" i="13"/>
  <c r="V969" i="13" s="1"/>
  <c r="V828" i="15"/>
  <c r="U429" i="15"/>
  <c r="Y84" i="14"/>
  <c r="V388" i="13"/>
  <c r="U34" i="15"/>
  <c r="U682" i="13"/>
  <c r="U280" i="15"/>
  <c r="X338" i="14"/>
  <c r="Z338" i="14" s="1"/>
  <c r="T87" i="13"/>
  <c r="U87" i="13" s="1"/>
  <c r="T1234" i="15"/>
  <c r="U1234" i="15" s="1"/>
  <c r="T933" i="15"/>
  <c r="V933" i="15" s="1"/>
  <c r="U132" i="13"/>
  <c r="X396" i="14"/>
  <c r="Y396" i="14" s="1"/>
  <c r="T481" i="15"/>
  <c r="U481" i="15" s="1"/>
  <c r="T781" i="13"/>
  <c r="V781" i="13" s="1"/>
  <c r="T1034" i="13"/>
  <c r="U1034" i="13" s="1"/>
  <c r="T235" i="15"/>
  <c r="U235" i="15" s="1"/>
  <c r="T630" i="15"/>
  <c r="U630" i="15" s="1"/>
  <c r="V875" i="15"/>
  <c r="T876" i="15" s="1"/>
  <c r="V876" i="15" s="1"/>
  <c r="T931" i="13"/>
  <c r="V931" i="13" s="1"/>
  <c r="U1131" i="15"/>
  <c r="U587" i="13"/>
  <c r="T131" i="15"/>
  <c r="U131" i="15" s="1"/>
  <c r="U483" i="13"/>
  <c r="U1298" i="15"/>
  <c r="V178" i="13"/>
  <c r="T179" i="13" s="1"/>
  <c r="U179" i="13" s="1"/>
  <c r="V234" i="13"/>
  <c r="T235" i="13" s="1"/>
  <c r="V235" i="13" s="1"/>
  <c r="T77" i="15"/>
  <c r="V77" i="15" s="1"/>
  <c r="T325" i="13"/>
  <c r="U325" i="13" s="1"/>
  <c r="U980" i="15"/>
  <c r="X445" i="14"/>
  <c r="Y445" i="14" s="1"/>
  <c r="X136" i="14"/>
  <c r="Y136" i="14" s="1"/>
  <c r="T627" i="13"/>
  <c r="V627" i="13" s="1"/>
  <c r="T283" i="13"/>
  <c r="V283" i="13" s="1"/>
  <c r="T1083" i="13"/>
  <c r="V1083" i="13" s="1"/>
  <c r="V682" i="15"/>
  <c r="T683" i="15" s="1"/>
  <c r="V683" i="15" s="1"/>
  <c r="V739" i="15"/>
  <c r="T740" i="15" s="1"/>
  <c r="V740" i="15" s="1"/>
  <c r="V630" i="15" l="1"/>
  <c r="V731" i="13"/>
  <c r="V1034" i="13"/>
  <c r="V786" i="15"/>
  <c r="T787" i="15" s="1"/>
  <c r="U787" i="15" s="1"/>
  <c r="U876" i="15"/>
  <c r="V830" i="13"/>
  <c r="V581" i="15"/>
  <c r="U1083" i="13"/>
  <c r="Z396" i="14"/>
  <c r="X397" i="14" s="1"/>
  <c r="Y397" i="14" s="1"/>
  <c r="V325" i="13"/>
  <c r="T326" i="13" s="1"/>
  <c r="V326" i="13" s="1"/>
  <c r="T732" i="13"/>
  <c r="V732" i="13" s="1"/>
  <c r="T831" i="13"/>
  <c r="V831" i="13" s="1"/>
  <c r="T582" i="15"/>
  <c r="U582" i="15" s="1"/>
  <c r="X233" i="14"/>
  <c r="Y233" i="14" s="1"/>
  <c r="U881" i="13"/>
  <c r="V235" i="15"/>
  <c r="Y338" i="14"/>
  <c r="U740" i="15"/>
  <c r="X499" i="14"/>
  <c r="Y499" i="14" s="1"/>
  <c r="Z136" i="14"/>
  <c r="X137" i="14" s="1"/>
  <c r="Y137" i="14" s="1"/>
  <c r="U781" i="13"/>
  <c r="V1124" i="13"/>
  <c r="T1125" i="13" s="1"/>
  <c r="U39" i="13"/>
  <c r="V179" i="13"/>
  <c r="U683" i="15"/>
  <c r="Z232" i="14"/>
  <c r="T531" i="13"/>
  <c r="V531" i="13" s="1"/>
  <c r="Z445" i="14"/>
  <c r="X446" i="14" s="1"/>
  <c r="Y446" i="14" s="1"/>
  <c r="X85" i="14"/>
  <c r="Z85" i="14" s="1"/>
  <c r="T588" i="13"/>
  <c r="U588" i="13" s="1"/>
  <c r="V481" i="15"/>
  <c r="T430" i="15"/>
  <c r="V430" i="15" s="1"/>
  <c r="U1232" i="13"/>
  <c r="T1132" i="15"/>
  <c r="V1132" i="15" s="1"/>
  <c r="V87" i="13"/>
  <c r="U235" i="13"/>
  <c r="T1299" i="15"/>
  <c r="V1299" i="15" s="1"/>
  <c r="T88" i="13"/>
  <c r="U88" i="13" s="1"/>
  <c r="U627" i="13"/>
  <c r="T533" i="15"/>
  <c r="V533" i="15" s="1"/>
  <c r="U329" i="15"/>
  <c r="V431" i="13"/>
  <c r="T432" i="13" s="1"/>
  <c r="U432" i="13" s="1"/>
  <c r="T1035" i="13"/>
  <c r="V1035" i="13" s="1"/>
  <c r="X38" i="14"/>
  <c r="Z38" i="14" s="1"/>
  <c r="T484" i="13"/>
  <c r="U484" i="13" s="1"/>
  <c r="T281" i="15"/>
  <c r="V281" i="15" s="1"/>
  <c r="T683" i="13"/>
  <c r="V683" i="13" s="1"/>
  <c r="V532" i="15"/>
  <c r="T35" i="15"/>
  <c r="U35" i="15" s="1"/>
  <c r="U1027" i="15"/>
  <c r="T389" i="13"/>
  <c r="U389" i="13" s="1"/>
  <c r="Y195" i="14"/>
  <c r="T981" i="15"/>
  <c r="U981" i="15" s="1"/>
  <c r="T1084" i="13"/>
  <c r="U1084" i="13" s="1"/>
  <c r="T133" i="13"/>
  <c r="V133" i="13" s="1"/>
  <c r="T877" i="15"/>
  <c r="V877" i="15" s="1"/>
  <c r="V176" i="15"/>
  <c r="T177" i="15" s="1"/>
  <c r="V177" i="15" s="1"/>
  <c r="U77" i="15"/>
  <c r="U931" i="13"/>
  <c r="U969" i="13"/>
  <c r="Y291" i="14"/>
  <c r="V131" i="15"/>
  <c r="T132" i="15" s="1"/>
  <c r="U132" i="15" s="1"/>
  <c r="T386" i="15"/>
  <c r="U386" i="15" s="1"/>
  <c r="U933" i="15"/>
  <c r="T829" i="15"/>
  <c r="U829" i="15" s="1"/>
  <c r="U283" i="13"/>
  <c r="T1179" i="15"/>
  <c r="V1179" i="15" s="1"/>
  <c r="T631" i="15"/>
  <c r="V631" i="15" s="1"/>
  <c r="T1235" i="15"/>
  <c r="V1235" i="15" s="1"/>
  <c r="T1089" i="15"/>
  <c r="V1089" i="15" s="1"/>
  <c r="V1179" i="13"/>
  <c r="U1035" i="13" l="1"/>
  <c r="V787" i="15"/>
  <c r="U1179" i="15"/>
  <c r="U533" i="15"/>
  <c r="V88" i="13"/>
  <c r="T89" i="13" s="1"/>
  <c r="V89" i="13" s="1"/>
  <c r="Z233" i="14"/>
  <c r="Y38" i="14"/>
  <c r="V35" i="15"/>
  <c r="T36" i="15" s="1"/>
  <c r="V36" i="15" s="1"/>
  <c r="V582" i="15"/>
  <c r="T583" i="15" s="1"/>
  <c r="U583" i="15" s="1"/>
  <c r="Y85" i="14"/>
  <c r="X86" i="14" s="1"/>
  <c r="Z86" i="14" s="1"/>
  <c r="Z446" i="14"/>
  <c r="U531" i="13"/>
  <c r="T532" i="13" s="1"/>
  <c r="U532" i="13" s="1"/>
  <c r="X234" i="14"/>
  <c r="Z234" i="14" s="1"/>
  <c r="U1125" i="13"/>
  <c r="V1125" i="13"/>
  <c r="X398" i="14"/>
  <c r="Z398" i="14" s="1"/>
  <c r="T1036" i="13"/>
  <c r="V1036" i="13" s="1"/>
  <c r="T782" i="13"/>
  <c r="V782" i="13" s="1"/>
  <c r="T482" i="15"/>
  <c r="U482" i="15" s="1"/>
  <c r="T330" i="15"/>
  <c r="U330" i="15" s="1"/>
  <c r="U1089" i="15"/>
  <c r="V981" i="15"/>
  <c r="T982" i="15" s="1"/>
  <c r="U982" i="15" s="1"/>
  <c r="U177" i="15"/>
  <c r="U1132" i="15"/>
  <c r="Z499" i="14"/>
  <c r="Z137" i="14"/>
  <c r="X138" i="14" s="1"/>
  <c r="Y138" i="14" s="1"/>
  <c r="U831" i="13"/>
  <c r="X339" i="14"/>
  <c r="Z339" i="14" s="1"/>
  <c r="X292" i="14"/>
  <c r="Z292" i="14" s="1"/>
  <c r="U1235" i="15"/>
  <c r="T932" i="13"/>
  <c r="U932" i="13" s="1"/>
  <c r="V132" i="15"/>
  <c r="U281" i="15"/>
  <c r="T628" i="13"/>
  <c r="U628" i="13" s="1"/>
  <c r="U326" i="13"/>
  <c r="V432" i="13"/>
  <c r="T433" i="13" s="1"/>
  <c r="V433" i="13" s="1"/>
  <c r="V588" i="13"/>
  <c r="T589" i="13" s="1"/>
  <c r="T741" i="15"/>
  <c r="V741" i="15" s="1"/>
  <c r="T78" i="15"/>
  <c r="V78" i="15" s="1"/>
  <c r="T882" i="13"/>
  <c r="U882" i="13" s="1"/>
  <c r="V386" i="15"/>
  <c r="T387" i="15" s="1"/>
  <c r="U387" i="15" s="1"/>
  <c r="Z397" i="14"/>
  <c r="T1233" i="13"/>
  <c r="U1233" i="13" s="1"/>
  <c r="V389" i="13"/>
  <c r="T390" i="13" s="1"/>
  <c r="X196" i="14"/>
  <c r="Y196" i="14" s="1"/>
  <c r="V484" i="13"/>
  <c r="T485" i="13" s="1"/>
  <c r="V485" i="13" s="1"/>
  <c r="T1180" i="13"/>
  <c r="U1180" i="13" s="1"/>
  <c r="T788" i="15"/>
  <c r="U788" i="15" s="1"/>
  <c r="U732" i="13"/>
  <c r="V1084" i="13"/>
  <c r="T534" i="15"/>
  <c r="V534" i="15" s="1"/>
  <c r="T970" i="13"/>
  <c r="V970" i="13" s="1"/>
  <c r="U631" i="15"/>
  <c r="T1028" i="15"/>
  <c r="U1028" i="15" s="1"/>
  <c r="T934" i="15"/>
  <c r="U934" i="15" s="1"/>
  <c r="U683" i="13"/>
  <c r="U877" i="15"/>
  <c r="U1299" i="15"/>
  <c r="T1300" i="15" s="1"/>
  <c r="B1301" i="15" s="1"/>
  <c r="T684" i="15"/>
  <c r="V684" i="15" s="1"/>
  <c r="V829" i="15"/>
  <c r="T1180" i="15"/>
  <c r="U1180" i="15" s="1"/>
  <c r="X39" i="14"/>
  <c r="Y39" i="14" s="1"/>
  <c r="T180" i="13"/>
  <c r="U180" i="13" s="1"/>
  <c r="T236" i="15"/>
  <c r="U236" i="15" s="1"/>
  <c r="U133" i="13"/>
  <c r="T236" i="13"/>
  <c r="U236" i="13" s="1"/>
  <c r="U430" i="15"/>
  <c r="T40" i="13"/>
  <c r="V40" i="13" s="1"/>
  <c r="T284" i="13"/>
  <c r="U284" i="13" s="1"/>
  <c r="V180" i="13" l="1"/>
  <c r="U1036" i="13"/>
  <c r="V284" i="13"/>
  <c r="V1028" i="15"/>
  <c r="X447" i="14"/>
  <c r="Y447" i="14" s="1"/>
  <c r="V628" i="13"/>
  <c r="T629" i="13" s="1"/>
  <c r="V629" i="13" s="1"/>
  <c r="Z138" i="14"/>
  <c r="Z39" i="14"/>
  <c r="X40" i="14" s="1"/>
  <c r="V788" i="15"/>
  <c r="X139" i="14"/>
  <c r="Z139" i="14" s="1"/>
  <c r="T983" i="15"/>
  <c r="U983" i="15" s="1"/>
  <c r="T1181" i="15"/>
  <c r="V1181" i="15" s="1"/>
  <c r="U589" i="13"/>
  <c r="V589" i="13"/>
  <c r="U390" i="13"/>
  <c r="V390" i="13"/>
  <c r="Y398" i="14"/>
  <c r="T1029" i="15"/>
  <c r="U1029" i="15" s="1"/>
  <c r="U78" i="15"/>
  <c r="U485" i="13"/>
  <c r="U433" i="13"/>
  <c r="V982" i="15"/>
  <c r="T1133" i="15"/>
  <c r="U1133" i="15" s="1"/>
  <c r="V882" i="13"/>
  <c r="X500" i="14"/>
  <c r="Y500" i="14" s="1"/>
  <c r="Z196" i="14"/>
  <c r="X197" i="14" s="1"/>
  <c r="U534" i="15"/>
  <c r="V532" i="13"/>
  <c r="T533" i="13" s="1"/>
  <c r="V533" i="13" s="1"/>
  <c r="U741" i="15"/>
  <c r="T1236" i="15"/>
  <c r="U1236" i="15" s="1"/>
  <c r="V330" i="15"/>
  <c r="T331" i="15" s="1"/>
  <c r="U331" i="15" s="1"/>
  <c r="U89" i="13"/>
  <c r="T1126" i="13"/>
  <c r="U1126" i="13" s="1"/>
  <c r="T285" i="13"/>
  <c r="U285" i="13" s="1"/>
  <c r="T632" i="15"/>
  <c r="U632" i="15" s="1"/>
  <c r="V1180" i="15"/>
  <c r="V1233" i="13"/>
  <c r="Y292" i="14"/>
  <c r="T133" i="15"/>
  <c r="U133" i="15" s="1"/>
  <c r="Y234" i="14"/>
  <c r="U40" i="13"/>
  <c r="V932" i="13"/>
  <c r="T733" i="13"/>
  <c r="U733" i="13" s="1"/>
  <c r="U782" i="13"/>
  <c r="U970" i="13"/>
  <c r="T789" i="15"/>
  <c r="V789" i="15" s="1"/>
  <c r="T1085" i="13"/>
  <c r="U1085" i="13" s="1"/>
  <c r="T178" i="15"/>
  <c r="V178" i="15" s="1"/>
  <c r="T1090" i="15"/>
  <c r="V1090" i="15" s="1"/>
  <c r="U684" i="15"/>
  <c r="T134" i="13"/>
  <c r="U134" i="13" s="1"/>
  <c r="T830" i="15"/>
  <c r="U830" i="15" s="1"/>
  <c r="V387" i="15"/>
  <c r="Y339" i="14"/>
  <c r="T282" i="15"/>
  <c r="V282" i="15" s="1"/>
  <c r="V583" i="15"/>
  <c r="T584" i="15" s="1"/>
  <c r="U36" i="15"/>
  <c r="T431" i="15"/>
  <c r="V431" i="15" s="1"/>
  <c r="V236" i="13"/>
  <c r="T237" i="13" s="1"/>
  <c r="U237" i="13" s="1"/>
  <c r="T684" i="13"/>
  <c r="V684" i="13" s="1"/>
  <c r="V934" i="15"/>
  <c r="T935" i="15" s="1"/>
  <c r="T327" i="13"/>
  <c r="V327" i="13" s="1"/>
  <c r="T832" i="13"/>
  <c r="U832" i="13" s="1"/>
  <c r="V1180" i="13"/>
  <c r="T1181" i="13" s="1"/>
  <c r="U1181" i="13" s="1"/>
  <c r="T1037" i="13"/>
  <c r="V1037" i="13" s="1"/>
  <c r="T878" i="15"/>
  <c r="V878" i="15" s="1"/>
  <c r="Y86" i="14"/>
  <c r="T181" i="13"/>
  <c r="V181" i="13" s="1"/>
  <c r="V482" i="15"/>
  <c r="V236" i="15"/>
  <c r="Y40" i="14" l="1"/>
  <c r="Z40" i="14"/>
  <c r="V134" i="13"/>
  <c r="V832" i="13"/>
  <c r="V983" i="15"/>
  <c r="T984" i="15" s="1"/>
  <c r="U984" i="15" s="1"/>
  <c r="V285" i="13"/>
  <c r="T286" i="13" s="1"/>
  <c r="V286" i="13" s="1"/>
  <c r="V237" i="13"/>
  <c r="T238" i="13" s="1"/>
  <c r="V238" i="13" s="1"/>
  <c r="T388" i="15"/>
  <c r="U388" i="15" s="1"/>
  <c r="V331" i="15"/>
  <c r="T332" i="15" s="1"/>
  <c r="U332" i="15" s="1"/>
  <c r="V733" i="13"/>
  <c r="V830" i="15"/>
  <c r="T831" i="15" s="1"/>
  <c r="V831" i="15" s="1"/>
  <c r="Z447" i="14"/>
  <c r="X448" i="14" s="1"/>
  <c r="Z448" i="14" s="1"/>
  <c r="T734" i="13"/>
  <c r="V734" i="13" s="1"/>
  <c r="U584" i="15"/>
  <c r="V584" i="15"/>
  <c r="Y197" i="14"/>
  <c r="Z197" i="14"/>
  <c r="X41" i="14"/>
  <c r="Y41" i="14" s="1"/>
  <c r="U935" i="15"/>
  <c r="V935" i="15"/>
  <c r="T135" i="13"/>
  <c r="V135" i="13" s="1"/>
  <c r="T1134" i="15"/>
  <c r="U1134" i="15" s="1"/>
  <c r="Z500" i="14"/>
  <c r="T833" i="13"/>
  <c r="V833" i="13" s="1"/>
  <c r="T37" i="15"/>
  <c r="U37" i="15" s="1"/>
  <c r="T391" i="13"/>
  <c r="U391" i="13" s="1"/>
  <c r="U1090" i="15"/>
  <c r="U178" i="15"/>
  <c r="U533" i="13"/>
  <c r="U1181" i="15"/>
  <c r="X293" i="14"/>
  <c r="Z293" i="14" s="1"/>
  <c r="T685" i="15"/>
  <c r="V685" i="15" s="1"/>
  <c r="U327" i="13"/>
  <c r="U181" i="13"/>
  <c r="T486" i="13"/>
  <c r="U486" i="13" s="1"/>
  <c r="V1126" i="13"/>
  <c r="V1133" i="15"/>
  <c r="X87" i="14"/>
  <c r="Z87" i="14" s="1"/>
  <c r="T483" i="15"/>
  <c r="U483" i="15" s="1"/>
  <c r="V1236" i="15"/>
  <c r="T1237" i="15" s="1"/>
  <c r="V1237" i="15" s="1"/>
  <c r="T79" i="15"/>
  <c r="U79" i="15" s="1"/>
  <c r="Y139" i="14"/>
  <c r="T41" i="13"/>
  <c r="U41" i="13" s="1"/>
  <c r="U282" i="15"/>
  <c r="T90" i="13"/>
  <c r="U90" i="13" s="1"/>
  <c r="T237" i="15"/>
  <c r="U237" i="15" s="1"/>
  <c r="U629" i="13"/>
  <c r="U878" i="15"/>
  <c r="U789" i="15"/>
  <c r="T590" i="13"/>
  <c r="V590" i="13" s="1"/>
  <c r="T883" i="13"/>
  <c r="U883" i="13" s="1"/>
  <c r="T1234" i="13"/>
  <c r="U1234" i="13" s="1"/>
  <c r="T742" i="15"/>
  <c r="V742" i="15" s="1"/>
  <c r="V1181" i="13"/>
  <c r="T1182" i="13" s="1"/>
  <c r="U1182" i="13" s="1"/>
  <c r="T535" i="15"/>
  <c r="V535" i="15" s="1"/>
  <c r="V1029" i="15"/>
  <c r="T933" i="13"/>
  <c r="U933" i="13" s="1"/>
  <c r="T434" i="13"/>
  <c r="U434" i="13" s="1"/>
  <c r="U1037" i="13"/>
  <c r="X399" i="14"/>
  <c r="Y399" i="14" s="1"/>
  <c r="X340" i="14"/>
  <c r="Z340" i="14" s="1"/>
  <c r="U684" i="13"/>
  <c r="T971" i="13"/>
  <c r="V971" i="13" s="1"/>
  <c r="V632" i="15"/>
  <c r="T633" i="15" s="1"/>
  <c r="U633" i="15" s="1"/>
  <c r="V1085" i="13"/>
  <c r="X235" i="14"/>
  <c r="Y235" i="14" s="1"/>
  <c r="T783" i="13"/>
  <c r="V783" i="13" s="1"/>
  <c r="U431" i="15"/>
  <c r="V133" i="15"/>
  <c r="T134" i="15" s="1"/>
  <c r="V134" i="15" s="1"/>
  <c r="V1134" i="15" l="1"/>
  <c r="Y448" i="14"/>
  <c r="V237" i="15"/>
  <c r="V90" i="13"/>
  <c r="U238" i="13"/>
  <c r="V883" i="13"/>
  <c r="V1182" i="13"/>
  <c r="V388" i="15"/>
  <c r="T389" i="15" s="1"/>
  <c r="V389" i="15" s="1"/>
  <c r="Z235" i="14"/>
  <c r="V1234" i="13"/>
  <c r="T1235" i="13" s="1"/>
  <c r="U1235" i="13" s="1"/>
  <c r="X236" i="14"/>
  <c r="Z236" i="14" s="1"/>
  <c r="T1135" i="15"/>
  <c r="V1135" i="15" s="1"/>
  <c r="T985" i="15"/>
  <c r="U985" i="15" s="1"/>
  <c r="T1183" i="13"/>
  <c r="V1183" i="13" s="1"/>
  <c r="Z501" i="14"/>
  <c r="V1030" i="15"/>
  <c r="T91" i="13"/>
  <c r="U91" i="13" s="1"/>
  <c r="U286" i="13"/>
  <c r="V633" i="15"/>
  <c r="T634" i="15" s="1"/>
  <c r="V634" i="15" s="1"/>
  <c r="T1038" i="13"/>
  <c r="V1038" i="13" s="1"/>
  <c r="V486" i="13"/>
  <c r="T487" i="13" s="1"/>
  <c r="T884" i="13"/>
  <c r="V884" i="13" s="1"/>
  <c r="U135" i="13"/>
  <c r="V41" i="13"/>
  <c r="T42" i="13" s="1"/>
  <c r="V37" i="15"/>
  <c r="U1237" i="15"/>
  <c r="T585" i="15"/>
  <c r="U585" i="15" s="1"/>
  <c r="V79" i="15"/>
  <c r="V933" i="13"/>
  <c r="T934" i="13" s="1"/>
  <c r="U934" i="13" s="1"/>
  <c r="U971" i="13"/>
  <c r="Y293" i="14"/>
  <c r="T1127" i="13"/>
  <c r="U1127" i="13" s="1"/>
  <c r="V984" i="15"/>
  <c r="U734" i="13"/>
  <c r="V391" i="13"/>
  <c r="T182" i="13"/>
  <c r="V182" i="13" s="1"/>
  <c r="X449" i="14"/>
  <c r="Y449" i="14" s="1"/>
  <c r="U685" i="15"/>
  <c r="T1086" i="13"/>
  <c r="U1086" i="13" s="1"/>
  <c r="X501" i="14"/>
  <c r="Y501" i="14" s="1"/>
  <c r="U783" i="13"/>
  <c r="T1182" i="15"/>
  <c r="V1182" i="15" s="1"/>
  <c r="V483" i="15"/>
  <c r="T239" i="13"/>
  <c r="U239" i="13" s="1"/>
  <c r="U134" i="15"/>
  <c r="Z41" i="14"/>
  <c r="V332" i="15"/>
  <c r="V434" i="13"/>
  <c r="U590" i="13"/>
  <c r="T879" i="15"/>
  <c r="V879" i="15" s="1"/>
  <c r="T685" i="13"/>
  <c r="V685" i="13" s="1"/>
  <c r="T630" i="13"/>
  <c r="V630" i="13" s="1"/>
  <c r="Y87" i="14"/>
  <c r="T534" i="13"/>
  <c r="U534" i="13" s="1"/>
  <c r="T1030" i="15"/>
  <c r="U1030" i="15" s="1"/>
  <c r="Z399" i="14"/>
  <c r="X400" i="14" s="1"/>
  <c r="Z400" i="14" s="1"/>
  <c r="T328" i="13"/>
  <c r="V328" i="13" s="1"/>
  <c r="U831" i="15"/>
  <c r="T790" i="15"/>
  <c r="V790" i="15" s="1"/>
  <c r="T484" i="15"/>
  <c r="V484" i="15" s="1"/>
  <c r="U742" i="15"/>
  <c r="T936" i="15"/>
  <c r="V936" i="15" s="1"/>
  <c r="T283" i="15"/>
  <c r="V283" i="15" s="1"/>
  <c r="X140" i="14"/>
  <c r="Y140" i="14" s="1"/>
  <c r="U833" i="13"/>
  <c r="T432" i="15"/>
  <c r="V432" i="15" s="1"/>
  <c r="U535" i="15"/>
  <c r="Y340" i="14"/>
  <c r="T238" i="15"/>
  <c r="U238" i="15" s="1"/>
  <c r="T179" i="15"/>
  <c r="U179" i="15" s="1"/>
  <c r="T1091" i="15"/>
  <c r="V1091" i="15" s="1"/>
  <c r="X198" i="14"/>
  <c r="Z198" i="14" s="1"/>
  <c r="V1086" i="13" l="1"/>
  <c r="V934" i="13"/>
  <c r="T935" i="13" s="1"/>
  <c r="V935" i="13" s="1"/>
  <c r="V91" i="13"/>
  <c r="T80" i="15"/>
  <c r="U80" i="15" s="1"/>
  <c r="U1182" i="15"/>
  <c r="T1183" i="15" s="1"/>
  <c r="U1183" i="15" s="1"/>
  <c r="V238" i="15"/>
  <c r="T239" i="15" s="1"/>
  <c r="V239" i="15" s="1"/>
  <c r="V585" i="15"/>
  <c r="T586" i="15" s="1"/>
  <c r="U586" i="15" s="1"/>
  <c r="V239" i="13"/>
  <c r="T240" i="13" s="1"/>
  <c r="V240" i="13" s="1"/>
  <c r="U884" i="13"/>
  <c r="T885" i="13" s="1"/>
  <c r="U885" i="13" s="1"/>
  <c r="U389" i="15"/>
  <c r="T390" i="15" s="1"/>
  <c r="V390" i="15" s="1"/>
  <c r="V1127" i="13"/>
  <c r="T1128" i="13" s="1"/>
  <c r="V1128" i="13" s="1"/>
  <c r="T535" i="13"/>
  <c r="U535" i="13" s="1"/>
  <c r="U42" i="13"/>
  <c r="V42" i="13"/>
  <c r="U487" i="13"/>
  <c r="V487" i="13"/>
  <c r="T686" i="15"/>
  <c r="V686" i="15" s="1"/>
  <c r="U936" i="15"/>
  <c r="T1238" i="15"/>
  <c r="V1238" i="15" s="1"/>
  <c r="U634" i="15"/>
  <c r="V985" i="15"/>
  <c r="T591" i="13"/>
  <c r="V591" i="13" s="1"/>
  <c r="Z449" i="14"/>
  <c r="X450" i="14" s="1"/>
  <c r="Z450" i="14" s="1"/>
  <c r="Y400" i="14"/>
  <c r="X42" i="14"/>
  <c r="Y42" i="14" s="1"/>
  <c r="V534" i="13"/>
  <c r="U432" i="15"/>
  <c r="U484" i="15"/>
  <c r="U630" i="13"/>
  <c r="U182" i="13"/>
  <c r="T136" i="13"/>
  <c r="U136" i="13" s="1"/>
  <c r="Y198" i="14"/>
  <c r="T536" i="15"/>
  <c r="V536" i="15" s="1"/>
  <c r="U685" i="13"/>
  <c r="T735" i="13"/>
  <c r="U735" i="13" s="1"/>
  <c r="T435" i="13"/>
  <c r="U435" i="13" s="1"/>
  <c r="U1135" i="15"/>
  <c r="U790" i="15"/>
  <c r="U1091" i="15"/>
  <c r="Z140" i="14"/>
  <c r="U1183" i="13"/>
  <c r="T743" i="15"/>
  <c r="U743" i="15" s="1"/>
  <c r="T834" i="13"/>
  <c r="V834" i="13" s="1"/>
  <c r="X341" i="14"/>
  <c r="Z341" i="14" s="1"/>
  <c r="T135" i="15"/>
  <c r="V135" i="15" s="1"/>
  <c r="X294" i="14"/>
  <c r="Z294" i="14" s="1"/>
  <c r="U1038" i="13"/>
  <c r="T333" i="15"/>
  <c r="U333" i="15" s="1"/>
  <c r="T38" i="15"/>
  <c r="U38" i="15" s="1"/>
  <c r="Y236" i="14"/>
  <c r="T92" i="13"/>
  <c r="V92" i="13" s="1"/>
  <c r="U328" i="13"/>
  <c r="T972" i="13"/>
  <c r="U972" i="13" s="1"/>
  <c r="X88" i="14"/>
  <c r="Y88" i="14" s="1"/>
  <c r="V179" i="15"/>
  <c r="T392" i="13"/>
  <c r="U392" i="13" s="1"/>
  <c r="U879" i="15"/>
  <c r="V1235" i="13"/>
  <c r="T1236" i="13" s="1"/>
  <c r="U1236" i="13" s="1"/>
  <c r="X502" i="14"/>
  <c r="Z502" i="14" s="1"/>
  <c r="U283" i="15"/>
  <c r="T1087" i="13"/>
  <c r="V1087" i="13" s="1"/>
  <c r="T287" i="13"/>
  <c r="U287" i="13" s="1"/>
  <c r="T832" i="15"/>
  <c r="V832" i="15" s="1"/>
  <c r="T784" i="13"/>
  <c r="U784" i="13" s="1"/>
  <c r="T1031" i="15"/>
  <c r="U1031" i="15" s="1"/>
  <c r="V38" i="15" l="1"/>
  <c r="T39" i="15" s="1"/>
  <c r="V39" i="15" s="1"/>
  <c r="V535" i="13"/>
  <c r="V435" i="13"/>
  <c r="Z88" i="14"/>
  <c r="V333" i="15"/>
  <c r="Y294" i="14"/>
  <c r="V885" i="13"/>
  <c r="T886" i="13" s="1"/>
  <c r="V886" i="13" s="1"/>
  <c r="V743" i="15"/>
  <c r="T744" i="15" s="1"/>
  <c r="V744" i="15" s="1"/>
  <c r="Z42" i="14"/>
  <c r="V80" i="15"/>
  <c r="T81" i="15" s="1"/>
  <c r="V81" i="15" s="1"/>
  <c r="T1237" i="13"/>
  <c r="U1237" i="13" s="1"/>
  <c r="X89" i="14"/>
  <c r="Z89" i="14" s="1"/>
  <c r="T1184" i="15"/>
  <c r="V1184" i="15" s="1"/>
  <c r="T536" i="13"/>
  <c r="U536" i="13" s="1"/>
  <c r="U591" i="13"/>
  <c r="V1236" i="13"/>
  <c r="U135" i="15"/>
  <c r="V972" i="13"/>
  <c r="U1087" i="13"/>
  <c r="T791" i="15"/>
  <c r="U791" i="15" s="1"/>
  <c r="T284" i="15"/>
  <c r="V284" i="15" s="1"/>
  <c r="V136" i="13"/>
  <c r="U1238" i="15"/>
  <c r="T183" i="13"/>
  <c r="V183" i="13" s="1"/>
  <c r="V735" i="13"/>
  <c r="T485" i="15"/>
  <c r="U485" i="15" s="1"/>
  <c r="V287" i="13"/>
  <c r="T288" i="13" s="1"/>
  <c r="V288" i="13" s="1"/>
  <c r="T1092" i="15"/>
  <c r="V1092" i="15" s="1"/>
  <c r="T43" i="13"/>
  <c r="V43" i="13" s="1"/>
  <c r="X141" i="14"/>
  <c r="Y141" i="14" s="1"/>
  <c r="T1136" i="15"/>
  <c r="V1136" i="15" s="1"/>
  <c r="T436" i="13"/>
  <c r="U436" i="13" s="1"/>
  <c r="V1183" i="15"/>
  <c r="Y450" i="14"/>
  <c r="U92" i="13"/>
  <c r="U1128" i="13"/>
  <c r="X237" i="14"/>
  <c r="Y237" i="14" s="1"/>
  <c r="U686" i="15"/>
  <c r="V784" i="13"/>
  <c r="U834" i="13"/>
  <c r="T334" i="15"/>
  <c r="V334" i="15" s="1"/>
  <c r="V586" i="15"/>
  <c r="T587" i="15" s="1"/>
  <c r="V587" i="15" s="1"/>
  <c r="X43" i="14"/>
  <c r="Y43" i="14" s="1"/>
  <c r="U240" i="13"/>
  <c r="T180" i="15"/>
  <c r="U180" i="15" s="1"/>
  <c r="T1184" i="13"/>
  <c r="U1184" i="13" s="1"/>
  <c r="U536" i="15"/>
  <c r="T329" i="13"/>
  <c r="V329" i="13" s="1"/>
  <c r="X199" i="14"/>
  <c r="Z199" i="14" s="1"/>
  <c r="U935" i="13"/>
  <c r="U239" i="15"/>
  <c r="Y502" i="14"/>
  <c r="T880" i="15"/>
  <c r="U880" i="15" s="1"/>
  <c r="T433" i="15"/>
  <c r="V433" i="15" s="1"/>
  <c r="U832" i="15"/>
  <c r="T1039" i="13"/>
  <c r="U1039" i="13" s="1"/>
  <c r="X401" i="14"/>
  <c r="Z401" i="14" s="1"/>
  <c r="X295" i="14"/>
  <c r="Y295" i="14" s="1"/>
  <c r="U390" i="15"/>
  <c r="T635" i="15"/>
  <c r="U635" i="15" s="1"/>
  <c r="V1031" i="15"/>
  <c r="T1032" i="15" s="1"/>
  <c r="V1032" i="15" s="1"/>
  <c r="Y341" i="14"/>
  <c r="T937" i="15"/>
  <c r="U937" i="15" s="1"/>
  <c r="T631" i="13"/>
  <c r="V631" i="13" s="1"/>
  <c r="T686" i="13"/>
  <c r="U686" i="13" s="1"/>
  <c r="T986" i="15"/>
  <c r="U986" i="15" s="1"/>
  <c r="V392" i="13"/>
  <c r="T393" i="13" s="1"/>
  <c r="T488" i="13"/>
  <c r="V488" i="13" s="1"/>
  <c r="V791" i="15" l="1"/>
  <c r="T792" i="15" s="1"/>
  <c r="V792" i="15" s="1"/>
  <c r="U288" i="13"/>
  <c r="U1092" i="15"/>
  <c r="V485" i="15"/>
  <c r="Z43" i="14"/>
  <c r="X44" i="14" s="1"/>
  <c r="Z44" i="14" s="1"/>
  <c r="V536" i="13"/>
  <c r="V1184" i="13"/>
  <c r="T1185" i="13" s="1"/>
  <c r="U1185" i="13" s="1"/>
  <c r="V180" i="15"/>
  <c r="U43" i="13"/>
  <c r="T44" i="13" s="1"/>
  <c r="U44" i="13" s="1"/>
  <c r="V1039" i="13"/>
  <c r="V1237" i="13"/>
  <c r="U81" i="15"/>
  <c r="T82" i="15" s="1"/>
  <c r="U82" i="15" s="1"/>
  <c r="T1040" i="13"/>
  <c r="V1040" i="13" s="1"/>
  <c r="T537" i="13"/>
  <c r="V537" i="13" s="1"/>
  <c r="T1238" i="13"/>
  <c r="V1238" i="13" s="1"/>
  <c r="U393" i="13"/>
  <c r="V393" i="13"/>
  <c r="T240" i="15"/>
  <c r="V240" i="15" s="1"/>
  <c r="V436" i="13"/>
  <c r="T437" i="13" s="1"/>
  <c r="V437" i="13" s="1"/>
  <c r="T1088" i="13"/>
  <c r="V1088" i="13" s="1"/>
  <c r="U587" i="15"/>
  <c r="U1032" i="15"/>
  <c r="V686" i="13"/>
  <c r="T687" i="13" s="1"/>
  <c r="Y401" i="14"/>
  <c r="Y199" i="14"/>
  <c r="U334" i="15"/>
  <c r="U1136" i="15"/>
  <c r="U1184" i="15"/>
  <c r="X503" i="14"/>
  <c r="Y503" i="14" s="1"/>
  <c r="Z295" i="14"/>
  <c r="U631" i="13"/>
  <c r="T592" i="13"/>
  <c r="V592" i="13" s="1"/>
  <c r="T936" i="13"/>
  <c r="V936" i="13" s="1"/>
  <c r="T973" i="13"/>
  <c r="U973" i="13" s="1"/>
  <c r="T136" i="15"/>
  <c r="V136" i="15" s="1"/>
  <c r="U329" i="13"/>
  <c r="U183" i="13"/>
  <c r="T289" i="13"/>
  <c r="V289" i="13" s="1"/>
  <c r="T1239" i="15"/>
  <c r="U1239" i="15" s="1"/>
  <c r="T486" i="15"/>
  <c r="V486" i="15" s="1"/>
  <c r="T835" i="13"/>
  <c r="V835" i="13" s="1"/>
  <c r="V937" i="15"/>
  <c r="T938" i="15" s="1"/>
  <c r="U488" i="13"/>
  <c r="Z237" i="14"/>
  <c r="U886" i="13"/>
  <c r="Y89" i="14"/>
  <c r="T137" i="13"/>
  <c r="U137" i="13" s="1"/>
  <c r="T537" i="15"/>
  <c r="V537" i="15" s="1"/>
  <c r="T1129" i="13"/>
  <c r="V1129" i="13" s="1"/>
  <c r="U284" i="15"/>
  <c r="Z141" i="14"/>
  <c r="X142" i="14" s="1"/>
  <c r="Y142" i="14" s="1"/>
  <c r="V986" i="15"/>
  <c r="T987" i="15" s="1"/>
  <c r="U987" i="15" s="1"/>
  <c r="T181" i="15"/>
  <c r="V181" i="15" s="1"/>
  <c r="T93" i="13"/>
  <c r="U93" i="13" s="1"/>
  <c r="T736" i="13"/>
  <c r="U736" i="13" s="1"/>
  <c r="T785" i="13"/>
  <c r="U785" i="13" s="1"/>
  <c r="X342" i="14"/>
  <c r="Y342" i="14" s="1"/>
  <c r="U433" i="15"/>
  <c r="V635" i="15"/>
  <c r="T636" i="15" s="1"/>
  <c r="V636" i="15" s="1"/>
  <c r="T241" i="13"/>
  <c r="V241" i="13" s="1"/>
  <c r="X451" i="14"/>
  <c r="Z451" i="14" s="1"/>
  <c r="U744" i="15"/>
  <c r="T687" i="15"/>
  <c r="V687" i="15" s="1"/>
  <c r="T833" i="15"/>
  <c r="V833" i="15" s="1"/>
  <c r="T1093" i="15"/>
  <c r="U1093" i="15" s="1"/>
  <c r="U39" i="15"/>
  <c r="V880" i="15"/>
  <c r="T391" i="15"/>
  <c r="V391" i="15" s="1"/>
  <c r="U136" i="15" l="1"/>
  <c r="V987" i="15"/>
  <c r="U486" i="15"/>
  <c r="U1129" i="13"/>
  <c r="Z142" i="14"/>
  <c r="U391" i="15"/>
  <c r="T392" i="15" s="1"/>
  <c r="V392" i="15" s="1"/>
  <c r="U1088" i="13"/>
  <c r="T1089" i="13" s="1"/>
  <c r="V1089" i="13" s="1"/>
  <c r="V82" i="15"/>
  <c r="T83" i="15" s="1"/>
  <c r="U83" i="15" s="1"/>
  <c r="V93" i="13"/>
  <c r="V1093" i="15"/>
  <c r="T1094" i="15" s="1"/>
  <c r="V1094" i="15" s="1"/>
  <c r="V938" i="15"/>
  <c r="U938" i="15"/>
  <c r="T94" i="13"/>
  <c r="V94" i="13" s="1"/>
  <c r="T1240" i="15"/>
  <c r="U1240" i="15" s="1"/>
  <c r="T1186" i="13"/>
  <c r="U1186" i="13" s="1"/>
  <c r="T988" i="15"/>
  <c r="V988" i="15" s="1"/>
  <c r="U687" i="13"/>
  <c r="V687" i="13"/>
  <c r="T1130" i="13"/>
  <c r="V1130" i="13" s="1"/>
  <c r="U636" i="15"/>
  <c r="Y44" i="14"/>
  <c r="V1239" i="15"/>
  <c r="U240" i="15"/>
  <c r="V1185" i="13"/>
  <c r="V44" i="13"/>
  <c r="T335" i="15"/>
  <c r="U335" i="15" s="1"/>
  <c r="T881" i="15"/>
  <c r="U881" i="15" s="1"/>
  <c r="U537" i="15"/>
  <c r="U936" i="13"/>
  <c r="U1238" i="13"/>
  <c r="T1137" i="15"/>
  <c r="U1137" i="15" s="1"/>
  <c r="U687" i="15"/>
  <c r="X90" i="14"/>
  <c r="Z90" i="14" s="1"/>
  <c r="T887" i="13"/>
  <c r="V887" i="13" s="1"/>
  <c r="X200" i="14"/>
  <c r="Z200" i="14" s="1"/>
  <c r="U437" i="13"/>
  <c r="Z342" i="14"/>
  <c r="X343" i="14" s="1"/>
  <c r="Z343" i="14" s="1"/>
  <c r="Z503" i="14"/>
  <c r="T1185" i="15"/>
  <c r="V1185" i="15" s="1"/>
  <c r="X143" i="14"/>
  <c r="Y143" i="14" s="1"/>
  <c r="X402" i="14"/>
  <c r="Z402" i="14" s="1"/>
  <c r="T487" i="15"/>
  <c r="V487" i="15" s="1"/>
  <c r="U833" i="15"/>
  <c r="T489" i="13"/>
  <c r="U489" i="13" s="1"/>
  <c r="T137" i="15"/>
  <c r="U137" i="15" s="1"/>
  <c r="T394" i="13"/>
  <c r="U394" i="13" s="1"/>
  <c r="X238" i="14"/>
  <c r="Y238" i="14" s="1"/>
  <c r="Y451" i="14"/>
  <c r="U181" i="15"/>
  <c r="U592" i="13"/>
  <c r="T1033" i="15"/>
  <c r="U1033" i="15" s="1"/>
  <c r="U792" i="15"/>
  <c r="U537" i="13"/>
  <c r="U289" i="13"/>
  <c r="T588" i="15"/>
  <c r="U588" i="15" s="1"/>
  <c r="U835" i="13"/>
  <c r="V973" i="13"/>
  <c r="V137" i="13"/>
  <c r="T138" i="13" s="1"/>
  <c r="U138" i="13" s="1"/>
  <c r="V785" i="13"/>
  <c r="U241" i="13"/>
  <c r="T184" i="13"/>
  <c r="V184" i="13" s="1"/>
  <c r="X296" i="14"/>
  <c r="Y296" i="14" s="1"/>
  <c r="V736" i="13"/>
  <c r="T737" i="13" s="1"/>
  <c r="T434" i="15"/>
  <c r="U434" i="15" s="1"/>
  <c r="T745" i="15"/>
  <c r="V745" i="15" s="1"/>
  <c r="T40" i="15"/>
  <c r="V40" i="15" s="1"/>
  <c r="U1040" i="13"/>
  <c r="T285" i="15"/>
  <c r="U285" i="15" s="1"/>
  <c r="T330" i="13"/>
  <c r="U330" i="13" s="1"/>
  <c r="T632" i="13"/>
  <c r="V632" i="13" s="1"/>
  <c r="V330" i="13" l="1"/>
  <c r="V489" i="13"/>
  <c r="U487" i="15"/>
  <c r="V1240" i="15"/>
  <c r="U184" i="13"/>
  <c r="V1186" i="13"/>
  <c r="U1185" i="15"/>
  <c r="U1130" i="13"/>
  <c r="T1131" i="13" s="1"/>
  <c r="V1131" i="13" s="1"/>
  <c r="T395" i="13"/>
  <c r="U395" i="13" s="1"/>
  <c r="T490" i="13"/>
  <c r="V490" i="13" s="1"/>
  <c r="T1241" i="15"/>
  <c r="V1241" i="15" s="1"/>
  <c r="T435" i="15"/>
  <c r="V435" i="15" s="1"/>
  <c r="U737" i="13"/>
  <c r="V737" i="13"/>
  <c r="T138" i="15"/>
  <c r="V138" i="15" s="1"/>
  <c r="T1187" i="13"/>
  <c r="V1187" i="13" s="1"/>
  <c r="U988" i="15"/>
  <c r="Y343" i="14"/>
  <c r="T488" i="15"/>
  <c r="U488" i="15" s="1"/>
  <c r="U1094" i="15"/>
  <c r="V285" i="15"/>
  <c r="T1041" i="13"/>
  <c r="U1041" i="13" s="1"/>
  <c r="Z143" i="14"/>
  <c r="X144" i="14" s="1"/>
  <c r="Y144" i="14" s="1"/>
  <c r="T241" i="15"/>
  <c r="V241" i="15" s="1"/>
  <c r="X504" i="14"/>
  <c r="Y504" i="14" s="1"/>
  <c r="Z238" i="14"/>
  <c r="X239" i="14" s="1"/>
  <c r="Z239" i="14" s="1"/>
  <c r="T290" i="13"/>
  <c r="V290" i="13" s="1"/>
  <c r="Y90" i="14"/>
  <c r="T786" i="13"/>
  <c r="U786" i="13" s="1"/>
  <c r="T242" i="13"/>
  <c r="V242" i="13" s="1"/>
  <c r="Y200" i="14"/>
  <c r="V394" i="13"/>
  <c r="T836" i="13"/>
  <c r="V836" i="13" s="1"/>
  <c r="V137" i="15"/>
  <c r="T538" i="13"/>
  <c r="V538" i="13" s="1"/>
  <c r="Z296" i="14"/>
  <c r="X297" i="14" s="1"/>
  <c r="Y297" i="14" s="1"/>
  <c r="T331" i="13"/>
  <c r="U331" i="13" s="1"/>
  <c r="T688" i="13"/>
  <c r="V688" i="13" s="1"/>
  <c r="U887" i="13"/>
  <c r="V434" i="15"/>
  <c r="T688" i="15"/>
  <c r="V688" i="15" s="1"/>
  <c r="V881" i="15"/>
  <c r="T538" i="15"/>
  <c r="U538" i="15" s="1"/>
  <c r="Y402" i="14"/>
  <c r="V588" i="15"/>
  <c r="U40" i="15"/>
  <c r="V83" i="15"/>
  <c r="X45" i="14"/>
  <c r="Z45" i="14" s="1"/>
  <c r="U94" i="13"/>
  <c r="V335" i="15"/>
  <c r="T336" i="15" s="1"/>
  <c r="V336" i="15" s="1"/>
  <c r="U1089" i="13"/>
  <c r="U632" i="13"/>
  <c r="U745" i="15"/>
  <c r="V1033" i="15"/>
  <c r="V138" i="13"/>
  <c r="T139" i="13" s="1"/>
  <c r="U139" i="13" s="1"/>
  <c r="T974" i="13"/>
  <c r="U974" i="13" s="1"/>
  <c r="V1137" i="15"/>
  <c r="T637" i="15"/>
  <c r="V637" i="15" s="1"/>
  <c r="T45" i="13"/>
  <c r="U45" i="13" s="1"/>
  <c r="X452" i="14"/>
  <c r="Z452" i="14" s="1"/>
  <c r="U392" i="15"/>
  <c r="T185" i="13"/>
  <c r="U185" i="13" s="1"/>
  <c r="T593" i="13"/>
  <c r="U593" i="13" s="1"/>
  <c r="T834" i="15"/>
  <c r="U834" i="15" s="1"/>
  <c r="T1239" i="13"/>
  <c r="U1239" i="13" s="1"/>
  <c r="T939" i="15"/>
  <c r="V939" i="15" s="1"/>
  <c r="T438" i="13"/>
  <c r="V438" i="13" s="1"/>
  <c r="T793" i="15"/>
  <c r="U793" i="15" s="1"/>
  <c r="T182" i="15"/>
  <c r="V182" i="15" s="1"/>
  <c r="T937" i="13"/>
  <c r="V937" i="13" s="1"/>
  <c r="V834" i="15" l="1"/>
  <c r="V45" i="13"/>
  <c r="V395" i="13"/>
  <c r="U688" i="15"/>
  <c r="U688" i="13"/>
  <c r="V331" i="13"/>
  <c r="T1186" i="15"/>
  <c r="V1186" i="15" s="1"/>
  <c r="U242" i="13"/>
  <c r="Y45" i="14"/>
  <c r="T794" i="15"/>
  <c r="U794" i="15" s="1"/>
  <c r="V589" i="15"/>
  <c r="X298" i="14"/>
  <c r="Y298" i="14" s="1"/>
  <c r="T396" i="13"/>
  <c r="U396" i="13" s="1"/>
  <c r="T835" i="15"/>
  <c r="V835" i="15" s="1"/>
  <c r="U138" i="15"/>
  <c r="T1138" i="15"/>
  <c r="U1138" i="15" s="1"/>
  <c r="Z144" i="14"/>
  <c r="V139" i="13"/>
  <c r="U182" i="15"/>
  <c r="X344" i="14"/>
  <c r="Y344" i="14" s="1"/>
  <c r="U438" i="13"/>
  <c r="V185" i="13"/>
  <c r="Y239" i="14"/>
  <c r="U435" i="15"/>
  <c r="U490" i="13"/>
  <c r="T332" i="13"/>
  <c r="V332" i="13" s="1"/>
  <c r="X403" i="14"/>
  <c r="Z403" i="14" s="1"/>
  <c r="V593" i="13"/>
  <c r="T594" i="13" s="1"/>
  <c r="V594" i="13" s="1"/>
  <c r="V488" i="15"/>
  <c r="T489" i="15" s="1"/>
  <c r="V538" i="15"/>
  <c r="U290" i="13"/>
  <c r="V786" i="13"/>
  <c r="Z297" i="14"/>
  <c r="T1090" i="13"/>
  <c r="V1090" i="13" s="1"/>
  <c r="T589" i="15"/>
  <c r="U589" i="15" s="1"/>
  <c r="U939" i="15"/>
  <c r="Y452" i="14"/>
  <c r="U241" i="15"/>
  <c r="U1131" i="13"/>
  <c r="U1187" i="13"/>
  <c r="U1241" i="15"/>
  <c r="U538" i="13"/>
  <c r="U336" i="15"/>
  <c r="T95" i="13"/>
  <c r="V95" i="13" s="1"/>
  <c r="T888" i="13"/>
  <c r="V888" i="13" s="1"/>
  <c r="U836" i="13"/>
  <c r="T746" i="15"/>
  <c r="U746" i="15" s="1"/>
  <c r="V793" i="15"/>
  <c r="T46" i="13"/>
  <c r="V46" i="13" s="1"/>
  <c r="T989" i="15"/>
  <c r="U989" i="15" s="1"/>
  <c r="V974" i="13"/>
  <c r="T975" i="13" s="1"/>
  <c r="U975" i="13" s="1"/>
  <c r="T286" i="15"/>
  <c r="U286" i="15" s="1"/>
  <c r="Z504" i="14"/>
  <c r="T41" i="15"/>
  <c r="U41" i="15" s="1"/>
  <c r="T1095" i="15"/>
  <c r="U1095" i="15" s="1"/>
  <c r="X91" i="14"/>
  <c r="Z91" i="14" s="1"/>
  <c r="T633" i="13"/>
  <c r="V633" i="13" s="1"/>
  <c r="T689" i="15"/>
  <c r="V689" i="15" s="1"/>
  <c r="V1239" i="13"/>
  <c r="T1240" i="13" s="1"/>
  <c r="V1240" i="13" s="1"/>
  <c r="X46" i="14"/>
  <c r="Y46" i="14" s="1"/>
  <c r="T689" i="13"/>
  <c r="U689" i="13" s="1"/>
  <c r="T882" i="15"/>
  <c r="U882" i="15" s="1"/>
  <c r="T84" i="15"/>
  <c r="U84" i="15" s="1"/>
  <c r="T1034" i="15"/>
  <c r="U1034" i="15" s="1"/>
  <c r="T738" i="13"/>
  <c r="V738" i="13" s="1"/>
  <c r="U937" i="13"/>
  <c r="U637" i="15"/>
  <c r="X201" i="14"/>
  <c r="Y201" i="14" s="1"/>
  <c r="V1041" i="13"/>
  <c r="T393" i="15"/>
  <c r="U393" i="15" s="1"/>
  <c r="Z46" i="14" l="1"/>
  <c r="Z298" i="14"/>
  <c r="U689" i="15"/>
  <c r="V41" i="15"/>
  <c r="T42" i="15" s="1"/>
  <c r="V42" i="15" s="1"/>
  <c r="U1090" i="13"/>
  <c r="U888" i="13"/>
  <c r="T889" i="13" s="1"/>
  <c r="V889" i="13" s="1"/>
  <c r="T243" i="13"/>
  <c r="V243" i="13" s="1"/>
  <c r="V746" i="15"/>
  <c r="T747" i="15" s="1"/>
  <c r="U747" i="15" s="1"/>
  <c r="V794" i="15"/>
  <c r="T795" i="15" s="1"/>
  <c r="V795" i="15" s="1"/>
  <c r="U1186" i="15"/>
  <c r="T1187" i="15" s="1"/>
  <c r="U1187" i="15" s="1"/>
  <c r="X47" i="14"/>
  <c r="Z47" i="14" s="1"/>
  <c r="T397" i="13"/>
  <c r="V397" i="13" s="1"/>
  <c r="X299" i="14"/>
  <c r="Y299" i="14" s="1"/>
  <c r="U489" i="15"/>
  <c r="V489" i="15"/>
  <c r="T638" i="15"/>
  <c r="U638" i="15" s="1"/>
  <c r="T690" i="15"/>
  <c r="V690" i="15" s="1"/>
  <c r="V989" i="15"/>
  <c r="T1035" i="15"/>
  <c r="U1035" i="15" s="1"/>
  <c r="U46" i="13"/>
  <c r="Z344" i="14"/>
  <c r="X345" i="14" s="1"/>
  <c r="U835" i="15"/>
  <c r="T186" i="13"/>
  <c r="U186" i="13" s="1"/>
  <c r="U633" i="13"/>
  <c r="T1188" i="13"/>
  <c r="V1188" i="13" s="1"/>
  <c r="Y403" i="14"/>
  <c r="T139" i="15"/>
  <c r="V139" i="15" s="1"/>
  <c r="T491" i="13"/>
  <c r="V491" i="13" s="1"/>
  <c r="T938" i="13"/>
  <c r="V938" i="13" s="1"/>
  <c r="U95" i="13"/>
  <c r="V1138" i="15"/>
  <c r="V1034" i="15"/>
  <c r="T337" i="15"/>
  <c r="V337" i="15" s="1"/>
  <c r="U1240" i="13"/>
  <c r="Y91" i="14"/>
  <c r="V689" i="13"/>
  <c r="T690" i="13" s="1"/>
  <c r="U690" i="13" s="1"/>
  <c r="T242" i="15"/>
  <c r="V242" i="15" s="1"/>
  <c r="X505" i="14"/>
  <c r="Y505" i="14" s="1"/>
  <c r="V396" i="13"/>
  <c r="X145" i="14"/>
  <c r="Y145" i="14" s="1"/>
  <c r="T539" i="15"/>
  <c r="U539" i="15" s="1"/>
  <c r="T1091" i="13"/>
  <c r="U1091" i="13" s="1"/>
  <c r="V975" i="13"/>
  <c r="T976" i="13" s="1"/>
  <c r="V976" i="13" s="1"/>
  <c r="T436" i="15"/>
  <c r="U436" i="15" s="1"/>
  <c r="T787" i="13"/>
  <c r="U787" i="13" s="1"/>
  <c r="U594" i="13"/>
  <c r="U738" i="13"/>
  <c r="V1095" i="15"/>
  <c r="T1096" i="15" s="1"/>
  <c r="V1096" i="15" s="1"/>
  <c r="V393" i="15"/>
  <c r="X453" i="14"/>
  <c r="Z453" i="14" s="1"/>
  <c r="T183" i="15"/>
  <c r="U183" i="15" s="1"/>
  <c r="T439" i="13"/>
  <c r="U439" i="13" s="1"/>
  <c r="T1132" i="13"/>
  <c r="V1132" i="13" s="1"/>
  <c r="T940" i="15"/>
  <c r="V940" i="15" s="1"/>
  <c r="V286" i="15"/>
  <c r="X240" i="14"/>
  <c r="Y240" i="14" s="1"/>
  <c r="T590" i="15"/>
  <c r="U590" i="15" s="1"/>
  <c r="T1042" i="13"/>
  <c r="U1042" i="13" s="1"/>
  <c r="V882" i="15"/>
  <c r="T883" i="15" s="1"/>
  <c r="U883" i="15" s="1"/>
  <c r="T140" i="13"/>
  <c r="U140" i="13" s="1"/>
  <c r="T1139" i="15"/>
  <c r="V1139" i="15" s="1"/>
  <c r="T291" i="13"/>
  <c r="V291" i="13" s="1"/>
  <c r="T539" i="13"/>
  <c r="V539" i="13" s="1"/>
  <c r="T1242" i="15"/>
  <c r="U1242" i="15" s="1"/>
  <c r="Z201" i="14"/>
  <c r="X202" i="14" s="1"/>
  <c r="Y202" i="14" s="1"/>
  <c r="T837" i="13"/>
  <c r="V837" i="13" s="1"/>
  <c r="V84" i="15"/>
  <c r="T85" i="15" s="1"/>
  <c r="U85" i="15" s="1"/>
  <c r="U332" i="13"/>
  <c r="V539" i="15" l="1"/>
  <c r="V186" i="13"/>
  <c r="Z299" i="14"/>
  <c r="V1187" i="15"/>
  <c r="U837" i="13"/>
  <c r="T838" i="13" s="1"/>
  <c r="V838" i="13" s="1"/>
  <c r="U938" i="13"/>
  <c r="V439" i="13"/>
  <c r="U795" i="15"/>
  <c r="T796" i="15" s="1"/>
  <c r="U796" i="15" s="1"/>
  <c r="V1091" i="13"/>
  <c r="U243" i="13"/>
  <c r="T244" i="13" s="1"/>
  <c r="U244" i="13" s="1"/>
  <c r="X203" i="14"/>
  <c r="Y203" i="14" s="1"/>
  <c r="T1092" i="13"/>
  <c r="V1092" i="13" s="1"/>
  <c r="T748" i="15"/>
  <c r="U748" i="15" s="1"/>
  <c r="Y345" i="14"/>
  <c r="Z345" i="14"/>
  <c r="T884" i="15"/>
  <c r="V884" i="15" s="1"/>
  <c r="Z202" i="14"/>
  <c r="V883" i="15"/>
  <c r="T47" i="13"/>
  <c r="V47" i="13" s="1"/>
  <c r="U976" i="13"/>
  <c r="U889" i="13"/>
  <c r="V690" i="13"/>
  <c r="U139" i="15"/>
  <c r="V1035" i="15"/>
  <c r="Z240" i="14"/>
  <c r="T990" i="15"/>
  <c r="U990" i="15" s="1"/>
  <c r="T394" i="15"/>
  <c r="U394" i="15" s="1"/>
  <c r="U397" i="13"/>
  <c r="T440" i="13"/>
  <c r="V440" i="13" s="1"/>
  <c r="U242" i="15"/>
  <c r="V590" i="15"/>
  <c r="T591" i="15" s="1"/>
  <c r="V591" i="15" s="1"/>
  <c r="V1242" i="15"/>
  <c r="T1243" i="15" s="1"/>
  <c r="V436" i="15"/>
  <c r="T437" i="15" s="1"/>
  <c r="U337" i="15"/>
  <c r="U1188" i="13"/>
  <c r="U690" i="15"/>
  <c r="V85" i="15"/>
  <c r="T739" i="13"/>
  <c r="V739" i="13" s="1"/>
  <c r="T595" i="13"/>
  <c r="U595" i="13" s="1"/>
  <c r="U539" i="13"/>
  <c r="Y453" i="14"/>
  <c r="V140" i="13"/>
  <c r="T141" i="13" s="1"/>
  <c r="V141" i="13" s="1"/>
  <c r="T1241" i="13"/>
  <c r="U1241" i="13" s="1"/>
  <c r="T287" i="15"/>
  <c r="U287" i="15" s="1"/>
  <c r="U291" i="13"/>
  <c r="U940" i="15"/>
  <c r="Z505" i="14"/>
  <c r="X506" i="14" s="1"/>
  <c r="Y506" i="14" s="1"/>
  <c r="T1188" i="15"/>
  <c r="U1188" i="15" s="1"/>
  <c r="X92" i="14"/>
  <c r="Y92" i="14" s="1"/>
  <c r="V747" i="15"/>
  <c r="T634" i="13"/>
  <c r="U634" i="13" s="1"/>
  <c r="V638" i="15"/>
  <c r="T639" i="15" s="1"/>
  <c r="V639" i="15" s="1"/>
  <c r="T490" i="15"/>
  <c r="V490" i="15" s="1"/>
  <c r="T788" i="13"/>
  <c r="V788" i="13" s="1"/>
  <c r="T96" i="13"/>
  <c r="V96" i="13" s="1"/>
  <c r="T187" i="13"/>
  <c r="V187" i="13" s="1"/>
  <c r="V1042" i="13"/>
  <c r="T1043" i="13" s="1"/>
  <c r="U1043" i="13" s="1"/>
  <c r="U42" i="15"/>
  <c r="U1096" i="15"/>
  <c r="V183" i="15"/>
  <c r="T333" i="13"/>
  <c r="V333" i="13" s="1"/>
  <c r="U1139" i="15"/>
  <c r="U1132" i="13"/>
  <c r="T540" i="15"/>
  <c r="U540" i="15" s="1"/>
  <c r="T836" i="15"/>
  <c r="U836" i="15" s="1"/>
  <c r="V787" i="13"/>
  <c r="U491" i="13"/>
  <c r="Z145" i="14"/>
  <c r="X146" i="14" s="1"/>
  <c r="Y146" i="14" s="1"/>
  <c r="Y47" i="14"/>
  <c r="X300" i="14"/>
  <c r="Y300" i="14" s="1"/>
  <c r="X404" i="14"/>
  <c r="Z404" i="14" s="1"/>
  <c r="T939" i="13"/>
  <c r="V939" i="13" s="1"/>
  <c r="V244" i="13" l="1"/>
  <c r="Z300" i="14"/>
  <c r="U96" i="13"/>
  <c r="V595" i="13"/>
  <c r="Z203" i="14"/>
  <c r="U1243" i="15"/>
  <c r="V1243" i="15"/>
  <c r="U437" i="15"/>
  <c r="V437" i="15"/>
  <c r="Z241" i="14"/>
  <c r="T837" i="15"/>
  <c r="V837" i="15" s="1"/>
  <c r="V245" i="13"/>
  <c r="T596" i="13"/>
  <c r="V596" i="13" s="1"/>
  <c r="X204" i="14"/>
  <c r="Z204" i="14" s="1"/>
  <c r="T1140" i="15"/>
  <c r="V1140" i="15" s="1"/>
  <c r="U639" i="15"/>
  <c r="X241" i="14"/>
  <c r="Y241" i="14" s="1"/>
  <c r="U591" i="15"/>
  <c r="U1092" i="13"/>
  <c r="U739" i="13"/>
  <c r="T1036" i="15"/>
  <c r="U1036" i="15" s="1"/>
  <c r="Z92" i="14"/>
  <c r="T86" i="15"/>
  <c r="U86" i="15" s="1"/>
  <c r="U333" i="13"/>
  <c r="T1189" i="13"/>
  <c r="U1189" i="13" s="1"/>
  <c r="T890" i="13"/>
  <c r="V890" i="13" s="1"/>
  <c r="T97" i="13"/>
  <c r="V97" i="13" s="1"/>
  <c r="V796" i="15"/>
  <c r="T338" i="15"/>
  <c r="V338" i="15" s="1"/>
  <c r="T977" i="13"/>
  <c r="V977" i="13" s="1"/>
  <c r="U884" i="15"/>
  <c r="T245" i="13"/>
  <c r="U245" i="13" s="1"/>
  <c r="T492" i="13"/>
  <c r="U492" i="13" s="1"/>
  <c r="T184" i="15"/>
  <c r="U184" i="15" s="1"/>
  <c r="X48" i="14"/>
  <c r="Y48" i="14" s="1"/>
  <c r="T140" i="15"/>
  <c r="V140" i="15" s="1"/>
  <c r="Z146" i="14"/>
  <c r="U939" i="13"/>
  <c r="Z506" i="14"/>
  <c r="U490" i="15"/>
  <c r="V1241" i="13"/>
  <c r="U47" i="13"/>
  <c r="T1133" i="13"/>
  <c r="U1133" i="13" s="1"/>
  <c r="U788" i="13"/>
  <c r="T941" i="15"/>
  <c r="U941" i="15" s="1"/>
  <c r="V1043" i="13"/>
  <c r="X346" i="14"/>
  <c r="Z346" i="14" s="1"/>
  <c r="V1188" i="15"/>
  <c r="T243" i="15"/>
  <c r="V243" i="15" s="1"/>
  <c r="T691" i="13"/>
  <c r="U691" i="13" s="1"/>
  <c r="V394" i="15"/>
  <c r="T395" i="15" s="1"/>
  <c r="V395" i="15" s="1"/>
  <c r="T43" i="15"/>
  <c r="U43" i="15" s="1"/>
  <c r="V748" i="15"/>
  <c r="T691" i="15"/>
  <c r="V691" i="15" s="1"/>
  <c r="T540" i="13"/>
  <c r="U540" i="13" s="1"/>
  <c r="U440" i="13"/>
  <c r="U838" i="13"/>
  <c r="T1189" i="15"/>
  <c r="V1189" i="15" s="1"/>
  <c r="T292" i="13"/>
  <c r="U292" i="13" s="1"/>
  <c r="U187" i="13"/>
  <c r="V540" i="15"/>
  <c r="V634" i="13"/>
  <c r="T635" i="13" s="1"/>
  <c r="V635" i="13" s="1"/>
  <c r="V990" i="15"/>
  <c r="T991" i="15" s="1"/>
  <c r="X301" i="14"/>
  <c r="Y301" i="14" s="1"/>
  <c r="T1097" i="15"/>
  <c r="U1097" i="15" s="1"/>
  <c r="U141" i="13"/>
  <c r="V836" i="15"/>
  <c r="X454" i="14"/>
  <c r="Y454" i="14" s="1"/>
  <c r="Y404" i="14"/>
  <c r="T398" i="13"/>
  <c r="V398" i="13" s="1"/>
  <c r="V287" i="15"/>
  <c r="T288" i="15" s="1"/>
  <c r="U288" i="15" s="1"/>
  <c r="V1133" i="13" l="1"/>
  <c r="V1097" i="15"/>
  <c r="V492" i="13"/>
  <c r="T493" i="13" s="1"/>
  <c r="V493" i="13" s="1"/>
  <c r="T1134" i="13"/>
  <c r="V1134" i="13" s="1"/>
  <c r="U991" i="15"/>
  <c r="V991" i="15"/>
  <c r="V1242" i="13"/>
  <c r="T1098" i="15"/>
  <c r="U1098" i="15" s="1"/>
  <c r="U635" i="13"/>
  <c r="T1044" i="13"/>
  <c r="U1044" i="13" s="1"/>
  <c r="V86" i="15"/>
  <c r="U837" i="15"/>
  <c r="Y204" i="14"/>
  <c r="V288" i="15"/>
  <c r="T289" i="15" s="1"/>
  <c r="V1036" i="15"/>
  <c r="T1037" i="15" s="1"/>
  <c r="T1244" i="15"/>
  <c r="V1244" i="15" s="1"/>
  <c r="Y346" i="14"/>
  <c r="U395" i="15"/>
  <c r="T541" i="15"/>
  <c r="U541" i="15" s="1"/>
  <c r="U596" i="13"/>
  <c r="X147" i="14"/>
  <c r="Y147" i="14" s="1"/>
  <c r="T334" i="13"/>
  <c r="V334" i="13" s="1"/>
  <c r="Z301" i="14"/>
  <c r="U140" i="15"/>
  <c r="U691" i="15"/>
  <c r="T188" i="13"/>
  <c r="U188" i="13" s="1"/>
  <c r="V43" i="15"/>
  <c r="U97" i="13"/>
  <c r="T1093" i="13"/>
  <c r="U1093" i="13" s="1"/>
  <c r="U398" i="13"/>
  <c r="X93" i="14"/>
  <c r="Y93" i="14" s="1"/>
  <c r="U338" i="15"/>
  <c r="X242" i="14"/>
  <c r="Z242" i="14" s="1"/>
  <c r="T1242" i="13"/>
  <c r="U1242" i="13" s="1"/>
  <c r="V184" i="15"/>
  <c r="T185" i="15" s="1"/>
  <c r="V540" i="13"/>
  <c r="T740" i="13"/>
  <c r="V740" i="13" s="1"/>
  <c r="T789" i="13"/>
  <c r="V789" i="13" s="1"/>
  <c r="V292" i="13"/>
  <c r="T293" i="13" s="1"/>
  <c r="U293" i="13" s="1"/>
  <c r="T48" i="13"/>
  <c r="V48" i="13" s="1"/>
  <c r="U890" i="13"/>
  <c r="T640" i="15"/>
  <c r="V640" i="15" s="1"/>
  <c r="T87" i="15"/>
  <c r="U87" i="15" s="1"/>
  <c r="Z48" i="14"/>
  <c r="X405" i="14"/>
  <c r="Y405" i="14" s="1"/>
  <c r="T438" i="15"/>
  <c r="V438" i="15" s="1"/>
  <c r="T797" i="15"/>
  <c r="U797" i="15" s="1"/>
  <c r="V941" i="15"/>
  <c r="T942" i="15" s="1"/>
  <c r="V942" i="15" s="1"/>
  <c r="Z454" i="14"/>
  <c r="U1189" i="15"/>
  <c r="U243" i="15"/>
  <c r="U1140" i="15"/>
  <c r="X507" i="14"/>
  <c r="Y507" i="14" s="1"/>
  <c r="T749" i="15"/>
  <c r="U749" i="15" s="1"/>
  <c r="T750" i="15" s="1"/>
  <c r="B751" i="15" s="1"/>
  <c r="T592" i="15"/>
  <c r="V592" i="15" s="1"/>
  <c r="T692" i="13"/>
  <c r="V692" i="13" s="1"/>
  <c r="T885" i="15"/>
  <c r="V885" i="15" s="1"/>
  <c r="T839" i="13"/>
  <c r="V839" i="13" s="1"/>
  <c r="U977" i="13"/>
  <c r="V1189" i="13"/>
  <c r="T246" i="13"/>
  <c r="U246" i="13" s="1"/>
  <c r="T142" i="13"/>
  <c r="U142" i="13" s="1"/>
  <c r="T491" i="15"/>
  <c r="U491" i="15" s="1"/>
  <c r="T441" i="13"/>
  <c r="U441" i="13" s="1"/>
  <c r="T940" i="13"/>
  <c r="U940" i="13" s="1"/>
  <c r="V691" i="13"/>
  <c r="V441" i="13" l="1"/>
  <c r="U438" i="15"/>
  <c r="Z93" i="14"/>
  <c r="V797" i="15"/>
  <c r="V1093" i="13"/>
  <c r="T1094" i="13" s="1"/>
  <c r="U1094" i="13" s="1"/>
  <c r="V491" i="15"/>
  <c r="T492" i="15" s="1"/>
  <c r="V492" i="15" s="1"/>
  <c r="V293" i="13"/>
  <c r="T294" i="13" s="1"/>
  <c r="V294" i="13" s="1"/>
  <c r="X302" i="14"/>
  <c r="Y302" i="14" s="1"/>
  <c r="X49" i="14"/>
  <c r="Y49" i="14" s="1"/>
  <c r="T442" i="13"/>
  <c r="V442" i="13" s="1"/>
  <c r="T941" i="13"/>
  <c r="U941" i="13" s="1"/>
  <c r="U185" i="15"/>
  <c r="V185" i="15"/>
  <c r="U1037" i="15"/>
  <c r="V1037" i="15"/>
  <c r="U289" i="15"/>
  <c r="V289" i="15"/>
  <c r="T636" i="13"/>
  <c r="U636" i="13" s="1"/>
  <c r="U692" i="13"/>
  <c r="T396" i="15"/>
  <c r="V396" i="15" s="1"/>
  <c r="X347" i="14"/>
  <c r="Y347" i="14" s="1"/>
  <c r="V541" i="15"/>
  <c r="U942" i="15"/>
  <c r="T542" i="15"/>
  <c r="V542" i="15" s="1"/>
  <c r="V188" i="13"/>
  <c r="T189" i="13" s="1"/>
  <c r="V189" i="13" s="1"/>
  <c r="U1244" i="15"/>
  <c r="V1098" i="15"/>
  <c r="T992" i="15"/>
  <c r="V992" i="15" s="1"/>
  <c r="Z405" i="14"/>
  <c r="X406" i="14" s="1"/>
  <c r="Y406" i="14" s="1"/>
  <c r="T1243" i="13"/>
  <c r="V1243" i="13" s="1"/>
  <c r="T141" i="15"/>
  <c r="V141" i="15" s="1"/>
  <c r="Z147" i="14"/>
  <c r="T44" i="15"/>
  <c r="U44" i="15" s="1"/>
  <c r="T98" i="13"/>
  <c r="V98" i="13" s="1"/>
  <c r="U592" i="15"/>
  <c r="T244" i="15"/>
  <c r="U244" i="15" s="1"/>
  <c r="U640" i="15"/>
  <c r="V749" i="15"/>
  <c r="V1044" i="13"/>
  <c r="U789" i="13"/>
  <c r="V246" i="13"/>
  <c r="T1190" i="15"/>
  <c r="U1190" i="15" s="1"/>
  <c r="Y242" i="14"/>
  <c r="X205" i="14"/>
  <c r="Z205" i="14" s="1"/>
  <c r="X455" i="14"/>
  <c r="Y455" i="14" s="1"/>
  <c r="V142" i="13"/>
  <c r="U740" i="13"/>
  <c r="V87" i="15"/>
  <c r="T88" i="15" s="1"/>
  <c r="U88" i="15" s="1"/>
  <c r="V940" i="13"/>
  <c r="U839" i="13"/>
  <c r="T891" i="13"/>
  <c r="U891" i="13" s="1"/>
  <c r="U334" i="13"/>
  <c r="T838" i="15"/>
  <c r="V838" i="15" s="1"/>
  <c r="Z507" i="14"/>
  <c r="U1134" i="13"/>
  <c r="T692" i="15"/>
  <c r="U692" i="15" s="1"/>
  <c r="T978" i="13"/>
  <c r="V978" i="13" s="1"/>
  <c r="T339" i="15"/>
  <c r="U339" i="15" s="1"/>
  <c r="T541" i="13"/>
  <c r="U541" i="13" s="1"/>
  <c r="T1141" i="15"/>
  <c r="U1141" i="15" s="1"/>
  <c r="T798" i="15"/>
  <c r="U798" i="15" s="1"/>
  <c r="T1190" i="13"/>
  <c r="U1190" i="13" s="1"/>
  <c r="U885" i="15"/>
  <c r="U48" i="13"/>
  <c r="T399" i="13"/>
  <c r="U399" i="13" s="1"/>
  <c r="T400" i="13" s="1"/>
  <c r="B401" i="13" s="1"/>
  <c r="T597" i="13"/>
  <c r="U597" i="13" s="1"/>
  <c r="U493" i="13"/>
  <c r="X94" i="14"/>
  <c r="Z94" i="14" s="1"/>
  <c r="T439" i="15"/>
  <c r="V439" i="15" s="1"/>
  <c r="V636" i="13" l="1"/>
  <c r="V1141" i="15"/>
  <c r="Z302" i="14"/>
  <c r="X303" i="14" s="1"/>
  <c r="Z303" i="14" s="1"/>
  <c r="Z49" i="14"/>
  <c r="X50" i="14" s="1"/>
  <c r="Z50" i="14" s="1"/>
  <c r="V597" i="13"/>
  <c r="V88" i="15"/>
  <c r="T89" i="15" s="1"/>
  <c r="V89" i="15" s="1"/>
  <c r="V798" i="15"/>
  <c r="T799" i="15" s="1"/>
  <c r="V799" i="15" s="1"/>
  <c r="V1190" i="15"/>
  <c r="T247" i="13"/>
  <c r="U247" i="13" s="1"/>
  <c r="Z455" i="14"/>
  <c r="X456" i="14" s="1"/>
  <c r="Z456" i="14" s="1"/>
  <c r="X508" i="14"/>
  <c r="Y508" i="14" s="1"/>
  <c r="Z406" i="14"/>
  <c r="X407" i="14" s="1"/>
  <c r="Y407" i="14" s="1"/>
  <c r="T1191" i="15"/>
  <c r="V1191" i="15" s="1"/>
  <c r="E13" i="6"/>
  <c r="E7" i="6"/>
  <c r="T1142" i="15"/>
  <c r="V1142" i="15" s="1"/>
  <c r="V941" i="13"/>
  <c r="T942" i="13" s="1"/>
  <c r="V942" i="13" s="1"/>
  <c r="U542" i="15"/>
  <c r="V541" i="13"/>
  <c r="T542" i="13" s="1"/>
  <c r="V542" i="13" s="1"/>
  <c r="T49" i="13"/>
  <c r="V49" i="13" s="1"/>
  <c r="Y50" i="14"/>
  <c r="T943" i="15"/>
  <c r="V943" i="15" s="1"/>
  <c r="U141" i="15"/>
  <c r="V891" i="13"/>
  <c r="V399" i="13"/>
  <c r="U439" i="15"/>
  <c r="T1045" i="13"/>
  <c r="U1045" i="13" s="1"/>
  <c r="V244" i="15"/>
  <c r="V44" i="15"/>
  <c r="T45" i="15" s="1"/>
  <c r="U189" i="13"/>
  <c r="T335" i="13"/>
  <c r="V335" i="13" s="1"/>
  <c r="T840" i="13"/>
  <c r="V840" i="13" s="1"/>
  <c r="T641" i="15"/>
  <c r="U641" i="15" s="1"/>
  <c r="U492" i="15"/>
  <c r="U978" i="13"/>
  <c r="U294" i="13"/>
  <c r="T637" i="13"/>
  <c r="V637" i="13" s="1"/>
  <c r="Z347" i="14"/>
  <c r="Y303" i="14"/>
  <c r="V1190" i="13"/>
  <c r="T1191" i="13" s="1"/>
  <c r="U1191" i="13" s="1"/>
  <c r="T1099" i="15"/>
  <c r="U1099" i="15" s="1"/>
  <c r="T1100" i="15" s="1"/>
  <c r="B1101" i="15" s="1"/>
  <c r="T598" i="13"/>
  <c r="V598" i="13" s="1"/>
  <c r="V339" i="15"/>
  <c r="T340" i="15" s="1"/>
  <c r="V340" i="15" s="1"/>
  <c r="U992" i="15"/>
  <c r="T143" i="13"/>
  <c r="U143" i="13" s="1"/>
  <c r="T790" i="13"/>
  <c r="V790" i="13" s="1"/>
  <c r="T741" i="13"/>
  <c r="U741" i="13" s="1"/>
  <c r="V692" i="15"/>
  <c r="T593" i="15"/>
  <c r="U593" i="15" s="1"/>
  <c r="U396" i="15"/>
  <c r="V1094" i="13"/>
  <c r="T886" i="15"/>
  <c r="V886" i="15" s="1"/>
  <c r="U1243" i="13"/>
  <c r="X243" i="14"/>
  <c r="Y243" i="14" s="1"/>
  <c r="T290" i="15"/>
  <c r="V290" i="15" s="1"/>
  <c r="T494" i="13"/>
  <c r="V494" i="13" s="1"/>
  <c r="U838" i="15"/>
  <c r="U98" i="13"/>
  <c r="T1245" i="15"/>
  <c r="V1245" i="15" s="1"/>
  <c r="T693" i="13"/>
  <c r="V693" i="13" s="1"/>
  <c r="U442" i="13"/>
  <c r="X148" i="14"/>
  <c r="Y148" i="14" s="1"/>
  <c r="T1135" i="13"/>
  <c r="V1135" i="13" s="1"/>
  <c r="Y205" i="14"/>
  <c r="Y94" i="14"/>
  <c r="T1038" i="15"/>
  <c r="U1038" i="15" s="1"/>
  <c r="T186" i="15"/>
  <c r="U186" i="15" s="1"/>
  <c r="V641" i="15" l="1"/>
  <c r="T642" i="15" s="1"/>
  <c r="V642" i="15" s="1"/>
  <c r="U1245" i="15"/>
  <c r="U598" i="13"/>
  <c r="U335" i="13"/>
  <c r="V1191" i="13"/>
  <c r="T1192" i="13" s="1"/>
  <c r="V1192" i="13" s="1"/>
  <c r="Z508" i="14"/>
  <c r="X509" i="14" s="1"/>
  <c r="Y509" i="14" s="1"/>
  <c r="V593" i="15"/>
  <c r="T594" i="15" s="1"/>
  <c r="V594" i="15" s="1"/>
  <c r="V247" i="13"/>
  <c r="T248" i="13" s="1"/>
  <c r="V186" i="15"/>
  <c r="T187" i="15" s="1"/>
  <c r="V187" i="15" s="1"/>
  <c r="T1095" i="13"/>
  <c r="U1095" i="13" s="1"/>
  <c r="V1045" i="13"/>
  <c r="T1046" i="13" s="1"/>
  <c r="V1046" i="13" s="1"/>
  <c r="V1038" i="15"/>
  <c r="U943" i="15"/>
  <c r="T1039" i="15"/>
  <c r="U1039" i="15" s="1"/>
  <c r="U45" i="15"/>
  <c r="V45" i="15"/>
  <c r="V693" i="15"/>
  <c r="U494" i="13"/>
  <c r="U1142" i="15"/>
  <c r="T245" i="15"/>
  <c r="U245" i="15" s="1"/>
  <c r="U840" i="13"/>
  <c r="U542" i="13"/>
  <c r="Z148" i="14"/>
  <c r="V143" i="13"/>
  <c r="T144" i="13" s="1"/>
  <c r="U144" i="13" s="1"/>
  <c r="U1135" i="13"/>
  <c r="U290" i="15"/>
  <c r="Y456" i="14"/>
  <c r="X304" i="14"/>
  <c r="Z304" i="14" s="1"/>
  <c r="T142" i="15"/>
  <c r="U142" i="15" s="1"/>
  <c r="U942" i="13"/>
  <c r="U799" i="15"/>
  <c r="T800" i="15" s="1"/>
  <c r="B801" i="15" s="1"/>
  <c r="U340" i="15"/>
  <c r="X206" i="14"/>
  <c r="Z206" i="14" s="1"/>
  <c r="T336" i="13"/>
  <c r="V336" i="13" s="1"/>
  <c r="T599" i="13"/>
  <c r="U599" i="13" s="1"/>
  <c r="T600" i="13" s="1"/>
  <c r="B601" i="13" s="1"/>
  <c r="X51" i="14"/>
  <c r="Z51" i="14" s="1"/>
  <c r="Z407" i="14"/>
  <c r="X348" i="14"/>
  <c r="Y348" i="14" s="1"/>
  <c r="U49" i="13"/>
  <c r="T50" i="13" s="1"/>
  <c r="B51" i="13" s="1"/>
  <c r="U89" i="15"/>
  <c r="V741" i="13"/>
  <c r="T742" i="13" s="1"/>
  <c r="V742" i="13" s="1"/>
  <c r="Z243" i="14"/>
  <c r="X244" i="14" s="1"/>
  <c r="Z244" i="14" s="1"/>
  <c r="T190" i="13"/>
  <c r="V190" i="13" s="1"/>
  <c r="U693" i="13"/>
  <c r="T1244" i="13"/>
  <c r="U1244" i="13" s="1"/>
  <c r="U790" i="13"/>
  <c r="U637" i="13"/>
  <c r="U886" i="15"/>
  <c r="T295" i="13"/>
  <c r="V295" i="13" s="1"/>
  <c r="T440" i="15"/>
  <c r="V440" i="15" s="1"/>
  <c r="V1099" i="15"/>
  <c r="T443" i="13"/>
  <c r="U443" i="13" s="1"/>
  <c r="T1246" i="15"/>
  <c r="U1246" i="15" s="1"/>
  <c r="T993" i="15"/>
  <c r="U993" i="15" s="1"/>
  <c r="T979" i="13"/>
  <c r="V979" i="13" s="1"/>
  <c r="T693" i="15"/>
  <c r="U693" i="15" s="1"/>
  <c r="T892" i="13"/>
  <c r="U892" i="13" s="1"/>
  <c r="X95" i="14"/>
  <c r="Z95" i="14" s="1"/>
  <c r="T99" i="13"/>
  <c r="V99" i="13" s="1"/>
  <c r="T493" i="15"/>
  <c r="V493" i="15" s="1"/>
  <c r="T543" i="15"/>
  <c r="V543" i="15" s="1"/>
  <c r="U1191" i="15"/>
  <c r="T397" i="15"/>
  <c r="U397" i="15" s="1"/>
  <c r="T839" i="15"/>
  <c r="V839" i="15" s="1"/>
  <c r="U979" i="13" l="1"/>
  <c r="V599" i="13"/>
  <c r="V248" i="13"/>
  <c r="U248" i="13"/>
  <c r="T249" i="13" s="1"/>
  <c r="V249" i="13" s="1"/>
  <c r="V993" i="15"/>
  <c r="T994" i="15" s="1"/>
  <c r="U994" i="15" s="1"/>
  <c r="T944" i="15"/>
  <c r="V944" i="15" s="1"/>
  <c r="U295" i="13"/>
  <c r="T296" i="13" s="1"/>
  <c r="V296" i="13" s="1"/>
  <c r="V245" i="15"/>
  <c r="T246" i="15" s="1"/>
  <c r="V246" i="15" s="1"/>
  <c r="U944" i="15"/>
  <c r="T945" i="15" s="1"/>
  <c r="V945" i="15" s="1"/>
  <c r="Y95" i="14"/>
  <c r="X96" i="14" s="1"/>
  <c r="Y96" i="14" s="1"/>
  <c r="Z509" i="14"/>
  <c r="X510" i="14" s="1"/>
  <c r="Y510" i="14" s="1"/>
  <c r="X149" i="14"/>
  <c r="Y149" i="14" s="1"/>
  <c r="V1095" i="13"/>
  <c r="T1096" i="13" s="1"/>
  <c r="V1039" i="15"/>
  <c r="T1040" i="15" s="1"/>
  <c r="V1040" i="15" s="1"/>
  <c r="V142" i="15"/>
  <c r="T143" i="15" s="1"/>
  <c r="V143" i="15" s="1"/>
  <c r="V144" i="13"/>
  <c r="T145" i="13" s="1"/>
  <c r="V145" i="13" s="1"/>
  <c r="Y304" i="14"/>
  <c r="Y244" i="14"/>
  <c r="T791" i="13"/>
  <c r="U791" i="13" s="1"/>
  <c r="U1192" i="13"/>
  <c r="U594" i="15"/>
  <c r="B10" i="7"/>
  <c r="D10" i="7" s="1"/>
  <c r="E10" i="7" s="1"/>
  <c r="B6" i="6"/>
  <c r="B12" i="6"/>
  <c r="V443" i="13"/>
  <c r="T444" i="13" s="1"/>
  <c r="U444" i="13" s="1"/>
  <c r="V1244" i="13"/>
  <c r="T1245" i="13" s="1"/>
  <c r="V1245" i="13" s="1"/>
  <c r="U336" i="13"/>
  <c r="T1136" i="13"/>
  <c r="V1136" i="13" s="1"/>
  <c r="U742" i="13"/>
  <c r="T1143" i="15"/>
  <c r="V1143" i="15" s="1"/>
  <c r="V1246" i="15"/>
  <c r="T1247" i="15" s="1"/>
  <c r="V1247" i="15" s="1"/>
  <c r="U99" i="13"/>
  <c r="T100" i="13" s="1"/>
  <c r="B101" i="13" s="1"/>
  <c r="V892" i="13"/>
  <c r="T893" i="13" s="1"/>
  <c r="U893" i="13" s="1"/>
  <c r="T46" i="15"/>
  <c r="U46" i="15" s="1"/>
  <c r="T887" i="15"/>
  <c r="V887" i="15" s="1"/>
  <c r="T638" i="13"/>
  <c r="V638" i="13" s="1"/>
  <c r="U1046" i="13"/>
  <c r="U440" i="15"/>
  <c r="U190" i="13"/>
  <c r="Y206" i="14"/>
  <c r="U642" i="15"/>
  <c r="T291" i="15"/>
  <c r="V291" i="15" s="1"/>
  <c r="T694" i="15"/>
  <c r="U694" i="15" s="1"/>
  <c r="U187" i="15"/>
  <c r="U493" i="15"/>
  <c r="T495" i="13"/>
  <c r="V495" i="13" s="1"/>
  <c r="X457" i="14"/>
  <c r="Y457" i="14" s="1"/>
  <c r="V397" i="15"/>
  <c r="T341" i="15"/>
  <c r="V341" i="15" s="1"/>
  <c r="T90" i="15"/>
  <c r="V90" i="15" s="1"/>
  <c r="T694" i="13"/>
  <c r="U694" i="13" s="1"/>
  <c r="T980" i="13"/>
  <c r="V980" i="13" s="1"/>
  <c r="Z348" i="14"/>
  <c r="X349" i="14" s="1"/>
  <c r="Z349" i="14" s="1"/>
  <c r="U839" i="15"/>
  <c r="Y51" i="14"/>
  <c r="W52" i="14" s="1"/>
  <c r="B53" i="14" s="1"/>
  <c r="F7" i="7" s="1"/>
  <c r="T943" i="13"/>
  <c r="V943" i="13" s="1"/>
  <c r="T543" i="13"/>
  <c r="U543" i="13" s="1"/>
  <c r="X408" i="14"/>
  <c r="Y408" i="14" s="1"/>
  <c r="E8" i="6"/>
  <c r="E14" i="6"/>
  <c r="T1192" i="15"/>
  <c r="V1192" i="15" s="1"/>
  <c r="U543" i="15"/>
  <c r="T841" i="13"/>
  <c r="U841" i="13" s="1"/>
  <c r="V1096" i="13" l="1"/>
  <c r="U1096" i="13"/>
  <c r="V791" i="13"/>
  <c r="T792" i="13" s="1"/>
  <c r="V792" i="13" s="1"/>
  <c r="V694" i="13"/>
  <c r="T695" i="13" s="1"/>
  <c r="V695" i="13" s="1"/>
  <c r="Z510" i="14"/>
  <c r="X511" i="14" s="1"/>
  <c r="Y511" i="14" s="1"/>
  <c r="U143" i="15"/>
  <c r="U1143" i="15"/>
  <c r="V46" i="15"/>
  <c r="T47" i="15" s="1"/>
  <c r="V47" i="15" s="1"/>
  <c r="Z149" i="14"/>
  <c r="X150" i="14" s="1"/>
  <c r="V994" i="15"/>
  <c r="T995" i="15" s="1"/>
  <c r="U995" i="15" s="1"/>
  <c r="Z457" i="14"/>
  <c r="X458" i="14" s="1"/>
  <c r="Z458" i="14" s="1"/>
  <c r="U145" i="13"/>
  <c r="T146" i="13" s="1"/>
  <c r="U146" i="13" s="1"/>
  <c r="U1245" i="13"/>
  <c r="X245" i="14"/>
  <c r="Y245" i="14" s="1"/>
  <c r="X207" i="14"/>
  <c r="Y207" i="14" s="1"/>
  <c r="W208" i="14" s="1"/>
  <c r="B209" i="14" s="1"/>
  <c r="L8" i="7" s="1"/>
  <c r="U1192" i="15"/>
  <c r="U980" i="13"/>
  <c r="U887" i="15"/>
  <c r="U1136" i="13"/>
  <c r="U495" i="13"/>
  <c r="Y349" i="14"/>
  <c r="T337" i="13"/>
  <c r="V337" i="13" s="1"/>
  <c r="X305" i="14"/>
  <c r="Y305" i="14" s="1"/>
  <c r="T494" i="15"/>
  <c r="U494" i="15" s="1"/>
  <c r="T191" i="13"/>
  <c r="V191" i="13" s="1"/>
  <c r="U1247" i="15"/>
  <c r="Z408" i="14"/>
  <c r="T398" i="15"/>
  <c r="U398" i="15" s="1"/>
  <c r="T144" i="15"/>
  <c r="U144" i="15" s="1"/>
  <c r="T1097" i="13"/>
  <c r="V1097" i="13" s="1"/>
  <c r="Z96" i="14"/>
  <c r="V694" i="15"/>
  <c r="U246" i="15"/>
  <c r="V543" i="13"/>
  <c r="V893" i="13"/>
  <c r="U943" i="13"/>
  <c r="U291" i="15"/>
  <c r="U945" i="15"/>
  <c r="U90" i="15"/>
  <c r="C6" i="6"/>
  <c r="B7" i="7"/>
  <c r="C12" i="6"/>
  <c r="B31" i="9"/>
  <c r="B27" i="9"/>
  <c r="V841" i="13"/>
  <c r="T842" i="13" s="1"/>
  <c r="U341" i="15"/>
  <c r="U249" i="13"/>
  <c r="T250" i="13" s="1"/>
  <c r="B251" i="13" s="1"/>
  <c r="U1040" i="15"/>
  <c r="I7" i="7"/>
  <c r="H7" i="7"/>
  <c r="G7" i="7"/>
  <c r="T1047" i="13"/>
  <c r="V1047" i="13" s="1"/>
  <c r="T188" i="15"/>
  <c r="U188" i="15" s="1"/>
  <c r="T595" i="15"/>
  <c r="U595" i="15" s="1"/>
  <c r="T441" i="15"/>
  <c r="U441" i="15" s="1"/>
  <c r="T840" i="15"/>
  <c r="U840" i="15" s="1"/>
  <c r="T1193" i="13"/>
  <c r="U1193" i="13" s="1"/>
  <c r="V444" i="13"/>
  <c r="T445" i="13" s="1"/>
  <c r="V445" i="13" s="1"/>
  <c r="T544" i="15"/>
  <c r="U544" i="15" s="1"/>
  <c r="T1144" i="15"/>
  <c r="U1144" i="15" s="1"/>
  <c r="U296" i="13"/>
  <c r="U638" i="13"/>
  <c r="T643" i="15"/>
  <c r="U643" i="15" s="1"/>
  <c r="T743" i="13"/>
  <c r="U743" i="13" s="1"/>
  <c r="V398" i="15" l="1"/>
  <c r="U842" i="13"/>
  <c r="V842" i="13"/>
  <c r="Z150" i="14"/>
  <c r="Y150" i="14"/>
  <c r="V643" i="15"/>
  <c r="Z207" i="14"/>
  <c r="V1193" i="13"/>
  <c r="T1194" i="13"/>
  <c r="U1194" i="13" s="1"/>
  <c r="T843" i="13"/>
  <c r="V843" i="13" s="1"/>
  <c r="T644" i="15"/>
  <c r="V644" i="15" s="1"/>
  <c r="V840" i="15"/>
  <c r="T841" i="15" s="1"/>
  <c r="U841" i="15" s="1"/>
  <c r="Z245" i="14"/>
  <c r="X246" i="14" s="1"/>
  <c r="Y246" i="14" s="1"/>
  <c r="T297" i="13"/>
  <c r="V297" i="13" s="1"/>
  <c r="V995" i="15"/>
  <c r="U337" i="13"/>
  <c r="T946" i="15"/>
  <c r="U946" i="15" s="1"/>
  <c r="Z305" i="14"/>
  <c r="T1248" i="15"/>
  <c r="V1248" i="15" s="1"/>
  <c r="X350" i="14"/>
  <c r="Z350" i="14" s="1"/>
  <c r="T544" i="13"/>
  <c r="U544" i="13" s="1"/>
  <c r="V441" i="15"/>
  <c r="V146" i="13"/>
  <c r="U191" i="13"/>
  <c r="T1137" i="13"/>
  <c r="U1137" i="13" s="1"/>
  <c r="U445" i="13"/>
  <c r="C545" i="14"/>
  <c r="C546" i="14"/>
  <c r="C547" i="14"/>
  <c r="C548" i="14"/>
  <c r="C549" i="14"/>
  <c r="C550" i="14"/>
  <c r="C551" i="14"/>
  <c r="C552" i="14"/>
  <c r="C553" i="14"/>
  <c r="C554" i="14"/>
  <c r="C555" i="14"/>
  <c r="C556" i="14"/>
  <c r="C557" i="14"/>
  <c r="C558" i="14"/>
  <c r="C559" i="14"/>
  <c r="C560" i="14"/>
  <c r="C561" i="14"/>
  <c r="C562" i="14"/>
  <c r="C563" i="14"/>
  <c r="C564" i="14"/>
  <c r="C565" i="14"/>
  <c r="C566" i="14"/>
  <c r="C567" i="14"/>
  <c r="C568" i="14"/>
  <c r="T247" i="15"/>
  <c r="V247" i="15" s="1"/>
  <c r="Y458" i="14"/>
  <c r="X409" i="14"/>
  <c r="Y409" i="14" s="1"/>
  <c r="V595" i="15"/>
  <c r="C27" i="9"/>
  <c r="U1097" i="13"/>
  <c r="T981" i="13"/>
  <c r="U981" i="13" s="1"/>
  <c r="X97" i="14"/>
  <c r="Y97" i="14" s="1"/>
  <c r="V1144" i="15"/>
  <c r="T1145" i="15" s="1"/>
  <c r="U1145" i="15" s="1"/>
  <c r="T342" i="15"/>
  <c r="V342" i="15" s="1"/>
  <c r="V494" i="15"/>
  <c r="T1193" i="15"/>
  <c r="U1193" i="15" s="1"/>
  <c r="U47" i="15"/>
  <c r="T639" i="13"/>
  <c r="U639" i="13" s="1"/>
  <c r="T1041" i="15"/>
  <c r="V1041" i="15" s="1"/>
  <c r="T888" i="15"/>
  <c r="V888" i="15" s="1"/>
  <c r="T496" i="13"/>
  <c r="V496" i="13" s="1"/>
  <c r="Z511" i="14"/>
  <c r="V544" i="15"/>
  <c r="T545" i="15" s="1"/>
  <c r="V545" i="15" s="1"/>
  <c r="V743" i="13"/>
  <c r="U792" i="13"/>
  <c r="T695" i="15"/>
  <c r="U695" i="15" s="1"/>
  <c r="T894" i="13"/>
  <c r="U894" i="13" s="1"/>
  <c r="O8" i="7"/>
  <c r="M8" i="7"/>
  <c r="N8" i="7"/>
  <c r="T292" i="15"/>
  <c r="U292" i="15" s="1"/>
  <c r="T944" i="13"/>
  <c r="U944" i="13" s="1"/>
  <c r="T1246" i="13"/>
  <c r="V1246" i="13" s="1"/>
  <c r="V188" i="15"/>
  <c r="T189" i="15" s="1"/>
  <c r="U189" i="15" s="1"/>
  <c r="X151" i="14"/>
  <c r="Z151" i="14" s="1"/>
  <c r="D7" i="7"/>
  <c r="E7" i="7" s="1"/>
  <c r="U1047" i="13"/>
  <c r="V144" i="15"/>
  <c r="U695" i="13"/>
  <c r="D527" i="14"/>
  <c r="D528" i="14"/>
  <c r="D529" i="14"/>
  <c r="D530" i="14"/>
  <c r="D531" i="14"/>
  <c r="B7" i="6"/>
  <c r="B13" i="6"/>
  <c r="C31" i="9"/>
  <c r="T91" i="15"/>
  <c r="U91" i="15" s="1"/>
  <c r="T399" i="15"/>
  <c r="U399" i="15" s="1"/>
  <c r="T400" i="15" s="1"/>
  <c r="B401" i="15" s="1"/>
  <c r="V981" i="13" l="1"/>
  <c r="V639" i="13"/>
  <c r="U247" i="15"/>
  <c r="Y151" i="14"/>
  <c r="X152" i="14" s="1"/>
  <c r="Y152" i="14" s="1"/>
  <c r="V1145" i="15"/>
  <c r="V1137" i="13"/>
  <c r="T442" i="15"/>
  <c r="U442" i="15" s="1"/>
  <c r="V841" i="15"/>
  <c r="T1138" i="13"/>
  <c r="V1138" i="13" s="1"/>
  <c r="T1195" i="13"/>
  <c r="U1195" i="13" s="1"/>
  <c r="Z512" i="14"/>
  <c r="V596" i="15"/>
  <c r="T982" i="13"/>
  <c r="U982" i="13" s="1"/>
  <c r="T1146" i="15"/>
  <c r="V1146" i="15" s="1"/>
  <c r="T640" i="13"/>
  <c r="V640" i="13" s="1"/>
  <c r="T842" i="15"/>
  <c r="V842" i="15" s="1"/>
  <c r="T48" i="15"/>
  <c r="V48" i="15" s="1"/>
  <c r="V1193" i="15"/>
  <c r="X459" i="14"/>
  <c r="Z459" i="14" s="1"/>
  <c r="V946" i="15"/>
  <c r="T947" i="15" s="1"/>
  <c r="U947" i="15" s="1"/>
  <c r="T744" i="13"/>
  <c r="U744" i="13" s="1"/>
  <c r="T596" i="15"/>
  <c r="U596" i="15" s="1"/>
  <c r="T696" i="13"/>
  <c r="V696" i="13" s="1"/>
  <c r="U1246" i="13"/>
  <c r="X512" i="14"/>
  <c r="Y512" i="14" s="1"/>
  <c r="T338" i="13"/>
  <c r="V338" i="13" s="1"/>
  <c r="T793" i="13"/>
  <c r="U793" i="13" s="1"/>
  <c r="U545" i="15"/>
  <c r="U496" i="13"/>
  <c r="U342" i="15"/>
  <c r="U297" i="13"/>
  <c r="V399" i="15"/>
  <c r="V189" i="15"/>
  <c r="T446" i="13"/>
  <c r="V446" i="13" s="1"/>
  <c r="V944" i="13"/>
  <c r="U888" i="15"/>
  <c r="T495" i="15"/>
  <c r="U495" i="15" s="1"/>
  <c r="V695" i="15"/>
  <c r="T696" i="15" s="1"/>
  <c r="T145" i="15"/>
  <c r="U145" i="15" s="1"/>
  <c r="X306" i="14"/>
  <c r="Y306" i="14" s="1"/>
  <c r="V91" i="15"/>
  <c r="V292" i="15"/>
  <c r="T293" i="15" s="1"/>
  <c r="V293" i="15" s="1"/>
  <c r="Y350" i="14"/>
  <c r="V544" i="13"/>
  <c r="T545" i="13" s="1"/>
  <c r="V545" i="13" s="1"/>
  <c r="D671" i="14"/>
  <c r="D672" i="14"/>
  <c r="D673" i="14"/>
  <c r="D674" i="14"/>
  <c r="D675" i="14"/>
  <c r="D676" i="14"/>
  <c r="D677" i="14"/>
  <c r="D678" i="14"/>
  <c r="D679" i="14"/>
  <c r="D680" i="14"/>
  <c r="U1041" i="15"/>
  <c r="V894" i="13"/>
  <c r="Z409" i="14"/>
  <c r="Z97" i="14"/>
  <c r="X98" i="14" s="1"/>
  <c r="Y98" i="14" s="1"/>
  <c r="U843" i="13"/>
  <c r="Z246" i="14"/>
  <c r="T1048" i="13"/>
  <c r="U1048" i="13" s="1"/>
  <c r="T192" i="13"/>
  <c r="U192" i="13" s="1"/>
  <c r="T248" i="15"/>
  <c r="V248" i="15" s="1"/>
  <c r="T996" i="15"/>
  <c r="U996" i="15" s="1"/>
  <c r="T147" i="13"/>
  <c r="U147" i="13" s="1"/>
  <c r="T1098" i="13"/>
  <c r="U1098" i="13" s="1"/>
  <c r="U1248" i="15"/>
  <c r="U644" i="15"/>
  <c r="V1194" i="13"/>
  <c r="E527" i="14"/>
  <c r="G527" i="14" s="1"/>
  <c r="C689" i="14"/>
  <c r="C690" i="14"/>
  <c r="C691" i="14"/>
  <c r="C692" i="14"/>
  <c r="C693" i="14"/>
  <c r="C694" i="14"/>
  <c r="C695" i="14"/>
  <c r="C696" i="14"/>
  <c r="C697" i="14"/>
  <c r="C698" i="14"/>
  <c r="C699" i="14"/>
  <c r="C700" i="14"/>
  <c r="C701" i="14"/>
  <c r="C702" i="14"/>
  <c r="C703" i="14"/>
  <c r="C704" i="14"/>
  <c r="C705" i="14"/>
  <c r="C706" i="14"/>
  <c r="C707" i="14"/>
  <c r="C708" i="14"/>
  <c r="C709" i="14"/>
  <c r="C710" i="14"/>
  <c r="C711" i="14"/>
  <c r="C712" i="14"/>
  <c r="T895" i="13"/>
  <c r="U895" i="13" s="1"/>
  <c r="U248" i="15" l="1"/>
  <c r="Z152" i="14"/>
  <c r="U1138" i="13"/>
  <c r="V145" i="15"/>
  <c r="V147" i="13"/>
  <c r="T148" i="13" s="1"/>
  <c r="U148" i="13" s="1"/>
  <c r="V744" i="13"/>
  <c r="V895" i="13"/>
  <c r="T896" i="13" s="1"/>
  <c r="U896" i="13" s="1"/>
  <c r="V793" i="13"/>
  <c r="T794" i="13" s="1"/>
  <c r="U794" i="13" s="1"/>
  <c r="V495" i="15"/>
  <c r="T496" i="15" s="1"/>
  <c r="V496" i="15" s="1"/>
  <c r="T945" i="13"/>
  <c r="U945" i="13" s="1"/>
  <c r="V442" i="15"/>
  <c r="T443" i="15" s="1"/>
  <c r="U443" i="15" s="1"/>
  <c r="U696" i="15"/>
  <c r="V696" i="15"/>
  <c r="V190" i="15"/>
  <c r="V1195" i="13"/>
  <c r="U293" i="15"/>
  <c r="V1048" i="13"/>
  <c r="T497" i="13"/>
  <c r="U497" i="13" s="1"/>
  <c r="T1247" i="13"/>
  <c r="U1247" i="13" s="1"/>
  <c r="U48" i="15"/>
  <c r="V947" i="15"/>
  <c r="T190" i="15"/>
  <c r="U190" i="15" s="1"/>
  <c r="T298" i="13"/>
  <c r="V298" i="13" s="1"/>
  <c r="T343" i="15"/>
  <c r="V343" i="15" s="1"/>
  <c r="X513" i="14"/>
  <c r="Z513" i="14" s="1"/>
  <c r="T844" i="13"/>
  <c r="V844" i="13" s="1"/>
  <c r="U545" i="13"/>
  <c r="T546" i="15"/>
  <c r="V546" i="15" s="1"/>
  <c r="U640" i="13"/>
  <c r="V1098" i="13"/>
  <c r="T1099" i="13" s="1"/>
  <c r="U1099" i="13" s="1"/>
  <c r="T1100" i="13" s="1"/>
  <c r="B1101" i="13" s="1"/>
  <c r="U338" i="13"/>
  <c r="E671" i="14"/>
  <c r="G671" i="14"/>
  <c r="U696" i="13"/>
  <c r="Y459" i="14"/>
  <c r="Z98" i="14"/>
  <c r="T92" i="15"/>
  <c r="U92" i="15" s="1"/>
  <c r="T146" i="15"/>
  <c r="U146" i="15" s="1"/>
  <c r="X351" i="14"/>
  <c r="Z351" i="14" s="1"/>
  <c r="X410" i="14"/>
  <c r="Y410" i="14" s="1"/>
  <c r="X153" i="14"/>
  <c r="Z153" i="14" s="1"/>
  <c r="Z306" i="14"/>
  <c r="X307" i="14" s="1"/>
  <c r="V996" i="15"/>
  <c r="T997" i="15" s="1"/>
  <c r="U997" i="15" s="1"/>
  <c r="X247" i="14"/>
  <c r="Y247" i="14" s="1"/>
  <c r="T1194" i="15"/>
  <c r="U1194" i="15" s="1"/>
  <c r="V192" i="13"/>
  <c r="T193" i="13" s="1"/>
  <c r="V193" i="13" s="1"/>
  <c r="V982" i="13"/>
  <c r="T983" i="13" s="1"/>
  <c r="U983" i="13" s="1"/>
  <c r="T645" i="15"/>
  <c r="U645" i="15" s="1"/>
  <c r="U446" i="13"/>
  <c r="T597" i="15"/>
  <c r="U597" i="15" s="1"/>
  <c r="U842" i="15"/>
  <c r="U1146" i="15"/>
  <c r="H527" i="14"/>
  <c r="F527" i="14"/>
  <c r="T889" i="15"/>
  <c r="U889" i="15" s="1"/>
  <c r="T1139" i="13"/>
  <c r="V1139" i="13" s="1"/>
  <c r="T1249" i="15"/>
  <c r="U1249" i="15" s="1"/>
  <c r="T1250" i="15" s="1"/>
  <c r="B1251" i="15" s="1"/>
  <c r="B30" i="9" s="1"/>
  <c r="C30" i="9" s="1"/>
  <c r="T249" i="15"/>
  <c r="U249" i="15" s="1"/>
  <c r="T250" i="15" s="1"/>
  <c r="B251" i="15" s="1"/>
  <c r="T1042" i="15"/>
  <c r="V1042" i="15" s="1"/>
  <c r="T745" i="13"/>
  <c r="V745" i="13" s="1"/>
  <c r="V443" i="15" l="1"/>
  <c r="V497" i="13"/>
  <c r="Z247" i="14"/>
  <c r="Y513" i="14"/>
  <c r="V945" i="13"/>
  <c r="T946" i="13" s="1"/>
  <c r="V249" i="15"/>
  <c r="T498" i="13"/>
  <c r="V498" i="13" s="1"/>
  <c r="Z307" i="14"/>
  <c r="Y307" i="14"/>
  <c r="Z99" i="14"/>
  <c r="T984" i="13"/>
  <c r="U984" i="13" s="1"/>
  <c r="C26" i="6"/>
  <c r="V948" i="15"/>
  <c r="T795" i="13"/>
  <c r="U795" i="13" s="1"/>
  <c r="V896" i="13"/>
  <c r="T897" i="13" s="1"/>
  <c r="T444" i="15"/>
  <c r="U444" i="15" s="1"/>
  <c r="V997" i="15"/>
  <c r="U745" i="13"/>
  <c r="T1049" i="13"/>
  <c r="U1049" i="13" s="1"/>
  <c r="T1050" i="13" s="1"/>
  <c r="B1051" i="13" s="1"/>
  <c r="T948" i="15"/>
  <c r="U948" i="15" s="1"/>
  <c r="V1099" i="13"/>
  <c r="V794" i="13"/>
  <c r="T294" i="15"/>
  <c r="V294" i="15" s="1"/>
  <c r="U546" i="15"/>
  <c r="T191" i="15"/>
  <c r="U191" i="15" s="1"/>
  <c r="V889" i="15"/>
  <c r="V645" i="15"/>
  <c r="T646" i="15" s="1"/>
  <c r="U646" i="15" s="1"/>
  <c r="X411" i="14"/>
  <c r="Z411" i="14" s="1"/>
  <c r="U496" i="15"/>
  <c r="U844" i="13"/>
  <c r="T49" i="15"/>
  <c r="V49" i="15" s="1"/>
  <c r="V146" i="15"/>
  <c r="T641" i="13"/>
  <c r="U641" i="13" s="1"/>
  <c r="V597" i="15"/>
  <c r="T598" i="15" s="1"/>
  <c r="U598" i="15" s="1"/>
  <c r="U193" i="13"/>
  <c r="T697" i="15"/>
  <c r="U697" i="15" s="1"/>
  <c r="X514" i="14"/>
  <c r="Z514" i="14" s="1"/>
  <c r="T697" i="13"/>
  <c r="V697" i="13" s="1"/>
  <c r="V1249" i="15"/>
  <c r="U298" i="13"/>
  <c r="U1139" i="13"/>
  <c r="V148" i="13"/>
  <c r="T149" i="13" s="1"/>
  <c r="U149" i="13" s="1"/>
  <c r="T150" i="13" s="1"/>
  <c r="B151" i="13" s="1"/>
  <c r="Y351" i="14"/>
  <c r="V1247" i="13"/>
  <c r="T1248" i="13" s="1"/>
  <c r="U1248" i="13" s="1"/>
  <c r="T1196" i="13"/>
  <c r="U1196" i="13" s="1"/>
  <c r="V92" i="15"/>
  <c r="T93" i="15" s="1"/>
  <c r="T843" i="15"/>
  <c r="V843" i="15" s="1"/>
  <c r="V983" i="13"/>
  <c r="T447" i="13"/>
  <c r="U447" i="13" s="1"/>
  <c r="Y153" i="14"/>
  <c r="U1042" i="15"/>
  <c r="X99" i="14"/>
  <c r="Y99" i="14" s="1"/>
  <c r="T339" i="13"/>
  <c r="V339" i="13" s="1"/>
  <c r="T1147" i="15"/>
  <c r="U1147" i="15" s="1"/>
  <c r="U343" i="15"/>
  <c r="F671" i="14"/>
  <c r="H671" i="14"/>
  <c r="T546" i="13"/>
  <c r="V546" i="13" s="1"/>
  <c r="E528" i="14"/>
  <c r="G528" i="14" s="1"/>
  <c r="X248" i="14"/>
  <c r="Z248" i="14" s="1"/>
  <c r="X460" i="14"/>
  <c r="Z460" i="14" s="1"/>
  <c r="V1194" i="15"/>
  <c r="T1195" i="15" s="1"/>
  <c r="V1195" i="15" s="1"/>
  <c r="Z410" i="14"/>
  <c r="V946" i="13" l="1"/>
  <c r="U946" i="13"/>
  <c r="V1248" i="13"/>
  <c r="V149" i="13"/>
  <c r="V795" i="13"/>
  <c r="T796" i="13"/>
  <c r="U796" i="13" s="1"/>
  <c r="T448" i="13"/>
  <c r="U448" i="13" s="1"/>
  <c r="T192" i="15"/>
  <c r="V192" i="15" s="1"/>
  <c r="T1249" i="13"/>
  <c r="V1249" i="13" s="1"/>
  <c r="V897" i="13"/>
  <c r="U897" i="13"/>
  <c r="U93" i="15"/>
  <c r="V93" i="15"/>
  <c r="D6" i="6"/>
  <c r="B11" i="7"/>
  <c r="D11" i="7" s="1"/>
  <c r="E11" i="7" s="1"/>
  <c r="D12" i="6"/>
  <c r="T746" i="13"/>
  <c r="V746" i="13" s="1"/>
  <c r="V1147" i="15"/>
  <c r="T1148" i="15" s="1"/>
  <c r="Y411" i="14"/>
  <c r="V697" i="15"/>
  <c r="T1043" i="15"/>
  <c r="V1043" i="15" s="1"/>
  <c r="T497" i="15"/>
  <c r="V497" i="15" s="1"/>
  <c r="Y248" i="14"/>
  <c r="U1195" i="15"/>
  <c r="X100" i="14"/>
  <c r="Y100" i="14" s="1"/>
  <c r="F528" i="14"/>
  <c r="V984" i="13"/>
  <c r="T985" i="13" s="1"/>
  <c r="U985" i="13" s="1"/>
  <c r="H528" i="14"/>
  <c r="V641" i="13"/>
  <c r="T642" i="13" s="1"/>
  <c r="U642" i="13" s="1"/>
  <c r="T998" i="15"/>
  <c r="U998" i="15" s="1"/>
  <c r="B33" i="11"/>
  <c r="B26" i="6"/>
  <c r="Y514" i="14"/>
  <c r="U339" i="13"/>
  <c r="V191" i="15"/>
  <c r="V598" i="15"/>
  <c r="T599" i="15" s="1"/>
  <c r="V646" i="15"/>
  <c r="T647" i="15" s="1"/>
  <c r="V647" i="15" s="1"/>
  <c r="X154" i="14"/>
  <c r="Z154" i="14" s="1"/>
  <c r="T1140" i="13"/>
  <c r="V1140" i="13" s="1"/>
  <c r="T147" i="15"/>
  <c r="U147" i="15" s="1"/>
  <c r="U843" i="15"/>
  <c r="T947" i="13"/>
  <c r="V947" i="13" s="1"/>
  <c r="T890" i="15"/>
  <c r="U890" i="15" s="1"/>
  <c r="T547" i="15"/>
  <c r="U547" i="15" s="1"/>
  <c r="U546" i="13"/>
  <c r="U49" i="15"/>
  <c r="T50" i="15" s="1"/>
  <c r="B51" i="15" s="1"/>
  <c r="X308" i="14"/>
  <c r="Z308" i="14" s="1"/>
  <c r="V444" i="15"/>
  <c r="T445" i="15" s="1"/>
  <c r="V445" i="15" s="1"/>
  <c r="V447" i="13"/>
  <c r="U294" i="15"/>
  <c r="E672" i="14"/>
  <c r="F672" i="14" s="1"/>
  <c r="U697" i="13"/>
  <c r="U498" i="13"/>
  <c r="V1049" i="13"/>
  <c r="T194" i="13"/>
  <c r="V194" i="13" s="1"/>
  <c r="X352" i="14"/>
  <c r="Y352" i="14" s="1"/>
  <c r="T299" i="13"/>
  <c r="V299" i="13" s="1"/>
  <c r="Y460" i="14"/>
  <c r="T344" i="15"/>
  <c r="V344" i="15" s="1"/>
  <c r="T845" i="13"/>
  <c r="V845" i="13" s="1"/>
  <c r="T949" i="15"/>
  <c r="U949" i="15" s="1"/>
  <c r="T950" i="15" s="1"/>
  <c r="B951" i="15" s="1"/>
  <c r="B28" i="10" s="1"/>
  <c r="V1196" i="13"/>
  <c r="V890" i="15" l="1"/>
  <c r="Z352" i="14"/>
  <c r="V448" i="13"/>
  <c r="U1043" i="15"/>
  <c r="V147" i="15"/>
  <c r="U1148" i="15"/>
  <c r="V1148" i="15"/>
  <c r="C28" i="10"/>
  <c r="V599" i="15"/>
  <c r="U599" i="15"/>
  <c r="T600" i="15" s="1"/>
  <c r="B601" i="15" s="1"/>
  <c r="T449" i="13"/>
  <c r="V449" i="13" s="1"/>
  <c r="V949" i="15"/>
  <c r="U1249" i="13"/>
  <c r="T1250" i="13" s="1"/>
  <c r="B1251" i="13" s="1"/>
  <c r="T499" i="13"/>
  <c r="V499" i="13" s="1"/>
  <c r="T340" i="13"/>
  <c r="V340" i="13" s="1"/>
  <c r="U845" i="13"/>
  <c r="V796" i="13"/>
  <c r="G672" i="14"/>
  <c r="H672" i="14"/>
  <c r="Z100" i="14"/>
  <c r="T1196" i="15"/>
  <c r="V1196" i="15" s="1"/>
  <c r="V985" i="13"/>
  <c r="T986" i="13" s="1"/>
  <c r="U986" i="13" s="1"/>
  <c r="U194" i="13"/>
  <c r="Y308" i="14"/>
  <c r="U647" i="15"/>
  <c r="T547" i="13"/>
  <c r="U547" i="13" s="1"/>
  <c r="V642" i="13"/>
  <c r="Y154" i="14"/>
  <c r="U746" i="13"/>
  <c r="U344" i="15"/>
  <c r="V547" i="15"/>
  <c r="T891" i="15"/>
  <c r="V891" i="15" s="1"/>
  <c r="T295" i="15"/>
  <c r="V295" i="15" s="1"/>
  <c r="U445" i="15"/>
  <c r="U947" i="13"/>
  <c r="T94" i="15"/>
  <c r="V94" i="15" s="1"/>
  <c r="T698" i="15"/>
  <c r="U698" i="15" s="1"/>
  <c r="T1044" i="15"/>
  <c r="U1044" i="15" s="1"/>
  <c r="X412" i="14"/>
  <c r="Z412" i="14" s="1"/>
  <c r="E529" i="14"/>
  <c r="H529" i="14" s="1"/>
  <c r="U299" i="13"/>
  <c r="T300" i="13" s="1"/>
  <c r="B301" i="13" s="1"/>
  <c r="X515" i="14"/>
  <c r="Z515" i="14" s="1"/>
  <c r="U497" i="15"/>
  <c r="T898" i="13"/>
  <c r="U898" i="13" s="1"/>
  <c r="T999" i="15"/>
  <c r="V999" i="15" s="1"/>
  <c r="T698" i="13"/>
  <c r="U698" i="13" s="1"/>
  <c r="U192" i="15"/>
  <c r="Z461" i="14"/>
  <c r="X461" i="14"/>
  <c r="Y461" i="14" s="1"/>
  <c r="X249" i="14"/>
  <c r="Z249" i="14" s="1"/>
  <c r="T1197" i="13"/>
  <c r="U1197" i="13" s="1"/>
  <c r="T844" i="15"/>
  <c r="V844" i="15" s="1"/>
  <c r="U1140" i="13"/>
  <c r="X353" i="14"/>
  <c r="Y353" i="14" s="1"/>
  <c r="T148" i="15"/>
  <c r="U148" i="15" s="1"/>
  <c r="V998" i="15"/>
  <c r="V148" i="15" l="1"/>
  <c r="U844" i="15"/>
  <c r="U999" i="15"/>
  <c r="T1000" i="15" s="1"/>
  <c r="B1001" i="15" s="1"/>
  <c r="X462" i="14"/>
  <c r="Z462" i="14" s="1"/>
  <c r="B33" i="6"/>
  <c r="B34" i="6" s="1"/>
  <c r="B14" i="12" s="1"/>
  <c r="B32" i="11"/>
  <c r="B34" i="11" s="1"/>
  <c r="V986" i="13"/>
  <c r="T446" i="15"/>
  <c r="U446" i="15" s="1"/>
  <c r="V698" i="13"/>
  <c r="T699" i="13" s="1"/>
  <c r="U699" i="13" s="1"/>
  <c r="T700" i="13" s="1"/>
  <c r="B701" i="13" s="1"/>
  <c r="C24" i="6" s="1"/>
  <c r="U891" i="15"/>
  <c r="V1197" i="13"/>
  <c r="T1198" i="13" s="1"/>
  <c r="U1198" i="13" s="1"/>
  <c r="Z353" i="14"/>
  <c r="G529" i="14"/>
  <c r="T1141" i="13"/>
  <c r="U1141" i="13" s="1"/>
  <c r="Y412" i="14"/>
  <c r="U1196" i="15"/>
  <c r="U295" i="15"/>
  <c r="F529" i="14"/>
  <c r="U449" i="13"/>
  <c r="T450" i="13" s="1"/>
  <c r="B451" i="13" s="1"/>
  <c r="E673" i="14"/>
  <c r="G673" i="14" s="1"/>
  <c r="T345" i="15"/>
  <c r="V345" i="15" s="1"/>
  <c r="X309" i="14"/>
  <c r="Z309" i="14" s="1"/>
  <c r="T643" i="13"/>
  <c r="U643" i="13" s="1"/>
  <c r="T149" i="15"/>
  <c r="U149" i="15" s="1"/>
  <c r="T150" i="15" s="1"/>
  <c r="B151" i="15" s="1"/>
  <c r="V898" i="13"/>
  <c r="V1044" i="15"/>
  <c r="T1045" i="15" s="1"/>
  <c r="U1045" i="15" s="1"/>
  <c r="X155" i="14"/>
  <c r="Z155" i="14" s="1"/>
  <c r="X101" i="14"/>
  <c r="Y101" i="14" s="1"/>
  <c r="T846" i="13"/>
  <c r="V846" i="13" s="1"/>
  <c r="T797" i="13"/>
  <c r="U797" i="13" s="1"/>
  <c r="T747" i="13"/>
  <c r="U747" i="13" s="1"/>
  <c r="Y249" i="14"/>
  <c r="T193" i="15"/>
  <c r="V193" i="15" s="1"/>
  <c r="U94" i="15"/>
  <c r="Y515" i="14"/>
  <c r="V547" i="13"/>
  <c r="T548" i="13" s="1"/>
  <c r="V548" i="13" s="1"/>
  <c r="U340" i="13"/>
  <c r="C7" i="6"/>
  <c r="C13" i="6"/>
  <c r="B8" i="7"/>
  <c r="T845" i="15"/>
  <c r="V845" i="15" s="1"/>
  <c r="T498" i="15"/>
  <c r="U498" i="15" s="1"/>
  <c r="T948" i="13"/>
  <c r="U948" i="13" s="1"/>
  <c r="T648" i="15"/>
  <c r="U648" i="15" s="1"/>
  <c r="V698" i="15"/>
  <c r="T1149" i="15"/>
  <c r="U1149" i="15" s="1"/>
  <c r="T1150" i="15" s="1"/>
  <c r="B1151" i="15" s="1"/>
  <c r="B28" i="9" s="1"/>
  <c r="T548" i="15"/>
  <c r="U548" i="15" s="1"/>
  <c r="T195" i="13"/>
  <c r="U195" i="13" s="1"/>
  <c r="U499" i="13"/>
  <c r="T500" i="13" s="1"/>
  <c r="B501" i="13" s="1"/>
  <c r="U345" i="15" l="1"/>
  <c r="V648" i="15"/>
  <c r="Y155" i="14"/>
  <c r="W156" i="14" s="1"/>
  <c r="B157" i="14" s="1"/>
  <c r="F8" i="7" s="1"/>
  <c r="G8" i="7" s="1"/>
  <c r="Z101" i="14"/>
  <c r="V1141" i="13"/>
  <c r="C28" i="9"/>
  <c r="T1142" i="13"/>
  <c r="V1142" i="13" s="1"/>
  <c r="T447" i="15"/>
  <c r="U447" i="15" s="1"/>
  <c r="V548" i="15"/>
  <c r="I8" i="7"/>
  <c r="H8" i="7"/>
  <c r="U548" i="13"/>
  <c r="B14" i="6"/>
  <c r="B5" i="9"/>
  <c r="F10" i="9" s="1"/>
  <c r="B8" i="6"/>
  <c r="V498" i="15"/>
  <c r="T499" i="15" s="1"/>
  <c r="U499" i="15" s="1"/>
  <c r="T500" i="15" s="1"/>
  <c r="B501" i="15" s="1"/>
  <c r="U845" i="15"/>
  <c r="V149" i="15"/>
  <c r="U193" i="15"/>
  <c r="V699" i="13"/>
  <c r="T899" i="13"/>
  <c r="U899" i="13" s="1"/>
  <c r="T900" i="13" s="1"/>
  <c r="B901" i="13" s="1"/>
  <c r="C25" i="6" s="1"/>
  <c r="V446" i="15"/>
  <c r="E530" i="14"/>
  <c r="F530" i="14" s="1"/>
  <c r="V1198" i="13"/>
  <c r="C14" i="6"/>
  <c r="B9" i="7"/>
  <c r="D9" i="7" s="1"/>
  <c r="E9" i="7" s="1"/>
  <c r="C8" i="6"/>
  <c r="D28" i="10"/>
  <c r="E28" i="10" s="1"/>
  <c r="T296" i="15"/>
  <c r="V296" i="15" s="1"/>
  <c r="V195" i="13"/>
  <c r="T196" i="13" s="1"/>
  <c r="U196" i="13" s="1"/>
  <c r="X413" i="14"/>
  <c r="Y413" i="14" s="1"/>
  <c r="U846" i="13"/>
  <c r="V1149" i="15"/>
  <c r="V1045" i="15"/>
  <c r="T1046" i="15" s="1"/>
  <c r="V1046" i="15" s="1"/>
  <c r="H673" i="14"/>
  <c r="F673" i="14"/>
  <c r="X250" i="14"/>
  <c r="Y250" i="14" s="1"/>
  <c r="T1197" i="15"/>
  <c r="V1197" i="15" s="1"/>
  <c r="D8" i="7"/>
  <c r="E8" i="7" s="1"/>
  <c r="T341" i="13"/>
  <c r="V341" i="13" s="1"/>
  <c r="X354" i="14"/>
  <c r="Y354" i="14" s="1"/>
  <c r="V948" i="13"/>
  <c r="T949" i="13" s="1"/>
  <c r="U949" i="13" s="1"/>
  <c r="T950" i="13" s="1"/>
  <c r="B951" i="13" s="1"/>
  <c r="D25" i="6" s="1"/>
  <c r="V747" i="13"/>
  <c r="T987" i="13"/>
  <c r="U987" i="13" s="1"/>
  <c r="X102" i="14"/>
  <c r="Z102" i="14" s="1"/>
  <c r="T699" i="15"/>
  <c r="U699" i="15" s="1"/>
  <c r="T700" i="15" s="1"/>
  <c r="B701" i="15" s="1"/>
  <c r="D27" i="10" s="1"/>
  <c r="E27" i="10" s="1"/>
  <c r="Y309" i="14"/>
  <c r="Y462" i="14"/>
  <c r="T346" i="15"/>
  <c r="V346" i="15" s="1"/>
  <c r="T649" i="15"/>
  <c r="V649" i="15" s="1"/>
  <c r="X516" i="14"/>
  <c r="Y516" i="14" s="1"/>
  <c r="T892" i="15"/>
  <c r="U892" i="15" s="1"/>
  <c r="T95" i="15"/>
  <c r="V95" i="15" s="1"/>
  <c r="V643" i="13"/>
  <c r="V797" i="13"/>
  <c r="C16" i="7" l="1"/>
  <c r="C24" i="12" s="1"/>
  <c r="E11" i="9"/>
  <c r="H11" i="9" s="1"/>
  <c r="V447" i="15"/>
  <c r="T448" i="15" s="1"/>
  <c r="V448" i="15" s="1"/>
  <c r="G530" i="14"/>
  <c r="H530" i="14"/>
  <c r="Y102" i="14"/>
  <c r="Z413" i="14"/>
  <c r="X414" i="14" s="1"/>
  <c r="Y414" i="14" s="1"/>
  <c r="U95" i="15"/>
  <c r="T96" i="15" s="1"/>
  <c r="V96" i="15" s="1"/>
  <c r="T644" i="13"/>
  <c r="U644" i="13" s="1"/>
  <c r="E531" i="14"/>
  <c r="H531" i="14" s="1"/>
  <c r="B18" i="12"/>
  <c r="G10" i="9"/>
  <c r="C18" i="12" s="1"/>
  <c r="V892" i="15"/>
  <c r="T846" i="15"/>
  <c r="V846" i="15" s="1"/>
  <c r="Z516" i="14"/>
  <c r="Z250" i="14"/>
  <c r="V899" i="13"/>
  <c r="U341" i="13"/>
  <c r="V499" i="15"/>
  <c r="U1142" i="13"/>
  <c r="B15" i="7"/>
  <c r="T549" i="13"/>
  <c r="V549" i="13" s="1"/>
  <c r="U1197" i="15"/>
  <c r="V196" i="13"/>
  <c r="T197" i="13" s="1"/>
  <c r="U197" i="13" s="1"/>
  <c r="V949" i="13"/>
  <c r="U1046" i="15"/>
  <c r="E674" i="14"/>
  <c r="H674" i="14" s="1"/>
  <c r="T748" i="13"/>
  <c r="U748" i="13" s="1"/>
  <c r="U346" i="15"/>
  <c r="B17" i="7"/>
  <c r="T549" i="15"/>
  <c r="U549" i="15" s="1"/>
  <c r="T550" i="15" s="1"/>
  <c r="B551" i="15" s="1"/>
  <c r="E12" i="9" s="1"/>
  <c r="H12" i="9" s="1"/>
  <c r="U296" i="15"/>
  <c r="T194" i="15"/>
  <c r="V194" i="15" s="1"/>
  <c r="Z354" i="14"/>
  <c r="U649" i="15"/>
  <c r="T650" i="15" s="1"/>
  <c r="B651" i="15" s="1"/>
  <c r="B15" i="9" s="1"/>
  <c r="B16" i="7"/>
  <c r="B24" i="12" s="1"/>
  <c r="T847" i="13"/>
  <c r="V847" i="13" s="1"/>
  <c r="X103" i="14"/>
  <c r="Z103" i="14" s="1"/>
  <c r="E9" i="9"/>
  <c r="H9" i="9" s="1"/>
  <c r="F12" i="9"/>
  <c r="F8" i="9"/>
  <c r="E13" i="9"/>
  <c r="H13" i="9" s="1"/>
  <c r="X463" i="14"/>
  <c r="Z463" i="14" s="1"/>
  <c r="C17" i="7"/>
  <c r="C25" i="12" s="1"/>
  <c r="V699" i="15"/>
  <c r="T798" i="13"/>
  <c r="U798" i="13" s="1"/>
  <c r="X310" i="14"/>
  <c r="Z310" i="14" s="1"/>
  <c r="T1199" i="13"/>
  <c r="U1199" i="13" s="1"/>
  <c r="T1200" i="13" s="1"/>
  <c r="B1201" i="13" s="1"/>
  <c r="D623" i="14"/>
  <c r="D624" i="14"/>
  <c r="D625" i="14"/>
  <c r="D626" i="14"/>
  <c r="D627" i="14"/>
  <c r="C641" i="14"/>
  <c r="C642" i="14"/>
  <c r="C643" i="14"/>
  <c r="C644" i="14"/>
  <c r="C645" i="14"/>
  <c r="C646" i="14"/>
  <c r="C647" i="14"/>
  <c r="C648" i="14"/>
  <c r="C649" i="14"/>
  <c r="C650" i="14"/>
  <c r="C651" i="14"/>
  <c r="C652" i="14"/>
  <c r="C653" i="14"/>
  <c r="C654" i="14"/>
  <c r="C655" i="14"/>
  <c r="C656" i="14"/>
  <c r="C657" i="14"/>
  <c r="C658" i="14"/>
  <c r="C659" i="14"/>
  <c r="C660" i="14"/>
  <c r="C661" i="14"/>
  <c r="C662" i="14"/>
  <c r="C663" i="14"/>
  <c r="C664" i="14"/>
  <c r="V987" i="13"/>
  <c r="T988" i="13" s="1"/>
  <c r="U988" i="13" s="1"/>
  <c r="V798" i="13" l="1"/>
  <c r="F674" i="14"/>
  <c r="Y103" i="14"/>
  <c r="W104" i="14" s="1"/>
  <c r="B105" i="14" s="1"/>
  <c r="L7" i="7" s="1"/>
  <c r="B18" i="7" s="1"/>
  <c r="B26" i="12" s="1"/>
  <c r="V644" i="13"/>
  <c r="T645" i="13" s="1"/>
  <c r="V645" i="13" s="1"/>
  <c r="Y463" i="14"/>
  <c r="X464" i="14" s="1"/>
  <c r="Z464" i="14" s="1"/>
  <c r="V748" i="13"/>
  <c r="U847" i="13"/>
  <c r="T848" i="13" s="1"/>
  <c r="V848" i="13" s="1"/>
  <c r="X415" i="14"/>
  <c r="Z415" i="14" s="1"/>
  <c r="V197" i="13"/>
  <c r="X517" i="14"/>
  <c r="Y517" i="14" s="1"/>
  <c r="E26" i="6"/>
  <c r="U448" i="15"/>
  <c r="U194" i="15"/>
  <c r="F531" i="14"/>
  <c r="X251" i="14"/>
  <c r="Y251" i="14" s="1"/>
  <c r="Y310" i="14"/>
  <c r="B19" i="7"/>
  <c r="B25" i="12"/>
  <c r="B27" i="12" s="1"/>
  <c r="U549" i="13"/>
  <c r="T550" i="13" s="1"/>
  <c r="B551" i="13" s="1"/>
  <c r="G8" i="9"/>
  <c r="I12" i="9"/>
  <c r="G12" i="9"/>
  <c r="V988" i="13"/>
  <c r="T989" i="13" s="1"/>
  <c r="U989" i="13" s="1"/>
  <c r="X355" i="14"/>
  <c r="Y355" i="14" s="1"/>
  <c r="T347" i="15"/>
  <c r="V347" i="15" s="1"/>
  <c r="U96" i="15"/>
  <c r="T799" i="13"/>
  <c r="U799" i="13" s="1"/>
  <c r="T800" i="13" s="1"/>
  <c r="B801" i="13" s="1"/>
  <c r="E24" i="6" s="1"/>
  <c r="T749" i="13"/>
  <c r="U749" i="13" s="1"/>
  <c r="T750" i="13" s="1"/>
  <c r="B751" i="13" s="1"/>
  <c r="D24" i="6" s="1"/>
  <c r="T893" i="15"/>
  <c r="U893" i="15" s="1"/>
  <c r="V549" i="15"/>
  <c r="E675" i="14"/>
  <c r="G675" i="14" s="1"/>
  <c r="V1143" i="13"/>
  <c r="T1143" i="13"/>
  <c r="U1143" i="13" s="1"/>
  <c r="V1199" i="13"/>
  <c r="G531" i="14"/>
  <c r="U846" i="15"/>
  <c r="Z414" i="14"/>
  <c r="T297" i="15"/>
  <c r="U297" i="15" s="1"/>
  <c r="O7" i="7"/>
  <c r="M7" i="7"/>
  <c r="C18" i="7" s="1"/>
  <c r="C26" i="12" s="1"/>
  <c r="N7" i="7"/>
  <c r="G674" i="14"/>
  <c r="T342" i="13"/>
  <c r="U342" i="13" s="1"/>
  <c r="U645" i="13"/>
  <c r="T1047" i="15"/>
  <c r="U1047" i="15" s="1"/>
  <c r="T1198" i="15"/>
  <c r="U1198" i="15" s="1"/>
  <c r="E623" i="14"/>
  <c r="G623" i="14" s="1"/>
  <c r="T1144" i="13" l="1"/>
  <c r="U1144" i="13" s="1"/>
  <c r="D14" i="6"/>
  <c r="D8" i="6"/>
  <c r="D29" i="10"/>
  <c r="E29" i="10" s="1"/>
  <c r="U347" i="15"/>
  <c r="U848" i="13"/>
  <c r="C593" i="14"/>
  <c r="C594" i="14"/>
  <c r="C595" i="14"/>
  <c r="C596" i="14"/>
  <c r="C597" i="14"/>
  <c r="C598" i="14"/>
  <c r="C599" i="14"/>
  <c r="C600" i="14"/>
  <c r="C601" i="14"/>
  <c r="C602" i="14"/>
  <c r="C603" i="14"/>
  <c r="C604" i="14"/>
  <c r="C605" i="14"/>
  <c r="C606" i="14"/>
  <c r="C607" i="14"/>
  <c r="C608" i="14"/>
  <c r="C609" i="14"/>
  <c r="C610" i="14"/>
  <c r="C611" i="14"/>
  <c r="C612" i="14"/>
  <c r="C613" i="14"/>
  <c r="C614" i="14"/>
  <c r="C615" i="14"/>
  <c r="C616" i="14"/>
  <c r="V1198" i="15"/>
  <c r="T1199" i="15" s="1"/>
  <c r="U1199" i="15" s="1"/>
  <c r="T1200" i="15" s="1"/>
  <c r="B1201" i="15" s="1"/>
  <c r="B29" i="9" s="1"/>
  <c r="V297" i="15"/>
  <c r="T298" i="15" s="1"/>
  <c r="V1047" i="15"/>
  <c r="T646" i="13"/>
  <c r="V646" i="13" s="1"/>
  <c r="T847" i="15"/>
  <c r="V847" i="15" s="1"/>
  <c r="V989" i="13"/>
  <c r="V342" i="13"/>
  <c r="T195" i="15"/>
  <c r="V195" i="15" s="1"/>
  <c r="T198" i="13"/>
  <c r="U198" i="13" s="1"/>
  <c r="T894" i="15"/>
  <c r="U894" i="15" s="1"/>
  <c r="Y415" i="14"/>
  <c r="W416" i="14" s="1"/>
  <c r="B417" i="14" s="1"/>
  <c r="L10" i="7" s="1"/>
  <c r="E532" i="14"/>
  <c r="H532" i="14" s="1"/>
  <c r="Z355" i="14"/>
  <c r="V749" i="13"/>
  <c r="F675" i="14"/>
  <c r="X311" i="14"/>
  <c r="Z311" i="14" s="1"/>
  <c r="F623" i="14"/>
  <c r="H623" i="14"/>
  <c r="V799" i="13"/>
  <c r="T449" i="15"/>
  <c r="V449" i="15" s="1"/>
  <c r="Z251" i="14"/>
  <c r="X252" i="14" s="1"/>
  <c r="T97" i="15"/>
  <c r="V97" i="15" s="1"/>
  <c r="H675" i="14"/>
  <c r="Y464" i="14"/>
  <c r="V893" i="15"/>
  <c r="D575" i="14"/>
  <c r="D576" i="14"/>
  <c r="D577" i="14"/>
  <c r="D578" i="14"/>
  <c r="D579" i="14"/>
  <c r="D580" i="14"/>
  <c r="D581" i="14"/>
  <c r="D582" i="14"/>
  <c r="D583" i="14"/>
  <c r="D584" i="14"/>
  <c r="Z517" i="14"/>
  <c r="X518" i="14" s="1"/>
  <c r="Y518" i="14" s="1"/>
  <c r="V894" i="15" l="1"/>
  <c r="U646" i="13"/>
  <c r="T895" i="15"/>
  <c r="V895" i="15" s="1"/>
  <c r="Z252" i="14"/>
  <c r="Y252" i="14"/>
  <c r="C29" i="9"/>
  <c r="B32" i="9"/>
  <c r="B39" i="12" s="1"/>
  <c r="V990" i="13"/>
  <c r="V1048" i="15"/>
  <c r="V298" i="15"/>
  <c r="U298" i="15"/>
  <c r="V1199" i="15"/>
  <c r="E676" i="14"/>
  <c r="F676" i="14" s="1"/>
  <c r="U195" i="15"/>
  <c r="T343" i="13"/>
  <c r="U343" i="13" s="1"/>
  <c r="U449" i="15"/>
  <c r="T450" i="15" s="1"/>
  <c r="B451" i="15" s="1"/>
  <c r="E10" i="9" s="1"/>
  <c r="G532" i="14"/>
  <c r="U847" i="15"/>
  <c r="T849" i="13"/>
  <c r="U849" i="13" s="1"/>
  <c r="T850" i="13" s="1"/>
  <c r="B851" i="13" s="1"/>
  <c r="B25" i="6" s="1"/>
  <c r="V1144" i="13"/>
  <c r="F532" i="14"/>
  <c r="T348" i="15"/>
  <c r="U348" i="15" s="1"/>
  <c r="U97" i="15"/>
  <c r="O10" i="7"/>
  <c r="M10" i="7"/>
  <c r="N10" i="7"/>
  <c r="Y311" i="14"/>
  <c r="W312" i="14" s="1"/>
  <c r="B313" i="14" s="1"/>
  <c r="L9" i="7" s="1"/>
  <c r="E575" i="14"/>
  <c r="G575" i="14"/>
  <c r="Z518" i="14"/>
  <c r="V198" i="13"/>
  <c r="E624" i="14"/>
  <c r="H624" i="14" s="1"/>
  <c r="X356" i="14"/>
  <c r="Y356" i="14" s="1"/>
  <c r="T990" i="13"/>
  <c r="U990" i="13" s="1"/>
  <c r="T1048" i="15"/>
  <c r="U1048" i="15" s="1"/>
  <c r="X465" i="14"/>
  <c r="Y465" i="14" s="1"/>
  <c r="T647" i="13"/>
  <c r="U647" i="13" s="1"/>
  <c r="V343" i="13" l="1"/>
  <c r="G624" i="14"/>
  <c r="Z356" i="14"/>
  <c r="V849" i="13"/>
  <c r="F624" i="14"/>
  <c r="T196" i="15"/>
  <c r="U196" i="15" s="1"/>
  <c r="V647" i="13"/>
  <c r="T648" i="13" s="1"/>
  <c r="V648" i="13" s="1"/>
  <c r="V348" i="15"/>
  <c r="T349" i="15" s="1"/>
  <c r="U349" i="15" s="1"/>
  <c r="T350" i="15" s="1"/>
  <c r="B351" i="15" s="1"/>
  <c r="E8" i="9" s="1"/>
  <c r="T199" i="13"/>
  <c r="U199" i="13" s="1"/>
  <c r="T200" i="13" s="1"/>
  <c r="B201" i="13" s="1"/>
  <c r="X253" i="14"/>
  <c r="Z253" i="14" s="1"/>
  <c r="E625" i="14"/>
  <c r="H625" i="14" s="1"/>
  <c r="H676" i="14"/>
  <c r="G676" i="14"/>
  <c r="Z465" i="14"/>
  <c r="X466" i="14" s="1"/>
  <c r="Y466" i="14" s="1"/>
  <c r="E533" i="14"/>
  <c r="G533" i="14" s="1"/>
  <c r="T98" i="15"/>
  <c r="V98" i="15" s="1"/>
  <c r="O9" i="7"/>
  <c r="M9" i="7"/>
  <c r="N9" i="7"/>
  <c r="U895" i="15"/>
  <c r="D863" i="14"/>
  <c r="D864" i="14"/>
  <c r="D865" i="14"/>
  <c r="D866" i="14"/>
  <c r="D867" i="14"/>
  <c r="D868" i="14"/>
  <c r="D869" i="14"/>
  <c r="D870" i="14"/>
  <c r="D871" i="14"/>
  <c r="D872" i="14"/>
  <c r="B19" i="12"/>
  <c r="H10" i="9"/>
  <c r="I10" i="9"/>
  <c r="C19" i="12" s="1"/>
  <c r="H575" i="14"/>
  <c r="F575" i="14"/>
  <c r="T991" i="13"/>
  <c r="V991" i="13" s="1"/>
  <c r="T1145" i="13"/>
  <c r="U1145" i="13" s="1"/>
  <c r="X519" i="14"/>
  <c r="Y519" i="14" s="1"/>
  <c r="W520" i="14" s="1"/>
  <c r="B521" i="14" s="1"/>
  <c r="L11" i="7" s="1"/>
  <c r="T1049" i="15"/>
  <c r="V1049" i="15" s="1"/>
  <c r="C881" i="14"/>
  <c r="C882" i="14"/>
  <c r="C883" i="14"/>
  <c r="C884" i="14"/>
  <c r="C885" i="14"/>
  <c r="C886" i="14"/>
  <c r="C887" i="14"/>
  <c r="C888" i="14"/>
  <c r="C889" i="14"/>
  <c r="C890" i="14"/>
  <c r="C891" i="14"/>
  <c r="C892" i="14"/>
  <c r="C893" i="14"/>
  <c r="C894" i="14"/>
  <c r="C895" i="14"/>
  <c r="C896" i="14"/>
  <c r="C897" i="14"/>
  <c r="C898" i="14"/>
  <c r="C899" i="14"/>
  <c r="C900" i="14"/>
  <c r="C901" i="14"/>
  <c r="C902" i="14"/>
  <c r="C903" i="14"/>
  <c r="C904" i="14"/>
  <c r="T344" i="13"/>
  <c r="V344" i="13" s="1"/>
  <c r="T299" i="15"/>
  <c r="U299" i="15" s="1"/>
  <c r="T300" i="15" s="1"/>
  <c r="B301" i="15" s="1"/>
  <c r="F13" i="9" s="1"/>
  <c r="T848" i="15"/>
  <c r="V848" i="15" s="1"/>
  <c r="X357" i="14"/>
  <c r="Z357" i="14" s="1"/>
  <c r="V299" i="15" l="1"/>
  <c r="Z466" i="14"/>
  <c r="H8" i="9"/>
  <c r="I8" i="9"/>
  <c r="X467" i="14"/>
  <c r="Y467" i="14" s="1"/>
  <c r="W468" i="14" s="1"/>
  <c r="B469" i="14" s="1"/>
  <c r="F11" i="7" s="1"/>
  <c r="U344" i="13"/>
  <c r="U991" i="13"/>
  <c r="T896" i="15"/>
  <c r="V896" i="15" s="1"/>
  <c r="G625" i="14"/>
  <c r="I13" i="9"/>
  <c r="G13" i="9"/>
  <c r="E863" i="14"/>
  <c r="F625" i="14"/>
  <c r="E576" i="14"/>
  <c r="F576" i="14" s="1"/>
  <c r="O11" i="7"/>
  <c r="M11" i="7"/>
  <c r="N11" i="7"/>
  <c r="V349" i="15"/>
  <c r="D767" i="14"/>
  <c r="D768" i="14"/>
  <c r="D769" i="14"/>
  <c r="D770" i="14"/>
  <c r="D771" i="14"/>
  <c r="D772" i="14"/>
  <c r="D773" i="14"/>
  <c r="D774" i="14"/>
  <c r="D775" i="14"/>
  <c r="D776" i="14"/>
  <c r="U648" i="13"/>
  <c r="C785" i="14"/>
  <c r="C786" i="14"/>
  <c r="C787" i="14"/>
  <c r="C788" i="14"/>
  <c r="C789" i="14"/>
  <c r="C790" i="14"/>
  <c r="C791" i="14"/>
  <c r="C792" i="14"/>
  <c r="C793" i="14"/>
  <c r="C794" i="14"/>
  <c r="C795" i="14"/>
  <c r="C796" i="14"/>
  <c r="C797" i="14"/>
  <c r="C798" i="14"/>
  <c r="C799" i="14"/>
  <c r="C800" i="14"/>
  <c r="C801" i="14"/>
  <c r="C802" i="14"/>
  <c r="C803" i="14"/>
  <c r="C804" i="14"/>
  <c r="C805" i="14"/>
  <c r="C806" i="14"/>
  <c r="C807" i="14"/>
  <c r="C808" i="14"/>
  <c r="Y253" i="14"/>
  <c r="E677" i="14"/>
  <c r="U98" i="15"/>
  <c r="E6" i="6"/>
  <c r="E12" i="6"/>
  <c r="Y357" i="14"/>
  <c r="Z519" i="14"/>
  <c r="H533" i="14"/>
  <c r="V1145" i="13"/>
  <c r="U848" i="15"/>
  <c r="F533" i="14"/>
  <c r="V196" i="15"/>
  <c r="U1049" i="15"/>
  <c r="T1050" i="15" s="1"/>
  <c r="B1051" i="15" s="1"/>
  <c r="B30" i="10" s="1"/>
  <c r="C30" i="10" s="1"/>
  <c r="V199" i="13"/>
  <c r="H576" i="14" l="1"/>
  <c r="G576" i="14"/>
  <c r="Z467" i="14"/>
  <c r="I11" i="7"/>
  <c r="H11" i="7"/>
  <c r="G11" i="7"/>
  <c r="E577" i="14"/>
  <c r="H577" i="14" s="1"/>
  <c r="T992" i="13"/>
  <c r="V992" i="13" s="1"/>
  <c r="T345" i="13"/>
  <c r="V345" i="13" s="1"/>
  <c r="E767" i="14"/>
  <c r="G767" i="14"/>
  <c r="H863" i="14"/>
  <c r="F863" i="14"/>
  <c r="G863" i="14"/>
  <c r="T849" i="15"/>
  <c r="V849" i="15" s="1"/>
  <c r="T99" i="15"/>
  <c r="U99" i="15" s="1"/>
  <c r="T100" i="15" s="1"/>
  <c r="B101" i="15" s="1"/>
  <c r="F9" i="9" s="1"/>
  <c r="E534" i="14"/>
  <c r="H534" i="14" s="1"/>
  <c r="T1146" i="13"/>
  <c r="U1146" i="13" s="1"/>
  <c r="X358" i="14"/>
  <c r="Z358" i="14" s="1"/>
  <c r="E626" i="14"/>
  <c r="H626" i="14" s="1"/>
  <c r="H677" i="14"/>
  <c r="F677" i="14"/>
  <c r="X254" i="14"/>
  <c r="Y254" i="14" s="1"/>
  <c r="T197" i="15"/>
  <c r="U197" i="15" s="1"/>
  <c r="C977" i="14"/>
  <c r="C978" i="14"/>
  <c r="C979" i="14"/>
  <c r="C980" i="14"/>
  <c r="C981" i="14"/>
  <c r="C982" i="14"/>
  <c r="C983" i="14"/>
  <c r="C984" i="14"/>
  <c r="C985" i="14"/>
  <c r="C986" i="14"/>
  <c r="C987" i="14"/>
  <c r="C988" i="14"/>
  <c r="C989" i="14"/>
  <c r="C990" i="14"/>
  <c r="C991" i="14"/>
  <c r="C992" i="14"/>
  <c r="C993" i="14"/>
  <c r="C994" i="14"/>
  <c r="C995" i="14"/>
  <c r="C996" i="14"/>
  <c r="C997" i="14"/>
  <c r="C998" i="14"/>
  <c r="C999" i="14"/>
  <c r="C1000" i="14"/>
  <c r="U896" i="15"/>
  <c r="T649" i="13"/>
  <c r="V649" i="13" s="1"/>
  <c r="D959" i="14"/>
  <c r="D960" i="14"/>
  <c r="D961" i="14"/>
  <c r="D962" i="14"/>
  <c r="D963" i="14"/>
  <c r="D964" i="14"/>
  <c r="D965" i="14"/>
  <c r="D966" i="14"/>
  <c r="D967" i="14"/>
  <c r="D968" i="14"/>
  <c r="G677" i="14"/>
  <c r="Z254" i="14" l="1"/>
  <c r="I9" i="9"/>
  <c r="G9" i="9"/>
  <c r="F626" i="14"/>
  <c r="U992" i="13"/>
  <c r="G626" i="14"/>
  <c r="E864" i="14"/>
  <c r="F864" i="14" s="1"/>
  <c r="F577" i="14"/>
  <c r="T198" i="15"/>
  <c r="U198" i="15" s="1"/>
  <c r="Y358" i="14"/>
  <c r="F534" i="14"/>
  <c r="G577" i="14"/>
  <c r="U649" i="13"/>
  <c r="T650" i="13" s="1"/>
  <c r="B651" i="13" s="1"/>
  <c r="B24" i="6" s="1"/>
  <c r="G534" i="14"/>
  <c r="U849" i="15"/>
  <c r="T850" i="15" s="1"/>
  <c r="B851" i="15" s="1"/>
  <c r="D30" i="10" s="1"/>
  <c r="U345" i="13"/>
  <c r="E959" i="14"/>
  <c r="G959" i="14"/>
  <c r="F767" i="14"/>
  <c r="H767" i="14"/>
  <c r="V197" i="15"/>
  <c r="X255" i="14"/>
  <c r="Z255" i="14" s="1"/>
  <c r="T897" i="15"/>
  <c r="U897" i="15" s="1"/>
  <c r="D911" i="14"/>
  <c r="D912" i="14"/>
  <c r="D913" i="14"/>
  <c r="D914" i="14"/>
  <c r="D915" i="14"/>
  <c r="C929" i="14"/>
  <c r="C930" i="14"/>
  <c r="C931" i="14"/>
  <c r="C932" i="14"/>
  <c r="C933" i="14"/>
  <c r="C934" i="14"/>
  <c r="C935" i="14"/>
  <c r="C936" i="14"/>
  <c r="C937" i="14"/>
  <c r="C938" i="14"/>
  <c r="C939" i="14"/>
  <c r="C940" i="14"/>
  <c r="C941" i="14"/>
  <c r="C942" i="14"/>
  <c r="C943" i="14"/>
  <c r="C944" i="14"/>
  <c r="C945" i="14"/>
  <c r="C946" i="14"/>
  <c r="C947" i="14"/>
  <c r="C948" i="14"/>
  <c r="C949" i="14"/>
  <c r="C950" i="14"/>
  <c r="C951" i="14"/>
  <c r="C952" i="14"/>
  <c r="V99" i="15"/>
  <c r="E678" i="14"/>
  <c r="F678" i="14" s="1"/>
  <c r="V1146" i="13"/>
  <c r="T1147" i="13" s="1"/>
  <c r="V1147" i="13" s="1"/>
  <c r="T993" i="13" l="1"/>
  <c r="U993" i="13" s="1"/>
  <c r="X359" i="14"/>
  <c r="Z359" i="14" s="1"/>
  <c r="V897" i="15"/>
  <c r="T346" i="13"/>
  <c r="U346" i="13" s="1"/>
  <c r="U1147" i="13"/>
  <c r="Y255" i="14"/>
  <c r="B32" i="10"/>
  <c r="C38" i="12" s="1"/>
  <c r="E30" i="10"/>
  <c r="H864" i="14"/>
  <c r="E627" i="14"/>
  <c r="G627" i="14" s="1"/>
  <c r="E578" i="14"/>
  <c r="F578" i="14" s="1"/>
  <c r="G864" i="14"/>
  <c r="E865" i="14" s="1"/>
  <c r="G678" i="14"/>
  <c r="E768" i="14"/>
  <c r="H768" i="14" s="1"/>
  <c r="V198" i="15"/>
  <c r="E911" i="14"/>
  <c r="H678" i="14"/>
  <c r="E535" i="14"/>
  <c r="H535" i="14" s="1"/>
  <c r="F959" i="14"/>
  <c r="H959" i="14"/>
  <c r="V993" i="13" l="1"/>
  <c r="F865" i="14"/>
  <c r="H865" i="14"/>
  <c r="E960" i="14"/>
  <c r="H960" i="14" s="1"/>
  <c r="V346" i="13"/>
  <c r="T347" i="13" s="1"/>
  <c r="V347" i="13" s="1"/>
  <c r="G865" i="14"/>
  <c r="T898" i="15"/>
  <c r="U898" i="15" s="1"/>
  <c r="T994" i="13"/>
  <c r="V994" i="13" s="1"/>
  <c r="G578" i="14"/>
  <c r="E579" i="14" s="1"/>
  <c r="H578" i="14"/>
  <c r="F627" i="14"/>
  <c r="H911" i="14"/>
  <c r="F911" i="14"/>
  <c r="G911" i="14"/>
  <c r="G535" i="14"/>
  <c r="F768" i="14"/>
  <c r="Y359" i="14"/>
  <c r="T1148" i="13"/>
  <c r="U1148" i="13" s="1"/>
  <c r="E679" i="14"/>
  <c r="G679" i="14" s="1"/>
  <c r="H627" i="14"/>
  <c r="T199" i="15"/>
  <c r="U199" i="15" s="1"/>
  <c r="T200" i="15" s="1"/>
  <c r="B201" i="15" s="1"/>
  <c r="F11" i="9" s="1"/>
  <c r="F535" i="14"/>
  <c r="G768" i="14"/>
  <c r="X256" i="14"/>
  <c r="Z256" i="14" s="1"/>
  <c r="F960" i="14" l="1"/>
  <c r="V898" i="15"/>
  <c r="G960" i="14"/>
  <c r="V199" i="15"/>
  <c r="F579" i="14"/>
  <c r="H579" i="14"/>
  <c r="E912" i="14"/>
  <c r="H912" i="14" s="1"/>
  <c r="Y256" i="14"/>
  <c r="E628" i="14"/>
  <c r="G628" i="14" s="1"/>
  <c r="U347" i="13"/>
  <c r="U994" i="13"/>
  <c r="E536" i="14"/>
  <c r="H536" i="14" s="1"/>
  <c r="T899" i="15"/>
  <c r="V899" i="15" s="1"/>
  <c r="G579" i="14"/>
  <c r="I11" i="9"/>
  <c r="G11" i="9"/>
  <c r="V1148" i="13"/>
  <c r="E961" i="14"/>
  <c r="G961" i="14" s="1"/>
  <c r="F679" i="14"/>
  <c r="H679" i="14"/>
  <c r="X360" i="14"/>
  <c r="Y360" i="14" s="1"/>
  <c r="E769" i="14"/>
  <c r="G769" i="14" s="1"/>
  <c r="E866" i="14"/>
  <c r="H866" i="14" s="1"/>
  <c r="F961" i="14" l="1"/>
  <c r="E962" i="14" s="1"/>
  <c r="F962" i="14" s="1"/>
  <c r="H961" i="14"/>
  <c r="T348" i="13"/>
  <c r="V348" i="13" s="1"/>
  <c r="F628" i="14"/>
  <c r="F866" i="14"/>
  <c r="G866" i="14"/>
  <c r="H628" i="14"/>
  <c r="G912" i="14"/>
  <c r="U899" i="15"/>
  <c r="T900" i="15" s="1"/>
  <c r="B901" i="15" s="1"/>
  <c r="F912" i="14"/>
  <c r="H769" i="14"/>
  <c r="T1149" i="13"/>
  <c r="U1149" i="13" s="1"/>
  <c r="T1150" i="13" s="1"/>
  <c r="B1151" i="13" s="1"/>
  <c r="G536" i="14"/>
  <c r="F769" i="14"/>
  <c r="Z360" i="14"/>
  <c r="F536" i="14"/>
  <c r="X257" i="14"/>
  <c r="Y257" i="14" s="1"/>
  <c r="E680" i="14"/>
  <c r="F680" i="14" s="1"/>
  <c r="T995" i="13"/>
  <c r="U995" i="13" s="1"/>
  <c r="E580" i="14"/>
  <c r="H580" i="14" s="1"/>
  <c r="G680" i="14" l="1"/>
  <c r="E681" i="14" s="1"/>
  <c r="F681" i="14" s="1"/>
  <c r="H680" i="14"/>
  <c r="U348" i="13"/>
  <c r="G962" i="14"/>
  <c r="E963" i="14" s="1"/>
  <c r="H963" i="14" s="1"/>
  <c r="H962" i="14"/>
  <c r="G580" i="14"/>
  <c r="B29" i="10"/>
  <c r="C29" i="10" s="1"/>
  <c r="D26" i="6"/>
  <c r="X361" i="14"/>
  <c r="Y361" i="14" s="1"/>
  <c r="E629" i="14"/>
  <c r="F629" i="14" s="1"/>
  <c r="E867" i="14"/>
  <c r="F867" i="14" s="1"/>
  <c r="Z257" i="14"/>
  <c r="X258" i="14" s="1"/>
  <c r="Y258" i="14" s="1"/>
  <c r="E537" i="14"/>
  <c r="F537" i="14" s="1"/>
  <c r="E770" i="14"/>
  <c r="G770" i="14" s="1"/>
  <c r="F580" i="14"/>
  <c r="E913" i="14"/>
  <c r="F913" i="14" s="1"/>
  <c r="V995" i="13"/>
  <c r="B21" i="10"/>
  <c r="B27" i="10"/>
  <c r="V1149" i="13"/>
  <c r="G537" i="14" l="1"/>
  <c r="E538" i="14" s="1"/>
  <c r="H538" i="14" s="1"/>
  <c r="Z361" i="14"/>
  <c r="Z258" i="14"/>
  <c r="X259" i="14" s="1"/>
  <c r="Z259" i="14" s="1"/>
  <c r="H629" i="14"/>
  <c r="T349" i="13"/>
  <c r="U349" i="13" s="1"/>
  <c r="T350" i="13" s="1"/>
  <c r="B351" i="13" s="1"/>
  <c r="G681" i="14"/>
  <c r="H913" i="14"/>
  <c r="X362" i="14"/>
  <c r="Y362" i="14" s="1"/>
  <c r="F963" i="14"/>
  <c r="C27" i="10"/>
  <c r="B31" i="10"/>
  <c r="B38" i="12" s="1"/>
  <c r="C37" i="12"/>
  <c r="B22" i="10"/>
  <c r="D37" i="12" s="1"/>
  <c r="G867" i="14"/>
  <c r="E868" i="14" s="1"/>
  <c r="H868" i="14" s="1"/>
  <c r="H681" i="14"/>
  <c r="G913" i="14"/>
  <c r="E914" i="14" s="1"/>
  <c r="H867" i="14"/>
  <c r="E581" i="14"/>
  <c r="H581" i="14" s="1"/>
  <c r="G629" i="14"/>
  <c r="G963" i="14"/>
  <c r="H770" i="14"/>
  <c r="T996" i="13"/>
  <c r="U996" i="13" s="1"/>
  <c r="H537" i="14"/>
  <c r="F770" i="14"/>
  <c r="Z362" i="14" l="1"/>
  <c r="X363" i="14" s="1"/>
  <c r="Z363" i="14" s="1"/>
  <c r="V996" i="13"/>
  <c r="D7" i="6"/>
  <c r="D13" i="6"/>
  <c r="F914" i="14"/>
  <c r="H914" i="14"/>
  <c r="G868" i="14"/>
  <c r="G581" i="14"/>
  <c r="V349" i="13"/>
  <c r="Y259" i="14"/>
  <c r="W260" i="14" s="1"/>
  <c r="B261" i="14" s="1"/>
  <c r="F9" i="7" s="1"/>
  <c r="T997" i="13"/>
  <c r="V997" i="13" s="1"/>
  <c r="F538" i="14"/>
  <c r="E771" i="14"/>
  <c r="G771" i="14" s="1"/>
  <c r="G914" i="14"/>
  <c r="G538" i="14"/>
  <c r="F581" i="14"/>
  <c r="F868" i="14"/>
  <c r="E630" i="14"/>
  <c r="E682" i="14"/>
  <c r="G682" i="14" s="1"/>
  <c r="E964" i="14"/>
  <c r="H964" i="14" s="1"/>
  <c r="U997" i="13" l="1"/>
  <c r="T998" i="13"/>
  <c r="V998" i="13" s="1"/>
  <c r="E869" i="14"/>
  <c r="H869" i="14" s="1"/>
  <c r="I9" i="7"/>
  <c r="H9" i="7"/>
  <c r="G9" i="7"/>
  <c r="E915" i="14"/>
  <c r="F915" i="14" s="1"/>
  <c r="E582" i="14"/>
  <c r="F582" i="14" s="1"/>
  <c r="B29" i="6"/>
  <c r="B31" i="6"/>
  <c r="C12" i="12" s="1"/>
  <c r="H771" i="14"/>
  <c r="E539" i="14"/>
  <c r="G539" i="14" s="1"/>
  <c r="Y363" i="14"/>
  <c r="W364" i="14" s="1"/>
  <c r="B365" i="14" s="1"/>
  <c r="F10" i="7" s="1"/>
  <c r="G964" i="14"/>
  <c r="F964" i="14"/>
  <c r="F682" i="14"/>
  <c r="H682" i="14"/>
  <c r="H630" i="14"/>
  <c r="F630" i="14"/>
  <c r="G630" i="14"/>
  <c r="F771" i="14"/>
  <c r="H582" i="14" l="1"/>
  <c r="G582" i="14"/>
  <c r="E583" i="14" s="1"/>
  <c r="G583" i="14" s="1"/>
  <c r="D719" i="14"/>
  <c r="D720" i="14"/>
  <c r="D721" i="14"/>
  <c r="D722" i="14"/>
  <c r="D723" i="14"/>
  <c r="H539" i="14"/>
  <c r="E965" i="14"/>
  <c r="F965" i="14" s="1"/>
  <c r="G915" i="14"/>
  <c r="H915" i="14"/>
  <c r="C737" i="14"/>
  <c r="C738" i="14"/>
  <c r="C739" i="14"/>
  <c r="C740" i="14"/>
  <c r="C741" i="14"/>
  <c r="C742" i="14"/>
  <c r="C743" i="14"/>
  <c r="C744" i="14"/>
  <c r="C745" i="14"/>
  <c r="C746" i="14"/>
  <c r="C747" i="14"/>
  <c r="C748" i="14"/>
  <c r="C749" i="14"/>
  <c r="C750" i="14"/>
  <c r="C751" i="14"/>
  <c r="C752" i="14"/>
  <c r="C753" i="14"/>
  <c r="C754" i="14"/>
  <c r="C755" i="14"/>
  <c r="C756" i="14"/>
  <c r="C757" i="14"/>
  <c r="C758" i="14"/>
  <c r="C759" i="14"/>
  <c r="C760" i="14"/>
  <c r="F539" i="14"/>
  <c r="F869" i="14"/>
  <c r="G869" i="14"/>
  <c r="E631" i="14"/>
  <c r="G631" i="14" s="1"/>
  <c r="E683" i="14"/>
  <c r="H683" i="14" s="1"/>
  <c r="I10" i="7"/>
  <c r="H10" i="7"/>
  <c r="G10" i="7"/>
  <c r="B30" i="6"/>
  <c r="B12" i="12"/>
  <c r="E772" i="14"/>
  <c r="H772" i="14" s="1"/>
  <c r="U998" i="13"/>
  <c r="H965" i="14" l="1"/>
  <c r="H631" i="14"/>
  <c r="G965" i="14"/>
  <c r="E916" i="14"/>
  <c r="F916" i="14" s="1"/>
  <c r="E966" i="14"/>
  <c r="G966" i="14" s="1"/>
  <c r="E870" i="14"/>
  <c r="H870" i="14" s="1"/>
  <c r="F772" i="14"/>
  <c r="F583" i="14"/>
  <c r="G772" i="14"/>
  <c r="H583" i="14"/>
  <c r="F683" i="14"/>
  <c r="D815" i="14"/>
  <c r="D816" i="14"/>
  <c r="D817" i="14"/>
  <c r="D818" i="14"/>
  <c r="D819" i="14"/>
  <c r="E540" i="14"/>
  <c r="G540" i="14" s="1"/>
  <c r="C833" i="14"/>
  <c r="C834" i="14"/>
  <c r="C835" i="14"/>
  <c r="C836" i="14"/>
  <c r="C837" i="14"/>
  <c r="C838" i="14"/>
  <c r="C839" i="14"/>
  <c r="C840" i="14"/>
  <c r="C841" i="14"/>
  <c r="C842" i="14"/>
  <c r="C843" i="14"/>
  <c r="C844" i="14"/>
  <c r="C845" i="14"/>
  <c r="C846" i="14"/>
  <c r="C847" i="14"/>
  <c r="C848" i="14"/>
  <c r="C849" i="14"/>
  <c r="C850" i="14"/>
  <c r="C851" i="14"/>
  <c r="C852" i="14"/>
  <c r="C853" i="14"/>
  <c r="C854" i="14"/>
  <c r="C855" i="14"/>
  <c r="C856" i="14"/>
  <c r="G683" i="14"/>
  <c r="H916" i="14"/>
  <c r="E719" i="14"/>
  <c r="G719" i="14" s="1"/>
  <c r="F631" i="14"/>
  <c r="T999" i="13"/>
  <c r="V999" i="13" s="1"/>
  <c r="G916" i="14" l="1"/>
  <c r="E917" i="14" s="1"/>
  <c r="G917" i="14" s="1"/>
  <c r="G870" i="14"/>
  <c r="H540" i="14"/>
  <c r="F870" i="14"/>
  <c r="H719" i="14"/>
  <c r="F719" i="14"/>
  <c r="E773" i="14"/>
  <c r="F773" i="14" s="1"/>
  <c r="F540" i="14"/>
  <c r="E871" i="14"/>
  <c r="F871" i="14" s="1"/>
  <c r="E584" i="14"/>
  <c r="G584" i="14" s="1"/>
  <c r="H917" i="14"/>
  <c r="F917" i="14"/>
  <c r="E815" i="14"/>
  <c r="F966" i="14"/>
  <c r="E684" i="14"/>
  <c r="F684" i="14" s="1"/>
  <c r="H966" i="14"/>
  <c r="U999" i="13"/>
  <c r="T1000" i="13" s="1"/>
  <c r="B1001" i="13" s="1"/>
  <c r="E25" i="6" s="1"/>
  <c r="B32" i="6" s="1"/>
  <c r="E632" i="14"/>
  <c r="H632" i="14" s="1"/>
  <c r="H871" i="14" l="1"/>
  <c r="G871" i="14"/>
  <c r="E872" i="14"/>
  <c r="H872" i="14" s="1"/>
  <c r="G684" i="14"/>
  <c r="H684" i="14"/>
  <c r="H584" i="14"/>
  <c r="H815" i="14"/>
  <c r="F815" i="14"/>
  <c r="G632" i="14"/>
  <c r="G773" i="14"/>
  <c r="E774" i="14" s="1"/>
  <c r="F774" i="14" s="1"/>
  <c r="E541" i="14"/>
  <c r="G541" i="14" s="1"/>
  <c r="F584" i="14"/>
  <c r="E967" i="14"/>
  <c r="H967" i="14" s="1"/>
  <c r="G815" i="14"/>
  <c r="H773" i="14"/>
  <c r="F632" i="14"/>
  <c r="E720" i="14"/>
  <c r="G720" i="14" s="1"/>
  <c r="E918" i="14"/>
  <c r="H918" i="14" s="1"/>
  <c r="C32" i="6"/>
  <c r="C13" i="12" s="1"/>
  <c r="B13" i="12"/>
  <c r="H720" i="14" l="1"/>
  <c r="G774" i="14"/>
  <c r="F967" i="14"/>
  <c r="G967" i="14"/>
  <c r="E685" i="14"/>
  <c r="G918" i="14"/>
  <c r="E585" i="14"/>
  <c r="F585" i="14" s="1"/>
  <c r="E633" i="14"/>
  <c r="H633" i="14" s="1"/>
  <c r="H774" i="14"/>
  <c r="H541" i="14"/>
  <c r="F918" i="14"/>
  <c r="F720" i="14"/>
  <c r="G872" i="14"/>
  <c r="F541" i="14"/>
  <c r="F872" i="14"/>
  <c r="E816" i="14"/>
  <c r="F816" i="14" s="1"/>
  <c r="E542" i="14" l="1"/>
  <c r="H542" i="14" s="1"/>
  <c r="G585" i="14"/>
  <c r="H585" i="14"/>
  <c r="E968" i="14"/>
  <c r="H968" i="14" s="1"/>
  <c r="G816" i="14"/>
  <c r="E817" i="14" s="1"/>
  <c r="H816" i="14"/>
  <c r="H685" i="14"/>
  <c r="F685" i="14"/>
  <c r="G685" i="14"/>
  <c r="E775" i="14"/>
  <c r="G633" i="14"/>
  <c r="E873" i="14"/>
  <c r="G873" i="14" s="1"/>
  <c r="E721" i="14"/>
  <c r="H721" i="14" s="1"/>
  <c r="E919" i="14"/>
  <c r="F919" i="14" s="1"/>
  <c r="F633" i="14"/>
  <c r="G721" i="14" l="1"/>
  <c r="F968" i="14"/>
  <c r="F721" i="14"/>
  <c r="H817" i="14"/>
  <c r="F817" i="14"/>
  <c r="E686" i="14"/>
  <c r="H686" i="14" s="1"/>
  <c r="E969" i="14"/>
  <c r="H969" i="14" s="1"/>
  <c r="G542" i="14"/>
  <c r="E586" i="14"/>
  <c r="G586" i="14" s="1"/>
  <c r="H919" i="14"/>
  <c r="F542" i="14"/>
  <c r="H873" i="14"/>
  <c r="E634" i="14"/>
  <c r="G634" i="14" s="1"/>
  <c r="G919" i="14"/>
  <c r="G817" i="14"/>
  <c r="E722" i="14"/>
  <c r="G722" i="14" s="1"/>
  <c r="F873" i="14"/>
  <c r="F775" i="14"/>
  <c r="H775" i="14"/>
  <c r="G775" i="14"/>
  <c r="G968" i="14"/>
  <c r="F686" i="14" l="1"/>
  <c r="G969" i="14"/>
  <c r="F634" i="14"/>
  <c r="H634" i="14"/>
  <c r="E543" i="14"/>
  <c r="G543" i="14" s="1"/>
  <c r="F722" i="14"/>
  <c r="F969" i="14"/>
  <c r="H722" i="14"/>
  <c r="E920" i="14"/>
  <c r="E776" i="14"/>
  <c r="F776" i="14" s="1"/>
  <c r="H586" i="14"/>
  <c r="F586" i="14"/>
  <c r="E818" i="14"/>
  <c r="G818" i="14" s="1"/>
  <c r="G686" i="14"/>
  <c r="E874" i="14"/>
  <c r="F874" i="14" s="1"/>
  <c r="G776" i="14" l="1"/>
  <c r="H776" i="14"/>
  <c r="E777" i="14"/>
  <c r="G777" i="14" s="1"/>
  <c r="G874" i="14"/>
  <c r="H874" i="14"/>
  <c r="F543" i="14"/>
  <c r="F818" i="14"/>
  <c r="H818" i="14"/>
  <c r="E723" i="14"/>
  <c r="G723" i="14" s="1"/>
  <c r="E687" i="14"/>
  <c r="F687" i="14" s="1"/>
  <c r="H920" i="14"/>
  <c r="F920" i="14"/>
  <c r="E970" i="14"/>
  <c r="G970" i="14" s="1"/>
  <c r="H543" i="14"/>
  <c r="E635" i="14"/>
  <c r="F635" i="14" s="1"/>
  <c r="E587" i="14"/>
  <c r="F587" i="14" s="1"/>
  <c r="G920" i="14"/>
  <c r="F723" i="14" l="1"/>
  <c r="H723" i="14"/>
  <c r="E921" i="14"/>
  <c r="H921" i="14" s="1"/>
  <c r="E724" i="14"/>
  <c r="H724" i="14" s="1"/>
  <c r="E819" i="14"/>
  <c r="H819" i="14" s="1"/>
  <c r="G635" i="14"/>
  <c r="E875" i="14"/>
  <c r="E544" i="14"/>
  <c r="F544" i="14" s="1"/>
  <c r="H970" i="14"/>
  <c r="F970" i="14"/>
  <c r="G687" i="14"/>
  <c r="E688" i="14" s="1"/>
  <c r="F688" i="14" s="1"/>
  <c r="H687" i="14"/>
  <c r="H635" i="14"/>
  <c r="H777" i="14"/>
  <c r="G587" i="14"/>
  <c r="E588" i="14" s="1"/>
  <c r="G588" i="14" s="1"/>
  <c r="H587" i="14"/>
  <c r="F777" i="14"/>
  <c r="F921" i="14" l="1"/>
  <c r="G921" i="14"/>
  <c r="H875" i="14"/>
  <c r="F875" i="14"/>
  <c r="G875" i="14"/>
  <c r="F588" i="14"/>
  <c r="E922" i="14"/>
  <c r="F922" i="14" s="1"/>
  <c r="G544" i="14"/>
  <c r="F819" i="14"/>
  <c r="E636" i="14"/>
  <c r="G636" i="14" s="1"/>
  <c r="H588" i="14"/>
  <c r="H688" i="14"/>
  <c r="G724" i="14"/>
  <c r="H544" i="14"/>
  <c r="E778" i="14"/>
  <c r="H778" i="14" s="1"/>
  <c r="G819" i="14"/>
  <c r="F724" i="14"/>
  <c r="G688" i="14"/>
  <c r="E689" i="14" s="1"/>
  <c r="E971" i="14"/>
  <c r="G971" i="14" s="1"/>
  <c r="G922" i="14" l="1"/>
  <c r="H922" i="14"/>
  <c r="E545" i="14"/>
  <c r="F545" i="14" s="1"/>
  <c r="H971" i="14"/>
  <c r="F689" i="14"/>
  <c r="H689" i="14"/>
  <c r="E923" i="14"/>
  <c r="H923" i="14" s="1"/>
  <c r="E589" i="14"/>
  <c r="F589" i="14" s="1"/>
  <c r="G778" i="14"/>
  <c r="G689" i="14"/>
  <c r="H636" i="14"/>
  <c r="F636" i="14"/>
  <c r="E725" i="14"/>
  <c r="G725" i="14" s="1"/>
  <c r="F778" i="14"/>
  <c r="E820" i="14"/>
  <c r="H820" i="14" s="1"/>
  <c r="F971" i="14"/>
  <c r="E876" i="14"/>
  <c r="H876" i="14" s="1"/>
  <c r="F876" i="14" l="1"/>
  <c r="E877" i="14" s="1"/>
  <c r="G877" i="14" s="1"/>
  <c r="G876" i="14"/>
  <c r="H545" i="14"/>
  <c r="G545" i="14"/>
  <c r="E546" i="14" s="1"/>
  <c r="H546" i="14" s="1"/>
  <c r="E972" i="14"/>
  <c r="F972" i="14" s="1"/>
  <c r="G589" i="14"/>
  <c r="E590" i="14" s="1"/>
  <c r="G923" i="14"/>
  <c r="H589" i="14"/>
  <c r="G820" i="14"/>
  <c r="F820" i="14"/>
  <c r="F923" i="14"/>
  <c r="E779" i="14"/>
  <c r="H779" i="14" s="1"/>
  <c r="H725" i="14"/>
  <c r="F546" i="14"/>
  <c r="F725" i="14"/>
  <c r="E637" i="14"/>
  <c r="F637" i="14" s="1"/>
  <c r="E690" i="14"/>
  <c r="F690" i="14" s="1"/>
  <c r="G690" i="14" l="1"/>
  <c r="H690" i="14"/>
  <c r="G546" i="14"/>
  <c r="H590" i="14"/>
  <c r="F590" i="14"/>
  <c r="H972" i="14"/>
  <c r="G972" i="14"/>
  <c r="F779" i="14"/>
  <c r="H877" i="14"/>
  <c r="G779" i="14"/>
  <c r="E924" i="14"/>
  <c r="G924" i="14" s="1"/>
  <c r="G590" i="14"/>
  <c r="E691" i="14"/>
  <c r="G691" i="14" s="1"/>
  <c r="G637" i="14"/>
  <c r="H637" i="14"/>
  <c r="E726" i="14"/>
  <c r="G726" i="14" s="1"/>
  <c r="E547" i="14"/>
  <c r="H547" i="14" s="1"/>
  <c r="F877" i="14"/>
  <c r="E821" i="14"/>
  <c r="H821" i="14" s="1"/>
  <c r="G547" i="14" l="1"/>
  <c r="H924" i="14"/>
  <c r="F547" i="14"/>
  <c r="E780" i="14"/>
  <c r="H780" i="14" s="1"/>
  <c r="H726" i="14"/>
  <c r="E548" i="14"/>
  <c r="F548" i="14" s="1"/>
  <c r="F726" i="14"/>
  <c r="E973" i="14"/>
  <c r="H691" i="14"/>
  <c r="F821" i="14"/>
  <c r="F691" i="14"/>
  <c r="E591" i="14"/>
  <c r="H591" i="14" s="1"/>
  <c r="G821" i="14"/>
  <c r="E638" i="14"/>
  <c r="E878" i="14"/>
  <c r="H878" i="14" s="1"/>
  <c r="F924" i="14"/>
  <c r="E925" i="14" l="1"/>
  <c r="H925" i="14" s="1"/>
  <c r="E692" i="14"/>
  <c r="H692" i="14" s="1"/>
  <c r="G548" i="14"/>
  <c r="H548" i="14"/>
  <c r="F780" i="14"/>
  <c r="G591" i="14"/>
  <c r="E822" i="14"/>
  <c r="H822" i="14" s="1"/>
  <c r="H973" i="14"/>
  <c r="F973" i="14"/>
  <c r="E727" i="14"/>
  <c r="G727" i="14" s="1"/>
  <c r="F878" i="14"/>
  <c r="G878" i="14"/>
  <c r="H638" i="14"/>
  <c r="F638" i="14"/>
  <c r="G780" i="14"/>
  <c r="F591" i="14"/>
  <c r="G973" i="14"/>
  <c r="G638" i="14"/>
  <c r="E592" i="14" l="1"/>
  <c r="H592" i="14" s="1"/>
  <c r="E781" i="14"/>
  <c r="H781" i="14" s="1"/>
  <c r="G692" i="14"/>
  <c r="H727" i="14"/>
  <c r="F692" i="14"/>
  <c r="F727" i="14"/>
  <c r="E974" i="14"/>
  <c r="H974" i="14" s="1"/>
  <c r="F822" i="14"/>
  <c r="E639" i="14"/>
  <c r="G639" i="14" s="1"/>
  <c r="E879" i="14"/>
  <c r="H879" i="14" s="1"/>
  <c r="F925" i="14"/>
  <c r="G925" i="14"/>
  <c r="E549" i="14"/>
  <c r="G822" i="14"/>
  <c r="G974" i="14" l="1"/>
  <c r="E975" i="14" s="1"/>
  <c r="H975" i="14" s="1"/>
  <c r="F974" i="14"/>
  <c r="E926" i="14"/>
  <c r="H926" i="14" s="1"/>
  <c r="H549" i="14"/>
  <c r="F549" i="14"/>
  <c r="F879" i="14"/>
  <c r="E728" i="14"/>
  <c r="H728" i="14" s="1"/>
  <c r="E693" i="14"/>
  <c r="F693" i="14" s="1"/>
  <c r="G879" i="14"/>
  <c r="F781" i="14"/>
  <c r="G781" i="14"/>
  <c r="H639" i="14"/>
  <c r="F639" i="14"/>
  <c r="F592" i="14"/>
  <c r="G592" i="14"/>
  <c r="E823" i="14"/>
  <c r="H823" i="14" s="1"/>
  <c r="G549" i="14"/>
  <c r="G693" i="14" l="1"/>
  <c r="E694" i="14" s="1"/>
  <c r="F694" i="14" s="1"/>
  <c r="G823" i="14"/>
  <c r="F728" i="14"/>
  <c r="F823" i="14"/>
  <c r="G728" i="14"/>
  <c r="F975" i="14"/>
  <c r="E593" i="14"/>
  <c r="H593" i="14" s="1"/>
  <c r="G975" i="14"/>
  <c r="E640" i="14"/>
  <c r="F640" i="14" s="1"/>
  <c r="E880" i="14"/>
  <c r="H880" i="14" s="1"/>
  <c r="E550" i="14"/>
  <c r="H550" i="14" s="1"/>
  <c r="E782" i="14"/>
  <c r="H782" i="14" s="1"/>
  <c r="F926" i="14"/>
  <c r="H693" i="14"/>
  <c r="G926" i="14"/>
  <c r="H640" i="14" l="1"/>
  <c r="G640" i="14"/>
  <c r="E641" i="14"/>
  <c r="H641" i="14" s="1"/>
  <c r="F782" i="14"/>
  <c r="E976" i="14"/>
  <c r="H976" i="14" s="1"/>
  <c r="E927" i="14"/>
  <c r="H927" i="14" s="1"/>
  <c r="G782" i="14"/>
  <c r="F593" i="14"/>
  <c r="G593" i="14"/>
  <c r="F550" i="14"/>
  <c r="G550" i="14"/>
  <c r="E824" i="14"/>
  <c r="H824" i="14" s="1"/>
  <c r="E729" i="14"/>
  <c r="G729" i="14" s="1"/>
  <c r="F880" i="14"/>
  <c r="G880" i="14"/>
  <c r="G694" i="14"/>
  <c r="E695" i="14" s="1"/>
  <c r="G695" i="14" s="1"/>
  <c r="H694" i="14"/>
  <c r="F927" i="14" l="1"/>
  <c r="G927" i="14"/>
  <c r="E928" i="14"/>
  <c r="H928" i="14" s="1"/>
  <c r="F976" i="14"/>
  <c r="H729" i="14"/>
  <c r="F729" i="14"/>
  <c r="G976" i="14"/>
  <c r="F824" i="14"/>
  <c r="E881" i="14"/>
  <c r="H881" i="14" s="1"/>
  <c r="E783" i="14"/>
  <c r="F783" i="14" s="1"/>
  <c r="G824" i="14"/>
  <c r="H695" i="14"/>
  <c r="F695" i="14"/>
  <c r="E551" i="14"/>
  <c r="G551" i="14" s="1"/>
  <c r="E594" i="14"/>
  <c r="H594" i="14" s="1"/>
  <c r="F641" i="14"/>
  <c r="G641" i="14"/>
  <c r="H783" i="14" l="1"/>
  <c r="G783" i="14"/>
  <c r="E784" i="14" s="1"/>
  <c r="H784" i="14" s="1"/>
  <c r="G881" i="14"/>
  <c r="E642" i="14"/>
  <c r="H642" i="14" s="1"/>
  <c r="F881" i="14"/>
  <c r="F594" i="14"/>
  <c r="G594" i="14"/>
  <c r="E825" i="14"/>
  <c r="G825" i="14" s="1"/>
  <c r="H551" i="14"/>
  <c r="E730" i="14"/>
  <c r="G730" i="14" s="1"/>
  <c r="F551" i="14"/>
  <c r="E977" i="14"/>
  <c r="H977" i="14" s="1"/>
  <c r="E696" i="14"/>
  <c r="F696" i="14" s="1"/>
  <c r="F928" i="14"/>
  <c r="G928" i="14"/>
  <c r="E929" i="14" l="1"/>
  <c r="H929" i="14" s="1"/>
  <c r="H825" i="14"/>
  <c r="F825" i="14"/>
  <c r="G696" i="14"/>
  <c r="E595" i="14"/>
  <c r="H595" i="14" s="1"/>
  <c r="F642" i="14"/>
  <c r="F730" i="14"/>
  <c r="H730" i="14"/>
  <c r="H696" i="14"/>
  <c r="E882" i="14"/>
  <c r="H882" i="14" s="1"/>
  <c r="F977" i="14"/>
  <c r="G977" i="14"/>
  <c r="G642" i="14"/>
  <c r="E552" i="14"/>
  <c r="H552" i="14" s="1"/>
  <c r="F784" i="14"/>
  <c r="G784" i="14"/>
  <c r="G595" i="14" l="1"/>
  <c r="E785" i="14"/>
  <c r="H785" i="14" s="1"/>
  <c r="F552" i="14"/>
  <c r="E643" i="14"/>
  <c r="G643" i="14" s="1"/>
  <c r="E826" i="14"/>
  <c r="G826" i="14" s="1"/>
  <c r="F595" i="14"/>
  <c r="G552" i="14"/>
  <c r="E978" i="14"/>
  <c r="H978" i="14" s="1"/>
  <c r="G929" i="14"/>
  <c r="F882" i="14"/>
  <c r="F929" i="14"/>
  <c r="G882" i="14"/>
  <c r="E697" i="14"/>
  <c r="E731" i="14"/>
  <c r="H731" i="14" s="1"/>
  <c r="E596" i="14" l="1"/>
  <c r="H596" i="14" s="1"/>
  <c r="F826" i="14"/>
  <c r="G731" i="14"/>
  <c r="H826" i="14"/>
  <c r="F697" i="14"/>
  <c r="H697" i="14"/>
  <c r="F731" i="14"/>
  <c r="E930" i="14"/>
  <c r="H930" i="14" s="1"/>
  <c r="H643" i="14"/>
  <c r="F643" i="14"/>
  <c r="E883" i="14"/>
  <c r="H883" i="14" s="1"/>
  <c r="E553" i="14"/>
  <c r="G553" i="14" s="1"/>
  <c r="F978" i="14"/>
  <c r="F785" i="14"/>
  <c r="G785" i="14"/>
  <c r="G978" i="14"/>
  <c r="G697" i="14"/>
  <c r="F930" i="14" l="1"/>
  <c r="G930" i="14"/>
  <c r="E979" i="14"/>
  <c r="H979" i="14" s="1"/>
  <c r="H553" i="14"/>
  <c r="F553" i="14"/>
  <c r="E644" i="14"/>
  <c r="H644" i="14" s="1"/>
  <c r="E786" i="14"/>
  <c r="G786" i="14" s="1"/>
  <c r="E732" i="14"/>
  <c r="H732" i="14" s="1"/>
  <c r="E698" i="14"/>
  <c r="G698" i="14" s="1"/>
  <c r="E827" i="14"/>
  <c r="H827" i="14" s="1"/>
  <c r="F883" i="14"/>
  <c r="F596" i="14"/>
  <c r="G883" i="14"/>
  <c r="G596" i="14"/>
  <c r="E597" i="14" l="1"/>
  <c r="H597" i="14" s="1"/>
  <c r="H786" i="14"/>
  <c r="F786" i="14"/>
  <c r="F827" i="14"/>
  <c r="G644" i="14"/>
  <c r="H698" i="14"/>
  <c r="F698" i="14"/>
  <c r="E884" i="14"/>
  <c r="H884" i="14" s="1"/>
  <c r="F644" i="14"/>
  <c r="G827" i="14"/>
  <c r="E554" i="14"/>
  <c r="H554" i="14" s="1"/>
  <c r="G979" i="14"/>
  <c r="F979" i="14"/>
  <c r="F732" i="14"/>
  <c r="G732" i="14"/>
  <c r="E931" i="14"/>
  <c r="G931" i="14" s="1"/>
  <c r="E645" i="14" l="1"/>
  <c r="G645" i="14" s="1"/>
  <c r="F884" i="14"/>
  <c r="G884" i="14"/>
  <c r="F931" i="14"/>
  <c r="H931" i="14"/>
  <c r="E699" i="14"/>
  <c r="G699" i="14" s="1"/>
  <c r="E733" i="14"/>
  <c r="G733" i="14" s="1"/>
  <c r="E828" i="14"/>
  <c r="G828" i="14" s="1"/>
  <c r="E980" i="14"/>
  <c r="H980" i="14" s="1"/>
  <c r="E787" i="14"/>
  <c r="G787" i="14" s="1"/>
  <c r="F554" i="14"/>
  <c r="F597" i="14"/>
  <c r="G554" i="14"/>
  <c r="G597" i="14"/>
  <c r="H828" i="14" l="1"/>
  <c r="H645" i="14"/>
  <c r="H733" i="14"/>
  <c r="F733" i="14"/>
  <c r="F787" i="14"/>
  <c r="E598" i="14"/>
  <c r="H598" i="14" s="1"/>
  <c r="E555" i="14"/>
  <c r="G555" i="14" s="1"/>
  <c r="E885" i="14"/>
  <c r="F885" i="14" s="1"/>
  <c r="E932" i="14"/>
  <c r="G932" i="14" s="1"/>
  <c r="H699" i="14"/>
  <c r="F699" i="14"/>
  <c r="H787" i="14"/>
  <c r="F980" i="14"/>
  <c r="G980" i="14"/>
  <c r="F828" i="14"/>
  <c r="F645" i="14"/>
  <c r="H932" i="14" l="1"/>
  <c r="G885" i="14"/>
  <c r="H885" i="14"/>
  <c r="H555" i="14"/>
  <c r="E981" i="14"/>
  <c r="H981" i="14" s="1"/>
  <c r="E646" i="14"/>
  <c r="H646" i="14" s="1"/>
  <c r="E829" i="14"/>
  <c r="G829" i="14" s="1"/>
  <c r="F555" i="14"/>
  <c r="G598" i="14"/>
  <c r="E700" i="14"/>
  <c r="F700" i="14" s="1"/>
  <c r="F598" i="14"/>
  <c r="E788" i="14"/>
  <c r="G788" i="14" s="1"/>
  <c r="F932" i="14"/>
  <c r="E734" i="14"/>
  <c r="G734" i="14" s="1"/>
  <c r="H734" i="14" l="1"/>
  <c r="H829" i="14"/>
  <c r="E933" i="14"/>
  <c r="F933" i="14" s="1"/>
  <c r="F646" i="14"/>
  <c r="H788" i="14"/>
  <c r="G981" i="14"/>
  <c r="F788" i="14"/>
  <c r="G646" i="14"/>
  <c r="E599" i="14"/>
  <c r="F599" i="14" s="1"/>
  <c r="F981" i="14"/>
  <c r="G700" i="14"/>
  <c r="H700" i="14"/>
  <c r="E556" i="14"/>
  <c r="H556" i="14" s="1"/>
  <c r="E886" i="14"/>
  <c r="F734" i="14"/>
  <c r="F829" i="14"/>
  <c r="G599" i="14" l="1"/>
  <c r="E600" i="14" s="1"/>
  <c r="H600" i="14" s="1"/>
  <c r="H599" i="14"/>
  <c r="H886" i="14"/>
  <c r="F886" i="14"/>
  <c r="E789" i="14"/>
  <c r="H789" i="14" s="1"/>
  <c r="E830" i="14"/>
  <c r="G830" i="14" s="1"/>
  <c r="E735" i="14"/>
  <c r="G735" i="14" s="1"/>
  <c r="E647" i="14"/>
  <c r="G647" i="14" s="1"/>
  <c r="F556" i="14"/>
  <c r="G933" i="14"/>
  <c r="G556" i="14"/>
  <c r="H933" i="14"/>
  <c r="G886" i="14"/>
  <c r="E701" i="14"/>
  <c r="E982" i="14"/>
  <c r="G982" i="14" s="1"/>
  <c r="H830" i="14" l="1"/>
  <c r="G789" i="14"/>
  <c r="F647" i="14"/>
  <c r="H647" i="14"/>
  <c r="F789" i="14"/>
  <c r="E557" i="14"/>
  <c r="F557" i="14" s="1"/>
  <c r="E887" i="14"/>
  <c r="G887" i="14" s="1"/>
  <c r="E934" i="14"/>
  <c r="H735" i="14"/>
  <c r="F735" i="14"/>
  <c r="H982" i="14"/>
  <c r="F830" i="14"/>
  <c r="G600" i="14"/>
  <c r="F982" i="14"/>
  <c r="F600" i="14"/>
  <c r="F701" i="14"/>
  <c r="H701" i="14"/>
  <c r="G701" i="14"/>
  <c r="E736" i="14" l="1"/>
  <c r="H736" i="14" s="1"/>
  <c r="F887" i="14"/>
  <c r="H557" i="14"/>
  <c r="G557" i="14"/>
  <c r="E983" i="14"/>
  <c r="F983" i="14" s="1"/>
  <c r="E648" i="14"/>
  <c r="G648" i="14" s="1"/>
  <c r="H887" i="14"/>
  <c r="H934" i="14"/>
  <c r="F934" i="14"/>
  <c r="E702" i="14"/>
  <c r="H702" i="14" s="1"/>
  <c r="E601" i="14"/>
  <c r="H601" i="14" s="1"/>
  <c r="E790" i="14"/>
  <c r="F790" i="14" s="1"/>
  <c r="E831" i="14"/>
  <c r="H831" i="14" s="1"/>
  <c r="G934" i="14"/>
  <c r="H790" i="14" l="1"/>
  <c r="G790" i="14"/>
  <c r="H648" i="14"/>
  <c r="E791" i="14"/>
  <c r="H791" i="14" s="1"/>
  <c r="H983" i="14"/>
  <c r="E888" i="14"/>
  <c r="H888" i="14" s="1"/>
  <c r="F702" i="14"/>
  <c r="F736" i="14"/>
  <c r="G983" i="14"/>
  <c r="E984" i="14" s="1"/>
  <c r="H984" i="14" s="1"/>
  <c r="G702" i="14"/>
  <c r="G736" i="14"/>
  <c r="F831" i="14"/>
  <c r="F601" i="14"/>
  <c r="G601" i="14"/>
  <c r="E935" i="14"/>
  <c r="G935" i="14" s="1"/>
  <c r="G831" i="14"/>
  <c r="E558" i="14"/>
  <c r="F648" i="14"/>
  <c r="E737" i="14" l="1"/>
  <c r="G737" i="14" s="1"/>
  <c r="E703" i="14"/>
  <c r="G703" i="14" s="1"/>
  <c r="E649" i="14"/>
  <c r="H649" i="14" s="1"/>
  <c r="F888" i="14"/>
  <c r="H558" i="14"/>
  <c r="F558" i="14"/>
  <c r="G888" i="14"/>
  <c r="H935" i="14"/>
  <c r="G558" i="14"/>
  <c r="F935" i="14"/>
  <c r="F984" i="14"/>
  <c r="G984" i="14"/>
  <c r="E602" i="14"/>
  <c r="G602" i="14" s="1"/>
  <c r="E832" i="14"/>
  <c r="H832" i="14" s="1"/>
  <c r="F791" i="14"/>
  <c r="G791" i="14"/>
  <c r="E792" i="14" l="1"/>
  <c r="H792" i="14" s="1"/>
  <c r="F649" i="14"/>
  <c r="G649" i="14"/>
  <c r="H602" i="14"/>
  <c r="H703" i="14"/>
  <c r="F602" i="14"/>
  <c r="F703" i="14"/>
  <c r="E559" i="14"/>
  <c r="G559" i="14" s="1"/>
  <c r="E889" i="14"/>
  <c r="F889" i="14" s="1"/>
  <c r="F832" i="14"/>
  <c r="G832" i="14"/>
  <c r="E985" i="14"/>
  <c r="F985" i="14" s="1"/>
  <c r="E936" i="14"/>
  <c r="H936" i="14" s="1"/>
  <c r="H737" i="14"/>
  <c r="F737" i="14"/>
  <c r="G889" i="14" l="1"/>
  <c r="E890" i="14" s="1"/>
  <c r="H890" i="14" s="1"/>
  <c r="H889" i="14"/>
  <c r="F559" i="14"/>
  <c r="E738" i="14"/>
  <c r="H738" i="14" s="1"/>
  <c r="H559" i="14"/>
  <c r="F936" i="14"/>
  <c r="E603" i="14"/>
  <c r="G603" i="14" s="1"/>
  <c r="H985" i="14"/>
  <c r="G985" i="14"/>
  <c r="E986" i="14" s="1"/>
  <c r="H986" i="14" s="1"/>
  <c r="E704" i="14"/>
  <c r="G704" i="14" s="1"/>
  <c r="G936" i="14"/>
  <c r="E650" i="14"/>
  <c r="H650" i="14" s="1"/>
  <c r="E833" i="14"/>
  <c r="F833" i="14" s="1"/>
  <c r="F792" i="14"/>
  <c r="G792" i="14"/>
  <c r="H833" i="14" l="1"/>
  <c r="H603" i="14"/>
  <c r="G833" i="14"/>
  <c r="E834" i="14"/>
  <c r="H834" i="14" s="1"/>
  <c r="H704" i="14"/>
  <c r="F986" i="14"/>
  <c r="G986" i="14"/>
  <c r="F704" i="14"/>
  <c r="E937" i="14"/>
  <c r="H937" i="14" s="1"/>
  <c r="G738" i="14"/>
  <c r="F650" i="14"/>
  <c r="E560" i="14"/>
  <c r="F560" i="14" s="1"/>
  <c r="F603" i="14"/>
  <c r="G890" i="14"/>
  <c r="G650" i="14"/>
  <c r="F738" i="14"/>
  <c r="E793" i="14"/>
  <c r="H793" i="14" s="1"/>
  <c r="F890" i="14"/>
  <c r="G560" i="14" l="1"/>
  <c r="H560" i="14"/>
  <c r="E561" i="14"/>
  <c r="G561" i="14" s="1"/>
  <c r="E891" i="14"/>
  <c r="F891" i="14" s="1"/>
  <c r="E651" i="14"/>
  <c r="G651" i="14" s="1"/>
  <c r="F937" i="14"/>
  <c r="G793" i="14"/>
  <c r="E705" i="14"/>
  <c r="H705" i="14" s="1"/>
  <c r="G937" i="14"/>
  <c r="F793" i="14"/>
  <c r="E739" i="14"/>
  <c r="G739" i="14" s="1"/>
  <c r="E987" i="14"/>
  <c r="G987" i="14" s="1"/>
  <c r="E604" i="14"/>
  <c r="H604" i="14" s="1"/>
  <c r="F834" i="14"/>
  <c r="G834" i="14"/>
  <c r="F705" i="14" l="1"/>
  <c r="G705" i="14"/>
  <c r="E938" i="14"/>
  <c r="H938" i="14" s="1"/>
  <c r="F651" i="14"/>
  <c r="H651" i="14"/>
  <c r="F604" i="14"/>
  <c r="G604" i="14"/>
  <c r="F987" i="14"/>
  <c r="H987" i="14"/>
  <c r="H739" i="14"/>
  <c r="G891" i="14"/>
  <c r="H891" i="14"/>
  <c r="H561" i="14"/>
  <c r="F561" i="14"/>
  <c r="E706" i="14"/>
  <c r="G706" i="14" s="1"/>
  <c r="F739" i="14"/>
  <c r="E794" i="14"/>
  <c r="H794" i="14" s="1"/>
  <c r="E835" i="14"/>
  <c r="H835" i="14" s="1"/>
  <c r="E605" i="14" l="1"/>
  <c r="F605" i="14" s="1"/>
  <c r="F938" i="14"/>
  <c r="F706" i="14"/>
  <c r="E988" i="14"/>
  <c r="H988" i="14" s="1"/>
  <c r="E740" i="14"/>
  <c r="G740" i="14" s="1"/>
  <c r="H706" i="14"/>
  <c r="F835" i="14"/>
  <c r="F794" i="14"/>
  <c r="E652" i="14"/>
  <c r="H652" i="14" s="1"/>
  <c r="G938" i="14"/>
  <c r="G835" i="14"/>
  <c r="G794" i="14"/>
  <c r="E892" i="14"/>
  <c r="E562" i="14"/>
  <c r="H562" i="14" s="1"/>
  <c r="F562" i="14" l="1"/>
  <c r="H740" i="14"/>
  <c r="F740" i="14"/>
  <c r="H892" i="14"/>
  <c r="F892" i="14"/>
  <c r="F988" i="14"/>
  <c r="G988" i="14"/>
  <c r="E939" i="14"/>
  <c r="F939" i="14" s="1"/>
  <c r="F652" i="14"/>
  <c r="G605" i="14"/>
  <c r="E606" i="14" s="1"/>
  <c r="H606" i="14" s="1"/>
  <c r="H605" i="14"/>
  <c r="G562" i="14"/>
  <c r="E707" i="14"/>
  <c r="G707" i="14" s="1"/>
  <c r="G652" i="14"/>
  <c r="E795" i="14"/>
  <c r="H795" i="14" s="1"/>
  <c r="E836" i="14"/>
  <c r="F836" i="14" s="1"/>
  <c r="G892" i="14"/>
  <c r="E653" i="14" l="1"/>
  <c r="G653" i="14" s="1"/>
  <c r="H836" i="14"/>
  <c r="F795" i="14"/>
  <c r="G939" i="14"/>
  <c r="E893" i="14"/>
  <c r="G893" i="14" s="1"/>
  <c r="G836" i="14"/>
  <c r="E837" i="14" s="1"/>
  <c r="H837" i="14" s="1"/>
  <c r="H939" i="14"/>
  <c r="G795" i="14"/>
  <c r="E563" i="14"/>
  <c r="G563" i="14" s="1"/>
  <c r="E989" i="14"/>
  <c r="G989" i="14" s="1"/>
  <c r="E741" i="14"/>
  <c r="H741" i="14" s="1"/>
  <c r="H707" i="14"/>
  <c r="F707" i="14"/>
  <c r="F606" i="14"/>
  <c r="G606" i="14"/>
  <c r="G741" i="14" l="1"/>
  <c r="F741" i="14"/>
  <c r="H893" i="14"/>
  <c r="F989" i="14"/>
  <c r="E796" i="14"/>
  <c r="H796" i="14" s="1"/>
  <c r="H989" i="14"/>
  <c r="G837" i="14"/>
  <c r="F563" i="14"/>
  <c r="F837" i="14"/>
  <c r="E708" i="14"/>
  <c r="H708" i="14" s="1"/>
  <c r="H653" i="14"/>
  <c r="E742" i="14"/>
  <c r="G742" i="14" s="1"/>
  <c r="F653" i="14"/>
  <c r="H563" i="14"/>
  <c r="E607" i="14"/>
  <c r="H607" i="14" s="1"/>
  <c r="E940" i="14"/>
  <c r="F893" i="14"/>
  <c r="H742" i="14" l="1"/>
  <c r="E894" i="14"/>
  <c r="H894" i="14" s="1"/>
  <c r="F708" i="14"/>
  <c r="G796" i="14"/>
  <c r="G708" i="14"/>
  <c r="H940" i="14"/>
  <c r="F940" i="14"/>
  <c r="E564" i="14"/>
  <c r="G564" i="14" s="1"/>
  <c r="F607" i="14"/>
  <c r="G607" i="14"/>
  <c r="E654" i="14"/>
  <c r="G654" i="14" s="1"/>
  <c r="E990" i="14"/>
  <c r="F990" i="14" s="1"/>
  <c r="E838" i="14"/>
  <c r="G838" i="14" s="1"/>
  <c r="F796" i="14"/>
  <c r="F742" i="14"/>
  <c r="G940" i="14"/>
  <c r="H654" i="14" l="1"/>
  <c r="E608" i="14"/>
  <c r="G608" i="14" s="1"/>
  <c r="F838" i="14"/>
  <c r="H564" i="14"/>
  <c r="H838" i="14"/>
  <c r="G990" i="14"/>
  <c r="E991" i="14" s="1"/>
  <c r="H991" i="14" s="1"/>
  <c r="F564" i="14"/>
  <c r="E941" i="14"/>
  <c r="H941" i="14" s="1"/>
  <c r="H990" i="14"/>
  <c r="F654" i="14"/>
  <c r="E743" i="14"/>
  <c r="H743" i="14" s="1"/>
  <c r="E797" i="14"/>
  <c r="H797" i="14" s="1"/>
  <c r="E709" i="14"/>
  <c r="G709" i="14" s="1"/>
  <c r="F894" i="14"/>
  <c r="G894" i="14"/>
  <c r="F743" i="14" l="1"/>
  <c r="E744" i="14" s="1"/>
  <c r="H744" i="14" s="1"/>
  <c r="G743" i="14"/>
  <c r="H608" i="14"/>
  <c r="E655" i="14"/>
  <c r="H655" i="14" s="1"/>
  <c r="F991" i="14"/>
  <c r="G991" i="14"/>
  <c r="E895" i="14"/>
  <c r="G895" i="14" s="1"/>
  <c r="F941" i="14"/>
  <c r="G941" i="14"/>
  <c r="H709" i="14"/>
  <c r="F709" i="14"/>
  <c r="E565" i="14"/>
  <c r="G565" i="14" s="1"/>
  <c r="F797" i="14"/>
  <c r="G797" i="14"/>
  <c r="E839" i="14"/>
  <c r="H839" i="14" s="1"/>
  <c r="F608" i="14"/>
  <c r="F895" i="14" l="1"/>
  <c r="G839" i="14"/>
  <c r="E992" i="14"/>
  <c r="H992" i="14" s="1"/>
  <c r="F839" i="14"/>
  <c r="H895" i="14"/>
  <c r="H565" i="14"/>
  <c r="F565" i="14"/>
  <c r="F744" i="14"/>
  <c r="E609" i="14"/>
  <c r="H609" i="14" s="1"/>
  <c r="E798" i="14"/>
  <c r="G798" i="14" s="1"/>
  <c r="G655" i="14"/>
  <c r="G744" i="14"/>
  <c r="E942" i="14"/>
  <c r="G942" i="14" s="1"/>
  <c r="F655" i="14"/>
  <c r="E710" i="14"/>
  <c r="F710" i="14" s="1"/>
  <c r="H798" i="14" l="1"/>
  <c r="E566" i="14"/>
  <c r="F566" i="14" s="1"/>
  <c r="G710" i="14"/>
  <c r="H710" i="14"/>
  <c r="E745" i="14"/>
  <c r="G745" i="14" s="1"/>
  <c r="F942" i="14"/>
  <c r="E840" i="14"/>
  <c r="G840" i="14" s="1"/>
  <c r="H942" i="14"/>
  <c r="G992" i="14"/>
  <c r="F609" i="14"/>
  <c r="G609" i="14"/>
  <c r="E656" i="14"/>
  <c r="G656" i="14" s="1"/>
  <c r="F992" i="14"/>
  <c r="F798" i="14"/>
  <c r="E896" i="14"/>
  <c r="G896" i="14" s="1"/>
  <c r="H896" i="14" l="1"/>
  <c r="H840" i="14"/>
  <c r="F896" i="14"/>
  <c r="E799" i="14"/>
  <c r="F799" i="14" s="1"/>
  <c r="E943" i="14"/>
  <c r="H943" i="14" s="1"/>
  <c r="F656" i="14"/>
  <c r="H566" i="14"/>
  <c r="H745" i="14"/>
  <c r="F745" i="14"/>
  <c r="E610" i="14"/>
  <c r="F610" i="14" s="1"/>
  <c r="G566" i="14"/>
  <c r="E711" i="14"/>
  <c r="H656" i="14"/>
  <c r="E897" i="14"/>
  <c r="G897" i="14" s="1"/>
  <c r="E993" i="14"/>
  <c r="F993" i="14" s="1"/>
  <c r="F840" i="14"/>
  <c r="E567" i="14" l="1"/>
  <c r="F567" i="14" s="1"/>
  <c r="G993" i="14"/>
  <c r="E994" i="14" s="1"/>
  <c r="H994" i="14" s="1"/>
  <c r="G799" i="14"/>
  <c r="E800" i="14" s="1"/>
  <c r="H800" i="14" s="1"/>
  <c r="H993" i="14"/>
  <c r="H897" i="14"/>
  <c r="G943" i="14"/>
  <c r="H567" i="14"/>
  <c r="F711" i="14"/>
  <c r="H711" i="14"/>
  <c r="H799" i="14"/>
  <c r="E657" i="14"/>
  <c r="G657" i="14" s="1"/>
  <c r="G610" i="14"/>
  <c r="H610" i="14"/>
  <c r="F943" i="14"/>
  <c r="F897" i="14"/>
  <c r="E841" i="14"/>
  <c r="F841" i="14" s="1"/>
  <c r="E746" i="14"/>
  <c r="H746" i="14" s="1"/>
  <c r="G711" i="14"/>
  <c r="G994" i="14" l="1"/>
  <c r="G567" i="14"/>
  <c r="E568" i="14" s="1"/>
  <c r="G568" i="14" s="1"/>
  <c r="E944" i="14"/>
  <c r="G944" i="14" s="1"/>
  <c r="H657" i="14"/>
  <c r="F657" i="14"/>
  <c r="G800" i="14"/>
  <c r="E611" i="14"/>
  <c r="G746" i="14"/>
  <c r="F994" i="14"/>
  <c r="F568" i="14"/>
  <c r="E569" i="14" s="1"/>
  <c r="J7" i="7" s="1"/>
  <c r="K7" i="7" s="1"/>
  <c r="F800" i="14"/>
  <c r="F746" i="14"/>
  <c r="E712" i="14"/>
  <c r="F712" i="14" s="1"/>
  <c r="E713" i="14" s="1"/>
  <c r="P8" i="7" s="1"/>
  <c r="Q8" i="7" s="1"/>
  <c r="G841" i="14"/>
  <c r="H841" i="14"/>
  <c r="E898" i="14"/>
  <c r="H898" i="14" s="1"/>
  <c r="H568" i="14" l="1"/>
  <c r="B569" i="14" s="1"/>
  <c r="E995" i="14"/>
  <c r="H995" i="14" s="1"/>
  <c r="F898" i="14"/>
  <c r="G712" i="14"/>
  <c r="H944" i="14"/>
  <c r="F944" i="14"/>
  <c r="H712" i="14"/>
  <c r="B713" i="14" s="1"/>
  <c r="E842" i="14"/>
  <c r="H611" i="14"/>
  <c r="F611" i="14"/>
  <c r="E801" i="14"/>
  <c r="H801" i="14" s="1"/>
  <c r="E658" i="14"/>
  <c r="H658" i="14" s="1"/>
  <c r="G898" i="14"/>
  <c r="E747" i="14"/>
  <c r="G747" i="14" s="1"/>
  <c r="G611" i="14"/>
  <c r="G801" i="14" l="1"/>
  <c r="E802" i="14" s="1"/>
  <c r="G802" i="14" s="1"/>
  <c r="F801" i="14"/>
  <c r="E899" i="14"/>
  <c r="H899" i="14" s="1"/>
  <c r="E612" i="14"/>
  <c r="H612" i="14" s="1"/>
  <c r="E945" i="14"/>
  <c r="H945" i="14" s="1"/>
  <c r="G658" i="14"/>
  <c r="F995" i="14"/>
  <c r="H842" i="14"/>
  <c r="F842" i="14"/>
  <c r="H747" i="14"/>
  <c r="F747" i="14"/>
  <c r="F658" i="14"/>
  <c r="G995" i="14"/>
  <c r="G842" i="14"/>
  <c r="E659" i="14" l="1"/>
  <c r="H659" i="14" s="1"/>
  <c r="G945" i="14"/>
  <c r="G612" i="14"/>
  <c r="F802" i="14"/>
  <c r="H802" i="14"/>
  <c r="E996" i="14"/>
  <c r="G996" i="14" s="1"/>
  <c r="F945" i="14"/>
  <c r="F612" i="14"/>
  <c r="E748" i="14"/>
  <c r="F748" i="14" s="1"/>
  <c r="E843" i="14"/>
  <c r="G843" i="14" s="1"/>
  <c r="F899" i="14"/>
  <c r="G899" i="14"/>
  <c r="G748" i="14" l="1"/>
  <c r="H748" i="14"/>
  <c r="E749" i="14"/>
  <c r="G749" i="14" s="1"/>
  <c r="E613" i="14"/>
  <c r="H613" i="14" s="1"/>
  <c r="E946" i="14"/>
  <c r="G946" i="14" s="1"/>
  <c r="F996" i="14"/>
  <c r="H996" i="14"/>
  <c r="E900" i="14"/>
  <c r="F900" i="14" s="1"/>
  <c r="H843" i="14"/>
  <c r="F659" i="14"/>
  <c r="E803" i="14"/>
  <c r="H803" i="14" s="1"/>
  <c r="F843" i="14"/>
  <c r="G659" i="14"/>
  <c r="G900" i="14" l="1"/>
  <c r="E901" i="14" s="1"/>
  <c r="H901" i="14" s="1"/>
  <c r="H900" i="14"/>
  <c r="E997" i="14"/>
  <c r="G997" i="14" s="1"/>
  <c r="F946" i="14"/>
  <c r="H946" i="14"/>
  <c r="F803" i="14"/>
  <c r="H749" i="14"/>
  <c r="E844" i="14"/>
  <c r="H844" i="14" s="1"/>
  <c r="F613" i="14"/>
  <c r="G803" i="14"/>
  <c r="G613" i="14"/>
  <c r="E660" i="14"/>
  <c r="H660" i="14" s="1"/>
  <c r="F749" i="14"/>
  <c r="E750" i="14" l="1"/>
  <c r="H750" i="14" s="1"/>
  <c r="F844" i="14"/>
  <c r="G844" i="14"/>
  <c r="E804" i="14"/>
  <c r="H804" i="14" s="1"/>
  <c r="E947" i="14"/>
  <c r="F947" i="14" s="1"/>
  <c r="H997" i="14"/>
  <c r="F660" i="14"/>
  <c r="F997" i="14"/>
  <c r="G660" i="14"/>
  <c r="F901" i="14"/>
  <c r="G901" i="14"/>
  <c r="E614" i="14"/>
  <c r="G614" i="14" s="1"/>
  <c r="G947" i="14" l="1"/>
  <c r="H947" i="14"/>
  <c r="H614" i="14"/>
  <c r="G750" i="14"/>
  <c r="E661" i="14"/>
  <c r="H661" i="14" s="1"/>
  <c r="F804" i="14"/>
  <c r="G804" i="14"/>
  <c r="F614" i="14"/>
  <c r="E845" i="14"/>
  <c r="G845" i="14" s="1"/>
  <c r="E902" i="14"/>
  <c r="G902" i="14" s="1"/>
  <c r="F750" i="14"/>
  <c r="E998" i="14"/>
  <c r="G998" i="14" s="1"/>
  <c r="H845" i="14" l="1"/>
  <c r="E805" i="14"/>
  <c r="H805" i="14" s="1"/>
  <c r="F661" i="14"/>
  <c r="G661" i="14"/>
  <c r="H998" i="14"/>
  <c r="F902" i="14"/>
  <c r="H902" i="14"/>
  <c r="E948" i="14"/>
  <c r="E615" i="14"/>
  <c r="F615" i="14" s="1"/>
  <c r="F998" i="14"/>
  <c r="E751" i="14"/>
  <c r="G751" i="14" s="1"/>
  <c r="F845" i="14"/>
  <c r="G615" i="14" l="1"/>
  <c r="H615" i="14"/>
  <c r="E999" i="14"/>
  <c r="G999" i="14" s="1"/>
  <c r="E903" i="14"/>
  <c r="H903" i="14" s="1"/>
  <c r="F948" i="14"/>
  <c r="H948" i="14"/>
  <c r="E662" i="14"/>
  <c r="H662" i="14" s="1"/>
  <c r="E846" i="14"/>
  <c r="H846" i="14" s="1"/>
  <c r="F805" i="14"/>
  <c r="H751" i="14"/>
  <c r="G805" i="14"/>
  <c r="F751" i="14"/>
  <c r="G948" i="14"/>
  <c r="F903" i="14" l="1"/>
  <c r="G903" i="14"/>
  <c r="F846" i="14"/>
  <c r="F662" i="14"/>
  <c r="H999" i="14"/>
  <c r="E949" i="14"/>
  <c r="G949" i="14" s="1"/>
  <c r="E752" i="14"/>
  <c r="H752" i="14" s="1"/>
  <c r="E806" i="14"/>
  <c r="F806" i="14" s="1"/>
  <c r="F999" i="14"/>
  <c r="G846" i="14"/>
  <c r="E616" i="14"/>
  <c r="G662" i="14"/>
  <c r="G806" i="14" l="1"/>
  <c r="E807" i="14" s="1"/>
  <c r="H807" i="14" s="1"/>
  <c r="G752" i="14"/>
  <c r="H806" i="14"/>
  <c r="H949" i="14"/>
  <c r="H616" i="14"/>
  <c r="B617" i="14" s="1"/>
  <c r="F616" i="14"/>
  <c r="E617" i="14" s="1"/>
  <c r="P7" i="7" s="1"/>
  <c r="Q7" i="7" s="1"/>
  <c r="F752" i="14"/>
  <c r="F949" i="14"/>
  <c r="E663" i="14"/>
  <c r="F663" i="14" s="1"/>
  <c r="E847" i="14"/>
  <c r="H847" i="14" s="1"/>
  <c r="E1000" i="14"/>
  <c r="H1000" i="14" s="1"/>
  <c r="B1001" i="14" s="1"/>
  <c r="E904" i="14"/>
  <c r="H904" i="14" s="1"/>
  <c r="B905" i="14" s="1"/>
  <c r="G616" i="14"/>
  <c r="F847" i="14" l="1"/>
  <c r="G847" i="14"/>
  <c r="G663" i="14"/>
  <c r="E664" i="14" s="1"/>
  <c r="H663" i="14"/>
  <c r="F904" i="14"/>
  <c r="E905" i="14" s="1"/>
  <c r="P10" i="7" s="1"/>
  <c r="Q10" i="7" s="1"/>
  <c r="E753" i="14"/>
  <c r="G753" i="14" s="1"/>
  <c r="G904" i="14"/>
  <c r="E950" i="14"/>
  <c r="F950" i="14" s="1"/>
  <c r="F1000" i="14"/>
  <c r="E1001" i="14" s="1"/>
  <c r="P11" i="7" s="1"/>
  <c r="Q11" i="7" s="1"/>
  <c r="G807" i="14"/>
  <c r="E848" i="14"/>
  <c r="H848" i="14" s="1"/>
  <c r="G1000" i="14"/>
  <c r="F807" i="14"/>
  <c r="H664" i="14" l="1"/>
  <c r="B665" i="14" s="1"/>
  <c r="G664" i="14"/>
  <c r="F664" i="14"/>
  <c r="E665" i="14" s="1"/>
  <c r="J8" i="7" s="1"/>
  <c r="K8" i="7" s="1"/>
  <c r="G950" i="14"/>
  <c r="H753" i="14"/>
  <c r="F848" i="14"/>
  <c r="G848" i="14"/>
  <c r="F753" i="14"/>
  <c r="H950" i="14"/>
  <c r="E808" i="14"/>
  <c r="G808" i="14" s="1"/>
  <c r="F808" i="14" l="1"/>
  <c r="E809" i="14" s="1"/>
  <c r="P9" i="7" s="1"/>
  <c r="Q9" i="7" s="1"/>
  <c r="H808" i="14"/>
  <c r="B809" i="14" s="1"/>
  <c r="E849" i="14"/>
  <c r="H849" i="14" s="1"/>
  <c r="E754" i="14"/>
  <c r="H754" i="14" s="1"/>
  <c r="E951" i="14"/>
  <c r="F754" i="14" l="1"/>
  <c r="G754" i="14"/>
  <c r="F849" i="14"/>
  <c r="H951" i="14"/>
  <c r="F951" i="14"/>
  <c r="G849" i="14"/>
  <c r="G951" i="14"/>
  <c r="E952" i="14" l="1"/>
  <c r="H952" i="14" s="1"/>
  <c r="B953" i="14" s="1"/>
  <c r="E850" i="14"/>
  <c r="F850" i="14" s="1"/>
  <c r="E755" i="14"/>
  <c r="G755" i="14" s="1"/>
  <c r="G850" i="14" l="1"/>
  <c r="H850" i="14"/>
  <c r="H755" i="14"/>
  <c r="F755" i="14"/>
  <c r="F952" i="14"/>
  <c r="E953" i="14" s="1"/>
  <c r="J11" i="7" s="1"/>
  <c r="K11" i="7" s="1"/>
  <c r="G952" i="14"/>
  <c r="E756" i="14" l="1"/>
  <c r="H756" i="14" s="1"/>
  <c r="E851" i="14"/>
  <c r="H851" i="14" l="1"/>
  <c r="F851" i="14"/>
  <c r="F756" i="14"/>
  <c r="G756" i="14"/>
  <c r="G851" i="14"/>
  <c r="E757" i="14" l="1"/>
  <c r="G757" i="14" s="1"/>
  <c r="E852" i="14"/>
  <c r="F852" i="14" s="1"/>
  <c r="G852" i="14" l="1"/>
  <c r="H852" i="14"/>
  <c r="H757" i="14"/>
  <c r="F757" i="14"/>
  <c r="E758" i="14" l="1"/>
  <c r="H758" i="14" s="1"/>
  <c r="E853" i="14"/>
  <c r="H853" i="14" l="1"/>
  <c r="F853" i="14"/>
  <c r="F758" i="14"/>
  <c r="G758" i="14"/>
  <c r="G853" i="14"/>
  <c r="E759" i="14" l="1"/>
  <c r="G759" i="14" s="1"/>
  <c r="E854" i="14"/>
  <c r="F854" i="14" s="1"/>
  <c r="G854" i="14" l="1"/>
  <c r="H854" i="14"/>
  <c r="H759" i="14"/>
  <c r="F759" i="14"/>
  <c r="E855" i="14" l="1"/>
  <c r="H855" i="14" s="1"/>
  <c r="E760" i="14"/>
  <c r="H760" i="14" s="1"/>
  <c r="B761" i="14" s="1"/>
  <c r="F855" i="14" l="1"/>
  <c r="G855" i="14"/>
  <c r="F760" i="14"/>
  <c r="E761" i="14" s="1"/>
  <c r="J9" i="7" s="1"/>
  <c r="K9" i="7" s="1"/>
  <c r="G760" i="14"/>
  <c r="E856" i="14"/>
  <c r="H856" i="14" s="1"/>
  <c r="B857" i="14" s="1"/>
  <c r="F856" i="14" l="1"/>
  <c r="E857" i="14" s="1"/>
  <c r="J10" i="7" s="1"/>
  <c r="K10" i="7" s="1"/>
  <c r="G856" i="14"/>
  <c r="B42" i="12"/>
</calcChain>
</file>

<file path=xl/sharedStrings.xml><?xml version="1.0" encoding="utf-8"?>
<sst xmlns="http://schemas.openxmlformats.org/spreadsheetml/2006/main" count="2450" uniqueCount="509">
  <si>
    <t>Marco FIRE — Quanto vale tornare al lavoro (caso Davide, 2026)</t>
  </si>
  <si>
    <t>Strumento informativo / divulgativo. NON è consulenza finanziaria. I valori sono indicativi al 2026 e vanno verificati col tuo consulente.</t>
  </si>
  <si>
    <t>Indice</t>
  </si>
  <si>
    <t>1-Input</t>
  </si>
  <si>
    <t>Il caso di Davide: i diciannove input e i derivati</t>
  </si>
  <si>
    <t>P-Parametri</t>
  </si>
  <si>
    <t>Parametri normativi 2026, coefficienti, sequenze</t>
  </si>
  <si>
    <t>2-Composizione</t>
  </si>
  <si>
    <t>Da dove vengono i 760.000 e la plusvalenza latente</t>
  </si>
  <si>
    <t>3-Simulazione</t>
  </si>
  <si>
    <t>Il portafoglio anno per anno, quarantadue righe</t>
  </si>
  <si>
    <t>4-Griglia</t>
  </si>
  <si>
    <t>La griglia 3x4: spesa massima, età di esaurimento, capitale</t>
  </si>
  <si>
    <t>5-Leve</t>
  </si>
  <si>
    <t>LE DUE LEVE IN ORDINE: quanto lavoro, quanto taglio di spesa</t>
  </si>
  <si>
    <t>6-Fisco</t>
  </si>
  <si>
    <t>La finestra fiscale riga per riga, la soglia e lo scalino</t>
  </si>
  <si>
    <t>7-Rientro</t>
  </si>
  <si>
    <t>Tabella madre, anni di margine, momento del rientro</t>
  </si>
  <si>
    <t>8-Capitale</t>
  </si>
  <si>
    <t>Capitale equivalente, effetto sequenza, pendenza</t>
  </si>
  <si>
    <t>9-Pensione</t>
  </si>
  <si>
    <t>Montante, contributi riattivati, valore in capitale</t>
  </si>
  <si>
    <t>10-Verifica</t>
  </si>
  <si>
    <t>Cruscotto, semaforo e le note di scadenza</t>
  </si>
  <si>
    <t>M1 / M2 / M3</t>
  </si>
  <si>
    <t>I motori: secanti a sei valutazioni, una simulazione ciascuna</t>
  </si>
  <si>
    <t>Come usare</t>
  </si>
  <si>
    <t>1. Le celle GIALLE sono input — modificale coi tuoi numeri.</t>
  </si>
  <si>
    <t>2. Le celle VERDI sono output — si aggiornano automaticamente.</t>
  </si>
  <si>
    <t>3. Tutti i numeri di default sono al 2026 da fonti pubbliche.</t>
  </si>
  <si>
    <t>4. Niente codice nascosto: l'Excel è solo formule modificabili.</t>
  </si>
  <si>
    <t>Fonti dati</t>
  </si>
  <si>
    <t>• IRPEF 2026 (23% / 33% / 43%) — L. 199/2025; detrazioni art. 13 TUIR c. 1 (lavoro) e c. 3 (pensione), che non si cumulano fra loro</t>
  </si>
  <si>
    <t>• Trattamento integrativo 1.200 € e somma integrativa sul cuneo (7,1% / 5,3% / 4,8%) — L. 207/2024 art. 1 cc. 4-5; ulteriore detrazione 1.000 € fra 20.000 e 40.000 € — L. 207/2024 art. 1 c. 6</t>
  </si>
  <si>
    <t>• Contributi a carico del lavoratore dipendente 9,19%; aliquota di computo 33% sulla RETRIBUZIONE IMPONIBILE PREVIDENZIALE (il lordo, non il netto)</t>
  </si>
  <si>
    <t>• Coefficiente di trasformazione a 68 anni e 8 mesi (5,9520%, interpolato) — DM 20/11/2024, biennio 2025-2026: REFRESH GENNAIO 2027</t>
  </si>
  <si>
    <t>• Decorrenza a 68 anni e 8 mesi nel 2045 per il nato nel 1976: PROIEZIONE della Ragioneria generale dello Stato, non una norma in vigore</t>
  </si>
  <si>
    <t>• Capital gain 26% — art. 68 TUIR e D.Lgs. 461/1997; imposta di bollo 0,20% sul patrimonio di FINE anno</t>
  </si>
  <si>
    <t>• Rendimento reale 3% su 60/40, banda 1-2-3% — DMS Global Investment Returns Yearbook 2023; inflazione dichiarata 2%, il modello è in euro di oggi</t>
  </si>
  <si>
    <t>• NASpI: 5.500 € (autonomo) e 8.500 € (subordinato) — msg. INPS 1414/2024, artt. 9 e 10 D.Lgs. 22/2015. Entro la soglia l'indennità prosegue ridotta dell'80% del reddito, oltre c'è DECADENZA</t>
  </si>
  <si>
    <t>• Maestas, «Back to Work», Journal of Human Resources 45(3) 2010; revisione di lavoro RAND del luglio 2005, p. 17, tab. 4. La revisione MRRC 2004 dà numeri diversi sulla stessa tabella: ciò che diverge non va a schermo</t>
  </si>
  <si>
    <t>• ISTAT, spesa media per consumi 2024, persona sola 35-64: 2.097 €/mese. L'aggregato INCLUDE l'affitto figurativo, che non è un esborso di cassa: Davide ha la casa di proprietà col mutuo estinto</t>
  </si>
  <si>
    <t>Aggiornamenti: github.com/marcofire-it/marco-fire-simulatori</t>
  </si>
  <si>
    <t>Il caso di Davide — gli input</t>
  </si>
  <si>
    <t>INPUT — cambia una cella gialla e tutti i verdi si muovono</t>
  </si>
  <si>
    <t>(1) Età oggi / anno di nascita</t>
  </si>
  <si>
    <t>(2) Età di decorrenza della pensione — anni / mesi</t>
  </si>
  <si>
    <t>(3) Orizzonte di piano (età finale)</t>
  </si>
  <si>
    <t>(4) Patrimonio investito</t>
  </si>
  <si>
    <t>(5) Base di costo</t>
  </si>
  <si>
    <t>(6) Spesa netta annua</t>
  </si>
  <si>
    <t>(7) Reddito LORDO annuo del rientro</t>
  </si>
  <si>
    <t>(8) Anni di rientro — durata A / durata B</t>
  </si>
  <si>
    <t>(9) Anno di avvio del rientro (1 = subito)</t>
  </si>
  <si>
    <t>(10) Pensione attesa — netta / lorda al mese</t>
  </si>
  <si>
    <t>(11) Rendimento reale del caso base</t>
  </si>
  <si>
    <t>(12) Ordine dei rendimenti del caso base (1=cost. 2=inizio 3=meta 4=fine)</t>
  </si>
  <si>
    <t>(13) Retribuzione media di carriera (previdenziale)</t>
  </si>
  <si>
    <t>(14) Anni di contributi già maturati</t>
  </si>
  <si>
    <t>(15) Giorni di lavoro nell'anno (365 = contratto per l'anno intero)</t>
  </si>
  <si>
    <t>Lo stato abitativo fa parte della scheda-caso: Davide è single, ha la CASA DI PROPRIETÀ e il mutuo estinto. Serve perché il video confronta la sua spesa con aggregati ISTAT che includono l'affitto figurativo — una componente non monetaria.</t>
  </si>
  <si>
    <t>DERIVATI — non si toccano, si ricalcolano</t>
  </si>
  <si>
    <t>Anni di piano (orizzonte - età oggi)</t>
  </si>
  <si>
    <t>Pensione netta annua (x 13 mensilità)</t>
  </si>
  <si>
    <t>Pensione lorda annua (x 13 mensilità)</t>
  </si>
  <si>
    <t>Decorrenza, in anni dall'inizio del piano</t>
  </si>
  <si>
    <t>Anni pieni senza pensione (ponte)</t>
  </si>
  <si>
    <t>Frazione di pensione nell'anno successivo</t>
  </si>
  <si>
    <t>Quota della base di costo sul patrimonio</t>
  </si>
  <si>
    <t>Plusvalenza latente iniziale</t>
  </si>
  <si>
    <t>Netto in busta del reddito del rientro</t>
  </si>
  <si>
    <t>Netto / lordo del reddito del rientro</t>
  </si>
  <si>
    <t>Pensione in più (netta) dai contributi riattivati</t>
  </si>
  <si>
    <t>Tasso di prelievo di cassa, anno 1</t>
  </si>
  <si>
    <t>Tasso omogeneo (vendita lorda), anno 1</t>
  </si>
  <si>
    <t>Tasso col bollo (patrimonio di FINE anno), anno 1</t>
  </si>
  <si>
    <t>Il bollo dello 0,20% grava sul patrimonio di FINE anno: è la convenzione del motore ed è la ragione per cui la terza scala del tasso vale 4,255% e non 4,257%. Il 4,257% è lo stesso bollo calcolato sul patrimonio di INIZIO anno.</t>
  </si>
  <si>
    <t>I 68 anni e 8 mesi e il 2045 sono una PROIEZIONE della Ragioneria generale dello Stato per la coorte del 1976, non una norma in vigore. Vanno dichiarati tali ogni volta che entrano in un conto.</t>
  </si>
  <si>
    <t>Il montante contributivo si calcola sul 33% della RETRIBUZIONE LORDA, anno per anno, ciascuna annualità rivalutata fino alla decorrenza: non è il 33% del netto in busta, e non si ottiene scalando linearmente il montante di cinque anni.</t>
  </si>
  <si>
    <t>Parametri normativi e di fonte — fotografia del 2026</t>
  </si>
  <si>
    <t>Le uniche costanti del modello, oltre agli input del foglio 1, stanno qui. Tutti gli altri fogli le referenziano: cambiare un'aliquota qui muove ogni cella verde della cartella.</t>
  </si>
  <si>
    <t>IRPEF 2026 (L. 199/2025) e detrazioni dell'art. 13 TUIR</t>
  </si>
  <si>
    <t>Primo scaglione — limite / aliquota</t>
  </si>
  <si>
    <t>Secondo scaglione — limite / aliquota</t>
  </si>
  <si>
    <t>Terzo scaglione — aliquota oltre il secondo limite</t>
  </si>
  <si>
    <t>Imposta cumulata fino al primo scaglione</t>
  </si>
  <si>
    <t>Imposta cumulata fino al secondo scaglione</t>
  </si>
  <si>
    <t>Addizionali regionale e comunale</t>
  </si>
  <si>
    <t>Detrazione da LAVORO (c. 1) — importo pieno / soglia bassa</t>
  </si>
  <si>
    <t>Detrazione da lavoro 15.000-28.000 — base / incremento / ampiezza</t>
  </si>
  <si>
    <t>Detrazione da lavoro 28.000-50.000 — base / ampiezza</t>
  </si>
  <si>
    <t>Detrazione da PENSIONE (c. 3) — importo pieno / soglia bassa</t>
  </si>
  <si>
    <t>Detrazione da pensione 8.500-28.000 — base / incremento / ampiezza</t>
  </si>
  <si>
    <t>Detrazione da pensione 28.000-50.000 — base / ampiezza</t>
  </si>
  <si>
    <t>Trattamento integrativo — importo / soglia / scarto di capienza</t>
  </si>
  <si>
    <t>Somma sul cuneo — aliquote (fino a 8.500 / 15.000 / 20.000)</t>
  </si>
  <si>
    <t>Somma sul cuneo — soglie di reddito complessivo</t>
  </si>
  <si>
    <t>Ulteriore detrazione — importo / da / piena fino a / azzerata a</t>
  </si>
  <si>
    <t>Contributi a carico del lavoratore dipendente</t>
  </si>
  <si>
    <t>Previdenza obbligatoria</t>
  </si>
  <si>
    <t>Aliquota di computo (dipendenti), sulla retribuzione LORDA</t>
  </si>
  <si>
    <t>Mensilità della pensione</t>
  </si>
  <si>
    <t>Rivalutazione REALE annua del montante (ipotesi RGS)</t>
  </si>
  <si>
    <t>Coefficiente di trasformazione a 68 anni e 8 mesi (interpolato)</t>
  </si>
  <si>
    <t>Aliquota marginale effettiva sulla pensione</t>
  </si>
  <si>
    <t>Anni minimi di contribuzione per la vecchiaia</t>
  </si>
  <si>
    <t>Fiscalità finanziaria</t>
  </si>
  <si>
    <t>Imposta sulla plusvalenza realizzata</t>
  </si>
  <si>
    <t>Imposta di bollo, sul patrimonio di FINE anno</t>
  </si>
  <si>
    <t>Sequenze dei rendimenti — illustrative, NON probabilistiche</t>
  </si>
  <si>
    <t>Crolli: primo / secondo</t>
  </si>
  <si>
    <t>Ordine «crolli INIZIO» — anni</t>
  </si>
  <si>
    <t>Ordine «crolli METÀ» — anni</t>
  </si>
  <si>
    <t>Ordine «crolli FINE» — anni</t>
  </si>
  <si>
    <t>Riferimenti del caso</t>
  </si>
  <si>
    <t>Spesa media ISTAT 2024, persona sola 35-64 (€/anno)</t>
  </si>
  <si>
    <t>NASpI — soglia autonomo / subordinato</t>
  </si>
  <si>
    <t>Maestas — retribuzione pre-ritiro / post (rev. 2004) / post (rev. 2005), in dollari</t>
  </si>
  <si>
    <t>Rendimento reale netto bollo della fase di accumulo</t>
  </si>
  <si>
    <t>LA BANDA E GLI ORDINI — il rendimento anno per anno</t>
  </si>
  <si>
    <t>Rendimenti della banda</t>
  </si>
  <si>
    <t>Ordine</t>
  </si>
  <si>
    <t>costante</t>
  </si>
  <si>
    <t>crolli INIZIO</t>
  </si>
  <si>
    <t>crolli METÀ</t>
  </si>
  <si>
    <t>crolli FINE</t>
  </si>
  <si>
    <t>Anno del primo crollo (0 = nessun crollo)</t>
  </si>
  <si>
    <t>Anno del secondo crollo</t>
  </si>
  <si>
    <t>Rendimento degli anni NON di crollo, per (banda x ordine)</t>
  </si>
  <si>
    <t>r = 1%</t>
  </si>
  <si>
    <t>r = 2%</t>
  </si>
  <si>
    <t>r = 3%</t>
  </si>
  <si>
    <t>I due crolli valgono -35% e -20%; gli altri quaranta anni rendono quanto serve perché la media geometrica sui quarantadue anni resti esattamente il rendimento della banda. Le posizioni sono SCELTE, non stimate: la griglia è illustrativa, non probabilistica.</t>
  </si>
  <si>
    <t>REFRESH GENNAIO 2027 — OBBLIGATORIO. Il coefficiente di trasformazione è quello del DM 20/11/2024, valido per il biennio 2025-2026, e qui viene applicato a una decorrenza del 2045: va rifatto alla pubblicazione del decreto successivo. Anche detrazioni, trattamento integrativo e somma sul cuneo sono riscritti ogni anno dalla legge di bilancio.</t>
  </si>
  <si>
    <t>FOTOGRAFIA DEL 2026. Il D.Lgs. 117/2026 (testo unico dei redditi) è entrato in vigore il 4/7/2026 ma i suoi effetti DECORRONO dal 1/1/2027 (art. 377), e l'art. 376 c. 2 dispone la continuità dei rinvii: è RICODIFICAZIONE, non soppressione. Per tutto il 2026 valgono le norme di questo foglio. Chi verificherà nel 2027 su Normattiva leggerà di default la versione già abrogata: bisogna scendere di una versione e leggere quella vigente nell'anno del video.</t>
  </si>
  <si>
    <t>I requisiti pensionistici oltre il 2026 sono PROIEZIONI della Ragioneria generale dello Stato, non norme in vigore.</t>
  </si>
  <si>
    <t>Da dove vengono i 760.000 € — e perché la latente è derivata</t>
  </si>
  <si>
    <t>La plusvalenza latente non si postula: si deriva dalla storia di accumulo. Le tre righe qui sotto sono input gialli; il valore di oggi, la base di costo e la latente sono formule.</t>
  </si>
  <si>
    <t>LE TRE COMPONENTI DEL PATRIMONIO</t>
  </si>
  <si>
    <t>Componente</t>
  </si>
  <si>
    <t>Versamento / importo</t>
  </si>
  <si>
    <t>Anni</t>
  </si>
  <si>
    <t>Rendimento reale</t>
  </si>
  <si>
    <t>Valore oggi</t>
  </si>
  <si>
    <t>Latente</t>
  </si>
  <si>
    <t>Conferito totale (base)</t>
  </si>
  <si>
    <t>Accumulo finanziario — versamento annuo a inizio anno</t>
  </si>
  <si>
    <t>TFR netto alla cessazione (tassazione separata)</t>
  </si>
  <si>
    <t>Eredità ricevuta a 44 anni e investita</t>
  </si>
  <si>
    <t>TOTALE — derivato</t>
  </si>
  <si>
    <t>Plusvalenza latente derivata (latente / valore)</t>
  </si>
  <si>
    <t>Patrimonio e base del foglio 1 (arrotondati) — e i due scarti</t>
  </si>
  <si>
    <t>Latente iniziale adottata dal motore ((W − B) / W)</t>
  </si>
  <si>
    <t>Peso dell'eredità sul patrimonio</t>
  </si>
  <si>
    <t>L'eredità pesa oltre il quaranta per cento del patrimonio, ed è la componente entrata a base piena solo sei anni fa: è la ragione per cui la latente di Davide è più bassa di quella degli altri casi del catalogo. Va dichiarata a schermo.</t>
  </si>
  <si>
    <t>IL CASO CHIUDE? — tasso di risparmio implicito</t>
  </si>
  <si>
    <t>Retribuzione lorda media di carriera</t>
  </si>
  <si>
    <t>Netto in busta della carriera (modulo fiscale del foglio 6)</t>
  </si>
  <si>
    <t>Risparmio annuo reale (dalla riga dell'accumulo)</t>
  </si>
  <si>
    <t>TASSO DI RISPARMIO IMPLICITO</t>
  </si>
  <si>
    <t>Tenore di vita durante l'accumulo (netto − risparmio)</t>
  </si>
  <si>
    <t>Il salto: spesa di oggi / tenore dell'accumulo</t>
  </si>
  <si>
    <t>IL CONFRONTO ISTAT — nelle DUE direzioni</t>
  </si>
  <si>
    <t>Spesa di oggi / ISTAT</t>
  </si>
  <si>
    <t>Tenore dell'accumulo / ISTAT</t>
  </si>
  <si>
    <t>CLAUSOLA OBBLIGATORIA. L'aggregato ISTAT «spesa media per consumi» INCLUDE l'affitto figurativo, che non è un esborso di cassa. Davide ha la casa di proprietà e il mutuo estinto: il confronto è semmai generoso verso di lui, e va detto in entrambe le direzioni — non solo in quella che conviene.</t>
  </si>
  <si>
    <t>LA CONVENZIONE DELLA COMPOSIZIONE COSTANTE</t>
  </si>
  <si>
    <t>Quota della base di costo sul patrimonio, tenuta fissa</t>
  </si>
  <si>
    <t>Nella tabella del capitale necessario la composizione del patrimonio è tenuta costante — stessa proporzione fra base di costo e valore — perché altrimenti si confronterebbero due Davide diversi. La latente si deriva dalla storia di accumulo per il caso; per la tabella che dal caso discende, si tiene ferma.</t>
  </si>
  <si>
    <t>Il portafoglio anno per anno — il caso base del foglio 1</t>
  </si>
  <si>
    <t>LA SEQUENZA SCELTA NEL FOGLIO 1</t>
  </si>
  <si>
    <t>Rendimento della banda / ordine scelto</t>
  </si>
  <si>
    <t>Anno del primo / secondo crollo</t>
  </si>
  <si>
    <t>Rendimento degli anni non di crollo</t>
  </si>
  <si>
    <t>SENZA RIENTRO — il piano come sta</t>
  </si>
  <si>
    <t>anno</t>
  </si>
  <si>
    <t>rend.</t>
  </si>
  <si>
    <t>pensione</t>
  </si>
  <si>
    <t>lavoro</t>
  </si>
  <si>
    <t>G lordo</t>
  </si>
  <si>
    <t>patrimonio</t>
  </si>
  <si>
    <t>base</t>
  </si>
  <si>
    <t>copre?</t>
  </si>
  <si>
    <t>ETÀ DI ESAURIMENTO</t>
  </si>
  <si>
    <t>patrimonio finale</t>
  </si>
  <si>
    <t>CON IL RIENTRO DEL FOGLIO 1 — reddito, durata e avvio degli input</t>
  </si>
  <si>
    <t>ANNI DI MARGINE GUADAGNATI DAL RIENTRO</t>
  </si>
  <si>
    <t>Convenzioni del motore, tutte dichiarate: prelievo a INIZIO anno e lordizzato (G = fabbisogno / (1 − 26% × latente)); base di costo ridotta in proporzione (B ← B × (1 − G / W)); bollo dello 0,20% sul patrimonio di FINE anno, che riduce il patrimonio ma NON la base; surplus reinvestito, che aumenta patrimonio e base; orizzonte quarantadue anni; tutto in euro di oggi.</t>
  </si>
  <si>
    <t>La colonna «copre?» vale 1 finché il patrimonio di inizio anno basta a coprire la vendita lorda dell'anno. L'età di esaurimento è l'età al primo zero.</t>
  </si>
  <si>
    <t>La griglia 3 × 4 — dodici combinazioni costruite, non estratte</t>
  </si>
  <si>
    <t>SPESA MASSIMA SOSTENIBILE PER QUARANTADUE ANNI</t>
  </si>
  <si>
    <t>SCARTO SULLA SPESA DEL CASO</t>
  </si>
  <si>
    <t>ETÀ A CUI IL CAPITALE NON COPRE PIÙ IL PRELIEVO</t>
  </si>
  <si>
    <t>CAPITALE NECESSARIO PER SOSTENERE LA SPESA DEL CASO</t>
  </si>
  <si>
    <t>LETTURE DELLA GRIGLIA</t>
  </si>
  <si>
    <t>Celle in cui il piano regge (su dodici costruite)</t>
  </si>
  <si>
    <t>Celle rosse</t>
  </si>
  <si>
    <t>Cella peggiore — spesa massima / età</t>
  </si>
  <si>
    <t>Capitale necessario nella cella peggiore, e quanto ne manca</t>
  </si>
  <si>
    <t>Capitale necessario senza alcuna pensione (r = 3%, costante)</t>
  </si>
  <si>
    <t>VALORE IN CAPITALE DELLA PENSIONE PUBBLICA</t>
  </si>
  <si>
    <t>«Sette delle dodici combinazioni che ho costruito» — non «sette su dodici» detto come una frequenza. Le posizioni dei crolli (anni 1-2, 21-22, 41-42) sono SCELTE, non stimate: la griglia è illustrativa, non probabilistica. E una griglia in cui aggiungere reddito non può peggiorare le cose non dimostra che rientrare convenga: dimostra soltanto di quanto.</t>
  </si>
  <si>
    <t>Il numero grande dell'atto è un'ETA', non un conteggio: sessantasei è una grandezza misurata, «sette su dodici» è un conteggio di scenari scelti a mano e non sopravvive alla perdita della cornice verbale.</t>
  </si>
  <si>
    <t>LE TRE SCALE DEL TASSO DI PRELIEVO</t>
  </si>
  <si>
    <t>Cassa</t>
  </si>
  <si>
    <t>Omogeneo (vendita lorda)</t>
  </si>
  <si>
    <t>Col bollo</t>
  </si>
  <si>
    <t>Senza lavoro</t>
  </si>
  <si>
    <t>Col reddito del rientro del foglio 1</t>
  </si>
  <si>
    <t>Il bollo grava sul patrimonio di FINE anno: è la convenzione del motore, ed è la ragione per cui la terza scala vale 4,255% e non 4,257%. Il 4,257% è lo stesso bollo calcolato sul patrimonio di INIZIO anno.</t>
  </si>
  <si>
    <t>Copertura della spesa dalla pensione pubblica</t>
  </si>
  <si>
    <t>LE DUE LEVE, IN ORDINE — prima la spesa, poi il lavoro</t>
  </si>
  <si>
    <t>Questo foglio risponde a una sola domanda: che cosa chiude una cella rossa. La risposta ha due forme — tagliare la spesa, una volta sola e per sempre, oppure lavorare, per un numero di anni dichiarato. Non sono due strade equivalenti: sono una strada e una scorciatoia, e la scorciatoia è la spesa.</t>
  </si>
  <si>
    <t>CHE COSA CHIUDE OGNI CELLA ROSSA</t>
  </si>
  <si>
    <t>Cella</t>
  </si>
  <si>
    <t>Spesa massima</t>
  </si>
  <si>
    <t>Età</t>
  </si>
  <si>
    <t>Taglio di spesa</t>
  </si>
  <si>
    <t>Taglio %</t>
  </si>
  <si>
    <t>Lavoro — durata A</t>
  </si>
  <si>
    <t>× carriera</t>
  </si>
  <si>
    <t>netto in busta</t>
  </si>
  <si>
    <t>pensione in più</t>
  </si>
  <si>
    <t>residuo finale</t>
  </si>
  <si>
    <t>esito</t>
  </si>
  <si>
    <t>Lavoro — durata B</t>
  </si>
  <si>
    <t>r = 1% · crolli INIZIO</t>
  </si>
  <si>
    <t>r = 2% · crolli INIZIO</t>
  </si>
  <si>
    <t>r = 3% · crolli INIZIO</t>
  </si>
  <si>
    <t>r = 1% · costante</t>
  </si>
  <si>
    <t>r = 1% · crolli METÀ</t>
  </si>
  <si>
    <t>La colonna «residuo finale» è il patrimonio all'anno quarantadue simulato al reddito di chiusura: se la secante ha trovato una vera radice vale zero. Dove non vale zero, la funzione non è continua e la cella si chiude su un GRADINO — il trattamento integrativo del foglio 6, che sopra la sua soglia aggiunge di colpo più di milleduecento euro di netto. In quel caso il reddito che chiude la cella è la soglia stessa, e la si legge nel foglio 6.</t>
  </si>
  <si>
    <t>LA GERARCHIA — la cella peggiore, le due leve affiancate</t>
  </si>
  <si>
    <t>Cella peggiore</t>
  </si>
  <si>
    <t>PRIMA LEVA — taglio permanente della spesa, in euro e in percentuale</t>
  </si>
  <si>
    <t>SECONDA LEVA — reddito lordo per la durata A, e quante carriere vale</t>
  </si>
  <si>
    <t>SECONDA LEVA — la stessa cella, per la durata B</t>
  </si>
  <si>
    <t>Quante volte il lavoro chiede più della spesa (per la durata A)</t>
  </si>
  <si>
    <t>Anni che costa la prima leva / che costa la seconda</t>
  </si>
  <si>
    <t>Per chiudere lo stesso scenario, il lavoro chiede un reddito lordo che vale più di una volta e mezza la carriera di Davide, per cinque anni. La spesa ne chiede una frazione, una volta sola e per sempre. Il lavoro è la SECONDA leva: dirlo è ciò che rende onesto tutto il resto.</t>
  </si>
  <si>
    <t>PERCHÉ COMUNQUE NON SONO LA STESSA COSA — le tre asimmetrie</t>
  </si>
  <si>
    <t>Asimmetria</t>
  </si>
  <si>
    <t>Rientrare</t>
  </si>
  <si>
    <t>Tagliare la spesa</t>
  </si>
  <si>
    <t>Temporale — anni che costa</t>
  </si>
  <si>
    <t>Previdenziale — pensione in più, netta, a vita</t>
  </si>
  <si>
    <t>Di reversibilità</t>
  </si>
  <si>
    <t>La finestra fiscale, riga per riga — fotografia del 2026</t>
  </si>
  <si>
    <t>Chi vive di capitale ha un reddito IRPEF pari a zero: i prelievi pagano l'imposta sostitutiva e non entrano in IRPEF. Il primo scaglione è tutto libero, ed è la ragione per cui un part-time dopo il FIRE rende quanto rende. Con le regole del duemilaventisei.</t>
  </si>
  <si>
    <t>Pensione lorda annua / netta della sola pensione (baseline)</t>
  </si>
  <si>
    <t>LA FINESTRA — netto incrementale prima e dopo la pensione</t>
  </si>
  <si>
    <t>Lordo</t>
  </si>
  <si>
    <t>Contributi 9,19%</t>
  </si>
  <si>
    <t>Reddito complessivo</t>
  </si>
  <si>
    <t>IRPEF lorda</t>
  </si>
  <si>
    <t>Detrazione</t>
  </si>
  <si>
    <t>Ulteriore detr.</t>
  </si>
  <si>
    <t>Imposta netta</t>
  </si>
  <si>
    <t>Addizionali</t>
  </si>
  <si>
    <t>Tratt. integrativo</t>
  </si>
  <si>
    <t>Somma sul cuneo</t>
  </si>
  <si>
    <t>NETTO in busta</t>
  </si>
  <si>
    <t>% del lordo</t>
  </si>
  <si>
    <t>Netto DOPO la pensione</t>
  </si>
  <si>
    <t>Le colonne da B a K sono il conto della busta paga di chi NON ha altri redditi: il netto incrementale coincide col netto. La colonna M è lo stesso lavoro fatto da pensionato: reddito complessivo più alto, detrazione dell'art. 13 che si sceglie fra quella da lavoro e quella da pensione (non si cumulano), trattamento integrativo perso. La perdita è di un quinto, non di un terzo.</t>
  </si>
  <si>
    <t>LA SOGLIA SOTTO LA QUALE LA FINESTRA NON SI CHIUDE AFFATTO</t>
  </si>
  <si>
    <t>Secante a sei valutazioni sul reddito lordo che rende il netto incrementale post-pensione esattamente pari al lordo. Sotto quella cifra il lavoro rende ancora più del lordo anche da pensionato.</t>
  </si>
  <si>
    <t>candidato →</t>
  </si>
  <si>
    <t>netto incrementale − lordo →</t>
  </si>
  <si>
    <t>SOGLIA — sotto questo lordo non si perde nulla</t>
  </si>
  <si>
    <t>LO SCALINO DEL TRATTAMENTO INTEGRATIVO</t>
  </si>
  <si>
    <t>Condizione di capienza: IRPEF lorda &gt; detrazione − scarto</t>
  </si>
  <si>
    <t>SOGLIA in reddito LORDO (forma chiusa)</t>
  </si>
  <si>
    <t>Netto un centesimo sotto / un centesimo sopra la soglia</t>
  </si>
  <si>
    <t>IL SALTO — due centesimi di lordo, quanto netto</t>
  </si>
  <si>
    <t>Cento euro di lordo in più, a cavallo della soglia</t>
  </si>
  <si>
    <t>Picco del netto in percentuale del lordo (appena sopra la soglia)</t>
  </si>
  <si>
    <t>Il gradino chiude una cella rossa? — due simulazioni di prova</t>
  </si>
  <si>
    <t>Netto e pensione in più a soglia − 1 € (usati dal motore M3)</t>
  </si>
  <si>
    <t>Netto e pensione in più a soglia + 1 € (usati dal motore M3)</t>
  </si>
  <si>
    <t>LO STESSO CONTRATTO A CHI HA GIÀ UNO STIPENDIO</t>
  </si>
  <si>
    <t>Retribuzione già presente — lorda / imponibile / netto</t>
  </si>
  <si>
    <t>Netto incrementale del rientro su quel reddito</t>
  </si>
  <si>
    <t>Quante volte rende di più a imponibile vuoto</t>
  </si>
  <si>
    <t>IL RAGGUAGLIO AL PERIODO DI LAVORO NELL'ANNO</t>
  </si>
  <si>
    <t>Giorni di lavoro nell'anno (365 = contratto per l'anno intero)</t>
  </si>
  <si>
    <t>Netto del reddito del rientro, ragguagliato</t>
  </si>
  <si>
    <t>Netto senza ragguaglio (contratto per l'anno intero)</t>
  </si>
  <si>
    <t>Detrazione e trattamento integrativo sono RAGGUAGLIATI al periodo di lavoro: chi lavora sei mesi non si trova sopra la soglia con novemila euro incassati. È il caso più comune di un part-time dopo il FIRE — stagionale o a tempo determinato — e quindi non è una nota a piè di pagina, è parte del consiglio.</t>
  </si>
  <si>
    <t>NASpI — la regola vera</t>
  </si>
  <si>
    <t>Soglia di reddito — lavoro autonomo / lavoro subordinato</t>
  </si>
  <si>
    <t>ENTRO la soglia l'indennità prosegue, ridotta dell'80% del reddito; OLTRE la soglia c'è DECADENZA. E Davide si è dimesso: la NASpI non ce l'ha. Il segmento serve a chi è arrivato al FIRE da un licenziamento, non a lui.</t>
  </si>
  <si>
    <t>La tabella madre — quanta spesa permanente compra un rientro</t>
  </si>
  <si>
    <t>Riga = reddito LORDO annuo del rientro, per la durata A degli input. Cella = euro di spesa permanente guadagnati per tutti i quarantadue anni, cioè la differenza fra due radici del motore. Default dichiarato: CON i contributi riattivati. La versione SENZA resta accanto, perché mostra quanta parte del numero poggia su una proiezione della Ragioneria generale dello Stato.</t>
  </si>
  <si>
    <t>Baseline — spesa massima senza lavoro, r = 3% · costante</t>
  </si>
  <si>
    <t>LA TABELLA MADRE — r = 3% · costante</t>
  </si>
  <si>
    <t>Netto in busta</t>
  </si>
  <si>
    <t>Netto (rif. motore)</t>
  </si>
  <si>
    <t>Pensione in più (netta)</t>
  </si>
  <si>
    <t>SENZA contributi</t>
  </si>
  <si>
    <t>CON contributi</t>
  </si>
  <si>
    <t>% della spesa del caso</t>
  </si>
  <si>
    <t>per 1.000 € netti</t>
  </si>
  <si>
    <t>Differenza</t>
  </si>
  <si>
    <t>La colonna «per 1.000 € netti» è la pendenza: se resta costante lungo le righe, l'effetto è lineare — ogni migliaio vale quanto il primo. La colonna «differenza» è quanto pesano i contributi riattivati, ed è più grande dove il piano è più fragile.</t>
  </si>
  <si>
    <t>La stessa riga del foglio 1, r = 3% · crolli INIZIO — con contributi</t>
  </si>
  <si>
    <t>ANNI DI MARGINE GUADAGNATI — celle rosse, rientro del foglio 1</t>
  </si>
  <si>
    <t>Età senza rientro</t>
  </si>
  <si>
    <t>Età col rientro</t>
  </si>
  <si>
    <t>Anni guadagnati</t>
  </si>
  <si>
    <t>IL MOMENTO DEL RIENTRO — r = 1% · crolli INIZIO</t>
  </si>
  <si>
    <t>Anno di avvio</t>
  </si>
  <si>
    <t>Spesa permanente guadagnata</t>
  </si>
  <si>
    <t>Scarto sul primo anno</t>
  </si>
  <si>
    <t>ANNO MIGLIORE PER RIENTRARE</t>
  </si>
  <si>
    <t>L'anno migliore non è il primo: è quello in cui il portafoglio è al minimo, perché il reddito sostituisce vendite fatte al prezzo peggiore. Ma il consiglio operativo è «tieni la leva pronta», non «aspetta il crollo»: il video non suggerisce di temporizzare il mercato.</t>
  </si>
  <si>
    <t>Il capitale equivalente, l'effetto sequenza e la pendenza</t>
  </si>
  <si>
    <t>QUANTO CAPITALE VALE UN LAVORO DI CINQUE ANNI</t>
  </si>
  <si>
    <t>Netto annuo del rientro</t>
  </si>
  <si>
    <t>Se durasse PER SEMPRE — perpetuo, R / r</t>
  </si>
  <si>
    <t>A termine, durata A, rendita anticipata</t>
  </si>
  <si>
    <t>IL RAPPORTO — di quanto si sopravvaluta trattandolo come perpetuo</t>
  </si>
  <si>
    <t>Il rapporto è INVARIANTE rispetto al reddito: dipende solo dal tasso e dalla durata. Chi lo calcola mescolando due convenzioni (il perpetuo sul netto nuovo, il termine sul netto vecchio) ottiene un numero diverso, e sono due righe adiacenti che non parlano dello stesso lavoro.</t>
  </si>
  <si>
    <t>LA LATENTE DENTRO LA FINESTRA DI LAVORO</t>
  </si>
  <si>
    <t>Anno</t>
  </si>
  <si>
    <t>Patrimonio inizio</t>
  </si>
  <si>
    <t>Base inizio</t>
  </si>
  <si>
    <t>Vendita lorda</t>
  </si>
  <si>
    <t>Patrimonio fine</t>
  </si>
  <si>
    <t>Base fine</t>
  </si>
  <si>
    <t>Latente media della finestra</t>
  </si>
  <si>
    <t>Fattore di finestra = 1 / (1 − 26% × latente media)</t>
  </si>
  <si>
    <t>Rendita a termine LORDIZZATA col fattore di finestra</t>
  </si>
  <si>
    <t>Riduzione del capitale necessario MISURATA dalla simulazione</t>
  </si>
  <si>
    <t>SCARTO — formula chiusa contro simulazione</t>
  </si>
  <si>
    <t>Lo scarto è negativo: la scorciatoia SOTTOSTIMA, perché usa la latente media della finestra dove il modello la fa crescere anno su anno. Due metodi indipendenti non danno mai lo stesso numero, e uno scarto nullo è il segno che si è diviso un risultato per sé stesso.</t>
  </si>
  <si>
    <t>L'EFFETTO SEQUENZA — due metriche che si ordinano al contrario</t>
  </si>
  <si>
    <t>Ordine (r = 3%)</t>
  </si>
  <si>
    <t>Capitale risparmiato</t>
  </si>
  <si>
    <t>Spesa permanente</t>
  </si>
  <si>
    <t>Pendenza per 1.000 € netti</t>
  </si>
  <si>
    <t>Crolli all'inizio contro sequenza costante — in CAPITALE risparmiato</t>
  </si>
  <si>
    <t>…e sulla metrica della SPESA permanente, l'ordine si rovescia</t>
  </si>
  <si>
    <t>Il capitale risparmiato misura quanto meno capitale serve OGGI, e i crolli all'inizio lo gonfiano perché il lavoro sostituisce vendite fatte al minimo. La spesa permanente misura quanto si può spendere per quarantadue anni, e lì conta anche il capitale che resta lungo tutto il piano, che i crolli tardivi lasciano più alto per quasi tutta la sua durata. Non è una contraddizione: sono due domande. Il «sessanta per cento in più» vale su UNA sola metrica, e va detto.</t>
  </si>
  <si>
    <t>I contributi riattivati — il montante, anno per anno</t>
  </si>
  <si>
    <t>L'aliquota di computo del 33% si applica alla RETRIBUZIONE IMPONIBILE PREVIDENZIALE, cioè al LORDO, non al netto in busta. Ogni annualità si rivaluta fino alla decorrenza: il montante di dieci anni NON è il doppio di quello di cinque.</t>
  </si>
  <si>
    <t>IL MONTANTE, ANNUALITÀ PER ANNUALITÀ</t>
  </si>
  <si>
    <t>Anno di lavoro</t>
  </si>
  <si>
    <t>Retribuzione lorda</t>
  </si>
  <si>
    <t>Contributo (33%)</t>
  </si>
  <si>
    <t>Anni di rivalutazione</t>
  </si>
  <si>
    <t>Montante alla decorrenza</t>
  </si>
  <si>
    <t>Montante per la durata A (somma delle prime righe)</t>
  </si>
  <si>
    <t>Montante per la durata B</t>
  </si>
  <si>
    <t>Controprova — somma della colonna E fino alla durata B</t>
  </si>
  <si>
    <t>Rapporto fra i due montanti / rapporto fra le due durate</t>
  </si>
  <si>
    <t>Ecco la ragione per cui la colonna «dieci anni» non si ottiene raddoppiando quella dei cinque: raddoppiando le annualità si raddoppiano anche gli anni in cui le prime restano ferme, ma le ultime si rivalutano di meno. Il rapporto vero fra i due montanti è sotto il due, e chi scala linearmente sovrastima la pensione della durata lunga — e quindi sottostima il reddito che serve a chiudere la cella.</t>
  </si>
  <si>
    <t>DAL MONTANTE ALL'ASSEGNO</t>
  </si>
  <si>
    <t>Pensione in più, LORDA, per la durata A</t>
  </si>
  <si>
    <t>PENSIONE IN PIU', NETTA, PER LA DURATA A</t>
  </si>
  <si>
    <t>In percentuale della pensione — netta su netta / lorda su lorda</t>
  </si>
  <si>
    <t>Le due percentuali sono entrambe corrette e adiacenti sono una trappola: la prima è netto su netto, la seconda lorda su lorda. Il video usa la prima, coerentemente con la convenzione del motore patrimoniale, dove pensione, spesa e reddito sono tutti netti.</t>
  </si>
  <si>
    <t>QUANTO VALE, IN CAPITALE, LA PENSIONE PUBBLICA</t>
  </si>
  <si>
    <t>Capitale necessario con la pensione del caso</t>
  </si>
  <si>
    <t>VALORE IN CAPITALE DELLA PENSIONE</t>
  </si>
  <si>
    <t>Il ponte — anni pieni senza pensione / anni con</t>
  </si>
  <si>
    <t>REFRESH GENNAIO 2027 — OBBLIGATORIO. Il coefficiente di trasformazione è quello del DM 20/11/2024, valido per il biennio 2025-2026, e qui viene applicato a una decorrenza del 2045. I 68 anni e 8 mesi e il 2045 sono una PROIEZIONE della Ragioneria generale dello Stato per la coorte del 1976, non una norma in vigore, e vanno dichiarati tali ogni volta che entrano in un conto.</t>
  </si>
  <si>
    <t>Il cruscotto — i numeri che il video mostra, tutti calcolati qui</t>
  </si>
  <si>
    <t>Regola del canale: FA FEDE IL MOTORE. Se un numero di questo foglio non coincide con un numero del video, è il video a doversi correggere.</t>
  </si>
  <si>
    <t>IL CASO</t>
  </si>
  <si>
    <t>Patrimonio / base di costo / plusvalenza latente</t>
  </si>
  <si>
    <t>Spesa netta annua / tasso di cassa / tasso col bollo</t>
  </si>
  <si>
    <t>Pensione — lorda annua / netta annua / copertura della spesa</t>
  </si>
  <si>
    <t>Tasso di risparmio implicito / tenore dell'accumulo / salto</t>
  </si>
  <si>
    <t>DOVE SI ROMPE IL PIANO</t>
  </si>
  <si>
    <t>Celle in cui regge / cella peggiore, spesa massima / a che età</t>
  </si>
  <si>
    <t>Capitale che servirebbe nella cella peggiore / quanto ne manca</t>
  </si>
  <si>
    <t>Valore in capitale della pensione pubblica</t>
  </si>
  <si>
    <t>QUANTO VALE RIENTRARE</t>
  </si>
  <si>
    <t>Reddito lordo del rientro / netto in busta / rapporto</t>
  </si>
  <si>
    <t>Spesa permanente guadagnata (con contributi) / in % della spesa</t>
  </si>
  <si>
    <t>Senza i contributi riattivati / quanto pesano i contributi</t>
  </si>
  <si>
    <t>Pensione in più, netta, a vita / in % della pensione</t>
  </si>
  <si>
    <t>Anni di margine nella cella peggiore — da / a</t>
  </si>
  <si>
    <t>LE DUE LEVE — E LA LORO GERARCHIA</t>
  </si>
  <si>
    <t>PRIMA LEVA — taglio di spesa nella cella peggiore, € e %</t>
  </si>
  <si>
    <t>SECONDA LEVA — lordo per la durata A, e quante carriere vale</t>
  </si>
  <si>
    <t>SECONDA LEVA — lo stesso, per la durata B</t>
  </si>
  <si>
    <t>SEMAFORO DELLA GERARCHIA</t>
  </si>
  <si>
    <t>LA FINESTRA FISCALE</t>
  </si>
  <si>
    <t>Netto del rientro prima della pensione / dopo / perdita</t>
  </si>
  <si>
    <t>Soglia sotto la quale non si perde nulla / soglia del trattamento integrativo</t>
  </si>
  <si>
    <t>Cento euro di lordo a cavallo della soglia / picco del netto sul lordo</t>
  </si>
  <si>
    <t>Lo stesso contratto a chi ha già uno stipendio / quante volte meno</t>
  </si>
  <si>
    <t>IL CAPITALE EQUIVALENTE E LA SEQUENZA</t>
  </si>
  <si>
    <t>Perpetuo / a termine / rapporto</t>
  </si>
  <si>
    <t>Formula lordizzata / simulazione / scarto</t>
  </si>
  <si>
    <t>Crolli all'inizio, in capitale risparmiato / sulla metrica della spesa</t>
  </si>
  <si>
    <t>Anno migliore per rientrare</t>
  </si>
  <si>
    <t>SEMAFORI E CONTROLLI DEL MOTORE</t>
  </si>
  <si>
    <t>Le dieci chiusure hanno tutte trovato una radice?</t>
  </si>
  <si>
    <t>La cella che si chiude sul gradino — patrimonio finale a soglia −1 € / +1 €</t>
  </si>
  <si>
    <t>…e l'età di esaurimento nei due casi</t>
  </si>
  <si>
    <t>Se il patrimonio finale passa da negativo a positivo con due euro di lordo di differenza, quella cella non si chiude su una radice: si chiude sul GRADINO del trattamento integrativo, e il reddito che la chiude è la soglia stessa. Non è una coincidenza fra due grandezze scorrelate: è la stessa grandezza.</t>
  </si>
  <si>
    <t>SCADENZE</t>
  </si>
  <si>
    <t>GENNAIO 2027 — coefficienti di trasformazione (DM 20/11/2024, biennio 2025-2026). DICEMBRE DI OGNI ANNO — detrazioni dell'art. 13 TUIR, trattamento integrativo, somma sul cuneo, scaglioni IRPEF: li riscrive la legge di bilancio. GENNAIO 2027 — soglia dei 35.000 € di redditi da lavoro dipendente per l'accesso al forfettario, che vale solo per il 2025 e il 2026. E la trappola di Normattiva: chi verifica nel 2027 legge di default la versione dell'articolo già abrogata dal D.Lgs. 117/2026 — bisogna scendere di una versione e leggere quella vigente nell'anno del video.</t>
  </si>
  <si>
    <t>M1 — il motore della griglia 3 × 4</t>
  </si>
  <si>
    <t>Ogni banda qui sotto è una secante a sei valutazioni: sei simulazioni complete a quarantadue anni, ciascuna con il proprio candidato, e l'estrapolazione finale nella riga RISULTATO. Nessun valore della cartella è digitato: sono tutte radici trovate in cella.</t>
  </si>
  <si>
    <t>SPESA MASSIMA — r = 1% · costante</t>
  </si>
  <si>
    <t>patrimonio finale →</t>
  </si>
  <si>
    <t>RISULTATO</t>
  </si>
  <si>
    <t>SPESA MASSIMA — r = 1% · crolli INIZIO</t>
  </si>
  <si>
    <t>SPESA MASSIMA — r = 1% · crolli METÀ</t>
  </si>
  <si>
    <t>SPESA MASSIMA — r = 1% · crolli FINE</t>
  </si>
  <si>
    <t>SPESA MASSIMA — r = 2% · costante</t>
  </si>
  <si>
    <t>SPESA MASSIMA — r = 2% · crolli INIZIO</t>
  </si>
  <si>
    <t>SPESA MASSIMA — r = 2% · crolli METÀ</t>
  </si>
  <si>
    <t>SPESA MASSIMA — r = 2% · crolli FINE</t>
  </si>
  <si>
    <t>SPESA MASSIMA — r = 3% · costante</t>
  </si>
  <si>
    <t>SPESA MASSIMA — r = 3% · crolli INIZIO</t>
  </si>
  <si>
    <t>SPESA MASSIMA — r = 3% · crolli METÀ</t>
  </si>
  <si>
    <t>SPESA MASSIMA — r = 3% · crolli FINE</t>
  </si>
  <si>
    <t>CAPITALE NECESSARIO — r = 1% · costante</t>
  </si>
  <si>
    <t>CAPITALE NECESSARIO — r = 1% · crolli INIZIO</t>
  </si>
  <si>
    <t>CAPITALE NECESSARIO — r = 1% · crolli METÀ</t>
  </si>
  <si>
    <t>CAPITALE NECESSARIO — r = 1% · crolli FINE</t>
  </si>
  <si>
    <t>CAPITALE NECESSARIO — r = 2% · costante</t>
  </si>
  <si>
    <t>CAPITALE NECESSARIO — r = 2% · crolli INIZIO</t>
  </si>
  <si>
    <t>CAPITALE NECESSARIO — r = 2% · crolli METÀ</t>
  </si>
  <si>
    <t>CAPITALE NECESSARIO — r = 2% · crolli FINE</t>
  </si>
  <si>
    <t>CAPITALE NECESSARIO — r = 3% · costante</t>
  </si>
  <si>
    <t>CAPITALE NECESSARIO — r = 3% · crolli INIZIO</t>
  </si>
  <si>
    <t>CAPITALE NECESSARIO — r = 3% · crolli METÀ</t>
  </si>
  <si>
    <t>CAPITALE NECESSARIO — r = 3% · crolli FINE</t>
  </si>
  <si>
    <t>CAPITALE NECESSARIO SENZA ALCUNA PENSIONE — r = 3% · costante</t>
  </si>
  <si>
    <t>ETÀ DI ESAURIMENTO — r = 1% · costante</t>
  </si>
  <si>
    <t>ETÀ DI ESAURIMENTO — r = 1% · crolli INIZIO</t>
  </si>
  <si>
    <t>ETÀ DI ESAURIMENTO — r = 1% · crolli METÀ</t>
  </si>
  <si>
    <t>ETÀ DI ESAURIMENTO — r = 1% · crolli FINE</t>
  </si>
  <si>
    <t>ETÀ DI ESAURIMENTO — r = 2% · costante</t>
  </si>
  <si>
    <t>ETÀ DI ESAURIMENTO — r = 2% · crolli INIZIO</t>
  </si>
  <si>
    <t>ETÀ DI ESAURIMENTO — r = 2% · crolli METÀ</t>
  </si>
  <si>
    <t>ETÀ DI ESAURIMENTO — r = 2% · crolli FINE</t>
  </si>
  <si>
    <t>ETÀ DI ESAURIMENTO — r = 3% · costante</t>
  </si>
  <si>
    <t>ETÀ DI ESAURIMENTO — r = 3% · crolli INIZIO</t>
  </si>
  <si>
    <t>ETÀ DI ESAURIMENTO — r = 3% · crolli METÀ</t>
  </si>
  <si>
    <t>ETÀ DI ESAURIMENTO — r = 3% · crolli FINE</t>
  </si>
  <si>
    <t>M2 — il motore della chiusura delle celle rosse</t>
  </si>
  <si>
    <t>Il candidato è un reddito LORDO: alimenta insieme il netto in busta (modulo fiscale completo) e il montante contributivo, calcolato anno per anno e rivalutato allo 0,6% reale fino alla decorrenza. Non è una scalatura lineare negli anni: è la ragione per cui la colonna «dieci anni» non si ottiene dividendo per due quella dei cinque.</t>
  </si>
  <si>
    <t>CHIUSURA — r = 1% · crolli INIZIO · durata A</t>
  </si>
  <si>
    <t>lordo candidato →</t>
  </si>
  <si>
    <t>netto in busta →</t>
  </si>
  <si>
    <t>pensione in più (netta) →</t>
  </si>
  <si>
    <t>RISULTATO — lordo che chiude</t>
  </si>
  <si>
    <t>CHIUSURA — r = 1% · crolli INIZIO · durata B</t>
  </si>
  <si>
    <t>CHIUSURA — r = 2% · crolli INIZIO · durata A</t>
  </si>
  <si>
    <t>CHIUSURA — r = 2% · crolli INIZIO · durata B</t>
  </si>
  <si>
    <t>CHIUSURA — r = 3% · crolli INIZIO · durata A</t>
  </si>
  <si>
    <t>CHIUSURA — r = 3% · crolli INIZIO · durata B</t>
  </si>
  <si>
    <t>CHIUSURA — r = 1% · costante · durata A</t>
  </si>
  <si>
    <t>CHIUSURA — r = 1% · costante · durata B</t>
  </si>
  <si>
    <t>CHIUSURA — r = 1% · crolli METÀ · durata A</t>
  </si>
  <si>
    <t>CHIUSURA — r = 1% · crolli METÀ · durata B</t>
  </si>
  <si>
    <t>RESIDUO ALLA CHIUSURA — r = 1% · crolli INIZIO · durata A</t>
  </si>
  <si>
    <t>RESIDUO ALLA CHIUSURA — r = 1% · crolli INIZIO · durata B</t>
  </si>
  <si>
    <t>RESIDUO ALLA CHIUSURA — r = 2% · crolli INIZIO · durata A</t>
  </si>
  <si>
    <t>RESIDUO ALLA CHIUSURA — r = 2% · crolli INIZIO · durata B</t>
  </si>
  <si>
    <t>RESIDUO ALLA CHIUSURA — r = 3% · crolli INIZIO · durata A</t>
  </si>
  <si>
    <t>RESIDUO ALLA CHIUSURA — r = 3% · crolli INIZIO · durata B</t>
  </si>
  <si>
    <t>RESIDUO ALLA CHIUSURA — r = 1% · costante · durata A</t>
  </si>
  <si>
    <t>RESIDUO ALLA CHIUSURA — r = 1% · costante · durata B</t>
  </si>
  <si>
    <t>RESIDUO ALLA CHIUSURA — r = 1% · crolli METÀ · durata A</t>
  </si>
  <si>
    <t>RESIDUO ALLA CHIUSURA — r = 1% · crolli METÀ · durata B</t>
  </si>
  <si>
    <t>M3 — il motore della tabella madre, della sequenza e del momento</t>
  </si>
  <si>
    <t>La «spesa permanente guadagnata» non è una formula chiusa: è la differenza fra due radici, la spesa massima col lavoro e la spesa massima senza. Qui ci sono le radici col lavoro; quelle senza stanno in M1.</t>
  </si>
  <si>
    <t>MADRE — con contributi — riga 1</t>
  </si>
  <si>
    <t>MADRE — con contributi — riga 2</t>
  </si>
  <si>
    <t>MADRE — con contributi — riga 3</t>
  </si>
  <si>
    <t>MADRE — con contributi — riga 4</t>
  </si>
  <si>
    <t>MADRE — con contributi — riga 5</t>
  </si>
  <si>
    <t>MADRE — con contributi — riga 6</t>
  </si>
  <si>
    <t>MADRE — senza contributi — riga 1</t>
  </si>
  <si>
    <t>MADRE — senza contributi — riga 2</t>
  </si>
  <si>
    <t>MADRE — senza contributi — riga 3</t>
  </si>
  <si>
    <t>MADRE — senza contributi — riga 4</t>
  </si>
  <si>
    <t>MADRE — senza contributi — riga 5</t>
  </si>
  <si>
    <t>MADRE — senza contributi — riga 6</t>
  </si>
  <si>
    <t>MADRE — con contributi — riga 3 · r = 3% · crolli INIZIO</t>
  </si>
  <si>
    <t>PENDENZA — spesa massima col lavoro, senza contributi · r = 3% · costante</t>
  </si>
  <si>
    <t>PENDENZA — spesa massima col lavoro, senza contributi · r = 3% · crolli INIZIO</t>
  </si>
  <si>
    <t>PENDENZA — spesa massima col lavoro, senza contributi · r = 3% · crolli METÀ</t>
  </si>
  <si>
    <t>PENDENZA — spesa massima col lavoro, senza contributi · r = 3% · crolli FINE</t>
  </si>
  <si>
    <t>CAPITALE NECESSARIO COL LAVORO — r = 3% · costante</t>
  </si>
  <si>
    <t>CAPITALE NECESSARIO COL LAVORO — r = 3% · crolli INIZIO</t>
  </si>
  <si>
    <t>CAPITALE NECESSARIO COL LAVORO — r = 3% · crolli METÀ</t>
  </si>
  <si>
    <t>CAPITALE NECESSARIO COL LAVORO — r = 3% · crolli FINE</t>
  </si>
  <si>
    <t>MOMENTO DEL RIENTRO — avvio all'anno 1 · r = 1% · crolli INIZIO</t>
  </si>
  <si>
    <t>MOMENTO DEL RIENTRO — avvio all'anno 2 · r = 1% · crolli INIZIO</t>
  </si>
  <si>
    <t>MOMENTO DEL RIENTRO — avvio all'anno 3 · r = 1% · crolli INIZIO</t>
  </si>
  <si>
    <t>MOMENTO DEL RIENTRO — avvio all'anno 4 · r = 1% · crolli INIZIO</t>
  </si>
  <si>
    <t>MOMENTO DEL RIENTRO — avvio all'anno 5 · r = 1% · crolli INIZIO</t>
  </si>
  <si>
    <t>ETÀ DI ESAURIMENTO COL RIENTRO — r = 1% · crolli INIZIO</t>
  </si>
  <si>
    <t>ETÀ DI ESAURIMENTO COL RIENTRO — r = 2% · crolli INIZIO</t>
  </si>
  <si>
    <t>ETÀ DI ESAURIMENTO COL RIENTRO — r = 3% · crolli INIZIO</t>
  </si>
  <si>
    <t>ETÀ DI ESAURIMENTO COL RIENTRO — r = 1% · costante</t>
  </si>
  <si>
    <t>ETÀ DI ESAURIMENTO COL RIENTRO — r = 1% · crolli METÀ</t>
  </si>
  <si>
    <t>GRADINO DEL TRATTAMENTO INTEGRATIVO — soglia − 1 €</t>
  </si>
  <si>
    <t>GRADINO DEL TRATTAMENTO INTEGRATIVO — soglia + 1 €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</si>
</sst>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8">
    <numFmt numFmtId="164" formatCode="#,##0&quot; €&quot;"/>
    <numFmt numFmtId="165" formatCode="#,##0.00&quot; €&quot;"/>
    <numFmt numFmtId="166" formatCode="0.0000"/>
    <numFmt numFmtId="167" formatCode="0.0000%"/>
    <numFmt numFmtId="168" formatCode="0.0%"/>
    <numFmt numFmtId="169" formatCode="0.000&quot;×&quot;"/>
    <numFmt numFmtId="170" formatCode="0.0"/>
    <numFmt numFmtId="171" formatCode="0.000000"/>
  </numFmts>
  <fonts count="8">
    <font>
      <sz val="11"/>
      <color theme="1"/>
      <name val="Calibri"/>
      <family val="2"/>
      <scheme val="minor"/>
    </font>
    <font>
      <b/>
      <sz val="16"/>
      <color rgb="FF1E40AF"/>
      <name val="Calibri"/>
    </font>
    <font>
      <i/>
      <sz val="10"/>
      <color rgb="FF991B1B"/>
      <name val="Calibri"/>
    </font>
    <font>
      <b/>
      <sz val="14"/>
      <name val="Calibri"/>
    </font>
    <font>
      <b/>
      <sz val="11"/>
      <name val="Calibri"/>
    </font>
    <font>
      <sz val="11"/>
      <name val="Calibri"/>
    </font>
    <font>
      <i/>
      <sz val="9"/>
      <color rgb="FF666666"/>
      <name val="Calibri"/>
    </font>
    <font>
      <b/>
      <sz val="13"/>
      <color rgb="FFFFFFFF"/>
      <name val="Calibri"/>
    </font>
  </fonts>
  <fills count="8">
    <fill>
      <patternFill patternType="none"/>
    </fill>
    <fill>
      <patternFill patternType="gray125"/>
    </fill>
    <fill>
      <patternFill patternType="solid">
        <fgColor rgb="FFFEE2E2"/>
      </patternFill>
    </fill>
    <fill>
      <patternFill patternType="solid">
        <fgColor rgb="FF1E40AF"/>
      </patternFill>
    </fill>
    <fill>
      <patternFill patternType="solid">
        <fgColor rgb="FFFFF59D"/>
      </patternFill>
    </fill>
    <fill>
      <patternFill patternType="solid">
        <fgColor rgb="FFFAFAFA"/>
      </patternFill>
    </fill>
    <fill>
      <patternFill patternType="solid">
        <fgColor rgb="FFC8E6C9"/>
      </patternFill>
    </fill>
    <fill>
      <patternFill patternType="solid">
        <fgColor rgb="FFDBEAFE"/>
      </patternFill>
    </fill>
  </fills>
  <borders count="2">
    <border>
      <left/>
      <right/>
      <top/>
      <bottom/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0" borderId="0" xfId="0" applyFont="1"/>
    <xf numFmtId="0" fontId="4" fillId="0" borderId="1" xfId="0" applyFont="1" applyBorder="1" applyAlignment="1">
      <alignment horizontal="left" vertical="center" wrapText="1"/>
    </xf>
    <xf numFmtId="1" fontId="5" fillId="4" borderId="1" xfId="0" applyNumberFormat="1" applyFont="1" applyFill="1" applyBorder="1" applyAlignment="1">
      <alignment horizontal="right" vertical="center"/>
    </xf>
    <xf numFmtId="164" fontId="5" fillId="4" borderId="1" xfId="0" applyNumberFormat="1" applyFont="1" applyFill="1" applyBorder="1" applyAlignment="1">
      <alignment horizontal="right" vertical="center"/>
    </xf>
    <xf numFmtId="10" fontId="5" fillId="4" borderId="1" xfId="0" applyNumberFormat="1" applyFont="1" applyFill="1" applyBorder="1" applyAlignment="1">
      <alignment horizontal="right" vertical="center"/>
    </xf>
    <xf numFmtId="1" fontId="5" fillId="6" borderId="1" xfId="0" applyNumberFormat="1" applyFont="1" applyFill="1" applyBorder="1" applyAlignment="1">
      <alignment horizontal="right" vertical="center"/>
    </xf>
    <xf numFmtId="165" fontId="5" fillId="6" borderId="1" xfId="0" applyNumberFormat="1" applyFont="1" applyFill="1" applyBorder="1" applyAlignment="1">
      <alignment horizontal="right" vertical="center"/>
    </xf>
    <xf numFmtId="166" fontId="5" fillId="6" borderId="1" xfId="0" applyNumberFormat="1" applyFont="1" applyFill="1" applyBorder="1" applyAlignment="1">
      <alignment horizontal="right" vertical="center"/>
    </xf>
    <xf numFmtId="167" fontId="5" fillId="6" borderId="1" xfId="0" applyNumberFormat="1" applyFont="1" applyFill="1" applyBorder="1" applyAlignment="1">
      <alignment horizontal="right" vertical="center"/>
    </xf>
    <xf numFmtId="168" fontId="5" fillId="6" borderId="1" xfId="0" applyNumberFormat="1" applyFont="1" applyFill="1" applyBorder="1" applyAlignment="1">
      <alignment horizontal="right" vertical="center"/>
    </xf>
    <xf numFmtId="167" fontId="5" fillId="4" borderId="1" xfId="0" applyNumberFormat="1" applyFont="1" applyFill="1" applyBorder="1" applyAlignment="1">
      <alignment horizontal="right" vertical="center"/>
    </xf>
    <xf numFmtId="0" fontId="4" fillId="7" borderId="1" xfId="0" applyFont="1" applyFill="1" applyBorder="1" applyAlignment="1">
      <alignment horizontal="center" vertical="center" wrapText="1"/>
    </xf>
    <xf numFmtId="10" fontId="5" fillId="6" borderId="1" xfId="0" applyNumberFormat="1" applyFont="1" applyFill="1" applyBorder="1" applyAlignment="1">
      <alignment horizontal="right" vertical="center"/>
    </xf>
    <xf numFmtId="169" fontId="5" fillId="6" borderId="1" xfId="0" applyNumberFormat="1" applyFont="1" applyFill="1" applyBorder="1" applyAlignment="1">
      <alignment horizontal="right" vertical="center"/>
    </xf>
    <xf numFmtId="0" fontId="5" fillId="6" borderId="1" xfId="0" applyFont="1" applyFill="1" applyBorder="1" applyAlignment="1">
      <alignment horizontal="right" vertical="center"/>
    </xf>
    <xf numFmtId="165" fontId="5" fillId="4" borderId="1" xfId="0" applyNumberFormat="1" applyFont="1" applyFill="1" applyBorder="1" applyAlignment="1">
      <alignment horizontal="right" vertical="center"/>
    </xf>
    <xf numFmtId="170" fontId="5" fillId="6" borderId="1" xfId="0" applyNumberFormat="1" applyFont="1" applyFill="1" applyBorder="1" applyAlignment="1">
      <alignment horizontal="right" vertical="center"/>
    </xf>
    <xf numFmtId="171" fontId="5" fillId="6" borderId="1" xfId="0" applyNumberFormat="1" applyFont="1" applyFill="1" applyBorder="1" applyAlignment="1">
      <alignment horizontal="right" vertical="center"/>
    </xf>
    <xf numFmtId="0" fontId="2" fillId="2" borderId="0" xfId="0" applyFont="1" applyFill="1" applyAlignment="1">
      <alignment horizontal="left" vertical="center" wrapText="1"/>
    </xf>
    <xf numFmtId="0" fontId="0" fillId="0" borderId="0" xfId="0"/>
    <xf numFmtId="0" fontId="1" fillId="0" borderId="0" xfId="0" applyFont="1"/>
    <xf numFmtId="0" fontId="7" fillId="3" borderId="0" xfId="0" applyFont="1" applyFill="1" applyAlignment="1">
      <alignment horizontal="center" vertical="center" wrapText="1"/>
    </xf>
    <xf numFmtId="0" fontId="6" fillId="5" borderId="0" xfId="0" applyFont="1" applyFill="1" applyAlignment="1">
      <alignment horizontal="left" vertical="center" wrapText="1"/>
    </xf>
  </cellXfs>
  <cellStyles count="1">
    <cellStyle name="Normal" xfId="0" builtinId="0"/>
  </cellStyles>
  <dxfs count="2">
    <dxf>
      <font>
        <b/>
        <sz val="11"/>
        <color rgb="FF7F1D1D"/>
        <name val="Calibri"/>
      </font>
      <fill>
        <patternFill>
          <bgColor rgb="FFFCA5A5"/>
        </patternFill>
      </fill>
    </dxf>
    <dxf>
      <fill>
        <patternFill>
          <bgColor rgb="FFFEE2E2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6"/>
  <sheetViews>
    <sheetView tabSelected="1" workbookViewId="0">
      <selection sqref="A1:B1"/>
    </sheetView>
  </sheetViews>
  <sheetFormatPr defaultRowHeight="15"/>
  <cols>
    <col min="1" max="1" width="60" customWidth="1"/>
    <col min="2" max="2" width="30" customWidth="1"/>
  </cols>
  <sheetData>
    <row r="1" spans="1:2" ht="32.1" customHeight="1">
      <c r="A1" s="24" t="s">
        <v>0</v>
      </c>
      <c r="B1" s="23"/>
    </row>
    <row r="2" spans="1:2" ht="32.1" customHeight="1">
      <c r="A2" s="22" t="s">
        <v>1</v>
      </c>
      <c r="B2" s="23"/>
    </row>
    <row r="4" spans="1:2" ht="18.75">
      <c r="A4" s="1" t="s">
        <v>2</v>
      </c>
    </row>
    <row r="5" spans="1:2" ht="21.95" customHeight="1">
      <c r="A5" s="2" t="s">
        <v>3</v>
      </c>
      <c r="B5" s="3" t="s">
        <v>4</v>
      </c>
    </row>
    <row r="6" spans="1:2" ht="21.95" customHeight="1">
      <c r="A6" s="2" t="s">
        <v>5</v>
      </c>
      <c r="B6" s="3" t="s">
        <v>6</v>
      </c>
    </row>
    <row r="7" spans="1:2" ht="21.95" customHeight="1">
      <c r="A7" s="2" t="s">
        <v>7</v>
      </c>
      <c r="B7" s="3" t="s">
        <v>8</v>
      </c>
    </row>
    <row r="8" spans="1:2" ht="21.95" customHeight="1">
      <c r="A8" s="2" t="s">
        <v>9</v>
      </c>
      <c r="B8" s="3" t="s">
        <v>10</v>
      </c>
    </row>
    <row r="9" spans="1:2" ht="21.95" customHeight="1">
      <c r="A9" s="2" t="s">
        <v>11</v>
      </c>
      <c r="B9" s="3" t="s">
        <v>12</v>
      </c>
    </row>
    <row r="10" spans="1:2" ht="21.95" customHeight="1">
      <c r="A10" s="2" t="s">
        <v>13</v>
      </c>
      <c r="B10" s="3" t="s">
        <v>14</v>
      </c>
    </row>
    <row r="11" spans="1:2" ht="21.95" customHeight="1">
      <c r="A11" s="2" t="s">
        <v>15</v>
      </c>
      <c r="B11" s="3" t="s">
        <v>16</v>
      </c>
    </row>
    <row r="12" spans="1:2" ht="21.95" customHeight="1">
      <c r="A12" s="2" t="s">
        <v>17</v>
      </c>
      <c r="B12" s="3" t="s">
        <v>18</v>
      </c>
    </row>
    <row r="13" spans="1:2" ht="21.95" customHeight="1">
      <c r="A13" s="2" t="s">
        <v>19</v>
      </c>
      <c r="B13" s="3" t="s">
        <v>20</v>
      </c>
    </row>
    <row r="14" spans="1:2" ht="21.95" customHeight="1">
      <c r="A14" s="2" t="s">
        <v>21</v>
      </c>
      <c r="B14" s="3" t="s">
        <v>22</v>
      </c>
    </row>
    <row r="15" spans="1:2" ht="21.95" customHeight="1">
      <c r="A15" s="2" t="s">
        <v>23</v>
      </c>
      <c r="B15" s="3" t="s">
        <v>24</v>
      </c>
    </row>
    <row r="16" spans="1:2" ht="21.95" customHeight="1">
      <c r="A16" s="2" t="s">
        <v>25</v>
      </c>
      <c r="B16" s="3" t="s">
        <v>26</v>
      </c>
    </row>
    <row r="18" spans="1:1" ht="18.75">
      <c r="A18" s="1" t="s">
        <v>27</v>
      </c>
    </row>
    <row r="19" spans="1:1">
      <c r="A19" s="3" t="s">
        <v>28</v>
      </c>
    </row>
    <row r="20" spans="1:1">
      <c r="A20" s="3" t="s">
        <v>29</v>
      </c>
    </row>
    <row r="21" spans="1:1">
      <c r="A21" s="3" t="s">
        <v>30</v>
      </c>
    </row>
    <row r="22" spans="1:1">
      <c r="A22" s="3" t="s">
        <v>31</v>
      </c>
    </row>
    <row r="24" spans="1:1" ht="18.75">
      <c r="A24" s="1" t="s">
        <v>32</v>
      </c>
    </row>
    <row r="25" spans="1:1">
      <c r="A25" s="3" t="s">
        <v>33</v>
      </c>
    </row>
    <row r="26" spans="1:1">
      <c r="A26" s="3" t="s">
        <v>34</v>
      </c>
    </row>
    <row r="27" spans="1:1">
      <c r="A27" s="3" t="s">
        <v>35</v>
      </c>
    </row>
    <row r="28" spans="1:1">
      <c r="A28" s="3" t="s">
        <v>36</v>
      </c>
    </row>
    <row r="29" spans="1:1">
      <c r="A29" s="3" t="s">
        <v>37</v>
      </c>
    </row>
    <row r="30" spans="1:1">
      <c r="A30" s="3" t="s">
        <v>38</v>
      </c>
    </row>
    <row r="31" spans="1:1">
      <c r="A31" s="3" t="s">
        <v>39</v>
      </c>
    </row>
    <row r="32" spans="1:1">
      <c r="A32" s="3" t="s">
        <v>40</v>
      </c>
    </row>
    <row r="33" spans="1:1">
      <c r="A33" s="3" t="s">
        <v>41</v>
      </c>
    </row>
    <row r="34" spans="1:1">
      <c r="A34" s="3" t="s">
        <v>42</v>
      </c>
    </row>
    <row r="36" spans="1:1">
      <c r="A36" s="4" t="s">
        <v>43</v>
      </c>
    </row>
  </sheetData>
  <mergeCells count="2">
    <mergeCell ref="A2:B2"/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9"/>
  <sheetViews>
    <sheetView workbookViewId="0"/>
  </sheetViews>
  <sheetFormatPr defaultRowHeight="15"/>
  <cols>
    <col min="1" max="1" width="58" customWidth="1"/>
    <col min="2" max="3" width="18" customWidth="1"/>
    <col min="4" max="4" width="6" customWidth="1"/>
    <col min="5" max="5" width="60" customWidth="1"/>
  </cols>
  <sheetData>
    <row r="1" spans="1:5" ht="24.95" customHeight="1">
      <c r="A1" s="24" t="s">
        <v>44</v>
      </c>
      <c r="B1" s="23"/>
      <c r="C1" s="23"/>
      <c r="D1" s="23"/>
      <c r="E1" s="23"/>
    </row>
    <row r="2" spans="1:5" ht="32.1" customHeight="1">
      <c r="A2" s="22" t="s">
        <v>1</v>
      </c>
      <c r="B2" s="23"/>
      <c r="C2" s="23"/>
      <c r="D2" s="23"/>
      <c r="E2" s="23"/>
    </row>
    <row r="4" spans="1:5">
      <c r="A4" s="25" t="s">
        <v>45</v>
      </c>
      <c r="B4" s="23"/>
      <c r="C4" s="23"/>
      <c r="D4" s="23"/>
      <c r="E4" s="23"/>
    </row>
    <row r="5" spans="1:5">
      <c r="A5" s="5" t="s">
        <v>46</v>
      </c>
      <c r="B5" s="6">
        <v>50</v>
      </c>
      <c r="C5" s="6">
        <v>1976</v>
      </c>
    </row>
    <row r="6" spans="1:5">
      <c r="A6" s="5" t="s">
        <v>47</v>
      </c>
      <c r="B6" s="6">
        <v>68</v>
      </c>
      <c r="C6" s="6">
        <v>8</v>
      </c>
    </row>
    <row r="7" spans="1:5">
      <c r="A7" s="5" t="s">
        <v>48</v>
      </c>
      <c r="B7" s="6">
        <v>92</v>
      </c>
    </row>
    <row r="8" spans="1:5">
      <c r="A8" s="5" t="s">
        <v>49</v>
      </c>
      <c r="B8" s="7">
        <v>760000</v>
      </c>
    </row>
    <row r="9" spans="1:5">
      <c r="A9" s="5" t="s">
        <v>50</v>
      </c>
      <c r="B9" s="7">
        <v>586000</v>
      </c>
    </row>
    <row r="10" spans="1:5">
      <c r="A10" s="5" t="s">
        <v>51</v>
      </c>
      <c r="B10" s="7">
        <v>29000</v>
      </c>
    </row>
    <row r="11" spans="1:5">
      <c r="A11" s="5" t="s">
        <v>52</v>
      </c>
      <c r="B11" s="7">
        <v>12000</v>
      </c>
    </row>
    <row r="12" spans="1:5">
      <c r="A12" s="5" t="s">
        <v>53</v>
      </c>
      <c r="B12" s="6">
        <v>5</v>
      </c>
      <c r="C12" s="6">
        <v>10</v>
      </c>
    </row>
    <row r="13" spans="1:5">
      <c r="A13" s="5" t="s">
        <v>54</v>
      </c>
      <c r="B13" s="6">
        <v>1</v>
      </c>
    </row>
    <row r="14" spans="1:5">
      <c r="A14" s="5" t="s">
        <v>55</v>
      </c>
      <c r="B14" s="7">
        <v>1195</v>
      </c>
      <c r="C14" s="7">
        <v>1462</v>
      </c>
    </row>
    <row r="15" spans="1:5">
      <c r="A15" s="5" t="s">
        <v>56</v>
      </c>
      <c r="B15" s="8">
        <v>0.03</v>
      </c>
    </row>
    <row r="16" spans="1:5" ht="30">
      <c r="A16" s="5" t="s">
        <v>57</v>
      </c>
      <c r="B16" s="6">
        <v>2</v>
      </c>
    </row>
    <row r="17" spans="1:5">
      <c r="A17" s="5" t="s">
        <v>58</v>
      </c>
      <c r="B17" s="7">
        <v>35000</v>
      </c>
    </row>
    <row r="18" spans="1:5">
      <c r="A18" s="5" t="s">
        <v>59</v>
      </c>
      <c r="B18" s="6">
        <v>25</v>
      </c>
    </row>
    <row r="19" spans="1:5" ht="30">
      <c r="A19" s="5" t="s">
        <v>60</v>
      </c>
      <c r="B19" s="6">
        <v>365</v>
      </c>
    </row>
    <row r="20" spans="1:5" ht="30" customHeight="1">
      <c r="A20" s="26" t="s">
        <v>61</v>
      </c>
      <c r="B20" s="23"/>
      <c r="C20" s="23"/>
      <c r="D20" s="23"/>
      <c r="E20" s="23"/>
    </row>
    <row r="21" spans="1:5">
      <c r="A21" s="25" t="s">
        <v>62</v>
      </c>
      <c r="B21" s="23"/>
      <c r="C21" s="23"/>
      <c r="D21" s="23"/>
      <c r="E21" s="23"/>
    </row>
    <row r="22" spans="1:5">
      <c r="A22" s="5" t="s">
        <v>63</v>
      </c>
      <c r="B22" s="9">
        <f>B7-B5</f>
        <v>42</v>
      </c>
    </row>
    <row r="23" spans="1:5">
      <c r="A23" s="5" t="s">
        <v>64</v>
      </c>
      <c r="B23" s="10">
        <f>B14*'P-Parametri'!$B$25</f>
        <v>15535</v>
      </c>
    </row>
    <row r="24" spans="1:5">
      <c r="A24" s="5" t="s">
        <v>65</v>
      </c>
      <c r="B24" s="10">
        <f>C14*'P-Parametri'!$B$25</f>
        <v>19006</v>
      </c>
    </row>
    <row r="25" spans="1:5">
      <c r="A25" s="5" t="s">
        <v>66</v>
      </c>
      <c r="B25" s="11">
        <f>(B6+C6/12)-B5</f>
        <v>18.666666666666671</v>
      </c>
    </row>
    <row r="26" spans="1:5">
      <c r="A26" s="5" t="s">
        <v>67</v>
      </c>
      <c r="B26" s="9">
        <f>IF(B25=INT(B25),B25-1,INT(B25))</f>
        <v>18</v>
      </c>
    </row>
    <row r="27" spans="1:5">
      <c r="A27" s="5" t="s">
        <v>68</v>
      </c>
      <c r="B27" s="11">
        <f>IF(B25=INT(B25),1,1-(B25-INT(B25)))</f>
        <v>0.3333333333333286</v>
      </c>
    </row>
    <row r="28" spans="1:5">
      <c r="A28" s="5" t="s">
        <v>69</v>
      </c>
      <c r="B28" s="12">
        <f>B9/B8</f>
        <v>0.77105263157894732</v>
      </c>
    </row>
    <row r="29" spans="1:5">
      <c r="A29" s="5" t="s">
        <v>70</v>
      </c>
      <c r="B29" s="12">
        <f>(B8-B9)/B8</f>
        <v>0.22894736842105262</v>
      </c>
    </row>
    <row r="30" spans="1:5">
      <c r="A30" s="5" t="s">
        <v>71</v>
      </c>
      <c r="B30" s="10">
        <f>((B11*(1-'P-Parametri'!$B$22))+0)-(MAX(0,(IF(((B11*(1-'P-Parametri'!$B$22))+0)&lt;='P-Parametri'!$B$6,'P-Parametri'!$C$6*((B11*(1-'P-Parametri'!$B$22))+0),IF(((B11*(1-'P-Parametri'!$B$22))+0)&lt;='P-Parametri'!$B$7,'P-Parametri'!$B$9+'P-Parametri'!$C$7*(((B11*(1-'P-Parametri'!$B$22))+0)-'P-Parametri'!$B$6),'P-Parametri'!$B$10+'P-Parametri'!$C$8*(((B11*(1-'P-Parametri'!$B$22))+0)-'P-Parametri'!$B$7))))-(IF(((B11*(1-'P-Parametri'!$B$22))+0)&lt;='P-Parametri'!$C$12,'P-Parametri'!$B$12,IF(((B11*(1-'P-Parametri'!$B$22))+0)&lt;='P-Parametri'!$B$6,'P-Parametri'!$B$13+'P-Parametri'!$C$13*('P-Parametri'!$B$6-((B11*(1-'P-Parametri'!$B$22))+0))/'P-Parametri'!$D$13,IF(((B11*(1-'P-Parametri'!$B$22))+0)&lt;='P-Parametri'!$B$7,'P-Parametri'!$B$14*('P-Parametri'!$B$7-((B11*(1-'P-Parametri'!$B$22))+0))/'P-Parametri'!$C$14,0))))-(IF((B11*(1-'P-Parametri'!$B$22))&gt;0,IF(((B11*(1-'P-Parametri'!$B$22))+0)&lt;='P-Parametri'!$C$21,0,IF(((B11*(1-'P-Parametri'!$B$22))+0)&lt;='P-Parametri'!$D$21,'P-Parametri'!$B$21,IF(((B11*(1-'P-Parametri'!$B$22))+0)&lt;'P-Parametri'!$E$21,'P-Parametri'!$B$21*('P-Parametri'!$E$21-((B11*(1-'P-Parametri'!$B$22))+0))/('P-Parametri'!$E$21-'P-Parametri'!$D$21),0))),0))))-(IF(MAX(0,(IF(((B11*(1-'P-Parametri'!$B$22))+0)&lt;='P-Parametri'!$B$6,'P-Parametri'!$C$6*((B11*(1-'P-Parametri'!$B$22))+0),IF(((B11*(1-'P-Parametri'!$B$22))+0)&lt;='P-Parametri'!$B$7,'P-Parametri'!$B$9+'P-Parametri'!$C$7*(((B11*(1-'P-Parametri'!$B$22))+0)-'P-Parametri'!$B$6),'P-Parametri'!$B$10+'P-Parametri'!$C$8*(((B11*(1-'P-Parametri'!$B$22))+0)-'P-Parametri'!$B$7))))-(IF(((B11*(1-'P-Parametri'!$B$22))+0)&lt;='P-Parametri'!$C$12,'P-Parametri'!$B$12,IF(((B11*(1-'P-Parametri'!$B$22))+0)&lt;='P-Parametri'!$B$6,'P-Parametri'!$B$13+'P-Parametri'!$C$13*('P-Parametri'!$B$6-((B11*(1-'P-Parametri'!$B$22))+0))/'P-Parametri'!$D$13,IF(((B11*(1-'P-Parametri'!$B$22))+0)&lt;='P-Parametri'!$B$7,'P-Parametri'!$B$14*('P-Parametri'!$B$7-((B11*(1-'P-Parametri'!$B$22))+0))/'P-Parametri'!$C$14,0))))-(IF((B11*(1-'P-Parametri'!$B$22))&gt;0,IF(((B11*(1-'P-Parametri'!$B$22))+0)&lt;='P-Parametri'!$C$21,0,IF(((B11*(1-'P-Parametri'!$B$22))+0)&lt;='P-Parametri'!$D$21,'P-Parametri'!$B$21,IF(((B11*(1-'P-Parametri'!$B$22))+0)&lt;'P-Parametri'!$E$21,'P-Parametri'!$B$21*('P-Parametri'!$E$21-((B11*(1-'P-Parametri'!$B$22))+0))/('P-Parametri'!$E$21-'P-Parametri'!$D$21),0))),0)))&gt;0,'P-Parametri'!$B$11*((B11*(1-'P-Parametri'!$B$22))+0),0))+(IF(AND(((B11*(1-'P-Parametri'!$B$22))+0)&lt;='P-Parametri'!$C$18,(IF(((B11*(1-'P-Parametri'!$B$22))+0)&lt;='P-Parametri'!$B$6,'P-Parametri'!$C$6*((B11*(1-'P-Parametri'!$B$22))+0),IF(((B11*(1-'P-Parametri'!$B$22))+0)&lt;='P-Parametri'!$B$7,'P-Parametri'!$B$9+'P-Parametri'!$C$7*(((B11*(1-'P-Parametri'!$B$22))+0)-'P-Parametri'!$B$6),'P-Parametri'!$B$10+'P-Parametri'!$C$8*(((B11*(1-'P-Parametri'!$B$22))+0)-'P-Parametri'!$B$7))))&gt;(IF(((B11*(1-'P-Parametri'!$B$22))+0)&lt;='P-Parametri'!$C$12,'P-Parametri'!$B$12,IF(((B11*(1-'P-Parametri'!$B$22))+0)&lt;='P-Parametri'!$B$6,'P-Parametri'!$B$13+'P-Parametri'!$C$13*('P-Parametri'!$B$6-((B11*(1-'P-Parametri'!$B$22))+0))/'P-Parametri'!$D$13,IF(((B11*(1-'P-Parametri'!$B$22))+0)&lt;='P-Parametri'!$B$7,'P-Parametri'!$B$14*('P-Parametri'!$B$7-((B11*(1-'P-Parametri'!$B$22))+0))/'P-Parametri'!$C$14,0))))-'P-Parametri'!$D$18),'P-Parametri'!$B$18,0))+(IF((B11*(1-'P-Parametri'!$B$22))&gt;0,IF(((B11*(1-'P-Parametri'!$B$22))+0)&gt;'P-Parametri'!$D$20,0,IF(((B11*(1-'P-Parametri'!$B$22))+0)&lt;='P-Parametri'!$B$20,'P-Parametri'!$B$19*(B11*(1-'P-Parametri'!$B$22)),IF(((B11*(1-'P-Parametri'!$B$22))+0)&lt;='P-Parametri'!$C$20,'P-Parametri'!$C$19*(B11*(1-'P-Parametri'!$B$22)),'P-Parametri'!$D$19*(B11*(1-'P-Parametri'!$B$22))))),0))</f>
        <v>11905.451600000002</v>
      </c>
    </row>
    <row r="31" spans="1:5">
      <c r="A31" s="5" t="s">
        <v>72</v>
      </c>
      <c r="B31" s="13">
        <f>B30/B11</f>
        <v>0.99212096666666683</v>
      </c>
    </row>
    <row r="32" spans="1:5">
      <c r="A32" s="5" t="s">
        <v>73</v>
      </c>
      <c r="B32" s="10">
        <f>(('P-Parametri'!$B$24*B11)*(1+'P-Parametri'!$B$26)^(B25-B13-B12+1)*(IF('P-Parametri'!$B$26=0,B12,((1+'P-Parametri'!$B$26)^B12-1)/'P-Parametri'!$B$26)))*'P-Parametri'!$B$27*(1-'P-Parametri'!$B$28)</f>
        <v>887.44510483933141</v>
      </c>
    </row>
    <row r="33" spans="1:5">
      <c r="A33" s="5" t="s">
        <v>74</v>
      </c>
      <c r="B33" s="12">
        <f>B10/B8</f>
        <v>3.8157894736842106E-2</v>
      </c>
    </row>
    <row r="34" spans="1:5">
      <c r="A34" s="5" t="s">
        <v>75</v>
      </c>
      <c r="B34" s="12">
        <f>(B10/(1-'P-Parametri'!$B$31*B29))/B8</f>
        <v>4.0573059488499638E-2</v>
      </c>
    </row>
    <row r="35" spans="1:5">
      <c r="A35" s="5" t="s">
        <v>76</v>
      </c>
      <c r="B35" s="12">
        <f>(B10/(1-'P-Parametri'!$B$31*B29)+'P-Parametri'!$B$32*((B8-B10/(1-'P-Parametri'!$B$31*B29))*(1+B15)))/B8</f>
        <v>4.2549478985953328E-2</v>
      </c>
    </row>
    <row r="37" spans="1:5" ht="30" customHeight="1">
      <c r="A37" s="26" t="s">
        <v>77</v>
      </c>
      <c r="B37" s="23"/>
      <c r="C37" s="23"/>
      <c r="D37" s="23"/>
      <c r="E37" s="23"/>
    </row>
    <row r="38" spans="1:5" ht="30" customHeight="1">
      <c r="A38" s="26" t="s">
        <v>78</v>
      </c>
      <c r="B38" s="23"/>
      <c r="C38" s="23"/>
      <c r="D38" s="23"/>
      <c r="E38" s="23"/>
    </row>
    <row r="39" spans="1:5" ht="30" customHeight="1">
      <c r="A39" s="26" t="s">
        <v>79</v>
      </c>
      <c r="B39" s="23"/>
      <c r="C39" s="23"/>
      <c r="D39" s="23"/>
      <c r="E39" s="23"/>
    </row>
  </sheetData>
  <mergeCells count="8">
    <mergeCell ref="A2:E2"/>
    <mergeCell ref="A1:E1"/>
    <mergeCell ref="A37:E37"/>
    <mergeCell ref="A21:E21"/>
    <mergeCell ref="A39:E39"/>
    <mergeCell ref="A4:E4"/>
    <mergeCell ref="A20:E20"/>
    <mergeCell ref="A38:E38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7"/>
  <sheetViews>
    <sheetView workbookViewId="0"/>
  </sheetViews>
  <sheetFormatPr defaultRowHeight="15"/>
  <cols>
    <col min="1" max="1" width="58" customWidth="1"/>
    <col min="2" max="5" width="16" customWidth="1"/>
    <col min="6" max="6" width="40" customWidth="1"/>
  </cols>
  <sheetData>
    <row r="1" spans="1:6" ht="24.95" customHeight="1">
      <c r="A1" s="24" t="s">
        <v>80</v>
      </c>
      <c r="B1" s="23"/>
      <c r="C1" s="23"/>
      <c r="D1" s="23"/>
      <c r="E1" s="23"/>
      <c r="F1" s="23"/>
    </row>
    <row r="2" spans="1:6" ht="32.1" customHeight="1">
      <c r="A2" s="22" t="s">
        <v>1</v>
      </c>
      <c r="B2" s="23"/>
      <c r="C2" s="23"/>
      <c r="D2" s="23"/>
      <c r="E2" s="23"/>
      <c r="F2" s="23"/>
    </row>
    <row r="3" spans="1:6" ht="30" customHeight="1">
      <c r="A3" s="26" t="s">
        <v>81</v>
      </c>
      <c r="B3" s="23"/>
      <c r="C3" s="23"/>
      <c r="D3" s="23"/>
      <c r="E3" s="23"/>
      <c r="F3" s="23"/>
    </row>
    <row r="5" spans="1:6">
      <c r="A5" s="25" t="s">
        <v>82</v>
      </c>
      <c r="B5" s="23"/>
      <c r="C5" s="23"/>
      <c r="D5" s="23"/>
      <c r="E5" s="23"/>
      <c r="F5" s="23"/>
    </row>
    <row r="6" spans="1:6">
      <c r="A6" s="5" t="s">
        <v>83</v>
      </c>
      <c r="B6" s="7">
        <v>28000</v>
      </c>
      <c r="C6" s="8">
        <v>0.23</v>
      </c>
    </row>
    <row r="7" spans="1:6">
      <c r="A7" s="5" t="s">
        <v>84</v>
      </c>
      <c r="B7" s="7">
        <v>50000</v>
      </c>
      <c r="C7" s="8">
        <v>0.33</v>
      </c>
    </row>
    <row r="8" spans="1:6">
      <c r="A8" s="5" t="s">
        <v>85</v>
      </c>
      <c r="C8" s="8">
        <v>0.43</v>
      </c>
    </row>
    <row r="9" spans="1:6">
      <c r="A9" s="5" t="s">
        <v>86</v>
      </c>
      <c r="B9" s="10">
        <f>B6*C6</f>
        <v>6440</v>
      </c>
    </row>
    <row r="10" spans="1:6">
      <c r="A10" s="5" t="s">
        <v>87</v>
      </c>
      <c r="B10" s="10">
        <f>B9+(B7-B6)*C7</f>
        <v>13700</v>
      </c>
    </row>
    <row r="11" spans="1:6">
      <c r="A11" s="5" t="s">
        <v>88</v>
      </c>
      <c r="B11" s="8">
        <v>0.02</v>
      </c>
    </row>
    <row r="12" spans="1:6">
      <c r="A12" s="5" t="s">
        <v>89</v>
      </c>
      <c r="B12" s="7">
        <v>1955</v>
      </c>
      <c r="C12" s="7">
        <v>15000</v>
      </c>
    </row>
    <row r="13" spans="1:6" ht="30">
      <c r="A13" s="5" t="s">
        <v>90</v>
      </c>
      <c r="B13" s="7">
        <v>1910</v>
      </c>
      <c r="C13" s="7">
        <v>1190</v>
      </c>
      <c r="D13" s="7">
        <v>13000</v>
      </c>
    </row>
    <row r="14" spans="1:6">
      <c r="A14" s="5" t="s">
        <v>91</v>
      </c>
      <c r="B14" s="7">
        <v>1910</v>
      </c>
      <c r="C14" s="7">
        <v>22000</v>
      </c>
    </row>
    <row r="15" spans="1:6">
      <c r="A15" s="5" t="s">
        <v>92</v>
      </c>
      <c r="B15" s="7">
        <v>1955</v>
      </c>
      <c r="C15" s="7">
        <v>8500</v>
      </c>
    </row>
    <row r="16" spans="1:6" ht="30">
      <c r="A16" s="5" t="s">
        <v>93</v>
      </c>
      <c r="B16" s="7">
        <v>700</v>
      </c>
      <c r="C16" s="7">
        <v>1255</v>
      </c>
      <c r="D16" s="7">
        <v>19500</v>
      </c>
    </row>
    <row r="17" spans="1:6">
      <c r="A17" s="5" t="s">
        <v>94</v>
      </c>
      <c r="B17" s="7">
        <v>700</v>
      </c>
      <c r="C17" s="7">
        <v>22000</v>
      </c>
    </row>
    <row r="18" spans="1:6">
      <c r="A18" s="5" t="s">
        <v>95</v>
      </c>
      <c r="B18" s="7">
        <v>1200</v>
      </c>
      <c r="C18" s="7">
        <v>15000</v>
      </c>
      <c r="D18" s="7">
        <v>75</v>
      </c>
    </row>
    <row r="19" spans="1:6">
      <c r="A19" s="5" t="s">
        <v>96</v>
      </c>
      <c r="B19" s="8">
        <v>7.0999999999999994E-2</v>
      </c>
      <c r="C19" s="8">
        <v>5.2999999999999999E-2</v>
      </c>
      <c r="D19" s="8">
        <v>4.8000000000000001E-2</v>
      </c>
    </row>
    <row r="20" spans="1:6">
      <c r="A20" s="5" t="s">
        <v>97</v>
      </c>
      <c r="B20" s="7">
        <v>8500</v>
      </c>
      <c r="C20" s="7">
        <v>15000</v>
      </c>
      <c r="D20" s="7">
        <v>20000</v>
      </c>
    </row>
    <row r="21" spans="1:6">
      <c r="A21" s="5" t="s">
        <v>98</v>
      </c>
      <c r="B21" s="7">
        <v>1000</v>
      </c>
      <c r="C21" s="7">
        <v>20000</v>
      </c>
      <c r="D21" s="7">
        <v>32000</v>
      </c>
      <c r="E21" s="7">
        <v>40000</v>
      </c>
    </row>
    <row r="22" spans="1:6">
      <c r="A22" s="5" t="s">
        <v>99</v>
      </c>
      <c r="B22" s="8">
        <v>9.1899999999999996E-2</v>
      </c>
    </row>
    <row r="23" spans="1:6">
      <c r="A23" s="25" t="s">
        <v>100</v>
      </c>
      <c r="B23" s="23"/>
      <c r="C23" s="23"/>
      <c r="D23" s="23"/>
      <c r="E23" s="23"/>
      <c r="F23" s="23"/>
    </row>
    <row r="24" spans="1:6">
      <c r="A24" s="5" t="s">
        <v>101</v>
      </c>
      <c r="B24" s="8">
        <v>0.33</v>
      </c>
    </row>
    <row r="25" spans="1:6">
      <c r="A25" s="5" t="s">
        <v>102</v>
      </c>
      <c r="B25" s="6">
        <v>13</v>
      </c>
    </row>
    <row r="26" spans="1:6">
      <c r="A26" s="5" t="s">
        <v>103</v>
      </c>
      <c r="B26" s="8">
        <v>6.0000000000000001E-3</v>
      </c>
    </row>
    <row r="27" spans="1:6">
      <c r="A27" s="5" t="s">
        <v>104</v>
      </c>
      <c r="B27" s="14">
        <v>5.9520000000000003E-2</v>
      </c>
    </row>
    <row r="28" spans="1:6">
      <c r="A28" s="5" t="s">
        <v>105</v>
      </c>
      <c r="B28" s="14">
        <v>0.31435999999999997</v>
      </c>
    </row>
    <row r="29" spans="1:6">
      <c r="A29" s="5" t="s">
        <v>106</v>
      </c>
      <c r="B29" s="6">
        <v>20</v>
      </c>
    </row>
    <row r="30" spans="1:6">
      <c r="A30" s="25" t="s">
        <v>107</v>
      </c>
      <c r="B30" s="23"/>
      <c r="C30" s="23"/>
      <c r="D30" s="23"/>
      <c r="E30" s="23"/>
      <c r="F30" s="23"/>
    </row>
    <row r="31" spans="1:6">
      <c r="A31" s="5" t="s">
        <v>108</v>
      </c>
      <c r="B31" s="8">
        <v>0.26</v>
      </c>
    </row>
    <row r="32" spans="1:6">
      <c r="A32" s="5" t="s">
        <v>109</v>
      </c>
      <c r="B32" s="8">
        <v>2E-3</v>
      </c>
    </row>
    <row r="33" spans="1:6">
      <c r="A33" s="25" t="s">
        <v>110</v>
      </c>
      <c r="B33" s="23"/>
      <c r="C33" s="23"/>
      <c r="D33" s="23"/>
      <c r="E33" s="23"/>
      <c r="F33" s="23"/>
    </row>
    <row r="34" spans="1:6">
      <c r="A34" s="5" t="s">
        <v>111</v>
      </c>
      <c r="B34" s="8">
        <v>-0.35</v>
      </c>
      <c r="C34" s="8">
        <v>-0.2</v>
      </c>
    </row>
    <row r="35" spans="1:6">
      <c r="A35" s="5" t="s">
        <v>112</v>
      </c>
      <c r="B35" s="6">
        <v>1</v>
      </c>
      <c r="C35" s="6">
        <v>2</v>
      </c>
    </row>
    <row r="36" spans="1:6">
      <c r="A36" s="5" t="s">
        <v>113</v>
      </c>
      <c r="B36" s="6">
        <v>21</v>
      </c>
      <c r="C36" s="6">
        <v>22</v>
      </c>
    </row>
    <row r="37" spans="1:6">
      <c r="A37" s="5" t="s">
        <v>114</v>
      </c>
      <c r="B37" s="6">
        <v>41</v>
      </c>
      <c r="C37" s="6">
        <v>42</v>
      </c>
    </row>
    <row r="38" spans="1:6">
      <c r="A38" s="25" t="s">
        <v>115</v>
      </c>
      <c r="B38" s="23"/>
      <c r="C38" s="23"/>
      <c r="D38" s="23"/>
      <c r="E38" s="23"/>
      <c r="F38" s="23"/>
    </row>
    <row r="39" spans="1:6">
      <c r="A39" s="5" t="s">
        <v>116</v>
      </c>
      <c r="B39" s="7">
        <v>25164</v>
      </c>
    </row>
    <row r="40" spans="1:6">
      <c r="A40" s="5" t="s">
        <v>117</v>
      </c>
      <c r="B40" s="7">
        <v>5500</v>
      </c>
      <c r="C40" s="7">
        <v>8500</v>
      </c>
    </row>
    <row r="41" spans="1:6" ht="30">
      <c r="A41" s="5" t="s">
        <v>118</v>
      </c>
      <c r="B41" s="6">
        <v>42045</v>
      </c>
      <c r="C41" s="6">
        <v>9592</v>
      </c>
      <c r="D41" s="6">
        <v>10192</v>
      </c>
    </row>
    <row r="42" spans="1:6">
      <c r="A42" s="5" t="s">
        <v>119</v>
      </c>
      <c r="B42" s="8">
        <v>2.8000000000000001E-2</v>
      </c>
    </row>
    <row r="44" spans="1:6">
      <c r="A44" s="25" t="s">
        <v>120</v>
      </c>
      <c r="B44" s="23"/>
      <c r="C44" s="23"/>
      <c r="D44" s="23"/>
      <c r="E44" s="23"/>
      <c r="F44" s="23"/>
    </row>
    <row r="45" spans="1:6">
      <c r="A45" s="5" t="s">
        <v>121</v>
      </c>
      <c r="B45" s="8">
        <v>0.01</v>
      </c>
      <c r="C45" s="8">
        <v>0.02</v>
      </c>
      <c r="D45" s="8">
        <v>0.03</v>
      </c>
    </row>
    <row r="46" spans="1:6">
      <c r="A46" s="5" t="s">
        <v>122</v>
      </c>
      <c r="B46" s="15" t="s">
        <v>123</v>
      </c>
      <c r="C46" s="15" t="s">
        <v>124</v>
      </c>
      <c r="D46" s="15" t="s">
        <v>125</v>
      </c>
      <c r="E46" s="15" t="s">
        <v>126</v>
      </c>
    </row>
    <row r="47" spans="1:6">
      <c r="A47" s="5" t="s">
        <v>127</v>
      </c>
      <c r="B47" s="6">
        <v>0</v>
      </c>
      <c r="C47" s="9">
        <f>B35</f>
        <v>1</v>
      </c>
      <c r="D47" s="9">
        <f>B36</f>
        <v>21</v>
      </c>
      <c r="E47" s="9">
        <f>B37</f>
        <v>41</v>
      </c>
    </row>
    <row r="48" spans="1:6">
      <c r="A48" s="5" t="s">
        <v>128</v>
      </c>
      <c r="B48" s="6">
        <v>0</v>
      </c>
      <c r="C48" s="9">
        <f>C35</f>
        <v>2</v>
      </c>
      <c r="D48" s="9">
        <f>C36</f>
        <v>22</v>
      </c>
      <c r="E48" s="9">
        <f>C37</f>
        <v>42</v>
      </c>
    </row>
    <row r="49" spans="1:6">
      <c r="A49" s="5" t="s">
        <v>129</v>
      </c>
    </row>
    <row r="50" spans="1:6">
      <c r="A50" s="5" t="s">
        <v>130</v>
      </c>
      <c r="B50" s="12">
        <f>IF(B$47=0,B$45,((1+B$45)^'1-Input'!$B$22/((1+$B$34)*(1+$C$34)))^(1/('1-Input'!$B$22-2))-1)</f>
        <v>0.01</v>
      </c>
      <c r="C50" s="12">
        <f>IF(C$47=0,B$45,((1+B$45)^'1-Input'!$B$22/((1+$B$34)*(1+$C$34)))^(1/('1-Input'!$B$22-2))-1)</f>
        <v>2.7158250435358244E-2</v>
      </c>
      <c r="D50" s="12">
        <f>IF(D$47=0,B$45,((1+B$45)^'1-Input'!$B$22/((1+$B$34)*(1+$C$34)))^(1/('1-Input'!$B$22-2))-1)</f>
        <v>2.7158250435358244E-2</v>
      </c>
      <c r="E50" s="12">
        <f>IF(E$47=0,B$45,((1+B$45)^'1-Input'!$B$22/((1+$B$34)*(1+$C$34)))^(1/('1-Input'!$B$22-2))-1)</f>
        <v>2.7158250435358244E-2</v>
      </c>
    </row>
    <row r="51" spans="1:6">
      <c r="A51" s="5" t="s">
        <v>131</v>
      </c>
      <c r="B51" s="12">
        <f>IF(B$47=0,C$45,((1+C$45)^'1-Input'!$B$22/((1+$B$34)*(1+$C$34)))^(1/('1-Input'!$B$22-2))-1)</f>
        <v>0.02</v>
      </c>
      <c r="C51" s="12">
        <f>IF(C$47=0,C$45,((1+C$45)^'1-Input'!$B$22/((1+$B$34)*(1+$C$34)))^(1/('1-Input'!$B$22-2))-1)</f>
        <v>3.7839263201876694E-2</v>
      </c>
      <c r="D51" s="12">
        <f>IF(D$47=0,C$45,((1+C$45)^'1-Input'!$B$22/((1+$B$34)*(1+$C$34)))^(1/('1-Input'!$B$22-2))-1)</f>
        <v>3.7839263201876694E-2</v>
      </c>
      <c r="E51" s="12">
        <f>IF(E$47=0,C$45,((1+C$45)^'1-Input'!$B$22/((1+$B$34)*(1+$C$34)))^(1/('1-Input'!$B$22-2))-1)</f>
        <v>3.7839263201876694E-2</v>
      </c>
    </row>
    <row r="52" spans="1:6">
      <c r="A52" s="5" t="s">
        <v>132</v>
      </c>
      <c r="B52" s="12">
        <f>IF(B$47=0,D$45,((1+D$45)^'1-Input'!$B$22/((1+$B$34)*(1+$C$34)))^(1/('1-Input'!$B$22-2))-1)</f>
        <v>0.03</v>
      </c>
      <c r="C52" s="12">
        <f>IF(C$47=0,D$45,((1+D$45)^'1-Input'!$B$22/((1+$B$34)*(1+$C$34)))^(1/('1-Input'!$B$22-2))-1)</f>
        <v>4.8525513124279884E-2</v>
      </c>
      <c r="D52" s="12">
        <f>IF(D$47=0,D$45,((1+D$45)^'1-Input'!$B$22/((1+$B$34)*(1+$C$34)))^(1/('1-Input'!$B$22-2))-1)</f>
        <v>4.8525513124279884E-2</v>
      </c>
      <c r="E52" s="12">
        <f>IF(E$47=0,D$45,((1+D$45)^'1-Input'!$B$22/((1+$B$34)*(1+$C$34)))^(1/('1-Input'!$B$22-2))-1)</f>
        <v>4.8525513124279884E-2</v>
      </c>
    </row>
    <row r="54" spans="1:6" ht="30" customHeight="1">
      <c r="A54" s="26" t="s">
        <v>133</v>
      </c>
      <c r="B54" s="23"/>
      <c r="C54" s="23"/>
      <c r="D54" s="23"/>
      <c r="E54" s="23"/>
      <c r="F54" s="23"/>
    </row>
    <row r="55" spans="1:6" ht="45" customHeight="1">
      <c r="A55" s="26" t="s">
        <v>134</v>
      </c>
      <c r="B55" s="23"/>
      <c r="C55" s="23"/>
      <c r="D55" s="23"/>
      <c r="E55" s="23"/>
      <c r="F55" s="23"/>
    </row>
    <row r="56" spans="1:6" ht="45" customHeight="1">
      <c r="A56" s="26" t="s">
        <v>135</v>
      </c>
      <c r="B56" s="23"/>
      <c r="C56" s="23"/>
      <c r="D56" s="23"/>
      <c r="E56" s="23"/>
      <c r="F56" s="23"/>
    </row>
    <row r="57" spans="1:6" ht="15" customHeight="1">
      <c r="A57" s="26" t="s">
        <v>136</v>
      </c>
      <c r="B57" s="23"/>
      <c r="C57" s="23"/>
      <c r="D57" s="23"/>
      <c r="E57" s="23"/>
      <c r="F57" s="23"/>
    </row>
  </sheetData>
  <mergeCells count="13">
    <mergeCell ref="A57:F57"/>
    <mergeCell ref="A1:F1"/>
    <mergeCell ref="A23:F23"/>
    <mergeCell ref="A5:F5"/>
    <mergeCell ref="A56:F56"/>
    <mergeCell ref="A3:F3"/>
    <mergeCell ref="A30:F30"/>
    <mergeCell ref="A55:F55"/>
    <mergeCell ref="A38:F38"/>
    <mergeCell ref="A2:F2"/>
    <mergeCell ref="A33:F33"/>
    <mergeCell ref="A54:F54"/>
    <mergeCell ref="A44:F44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3"/>
  <sheetViews>
    <sheetView workbookViewId="0"/>
  </sheetViews>
  <sheetFormatPr defaultRowHeight="15"/>
  <cols>
    <col min="1" max="1" width="52" customWidth="1"/>
    <col min="2" max="2" width="18" customWidth="1"/>
    <col min="3" max="3" width="10" customWidth="1"/>
    <col min="4" max="4" width="16" customWidth="1"/>
    <col min="5" max="7" width="18" customWidth="1"/>
    <col min="8" max="8" width="40" customWidth="1"/>
  </cols>
  <sheetData>
    <row r="1" spans="1:8" ht="24.95" customHeight="1">
      <c r="A1" s="24" t="s">
        <v>137</v>
      </c>
      <c r="B1" s="23"/>
      <c r="C1" s="23"/>
      <c r="D1" s="23"/>
      <c r="E1" s="23"/>
      <c r="F1" s="23"/>
    </row>
    <row r="2" spans="1:8" ht="32.1" customHeight="1">
      <c r="A2" s="22" t="s">
        <v>1</v>
      </c>
      <c r="B2" s="23"/>
      <c r="C2" s="23"/>
      <c r="D2" s="23"/>
      <c r="E2" s="23"/>
      <c r="F2" s="23"/>
    </row>
    <row r="3" spans="1:8" ht="30" customHeight="1">
      <c r="A3" s="26" t="s">
        <v>138</v>
      </c>
      <c r="B3" s="23"/>
      <c r="C3" s="23"/>
      <c r="D3" s="23"/>
      <c r="E3" s="23"/>
      <c r="F3" s="23"/>
    </row>
    <row r="5" spans="1:8">
      <c r="A5" s="25" t="s">
        <v>139</v>
      </c>
      <c r="B5" s="23"/>
      <c r="C5" s="23"/>
      <c r="D5" s="23"/>
      <c r="E5" s="23"/>
      <c r="F5" s="23"/>
    </row>
    <row r="6" spans="1:8" ht="30">
      <c r="A6" s="15" t="s">
        <v>140</v>
      </c>
      <c r="B6" s="15" t="s">
        <v>141</v>
      </c>
      <c r="C6" s="15" t="s">
        <v>142</v>
      </c>
      <c r="D6" s="15" t="s">
        <v>143</v>
      </c>
      <c r="E6" s="15" t="s">
        <v>144</v>
      </c>
      <c r="F6" s="15" t="s">
        <v>145</v>
      </c>
      <c r="G6" s="15" t="s">
        <v>146</v>
      </c>
    </row>
    <row r="7" spans="1:8">
      <c r="A7" s="5" t="s">
        <v>147</v>
      </c>
      <c r="B7" s="7">
        <v>11000</v>
      </c>
      <c r="C7" s="6">
        <v>25</v>
      </c>
      <c r="D7" s="16">
        <f>'P-Parametri'!$B$42</f>
        <v>2.8000000000000001E-2</v>
      </c>
      <c r="E7" s="10">
        <f>B7*(((1+D7)^C7-1)/D7)*(1+D7)</f>
        <v>401624.47732917103</v>
      </c>
      <c r="F7" s="10">
        <f>E7-G7</f>
        <v>126624.47732917103</v>
      </c>
      <c r="G7" s="10">
        <f>B7*C7</f>
        <v>275000</v>
      </c>
    </row>
    <row r="8" spans="1:8">
      <c r="A8" s="5" t="s">
        <v>148</v>
      </c>
      <c r="B8" s="7">
        <v>48000</v>
      </c>
      <c r="C8" s="6">
        <v>0</v>
      </c>
      <c r="D8" s="16">
        <f>'P-Parametri'!$B$42</f>
        <v>2.8000000000000001E-2</v>
      </c>
      <c r="E8" s="10">
        <f>B8</f>
        <v>48000</v>
      </c>
      <c r="F8" s="10">
        <f>E8-G8</f>
        <v>0</v>
      </c>
      <c r="G8" s="10">
        <f>B8</f>
        <v>48000</v>
      </c>
    </row>
    <row r="9" spans="1:8">
      <c r="A9" s="5" t="s">
        <v>149</v>
      </c>
      <c r="B9" s="7">
        <v>263000</v>
      </c>
      <c r="C9" s="6">
        <v>6</v>
      </c>
      <c r="D9" s="16">
        <f>'P-Parametri'!$B$42</f>
        <v>2.8000000000000001E-2</v>
      </c>
      <c r="E9" s="10">
        <f>B9*(1+D9)^C9</f>
        <v>310394.79962261784</v>
      </c>
      <c r="F9" s="10">
        <f>E9-G9</f>
        <v>47394.799622617837</v>
      </c>
      <c r="G9" s="10">
        <f>B9</f>
        <v>263000</v>
      </c>
    </row>
    <row r="10" spans="1:8">
      <c r="A10" s="5" t="s">
        <v>150</v>
      </c>
      <c r="E10" s="10">
        <f>SUM(E7:E9)</f>
        <v>760019.27695178892</v>
      </c>
      <c r="F10" s="10">
        <f>SUM(F7:F9)</f>
        <v>174019.27695178887</v>
      </c>
      <c r="G10" s="10">
        <f>SUM(G7:G9)</f>
        <v>586000</v>
      </c>
    </row>
    <row r="11" spans="1:8">
      <c r="A11" s="5" t="s">
        <v>151</v>
      </c>
      <c r="B11" s="12">
        <f>F10/E10</f>
        <v>0.22896692522027651</v>
      </c>
    </row>
    <row r="12" spans="1:8" ht="30">
      <c r="A12" s="5" t="s">
        <v>152</v>
      </c>
      <c r="B12" s="10">
        <f>'1-Input'!$B$8</f>
        <v>760000</v>
      </c>
      <c r="C12" s="10">
        <f>'1-Input'!$B$9</f>
        <v>586000</v>
      </c>
      <c r="E12" s="10">
        <f>B12-E10</f>
        <v>-19.276951788924634</v>
      </c>
      <c r="G12" s="10">
        <f>C12-G10</f>
        <v>0</v>
      </c>
    </row>
    <row r="13" spans="1:8">
      <c r="A13" s="5" t="s">
        <v>153</v>
      </c>
      <c r="B13" s="12">
        <f>'1-Input'!$B$29</f>
        <v>0.22894736842105262</v>
      </c>
    </row>
    <row r="14" spans="1:8">
      <c r="A14" s="5" t="s">
        <v>154</v>
      </c>
      <c r="B14" s="13">
        <f>E9/E10</f>
        <v>0.40840385110693372</v>
      </c>
    </row>
    <row r="15" spans="1:8" ht="30" customHeight="1">
      <c r="A15" s="26" t="s">
        <v>155</v>
      </c>
      <c r="B15" s="23"/>
      <c r="C15" s="23"/>
      <c r="D15" s="23"/>
      <c r="E15" s="23"/>
      <c r="F15" s="23"/>
      <c r="G15" s="23"/>
      <c r="H15" s="23"/>
    </row>
    <row r="17" spans="1:6">
      <c r="A17" s="25" t="s">
        <v>156</v>
      </c>
      <c r="B17" s="23"/>
      <c r="C17" s="23"/>
      <c r="D17" s="23"/>
      <c r="E17" s="23"/>
      <c r="F17" s="23"/>
    </row>
    <row r="18" spans="1:6">
      <c r="A18" s="5" t="s">
        <v>157</v>
      </c>
      <c r="B18" s="10">
        <f>'1-Input'!$B$17</f>
        <v>35000</v>
      </c>
    </row>
    <row r="19" spans="1:6" ht="30">
      <c r="A19" s="5" t="s">
        <v>158</v>
      </c>
      <c r="B19" s="10">
        <f>(('1-Input'!$B$17*(1-'P-Parametri'!$B$22))+0)-(MAX(0,(IF((('1-Input'!$B$17*(1-'P-Parametri'!$B$22))+0)&lt;='P-Parametri'!$B$6,'P-Parametri'!$C$6*(('1-Input'!$B$17*(1-'P-Parametri'!$B$22))+0),IF((('1-Input'!$B$17*(1-'P-Parametri'!$B$22))+0)&lt;='P-Parametri'!$B$7,'P-Parametri'!$B$9+'P-Parametri'!$C$7*((('1-Input'!$B$17*(1-'P-Parametri'!$B$22))+0)-'P-Parametri'!$B$6),'P-Parametri'!$B$10+'P-Parametri'!$C$8*((('1-Input'!$B$17*(1-'P-Parametri'!$B$22))+0)-'P-Parametri'!$B$7))))-(IF((('1-Input'!$B$17*(1-'P-Parametri'!$B$22))+0)&lt;='P-Parametri'!$C$12,'P-Parametri'!$B$12,IF((('1-Input'!$B$17*(1-'P-Parametri'!$B$22))+0)&lt;='P-Parametri'!$B$6,'P-Parametri'!$B$13+'P-Parametri'!$C$13*('P-Parametri'!$B$6-(('1-Input'!$B$17*(1-'P-Parametri'!$B$22))+0))/'P-Parametri'!$D$13,IF((('1-Input'!$B$17*(1-'P-Parametri'!$B$22))+0)&lt;='P-Parametri'!$B$7,'P-Parametri'!$B$14*('P-Parametri'!$B$7-(('1-Input'!$B$17*(1-'P-Parametri'!$B$22))+0))/'P-Parametri'!$C$14,0))))-(IF(('1-Input'!$B$17*(1-'P-Parametri'!$B$22))&gt;0,IF((('1-Input'!$B$17*(1-'P-Parametri'!$B$22))+0)&lt;='P-Parametri'!$C$21,0,IF((('1-Input'!$B$17*(1-'P-Parametri'!$B$22))+0)&lt;='P-Parametri'!$D$21,'P-Parametri'!$B$21,IF((('1-Input'!$B$17*(1-'P-Parametri'!$B$22))+0)&lt;'P-Parametri'!$E$21,'P-Parametri'!$B$21*('P-Parametri'!$E$21-(('1-Input'!$B$17*(1-'P-Parametri'!$B$22))+0))/('P-Parametri'!$E$21-'P-Parametri'!$D$21),0))),0))))-(IF(MAX(0,(IF((('1-Input'!$B$17*(1-'P-Parametri'!$B$22))+0)&lt;='P-Parametri'!$B$6,'P-Parametri'!$C$6*(('1-Input'!$B$17*(1-'P-Parametri'!$B$22))+0),IF((('1-Input'!$B$17*(1-'P-Parametri'!$B$22))+0)&lt;='P-Parametri'!$B$7,'P-Parametri'!$B$9+'P-Parametri'!$C$7*((('1-Input'!$B$17*(1-'P-Parametri'!$B$22))+0)-'P-Parametri'!$B$6),'P-Parametri'!$B$10+'P-Parametri'!$C$8*((('1-Input'!$B$17*(1-'P-Parametri'!$B$22))+0)-'P-Parametri'!$B$7))))-(IF((('1-Input'!$B$17*(1-'P-Parametri'!$B$22))+0)&lt;='P-Parametri'!$C$12,'P-Parametri'!$B$12,IF((('1-Input'!$B$17*(1-'P-Parametri'!$B$22))+0)&lt;='P-Parametri'!$B$6,'P-Parametri'!$B$13+'P-Parametri'!$C$13*('P-Parametri'!$B$6-(('1-Input'!$B$17*(1-'P-Parametri'!$B$22))+0))/'P-Parametri'!$D$13,IF((('1-Input'!$B$17*(1-'P-Parametri'!$B$22))+0)&lt;='P-Parametri'!$B$7,'P-Parametri'!$B$14*('P-Parametri'!$B$7-(('1-Input'!$B$17*(1-'P-Parametri'!$B$22))+0))/'P-Parametri'!$C$14,0))))-(IF(('1-Input'!$B$17*(1-'P-Parametri'!$B$22))&gt;0,IF((('1-Input'!$B$17*(1-'P-Parametri'!$B$22))+0)&lt;='P-Parametri'!$C$21,0,IF((('1-Input'!$B$17*(1-'P-Parametri'!$B$22))+0)&lt;='P-Parametri'!$D$21,'P-Parametri'!$B$21,IF((('1-Input'!$B$17*(1-'P-Parametri'!$B$22))+0)&lt;'P-Parametri'!$E$21,'P-Parametri'!$B$21*('P-Parametri'!$E$21-(('1-Input'!$B$17*(1-'P-Parametri'!$B$22))+0))/('P-Parametri'!$E$21-'P-Parametri'!$D$21),0))),0)))&gt;0,'P-Parametri'!$B$11*(('1-Input'!$B$17*(1-'P-Parametri'!$B$22))+0),0))+(IF(AND((('1-Input'!$B$17*(1-'P-Parametri'!$B$22))+0)&lt;='P-Parametri'!$C$18,(IF((('1-Input'!$B$17*(1-'P-Parametri'!$B$22))+0)&lt;='P-Parametri'!$B$6,'P-Parametri'!$C$6*(('1-Input'!$B$17*(1-'P-Parametri'!$B$22))+0),IF((('1-Input'!$B$17*(1-'P-Parametri'!$B$22))+0)&lt;='P-Parametri'!$B$7,'P-Parametri'!$B$9+'P-Parametri'!$C$7*((('1-Input'!$B$17*(1-'P-Parametri'!$B$22))+0)-'P-Parametri'!$B$6),'P-Parametri'!$B$10+'P-Parametri'!$C$8*((('1-Input'!$B$17*(1-'P-Parametri'!$B$22))+0)-'P-Parametri'!$B$7))))&gt;(IF((('1-Input'!$B$17*(1-'P-Parametri'!$B$22))+0)&lt;='P-Parametri'!$C$12,'P-Parametri'!$B$12,IF((('1-Input'!$B$17*(1-'P-Parametri'!$B$22))+0)&lt;='P-Parametri'!$B$6,'P-Parametri'!$B$13+'P-Parametri'!$C$13*('P-Parametri'!$B$6-(('1-Input'!$B$17*(1-'P-Parametri'!$B$22))+0))/'P-Parametri'!$D$13,IF((('1-Input'!$B$17*(1-'P-Parametri'!$B$22))+0)&lt;='P-Parametri'!$B$7,'P-Parametri'!$B$14*('P-Parametri'!$B$7-(('1-Input'!$B$17*(1-'P-Parametri'!$B$22))+0))/'P-Parametri'!$C$14,0))))-'P-Parametri'!$D$18),'P-Parametri'!$B$18,0))+(IF(('1-Input'!$B$17*(1-'P-Parametri'!$B$22))&gt;0,IF((('1-Input'!$B$17*(1-'P-Parametri'!$B$22))+0)&gt;'P-Parametri'!$D$20,0,IF((('1-Input'!$B$17*(1-'P-Parametri'!$B$22))+0)&lt;='P-Parametri'!$B$20,'P-Parametri'!$B$19*('1-Input'!$B$17*(1-'P-Parametri'!$B$22)),IF((('1-Input'!$B$17*(1-'P-Parametri'!$B$22))+0)&lt;='P-Parametri'!$C$20,'P-Parametri'!$C$19*('1-Input'!$B$17*(1-'P-Parametri'!$B$22)),'P-Parametri'!$D$19*('1-Input'!$B$17*(1-'P-Parametri'!$B$22))))),0))</f>
        <v>26040.798409090909</v>
      </c>
    </row>
    <row r="20" spans="1:6">
      <c r="A20" s="5" t="s">
        <v>159</v>
      </c>
      <c r="B20" s="10">
        <f>B7</f>
        <v>11000</v>
      </c>
    </row>
    <row r="21" spans="1:6">
      <c r="A21" s="5" t="s">
        <v>160</v>
      </c>
      <c r="B21" s="13">
        <f>B20/B19</f>
        <v>0.42241408374636746</v>
      </c>
    </row>
    <row r="22" spans="1:6">
      <c r="A22" s="5" t="s">
        <v>161</v>
      </c>
      <c r="B22" s="10">
        <f>B19-B20</f>
        <v>15040.798409090909</v>
      </c>
    </row>
    <row r="23" spans="1:6">
      <c r="A23" s="5" t="s">
        <v>162</v>
      </c>
      <c r="B23" s="17">
        <f>'1-Input'!$B$10/B22</f>
        <v>1.9280891353794036</v>
      </c>
    </row>
    <row r="25" spans="1:6">
      <c r="A25" s="25" t="s">
        <v>163</v>
      </c>
      <c r="B25" s="23"/>
      <c r="C25" s="23"/>
      <c r="D25" s="23"/>
      <c r="E25" s="23"/>
      <c r="F25" s="23"/>
    </row>
    <row r="26" spans="1:6">
      <c r="A26" s="5" t="s">
        <v>116</v>
      </c>
      <c r="B26" s="10">
        <f>'P-Parametri'!$B$39</f>
        <v>25164</v>
      </c>
    </row>
    <row r="27" spans="1:6">
      <c r="A27" s="5" t="s">
        <v>164</v>
      </c>
      <c r="B27" s="17">
        <f>'1-Input'!$B$10/B26</f>
        <v>1.1524399936417105</v>
      </c>
    </row>
    <row r="28" spans="1:6">
      <c r="A28" s="5" t="s">
        <v>165</v>
      </c>
      <c r="B28" s="13">
        <f>B22/B26</f>
        <v>0.59771095251513706</v>
      </c>
    </row>
    <row r="29" spans="1:6" ht="45" customHeight="1">
      <c r="A29" s="26" t="s">
        <v>166</v>
      </c>
      <c r="B29" s="23"/>
      <c r="C29" s="23"/>
      <c r="D29" s="23"/>
      <c r="E29" s="23"/>
      <c r="F29" s="23"/>
    </row>
    <row r="31" spans="1:6">
      <c r="A31" s="25" t="s">
        <v>167</v>
      </c>
      <c r="B31" s="23"/>
      <c r="C31" s="23"/>
      <c r="D31" s="23"/>
      <c r="E31" s="23"/>
      <c r="F31" s="23"/>
    </row>
    <row r="32" spans="1:6">
      <c r="A32" s="5" t="s">
        <v>168</v>
      </c>
      <c r="B32" s="12">
        <f>'1-Input'!$B$28</f>
        <v>0.77105263157894732</v>
      </c>
    </row>
    <row r="33" spans="1:6" ht="45" customHeight="1">
      <c r="A33" s="26" t="s">
        <v>169</v>
      </c>
      <c r="B33" s="23"/>
      <c r="C33" s="23"/>
      <c r="D33" s="23"/>
      <c r="E33" s="23"/>
      <c r="F33" s="23"/>
    </row>
  </sheetData>
  <mergeCells count="10">
    <mergeCell ref="A2:F2"/>
    <mergeCell ref="A33:F33"/>
    <mergeCell ref="A15:H15"/>
    <mergeCell ref="A1:F1"/>
    <mergeCell ref="A5:F5"/>
    <mergeCell ref="A31:F31"/>
    <mergeCell ref="A17:F17"/>
    <mergeCell ref="A3:F3"/>
    <mergeCell ref="A29:F29"/>
    <mergeCell ref="A25:F25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8"/>
  <sheetViews>
    <sheetView workbookViewId="0"/>
  </sheetViews>
  <sheetFormatPr defaultRowHeight="15"/>
  <cols>
    <col min="1" max="1" width="30" customWidth="1"/>
    <col min="2" max="13" width="15" customWidth="1"/>
  </cols>
  <sheetData>
    <row r="1" spans="1:8" ht="24.95" customHeight="1">
      <c r="A1" s="24" t="s">
        <v>170</v>
      </c>
      <c r="B1" s="23"/>
      <c r="C1" s="23"/>
      <c r="D1" s="23"/>
      <c r="E1" s="23"/>
      <c r="F1" s="23"/>
      <c r="G1" s="23"/>
      <c r="H1" s="23"/>
    </row>
    <row r="2" spans="1:8" ht="32.1" customHeight="1">
      <c r="A2" s="22" t="s">
        <v>1</v>
      </c>
      <c r="B2" s="23"/>
      <c r="C2" s="23"/>
      <c r="D2" s="23"/>
      <c r="E2" s="23"/>
      <c r="F2" s="23"/>
      <c r="G2" s="23"/>
      <c r="H2" s="23"/>
    </row>
    <row r="4" spans="1:8">
      <c r="A4" s="25" t="s">
        <v>171</v>
      </c>
      <c r="B4" s="23"/>
      <c r="C4" s="23"/>
      <c r="D4" s="23"/>
      <c r="E4" s="23"/>
      <c r="F4" s="23"/>
      <c r="G4" s="23"/>
      <c r="H4" s="23"/>
    </row>
    <row r="5" spans="1:8" ht="30">
      <c r="A5" s="5" t="s">
        <v>172</v>
      </c>
      <c r="B5" s="16">
        <f>'1-Input'!$B$15</f>
        <v>0.03</v>
      </c>
      <c r="C5" s="18" t="str">
        <f>CHOOSE('1-Input'!$B$16,"costante","crolli INIZIO","crolli META'","crolli FINE")</f>
        <v>crolli INIZIO</v>
      </c>
    </row>
    <row r="6" spans="1:8">
      <c r="A6" s="5" t="s">
        <v>173</v>
      </c>
      <c r="B6" s="9">
        <f>INDEX('P-Parametri'!$B$47:'P-Parametri'!$E$47,'1-Input'!$B$16)</f>
        <v>1</v>
      </c>
      <c r="C6" s="9">
        <f>INDEX('P-Parametri'!$B$48:'P-Parametri'!$E$48,'1-Input'!$B$16)</f>
        <v>2</v>
      </c>
    </row>
    <row r="7" spans="1:8" ht="30">
      <c r="A7" s="5" t="s">
        <v>174</v>
      </c>
      <c r="B7" s="12">
        <f>IF(B6=0,'1-Input'!$B$15,((1+'1-Input'!$B$15)^'1-Input'!$B$22/((1+'P-Parametri'!$B$34)*(1+'P-Parametri'!$C$34)))^(1/('1-Input'!$B$22-2))-1)</f>
        <v>4.8525513124279884E-2</v>
      </c>
    </row>
    <row r="9" spans="1:8">
      <c r="A9" s="2" t="s">
        <v>175</v>
      </c>
    </row>
    <row r="10" spans="1:8">
      <c r="A10" s="15" t="s">
        <v>176</v>
      </c>
      <c r="B10" s="15" t="s">
        <v>177</v>
      </c>
      <c r="C10" s="15" t="s">
        <v>178</v>
      </c>
      <c r="D10" s="15" t="s">
        <v>179</v>
      </c>
      <c r="E10" s="15" t="s">
        <v>180</v>
      </c>
      <c r="F10" s="15" t="s">
        <v>181</v>
      </c>
      <c r="G10" s="15" t="s">
        <v>182</v>
      </c>
      <c r="H10" s="15" t="s">
        <v>183</v>
      </c>
    </row>
    <row r="11" spans="1:8">
      <c r="A11" s="9">
        <f>0</f>
        <v>0</v>
      </c>
      <c r="E11" s="10">
        <f>0</f>
        <v>0</v>
      </c>
      <c r="F11" s="10">
        <f>'1-Input'!$B$8</f>
        <v>760000</v>
      </c>
      <c r="G11" s="10">
        <f>'1-Input'!$B$9</f>
        <v>586000</v>
      </c>
      <c r="H11" s="9">
        <f>1</f>
        <v>1</v>
      </c>
    </row>
    <row r="12" spans="1:8">
      <c r="A12" s="9">
        <f t="shared" ref="A12:A53" si="0">A11+1</f>
        <v>1</v>
      </c>
      <c r="B12" s="12">
        <f>IF($A12='3-Simulazione'!$B$6,'P-Parametri'!$B$34,IF($A12='3-Simulazione'!$C$6,'P-Parametri'!$C$34,'3-Simulazione'!$B$7))</f>
        <v>-0.35</v>
      </c>
      <c r="C12" s="10">
        <f>IF($A12&lt;='1-Input'!$B$26,0,IF($A12='1-Input'!$B$26+1,('1-Input'!$B$23+0)*'1-Input'!$B$27,'1-Input'!$B$23+0))</f>
        <v>0</v>
      </c>
      <c r="D12" s="10">
        <f t="shared" ref="D12:D53" si="1">IF(AND($A12&gt;=1,$A12&lt;1+0),0,0)</f>
        <v>0</v>
      </c>
      <c r="E12" s="10">
        <f>MAX(0,('1-Input'!$B$10-C12-D12))/(1-'P-Parametri'!$B$31*MAX(0,IF(F11&lt;=0,0,(F11-G11)/F11)))</f>
        <v>30835.525211259723</v>
      </c>
      <c r="F12" s="10">
        <f>((F11-E12+MAX(0,-('1-Input'!$B$10-C12-D12)))*(1+B12))*(1-'P-Parametri'!$B$32)</f>
        <v>473008.99479545583</v>
      </c>
      <c r="G12" s="10">
        <f>IF(F11&lt;=0,G11,G11*(1-E12/F11))+MAX(0,-('1-Input'!$B$10-C12-D12))</f>
        <v>562224.18713973917</v>
      </c>
      <c r="H12" s="9">
        <f t="shared" ref="H12:H53" si="2">IF(OR(F11&lt;=0,F11&lt;E12),0,1)</f>
        <v>1</v>
      </c>
    </row>
    <row r="13" spans="1:8">
      <c r="A13" s="9">
        <f t="shared" si="0"/>
        <v>2</v>
      </c>
      <c r="B13" s="12">
        <f>IF($A13='3-Simulazione'!$B$6,'P-Parametri'!$B$34,IF($A13='3-Simulazione'!$C$6,'P-Parametri'!$C$34,'3-Simulazione'!$B$7))</f>
        <v>-0.2</v>
      </c>
      <c r="C13" s="10">
        <f>IF($A13&lt;='1-Input'!$B$26,0,IF($A13='1-Input'!$B$26+1,('1-Input'!$B$23+0)*'1-Input'!$B$27,'1-Input'!$B$23+0))</f>
        <v>0</v>
      </c>
      <c r="D13" s="10">
        <f t="shared" si="1"/>
        <v>0</v>
      </c>
      <c r="E13" s="10">
        <f>MAX(0,('1-Input'!$B$10-C13-D13))/(1-'P-Parametri'!$B$31*MAX(0,IF(F12&lt;=0,0,(F12-G12)/F12)))</f>
        <v>29000</v>
      </c>
      <c r="F13" s="10">
        <f>((F12-E13+MAX(0,-('1-Input'!$B$10-C13-D13)))*(1+B13))*(1-'P-Parametri'!$B$32)</f>
        <v>354496.78144469199</v>
      </c>
      <c r="G13" s="10">
        <f>IF(F12&lt;=0,G12,G12*(1-E13/F12))+MAX(0,-('1-Input'!$B$10-C13-D13))</f>
        <v>527754.43792470987</v>
      </c>
      <c r="H13" s="9">
        <f t="shared" si="2"/>
        <v>1</v>
      </c>
    </row>
    <row r="14" spans="1:8">
      <c r="A14" s="9">
        <f t="shared" si="0"/>
        <v>3</v>
      </c>
      <c r="B14" s="12">
        <f>IF($A14='3-Simulazione'!$B$6,'P-Parametri'!$B$34,IF($A14='3-Simulazione'!$C$6,'P-Parametri'!$C$34,'3-Simulazione'!$B$7))</f>
        <v>4.8525513124279884E-2</v>
      </c>
      <c r="C14" s="10">
        <f>IF($A14&lt;='1-Input'!$B$26,0,IF($A14='1-Input'!$B$26+1,('1-Input'!$B$23+0)*'1-Input'!$B$27,'1-Input'!$B$23+0))</f>
        <v>0</v>
      </c>
      <c r="D14" s="10">
        <f t="shared" si="1"/>
        <v>0</v>
      </c>
      <c r="E14" s="10">
        <f>MAX(0,('1-Input'!$B$10-C14-D14))/(1-'P-Parametri'!$B$31*MAX(0,IF(F13&lt;=0,0,(F13-G13)/F13)))</f>
        <v>29000</v>
      </c>
      <c r="F14" s="10">
        <f>((F13-E14+MAX(0,-('1-Input'!$B$10-C14-D14)))*(1+B14))*(1-'P-Parametri'!$B$32)</f>
        <v>340609.09642502805</v>
      </c>
      <c r="G14" s="10">
        <f>IF(F13&lt;=0,G13,G13*(1-E14/F13))+MAX(0,-('1-Input'!$B$10-C14-D14))</f>
        <v>484580.9043387514</v>
      </c>
      <c r="H14" s="9">
        <f t="shared" si="2"/>
        <v>1</v>
      </c>
    </row>
    <row r="15" spans="1:8">
      <c r="A15" s="9">
        <f t="shared" si="0"/>
        <v>4</v>
      </c>
      <c r="B15" s="12">
        <f>IF($A15='3-Simulazione'!$B$6,'P-Parametri'!$B$34,IF($A15='3-Simulazione'!$C$6,'P-Parametri'!$C$34,'3-Simulazione'!$B$7))</f>
        <v>4.8525513124279884E-2</v>
      </c>
      <c r="C15" s="10">
        <f>IF($A15&lt;='1-Input'!$B$26,0,IF($A15='1-Input'!$B$26+1,('1-Input'!$B$23+0)*'1-Input'!$B$27,'1-Input'!$B$23+0))</f>
        <v>0</v>
      </c>
      <c r="D15" s="10">
        <f t="shared" si="1"/>
        <v>0</v>
      </c>
      <c r="E15" s="10">
        <f>MAX(0,('1-Input'!$B$10-C15-D15))/(1-'P-Parametri'!$B$31*MAX(0,IF(F14&lt;=0,0,(F14-G14)/F14)))</f>
        <v>29000</v>
      </c>
      <c r="F15" s="10">
        <f>((F14-E15+MAX(0,-('1-Input'!$B$10-C15-D15)))*(1+B15))*(1-'P-Parametri'!$B$32)</f>
        <v>326076.62754779926</v>
      </c>
      <c r="G15" s="10">
        <f>IF(F14&lt;=0,G14,G14*(1-E15/F14))+MAX(0,-('1-Input'!$B$10-C15-D15))</f>
        <v>443322.91571390274</v>
      </c>
      <c r="H15" s="9">
        <f t="shared" si="2"/>
        <v>1</v>
      </c>
    </row>
    <row r="16" spans="1:8">
      <c r="A16" s="9">
        <f t="shared" si="0"/>
        <v>5</v>
      </c>
      <c r="B16" s="12">
        <f>IF($A16='3-Simulazione'!$B$6,'P-Parametri'!$B$34,IF($A16='3-Simulazione'!$C$6,'P-Parametri'!$C$34,'3-Simulazione'!$B$7))</f>
        <v>4.8525513124279884E-2</v>
      </c>
      <c r="C16" s="10">
        <f>IF($A16&lt;='1-Input'!$B$26,0,IF($A16='1-Input'!$B$26+1,('1-Input'!$B$23+0)*'1-Input'!$B$27,'1-Input'!$B$23+0))</f>
        <v>0</v>
      </c>
      <c r="D16" s="10">
        <f t="shared" si="1"/>
        <v>0</v>
      </c>
      <c r="E16" s="10">
        <f>MAX(0,('1-Input'!$B$10-C16-D16))/(1-'P-Parametri'!$B$31*MAX(0,IF(F15&lt;=0,0,(F15-G15)/F15)))</f>
        <v>29000</v>
      </c>
      <c r="F16" s="10">
        <f>((F15-E16+MAX(0,-('1-Input'!$B$10-C16-D16)))*(1+B16))*(1-'P-Parametri'!$B$32)</f>
        <v>310869.43849011324</v>
      </c>
      <c r="G16" s="10">
        <f>IF(F15&lt;=0,G15,G15*(1-E16/F15))+MAX(0,-('1-Input'!$B$10-C16-D16))</f>
        <v>403895.48219195066</v>
      </c>
      <c r="H16" s="9">
        <f t="shared" si="2"/>
        <v>1</v>
      </c>
    </row>
    <row r="17" spans="1:8">
      <c r="A17" s="9">
        <f t="shared" si="0"/>
        <v>6</v>
      </c>
      <c r="B17" s="12">
        <f>IF($A17='3-Simulazione'!$B$6,'P-Parametri'!$B$34,IF($A17='3-Simulazione'!$C$6,'P-Parametri'!$C$34,'3-Simulazione'!$B$7))</f>
        <v>4.8525513124279884E-2</v>
      </c>
      <c r="C17" s="10">
        <f>IF($A17&lt;='1-Input'!$B$26,0,IF($A17='1-Input'!$B$26+1,('1-Input'!$B$23+0)*'1-Input'!$B$27,'1-Input'!$B$23+0))</f>
        <v>0</v>
      </c>
      <c r="D17" s="10">
        <f t="shared" si="1"/>
        <v>0</v>
      </c>
      <c r="E17" s="10">
        <f>MAX(0,('1-Input'!$B$10-C17-D17))/(1-'P-Parametri'!$B$31*MAX(0,IF(F16&lt;=0,0,(F16-G16)/F16)))</f>
        <v>29000</v>
      </c>
      <c r="F17" s="10">
        <f>((F16-E17+MAX(0,-('1-Input'!$B$10-C17-D17)))*(1+B17))*(1-'P-Parametri'!$B$32)</f>
        <v>294956.20303164481</v>
      </c>
      <c r="G17" s="10">
        <f>IF(F16&lt;=0,G16,G16*(1-E17/F16))+MAX(0,-('1-Input'!$B$10-C17-D17))</f>
        <v>366217.38478727743</v>
      </c>
      <c r="H17" s="9">
        <f t="shared" si="2"/>
        <v>1</v>
      </c>
    </row>
    <row r="18" spans="1:8">
      <c r="A18" s="9">
        <f t="shared" si="0"/>
        <v>7</v>
      </c>
      <c r="B18" s="12">
        <f>IF($A18='3-Simulazione'!$B$6,'P-Parametri'!$B$34,IF($A18='3-Simulazione'!$C$6,'P-Parametri'!$C$34,'3-Simulazione'!$B$7))</f>
        <v>4.8525513124279884E-2</v>
      </c>
      <c r="C18" s="10">
        <f>IF($A18&lt;='1-Input'!$B$26,0,IF($A18='1-Input'!$B$26+1,('1-Input'!$B$23+0)*'1-Input'!$B$27,'1-Input'!$B$23+0))</f>
        <v>0</v>
      </c>
      <c r="D18" s="10">
        <f t="shared" si="1"/>
        <v>0</v>
      </c>
      <c r="E18" s="10">
        <f>MAX(0,('1-Input'!$B$10-C18-D18))/(1-'P-Parametri'!$B$31*MAX(0,IF(F17&lt;=0,0,(F17-G17)/F17)))</f>
        <v>29000</v>
      </c>
      <c r="F18" s="10">
        <f>((F17-E18+MAX(0,-('1-Input'!$B$10-C18-D18)))*(1+B18))*(1-'P-Parametri'!$B$32)</f>
        <v>278304.14052383584</v>
      </c>
      <c r="G18" s="10">
        <f>IF(F17&lt;=0,G17,G17*(1-E18/F17))+MAX(0,-('1-Input'!$B$10-C18-D18))</f>
        <v>330211.00807889667</v>
      </c>
      <c r="H18" s="9">
        <f t="shared" si="2"/>
        <v>1</v>
      </c>
    </row>
    <row r="19" spans="1:8">
      <c r="A19" s="9">
        <f t="shared" si="0"/>
        <v>8</v>
      </c>
      <c r="B19" s="12">
        <f>IF($A19='3-Simulazione'!$B$6,'P-Parametri'!$B$34,IF($A19='3-Simulazione'!$C$6,'P-Parametri'!$C$34,'3-Simulazione'!$B$7))</f>
        <v>4.8525513124279884E-2</v>
      </c>
      <c r="C19" s="10">
        <f>IF($A19&lt;='1-Input'!$B$26,0,IF($A19='1-Input'!$B$26+1,('1-Input'!$B$23+0)*'1-Input'!$B$27,'1-Input'!$B$23+0))</f>
        <v>0</v>
      </c>
      <c r="D19" s="10">
        <f t="shared" si="1"/>
        <v>0</v>
      </c>
      <c r="E19" s="10">
        <f>MAX(0,('1-Input'!$B$10-C19-D19))/(1-'P-Parametri'!$B$31*MAX(0,IF(F18&lt;=0,0,(F18-G18)/F18)))</f>
        <v>29000</v>
      </c>
      <c r="F19" s="10">
        <f>((F18-E19+MAX(0,-('1-Input'!$B$10-C19-D19)))*(1+B19))*(1-'P-Parametri'!$B$32)</f>
        <v>260878.94836302902</v>
      </c>
      <c r="G19" s="10">
        <f>IF(F18&lt;=0,G18,G18*(1-E19/F18))+MAX(0,-('1-Input'!$B$10-C19-D19))</f>
        <v>295802.18032569322</v>
      </c>
      <c r="H19" s="9">
        <f t="shared" si="2"/>
        <v>1</v>
      </c>
    </row>
    <row r="20" spans="1:8">
      <c r="A20" s="9">
        <f t="shared" si="0"/>
        <v>9</v>
      </c>
      <c r="B20" s="12">
        <f>IF($A20='3-Simulazione'!$B$6,'P-Parametri'!$B$34,IF($A20='3-Simulazione'!$C$6,'P-Parametri'!$C$34,'3-Simulazione'!$B$7))</f>
        <v>4.8525513124279884E-2</v>
      </c>
      <c r="C20" s="10">
        <f>IF($A20&lt;='1-Input'!$B$26,0,IF($A20='1-Input'!$B$26+1,('1-Input'!$B$23+0)*'1-Input'!$B$27,'1-Input'!$B$23+0))</f>
        <v>0</v>
      </c>
      <c r="D20" s="10">
        <f t="shared" si="1"/>
        <v>0</v>
      </c>
      <c r="E20" s="10">
        <f>MAX(0,('1-Input'!$B$10-C20-D20))/(1-'P-Parametri'!$B$31*MAX(0,IF(F19&lt;=0,0,(F19-G19)/F19)))</f>
        <v>29000</v>
      </c>
      <c r="F20" s="10">
        <f>((F19-E20+MAX(0,-('1-Input'!$B$10-C20-D20)))*(1+B20))*(1-'P-Parametri'!$B$32)</f>
        <v>242644.73132843326</v>
      </c>
      <c r="G20" s="10">
        <f>IF(F19&lt;=0,G19,G19*(1-E20/F19))+MAX(0,-('1-Input'!$B$10-C20-D20))</f>
        <v>262920.0206755097</v>
      </c>
      <c r="H20" s="9">
        <f t="shared" si="2"/>
        <v>1</v>
      </c>
    </row>
    <row r="21" spans="1:8">
      <c r="A21" s="9">
        <f t="shared" si="0"/>
        <v>10</v>
      </c>
      <c r="B21" s="12">
        <f>IF($A21='3-Simulazione'!$B$6,'P-Parametri'!$B$34,IF($A21='3-Simulazione'!$C$6,'P-Parametri'!$C$34,'3-Simulazione'!$B$7))</f>
        <v>4.8525513124279884E-2</v>
      </c>
      <c r="C21" s="10">
        <f>IF($A21&lt;='1-Input'!$B$26,0,IF($A21='1-Input'!$B$26+1,('1-Input'!$B$23+0)*'1-Input'!$B$27,'1-Input'!$B$23+0))</f>
        <v>0</v>
      </c>
      <c r="D21" s="10">
        <f t="shared" si="1"/>
        <v>0</v>
      </c>
      <c r="E21" s="10">
        <f>MAX(0,('1-Input'!$B$10-C21-D21))/(1-'P-Parametri'!$B$31*MAX(0,IF(F20&lt;=0,0,(F20-G20)/F20)))</f>
        <v>29000</v>
      </c>
      <c r="F21" s="10">
        <f>((F20-E21+MAX(0,-('1-Input'!$B$10-C21-D21)))*(1+B21))*(1-'P-Parametri'!$B$32)</f>
        <v>223563.92763935952</v>
      </c>
      <c r="G21" s="10">
        <f>IF(F20&lt;=0,G20,G20*(1-E21/F20))+MAX(0,-('1-Input'!$B$10-C21-D21))</f>
        <v>231496.79315333717</v>
      </c>
      <c r="H21" s="9">
        <f t="shared" si="2"/>
        <v>1</v>
      </c>
    </row>
    <row r="22" spans="1:8">
      <c r="A22" s="9">
        <f t="shared" si="0"/>
        <v>11</v>
      </c>
      <c r="B22" s="12">
        <f>IF($A22='3-Simulazione'!$B$6,'P-Parametri'!$B$34,IF($A22='3-Simulazione'!$C$6,'P-Parametri'!$C$34,'3-Simulazione'!$B$7))</f>
        <v>4.8525513124279884E-2</v>
      </c>
      <c r="C22" s="10">
        <f>IF($A22&lt;='1-Input'!$B$26,0,IF($A22='1-Input'!$B$26+1,('1-Input'!$B$23+0)*'1-Input'!$B$27,'1-Input'!$B$23+0))</f>
        <v>0</v>
      </c>
      <c r="D22" s="10">
        <f t="shared" si="1"/>
        <v>0</v>
      </c>
      <c r="E22" s="10">
        <f>MAX(0,('1-Input'!$B$10-C22-D22))/(1-'P-Parametri'!$B$31*MAX(0,IF(F21&lt;=0,0,(F21-G21)/F21)))</f>
        <v>29000</v>
      </c>
      <c r="F22" s="10">
        <f>((F21-E22+MAX(0,-('1-Input'!$B$10-C22-D22)))*(1+B22))*(1-'P-Parametri'!$B$32)</f>
        <v>203597.23157940764</v>
      </c>
      <c r="G22" s="10">
        <f>IF(F21&lt;=0,G21,G21*(1-E22/F21))+MAX(0,-('1-Input'!$B$10-C22-D22))</f>
        <v>201467.76712783068</v>
      </c>
      <c r="H22" s="9">
        <f t="shared" si="2"/>
        <v>1</v>
      </c>
    </row>
    <row r="23" spans="1:8">
      <c r="A23" s="9">
        <f t="shared" si="0"/>
        <v>12</v>
      </c>
      <c r="B23" s="12">
        <f>IF($A23='3-Simulazione'!$B$6,'P-Parametri'!$B$34,IF($A23='3-Simulazione'!$C$6,'P-Parametri'!$C$34,'3-Simulazione'!$B$7))</f>
        <v>4.8525513124279884E-2</v>
      </c>
      <c r="C23" s="10">
        <f>IF($A23&lt;='1-Input'!$B$26,0,IF($A23='1-Input'!$B$26+1,('1-Input'!$B$23+0)*'1-Input'!$B$27,'1-Input'!$B$23+0))</f>
        <v>0</v>
      </c>
      <c r="D23" s="10">
        <f t="shared" si="1"/>
        <v>0</v>
      </c>
      <c r="E23" s="10">
        <f>MAX(0,('1-Input'!$B$10-C23-D23))/(1-'P-Parametri'!$B$31*MAX(0,IF(F22&lt;=0,0,(F22-G22)/F22)))</f>
        <v>29079.077421165755</v>
      </c>
      <c r="F23" s="10">
        <f>((F22-E23+MAX(0,-('1-Input'!$B$10-C23-D23)))*(1+B23))*(1-'P-Parametri'!$B$32)</f>
        <v>182620.76366399619</v>
      </c>
      <c r="G23" s="10">
        <f>IF(F22&lt;=0,G22,G22*(1-E23/F22))+MAX(0,-('1-Input'!$B$10-C23-D23))</f>
        <v>172692.83363422554</v>
      </c>
      <c r="H23" s="9">
        <f t="shared" si="2"/>
        <v>1</v>
      </c>
    </row>
    <row r="24" spans="1:8">
      <c r="A24" s="9">
        <f t="shared" si="0"/>
        <v>13</v>
      </c>
      <c r="B24" s="12">
        <f>IF($A24='3-Simulazione'!$B$6,'P-Parametri'!$B$34,IF($A24='3-Simulazione'!$C$6,'P-Parametri'!$C$34,'3-Simulazione'!$B$7))</f>
        <v>4.8525513124279884E-2</v>
      </c>
      <c r="C24" s="10">
        <f>IF($A24&lt;='1-Input'!$B$26,0,IF($A24='1-Input'!$B$26+1,('1-Input'!$B$23+0)*'1-Input'!$B$27,'1-Input'!$B$23+0))</f>
        <v>0</v>
      </c>
      <c r="D24" s="10">
        <f t="shared" si="1"/>
        <v>0</v>
      </c>
      <c r="E24" s="10">
        <f>MAX(0,('1-Input'!$B$10-C24-D24))/(1-'P-Parametri'!$B$31*MAX(0,IF(F23&lt;=0,0,(F23-G23)/F23)))</f>
        <v>29415.778713297244</v>
      </c>
      <c r="F24" s="10">
        <f>((F23-E24+MAX(0,-('1-Input'!$B$10-C24-D24)))*(1+B24))*(1-'P-Parametri'!$B$32)</f>
        <v>160318.05678771192</v>
      </c>
      <c r="G24" s="10">
        <f>IF(F23&lt;=0,G23,G23*(1-E24/F23))+MAX(0,-('1-Input'!$B$10-C24-D24))</f>
        <v>144876.20381822539</v>
      </c>
      <c r="H24" s="9">
        <f t="shared" si="2"/>
        <v>1</v>
      </c>
    </row>
    <row r="25" spans="1:8">
      <c r="A25" s="9">
        <f t="shared" si="0"/>
        <v>14</v>
      </c>
      <c r="B25" s="12">
        <f>IF($A25='3-Simulazione'!$B$6,'P-Parametri'!$B$34,IF($A25='3-Simulazione'!$C$6,'P-Parametri'!$C$34,'3-Simulazione'!$B$7))</f>
        <v>4.8525513124279884E-2</v>
      </c>
      <c r="C25" s="10">
        <f>IF($A25&lt;='1-Input'!$B$26,0,IF($A25='1-Input'!$B$26+1,('1-Input'!$B$23+0)*'1-Input'!$B$27,'1-Input'!$B$23+0))</f>
        <v>0</v>
      </c>
      <c r="D25" s="10">
        <f t="shared" si="1"/>
        <v>0</v>
      </c>
      <c r="E25" s="10">
        <f>MAX(0,('1-Input'!$B$10-C25-D25))/(1-'P-Parametri'!$B$31*MAX(0,IF(F24&lt;=0,0,(F24-G24)/F24)))</f>
        <v>29744.908549543372</v>
      </c>
      <c r="F25" s="10">
        <f>((F24-E25+MAX(0,-('1-Input'!$B$10-C25-D25)))*(1+B25))*(1-'P-Parametri'!$B$32)</f>
        <v>136635.45870216499</v>
      </c>
      <c r="G25" s="10">
        <f>IF(F24&lt;=0,G24,G24*(1-E25/F24))+MAX(0,-('1-Input'!$B$10-C25-D25))</f>
        <v>117996.32815154114</v>
      </c>
      <c r="H25" s="9">
        <f t="shared" si="2"/>
        <v>1</v>
      </c>
    </row>
    <row r="26" spans="1:8">
      <c r="A26" s="9">
        <f t="shared" si="0"/>
        <v>15</v>
      </c>
      <c r="B26" s="12">
        <f>IF($A26='3-Simulazione'!$B$6,'P-Parametri'!$B$34,IF($A26='3-Simulazione'!$C$6,'P-Parametri'!$C$34,'3-Simulazione'!$B$7))</f>
        <v>4.8525513124279884E-2</v>
      </c>
      <c r="C26" s="10">
        <f>IF($A26&lt;='1-Input'!$B$26,0,IF($A26='1-Input'!$B$26+1,('1-Input'!$B$23+0)*'1-Input'!$B$27,'1-Input'!$B$23+0))</f>
        <v>0</v>
      </c>
      <c r="D26" s="10">
        <f t="shared" si="1"/>
        <v>0</v>
      </c>
      <c r="E26" s="10">
        <f>MAX(0,('1-Input'!$B$10-C26-D26))/(1-'P-Parametri'!$B$31*MAX(0,IF(F25&lt;=0,0,(F25-G25)/F25)))</f>
        <v>30066.39204096677</v>
      </c>
      <c r="F26" s="10">
        <f>((F25-E26+MAX(0,-('1-Input'!$B$10-C26-D26)))*(1+B26))*(1-'P-Parametri'!$B$32)</f>
        <v>111516.90453350023</v>
      </c>
      <c r="G26" s="10">
        <f>IF(F25&lt;=0,G25,G25*(1-E26/F25))+MAX(0,-('1-Input'!$B$10-C26-D26))</f>
        <v>92031.443960446559</v>
      </c>
      <c r="H26" s="9">
        <f t="shared" si="2"/>
        <v>1</v>
      </c>
    </row>
    <row r="27" spans="1:8">
      <c r="A27" s="9">
        <f t="shared" si="0"/>
        <v>16</v>
      </c>
      <c r="B27" s="12">
        <f>IF($A27='3-Simulazione'!$B$6,'P-Parametri'!$B$34,IF($A27='3-Simulazione'!$C$6,'P-Parametri'!$C$34,'3-Simulazione'!$B$7))</f>
        <v>4.8525513124279884E-2</v>
      </c>
      <c r="C27" s="10">
        <f>IF($A27&lt;='1-Input'!$B$26,0,IF($A27='1-Input'!$B$26+1,('1-Input'!$B$23+0)*'1-Input'!$B$27,'1-Input'!$B$23+0))</f>
        <v>0</v>
      </c>
      <c r="D27" s="10">
        <f t="shared" si="1"/>
        <v>0</v>
      </c>
      <c r="E27" s="10">
        <f>MAX(0,('1-Input'!$B$10-C27-D27))/(1-'P-Parametri'!$B$31*MAX(0,IF(F26&lt;=0,0,(F26-G26)/F26)))</f>
        <v>30380.173110377291</v>
      </c>
      <c r="F27" s="10">
        <f>((F26-E27+MAX(0,-('1-Input'!$B$10-C27-D27)))*(1+B27))*(1-'P-Parametri'!$B$32)</f>
        <v>84903.785082759539</v>
      </c>
      <c r="G27" s="10">
        <f>IF(F26&lt;=0,G26,G26*(1-E27/F26))+MAX(0,-('1-Input'!$B$10-C27-D27))</f>
        <v>66959.628966905002</v>
      </c>
      <c r="H27" s="9">
        <f t="shared" si="2"/>
        <v>1</v>
      </c>
    </row>
    <row r="28" spans="1:8">
      <c r="A28" s="9">
        <f t="shared" si="0"/>
        <v>17</v>
      </c>
      <c r="B28" s="12">
        <f>IF($A28='3-Simulazione'!$B$6,'P-Parametri'!$B$34,IF($A28='3-Simulazione'!$C$6,'P-Parametri'!$C$34,'3-Simulazione'!$B$7))</f>
        <v>4.8525513124279884E-2</v>
      </c>
      <c r="C28" s="10">
        <f>IF($A28&lt;='1-Input'!$B$26,0,IF($A28='1-Input'!$B$26+1,('1-Input'!$B$23+0)*'1-Input'!$B$27,'1-Input'!$B$23+0))</f>
        <v>0</v>
      </c>
      <c r="D28" s="10">
        <f t="shared" si="1"/>
        <v>0</v>
      </c>
      <c r="E28" s="10">
        <f>MAX(0,('1-Input'!$B$10-C28-D28))/(1-'P-Parametri'!$B$31*MAX(0,IF(F27&lt;=0,0,(F27-G27)/F27)))</f>
        <v>30686.213809838893</v>
      </c>
      <c r="F28" s="10">
        <f>((F27-E28+MAX(0,-('1-Input'!$B$10-C28-D28)))*(1+B28))*(1-'P-Parametri'!$B$32)</f>
        <v>56734.809725812753</v>
      </c>
      <c r="G28" s="10">
        <f>IF(F27&lt;=0,G27,G27*(1-E28/F27))+MAX(0,-('1-Input'!$B$10-C28-D28))</f>
        <v>42758.852887215697</v>
      </c>
      <c r="H28" s="9">
        <f t="shared" si="2"/>
        <v>1</v>
      </c>
    </row>
    <row r="29" spans="1:8">
      <c r="A29" s="9">
        <f t="shared" si="0"/>
        <v>18</v>
      </c>
      <c r="B29" s="12">
        <f>IF($A29='3-Simulazione'!$B$6,'P-Parametri'!$B$34,IF($A29='3-Simulazione'!$C$6,'P-Parametri'!$C$34,'3-Simulazione'!$B$7))</f>
        <v>4.8525513124279884E-2</v>
      </c>
      <c r="C29" s="10">
        <f>IF($A29&lt;='1-Input'!$B$26,0,IF($A29='1-Input'!$B$26+1,('1-Input'!$B$23+0)*'1-Input'!$B$27,'1-Input'!$B$23+0))</f>
        <v>0</v>
      </c>
      <c r="D29" s="10">
        <f t="shared" si="1"/>
        <v>0</v>
      </c>
      <c r="E29" s="10">
        <f>MAX(0,('1-Input'!$B$10-C29-D29))/(1-'P-Parametri'!$B$31*MAX(0,IF(F28&lt;=0,0,(F28-G28)/F28)))</f>
        <v>30984.493580394879</v>
      </c>
      <c r="F29" s="10">
        <f>((F28-E29+MAX(0,-('1-Input'!$B$10-C29-D29)))*(1+B29))*(1-'P-Parametri'!$B$32)</f>
        <v>26945.863722587732</v>
      </c>
      <c r="G29" s="10">
        <f>IF(F28&lt;=0,G28,G28*(1-E29/F28))+MAX(0,-('1-Input'!$B$10-C29-D29))</f>
        <v>19407.026923724206</v>
      </c>
      <c r="H29" s="9">
        <f t="shared" si="2"/>
        <v>1</v>
      </c>
    </row>
    <row r="30" spans="1:8">
      <c r="A30" s="9">
        <f t="shared" si="0"/>
        <v>19</v>
      </c>
      <c r="B30" s="12">
        <f>IF($A30='3-Simulazione'!$B$6,'P-Parametri'!$B$34,IF($A30='3-Simulazione'!$C$6,'P-Parametri'!$C$34,'3-Simulazione'!$B$7))</f>
        <v>4.8525513124279884E-2</v>
      </c>
      <c r="C30" s="10">
        <f>IF($A30&lt;='1-Input'!$B$26,0,IF($A30='1-Input'!$B$26+1,('1-Input'!$B$23+0)*'1-Input'!$B$27,'1-Input'!$B$23+0))</f>
        <v>5178.3333333332594</v>
      </c>
      <c r="D30" s="10">
        <f t="shared" si="1"/>
        <v>0</v>
      </c>
      <c r="E30" s="10">
        <f>MAX(0,('1-Input'!$B$10-C30-D30))/(1-'P-Parametri'!$B$31*MAX(0,IF(F29&lt;=0,0,(F29-G29)/F29)))</f>
        <v>25690.442296861918</v>
      </c>
      <c r="F30" s="10">
        <f>((F29-E30+MAX(0,-('1-Input'!$B$10-C30-D30)))*(1+B30))*(1-'P-Parametri'!$B$32)</f>
        <v>1313.7087118071809</v>
      </c>
      <c r="G30" s="10">
        <f>IF(F29&lt;=0,G29,G29*(1-E30/F29))+MAX(0,-('1-Input'!$B$10-C30-D30))</f>
        <v>904.18320453604986</v>
      </c>
      <c r="H30" s="9">
        <f t="shared" si="2"/>
        <v>1</v>
      </c>
    </row>
    <row r="31" spans="1:8">
      <c r="A31" s="9">
        <f t="shared" si="0"/>
        <v>20</v>
      </c>
      <c r="B31" s="12">
        <f>IF($A31='3-Simulazione'!$B$6,'P-Parametri'!$B$34,IF($A31='3-Simulazione'!$C$6,'P-Parametri'!$C$34,'3-Simulazione'!$B$7))</f>
        <v>4.8525513124279884E-2</v>
      </c>
      <c r="C31" s="10">
        <f>IF($A31&lt;='1-Input'!$B$26,0,IF($A31='1-Input'!$B$26+1,('1-Input'!$B$23+0)*'1-Input'!$B$27,'1-Input'!$B$23+0))</f>
        <v>15535</v>
      </c>
      <c r="D31" s="10">
        <f t="shared" si="1"/>
        <v>0</v>
      </c>
      <c r="E31" s="10">
        <f>MAX(0,('1-Input'!$B$10-C31-D31))/(1-'P-Parametri'!$B$31*MAX(0,IF(F30&lt;=0,0,(F30-G30)/F30)))</f>
        <v>14652.599196754651</v>
      </c>
      <c r="F31" s="10">
        <f>((F30-E31+MAX(0,-('1-Input'!$B$10-C31-D31)))*(1+B31))*(1-'P-Parametri'!$B$32)</f>
        <v>-13958.194656257643</v>
      </c>
      <c r="G31" s="10">
        <f>IF(F30&lt;=0,G30,G30*(1-E31/F30))+MAX(0,-('1-Input'!$B$10-C31-D31))</f>
        <v>-9180.7267739314848</v>
      </c>
      <c r="H31" s="9">
        <f t="shared" si="2"/>
        <v>0</v>
      </c>
    </row>
    <row r="32" spans="1:8">
      <c r="A32" s="9">
        <f t="shared" si="0"/>
        <v>21</v>
      </c>
      <c r="B32" s="12">
        <f>IF($A32='3-Simulazione'!$B$6,'P-Parametri'!$B$34,IF($A32='3-Simulazione'!$C$6,'P-Parametri'!$C$34,'3-Simulazione'!$B$7))</f>
        <v>4.8525513124279884E-2</v>
      </c>
      <c r="C32" s="10">
        <f>IF($A32&lt;='1-Input'!$B$26,0,IF($A32='1-Input'!$B$26+1,('1-Input'!$B$23+0)*'1-Input'!$B$27,'1-Input'!$B$23+0))</f>
        <v>15535</v>
      </c>
      <c r="D32" s="10">
        <f t="shared" si="1"/>
        <v>0</v>
      </c>
      <c r="E32" s="10">
        <f>MAX(0,('1-Input'!$B$10-C32-D32))/(1-'P-Parametri'!$B$31*MAX(0,IF(F31&lt;=0,0,(F31-G31)/F31)))</f>
        <v>13465</v>
      </c>
      <c r="F32" s="10">
        <f>((F31-E32+MAX(0,-('1-Input'!$B$10-C32-D32)))*(1+B32))*(1-'P-Parametri'!$B$32)</f>
        <v>-28696.411409962635</v>
      </c>
      <c r="G32" s="10">
        <f>IF(F31&lt;=0,G31,G31*(1-E32/F31))+MAX(0,-('1-Input'!$B$10-C32-D32))</f>
        <v>-9180.7267739314848</v>
      </c>
      <c r="H32" s="9">
        <f t="shared" si="2"/>
        <v>0</v>
      </c>
    </row>
    <row r="33" spans="1:8">
      <c r="A33" s="9">
        <f t="shared" si="0"/>
        <v>22</v>
      </c>
      <c r="B33" s="12">
        <f>IF($A33='3-Simulazione'!$B$6,'P-Parametri'!$B$34,IF($A33='3-Simulazione'!$C$6,'P-Parametri'!$C$34,'3-Simulazione'!$B$7))</f>
        <v>4.8525513124279884E-2</v>
      </c>
      <c r="C33" s="10">
        <f>IF($A33&lt;='1-Input'!$B$26,0,IF($A33='1-Input'!$B$26+1,('1-Input'!$B$23+0)*'1-Input'!$B$27,'1-Input'!$B$23+0))</f>
        <v>15535</v>
      </c>
      <c r="D33" s="10">
        <f t="shared" si="1"/>
        <v>0</v>
      </c>
      <c r="E33" s="10">
        <f>MAX(0,('1-Input'!$B$10-C33-D33))/(1-'P-Parametri'!$B$31*MAX(0,IF(F32&lt;=0,0,(F32-G32)/F32)))</f>
        <v>13465</v>
      </c>
      <c r="F33" s="10">
        <f>((F32-E33+MAX(0,-('1-Input'!$B$10-C33-D33)))*(1+B33))*(1-'P-Parametri'!$B$32)</f>
        <v>-44118.900901609588</v>
      </c>
      <c r="G33" s="10">
        <f>IF(F32&lt;=0,G32,G32*(1-E33/F32))+MAX(0,-('1-Input'!$B$10-C33-D33))</f>
        <v>-9180.7267739314848</v>
      </c>
      <c r="H33" s="9">
        <f t="shared" si="2"/>
        <v>0</v>
      </c>
    </row>
    <row r="34" spans="1:8">
      <c r="A34" s="9">
        <f t="shared" si="0"/>
        <v>23</v>
      </c>
      <c r="B34" s="12">
        <f>IF($A34='3-Simulazione'!$B$6,'P-Parametri'!$B$34,IF($A34='3-Simulazione'!$C$6,'P-Parametri'!$C$34,'3-Simulazione'!$B$7))</f>
        <v>4.8525513124279884E-2</v>
      </c>
      <c r="C34" s="10">
        <f>IF($A34&lt;='1-Input'!$B$26,0,IF($A34='1-Input'!$B$26+1,('1-Input'!$B$23+0)*'1-Input'!$B$27,'1-Input'!$B$23+0))</f>
        <v>15535</v>
      </c>
      <c r="D34" s="10">
        <f t="shared" si="1"/>
        <v>0</v>
      </c>
      <c r="E34" s="10">
        <f>MAX(0,('1-Input'!$B$10-C34-D34))/(1-'P-Parametri'!$B$31*MAX(0,IF(F33&lt;=0,0,(F33-G33)/F33)))</f>
        <v>13465</v>
      </c>
      <c r="F34" s="10">
        <f>((F33-E34+MAX(0,-('1-Input'!$B$10-C34-D34)))*(1+B34))*(1-'P-Parametri'!$B$32)</f>
        <v>-60257.432862076763</v>
      </c>
      <c r="G34" s="10">
        <f>IF(F33&lt;=0,G33,G33*(1-E34/F33))+MAX(0,-('1-Input'!$B$10-C34-D34))</f>
        <v>-9180.7267739314848</v>
      </c>
      <c r="H34" s="9">
        <f t="shared" si="2"/>
        <v>0</v>
      </c>
    </row>
    <row r="35" spans="1:8">
      <c r="A35" s="9">
        <f t="shared" si="0"/>
        <v>24</v>
      </c>
      <c r="B35" s="12">
        <f>IF($A35='3-Simulazione'!$B$6,'P-Parametri'!$B$34,IF($A35='3-Simulazione'!$C$6,'P-Parametri'!$C$34,'3-Simulazione'!$B$7))</f>
        <v>4.8525513124279884E-2</v>
      </c>
      <c r="C35" s="10">
        <f>IF($A35&lt;='1-Input'!$B$26,0,IF($A35='1-Input'!$B$26+1,('1-Input'!$B$23+0)*'1-Input'!$B$27,'1-Input'!$B$23+0))</f>
        <v>15535</v>
      </c>
      <c r="D35" s="10">
        <f t="shared" si="1"/>
        <v>0</v>
      </c>
      <c r="E35" s="10">
        <f>MAX(0,('1-Input'!$B$10-C35-D35))/(1-'P-Parametri'!$B$31*MAX(0,IF(F34&lt;=0,0,(F34-G34)/F34)))</f>
        <v>13465</v>
      </c>
      <c r="F35" s="10">
        <f>((F34-E35+MAX(0,-('1-Input'!$B$10-C35-D35)))*(1+B35))*(1-'P-Parametri'!$B$32)</f>
        <v>-77145.252041988366</v>
      </c>
      <c r="G35" s="10">
        <f>IF(F34&lt;=0,G34,G34*(1-E35/F34))+MAX(0,-('1-Input'!$B$10-C35-D35))</f>
        <v>-9180.7267739314848</v>
      </c>
      <c r="H35" s="9">
        <f t="shared" si="2"/>
        <v>0</v>
      </c>
    </row>
    <row r="36" spans="1:8">
      <c r="A36" s="9">
        <f t="shared" si="0"/>
        <v>25</v>
      </c>
      <c r="B36" s="12">
        <f>IF($A36='3-Simulazione'!$B$6,'P-Parametri'!$B$34,IF($A36='3-Simulazione'!$C$6,'P-Parametri'!$C$34,'3-Simulazione'!$B$7))</f>
        <v>4.8525513124279884E-2</v>
      </c>
      <c r="C36" s="10">
        <f>IF($A36&lt;='1-Input'!$B$26,0,IF($A36='1-Input'!$B$26+1,('1-Input'!$B$23+0)*'1-Input'!$B$27,'1-Input'!$B$23+0))</f>
        <v>15535</v>
      </c>
      <c r="D36" s="10">
        <f t="shared" si="1"/>
        <v>0</v>
      </c>
      <c r="E36" s="10">
        <f>MAX(0,('1-Input'!$B$10-C36-D36))/(1-'P-Parametri'!$B$31*MAX(0,IF(F35&lt;=0,0,(F35-G35)/F35)))</f>
        <v>13465</v>
      </c>
      <c r="F36" s="10">
        <f>((F35-E36+MAX(0,-('1-Input'!$B$10-C36-D36)))*(1+B36))*(1-'P-Parametri'!$B$32)</f>
        <v>-94817.146694612878</v>
      </c>
      <c r="G36" s="10">
        <f>IF(F35&lt;=0,G35,G35*(1-E36/F35))+MAX(0,-('1-Input'!$B$10-C36-D36))</f>
        <v>-9180.7267739314848</v>
      </c>
      <c r="H36" s="9">
        <f t="shared" si="2"/>
        <v>0</v>
      </c>
    </row>
    <row r="37" spans="1:8">
      <c r="A37" s="9">
        <f t="shared" si="0"/>
        <v>26</v>
      </c>
      <c r="B37" s="12">
        <f>IF($A37='3-Simulazione'!$B$6,'P-Parametri'!$B$34,IF($A37='3-Simulazione'!$C$6,'P-Parametri'!$C$34,'3-Simulazione'!$B$7))</f>
        <v>4.8525513124279884E-2</v>
      </c>
      <c r="C37" s="10">
        <f>IF($A37&lt;='1-Input'!$B$26,0,IF($A37='1-Input'!$B$26+1,('1-Input'!$B$23+0)*'1-Input'!$B$27,'1-Input'!$B$23+0))</f>
        <v>15535</v>
      </c>
      <c r="D37" s="10">
        <f t="shared" si="1"/>
        <v>0</v>
      </c>
      <c r="E37" s="10">
        <f>MAX(0,('1-Input'!$B$10-C37-D37))/(1-'P-Parametri'!$B$31*MAX(0,IF(F36&lt;=0,0,(F36-G36)/F36)))</f>
        <v>13465</v>
      </c>
      <c r="F37" s="10">
        <f>((F36-E37+MAX(0,-('1-Input'!$B$10-C37-D37)))*(1+B37))*(1-'P-Parametri'!$B$32)</f>
        <v>-113309.52023831719</v>
      </c>
      <c r="G37" s="10">
        <f>IF(F36&lt;=0,G36,G36*(1-E37/F36))+MAX(0,-('1-Input'!$B$10-C37-D37))</f>
        <v>-9180.7267739314848</v>
      </c>
      <c r="H37" s="9">
        <f t="shared" si="2"/>
        <v>0</v>
      </c>
    </row>
    <row r="38" spans="1:8">
      <c r="A38" s="9">
        <f t="shared" si="0"/>
        <v>27</v>
      </c>
      <c r="B38" s="12">
        <f>IF($A38='3-Simulazione'!$B$6,'P-Parametri'!$B$34,IF($A38='3-Simulazione'!$C$6,'P-Parametri'!$C$34,'3-Simulazione'!$B$7))</f>
        <v>4.8525513124279884E-2</v>
      </c>
      <c r="C38" s="10">
        <f>IF($A38&lt;='1-Input'!$B$26,0,IF($A38='1-Input'!$B$26+1,('1-Input'!$B$23+0)*'1-Input'!$B$27,'1-Input'!$B$23+0))</f>
        <v>15535</v>
      </c>
      <c r="D38" s="10">
        <f t="shared" si="1"/>
        <v>0</v>
      </c>
      <c r="E38" s="10">
        <f>MAX(0,('1-Input'!$B$10-C38-D38))/(1-'P-Parametri'!$B$31*MAX(0,IF(F37&lt;=0,0,(F37-G37)/F37)))</f>
        <v>13465</v>
      </c>
      <c r="F38" s="10">
        <f>((F37-E38+MAX(0,-('1-Input'!$B$10-C38-D38)))*(1+B38))*(1-'P-Parametri'!$B$32)</f>
        <v>-132660.46624619799</v>
      </c>
      <c r="G38" s="10">
        <f>IF(F37&lt;=0,G37,G37*(1-E38/F37))+MAX(0,-('1-Input'!$B$10-C38-D38))</f>
        <v>-9180.7267739314848</v>
      </c>
      <c r="H38" s="9">
        <f t="shared" si="2"/>
        <v>0</v>
      </c>
    </row>
    <row r="39" spans="1:8">
      <c r="A39" s="9">
        <f t="shared" si="0"/>
        <v>28</v>
      </c>
      <c r="B39" s="12">
        <f>IF($A39='3-Simulazione'!$B$6,'P-Parametri'!$B$34,IF($A39='3-Simulazione'!$C$6,'P-Parametri'!$C$34,'3-Simulazione'!$B$7))</f>
        <v>4.8525513124279884E-2</v>
      </c>
      <c r="C39" s="10">
        <f>IF($A39&lt;='1-Input'!$B$26,0,IF($A39='1-Input'!$B$26+1,('1-Input'!$B$23+0)*'1-Input'!$B$27,'1-Input'!$B$23+0))</f>
        <v>15535</v>
      </c>
      <c r="D39" s="10">
        <f t="shared" si="1"/>
        <v>0</v>
      </c>
      <c r="E39" s="10">
        <f>MAX(0,('1-Input'!$B$10-C39-D39))/(1-'P-Parametri'!$B$31*MAX(0,IF(F38&lt;=0,0,(F38-G38)/F38)))</f>
        <v>13465</v>
      </c>
      <c r="F39" s="10">
        <f>((F38-E39+MAX(0,-('1-Input'!$B$10-C39-D39)))*(1+B39))*(1-'P-Parametri'!$B$32)</f>
        <v>-152909.84691736675</v>
      </c>
      <c r="G39" s="10">
        <f>IF(F38&lt;=0,G38,G38*(1-E39/F38))+MAX(0,-('1-Input'!$B$10-C39-D39))</f>
        <v>-9180.7267739314848</v>
      </c>
      <c r="H39" s="9">
        <f t="shared" si="2"/>
        <v>0</v>
      </c>
    </row>
    <row r="40" spans="1:8">
      <c r="A40" s="9">
        <f t="shared" si="0"/>
        <v>29</v>
      </c>
      <c r="B40" s="12">
        <f>IF($A40='3-Simulazione'!$B$6,'P-Parametri'!$B$34,IF($A40='3-Simulazione'!$C$6,'P-Parametri'!$C$34,'3-Simulazione'!$B$7))</f>
        <v>4.8525513124279884E-2</v>
      </c>
      <c r="C40" s="10">
        <f>IF($A40&lt;='1-Input'!$B$26,0,IF($A40='1-Input'!$B$26+1,('1-Input'!$B$23+0)*'1-Input'!$B$27,'1-Input'!$B$23+0))</f>
        <v>15535</v>
      </c>
      <c r="D40" s="10">
        <f t="shared" si="1"/>
        <v>0</v>
      </c>
      <c r="E40" s="10">
        <f>MAX(0,('1-Input'!$B$10-C40-D40))/(1-'P-Parametri'!$B$31*MAX(0,IF(F39&lt;=0,0,(F39-G39)/F39)))</f>
        <v>13465</v>
      </c>
      <c r="F40" s="10">
        <f>((F39-E40+MAX(0,-('1-Input'!$B$10-C40-D40)))*(1+B40))*(1-'P-Parametri'!$B$32)</f>
        <v>-174099.37519153548</v>
      </c>
      <c r="G40" s="10">
        <f>IF(F39&lt;=0,G39,G39*(1-E40/F39))+MAX(0,-('1-Input'!$B$10-C40-D40))</f>
        <v>-9180.7267739314848</v>
      </c>
      <c r="H40" s="9">
        <f t="shared" si="2"/>
        <v>0</v>
      </c>
    </row>
    <row r="41" spans="1:8">
      <c r="A41" s="9">
        <f t="shared" si="0"/>
        <v>30</v>
      </c>
      <c r="B41" s="12">
        <f>IF($A41='3-Simulazione'!$B$6,'P-Parametri'!$B$34,IF($A41='3-Simulazione'!$C$6,'P-Parametri'!$C$34,'3-Simulazione'!$B$7))</f>
        <v>4.8525513124279884E-2</v>
      </c>
      <c r="C41" s="10">
        <f>IF($A41&lt;='1-Input'!$B$26,0,IF($A41='1-Input'!$B$26+1,('1-Input'!$B$23+0)*'1-Input'!$B$27,'1-Input'!$B$23+0))</f>
        <v>15535</v>
      </c>
      <c r="D41" s="10">
        <f t="shared" si="1"/>
        <v>0</v>
      </c>
      <c r="E41" s="10">
        <f>MAX(0,('1-Input'!$B$10-C41-D41))/(1-'P-Parametri'!$B$31*MAX(0,IF(F40&lt;=0,0,(F40-G40)/F40)))</f>
        <v>13465</v>
      </c>
      <c r="F41" s="10">
        <f>((F40-E41+MAX(0,-('1-Input'!$B$10-C41-D41)))*(1+B41))*(1-'P-Parametri'!$B$32)</f>
        <v>-196272.70067605661</v>
      </c>
      <c r="G41" s="10">
        <f>IF(F40&lt;=0,G40,G40*(1-E41/F40))+MAX(0,-('1-Input'!$B$10-C41-D41))</f>
        <v>-9180.7267739314848</v>
      </c>
      <c r="H41" s="9">
        <f t="shared" si="2"/>
        <v>0</v>
      </c>
    </row>
    <row r="42" spans="1:8">
      <c r="A42" s="9">
        <f t="shared" si="0"/>
        <v>31</v>
      </c>
      <c r="B42" s="12">
        <f>IF($A42='3-Simulazione'!$B$6,'P-Parametri'!$B$34,IF($A42='3-Simulazione'!$C$6,'P-Parametri'!$C$34,'3-Simulazione'!$B$7))</f>
        <v>4.8525513124279884E-2</v>
      </c>
      <c r="C42" s="10">
        <f>IF($A42&lt;='1-Input'!$B$26,0,IF($A42='1-Input'!$B$26+1,('1-Input'!$B$23+0)*'1-Input'!$B$27,'1-Input'!$B$23+0))</f>
        <v>15535</v>
      </c>
      <c r="D42" s="10">
        <f t="shared" si="1"/>
        <v>0</v>
      </c>
      <c r="E42" s="10">
        <f>MAX(0,('1-Input'!$B$10-C42-D42))/(1-'P-Parametri'!$B$31*MAX(0,IF(F41&lt;=0,0,(F41-G41)/F41)))</f>
        <v>13465</v>
      </c>
      <c r="F42" s="10">
        <f>((F41-E42+MAX(0,-('1-Input'!$B$10-C42-D42)))*(1+B42))*(1-'P-Parametri'!$B$32)</f>
        <v>-219475.49956242315</v>
      </c>
      <c r="G42" s="10">
        <f>IF(F41&lt;=0,G41,G41*(1-E42/F41))+MAX(0,-('1-Input'!$B$10-C42-D42))</f>
        <v>-9180.7267739314848</v>
      </c>
      <c r="H42" s="9">
        <f t="shared" si="2"/>
        <v>0</v>
      </c>
    </row>
    <row r="43" spans="1:8">
      <c r="A43" s="9">
        <f t="shared" si="0"/>
        <v>32</v>
      </c>
      <c r="B43" s="12">
        <f>IF($A43='3-Simulazione'!$B$6,'P-Parametri'!$B$34,IF($A43='3-Simulazione'!$C$6,'P-Parametri'!$C$34,'3-Simulazione'!$B$7))</f>
        <v>4.8525513124279884E-2</v>
      </c>
      <c r="C43" s="10">
        <f>IF($A43&lt;='1-Input'!$B$26,0,IF($A43='1-Input'!$B$26+1,('1-Input'!$B$23+0)*'1-Input'!$B$27,'1-Input'!$B$23+0))</f>
        <v>15535</v>
      </c>
      <c r="D43" s="10">
        <f t="shared" si="1"/>
        <v>0</v>
      </c>
      <c r="E43" s="10">
        <f>MAX(0,('1-Input'!$B$10-C43-D43))/(1-'P-Parametri'!$B$31*MAX(0,IF(F42&lt;=0,0,(F42-G42)/F42)))</f>
        <v>13465</v>
      </c>
      <c r="F43" s="10">
        <f>((F42-E43+MAX(0,-('1-Input'!$B$10-C43-D43)))*(1+B43))*(1-'P-Parametri'!$B$32)</f>
        <v>-243755.5687174536</v>
      </c>
      <c r="G43" s="10">
        <f>IF(F42&lt;=0,G42,G42*(1-E43/F42))+MAX(0,-('1-Input'!$B$10-C43-D43))</f>
        <v>-9180.7267739314848</v>
      </c>
      <c r="H43" s="9">
        <f t="shared" si="2"/>
        <v>0</v>
      </c>
    </row>
    <row r="44" spans="1:8">
      <c r="A44" s="9">
        <f t="shared" si="0"/>
        <v>33</v>
      </c>
      <c r="B44" s="12">
        <f>IF($A44='3-Simulazione'!$B$6,'P-Parametri'!$B$34,IF($A44='3-Simulazione'!$C$6,'P-Parametri'!$C$34,'3-Simulazione'!$B$7))</f>
        <v>4.8525513124279884E-2</v>
      </c>
      <c r="C44" s="10">
        <f>IF($A44&lt;='1-Input'!$B$26,0,IF($A44='1-Input'!$B$26+1,('1-Input'!$B$23+0)*'1-Input'!$B$27,'1-Input'!$B$23+0))</f>
        <v>15535</v>
      </c>
      <c r="D44" s="10">
        <f t="shared" si="1"/>
        <v>0</v>
      </c>
      <c r="E44" s="10">
        <f>MAX(0,('1-Input'!$B$10-C44-D44))/(1-'P-Parametri'!$B$31*MAX(0,IF(F43&lt;=0,0,(F43-G43)/F43)))</f>
        <v>13465</v>
      </c>
      <c r="F44" s="10">
        <f>((F43-E44+MAX(0,-('1-Input'!$B$10-C44-D44)))*(1+B44))*(1-'P-Parametri'!$B$32)</f>
        <v>-269162.92414298601</v>
      </c>
      <c r="G44" s="10">
        <f>IF(F43&lt;=0,G43,G43*(1-E44/F43))+MAX(0,-('1-Input'!$B$10-C44-D44))</f>
        <v>-9180.7267739314848</v>
      </c>
      <c r="H44" s="9">
        <f t="shared" si="2"/>
        <v>0</v>
      </c>
    </row>
    <row r="45" spans="1:8">
      <c r="A45" s="9">
        <f t="shared" si="0"/>
        <v>34</v>
      </c>
      <c r="B45" s="12">
        <f>IF($A45='3-Simulazione'!$B$6,'P-Parametri'!$B$34,IF($A45='3-Simulazione'!$C$6,'P-Parametri'!$C$34,'3-Simulazione'!$B$7))</f>
        <v>4.8525513124279884E-2</v>
      </c>
      <c r="C45" s="10">
        <f>IF($A45&lt;='1-Input'!$B$26,0,IF($A45='1-Input'!$B$26+1,('1-Input'!$B$23+0)*'1-Input'!$B$27,'1-Input'!$B$23+0))</f>
        <v>15535</v>
      </c>
      <c r="D45" s="10">
        <f t="shared" si="1"/>
        <v>0</v>
      </c>
      <c r="E45" s="10">
        <f>MAX(0,('1-Input'!$B$10-C45-D45))/(1-'P-Parametri'!$B$31*MAX(0,IF(F44&lt;=0,0,(F44-G44)/F44)))</f>
        <v>13465</v>
      </c>
      <c r="F45" s="10">
        <f>((F44-E45+MAX(0,-('1-Input'!$B$10-C45-D45)))*(1+B45))*(1-'P-Parametri'!$B$32)</f>
        <v>-295749.90400690387</v>
      </c>
      <c r="G45" s="10">
        <f>IF(F44&lt;=0,G44,G44*(1-E45/F44))+MAX(0,-('1-Input'!$B$10-C45-D45))</f>
        <v>-9180.7267739314848</v>
      </c>
      <c r="H45" s="9">
        <f t="shared" si="2"/>
        <v>0</v>
      </c>
    </row>
    <row r="46" spans="1:8">
      <c r="A46" s="9">
        <f t="shared" si="0"/>
        <v>35</v>
      </c>
      <c r="B46" s="12">
        <f>IF($A46='3-Simulazione'!$B$6,'P-Parametri'!$B$34,IF($A46='3-Simulazione'!$C$6,'P-Parametri'!$C$34,'3-Simulazione'!$B$7))</f>
        <v>4.8525513124279884E-2</v>
      </c>
      <c r="C46" s="10">
        <f>IF($A46&lt;='1-Input'!$B$26,0,IF($A46='1-Input'!$B$26+1,('1-Input'!$B$23+0)*'1-Input'!$B$27,'1-Input'!$B$23+0))</f>
        <v>15535</v>
      </c>
      <c r="D46" s="10">
        <f t="shared" si="1"/>
        <v>0</v>
      </c>
      <c r="E46" s="10">
        <f>MAX(0,('1-Input'!$B$10-C46-D46))/(1-'P-Parametri'!$B$31*MAX(0,IF(F45&lt;=0,0,(F45-G45)/F45)))</f>
        <v>13465</v>
      </c>
      <c r="F46" s="10">
        <f>((F45-E46+MAX(0,-('1-Input'!$B$10-C46-D46)))*(1+B46))*(1-'P-Parametri'!$B$32)</f>
        <v>-323571.27645773481</v>
      </c>
      <c r="G46" s="10">
        <f>IF(F45&lt;=0,G45,G45*(1-E46/F45))+MAX(0,-('1-Input'!$B$10-C46-D46))</f>
        <v>-9180.7267739314848</v>
      </c>
      <c r="H46" s="9">
        <f t="shared" si="2"/>
        <v>0</v>
      </c>
    </row>
    <row r="47" spans="1:8">
      <c r="A47" s="9">
        <f t="shared" si="0"/>
        <v>36</v>
      </c>
      <c r="B47" s="12">
        <f>IF($A47='3-Simulazione'!$B$6,'P-Parametri'!$B$34,IF($A47='3-Simulazione'!$C$6,'P-Parametri'!$C$34,'3-Simulazione'!$B$7))</f>
        <v>4.8525513124279884E-2</v>
      </c>
      <c r="C47" s="10">
        <f>IF($A47&lt;='1-Input'!$B$26,0,IF($A47='1-Input'!$B$26+1,('1-Input'!$B$23+0)*'1-Input'!$B$27,'1-Input'!$B$23+0))</f>
        <v>15535</v>
      </c>
      <c r="D47" s="10">
        <f t="shared" si="1"/>
        <v>0</v>
      </c>
      <c r="E47" s="10">
        <f>MAX(0,('1-Input'!$B$10-C47-D47))/(1-'P-Parametri'!$B$31*MAX(0,IF(F46&lt;=0,0,(F46-G46)/F46)))</f>
        <v>13465</v>
      </c>
      <c r="F47" s="10">
        <f>((F46-E47+MAX(0,-('1-Input'!$B$10-C47-D47)))*(1+B47))*(1-'P-Parametri'!$B$32)</f>
        <v>-352684.3524449144</v>
      </c>
      <c r="G47" s="10">
        <f>IF(F46&lt;=0,G46,G46*(1-E47/F46))+MAX(0,-('1-Input'!$B$10-C47-D47))</f>
        <v>-9180.7267739314848</v>
      </c>
      <c r="H47" s="9">
        <f t="shared" si="2"/>
        <v>0</v>
      </c>
    </row>
    <row r="48" spans="1:8">
      <c r="A48" s="9">
        <f t="shared" si="0"/>
        <v>37</v>
      </c>
      <c r="B48" s="12">
        <f>IF($A48='3-Simulazione'!$B$6,'P-Parametri'!$B$34,IF($A48='3-Simulazione'!$C$6,'P-Parametri'!$C$34,'3-Simulazione'!$B$7))</f>
        <v>4.8525513124279884E-2</v>
      </c>
      <c r="C48" s="10">
        <f>IF($A48&lt;='1-Input'!$B$26,0,IF($A48='1-Input'!$B$26+1,('1-Input'!$B$23+0)*'1-Input'!$B$27,'1-Input'!$B$23+0))</f>
        <v>15535</v>
      </c>
      <c r="D48" s="10">
        <f t="shared" si="1"/>
        <v>0</v>
      </c>
      <c r="E48" s="10">
        <f>MAX(0,('1-Input'!$B$10-C48-D48))/(1-'P-Parametri'!$B$31*MAX(0,IF(F47&lt;=0,0,(F47-G47)/F47)))</f>
        <v>13465</v>
      </c>
      <c r="F48" s="10">
        <f>((F47-E48+MAX(0,-('1-Input'!$B$10-C48-D48)))*(1+B48))*(1-'P-Parametri'!$B$32)</f>
        <v>-383149.10377712181</v>
      </c>
      <c r="G48" s="10">
        <f>IF(F47&lt;=0,G47,G47*(1-E48/F47))+MAX(0,-('1-Input'!$B$10-C48-D48))</f>
        <v>-9180.7267739314848</v>
      </c>
      <c r="H48" s="9">
        <f t="shared" si="2"/>
        <v>0</v>
      </c>
    </row>
    <row r="49" spans="1:8">
      <c r="A49" s="9">
        <f t="shared" si="0"/>
        <v>38</v>
      </c>
      <c r="B49" s="12">
        <f>IF($A49='3-Simulazione'!$B$6,'P-Parametri'!$B$34,IF($A49='3-Simulazione'!$C$6,'P-Parametri'!$C$34,'3-Simulazione'!$B$7))</f>
        <v>4.8525513124279884E-2</v>
      </c>
      <c r="C49" s="10">
        <f>IF($A49&lt;='1-Input'!$B$26,0,IF($A49='1-Input'!$B$26+1,('1-Input'!$B$23+0)*'1-Input'!$B$27,'1-Input'!$B$23+0))</f>
        <v>15535</v>
      </c>
      <c r="D49" s="10">
        <f t="shared" si="1"/>
        <v>0</v>
      </c>
      <c r="E49" s="10">
        <f>MAX(0,('1-Input'!$B$10-C49-D49))/(1-'P-Parametri'!$B$31*MAX(0,IF(F48&lt;=0,0,(F48-G48)/F48)))</f>
        <v>13465</v>
      </c>
      <c r="F49" s="10">
        <f>((F48-E49+MAX(0,-('1-Input'!$B$10-C49-D49)))*(1+B49))*(1-'P-Parametri'!$B$32)</f>
        <v>-415028.28666188254</v>
      </c>
      <c r="G49" s="10">
        <f>IF(F48&lt;=0,G48,G48*(1-E49/F48))+MAX(0,-('1-Input'!$B$10-C49-D49))</f>
        <v>-9180.7267739314848</v>
      </c>
      <c r="H49" s="9">
        <f t="shared" si="2"/>
        <v>0</v>
      </c>
    </row>
    <row r="50" spans="1:8">
      <c r="A50" s="9">
        <f t="shared" si="0"/>
        <v>39</v>
      </c>
      <c r="B50" s="12">
        <f>IF($A50='3-Simulazione'!$B$6,'P-Parametri'!$B$34,IF($A50='3-Simulazione'!$C$6,'P-Parametri'!$C$34,'3-Simulazione'!$B$7))</f>
        <v>4.8525513124279884E-2</v>
      </c>
      <c r="C50" s="10">
        <f>IF($A50&lt;='1-Input'!$B$26,0,IF($A50='1-Input'!$B$26+1,('1-Input'!$B$23+0)*'1-Input'!$B$27,'1-Input'!$B$23+0))</f>
        <v>15535</v>
      </c>
      <c r="D50" s="10">
        <f t="shared" si="1"/>
        <v>0</v>
      </c>
      <c r="E50" s="10">
        <f>MAX(0,('1-Input'!$B$10-C50-D50))/(1-'P-Parametri'!$B$31*MAX(0,IF(F49&lt;=0,0,(F49-G49)/F49)))</f>
        <v>13465</v>
      </c>
      <c r="F50" s="10">
        <f>((F49-E50+MAX(0,-('1-Input'!$B$10-C50-D50)))*(1+B50))*(1-'P-Parametri'!$B$32)</f>
        <v>-448387.57098092459</v>
      </c>
      <c r="G50" s="10">
        <f>IF(F49&lt;=0,G49,G49*(1-E50/F49))+MAX(0,-('1-Input'!$B$10-C50-D50))</f>
        <v>-9180.7267739314848</v>
      </c>
      <c r="H50" s="9">
        <f t="shared" si="2"/>
        <v>0</v>
      </c>
    </row>
    <row r="51" spans="1:8">
      <c r="A51" s="9">
        <f t="shared" si="0"/>
        <v>40</v>
      </c>
      <c r="B51" s="12">
        <f>IF($A51='3-Simulazione'!$B$6,'P-Parametri'!$B$34,IF($A51='3-Simulazione'!$C$6,'P-Parametri'!$C$34,'3-Simulazione'!$B$7))</f>
        <v>4.8525513124279884E-2</v>
      </c>
      <c r="C51" s="10">
        <f>IF($A51&lt;='1-Input'!$B$26,0,IF($A51='1-Input'!$B$26+1,('1-Input'!$B$23+0)*'1-Input'!$B$27,'1-Input'!$B$23+0))</f>
        <v>15535</v>
      </c>
      <c r="D51" s="10">
        <f t="shared" si="1"/>
        <v>0</v>
      </c>
      <c r="E51" s="10">
        <f>MAX(0,('1-Input'!$B$10-C51-D51))/(1-'P-Parametri'!$B$31*MAX(0,IF(F50&lt;=0,0,(F50-G50)/F50)))</f>
        <v>13465</v>
      </c>
      <c r="F51" s="10">
        <f>((F50-E51+MAX(0,-('1-Input'!$B$10-C51-D51)))*(1+B51))*(1-'P-Parametri'!$B$32)</f>
        <v>-483295.67556759081</v>
      </c>
      <c r="G51" s="10">
        <f>IF(F50&lt;=0,G50,G50*(1-E51/F50))+MAX(0,-('1-Input'!$B$10-C51-D51))</f>
        <v>-9180.7267739314848</v>
      </c>
      <c r="H51" s="9">
        <f t="shared" si="2"/>
        <v>0</v>
      </c>
    </row>
    <row r="52" spans="1:8">
      <c r="A52" s="9">
        <f t="shared" si="0"/>
        <v>41</v>
      </c>
      <c r="B52" s="12">
        <f>IF($A52='3-Simulazione'!$B$6,'P-Parametri'!$B$34,IF($A52='3-Simulazione'!$C$6,'P-Parametri'!$C$34,'3-Simulazione'!$B$7))</f>
        <v>4.8525513124279884E-2</v>
      </c>
      <c r="C52" s="10">
        <f>IF($A52&lt;='1-Input'!$B$26,0,IF($A52='1-Input'!$B$26+1,('1-Input'!$B$23+0)*'1-Input'!$B$27,'1-Input'!$B$23+0))</f>
        <v>15535</v>
      </c>
      <c r="D52" s="10">
        <f t="shared" si="1"/>
        <v>0</v>
      </c>
      <c r="E52" s="10">
        <f>MAX(0,('1-Input'!$B$10-C52-D52))/(1-'P-Parametri'!$B$31*MAX(0,IF(F51&lt;=0,0,(F51-G51)/F51)))</f>
        <v>13465</v>
      </c>
      <c r="F52" s="10">
        <f>((F51-E52+MAX(0,-('1-Input'!$B$10-C52-D52)))*(1+B52))*(1-'P-Parametri'!$B$32)</f>
        <v>-519824.50976497313</v>
      </c>
      <c r="G52" s="10">
        <f>IF(F51&lt;=0,G51,G51*(1-E52/F51))+MAX(0,-('1-Input'!$B$10-C52-D52))</f>
        <v>-9180.7267739314848</v>
      </c>
      <c r="H52" s="9">
        <f t="shared" si="2"/>
        <v>0</v>
      </c>
    </row>
    <row r="53" spans="1:8">
      <c r="A53" s="9">
        <f t="shared" si="0"/>
        <v>42</v>
      </c>
      <c r="B53" s="12">
        <f>IF($A53='3-Simulazione'!$B$6,'P-Parametri'!$B$34,IF($A53='3-Simulazione'!$C$6,'P-Parametri'!$C$34,'3-Simulazione'!$B$7))</f>
        <v>4.8525513124279884E-2</v>
      </c>
      <c r="C53" s="10">
        <f>IF($A53&lt;='1-Input'!$B$26,0,IF($A53='1-Input'!$B$26+1,('1-Input'!$B$23+0)*'1-Input'!$B$27,'1-Input'!$B$23+0))</f>
        <v>15535</v>
      </c>
      <c r="D53" s="10">
        <f t="shared" si="1"/>
        <v>0</v>
      </c>
      <c r="E53" s="10">
        <f>MAX(0,('1-Input'!$B$10-C53-D53))/(1-'P-Parametri'!$B$31*MAX(0,IF(F52&lt;=0,0,(F52-G52)/F52)))</f>
        <v>13465</v>
      </c>
      <c r="F53" s="10">
        <f>((F52-E53+MAX(0,-('1-Input'!$B$10-C53-D53)))*(1+B53))*(1-'P-Parametri'!$B$32)</f>
        <v>-558049.32155637385</v>
      </c>
      <c r="G53" s="10">
        <f>IF(F52&lt;=0,G52,G52*(1-E53/F52))+MAX(0,-('1-Input'!$B$10-C53-D53))</f>
        <v>-9180.7267739314848</v>
      </c>
      <c r="H53" s="9">
        <f t="shared" si="2"/>
        <v>0</v>
      </c>
    </row>
    <row r="54" spans="1:8" ht="30">
      <c r="A54" s="5" t="s">
        <v>184</v>
      </c>
      <c r="B54" s="18">
        <f>IFERROR('1-Input'!$B$5-1+MATCH(0,H11:H53,0)-1,"non si esaurisce")</f>
        <v>69</v>
      </c>
      <c r="D54" s="5" t="s">
        <v>185</v>
      </c>
      <c r="E54" s="10">
        <f>F53</f>
        <v>-558049.32155637385</v>
      </c>
    </row>
    <row r="57" spans="1:8">
      <c r="A57" s="2" t="s">
        <v>186</v>
      </c>
    </row>
    <row r="58" spans="1:8">
      <c r="A58" s="15" t="s">
        <v>176</v>
      </c>
      <c r="B58" s="15" t="s">
        <v>177</v>
      </c>
      <c r="C58" s="15" t="s">
        <v>178</v>
      </c>
      <c r="D58" s="15" t="s">
        <v>179</v>
      </c>
      <c r="E58" s="15" t="s">
        <v>180</v>
      </c>
      <c r="F58" s="15" t="s">
        <v>181</v>
      </c>
      <c r="G58" s="15" t="s">
        <v>182</v>
      </c>
      <c r="H58" s="15" t="s">
        <v>183</v>
      </c>
    </row>
    <row r="59" spans="1:8">
      <c r="A59" s="9">
        <f>0</f>
        <v>0</v>
      </c>
      <c r="E59" s="10">
        <f>0</f>
        <v>0</v>
      </c>
      <c r="F59" s="10">
        <f>'1-Input'!$B$8</f>
        <v>760000</v>
      </c>
      <c r="G59" s="10">
        <f>'1-Input'!$B$9</f>
        <v>586000</v>
      </c>
      <c r="H59" s="9">
        <f>1</f>
        <v>1</v>
      </c>
    </row>
    <row r="60" spans="1:8">
      <c r="A60" s="9">
        <f t="shared" ref="A60:A101" si="3">A59+1</f>
        <v>1</v>
      </c>
      <c r="B60" s="12">
        <f>IF($A60='3-Simulazione'!$B$6,'P-Parametri'!$B$34,IF($A60='3-Simulazione'!$C$6,'P-Parametri'!$C$34,'3-Simulazione'!$B$7))</f>
        <v>-0.35</v>
      </c>
      <c r="C60" s="10">
        <f>IF($A60&lt;='1-Input'!$B$26,0,IF($A60='1-Input'!$B$26+1,('1-Input'!$B$23+'1-Input'!$B$32)*'1-Input'!$B$27,'1-Input'!$B$23+'1-Input'!$B$32))</f>
        <v>0</v>
      </c>
      <c r="D60" s="10">
        <f>IF(AND($A60&gt;='1-Input'!$B$13,$A60&lt;'1-Input'!$B$13+'1-Input'!$B$12),'1-Input'!$B$30,0)</f>
        <v>11905.451600000002</v>
      </c>
      <c r="E60" s="10">
        <f>MAX(0,('1-Input'!$B$10-C60-D60))/(1-'P-Parametri'!$B$31*MAX(0,IF(F59&lt;=0,0,(F59-G59)/F59)))</f>
        <v>18176.530281493087</v>
      </c>
      <c r="F60" s="10">
        <f>((F59-E60+MAX(0,-('1-Input'!$B$10-C60-D60)))*(1+B60))*(1-'P-Parametri'!$B$32)</f>
        <v>481220.88480639545</v>
      </c>
      <c r="G60" s="10">
        <f>IF(F59&lt;=0,G59,G59*(1-E60/F59))+MAX(0,-('1-Input'!$B$10-C60-D60))</f>
        <v>571984.93849348032</v>
      </c>
      <c r="H60" s="9">
        <f t="shared" ref="H60:H101" si="4">IF(OR(F59&lt;=0,F59&lt;E60),0,1)</f>
        <v>1</v>
      </c>
    </row>
    <row r="61" spans="1:8">
      <c r="A61" s="9">
        <f t="shared" si="3"/>
        <v>2</v>
      </c>
      <c r="B61" s="12">
        <f>IF($A61='3-Simulazione'!$B$6,'P-Parametri'!$B$34,IF($A61='3-Simulazione'!$C$6,'P-Parametri'!$C$34,'3-Simulazione'!$B$7))</f>
        <v>-0.2</v>
      </c>
      <c r="C61" s="10">
        <f>IF($A61&lt;='1-Input'!$B$26,0,IF($A61='1-Input'!$B$26+1,('1-Input'!$B$23+'1-Input'!$B$32)*'1-Input'!$B$27,'1-Input'!$B$23+'1-Input'!$B$32))</f>
        <v>0</v>
      </c>
      <c r="D61" s="10">
        <f>IF(AND($A61&gt;='1-Input'!$B$13,$A61&lt;'1-Input'!$B$13+'1-Input'!$B$12),'1-Input'!$B$30,0)</f>
        <v>11905.451600000002</v>
      </c>
      <c r="E61" s="10">
        <f>MAX(0,('1-Input'!$B$10-C61-D61))/(1-'P-Parametri'!$B$31*MAX(0,IF(F60&lt;=0,0,(F60-G60)/F60)))</f>
        <v>17094.5484</v>
      </c>
      <c r="F61" s="10">
        <f>((F60-E61+MAX(0,-('1-Input'!$B$10-C61-D61)))*(1+B61))*(1-'P-Parametri'!$B$32)</f>
        <v>370558.46698686609</v>
      </c>
      <c r="G61" s="10">
        <f>IF(F60&lt;=0,G60,G60*(1-E61/F60))+MAX(0,-('1-Input'!$B$10-C61-D61))</f>
        <v>551666.15241443971</v>
      </c>
      <c r="H61" s="9">
        <f t="shared" si="4"/>
        <v>1</v>
      </c>
    </row>
    <row r="62" spans="1:8">
      <c r="A62" s="9">
        <f t="shared" si="3"/>
        <v>3</v>
      </c>
      <c r="B62" s="12">
        <f>IF($A62='3-Simulazione'!$B$6,'P-Parametri'!$B$34,IF($A62='3-Simulazione'!$C$6,'P-Parametri'!$C$34,'3-Simulazione'!$B$7))</f>
        <v>4.8525513124279884E-2</v>
      </c>
      <c r="C62" s="10">
        <f>IF($A62&lt;='1-Input'!$B$26,0,IF($A62='1-Input'!$B$26+1,('1-Input'!$B$23+'1-Input'!$B$32)*'1-Input'!$B$27,'1-Input'!$B$23+'1-Input'!$B$32))</f>
        <v>0</v>
      </c>
      <c r="D62" s="10">
        <f>IF(AND($A62&gt;='1-Input'!$B$13,$A62&lt;'1-Input'!$B$13+'1-Input'!$B$12),'1-Input'!$B$30,0)</f>
        <v>11905.451600000002</v>
      </c>
      <c r="E62" s="10">
        <f>MAX(0,('1-Input'!$B$10-C62-D62))/(1-'P-Parametri'!$B$31*MAX(0,IF(F61&lt;=0,0,(F61-G61)/F61)))</f>
        <v>17094.5484</v>
      </c>
      <c r="F62" s="10">
        <f>((F61-E62+MAX(0,-('1-Input'!$B$10-C62-D62)))*(1+B62))*(1-'P-Parametri'!$B$32)</f>
        <v>369874.70473399805</v>
      </c>
      <c r="G62" s="10">
        <f>IF(F61&lt;=0,G61,G61*(1-E62/F61))+MAX(0,-('1-Input'!$B$10-C62-D62))</f>
        <v>526216.77105291584</v>
      </c>
      <c r="H62" s="9">
        <f t="shared" si="4"/>
        <v>1</v>
      </c>
    </row>
    <row r="63" spans="1:8">
      <c r="A63" s="9">
        <f t="shared" si="3"/>
        <v>4</v>
      </c>
      <c r="B63" s="12">
        <f>IF($A63='3-Simulazione'!$B$6,'P-Parametri'!$B$34,IF($A63='3-Simulazione'!$C$6,'P-Parametri'!$C$34,'3-Simulazione'!$B$7))</f>
        <v>4.8525513124279884E-2</v>
      </c>
      <c r="C63" s="10">
        <f>IF($A63&lt;='1-Input'!$B$26,0,IF($A63='1-Input'!$B$26+1,('1-Input'!$B$23+'1-Input'!$B$32)*'1-Input'!$B$27,'1-Input'!$B$23+'1-Input'!$B$32))</f>
        <v>0</v>
      </c>
      <c r="D63" s="10">
        <f>IF(AND($A63&gt;='1-Input'!$B$13,$A63&lt;'1-Input'!$B$13+'1-Input'!$B$12),'1-Input'!$B$30,0)</f>
        <v>11905.451600000002</v>
      </c>
      <c r="E63" s="10">
        <f>MAX(0,('1-Input'!$B$10-C63-D63))/(1-'P-Parametri'!$B$31*MAX(0,IF(F62&lt;=0,0,(F62-G62)/F62)))</f>
        <v>17094.5484</v>
      </c>
      <c r="F63" s="10">
        <f>((F62-E63+MAX(0,-('1-Input'!$B$10-C63-D63)))*(1+B63))*(1-'P-Parametri'!$B$32)</f>
        <v>369159.19645128865</v>
      </c>
      <c r="G63" s="10">
        <f>IF(F62&lt;=0,G62,G62*(1-E63/F62))+MAX(0,-('1-Input'!$B$10-C63-D63))</f>
        <v>501896.54058967013</v>
      </c>
      <c r="H63" s="9">
        <f t="shared" si="4"/>
        <v>1</v>
      </c>
    </row>
    <row r="64" spans="1:8">
      <c r="A64" s="9">
        <f t="shared" si="3"/>
        <v>5</v>
      </c>
      <c r="B64" s="12">
        <f>IF($A64='3-Simulazione'!$B$6,'P-Parametri'!$B$34,IF($A64='3-Simulazione'!$C$6,'P-Parametri'!$C$34,'3-Simulazione'!$B$7))</f>
        <v>4.8525513124279884E-2</v>
      </c>
      <c r="C64" s="10">
        <f>IF($A64&lt;='1-Input'!$B$26,0,IF($A64='1-Input'!$B$26+1,('1-Input'!$B$23+'1-Input'!$B$32)*'1-Input'!$B$27,'1-Input'!$B$23+'1-Input'!$B$32))</f>
        <v>0</v>
      </c>
      <c r="D64" s="10">
        <f>IF(AND($A64&gt;='1-Input'!$B$13,$A64&lt;'1-Input'!$B$13+'1-Input'!$B$12),'1-Input'!$B$30,0)</f>
        <v>11905.451600000002</v>
      </c>
      <c r="E64" s="10">
        <f>MAX(0,('1-Input'!$B$10-C64-D64))/(1-'P-Parametri'!$B$31*MAX(0,IF(F63&lt;=0,0,(F63-G63)/F63)))</f>
        <v>17094.5484</v>
      </c>
      <c r="F64" s="10">
        <f>((F63-E64+MAX(0,-('1-Input'!$B$10-C64-D64)))*(1+B64))*(1-'P-Parametri'!$B$32)</f>
        <v>368410.46821939468</v>
      </c>
      <c r="G64" s="10">
        <f>IF(F63&lt;=0,G63,G63*(1-E64/F63))+MAX(0,-('1-Input'!$B$10-C64-D64))</f>
        <v>478655.36229212553</v>
      </c>
      <c r="H64" s="9">
        <f t="shared" si="4"/>
        <v>1</v>
      </c>
    </row>
    <row r="65" spans="1:8">
      <c r="A65" s="9">
        <f t="shared" si="3"/>
        <v>6</v>
      </c>
      <c r="B65" s="12">
        <f>IF($A65='3-Simulazione'!$B$6,'P-Parametri'!$B$34,IF($A65='3-Simulazione'!$C$6,'P-Parametri'!$C$34,'3-Simulazione'!$B$7))</f>
        <v>4.8525513124279884E-2</v>
      </c>
      <c r="C65" s="10">
        <f>IF($A65&lt;='1-Input'!$B$26,0,IF($A65='1-Input'!$B$26+1,('1-Input'!$B$23+'1-Input'!$B$32)*'1-Input'!$B$27,'1-Input'!$B$23+'1-Input'!$B$32))</f>
        <v>0</v>
      </c>
      <c r="D65" s="10">
        <f>IF(AND($A65&gt;='1-Input'!$B$13,$A65&lt;'1-Input'!$B$13+'1-Input'!$B$12),'1-Input'!$B$30,0)</f>
        <v>0</v>
      </c>
      <c r="E65" s="10">
        <f>MAX(0,('1-Input'!$B$10-C65-D65))/(1-'P-Parametri'!$B$31*MAX(0,IF(F64&lt;=0,0,(F64-G64)/F64)))</f>
        <v>29000</v>
      </c>
      <c r="F65" s="10">
        <f>((F64-E65+MAX(0,-('1-Input'!$B$10-C65-D65)))*(1+B65))*(1-'P-Parametri'!$B$32)</f>
        <v>355168.77427879395</v>
      </c>
      <c r="G65" s="10">
        <f>IF(F64&lt;=0,G64,G64*(1-E65/F64))+MAX(0,-('1-Input'!$B$10-C65-D65))</f>
        <v>440977.26488745224</v>
      </c>
      <c r="H65" s="9">
        <f t="shared" si="4"/>
        <v>1</v>
      </c>
    </row>
    <row r="66" spans="1:8">
      <c r="A66" s="9">
        <f t="shared" si="3"/>
        <v>7</v>
      </c>
      <c r="B66" s="12">
        <f>IF($A66='3-Simulazione'!$B$6,'P-Parametri'!$B$34,IF($A66='3-Simulazione'!$C$6,'P-Parametri'!$C$34,'3-Simulazione'!$B$7))</f>
        <v>4.8525513124279884E-2</v>
      </c>
      <c r="C66" s="10">
        <f>IF($A66&lt;='1-Input'!$B$26,0,IF($A66='1-Input'!$B$26+1,('1-Input'!$B$23+'1-Input'!$B$32)*'1-Input'!$B$27,'1-Input'!$B$23+'1-Input'!$B$32))</f>
        <v>0</v>
      </c>
      <c r="D66" s="10">
        <f>IF(AND($A66&gt;='1-Input'!$B$13,$A66&lt;'1-Input'!$B$13+'1-Input'!$B$12),'1-Input'!$B$30,0)</f>
        <v>0</v>
      </c>
      <c r="E66" s="10">
        <f>MAX(0,('1-Input'!$B$10-C66-D66))/(1-'P-Parametri'!$B$31*MAX(0,IF(F65&lt;=0,0,(F65-G65)/F65)))</f>
        <v>29000</v>
      </c>
      <c r="F66" s="10">
        <f>((F65-E66+MAX(0,-('1-Input'!$B$10-C66-D66)))*(1+B66))*(1-'P-Parametri'!$B$32)</f>
        <v>341312.2888529583</v>
      </c>
      <c r="G66" s="10">
        <f>IF(F65&lt;=0,G65,G65*(1-E66/F65))+MAX(0,-('1-Input'!$B$10-C66-D66))</f>
        <v>404970.88817907148</v>
      </c>
      <c r="H66" s="9">
        <f t="shared" si="4"/>
        <v>1</v>
      </c>
    </row>
    <row r="67" spans="1:8">
      <c r="A67" s="9">
        <f t="shared" si="3"/>
        <v>8</v>
      </c>
      <c r="B67" s="12">
        <f>IF($A67='3-Simulazione'!$B$6,'P-Parametri'!$B$34,IF($A67='3-Simulazione'!$C$6,'P-Parametri'!$C$34,'3-Simulazione'!$B$7))</f>
        <v>4.8525513124279884E-2</v>
      </c>
      <c r="C67" s="10">
        <f>IF($A67&lt;='1-Input'!$B$26,0,IF($A67='1-Input'!$B$26+1,('1-Input'!$B$23+'1-Input'!$B$32)*'1-Input'!$B$27,'1-Input'!$B$23+'1-Input'!$B$32))</f>
        <v>0</v>
      </c>
      <c r="D67" s="10">
        <f>IF(AND($A67&gt;='1-Input'!$B$13,$A67&lt;'1-Input'!$B$13+'1-Input'!$B$12),'1-Input'!$B$30,0)</f>
        <v>0</v>
      </c>
      <c r="E67" s="10">
        <f>MAX(0,('1-Input'!$B$10-C67-D67))/(1-'P-Parametri'!$B$31*MAX(0,IF(F66&lt;=0,0,(F66-G66)/F66)))</f>
        <v>29000</v>
      </c>
      <c r="F67" s="10">
        <f>((F66-E67+MAX(0,-('1-Input'!$B$10-C67-D67)))*(1+B67))*(1-'P-Parametri'!$B$32)</f>
        <v>326812.46811871725</v>
      </c>
      <c r="G67" s="10">
        <f>IF(F66&lt;=0,G66,G66*(1-E67/F66))+MAX(0,-('1-Input'!$B$10-C67-D67))</f>
        <v>370562.06042586803</v>
      </c>
      <c r="H67" s="9">
        <f t="shared" si="4"/>
        <v>1</v>
      </c>
    </row>
    <row r="68" spans="1:8">
      <c r="A68" s="9">
        <f t="shared" si="3"/>
        <v>9</v>
      </c>
      <c r="B68" s="12">
        <f>IF($A68='3-Simulazione'!$B$6,'P-Parametri'!$B$34,IF($A68='3-Simulazione'!$C$6,'P-Parametri'!$C$34,'3-Simulazione'!$B$7))</f>
        <v>4.8525513124279884E-2</v>
      </c>
      <c r="C68" s="10">
        <f>IF($A68&lt;='1-Input'!$B$26,0,IF($A68='1-Input'!$B$26+1,('1-Input'!$B$23+'1-Input'!$B$32)*'1-Input'!$B$27,'1-Input'!$B$23+'1-Input'!$B$32))</f>
        <v>0</v>
      </c>
      <c r="D68" s="10">
        <f>IF(AND($A68&gt;='1-Input'!$B$13,$A68&lt;'1-Input'!$B$13+'1-Input'!$B$12),'1-Input'!$B$30,0)</f>
        <v>0</v>
      </c>
      <c r="E68" s="10">
        <f>MAX(0,('1-Input'!$B$10-C68-D68))/(1-'P-Parametri'!$B$31*MAX(0,IF(F67&lt;=0,0,(F67-G67)/F67)))</f>
        <v>29000</v>
      </c>
      <c r="F68" s="10">
        <f>((F67-E68+MAX(0,-('1-Input'!$B$10-C68-D68)))*(1+B68))*(1-'P-Parametri'!$B$32)</f>
        <v>311639.44300708827</v>
      </c>
      <c r="G68" s="10">
        <f>IF(F67&lt;=0,G67,G67*(1-E68/F67))+MAX(0,-('1-Input'!$B$10-C68-D68))</f>
        <v>337679.90077568451</v>
      </c>
      <c r="H68" s="9">
        <f t="shared" si="4"/>
        <v>1</v>
      </c>
    </row>
    <row r="69" spans="1:8">
      <c r="A69" s="9">
        <f t="shared" si="3"/>
        <v>10</v>
      </c>
      <c r="B69" s="12">
        <f>IF($A69='3-Simulazione'!$B$6,'P-Parametri'!$B$34,IF($A69='3-Simulazione'!$C$6,'P-Parametri'!$C$34,'3-Simulazione'!$B$7))</f>
        <v>4.8525513124279884E-2</v>
      </c>
      <c r="C69" s="10">
        <f>IF($A69&lt;='1-Input'!$B$26,0,IF($A69='1-Input'!$B$26+1,('1-Input'!$B$23+'1-Input'!$B$32)*'1-Input'!$B$27,'1-Input'!$B$23+'1-Input'!$B$32))</f>
        <v>0</v>
      </c>
      <c r="D69" s="10">
        <f>IF(AND($A69&gt;='1-Input'!$B$13,$A69&lt;'1-Input'!$B$13+'1-Input'!$B$12),'1-Input'!$B$30,0)</f>
        <v>0</v>
      </c>
      <c r="E69" s="10">
        <f>MAX(0,('1-Input'!$B$10-C69-D69))/(1-'P-Parametri'!$B$31*MAX(0,IF(F68&lt;=0,0,(F68-G68)/F68)))</f>
        <v>29000</v>
      </c>
      <c r="F69" s="10">
        <f>((F68-E69+MAX(0,-('1-Input'!$B$10-C69-D69)))*(1+B69))*(1-'P-Parametri'!$B$32)</f>
        <v>295761.95767415158</v>
      </c>
      <c r="G69" s="10">
        <f>IF(F68&lt;=0,G68,G68*(1-E69/F68))+MAX(0,-('1-Input'!$B$10-C69-D69))</f>
        <v>306256.67325351201</v>
      </c>
      <c r="H69" s="9">
        <f t="shared" si="4"/>
        <v>1</v>
      </c>
    </row>
    <row r="70" spans="1:8">
      <c r="A70" s="9">
        <f t="shared" si="3"/>
        <v>11</v>
      </c>
      <c r="B70" s="12">
        <f>IF($A70='3-Simulazione'!$B$6,'P-Parametri'!$B$34,IF($A70='3-Simulazione'!$C$6,'P-Parametri'!$C$34,'3-Simulazione'!$B$7))</f>
        <v>4.8525513124279884E-2</v>
      </c>
      <c r="C70" s="10">
        <f>IF($A70&lt;='1-Input'!$B$26,0,IF($A70='1-Input'!$B$26+1,('1-Input'!$B$23+'1-Input'!$B$32)*'1-Input'!$B$27,'1-Input'!$B$23+'1-Input'!$B$32))</f>
        <v>0</v>
      </c>
      <c r="D70" s="10">
        <f>IF(AND($A70&gt;='1-Input'!$B$13,$A70&lt;'1-Input'!$B$13+'1-Input'!$B$12),'1-Input'!$B$30,0)</f>
        <v>0</v>
      </c>
      <c r="E70" s="10">
        <f>MAX(0,('1-Input'!$B$10-C70-D70))/(1-'P-Parametri'!$B$31*MAX(0,IF(F69&lt;=0,0,(F69-G69)/F69)))</f>
        <v>29000</v>
      </c>
      <c r="F70" s="10">
        <f>((F69-E70+MAX(0,-('1-Input'!$B$10-C70-D70)))*(1+B70))*(1-'P-Parametri'!$B$32)</f>
        <v>279147.30511522252</v>
      </c>
      <c r="G70" s="10">
        <f>IF(F69&lt;=0,G69,G69*(1-E70/F69))+MAX(0,-('1-Input'!$B$10-C70-D70))</f>
        <v>276227.64722800552</v>
      </c>
      <c r="H70" s="9">
        <f t="shared" si="4"/>
        <v>1</v>
      </c>
    </row>
    <row r="71" spans="1:8">
      <c r="A71" s="9">
        <f t="shared" si="3"/>
        <v>12</v>
      </c>
      <c r="B71" s="12">
        <f>IF($A71='3-Simulazione'!$B$6,'P-Parametri'!$B$34,IF($A71='3-Simulazione'!$C$6,'P-Parametri'!$C$34,'3-Simulazione'!$B$7))</f>
        <v>4.8525513124279884E-2</v>
      </c>
      <c r="C71" s="10">
        <f>IF($A71&lt;='1-Input'!$B$26,0,IF($A71='1-Input'!$B$26+1,('1-Input'!$B$23+'1-Input'!$B$32)*'1-Input'!$B$27,'1-Input'!$B$23+'1-Input'!$B$32))</f>
        <v>0</v>
      </c>
      <c r="D71" s="10">
        <f>IF(AND($A71&gt;='1-Input'!$B$13,$A71&lt;'1-Input'!$B$13+'1-Input'!$B$12),'1-Input'!$B$30,0)</f>
        <v>0</v>
      </c>
      <c r="E71" s="10">
        <f>MAX(0,('1-Input'!$B$10-C71-D71))/(1-'P-Parametri'!$B$31*MAX(0,IF(F70&lt;=0,0,(F70-G70)/F70)))</f>
        <v>29079.077421165755</v>
      </c>
      <c r="F71" s="10">
        <f>((F70-E71+MAX(0,-('1-Input'!$B$10-C71-D71)))*(1+B71))*(1-'P-Parametri'!$B$32)</f>
        <v>261678.5109254721</v>
      </c>
      <c r="G71" s="10">
        <f>IF(F70&lt;=0,G70,G70*(1-E71/F70))+MAX(0,-('1-Input'!$B$10-C71-D71))</f>
        <v>247452.71373440037</v>
      </c>
      <c r="H71" s="9">
        <f t="shared" si="4"/>
        <v>1</v>
      </c>
    </row>
    <row r="72" spans="1:8">
      <c r="A72" s="9">
        <f t="shared" si="3"/>
        <v>13</v>
      </c>
      <c r="B72" s="12">
        <f>IF($A72='3-Simulazione'!$B$6,'P-Parametri'!$B$34,IF($A72='3-Simulazione'!$C$6,'P-Parametri'!$C$34,'3-Simulazione'!$B$7))</f>
        <v>4.8525513124279884E-2</v>
      </c>
      <c r="C72" s="10">
        <f>IF($A72&lt;='1-Input'!$B$26,0,IF($A72='1-Input'!$B$26+1,('1-Input'!$B$23+'1-Input'!$B$32)*'1-Input'!$B$27,'1-Input'!$B$23+'1-Input'!$B$32))</f>
        <v>0</v>
      </c>
      <c r="D72" s="10">
        <f>IF(AND($A72&gt;='1-Input'!$B$13,$A72&lt;'1-Input'!$B$13+'1-Input'!$B$12),'1-Input'!$B$30,0)</f>
        <v>0</v>
      </c>
      <c r="E72" s="10">
        <f>MAX(0,('1-Input'!$B$10-C72-D72))/(1-'P-Parametri'!$B$31*MAX(0,IF(F71&lt;=0,0,(F71-G71)/F71)))</f>
        <v>29415.778713297241</v>
      </c>
      <c r="F72" s="10">
        <f>((F71-E72+MAX(0,-('1-Input'!$B$10-C72-D72)))*(1+B72))*(1-'P-Parametri'!$B$32)</f>
        <v>243046.33367147302</v>
      </c>
      <c r="G72" s="10">
        <f>IF(F71&lt;=0,G71,G71*(1-E72/F71))+MAX(0,-('1-Input'!$B$10-C72-D72))</f>
        <v>219636.08391840023</v>
      </c>
      <c r="H72" s="9">
        <f t="shared" si="4"/>
        <v>1</v>
      </c>
    </row>
    <row r="73" spans="1:8">
      <c r="A73" s="9">
        <f t="shared" si="3"/>
        <v>14</v>
      </c>
      <c r="B73" s="12">
        <f>IF($A73='3-Simulazione'!$B$6,'P-Parametri'!$B$34,IF($A73='3-Simulazione'!$C$6,'P-Parametri'!$C$34,'3-Simulazione'!$B$7))</f>
        <v>4.8525513124279884E-2</v>
      </c>
      <c r="C73" s="10">
        <f>IF($A73&lt;='1-Input'!$B$26,0,IF($A73='1-Input'!$B$26+1,('1-Input'!$B$23+'1-Input'!$B$32)*'1-Input'!$B$27,'1-Input'!$B$23+'1-Input'!$B$32))</f>
        <v>0</v>
      </c>
      <c r="D73" s="10">
        <f>IF(AND($A73&gt;='1-Input'!$B$13,$A73&lt;'1-Input'!$B$13+'1-Input'!$B$12),'1-Input'!$B$30,0)</f>
        <v>0</v>
      </c>
      <c r="E73" s="10">
        <f>MAX(0,('1-Input'!$B$10-C73-D73))/(1-'P-Parametri'!$B$31*MAX(0,IF(F72&lt;=0,0,(F72-G72)/F72)))</f>
        <v>29744.908549543372</v>
      </c>
      <c r="F73" s="10">
        <f>((F72-E73+MAX(0,-('1-Input'!$B$10-C73-D73)))*(1+B73))*(1-'P-Parametri'!$B$32)</f>
        <v>223204.68225365924</v>
      </c>
      <c r="G73" s="10">
        <f>IF(F72&lt;=0,G72,G72*(1-E73/F72))+MAX(0,-('1-Input'!$B$10-C73-D73))</f>
        <v>192756.20825171599</v>
      </c>
      <c r="H73" s="9">
        <f t="shared" si="4"/>
        <v>1</v>
      </c>
    </row>
    <row r="74" spans="1:8">
      <c r="A74" s="9">
        <f t="shared" si="3"/>
        <v>15</v>
      </c>
      <c r="B74" s="12">
        <f>IF($A74='3-Simulazione'!$B$6,'P-Parametri'!$B$34,IF($A74='3-Simulazione'!$C$6,'P-Parametri'!$C$34,'3-Simulazione'!$B$7))</f>
        <v>4.8525513124279884E-2</v>
      </c>
      <c r="C74" s="10">
        <f>IF($A74&lt;='1-Input'!$B$26,0,IF($A74='1-Input'!$B$26+1,('1-Input'!$B$23+'1-Input'!$B$32)*'1-Input'!$B$27,'1-Input'!$B$23+'1-Input'!$B$32))</f>
        <v>0</v>
      </c>
      <c r="D74" s="10">
        <f>IF(AND($A74&gt;='1-Input'!$B$13,$A74&lt;'1-Input'!$B$13+'1-Input'!$B$12),'1-Input'!$B$30,0)</f>
        <v>0</v>
      </c>
      <c r="E74" s="10">
        <f>MAX(0,('1-Input'!$B$10-C74-D74))/(1-'P-Parametri'!$B$31*MAX(0,IF(F73&lt;=0,0,(F73-G73)/F73)))</f>
        <v>30066.39204096677</v>
      </c>
      <c r="F74" s="10">
        <f>((F73-E74+MAX(0,-('1-Input'!$B$10-C74-D74)))*(1+B74))*(1-'P-Parametri'!$B$32)</f>
        <v>202105.40399951101</v>
      </c>
      <c r="G74" s="10">
        <f>IF(F73&lt;=0,G73,G73*(1-E74/F73))+MAX(0,-('1-Input'!$B$10-C74-D74))</f>
        <v>166791.32406062141</v>
      </c>
      <c r="H74" s="9">
        <f t="shared" si="4"/>
        <v>1</v>
      </c>
    </row>
    <row r="75" spans="1:8">
      <c r="A75" s="9">
        <f t="shared" si="3"/>
        <v>16</v>
      </c>
      <c r="B75" s="12">
        <f>IF($A75='3-Simulazione'!$B$6,'P-Parametri'!$B$34,IF($A75='3-Simulazione'!$C$6,'P-Parametri'!$C$34,'3-Simulazione'!$B$7))</f>
        <v>4.8525513124279884E-2</v>
      </c>
      <c r="C75" s="10">
        <f>IF($A75&lt;='1-Input'!$B$26,0,IF($A75='1-Input'!$B$26+1,('1-Input'!$B$23+'1-Input'!$B$32)*'1-Input'!$B$27,'1-Input'!$B$23+'1-Input'!$B$32))</f>
        <v>0</v>
      </c>
      <c r="D75" s="10">
        <f>IF(AND($A75&gt;='1-Input'!$B$13,$A75&lt;'1-Input'!$B$13+'1-Input'!$B$12),'1-Input'!$B$30,0)</f>
        <v>0</v>
      </c>
      <c r="E75" s="10">
        <f>MAX(0,('1-Input'!$B$10-C75-D75))/(1-'P-Parametri'!$B$31*MAX(0,IF(F74&lt;=0,0,(F74-G74)/F74)))</f>
        <v>30380.173110377287</v>
      </c>
      <c r="F75" s="10">
        <f>((F74-E75+MAX(0,-('1-Input'!$B$10-C75-D75)))*(1+B75))*(1-'P-Parametri'!$B$32)</f>
        <v>179698.16926274556</v>
      </c>
      <c r="G75" s="10">
        <f>IF(F74&lt;=0,G74,G74*(1-E75/F74))+MAX(0,-('1-Input'!$B$10-C75-D75))</f>
        <v>141719.50906707984</v>
      </c>
      <c r="H75" s="9">
        <f t="shared" si="4"/>
        <v>1</v>
      </c>
    </row>
    <row r="76" spans="1:8">
      <c r="A76" s="9">
        <f t="shared" si="3"/>
        <v>17</v>
      </c>
      <c r="B76" s="12">
        <f>IF($A76='3-Simulazione'!$B$6,'P-Parametri'!$B$34,IF($A76='3-Simulazione'!$C$6,'P-Parametri'!$C$34,'3-Simulazione'!$B$7))</f>
        <v>4.8525513124279884E-2</v>
      </c>
      <c r="C76" s="10">
        <f>IF($A76&lt;='1-Input'!$B$26,0,IF($A76='1-Input'!$B$26+1,('1-Input'!$B$23+'1-Input'!$B$32)*'1-Input'!$B$27,'1-Input'!$B$23+'1-Input'!$B$32))</f>
        <v>0</v>
      </c>
      <c r="D76" s="10">
        <f>IF(AND($A76&gt;='1-Input'!$B$13,$A76&lt;'1-Input'!$B$13+'1-Input'!$B$12),'1-Input'!$B$30,0)</f>
        <v>0</v>
      </c>
      <c r="E76" s="10">
        <f>MAX(0,('1-Input'!$B$10-C76-D76))/(1-'P-Parametri'!$B$31*MAX(0,IF(F75&lt;=0,0,(F75-G75)/F75)))</f>
        <v>30686.213809838893</v>
      </c>
      <c r="F76" s="10">
        <f>((F75-E76+MAX(0,-('1-Input'!$B$10-C76-D76)))*(1+B76))*(1-'P-Parametri'!$B$32)</f>
        <v>155930.35137880547</v>
      </c>
      <c r="G76" s="10">
        <f>IF(F75&lt;=0,G75,G75*(1-E76/F75))+MAX(0,-('1-Input'!$B$10-C76-D76))</f>
        <v>117518.73298739053</v>
      </c>
      <c r="H76" s="9">
        <f t="shared" si="4"/>
        <v>1</v>
      </c>
    </row>
    <row r="77" spans="1:8">
      <c r="A77" s="9">
        <f t="shared" si="3"/>
        <v>18</v>
      </c>
      <c r="B77" s="12">
        <f>IF($A77='3-Simulazione'!$B$6,'P-Parametri'!$B$34,IF($A77='3-Simulazione'!$C$6,'P-Parametri'!$C$34,'3-Simulazione'!$B$7))</f>
        <v>4.8525513124279884E-2</v>
      </c>
      <c r="C77" s="10">
        <f>IF($A77&lt;='1-Input'!$B$26,0,IF($A77='1-Input'!$B$26+1,('1-Input'!$B$23+'1-Input'!$B$32)*'1-Input'!$B$27,'1-Input'!$B$23+'1-Input'!$B$32))</f>
        <v>0</v>
      </c>
      <c r="D77" s="10">
        <f>IF(AND($A77&gt;='1-Input'!$B$13,$A77&lt;'1-Input'!$B$13+'1-Input'!$B$12),'1-Input'!$B$30,0)</f>
        <v>0</v>
      </c>
      <c r="E77" s="10">
        <f>MAX(0,('1-Input'!$B$10-C77-D77))/(1-'P-Parametri'!$B$31*MAX(0,IF(F76&lt;=0,0,(F76-G76)/F76)))</f>
        <v>30984.493580394879</v>
      </c>
      <c r="F77" s="10">
        <f>((F76-E77+MAX(0,-('1-Input'!$B$10-C77-D77)))*(1+B77))*(1-'P-Parametri'!$B$32)</f>
        <v>130746.90182151011</v>
      </c>
      <c r="G77" s="10">
        <f>IF(F76&lt;=0,G76,G76*(1-E77/F76))+MAX(0,-('1-Input'!$B$10-C77-D77))</f>
        <v>94166.907023899024</v>
      </c>
      <c r="H77" s="9">
        <f t="shared" si="4"/>
        <v>1</v>
      </c>
    </row>
    <row r="78" spans="1:8">
      <c r="A78" s="9">
        <f t="shared" si="3"/>
        <v>19</v>
      </c>
      <c r="B78" s="12">
        <f>IF($A78='3-Simulazione'!$B$6,'P-Parametri'!$B$34,IF($A78='3-Simulazione'!$C$6,'P-Parametri'!$C$34,'3-Simulazione'!$B$7))</f>
        <v>4.8525513124279884E-2</v>
      </c>
      <c r="C78" s="10">
        <f>IF($A78&lt;='1-Input'!$B$26,0,IF($A78='1-Input'!$B$26+1,('1-Input'!$B$23+'1-Input'!$B$32)*'1-Input'!$B$27,'1-Input'!$B$23+'1-Input'!$B$32))</f>
        <v>5474.1483682796988</v>
      </c>
      <c r="D78" s="10">
        <f>IF(AND($A78&gt;='1-Input'!$B$13,$A78&lt;'1-Input'!$B$13+'1-Input'!$B$12),'1-Input'!$B$30,0)</f>
        <v>0</v>
      </c>
      <c r="E78" s="10">
        <f>MAX(0,('1-Input'!$B$10-C78-D78))/(1-'P-Parametri'!$B$31*MAX(0,IF(F77&lt;=0,0,(F77-G77)/F77)))</f>
        <v>25371.4209961202</v>
      </c>
      <c r="F78" s="10">
        <f>((F77-E78+MAX(0,-('1-Input'!$B$10-C78-D78)))*(1+B78))*(1-'P-Parametri'!$B$32)</f>
        <v>110267.90234295334</v>
      </c>
      <c r="G78" s="10">
        <f>IF(F77&lt;=0,G77,G77*(1-E78/F77))+MAX(0,-('1-Input'!$B$10-C78-D78))</f>
        <v>75893.82973700919</v>
      </c>
      <c r="H78" s="9">
        <f t="shared" si="4"/>
        <v>1</v>
      </c>
    </row>
    <row r="79" spans="1:8">
      <c r="A79" s="9">
        <f t="shared" si="3"/>
        <v>20</v>
      </c>
      <c r="B79" s="12">
        <f>IF($A79='3-Simulazione'!$B$6,'P-Parametri'!$B$34,IF($A79='3-Simulazione'!$C$6,'P-Parametri'!$C$34,'3-Simulazione'!$B$7))</f>
        <v>4.8525513124279884E-2</v>
      </c>
      <c r="C79" s="10">
        <f>IF($A79&lt;='1-Input'!$B$26,0,IF($A79='1-Input'!$B$26+1,('1-Input'!$B$23+'1-Input'!$B$32)*'1-Input'!$B$27,'1-Input'!$B$23+'1-Input'!$B$32))</f>
        <v>16422.445104839331</v>
      </c>
      <c r="D79" s="10">
        <f>IF(AND($A79&gt;='1-Input'!$B$13,$A79&lt;'1-Input'!$B$13+'1-Input'!$B$12),'1-Input'!$B$30,0)</f>
        <v>0</v>
      </c>
      <c r="E79" s="10">
        <f>MAX(0,('1-Input'!$B$10-C79-D79))/(1-'P-Parametri'!$B$31*MAX(0,IF(F78&lt;=0,0,(F78-G78)/F78)))</f>
        <v>13686.882343406513</v>
      </c>
      <c r="F79" s="10">
        <f>((F78-E79+MAX(0,-('1-Input'!$B$10-C79-D79)))*(1+B79))*(1-'P-Parametri'!$B$32)</f>
        <v>101065.128225985</v>
      </c>
      <c r="G79" s="10">
        <f>IF(F78&lt;=0,G78,G78*(1-E79/F78))+MAX(0,-('1-Input'!$B$10-C79-D79))</f>
        <v>66473.591425317471</v>
      </c>
      <c r="H79" s="9">
        <f t="shared" si="4"/>
        <v>1</v>
      </c>
    </row>
    <row r="80" spans="1:8">
      <c r="A80" s="9">
        <f t="shared" si="3"/>
        <v>21</v>
      </c>
      <c r="B80" s="12">
        <f>IF($A80='3-Simulazione'!$B$6,'P-Parametri'!$B$34,IF($A80='3-Simulazione'!$C$6,'P-Parametri'!$C$34,'3-Simulazione'!$B$7))</f>
        <v>4.8525513124279884E-2</v>
      </c>
      <c r="C80" s="10">
        <f>IF($A80&lt;='1-Input'!$B$26,0,IF($A80='1-Input'!$B$26+1,('1-Input'!$B$23+'1-Input'!$B$32)*'1-Input'!$B$27,'1-Input'!$B$23+'1-Input'!$B$32))</f>
        <v>16422.445104839331</v>
      </c>
      <c r="D80" s="10">
        <f>IF(AND($A80&gt;='1-Input'!$B$13,$A80&lt;'1-Input'!$B$13+'1-Input'!$B$12),'1-Input'!$B$30,0)</f>
        <v>0</v>
      </c>
      <c r="E80" s="10">
        <f>MAX(0,('1-Input'!$B$10-C80-D80))/(1-'P-Parametri'!$B$31*MAX(0,IF(F79&lt;=0,0,(F79-G79)/F79)))</f>
        <v>13806.167639581816</v>
      </c>
      <c r="F80" s="10">
        <f>((F79-E80+MAX(0,-('1-Input'!$B$10-C80-D80)))*(1+B80))*(1-'P-Parametri'!$B$32)</f>
        <v>91310.25993070261</v>
      </c>
      <c r="G80" s="10">
        <f>IF(F79&lt;=0,G79,G79*(1-E80/F79))+MAX(0,-('1-Input'!$B$10-C80-D80))</f>
        <v>57392.85741812468</v>
      </c>
      <c r="H80" s="9">
        <f t="shared" si="4"/>
        <v>1</v>
      </c>
    </row>
    <row r="81" spans="1:8">
      <c r="A81" s="9">
        <f t="shared" si="3"/>
        <v>22</v>
      </c>
      <c r="B81" s="12">
        <f>IF($A81='3-Simulazione'!$B$6,'P-Parametri'!$B$34,IF($A81='3-Simulazione'!$C$6,'P-Parametri'!$C$34,'3-Simulazione'!$B$7))</f>
        <v>4.8525513124279884E-2</v>
      </c>
      <c r="C81" s="10">
        <f>IF($A81&lt;='1-Input'!$B$26,0,IF($A81='1-Input'!$B$26+1,('1-Input'!$B$23+'1-Input'!$B$32)*'1-Input'!$B$27,'1-Input'!$B$23+'1-Input'!$B$32))</f>
        <v>16422.445104839331</v>
      </c>
      <c r="D81" s="10">
        <f>IF(AND($A81&gt;='1-Input'!$B$13,$A81&lt;'1-Input'!$B$13+'1-Input'!$B$12),'1-Input'!$B$30,0)</f>
        <v>0</v>
      </c>
      <c r="E81" s="10">
        <f>MAX(0,('1-Input'!$B$10-C81-D81))/(1-'P-Parametri'!$B$31*MAX(0,IF(F80&lt;=0,0,(F80-G80)/F80)))</f>
        <v>13922.119626982696</v>
      </c>
      <c r="F81" s="10">
        <f>((F80-E81+MAX(0,-('1-Input'!$B$10-C81-D81)))*(1+B81))*(1-'P-Parametri'!$B$32)</f>
        <v>80981.152642648303</v>
      </c>
      <c r="G81" s="10">
        <f>IF(F80&lt;=0,G80,G80*(1-E81/F80))+MAX(0,-('1-Input'!$B$10-C81-D81))</f>
        <v>48642.140605842083</v>
      </c>
      <c r="H81" s="9">
        <f t="shared" si="4"/>
        <v>1</v>
      </c>
    </row>
    <row r="82" spans="1:8">
      <c r="A82" s="9">
        <f t="shared" si="3"/>
        <v>23</v>
      </c>
      <c r="B82" s="12">
        <f>IF($A82='3-Simulazione'!$B$6,'P-Parametri'!$B$34,IF($A82='3-Simulazione'!$C$6,'P-Parametri'!$C$34,'3-Simulazione'!$B$7))</f>
        <v>4.8525513124279884E-2</v>
      </c>
      <c r="C82" s="10">
        <f>IF($A82&lt;='1-Input'!$B$26,0,IF($A82='1-Input'!$B$26+1,('1-Input'!$B$23+'1-Input'!$B$32)*'1-Input'!$B$27,'1-Input'!$B$23+'1-Input'!$B$32))</f>
        <v>16422.445104839331</v>
      </c>
      <c r="D82" s="10">
        <f>IF(AND($A82&gt;='1-Input'!$B$13,$A82&lt;'1-Input'!$B$13+'1-Input'!$B$12),'1-Input'!$B$30,0)</f>
        <v>0</v>
      </c>
      <c r="E82" s="10">
        <f>MAX(0,('1-Input'!$B$10-C82-D82))/(1-'P-Parametri'!$B$31*MAX(0,IF(F81&lt;=0,0,(F81-G81)/F81)))</f>
        <v>14034.761678895764</v>
      </c>
      <c r="F82" s="10">
        <f>((F81-E82+MAX(0,-('1-Input'!$B$10-C82-D82)))*(1+B82))*(1-'P-Parametri'!$B$32)</f>
        <v>70054.608939213111</v>
      </c>
      <c r="G82" s="10">
        <f>IF(F81&lt;=0,G81,G81*(1-E82/F81))+MAX(0,-('1-Input'!$B$10-C82-D82))</f>
        <v>40212.020402850532</v>
      </c>
      <c r="H82" s="9">
        <f t="shared" si="4"/>
        <v>1</v>
      </c>
    </row>
    <row r="83" spans="1:8">
      <c r="A83" s="9">
        <f t="shared" si="3"/>
        <v>24</v>
      </c>
      <c r="B83" s="12">
        <f>IF($A83='3-Simulazione'!$B$6,'P-Parametri'!$B$34,IF($A83='3-Simulazione'!$C$6,'P-Parametri'!$C$34,'3-Simulazione'!$B$7))</f>
        <v>4.8525513124279884E-2</v>
      </c>
      <c r="C83" s="10">
        <f>IF($A83&lt;='1-Input'!$B$26,0,IF($A83='1-Input'!$B$26+1,('1-Input'!$B$23+'1-Input'!$B$32)*'1-Input'!$B$27,'1-Input'!$B$23+'1-Input'!$B$32))</f>
        <v>16422.445104839331</v>
      </c>
      <c r="D83" s="10">
        <f>IF(AND($A83&gt;='1-Input'!$B$13,$A83&lt;'1-Input'!$B$13+'1-Input'!$B$12),'1-Input'!$B$30,0)</f>
        <v>0</v>
      </c>
      <c r="E83" s="10">
        <f>MAX(0,('1-Input'!$B$10-C83-D83))/(1-'P-Parametri'!$B$31*MAX(0,IF(F82&lt;=0,0,(F82-G82)/F82)))</f>
        <v>14144.122473348765</v>
      </c>
      <c r="F83" s="10">
        <f>((F82-E83+MAX(0,-('1-Input'!$B$10-C83-D83)))*(1+B83))*(1-'P-Parametri'!$B$32)</f>
        <v>58506.324367627225</v>
      </c>
      <c r="G83" s="10">
        <f>IF(F82&lt;=0,G82,G82*(1-E83/F82))+MAX(0,-('1-Input'!$B$10-C83-D83))</f>
        <v>32093.157845609825</v>
      </c>
      <c r="H83" s="9">
        <f t="shared" si="4"/>
        <v>1</v>
      </c>
    </row>
    <row r="84" spans="1:8">
      <c r="A84" s="9">
        <f t="shared" si="3"/>
        <v>25</v>
      </c>
      <c r="B84" s="12">
        <f>IF($A84='3-Simulazione'!$B$6,'P-Parametri'!$B$34,IF($A84='3-Simulazione'!$C$6,'P-Parametri'!$C$34,'3-Simulazione'!$B$7))</f>
        <v>4.8525513124279884E-2</v>
      </c>
      <c r="C84" s="10">
        <f>IF($A84&lt;='1-Input'!$B$26,0,IF($A84='1-Input'!$B$26+1,('1-Input'!$B$23+'1-Input'!$B$32)*'1-Input'!$B$27,'1-Input'!$B$23+'1-Input'!$B$32))</f>
        <v>16422.445104839331</v>
      </c>
      <c r="D84" s="10">
        <f>IF(AND($A84&gt;='1-Input'!$B$13,$A84&lt;'1-Input'!$B$13+'1-Input'!$B$12),'1-Input'!$B$30,0)</f>
        <v>0</v>
      </c>
      <c r="E84" s="10">
        <f>MAX(0,('1-Input'!$B$10-C84-D84))/(1-'P-Parametri'!$B$31*MAX(0,IF(F83&lt;=0,0,(F83-G83)/F83)))</f>
        <v>14250.235600933438</v>
      </c>
      <c r="F84" s="10">
        <f>((F83-E84+MAX(0,-('1-Input'!$B$10-C84-D84)))*(1+B84))*(1-'P-Parametri'!$B$32)</f>
        <v>46310.830906605333</v>
      </c>
      <c r="G84" s="10">
        <f>IF(F83&lt;=0,G83,G83*(1-E84/F83))+MAX(0,-('1-Input'!$B$10-C84-D84))</f>
        <v>24276.309574571649</v>
      </c>
      <c r="H84" s="9">
        <f t="shared" si="4"/>
        <v>1</v>
      </c>
    </row>
    <row r="85" spans="1:8">
      <c r="A85" s="9">
        <f t="shared" si="3"/>
        <v>26</v>
      </c>
      <c r="B85" s="12">
        <f>IF($A85='3-Simulazione'!$B$6,'P-Parametri'!$B$34,IF($A85='3-Simulazione'!$C$6,'P-Parametri'!$C$34,'3-Simulazione'!$B$7))</f>
        <v>4.8525513124279884E-2</v>
      </c>
      <c r="C85" s="10">
        <f>IF($A85&lt;='1-Input'!$B$26,0,IF($A85='1-Input'!$B$26+1,('1-Input'!$B$23+'1-Input'!$B$32)*'1-Input'!$B$27,'1-Input'!$B$23+'1-Input'!$B$32))</f>
        <v>16422.445104839331</v>
      </c>
      <c r="D85" s="10">
        <f>IF(AND($A85&gt;='1-Input'!$B$13,$A85&lt;'1-Input'!$B$13+'1-Input'!$B$12),'1-Input'!$B$30,0)</f>
        <v>0</v>
      </c>
      <c r="E85" s="10">
        <f>MAX(0,('1-Input'!$B$10-C85-D85))/(1-'P-Parametri'!$B$31*MAX(0,IF(F84&lt;=0,0,(F84-G84)/F84)))</f>
        <v>14353.139175063143</v>
      </c>
      <c r="F85" s="10">
        <f>((F84-E85+MAX(0,-('1-Input'!$B$10-C85-D85)))*(1+B85))*(1-'P-Parametri'!$B$32)</f>
        <v>33441.438210840664</v>
      </c>
      <c r="G85" s="10">
        <f>IF(F84&lt;=0,G84,G84*(1-E85/F84))+MAX(0,-('1-Input'!$B$10-C85-D85))</f>
        <v>16752.340706825715</v>
      </c>
      <c r="H85" s="9">
        <f t="shared" si="4"/>
        <v>1</v>
      </c>
    </row>
    <row r="86" spans="1:8">
      <c r="A86" s="9">
        <f t="shared" si="3"/>
        <v>27</v>
      </c>
      <c r="B86" s="12">
        <f>IF($A86='3-Simulazione'!$B$6,'P-Parametri'!$B$34,IF($A86='3-Simulazione'!$C$6,'P-Parametri'!$C$34,'3-Simulazione'!$B$7))</f>
        <v>4.8525513124279884E-2</v>
      </c>
      <c r="C86" s="10">
        <f>IF($A86&lt;='1-Input'!$B$26,0,IF($A86='1-Input'!$B$26+1,('1-Input'!$B$23+'1-Input'!$B$32)*'1-Input'!$B$27,'1-Input'!$B$23+'1-Input'!$B$32))</f>
        <v>16422.445104839331</v>
      </c>
      <c r="D86" s="10">
        <f>IF(AND($A86&gt;='1-Input'!$B$13,$A86&lt;'1-Input'!$B$13+'1-Input'!$B$12),'1-Input'!$B$30,0)</f>
        <v>0</v>
      </c>
      <c r="E86" s="10">
        <f>MAX(0,('1-Input'!$B$10-C86-D86))/(1-'P-Parametri'!$B$31*MAX(0,IF(F85&lt;=0,0,(F85-G85)/F85)))</f>
        <v>14452.875447093489</v>
      </c>
      <c r="F86" s="10">
        <f>((F85-E86+MAX(0,-('1-Input'!$B$10-C86-D86)))*(1+B86))*(1-'P-Parametri'!$B$32)</f>
        <v>19870.172530319902</v>
      </c>
      <c r="G86" s="10">
        <f>IF(F85&lt;=0,G85,G85*(1-E86/F85))+MAX(0,-('1-Input'!$B$10-C86-D86))</f>
        <v>9512.2366133199921</v>
      </c>
      <c r="H86" s="9">
        <f t="shared" si="4"/>
        <v>1</v>
      </c>
    </row>
    <row r="87" spans="1:8">
      <c r="A87" s="9">
        <f t="shared" si="3"/>
        <v>28</v>
      </c>
      <c r="B87" s="12">
        <f>IF($A87='3-Simulazione'!$B$6,'P-Parametri'!$B$34,IF($A87='3-Simulazione'!$C$6,'P-Parametri'!$C$34,'3-Simulazione'!$B$7))</f>
        <v>4.8525513124279884E-2</v>
      </c>
      <c r="C87" s="10">
        <f>IF($A87&lt;='1-Input'!$B$26,0,IF($A87='1-Input'!$B$26+1,('1-Input'!$B$23+'1-Input'!$B$32)*'1-Input'!$B$27,'1-Input'!$B$23+'1-Input'!$B$32))</f>
        <v>16422.445104839331</v>
      </c>
      <c r="D87" s="10">
        <f>IF(AND($A87&gt;='1-Input'!$B$13,$A87&lt;'1-Input'!$B$13+'1-Input'!$B$12),'1-Input'!$B$30,0)</f>
        <v>0</v>
      </c>
      <c r="E87" s="10">
        <f>MAX(0,('1-Input'!$B$10-C87-D87))/(1-'P-Parametri'!$B$31*MAX(0,IF(F86&lt;=0,0,(F86-G86)/F86)))</f>
        <v>14549.490428474664</v>
      </c>
      <c r="F87" s="10">
        <f>((F86-E87+MAX(0,-('1-Input'!$B$10-C87-D87)))*(1+B87))*(1-'P-Parametri'!$B$32)</f>
        <v>5567.7131891464323</v>
      </c>
      <c r="G87" s="10">
        <f>IF(F86&lt;=0,G86,G86*(1-E87/F86))+MAX(0,-('1-Input'!$B$10-C87-D87))</f>
        <v>2547.1136206683859</v>
      </c>
      <c r="H87" s="9">
        <f t="shared" si="4"/>
        <v>1</v>
      </c>
    </row>
    <row r="88" spans="1:8">
      <c r="A88" s="9">
        <f t="shared" si="3"/>
        <v>29</v>
      </c>
      <c r="B88" s="12">
        <f>IF($A88='3-Simulazione'!$B$6,'P-Parametri'!$B$34,IF($A88='3-Simulazione'!$C$6,'P-Parametri'!$C$34,'3-Simulazione'!$B$7))</f>
        <v>4.8525513124279884E-2</v>
      </c>
      <c r="C88" s="10">
        <f>IF($A88&lt;='1-Input'!$B$26,0,IF($A88='1-Input'!$B$26+1,('1-Input'!$B$23+'1-Input'!$B$32)*'1-Input'!$B$27,'1-Input'!$B$23+'1-Input'!$B$32))</f>
        <v>16422.445104839331</v>
      </c>
      <c r="D88" s="10">
        <f>IF(AND($A88&gt;='1-Input'!$B$13,$A88&lt;'1-Input'!$B$13+'1-Input'!$B$12),'1-Input'!$B$30,0)</f>
        <v>0</v>
      </c>
      <c r="E88" s="10">
        <f>MAX(0,('1-Input'!$B$10-C88-D88))/(1-'P-Parametri'!$B$31*MAX(0,IF(F87&lt;=0,0,(F87-G87)/F87)))</f>
        <v>14643.033521846291</v>
      </c>
      <c r="F88" s="10">
        <f>((F87-E88+MAX(0,-('1-Input'!$B$10-C88-D88)))*(1+B88))*(1-'P-Parametri'!$B$32)</f>
        <v>-9496.673498794109</v>
      </c>
      <c r="G88" s="10">
        <f>IF(F87&lt;=0,G87,G87*(1-E88/F87))+MAX(0,-('1-Input'!$B$10-C88-D88))</f>
        <v>-4151.771337002433</v>
      </c>
      <c r="H88" s="9">
        <f t="shared" si="4"/>
        <v>0</v>
      </c>
    </row>
    <row r="89" spans="1:8">
      <c r="A89" s="9">
        <f t="shared" si="3"/>
        <v>30</v>
      </c>
      <c r="B89" s="12">
        <f>IF($A89='3-Simulazione'!$B$6,'P-Parametri'!$B$34,IF($A89='3-Simulazione'!$C$6,'P-Parametri'!$C$34,'3-Simulazione'!$B$7))</f>
        <v>4.8525513124279884E-2</v>
      </c>
      <c r="C89" s="10">
        <f>IF($A89&lt;='1-Input'!$B$26,0,IF($A89='1-Input'!$B$26+1,('1-Input'!$B$23+'1-Input'!$B$32)*'1-Input'!$B$27,'1-Input'!$B$23+'1-Input'!$B$32))</f>
        <v>16422.445104839331</v>
      </c>
      <c r="D89" s="10">
        <f>IF(AND($A89&gt;='1-Input'!$B$13,$A89&lt;'1-Input'!$B$13+'1-Input'!$B$12),'1-Input'!$B$30,0)</f>
        <v>0</v>
      </c>
      <c r="E89" s="10">
        <f>MAX(0,('1-Input'!$B$10-C89-D89))/(1-'P-Parametri'!$B$31*MAX(0,IF(F88&lt;=0,0,(F88-G88)/F88)))</f>
        <v>12577.554895160669</v>
      </c>
      <c r="F89" s="10">
        <f>((F88-E89+MAX(0,-('1-Input'!$B$10-C89-D89)))*(1+B89))*(1-'P-Parametri'!$B$32)</f>
        <v>-23099.100870286795</v>
      </c>
      <c r="G89" s="10">
        <f>IF(F88&lt;=0,G88,G88*(1-E89/F88))+MAX(0,-('1-Input'!$B$10-C89-D89))</f>
        <v>-4151.771337002433</v>
      </c>
      <c r="H89" s="9">
        <f t="shared" si="4"/>
        <v>0</v>
      </c>
    </row>
    <row r="90" spans="1:8">
      <c r="A90" s="9">
        <f t="shared" si="3"/>
        <v>31</v>
      </c>
      <c r="B90" s="12">
        <f>IF($A90='3-Simulazione'!$B$6,'P-Parametri'!$B$34,IF($A90='3-Simulazione'!$C$6,'P-Parametri'!$C$34,'3-Simulazione'!$B$7))</f>
        <v>4.8525513124279884E-2</v>
      </c>
      <c r="C90" s="10">
        <f>IF($A90&lt;='1-Input'!$B$26,0,IF($A90='1-Input'!$B$26+1,('1-Input'!$B$23+'1-Input'!$B$32)*'1-Input'!$B$27,'1-Input'!$B$23+'1-Input'!$B$32))</f>
        <v>16422.445104839331</v>
      </c>
      <c r="D90" s="10">
        <f>IF(AND($A90&gt;='1-Input'!$B$13,$A90&lt;'1-Input'!$B$13+'1-Input'!$B$12),'1-Input'!$B$30,0)</f>
        <v>0</v>
      </c>
      <c r="E90" s="10">
        <f>MAX(0,('1-Input'!$B$10-C90-D90))/(1-'P-Parametri'!$B$31*MAX(0,IF(F89&lt;=0,0,(F89-G89)/F89)))</f>
        <v>12577.554895160669</v>
      </c>
      <c r="F90" s="10">
        <f>((F89-E90+MAX(0,-('1-Input'!$B$10-C90-D90)))*(1+B90))*(1-'P-Parametri'!$B$32)</f>
        <v>-37333.06802543805</v>
      </c>
      <c r="G90" s="10">
        <f>IF(F89&lt;=0,G89,G89*(1-E90/F89))+MAX(0,-('1-Input'!$B$10-C90-D90))</f>
        <v>-4151.771337002433</v>
      </c>
      <c r="H90" s="9">
        <f t="shared" si="4"/>
        <v>0</v>
      </c>
    </row>
    <row r="91" spans="1:8">
      <c r="A91" s="9">
        <f t="shared" si="3"/>
        <v>32</v>
      </c>
      <c r="B91" s="12">
        <f>IF($A91='3-Simulazione'!$B$6,'P-Parametri'!$B$34,IF($A91='3-Simulazione'!$C$6,'P-Parametri'!$C$34,'3-Simulazione'!$B$7))</f>
        <v>4.8525513124279884E-2</v>
      </c>
      <c r="C91" s="10">
        <f>IF($A91&lt;='1-Input'!$B$26,0,IF($A91='1-Input'!$B$26+1,('1-Input'!$B$23+'1-Input'!$B$32)*'1-Input'!$B$27,'1-Input'!$B$23+'1-Input'!$B$32))</f>
        <v>16422.445104839331</v>
      </c>
      <c r="D91" s="10">
        <f>IF(AND($A91&gt;='1-Input'!$B$13,$A91&lt;'1-Input'!$B$13+'1-Input'!$B$12),'1-Input'!$B$30,0)</f>
        <v>0</v>
      </c>
      <c r="E91" s="10">
        <f>MAX(0,('1-Input'!$B$10-C91-D91))/(1-'P-Parametri'!$B$31*MAX(0,IF(F90&lt;=0,0,(F90-G90)/F90)))</f>
        <v>12577.554895160669</v>
      </c>
      <c r="F91" s="10">
        <f>((F90-E91+MAX(0,-('1-Input'!$B$10-C91-D91)))*(1+B91))*(1-'P-Parametri'!$B$32)</f>
        <v>-52227.89638515687</v>
      </c>
      <c r="G91" s="10">
        <f>IF(F90&lt;=0,G90,G90*(1-E91/F90))+MAX(0,-('1-Input'!$B$10-C91-D91))</f>
        <v>-4151.771337002433</v>
      </c>
      <c r="H91" s="9">
        <f t="shared" si="4"/>
        <v>0</v>
      </c>
    </row>
    <row r="92" spans="1:8">
      <c r="A92" s="9">
        <f t="shared" si="3"/>
        <v>33</v>
      </c>
      <c r="B92" s="12">
        <f>IF($A92='3-Simulazione'!$B$6,'P-Parametri'!$B$34,IF($A92='3-Simulazione'!$C$6,'P-Parametri'!$C$34,'3-Simulazione'!$B$7))</f>
        <v>4.8525513124279884E-2</v>
      </c>
      <c r="C92" s="10">
        <f>IF($A92&lt;='1-Input'!$B$26,0,IF($A92='1-Input'!$B$26+1,('1-Input'!$B$23+'1-Input'!$B$32)*'1-Input'!$B$27,'1-Input'!$B$23+'1-Input'!$B$32))</f>
        <v>16422.445104839331</v>
      </c>
      <c r="D92" s="10">
        <f>IF(AND($A92&gt;='1-Input'!$B$13,$A92&lt;'1-Input'!$B$13+'1-Input'!$B$12),'1-Input'!$B$30,0)</f>
        <v>0</v>
      </c>
      <c r="E92" s="10">
        <f>MAX(0,('1-Input'!$B$10-C92-D92))/(1-'P-Parametri'!$B$31*MAX(0,IF(F91&lt;=0,0,(F91-G91)/F91)))</f>
        <v>12577.554895160669</v>
      </c>
      <c r="F92" s="10">
        <f>((F91-E92+MAX(0,-('1-Input'!$B$10-C92-D92)))*(1+B92))*(1-'P-Parametri'!$B$32)</f>
        <v>-67814.268718831576</v>
      </c>
      <c r="G92" s="10">
        <f>IF(F91&lt;=0,G91,G91*(1-E92/F91))+MAX(0,-('1-Input'!$B$10-C92-D92))</f>
        <v>-4151.771337002433</v>
      </c>
      <c r="H92" s="9">
        <f t="shared" si="4"/>
        <v>0</v>
      </c>
    </row>
    <row r="93" spans="1:8">
      <c r="A93" s="9">
        <f t="shared" si="3"/>
        <v>34</v>
      </c>
      <c r="B93" s="12">
        <f>IF($A93='3-Simulazione'!$B$6,'P-Parametri'!$B$34,IF($A93='3-Simulazione'!$C$6,'P-Parametri'!$C$34,'3-Simulazione'!$B$7))</f>
        <v>4.8525513124279884E-2</v>
      </c>
      <c r="C93" s="10">
        <f>IF($A93&lt;='1-Input'!$B$26,0,IF($A93='1-Input'!$B$26+1,('1-Input'!$B$23+'1-Input'!$B$32)*'1-Input'!$B$27,'1-Input'!$B$23+'1-Input'!$B$32))</f>
        <v>16422.445104839331</v>
      </c>
      <c r="D93" s="10">
        <f>IF(AND($A93&gt;='1-Input'!$B$13,$A93&lt;'1-Input'!$B$13+'1-Input'!$B$12),'1-Input'!$B$30,0)</f>
        <v>0</v>
      </c>
      <c r="E93" s="10">
        <f>MAX(0,('1-Input'!$B$10-C93-D93))/(1-'P-Parametri'!$B$31*MAX(0,IF(F92&lt;=0,0,(F92-G92)/F92)))</f>
        <v>12577.554895160669</v>
      </c>
      <c r="F93" s="10">
        <f>((F92-E93+MAX(0,-('1-Input'!$B$10-C93-D93)))*(1+B93))*(1-'P-Parametri'!$B$32)</f>
        <v>-84124.292349646115</v>
      </c>
      <c r="G93" s="10">
        <f>IF(F92&lt;=0,G92,G92*(1-E93/F92))+MAX(0,-('1-Input'!$B$10-C93-D93))</f>
        <v>-4151.771337002433</v>
      </c>
      <c r="H93" s="9">
        <f t="shared" si="4"/>
        <v>0</v>
      </c>
    </row>
    <row r="94" spans="1:8">
      <c r="A94" s="9">
        <f t="shared" si="3"/>
        <v>35</v>
      </c>
      <c r="B94" s="12">
        <f>IF($A94='3-Simulazione'!$B$6,'P-Parametri'!$B$34,IF($A94='3-Simulazione'!$C$6,'P-Parametri'!$C$34,'3-Simulazione'!$B$7))</f>
        <v>4.8525513124279884E-2</v>
      </c>
      <c r="C94" s="10">
        <f>IF($A94&lt;='1-Input'!$B$26,0,IF($A94='1-Input'!$B$26+1,('1-Input'!$B$23+'1-Input'!$B$32)*'1-Input'!$B$27,'1-Input'!$B$23+'1-Input'!$B$32))</f>
        <v>16422.445104839331</v>
      </c>
      <c r="D94" s="10">
        <f>IF(AND($A94&gt;='1-Input'!$B$13,$A94&lt;'1-Input'!$B$13+'1-Input'!$B$12),'1-Input'!$B$30,0)</f>
        <v>0</v>
      </c>
      <c r="E94" s="10">
        <f>MAX(0,('1-Input'!$B$10-C94-D94))/(1-'P-Parametri'!$B$31*MAX(0,IF(F93&lt;=0,0,(F93-G93)/F93)))</f>
        <v>12577.554895160669</v>
      </c>
      <c r="F94" s="10">
        <f>((F93-E94+MAX(0,-('1-Input'!$B$10-C94-D94)))*(1+B94))*(1-'P-Parametri'!$B$32)</f>
        <v>-101191.56529442192</v>
      </c>
      <c r="G94" s="10">
        <f>IF(F93&lt;=0,G93,G93*(1-E94/F93))+MAX(0,-('1-Input'!$B$10-C94-D94))</f>
        <v>-4151.771337002433</v>
      </c>
      <c r="H94" s="9">
        <f t="shared" si="4"/>
        <v>0</v>
      </c>
    </row>
    <row r="95" spans="1:8">
      <c r="A95" s="9">
        <f t="shared" si="3"/>
        <v>36</v>
      </c>
      <c r="B95" s="12">
        <f>IF($A95='3-Simulazione'!$B$6,'P-Parametri'!$B$34,IF($A95='3-Simulazione'!$C$6,'P-Parametri'!$C$34,'3-Simulazione'!$B$7))</f>
        <v>4.8525513124279884E-2</v>
      </c>
      <c r="C95" s="10">
        <f>IF($A95&lt;='1-Input'!$B$26,0,IF($A95='1-Input'!$B$26+1,('1-Input'!$B$23+'1-Input'!$B$32)*'1-Input'!$B$27,'1-Input'!$B$23+'1-Input'!$B$32))</f>
        <v>16422.445104839331</v>
      </c>
      <c r="D95" s="10">
        <f>IF(AND($A95&gt;='1-Input'!$B$13,$A95&lt;'1-Input'!$B$13+'1-Input'!$B$12),'1-Input'!$B$30,0)</f>
        <v>0</v>
      </c>
      <c r="E95" s="10">
        <f>MAX(0,('1-Input'!$B$10-C95-D95))/(1-'P-Parametri'!$B$31*MAX(0,IF(F94&lt;=0,0,(F94-G94)/F94)))</f>
        <v>12577.554895160669</v>
      </c>
      <c r="F95" s="10">
        <f>((F94-E95+MAX(0,-('1-Input'!$B$10-C95-D95)))*(1+B95))*(1-'P-Parametri'!$B$32)</f>
        <v>-119051.24547423099</v>
      </c>
      <c r="G95" s="10">
        <f>IF(F94&lt;=0,G94,G94*(1-E95/F94))+MAX(0,-('1-Input'!$B$10-C95-D95))</f>
        <v>-4151.771337002433</v>
      </c>
      <c r="H95" s="9">
        <f t="shared" si="4"/>
        <v>0</v>
      </c>
    </row>
    <row r="96" spans="1:8">
      <c r="A96" s="9">
        <f t="shared" si="3"/>
        <v>37</v>
      </c>
      <c r="B96" s="12">
        <f>IF($A96='3-Simulazione'!$B$6,'P-Parametri'!$B$34,IF($A96='3-Simulazione'!$C$6,'P-Parametri'!$C$34,'3-Simulazione'!$B$7))</f>
        <v>4.8525513124279884E-2</v>
      </c>
      <c r="C96" s="10">
        <f>IF($A96&lt;='1-Input'!$B$26,0,IF($A96='1-Input'!$B$26+1,('1-Input'!$B$23+'1-Input'!$B$32)*'1-Input'!$B$27,'1-Input'!$B$23+'1-Input'!$B$32))</f>
        <v>16422.445104839331</v>
      </c>
      <c r="D96" s="10">
        <f>IF(AND($A96&gt;='1-Input'!$B$13,$A96&lt;'1-Input'!$B$13+'1-Input'!$B$12),'1-Input'!$B$30,0)</f>
        <v>0</v>
      </c>
      <c r="E96" s="10">
        <f>MAX(0,('1-Input'!$B$10-C96-D96))/(1-'P-Parametri'!$B$31*MAX(0,IF(F95&lt;=0,0,(F95-G95)/F95)))</f>
        <v>12577.554895160669</v>
      </c>
      <c r="F96" s="10">
        <f>((F95-E96+MAX(0,-('1-Input'!$B$10-C96-D96)))*(1+B96))*(1-'P-Parametri'!$B$32)</f>
        <v>-137740.12313835128</v>
      </c>
      <c r="G96" s="10">
        <f>IF(F95&lt;=0,G95,G95*(1-E96/F95))+MAX(0,-('1-Input'!$B$10-C96-D96))</f>
        <v>-4151.771337002433</v>
      </c>
      <c r="H96" s="9">
        <f t="shared" si="4"/>
        <v>0</v>
      </c>
    </row>
    <row r="97" spans="1:8">
      <c r="A97" s="9">
        <f t="shared" si="3"/>
        <v>38</v>
      </c>
      <c r="B97" s="12">
        <f>IF($A97='3-Simulazione'!$B$6,'P-Parametri'!$B$34,IF($A97='3-Simulazione'!$C$6,'P-Parametri'!$C$34,'3-Simulazione'!$B$7))</f>
        <v>4.8525513124279884E-2</v>
      </c>
      <c r="C97" s="10">
        <f>IF($A97&lt;='1-Input'!$B$26,0,IF($A97='1-Input'!$B$26+1,('1-Input'!$B$23+'1-Input'!$B$32)*'1-Input'!$B$27,'1-Input'!$B$23+'1-Input'!$B$32))</f>
        <v>16422.445104839331</v>
      </c>
      <c r="D97" s="10">
        <f>IF(AND($A97&gt;='1-Input'!$B$13,$A97&lt;'1-Input'!$B$13+'1-Input'!$B$12),'1-Input'!$B$30,0)</f>
        <v>0</v>
      </c>
      <c r="E97" s="10">
        <f>MAX(0,('1-Input'!$B$10-C97-D97))/(1-'P-Parametri'!$B$31*MAX(0,IF(F96&lt;=0,0,(F96-G96)/F96)))</f>
        <v>12577.554895160669</v>
      </c>
      <c r="F97" s="10">
        <f>((F96-E97+MAX(0,-('1-Input'!$B$10-C97-D97)))*(1+B97))*(1-'P-Parametri'!$B$32)</f>
        <v>-157296.69665075492</v>
      </c>
      <c r="G97" s="10">
        <f>IF(F96&lt;=0,G96,G96*(1-E97/F96))+MAX(0,-('1-Input'!$B$10-C97-D97))</f>
        <v>-4151.771337002433</v>
      </c>
      <c r="H97" s="9">
        <f t="shared" si="4"/>
        <v>0</v>
      </c>
    </row>
    <row r="98" spans="1:8">
      <c r="A98" s="9">
        <f t="shared" si="3"/>
        <v>39</v>
      </c>
      <c r="B98" s="12">
        <f>IF($A98='3-Simulazione'!$B$6,'P-Parametri'!$B$34,IF($A98='3-Simulazione'!$C$6,'P-Parametri'!$C$34,'3-Simulazione'!$B$7))</f>
        <v>4.8525513124279884E-2</v>
      </c>
      <c r="C98" s="10">
        <f>IF($A98&lt;='1-Input'!$B$26,0,IF($A98='1-Input'!$B$26+1,('1-Input'!$B$23+'1-Input'!$B$32)*'1-Input'!$B$27,'1-Input'!$B$23+'1-Input'!$B$32))</f>
        <v>16422.445104839331</v>
      </c>
      <c r="D98" s="10">
        <f>IF(AND($A98&gt;='1-Input'!$B$13,$A98&lt;'1-Input'!$B$13+'1-Input'!$B$12),'1-Input'!$B$30,0)</f>
        <v>0</v>
      </c>
      <c r="E98" s="10">
        <f>MAX(0,('1-Input'!$B$10-C98-D98))/(1-'P-Parametri'!$B$31*MAX(0,IF(F97&lt;=0,0,(F97-G97)/F97)))</f>
        <v>12577.554895160669</v>
      </c>
      <c r="F98" s="10">
        <f>((F97-E98+MAX(0,-('1-Input'!$B$10-C98-D98)))*(1+B98))*(1-'P-Parametri'!$B$32)</f>
        <v>-177761.25179524659</v>
      </c>
      <c r="G98" s="10">
        <f>IF(F97&lt;=0,G97,G97*(1-E98/F97))+MAX(0,-('1-Input'!$B$10-C98-D98))</f>
        <v>-4151.771337002433</v>
      </c>
      <c r="H98" s="9">
        <f t="shared" si="4"/>
        <v>0</v>
      </c>
    </row>
    <row r="99" spans="1:8">
      <c r="A99" s="9">
        <f t="shared" si="3"/>
        <v>40</v>
      </c>
      <c r="B99" s="12">
        <f>IF($A99='3-Simulazione'!$B$6,'P-Parametri'!$B$34,IF($A99='3-Simulazione'!$C$6,'P-Parametri'!$C$34,'3-Simulazione'!$B$7))</f>
        <v>4.8525513124279884E-2</v>
      </c>
      <c r="C99" s="10">
        <f>IF($A99&lt;='1-Input'!$B$26,0,IF($A99='1-Input'!$B$26+1,('1-Input'!$B$23+'1-Input'!$B$32)*'1-Input'!$B$27,'1-Input'!$B$23+'1-Input'!$B$32))</f>
        <v>16422.445104839331</v>
      </c>
      <c r="D99" s="10">
        <f>IF(AND($A99&gt;='1-Input'!$B$13,$A99&lt;'1-Input'!$B$13+'1-Input'!$B$12),'1-Input'!$B$30,0)</f>
        <v>0</v>
      </c>
      <c r="E99" s="10">
        <f>MAX(0,('1-Input'!$B$10-C99-D99))/(1-'P-Parametri'!$B$31*MAX(0,IF(F98&lt;=0,0,(F98-G98)/F98)))</f>
        <v>12577.554895160669</v>
      </c>
      <c r="F99" s="10">
        <f>((F98-E99+MAX(0,-('1-Input'!$B$10-C99-D99)))*(1+B99))*(1-'P-Parametri'!$B$32)</f>
        <v>-199175.94476261732</v>
      </c>
      <c r="G99" s="10">
        <f>IF(F98&lt;=0,G98,G98*(1-E99/F98))+MAX(0,-('1-Input'!$B$10-C99-D99))</f>
        <v>-4151.771337002433</v>
      </c>
      <c r="H99" s="9">
        <f t="shared" si="4"/>
        <v>0</v>
      </c>
    </row>
    <row r="100" spans="1:8">
      <c r="A100" s="9">
        <f t="shared" si="3"/>
        <v>41</v>
      </c>
      <c r="B100" s="12">
        <f>IF($A100='3-Simulazione'!$B$6,'P-Parametri'!$B$34,IF($A100='3-Simulazione'!$C$6,'P-Parametri'!$C$34,'3-Simulazione'!$B$7))</f>
        <v>4.8525513124279884E-2</v>
      </c>
      <c r="C100" s="10">
        <f>IF($A100&lt;='1-Input'!$B$26,0,IF($A100='1-Input'!$B$26+1,('1-Input'!$B$23+'1-Input'!$B$32)*'1-Input'!$B$27,'1-Input'!$B$23+'1-Input'!$B$32))</f>
        <v>16422.445104839331</v>
      </c>
      <c r="D100" s="10">
        <f>IF(AND($A100&gt;='1-Input'!$B$13,$A100&lt;'1-Input'!$B$13+'1-Input'!$B$12),'1-Input'!$B$30,0)</f>
        <v>0</v>
      </c>
      <c r="E100" s="10">
        <f>MAX(0,('1-Input'!$B$10-C100-D100))/(1-'P-Parametri'!$B$31*MAX(0,IF(F99&lt;=0,0,(F99-G99)/F99)))</f>
        <v>12577.554895160669</v>
      </c>
      <c r="F100" s="10">
        <f>((F99-E100+MAX(0,-('1-Input'!$B$10-C100-D100)))*(1+B100))*(1-'P-Parametri'!$B$32)</f>
        <v>-221584.88899076462</v>
      </c>
      <c r="G100" s="10">
        <f>IF(F99&lt;=0,G99,G99*(1-E100/F99))+MAX(0,-('1-Input'!$B$10-C100-D100))</f>
        <v>-4151.771337002433</v>
      </c>
      <c r="H100" s="9">
        <f t="shared" si="4"/>
        <v>0</v>
      </c>
    </row>
    <row r="101" spans="1:8">
      <c r="A101" s="9">
        <f t="shared" si="3"/>
        <v>42</v>
      </c>
      <c r="B101" s="12">
        <f>IF($A101='3-Simulazione'!$B$6,'P-Parametri'!$B$34,IF($A101='3-Simulazione'!$C$6,'P-Parametri'!$C$34,'3-Simulazione'!$B$7))</f>
        <v>4.8525513124279884E-2</v>
      </c>
      <c r="C101" s="10">
        <f>IF($A101&lt;='1-Input'!$B$26,0,IF($A101='1-Input'!$B$26+1,('1-Input'!$B$23+'1-Input'!$B$32)*'1-Input'!$B$27,'1-Input'!$B$23+'1-Input'!$B$32))</f>
        <v>16422.445104839331</v>
      </c>
      <c r="D101" s="10">
        <f>IF(AND($A101&gt;='1-Input'!$B$13,$A101&lt;'1-Input'!$B$13+'1-Input'!$B$12),'1-Input'!$B$30,0)</f>
        <v>0</v>
      </c>
      <c r="E101" s="10">
        <f>MAX(0,('1-Input'!$B$10-C101-D101))/(1-'P-Parametri'!$B$31*MAX(0,IF(F100&lt;=0,0,(F100-G100)/F100)))</f>
        <v>12577.554895160669</v>
      </c>
      <c r="F101" s="10">
        <f>((F100-E101+MAX(0,-('1-Input'!$B$10-C101-D101)))*(1+B101))*(1-'P-Parametri'!$B$32)</f>
        <v>-245034.24603666534</v>
      </c>
      <c r="G101" s="10">
        <f>IF(F100&lt;=0,G100,G100*(1-E101/F100))+MAX(0,-('1-Input'!$B$10-C101-D101))</f>
        <v>-4151.771337002433</v>
      </c>
      <c r="H101" s="9">
        <f t="shared" si="4"/>
        <v>0</v>
      </c>
    </row>
    <row r="102" spans="1:8" ht="30">
      <c r="A102" s="5" t="s">
        <v>184</v>
      </c>
      <c r="B102" s="18">
        <f>IFERROR('1-Input'!$B$5-1+MATCH(0,H59:H101,0)-1,"non si esaurisce")</f>
        <v>78</v>
      </c>
      <c r="D102" s="5" t="s">
        <v>185</v>
      </c>
      <c r="E102" s="10">
        <f>F101</f>
        <v>-245034.24603666534</v>
      </c>
    </row>
    <row r="105" spans="1:8" ht="30">
      <c r="A105" s="5" t="s">
        <v>187</v>
      </c>
      <c r="B105" s="18">
        <f>IF(ISNUMBER(B54),IF(ISNUMBER(B102),B102-B54,"il piano non si esaurisce più"),"già regge senza rientro")</f>
        <v>9</v>
      </c>
    </row>
    <row r="107" spans="1:8" ht="45" customHeight="1">
      <c r="A107" s="26" t="s">
        <v>188</v>
      </c>
      <c r="B107" s="23"/>
      <c r="C107" s="23"/>
      <c r="D107" s="23"/>
      <c r="E107" s="23"/>
      <c r="F107" s="23"/>
      <c r="G107" s="23"/>
      <c r="H107" s="23"/>
    </row>
    <row r="108" spans="1:8" ht="30" customHeight="1">
      <c r="A108" s="26" t="s">
        <v>189</v>
      </c>
      <c r="B108" s="23"/>
      <c r="C108" s="23"/>
      <c r="D108" s="23"/>
      <c r="E108" s="23"/>
      <c r="F108" s="23"/>
      <c r="G108" s="23"/>
      <c r="H108" s="23"/>
    </row>
  </sheetData>
  <mergeCells count="5">
    <mergeCell ref="A4:H4"/>
    <mergeCell ref="A2:H2"/>
    <mergeCell ref="A107:H107"/>
    <mergeCell ref="A108:H108"/>
    <mergeCell ref="A1:H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3"/>
  <sheetViews>
    <sheetView workbookViewId="0"/>
  </sheetViews>
  <sheetFormatPr defaultRowHeight="15"/>
  <cols>
    <col min="1" max="1" width="30" customWidth="1"/>
    <col min="2" max="5" width="19" customWidth="1"/>
    <col min="6" max="6" width="8" customWidth="1"/>
    <col min="7" max="7" width="44" customWidth="1"/>
  </cols>
  <sheetData>
    <row r="1" spans="1:7" ht="24.95" customHeight="1">
      <c r="A1" s="24" t="s">
        <v>190</v>
      </c>
      <c r="B1" s="23"/>
      <c r="C1" s="23"/>
      <c r="D1" s="23"/>
      <c r="E1" s="23"/>
      <c r="F1" s="23"/>
      <c r="G1" s="23"/>
    </row>
    <row r="2" spans="1:7" ht="32.1" customHeight="1">
      <c r="A2" s="22" t="s">
        <v>1</v>
      </c>
      <c r="B2" s="23"/>
      <c r="C2" s="23"/>
      <c r="D2" s="23"/>
      <c r="E2" s="23"/>
      <c r="F2" s="23"/>
      <c r="G2" s="23"/>
    </row>
    <row r="4" spans="1:7">
      <c r="A4" s="25" t="s">
        <v>191</v>
      </c>
      <c r="B4" s="23"/>
      <c r="C4" s="23"/>
      <c r="D4" s="23"/>
      <c r="E4" s="23"/>
    </row>
    <row r="5" spans="1:7">
      <c r="A5" s="15"/>
      <c r="B5" s="15" t="s">
        <v>123</v>
      </c>
      <c r="C5" s="15" t="s">
        <v>124</v>
      </c>
      <c r="D5" s="15" t="s">
        <v>125</v>
      </c>
      <c r="E5" s="15" t="s">
        <v>126</v>
      </c>
    </row>
    <row r="6" spans="1:7">
      <c r="A6" s="5" t="s">
        <v>130</v>
      </c>
      <c r="B6" s="10">
        <f>'M1-Motore-Griglia'!$B$51</f>
        <v>27451.637470440059</v>
      </c>
      <c r="C6" s="10">
        <f>'M1-Motore-Griglia'!$B$101</f>
        <v>21221.532577340451</v>
      </c>
      <c r="D6" s="10">
        <f>'M1-Motore-Griglia'!$B$151</f>
        <v>28180.138648816657</v>
      </c>
      <c r="E6" s="10">
        <f>'M1-Motore-Griglia'!$B$201</f>
        <v>31993.758201878965</v>
      </c>
    </row>
    <row r="7" spans="1:7">
      <c r="A7" s="5" t="s">
        <v>131</v>
      </c>
      <c r="B7" s="10">
        <f>'M1-Motore-Griglia'!$B$251</f>
        <v>30039.815206398718</v>
      </c>
      <c r="C7" s="10">
        <f>'M1-Motore-Griglia'!$B$301</f>
        <v>22621.704468463173</v>
      </c>
      <c r="D7" s="10">
        <f>'M1-Motore-Griglia'!$B$351</f>
        <v>30932.170612526832</v>
      </c>
      <c r="E7" s="10">
        <f>'M1-Motore-Griglia'!$B$401</f>
        <v>35415.972896652725</v>
      </c>
    </row>
    <row r="8" spans="1:7">
      <c r="A8" s="5" t="s">
        <v>132</v>
      </c>
      <c r="B8" s="10">
        <f>'M1-Motore-Griglia'!$B$451</f>
        <v>32989.828417655859</v>
      </c>
      <c r="C8" s="10">
        <f>'M1-Motore-Griglia'!$B$501</f>
        <v>24119.550866508423</v>
      </c>
      <c r="D8" s="10">
        <f>'M1-Motore-Griglia'!$B$551</f>
        <v>34109.014978654326</v>
      </c>
      <c r="E8" s="10">
        <f>'M1-Motore-Griglia'!$B$601</f>
        <v>39202.862995186486</v>
      </c>
    </row>
    <row r="10" spans="1:7">
      <c r="A10" s="25" t="s">
        <v>192</v>
      </c>
      <c r="B10" s="23"/>
      <c r="C10" s="23"/>
      <c r="D10" s="23"/>
      <c r="E10" s="23"/>
    </row>
    <row r="11" spans="1:7">
      <c r="A11" s="15"/>
      <c r="B11" s="15" t="s">
        <v>123</v>
      </c>
      <c r="C11" s="15" t="s">
        <v>124</v>
      </c>
      <c r="D11" s="15" t="s">
        <v>125</v>
      </c>
      <c r="E11" s="15" t="s">
        <v>126</v>
      </c>
    </row>
    <row r="12" spans="1:7">
      <c r="A12" s="5" t="s">
        <v>130</v>
      </c>
      <c r="B12" s="13">
        <f>'M1-Motore-Griglia'!$B$51/'1-Input'!$B$10-1</f>
        <v>-5.3391811364135955E-2</v>
      </c>
      <c r="C12" s="13">
        <f>'M1-Motore-Griglia'!$B$101/'1-Input'!$B$10-1</f>
        <v>-0.26822301457446718</v>
      </c>
      <c r="D12" s="13">
        <f>'M1-Motore-Griglia'!$B$151/'1-Input'!$B$10-1</f>
        <v>-2.8271081075287641E-2</v>
      </c>
      <c r="E12" s="13">
        <f>'M1-Motore-Griglia'!$B$201/'1-Input'!$B$10-1</f>
        <v>0.10323304144410228</v>
      </c>
    </row>
    <row r="13" spans="1:7">
      <c r="A13" s="5" t="s">
        <v>131</v>
      </c>
      <c r="B13" s="13">
        <f>'M1-Motore-Griglia'!$B$251/'1-Input'!$B$10-1</f>
        <v>3.585569677236955E-2</v>
      </c>
      <c r="C13" s="13">
        <f>'M1-Motore-Griglia'!$B$301/'1-Input'!$B$10-1</f>
        <v>-0.21994122522540782</v>
      </c>
      <c r="D13" s="13">
        <f>'M1-Motore-Griglia'!$B$351/'1-Input'!$B$10-1</f>
        <v>6.6626572845752907E-2</v>
      </c>
      <c r="E13" s="13">
        <f>'M1-Motore-Griglia'!$B$401/'1-Input'!$B$10-1</f>
        <v>0.22124044471216298</v>
      </c>
    </row>
    <row r="14" spans="1:7">
      <c r="A14" s="5" t="s">
        <v>132</v>
      </c>
      <c r="B14" s="13">
        <f>'M1-Motore-Griglia'!$B$451/'1-Input'!$B$10-1</f>
        <v>0.1375802902639951</v>
      </c>
      <c r="C14" s="13">
        <f>'M1-Motore-Griglia'!$B$501/'1-Input'!$B$10-1</f>
        <v>-0.16829134943074398</v>
      </c>
      <c r="D14" s="13">
        <f>'M1-Motore-Griglia'!$B$551/'1-Input'!$B$10-1</f>
        <v>0.17617293029842496</v>
      </c>
      <c r="E14" s="13">
        <f>'M1-Motore-Griglia'!$B$601/'1-Input'!$B$10-1</f>
        <v>0.35182286190298218</v>
      </c>
    </row>
    <row r="16" spans="1:7">
      <c r="A16" s="25" t="s">
        <v>193</v>
      </c>
      <c r="B16" s="23"/>
      <c r="C16" s="23"/>
      <c r="D16" s="23"/>
      <c r="E16" s="23"/>
    </row>
    <row r="17" spans="1:5">
      <c r="A17" s="15"/>
      <c r="B17" s="15" t="s">
        <v>123</v>
      </c>
      <c r="C17" s="15" t="s">
        <v>124</v>
      </c>
      <c r="D17" s="15" t="s">
        <v>125</v>
      </c>
      <c r="E17" s="15" t="s">
        <v>126</v>
      </c>
    </row>
    <row r="18" spans="1:5">
      <c r="A18" s="5" t="s">
        <v>130</v>
      </c>
      <c r="B18" s="18">
        <f>'M1-Motore-Griglia'!$B$1299</f>
        <v>86</v>
      </c>
      <c r="C18" s="18">
        <f>'M1-Motore-Griglia'!$B$1347</f>
        <v>66</v>
      </c>
      <c r="D18" s="18">
        <f>'M1-Motore-Griglia'!$B$1395</f>
        <v>89</v>
      </c>
      <c r="E18" s="18" t="str">
        <f>'M1-Motore-Griglia'!$B$1443</f>
        <v>non si esaurisce</v>
      </c>
    </row>
    <row r="19" spans="1:5">
      <c r="A19" s="5" t="s">
        <v>131</v>
      </c>
      <c r="B19" s="18" t="str">
        <f>'M1-Motore-Griglia'!$B$1491</f>
        <v>non si esaurisce</v>
      </c>
      <c r="C19" s="18">
        <f>'M1-Motore-Griglia'!$B$1539</f>
        <v>67</v>
      </c>
      <c r="D19" s="18" t="str">
        <f>'M1-Motore-Griglia'!$B$1587</f>
        <v>non si esaurisce</v>
      </c>
      <c r="E19" s="18" t="str">
        <f>'M1-Motore-Griglia'!$B$1635</f>
        <v>non si esaurisce</v>
      </c>
    </row>
    <row r="20" spans="1:5">
      <c r="A20" s="5" t="s">
        <v>132</v>
      </c>
      <c r="B20" s="18" t="str">
        <f>'M1-Motore-Griglia'!$B$1683</f>
        <v>non si esaurisce</v>
      </c>
      <c r="C20" s="18">
        <f>'M1-Motore-Griglia'!$B$1731</f>
        <v>69</v>
      </c>
      <c r="D20" s="18" t="str">
        <f>'M1-Motore-Griglia'!$B$1779</f>
        <v>non si esaurisce</v>
      </c>
      <c r="E20" s="18" t="str">
        <f>'M1-Motore-Griglia'!$B$1827</f>
        <v>non si esaurisce</v>
      </c>
    </row>
    <row r="22" spans="1:5">
      <c r="A22" s="25" t="s">
        <v>194</v>
      </c>
      <c r="B22" s="23"/>
      <c r="C22" s="23"/>
      <c r="D22" s="23"/>
      <c r="E22" s="23"/>
    </row>
    <row r="23" spans="1:5">
      <c r="A23" s="15"/>
      <c r="B23" s="15" t="s">
        <v>123</v>
      </c>
      <c r="C23" s="15" t="s">
        <v>124</v>
      </c>
      <c r="D23" s="15" t="s">
        <v>125</v>
      </c>
      <c r="E23" s="15" t="s">
        <v>126</v>
      </c>
    </row>
    <row r="24" spans="1:5">
      <c r="A24" s="5" t="s">
        <v>130</v>
      </c>
      <c r="B24" s="10">
        <f>'M1-Motore-Griglia'!$B$651</f>
        <v>820838.89766257606</v>
      </c>
      <c r="C24" s="10">
        <f>'M1-Motore-Griglia'!$B$701</f>
        <v>1177197.472033394</v>
      </c>
      <c r="D24" s="10">
        <f>'M1-Motore-Griglia'!$B$751</f>
        <v>792436.33052345656</v>
      </c>
      <c r="E24" s="10">
        <f>'M1-Motore-Griglia'!$B$801</f>
        <v>669001.43277690921</v>
      </c>
    </row>
    <row r="25" spans="1:5">
      <c r="A25" s="5" t="s">
        <v>131</v>
      </c>
      <c r="B25" s="10">
        <f>'M1-Motore-Griglia'!$B$851</f>
        <v>725053.81270238897</v>
      </c>
      <c r="C25" s="10">
        <f>'M1-Motore-Griglia'!$B$901</f>
        <v>1059405.1830746455</v>
      </c>
      <c r="D25" s="10">
        <f>'M1-Motore-Griglia'!$B$951</f>
        <v>695002.53587469412</v>
      </c>
      <c r="E25" s="10">
        <f>'M1-Motore-Griglia'!$B$1001</f>
        <v>592846.00908509863</v>
      </c>
    </row>
    <row r="26" spans="1:5">
      <c r="A26" s="5" t="s">
        <v>132</v>
      </c>
      <c r="B26" s="10">
        <f>'M1-Motore-Griglia'!$B$1051</f>
        <v>644533.21596127411</v>
      </c>
      <c r="C26" s="10">
        <f>'M1-Motore-Griglia'!$B$1101</f>
        <v>962349.44839961408</v>
      </c>
      <c r="D26" s="10">
        <f>'M1-Motore-Griglia'!$B$1151</f>
        <v>613108.89305997721</v>
      </c>
      <c r="E26" s="10">
        <f>'M1-Motore-Griglia'!$B$1201</f>
        <v>529788.4402136578</v>
      </c>
    </row>
    <row r="28" spans="1:5">
      <c r="A28" s="25" t="s">
        <v>195</v>
      </c>
      <c r="B28" s="23"/>
      <c r="C28" s="23"/>
      <c r="D28" s="23"/>
      <c r="E28" s="23"/>
    </row>
    <row r="29" spans="1:5" ht="30">
      <c r="A29" s="5" t="s">
        <v>196</v>
      </c>
      <c r="B29" s="9">
        <f>COUNTIF(B6:E8,"&gt;="&amp;'1-Input'!$B$10)</f>
        <v>7</v>
      </c>
    </row>
    <row r="30" spans="1:5">
      <c r="A30" s="5" t="s">
        <v>197</v>
      </c>
      <c r="B30" s="9">
        <f>12-B29</f>
        <v>5</v>
      </c>
    </row>
    <row r="31" spans="1:5" ht="30">
      <c r="A31" s="5" t="s">
        <v>198</v>
      </c>
      <c r="B31" s="10">
        <f>MIN(B6:E8)</f>
        <v>21221.532577340451</v>
      </c>
      <c r="C31" s="18">
        <f>MIN(B18:E20)</f>
        <v>66</v>
      </c>
    </row>
    <row r="32" spans="1:5" ht="30">
      <c r="A32" s="5" t="s">
        <v>199</v>
      </c>
      <c r="B32" s="10">
        <f>MAX(B24:E26)</f>
        <v>1177197.472033394</v>
      </c>
      <c r="C32" s="10">
        <f>B32-'1-Input'!$B$8</f>
        <v>417197.47203339403</v>
      </c>
    </row>
    <row r="33" spans="1:7" ht="45">
      <c r="A33" s="5" t="s">
        <v>200</v>
      </c>
      <c r="B33" s="10">
        <f>'M1-Motore-Griglia'!$B$1251</f>
        <v>839268.3560789366</v>
      </c>
    </row>
    <row r="34" spans="1:7" ht="30">
      <c r="A34" s="5" t="s">
        <v>201</v>
      </c>
      <c r="B34" s="10">
        <f>B33-'M1-Motore-Griglia'!$B$1051</f>
        <v>194735.14011766249</v>
      </c>
    </row>
    <row r="35" spans="1:7" ht="45" customHeight="1">
      <c r="A35" s="26" t="s">
        <v>202</v>
      </c>
      <c r="B35" s="23"/>
      <c r="C35" s="23"/>
      <c r="D35" s="23"/>
      <c r="E35" s="23"/>
      <c r="F35" s="23"/>
      <c r="G35" s="23"/>
    </row>
    <row r="36" spans="1:7" ht="30" customHeight="1">
      <c r="A36" s="26" t="s">
        <v>203</v>
      </c>
      <c r="B36" s="23"/>
      <c r="C36" s="23"/>
      <c r="D36" s="23"/>
      <c r="E36" s="23"/>
      <c r="F36" s="23"/>
      <c r="G36" s="23"/>
    </row>
    <row r="38" spans="1:7">
      <c r="A38" s="25" t="s">
        <v>204</v>
      </c>
      <c r="B38" s="23"/>
      <c r="C38" s="23"/>
      <c r="D38" s="23"/>
      <c r="E38" s="23"/>
    </row>
    <row r="39" spans="1:7" ht="30">
      <c r="A39" s="15"/>
      <c r="B39" s="15" t="s">
        <v>205</v>
      </c>
      <c r="C39" s="15" t="s">
        <v>206</v>
      </c>
      <c r="D39" s="15" t="s">
        <v>207</v>
      </c>
    </row>
    <row r="40" spans="1:7">
      <c r="A40" s="5" t="s">
        <v>208</v>
      </c>
      <c r="B40" s="12">
        <f>'1-Input'!$B$10/'1-Input'!$B$8</f>
        <v>3.8157894736842106E-2</v>
      </c>
      <c r="C40" s="12">
        <f>('1-Input'!$B$10/(1-'P-Parametri'!$B$31*'1-Input'!$B$29))/'1-Input'!$B$8</f>
        <v>4.0573059488499638E-2</v>
      </c>
      <c r="D40" s="12">
        <f>(('1-Input'!$B$10/(1-'P-Parametri'!$B$31*'1-Input'!$B$29))+'P-Parametri'!$B$32*(('1-Input'!$B$8-'1-Input'!$B$10/(1-'P-Parametri'!$B$31*'1-Input'!$B$29))*(1+'1-Input'!$B$15)))/'1-Input'!$B$8</f>
        <v>4.2549478985953328E-2</v>
      </c>
    </row>
    <row r="41" spans="1:7" ht="30">
      <c r="A41" s="5" t="s">
        <v>209</v>
      </c>
      <c r="B41" s="12">
        <f>('1-Input'!$B$10-'1-Input'!$B$30)/'1-Input'!$B$8</f>
        <v>2.2492826842105261E-2</v>
      </c>
      <c r="C41" s="12">
        <f>(('1-Input'!$B$10-'1-Input'!$B$30)/(1-'P-Parametri'!$B$31*'1-Input'!$B$29))/'1-Input'!$B$8</f>
        <v>2.3916487212490904E-2</v>
      </c>
      <c r="D41" s="12">
        <f>((('1-Input'!$B$10-'1-Input'!$B$30)/(1-'P-Parametri'!$B$31*'1-Input'!$B$29))+'P-Parametri'!$B$32*(('1-Input'!$B$8-('1-Input'!$B$10-'1-Input'!$B$30)/(1-'P-Parametri'!$B$31*'1-Input'!$B$29))*(1+'1-Input'!$B$15)))/'1-Input'!$B$8</f>
        <v>2.5927219248833171E-2</v>
      </c>
    </row>
    <row r="42" spans="1:7" ht="30" customHeight="1">
      <c r="A42" s="26" t="s">
        <v>210</v>
      </c>
      <c r="B42" s="23"/>
      <c r="C42" s="23"/>
      <c r="D42" s="23"/>
      <c r="E42" s="23"/>
      <c r="F42" s="23"/>
      <c r="G42" s="23"/>
    </row>
    <row r="43" spans="1:7" ht="30">
      <c r="A43" s="5" t="s">
        <v>211</v>
      </c>
      <c r="B43" s="13">
        <f>'1-Input'!$B$23/'1-Input'!$B$10</f>
        <v>0.53568965517241385</v>
      </c>
    </row>
  </sheetData>
  <mergeCells count="11">
    <mergeCell ref="A42:G42"/>
    <mergeCell ref="A36:G36"/>
    <mergeCell ref="A4:E4"/>
    <mergeCell ref="A1:G1"/>
    <mergeCell ref="A38:E38"/>
    <mergeCell ref="A16:E16"/>
    <mergeCell ref="A10:E10"/>
    <mergeCell ref="A28:E28"/>
    <mergeCell ref="A35:G35"/>
    <mergeCell ref="A2:G2"/>
    <mergeCell ref="A22:E22"/>
  </mergeCells>
  <pageMargins left="0.75" right="0.75" top="1" bottom="1" header="0.5" footer="0.5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1" id="{4C075FB0-4D05-4E2C-8A26-A9E941AFC54E}">
            <xm:f>B6&lt;'1-Input'!$B$10</xm:f>
            <x14:dxf>
              <fill>
                <patternFill>
                  <bgColor rgb="FFFEE2E2"/>
                </patternFill>
              </fill>
            </x14:dxf>
          </x14:cfRule>
          <x14:cfRule type="expression" priority="2" stopIfTrue="1" id="{2673F5EE-A581-4914-BFB7-B93B2C7CEA89}">
            <xm:f>AND(B6&lt;'1-Input'!$B$10,B6=MIN($B$6:$E$8))</xm:f>
            <x14:dxf>
              <font>
                <b/>
                <sz val="11"/>
                <color rgb="FF7F1D1D"/>
                <name val="Calibri"/>
              </font>
              <fill>
                <patternFill>
                  <bgColor rgb="FFFCA5A5"/>
                </patternFill>
              </fill>
            </x14:dxf>
          </x14:cfRule>
          <xm:sqref>B6:E8</xm:sqref>
        </x14:conditionalFormatting>
      </x14:conditionalFormatting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27"/>
  <sheetViews>
    <sheetView workbookViewId="0"/>
  </sheetViews>
  <sheetFormatPr defaultRowHeight="15"/>
  <cols>
    <col min="1" max="1" width="26" customWidth="1"/>
    <col min="2" max="17" width="14" customWidth="1"/>
    <col min="18" max="18" width="44" customWidth="1"/>
  </cols>
  <sheetData>
    <row r="1" spans="1:17" ht="24.95" customHeight="1">
      <c r="A1" s="24" t="s">
        <v>212</v>
      </c>
      <c r="B1" s="23"/>
      <c r="C1" s="23"/>
      <c r="D1" s="23"/>
      <c r="E1" s="23"/>
      <c r="F1" s="23"/>
      <c r="G1" s="23"/>
      <c r="H1" s="23"/>
    </row>
    <row r="2" spans="1:17" ht="32.1" customHeight="1">
      <c r="A2" s="22" t="s">
        <v>1</v>
      </c>
      <c r="B2" s="23"/>
      <c r="C2" s="23"/>
      <c r="D2" s="23"/>
      <c r="E2" s="23"/>
      <c r="F2" s="23"/>
      <c r="G2" s="23"/>
      <c r="H2" s="23"/>
    </row>
    <row r="3" spans="1:17" ht="45" customHeight="1">
      <c r="A3" s="26" t="s">
        <v>213</v>
      </c>
      <c r="B3" s="23"/>
      <c r="C3" s="23"/>
      <c r="D3" s="23"/>
      <c r="E3" s="23"/>
      <c r="F3" s="23"/>
      <c r="G3" s="23"/>
      <c r="H3" s="23"/>
    </row>
    <row r="5" spans="1:17">
      <c r="A5" s="25" t="s">
        <v>214</v>
      </c>
      <c r="B5" s="23"/>
      <c r="C5" s="23"/>
      <c r="D5" s="23"/>
      <c r="E5" s="23"/>
      <c r="F5" s="23"/>
      <c r="G5" s="23"/>
      <c r="H5" s="23"/>
      <c r="I5" s="23"/>
      <c r="J5" s="23"/>
      <c r="K5" s="23"/>
      <c r="L5" s="23"/>
      <c r="M5" s="23"/>
      <c r="N5" s="23"/>
      <c r="O5" s="23"/>
      <c r="P5" s="23"/>
      <c r="Q5" s="23"/>
    </row>
    <row r="6" spans="1:17" ht="30">
      <c r="A6" s="15" t="s">
        <v>215</v>
      </c>
      <c r="B6" s="15" t="s">
        <v>216</v>
      </c>
      <c r="C6" s="15" t="s">
        <v>217</v>
      </c>
      <c r="D6" s="15" t="s">
        <v>218</v>
      </c>
      <c r="E6" s="15" t="s">
        <v>219</v>
      </c>
      <c r="F6" s="15" t="s">
        <v>220</v>
      </c>
      <c r="G6" s="15" t="s">
        <v>221</v>
      </c>
      <c r="H6" s="15" t="s">
        <v>222</v>
      </c>
      <c r="I6" s="15" t="s">
        <v>223</v>
      </c>
      <c r="J6" s="15" t="s">
        <v>224</v>
      </c>
      <c r="K6" s="15" t="s">
        <v>225</v>
      </c>
      <c r="L6" s="15" t="s">
        <v>226</v>
      </c>
      <c r="M6" s="15" t="s">
        <v>221</v>
      </c>
      <c r="N6" s="15" t="s">
        <v>222</v>
      </c>
      <c r="O6" s="15" t="s">
        <v>223</v>
      </c>
      <c r="P6" s="15" t="s">
        <v>224</v>
      </c>
      <c r="Q6" s="15" t="s">
        <v>225</v>
      </c>
    </row>
    <row r="7" spans="1:17">
      <c r="A7" s="5" t="s">
        <v>227</v>
      </c>
      <c r="B7" s="10">
        <f>'M1-Motore-Griglia'!$B$101</f>
        <v>21221.532577340451</v>
      </c>
      <c r="C7" s="18">
        <f>'M1-Motore-Griglia'!$B$1347</f>
        <v>66</v>
      </c>
      <c r="D7" s="10">
        <f>'1-Input'!$B$10-B7</f>
        <v>7778.4674226595489</v>
      </c>
      <c r="E7" s="13">
        <f>D7/'1-Input'!$B$10</f>
        <v>0.26822301457446718</v>
      </c>
      <c r="F7" s="10">
        <f>'M2-Motore-Chiusura'!$B$53</f>
        <v>59803.649940054114</v>
      </c>
      <c r="G7" s="17">
        <f>F7/'1-Input'!$B$17</f>
        <v>1.7086757125729748</v>
      </c>
      <c r="H7" s="10">
        <f>(($F$7*(1-'P-Parametri'!$B$22))+0)-(MAX(0,(IF((($F$7*(1-'P-Parametri'!$B$22))+0)&lt;='P-Parametri'!$B$6,'P-Parametri'!$C$6*(($F$7*(1-'P-Parametri'!$B$22))+0),IF((($F$7*(1-'P-Parametri'!$B$22))+0)&lt;='P-Parametri'!$B$7,'P-Parametri'!$B$9+'P-Parametri'!$C$7*((($F$7*(1-'P-Parametri'!$B$22))+0)-'P-Parametri'!$B$6),'P-Parametri'!$B$10+'P-Parametri'!$C$8*((($F$7*(1-'P-Parametri'!$B$22))+0)-'P-Parametri'!$B$7))))-(IF((($F$7*(1-'P-Parametri'!$B$22))+0)&lt;='P-Parametri'!$C$12,'P-Parametri'!$B$12,IF((($F$7*(1-'P-Parametri'!$B$22))+0)&lt;='P-Parametri'!$B$6,'P-Parametri'!$B$13+'P-Parametri'!$C$13*('P-Parametri'!$B$6-(($F$7*(1-'P-Parametri'!$B$22))+0))/'P-Parametri'!$D$13,IF((($F$7*(1-'P-Parametri'!$B$22))+0)&lt;='P-Parametri'!$B$7,'P-Parametri'!$B$14*('P-Parametri'!$B$7-(($F$7*(1-'P-Parametri'!$B$22))+0))/'P-Parametri'!$C$14,0))))-(IF(($F$7*(1-'P-Parametri'!$B$22))&gt;0,IF((($F$7*(1-'P-Parametri'!$B$22))+0)&lt;='P-Parametri'!$C$21,0,IF((($F$7*(1-'P-Parametri'!$B$22))+0)&lt;='P-Parametri'!$D$21,'P-Parametri'!$B$21,IF((($F$7*(1-'P-Parametri'!$B$22))+0)&lt;'P-Parametri'!$E$21,'P-Parametri'!$B$21*('P-Parametri'!$E$21-(($F$7*(1-'P-Parametri'!$B$22))+0))/('P-Parametri'!$E$21-'P-Parametri'!$D$21),0))),0))))-(IF(MAX(0,(IF((($F$7*(1-'P-Parametri'!$B$22))+0)&lt;='P-Parametri'!$B$6,'P-Parametri'!$C$6*(($F$7*(1-'P-Parametri'!$B$22))+0),IF((($F$7*(1-'P-Parametri'!$B$22))+0)&lt;='P-Parametri'!$B$7,'P-Parametri'!$B$9+'P-Parametri'!$C$7*((($F$7*(1-'P-Parametri'!$B$22))+0)-'P-Parametri'!$B$6),'P-Parametri'!$B$10+'P-Parametri'!$C$8*((($F$7*(1-'P-Parametri'!$B$22))+0)-'P-Parametri'!$B$7))))-(IF((($F$7*(1-'P-Parametri'!$B$22))+0)&lt;='P-Parametri'!$C$12,'P-Parametri'!$B$12,IF((($F$7*(1-'P-Parametri'!$B$22))+0)&lt;='P-Parametri'!$B$6,'P-Parametri'!$B$13+'P-Parametri'!$C$13*('P-Parametri'!$B$6-(($F$7*(1-'P-Parametri'!$B$22))+0))/'P-Parametri'!$D$13,IF((($F$7*(1-'P-Parametri'!$B$22))+0)&lt;='P-Parametri'!$B$7,'P-Parametri'!$B$14*('P-Parametri'!$B$7-(($F$7*(1-'P-Parametri'!$B$22))+0))/'P-Parametri'!$C$14,0))))-(IF(($F$7*(1-'P-Parametri'!$B$22))&gt;0,IF((($F$7*(1-'P-Parametri'!$B$22))+0)&lt;='P-Parametri'!$C$21,0,IF((($F$7*(1-'P-Parametri'!$B$22))+0)&lt;='P-Parametri'!$D$21,'P-Parametri'!$B$21,IF((($F$7*(1-'P-Parametri'!$B$22))+0)&lt;'P-Parametri'!$E$21,'P-Parametri'!$B$21*('P-Parametri'!$E$21-(($F$7*(1-'P-Parametri'!$B$22))+0))/('P-Parametri'!$E$21-'P-Parametri'!$D$21),0))),0)))&gt;0,'P-Parametri'!$B$11*(($F$7*(1-'P-Parametri'!$B$22))+0),0))+(IF(AND((($F$7*(1-'P-Parametri'!$B$22))+0)&lt;='P-Parametri'!$C$18,(IF((($F$7*(1-'P-Parametri'!$B$22))+0)&lt;='P-Parametri'!$B$6,'P-Parametri'!$C$6*(($F$7*(1-'P-Parametri'!$B$22))+0),IF((($F$7*(1-'P-Parametri'!$B$22))+0)&lt;='P-Parametri'!$B$7,'P-Parametri'!$B$9+'P-Parametri'!$C$7*((($F$7*(1-'P-Parametri'!$B$22))+0)-'P-Parametri'!$B$6),'P-Parametri'!$B$10+'P-Parametri'!$C$8*((($F$7*(1-'P-Parametri'!$B$22))+0)-'P-Parametri'!$B$7))))&gt;(IF((($F$7*(1-'P-Parametri'!$B$22))+0)&lt;='P-Parametri'!$C$12,'P-Parametri'!$B$12,IF((($F$7*(1-'P-Parametri'!$B$22))+0)&lt;='P-Parametri'!$B$6,'P-Parametri'!$B$13+'P-Parametri'!$C$13*('P-Parametri'!$B$6-(($F$7*(1-'P-Parametri'!$B$22))+0))/'P-Parametri'!$D$13,IF((($F$7*(1-'P-Parametri'!$B$22))+0)&lt;='P-Parametri'!$B$7,'P-Parametri'!$B$14*('P-Parametri'!$B$7-(($F$7*(1-'P-Parametri'!$B$22))+0))/'P-Parametri'!$C$14,0))))-'P-Parametri'!$D$18),'P-Parametri'!$B$18,0))+(IF(($F$7*(1-'P-Parametri'!$B$22))&gt;0,IF((($F$7*(1-'P-Parametri'!$B$22))+0)&gt;'P-Parametri'!$D$20,0,IF((($F$7*(1-'P-Parametri'!$B$22))+0)&lt;='P-Parametri'!$B$20,'P-Parametri'!$B$19*($F$7*(1-'P-Parametri'!$B$22)),IF((($F$7*(1-'P-Parametri'!$B$22))+0)&lt;='P-Parametri'!$C$20,'P-Parametri'!$C$19*($F$7*(1-'P-Parametri'!$B$22)),'P-Parametri'!$D$19*($F$7*(1-'P-Parametri'!$B$22))))),0))</f>
        <v>37669.231980809724</v>
      </c>
      <c r="I7" s="10">
        <f>(('P-Parametri'!$B$24*$F$7)*(1+'P-Parametri'!$B$26)^('1-Input'!$B$25-1-'1-Input'!$B$12+1)*(IF('P-Parametri'!$B$26=0,'1-Input'!$B$12,((1+'P-Parametri'!$B$26)^'1-Input'!$B$12-1)/'P-Parametri'!$B$26)))*'P-Parametri'!$B$27*(1-'P-Parametri'!$B$28)</f>
        <v>4422.704699235499</v>
      </c>
      <c r="J7" s="10">
        <f>'M2-Motore-Chiusura'!$E$569</f>
        <v>1.9970435700885649E-9</v>
      </c>
      <c r="K7" s="18" t="str">
        <f>IF(ABS(J7)&lt;=1,"radice","GRADINO — la cella si chiude su uno scalino fiscale, non su una radice")</f>
        <v>radice</v>
      </c>
      <c r="L7" s="10">
        <f>'M2-Motore-Chiusura'!$B$105</f>
        <v>23941.317155744277</v>
      </c>
      <c r="M7" s="17">
        <f>L7/'1-Input'!$B$17</f>
        <v>0.68403763302126508</v>
      </c>
      <c r="N7" s="10">
        <f>(($L$7*(1-'P-Parametri'!$B$22))+0)-(MAX(0,(IF((($L$7*(1-'P-Parametri'!$B$22))+0)&lt;='P-Parametri'!$B$6,'P-Parametri'!$C$6*(($L$7*(1-'P-Parametri'!$B$22))+0),IF((($L$7*(1-'P-Parametri'!$B$22))+0)&lt;='P-Parametri'!$B$7,'P-Parametri'!$B$9+'P-Parametri'!$C$7*((($L$7*(1-'P-Parametri'!$B$22))+0)-'P-Parametri'!$B$6),'P-Parametri'!$B$10+'P-Parametri'!$C$8*((($L$7*(1-'P-Parametri'!$B$22))+0)-'P-Parametri'!$B$7))))-(IF((($L$7*(1-'P-Parametri'!$B$22))+0)&lt;='P-Parametri'!$C$12,'P-Parametri'!$B$12,IF((($L$7*(1-'P-Parametri'!$B$22))+0)&lt;='P-Parametri'!$B$6,'P-Parametri'!$B$13+'P-Parametri'!$C$13*('P-Parametri'!$B$6-(($L$7*(1-'P-Parametri'!$B$22))+0))/'P-Parametri'!$D$13,IF((($L$7*(1-'P-Parametri'!$B$22))+0)&lt;='P-Parametri'!$B$7,'P-Parametri'!$B$14*('P-Parametri'!$B$7-(($L$7*(1-'P-Parametri'!$B$22))+0))/'P-Parametri'!$C$14,0))))-(IF(($L$7*(1-'P-Parametri'!$B$22))&gt;0,IF((($L$7*(1-'P-Parametri'!$B$22))+0)&lt;='P-Parametri'!$C$21,0,IF((($L$7*(1-'P-Parametri'!$B$22))+0)&lt;='P-Parametri'!$D$21,'P-Parametri'!$B$21,IF((($L$7*(1-'P-Parametri'!$B$22))+0)&lt;'P-Parametri'!$E$21,'P-Parametri'!$B$21*('P-Parametri'!$E$21-(($L$7*(1-'P-Parametri'!$B$22))+0))/('P-Parametri'!$E$21-'P-Parametri'!$D$21),0))),0))))-(IF(MAX(0,(IF((($L$7*(1-'P-Parametri'!$B$22))+0)&lt;='P-Parametri'!$B$6,'P-Parametri'!$C$6*(($L$7*(1-'P-Parametri'!$B$22))+0),IF((($L$7*(1-'P-Parametri'!$B$22))+0)&lt;='P-Parametri'!$B$7,'P-Parametri'!$B$9+'P-Parametri'!$C$7*((($L$7*(1-'P-Parametri'!$B$22))+0)-'P-Parametri'!$B$6),'P-Parametri'!$B$10+'P-Parametri'!$C$8*((($L$7*(1-'P-Parametri'!$B$22))+0)-'P-Parametri'!$B$7))))-(IF((($L$7*(1-'P-Parametri'!$B$22))+0)&lt;='P-Parametri'!$C$12,'P-Parametri'!$B$12,IF((($L$7*(1-'P-Parametri'!$B$22))+0)&lt;='P-Parametri'!$B$6,'P-Parametri'!$B$13+'P-Parametri'!$C$13*('P-Parametri'!$B$6-(($L$7*(1-'P-Parametri'!$B$22))+0))/'P-Parametri'!$D$13,IF((($L$7*(1-'P-Parametri'!$B$22))+0)&lt;='P-Parametri'!$B$7,'P-Parametri'!$B$14*('P-Parametri'!$B$7-(($L$7*(1-'P-Parametri'!$B$22))+0))/'P-Parametri'!$C$14,0))))-(IF(($L$7*(1-'P-Parametri'!$B$22))&gt;0,IF((($L$7*(1-'P-Parametri'!$B$22))+0)&lt;='P-Parametri'!$C$21,0,IF((($L$7*(1-'P-Parametri'!$B$22))+0)&lt;='P-Parametri'!$D$21,'P-Parametri'!$B$21,IF((($L$7*(1-'P-Parametri'!$B$22))+0)&lt;'P-Parametri'!$E$21,'P-Parametri'!$B$21*('P-Parametri'!$E$21-(($L$7*(1-'P-Parametri'!$B$22))+0))/('P-Parametri'!$E$21-'P-Parametri'!$D$21),0))),0)))&gt;0,'P-Parametri'!$B$11*(($L$7*(1-'P-Parametri'!$B$22))+0),0))+(IF(AND((($L$7*(1-'P-Parametri'!$B$22))+0)&lt;='P-Parametri'!$C$18,(IF((($L$7*(1-'P-Parametri'!$B$22))+0)&lt;='P-Parametri'!$B$6,'P-Parametri'!$C$6*(($L$7*(1-'P-Parametri'!$B$22))+0),IF((($L$7*(1-'P-Parametri'!$B$22))+0)&lt;='P-Parametri'!$B$7,'P-Parametri'!$B$9+'P-Parametri'!$C$7*((($L$7*(1-'P-Parametri'!$B$22))+0)-'P-Parametri'!$B$6),'P-Parametri'!$B$10+'P-Parametri'!$C$8*((($L$7*(1-'P-Parametri'!$B$22))+0)-'P-Parametri'!$B$7))))&gt;(IF((($L$7*(1-'P-Parametri'!$B$22))+0)&lt;='P-Parametri'!$C$12,'P-Parametri'!$B$12,IF((($L$7*(1-'P-Parametri'!$B$22))+0)&lt;='P-Parametri'!$B$6,'P-Parametri'!$B$13+'P-Parametri'!$C$13*('P-Parametri'!$B$6-(($L$7*(1-'P-Parametri'!$B$22))+0))/'P-Parametri'!$D$13,IF((($L$7*(1-'P-Parametri'!$B$22))+0)&lt;='P-Parametri'!$B$7,'P-Parametri'!$B$14*('P-Parametri'!$B$7-(($L$7*(1-'P-Parametri'!$B$22))+0))/'P-Parametri'!$C$14,0))))-'P-Parametri'!$D$18),'P-Parametri'!$B$18,0))+(IF(($L$7*(1-'P-Parametri'!$B$22))&gt;0,IF((($L$7*(1-'P-Parametri'!$B$22))+0)&gt;'P-Parametri'!$D$20,0,IF((($L$7*(1-'P-Parametri'!$B$22))+0)&lt;='P-Parametri'!$B$20,'P-Parametri'!$B$19*($L$7*(1-'P-Parametri'!$B$22)),IF((($L$7*(1-'P-Parametri'!$B$22))+0)&lt;='P-Parametri'!$C$20,'P-Parametri'!$C$19*($L$7*(1-'P-Parametri'!$B$22)),'P-Parametri'!$D$19*($L$7*(1-'P-Parametri'!$B$22))))),0))</f>
        <v>19788.761733397278</v>
      </c>
      <c r="O7" s="10">
        <f>(('P-Parametri'!$B$24*$L$7)*(1+'P-Parametri'!$B$26)^('1-Input'!$B$25-1-'1-Input'!$C$12+1)*(IF('P-Parametri'!$B$26=0,'1-Input'!$C$12,((1+'P-Parametri'!$B$26)^'1-Input'!$C$12-1)/'P-Parametri'!$B$26)))*'P-Parametri'!$B$27*(1-'P-Parametri'!$B$28)</f>
        <v>3488.9271445199101</v>
      </c>
      <c r="P7" s="10">
        <f>'M2-Motore-Chiusura'!$E$617</f>
        <v>-1.5644440292290439E-9</v>
      </c>
      <c r="Q7" s="18" t="str">
        <f>IF(ABS(P7)&lt;=1,"radice","GRADINO — la cella si chiude su uno scalino fiscale, non su una radice")</f>
        <v>radice</v>
      </c>
    </row>
    <row r="8" spans="1:17">
      <c r="A8" s="5" t="s">
        <v>228</v>
      </c>
      <c r="B8" s="10">
        <f>'M1-Motore-Griglia'!$B$301</f>
        <v>22621.704468463173</v>
      </c>
      <c r="C8" s="18">
        <f>'M1-Motore-Griglia'!$B$1539</f>
        <v>67</v>
      </c>
      <c r="D8" s="10">
        <f>'1-Input'!$B$10-B8</f>
        <v>6378.2955315368272</v>
      </c>
      <c r="E8" s="13">
        <f>D8/'1-Input'!$B$10</f>
        <v>0.21994122522540782</v>
      </c>
      <c r="F8" s="10">
        <f>'M2-Motore-Chiusura'!$B$157</f>
        <v>42527.002766015554</v>
      </c>
      <c r="G8" s="17">
        <f>F8/'1-Input'!$B$17</f>
        <v>1.2150572218861586</v>
      </c>
      <c r="H8" s="10">
        <f>(($F$8*(1-'P-Parametri'!$B$22))+0)-(MAX(0,(IF((($F$8*(1-'P-Parametri'!$B$22))+0)&lt;='P-Parametri'!$B$6,'P-Parametri'!$C$6*(($F$8*(1-'P-Parametri'!$B$22))+0),IF((($F$8*(1-'P-Parametri'!$B$22))+0)&lt;='P-Parametri'!$B$7,'P-Parametri'!$B$9+'P-Parametri'!$C$7*((($F$8*(1-'P-Parametri'!$B$22))+0)-'P-Parametri'!$B$6),'P-Parametri'!$B$10+'P-Parametri'!$C$8*((($F$8*(1-'P-Parametri'!$B$22))+0)-'P-Parametri'!$B$7))))-(IF((($F$8*(1-'P-Parametri'!$B$22))+0)&lt;='P-Parametri'!$C$12,'P-Parametri'!$B$12,IF((($F$8*(1-'P-Parametri'!$B$22))+0)&lt;='P-Parametri'!$B$6,'P-Parametri'!$B$13+'P-Parametri'!$C$13*('P-Parametri'!$B$6-(($F$8*(1-'P-Parametri'!$B$22))+0))/'P-Parametri'!$D$13,IF((($F$8*(1-'P-Parametri'!$B$22))+0)&lt;='P-Parametri'!$B$7,'P-Parametri'!$B$14*('P-Parametri'!$B$7-(($F$8*(1-'P-Parametri'!$B$22))+0))/'P-Parametri'!$C$14,0))))-(IF(($F$8*(1-'P-Parametri'!$B$22))&gt;0,IF((($F$8*(1-'P-Parametri'!$B$22))+0)&lt;='P-Parametri'!$C$21,0,IF((($F$8*(1-'P-Parametri'!$B$22))+0)&lt;='P-Parametri'!$D$21,'P-Parametri'!$B$21,IF((($F$8*(1-'P-Parametri'!$B$22))+0)&lt;'P-Parametri'!$E$21,'P-Parametri'!$B$21*('P-Parametri'!$E$21-(($F$8*(1-'P-Parametri'!$B$22))+0))/('P-Parametri'!$E$21-'P-Parametri'!$D$21),0))),0))))-(IF(MAX(0,(IF((($F$8*(1-'P-Parametri'!$B$22))+0)&lt;='P-Parametri'!$B$6,'P-Parametri'!$C$6*(($F$8*(1-'P-Parametri'!$B$22))+0),IF((($F$8*(1-'P-Parametri'!$B$22))+0)&lt;='P-Parametri'!$B$7,'P-Parametri'!$B$9+'P-Parametri'!$C$7*((($F$8*(1-'P-Parametri'!$B$22))+0)-'P-Parametri'!$B$6),'P-Parametri'!$B$10+'P-Parametri'!$C$8*((($F$8*(1-'P-Parametri'!$B$22))+0)-'P-Parametri'!$B$7))))-(IF((($F$8*(1-'P-Parametri'!$B$22))+0)&lt;='P-Parametri'!$C$12,'P-Parametri'!$B$12,IF((($F$8*(1-'P-Parametri'!$B$22))+0)&lt;='P-Parametri'!$B$6,'P-Parametri'!$B$13+'P-Parametri'!$C$13*('P-Parametri'!$B$6-(($F$8*(1-'P-Parametri'!$B$22))+0))/'P-Parametri'!$D$13,IF((($F$8*(1-'P-Parametri'!$B$22))+0)&lt;='P-Parametri'!$B$7,'P-Parametri'!$B$14*('P-Parametri'!$B$7-(($F$8*(1-'P-Parametri'!$B$22))+0))/'P-Parametri'!$C$14,0))))-(IF(($F$8*(1-'P-Parametri'!$B$22))&gt;0,IF((($F$8*(1-'P-Parametri'!$B$22))+0)&lt;='P-Parametri'!$C$21,0,IF((($F$8*(1-'P-Parametri'!$B$22))+0)&lt;='P-Parametri'!$D$21,'P-Parametri'!$B$21,IF((($F$8*(1-'P-Parametri'!$B$22))+0)&lt;'P-Parametri'!$E$21,'P-Parametri'!$B$21*('P-Parametri'!$E$21-(($F$8*(1-'P-Parametri'!$B$22))+0))/('P-Parametri'!$E$21-'P-Parametri'!$D$21),0))),0)))&gt;0,'P-Parametri'!$B$11*(($F$8*(1-'P-Parametri'!$B$22))+0),0))+(IF(AND((($F$8*(1-'P-Parametri'!$B$22))+0)&lt;='P-Parametri'!$C$18,(IF((($F$8*(1-'P-Parametri'!$B$22))+0)&lt;='P-Parametri'!$B$6,'P-Parametri'!$C$6*(($F$8*(1-'P-Parametri'!$B$22))+0),IF((($F$8*(1-'P-Parametri'!$B$22))+0)&lt;='P-Parametri'!$B$7,'P-Parametri'!$B$9+'P-Parametri'!$C$7*((($F$8*(1-'P-Parametri'!$B$22))+0)-'P-Parametri'!$B$6),'P-Parametri'!$B$10+'P-Parametri'!$C$8*((($F$8*(1-'P-Parametri'!$B$22))+0)-'P-Parametri'!$B$7))))&gt;(IF((($F$8*(1-'P-Parametri'!$B$22))+0)&lt;='P-Parametri'!$C$12,'P-Parametri'!$B$12,IF((($F$8*(1-'P-Parametri'!$B$22))+0)&lt;='P-Parametri'!$B$6,'P-Parametri'!$B$13+'P-Parametri'!$C$13*('P-Parametri'!$B$6-(($F$8*(1-'P-Parametri'!$B$22))+0))/'P-Parametri'!$D$13,IF((($F$8*(1-'P-Parametri'!$B$22))+0)&lt;='P-Parametri'!$B$7,'P-Parametri'!$B$14*('P-Parametri'!$B$7-(($F$8*(1-'P-Parametri'!$B$22))+0))/'P-Parametri'!$C$14,0))))-'P-Parametri'!$D$18),'P-Parametri'!$B$18,0))+(IF(($F$8*(1-'P-Parametri'!$B$22))&gt;0,IF((($F$8*(1-'P-Parametri'!$B$22))+0)&gt;'P-Parametri'!$D$20,0,IF((($F$8*(1-'P-Parametri'!$B$22))+0)&lt;='P-Parametri'!$B$20,'P-Parametri'!$B$19*($F$8*(1-'P-Parametri'!$B$22)),IF((($F$8*(1-'P-Parametri'!$B$22))+0)&lt;='P-Parametri'!$C$20,'P-Parametri'!$C$19*($F$8*(1-'P-Parametri'!$B$22)),'P-Parametri'!$D$19*($F$8*(1-'P-Parametri'!$B$22))))),0))</f>
        <v>29062.952476451479</v>
      </c>
      <c r="I8" s="10">
        <f>(('P-Parametri'!$B$24*$F$8)*(1+'P-Parametri'!$B$26)^('1-Input'!$B$25-1-'1-Input'!$B$12+1)*(IF('P-Parametri'!$B$26=0,'1-Input'!$B$12,((1+'P-Parametri'!$B$26)^'1-Input'!$B$12-1)/'P-Parametri'!$B$26)))*'P-Parametri'!$B$27*(1-'P-Parametri'!$B$28)</f>
        <v>3145.0317023491002</v>
      </c>
      <c r="J8" s="10">
        <f>'M2-Motore-Chiusura'!$E$665</f>
        <v>1.2736130579298692E-9</v>
      </c>
      <c r="K8" s="18" t="str">
        <f>IF(ABS(J8)&lt;=1,"radice","GRADINO — la cella si chiude su uno scalino fiscale, non su una radice")</f>
        <v>radice</v>
      </c>
      <c r="L8" s="10">
        <f>'M2-Motore-Chiusura'!$B$209</f>
        <v>17034.480987187875</v>
      </c>
      <c r="M8" s="17">
        <f>L8/'1-Input'!$B$17</f>
        <v>0.48669945677679644</v>
      </c>
      <c r="N8" s="10">
        <f>(($L$8*(1-'P-Parametri'!$B$22))+0)-(MAX(0,(IF((($L$8*(1-'P-Parametri'!$B$22))+0)&lt;='P-Parametri'!$B$6,'P-Parametri'!$C$6*(($L$8*(1-'P-Parametri'!$B$22))+0),IF((($L$8*(1-'P-Parametri'!$B$22))+0)&lt;='P-Parametri'!$B$7,'P-Parametri'!$B$9+'P-Parametri'!$C$7*((($L$8*(1-'P-Parametri'!$B$22))+0)-'P-Parametri'!$B$6),'P-Parametri'!$B$10+'P-Parametri'!$C$8*((($L$8*(1-'P-Parametri'!$B$22))+0)-'P-Parametri'!$B$7))))-(IF((($L$8*(1-'P-Parametri'!$B$22))+0)&lt;='P-Parametri'!$C$12,'P-Parametri'!$B$12,IF((($L$8*(1-'P-Parametri'!$B$22))+0)&lt;='P-Parametri'!$B$6,'P-Parametri'!$B$13+'P-Parametri'!$C$13*('P-Parametri'!$B$6-(($L$8*(1-'P-Parametri'!$B$22))+0))/'P-Parametri'!$D$13,IF((($L$8*(1-'P-Parametri'!$B$22))+0)&lt;='P-Parametri'!$B$7,'P-Parametri'!$B$14*('P-Parametri'!$B$7-(($L$8*(1-'P-Parametri'!$B$22))+0))/'P-Parametri'!$C$14,0))))-(IF(($L$8*(1-'P-Parametri'!$B$22))&gt;0,IF((($L$8*(1-'P-Parametri'!$B$22))+0)&lt;='P-Parametri'!$C$21,0,IF((($L$8*(1-'P-Parametri'!$B$22))+0)&lt;='P-Parametri'!$D$21,'P-Parametri'!$B$21,IF((($L$8*(1-'P-Parametri'!$B$22))+0)&lt;'P-Parametri'!$E$21,'P-Parametri'!$B$21*('P-Parametri'!$E$21-(($L$8*(1-'P-Parametri'!$B$22))+0))/('P-Parametri'!$E$21-'P-Parametri'!$D$21),0))),0))))-(IF(MAX(0,(IF((($L$8*(1-'P-Parametri'!$B$22))+0)&lt;='P-Parametri'!$B$6,'P-Parametri'!$C$6*(($L$8*(1-'P-Parametri'!$B$22))+0),IF((($L$8*(1-'P-Parametri'!$B$22))+0)&lt;='P-Parametri'!$B$7,'P-Parametri'!$B$9+'P-Parametri'!$C$7*((($L$8*(1-'P-Parametri'!$B$22))+0)-'P-Parametri'!$B$6),'P-Parametri'!$B$10+'P-Parametri'!$C$8*((($L$8*(1-'P-Parametri'!$B$22))+0)-'P-Parametri'!$B$7))))-(IF((($L$8*(1-'P-Parametri'!$B$22))+0)&lt;='P-Parametri'!$C$12,'P-Parametri'!$B$12,IF((($L$8*(1-'P-Parametri'!$B$22))+0)&lt;='P-Parametri'!$B$6,'P-Parametri'!$B$13+'P-Parametri'!$C$13*('P-Parametri'!$B$6-(($L$8*(1-'P-Parametri'!$B$22))+0))/'P-Parametri'!$D$13,IF((($L$8*(1-'P-Parametri'!$B$22))+0)&lt;='P-Parametri'!$B$7,'P-Parametri'!$B$14*('P-Parametri'!$B$7-(($L$8*(1-'P-Parametri'!$B$22))+0))/'P-Parametri'!$C$14,0))))-(IF(($L$8*(1-'P-Parametri'!$B$22))&gt;0,IF((($L$8*(1-'P-Parametri'!$B$22))+0)&lt;='P-Parametri'!$C$21,0,IF((($L$8*(1-'P-Parametri'!$B$22))+0)&lt;='P-Parametri'!$D$21,'P-Parametri'!$B$21,IF((($L$8*(1-'P-Parametri'!$B$22))+0)&lt;'P-Parametri'!$E$21,'P-Parametri'!$B$21*('P-Parametri'!$E$21-(($L$8*(1-'P-Parametri'!$B$22))+0))/('P-Parametri'!$E$21-'P-Parametri'!$D$21),0))),0)))&gt;0,'P-Parametri'!$B$11*(($L$8*(1-'P-Parametri'!$B$22))+0),0))+(IF(AND((($L$8*(1-'P-Parametri'!$B$22))+0)&lt;='P-Parametri'!$C$18,(IF((($L$8*(1-'P-Parametri'!$B$22))+0)&lt;='P-Parametri'!$B$6,'P-Parametri'!$C$6*(($L$8*(1-'P-Parametri'!$B$22))+0),IF((($L$8*(1-'P-Parametri'!$B$22))+0)&lt;='P-Parametri'!$B$7,'P-Parametri'!$B$9+'P-Parametri'!$C$7*((($L$8*(1-'P-Parametri'!$B$22))+0)-'P-Parametri'!$B$6),'P-Parametri'!$B$10+'P-Parametri'!$C$8*((($L$8*(1-'P-Parametri'!$B$22))+0)-'P-Parametri'!$B$7))))&gt;(IF((($L$8*(1-'P-Parametri'!$B$22))+0)&lt;='P-Parametri'!$C$12,'P-Parametri'!$B$12,IF((($L$8*(1-'P-Parametri'!$B$22))+0)&lt;='P-Parametri'!$B$6,'P-Parametri'!$B$13+'P-Parametri'!$C$13*('P-Parametri'!$B$6-(($L$8*(1-'P-Parametri'!$B$22))+0))/'P-Parametri'!$D$13,IF((($L$8*(1-'P-Parametri'!$B$22))+0)&lt;='P-Parametri'!$B$7,'P-Parametri'!$B$14*('P-Parametri'!$B$7-(($L$8*(1-'P-Parametri'!$B$22))+0))/'P-Parametri'!$C$14,0))))-'P-Parametri'!$D$18),'P-Parametri'!$B$18,0))+(IF(($L$8*(1-'P-Parametri'!$B$22))&gt;0,IF((($L$8*(1-'P-Parametri'!$B$22))+0)&gt;'P-Parametri'!$D$20,0,IF((($L$8*(1-'P-Parametri'!$B$22))+0)&lt;='P-Parametri'!$B$20,'P-Parametri'!$B$19*($L$8*(1-'P-Parametri'!$B$22)),IF((($L$8*(1-'P-Parametri'!$B$22))+0)&lt;='P-Parametri'!$C$20,'P-Parametri'!$C$19*($L$8*(1-'P-Parametri'!$B$22)),'P-Parametri'!$D$19*($L$8*(1-'P-Parametri'!$B$22))))),0))</f>
        <v>15401.339069394569</v>
      </c>
      <c r="O8" s="10">
        <f>(('P-Parametri'!$B$24*$L$8)*(1+'P-Parametri'!$B$26)^('1-Input'!$B$25-1-'1-Input'!$C$12+1)*(IF('P-Parametri'!$B$26=0,'1-Input'!$C$12,((1+'P-Parametri'!$B$26)^'1-Input'!$C$12-1)/'P-Parametri'!$B$26)))*'P-Parametri'!$B$27*(1-'P-Parametri'!$B$28)</f>
        <v>2482.4057390989647</v>
      </c>
      <c r="P8" s="10">
        <f>'M2-Motore-Chiusura'!$E$713</f>
        <v>3.0144687761653707E-11</v>
      </c>
      <c r="Q8" s="18" t="str">
        <f>IF(ABS(P8)&lt;=1,"radice","GRADINO — la cella si chiude su uno scalino fiscale, non su una radice")</f>
        <v>radice</v>
      </c>
    </row>
    <row r="9" spans="1:17">
      <c r="A9" s="5" t="s">
        <v>229</v>
      </c>
      <c r="B9" s="10">
        <f>'M1-Motore-Griglia'!$B$501</f>
        <v>24119.550866508423</v>
      </c>
      <c r="C9" s="18">
        <f>'M1-Motore-Griglia'!$B$1731</f>
        <v>69</v>
      </c>
      <c r="D9" s="10">
        <f>'1-Input'!$B$10-B9</f>
        <v>4880.4491334915765</v>
      </c>
      <c r="E9" s="13">
        <f>D9/'1-Input'!$B$10</f>
        <v>0.16829134943074403</v>
      </c>
      <c r="F9" s="10">
        <f>'M2-Motore-Chiusura'!$B$261</f>
        <v>26242.119643944236</v>
      </c>
      <c r="G9" s="17">
        <f>F9/'1-Input'!$B$17</f>
        <v>0.74977484696983532</v>
      </c>
      <c r="H9" s="10">
        <f>(($F$9*(1-'P-Parametri'!$B$22))+0)-(MAX(0,(IF((($F$9*(1-'P-Parametri'!$B$22))+0)&lt;='P-Parametri'!$B$6,'P-Parametri'!$C$6*(($F$9*(1-'P-Parametri'!$B$22))+0),IF((($F$9*(1-'P-Parametri'!$B$22))+0)&lt;='P-Parametri'!$B$7,'P-Parametri'!$B$9+'P-Parametri'!$C$7*((($F$9*(1-'P-Parametri'!$B$22))+0)-'P-Parametri'!$B$6),'P-Parametri'!$B$10+'P-Parametri'!$C$8*((($F$9*(1-'P-Parametri'!$B$22))+0)-'P-Parametri'!$B$7))))-(IF((($F$9*(1-'P-Parametri'!$B$22))+0)&lt;='P-Parametri'!$C$12,'P-Parametri'!$B$12,IF((($F$9*(1-'P-Parametri'!$B$22))+0)&lt;='P-Parametri'!$B$6,'P-Parametri'!$B$13+'P-Parametri'!$C$13*('P-Parametri'!$B$6-(($F$9*(1-'P-Parametri'!$B$22))+0))/'P-Parametri'!$D$13,IF((($F$9*(1-'P-Parametri'!$B$22))+0)&lt;='P-Parametri'!$B$7,'P-Parametri'!$B$14*('P-Parametri'!$B$7-(($F$9*(1-'P-Parametri'!$B$22))+0))/'P-Parametri'!$C$14,0))))-(IF(($F$9*(1-'P-Parametri'!$B$22))&gt;0,IF((($F$9*(1-'P-Parametri'!$B$22))+0)&lt;='P-Parametri'!$C$21,0,IF((($F$9*(1-'P-Parametri'!$B$22))+0)&lt;='P-Parametri'!$D$21,'P-Parametri'!$B$21,IF((($F$9*(1-'P-Parametri'!$B$22))+0)&lt;'P-Parametri'!$E$21,'P-Parametri'!$B$21*('P-Parametri'!$E$21-(($F$9*(1-'P-Parametri'!$B$22))+0))/('P-Parametri'!$E$21-'P-Parametri'!$D$21),0))),0))))-(IF(MAX(0,(IF((($F$9*(1-'P-Parametri'!$B$22))+0)&lt;='P-Parametri'!$B$6,'P-Parametri'!$C$6*(($F$9*(1-'P-Parametri'!$B$22))+0),IF((($F$9*(1-'P-Parametri'!$B$22))+0)&lt;='P-Parametri'!$B$7,'P-Parametri'!$B$9+'P-Parametri'!$C$7*((($F$9*(1-'P-Parametri'!$B$22))+0)-'P-Parametri'!$B$6),'P-Parametri'!$B$10+'P-Parametri'!$C$8*((($F$9*(1-'P-Parametri'!$B$22))+0)-'P-Parametri'!$B$7))))-(IF((($F$9*(1-'P-Parametri'!$B$22))+0)&lt;='P-Parametri'!$C$12,'P-Parametri'!$B$12,IF((($F$9*(1-'P-Parametri'!$B$22))+0)&lt;='P-Parametri'!$B$6,'P-Parametri'!$B$13+'P-Parametri'!$C$13*('P-Parametri'!$B$6-(($F$9*(1-'P-Parametri'!$B$22))+0))/'P-Parametri'!$D$13,IF((($F$9*(1-'P-Parametri'!$B$22))+0)&lt;='P-Parametri'!$B$7,'P-Parametri'!$B$14*('P-Parametri'!$B$7-(($F$9*(1-'P-Parametri'!$B$22))+0))/'P-Parametri'!$C$14,0))))-(IF(($F$9*(1-'P-Parametri'!$B$22))&gt;0,IF((($F$9*(1-'P-Parametri'!$B$22))+0)&lt;='P-Parametri'!$C$21,0,IF((($F$9*(1-'P-Parametri'!$B$22))+0)&lt;='P-Parametri'!$D$21,'P-Parametri'!$B$21,IF((($F$9*(1-'P-Parametri'!$B$22))+0)&lt;'P-Parametri'!$E$21,'P-Parametri'!$B$21*('P-Parametri'!$E$21-(($F$9*(1-'P-Parametri'!$B$22))+0))/('P-Parametri'!$E$21-'P-Parametri'!$D$21),0))),0)))&gt;0,'P-Parametri'!$B$11*(($F$9*(1-'P-Parametri'!$B$22))+0),0))+(IF(AND((($F$9*(1-'P-Parametri'!$B$22))+0)&lt;='P-Parametri'!$C$18,(IF((($F$9*(1-'P-Parametri'!$B$22))+0)&lt;='P-Parametri'!$B$6,'P-Parametri'!$C$6*(($F$9*(1-'P-Parametri'!$B$22))+0),IF((($F$9*(1-'P-Parametri'!$B$22))+0)&lt;='P-Parametri'!$B$7,'P-Parametri'!$B$9+'P-Parametri'!$C$7*((($F$9*(1-'P-Parametri'!$B$22))+0)-'P-Parametri'!$B$6),'P-Parametri'!$B$10+'P-Parametri'!$C$8*((($F$9*(1-'P-Parametri'!$B$22))+0)-'P-Parametri'!$B$7))))&gt;(IF((($F$9*(1-'P-Parametri'!$B$22))+0)&lt;='P-Parametri'!$C$12,'P-Parametri'!$B$12,IF((($F$9*(1-'P-Parametri'!$B$22))+0)&lt;='P-Parametri'!$B$6,'P-Parametri'!$B$13+'P-Parametri'!$C$13*('P-Parametri'!$B$6-(($F$9*(1-'P-Parametri'!$B$22))+0))/'P-Parametri'!$D$13,IF((($F$9*(1-'P-Parametri'!$B$22))+0)&lt;='P-Parametri'!$B$7,'P-Parametri'!$B$14*('P-Parametri'!$B$7-(($F$9*(1-'P-Parametri'!$B$22))+0))/'P-Parametri'!$C$14,0))))-'P-Parametri'!$D$18),'P-Parametri'!$B$18,0))+(IF(($F$9*(1-'P-Parametri'!$B$22))&gt;0,IF((($F$9*(1-'P-Parametri'!$B$22))+0)&gt;'P-Parametri'!$D$20,0,IF((($F$9*(1-'P-Parametri'!$B$22))+0)&lt;='P-Parametri'!$B$20,'P-Parametri'!$B$19*($F$9*(1-'P-Parametri'!$B$22)),IF((($F$9*(1-'P-Parametri'!$B$22))+0)&lt;='P-Parametri'!$C$20,'P-Parametri'!$C$19*($F$9*(1-'P-Parametri'!$B$22)),'P-Parametri'!$D$19*($F$9*(1-'P-Parametri'!$B$22))))),0))</f>
        <v>21164.524103429147</v>
      </c>
      <c r="I9" s="10">
        <f>(('P-Parametri'!$B$24*$F$9)*(1+'P-Parametri'!$B$26)^('1-Input'!$B$25-1-'1-Input'!$B$12+1)*(IF('P-Parametri'!$B$26=0,'1-Input'!$B$12,((1+'P-Parametri'!$B$26)^'1-Input'!$B$12-1)/'P-Parametri'!$B$26)))*'P-Parametri'!$B$27*(1-'P-Parametri'!$B$28)</f>
        <v>1940.7033848855306</v>
      </c>
      <c r="J9" s="10">
        <f>'M2-Motore-Chiusura'!$E$761</f>
        <v>3.6546091855202035E-10</v>
      </c>
      <c r="K9" s="18" t="str">
        <f>IF(ABS(J9)&lt;=1,"radice","GRADINO — la cella si chiude su uno scalino fiscale, non su una radice")</f>
        <v>radice</v>
      </c>
      <c r="L9" s="10">
        <f>'M2-Motore-Chiusura'!$B$313</f>
        <v>11028.517471988423</v>
      </c>
      <c r="M9" s="17">
        <f>L9/'1-Input'!$B$17</f>
        <v>0.31510049919966926</v>
      </c>
      <c r="N9" s="10">
        <f>(($L$9*(1-'P-Parametri'!$B$22))+0)-(MAX(0,(IF((($L$9*(1-'P-Parametri'!$B$22))+0)&lt;='P-Parametri'!$B$6,'P-Parametri'!$C$6*(($L$9*(1-'P-Parametri'!$B$22))+0),IF((($L$9*(1-'P-Parametri'!$B$22))+0)&lt;='P-Parametri'!$B$7,'P-Parametri'!$B$9+'P-Parametri'!$C$7*((($L$9*(1-'P-Parametri'!$B$22))+0)-'P-Parametri'!$B$6),'P-Parametri'!$B$10+'P-Parametri'!$C$8*((($L$9*(1-'P-Parametri'!$B$22))+0)-'P-Parametri'!$B$7))))-(IF((($L$9*(1-'P-Parametri'!$B$22))+0)&lt;='P-Parametri'!$C$12,'P-Parametri'!$B$12,IF((($L$9*(1-'P-Parametri'!$B$22))+0)&lt;='P-Parametri'!$B$6,'P-Parametri'!$B$13+'P-Parametri'!$C$13*('P-Parametri'!$B$6-(($L$9*(1-'P-Parametri'!$B$22))+0))/'P-Parametri'!$D$13,IF((($L$9*(1-'P-Parametri'!$B$22))+0)&lt;='P-Parametri'!$B$7,'P-Parametri'!$B$14*('P-Parametri'!$B$7-(($L$9*(1-'P-Parametri'!$B$22))+0))/'P-Parametri'!$C$14,0))))-(IF(($L$9*(1-'P-Parametri'!$B$22))&gt;0,IF((($L$9*(1-'P-Parametri'!$B$22))+0)&lt;='P-Parametri'!$C$21,0,IF((($L$9*(1-'P-Parametri'!$B$22))+0)&lt;='P-Parametri'!$D$21,'P-Parametri'!$B$21,IF((($L$9*(1-'P-Parametri'!$B$22))+0)&lt;'P-Parametri'!$E$21,'P-Parametri'!$B$21*('P-Parametri'!$E$21-(($L$9*(1-'P-Parametri'!$B$22))+0))/('P-Parametri'!$E$21-'P-Parametri'!$D$21),0))),0))))-(IF(MAX(0,(IF((($L$9*(1-'P-Parametri'!$B$22))+0)&lt;='P-Parametri'!$B$6,'P-Parametri'!$C$6*(($L$9*(1-'P-Parametri'!$B$22))+0),IF((($L$9*(1-'P-Parametri'!$B$22))+0)&lt;='P-Parametri'!$B$7,'P-Parametri'!$B$9+'P-Parametri'!$C$7*((($L$9*(1-'P-Parametri'!$B$22))+0)-'P-Parametri'!$B$6),'P-Parametri'!$B$10+'P-Parametri'!$C$8*((($L$9*(1-'P-Parametri'!$B$22))+0)-'P-Parametri'!$B$7))))-(IF((($L$9*(1-'P-Parametri'!$B$22))+0)&lt;='P-Parametri'!$C$12,'P-Parametri'!$B$12,IF((($L$9*(1-'P-Parametri'!$B$22))+0)&lt;='P-Parametri'!$B$6,'P-Parametri'!$B$13+'P-Parametri'!$C$13*('P-Parametri'!$B$6-(($L$9*(1-'P-Parametri'!$B$22))+0))/'P-Parametri'!$D$13,IF((($L$9*(1-'P-Parametri'!$B$22))+0)&lt;='P-Parametri'!$B$7,'P-Parametri'!$B$14*('P-Parametri'!$B$7-(($L$9*(1-'P-Parametri'!$B$22))+0))/'P-Parametri'!$C$14,0))))-(IF(($L$9*(1-'P-Parametri'!$B$22))&gt;0,IF((($L$9*(1-'P-Parametri'!$B$22))+0)&lt;='P-Parametri'!$C$21,0,IF((($L$9*(1-'P-Parametri'!$B$22))+0)&lt;='P-Parametri'!$D$21,'P-Parametri'!$B$21,IF((($L$9*(1-'P-Parametri'!$B$22))+0)&lt;'P-Parametri'!$E$21,'P-Parametri'!$B$21*('P-Parametri'!$E$21-(($L$9*(1-'P-Parametri'!$B$22))+0))/('P-Parametri'!$E$21-'P-Parametri'!$D$21),0))),0)))&gt;0,'P-Parametri'!$B$11*(($L$9*(1-'P-Parametri'!$B$22))+0),0))+(IF(AND((($L$9*(1-'P-Parametri'!$B$22))+0)&lt;='P-Parametri'!$C$18,(IF((($L$9*(1-'P-Parametri'!$B$22))+0)&lt;='P-Parametri'!$B$6,'P-Parametri'!$C$6*(($L$9*(1-'P-Parametri'!$B$22))+0),IF((($L$9*(1-'P-Parametri'!$B$22))+0)&lt;='P-Parametri'!$B$7,'P-Parametri'!$B$9+'P-Parametri'!$C$7*((($L$9*(1-'P-Parametri'!$B$22))+0)-'P-Parametri'!$B$6),'P-Parametri'!$B$10+'P-Parametri'!$C$8*((($L$9*(1-'P-Parametri'!$B$22))+0)-'P-Parametri'!$B$7))))&gt;(IF((($L$9*(1-'P-Parametri'!$B$22))+0)&lt;='P-Parametri'!$C$12,'P-Parametri'!$B$12,IF((($L$9*(1-'P-Parametri'!$B$22))+0)&lt;='P-Parametri'!$B$6,'P-Parametri'!$B$13+'P-Parametri'!$C$13*('P-Parametri'!$B$6-(($L$9*(1-'P-Parametri'!$B$22))+0))/'P-Parametri'!$D$13,IF((($L$9*(1-'P-Parametri'!$B$22))+0)&lt;='P-Parametri'!$B$7,'P-Parametri'!$B$14*('P-Parametri'!$B$7-(($L$9*(1-'P-Parametri'!$B$22))+0))/'P-Parametri'!$C$14,0))))-'P-Parametri'!$D$18),'P-Parametri'!$B$18,0))+(IF(($L$9*(1-'P-Parametri'!$B$22))&gt;0,IF((($L$9*(1-'P-Parametri'!$B$22))+0)&gt;'P-Parametri'!$D$20,0,IF((($L$9*(1-'P-Parametri'!$B$22))+0)&lt;='P-Parametri'!$B$20,'P-Parametri'!$B$19*($L$9*(1-'P-Parametri'!$B$22)),IF((($L$9*(1-'P-Parametri'!$B$22))+0)&lt;='P-Parametri'!$C$20,'P-Parametri'!$C$19*($L$9*(1-'P-Parametri'!$B$22)),'P-Parametri'!$D$19*($L$9*(1-'P-Parametri'!$B$22))))),0))</f>
        <v>11197.042363199087</v>
      </c>
      <c r="O9" s="10">
        <f>(('P-Parametri'!$B$24*$L$9)*(1+'P-Parametri'!$B$26)^('1-Input'!$B$25-1-'1-Input'!$C$12+1)*(IF('P-Parametri'!$B$26=0,'1-Input'!$C$12,((1+'P-Parametri'!$B$26)^'1-Input'!$C$12-1)/'P-Parametri'!$B$26)))*'P-Parametri'!$B$27*(1-'P-Parametri'!$B$28)</f>
        <v>1607.1669625161162</v>
      </c>
      <c r="P9" s="10">
        <f>'M2-Motore-Chiusura'!$E$809</f>
        <v>-1.0468932562688082E-10</v>
      </c>
      <c r="Q9" s="18" t="str">
        <f>IF(ABS(P9)&lt;=1,"radice","GRADINO — la cella si chiude su uno scalino fiscale, non su una radice")</f>
        <v>radice</v>
      </c>
    </row>
    <row r="10" spans="1:17">
      <c r="A10" s="5" t="s">
        <v>230</v>
      </c>
      <c r="B10" s="10">
        <f>'M1-Motore-Griglia'!$B$51</f>
        <v>27451.637470440059</v>
      </c>
      <c r="C10" s="18">
        <f>'M1-Motore-Griglia'!$B$1299</f>
        <v>86</v>
      </c>
      <c r="D10" s="10">
        <f>'1-Input'!$B$10-B10</f>
        <v>1548.3625295599413</v>
      </c>
      <c r="E10" s="13">
        <f>D10/'1-Input'!$B$10</f>
        <v>5.3391811364135906E-2</v>
      </c>
      <c r="F10" s="10">
        <f>'M2-Motore-Chiusura'!$B$365</f>
        <v>9185.5707952323064</v>
      </c>
      <c r="G10" s="17">
        <f>F10/'1-Input'!$B$17</f>
        <v>0.26244487986378018</v>
      </c>
      <c r="H10" s="10">
        <f>(($F$10*(1-'P-Parametri'!$B$22))+0)-(MAX(0,(IF((($F$10*(1-'P-Parametri'!$B$22))+0)&lt;='P-Parametri'!$B$6,'P-Parametri'!$C$6*(($F$10*(1-'P-Parametri'!$B$22))+0),IF((($F$10*(1-'P-Parametri'!$B$22))+0)&lt;='P-Parametri'!$B$7,'P-Parametri'!$B$9+'P-Parametri'!$C$7*((($F$10*(1-'P-Parametri'!$B$22))+0)-'P-Parametri'!$B$6),'P-Parametri'!$B$10+'P-Parametri'!$C$8*((($F$10*(1-'P-Parametri'!$B$22))+0)-'P-Parametri'!$B$7))))-(IF((($F$10*(1-'P-Parametri'!$B$22))+0)&lt;='P-Parametri'!$C$12,'P-Parametri'!$B$12,IF((($F$10*(1-'P-Parametri'!$B$22))+0)&lt;='P-Parametri'!$B$6,'P-Parametri'!$B$13+'P-Parametri'!$C$13*('P-Parametri'!$B$6-(($F$10*(1-'P-Parametri'!$B$22))+0))/'P-Parametri'!$D$13,IF((($F$10*(1-'P-Parametri'!$B$22))+0)&lt;='P-Parametri'!$B$7,'P-Parametri'!$B$14*('P-Parametri'!$B$7-(($F$10*(1-'P-Parametri'!$B$22))+0))/'P-Parametri'!$C$14,0))))-(IF(($F$10*(1-'P-Parametri'!$B$22))&gt;0,IF((($F$10*(1-'P-Parametri'!$B$22))+0)&lt;='P-Parametri'!$C$21,0,IF((($F$10*(1-'P-Parametri'!$B$22))+0)&lt;='P-Parametri'!$D$21,'P-Parametri'!$B$21,IF((($F$10*(1-'P-Parametri'!$B$22))+0)&lt;'P-Parametri'!$E$21,'P-Parametri'!$B$21*('P-Parametri'!$E$21-(($F$10*(1-'P-Parametri'!$B$22))+0))/('P-Parametri'!$E$21-'P-Parametri'!$D$21),0))),0))))-(IF(MAX(0,(IF((($F$10*(1-'P-Parametri'!$B$22))+0)&lt;='P-Parametri'!$B$6,'P-Parametri'!$C$6*(($F$10*(1-'P-Parametri'!$B$22))+0),IF((($F$10*(1-'P-Parametri'!$B$22))+0)&lt;='P-Parametri'!$B$7,'P-Parametri'!$B$9+'P-Parametri'!$C$7*((($F$10*(1-'P-Parametri'!$B$22))+0)-'P-Parametri'!$B$6),'P-Parametri'!$B$10+'P-Parametri'!$C$8*((($F$10*(1-'P-Parametri'!$B$22))+0)-'P-Parametri'!$B$7))))-(IF((($F$10*(1-'P-Parametri'!$B$22))+0)&lt;='P-Parametri'!$C$12,'P-Parametri'!$B$12,IF((($F$10*(1-'P-Parametri'!$B$22))+0)&lt;='P-Parametri'!$B$6,'P-Parametri'!$B$13+'P-Parametri'!$C$13*('P-Parametri'!$B$6-(($F$10*(1-'P-Parametri'!$B$22))+0))/'P-Parametri'!$D$13,IF((($F$10*(1-'P-Parametri'!$B$22))+0)&lt;='P-Parametri'!$B$7,'P-Parametri'!$B$14*('P-Parametri'!$B$7-(($F$10*(1-'P-Parametri'!$B$22))+0))/'P-Parametri'!$C$14,0))))-(IF(($F$10*(1-'P-Parametri'!$B$22))&gt;0,IF((($F$10*(1-'P-Parametri'!$B$22))+0)&lt;='P-Parametri'!$C$21,0,IF((($F$10*(1-'P-Parametri'!$B$22))+0)&lt;='P-Parametri'!$D$21,'P-Parametri'!$B$21,IF((($F$10*(1-'P-Parametri'!$B$22))+0)&lt;'P-Parametri'!$E$21,'P-Parametri'!$B$21*('P-Parametri'!$E$21-(($F$10*(1-'P-Parametri'!$B$22))+0))/('P-Parametri'!$E$21-'P-Parametri'!$D$21),0))),0)))&gt;0,'P-Parametri'!$B$11*(($F$10*(1-'P-Parametri'!$B$22))+0),0))+(IF(AND((($F$10*(1-'P-Parametri'!$B$22))+0)&lt;='P-Parametri'!$C$18,(IF((($F$10*(1-'P-Parametri'!$B$22))+0)&lt;='P-Parametri'!$B$6,'P-Parametri'!$C$6*(($F$10*(1-'P-Parametri'!$B$22))+0),IF((($F$10*(1-'P-Parametri'!$B$22))+0)&lt;='P-Parametri'!$B$7,'P-Parametri'!$B$9+'P-Parametri'!$C$7*((($F$10*(1-'P-Parametri'!$B$22))+0)-'P-Parametri'!$B$6),'P-Parametri'!$B$10+'P-Parametri'!$C$8*((($F$10*(1-'P-Parametri'!$B$22))+0)-'P-Parametri'!$B$7))))&gt;(IF((($F$10*(1-'P-Parametri'!$B$22))+0)&lt;='P-Parametri'!$C$12,'P-Parametri'!$B$12,IF((($F$10*(1-'P-Parametri'!$B$22))+0)&lt;='P-Parametri'!$B$6,'P-Parametri'!$B$13+'P-Parametri'!$C$13*('P-Parametri'!$B$6-(($F$10*(1-'P-Parametri'!$B$22))+0))/'P-Parametri'!$D$13,IF((($F$10*(1-'P-Parametri'!$B$22))+0)&lt;='P-Parametri'!$B$7,'P-Parametri'!$B$14*('P-Parametri'!$B$7-(($F$10*(1-'P-Parametri'!$B$22))+0))/'P-Parametri'!$C$14,0))))-'P-Parametri'!$D$18),'P-Parametri'!$B$18,0))+(IF(($F$10*(1-'P-Parametri'!$B$22))&gt;0,IF((($F$10*(1-'P-Parametri'!$B$22))+0)&gt;'P-Parametri'!$D$20,0,IF((($F$10*(1-'P-Parametri'!$B$22))+0)&lt;='P-Parametri'!$B$20,'P-Parametri'!$B$19*($F$10*(1-'P-Parametri'!$B$22)),IF((($F$10*(1-'P-Parametri'!$B$22))+0)&lt;='P-Parametri'!$C$20,'P-Parametri'!$C$19*($F$10*(1-'P-Parametri'!$B$22)),'P-Parametri'!$D$19*($F$10*(1-'P-Parametri'!$B$22))))),0))</f>
        <v>10133.657434730139</v>
      </c>
      <c r="I10" s="10">
        <f>(('P-Parametri'!$B$24*$F$10)*(1+'P-Parametri'!$B$26)^('1-Input'!$B$25-1-'1-Input'!$B$12+1)*(IF('P-Parametri'!$B$26=0,'1-Input'!$B$12,((1+'P-Parametri'!$B$26)^'1-Input'!$B$12-1)/'P-Parametri'!$B$26)))*'P-Parametri'!$B$27*(1-'P-Parametri'!$B$28)</f>
        <v>679.30748644866947</v>
      </c>
      <c r="J10" s="10">
        <f>'M2-Motore-Chiusura'!$E$857</f>
        <v>8797.4378639903407</v>
      </c>
      <c r="K10" s="18" t="str">
        <f>IF(ABS(J10)&lt;=1,"radice","GRADINO — la cella si chiude su uno scalino fiscale, non su una radice")</f>
        <v>GRADINO — la cella si chiude su uno scalino fiscale, non su una radice</v>
      </c>
      <c r="L10" s="10">
        <f>'M2-Motore-Chiusura'!$B$417</f>
        <v>4664.2883600665336</v>
      </c>
      <c r="M10" s="17">
        <f>L10/'1-Input'!$B$17</f>
        <v>0.13326538171618668</v>
      </c>
      <c r="N10" s="10">
        <f>(($L$10*(1-'P-Parametri'!$B$22))+0)-(MAX(0,(IF((($L$10*(1-'P-Parametri'!$B$22))+0)&lt;='P-Parametri'!$B$6,'P-Parametri'!$C$6*(($L$10*(1-'P-Parametri'!$B$22))+0),IF((($L$10*(1-'P-Parametri'!$B$22))+0)&lt;='P-Parametri'!$B$7,'P-Parametri'!$B$9+'P-Parametri'!$C$7*((($L$10*(1-'P-Parametri'!$B$22))+0)-'P-Parametri'!$B$6),'P-Parametri'!$B$10+'P-Parametri'!$C$8*((($L$10*(1-'P-Parametri'!$B$22))+0)-'P-Parametri'!$B$7))))-(IF((($L$10*(1-'P-Parametri'!$B$22))+0)&lt;='P-Parametri'!$C$12,'P-Parametri'!$B$12,IF((($L$10*(1-'P-Parametri'!$B$22))+0)&lt;='P-Parametri'!$B$6,'P-Parametri'!$B$13+'P-Parametri'!$C$13*('P-Parametri'!$B$6-(($L$10*(1-'P-Parametri'!$B$22))+0))/'P-Parametri'!$D$13,IF((($L$10*(1-'P-Parametri'!$B$22))+0)&lt;='P-Parametri'!$B$7,'P-Parametri'!$B$14*('P-Parametri'!$B$7-(($L$10*(1-'P-Parametri'!$B$22))+0))/'P-Parametri'!$C$14,0))))-(IF(($L$10*(1-'P-Parametri'!$B$22))&gt;0,IF((($L$10*(1-'P-Parametri'!$B$22))+0)&lt;='P-Parametri'!$C$21,0,IF((($L$10*(1-'P-Parametri'!$B$22))+0)&lt;='P-Parametri'!$D$21,'P-Parametri'!$B$21,IF((($L$10*(1-'P-Parametri'!$B$22))+0)&lt;'P-Parametri'!$E$21,'P-Parametri'!$B$21*('P-Parametri'!$E$21-(($L$10*(1-'P-Parametri'!$B$22))+0))/('P-Parametri'!$E$21-'P-Parametri'!$D$21),0))),0))))-(IF(MAX(0,(IF((($L$10*(1-'P-Parametri'!$B$22))+0)&lt;='P-Parametri'!$B$6,'P-Parametri'!$C$6*(($L$10*(1-'P-Parametri'!$B$22))+0),IF((($L$10*(1-'P-Parametri'!$B$22))+0)&lt;='P-Parametri'!$B$7,'P-Parametri'!$B$9+'P-Parametri'!$C$7*((($L$10*(1-'P-Parametri'!$B$22))+0)-'P-Parametri'!$B$6),'P-Parametri'!$B$10+'P-Parametri'!$C$8*((($L$10*(1-'P-Parametri'!$B$22))+0)-'P-Parametri'!$B$7))))-(IF((($L$10*(1-'P-Parametri'!$B$22))+0)&lt;='P-Parametri'!$C$12,'P-Parametri'!$B$12,IF((($L$10*(1-'P-Parametri'!$B$22))+0)&lt;='P-Parametri'!$B$6,'P-Parametri'!$B$13+'P-Parametri'!$C$13*('P-Parametri'!$B$6-(($L$10*(1-'P-Parametri'!$B$22))+0))/'P-Parametri'!$D$13,IF((($L$10*(1-'P-Parametri'!$B$22))+0)&lt;='P-Parametri'!$B$7,'P-Parametri'!$B$14*('P-Parametri'!$B$7-(($L$10*(1-'P-Parametri'!$B$22))+0))/'P-Parametri'!$C$14,0))))-(IF(($L$10*(1-'P-Parametri'!$B$22))&gt;0,IF((($L$10*(1-'P-Parametri'!$B$22))+0)&lt;='P-Parametri'!$C$21,0,IF((($L$10*(1-'P-Parametri'!$B$22))+0)&lt;='P-Parametri'!$D$21,'P-Parametri'!$B$21,IF((($L$10*(1-'P-Parametri'!$B$22))+0)&lt;'P-Parametri'!$E$21,'P-Parametri'!$B$21*('P-Parametri'!$E$21-(($L$10*(1-'P-Parametri'!$B$22))+0))/('P-Parametri'!$E$21-'P-Parametri'!$D$21),0))),0)))&gt;0,'P-Parametri'!$B$11*(($L$10*(1-'P-Parametri'!$B$22))+0),0))+(IF(AND((($L$10*(1-'P-Parametri'!$B$22))+0)&lt;='P-Parametri'!$C$18,(IF((($L$10*(1-'P-Parametri'!$B$22))+0)&lt;='P-Parametri'!$B$6,'P-Parametri'!$C$6*(($L$10*(1-'P-Parametri'!$B$22))+0),IF((($L$10*(1-'P-Parametri'!$B$22))+0)&lt;='P-Parametri'!$B$7,'P-Parametri'!$B$9+'P-Parametri'!$C$7*((($L$10*(1-'P-Parametri'!$B$22))+0)-'P-Parametri'!$B$6),'P-Parametri'!$B$10+'P-Parametri'!$C$8*((($L$10*(1-'P-Parametri'!$B$22))+0)-'P-Parametri'!$B$7))))&gt;(IF((($L$10*(1-'P-Parametri'!$B$22))+0)&lt;='P-Parametri'!$C$12,'P-Parametri'!$B$12,IF((($L$10*(1-'P-Parametri'!$B$22))+0)&lt;='P-Parametri'!$B$6,'P-Parametri'!$B$13+'P-Parametri'!$C$13*('P-Parametri'!$B$6-(($L$10*(1-'P-Parametri'!$B$22))+0))/'P-Parametri'!$D$13,IF((($L$10*(1-'P-Parametri'!$B$22))+0)&lt;='P-Parametri'!$B$7,'P-Parametri'!$B$14*('P-Parametri'!$B$7-(($L$10*(1-'P-Parametri'!$B$22))+0))/'P-Parametri'!$C$14,0))))-'P-Parametri'!$D$18),'P-Parametri'!$B$18,0))+(IF(($L$10*(1-'P-Parametri'!$B$22))&gt;0,IF((($L$10*(1-'P-Parametri'!$B$22))+0)&gt;'P-Parametri'!$D$20,0,IF((($L$10*(1-'P-Parametri'!$B$22))+0)&lt;='P-Parametri'!$B$20,'P-Parametri'!$B$19*($L$10*(1-'P-Parametri'!$B$22)),IF((($L$10*(1-'P-Parametri'!$B$22))+0)&lt;='P-Parametri'!$C$20,'P-Parametri'!$C$19*($L$10*(1-'P-Parametri'!$B$22)),'P-Parametri'!$D$19*($L$10*(1-'P-Parametri'!$B$22))))),0))</f>
        <v>4536.3707182205444</v>
      </c>
      <c r="O10" s="10">
        <f>(('P-Parametri'!$B$24*$L$10)*(1+'P-Parametri'!$B$26)^('1-Input'!$B$25-1-'1-Input'!$C$12+1)*(IF('P-Parametri'!$B$26=0,'1-Input'!$C$12,((1+'P-Parametri'!$B$26)^'1-Input'!$C$12-1)/'P-Parametri'!$B$26)))*'P-Parametri'!$B$27*(1-'P-Parametri'!$B$28)</f>
        <v>679.7187541287758</v>
      </c>
      <c r="P10" s="10">
        <f>'M2-Motore-Chiusura'!$E$905</f>
        <v>-7.884071237640455E-11</v>
      </c>
      <c r="Q10" s="18" t="str">
        <f>IF(ABS(P10)&lt;=1,"radice","GRADINO — la cella si chiude su uno scalino fiscale, non su una radice")</f>
        <v>radice</v>
      </c>
    </row>
    <row r="11" spans="1:17">
      <c r="A11" s="5" t="s">
        <v>231</v>
      </c>
      <c r="B11" s="10">
        <f>'M1-Motore-Griglia'!$B$151</f>
        <v>28180.138648816657</v>
      </c>
      <c r="C11" s="18">
        <f>'M1-Motore-Griglia'!$B$1395</f>
        <v>89</v>
      </c>
      <c r="D11" s="10">
        <f>'1-Input'!$B$10-B11</f>
        <v>819.86135118334278</v>
      </c>
      <c r="E11" s="13">
        <f>D11/'1-Input'!$B$10</f>
        <v>2.8271081075287682E-2</v>
      </c>
      <c r="F11" s="10">
        <f>'M2-Motore-Chiusura'!$B$469</f>
        <v>4868.352706171876</v>
      </c>
      <c r="G11" s="17">
        <f>F11/'1-Input'!$B$17</f>
        <v>0.13909579160491073</v>
      </c>
      <c r="H11" s="10">
        <f>(($F$11*(1-'P-Parametri'!$B$22))+0)-(MAX(0,(IF((($F$11*(1-'P-Parametri'!$B$22))+0)&lt;='P-Parametri'!$B$6,'P-Parametri'!$C$6*(($F$11*(1-'P-Parametri'!$B$22))+0),IF((($F$11*(1-'P-Parametri'!$B$22))+0)&lt;='P-Parametri'!$B$7,'P-Parametri'!$B$9+'P-Parametri'!$C$7*((($F$11*(1-'P-Parametri'!$B$22))+0)-'P-Parametri'!$B$6),'P-Parametri'!$B$10+'P-Parametri'!$C$8*((($F$11*(1-'P-Parametri'!$B$22))+0)-'P-Parametri'!$B$7))))-(IF((($F$11*(1-'P-Parametri'!$B$22))+0)&lt;='P-Parametri'!$C$12,'P-Parametri'!$B$12,IF((($F$11*(1-'P-Parametri'!$B$22))+0)&lt;='P-Parametri'!$B$6,'P-Parametri'!$B$13+'P-Parametri'!$C$13*('P-Parametri'!$B$6-(($F$11*(1-'P-Parametri'!$B$22))+0))/'P-Parametri'!$D$13,IF((($F$11*(1-'P-Parametri'!$B$22))+0)&lt;='P-Parametri'!$B$7,'P-Parametri'!$B$14*('P-Parametri'!$B$7-(($F$11*(1-'P-Parametri'!$B$22))+0))/'P-Parametri'!$C$14,0))))-(IF(($F$11*(1-'P-Parametri'!$B$22))&gt;0,IF((($F$11*(1-'P-Parametri'!$B$22))+0)&lt;='P-Parametri'!$C$21,0,IF((($F$11*(1-'P-Parametri'!$B$22))+0)&lt;='P-Parametri'!$D$21,'P-Parametri'!$B$21,IF((($F$11*(1-'P-Parametri'!$B$22))+0)&lt;'P-Parametri'!$E$21,'P-Parametri'!$B$21*('P-Parametri'!$E$21-(($F$11*(1-'P-Parametri'!$B$22))+0))/('P-Parametri'!$E$21-'P-Parametri'!$D$21),0))),0))))-(IF(MAX(0,(IF((($F$11*(1-'P-Parametri'!$B$22))+0)&lt;='P-Parametri'!$B$6,'P-Parametri'!$C$6*(($F$11*(1-'P-Parametri'!$B$22))+0),IF((($F$11*(1-'P-Parametri'!$B$22))+0)&lt;='P-Parametri'!$B$7,'P-Parametri'!$B$9+'P-Parametri'!$C$7*((($F$11*(1-'P-Parametri'!$B$22))+0)-'P-Parametri'!$B$6),'P-Parametri'!$B$10+'P-Parametri'!$C$8*((($F$11*(1-'P-Parametri'!$B$22))+0)-'P-Parametri'!$B$7))))-(IF((($F$11*(1-'P-Parametri'!$B$22))+0)&lt;='P-Parametri'!$C$12,'P-Parametri'!$B$12,IF((($F$11*(1-'P-Parametri'!$B$22))+0)&lt;='P-Parametri'!$B$6,'P-Parametri'!$B$13+'P-Parametri'!$C$13*('P-Parametri'!$B$6-(($F$11*(1-'P-Parametri'!$B$22))+0))/'P-Parametri'!$D$13,IF((($F$11*(1-'P-Parametri'!$B$22))+0)&lt;='P-Parametri'!$B$7,'P-Parametri'!$B$14*('P-Parametri'!$B$7-(($F$11*(1-'P-Parametri'!$B$22))+0))/'P-Parametri'!$C$14,0))))-(IF(($F$11*(1-'P-Parametri'!$B$22))&gt;0,IF((($F$11*(1-'P-Parametri'!$B$22))+0)&lt;='P-Parametri'!$C$21,0,IF((($F$11*(1-'P-Parametri'!$B$22))+0)&lt;='P-Parametri'!$D$21,'P-Parametri'!$B$21,IF((($F$11*(1-'P-Parametri'!$B$22))+0)&lt;'P-Parametri'!$E$21,'P-Parametri'!$B$21*('P-Parametri'!$E$21-(($F$11*(1-'P-Parametri'!$B$22))+0))/('P-Parametri'!$E$21-'P-Parametri'!$D$21),0))),0)))&gt;0,'P-Parametri'!$B$11*(($F$11*(1-'P-Parametri'!$B$22))+0),0))+(IF(AND((($F$11*(1-'P-Parametri'!$B$22))+0)&lt;='P-Parametri'!$C$18,(IF((($F$11*(1-'P-Parametri'!$B$22))+0)&lt;='P-Parametri'!$B$6,'P-Parametri'!$C$6*(($F$11*(1-'P-Parametri'!$B$22))+0),IF((($F$11*(1-'P-Parametri'!$B$22))+0)&lt;='P-Parametri'!$B$7,'P-Parametri'!$B$9+'P-Parametri'!$C$7*((($F$11*(1-'P-Parametri'!$B$22))+0)-'P-Parametri'!$B$6),'P-Parametri'!$B$10+'P-Parametri'!$C$8*((($F$11*(1-'P-Parametri'!$B$22))+0)-'P-Parametri'!$B$7))))&gt;(IF((($F$11*(1-'P-Parametri'!$B$22))+0)&lt;='P-Parametri'!$C$12,'P-Parametri'!$B$12,IF((($F$11*(1-'P-Parametri'!$B$22))+0)&lt;='P-Parametri'!$B$6,'P-Parametri'!$B$13+'P-Parametri'!$C$13*('P-Parametri'!$B$6-(($F$11*(1-'P-Parametri'!$B$22))+0))/'P-Parametri'!$D$13,IF((($F$11*(1-'P-Parametri'!$B$22))+0)&lt;='P-Parametri'!$B$7,'P-Parametri'!$B$14*('P-Parametri'!$B$7-(($F$11*(1-'P-Parametri'!$B$22))+0))/'P-Parametri'!$C$14,0))))-'P-Parametri'!$D$18),'P-Parametri'!$B$18,0))+(IF(($F$11*(1-'P-Parametri'!$B$22))&gt;0,IF((($F$11*(1-'P-Parametri'!$B$22))+0)&gt;'P-Parametri'!$D$20,0,IF((($F$11*(1-'P-Parametri'!$B$22))+0)&lt;='P-Parametri'!$B$20,'P-Parametri'!$B$19*($F$11*(1-'P-Parametri'!$B$22)),IF((($F$11*(1-'P-Parametri'!$B$22))+0)&lt;='P-Parametri'!$C$20,'P-Parametri'!$C$19*($F$11*(1-'P-Parametri'!$B$22)),'P-Parametri'!$D$19*($F$11*(1-'P-Parametri'!$B$22))))),0))</f>
        <v>4734.8386200403829</v>
      </c>
      <c r="I11" s="10">
        <f>(('P-Parametri'!$B$24*$F$11)*(1+'P-Parametri'!$B$26)^('1-Input'!$B$25-1-'1-Input'!$B$12+1)*(IF('P-Parametri'!$B$26=0,'1-Input'!$B$12,((1+'P-Parametri'!$B$26)^'1-Input'!$B$12-1)/'P-Parametri'!$B$26)))*'P-Parametri'!$B$27*(1-'P-Parametri'!$B$28)</f>
        <v>360.03298147696182</v>
      </c>
      <c r="J11" s="10">
        <f>'M2-Motore-Chiusura'!$E$953</f>
        <v>2.1070581084968051E-10</v>
      </c>
      <c r="K11" s="18" t="str">
        <f>IF(ABS(J11)&lt;=1,"radice","GRADINO — la cella si chiude su uno scalino fiscale, non su una radice")</f>
        <v>radice</v>
      </c>
      <c r="L11" s="10">
        <f>'M2-Motore-Chiusura'!$B$521</f>
        <v>2533.4090236987954</v>
      </c>
      <c r="M11" s="17">
        <f>L11/'1-Input'!$B$17</f>
        <v>7.2383114962822723E-2</v>
      </c>
      <c r="N11" s="10">
        <f>(($L$11*(1-'P-Parametri'!$B$22))+0)-(MAX(0,(IF((($L$11*(1-'P-Parametri'!$B$22))+0)&lt;='P-Parametri'!$B$6,'P-Parametri'!$C$6*(($L$11*(1-'P-Parametri'!$B$22))+0),IF((($L$11*(1-'P-Parametri'!$B$22))+0)&lt;='P-Parametri'!$B$7,'P-Parametri'!$B$9+'P-Parametri'!$C$7*((($L$11*(1-'P-Parametri'!$B$22))+0)-'P-Parametri'!$B$6),'P-Parametri'!$B$10+'P-Parametri'!$C$8*((($L$11*(1-'P-Parametri'!$B$22))+0)-'P-Parametri'!$B$7))))-(IF((($L$11*(1-'P-Parametri'!$B$22))+0)&lt;='P-Parametri'!$C$12,'P-Parametri'!$B$12,IF((($L$11*(1-'P-Parametri'!$B$22))+0)&lt;='P-Parametri'!$B$6,'P-Parametri'!$B$13+'P-Parametri'!$C$13*('P-Parametri'!$B$6-(($L$11*(1-'P-Parametri'!$B$22))+0))/'P-Parametri'!$D$13,IF((($L$11*(1-'P-Parametri'!$B$22))+0)&lt;='P-Parametri'!$B$7,'P-Parametri'!$B$14*('P-Parametri'!$B$7-(($L$11*(1-'P-Parametri'!$B$22))+0))/'P-Parametri'!$C$14,0))))-(IF(($L$11*(1-'P-Parametri'!$B$22))&gt;0,IF((($L$11*(1-'P-Parametri'!$B$22))+0)&lt;='P-Parametri'!$C$21,0,IF((($L$11*(1-'P-Parametri'!$B$22))+0)&lt;='P-Parametri'!$D$21,'P-Parametri'!$B$21,IF((($L$11*(1-'P-Parametri'!$B$22))+0)&lt;'P-Parametri'!$E$21,'P-Parametri'!$B$21*('P-Parametri'!$E$21-(($L$11*(1-'P-Parametri'!$B$22))+0))/('P-Parametri'!$E$21-'P-Parametri'!$D$21),0))),0))))-(IF(MAX(0,(IF((($L$11*(1-'P-Parametri'!$B$22))+0)&lt;='P-Parametri'!$B$6,'P-Parametri'!$C$6*(($L$11*(1-'P-Parametri'!$B$22))+0),IF((($L$11*(1-'P-Parametri'!$B$22))+0)&lt;='P-Parametri'!$B$7,'P-Parametri'!$B$9+'P-Parametri'!$C$7*((($L$11*(1-'P-Parametri'!$B$22))+0)-'P-Parametri'!$B$6),'P-Parametri'!$B$10+'P-Parametri'!$C$8*((($L$11*(1-'P-Parametri'!$B$22))+0)-'P-Parametri'!$B$7))))-(IF((($L$11*(1-'P-Parametri'!$B$22))+0)&lt;='P-Parametri'!$C$12,'P-Parametri'!$B$12,IF((($L$11*(1-'P-Parametri'!$B$22))+0)&lt;='P-Parametri'!$B$6,'P-Parametri'!$B$13+'P-Parametri'!$C$13*('P-Parametri'!$B$6-(($L$11*(1-'P-Parametri'!$B$22))+0))/'P-Parametri'!$D$13,IF((($L$11*(1-'P-Parametri'!$B$22))+0)&lt;='P-Parametri'!$B$7,'P-Parametri'!$B$14*('P-Parametri'!$B$7-(($L$11*(1-'P-Parametri'!$B$22))+0))/'P-Parametri'!$C$14,0))))-(IF(($L$11*(1-'P-Parametri'!$B$22))&gt;0,IF((($L$11*(1-'P-Parametri'!$B$22))+0)&lt;='P-Parametri'!$C$21,0,IF((($L$11*(1-'P-Parametri'!$B$22))+0)&lt;='P-Parametri'!$D$21,'P-Parametri'!$B$21,IF((($L$11*(1-'P-Parametri'!$B$22))+0)&lt;'P-Parametri'!$E$21,'P-Parametri'!$B$21*('P-Parametri'!$E$21-(($L$11*(1-'P-Parametri'!$B$22))+0))/('P-Parametri'!$E$21-'P-Parametri'!$D$21),0))),0)))&gt;0,'P-Parametri'!$B$11*(($L$11*(1-'P-Parametri'!$B$22))+0),0))+(IF(AND((($L$11*(1-'P-Parametri'!$B$22))+0)&lt;='P-Parametri'!$C$18,(IF((($L$11*(1-'P-Parametri'!$B$22))+0)&lt;='P-Parametri'!$B$6,'P-Parametri'!$C$6*(($L$11*(1-'P-Parametri'!$B$22))+0),IF((($L$11*(1-'P-Parametri'!$B$22))+0)&lt;='P-Parametri'!$B$7,'P-Parametri'!$B$9+'P-Parametri'!$C$7*((($L$11*(1-'P-Parametri'!$B$22))+0)-'P-Parametri'!$B$6),'P-Parametri'!$B$10+'P-Parametri'!$C$8*((($L$11*(1-'P-Parametri'!$B$22))+0)-'P-Parametri'!$B$7))))&gt;(IF((($L$11*(1-'P-Parametri'!$B$22))+0)&lt;='P-Parametri'!$C$12,'P-Parametri'!$B$12,IF((($L$11*(1-'P-Parametri'!$B$22))+0)&lt;='P-Parametri'!$B$6,'P-Parametri'!$B$13+'P-Parametri'!$C$13*('P-Parametri'!$B$6-(($L$11*(1-'P-Parametri'!$B$22))+0))/'P-Parametri'!$D$13,IF((($L$11*(1-'P-Parametri'!$B$22))+0)&lt;='P-Parametri'!$B$7,'P-Parametri'!$B$14*('P-Parametri'!$B$7-(($L$11*(1-'P-Parametri'!$B$22))+0))/'P-Parametri'!$C$14,0))))-'P-Parametri'!$D$18),'P-Parametri'!$B$18,0))+(IF(($L$11*(1-'P-Parametri'!$B$22))&gt;0,IF((($L$11*(1-'P-Parametri'!$B$22))+0)&gt;'P-Parametri'!$D$20,0,IF((($L$11*(1-'P-Parametri'!$B$22))+0)&lt;='P-Parametri'!$B$20,'P-Parametri'!$B$19*($L$11*(1-'P-Parametri'!$B$22)),IF((($L$11*(1-'P-Parametri'!$B$22))+0)&lt;='P-Parametri'!$C$20,'P-Parametri'!$C$19*($L$11*(1-'P-Parametri'!$B$22)),'P-Parametri'!$D$19*($L$11*(1-'P-Parametri'!$B$22))))),0))</f>
        <v>2463.9305345647585</v>
      </c>
      <c r="O11" s="10">
        <f>(('P-Parametri'!$B$24*$L$11)*(1+'P-Parametri'!$B$26)^('1-Input'!$B$25-1-'1-Input'!$C$12+1)*(IF('P-Parametri'!$B$26=0,'1-Input'!$C$12,((1+'P-Parametri'!$B$26)^'1-Input'!$C$12-1)/'P-Parametri'!$B$26)))*'P-Parametri'!$B$27*(1-'P-Parametri'!$B$28)</f>
        <v>369.18935802300621</v>
      </c>
      <c r="P11" s="10">
        <f>'M2-Motore-Chiusura'!$E$1001</f>
        <v>2.4240491513680059E-11</v>
      </c>
      <c r="Q11" s="18" t="str">
        <f>IF(ABS(P11)&lt;=1,"radice","GRADINO — la cella si chiude su uno scalino fiscale, non su una radice")</f>
        <v>radice</v>
      </c>
    </row>
    <row r="12" spans="1:17" ht="60" customHeight="1">
      <c r="A12" s="26" t="s">
        <v>232</v>
      </c>
      <c r="B12" s="23"/>
      <c r="C12" s="23"/>
      <c r="D12" s="23"/>
      <c r="E12" s="23"/>
      <c r="F12" s="23"/>
      <c r="G12" s="23"/>
      <c r="H12" s="23"/>
    </row>
    <row r="14" spans="1:17">
      <c r="A14" s="25" t="s">
        <v>233</v>
      </c>
      <c r="B14" s="23"/>
      <c r="C14" s="23"/>
      <c r="D14" s="23"/>
      <c r="E14" s="23"/>
      <c r="F14" s="23"/>
      <c r="G14" s="23"/>
      <c r="H14" s="23"/>
    </row>
    <row r="15" spans="1:17">
      <c r="A15" s="5" t="s">
        <v>234</v>
      </c>
      <c r="B15" s="18" t="str">
        <f>INDEX(A7:A11,MATCH(MIN(B7:B11),B7:B11,0))</f>
        <v>r = 1% · crolli INIZIO</v>
      </c>
    </row>
    <row r="16" spans="1:17" ht="45">
      <c r="A16" s="5" t="s">
        <v>235</v>
      </c>
      <c r="B16" s="10">
        <f>INDEX(D7:D11,MATCH(MIN(B7:B11),B7:B11,0))</f>
        <v>7778.4674226595489</v>
      </c>
      <c r="C16" s="13">
        <f>INDEX(E7:E11,MATCH(MIN(B7:B11),B7:B11,0))</f>
        <v>0.26822301457446718</v>
      </c>
    </row>
    <row r="17" spans="1:8" ht="45">
      <c r="A17" s="5" t="s">
        <v>236</v>
      </c>
      <c r="B17" s="10">
        <f>INDEX(F7:F11,MATCH(MIN(B7:B11),B7:B11,0))</f>
        <v>59803.649940054114</v>
      </c>
      <c r="C17" s="17">
        <f>INDEX(G7:G11,MATCH(MIN(B7:B11),B7:B11,0))</f>
        <v>1.7086757125729748</v>
      </c>
    </row>
    <row r="18" spans="1:8" ht="30">
      <c r="A18" s="5" t="s">
        <v>237</v>
      </c>
      <c r="B18" s="10">
        <f>INDEX(L7:L11,MATCH(MIN(B7:B11),B7:B11,0))</f>
        <v>23941.317155744277</v>
      </c>
      <c r="C18" s="17">
        <f>INDEX(M7:M11,MATCH(MIN(B7:B11),B7:B11,0))</f>
        <v>0.68403763302126508</v>
      </c>
    </row>
    <row r="19" spans="1:8" ht="45">
      <c r="A19" s="5" t="s">
        <v>238</v>
      </c>
      <c r="B19" s="17">
        <f>B17/B16</f>
        <v>7.6883589903377842</v>
      </c>
    </row>
    <row r="20" spans="1:8" ht="30">
      <c r="A20" s="5" t="s">
        <v>239</v>
      </c>
      <c r="B20" s="9">
        <f>'1-Input'!$B$22</f>
        <v>42</v>
      </c>
      <c r="C20" s="9">
        <f>'1-Input'!$B$12</f>
        <v>5</v>
      </c>
    </row>
    <row r="21" spans="1:8" ht="45" customHeight="1">
      <c r="A21" s="26" t="s">
        <v>240</v>
      </c>
      <c r="B21" s="23"/>
      <c r="C21" s="23"/>
      <c r="D21" s="23"/>
      <c r="E21" s="23"/>
      <c r="F21" s="23"/>
      <c r="G21" s="23"/>
      <c r="H21" s="23"/>
    </row>
    <row r="23" spans="1:8">
      <c r="A23" s="25" t="s">
        <v>241</v>
      </c>
      <c r="B23" s="23"/>
      <c r="C23" s="23"/>
      <c r="D23" s="23"/>
      <c r="E23" s="23"/>
      <c r="F23" s="23"/>
      <c r="G23" s="23"/>
      <c r="H23" s="23"/>
    </row>
    <row r="24" spans="1:8" ht="30">
      <c r="A24" s="15" t="s">
        <v>242</v>
      </c>
      <c r="B24" s="15" t="s">
        <v>243</v>
      </c>
      <c r="C24" s="15" t="s">
        <v>244</v>
      </c>
    </row>
    <row r="25" spans="1:8" ht="30">
      <c r="A25" s="5" t="s">
        <v>245</v>
      </c>
      <c r="B25" s="9">
        <f>'1-Input'!$B$12</f>
        <v>5</v>
      </c>
      <c r="C25" s="9">
        <f>'1-Input'!$B$22</f>
        <v>42</v>
      </c>
    </row>
    <row r="26" spans="1:8" ht="30">
      <c r="A26" s="5" t="s">
        <v>246</v>
      </c>
      <c r="B26" s="10">
        <f>'1-Input'!$B$32</f>
        <v>887.44510483933141</v>
      </c>
      <c r="C26" s="10">
        <f>0</f>
        <v>0</v>
      </c>
    </row>
    <row r="27" spans="1:8">
      <c r="A27" s="5" t="s">
        <v>247</v>
      </c>
      <c r="B27" s="18" t="str">
        <f>"se salta, si torna al piano di prima"</f>
        <v>se salta, si torna al piano di prima</v>
      </c>
      <c r="C27" s="18" t="str">
        <f>"un tenore abbassato è difficile da rialzare"</f>
        <v>un tenore abbassato è difficile da rialzare</v>
      </c>
    </row>
  </sheetData>
  <mergeCells count="8">
    <mergeCell ref="A1:H1"/>
    <mergeCell ref="A23:H23"/>
    <mergeCell ref="A5:Q5"/>
    <mergeCell ref="A12:H12"/>
    <mergeCell ref="A3:H3"/>
    <mergeCell ref="A21:H21"/>
    <mergeCell ref="A2:H2"/>
    <mergeCell ref="A14:H14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51"/>
  <sheetViews>
    <sheetView workbookViewId="0"/>
  </sheetViews>
  <sheetFormatPr defaultRowHeight="15"/>
  <cols>
    <col min="1" max="1" width="34" customWidth="1"/>
    <col min="2" max="13" width="15" customWidth="1"/>
    <col min="14" max="14" width="40" customWidth="1"/>
  </cols>
  <sheetData>
    <row r="1" spans="1:14" ht="24.95" customHeight="1">
      <c r="A1" s="24" t="s">
        <v>248</v>
      </c>
      <c r="B1" s="23"/>
      <c r="C1" s="23"/>
      <c r="D1" s="23"/>
      <c r="E1" s="23"/>
      <c r="F1" s="23"/>
      <c r="G1" s="23"/>
      <c r="H1" s="23"/>
    </row>
    <row r="2" spans="1:14" ht="32.1" customHeight="1">
      <c r="A2" s="22" t="s">
        <v>1</v>
      </c>
      <c r="B2" s="23"/>
      <c r="C2" s="23"/>
      <c r="D2" s="23"/>
      <c r="E2" s="23"/>
      <c r="F2" s="23"/>
      <c r="G2" s="23"/>
      <c r="H2" s="23"/>
    </row>
    <row r="3" spans="1:14" ht="30" customHeight="1">
      <c r="A3" s="26" t="s">
        <v>249</v>
      </c>
      <c r="B3" s="23"/>
      <c r="C3" s="23"/>
      <c r="D3" s="23"/>
      <c r="E3" s="23"/>
      <c r="F3" s="23"/>
      <c r="G3" s="23"/>
      <c r="H3" s="23"/>
    </row>
    <row r="5" spans="1:14" ht="30">
      <c r="A5" s="5" t="s">
        <v>250</v>
      </c>
      <c r="B5" s="10">
        <f>'1-Input'!$B$24</f>
        <v>19006</v>
      </c>
      <c r="C5" s="10">
        <f>'1-Input'!$B$24-(MAX(0,(IF('1-Input'!$B$24&lt;='P-Parametri'!$B$6,'P-Parametri'!$C$6*'1-Input'!$B$24,IF('1-Input'!$B$24&lt;='P-Parametri'!$B$7,'P-Parametri'!$B$9+'P-Parametri'!$C$7*('1-Input'!$B$24-'P-Parametri'!$B$6),'P-Parametri'!$B$10+'P-Parametri'!$C$8*('1-Input'!$B$24-'P-Parametri'!$B$7))))-(IF('1-Input'!$B$24&lt;='P-Parametri'!$C$15,'P-Parametri'!$B$15,IF('1-Input'!$B$24&lt;='P-Parametri'!$B$6,'P-Parametri'!$B$16+'P-Parametri'!$C$16*('P-Parametri'!$B$6-'1-Input'!$B$24)/'P-Parametri'!$D$16,IF('1-Input'!$B$24&lt;='P-Parametri'!$B$7,'P-Parametri'!$B$17*('P-Parametri'!$B$7-'1-Input'!$B$24)/'P-Parametri'!$C$17,0))))))-(IF(MAX(0,(IF('1-Input'!$B$24&lt;='P-Parametri'!$B$6,'P-Parametri'!$C$6*'1-Input'!$B$24,IF('1-Input'!$B$24&lt;='P-Parametri'!$B$7,'P-Parametri'!$B$9+'P-Parametri'!$C$7*('1-Input'!$B$24-'P-Parametri'!$B$6),'P-Parametri'!$B$10+'P-Parametri'!$C$8*('1-Input'!$B$24-'P-Parametri'!$B$7))))-(IF('1-Input'!$B$24&lt;='P-Parametri'!$C$15,'P-Parametri'!$B$15,IF('1-Input'!$B$24&lt;='P-Parametri'!$B$6,'P-Parametri'!$B$16+'P-Parametri'!$C$16*('P-Parametri'!$B$6-'1-Input'!$B$24)/'P-Parametri'!$D$16,IF('1-Input'!$B$24&lt;='P-Parametri'!$B$7,'P-Parametri'!$B$17*('P-Parametri'!$B$7-'1-Input'!$B$24)/'P-Parametri'!$C$17,0)))))&gt;0,'P-Parametri'!$B$11*'1-Input'!$B$24,0))</f>
        <v>15533.344615384614</v>
      </c>
    </row>
    <row r="6" spans="1:14">
      <c r="A6" s="25" t="s">
        <v>251</v>
      </c>
      <c r="B6" s="23"/>
      <c r="C6" s="23"/>
      <c r="D6" s="23"/>
      <c r="E6" s="23"/>
      <c r="F6" s="23"/>
      <c r="G6" s="23"/>
      <c r="H6" s="23"/>
      <c r="I6" s="23"/>
      <c r="J6" s="23"/>
      <c r="K6" s="23"/>
      <c r="L6" s="23"/>
      <c r="M6" s="23"/>
    </row>
    <row r="7" spans="1:14" ht="30">
      <c r="A7" s="15" t="s">
        <v>252</v>
      </c>
      <c r="B7" s="15" t="s">
        <v>253</v>
      </c>
      <c r="C7" s="15" t="s">
        <v>254</v>
      </c>
      <c r="D7" s="15" t="s">
        <v>255</v>
      </c>
      <c r="E7" s="15" t="s">
        <v>256</v>
      </c>
      <c r="F7" s="15" t="s">
        <v>257</v>
      </c>
      <c r="G7" s="15" t="s">
        <v>258</v>
      </c>
      <c r="H7" s="15" t="s">
        <v>259</v>
      </c>
      <c r="I7" s="15" t="s">
        <v>260</v>
      </c>
      <c r="J7" s="15" t="s">
        <v>261</v>
      </c>
      <c r="K7" s="15" t="s">
        <v>262</v>
      </c>
      <c r="L7" s="15" t="s">
        <v>263</v>
      </c>
      <c r="M7" s="15" t="s">
        <v>264</v>
      </c>
      <c r="N7" s="15" t="s">
        <v>263</v>
      </c>
    </row>
    <row r="8" spans="1:14">
      <c r="A8" s="7">
        <v>6000</v>
      </c>
      <c r="B8" s="10">
        <f>$A8*'P-Parametri'!$B$22</f>
        <v>551.4</v>
      </c>
      <c r="C8" s="10">
        <f>($A8*(1-'P-Parametri'!$B$22))</f>
        <v>5448.6</v>
      </c>
      <c r="D8" s="10">
        <f>IF($C8&lt;='P-Parametri'!$B$6,'P-Parametri'!$C$6*$C8,IF($C8&lt;='P-Parametri'!$B$7,'P-Parametri'!$B$9+'P-Parametri'!$C$7*($C8-'P-Parametri'!$B$6),'P-Parametri'!$B$10+'P-Parametri'!$C$8*($C8-'P-Parametri'!$B$7)))</f>
        <v>1253.1780000000001</v>
      </c>
      <c r="E8" s="10">
        <f>IF($C8&lt;='P-Parametri'!$C$12,'P-Parametri'!$B$12,IF($C8&lt;='P-Parametri'!$B$6,'P-Parametri'!$B$13+'P-Parametri'!$C$13*('P-Parametri'!$B$6-$C8)/'P-Parametri'!$D$13,IF($C8&lt;='P-Parametri'!$B$7,'P-Parametri'!$B$14*('P-Parametri'!$B$7-$C8)/'P-Parametri'!$C$14,0)))</f>
        <v>1955</v>
      </c>
      <c r="F8" s="10">
        <f>IF($C8&lt;='P-Parametri'!$C$21,0,IF($C8&lt;='P-Parametri'!$D$21,'P-Parametri'!$B$21,IF($C8&lt;'P-Parametri'!$E$21,'P-Parametri'!$B$21*('P-Parametri'!$E$21-$C8)/('P-Parametri'!$E$21-'P-Parametri'!$D$21),0)))</f>
        <v>0</v>
      </c>
      <c r="G8" s="10">
        <f t="shared" ref="G8:G13" si="0">MAX(0,D8-E8-F8)</f>
        <v>0</v>
      </c>
      <c r="H8" s="10">
        <f>IF(G8&gt;0,'P-Parametri'!$B$11*C8,0)</f>
        <v>0</v>
      </c>
      <c r="I8" s="10">
        <f>IF(AND(C8&lt;='P-Parametri'!$C$18,D8&gt;E8-'P-Parametri'!$D$18),'P-Parametri'!$B$18,0)</f>
        <v>0</v>
      </c>
      <c r="J8" s="10">
        <f>IF($C8&gt;'P-Parametri'!$D$20,0,IF($C8&lt;='P-Parametri'!$B$20,'P-Parametri'!$B$19*$C8,IF($C8&lt;='P-Parametri'!$C$20,'P-Parametri'!$C$19*$C8,'P-Parametri'!$D$19*$C8)))</f>
        <v>386.85059999999999</v>
      </c>
      <c r="K8" s="10">
        <f t="shared" ref="K8:K13" si="1">C8-G8-H8+I8+J8</f>
        <v>5835.4506000000001</v>
      </c>
      <c r="L8" s="13">
        <f t="shared" ref="L8:L13" si="2">K8/A8</f>
        <v>0.97257510000000003</v>
      </c>
      <c r="M8" s="10">
        <f>(($A8*(1-'P-Parametri'!$B$22))+'1-Input'!$B$24)-(MAX(0,(IF((($A8*(1-'P-Parametri'!$B$22))+'1-Input'!$B$24)&lt;='P-Parametri'!$B$6,'P-Parametri'!$C$6*(($A8*(1-'P-Parametri'!$B$22))+'1-Input'!$B$24),IF((($A8*(1-'P-Parametri'!$B$22))+'1-Input'!$B$24)&lt;='P-Parametri'!$B$7,'P-Parametri'!$B$9+'P-Parametri'!$C$7*((($A8*(1-'P-Parametri'!$B$22))+'1-Input'!$B$24)-'P-Parametri'!$B$6),'P-Parametri'!$B$10+'P-Parametri'!$C$8*((($A8*(1-'P-Parametri'!$B$22))+'1-Input'!$B$24)-'P-Parametri'!$B$7))))-(MAX(IF((($A8*(1-'P-Parametri'!$B$22))+'1-Input'!$B$24)&lt;='P-Parametri'!$C$12,'P-Parametri'!$B$12,IF((($A8*(1-'P-Parametri'!$B$22))+'1-Input'!$B$24)&lt;='P-Parametri'!$B$6,'P-Parametri'!$B$13+'P-Parametri'!$C$13*('P-Parametri'!$B$6-(($A8*(1-'P-Parametri'!$B$22))+'1-Input'!$B$24))/'P-Parametri'!$D$13,IF((($A8*(1-'P-Parametri'!$B$22))+'1-Input'!$B$24)&lt;='P-Parametri'!$B$7,'P-Parametri'!$B$14*('P-Parametri'!$B$7-(($A8*(1-'P-Parametri'!$B$22))+'1-Input'!$B$24))/'P-Parametri'!$C$14,0))),IF((($A8*(1-'P-Parametri'!$B$22))+'1-Input'!$B$24)&lt;='P-Parametri'!$C$15,'P-Parametri'!$B$15,IF((($A8*(1-'P-Parametri'!$B$22))+'1-Input'!$B$24)&lt;='P-Parametri'!$B$6,'P-Parametri'!$B$16+'P-Parametri'!$C$16*('P-Parametri'!$B$6-(($A8*(1-'P-Parametri'!$B$22))+'1-Input'!$B$24))/'P-Parametri'!$D$16,IF((($A8*(1-'P-Parametri'!$B$22))+'1-Input'!$B$24)&lt;='P-Parametri'!$B$7,'P-Parametri'!$B$17*('P-Parametri'!$B$7-(($A8*(1-'P-Parametri'!$B$22))+'1-Input'!$B$24))/'P-Parametri'!$C$17,0)))))-(IF(($A8*(1-'P-Parametri'!$B$22))&gt;0,IF((($A8*(1-'P-Parametri'!$B$22))+'1-Input'!$B$24)&lt;='P-Parametri'!$C$21,0,IF((($A8*(1-'P-Parametri'!$B$22))+'1-Input'!$B$24)&lt;='P-Parametri'!$D$21,'P-Parametri'!$B$21,IF((($A8*(1-'P-Parametri'!$B$22))+'1-Input'!$B$24)&lt;'P-Parametri'!$E$21,'P-Parametri'!$B$21*('P-Parametri'!$E$21-(($A8*(1-'P-Parametri'!$B$22))+'1-Input'!$B$24))/('P-Parametri'!$E$21-'P-Parametri'!$D$21),0))),0))))-(IF(MAX(0,(IF((($A8*(1-'P-Parametri'!$B$22))+'1-Input'!$B$24)&lt;='P-Parametri'!$B$6,'P-Parametri'!$C$6*(($A8*(1-'P-Parametri'!$B$22))+'1-Input'!$B$24),IF((($A8*(1-'P-Parametri'!$B$22))+'1-Input'!$B$24)&lt;='P-Parametri'!$B$7,'P-Parametri'!$B$9+'P-Parametri'!$C$7*((($A8*(1-'P-Parametri'!$B$22))+'1-Input'!$B$24)-'P-Parametri'!$B$6),'P-Parametri'!$B$10+'P-Parametri'!$C$8*((($A8*(1-'P-Parametri'!$B$22))+'1-Input'!$B$24)-'P-Parametri'!$B$7))))-(MAX(IF((($A8*(1-'P-Parametri'!$B$22))+'1-Input'!$B$24)&lt;='P-Parametri'!$C$12,'P-Parametri'!$B$12,IF((($A8*(1-'P-Parametri'!$B$22))+'1-Input'!$B$24)&lt;='P-Parametri'!$B$6,'P-Parametri'!$B$13+'P-Parametri'!$C$13*('P-Parametri'!$B$6-(($A8*(1-'P-Parametri'!$B$22))+'1-Input'!$B$24))/'P-Parametri'!$D$13,IF((($A8*(1-'P-Parametri'!$B$22))+'1-Input'!$B$24)&lt;='P-Parametri'!$B$7,'P-Parametri'!$B$14*('P-Parametri'!$B$7-(($A8*(1-'P-Parametri'!$B$22))+'1-Input'!$B$24))/'P-Parametri'!$C$14,0))),IF((($A8*(1-'P-Parametri'!$B$22))+'1-Input'!$B$24)&lt;='P-Parametri'!$C$15,'P-Parametri'!$B$15,IF((($A8*(1-'P-Parametri'!$B$22))+'1-Input'!$B$24)&lt;='P-Parametri'!$B$6,'P-Parametri'!$B$16+'P-Parametri'!$C$16*('P-Parametri'!$B$6-(($A8*(1-'P-Parametri'!$B$22))+'1-Input'!$B$24))/'P-Parametri'!$D$16,IF((($A8*(1-'P-Parametri'!$B$22))+'1-Input'!$B$24)&lt;='P-Parametri'!$B$7,'P-Parametri'!$B$17*('P-Parametri'!$B$7-(($A8*(1-'P-Parametri'!$B$22))+'1-Input'!$B$24))/'P-Parametri'!$C$17,0)))))-(IF(($A8*(1-'P-Parametri'!$B$22))&gt;0,IF((($A8*(1-'P-Parametri'!$B$22))+'1-Input'!$B$24)&lt;='P-Parametri'!$C$21,0,IF((($A8*(1-'P-Parametri'!$B$22))+'1-Input'!$B$24)&lt;='P-Parametri'!$D$21,'P-Parametri'!$B$21,IF((($A8*(1-'P-Parametri'!$B$22))+'1-Input'!$B$24)&lt;'P-Parametri'!$E$21,'P-Parametri'!$B$21*('P-Parametri'!$E$21-(($A8*(1-'P-Parametri'!$B$22))+'1-Input'!$B$24))/('P-Parametri'!$E$21-'P-Parametri'!$D$21),0))),0)))&gt;0,'P-Parametri'!$B$11*(($A8*(1-'P-Parametri'!$B$22))+'1-Input'!$B$24),0))+(IF(AND((($A8*(1-'P-Parametri'!$B$22))+'1-Input'!$B$24)&lt;='P-Parametri'!$C$18,(IF((($A8*(1-'P-Parametri'!$B$22))+'1-Input'!$B$24)&lt;='P-Parametri'!$B$6,'P-Parametri'!$C$6*(($A8*(1-'P-Parametri'!$B$22))+'1-Input'!$B$24),IF((($A8*(1-'P-Parametri'!$B$22))+'1-Input'!$B$24)&lt;='P-Parametri'!$B$7,'P-Parametri'!$B$9+'P-Parametri'!$C$7*((($A8*(1-'P-Parametri'!$B$22))+'1-Input'!$B$24)-'P-Parametri'!$B$6),'P-Parametri'!$B$10+'P-Parametri'!$C$8*((($A8*(1-'P-Parametri'!$B$22))+'1-Input'!$B$24)-'P-Parametri'!$B$7))))&gt;(MAX(IF((($A8*(1-'P-Parametri'!$B$22))+'1-Input'!$B$24)&lt;='P-Parametri'!$C$12,'P-Parametri'!$B$12,IF((($A8*(1-'P-Parametri'!$B$22))+'1-Input'!$B$24)&lt;='P-Parametri'!$B$6,'P-Parametri'!$B$13+'P-Parametri'!$C$13*('P-Parametri'!$B$6-(($A8*(1-'P-Parametri'!$B$22))+'1-Input'!$B$24))/'P-Parametri'!$D$13,IF((($A8*(1-'P-Parametri'!$B$22))+'1-Input'!$B$24)&lt;='P-Parametri'!$B$7,'P-Parametri'!$B$14*('P-Parametri'!$B$7-(($A8*(1-'P-Parametri'!$B$22))+'1-Input'!$B$24))/'P-Parametri'!$C$14,0))),IF((($A8*(1-'P-Parametri'!$B$22))+'1-Input'!$B$24)&lt;='P-Parametri'!$C$15,'P-Parametri'!$B$15,IF((($A8*(1-'P-Parametri'!$B$22))+'1-Input'!$B$24)&lt;='P-Parametri'!$B$6,'P-Parametri'!$B$16+'P-Parametri'!$C$16*('P-Parametri'!$B$6-(($A8*(1-'P-Parametri'!$B$22))+'1-Input'!$B$24))/'P-Parametri'!$D$16,IF((($A8*(1-'P-Parametri'!$B$22))+'1-Input'!$B$24)&lt;='P-Parametri'!$B$7,'P-Parametri'!$B$17*('P-Parametri'!$B$7-(($A8*(1-'P-Parametri'!$B$22))+'1-Input'!$B$24))/'P-Parametri'!$C$17,0)))))-'P-Parametri'!$D$18),'P-Parametri'!$B$18,0))+(IF(($A8*(1-'P-Parametri'!$B$22))&gt;0,IF((($A8*(1-'P-Parametri'!$B$22))+'1-Input'!$B$24)&gt;'P-Parametri'!$D$20,0,IF((($A8*(1-'P-Parametri'!$B$22))+'1-Input'!$B$24)&lt;='P-Parametri'!$B$20,'P-Parametri'!$B$19*($A8*(1-'P-Parametri'!$B$22)),IF((($A8*(1-'P-Parametri'!$B$22))+'1-Input'!$B$24)&lt;='P-Parametri'!$C$20,'P-Parametri'!$C$19*($A8*(1-'P-Parametri'!$B$22)),'P-Parametri'!$D$19*($A8*(1-'P-Parametri'!$B$22))))),0))-'6-Fisco'!$C$5</f>
        <v>6042.1458461538441</v>
      </c>
      <c r="N8" s="13">
        <f t="shared" ref="N8:N13" si="3">M8/A8</f>
        <v>1.0070243076923073</v>
      </c>
    </row>
    <row r="9" spans="1:14">
      <c r="A9" s="7">
        <v>10000</v>
      </c>
      <c r="B9" s="10">
        <f>$A9*'P-Parametri'!$B$22</f>
        <v>919</v>
      </c>
      <c r="C9" s="10">
        <f>($A9*(1-'P-Parametri'!$B$22))</f>
        <v>9081</v>
      </c>
      <c r="D9" s="10">
        <f>IF($C9&lt;='P-Parametri'!$B$6,'P-Parametri'!$C$6*$C9,IF($C9&lt;='P-Parametri'!$B$7,'P-Parametri'!$B$9+'P-Parametri'!$C$7*($C9-'P-Parametri'!$B$6),'P-Parametri'!$B$10+'P-Parametri'!$C$8*($C9-'P-Parametri'!$B$7)))</f>
        <v>2088.63</v>
      </c>
      <c r="E9" s="10">
        <f>IF($C9&lt;='P-Parametri'!$C$12,'P-Parametri'!$B$12,IF($C9&lt;='P-Parametri'!$B$6,'P-Parametri'!$B$13+'P-Parametri'!$C$13*('P-Parametri'!$B$6-$C9)/'P-Parametri'!$D$13,IF($C9&lt;='P-Parametri'!$B$7,'P-Parametri'!$B$14*('P-Parametri'!$B$7-$C9)/'P-Parametri'!$C$14,0)))</f>
        <v>1955</v>
      </c>
      <c r="F9" s="10">
        <f>IF($C9&lt;='P-Parametri'!$C$21,0,IF($C9&lt;='P-Parametri'!$D$21,'P-Parametri'!$B$21,IF($C9&lt;'P-Parametri'!$E$21,'P-Parametri'!$B$21*('P-Parametri'!$E$21-$C9)/('P-Parametri'!$E$21-'P-Parametri'!$D$21),0)))</f>
        <v>0</v>
      </c>
      <c r="G9" s="10">
        <f t="shared" si="0"/>
        <v>133.63000000000011</v>
      </c>
      <c r="H9" s="10">
        <f>IF(G9&gt;0,'P-Parametri'!$B$11*C9,0)</f>
        <v>181.62</v>
      </c>
      <c r="I9" s="10">
        <f>IF(AND(C9&lt;='P-Parametri'!$C$18,D9&gt;E9-'P-Parametri'!$D$18),'P-Parametri'!$B$18,0)</f>
        <v>1200</v>
      </c>
      <c r="J9" s="10">
        <f>IF($C9&gt;'P-Parametri'!$D$20,0,IF($C9&lt;='P-Parametri'!$B$20,'P-Parametri'!$B$19*$C9,IF($C9&lt;='P-Parametri'!$C$20,'P-Parametri'!$C$19*$C9,'P-Parametri'!$D$19*$C9)))</f>
        <v>481.29300000000001</v>
      </c>
      <c r="K9" s="10">
        <f t="shared" si="1"/>
        <v>10447.042999999998</v>
      </c>
      <c r="L9" s="13">
        <f t="shared" si="2"/>
        <v>1.0447042999999998</v>
      </c>
      <c r="M9" s="10">
        <f>(($A9*(1-'P-Parametri'!$B$22))+'1-Input'!$B$24)-(MAX(0,(IF((($A9*(1-'P-Parametri'!$B$22))+'1-Input'!$B$24)&lt;='P-Parametri'!$B$6,'P-Parametri'!$C$6*(($A9*(1-'P-Parametri'!$B$22))+'1-Input'!$B$24),IF((($A9*(1-'P-Parametri'!$B$22))+'1-Input'!$B$24)&lt;='P-Parametri'!$B$7,'P-Parametri'!$B$9+'P-Parametri'!$C$7*((($A9*(1-'P-Parametri'!$B$22))+'1-Input'!$B$24)-'P-Parametri'!$B$6),'P-Parametri'!$B$10+'P-Parametri'!$C$8*((($A9*(1-'P-Parametri'!$B$22))+'1-Input'!$B$24)-'P-Parametri'!$B$7))))-(MAX(IF((($A9*(1-'P-Parametri'!$B$22))+'1-Input'!$B$24)&lt;='P-Parametri'!$C$12,'P-Parametri'!$B$12,IF((($A9*(1-'P-Parametri'!$B$22))+'1-Input'!$B$24)&lt;='P-Parametri'!$B$6,'P-Parametri'!$B$13+'P-Parametri'!$C$13*('P-Parametri'!$B$6-(($A9*(1-'P-Parametri'!$B$22))+'1-Input'!$B$24))/'P-Parametri'!$D$13,IF((($A9*(1-'P-Parametri'!$B$22))+'1-Input'!$B$24)&lt;='P-Parametri'!$B$7,'P-Parametri'!$B$14*('P-Parametri'!$B$7-(($A9*(1-'P-Parametri'!$B$22))+'1-Input'!$B$24))/'P-Parametri'!$C$14,0))),IF((($A9*(1-'P-Parametri'!$B$22))+'1-Input'!$B$24)&lt;='P-Parametri'!$C$15,'P-Parametri'!$B$15,IF((($A9*(1-'P-Parametri'!$B$22))+'1-Input'!$B$24)&lt;='P-Parametri'!$B$6,'P-Parametri'!$B$16+'P-Parametri'!$C$16*('P-Parametri'!$B$6-(($A9*(1-'P-Parametri'!$B$22))+'1-Input'!$B$24))/'P-Parametri'!$D$16,IF((($A9*(1-'P-Parametri'!$B$22))+'1-Input'!$B$24)&lt;='P-Parametri'!$B$7,'P-Parametri'!$B$17*('P-Parametri'!$B$7-(($A9*(1-'P-Parametri'!$B$22))+'1-Input'!$B$24))/'P-Parametri'!$C$17,0)))))-(IF(($A9*(1-'P-Parametri'!$B$22))&gt;0,IF((($A9*(1-'P-Parametri'!$B$22))+'1-Input'!$B$24)&lt;='P-Parametri'!$C$21,0,IF((($A9*(1-'P-Parametri'!$B$22))+'1-Input'!$B$24)&lt;='P-Parametri'!$D$21,'P-Parametri'!$B$21,IF((($A9*(1-'P-Parametri'!$B$22))+'1-Input'!$B$24)&lt;'P-Parametri'!$E$21,'P-Parametri'!$B$21*('P-Parametri'!$E$21-(($A9*(1-'P-Parametri'!$B$22))+'1-Input'!$B$24))/('P-Parametri'!$E$21-'P-Parametri'!$D$21),0))),0))))-(IF(MAX(0,(IF((($A9*(1-'P-Parametri'!$B$22))+'1-Input'!$B$24)&lt;='P-Parametri'!$B$6,'P-Parametri'!$C$6*(($A9*(1-'P-Parametri'!$B$22))+'1-Input'!$B$24),IF((($A9*(1-'P-Parametri'!$B$22))+'1-Input'!$B$24)&lt;='P-Parametri'!$B$7,'P-Parametri'!$B$9+'P-Parametri'!$C$7*((($A9*(1-'P-Parametri'!$B$22))+'1-Input'!$B$24)-'P-Parametri'!$B$6),'P-Parametri'!$B$10+'P-Parametri'!$C$8*((($A9*(1-'P-Parametri'!$B$22))+'1-Input'!$B$24)-'P-Parametri'!$B$7))))-(MAX(IF((($A9*(1-'P-Parametri'!$B$22))+'1-Input'!$B$24)&lt;='P-Parametri'!$C$12,'P-Parametri'!$B$12,IF((($A9*(1-'P-Parametri'!$B$22))+'1-Input'!$B$24)&lt;='P-Parametri'!$B$6,'P-Parametri'!$B$13+'P-Parametri'!$C$13*('P-Parametri'!$B$6-(($A9*(1-'P-Parametri'!$B$22))+'1-Input'!$B$24))/'P-Parametri'!$D$13,IF((($A9*(1-'P-Parametri'!$B$22))+'1-Input'!$B$24)&lt;='P-Parametri'!$B$7,'P-Parametri'!$B$14*('P-Parametri'!$B$7-(($A9*(1-'P-Parametri'!$B$22))+'1-Input'!$B$24))/'P-Parametri'!$C$14,0))),IF((($A9*(1-'P-Parametri'!$B$22))+'1-Input'!$B$24)&lt;='P-Parametri'!$C$15,'P-Parametri'!$B$15,IF((($A9*(1-'P-Parametri'!$B$22))+'1-Input'!$B$24)&lt;='P-Parametri'!$B$6,'P-Parametri'!$B$16+'P-Parametri'!$C$16*('P-Parametri'!$B$6-(($A9*(1-'P-Parametri'!$B$22))+'1-Input'!$B$24))/'P-Parametri'!$D$16,IF((($A9*(1-'P-Parametri'!$B$22))+'1-Input'!$B$24)&lt;='P-Parametri'!$B$7,'P-Parametri'!$B$17*('P-Parametri'!$B$7-(($A9*(1-'P-Parametri'!$B$22))+'1-Input'!$B$24))/'P-Parametri'!$C$17,0)))))-(IF(($A9*(1-'P-Parametri'!$B$22))&gt;0,IF((($A9*(1-'P-Parametri'!$B$22))+'1-Input'!$B$24)&lt;='P-Parametri'!$C$21,0,IF((($A9*(1-'P-Parametri'!$B$22))+'1-Input'!$B$24)&lt;='P-Parametri'!$D$21,'P-Parametri'!$B$21,IF((($A9*(1-'P-Parametri'!$B$22))+'1-Input'!$B$24)&lt;'P-Parametri'!$E$21,'P-Parametri'!$B$21*('P-Parametri'!$E$21-(($A9*(1-'P-Parametri'!$B$22))+'1-Input'!$B$24))/('P-Parametri'!$E$21-'P-Parametri'!$D$21),0))),0)))&gt;0,'P-Parametri'!$B$11*(($A9*(1-'P-Parametri'!$B$22))+'1-Input'!$B$24),0))+(IF(AND((($A9*(1-'P-Parametri'!$B$22))+'1-Input'!$B$24)&lt;='P-Parametri'!$C$18,(IF((($A9*(1-'P-Parametri'!$B$22))+'1-Input'!$B$24)&lt;='P-Parametri'!$B$6,'P-Parametri'!$C$6*(($A9*(1-'P-Parametri'!$B$22))+'1-Input'!$B$24),IF((($A9*(1-'P-Parametri'!$B$22))+'1-Input'!$B$24)&lt;='P-Parametri'!$B$7,'P-Parametri'!$B$9+'P-Parametri'!$C$7*((($A9*(1-'P-Parametri'!$B$22))+'1-Input'!$B$24)-'P-Parametri'!$B$6),'P-Parametri'!$B$10+'P-Parametri'!$C$8*((($A9*(1-'P-Parametri'!$B$22))+'1-Input'!$B$24)-'P-Parametri'!$B$7))))&gt;(MAX(IF((($A9*(1-'P-Parametri'!$B$22))+'1-Input'!$B$24)&lt;='P-Parametri'!$C$12,'P-Parametri'!$B$12,IF((($A9*(1-'P-Parametri'!$B$22))+'1-Input'!$B$24)&lt;='P-Parametri'!$B$6,'P-Parametri'!$B$13+'P-Parametri'!$C$13*('P-Parametri'!$B$6-(($A9*(1-'P-Parametri'!$B$22))+'1-Input'!$B$24))/'P-Parametri'!$D$13,IF((($A9*(1-'P-Parametri'!$B$22))+'1-Input'!$B$24)&lt;='P-Parametri'!$B$7,'P-Parametri'!$B$14*('P-Parametri'!$B$7-(($A9*(1-'P-Parametri'!$B$22))+'1-Input'!$B$24))/'P-Parametri'!$C$14,0))),IF((($A9*(1-'P-Parametri'!$B$22))+'1-Input'!$B$24)&lt;='P-Parametri'!$C$15,'P-Parametri'!$B$15,IF((($A9*(1-'P-Parametri'!$B$22))+'1-Input'!$B$24)&lt;='P-Parametri'!$B$6,'P-Parametri'!$B$16+'P-Parametri'!$C$16*('P-Parametri'!$B$6-(($A9*(1-'P-Parametri'!$B$22))+'1-Input'!$B$24))/'P-Parametri'!$D$16,IF((($A9*(1-'P-Parametri'!$B$22))+'1-Input'!$B$24)&lt;='P-Parametri'!$B$7,'P-Parametri'!$B$17*('P-Parametri'!$B$7-(($A9*(1-'P-Parametri'!$B$22))+'1-Input'!$B$24))/'P-Parametri'!$C$17,0)))))-'P-Parametri'!$D$18),'P-Parametri'!$B$18,0))+(IF(($A9*(1-'P-Parametri'!$B$22))&gt;0,IF((($A9*(1-'P-Parametri'!$B$22))+'1-Input'!$B$24)&gt;'P-Parametri'!$D$20,0,IF((($A9*(1-'P-Parametri'!$B$22))+'1-Input'!$B$24)&lt;='P-Parametri'!$B$20,'P-Parametri'!$B$19*($A9*(1-'P-Parametri'!$B$22)),IF((($A9*(1-'P-Parametri'!$B$22))+'1-Input'!$B$24)&lt;='P-Parametri'!$C$20,'P-Parametri'!$C$19*($A9*(1-'P-Parametri'!$B$22)),'P-Parametri'!$D$19*($A9*(1-'P-Parametri'!$B$22))))),0))-'6-Fisco'!$C$5</f>
        <v>8425.6522027972005</v>
      </c>
      <c r="N9" s="13">
        <f t="shared" si="3"/>
        <v>0.84256522027972003</v>
      </c>
    </row>
    <row r="10" spans="1:14">
      <c r="A10" s="7">
        <v>12000</v>
      </c>
      <c r="B10" s="10">
        <f>$A10*'P-Parametri'!$B$22</f>
        <v>1102.8</v>
      </c>
      <c r="C10" s="10">
        <f>($A10*(1-'P-Parametri'!$B$22))</f>
        <v>10897.2</v>
      </c>
      <c r="D10" s="10">
        <f>IF($C10&lt;='P-Parametri'!$B$6,'P-Parametri'!$C$6*$C10,IF($C10&lt;='P-Parametri'!$B$7,'P-Parametri'!$B$9+'P-Parametri'!$C$7*($C10-'P-Parametri'!$B$6),'P-Parametri'!$B$10+'P-Parametri'!$C$8*($C10-'P-Parametri'!$B$7)))</f>
        <v>2506.3560000000002</v>
      </c>
      <c r="E10" s="10">
        <f>IF($C10&lt;='P-Parametri'!$C$12,'P-Parametri'!$B$12,IF($C10&lt;='P-Parametri'!$B$6,'P-Parametri'!$B$13+'P-Parametri'!$C$13*('P-Parametri'!$B$6-$C10)/'P-Parametri'!$D$13,IF($C10&lt;='P-Parametri'!$B$7,'P-Parametri'!$B$14*('P-Parametri'!$B$7-$C10)/'P-Parametri'!$C$14,0)))</f>
        <v>1955</v>
      </c>
      <c r="F10" s="10">
        <f>IF($C10&lt;='P-Parametri'!$C$21,0,IF($C10&lt;='P-Parametri'!$D$21,'P-Parametri'!$B$21,IF($C10&lt;'P-Parametri'!$E$21,'P-Parametri'!$B$21*('P-Parametri'!$E$21-$C10)/('P-Parametri'!$E$21-'P-Parametri'!$D$21),0)))</f>
        <v>0</v>
      </c>
      <c r="G10" s="10">
        <f t="shared" si="0"/>
        <v>551.35600000000022</v>
      </c>
      <c r="H10" s="10">
        <f>IF(G10&gt;0,'P-Parametri'!$B$11*C10,0)</f>
        <v>217.94400000000002</v>
      </c>
      <c r="I10" s="10">
        <f>IF(AND(C10&lt;='P-Parametri'!$C$18,D10&gt;E10-'P-Parametri'!$D$18),'P-Parametri'!$B$18,0)</f>
        <v>1200</v>
      </c>
      <c r="J10" s="10">
        <f>IF($C10&gt;'P-Parametri'!$D$20,0,IF($C10&lt;='P-Parametri'!$B$20,'P-Parametri'!$B$19*$C10,IF($C10&lt;='P-Parametri'!$C$20,'P-Parametri'!$C$19*$C10,'P-Parametri'!$D$19*$C10)))</f>
        <v>577.55160000000001</v>
      </c>
      <c r="K10" s="10">
        <f t="shared" si="1"/>
        <v>11905.451600000002</v>
      </c>
      <c r="L10" s="13">
        <f t="shared" si="2"/>
        <v>0.99212096666666683</v>
      </c>
      <c r="M10" s="10">
        <f>(($A10*(1-'P-Parametri'!$B$22))+'1-Input'!$B$24)-(MAX(0,(IF((($A10*(1-'P-Parametri'!$B$22))+'1-Input'!$B$24)&lt;='P-Parametri'!$B$6,'P-Parametri'!$C$6*(($A10*(1-'P-Parametri'!$B$22))+'1-Input'!$B$24),IF((($A10*(1-'P-Parametri'!$B$22))+'1-Input'!$B$24)&lt;='P-Parametri'!$B$7,'P-Parametri'!$B$9+'P-Parametri'!$C$7*((($A10*(1-'P-Parametri'!$B$22))+'1-Input'!$B$24)-'P-Parametri'!$B$6),'P-Parametri'!$B$10+'P-Parametri'!$C$8*((($A10*(1-'P-Parametri'!$B$22))+'1-Input'!$B$24)-'P-Parametri'!$B$7))))-(MAX(IF((($A10*(1-'P-Parametri'!$B$22))+'1-Input'!$B$24)&lt;='P-Parametri'!$C$12,'P-Parametri'!$B$12,IF((($A10*(1-'P-Parametri'!$B$22))+'1-Input'!$B$24)&lt;='P-Parametri'!$B$6,'P-Parametri'!$B$13+'P-Parametri'!$C$13*('P-Parametri'!$B$6-(($A10*(1-'P-Parametri'!$B$22))+'1-Input'!$B$24))/'P-Parametri'!$D$13,IF((($A10*(1-'P-Parametri'!$B$22))+'1-Input'!$B$24)&lt;='P-Parametri'!$B$7,'P-Parametri'!$B$14*('P-Parametri'!$B$7-(($A10*(1-'P-Parametri'!$B$22))+'1-Input'!$B$24))/'P-Parametri'!$C$14,0))),IF((($A10*(1-'P-Parametri'!$B$22))+'1-Input'!$B$24)&lt;='P-Parametri'!$C$15,'P-Parametri'!$B$15,IF((($A10*(1-'P-Parametri'!$B$22))+'1-Input'!$B$24)&lt;='P-Parametri'!$B$6,'P-Parametri'!$B$16+'P-Parametri'!$C$16*('P-Parametri'!$B$6-(($A10*(1-'P-Parametri'!$B$22))+'1-Input'!$B$24))/'P-Parametri'!$D$16,IF((($A10*(1-'P-Parametri'!$B$22))+'1-Input'!$B$24)&lt;='P-Parametri'!$B$7,'P-Parametri'!$B$17*('P-Parametri'!$B$7-(($A10*(1-'P-Parametri'!$B$22))+'1-Input'!$B$24))/'P-Parametri'!$C$17,0)))))-(IF(($A10*(1-'P-Parametri'!$B$22))&gt;0,IF((($A10*(1-'P-Parametri'!$B$22))+'1-Input'!$B$24)&lt;='P-Parametri'!$C$21,0,IF((($A10*(1-'P-Parametri'!$B$22))+'1-Input'!$B$24)&lt;='P-Parametri'!$D$21,'P-Parametri'!$B$21,IF((($A10*(1-'P-Parametri'!$B$22))+'1-Input'!$B$24)&lt;'P-Parametri'!$E$21,'P-Parametri'!$B$21*('P-Parametri'!$E$21-(($A10*(1-'P-Parametri'!$B$22))+'1-Input'!$B$24))/('P-Parametri'!$E$21-'P-Parametri'!$D$21),0))),0))))-(IF(MAX(0,(IF((($A10*(1-'P-Parametri'!$B$22))+'1-Input'!$B$24)&lt;='P-Parametri'!$B$6,'P-Parametri'!$C$6*(($A10*(1-'P-Parametri'!$B$22))+'1-Input'!$B$24),IF((($A10*(1-'P-Parametri'!$B$22))+'1-Input'!$B$24)&lt;='P-Parametri'!$B$7,'P-Parametri'!$B$9+'P-Parametri'!$C$7*((($A10*(1-'P-Parametri'!$B$22))+'1-Input'!$B$24)-'P-Parametri'!$B$6),'P-Parametri'!$B$10+'P-Parametri'!$C$8*((($A10*(1-'P-Parametri'!$B$22))+'1-Input'!$B$24)-'P-Parametri'!$B$7))))-(MAX(IF((($A10*(1-'P-Parametri'!$B$22))+'1-Input'!$B$24)&lt;='P-Parametri'!$C$12,'P-Parametri'!$B$12,IF((($A10*(1-'P-Parametri'!$B$22))+'1-Input'!$B$24)&lt;='P-Parametri'!$B$6,'P-Parametri'!$B$13+'P-Parametri'!$C$13*('P-Parametri'!$B$6-(($A10*(1-'P-Parametri'!$B$22))+'1-Input'!$B$24))/'P-Parametri'!$D$13,IF((($A10*(1-'P-Parametri'!$B$22))+'1-Input'!$B$24)&lt;='P-Parametri'!$B$7,'P-Parametri'!$B$14*('P-Parametri'!$B$7-(($A10*(1-'P-Parametri'!$B$22))+'1-Input'!$B$24))/'P-Parametri'!$C$14,0))),IF((($A10*(1-'P-Parametri'!$B$22))+'1-Input'!$B$24)&lt;='P-Parametri'!$C$15,'P-Parametri'!$B$15,IF((($A10*(1-'P-Parametri'!$B$22))+'1-Input'!$B$24)&lt;='P-Parametri'!$B$6,'P-Parametri'!$B$16+'P-Parametri'!$C$16*('P-Parametri'!$B$6-(($A10*(1-'P-Parametri'!$B$22))+'1-Input'!$B$24))/'P-Parametri'!$D$16,IF((($A10*(1-'P-Parametri'!$B$22))+'1-Input'!$B$24)&lt;='P-Parametri'!$B$7,'P-Parametri'!$B$17*('P-Parametri'!$B$7-(($A10*(1-'P-Parametri'!$B$22))+'1-Input'!$B$24))/'P-Parametri'!$C$17,0)))))-(IF(($A10*(1-'P-Parametri'!$B$22))&gt;0,IF((($A10*(1-'P-Parametri'!$B$22))+'1-Input'!$B$24)&lt;='P-Parametri'!$C$21,0,IF((($A10*(1-'P-Parametri'!$B$22))+'1-Input'!$B$24)&lt;='P-Parametri'!$D$21,'P-Parametri'!$B$21,IF((($A10*(1-'P-Parametri'!$B$22))+'1-Input'!$B$24)&lt;'P-Parametri'!$E$21,'P-Parametri'!$B$21*('P-Parametri'!$E$21-(($A10*(1-'P-Parametri'!$B$22))+'1-Input'!$B$24))/('P-Parametri'!$E$21-'P-Parametri'!$D$21),0))),0)))&gt;0,'P-Parametri'!$B$11*(($A10*(1-'P-Parametri'!$B$22))+'1-Input'!$B$24),0))+(IF(AND((($A10*(1-'P-Parametri'!$B$22))+'1-Input'!$B$24)&lt;='P-Parametri'!$C$18,(IF((($A10*(1-'P-Parametri'!$B$22))+'1-Input'!$B$24)&lt;='P-Parametri'!$B$6,'P-Parametri'!$C$6*(($A10*(1-'P-Parametri'!$B$22))+'1-Input'!$B$24),IF((($A10*(1-'P-Parametri'!$B$22))+'1-Input'!$B$24)&lt;='P-Parametri'!$B$7,'P-Parametri'!$B$9+'P-Parametri'!$C$7*((($A10*(1-'P-Parametri'!$B$22))+'1-Input'!$B$24)-'P-Parametri'!$B$6),'P-Parametri'!$B$10+'P-Parametri'!$C$8*((($A10*(1-'P-Parametri'!$B$22))+'1-Input'!$B$24)-'P-Parametri'!$B$7))))&gt;(MAX(IF((($A10*(1-'P-Parametri'!$B$22))+'1-Input'!$B$24)&lt;='P-Parametri'!$C$12,'P-Parametri'!$B$12,IF((($A10*(1-'P-Parametri'!$B$22))+'1-Input'!$B$24)&lt;='P-Parametri'!$B$6,'P-Parametri'!$B$13+'P-Parametri'!$C$13*('P-Parametri'!$B$6-(($A10*(1-'P-Parametri'!$B$22))+'1-Input'!$B$24))/'P-Parametri'!$D$13,IF((($A10*(1-'P-Parametri'!$B$22))+'1-Input'!$B$24)&lt;='P-Parametri'!$B$7,'P-Parametri'!$B$14*('P-Parametri'!$B$7-(($A10*(1-'P-Parametri'!$B$22))+'1-Input'!$B$24))/'P-Parametri'!$C$14,0))),IF((($A10*(1-'P-Parametri'!$B$22))+'1-Input'!$B$24)&lt;='P-Parametri'!$C$15,'P-Parametri'!$B$15,IF((($A10*(1-'P-Parametri'!$B$22))+'1-Input'!$B$24)&lt;='P-Parametri'!$B$6,'P-Parametri'!$B$16+'P-Parametri'!$C$16*('P-Parametri'!$B$6-(($A10*(1-'P-Parametri'!$B$22))+'1-Input'!$B$24))/'P-Parametri'!$D$16,IF((($A10*(1-'P-Parametri'!$B$22))+'1-Input'!$B$24)&lt;='P-Parametri'!$B$7,'P-Parametri'!$B$17*('P-Parametri'!$B$7-(($A10*(1-'P-Parametri'!$B$22))+'1-Input'!$B$24))/'P-Parametri'!$C$17,0)))))-'P-Parametri'!$D$18),'P-Parametri'!$B$18,0))+(IF(($A10*(1-'P-Parametri'!$B$22))&gt;0,IF((($A10*(1-'P-Parametri'!$B$22))+'1-Input'!$B$24)&gt;'P-Parametri'!$D$20,0,IF((($A10*(1-'P-Parametri'!$B$22))+'1-Input'!$B$24)&lt;='P-Parametri'!$B$20,'P-Parametri'!$B$19*($A10*(1-'P-Parametri'!$B$22)),IF((($A10*(1-'P-Parametri'!$B$22))+'1-Input'!$B$24)&lt;='P-Parametri'!$C$20,'P-Parametri'!$C$19*($A10*(1-'P-Parametri'!$B$22)),'P-Parametri'!$D$19*($A10*(1-'P-Parametri'!$B$22))))),0))-'6-Fisco'!$C$5</f>
        <v>9448.503020979022</v>
      </c>
      <c r="N10" s="13">
        <f t="shared" si="3"/>
        <v>0.78737525174825185</v>
      </c>
    </row>
    <row r="11" spans="1:14">
      <c r="A11" s="7">
        <v>15000</v>
      </c>
      <c r="B11" s="10">
        <f>$A11*'P-Parametri'!$B$22</f>
        <v>1378.5</v>
      </c>
      <c r="C11" s="10">
        <f>($A11*(1-'P-Parametri'!$B$22))</f>
        <v>13621.5</v>
      </c>
      <c r="D11" s="10">
        <f>IF($C11&lt;='P-Parametri'!$B$6,'P-Parametri'!$C$6*$C11,IF($C11&lt;='P-Parametri'!$B$7,'P-Parametri'!$B$9+'P-Parametri'!$C$7*($C11-'P-Parametri'!$B$6),'P-Parametri'!$B$10+'P-Parametri'!$C$8*($C11-'P-Parametri'!$B$7)))</f>
        <v>3132.9450000000002</v>
      </c>
      <c r="E11" s="10">
        <f>IF($C11&lt;='P-Parametri'!$C$12,'P-Parametri'!$B$12,IF($C11&lt;='P-Parametri'!$B$6,'P-Parametri'!$B$13+'P-Parametri'!$C$13*('P-Parametri'!$B$6-$C11)/'P-Parametri'!$D$13,IF($C11&lt;='P-Parametri'!$B$7,'P-Parametri'!$B$14*('P-Parametri'!$B$7-$C11)/'P-Parametri'!$C$14,0)))</f>
        <v>1955</v>
      </c>
      <c r="F11" s="10">
        <f>IF($C11&lt;='P-Parametri'!$C$21,0,IF($C11&lt;='P-Parametri'!$D$21,'P-Parametri'!$B$21,IF($C11&lt;'P-Parametri'!$E$21,'P-Parametri'!$B$21*('P-Parametri'!$E$21-$C11)/('P-Parametri'!$E$21-'P-Parametri'!$D$21),0)))</f>
        <v>0</v>
      </c>
      <c r="G11" s="10">
        <f t="shared" si="0"/>
        <v>1177.9450000000002</v>
      </c>
      <c r="H11" s="10">
        <f>IF(G11&gt;0,'P-Parametri'!$B$11*C11,0)</f>
        <v>272.43</v>
      </c>
      <c r="I11" s="10">
        <f>IF(AND(C11&lt;='P-Parametri'!$C$18,D11&gt;E11-'P-Parametri'!$D$18),'P-Parametri'!$B$18,0)</f>
        <v>1200</v>
      </c>
      <c r="J11" s="10">
        <f>IF($C11&gt;'P-Parametri'!$D$20,0,IF($C11&lt;='P-Parametri'!$B$20,'P-Parametri'!$B$19*$C11,IF($C11&lt;='P-Parametri'!$C$20,'P-Parametri'!$C$19*$C11,'P-Parametri'!$D$19*$C11)))</f>
        <v>721.93949999999995</v>
      </c>
      <c r="K11" s="10">
        <f t="shared" si="1"/>
        <v>14093.0645</v>
      </c>
      <c r="L11" s="13">
        <f t="shared" si="2"/>
        <v>0.9395376333333334</v>
      </c>
      <c r="M11" s="10">
        <f>(($A11*(1-'P-Parametri'!$B$22))+'1-Input'!$B$24)-(MAX(0,(IF((($A11*(1-'P-Parametri'!$B$22))+'1-Input'!$B$24)&lt;='P-Parametri'!$B$6,'P-Parametri'!$C$6*(($A11*(1-'P-Parametri'!$B$22))+'1-Input'!$B$24),IF((($A11*(1-'P-Parametri'!$B$22))+'1-Input'!$B$24)&lt;='P-Parametri'!$B$7,'P-Parametri'!$B$9+'P-Parametri'!$C$7*((($A11*(1-'P-Parametri'!$B$22))+'1-Input'!$B$24)-'P-Parametri'!$B$6),'P-Parametri'!$B$10+'P-Parametri'!$C$8*((($A11*(1-'P-Parametri'!$B$22))+'1-Input'!$B$24)-'P-Parametri'!$B$7))))-(MAX(IF((($A11*(1-'P-Parametri'!$B$22))+'1-Input'!$B$24)&lt;='P-Parametri'!$C$12,'P-Parametri'!$B$12,IF((($A11*(1-'P-Parametri'!$B$22))+'1-Input'!$B$24)&lt;='P-Parametri'!$B$6,'P-Parametri'!$B$13+'P-Parametri'!$C$13*('P-Parametri'!$B$6-(($A11*(1-'P-Parametri'!$B$22))+'1-Input'!$B$24))/'P-Parametri'!$D$13,IF((($A11*(1-'P-Parametri'!$B$22))+'1-Input'!$B$24)&lt;='P-Parametri'!$B$7,'P-Parametri'!$B$14*('P-Parametri'!$B$7-(($A11*(1-'P-Parametri'!$B$22))+'1-Input'!$B$24))/'P-Parametri'!$C$14,0))),IF((($A11*(1-'P-Parametri'!$B$22))+'1-Input'!$B$24)&lt;='P-Parametri'!$C$15,'P-Parametri'!$B$15,IF((($A11*(1-'P-Parametri'!$B$22))+'1-Input'!$B$24)&lt;='P-Parametri'!$B$6,'P-Parametri'!$B$16+'P-Parametri'!$C$16*('P-Parametri'!$B$6-(($A11*(1-'P-Parametri'!$B$22))+'1-Input'!$B$24))/'P-Parametri'!$D$16,IF((($A11*(1-'P-Parametri'!$B$22))+'1-Input'!$B$24)&lt;='P-Parametri'!$B$7,'P-Parametri'!$B$17*('P-Parametri'!$B$7-(($A11*(1-'P-Parametri'!$B$22))+'1-Input'!$B$24))/'P-Parametri'!$C$17,0)))))-(IF(($A11*(1-'P-Parametri'!$B$22))&gt;0,IF((($A11*(1-'P-Parametri'!$B$22))+'1-Input'!$B$24)&lt;='P-Parametri'!$C$21,0,IF((($A11*(1-'P-Parametri'!$B$22))+'1-Input'!$B$24)&lt;='P-Parametri'!$D$21,'P-Parametri'!$B$21,IF((($A11*(1-'P-Parametri'!$B$22))+'1-Input'!$B$24)&lt;'P-Parametri'!$E$21,'P-Parametri'!$B$21*('P-Parametri'!$E$21-(($A11*(1-'P-Parametri'!$B$22))+'1-Input'!$B$24))/('P-Parametri'!$E$21-'P-Parametri'!$D$21),0))),0))))-(IF(MAX(0,(IF((($A11*(1-'P-Parametri'!$B$22))+'1-Input'!$B$24)&lt;='P-Parametri'!$B$6,'P-Parametri'!$C$6*(($A11*(1-'P-Parametri'!$B$22))+'1-Input'!$B$24),IF((($A11*(1-'P-Parametri'!$B$22))+'1-Input'!$B$24)&lt;='P-Parametri'!$B$7,'P-Parametri'!$B$9+'P-Parametri'!$C$7*((($A11*(1-'P-Parametri'!$B$22))+'1-Input'!$B$24)-'P-Parametri'!$B$6),'P-Parametri'!$B$10+'P-Parametri'!$C$8*((($A11*(1-'P-Parametri'!$B$22))+'1-Input'!$B$24)-'P-Parametri'!$B$7))))-(MAX(IF((($A11*(1-'P-Parametri'!$B$22))+'1-Input'!$B$24)&lt;='P-Parametri'!$C$12,'P-Parametri'!$B$12,IF((($A11*(1-'P-Parametri'!$B$22))+'1-Input'!$B$24)&lt;='P-Parametri'!$B$6,'P-Parametri'!$B$13+'P-Parametri'!$C$13*('P-Parametri'!$B$6-(($A11*(1-'P-Parametri'!$B$22))+'1-Input'!$B$24))/'P-Parametri'!$D$13,IF((($A11*(1-'P-Parametri'!$B$22))+'1-Input'!$B$24)&lt;='P-Parametri'!$B$7,'P-Parametri'!$B$14*('P-Parametri'!$B$7-(($A11*(1-'P-Parametri'!$B$22))+'1-Input'!$B$24))/'P-Parametri'!$C$14,0))),IF((($A11*(1-'P-Parametri'!$B$22))+'1-Input'!$B$24)&lt;='P-Parametri'!$C$15,'P-Parametri'!$B$15,IF((($A11*(1-'P-Parametri'!$B$22))+'1-Input'!$B$24)&lt;='P-Parametri'!$B$6,'P-Parametri'!$B$16+'P-Parametri'!$C$16*('P-Parametri'!$B$6-(($A11*(1-'P-Parametri'!$B$22))+'1-Input'!$B$24))/'P-Parametri'!$D$16,IF((($A11*(1-'P-Parametri'!$B$22))+'1-Input'!$B$24)&lt;='P-Parametri'!$B$7,'P-Parametri'!$B$17*('P-Parametri'!$B$7-(($A11*(1-'P-Parametri'!$B$22))+'1-Input'!$B$24))/'P-Parametri'!$C$17,0)))))-(IF(($A11*(1-'P-Parametri'!$B$22))&gt;0,IF((($A11*(1-'P-Parametri'!$B$22))+'1-Input'!$B$24)&lt;='P-Parametri'!$C$21,0,IF((($A11*(1-'P-Parametri'!$B$22))+'1-Input'!$B$24)&lt;='P-Parametri'!$D$21,'P-Parametri'!$B$21,IF((($A11*(1-'P-Parametri'!$B$22))+'1-Input'!$B$24)&lt;'P-Parametri'!$E$21,'P-Parametri'!$B$21*('P-Parametri'!$E$21-(($A11*(1-'P-Parametri'!$B$22))+'1-Input'!$B$24))/('P-Parametri'!$E$21-'P-Parametri'!$D$21),0))),0)))&gt;0,'P-Parametri'!$B$11*(($A11*(1-'P-Parametri'!$B$22))+'1-Input'!$B$24),0))+(IF(AND((($A11*(1-'P-Parametri'!$B$22))+'1-Input'!$B$24)&lt;='P-Parametri'!$C$18,(IF((($A11*(1-'P-Parametri'!$B$22))+'1-Input'!$B$24)&lt;='P-Parametri'!$B$6,'P-Parametri'!$C$6*(($A11*(1-'P-Parametri'!$B$22))+'1-Input'!$B$24),IF((($A11*(1-'P-Parametri'!$B$22))+'1-Input'!$B$24)&lt;='P-Parametri'!$B$7,'P-Parametri'!$B$9+'P-Parametri'!$C$7*((($A11*(1-'P-Parametri'!$B$22))+'1-Input'!$B$24)-'P-Parametri'!$B$6),'P-Parametri'!$B$10+'P-Parametri'!$C$8*((($A11*(1-'P-Parametri'!$B$22))+'1-Input'!$B$24)-'P-Parametri'!$B$7))))&gt;(MAX(IF((($A11*(1-'P-Parametri'!$B$22))+'1-Input'!$B$24)&lt;='P-Parametri'!$C$12,'P-Parametri'!$B$12,IF((($A11*(1-'P-Parametri'!$B$22))+'1-Input'!$B$24)&lt;='P-Parametri'!$B$6,'P-Parametri'!$B$13+'P-Parametri'!$C$13*('P-Parametri'!$B$6-(($A11*(1-'P-Parametri'!$B$22))+'1-Input'!$B$24))/'P-Parametri'!$D$13,IF((($A11*(1-'P-Parametri'!$B$22))+'1-Input'!$B$24)&lt;='P-Parametri'!$B$7,'P-Parametri'!$B$14*('P-Parametri'!$B$7-(($A11*(1-'P-Parametri'!$B$22))+'1-Input'!$B$24))/'P-Parametri'!$C$14,0))),IF((($A11*(1-'P-Parametri'!$B$22))+'1-Input'!$B$24)&lt;='P-Parametri'!$C$15,'P-Parametri'!$B$15,IF((($A11*(1-'P-Parametri'!$B$22))+'1-Input'!$B$24)&lt;='P-Parametri'!$B$6,'P-Parametri'!$B$16+'P-Parametri'!$C$16*('P-Parametri'!$B$6-(($A11*(1-'P-Parametri'!$B$22))+'1-Input'!$B$24))/'P-Parametri'!$D$16,IF((($A11*(1-'P-Parametri'!$B$22))+'1-Input'!$B$24)&lt;='P-Parametri'!$B$7,'P-Parametri'!$B$17*('P-Parametri'!$B$7-(($A11*(1-'P-Parametri'!$B$22))+'1-Input'!$B$24))/'P-Parametri'!$C$17,0)))))-'P-Parametri'!$D$18),'P-Parametri'!$B$18,0))+(IF(($A11*(1-'P-Parametri'!$B$22))&gt;0,IF((($A11*(1-'P-Parametri'!$B$22))+'1-Input'!$B$24)&gt;'P-Parametri'!$D$20,0,IF((($A11*(1-'P-Parametri'!$B$22))+'1-Input'!$B$24)&lt;='P-Parametri'!$B$20,'P-Parametri'!$B$19*($A11*(1-'P-Parametri'!$B$22)),IF((($A11*(1-'P-Parametri'!$B$22))+'1-Input'!$B$24)&lt;='P-Parametri'!$C$20,'P-Parametri'!$C$19*($A11*(1-'P-Parametri'!$B$22)),'P-Parametri'!$D$19*($A11*(1-'P-Parametri'!$B$22))))),0))-'6-Fisco'!$C$5</f>
        <v>10904.341748251753</v>
      </c>
      <c r="N11" s="13">
        <f t="shared" si="3"/>
        <v>0.72695611655011683</v>
      </c>
    </row>
    <row r="12" spans="1:14">
      <c r="A12" s="7">
        <v>18000</v>
      </c>
      <c r="B12" s="10">
        <f>$A12*'P-Parametri'!$B$22</f>
        <v>1654.1999999999998</v>
      </c>
      <c r="C12" s="10">
        <f>($A12*(1-'P-Parametri'!$B$22))</f>
        <v>16345.800000000001</v>
      </c>
      <c r="D12" s="10">
        <f>IF($C12&lt;='P-Parametri'!$B$6,'P-Parametri'!$C$6*$C12,IF($C12&lt;='P-Parametri'!$B$7,'P-Parametri'!$B$9+'P-Parametri'!$C$7*($C12-'P-Parametri'!$B$6),'P-Parametri'!$B$10+'P-Parametri'!$C$8*($C12-'P-Parametri'!$B$7)))</f>
        <v>3759.5340000000006</v>
      </c>
      <c r="E12" s="10">
        <f>IF($C12&lt;='P-Parametri'!$C$12,'P-Parametri'!$B$12,IF($C12&lt;='P-Parametri'!$B$6,'P-Parametri'!$B$13+'P-Parametri'!$C$13*('P-Parametri'!$B$6-$C12)/'P-Parametri'!$D$13,IF($C12&lt;='P-Parametri'!$B$7,'P-Parametri'!$B$14*('P-Parametri'!$B$7-$C12)/'P-Parametri'!$C$14,0)))</f>
        <v>2976.8075384615386</v>
      </c>
      <c r="F12" s="10">
        <f>IF($C12&lt;='P-Parametri'!$C$21,0,IF($C12&lt;='P-Parametri'!$D$21,'P-Parametri'!$B$21,IF($C12&lt;'P-Parametri'!$E$21,'P-Parametri'!$B$21*('P-Parametri'!$E$21-$C12)/('P-Parametri'!$E$21-'P-Parametri'!$D$21),0)))</f>
        <v>0</v>
      </c>
      <c r="G12" s="10">
        <f t="shared" si="0"/>
        <v>782.72646153846199</v>
      </c>
      <c r="H12" s="10">
        <f>IF(G12&gt;0,'P-Parametri'!$B$11*C12,0)</f>
        <v>326.91600000000005</v>
      </c>
      <c r="I12" s="10">
        <f>IF(AND(C12&lt;='P-Parametri'!$C$18,D12&gt;E12-'P-Parametri'!$D$18),'P-Parametri'!$B$18,0)</f>
        <v>0</v>
      </c>
      <c r="J12" s="10">
        <f>IF($C12&gt;'P-Parametri'!$D$20,0,IF($C12&lt;='P-Parametri'!$B$20,'P-Parametri'!$B$19*$C12,IF($C12&lt;='P-Parametri'!$C$20,'P-Parametri'!$C$19*$C12,'P-Parametri'!$D$19*$C12)))</f>
        <v>784.59840000000008</v>
      </c>
      <c r="K12" s="10">
        <f t="shared" si="1"/>
        <v>16020.755938461542</v>
      </c>
      <c r="L12" s="13">
        <f t="shared" si="2"/>
        <v>0.89004199658119676</v>
      </c>
      <c r="M12" s="10">
        <f>(($A12*(1-'P-Parametri'!$B$22))+'1-Input'!$B$24)-(MAX(0,(IF((($A12*(1-'P-Parametri'!$B$22))+'1-Input'!$B$24)&lt;='P-Parametri'!$B$6,'P-Parametri'!$C$6*(($A12*(1-'P-Parametri'!$B$22))+'1-Input'!$B$24),IF((($A12*(1-'P-Parametri'!$B$22))+'1-Input'!$B$24)&lt;='P-Parametri'!$B$7,'P-Parametri'!$B$9+'P-Parametri'!$C$7*((($A12*(1-'P-Parametri'!$B$22))+'1-Input'!$B$24)-'P-Parametri'!$B$6),'P-Parametri'!$B$10+'P-Parametri'!$C$8*((($A12*(1-'P-Parametri'!$B$22))+'1-Input'!$B$24)-'P-Parametri'!$B$7))))-(MAX(IF((($A12*(1-'P-Parametri'!$B$22))+'1-Input'!$B$24)&lt;='P-Parametri'!$C$12,'P-Parametri'!$B$12,IF((($A12*(1-'P-Parametri'!$B$22))+'1-Input'!$B$24)&lt;='P-Parametri'!$B$6,'P-Parametri'!$B$13+'P-Parametri'!$C$13*('P-Parametri'!$B$6-(($A12*(1-'P-Parametri'!$B$22))+'1-Input'!$B$24))/'P-Parametri'!$D$13,IF((($A12*(1-'P-Parametri'!$B$22))+'1-Input'!$B$24)&lt;='P-Parametri'!$B$7,'P-Parametri'!$B$14*('P-Parametri'!$B$7-(($A12*(1-'P-Parametri'!$B$22))+'1-Input'!$B$24))/'P-Parametri'!$C$14,0))),IF((($A12*(1-'P-Parametri'!$B$22))+'1-Input'!$B$24)&lt;='P-Parametri'!$C$15,'P-Parametri'!$B$15,IF((($A12*(1-'P-Parametri'!$B$22))+'1-Input'!$B$24)&lt;='P-Parametri'!$B$6,'P-Parametri'!$B$16+'P-Parametri'!$C$16*('P-Parametri'!$B$6-(($A12*(1-'P-Parametri'!$B$22))+'1-Input'!$B$24))/'P-Parametri'!$D$16,IF((($A12*(1-'P-Parametri'!$B$22))+'1-Input'!$B$24)&lt;='P-Parametri'!$B$7,'P-Parametri'!$B$17*('P-Parametri'!$B$7-(($A12*(1-'P-Parametri'!$B$22))+'1-Input'!$B$24))/'P-Parametri'!$C$17,0)))))-(IF(($A12*(1-'P-Parametri'!$B$22))&gt;0,IF((($A12*(1-'P-Parametri'!$B$22))+'1-Input'!$B$24)&lt;='P-Parametri'!$C$21,0,IF((($A12*(1-'P-Parametri'!$B$22))+'1-Input'!$B$24)&lt;='P-Parametri'!$D$21,'P-Parametri'!$B$21,IF((($A12*(1-'P-Parametri'!$B$22))+'1-Input'!$B$24)&lt;'P-Parametri'!$E$21,'P-Parametri'!$B$21*('P-Parametri'!$E$21-(($A12*(1-'P-Parametri'!$B$22))+'1-Input'!$B$24))/('P-Parametri'!$E$21-'P-Parametri'!$D$21),0))),0))))-(IF(MAX(0,(IF((($A12*(1-'P-Parametri'!$B$22))+'1-Input'!$B$24)&lt;='P-Parametri'!$B$6,'P-Parametri'!$C$6*(($A12*(1-'P-Parametri'!$B$22))+'1-Input'!$B$24),IF((($A12*(1-'P-Parametri'!$B$22))+'1-Input'!$B$24)&lt;='P-Parametri'!$B$7,'P-Parametri'!$B$9+'P-Parametri'!$C$7*((($A12*(1-'P-Parametri'!$B$22))+'1-Input'!$B$24)-'P-Parametri'!$B$6),'P-Parametri'!$B$10+'P-Parametri'!$C$8*((($A12*(1-'P-Parametri'!$B$22))+'1-Input'!$B$24)-'P-Parametri'!$B$7))))-(MAX(IF((($A12*(1-'P-Parametri'!$B$22))+'1-Input'!$B$24)&lt;='P-Parametri'!$C$12,'P-Parametri'!$B$12,IF((($A12*(1-'P-Parametri'!$B$22))+'1-Input'!$B$24)&lt;='P-Parametri'!$B$6,'P-Parametri'!$B$13+'P-Parametri'!$C$13*('P-Parametri'!$B$6-(($A12*(1-'P-Parametri'!$B$22))+'1-Input'!$B$24))/'P-Parametri'!$D$13,IF((($A12*(1-'P-Parametri'!$B$22))+'1-Input'!$B$24)&lt;='P-Parametri'!$B$7,'P-Parametri'!$B$14*('P-Parametri'!$B$7-(($A12*(1-'P-Parametri'!$B$22))+'1-Input'!$B$24))/'P-Parametri'!$C$14,0))),IF((($A12*(1-'P-Parametri'!$B$22))+'1-Input'!$B$24)&lt;='P-Parametri'!$C$15,'P-Parametri'!$B$15,IF((($A12*(1-'P-Parametri'!$B$22))+'1-Input'!$B$24)&lt;='P-Parametri'!$B$6,'P-Parametri'!$B$16+'P-Parametri'!$C$16*('P-Parametri'!$B$6-(($A12*(1-'P-Parametri'!$B$22))+'1-Input'!$B$24))/'P-Parametri'!$D$16,IF((($A12*(1-'P-Parametri'!$B$22))+'1-Input'!$B$24)&lt;='P-Parametri'!$B$7,'P-Parametri'!$B$17*('P-Parametri'!$B$7-(($A12*(1-'P-Parametri'!$B$22))+'1-Input'!$B$24))/'P-Parametri'!$C$17,0)))))-(IF(($A12*(1-'P-Parametri'!$B$22))&gt;0,IF((($A12*(1-'P-Parametri'!$B$22))+'1-Input'!$B$24)&lt;='P-Parametri'!$C$21,0,IF((($A12*(1-'P-Parametri'!$B$22))+'1-Input'!$B$24)&lt;='P-Parametri'!$D$21,'P-Parametri'!$B$21,IF((($A12*(1-'P-Parametri'!$B$22))+'1-Input'!$B$24)&lt;'P-Parametri'!$E$21,'P-Parametri'!$B$21*('P-Parametri'!$E$21-(($A12*(1-'P-Parametri'!$B$22))+'1-Input'!$B$24))/('P-Parametri'!$E$21-'P-Parametri'!$D$21),0))),0)))&gt;0,'P-Parametri'!$B$11*(($A12*(1-'P-Parametri'!$B$22))+'1-Input'!$B$24),0))+(IF(AND((($A12*(1-'P-Parametri'!$B$22))+'1-Input'!$B$24)&lt;='P-Parametri'!$C$18,(IF((($A12*(1-'P-Parametri'!$B$22))+'1-Input'!$B$24)&lt;='P-Parametri'!$B$6,'P-Parametri'!$C$6*(($A12*(1-'P-Parametri'!$B$22))+'1-Input'!$B$24),IF((($A12*(1-'P-Parametri'!$B$22))+'1-Input'!$B$24)&lt;='P-Parametri'!$B$7,'P-Parametri'!$B$9+'P-Parametri'!$C$7*((($A12*(1-'P-Parametri'!$B$22))+'1-Input'!$B$24)-'P-Parametri'!$B$6),'P-Parametri'!$B$10+'P-Parametri'!$C$8*((($A12*(1-'P-Parametri'!$B$22))+'1-Input'!$B$24)-'P-Parametri'!$B$7))))&gt;(MAX(IF((($A12*(1-'P-Parametri'!$B$22))+'1-Input'!$B$24)&lt;='P-Parametri'!$C$12,'P-Parametri'!$B$12,IF((($A12*(1-'P-Parametri'!$B$22))+'1-Input'!$B$24)&lt;='P-Parametri'!$B$6,'P-Parametri'!$B$13+'P-Parametri'!$C$13*('P-Parametri'!$B$6-(($A12*(1-'P-Parametri'!$B$22))+'1-Input'!$B$24))/'P-Parametri'!$D$13,IF((($A12*(1-'P-Parametri'!$B$22))+'1-Input'!$B$24)&lt;='P-Parametri'!$B$7,'P-Parametri'!$B$14*('P-Parametri'!$B$7-(($A12*(1-'P-Parametri'!$B$22))+'1-Input'!$B$24))/'P-Parametri'!$C$14,0))),IF((($A12*(1-'P-Parametri'!$B$22))+'1-Input'!$B$24)&lt;='P-Parametri'!$C$15,'P-Parametri'!$B$15,IF((($A12*(1-'P-Parametri'!$B$22))+'1-Input'!$B$24)&lt;='P-Parametri'!$B$6,'P-Parametri'!$B$16+'P-Parametri'!$C$16*('P-Parametri'!$B$6-(($A12*(1-'P-Parametri'!$B$22))+'1-Input'!$B$24))/'P-Parametri'!$D$16,IF((($A12*(1-'P-Parametri'!$B$22))+'1-Input'!$B$24)&lt;='P-Parametri'!$B$7,'P-Parametri'!$B$17*('P-Parametri'!$B$7-(($A12*(1-'P-Parametri'!$B$22))+'1-Input'!$B$24))/'P-Parametri'!$C$17,0)))))-'P-Parametri'!$D$18),'P-Parametri'!$B$18,0))+(IF(($A12*(1-'P-Parametri'!$B$22))&gt;0,IF((($A12*(1-'P-Parametri'!$B$22))+'1-Input'!$B$24)&gt;'P-Parametri'!$D$20,0,IF((($A12*(1-'P-Parametri'!$B$22))+'1-Input'!$B$24)&lt;='P-Parametri'!$B$20,'P-Parametri'!$B$19*($A12*(1-'P-Parametri'!$B$22)),IF((($A12*(1-'P-Parametri'!$B$22))+'1-Input'!$B$24)&lt;='P-Parametri'!$C$20,'P-Parametri'!$C$19*($A12*(1-'P-Parametri'!$B$22)),'P-Parametri'!$D$19*($A12*(1-'P-Parametri'!$B$22))))),0))-'6-Fisco'!$C$5</f>
        <v>12098.080475524477</v>
      </c>
      <c r="N12" s="13">
        <f t="shared" si="3"/>
        <v>0.67211558197358201</v>
      </c>
    </row>
    <row r="13" spans="1:14">
      <c r="A13" s="7">
        <v>20000</v>
      </c>
      <c r="B13" s="10">
        <f>$A13*'P-Parametri'!$B$22</f>
        <v>1838</v>
      </c>
      <c r="C13" s="10">
        <f>($A13*(1-'P-Parametri'!$B$22))</f>
        <v>18162</v>
      </c>
      <c r="D13" s="10">
        <f>IF($C13&lt;='P-Parametri'!$B$6,'P-Parametri'!$C$6*$C13,IF($C13&lt;='P-Parametri'!$B$7,'P-Parametri'!$B$9+'P-Parametri'!$C$7*($C13-'P-Parametri'!$B$6),'P-Parametri'!$B$10+'P-Parametri'!$C$8*($C13-'P-Parametri'!$B$7)))</f>
        <v>4177.26</v>
      </c>
      <c r="E13" s="10">
        <f>IF($C13&lt;='P-Parametri'!$C$12,'P-Parametri'!$B$12,IF($C13&lt;='P-Parametri'!$B$6,'P-Parametri'!$B$13+'P-Parametri'!$C$13*('P-Parametri'!$B$6-$C13)/'P-Parametri'!$D$13,IF($C13&lt;='P-Parametri'!$B$7,'P-Parametri'!$B$14*('P-Parametri'!$B$7-$C13)/'P-Parametri'!$C$14,0)))</f>
        <v>2810.5553846153844</v>
      </c>
      <c r="F13" s="10">
        <f>IF($C13&lt;='P-Parametri'!$C$21,0,IF($C13&lt;='P-Parametri'!$D$21,'P-Parametri'!$B$21,IF($C13&lt;'P-Parametri'!$E$21,'P-Parametri'!$B$21*('P-Parametri'!$E$21-$C13)/('P-Parametri'!$E$21-'P-Parametri'!$D$21),0)))</f>
        <v>0</v>
      </c>
      <c r="G13" s="10">
        <f t="shared" si="0"/>
        <v>1366.7046153846159</v>
      </c>
      <c r="H13" s="10">
        <f>IF(G13&gt;0,'P-Parametri'!$B$11*C13,0)</f>
        <v>363.24</v>
      </c>
      <c r="I13" s="10">
        <f>IF(AND(C13&lt;='P-Parametri'!$C$18,D13&gt;E13-'P-Parametri'!$D$18),'P-Parametri'!$B$18,0)</f>
        <v>0</v>
      </c>
      <c r="J13" s="10">
        <f>IF($C13&gt;'P-Parametri'!$D$20,0,IF($C13&lt;='P-Parametri'!$B$20,'P-Parametri'!$B$19*$C13,IF($C13&lt;='P-Parametri'!$C$20,'P-Parametri'!$C$19*$C13,'P-Parametri'!$D$19*$C13)))</f>
        <v>871.77600000000007</v>
      </c>
      <c r="K13" s="10">
        <f t="shared" si="1"/>
        <v>17303.831384615383</v>
      </c>
      <c r="L13" s="13">
        <f t="shared" si="2"/>
        <v>0.86519156923076912</v>
      </c>
      <c r="M13" s="10">
        <f>(($A13*(1-'P-Parametri'!$B$22))+'1-Input'!$B$24)-(MAX(0,(IF((($A13*(1-'P-Parametri'!$B$22))+'1-Input'!$B$24)&lt;='P-Parametri'!$B$6,'P-Parametri'!$C$6*(($A13*(1-'P-Parametri'!$B$22))+'1-Input'!$B$24),IF((($A13*(1-'P-Parametri'!$B$22))+'1-Input'!$B$24)&lt;='P-Parametri'!$B$7,'P-Parametri'!$B$9+'P-Parametri'!$C$7*((($A13*(1-'P-Parametri'!$B$22))+'1-Input'!$B$24)-'P-Parametri'!$B$6),'P-Parametri'!$B$10+'P-Parametri'!$C$8*((($A13*(1-'P-Parametri'!$B$22))+'1-Input'!$B$24)-'P-Parametri'!$B$7))))-(MAX(IF((($A13*(1-'P-Parametri'!$B$22))+'1-Input'!$B$24)&lt;='P-Parametri'!$C$12,'P-Parametri'!$B$12,IF((($A13*(1-'P-Parametri'!$B$22))+'1-Input'!$B$24)&lt;='P-Parametri'!$B$6,'P-Parametri'!$B$13+'P-Parametri'!$C$13*('P-Parametri'!$B$6-(($A13*(1-'P-Parametri'!$B$22))+'1-Input'!$B$24))/'P-Parametri'!$D$13,IF((($A13*(1-'P-Parametri'!$B$22))+'1-Input'!$B$24)&lt;='P-Parametri'!$B$7,'P-Parametri'!$B$14*('P-Parametri'!$B$7-(($A13*(1-'P-Parametri'!$B$22))+'1-Input'!$B$24))/'P-Parametri'!$C$14,0))),IF((($A13*(1-'P-Parametri'!$B$22))+'1-Input'!$B$24)&lt;='P-Parametri'!$C$15,'P-Parametri'!$B$15,IF((($A13*(1-'P-Parametri'!$B$22))+'1-Input'!$B$24)&lt;='P-Parametri'!$B$6,'P-Parametri'!$B$16+'P-Parametri'!$C$16*('P-Parametri'!$B$6-(($A13*(1-'P-Parametri'!$B$22))+'1-Input'!$B$24))/'P-Parametri'!$D$16,IF((($A13*(1-'P-Parametri'!$B$22))+'1-Input'!$B$24)&lt;='P-Parametri'!$B$7,'P-Parametri'!$B$17*('P-Parametri'!$B$7-(($A13*(1-'P-Parametri'!$B$22))+'1-Input'!$B$24))/'P-Parametri'!$C$17,0)))))-(IF(($A13*(1-'P-Parametri'!$B$22))&gt;0,IF((($A13*(1-'P-Parametri'!$B$22))+'1-Input'!$B$24)&lt;='P-Parametri'!$C$21,0,IF((($A13*(1-'P-Parametri'!$B$22))+'1-Input'!$B$24)&lt;='P-Parametri'!$D$21,'P-Parametri'!$B$21,IF((($A13*(1-'P-Parametri'!$B$22))+'1-Input'!$B$24)&lt;'P-Parametri'!$E$21,'P-Parametri'!$B$21*('P-Parametri'!$E$21-(($A13*(1-'P-Parametri'!$B$22))+'1-Input'!$B$24))/('P-Parametri'!$E$21-'P-Parametri'!$D$21),0))),0))))-(IF(MAX(0,(IF((($A13*(1-'P-Parametri'!$B$22))+'1-Input'!$B$24)&lt;='P-Parametri'!$B$6,'P-Parametri'!$C$6*(($A13*(1-'P-Parametri'!$B$22))+'1-Input'!$B$24),IF((($A13*(1-'P-Parametri'!$B$22))+'1-Input'!$B$24)&lt;='P-Parametri'!$B$7,'P-Parametri'!$B$9+'P-Parametri'!$C$7*((($A13*(1-'P-Parametri'!$B$22))+'1-Input'!$B$24)-'P-Parametri'!$B$6),'P-Parametri'!$B$10+'P-Parametri'!$C$8*((($A13*(1-'P-Parametri'!$B$22))+'1-Input'!$B$24)-'P-Parametri'!$B$7))))-(MAX(IF((($A13*(1-'P-Parametri'!$B$22))+'1-Input'!$B$24)&lt;='P-Parametri'!$C$12,'P-Parametri'!$B$12,IF((($A13*(1-'P-Parametri'!$B$22))+'1-Input'!$B$24)&lt;='P-Parametri'!$B$6,'P-Parametri'!$B$13+'P-Parametri'!$C$13*('P-Parametri'!$B$6-(($A13*(1-'P-Parametri'!$B$22))+'1-Input'!$B$24))/'P-Parametri'!$D$13,IF((($A13*(1-'P-Parametri'!$B$22))+'1-Input'!$B$24)&lt;='P-Parametri'!$B$7,'P-Parametri'!$B$14*('P-Parametri'!$B$7-(($A13*(1-'P-Parametri'!$B$22))+'1-Input'!$B$24))/'P-Parametri'!$C$14,0))),IF((($A13*(1-'P-Parametri'!$B$22))+'1-Input'!$B$24)&lt;='P-Parametri'!$C$15,'P-Parametri'!$B$15,IF((($A13*(1-'P-Parametri'!$B$22))+'1-Input'!$B$24)&lt;='P-Parametri'!$B$6,'P-Parametri'!$B$16+'P-Parametri'!$C$16*('P-Parametri'!$B$6-(($A13*(1-'P-Parametri'!$B$22))+'1-Input'!$B$24))/'P-Parametri'!$D$16,IF((($A13*(1-'P-Parametri'!$B$22))+'1-Input'!$B$24)&lt;='P-Parametri'!$B$7,'P-Parametri'!$B$17*('P-Parametri'!$B$7-(($A13*(1-'P-Parametri'!$B$22))+'1-Input'!$B$24))/'P-Parametri'!$C$17,0)))))-(IF(($A13*(1-'P-Parametri'!$B$22))&gt;0,IF((($A13*(1-'P-Parametri'!$B$22))+'1-Input'!$B$24)&lt;='P-Parametri'!$C$21,0,IF((($A13*(1-'P-Parametri'!$B$22))+'1-Input'!$B$24)&lt;='P-Parametri'!$D$21,'P-Parametri'!$B$21,IF((($A13*(1-'P-Parametri'!$B$22))+'1-Input'!$B$24)&lt;'P-Parametri'!$E$21,'P-Parametri'!$B$21*('P-Parametri'!$E$21-(($A13*(1-'P-Parametri'!$B$22))+'1-Input'!$B$24))/('P-Parametri'!$E$21-'P-Parametri'!$D$21),0))),0)))&gt;0,'P-Parametri'!$B$11*(($A13*(1-'P-Parametri'!$B$22))+'1-Input'!$B$24),0))+(IF(AND((($A13*(1-'P-Parametri'!$B$22))+'1-Input'!$B$24)&lt;='P-Parametri'!$C$18,(IF((($A13*(1-'P-Parametri'!$B$22))+'1-Input'!$B$24)&lt;='P-Parametri'!$B$6,'P-Parametri'!$C$6*(($A13*(1-'P-Parametri'!$B$22))+'1-Input'!$B$24),IF((($A13*(1-'P-Parametri'!$B$22))+'1-Input'!$B$24)&lt;='P-Parametri'!$B$7,'P-Parametri'!$B$9+'P-Parametri'!$C$7*((($A13*(1-'P-Parametri'!$B$22))+'1-Input'!$B$24)-'P-Parametri'!$B$6),'P-Parametri'!$B$10+'P-Parametri'!$C$8*((($A13*(1-'P-Parametri'!$B$22))+'1-Input'!$B$24)-'P-Parametri'!$B$7))))&gt;(MAX(IF((($A13*(1-'P-Parametri'!$B$22))+'1-Input'!$B$24)&lt;='P-Parametri'!$C$12,'P-Parametri'!$B$12,IF((($A13*(1-'P-Parametri'!$B$22))+'1-Input'!$B$24)&lt;='P-Parametri'!$B$6,'P-Parametri'!$B$13+'P-Parametri'!$C$13*('P-Parametri'!$B$6-(($A13*(1-'P-Parametri'!$B$22))+'1-Input'!$B$24))/'P-Parametri'!$D$13,IF((($A13*(1-'P-Parametri'!$B$22))+'1-Input'!$B$24)&lt;='P-Parametri'!$B$7,'P-Parametri'!$B$14*('P-Parametri'!$B$7-(($A13*(1-'P-Parametri'!$B$22))+'1-Input'!$B$24))/'P-Parametri'!$C$14,0))),IF((($A13*(1-'P-Parametri'!$B$22))+'1-Input'!$B$24)&lt;='P-Parametri'!$C$15,'P-Parametri'!$B$15,IF((($A13*(1-'P-Parametri'!$B$22))+'1-Input'!$B$24)&lt;='P-Parametri'!$B$6,'P-Parametri'!$B$16+'P-Parametri'!$C$16*('P-Parametri'!$B$6-(($A13*(1-'P-Parametri'!$B$22))+'1-Input'!$B$24))/'P-Parametri'!$D$16,IF((($A13*(1-'P-Parametri'!$B$22))+'1-Input'!$B$24)&lt;='P-Parametri'!$B$7,'P-Parametri'!$B$17*('P-Parametri'!$B$7-(($A13*(1-'P-Parametri'!$B$22))+'1-Input'!$B$24))/'P-Parametri'!$C$17,0)))))-'P-Parametri'!$D$18),'P-Parametri'!$B$18,0))+(IF(($A13*(1-'P-Parametri'!$B$22))&gt;0,IF((($A13*(1-'P-Parametri'!$B$22))+'1-Input'!$B$24)&gt;'P-Parametri'!$D$20,0,IF((($A13*(1-'P-Parametri'!$B$22))+'1-Input'!$B$24)&lt;='P-Parametri'!$B$20,'P-Parametri'!$B$19*($A13*(1-'P-Parametri'!$B$22)),IF((($A13*(1-'P-Parametri'!$B$22))+'1-Input'!$B$24)&lt;='P-Parametri'!$C$20,'P-Parametri'!$C$19*($A13*(1-'P-Parametri'!$B$22)),'P-Parametri'!$D$19*($A13*(1-'P-Parametri'!$B$22))))),0))-'6-Fisco'!$C$5</f>
        <v>12893.906293706294</v>
      </c>
      <c r="N13" s="13">
        <f t="shared" si="3"/>
        <v>0.64469531468531471</v>
      </c>
    </row>
    <row r="14" spans="1:14" ht="30" customHeight="1">
      <c r="A14" s="26" t="s">
        <v>265</v>
      </c>
      <c r="B14" s="23"/>
      <c r="C14" s="23"/>
      <c r="D14" s="23"/>
      <c r="E14" s="23"/>
      <c r="F14" s="23"/>
      <c r="G14" s="23"/>
      <c r="H14" s="23"/>
      <c r="I14" s="23"/>
      <c r="J14" s="23"/>
      <c r="K14" s="23"/>
      <c r="L14" s="23"/>
      <c r="M14" s="23"/>
    </row>
    <row r="20" spans="1:8">
      <c r="A20" s="25" t="s">
        <v>266</v>
      </c>
      <c r="B20" s="23"/>
      <c r="C20" s="23"/>
      <c r="D20" s="23"/>
      <c r="E20" s="23"/>
      <c r="F20" s="23"/>
      <c r="G20" s="23"/>
      <c r="H20" s="23"/>
    </row>
    <row r="21" spans="1:8" ht="30" customHeight="1">
      <c r="A21" s="26" t="s">
        <v>267</v>
      </c>
      <c r="B21" s="23"/>
      <c r="C21" s="23"/>
      <c r="D21" s="23"/>
      <c r="E21" s="23"/>
      <c r="F21" s="23"/>
      <c r="G21" s="23"/>
      <c r="H21" s="23"/>
    </row>
    <row r="22" spans="1:8">
      <c r="A22" s="5" t="s">
        <v>268</v>
      </c>
      <c r="B22" s="19">
        <f>5000</f>
        <v>5000</v>
      </c>
      <c r="C22" s="19">
        <f>7000</f>
        <v>7000</v>
      </c>
      <c r="D22" s="10">
        <f>IFERROR(C22-C23*(C22-B22)/(C23-B23),C22)</f>
        <v>6104.8270942995368</v>
      </c>
      <c r="E22" s="10">
        <f>IFERROR(D22-D23*(D22-C22)/(D23-C23),D22)</f>
        <v>6104.8270942995368</v>
      </c>
      <c r="F22" s="10">
        <f>IFERROR(E22-E23*(E22-D22)/(E23-D23),E22)</f>
        <v>6104.8270942995368</v>
      </c>
      <c r="G22" s="10">
        <f>IFERROR(F22-F23*(F22-E22)/(F23-E23),F22)</f>
        <v>6104.8270942995368</v>
      </c>
    </row>
    <row r="23" spans="1:8">
      <c r="A23" s="5" t="s">
        <v>269</v>
      </c>
      <c r="B23" s="10">
        <f>((B22*(1-'P-Parametri'!$B$22))+'1-Input'!$B$24)-(MAX(0,(IF(((B22*(1-'P-Parametri'!$B$22))+'1-Input'!$B$24)&lt;='P-Parametri'!$B$6,'P-Parametri'!$C$6*((B22*(1-'P-Parametri'!$B$22))+'1-Input'!$B$24),IF(((B22*(1-'P-Parametri'!$B$22))+'1-Input'!$B$24)&lt;='P-Parametri'!$B$7,'P-Parametri'!$B$9+'P-Parametri'!$C$7*(((B22*(1-'P-Parametri'!$B$22))+'1-Input'!$B$24)-'P-Parametri'!$B$6),'P-Parametri'!$B$10+'P-Parametri'!$C$8*(((B22*(1-'P-Parametri'!$B$22))+'1-Input'!$B$24)-'P-Parametri'!$B$7))))-(MAX(IF(((B22*(1-'P-Parametri'!$B$22))+'1-Input'!$B$24)&lt;='P-Parametri'!$C$12,'P-Parametri'!$B$12,IF(((B22*(1-'P-Parametri'!$B$22))+'1-Input'!$B$24)&lt;='P-Parametri'!$B$6,'P-Parametri'!$B$13+'P-Parametri'!$C$13*('P-Parametri'!$B$6-((B22*(1-'P-Parametri'!$B$22))+'1-Input'!$B$24))/'P-Parametri'!$D$13,IF(((B22*(1-'P-Parametri'!$B$22))+'1-Input'!$B$24)&lt;='P-Parametri'!$B$7,'P-Parametri'!$B$14*('P-Parametri'!$B$7-((B22*(1-'P-Parametri'!$B$22))+'1-Input'!$B$24))/'P-Parametri'!$C$14,0))),IF(((B22*(1-'P-Parametri'!$B$22))+'1-Input'!$B$24)&lt;='P-Parametri'!$C$15,'P-Parametri'!$B$15,IF(((B22*(1-'P-Parametri'!$B$22))+'1-Input'!$B$24)&lt;='P-Parametri'!$B$6,'P-Parametri'!$B$16+'P-Parametri'!$C$16*('P-Parametri'!$B$6-((B22*(1-'P-Parametri'!$B$22))+'1-Input'!$B$24))/'P-Parametri'!$D$16,IF(((B22*(1-'P-Parametri'!$B$22))+'1-Input'!$B$24)&lt;='P-Parametri'!$B$7,'P-Parametri'!$B$17*('P-Parametri'!$B$7-((B22*(1-'P-Parametri'!$B$22))+'1-Input'!$B$24))/'P-Parametri'!$C$17,0)))))-(IF((B22*(1-'P-Parametri'!$B$22))&gt;0,IF(((B22*(1-'P-Parametri'!$B$22))+'1-Input'!$B$24)&lt;='P-Parametri'!$C$21,0,IF(((B22*(1-'P-Parametri'!$B$22))+'1-Input'!$B$24)&lt;='P-Parametri'!$D$21,'P-Parametri'!$B$21,IF(((B22*(1-'P-Parametri'!$B$22))+'1-Input'!$B$24)&lt;'P-Parametri'!$E$21,'P-Parametri'!$B$21*('P-Parametri'!$E$21-((B22*(1-'P-Parametri'!$B$22))+'1-Input'!$B$24))/('P-Parametri'!$E$21-'P-Parametri'!$D$21),0))),0))))-(IF(MAX(0,(IF(((B22*(1-'P-Parametri'!$B$22))+'1-Input'!$B$24)&lt;='P-Parametri'!$B$6,'P-Parametri'!$C$6*((B22*(1-'P-Parametri'!$B$22))+'1-Input'!$B$24),IF(((B22*(1-'P-Parametri'!$B$22))+'1-Input'!$B$24)&lt;='P-Parametri'!$B$7,'P-Parametri'!$B$9+'P-Parametri'!$C$7*(((B22*(1-'P-Parametri'!$B$22))+'1-Input'!$B$24)-'P-Parametri'!$B$6),'P-Parametri'!$B$10+'P-Parametri'!$C$8*(((B22*(1-'P-Parametri'!$B$22))+'1-Input'!$B$24)-'P-Parametri'!$B$7))))-(MAX(IF(((B22*(1-'P-Parametri'!$B$22))+'1-Input'!$B$24)&lt;='P-Parametri'!$C$12,'P-Parametri'!$B$12,IF(((B22*(1-'P-Parametri'!$B$22))+'1-Input'!$B$24)&lt;='P-Parametri'!$B$6,'P-Parametri'!$B$13+'P-Parametri'!$C$13*('P-Parametri'!$B$6-((B22*(1-'P-Parametri'!$B$22))+'1-Input'!$B$24))/'P-Parametri'!$D$13,IF(((B22*(1-'P-Parametri'!$B$22))+'1-Input'!$B$24)&lt;='P-Parametri'!$B$7,'P-Parametri'!$B$14*('P-Parametri'!$B$7-((B22*(1-'P-Parametri'!$B$22))+'1-Input'!$B$24))/'P-Parametri'!$C$14,0))),IF(((B22*(1-'P-Parametri'!$B$22))+'1-Input'!$B$24)&lt;='P-Parametri'!$C$15,'P-Parametri'!$B$15,IF(((B22*(1-'P-Parametri'!$B$22))+'1-Input'!$B$24)&lt;='P-Parametri'!$B$6,'P-Parametri'!$B$16+'P-Parametri'!$C$16*('P-Parametri'!$B$6-((B22*(1-'P-Parametri'!$B$22))+'1-Input'!$B$24))/'P-Parametri'!$D$16,IF(((B22*(1-'P-Parametri'!$B$22))+'1-Input'!$B$24)&lt;='P-Parametri'!$B$7,'P-Parametri'!$B$17*('P-Parametri'!$B$7-((B22*(1-'P-Parametri'!$B$22))+'1-Input'!$B$24))/'P-Parametri'!$C$17,0)))))-(IF((B22*(1-'P-Parametri'!$B$22))&gt;0,IF(((B22*(1-'P-Parametri'!$B$22))+'1-Input'!$B$24)&lt;='P-Parametri'!$C$21,0,IF(((B22*(1-'P-Parametri'!$B$22))+'1-Input'!$B$24)&lt;='P-Parametri'!$D$21,'P-Parametri'!$B$21,IF(((B22*(1-'P-Parametri'!$B$22))+'1-Input'!$B$24)&lt;'P-Parametri'!$E$21,'P-Parametri'!$B$21*('P-Parametri'!$E$21-((B22*(1-'P-Parametri'!$B$22))+'1-Input'!$B$24))/('P-Parametri'!$E$21-'P-Parametri'!$D$21),0))),0)))&gt;0,'P-Parametri'!$B$11*((B22*(1-'P-Parametri'!$B$22))+'1-Input'!$B$24),0))+(IF(AND(((B22*(1-'P-Parametri'!$B$22))+'1-Input'!$B$24)&lt;='P-Parametri'!$C$18,(IF(((B22*(1-'P-Parametri'!$B$22))+'1-Input'!$B$24)&lt;='P-Parametri'!$B$6,'P-Parametri'!$C$6*((B22*(1-'P-Parametri'!$B$22))+'1-Input'!$B$24),IF(((B22*(1-'P-Parametri'!$B$22))+'1-Input'!$B$24)&lt;='P-Parametri'!$B$7,'P-Parametri'!$B$9+'P-Parametri'!$C$7*(((B22*(1-'P-Parametri'!$B$22))+'1-Input'!$B$24)-'P-Parametri'!$B$6),'P-Parametri'!$B$10+'P-Parametri'!$C$8*(((B22*(1-'P-Parametri'!$B$22))+'1-Input'!$B$24)-'P-Parametri'!$B$7))))&gt;(MAX(IF(((B22*(1-'P-Parametri'!$B$22))+'1-Input'!$B$24)&lt;='P-Parametri'!$C$12,'P-Parametri'!$B$12,IF(((B22*(1-'P-Parametri'!$B$22))+'1-Input'!$B$24)&lt;='P-Parametri'!$B$6,'P-Parametri'!$B$13+'P-Parametri'!$C$13*('P-Parametri'!$B$6-((B22*(1-'P-Parametri'!$B$22))+'1-Input'!$B$24))/'P-Parametri'!$D$13,IF(((B22*(1-'P-Parametri'!$B$22))+'1-Input'!$B$24)&lt;='P-Parametri'!$B$7,'P-Parametri'!$B$14*('P-Parametri'!$B$7-((B22*(1-'P-Parametri'!$B$22))+'1-Input'!$B$24))/'P-Parametri'!$C$14,0))),IF(((B22*(1-'P-Parametri'!$B$22))+'1-Input'!$B$24)&lt;='P-Parametri'!$C$15,'P-Parametri'!$B$15,IF(((B22*(1-'P-Parametri'!$B$22))+'1-Input'!$B$24)&lt;='P-Parametri'!$B$6,'P-Parametri'!$B$16+'P-Parametri'!$C$16*('P-Parametri'!$B$6-((B22*(1-'P-Parametri'!$B$22))+'1-Input'!$B$24))/'P-Parametri'!$D$16,IF(((B22*(1-'P-Parametri'!$B$22))+'1-Input'!$B$24)&lt;='P-Parametri'!$B$7,'P-Parametri'!$B$17*('P-Parametri'!$B$7-((B22*(1-'P-Parametri'!$B$22))+'1-Input'!$B$24))/'P-Parametri'!$C$17,0)))))-'P-Parametri'!$D$18),'P-Parametri'!$B$18,0))+(IF((B22*(1-'P-Parametri'!$B$22))&gt;0,IF(((B22*(1-'P-Parametri'!$B$22))+'1-Input'!$B$24)&gt;'P-Parametri'!$D$20,0,IF(((B22*(1-'P-Parametri'!$B$22))+'1-Input'!$B$24)&lt;='P-Parametri'!$B$20,'P-Parametri'!$B$19*(B22*(1-'P-Parametri'!$B$22)),IF(((B22*(1-'P-Parametri'!$B$22))+'1-Input'!$B$24)&lt;='P-Parametri'!$C$20,'P-Parametri'!$C$19*(B22*(1-'P-Parametri'!$B$22)),'P-Parametri'!$D$19*(B22*(1-'P-Parametri'!$B$22))))),0))-'6-Fisco'!$C$5-B22</f>
        <v>444.19692307692276</v>
      </c>
      <c r="C23" s="10">
        <f>((C22*(1-'P-Parametri'!$B$22))+'1-Input'!$B$24)-(MAX(0,(IF(((C22*(1-'P-Parametri'!$B$22))+'1-Input'!$B$24)&lt;='P-Parametri'!$B$6,'P-Parametri'!$C$6*((C22*(1-'P-Parametri'!$B$22))+'1-Input'!$B$24),IF(((C22*(1-'P-Parametri'!$B$22))+'1-Input'!$B$24)&lt;='P-Parametri'!$B$7,'P-Parametri'!$B$9+'P-Parametri'!$C$7*(((C22*(1-'P-Parametri'!$B$22))+'1-Input'!$B$24)-'P-Parametri'!$B$6),'P-Parametri'!$B$10+'P-Parametri'!$C$8*(((C22*(1-'P-Parametri'!$B$22))+'1-Input'!$B$24)-'P-Parametri'!$B$7))))-(MAX(IF(((C22*(1-'P-Parametri'!$B$22))+'1-Input'!$B$24)&lt;='P-Parametri'!$C$12,'P-Parametri'!$B$12,IF(((C22*(1-'P-Parametri'!$B$22))+'1-Input'!$B$24)&lt;='P-Parametri'!$B$6,'P-Parametri'!$B$13+'P-Parametri'!$C$13*('P-Parametri'!$B$6-((C22*(1-'P-Parametri'!$B$22))+'1-Input'!$B$24))/'P-Parametri'!$D$13,IF(((C22*(1-'P-Parametri'!$B$22))+'1-Input'!$B$24)&lt;='P-Parametri'!$B$7,'P-Parametri'!$B$14*('P-Parametri'!$B$7-((C22*(1-'P-Parametri'!$B$22))+'1-Input'!$B$24))/'P-Parametri'!$C$14,0))),IF(((C22*(1-'P-Parametri'!$B$22))+'1-Input'!$B$24)&lt;='P-Parametri'!$C$15,'P-Parametri'!$B$15,IF(((C22*(1-'P-Parametri'!$B$22))+'1-Input'!$B$24)&lt;='P-Parametri'!$B$6,'P-Parametri'!$B$16+'P-Parametri'!$C$16*('P-Parametri'!$B$6-((C22*(1-'P-Parametri'!$B$22))+'1-Input'!$B$24))/'P-Parametri'!$D$16,IF(((C22*(1-'P-Parametri'!$B$22))+'1-Input'!$B$24)&lt;='P-Parametri'!$B$7,'P-Parametri'!$B$17*('P-Parametri'!$B$7-((C22*(1-'P-Parametri'!$B$22))+'1-Input'!$B$24))/'P-Parametri'!$C$17,0)))))-(IF((C22*(1-'P-Parametri'!$B$22))&gt;0,IF(((C22*(1-'P-Parametri'!$B$22))+'1-Input'!$B$24)&lt;='P-Parametri'!$C$21,0,IF(((C22*(1-'P-Parametri'!$B$22))+'1-Input'!$B$24)&lt;='P-Parametri'!$D$21,'P-Parametri'!$B$21,IF(((C22*(1-'P-Parametri'!$B$22))+'1-Input'!$B$24)&lt;'P-Parametri'!$E$21,'P-Parametri'!$B$21*('P-Parametri'!$E$21-((C22*(1-'P-Parametri'!$B$22))+'1-Input'!$B$24))/('P-Parametri'!$E$21-'P-Parametri'!$D$21),0))),0))))-(IF(MAX(0,(IF(((C22*(1-'P-Parametri'!$B$22))+'1-Input'!$B$24)&lt;='P-Parametri'!$B$6,'P-Parametri'!$C$6*((C22*(1-'P-Parametri'!$B$22))+'1-Input'!$B$24),IF(((C22*(1-'P-Parametri'!$B$22))+'1-Input'!$B$24)&lt;='P-Parametri'!$B$7,'P-Parametri'!$B$9+'P-Parametri'!$C$7*(((C22*(1-'P-Parametri'!$B$22))+'1-Input'!$B$24)-'P-Parametri'!$B$6),'P-Parametri'!$B$10+'P-Parametri'!$C$8*(((C22*(1-'P-Parametri'!$B$22))+'1-Input'!$B$24)-'P-Parametri'!$B$7))))-(MAX(IF(((C22*(1-'P-Parametri'!$B$22))+'1-Input'!$B$24)&lt;='P-Parametri'!$C$12,'P-Parametri'!$B$12,IF(((C22*(1-'P-Parametri'!$B$22))+'1-Input'!$B$24)&lt;='P-Parametri'!$B$6,'P-Parametri'!$B$13+'P-Parametri'!$C$13*('P-Parametri'!$B$6-((C22*(1-'P-Parametri'!$B$22))+'1-Input'!$B$24))/'P-Parametri'!$D$13,IF(((C22*(1-'P-Parametri'!$B$22))+'1-Input'!$B$24)&lt;='P-Parametri'!$B$7,'P-Parametri'!$B$14*('P-Parametri'!$B$7-((C22*(1-'P-Parametri'!$B$22))+'1-Input'!$B$24))/'P-Parametri'!$C$14,0))),IF(((C22*(1-'P-Parametri'!$B$22))+'1-Input'!$B$24)&lt;='P-Parametri'!$C$15,'P-Parametri'!$B$15,IF(((C22*(1-'P-Parametri'!$B$22))+'1-Input'!$B$24)&lt;='P-Parametri'!$B$6,'P-Parametri'!$B$16+'P-Parametri'!$C$16*('P-Parametri'!$B$6-((C22*(1-'P-Parametri'!$B$22))+'1-Input'!$B$24))/'P-Parametri'!$D$16,IF(((C22*(1-'P-Parametri'!$B$22))+'1-Input'!$B$24)&lt;='P-Parametri'!$B$7,'P-Parametri'!$B$17*('P-Parametri'!$B$7-((C22*(1-'P-Parametri'!$B$22))+'1-Input'!$B$24))/'P-Parametri'!$C$17,0)))))-(IF((C22*(1-'P-Parametri'!$B$22))&gt;0,IF(((C22*(1-'P-Parametri'!$B$22))+'1-Input'!$B$24)&lt;='P-Parametri'!$C$21,0,IF(((C22*(1-'P-Parametri'!$B$22))+'1-Input'!$B$24)&lt;='P-Parametri'!$D$21,'P-Parametri'!$B$21,IF(((C22*(1-'P-Parametri'!$B$22))+'1-Input'!$B$24)&lt;'P-Parametri'!$E$21,'P-Parametri'!$B$21*('P-Parametri'!$E$21-((C22*(1-'P-Parametri'!$B$22))+'1-Input'!$B$24))/('P-Parametri'!$E$21-'P-Parametri'!$D$21),0))),0)))&gt;0,'P-Parametri'!$B$11*((C22*(1-'P-Parametri'!$B$22))+'1-Input'!$B$24),0))+(IF(AND(((C22*(1-'P-Parametri'!$B$22))+'1-Input'!$B$24)&lt;='P-Parametri'!$C$18,(IF(((C22*(1-'P-Parametri'!$B$22))+'1-Input'!$B$24)&lt;='P-Parametri'!$B$6,'P-Parametri'!$C$6*((C22*(1-'P-Parametri'!$B$22))+'1-Input'!$B$24),IF(((C22*(1-'P-Parametri'!$B$22))+'1-Input'!$B$24)&lt;='P-Parametri'!$B$7,'P-Parametri'!$B$9+'P-Parametri'!$C$7*(((C22*(1-'P-Parametri'!$B$22))+'1-Input'!$B$24)-'P-Parametri'!$B$6),'P-Parametri'!$B$10+'P-Parametri'!$C$8*(((C22*(1-'P-Parametri'!$B$22))+'1-Input'!$B$24)-'P-Parametri'!$B$7))))&gt;(MAX(IF(((C22*(1-'P-Parametri'!$B$22))+'1-Input'!$B$24)&lt;='P-Parametri'!$C$12,'P-Parametri'!$B$12,IF(((C22*(1-'P-Parametri'!$B$22))+'1-Input'!$B$24)&lt;='P-Parametri'!$B$6,'P-Parametri'!$B$13+'P-Parametri'!$C$13*('P-Parametri'!$B$6-((C22*(1-'P-Parametri'!$B$22))+'1-Input'!$B$24))/'P-Parametri'!$D$13,IF(((C22*(1-'P-Parametri'!$B$22))+'1-Input'!$B$24)&lt;='P-Parametri'!$B$7,'P-Parametri'!$B$14*('P-Parametri'!$B$7-((C22*(1-'P-Parametri'!$B$22))+'1-Input'!$B$24))/'P-Parametri'!$C$14,0))),IF(((C22*(1-'P-Parametri'!$B$22))+'1-Input'!$B$24)&lt;='P-Parametri'!$C$15,'P-Parametri'!$B$15,IF(((C22*(1-'P-Parametri'!$B$22))+'1-Input'!$B$24)&lt;='P-Parametri'!$B$6,'P-Parametri'!$B$16+'P-Parametri'!$C$16*('P-Parametri'!$B$6-((C22*(1-'P-Parametri'!$B$22))+'1-Input'!$B$24))/'P-Parametri'!$D$16,IF(((C22*(1-'P-Parametri'!$B$22))+'1-Input'!$B$24)&lt;='P-Parametri'!$B$7,'P-Parametri'!$B$17*('P-Parametri'!$B$7-((C22*(1-'P-Parametri'!$B$22))+'1-Input'!$B$24))/'P-Parametri'!$C$17,0)))))-'P-Parametri'!$D$18),'P-Parametri'!$B$18,0))+(IF((C22*(1-'P-Parametri'!$B$22))&gt;0,IF(((C22*(1-'P-Parametri'!$B$22))+'1-Input'!$B$24)&gt;'P-Parametri'!$D$20,0,IF(((C22*(1-'P-Parametri'!$B$22))+'1-Input'!$B$24)&lt;='P-Parametri'!$B$20,'P-Parametri'!$B$19*(C22*(1-'P-Parametri'!$B$22)),IF(((C22*(1-'P-Parametri'!$B$22))+'1-Input'!$B$24)&lt;='P-Parametri'!$C$20,'P-Parametri'!$C$19*(C22*(1-'P-Parametri'!$B$22)),'P-Parametri'!$D$19*(C22*(1-'P-Parametri'!$B$22))))),0))-'6-Fisco'!$C$5-C22</f>
        <v>-359.90523076923091</v>
      </c>
      <c r="D23" s="10">
        <f>((D22*(1-'P-Parametri'!$B$22))+'1-Input'!$B$24)-(MAX(0,(IF(((D22*(1-'P-Parametri'!$B$22))+'1-Input'!$B$24)&lt;='P-Parametri'!$B$6,'P-Parametri'!$C$6*((D22*(1-'P-Parametri'!$B$22))+'1-Input'!$B$24),IF(((D22*(1-'P-Parametri'!$B$22))+'1-Input'!$B$24)&lt;='P-Parametri'!$B$7,'P-Parametri'!$B$9+'P-Parametri'!$C$7*(((D22*(1-'P-Parametri'!$B$22))+'1-Input'!$B$24)-'P-Parametri'!$B$6),'P-Parametri'!$B$10+'P-Parametri'!$C$8*(((D22*(1-'P-Parametri'!$B$22))+'1-Input'!$B$24)-'P-Parametri'!$B$7))))-(MAX(IF(((D22*(1-'P-Parametri'!$B$22))+'1-Input'!$B$24)&lt;='P-Parametri'!$C$12,'P-Parametri'!$B$12,IF(((D22*(1-'P-Parametri'!$B$22))+'1-Input'!$B$24)&lt;='P-Parametri'!$B$6,'P-Parametri'!$B$13+'P-Parametri'!$C$13*('P-Parametri'!$B$6-((D22*(1-'P-Parametri'!$B$22))+'1-Input'!$B$24))/'P-Parametri'!$D$13,IF(((D22*(1-'P-Parametri'!$B$22))+'1-Input'!$B$24)&lt;='P-Parametri'!$B$7,'P-Parametri'!$B$14*('P-Parametri'!$B$7-((D22*(1-'P-Parametri'!$B$22))+'1-Input'!$B$24))/'P-Parametri'!$C$14,0))),IF(((D22*(1-'P-Parametri'!$B$22))+'1-Input'!$B$24)&lt;='P-Parametri'!$C$15,'P-Parametri'!$B$15,IF(((D22*(1-'P-Parametri'!$B$22))+'1-Input'!$B$24)&lt;='P-Parametri'!$B$6,'P-Parametri'!$B$16+'P-Parametri'!$C$16*('P-Parametri'!$B$6-((D22*(1-'P-Parametri'!$B$22))+'1-Input'!$B$24))/'P-Parametri'!$D$16,IF(((D22*(1-'P-Parametri'!$B$22))+'1-Input'!$B$24)&lt;='P-Parametri'!$B$7,'P-Parametri'!$B$17*('P-Parametri'!$B$7-((D22*(1-'P-Parametri'!$B$22))+'1-Input'!$B$24))/'P-Parametri'!$C$17,0)))))-(IF((D22*(1-'P-Parametri'!$B$22))&gt;0,IF(((D22*(1-'P-Parametri'!$B$22))+'1-Input'!$B$24)&lt;='P-Parametri'!$C$21,0,IF(((D22*(1-'P-Parametri'!$B$22))+'1-Input'!$B$24)&lt;='P-Parametri'!$D$21,'P-Parametri'!$B$21,IF(((D22*(1-'P-Parametri'!$B$22))+'1-Input'!$B$24)&lt;'P-Parametri'!$E$21,'P-Parametri'!$B$21*('P-Parametri'!$E$21-((D22*(1-'P-Parametri'!$B$22))+'1-Input'!$B$24))/('P-Parametri'!$E$21-'P-Parametri'!$D$21),0))),0))))-(IF(MAX(0,(IF(((D22*(1-'P-Parametri'!$B$22))+'1-Input'!$B$24)&lt;='P-Parametri'!$B$6,'P-Parametri'!$C$6*((D22*(1-'P-Parametri'!$B$22))+'1-Input'!$B$24),IF(((D22*(1-'P-Parametri'!$B$22))+'1-Input'!$B$24)&lt;='P-Parametri'!$B$7,'P-Parametri'!$B$9+'P-Parametri'!$C$7*(((D22*(1-'P-Parametri'!$B$22))+'1-Input'!$B$24)-'P-Parametri'!$B$6),'P-Parametri'!$B$10+'P-Parametri'!$C$8*(((D22*(1-'P-Parametri'!$B$22))+'1-Input'!$B$24)-'P-Parametri'!$B$7))))-(MAX(IF(((D22*(1-'P-Parametri'!$B$22))+'1-Input'!$B$24)&lt;='P-Parametri'!$C$12,'P-Parametri'!$B$12,IF(((D22*(1-'P-Parametri'!$B$22))+'1-Input'!$B$24)&lt;='P-Parametri'!$B$6,'P-Parametri'!$B$13+'P-Parametri'!$C$13*('P-Parametri'!$B$6-((D22*(1-'P-Parametri'!$B$22))+'1-Input'!$B$24))/'P-Parametri'!$D$13,IF(((D22*(1-'P-Parametri'!$B$22))+'1-Input'!$B$24)&lt;='P-Parametri'!$B$7,'P-Parametri'!$B$14*('P-Parametri'!$B$7-((D22*(1-'P-Parametri'!$B$22))+'1-Input'!$B$24))/'P-Parametri'!$C$14,0))),IF(((D22*(1-'P-Parametri'!$B$22))+'1-Input'!$B$24)&lt;='P-Parametri'!$C$15,'P-Parametri'!$B$15,IF(((D22*(1-'P-Parametri'!$B$22))+'1-Input'!$B$24)&lt;='P-Parametri'!$B$6,'P-Parametri'!$B$16+'P-Parametri'!$C$16*('P-Parametri'!$B$6-((D22*(1-'P-Parametri'!$B$22))+'1-Input'!$B$24))/'P-Parametri'!$D$16,IF(((D22*(1-'P-Parametri'!$B$22))+'1-Input'!$B$24)&lt;='P-Parametri'!$B$7,'P-Parametri'!$B$17*('P-Parametri'!$B$7-((D22*(1-'P-Parametri'!$B$22))+'1-Input'!$B$24))/'P-Parametri'!$C$17,0)))))-(IF((D22*(1-'P-Parametri'!$B$22))&gt;0,IF(((D22*(1-'P-Parametri'!$B$22))+'1-Input'!$B$24)&lt;='P-Parametri'!$C$21,0,IF(((D22*(1-'P-Parametri'!$B$22))+'1-Input'!$B$24)&lt;='P-Parametri'!$D$21,'P-Parametri'!$B$21,IF(((D22*(1-'P-Parametri'!$B$22))+'1-Input'!$B$24)&lt;'P-Parametri'!$E$21,'P-Parametri'!$B$21*('P-Parametri'!$E$21-((D22*(1-'P-Parametri'!$B$22))+'1-Input'!$B$24))/('P-Parametri'!$E$21-'P-Parametri'!$D$21),0))),0)))&gt;0,'P-Parametri'!$B$11*((D22*(1-'P-Parametri'!$B$22))+'1-Input'!$B$24),0))+(IF(AND(((D22*(1-'P-Parametri'!$B$22))+'1-Input'!$B$24)&lt;='P-Parametri'!$C$18,(IF(((D22*(1-'P-Parametri'!$B$22))+'1-Input'!$B$24)&lt;='P-Parametri'!$B$6,'P-Parametri'!$C$6*((D22*(1-'P-Parametri'!$B$22))+'1-Input'!$B$24),IF(((D22*(1-'P-Parametri'!$B$22))+'1-Input'!$B$24)&lt;='P-Parametri'!$B$7,'P-Parametri'!$B$9+'P-Parametri'!$C$7*(((D22*(1-'P-Parametri'!$B$22))+'1-Input'!$B$24)-'P-Parametri'!$B$6),'P-Parametri'!$B$10+'P-Parametri'!$C$8*(((D22*(1-'P-Parametri'!$B$22))+'1-Input'!$B$24)-'P-Parametri'!$B$7))))&gt;(MAX(IF(((D22*(1-'P-Parametri'!$B$22))+'1-Input'!$B$24)&lt;='P-Parametri'!$C$12,'P-Parametri'!$B$12,IF(((D22*(1-'P-Parametri'!$B$22))+'1-Input'!$B$24)&lt;='P-Parametri'!$B$6,'P-Parametri'!$B$13+'P-Parametri'!$C$13*('P-Parametri'!$B$6-((D22*(1-'P-Parametri'!$B$22))+'1-Input'!$B$24))/'P-Parametri'!$D$13,IF(((D22*(1-'P-Parametri'!$B$22))+'1-Input'!$B$24)&lt;='P-Parametri'!$B$7,'P-Parametri'!$B$14*('P-Parametri'!$B$7-((D22*(1-'P-Parametri'!$B$22))+'1-Input'!$B$24))/'P-Parametri'!$C$14,0))),IF(((D22*(1-'P-Parametri'!$B$22))+'1-Input'!$B$24)&lt;='P-Parametri'!$C$15,'P-Parametri'!$B$15,IF(((D22*(1-'P-Parametri'!$B$22))+'1-Input'!$B$24)&lt;='P-Parametri'!$B$6,'P-Parametri'!$B$16+'P-Parametri'!$C$16*('P-Parametri'!$B$6-((D22*(1-'P-Parametri'!$B$22))+'1-Input'!$B$24))/'P-Parametri'!$D$16,IF(((D22*(1-'P-Parametri'!$B$22))+'1-Input'!$B$24)&lt;='P-Parametri'!$B$7,'P-Parametri'!$B$17*('P-Parametri'!$B$7-((D22*(1-'P-Parametri'!$B$22))+'1-Input'!$B$24))/'P-Parametri'!$C$17,0)))))-'P-Parametri'!$D$18),'P-Parametri'!$B$18,0))+(IF((D22*(1-'P-Parametri'!$B$22))&gt;0,IF(((D22*(1-'P-Parametri'!$B$22))+'1-Input'!$B$24)&gt;'P-Parametri'!$D$20,0,IF(((D22*(1-'P-Parametri'!$B$22))+'1-Input'!$B$24)&lt;='P-Parametri'!$B$20,'P-Parametri'!$B$19*(D22*(1-'P-Parametri'!$B$22)),IF(((D22*(1-'P-Parametri'!$B$22))+'1-Input'!$B$24)&lt;='P-Parametri'!$C$20,'P-Parametri'!$C$19*(D22*(1-'P-Parametri'!$B$22)),'P-Parametri'!$D$19*(D22*(1-'P-Parametri'!$B$22))))),0))-'6-Fisco'!$C$5-D22</f>
        <v>0</v>
      </c>
      <c r="E23" s="10">
        <f>((E22*(1-'P-Parametri'!$B$22))+'1-Input'!$B$24)-(MAX(0,(IF(((E22*(1-'P-Parametri'!$B$22))+'1-Input'!$B$24)&lt;='P-Parametri'!$B$6,'P-Parametri'!$C$6*((E22*(1-'P-Parametri'!$B$22))+'1-Input'!$B$24),IF(((E22*(1-'P-Parametri'!$B$22))+'1-Input'!$B$24)&lt;='P-Parametri'!$B$7,'P-Parametri'!$B$9+'P-Parametri'!$C$7*(((E22*(1-'P-Parametri'!$B$22))+'1-Input'!$B$24)-'P-Parametri'!$B$6),'P-Parametri'!$B$10+'P-Parametri'!$C$8*(((E22*(1-'P-Parametri'!$B$22))+'1-Input'!$B$24)-'P-Parametri'!$B$7))))-(MAX(IF(((E22*(1-'P-Parametri'!$B$22))+'1-Input'!$B$24)&lt;='P-Parametri'!$C$12,'P-Parametri'!$B$12,IF(((E22*(1-'P-Parametri'!$B$22))+'1-Input'!$B$24)&lt;='P-Parametri'!$B$6,'P-Parametri'!$B$13+'P-Parametri'!$C$13*('P-Parametri'!$B$6-((E22*(1-'P-Parametri'!$B$22))+'1-Input'!$B$24))/'P-Parametri'!$D$13,IF(((E22*(1-'P-Parametri'!$B$22))+'1-Input'!$B$24)&lt;='P-Parametri'!$B$7,'P-Parametri'!$B$14*('P-Parametri'!$B$7-((E22*(1-'P-Parametri'!$B$22))+'1-Input'!$B$24))/'P-Parametri'!$C$14,0))),IF(((E22*(1-'P-Parametri'!$B$22))+'1-Input'!$B$24)&lt;='P-Parametri'!$C$15,'P-Parametri'!$B$15,IF(((E22*(1-'P-Parametri'!$B$22))+'1-Input'!$B$24)&lt;='P-Parametri'!$B$6,'P-Parametri'!$B$16+'P-Parametri'!$C$16*('P-Parametri'!$B$6-((E22*(1-'P-Parametri'!$B$22))+'1-Input'!$B$24))/'P-Parametri'!$D$16,IF(((E22*(1-'P-Parametri'!$B$22))+'1-Input'!$B$24)&lt;='P-Parametri'!$B$7,'P-Parametri'!$B$17*('P-Parametri'!$B$7-((E22*(1-'P-Parametri'!$B$22))+'1-Input'!$B$24))/'P-Parametri'!$C$17,0)))))-(IF((E22*(1-'P-Parametri'!$B$22))&gt;0,IF(((E22*(1-'P-Parametri'!$B$22))+'1-Input'!$B$24)&lt;='P-Parametri'!$C$21,0,IF(((E22*(1-'P-Parametri'!$B$22))+'1-Input'!$B$24)&lt;='P-Parametri'!$D$21,'P-Parametri'!$B$21,IF(((E22*(1-'P-Parametri'!$B$22))+'1-Input'!$B$24)&lt;'P-Parametri'!$E$21,'P-Parametri'!$B$21*('P-Parametri'!$E$21-((E22*(1-'P-Parametri'!$B$22))+'1-Input'!$B$24))/('P-Parametri'!$E$21-'P-Parametri'!$D$21),0))),0))))-(IF(MAX(0,(IF(((E22*(1-'P-Parametri'!$B$22))+'1-Input'!$B$24)&lt;='P-Parametri'!$B$6,'P-Parametri'!$C$6*((E22*(1-'P-Parametri'!$B$22))+'1-Input'!$B$24),IF(((E22*(1-'P-Parametri'!$B$22))+'1-Input'!$B$24)&lt;='P-Parametri'!$B$7,'P-Parametri'!$B$9+'P-Parametri'!$C$7*(((E22*(1-'P-Parametri'!$B$22))+'1-Input'!$B$24)-'P-Parametri'!$B$6),'P-Parametri'!$B$10+'P-Parametri'!$C$8*(((E22*(1-'P-Parametri'!$B$22))+'1-Input'!$B$24)-'P-Parametri'!$B$7))))-(MAX(IF(((E22*(1-'P-Parametri'!$B$22))+'1-Input'!$B$24)&lt;='P-Parametri'!$C$12,'P-Parametri'!$B$12,IF(((E22*(1-'P-Parametri'!$B$22))+'1-Input'!$B$24)&lt;='P-Parametri'!$B$6,'P-Parametri'!$B$13+'P-Parametri'!$C$13*('P-Parametri'!$B$6-((E22*(1-'P-Parametri'!$B$22))+'1-Input'!$B$24))/'P-Parametri'!$D$13,IF(((E22*(1-'P-Parametri'!$B$22))+'1-Input'!$B$24)&lt;='P-Parametri'!$B$7,'P-Parametri'!$B$14*('P-Parametri'!$B$7-((E22*(1-'P-Parametri'!$B$22))+'1-Input'!$B$24))/'P-Parametri'!$C$14,0))),IF(((E22*(1-'P-Parametri'!$B$22))+'1-Input'!$B$24)&lt;='P-Parametri'!$C$15,'P-Parametri'!$B$15,IF(((E22*(1-'P-Parametri'!$B$22))+'1-Input'!$B$24)&lt;='P-Parametri'!$B$6,'P-Parametri'!$B$16+'P-Parametri'!$C$16*('P-Parametri'!$B$6-((E22*(1-'P-Parametri'!$B$22))+'1-Input'!$B$24))/'P-Parametri'!$D$16,IF(((E22*(1-'P-Parametri'!$B$22))+'1-Input'!$B$24)&lt;='P-Parametri'!$B$7,'P-Parametri'!$B$17*('P-Parametri'!$B$7-((E22*(1-'P-Parametri'!$B$22))+'1-Input'!$B$24))/'P-Parametri'!$C$17,0)))))-(IF((E22*(1-'P-Parametri'!$B$22))&gt;0,IF(((E22*(1-'P-Parametri'!$B$22))+'1-Input'!$B$24)&lt;='P-Parametri'!$C$21,0,IF(((E22*(1-'P-Parametri'!$B$22))+'1-Input'!$B$24)&lt;='P-Parametri'!$D$21,'P-Parametri'!$B$21,IF(((E22*(1-'P-Parametri'!$B$22))+'1-Input'!$B$24)&lt;'P-Parametri'!$E$21,'P-Parametri'!$B$21*('P-Parametri'!$E$21-((E22*(1-'P-Parametri'!$B$22))+'1-Input'!$B$24))/('P-Parametri'!$E$21-'P-Parametri'!$D$21),0))),0)))&gt;0,'P-Parametri'!$B$11*((E22*(1-'P-Parametri'!$B$22))+'1-Input'!$B$24),0))+(IF(AND(((E22*(1-'P-Parametri'!$B$22))+'1-Input'!$B$24)&lt;='P-Parametri'!$C$18,(IF(((E22*(1-'P-Parametri'!$B$22))+'1-Input'!$B$24)&lt;='P-Parametri'!$B$6,'P-Parametri'!$C$6*((E22*(1-'P-Parametri'!$B$22))+'1-Input'!$B$24),IF(((E22*(1-'P-Parametri'!$B$22))+'1-Input'!$B$24)&lt;='P-Parametri'!$B$7,'P-Parametri'!$B$9+'P-Parametri'!$C$7*(((E22*(1-'P-Parametri'!$B$22))+'1-Input'!$B$24)-'P-Parametri'!$B$6),'P-Parametri'!$B$10+'P-Parametri'!$C$8*(((E22*(1-'P-Parametri'!$B$22))+'1-Input'!$B$24)-'P-Parametri'!$B$7))))&gt;(MAX(IF(((E22*(1-'P-Parametri'!$B$22))+'1-Input'!$B$24)&lt;='P-Parametri'!$C$12,'P-Parametri'!$B$12,IF(((E22*(1-'P-Parametri'!$B$22))+'1-Input'!$B$24)&lt;='P-Parametri'!$B$6,'P-Parametri'!$B$13+'P-Parametri'!$C$13*('P-Parametri'!$B$6-((E22*(1-'P-Parametri'!$B$22))+'1-Input'!$B$24))/'P-Parametri'!$D$13,IF(((E22*(1-'P-Parametri'!$B$22))+'1-Input'!$B$24)&lt;='P-Parametri'!$B$7,'P-Parametri'!$B$14*('P-Parametri'!$B$7-((E22*(1-'P-Parametri'!$B$22))+'1-Input'!$B$24))/'P-Parametri'!$C$14,0))),IF(((E22*(1-'P-Parametri'!$B$22))+'1-Input'!$B$24)&lt;='P-Parametri'!$C$15,'P-Parametri'!$B$15,IF(((E22*(1-'P-Parametri'!$B$22))+'1-Input'!$B$24)&lt;='P-Parametri'!$B$6,'P-Parametri'!$B$16+'P-Parametri'!$C$16*('P-Parametri'!$B$6-((E22*(1-'P-Parametri'!$B$22))+'1-Input'!$B$24))/'P-Parametri'!$D$16,IF(((E22*(1-'P-Parametri'!$B$22))+'1-Input'!$B$24)&lt;='P-Parametri'!$B$7,'P-Parametri'!$B$17*('P-Parametri'!$B$7-((E22*(1-'P-Parametri'!$B$22))+'1-Input'!$B$24))/'P-Parametri'!$C$17,0)))))-'P-Parametri'!$D$18),'P-Parametri'!$B$18,0))+(IF((E22*(1-'P-Parametri'!$B$22))&gt;0,IF(((E22*(1-'P-Parametri'!$B$22))+'1-Input'!$B$24)&gt;'P-Parametri'!$D$20,0,IF(((E22*(1-'P-Parametri'!$B$22))+'1-Input'!$B$24)&lt;='P-Parametri'!$B$20,'P-Parametri'!$B$19*(E22*(1-'P-Parametri'!$B$22)),IF(((E22*(1-'P-Parametri'!$B$22))+'1-Input'!$B$24)&lt;='P-Parametri'!$C$20,'P-Parametri'!$C$19*(E22*(1-'P-Parametri'!$B$22)),'P-Parametri'!$D$19*(E22*(1-'P-Parametri'!$B$22))))),0))-'6-Fisco'!$C$5-E22</f>
        <v>0</v>
      </c>
      <c r="F23" s="10">
        <f>((F22*(1-'P-Parametri'!$B$22))+'1-Input'!$B$24)-(MAX(0,(IF(((F22*(1-'P-Parametri'!$B$22))+'1-Input'!$B$24)&lt;='P-Parametri'!$B$6,'P-Parametri'!$C$6*((F22*(1-'P-Parametri'!$B$22))+'1-Input'!$B$24),IF(((F22*(1-'P-Parametri'!$B$22))+'1-Input'!$B$24)&lt;='P-Parametri'!$B$7,'P-Parametri'!$B$9+'P-Parametri'!$C$7*(((F22*(1-'P-Parametri'!$B$22))+'1-Input'!$B$24)-'P-Parametri'!$B$6),'P-Parametri'!$B$10+'P-Parametri'!$C$8*(((F22*(1-'P-Parametri'!$B$22))+'1-Input'!$B$24)-'P-Parametri'!$B$7))))-(MAX(IF(((F22*(1-'P-Parametri'!$B$22))+'1-Input'!$B$24)&lt;='P-Parametri'!$C$12,'P-Parametri'!$B$12,IF(((F22*(1-'P-Parametri'!$B$22))+'1-Input'!$B$24)&lt;='P-Parametri'!$B$6,'P-Parametri'!$B$13+'P-Parametri'!$C$13*('P-Parametri'!$B$6-((F22*(1-'P-Parametri'!$B$22))+'1-Input'!$B$24))/'P-Parametri'!$D$13,IF(((F22*(1-'P-Parametri'!$B$22))+'1-Input'!$B$24)&lt;='P-Parametri'!$B$7,'P-Parametri'!$B$14*('P-Parametri'!$B$7-((F22*(1-'P-Parametri'!$B$22))+'1-Input'!$B$24))/'P-Parametri'!$C$14,0))),IF(((F22*(1-'P-Parametri'!$B$22))+'1-Input'!$B$24)&lt;='P-Parametri'!$C$15,'P-Parametri'!$B$15,IF(((F22*(1-'P-Parametri'!$B$22))+'1-Input'!$B$24)&lt;='P-Parametri'!$B$6,'P-Parametri'!$B$16+'P-Parametri'!$C$16*('P-Parametri'!$B$6-((F22*(1-'P-Parametri'!$B$22))+'1-Input'!$B$24))/'P-Parametri'!$D$16,IF(((F22*(1-'P-Parametri'!$B$22))+'1-Input'!$B$24)&lt;='P-Parametri'!$B$7,'P-Parametri'!$B$17*('P-Parametri'!$B$7-((F22*(1-'P-Parametri'!$B$22))+'1-Input'!$B$24))/'P-Parametri'!$C$17,0)))))-(IF((F22*(1-'P-Parametri'!$B$22))&gt;0,IF(((F22*(1-'P-Parametri'!$B$22))+'1-Input'!$B$24)&lt;='P-Parametri'!$C$21,0,IF(((F22*(1-'P-Parametri'!$B$22))+'1-Input'!$B$24)&lt;='P-Parametri'!$D$21,'P-Parametri'!$B$21,IF(((F22*(1-'P-Parametri'!$B$22))+'1-Input'!$B$24)&lt;'P-Parametri'!$E$21,'P-Parametri'!$B$21*('P-Parametri'!$E$21-((F22*(1-'P-Parametri'!$B$22))+'1-Input'!$B$24))/('P-Parametri'!$E$21-'P-Parametri'!$D$21),0))),0))))-(IF(MAX(0,(IF(((F22*(1-'P-Parametri'!$B$22))+'1-Input'!$B$24)&lt;='P-Parametri'!$B$6,'P-Parametri'!$C$6*((F22*(1-'P-Parametri'!$B$22))+'1-Input'!$B$24),IF(((F22*(1-'P-Parametri'!$B$22))+'1-Input'!$B$24)&lt;='P-Parametri'!$B$7,'P-Parametri'!$B$9+'P-Parametri'!$C$7*(((F22*(1-'P-Parametri'!$B$22))+'1-Input'!$B$24)-'P-Parametri'!$B$6),'P-Parametri'!$B$10+'P-Parametri'!$C$8*(((F22*(1-'P-Parametri'!$B$22))+'1-Input'!$B$24)-'P-Parametri'!$B$7))))-(MAX(IF(((F22*(1-'P-Parametri'!$B$22))+'1-Input'!$B$24)&lt;='P-Parametri'!$C$12,'P-Parametri'!$B$12,IF(((F22*(1-'P-Parametri'!$B$22))+'1-Input'!$B$24)&lt;='P-Parametri'!$B$6,'P-Parametri'!$B$13+'P-Parametri'!$C$13*('P-Parametri'!$B$6-((F22*(1-'P-Parametri'!$B$22))+'1-Input'!$B$24))/'P-Parametri'!$D$13,IF(((F22*(1-'P-Parametri'!$B$22))+'1-Input'!$B$24)&lt;='P-Parametri'!$B$7,'P-Parametri'!$B$14*('P-Parametri'!$B$7-((F22*(1-'P-Parametri'!$B$22))+'1-Input'!$B$24))/'P-Parametri'!$C$14,0))),IF(((F22*(1-'P-Parametri'!$B$22))+'1-Input'!$B$24)&lt;='P-Parametri'!$C$15,'P-Parametri'!$B$15,IF(((F22*(1-'P-Parametri'!$B$22))+'1-Input'!$B$24)&lt;='P-Parametri'!$B$6,'P-Parametri'!$B$16+'P-Parametri'!$C$16*('P-Parametri'!$B$6-((F22*(1-'P-Parametri'!$B$22))+'1-Input'!$B$24))/'P-Parametri'!$D$16,IF(((F22*(1-'P-Parametri'!$B$22))+'1-Input'!$B$24)&lt;='P-Parametri'!$B$7,'P-Parametri'!$B$17*('P-Parametri'!$B$7-((F22*(1-'P-Parametri'!$B$22))+'1-Input'!$B$24))/'P-Parametri'!$C$17,0)))))-(IF((F22*(1-'P-Parametri'!$B$22))&gt;0,IF(((F22*(1-'P-Parametri'!$B$22))+'1-Input'!$B$24)&lt;='P-Parametri'!$C$21,0,IF(((F22*(1-'P-Parametri'!$B$22))+'1-Input'!$B$24)&lt;='P-Parametri'!$D$21,'P-Parametri'!$B$21,IF(((F22*(1-'P-Parametri'!$B$22))+'1-Input'!$B$24)&lt;'P-Parametri'!$E$21,'P-Parametri'!$B$21*('P-Parametri'!$E$21-((F22*(1-'P-Parametri'!$B$22))+'1-Input'!$B$24))/('P-Parametri'!$E$21-'P-Parametri'!$D$21),0))),0)))&gt;0,'P-Parametri'!$B$11*((F22*(1-'P-Parametri'!$B$22))+'1-Input'!$B$24),0))+(IF(AND(((F22*(1-'P-Parametri'!$B$22))+'1-Input'!$B$24)&lt;='P-Parametri'!$C$18,(IF(((F22*(1-'P-Parametri'!$B$22))+'1-Input'!$B$24)&lt;='P-Parametri'!$B$6,'P-Parametri'!$C$6*((F22*(1-'P-Parametri'!$B$22))+'1-Input'!$B$24),IF(((F22*(1-'P-Parametri'!$B$22))+'1-Input'!$B$24)&lt;='P-Parametri'!$B$7,'P-Parametri'!$B$9+'P-Parametri'!$C$7*(((F22*(1-'P-Parametri'!$B$22))+'1-Input'!$B$24)-'P-Parametri'!$B$6),'P-Parametri'!$B$10+'P-Parametri'!$C$8*(((F22*(1-'P-Parametri'!$B$22))+'1-Input'!$B$24)-'P-Parametri'!$B$7))))&gt;(MAX(IF(((F22*(1-'P-Parametri'!$B$22))+'1-Input'!$B$24)&lt;='P-Parametri'!$C$12,'P-Parametri'!$B$12,IF(((F22*(1-'P-Parametri'!$B$22))+'1-Input'!$B$24)&lt;='P-Parametri'!$B$6,'P-Parametri'!$B$13+'P-Parametri'!$C$13*('P-Parametri'!$B$6-((F22*(1-'P-Parametri'!$B$22))+'1-Input'!$B$24))/'P-Parametri'!$D$13,IF(((F22*(1-'P-Parametri'!$B$22))+'1-Input'!$B$24)&lt;='P-Parametri'!$B$7,'P-Parametri'!$B$14*('P-Parametri'!$B$7-((F22*(1-'P-Parametri'!$B$22))+'1-Input'!$B$24))/'P-Parametri'!$C$14,0))),IF(((F22*(1-'P-Parametri'!$B$22))+'1-Input'!$B$24)&lt;='P-Parametri'!$C$15,'P-Parametri'!$B$15,IF(((F22*(1-'P-Parametri'!$B$22))+'1-Input'!$B$24)&lt;='P-Parametri'!$B$6,'P-Parametri'!$B$16+'P-Parametri'!$C$16*('P-Parametri'!$B$6-((F22*(1-'P-Parametri'!$B$22))+'1-Input'!$B$24))/'P-Parametri'!$D$16,IF(((F22*(1-'P-Parametri'!$B$22))+'1-Input'!$B$24)&lt;='P-Parametri'!$B$7,'P-Parametri'!$B$17*('P-Parametri'!$B$7-((F22*(1-'P-Parametri'!$B$22))+'1-Input'!$B$24))/'P-Parametri'!$C$17,0)))))-'P-Parametri'!$D$18),'P-Parametri'!$B$18,0))+(IF((F22*(1-'P-Parametri'!$B$22))&gt;0,IF(((F22*(1-'P-Parametri'!$B$22))+'1-Input'!$B$24)&gt;'P-Parametri'!$D$20,0,IF(((F22*(1-'P-Parametri'!$B$22))+'1-Input'!$B$24)&lt;='P-Parametri'!$B$20,'P-Parametri'!$B$19*(F22*(1-'P-Parametri'!$B$22)),IF(((F22*(1-'P-Parametri'!$B$22))+'1-Input'!$B$24)&lt;='P-Parametri'!$C$20,'P-Parametri'!$C$19*(F22*(1-'P-Parametri'!$B$22)),'P-Parametri'!$D$19*(F22*(1-'P-Parametri'!$B$22))))),0))-'6-Fisco'!$C$5-F22</f>
        <v>0</v>
      </c>
      <c r="G23" s="10">
        <f>((G22*(1-'P-Parametri'!$B$22))+'1-Input'!$B$24)-(MAX(0,(IF(((G22*(1-'P-Parametri'!$B$22))+'1-Input'!$B$24)&lt;='P-Parametri'!$B$6,'P-Parametri'!$C$6*((G22*(1-'P-Parametri'!$B$22))+'1-Input'!$B$24),IF(((G22*(1-'P-Parametri'!$B$22))+'1-Input'!$B$24)&lt;='P-Parametri'!$B$7,'P-Parametri'!$B$9+'P-Parametri'!$C$7*(((G22*(1-'P-Parametri'!$B$22))+'1-Input'!$B$24)-'P-Parametri'!$B$6),'P-Parametri'!$B$10+'P-Parametri'!$C$8*(((G22*(1-'P-Parametri'!$B$22))+'1-Input'!$B$24)-'P-Parametri'!$B$7))))-(MAX(IF(((G22*(1-'P-Parametri'!$B$22))+'1-Input'!$B$24)&lt;='P-Parametri'!$C$12,'P-Parametri'!$B$12,IF(((G22*(1-'P-Parametri'!$B$22))+'1-Input'!$B$24)&lt;='P-Parametri'!$B$6,'P-Parametri'!$B$13+'P-Parametri'!$C$13*('P-Parametri'!$B$6-((G22*(1-'P-Parametri'!$B$22))+'1-Input'!$B$24))/'P-Parametri'!$D$13,IF(((G22*(1-'P-Parametri'!$B$22))+'1-Input'!$B$24)&lt;='P-Parametri'!$B$7,'P-Parametri'!$B$14*('P-Parametri'!$B$7-((G22*(1-'P-Parametri'!$B$22))+'1-Input'!$B$24))/'P-Parametri'!$C$14,0))),IF(((G22*(1-'P-Parametri'!$B$22))+'1-Input'!$B$24)&lt;='P-Parametri'!$C$15,'P-Parametri'!$B$15,IF(((G22*(1-'P-Parametri'!$B$22))+'1-Input'!$B$24)&lt;='P-Parametri'!$B$6,'P-Parametri'!$B$16+'P-Parametri'!$C$16*('P-Parametri'!$B$6-((G22*(1-'P-Parametri'!$B$22))+'1-Input'!$B$24))/'P-Parametri'!$D$16,IF(((G22*(1-'P-Parametri'!$B$22))+'1-Input'!$B$24)&lt;='P-Parametri'!$B$7,'P-Parametri'!$B$17*('P-Parametri'!$B$7-((G22*(1-'P-Parametri'!$B$22))+'1-Input'!$B$24))/'P-Parametri'!$C$17,0)))))-(IF((G22*(1-'P-Parametri'!$B$22))&gt;0,IF(((G22*(1-'P-Parametri'!$B$22))+'1-Input'!$B$24)&lt;='P-Parametri'!$C$21,0,IF(((G22*(1-'P-Parametri'!$B$22))+'1-Input'!$B$24)&lt;='P-Parametri'!$D$21,'P-Parametri'!$B$21,IF(((G22*(1-'P-Parametri'!$B$22))+'1-Input'!$B$24)&lt;'P-Parametri'!$E$21,'P-Parametri'!$B$21*('P-Parametri'!$E$21-((G22*(1-'P-Parametri'!$B$22))+'1-Input'!$B$24))/('P-Parametri'!$E$21-'P-Parametri'!$D$21),0))),0))))-(IF(MAX(0,(IF(((G22*(1-'P-Parametri'!$B$22))+'1-Input'!$B$24)&lt;='P-Parametri'!$B$6,'P-Parametri'!$C$6*((G22*(1-'P-Parametri'!$B$22))+'1-Input'!$B$24),IF(((G22*(1-'P-Parametri'!$B$22))+'1-Input'!$B$24)&lt;='P-Parametri'!$B$7,'P-Parametri'!$B$9+'P-Parametri'!$C$7*(((G22*(1-'P-Parametri'!$B$22))+'1-Input'!$B$24)-'P-Parametri'!$B$6),'P-Parametri'!$B$10+'P-Parametri'!$C$8*(((G22*(1-'P-Parametri'!$B$22))+'1-Input'!$B$24)-'P-Parametri'!$B$7))))-(MAX(IF(((G22*(1-'P-Parametri'!$B$22))+'1-Input'!$B$24)&lt;='P-Parametri'!$C$12,'P-Parametri'!$B$12,IF(((G22*(1-'P-Parametri'!$B$22))+'1-Input'!$B$24)&lt;='P-Parametri'!$B$6,'P-Parametri'!$B$13+'P-Parametri'!$C$13*('P-Parametri'!$B$6-((G22*(1-'P-Parametri'!$B$22))+'1-Input'!$B$24))/'P-Parametri'!$D$13,IF(((G22*(1-'P-Parametri'!$B$22))+'1-Input'!$B$24)&lt;='P-Parametri'!$B$7,'P-Parametri'!$B$14*('P-Parametri'!$B$7-((G22*(1-'P-Parametri'!$B$22))+'1-Input'!$B$24))/'P-Parametri'!$C$14,0))),IF(((G22*(1-'P-Parametri'!$B$22))+'1-Input'!$B$24)&lt;='P-Parametri'!$C$15,'P-Parametri'!$B$15,IF(((G22*(1-'P-Parametri'!$B$22))+'1-Input'!$B$24)&lt;='P-Parametri'!$B$6,'P-Parametri'!$B$16+'P-Parametri'!$C$16*('P-Parametri'!$B$6-((G22*(1-'P-Parametri'!$B$22))+'1-Input'!$B$24))/'P-Parametri'!$D$16,IF(((G22*(1-'P-Parametri'!$B$22))+'1-Input'!$B$24)&lt;='P-Parametri'!$B$7,'P-Parametri'!$B$17*('P-Parametri'!$B$7-((G22*(1-'P-Parametri'!$B$22))+'1-Input'!$B$24))/'P-Parametri'!$C$17,0)))))-(IF((G22*(1-'P-Parametri'!$B$22))&gt;0,IF(((G22*(1-'P-Parametri'!$B$22))+'1-Input'!$B$24)&lt;='P-Parametri'!$C$21,0,IF(((G22*(1-'P-Parametri'!$B$22))+'1-Input'!$B$24)&lt;='P-Parametri'!$D$21,'P-Parametri'!$B$21,IF(((G22*(1-'P-Parametri'!$B$22))+'1-Input'!$B$24)&lt;'P-Parametri'!$E$21,'P-Parametri'!$B$21*('P-Parametri'!$E$21-((G22*(1-'P-Parametri'!$B$22))+'1-Input'!$B$24))/('P-Parametri'!$E$21-'P-Parametri'!$D$21),0))),0)))&gt;0,'P-Parametri'!$B$11*((G22*(1-'P-Parametri'!$B$22))+'1-Input'!$B$24),0))+(IF(AND(((G22*(1-'P-Parametri'!$B$22))+'1-Input'!$B$24)&lt;='P-Parametri'!$C$18,(IF(((G22*(1-'P-Parametri'!$B$22))+'1-Input'!$B$24)&lt;='P-Parametri'!$B$6,'P-Parametri'!$C$6*((G22*(1-'P-Parametri'!$B$22))+'1-Input'!$B$24),IF(((G22*(1-'P-Parametri'!$B$22))+'1-Input'!$B$24)&lt;='P-Parametri'!$B$7,'P-Parametri'!$B$9+'P-Parametri'!$C$7*(((G22*(1-'P-Parametri'!$B$22))+'1-Input'!$B$24)-'P-Parametri'!$B$6),'P-Parametri'!$B$10+'P-Parametri'!$C$8*(((G22*(1-'P-Parametri'!$B$22))+'1-Input'!$B$24)-'P-Parametri'!$B$7))))&gt;(MAX(IF(((G22*(1-'P-Parametri'!$B$22))+'1-Input'!$B$24)&lt;='P-Parametri'!$C$12,'P-Parametri'!$B$12,IF(((G22*(1-'P-Parametri'!$B$22))+'1-Input'!$B$24)&lt;='P-Parametri'!$B$6,'P-Parametri'!$B$13+'P-Parametri'!$C$13*('P-Parametri'!$B$6-((G22*(1-'P-Parametri'!$B$22))+'1-Input'!$B$24))/'P-Parametri'!$D$13,IF(((G22*(1-'P-Parametri'!$B$22))+'1-Input'!$B$24)&lt;='P-Parametri'!$B$7,'P-Parametri'!$B$14*('P-Parametri'!$B$7-((G22*(1-'P-Parametri'!$B$22))+'1-Input'!$B$24))/'P-Parametri'!$C$14,0))),IF(((G22*(1-'P-Parametri'!$B$22))+'1-Input'!$B$24)&lt;='P-Parametri'!$C$15,'P-Parametri'!$B$15,IF(((G22*(1-'P-Parametri'!$B$22))+'1-Input'!$B$24)&lt;='P-Parametri'!$B$6,'P-Parametri'!$B$16+'P-Parametri'!$C$16*('P-Parametri'!$B$6-((G22*(1-'P-Parametri'!$B$22))+'1-Input'!$B$24))/'P-Parametri'!$D$16,IF(((G22*(1-'P-Parametri'!$B$22))+'1-Input'!$B$24)&lt;='P-Parametri'!$B$7,'P-Parametri'!$B$17*('P-Parametri'!$B$7-((G22*(1-'P-Parametri'!$B$22))+'1-Input'!$B$24))/'P-Parametri'!$C$17,0)))))-'P-Parametri'!$D$18),'P-Parametri'!$B$18,0))+(IF((G22*(1-'P-Parametri'!$B$22))&gt;0,IF(((G22*(1-'P-Parametri'!$B$22))+'1-Input'!$B$24)&gt;'P-Parametri'!$D$20,0,IF(((G22*(1-'P-Parametri'!$B$22))+'1-Input'!$B$24)&lt;='P-Parametri'!$B$20,'P-Parametri'!$B$19*(G22*(1-'P-Parametri'!$B$22)),IF(((G22*(1-'P-Parametri'!$B$22))+'1-Input'!$B$24)&lt;='P-Parametri'!$C$20,'P-Parametri'!$C$19*(G22*(1-'P-Parametri'!$B$22)),'P-Parametri'!$D$19*(G22*(1-'P-Parametri'!$B$22))))),0))-'6-Fisco'!$C$5-G22</f>
        <v>0</v>
      </c>
    </row>
    <row r="24" spans="1:8" ht="30">
      <c r="A24" s="5" t="s">
        <v>270</v>
      </c>
      <c r="B24" s="10">
        <f>IFERROR(G22-G23*(G22-F22)/(G23-F23),G22)</f>
        <v>6104.8270942995368</v>
      </c>
    </row>
    <row r="27" spans="1:8">
      <c r="A27" s="25" t="s">
        <v>271</v>
      </c>
      <c r="B27" s="23"/>
      <c r="C27" s="23"/>
      <c r="D27" s="23"/>
      <c r="E27" s="23"/>
      <c r="F27" s="23"/>
      <c r="G27" s="23"/>
      <c r="H27" s="23"/>
    </row>
    <row r="28" spans="1:8" ht="30">
      <c r="A28" s="5" t="s">
        <v>272</v>
      </c>
    </row>
    <row r="29" spans="1:8" ht="30">
      <c r="A29" s="5" t="s">
        <v>273</v>
      </c>
      <c r="B29" s="10">
        <f>('P-Parametri'!$B$12-'P-Parametri'!$D$18)/'P-Parametri'!$C$6/(1-'P-Parametri'!$B$22)</f>
        <v>9001.1155637906177</v>
      </c>
    </row>
    <row r="30" spans="1:8" ht="30">
      <c r="A30" s="5" t="s">
        <v>274</v>
      </c>
      <c r="B30" s="10">
        <f>((($B$29-0.01)*(1-'P-Parametri'!$B$22))+0)-(MAX(0,(IF(((($B$29-0.01)*(1-'P-Parametri'!$B$22))+0)&lt;='P-Parametri'!$B$6,'P-Parametri'!$C$6*((($B$29-0.01)*(1-'P-Parametri'!$B$22))+0),IF(((($B$29-0.01)*(1-'P-Parametri'!$B$22))+0)&lt;='P-Parametri'!$B$7,'P-Parametri'!$B$9+'P-Parametri'!$C$7*(((($B$29-0.01)*(1-'P-Parametri'!$B$22))+0)-'P-Parametri'!$B$6),'P-Parametri'!$B$10+'P-Parametri'!$C$8*(((($B$29-0.01)*(1-'P-Parametri'!$B$22))+0)-'P-Parametri'!$B$7))))-(IF(((($B$29-0.01)*(1-'P-Parametri'!$B$22))+0)&lt;='P-Parametri'!$C$12,'P-Parametri'!$B$12,IF(((($B$29-0.01)*(1-'P-Parametri'!$B$22))+0)&lt;='P-Parametri'!$B$6,'P-Parametri'!$B$13+'P-Parametri'!$C$13*('P-Parametri'!$B$6-((($B$29-0.01)*(1-'P-Parametri'!$B$22))+0))/'P-Parametri'!$D$13,IF(((($B$29-0.01)*(1-'P-Parametri'!$B$22))+0)&lt;='P-Parametri'!$B$7,'P-Parametri'!$B$14*('P-Parametri'!$B$7-((($B$29-0.01)*(1-'P-Parametri'!$B$22))+0))/'P-Parametri'!$C$14,0))))-(IF((($B$29-0.01)*(1-'P-Parametri'!$B$22))&gt;0,IF(((($B$29-0.01)*(1-'P-Parametri'!$B$22))+0)&lt;='P-Parametri'!$C$21,0,IF(((($B$29-0.01)*(1-'P-Parametri'!$B$22))+0)&lt;='P-Parametri'!$D$21,'P-Parametri'!$B$21,IF(((($B$29-0.01)*(1-'P-Parametri'!$B$22))+0)&lt;'P-Parametri'!$E$21,'P-Parametri'!$B$21*('P-Parametri'!$E$21-((($B$29-0.01)*(1-'P-Parametri'!$B$22))+0))/('P-Parametri'!$E$21-'P-Parametri'!$D$21),0))),0))))-(IF(MAX(0,(IF(((($B$29-0.01)*(1-'P-Parametri'!$B$22))+0)&lt;='P-Parametri'!$B$6,'P-Parametri'!$C$6*((($B$29-0.01)*(1-'P-Parametri'!$B$22))+0),IF(((($B$29-0.01)*(1-'P-Parametri'!$B$22))+0)&lt;='P-Parametri'!$B$7,'P-Parametri'!$B$9+'P-Parametri'!$C$7*(((($B$29-0.01)*(1-'P-Parametri'!$B$22))+0)-'P-Parametri'!$B$6),'P-Parametri'!$B$10+'P-Parametri'!$C$8*(((($B$29-0.01)*(1-'P-Parametri'!$B$22))+0)-'P-Parametri'!$B$7))))-(IF(((($B$29-0.01)*(1-'P-Parametri'!$B$22))+0)&lt;='P-Parametri'!$C$12,'P-Parametri'!$B$12,IF(((($B$29-0.01)*(1-'P-Parametri'!$B$22))+0)&lt;='P-Parametri'!$B$6,'P-Parametri'!$B$13+'P-Parametri'!$C$13*('P-Parametri'!$B$6-((($B$29-0.01)*(1-'P-Parametri'!$B$22))+0))/'P-Parametri'!$D$13,IF(((($B$29-0.01)*(1-'P-Parametri'!$B$22))+0)&lt;='P-Parametri'!$B$7,'P-Parametri'!$B$14*('P-Parametri'!$B$7-((($B$29-0.01)*(1-'P-Parametri'!$B$22))+0))/'P-Parametri'!$C$14,0))))-(IF((($B$29-0.01)*(1-'P-Parametri'!$B$22))&gt;0,IF(((($B$29-0.01)*(1-'P-Parametri'!$B$22))+0)&lt;='P-Parametri'!$C$21,0,IF(((($B$29-0.01)*(1-'P-Parametri'!$B$22))+0)&lt;='P-Parametri'!$D$21,'P-Parametri'!$B$21,IF(((($B$29-0.01)*(1-'P-Parametri'!$B$22))+0)&lt;'P-Parametri'!$E$21,'P-Parametri'!$B$21*('P-Parametri'!$E$21-((($B$29-0.01)*(1-'P-Parametri'!$B$22))+0))/('P-Parametri'!$E$21-'P-Parametri'!$D$21),0))),0)))&gt;0,'P-Parametri'!$B$11*((($B$29-0.01)*(1-'P-Parametri'!$B$22))+0),0))+(IF(AND(((($B$29-0.01)*(1-'P-Parametri'!$B$22))+0)&lt;='P-Parametri'!$C$18,(IF(((($B$29-0.01)*(1-'P-Parametri'!$B$22))+0)&lt;='P-Parametri'!$B$6,'P-Parametri'!$C$6*((($B$29-0.01)*(1-'P-Parametri'!$B$22))+0),IF(((($B$29-0.01)*(1-'P-Parametri'!$B$22))+0)&lt;='P-Parametri'!$B$7,'P-Parametri'!$B$9+'P-Parametri'!$C$7*(((($B$29-0.01)*(1-'P-Parametri'!$B$22))+0)-'P-Parametri'!$B$6),'P-Parametri'!$B$10+'P-Parametri'!$C$8*(((($B$29-0.01)*(1-'P-Parametri'!$B$22))+0)-'P-Parametri'!$B$7))))&gt;(IF(((($B$29-0.01)*(1-'P-Parametri'!$B$22))+0)&lt;='P-Parametri'!$C$12,'P-Parametri'!$B$12,IF(((($B$29-0.01)*(1-'P-Parametri'!$B$22))+0)&lt;='P-Parametri'!$B$6,'P-Parametri'!$B$13+'P-Parametri'!$C$13*('P-Parametri'!$B$6-((($B$29-0.01)*(1-'P-Parametri'!$B$22))+0))/'P-Parametri'!$D$13,IF(((($B$29-0.01)*(1-'P-Parametri'!$B$22))+0)&lt;='P-Parametri'!$B$7,'P-Parametri'!$B$14*('P-Parametri'!$B$7-((($B$29-0.01)*(1-'P-Parametri'!$B$22))+0))/'P-Parametri'!$C$14,0))))-'P-Parametri'!$D$18),'P-Parametri'!$B$18,0))+(IF((($B$29-0.01)*(1-'P-Parametri'!$B$22))&gt;0,IF(((($B$29-0.01)*(1-'P-Parametri'!$B$22))+0)&gt;'P-Parametri'!$D$20,0,IF(((($B$29-0.01)*(1-'P-Parametri'!$B$22))+0)&lt;='P-Parametri'!$B$20,'P-Parametri'!$B$19*(($B$29-0.01)*(1-'P-Parametri'!$B$22)),IF(((($B$29-0.01)*(1-'P-Parametri'!$B$22))+0)&lt;='P-Parametri'!$C$20,'P-Parametri'!$C$19*(($B$29-0.01)*(1-'P-Parametri'!$B$22)),'P-Parametri'!$D$19*(($B$29-0.01)*(1-'P-Parametri'!$B$22))))),0))</f>
        <v>8754.2511438142155</v>
      </c>
      <c r="C30" s="10">
        <f>((($B$29+0.01)*(1-'P-Parametri'!$B$22))+0)-(MAX(0,(IF(((($B$29+0.01)*(1-'P-Parametri'!$B$22))+0)&lt;='P-Parametri'!$B$6,'P-Parametri'!$C$6*((($B$29+0.01)*(1-'P-Parametri'!$B$22))+0),IF(((($B$29+0.01)*(1-'P-Parametri'!$B$22))+0)&lt;='P-Parametri'!$B$7,'P-Parametri'!$B$9+'P-Parametri'!$C$7*(((($B$29+0.01)*(1-'P-Parametri'!$B$22))+0)-'P-Parametri'!$B$6),'P-Parametri'!$B$10+'P-Parametri'!$C$8*(((($B$29+0.01)*(1-'P-Parametri'!$B$22))+0)-'P-Parametri'!$B$7))))-(IF(((($B$29+0.01)*(1-'P-Parametri'!$B$22))+0)&lt;='P-Parametri'!$C$12,'P-Parametri'!$B$12,IF(((($B$29+0.01)*(1-'P-Parametri'!$B$22))+0)&lt;='P-Parametri'!$B$6,'P-Parametri'!$B$13+'P-Parametri'!$C$13*('P-Parametri'!$B$6-((($B$29+0.01)*(1-'P-Parametri'!$B$22))+0))/'P-Parametri'!$D$13,IF(((($B$29+0.01)*(1-'P-Parametri'!$B$22))+0)&lt;='P-Parametri'!$B$7,'P-Parametri'!$B$14*('P-Parametri'!$B$7-((($B$29+0.01)*(1-'P-Parametri'!$B$22))+0))/'P-Parametri'!$C$14,0))))-(IF((($B$29+0.01)*(1-'P-Parametri'!$B$22))&gt;0,IF(((($B$29+0.01)*(1-'P-Parametri'!$B$22))+0)&lt;='P-Parametri'!$C$21,0,IF(((($B$29+0.01)*(1-'P-Parametri'!$B$22))+0)&lt;='P-Parametri'!$D$21,'P-Parametri'!$B$21,IF(((($B$29+0.01)*(1-'P-Parametri'!$B$22))+0)&lt;'P-Parametri'!$E$21,'P-Parametri'!$B$21*('P-Parametri'!$E$21-((($B$29+0.01)*(1-'P-Parametri'!$B$22))+0))/('P-Parametri'!$E$21-'P-Parametri'!$D$21),0))),0))))-(IF(MAX(0,(IF(((($B$29+0.01)*(1-'P-Parametri'!$B$22))+0)&lt;='P-Parametri'!$B$6,'P-Parametri'!$C$6*((($B$29+0.01)*(1-'P-Parametri'!$B$22))+0),IF(((($B$29+0.01)*(1-'P-Parametri'!$B$22))+0)&lt;='P-Parametri'!$B$7,'P-Parametri'!$B$9+'P-Parametri'!$C$7*(((($B$29+0.01)*(1-'P-Parametri'!$B$22))+0)-'P-Parametri'!$B$6),'P-Parametri'!$B$10+'P-Parametri'!$C$8*(((($B$29+0.01)*(1-'P-Parametri'!$B$22))+0)-'P-Parametri'!$B$7))))-(IF(((($B$29+0.01)*(1-'P-Parametri'!$B$22))+0)&lt;='P-Parametri'!$C$12,'P-Parametri'!$B$12,IF(((($B$29+0.01)*(1-'P-Parametri'!$B$22))+0)&lt;='P-Parametri'!$B$6,'P-Parametri'!$B$13+'P-Parametri'!$C$13*('P-Parametri'!$B$6-((($B$29+0.01)*(1-'P-Parametri'!$B$22))+0))/'P-Parametri'!$D$13,IF(((($B$29+0.01)*(1-'P-Parametri'!$B$22))+0)&lt;='P-Parametri'!$B$7,'P-Parametri'!$B$14*('P-Parametri'!$B$7-((($B$29+0.01)*(1-'P-Parametri'!$B$22))+0))/'P-Parametri'!$C$14,0))))-(IF((($B$29+0.01)*(1-'P-Parametri'!$B$22))&gt;0,IF(((($B$29+0.01)*(1-'P-Parametri'!$B$22))+0)&lt;='P-Parametri'!$C$21,0,IF(((($B$29+0.01)*(1-'P-Parametri'!$B$22))+0)&lt;='P-Parametri'!$D$21,'P-Parametri'!$B$21,IF(((($B$29+0.01)*(1-'P-Parametri'!$B$22))+0)&lt;'P-Parametri'!$E$21,'P-Parametri'!$B$21*('P-Parametri'!$E$21-((($B$29+0.01)*(1-'P-Parametri'!$B$22))+0))/('P-Parametri'!$E$21-'P-Parametri'!$D$21),0))),0)))&gt;0,'P-Parametri'!$B$11*((($B$29+0.01)*(1-'P-Parametri'!$B$22))+0),0))+(IF(AND(((($B$29+0.01)*(1-'P-Parametri'!$B$22))+0)&lt;='P-Parametri'!$C$18,(IF(((($B$29+0.01)*(1-'P-Parametri'!$B$22))+0)&lt;='P-Parametri'!$B$6,'P-Parametri'!$C$6*((($B$29+0.01)*(1-'P-Parametri'!$B$22))+0),IF(((($B$29+0.01)*(1-'P-Parametri'!$B$22))+0)&lt;='P-Parametri'!$B$7,'P-Parametri'!$B$9+'P-Parametri'!$C$7*(((($B$29+0.01)*(1-'P-Parametri'!$B$22))+0)-'P-Parametri'!$B$6),'P-Parametri'!$B$10+'P-Parametri'!$C$8*(((($B$29+0.01)*(1-'P-Parametri'!$B$22))+0)-'P-Parametri'!$B$7))))&gt;(IF(((($B$29+0.01)*(1-'P-Parametri'!$B$22))+0)&lt;='P-Parametri'!$C$12,'P-Parametri'!$B$12,IF(((($B$29+0.01)*(1-'P-Parametri'!$B$22))+0)&lt;='P-Parametri'!$B$6,'P-Parametri'!$B$13+'P-Parametri'!$C$13*('P-Parametri'!$B$6-((($B$29+0.01)*(1-'P-Parametri'!$B$22))+0))/'P-Parametri'!$D$13,IF(((($B$29+0.01)*(1-'P-Parametri'!$B$22))+0)&lt;='P-Parametri'!$B$7,'P-Parametri'!$B$14*('P-Parametri'!$B$7-((($B$29+0.01)*(1-'P-Parametri'!$B$22))+0))/'P-Parametri'!$C$14,0))))-'P-Parametri'!$D$18),'P-Parametri'!$B$18,0))+(IF((($B$29+0.01)*(1-'P-Parametri'!$B$22))&gt;0,IF(((($B$29+0.01)*(1-'P-Parametri'!$B$22))+0)&gt;'P-Parametri'!$D$20,0,IF(((($B$29+0.01)*(1-'P-Parametri'!$B$22))+0)&lt;='P-Parametri'!$B$20,'P-Parametri'!$B$19*(($B$29+0.01)*(1-'P-Parametri'!$B$22)),IF(((($B$29+0.01)*(1-'P-Parametri'!$B$22))+0)&lt;='P-Parametri'!$C$20,'P-Parametri'!$C$19*(($B$29+0.01)*(1-'P-Parametri'!$B$22)),'P-Parametri'!$D$19*(($B$29+0.01)*(1-'P-Parametri'!$B$22))))),0))</f>
        <v>9954.2705953162167</v>
      </c>
    </row>
    <row r="31" spans="1:8" ht="30">
      <c r="A31" s="5" t="s">
        <v>275</v>
      </c>
      <c r="B31" s="10">
        <f>C30-B30</f>
        <v>1200.0194515020012</v>
      </c>
    </row>
    <row r="32" spans="1:8" ht="30">
      <c r="A32" s="5" t="s">
        <v>276</v>
      </c>
      <c r="B32" s="10">
        <f>((($B$29+100)*(1-'P-Parametri'!$B$22))+0)-(MAX(0,(IF(((($B$29+100)*(1-'P-Parametri'!$B$22))+0)&lt;='P-Parametri'!$B$6,'P-Parametri'!$C$6*((($B$29+100)*(1-'P-Parametri'!$B$22))+0),IF(((($B$29+100)*(1-'P-Parametri'!$B$22))+0)&lt;='P-Parametri'!$B$7,'P-Parametri'!$B$9+'P-Parametri'!$C$7*(((($B$29+100)*(1-'P-Parametri'!$B$22))+0)-'P-Parametri'!$B$6),'P-Parametri'!$B$10+'P-Parametri'!$C$8*(((($B$29+100)*(1-'P-Parametri'!$B$22))+0)-'P-Parametri'!$B$7))))-(IF(((($B$29+100)*(1-'P-Parametri'!$B$22))+0)&lt;='P-Parametri'!$C$12,'P-Parametri'!$B$12,IF(((($B$29+100)*(1-'P-Parametri'!$B$22))+0)&lt;='P-Parametri'!$B$6,'P-Parametri'!$B$13+'P-Parametri'!$C$13*('P-Parametri'!$B$6-((($B$29+100)*(1-'P-Parametri'!$B$22))+0))/'P-Parametri'!$D$13,IF(((($B$29+100)*(1-'P-Parametri'!$B$22))+0)&lt;='P-Parametri'!$B$7,'P-Parametri'!$B$14*('P-Parametri'!$B$7-((($B$29+100)*(1-'P-Parametri'!$B$22))+0))/'P-Parametri'!$C$14,0))))-(IF((($B$29+100)*(1-'P-Parametri'!$B$22))&gt;0,IF(((($B$29+100)*(1-'P-Parametri'!$B$22))+0)&lt;='P-Parametri'!$C$21,0,IF(((($B$29+100)*(1-'P-Parametri'!$B$22))+0)&lt;='P-Parametri'!$D$21,'P-Parametri'!$B$21,IF(((($B$29+100)*(1-'P-Parametri'!$B$22))+0)&lt;'P-Parametri'!$E$21,'P-Parametri'!$B$21*('P-Parametri'!$E$21-((($B$29+100)*(1-'P-Parametri'!$B$22))+0))/('P-Parametri'!$E$21-'P-Parametri'!$D$21),0))),0))))-(IF(MAX(0,(IF(((($B$29+100)*(1-'P-Parametri'!$B$22))+0)&lt;='P-Parametri'!$B$6,'P-Parametri'!$C$6*((($B$29+100)*(1-'P-Parametri'!$B$22))+0),IF(((($B$29+100)*(1-'P-Parametri'!$B$22))+0)&lt;='P-Parametri'!$B$7,'P-Parametri'!$B$9+'P-Parametri'!$C$7*(((($B$29+100)*(1-'P-Parametri'!$B$22))+0)-'P-Parametri'!$B$6),'P-Parametri'!$B$10+'P-Parametri'!$C$8*(((($B$29+100)*(1-'P-Parametri'!$B$22))+0)-'P-Parametri'!$B$7))))-(IF(((($B$29+100)*(1-'P-Parametri'!$B$22))+0)&lt;='P-Parametri'!$C$12,'P-Parametri'!$B$12,IF(((($B$29+100)*(1-'P-Parametri'!$B$22))+0)&lt;='P-Parametri'!$B$6,'P-Parametri'!$B$13+'P-Parametri'!$C$13*('P-Parametri'!$B$6-((($B$29+100)*(1-'P-Parametri'!$B$22))+0))/'P-Parametri'!$D$13,IF(((($B$29+100)*(1-'P-Parametri'!$B$22))+0)&lt;='P-Parametri'!$B$7,'P-Parametri'!$B$14*('P-Parametri'!$B$7-((($B$29+100)*(1-'P-Parametri'!$B$22))+0))/'P-Parametri'!$C$14,0))))-(IF((($B$29+100)*(1-'P-Parametri'!$B$22))&gt;0,IF(((($B$29+100)*(1-'P-Parametri'!$B$22))+0)&lt;='P-Parametri'!$C$21,0,IF(((($B$29+100)*(1-'P-Parametri'!$B$22))+0)&lt;='P-Parametri'!$D$21,'P-Parametri'!$B$21,IF(((($B$29+100)*(1-'P-Parametri'!$B$22))+0)&lt;'P-Parametri'!$E$21,'P-Parametri'!$B$21*('P-Parametri'!$E$21-((($B$29+100)*(1-'P-Parametri'!$B$22))+0))/('P-Parametri'!$E$21-'P-Parametri'!$D$21),0))),0)))&gt;0,'P-Parametri'!$B$11*((($B$29+100)*(1-'P-Parametri'!$B$22))+0),0))+(IF(AND(((($B$29+100)*(1-'P-Parametri'!$B$22))+0)&lt;='P-Parametri'!$C$18,(IF(((($B$29+100)*(1-'P-Parametri'!$B$22))+0)&lt;='P-Parametri'!$B$6,'P-Parametri'!$C$6*((($B$29+100)*(1-'P-Parametri'!$B$22))+0),IF(((($B$29+100)*(1-'P-Parametri'!$B$22))+0)&lt;='P-Parametri'!$B$7,'P-Parametri'!$B$9+'P-Parametri'!$C$7*(((($B$29+100)*(1-'P-Parametri'!$B$22))+0)-'P-Parametri'!$B$6),'P-Parametri'!$B$10+'P-Parametri'!$C$8*(((($B$29+100)*(1-'P-Parametri'!$B$22))+0)-'P-Parametri'!$B$7))))&gt;(IF(((($B$29+100)*(1-'P-Parametri'!$B$22))+0)&lt;='P-Parametri'!$C$12,'P-Parametri'!$B$12,IF(((($B$29+100)*(1-'P-Parametri'!$B$22))+0)&lt;='P-Parametri'!$B$6,'P-Parametri'!$B$13+'P-Parametri'!$C$13*('P-Parametri'!$B$6-((($B$29+100)*(1-'P-Parametri'!$B$22))+0))/'P-Parametri'!$D$13,IF(((($B$29+100)*(1-'P-Parametri'!$B$22))+0)&lt;='P-Parametri'!$B$7,'P-Parametri'!$B$14*('P-Parametri'!$B$7-((($B$29+100)*(1-'P-Parametri'!$B$22))+0))/'P-Parametri'!$C$14,0))))-'P-Parametri'!$D$18),'P-Parametri'!$B$18,0))+(IF((($B$29+100)*(1-'P-Parametri'!$B$22))&gt;0,IF(((($B$29+100)*(1-'P-Parametri'!$B$22))+0)&gt;'P-Parametri'!$D$20,0,IF(((($B$29+100)*(1-'P-Parametri'!$B$22))+0)&lt;='P-Parametri'!$B$20,'P-Parametri'!$B$19*(($B$29+100)*(1-'P-Parametri'!$B$22)),IF(((($B$29+100)*(1-'P-Parametri'!$B$22))+0)&lt;='P-Parametri'!$C$20,'P-Parametri'!$C$19*(($B$29+100)*(1-'P-Parametri'!$B$22)),'P-Parametri'!$D$19*(($B$29+100)*(1-'P-Parametri'!$B$22))))),0))-B30</f>
        <v>1297.267235751</v>
      </c>
    </row>
    <row r="33" spans="1:8" ht="30">
      <c r="A33" s="5" t="s">
        <v>277</v>
      </c>
      <c r="B33" s="16">
        <f>C30/($B$29+0.01)</f>
        <v>1.1058917603993743</v>
      </c>
    </row>
    <row r="34" spans="1:8" ht="30">
      <c r="A34" s="5" t="s">
        <v>278</v>
      </c>
    </row>
    <row r="35" spans="1:8" ht="30">
      <c r="A35" s="5" t="s">
        <v>279</v>
      </c>
      <c r="C35" s="10">
        <f>((($B$29-1)*(1-'P-Parametri'!$B$22))+0)-(MAX(0,(IF(((($B$29-1)*(1-'P-Parametri'!$B$22))+0)&lt;='P-Parametri'!$B$6,'P-Parametri'!$C$6*((($B$29-1)*(1-'P-Parametri'!$B$22))+0),IF(((($B$29-1)*(1-'P-Parametri'!$B$22))+0)&lt;='P-Parametri'!$B$7,'P-Parametri'!$B$9+'P-Parametri'!$C$7*(((($B$29-1)*(1-'P-Parametri'!$B$22))+0)-'P-Parametri'!$B$6),'P-Parametri'!$B$10+'P-Parametri'!$C$8*(((($B$29-1)*(1-'P-Parametri'!$B$22))+0)-'P-Parametri'!$B$7))))-(IF(((($B$29-1)*(1-'P-Parametri'!$B$22))+0)&lt;='P-Parametri'!$C$12,'P-Parametri'!$B$12,IF(((($B$29-1)*(1-'P-Parametri'!$B$22))+0)&lt;='P-Parametri'!$B$6,'P-Parametri'!$B$13+'P-Parametri'!$C$13*('P-Parametri'!$B$6-((($B$29-1)*(1-'P-Parametri'!$B$22))+0))/'P-Parametri'!$D$13,IF(((($B$29-1)*(1-'P-Parametri'!$B$22))+0)&lt;='P-Parametri'!$B$7,'P-Parametri'!$B$14*('P-Parametri'!$B$7-((($B$29-1)*(1-'P-Parametri'!$B$22))+0))/'P-Parametri'!$C$14,0))))-(IF((($B$29-1)*(1-'P-Parametri'!$B$22))&gt;0,IF(((($B$29-1)*(1-'P-Parametri'!$B$22))+0)&lt;='P-Parametri'!$C$21,0,IF(((($B$29-1)*(1-'P-Parametri'!$B$22))+0)&lt;='P-Parametri'!$D$21,'P-Parametri'!$B$21,IF(((($B$29-1)*(1-'P-Parametri'!$B$22))+0)&lt;'P-Parametri'!$E$21,'P-Parametri'!$B$21*('P-Parametri'!$E$21-((($B$29-1)*(1-'P-Parametri'!$B$22))+0))/('P-Parametri'!$E$21-'P-Parametri'!$D$21),0))),0))))-(IF(MAX(0,(IF(((($B$29-1)*(1-'P-Parametri'!$B$22))+0)&lt;='P-Parametri'!$B$6,'P-Parametri'!$C$6*((($B$29-1)*(1-'P-Parametri'!$B$22))+0),IF(((($B$29-1)*(1-'P-Parametri'!$B$22))+0)&lt;='P-Parametri'!$B$7,'P-Parametri'!$B$9+'P-Parametri'!$C$7*(((($B$29-1)*(1-'P-Parametri'!$B$22))+0)-'P-Parametri'!$B$6),'P-Parametri'!$B$10+'P-Parametri'!$C$8*(((($B$29-1)*(1-'P-Parametri'!$B$22))+0)-'P-Parametri'!$B$7))))-(IF(((($B$29-1)*(1-'P-Parametri'!$B$22))+0)&lt;='P-Parametri'!$C$12,'P-Parametri'!$B$12,IF(((($B$29-1)*(1-'P-Parametri'!$B$22))+0)&lt;='P-Parametri'!$B$6,'P-Parametri'!$B$13+'P-Parametri'!$C$13*('P-Parametri'!$B$6-((($B$29-1)*(1-'P-Parametri'!$B$22))+0))/'P-Parametri'!$D$13,IF(((($B$29-1)*(1-'P-Parametri'!$B$22))+0)&lt;='P-Parametri'!$B$7,'P-Parametri'!$B$14*('P-Parametri'!$B$7-((($B$29-1)*(1-'P-Parametri'!$B$22))+0))/'P-Parametri'!$C$14,0))))-(IF((($B$29-1)*(1-'P-Parametri'!$B$22))&gt;0,IF(((($B$29-1)*(1-'P-Parametri'!$B$22))+0)&lt;='P-Parametri'!$C$21,0,IF(((($B$29-1)*(1-'P-Parametri'!$B$22))+0)&lt;='P-Parametri'!$D$21,'P-Parametri'!$B$21,IF(((($B$29-1)*(1-'P-Parametri'!$B$22))+0)&lt;'P-Parametri'!$E$21,'P-Parametri'!$B$21*('P-Parametri'!$E$21-((($B$29-1)*(1-'P-Parametri'!$B$22))+0))/('P-Parametri'!$E$21-'P-Parametri'!$D$21),0))),0)))&gt;0,'P-Parametri'!$B$11*((($B$29-1)*(1-'P-Parametri'!$B$22))+0),0))+(IF(AND(((($B$29-1)*(1-'P-Parametri'!$B$22))+0)&lt;='P-Parametri'!$C$18,(IF(((($B$29-1)*(1-'P-Parametri'!$B$22))+0)&lt;='P-Parametri'!$B$6,'P-Parametri'!$C$6*((($B$29-1)*(1-'P-Parametri'!$B$22))+0),IF(((($B$29-1)*(1-'P-Parametri'!$B$22))+0)&lt;='P-Parametri'!$B$7,'P-Parametri'!$B$9+'P-Parametri'!$C$7*(((($B$29-1)*(1-'P-Parametri'!$B$22))+0)-'P-Parametri'!$B$6),'P-Parametri'!$B$10+'P-Parametri'!$C$8*(((($B$29-1)*(1-'P-Parametri'!$B$22))+0)-'P-Parametri'!$B$7))))&gt;(IF(((($B$29-1)*(1-'P-Parametri'!$B$22))+0)&lt;='P-Parametri'!$C$12,'P-Parametri'!$B$12,IF(((($B$29-1)*(1-'P-Parametri'!$B$22))+0)&lt;='P-Parametri'!$B$6,'P-Parametri'!$B$13+'P-Parametri'!$C$13*('P-Parametri'!$B$6-((($B$29-1)*(1-'P-Parametri'!$B$22))+0))/'P-Parametri'!$D$13,IF(((($B$29-1)*(1-'P-Parametri'!$B$22))+0)&lt;='P-Parametri'!$B$7,'P-Parametri'!$B$14*('P-Parametri'!$B$7-((($B$29-1)*(1-'P-Parametri'!$B$22))+0))/'P-Parametri'!$C$14,0))))-'P-Parametri'!$D$18),'P-Parametri'!$B$18,0))+(IF((($B$29-1)*(1-'P-Parametri'!$B$22))&gt;0,IF(((($B$29-1)*(1-'P-Parametri'!$B$22))+0)&gt;'P-Parametri'!$D$20,0,IF(((($B$29-1)*(1-'P-Parametri'!$B$22))+0)&lt;='P-Parametri'!$B$20,'P-Parametri'!$B$19*(($B$29-1)*(1-'P-Parametri'!$B$22)),IF(((($B$29-1)*(1-'P-Parametri'!$B$22))+0)&lt;='P-Parametri'!$C$20,'P-Parametri'!$C$19*(($B$29-1)*(1-'P-Parametri'!$B$22)),'P-Parametri'!$D$19*(($B$29-1)*(1-'P-Parametri'!$B$22))))),0))</f>
        <v>8753.2882944652174</v>
      </c>
      <c r="D35" s="10">
        <f>(('P-Parametri'!$B$24*($B$29-1))*(1+'P-Parametri'!$B$26)^('1-Input'!$B$25-1-'1-Input'!$B$12+1)*(IF('P-Parametri'!$B$26=0,'1-Input'!$B$12,((1+'P-Parametri'!$B$26)^'1-Input'!$B$12-1)/'P-Parametri'!$B$26)))*'P-Parametri'!$B$27*(1-'P-Parametri'!$B$28)</f>
        <v>665.5923750061886</v>
      </c>
    </row>
    <row r="36" spans="1:8" ht="30">
      <c r="A36" s="5" t="s">
        <v>280</v>
      </c>
      <c r="C36" s="10">
        <f>((($B$29+1)*(1-'P-Parametri'!$B$22))+0)-(MAX(0,(IF(((($B$29+1)*(1-'P-Parametri'!$B$22))+0)&lt;='P-Parametri'!$B$6,'P-Parametri'!$C$6*((($B$29+1)*(1-'P-Parametri'!$B$22))+0),IF(((($B$29+1)*(1-'P-Parametri'!$B$22))+0)&lt;='P-Parametri'!$B$7,'P-Parametri'!$B$9+'P-Parametri'!$C$7*(((($B$29+1)*(1-'P-Parametri'!$B$22))+0)-'P-Parametri'!$B$6),'P-Parametri'!$B$10+'P-Parametri'!$C$8*(((($B$29+1)*(1-'P-Parametri'!$B$22))+0)-'P-Parametri'!$B$7))))-(IF(((($B$29+1)*(1-'P-Parametri'!$B$22))+0)&lt;='P-Parametri'!$C$12,'P-Parametri'!$B$12,IF(((($B$29+1)*(1-'P-Parametri'!$B$22))+0)&lt;='P-Parametri'!$B$6,'P-Parametri'!$B$13+'P-Parametri'!$C$13*('P-Parametri'!$B$6-((($B$29+1)*(1-'P-Parametri'!$B$22))+0))/'P-Parametri'!$D$13,IF(((($B$29+1)*(1-'P-Parametri'!$B$22))+0)&lt;='P-Parametri'!$B$7,'P-Parametri'!$B$14*('P-Parametri'!$B$7-((($B$29+1)*(1-'P-Parametri'!$B$22))+0))/'P-Parametri'!$C$14,0))))-(IF((($B$29+1)*(1-'P-Parametri'!$B$22))&gt;0,IF(((($B$29+1)*(1-'P-Parametri'!$B$22))+0)&lt;='P-Parametri'!$C$21,0,IF(((($B$29+1)*(1-'P-Parametri'!$B$22))+0)&lt;='P-Parametri'!$D$21,'P-Parametri'!$B$21,IF(((($B$29+1)*(1-'P-Parametri'!$B$22))+0)&lt;'P-Parametri'!$E$21,'P-Parametri'!$B$21*('P-Parametri'!$E$21-((($B$29+1)*(1-'P-Parametri'!$B$22))+0))/('P-Parametri'!$E$21-'P-Parametri'!$D$21),0))),0))))-(IF(MAX(0,(IF(((($B$29+1)*(1-'P-Parametri'!$B$22))+0)&lt;='P-Parametri'!$B$6,'P-Parametri'!$C$6*((($B$29+1)*(1-'P-Parametri'!$B$22))+0),IF(((($B$29+1)*(1-'P-Parametri'!$B$22))+0)&lt;='P-Parametri'!$B$7,'P-Parametri'!$B$9+'P-Parametri'!$C$7*(((($B$29+1)*(1-'P-Parametri'!$B$22))+0)-'P-Parametri'!$B$6),'P-Parametri'!$B$10+'P-Parametri'!$C$8*(((($B$29+1)*(1-'P-Parametri'!$B$22))+0)-'P-Parametri'!$B$7))))-(IF(((($B$29+1)*(1-'P-Parametri'!$B$22))+0)&lt;='P-Parametri'!$C$12,'P-Parametri'!$B$12,IF(((($B$29+1)*(1-'P-Parametri'!$B$22))+0)&lt;='P-Parametri'!$B$6,'P-Parametri'!$B$13+'P-Parametri'!$C$13*('P-Parametri'!$B$6-((($B$29+1)*(1-'P-Parametri'!$B$22))+0))/'P-Parametri'!$D$13,IF(((($B$29+1)*(1-'P-Parametri'!$B$22))+0)&lt;='P-Parametri'!$B$7,'P-Parametri'!$B$14*('P-Parametri'!$B$7-((($B$29+1)*(1-'P-Parametri'!$B$22))+0))/'P-Parametri'!$C$14,0))))-(IF((($B$29+1)*(1-'P-Parametri'!$B$22))&gt;0,IF(((($B$29+1)*(1-'P-Parametri'!$B$22))+0)&lt;='P-Parametri'!$C$21,0,IF(((($B$29+1)*(1-'P-Parametri'!$B$22))+0)&lt;='P-Parametri'!$D$21,'P-Parametri'!$B$21,IF(((($B$29+1)*(1-'P-Parametri'!$B$22))+0)&lt;'P-Parametri'!$E$21,'P-Parametri'!$B$21*('P-Parametri'!$E$21-((($B$29+1)*(1-'P-Parametri'!$B$22))+0))/('P-Parametri'!$E$21-'P-Parametri'!$D$21),0))),0)))&gt;0,'P-Parametri'!$B$11*((($B$29+1)*(1-'P-Parametri'!$B$22))+0),0))+(IF(AND(((($B$29+1)*(1-'P-Parametri'!$B$22))+0)&lt;='P-Parametri'!$C$18,(IF(((($B$29+1)*(1-'P-Parametri'!$B$22))+0)&lt;='P-Parametri'!$B$6,'P-Parametri'!$C$6*((($B$29+1)*(1-'P-Parametri'!$B$22))+0),IF(((($B$29+1)*(1-'P-Parametri'!$B$22))+0)&lt;='P-Parametri'!$B$7,'P-Parametri'!$B$9+'P-Parametri'!$C$7*(((($B$29+1)*(1-'P-Parametri'!$B$22))+0)-'P-Parametri'!$B$6),'P-Parametri'!$B$10+'P-Parametri'!$C$8*(((($B$29+1)*(1-'P-Parametri'!$B$22))+0)-'P-Parametri'!$B$7))))&gt;(IF(((($B$29+1)*(1-'P-Parametri'!$B$22))+0)&lt;='P-Parametri'!$C$12,'P-Parametri'!$B$12,IF(((($B$29+1)*(1-'P-Parametri'!$B$22))+0)&lt;='P-Parametri'!$B$6,'P-Parametri'!$B$13+'P-Parametri'!$C$13*('P-Parametri'!$B$6-((($B$29+1)*(1-'P-Parametri'!$B$22))+0))/'P-Parametri'!$D$13,IF(((($B$29+1)*(1-'P-Parametri'!$B$22))+0)&lt;='P-Parametri'!$B$7,'P-Parametri'!$B$14*('P-Parametri'!$B$7-((($B$29+1)*(1-'P-Parametri'!$B$22))+0))/'P-Parametri'!$C$14,0))))-'P-Parametri'!$D$18),'P-Parametri'!$B$18,0))+(IF((($B$29+1)*(1-'P-Parametri'!$B$22))&gt;0,IF(((($B$29+1)*(1-'P-Parametri'!$B$22))+0)&gt;'P-Parametri'!$D$20,0,IF(((($B$29+1)*(1-'P-Parametri'!$B$22))+0)&lt;='P-Parametri'!$B$20,'P-Parametri'!$B$19*(($B$29+1)*(1-'P-Parametri'!$B$22)),IF(((($B$29+1)*(1-'P-Parametri'!$B$22))+0)&lt;='P-Parametri'!$C$20,'P-Parametri'!$C$19*(($B$29+1)*(1-'P-Parametri'!$B$22)),'P-Parametri'!$D$19*(($B$29+1)*(1-'P-Parametri'!$B$22))))),0))</f>
        <v>9955.2334446652167</v>
      </c>
      <c r="D36" s="10">
        <f>(('P-Parametri'!$B$24*($B$29+1))*(1+'P-Parametri'!$B$26)^('1-Input'!$B$25-1-'1-Input'!$B$12+1)*(IF('P-Parametri'!$B$26=0,'1-Input'!$B$12,((1+'P-Parametri'!$B$26)^'1-Input'!$B$12-1)/'P-Parametri'!$B$26)))*'P-Parametri'!$B$27*(1-'P-Parametri'!$B$28)</f>
        <v>665.74028252366168</v>
      </c>
    </row>
    <row r="38" spans="1:8">
      <c r="A38" s="25" t="s">
        <v>281</v>
      </c>
      <c r="B38" s="23"/>
      <c r="C38" s="23"/>
      <c r="D38" s="23"/>
      <c r="E38" s="23"/>
      <c r="F38" s="23"/>
      <c r="G38" s="23"/>
      <c r="H38" s="23"/>
    </row>
    <row r="39" spans="1:8" ht="30">
      <c r="A39" s="5" t="s">
        <v>282</v>
      </c>
      <c r="B39" s="10">
        <f>'1-Input'!$B$17</f>
        <v>35000</v>
      </c>
      <c r="C39" s="10">
        <f>B39*(1-'P-Parametri'!$B$22)</f>
        <v>31783.5</v>
      </c>
      <c r="D39" s="10">
        <f>(($B$39*(1-'P-Parametri'!$B$22))+0)-(MAX(0,(IF((($B$39*(1-'P-Parametri'!$B$22))+0)&lt;='P-Parametri'!$B$6,'P-Parametri'!$C$6*(($B$39*(1-'P-Parametri'!$B$22))+0),IF((($B$39*(1-'P-Parametri'!$B$22))+0)&lt;='P-Parametri'!$B$7,'P-Parametri'!$B$9+'P-Parametri'!$C$7*((($B$39*(1-'P-Parametri'!$B$22))+0)-'P-Parametri'!$B$6),'P-Parametri'!$B$10+'P-Parametri'!$C$8*((($B$39*(1-'P-Parametri'!$B$22))+0)-'P-Parametri'!$B$7))))-(IF((($B$39*(1-'P-Parametri'!$B$22))+0)&lt;='P-Parametri'!$C$12,'P-Parametri'!$B$12,IF((($B$39*(1-'P-Parametri'!$B$22))+0)&lt;='P-Parametri'!$B$6,'P-Parametri'!$B$13+'P-Parametri'!$C$13*('P-Parametri'!$B$6-(($B$39*(1-'P-Parametri'!$B$22))+0))/'P-Parametri'!$D$13,IF((($B$39*(1-'P-Parametri'!$B$22))+0)&lt;='P-Parametri'!$B$7,'P-Parametri'!$B$14*('P-Parametri'!$B$7-(($B$39*(1-'P-Parametri'!$B$22))+0))/'P-Parametri'!$C$14,0))))-(IF(($B$39*(1-'P-Parametri'!$B$22))&gt;0,IF((($B$39*(1-'P-Parametri'!$B$22))+0)&lt;='P-Parametri'!$C$21,0,IF((($B$39*(1-'P-Parametri'!$B$22))+0)&lt;='P-Parametri'!$D$21,'P-Parametri'!$B$21,IF((($B$39*(1-'P-Parametri'!$B$22))+0)&lt;'P-Parametri'!$E$21,'P-Parametri'!$B$21*('P-Parametri'!$E$21-(($B$39*(1-'P-Parametri'!$B$22))+0))/('P-Parametri'!$E$21-'P-Parametri'!$D$21),0))),0))))-(IF(MAX(0,(IF((($B$39*(1-'P-Parametri'!$B$22))+0)&lt;='P-Parametri'!$B$6,'P-Parametri'!$C$6*(($B$39*(1-'P-Parametri'!$B$22))+0),IF((($B$39*(1-'P-Parametri'!$B$22))+0)&lt;='P-Parametri'!$B$7,'P-Parametri'!$B$9+'P-Parametri'!$C$7*((($B$39*(1-'P-Parametri'!$B$22))+0)-'P-Parametri'!$B$6),'P-Parametri'!$B$10+'P-Parametri'!$C$8*((($B$39*(1-'P-Parametri'!$B$22))+0)-'P-Parametri'!$B$7))))-(IF((($B$39*(1-'P-Parametri'!$B$22))+0)&lt;='P-Parametri'!$C$12,'P-Parametri'!$B$12,IF((($B$39*(1-'P-Parametri'!$B$22))+0)&lt;='P-Parametri'!$B$6,'P-Parametri'!$B$13+'P-Parametri'!$C$13*('P-Parametri'!$B$6-(($B$39*(1-'P-Parametri'!$B$22))+0))/'P-Parametri'!$D$13,IF((($B$39*(1-'P-Parametri'!$B$22))+0)&lt;='P-Parametri'!$B$7,'P-Parametri'!$B$14*('P-Parametri'!$B$7-(($B$39*(1-'P-Parametri'!$B$22))+0))/'P-Parametri'!$C$14,0))))-(IF(($B$39*(1-'P-Parametri'!$B$22))&gt;0,IF((($B$39*(1-'P-Parametri'!$B$22))+0)&lt;='P-Parametri'!$C$21,0,IF((($B$39*(1-'P-Parametri'!$B$22))+0)&lt;='P-Parametri'!$D$21,'P-Parametri'!$B$21,IF((($B$39*(1-'P-Parametri'!$B$22))+0)&lt;'P-Parametri'!$E$21,'P-Parametri'!$B$21*('P-Parametri'!$E$21-(($B$39*(1-'P-Parametri'!$B$22))+0))/('P-Parametri'!$E$21-'P-Parametri'!$D$21),0))),0)))&gt;0,'P-Parametri'!$B$11*(($B$39*(1-'P-Parametri'!$B$22))+0),0))+(IF(AND((($B$39*(1-'P-Parametri'!$B$22))+0)&lt;='P-Parametri'!$C$18,(IF((($B$39*(1-'P-Parametri'!$B$22))+0)&lt;='P-Parametri'!$B$6,'P-Parametri'!$C$6*(($B$39*(1-'P-Parametri'!$B$22))+0),IF((($B$39*(1-'P-Parametri'!$B$22))+0)&lt;='P-Parametri'!$B$7,'P-Parametri'!$B$9+'P-Parametri'!$C$7*((($B$39*(1-'P-Parametri'!$B$22))+0)-'P-Parametri'!$B$6),'P-Parametri'!$B$10+'P-Parametri'!$C$8*((($B$39*(1-'P-Parametri'!$B$22))+0)-'P-Parametri'!$B$7))))&gt;(IF((($B$39*(1-'P-Parametri'!$B$22))+0)&lt;='P-Parametri'!$C$12,'P-Parametri'!$B$12,IF((($B$39*(1-'P-Parametri'!$B$22))+0)&lt;='P-Parametri'!$B$6,'P-Parametri'!$B$13+'P-Parametri'!$C$13*('P-Parametri'!$B$6-(($B$39*(1-'P-Parametri'!$B$22))+0))/'P-Parametri'!$D$13,IF((($B$39*(1-'P-Parametri'!$B$22))+0)&lt;='P-Parametri'!$B$7,'P-Parametri'!$B$14*('P-Parametri'!$B$7-(($B$39*(1-'P-Parametri'!$B$22))+0))/'P-Parametri'!$C$14,0))))-'P-Parametri'!$D$18),'P-Parametri'!$B$18,0))+(IF(($B$39*(1-'P-Parametri'!$B$22))&gt;0,IF((($B$39*(1-'P-Parametri'!$B$22))+0)&gt;'P-Parametri'!$D$20,0,IF((($B$39*(1-'P-Parametri'!$B$22))+0)&lt;='P-Parametri'!$B$20,'P-Parametri'!$B$19*($B$39*(1-'P-Parametri'!$B$22)),IF((($B$39*(1-'P-Parametri'!$B$22))+0)&lt;='P-Parametri'!$C$20,'P-Parametri'!$C$19*($B$39*(1-'P-Parametri'!$B$22)),'P-Parametri'!$D$19*($B$39*(1-'P-Parametri'!$B$22))))),0))</f>
        <v>26040.798409090909</v>
      </c>
    </row>
    <row r="40" spans="1:8" ht="30">
      <c r="A40" s="5" t="s">
        <v>283</v>
      </c>
      <c r="B40" s="10">
        <f>(('1-Input'!$B$11*(1-'P-Parametri'!$B$22))+$C$39)-(MAX(0,(IF((('1-Input'!$B$11*(1-'P-Parametri'!$B$22))+$C$39)&lt;='P-Parametri'!$B$6,'P-Parametri'!$C$6*(('1-Input'!$B$11*(1-'P-Parametri'!$B$22))+$C$39),IF((('1-Input'!$B$11*(1-'P-Parametri'!$B$22))+$C$39)&lt;='P-Parametri'!$B$7,'P-Parametri'!$B$9+'P-Parametri'!$C$7*((('1-Input'!$B$11*(1-'P-Parametri'!$B$22))+$C$39)-'P-Parametri'!$B$6),'P-Parametri'!$B$10+'P-Parametri'!$C$8*((('1-Input'!$B$11*(1-'P-Parametri'!$B$22))+$C$39)-'P-Parametri'!$B$7))))-(IF((('1-Input'!$B$11*(1-'P-Parametri'!$B$22))+$C$39)&lt;='P-Parametri'!$C$12,'P-Parametri'!$B$12,IF((('1-Input'!$B$11*(1-'P-Parametri'!$B$22))+$C$39)&lt;='P-Parametri'!$B$6,'P-Parametri'!$B$13+'P-Parametri'!$C$13*('P-Parametri'!$B$6-(('1-Input'!$B$11*(1-'P-Parametri'!$B$22))+$C$39))/'P-Parametri'!$D$13,IF((('1-Input'!$B$11*(1-'P-Parametri'!$B$22))+$C$39)&lt;='P-Parametri'!$B$7,'P-Parametri'!$B$14*('P-Parametri'!$B$7-(('1-Input'!$B$11*(1-'P-Parametri'!$B$22))+$C$39))/'P-Parametri'!$C$14,0))))-(IF(('1-Input'!$B$11*(1-'P-Parametri'!$B$22))&gt;0,IF((('1-Input'!$B$11*(1-'P-Parametri'!$B$22))+$C$39)&lt;='P-Parametri'!$C$21,0,IF((('1-Input'!$B$11*(1-'P-Parametri'!$B$22))+$C$39)&lt;='P-Parametri'!$D$21,'P-Parametri'!$B$21,IF((('1-Input'!$B$11*(1-'P-Parametri'!$B$22))+$C$39)&lt;'P-Parametri'!$E$21,'P-Parametri'!$B$21*('P-Parametri'!$E$21-(('1-Input'!$B$11*(1-'P-Parametri'!$B$22))+$C$39))/('P-Parametri'!$E$21-'P-Parametri'!$D$21),0))),0))))-(IF(MAX(0,(IF((('1-Input'!$B$11*(1-'P-Parametri'!$B$22))+$C$39)&lt;='P-Parametri'!$B$6,'P-Parametri'!$C$6*(('1-Input'!$B$11*(1-'P-Parametri'!$B$22))+$C$39),IF((('1-Input'!$B$11*(1-'P-Parametri'!$B$22))+$C$39)&lt;='P-Parametri'!$B$7,'P-Parametri'!$B$9+'P-Parametri'!$C$7*((('1-Input'!$B$11*(1-'P-Parametri'!$B$22))+$C$39)-'P-Parametri'!$B$6),'P-Parametri'!$B$10+'P-Parametri'!$C$8*((('1-Input'!$B$11*(1-'P-Parametri'!$B$22))+$C$39)-'P-Parametri'!$B$7))))-(IF((('1-Input'!$B$11*(1-'P-Parametri'!$B$22))+$C$39)&lt;='P-Parametri'!$C$12,'P-Parametri'!$B$12,IF((('1-Input'!$B$11*(1-'P-Parametri'!$B$22))+$C$39)&lt;='P-Parametri'!$B$6,'P-Parametri'!$B$13+'P-Parametri'!$C$13*('P-Parametri'!$B$6-(('1-Input'!$B$11*(1-'P-Parametri'!$B$22))+$C$39))/'P-Parametri'!$D$13,IF((('1-Input'!$B$11*(1-'P-Parametri'!$B$22))+$C$39)&lt;='P-Parametri'!$B$7,'P-Parametri'!$B$14*('P-Parametri'!$B$7-(('1-Input'!$B$11*(1-'P-Parametri'!$B$22))+$C$39))/'P-Parametri'!$C$14,0))))-(IF(('1-Input'!$B$11*(1-'P-Parametri'!$B$22))&gt;0,IF((('1-Input'!$B$11*(1-'P-Parametri'!$B$22))+$C$39)&lt;='P-Parametri'!$C$21,0,IF((('1-Input'!$B$11*(1-'P-Parametri'!$B$22))+$C$39)&lt;='P-Parametri'!$D$21,'P-Parametri'!$B$21,IF((('1-Input'!$B$11*(1-'P-Parametri'!$B$22))+$C$39)&lt;'P-Parametri'!$E$21,'P-Parametri'!$B$21*('P-Parametri'!$E$21-(('1-Input'!$B$11*(1-'P-Parametri'!$B$22))+$C$39))/('P-Parametri'!$E$21-'P-Parametri'!$D$21),0))),0)))&gt;0,'P-Parametri'!$B$11*(('1-Input'!$B$11*(1-'P-Parametri'!$B$22))+$C$39),0))+(IF(AND((('1-Input'!$B$11*(1-'P-Parametri'!$B$22))+$C$39)&lt;='P-Parametri'!$C$18,(IF((('1-Input'!$B$11*(1-'P-Parametri'!$B$22))+$C$39)&lt;='P-Parametri'!$B$6,'P-Parametri'!$C$6*(('1-Input'!$B$11*(1-'P-Parametri'!$B$22))+$C$39),IF((('1-Input'!$B$11*(1-'P-Parametri'!$B$22))+$C$39)&lt;='P-Parametri'!$B$7,'P-Parametri'!$B$9+'P-Parametri'!$C$7*((('1-Input'!$B$11*(1-'P-Parametri'!$B$22))+$C$39)-'P-Parametri'!$B$6),'P-Parametri'!$B$10+'P-Parametri'!$C$8*((('1-Input'!$B$11*(1-'P-Parametri'!$B$22))+$C$39)-'P-Parametri'!$B$7))))&gt;(IF((('1-Input'!$B$11*(1-'P-Parametri'!$B$22))+$C$39)&lt;='P-Parametri'!$C$12,'P-Parametri'!$B$12,IF((('1-Input'!$B$11*(1-'P-Parametri'!$B$22))+$C$39)&lt;='P-Parametri'!$B$6,'P-Parametri'!$B$13+'P-Parametri'!$C$13*('P-Parametri'!$B$6-(('1-Input'!$B$11*(1-'P-Parametri'!$B$22))+$C$39))/'P-Parametri'!$D$13,IF((('1-Input'!$B$11*(1-'P-Parametri'!$B$22))+$C$39)&lt;='P-Parametri'!$B$7,'P-Parametri'!$B$14*('P-Parametri'!$B$7-(('1-Input'!$B$11*(1-'P-Parametri'!$B$22))+$C$39))/'P-Parametri'!$C$14,0))))-'P-Parametri'!$D$18),'P-Parametri'!$B$18,0))+(IF(('1-Input'!$B$11*(1-'P-Parametri'!$B$22))&gt;0,IF((('1-Input'!$B$11*(1-'P-Parametri'!$B$22))+$C$39)&gt;'P-Parametri'!$D$20,0,IF((('1-Input'!$B$11*(1-'P-Parametri'!$B$22))+$C$39)&lt;='P-Parametri'!$B$20,'P-Parametri'!$B$19*('1-Input'!$B$11*(1-'P-Parametri'!$B$22)),IF((('1-Input'!$B$11*(1-'P-Parametri'!$B$22))+$C$39)&lt;='P-Parametri'!$C$20,'P-Parametri'!$C$19*('1-Input'!$B$11*(1-'P-Parametri'!$B$22)),'P-Parametri'!$D$19*('1-Input'!$B$11*(1-'P-Parametri'!$B$22))))),0))-$D$39</f>
        <v>5137.1049090909073</v>
      </c>
    </row>
    <row r="41" spans="1:8" ht="30">
      <c r="A41" s="5" t="s">
        <v>284</v>
      </c>
      <c r="B41" s="17">
        <f>'1-Input'!$B$30/B40</f>
        <v>2.3175410684978326</v>
      </c>
    </row>
    <row r="43" spans="1:8">
      <c r="A43" s="25" t="s">
        <v>285</v>
      </c>
      <c r="B43" s="23"/>
      <c r="C43" s="23"/>
      <c r="D43" s="23"/>
      <c r="E43" s="23"/>
      <c r="F43" s="23"/>
      <c r="G43" s="23"/>
      <c r="H43" s="23"/>
    </row>
    <row r="44" spans="1:8" ht="30">
      <c r="A44" s="5" t="s">
        <v>286</v>
      </c>
      <c r="B44" s="9">
        <f>'1-Input'!$B$19</f>
        <v>365</v>
      </c>
    </row>
    <row r="45" spans="1:8" ht="30">
      <c r="A45" s="5" t="s">
        <v>287</v>
      </c>
      <c r="B45" s="10">
        <f>('1-Input'!$B$11*(1-'P-Parametri'!$B$22))-(MAX(0,(IF(('1-Input'!$B$11*(1-'P-Parametri'!$B$22))&lt;='P-Parametri'!$B$6,'P-Parametri'!$C$6*('1-Input'!$B$11*(1-'P-Parametri'!$B$22)),IF(('1-Input'!$B$11*(1-'P-Parametri'!$B$22))&lt;='P-Parametri'!$B$7,'P-Parametri'!$B$9+'P-Parametri'!$C$7*(('1-Input'!$B$11*(1-'P-Parametri'!$B$22))-'P-Parametri'!$B$6),'P-Parametri'!$B$10+'P-Parametri'!$C$8*(('1-Input'!$B$11*(1-'P-Parametri'!$B$22))-'P-Parametri'!$B$7))))-(IF(('1-Input'!$B$11*(1-'P-Parametri'!$B$22))&lt;='P-Parametri'!$C$12,'P-Parametri'!$B$12,IF(('1-Input'!$B$11*(1-'P-Parametri'!$B$22))&lt;='P-Parametri'!$B$6,'P-Parametri'!$B$13+'P-Parametri'!$C$13*('P-Parametri'!$B$6-('1-Input'!$B$11*(1-'P-Parametri'!$B$22)))/'P-Parametri'!$D$13,IF(('1-Input'!$B$11*(1-'P-Parametri'!$B$22))&lt;='P-Parametri'!$B$7,'P-Parametri'!$B$14*('P-Parametri'!$B$7-('1-Input'!$B$11*(1-'P-Parametri'!$B$22)))/'P-Parametri'!$C$14,0)))*('1-Input'!$B$19/365))-(IF(('1-Input'!$B$11*(1-'P-Parametri'!$B$22))&gt;0,IF(('1-Input'!$B$11*(1-'P-Parametri'!$B$22))&lt;='P-Parametri'!$C$21,0,IF(('1-Input'!$B$11*(1-'P-Parametri'!$B$22))&lt;='P-Parametri'!$D$21,'P-Parametri'!$B$21,IF(('1-Input'!$B$11*(1-'P-Parametri'!$B$22))&lt;'P-Parametri'!$E$21,'P-Parametri'!$B$21*('P-Parametri'!$E$21-('1-Input'!$B$11*(1-'P-Parametri'!$B$22)))/('P-Parametri'!$E$21-'P-Parametri'!$D$21),0))),0))))-(IF(MAX(0,(IF(('1-Input'!$B$11*(1-'P-Parametri'!$B$22))&lt;='P-Parametri'!$B$6,'P-Parametri'!$C$6*('1-Input'!$B$11*(1-'P-Parametri'!$B$22)),IF(('1-Input'!$B$11*(1-'P-Parametri'!$B$22))&lt;='P-Parametri'!$B$7,'P-Parametri'!$B$9+'P-Parametri'!$C$7*(('1-Input'!$B$11*(1-'P-Parametri'!$B$22))-'P-Parametri'!$B$6),'P-Parametri'!$B$10+'P-Parametri'!$C$8*(('1-Input'!$B$11*(1-'P-Parametri'!$B$22))-'P-Parametri'!$B$7))))-(IF(('1-Input'!$B$11*(1-'P-Parametri'!$B$22))&lt;='P-Parametri'!$C$12,'P-Parametri'!$B$12,IF(('1-Input'!$B$11*(1-'P-Parametri'!$B$22))&lt;='P-Parametri'!$B$6,'P-Parametri'!$B$13+'P-Parametri'!$C$13*('P-Parametri'!$B$6-('1-Input'!$B$11*(1-'P-Parametri'!$B$22)))/'P-Parametri'!$D$13,IF(('1-Input'!$B$11*(1-'P-Parametri'!$B$22))&lt;='P-Parametri'!$B$7,'P-Parametri'!$B$14*('P-Parametri'!$B$7-('1-Input'!$B$11*(1-'P-Parametri'!$B$22)))/'P-Parametri'!$C$14,0)))*('1-Input'!$B$19/365))-(IF(('1-Input'!$B$11*(1-'P-Parametri'!$B$22))&gt;0,IF(('1-Input'!$B$11*(1-'P-Parametri'!$B$22))&lt;='P-Parametri'!$C$21,0,IF(('1-Input'!$B$11*(1-'P-Parametri'!$B$22))&lt;='P-Parametri'!$D$21,'P-Parametri'!$B$21,IF(('1-Input'!$B$11*(1-'P-Parametri'!$B$22))&lt;'P-Parametri'!$E$21,'P-Parametri'!$B$21*('P-Parametri'!$E$21-('1-Input'!$B$11*(1-'P-Parametri'!$B$22)))/('P-Parametri'!$E$21-'P-Parametri'!$D$21),0))),0)))&gt;0,'P-Parametri'!$B$11*('1-Input'!$B$11*(1-'P-Parametri'!$B$22)),0))+(IF(AND(('1-Input'!$B$11*(1-'P-Parametri'!$B$22))&lt;='P-Parametri'!$C$18,(IF(('1-Input'!$B$11*(1-'P-Parametri'!$B$22))&lt;='P-Parametri'!$B$6,'P-Parametri'!$C$6*('1-Input'!$B$11*(1-'P-Parametri'!$B$22)),IF(('1-Input'!$B$11*(1-'P-Parametri'!$B$22))&lt;='P-Parametri'!$B$7,'P-Parametri'!$B$9+'P-Parametri'!$C$7*(('1-Input'!$B$11*(1-'P-Parametri'!$B$22))-'P-Parametri'!$B$6),'P-Parametri'!$B$10+'P-Parametri'!$C$8*(('1-Input'!$B$11*(1-'P-Parametri'!$B$22))-'P-Parametri'!$B$7))))&gt;(IF(('1-Input'!$B$11*(1-'P-Parametri'!$B$22))&lt;='P-Parametri'!$C$12,'P-Parametri'!$B$12,IF(('1-Input'!$B$11*(1-'P-Parametri'!$B$22))&lt;='P-Parametri'!$B$6,'P-Parametri'!$B$13+'P-Parametri'!$C$13*('P-Parametri'!$B$6-('1-Input'!$B$11*(1-'P-Parametri'!$B$22)))/'P-Parametri'!$D$13,IF(('1-Input'!$B$11*(1-'P-Parametri'!$B$22))&lt;='P-Parametri'!$B$7,'P-Parametri'!$B$14*('P-Parametri'!$B$7-('1-Input'!$B$11*(1-'P-Parametri'!$B$22)))/'P-Parametri'!$C$14,0)))*('1-Input'!$B$19/365))-'P-Parametri'!$D$18),'P-Parametri'!$B$18*('1-Input'!$B$19/365),0))+(IF(('1-Input'!$B$11*(1-'P-Parametri'!$B$22))&gt;0,IF(('1-Input'!$B$11*(1-'P-Parametri'!$B$22))&gt;'P-Parametri'!$D$20,0,IF(('1-Input'!$B$11*(1-'P-Parametri'!$B$22))&lt;='P-Parametri'!$B$20,'P-Parametri'!$B$19*('1-Input'!$B$11*(1-'P-Parametri'!$B$22)),IF(('1-Input'!$B$11*(1-'P-Parametri'!$B$22))&lt;='P-Parametri'!$C$20,'P-Parametri'!$C$19*('1-Input'!$B$11*(1-'P-Parametri'!$B$22)),'P-Parametri'!$D$19*('1-Input'!$B$11*(1-'P-Parametri'!$B$22))))),0))</f>
        <v>11905.451600000002</v>
      </c>
    </row>
    <row r="46" spans="1:8" ht="30">
      <c r="A46" s="5" t="s">
        <v>288</v>
      </c>
      <c r="B46" s="10">
        <f>'1-Input'!$B$30</f>
        <v>11905.451600000002</v>
      </c>
    </row>
    <row r="47" spans="1:8" ht="45" customHeight="1">
      <c r="A47" s="26" t="s">
        <v>289</v>
      </c>
      <c r="B47" s="23"/>
      <c r="C47" s="23"/>
      <c r="D47" s="23"/>
      <c r="E47" s="23"/>
      <c r="F47" s="23"/>
      <c r="G47" s="23"/>
      <c r="H47" s="23"/>
    </row>
    <row r="49" spans="1:8">
      <c r="A49" s="25" t="s">
        <v>290</v>
      </c>
      <c r="B49" s="23"/>
      <c r="C49" s="23"/>
      <c r="D49" s="23"/>
      <c r="E49" s="23"/>
      <c r="F49" s="23"/>
      <c r="G49" s="23"/>
      <c r="H49" s="23"/>
    </row>
    <row r="50" spans="1:8" ht="30">
      <c r="A50" s="5" t="s">
        <v>291</v>
      </c>
      <c r="B50" s="10">
        <f>'P-Parametri'!$B$40</f>
        <v>5500</v>
      </c>
      <c r="C50" s="10">
        <f>'P-Parametri'!$C$40</f>
        <v>8500</v>
      </c>
    </row>
    <row r="51" spans="1:8" ht="30" customHeight="1">
      <c r="A51" s="26" t="s">
        <v>292</v>
      </c>
      <c r="B51" s="23"/>
      <c r="C51" s="23"/>
      <c r="D51" s="23"/>
      <c r="E51" s="23"/>
      <c r="F51" s="23"/>
      <c r="G51" s="23"/>
      <c r="H51" s="23"/>
    </row>
  </sheetData>
  <mergeCells count="13">
    <mergeCell ref="A1:H1"/>
    <mergeCell ref="A27:H27"/>
    <mergeCell ref="A2:H2"/>
    <mergeCell ref="A43:H43"/>
    <mergeCell ref="A51:H51"/>
    <mergeCell ref="A49:H49"/>
    <mergeCell ref="A47:H47"/>
    <mergeCell ref="A14:M14"/>
    <mergeCell ref="A3:H3"/>
    <mergeCell ref="A21:H21"/>
    <mergeCell ref="A20:H20"/>
    <mergeCell ref="A38:H38"/>
    <mergeCell ref="A6:M6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3"/>
  <sheetViews>
    <sheetView workbookViewId="0"/>
  </sheetViews>
  <sheetFormatPr defaultRowHeight="15"/>
  <cols>
    <col min="1" max="1" width="26" customWidth="1"/>
    <col min="2" max="11" width="15" customWidth="1"/>
    <col min="12" max="12" width="44" customWidth="1"/>
  </cols>
  <sheetData>
    <row r="1" spans="1:9" ht="24.95" customHeight="1">
      <c r="A1" s="24" t="s">
        <v>293</v>
      </c>
      <c r="B1" s="23"/>
      <c r="C1" s="23"/>
      <c r="D1" s="23"/>
      <c r="E1" s="23"/>
      <c r="F1" s="23"/>
      <c r="G1" s="23"/>
      <c r="H1" s="23"/>
    </row>
    <row r="2" spans="1:9" ht="32.1" customHeight="1">
      <c r="A2" s="22" t="s">
        <v>1</v>
      </c>
      <c r="B2" s="23"/>
      <c r="C2" s="23"/>
      <c r="D2" s="23"/>
      <c r="E2" s="23"/>
      <c r="F2" s="23"/>
      <c r="G2" s="23"/>
      <c r="H2" s="23"/>
    </row>
    <row r="3" spans="1:9" ht="45" customHeight="1">
      <c r="A3" s="26" t="s">
        <v>294</v>
      </c>
      <c r="B3" s="23"/>
      <c r="C3" s="23"/>
      <c r="D3" s="23"/>
      <c r="E3" s="23"/>
      <c r="F3" s="23"/>
      <c r="G3" s="23"/>
      <c r="H3" s="23"/>
    </row>
    <row r="5" spans="1:9" ht="45">
      <c r="A5" s="5" t="s">
        <v>295</v>
      </c>
      <c r="B5" s="10">
        <f>'M1-Motore-Griglia'!$B$451</f>
        <v>32989.828417655859</v>
      </c>
    </row>
    <row r="6" spans="1:9">
      <c r="A6" s="25" t="s">
        <v>296</v>
      </c>
      <c r="B6" s="23"/>
      <c r="C6" s="23"/>
      <c r="D6" s="23"/>
      <c r="E6" s="23"/>
      <c r="F6" s="23"/>
      <c r="G6" s="23"/>
      <c r="H6" s="23"/>
      <c r="I6" s="23"/>
    </row>
    <row r="7" spans="1:9" ht="30">
      <c r="A7" s="15" t="s">
        <v>252</v>
      </c>
      <c r="B7" s="15" t="s">
        <v>297</v>
      </c>
      <c r="C7" s="15" t="s">
        <v>298</v>
      </c>
      <c r="D7" s="15" t="s">
        <v>299</v>
      </c>
      <c r="E7" s="15" t="s">
        <v>300</v>
      </c>
      <c r="F7" s="15" t="s">
        <v>301</v>
      </c>
      <c r="G7" s="15" t="s">
        <v>302</v>
      </c>
      <c r="H7" s="15" t="s">
        <v>303</v>
      </c>
      <c r="I7" s="15" t="s">
        <v>304</v>
      </c>
    </row>
    <row r="8" spans="1:9">
      <c r="A8" s="7">
        <v>6000</v>
      </c>
      <c r="B8" s="10">
        <f>(($A8*(1-'P-Parametri'!$B$22))+0)-(MAX(0,(IF((($A8*(1-'P-Parametri'!$B$22))+0)&lt;='P-Parametri'!$B$6,'P-Parametri'!$C$6*(($A8*(1-'P-Parametri'!$B$22))+0),IF((($A8*(1-'P-Parametri'!$B$22))+0)&lt;='P-Parametri'!$B$7,'P-Parametri'!$B$9+'P-Parametri'!$C$7*((($A8*(1-'P-Parametri'!$B$22))+0)-'P-Parametri'!$B$6),'P-Parametri'!$B$10+'P-Parametri'!$C$8*((($A8*(1-'P-Parametri'!$B$22))+0)-'P-Parametri'!$B$7))))-(IF((($A8*(1-'P-Parametri'!$B$22))+0)&lt;='P-Parametri'!$C$12,'P-Parametri'!$B$12,IF((($A8*(1-'P-Parametri'!$B$22))+0)&lt;='P-Parametri'!$B$6,'P-Parametri'!$B$13+'P-Parametri'!$C$13*('P-Parametri'!$B$6-(($A8*(1-'P-Parametri'!$B$22))+0))/'P-Parametri'!$D$13,IF((($A8*(1-'P-Parametri'!$B$22))+0)&lt;='P-Parametri'!$B$7,'P-Parametri'!$B$14*('P-Parametri'!$B$7-(($A8*(1-'P-Parametri'!$B$22))+0))/'P-Parametri'!$C$14,0))))-(IF(($A8*(1-'P-Parametri'!$B$22))&gt;0,IF((($A8*(1-'P-Parametri'!$B$22))+0)&lt;='P-Parametri'!$C$21,0,IF((($A8*(1-'P-Parametri'!$B$22))+0)&lt;='P-Parametri'!$D$21,'P-Parametri'!$B$21,IF((($A8*(1-'P-Parametri'!$B$22))+0)&lt;'P-Parametri'!$E$21,'P-Parametri'!$B$21*('P-Parametri'!$E$21-(($A8*(1-'P-Parametri'!$B$22))+0))/('P-Parametri'!$E$21-'P-Parametri'!$D$21),0))),0))))-(IF(MAX(0,(IF((($A8*(1-'P-Parametri'!$B$22))+0)&lt;='P-Parametri'!$B$6,'P-Parametri'!$C$6*(($A8*(1-'P-Parametri'!$B$22))+0),IF((($A8*(1-'P-Parametri'!$B$22))+0)&lt;='P-Parametri'!$B$7,'P-Parametri'!$B$9+'P-Parametri'!$C$7*((($A8*(1-'P-Parametri'!$B$22))+0)-'P-Parametri'!$B$6),'P-Parametri'!$B$10+'P-Parametri'!$C$8*((($A8*(1-'P-Parametri'!$B$22))+0)-'P-Parametri'!$B$7))))-(IF((($A8*(1-'P-Parametri'!$B$22))+0)&lt;='P-Parametri'!$C$12,'P-Parametri'!$B$12,IF((($A8*(1-'P-Parametri'!$B$22))+0)&lt;='P-Parametri'!$B$6,'P-Parametri'!$B$13+'P-Parametri'!$C$13*('P-Parametri'!$B$6-(($A8*(1-'P-Parametri'!$B$22))+0))/'P-Parametri'!$D$13,IF((($A8*(1-'P-Parametri'!$B$22))+0)&lt;='P-Parametri'!$B$7,'P-Parametri'!$B$14*('P-Parametri'!$B$7-(($A8*(1-'P-Parametri'!$B$22))+0))/'P-Parametri'!$C$14,0))))-(IF(($A8*(1-'P-Parametri'!$B$22))&gt;0,IF((($A8*(1-'P-Parametri'!$B$22))+0)&lt;='P-Parametri'!$C$21,0,IF((($A8*(1-'P-Parametri'!$B$22))+0)&lt;='P-Parametri'!$D$21,'P-Parametri'!$B$21,IF((($A8*(1-'P-Parametri'!$B$22))+0)&lt;'P-Parametri'!$E$21,'P-Parametri'!$B$21*('P-Parametri'!$E$21-(($A8*(1-'P-Parametri'!$B$22))+0))/('P-Parametri'!$E$21-'P-Parametri'!$D$21),0))),0)))&gt;0,'P-Parametri'!$B$11*(($A8*(1-'P-Parametri'!$B$22))+0),0))+(IF(AND((($A8*(1-'P-Parametri'!$B$22))+0)&lt;='P-Parametri'!$C$18,(IF((($A8*(1-'P-Parametri'!$B$22))+0)&lt;='P-Parametri'!$B$6,'P-Parametri'!$C$6*(($A8*(1-'P-Parametri'!$B$22))+0),IF((($A8*(1-'P-Parametri'!$B$22))+0)&lt;='P-Parametri'!$B$7,'P-Parametri'!$B$9+'P-Parametri'!$C$7*((($A8*(1-'P-Parametri'!$B$22))+0)-'P-Parametri'!$B$6),'P-Parametri'!$B$10+'P-Parametri'!$C$8*((($A8*(1-'P-Parametri'!$B$22))+0)-'P-Parametri'!$B$7))))&gt;(IF((($A8*(1-'P-Parametri'!$B$22))+0)&lt;='P-Parametri'!$C$12,'P-Parametri'!$B$12,IF((($A8*(1-'P-Parametri'!$B$22))+0)&lt;='P-Parametri'!$B$6,'P-Parametri'!$B$13+'P-Parametri'!$C$13*('P-Parametri'!$B$6-(($A8*(1-'P-Parametri'!$B$22))+0))/'P-Parametri'!$D$13,IF((($A8*(1-'P-Parametri'!$B$22))+0)&lt;='P-Parametri'!$B$7,'P-Parametri'!$B$14*('P-Parametri'!$B$7-(($A8*(1-'P-Parametri'!$B$22))+0))/'P-Parametri'!$C$14,0))))-'P-Parametri'!$D$18),'P-Parametri'!$B$18,0))+(IF(($A8*(1-'P-Parametri'!$B$22))&gt;0,IF((($A8*(1-'P-Parametri'!$B$22))+0)&gt;'P-Parametri'!$D$20,0,IF((($A8*(1-'P-Parametri'!$B$22))+0)&lt;='P-Parametri'!$B$20,'P-Parametri'!$B$19*($A8*(1-'P-Parametri'!$B$22)),IF((($A8*(1-'P-Parametri'!$B$22))+0)&lt;='P-Parametri'!$C$20,'P-Parametri'!$C$19*($A8*(1-'P-Parametri'!$B$22)),'P-Parametri'!$D$19*($A8*(1-'P-Parametri'!$B$22))))),0))</f>
        <v>5835.4506000000001</v>
      </c>
      <c r="C8" s="10">
        <f t="shared" ref="C8:C13" si="0">B8</f>
        <v>5835.4506000000001</v>
      </c>
      <c r="D8" s="10">
        <f>(('P-Parametri'!$B$24*$A8)*(1+'P-Parametri'!$B$26)^('1-Input'!$B$25-1-'1-Input'!$B$12+1)*(IF('P-Parametri'!$B$26=0,'1-Input'!$B$12,((1+'P-Parametri'!$B$26)^'1-Input'!$B$12-1)/'P-Parametri'!$B$26)))*'P-Parametri'!$B$27*(1-'P-Parametri'!$B$28)</f>
        <v>443.7225524196657</v>
      </c>
      <c r="E8" s="10">
        <f>'M3-Motore-Madre'!$B$351-'7-Rientro'!$B$5</f>
        <v>1026.6144380564147</v>
      </c>
      <c r="F8" s="10">
        <f>'M3-Motore-Madre'!$B$51-'7-Rientro'!$B$5</f>
        <v>1218.8092771033989</v>
      </c>
      <c r="G8" s="13">
        <f>F8/'1-Input'!$B$10</f>
        <v>4.2027906107013756E-2</v>
      </c>
      <c r="H8" s="20">
        <f t="shared" ref="H8:H13" si="1">E8/C8*1000</f>
        <v>175.92719199035199</v>
      </c>
      <c r="I8" s="13">
        <f t="shared" ref="I8:I13" si="2">F8/E8-1</f>
        <v>0.18721228917337984</v>
      </c>
    </row>
    <row r="9" spans="1:9">
      <c r="A9" s="7">
        <v>10000</v>
      </c>
      <c r="B9" s="10">
        <f>(($A9*(1-'P-Parametri'!$B$22))+0)-(MAX(0,(IF((($A9*(1-'P-Parametri'!$B$22))+0)&lt;='P-Parametri'!$B$6,'P-Parametri'!$C$6*(($A9*(1-'P-Parametri'!$B$22))+0),IF((($A9*(1-'P-Parametri'!$B$22))+0)&lt;='P-Parametri'!$B$7,'P-Parametri'!$B$9+'P-Parametri'!$C$7*((($A9*(1-'P-Parametri'!$B$22))+0)-'P-Parametri'!$B$6),'P-Parametri'!$B$10+'P-Parametri'!$C$8*((($A9*(1-'P-Parametri'!$B$22))+0)-'P-Parametri'!$B$7))))-(IF((($A9*(1-'P-Parametri'!$B$22))+0)&lt;='P-Parametri'!$C$12,'P-Parametri'!$B$12,IF((($A9*(1-'P-Parametri'!$B$22))+0)&lt;='P-Parametri'!$B$6,'P-Parametri'!$B$13+'P-Parametri'!$C$13*('P-Parametri'!$B$6-(($A9*(1-'P-Parametri'!$B$22))+0))/'P-Parametri'!$D$13,IF((($A9*(1-'P-Parametri'!$B$22))+0)&lt;='P-Parametri'!$B$7,'P-Parametri'!$B$14*('P-Parametri'!$B$7-(($A9*(1-'P-Parametri'!$B$22))+0))/'P-Parametri'!$C$14,0))))-(IF(($A9*(1-'P-Parametri'!$B$22))&gt;0,IF((($A9*(1-'P-Parametri'!$B$22))+0)&lt;='P-Parametri'!$C$21,0,IF((($A9*(1-'P-Parametri'!$B$22))+0)&lt;='P-Parametri'!$D$21,'P-Parametri'!$B$21,IF((($A9*(1-'P-Parametri'!$B$22))+0)&lt;'P-Parametri'!$E$21,'P-Parametri'!$B$21*('P-Parametri'!$E$21-(($A9*(1-'P-Parametri'!$B$22))+0))/('P-Parametri'!$E$21-'P-Parametri'!$D$21),0))),0))))-(IF(MAX(0,(IF((($A9*(1-'P-Parametri'!$B$22))+0)&lt;='P-Parametri'!$B$6,'P-Parametri'!$C$6*(($A9*(1-'P-Parametri'!$B$22))+0),IF((($A9*(1-'P-Parametri'!$B$22))+0)&lt;='P-Parametri'!$B$7,'P-Parametri'!$B$9+'P-Parametri'!$C$7*((($A9*(1-'P-Parametri'!$B$22))+0)-'P-Parametri'!$B$6),'P-Parametri'!$B$10+'P-Parametri'!$C$8*((($A9*(1-'P-Parametri'!$B$22))+0)-'P-Parametri'!$B$7))))-(IF((($A9*(1-'P-Parametri'!$B$22))+0)&lt;='P-Parametri'!$C$12,'P-Parametri'!$B$12,IF((($A9*(1-'P-Parametri'!$B$22))+0)&lt;='P-Parametri'!$B$6,'P-Parametri'!$B$13+'P-Parametri'!$C$13*('P-Parametri'!$B$6-(($A9*(1-'P-Parametri'!$B$22))+0))/'P-Parametri'!$D$13,IF((($A9*(1-'P-Parametri'!$B$22))+0)&lt;='P-Parametri'!$B$7,'P-Parametri'!$B$14*('P-Parametri'!$B$7-(($A9*(1-'P-Parametri'!$B$22))+0))/'P-Parametri'!$C$14,0))))-(IF(($A9*(1-'P-Parametri'!$B$22))&gt;0,IF((($A9*(1-'P-Parametri'!$B$22))+0)&lt;='P-Parametri'!$C$21,0,IF((($A9*(1-'P-Parametri'!$B$22))+0)&lt;='P-Parametri'!$D$21,'P-Parametri'!$B$21,IF((($A9*(1-'P-Parametri'!$B$22))+0)&lt;'P-Parametri'!$E$21,'P-Parametri'!$B$21*('P-Parametri'!$E$21-(($A9*(1-'P-Parametri'!$B$22))+0))/('P-Parametri'!$E$21-'P-Parametri'!$D$21),0))),0)))&gt;0,'P-Parametri'!$B$11*(($A9*(1-'P-Parametri'!$B$22))+0),0))+(IF(AND((($A9*(1-'P-Parametri'!$B$22))+0)&lt;='P-Parametri'!$C$18,(IF((($A9*(1-'P-Parametri'!$B$22))+0)&lt;='P-Parametri'!$B$6,'P-Parametri'!$C$6*(($A9*(1-'P-Parametri'!$B$22))+0),IF((($A9*(1-'P-Parametri'!$B$22))+0)&lt;='P-Parametri'!$B$7,'P-Parametri'!$B$9+'P-Parametri'!$C$7*((($A9*(1-'P-Parametri'!$B$22))+0)-'P-Parametri'!$B$6),'P-Parametri'!$B$10+'P-Parametri'!$C$8*((($A9*(1-'P-Parametri'!$B$22))+0)-'P-Parametri'!$B$7))))&gt;(IF((($A9*(1-'P-Parametri'!$B$22))+0)&lt;='P-Parametri'!$C$12,'P-Parametri'!$B$12,IF((($A9*(1-'P-Parametri'!$B$22))+0)&lt;='P-Parametri'!$B$6,'P-Parametri'!$B$13+'P-Parametri'!$C$13*('P-Parametri'!$B$6-(($A9*(1-'P-Parametri'!$B$22))+0))/'P-Parametri'!$D$13,IF((($A9*(1-'P-Parametri'!$B$22))+0)&lt;='P-Parametri'!$B$7,'P-Parametri'!$B$14*('P-Parametri'!$B$7-(($A9*(1-'P-Parametri'!$B$22))+0))/'P-Parametri'!$C$14,0))))-'P-Parametri'!$D$18),'P-Parametri'!$B$18,0))+(IF(($A9*(1-'P-Parametri'!$B$22))&gt;0,IF((($A9*(1-'P-Parametri'!$B$22))+0)&gt;'P-Parametri'!$D$20,0,IF((($A9*(1-'P-Parametri'!$B$22))+0)&lt;='P-Parametri'!$B$20,'P-Parametri'!$B$19*($A9*(1-'P-Parametri'!$B$22)),IF((($A9*(1-'P-Parametri'!$B$22))+0)&lt;='P-Parametri'!$C$20,'P-Parametri'!$C$19*($A9*(1-'P-Parametri'!$B$22)),'P-Parametri'!$D$19*($A9*(1-'P-Parametri'!$B$22))))),0))</f>
        <v>10447.042999999998</v>
      </c>
      <c r="C9" s="10">
        <f t="shared" si="0"/>
        <v>10447.042999999998</v>
      </c>
      <c r="D9" s="10">
        <f>(('P-Parametri'!$B$24*$A9)*(1+'P-Parametri'!$B$26)^('1-Input'!$B$25-1-'1-Input'!$B$12+1)*(IF('P-Parametri'!$B$26=0,'1-Input'!$B$12,((1+'P-Parametri'!$B$26)^'1-Input'!$B$12-1)/'P-Parametri'!$B$26)))*'P-Parametri'!$B$27*(1-'P-Parametri'!$B$28)</f>
        <v>739.53758736610928</v>
      </c>
      <c r="E9" s="10">
        <f>'M3-Motore-Madre'!$B$401-'7-Rientro'!$B$5</f>
        <v>1837.9189395924695</v>
      </c>
      <c r="F9" s="10">
        <f>'M3-Motore-Madre'!$B$101-'7-Rientro'!$B$5</f>
        <v>2158.2436713374118</v>
      </c>
      <c r="G9" s="13">
        <f>F9/'1-Input'!$B$10</f>
        <v>7.4422195563359023E-2</v>
      </c>
      <c r="H9" s="20">
        <f t="shared" si="1"/>
        <v>175.92719199035267</v>
      </c>
      <c r="I9" s="13">
        <f t="shared" si="2"/>
        <v>0.17428664825444873</v>
      </c>
    </row>
    <row r="10" spans="1:9">
      <c r="A10" s="7">
        <v>12000</v>
      </c>
      <c r="B10" s="10">
        <f>(($A10*(1-'P-Parametri'!$B$22))+0)-(MAX(0,(IF((($A10*(1-'P-Parametri'!$B$22))+0)&lt;='P-Parametri'!$B$6,'P-Parametri'!$C$6*(($A10*(1-'P-Parametri'!$B$22))+0),IF((($A10*(1-'P-Parametri'!$B$22))+0)&lt;='P-Parametri'!$B$7,'P-Parametri'!$B$9+'P-Parametri'!$C$7*((($A10*(1-'P-Parametri'!$B$22))+0)-'P-Parametri'!$B$6),'P-Parametri'!$B$10+'P-Parametri'!$C$8*((($A10*(1-'P-Parametri'!$B$22))+0)-'P-Parametri'!$B$7))))-(IF((($A10*(1-'P-Parametri'!$B$22))+0)&lt;='P-Parametri'!$C$12,'P-Parametri'!$B$12,IF((($A10*(1-'P-Parametri'!$B$22))+0)&lt;='P-Parametri'!$B$6,'P-Parametri'!$B$13+'P-Parametri'!$C$13*('P-Parametri'!$B$6-(($A10*(1-'P-Parametri'!$B$22))+0))/'P-Parametri'!$D$13,IF((($A10*(1-'P-Parametri'!$B$22))+0)&lt;='P-Parametri'!$B$7,'P-Parametri'!$B$14*('P-Parametri'!$B$7-(($A10*(1-'P-Parametri'!$B$22))+0))/'P-Parametri'!$C$14,0))))-(IF(($A10*(1-'P-Parametri'!$B$22))&gt;0,IF((($A10*(1-'P-Parametri'!$B$22))+0)&lt;='P-Parametri'!$C$21,0,IF((($A10*(1-'P-Parametri'!$B$22))+0)&lt;='P-Parametri'!$D$21,'P-Parametri'!$B$21,IF((($A10*(1-'P-Parametri'!$B$22))+0)&lt;'P-Parametri'!$E$21,'P-Parametri'!$B$21*('P-Parametri'!$E$21-(($A10*(1-'P-Parametri'!$B$22))+0))/('P-Parametri'!$E$21-'P-Parametri'!$D$21),0))),0))))-(IF(MAX(0,(IF((($A10*(1-'P-Parametri'!$B$22))+0)&lt;='P-Parametri'!$B$6,'P-Parametri'!$C$6*(($A10*(1-'P-Parametri'!$B$22))+0),IF((($A10*(1-'P-Parametri'!$B$22))+0)&lt;='P-Parametri'!$B$7,'P-Parametri'!$B$9+'P-Parametri'!$C$7*((($A10*(1-'P-Parametri'!$B$22))+0)-'P-Parametri'!$B$6),'P-Parametri'!$B$10+'P-Parametri'!$C$8*((($A10*(1-'P-Parametri'!$B$22))+0)-'P-Parametri'!$B$7))))-(IF((($A10*(1-'P-Parametri'!$B$22))+0)&lt;='P-Parametri'!$C$12,'P-Parametri'!$B$12,IF((($A10*(1-'P-Parametri'!$B$22))+0)&lt;='P-Parametri'!$B$6,'P-Parametri'!$B$13+'P-Parametri'!$C$13*('P-Parametri'!$B$6-(($A10*(1-'P-Parametri'!$B$22))+0))/'P-Parametri'!$D$13,IF((($A10*(1-'P-Parametri'!$B$22))+0)&lt;='P-Parametri'!$B$7,'P-Parametri'!$B$14*('P-Parametri'!$B$7-(($A10*(1-'P-Parametri'!$B$22))+0))/'P-Parametri'!$C$14,0))))-(IF(($A10*(1-'P-Parametri'!$B$22))&gt;0,IF((($A10*(1-'P-Parametri'!$B$22))+0)&lt;='P-Parametri'!$C$21,0,IF((($A10*(1-'P-Parametri'!$B$22))+0)&lt;='P-Parametri'!$D$21,'P-Parametri'!$B$21,IF((($A10*(1-'P-Parametri'!$B$22))+0)&lt;'P-Parametri'!$E$21,'P-Parametri'!$B$21*('P-Parametri'!$E$21-(($A10*(1-'P-Parametri'!$B$22))+0))/('P-Parametri'!$E$21-'P-Parametri'!$D$21),0))),0)))&gt;0,'P-Parametri'!$B$11*(($A10*(1-'P-Parametri'!$B$22))+0),0))+(IF(AND((($A10*(1-'P-Parametri'!$B$22))+0)&lt;='P-Parametri'!$C$18,(IF((($A10*(1-'P-Parametri'!$B$22))+0)&lt;='P-Parametri'!$B$6,'P-Parametri'!$C$6*(($A10*(1-'P-Parametri'!$B$22))+0),IF((($A10*(1-'P-Parametri'!$B$22))+0)&lt;='P-Parametri'!$B$7,'P-Parametri'!$B$9+'P-Parametri'!$C$7*((($A10*(1-'P-Parametri'!$B$22))+0)-'P-Parametri'!$B$6),'P-Parametri'!$B$10+'P-Parametri'!$C$8*((($A10*(1-'P-Parametri'!$B$22))+0)-'P-Parametri'!$B$7))))&gt;(IF((($A10*(1-'P-Parametri'!$B$22))+0)&lt;='P-Parametri'!$C$12,'P-Parametri'!$B$12,IF((($A10*(1-'P-Parametri'!$B$22))+0)&lt;='P-Parametri'!$B$6,'P-Parametri'!$B$13+'P-Parametri'!$C$13*('P-Parametri'!$B$6-(($A10*(1-'P-Parametri'!$B$22))+0))/'P-Parametri'!$D$13,IF((($A10*(1-'P-Parametri'!$B$22))+0)&lt;='P-Parametri'!$B$7,'P-Parametri'!$B$14*('P-Parametri'!$B$7-(($A10*(1-'P-Parametri'!$B$22))+0))/'P-Parametri'!$C$14,0))))-'P-Parametri'!$D$18),'P-Parametri'!$B$18,0))+(IF(($A10*(1-'P-Parametri'!$B$22))&gt;0,IF((($A10*(1-'P-Parametri'!$B$22))+0)&gt;'P-Parametri'!$D$20,0,IF((($A10*(1-'P-Parametri'!$B$22))+0)&lt;='P-Parametri'!$B$20,'P-Parametri'!$B$19*($A10*(1-'P-Parametri'!$B$22)),IF((($A10*(1-'P-Parametri'!$B$22))+0)&lt;='P-Parametri'!$C$20,'P-Parametri'!$C$19*($A10*(1-'P-Parametri'!$B$22)),'P-Parametri'!$D$19*($A10*(1-'P-Parametri'!$B$22))))),0))</f>
        <v>11905.451600000002</v>
      </c>
      <c r="C10" s="10">
        <f t="shared" si="0"/>
        <v>11905.451600000002</v>
      </c>
      <c r="D10" s="10">
        <f>(('P-Parametri'!$B$24*$A10)*(1+'P-Parametri'!$B$26)^('1-Input'!$B$25-1-'1-Input'!$B$12+1)*(IF('P-Parametri'!$B$26=0,'1-Input'!$B$12,((1+'P-Parametri'!$B$26)^'1-Input'!$B$12-1)/'P-Parametri'!$B$26)))*'P-Parametri'!$B$27*(1-'P-Parametri'!$B$28)</f>
        <v>887.44510483933141</v>
      </c>
      <c r="E10" s="10">
        <f>'M3-Motore-Madre'!$B$451-'7-Rientro'!$B$5</f>
        <v>2094.4926693650486</v>
      </c>
      <c r="F10" s="10">
        <f>'M3-Motore-Madre'!$B$151-'7-Rientro'!$B$5</f>
        <v>2478.8823474589954</v>
      </c>
      <c r="G10" s="13">
        <f>F10/'1-Input'!$B$10</f>
        <v>8.5478701636517079E-2</v>
      </c>
      <c r="H10" s="20">
        <f t="shared" si="1"/>
        <v>175.92719199035241</v>
      </c>
      <c r="I10" s="13">
        <f t="shared" si="2"/>
        <v>0.18352400259795387</v>
      </c>
    </row>
    <row r="11" spans="1:9">
      <c r="A11" s="7">
        <v>15000</v>
      </c>
      <c r="B11" s="10">
        <f>(($A11*(1-'P-Parametri'!$B$22))+0)-(MAX(0,(IF((($A11*(1-'P-Parametri'!$B$22))+0)&lt;='P-Parametri'!$B$6,'P-Parametri'!$C$6*(($A11*(1-'P-Parametri'!$B$22))+0),IF((($A11*(1-'P-Parametri'!$B$22))+0)&lt;='P-Parametri'!$B$7,'P-Parametri'!$B$9+'P-Parametri'!$C$7*((($A11*(1-'P-Parametri'!$B$22))+0)-'P-Parametri'!$B$6),'P-Parametri'!$B$10+'P-Parametri'!$C$8*((($A11*(1-'P-Parametri'!$B$22))+0)-'P-Parametri'!$B$7))))-(IF((($A11*(1-'P-Parametri'!$B$22))+0)&lt;='P-Parametri'!$C$12,'P-Parametri'!$B$12,IF((($A11*(1-'P-Parametri'!$B$22))+0)&lt;='P-Parametri'!$B$6,'P-Parametri'!$B$13+'P-Parametri'!$C$13*('P-Parametri'!$B$6-(($A11*(1-'P-Parametri'!$B$22))+0))/'P-Parametri'!$D$13,IF((($A11*(1-'P-Parametri'!$B$22))+0)&lt;='P-Parametri'!$B$7,'P-Parametri'!$B$14*('P-Parametri'!$B$7-(($A11*(1-'P-Parametri'!$B$22))+0))/'P-Parametri'!$C$14,0))))-(IF(($A11*(1-'P-Parametri'!$B$22))&gt;0,IF((($A11*(1-'P-Parametri'!$B$22))+0)&lt;='P-Parametri'!$C$21,0,IF((($A11*(1-'P-Parametri'!$B$22))+0)&lt;='P-Parametri'!$D$21,'P-Parametri'!$B$21,IF((($A11*(1-'P-Parametri'!$B$22))+0)&lt;'P-Parametri'!$E$21,'P-Parametri'!$B$21*('P-Parametri'!$E$21-(($A11*(1-'P-Parametri'!$B$22))+0))/('P-Parametri'!$E$21-'P-Parametri'!$D$21),0))),0))))-(IF(MAX(0,(IF((($A11*(1-'P-Parametri'!$B$22))+0)&lt;='P-Parametri'!$B$6,'P-Parametri'!$C$6*(($A11*(1-'P-Parametri'!$B$22))+0),IF((($A11*(1-'P-Parametri'!$B$22))+0)&lt;='P-Parametri'!$B$7,'P-Parametri'!$B$9+'P-Parametri'!$C$7*((($A11*(1-'P-Parametri'!$B$22))+0)-'P-Parametri'!$B$6),'P-Parametri'!$B$10+'P-Parametri'!$C$8*((($A11*(1-'P-Parametri'!$B$22))+0)-'P-Parametri'!$B$7))))-(IF((($A11*(1-'P-Parametri'!$B$22))+0)&lt;='P-Parametri'!$C$12,'P-Parametri'!$B$12,IF((($A11*(1-'P-Parametri'!$B$22))+0)&lt;='P-Parametri'!$B$6,'P-Parametri'!$B$13+'P-Parametri'!$C$13*('P-Parametri'!$B$6-(($A11*(1-'P-Parametri'!$B$22))+0))/'P-Parametri'!$D$13,IF((($A11*(1-'P-Parametri'!$B$22))+0)&lt;='P-Parametri'!$B$7,'P-Parametri'!$B$14*('P-Parametri'!$B$7-(($A11*(1-'P-Parametri'!$B$22))+0))/'P-Parametri'!$C$14,0))))-(IF(($A11*(1-'P-Parametri'!$B$22))&gt;0,IF((($A11*(1-'P-Parametri'!$B$22))+0)&lt;='P-Parametri'!$C$21,0,IF((($A11*(1-'P-Parametri'!$B$22))+0)&lt;='P-Parametri'!$D$21,'P-Parametri'!$B$21,IF((($A11*(1-'P-Parametri'!$B$22))+0)&lt;'P-Parametri'!$E$21,'P-Parametri'!$B$21*('P-Parametri'!$E$21-(($A11*(1-'P-Parametri'!$B$22))+0))/('P-Parametri'!$E$21-'P-Parametri'!$D$21),0))),0)))&gt;0,'P-Parametri'!$B$11*(($A11*(1-'P-Parametri'!$B$22))+0),0))+(IF(AND((($A11*(1-'P-Parametri'!$B$22))+0)&lt;='P-Parametri'!$C$18,(IF((($A11*(1-'P-Parametri'!$B$22))+0)&lt;='P-Parametri'!$B$6,'P-Parametri'!$C$6*(($A11*(1-'P-Parametri'!$B$22))+0),IF((($A11*(1-'P-Parametri'!$B$22))+0)&lt;='P-Parametri'!$B$7,'P-Parametri'!$B$9+'P-Parametri'!$C$7*((($A11*(1-'P-Parametri'!$B$22))+0)-'P-Parametri'!$B$6),'P-Parametri'!$B$10+'P-Parametri'!$C$8*((($A11*(1-'P-Parametri'!$B$22))+0)-'P-Parametri'!$B$7))))&gt;(IF((($A11*(1-'P-Parametri'!$B$22))+0)&lt;='P-Parametri'!$C$12,'P-Parametri'!$B$12,IF((($A11*(1-'P-Parametri'!$B$22))+0)&lt;='P-Parametri'!$B$6,'P-Parametri'!$B$13+'P-Parametri'!$C$13*('P-Parametri'!$B$6-(($A11*(1-'P-Parametri'!$B$22))+0))/'P-Parametri'!$D$13,IF((($A11*(1-'P-Parametri'!$B$22))+0)&lt;='P-Parametri'!$B$7,'P-Parametri'!$B$14*('P-Parametri'!$B$7-(($A11*(1-'P-Parametri'!$B$22))+0))/'P-Parametri'!$C$14,0))))-'P-Parametri'!$D$18),'P-Parametri'!$B$18,0))+(IF(($A11*(1-'P-Parametri'!$B$22))&gt;0,IF((($A11*(1-'P-Parametri'!$B$22))+0)&gt;'P-Parametri'!$D$20,0,IF((($A11*(1-'P-Parametri'!$B$22))+0)&lt;='P-Parametri'!$B$20,'P-Parametri'!$B$19*($A11*(1-'P-Parametri'!$B$22)),IF((($A11*(1-'P-Parametri'!$B$22))+0)&lt;='P-Parametri'!$C$20,'P-Parametri'!$C$19*($A11*(1-'P-Parametri'!$B$22)),'P-Parametri'!$D$19*($A11*(1-'P-Parametri'!$B$22))))),0))</f>
        <v>14093.0645</v>
      </c>
      <c r="C11" s="10">
        <f t="shared" si="0"/>
        <v>14093.0645</v>
      </c>
      <c r="D11" s="10">
        <f>(('P-Parametri'!$B$24*$A11)*(1+'P-Parametri'!$B$26)^('1-Input'!$B$25-1-'1-Input'!$B$12+1)*(IF('P-Parametri'!$B$26=0,'1-Input'!$B$12,((1+'P-Parametri'!$B$26)^'1-Input'!$B$12-1)/'P-Parametri'!$B$26)))*'P-Parametri'!$B$27*(1-'P-Parametri'!$B$28)</f>
        <v>1109.306381049164</v>
      </c>
      <c r="E11" s="10">
        <f>'M3-Motore-Madre'!$B$501-'7-Rientro'!$B$5</f>
        <v>2479.3532640239209</v>
      </c>
      <c r="F11" s="10">
        <f>'M3-Motore-Madre'!$B$201-'7-Rientro'!$B$5</f>
        <v>2959.8403616413561</v>
      </c>
      <c r="G11" s="13">
        <f>F11/'1-Input'!$B$10</f>
        <v>0.10206346074625366</v>
      </c>
      <c r="H11" s="20">
        <f t="shared" si="1"/>
        <v>175.92719199035247</v>
      </c>
      <c r="I11" s="13">
        <f t="shared" si="2"/>
        <v>0.19379533549713601</v>
      </c>
    </row>
    <row r="12" spans="1:9">
      <c r="A12" s="7">
        <v>18000</v>
      </c>
      <c r="B12" s="10">
        <f>(($A12*(1-'P-Parametri'!$B$22))+0)-(MAX(0,(IF((($A12*(1-'P-Parametri'!$B$22))+0)&lt;='P-Parametri'!$B$6,'P-Parametri'!$C$6*(($A12*(1-'P-Parametri'!$B$22))+0),IF((($A12*(1-'P-Parametri'!$B$22))+0)&lt;='P-Parametri'!$B$7,'P-Parametri'!$B$9+'P-Parametri'!$C$7*((($A12*(1-'P-Parametri'!$B$22))+0)-'P-Parametri'!$B$6),'P-Parametri'!$B$10+'P-Parametri'!$C$8*((($A12*(1-'P-Parametri'!$B$22))+0)-'P-Parametri'!$B$7))))-(IF((($A12*(1-'P-Parametri'!$B$22))+0)&lt;='P-Parametri'!$C$12,'P-Parametri'!$B$12,IF((($A12*(1-'P-Parametri'!$B$22))+0)&lt;='P-Parametri'!$B$6,'P-Parametri'!$B$13+'P-Parametri'!$C$13*('P-Parametri'!$B$6-(($A12*(1-'P-Parametri'!$B$22))+0))/'P-Parametri'!$D$13,IF((($A12*(1-'P-Parametri'!$B$22))+0)&lt;='P-Parametri'!$B$7,'P-Parametri'!$B$14*('P-Parametri'!$B$7-(($A12*(1-'P-Parametri'!$B$22))+0))/'P-Parametri'!$C$14,0))))-(IF(($A12*(1-'P-Parametri'!$B$22))&gt;0,IF((($A12*(1-'P-Parametri'!$B$22))+0)&lt;='P-Parametri'!$C$21,0,IF((($A12*(1-'P-Parametri'!$B$22))+0)&lt;='P-Parametri'!$D$21,'P-Parametri'!$B$21,IF((($A12*(1-'P-Parametri'!$B$22))+0)&lt;'P-Parametri'!$E$21,'P-Parametri'!$B$21*('P-Parametri'!$E$21-(($A12*(1-'P-Parametri'!$B$22))+0))/('P-Parametri'!$E$21-'P-Parametri'!$D$21),0))),0))))-(IF(MAX(0,(IF((($A12*(1-'P-Parametri'!$B$22))+0)&lt;='P-Parametri'!$B$6,'P-Parametri'!$C$6*(($A12*(1-'P-Parametri'!$B$22))+0),IF((($A12*(1-'P-Parametri'!$B$22))+0)&lt;='P-Parametri'!$B$7,'P-Parametri'!$B$9+'P-Parametri'!$C$7*((($A12*(1-'P-Parametri'!$B$22))+0)-'P-Parametri'!$B$6),'P-Parametri'!$B$10+'P-Parametri'!$C$8*((($A12*(1-'P-Parametri'!$B$22))+0)-'P-Parametri'!$B$7))))-(IF((($A12*(1-'P-Parametri'!$B$22))+0)&lt;='P-Parametri'!$C$12,'P-Parametri'!$B$12,IF((($A12*(1-'P-Parametri'!$B$22))+0)&lt;='P-Parametri'!$B$6,'P-Parametri'!$B$13+'P-Parametri'!$C$13*('P-Parametri'!$B$6-(($A12*(1-'P-Parametri'!$B$22))+0))/'P-Parametri'!$D$13,IF((($A12*(1-'P-Parametri'!$B$22))+0)&lt;='P-Parametri'!$B$7,'P-Parametri'!$B$14*('P-Parametri'!$B$7-(($A12*(1-'P-Parametri'!$B$22))+0))/'P-Parametri'!$C$14,0))))-(IF(($A12*(1-'P-Parametri'!$B$22))&gt;0,IF((($A12*(1-'P-Parametri'!$B$22))+0)&lt;='P-Parametri'!$C$21,0,IF((($A12*(1-'P-Parametri'!$B$22))+0)&lt;='P-Parametri'!$D$21,'P-Parametri'!$B$21,IF((($A12*(1-'P-Parametri'!$B$22))+0)&lt;'P-Parametri'!$E$21,'P-Parametri'!$B$21*('P-Parametri'!$E$21-(($A12*(1-'P-Parametri'!$B$22))+0))/('P-Parametri'!$E$21-'P-Parametri'!$D$21),0))),0)))&gt;0,'P-Parametri'!$B$11*(($A12*(1-'P-Parametri'!$B$22))+0),0))+(IF(AND((($A12*(1-'P-Parametri'!$B$22))+0)&lt;='P-Parametri'!$C$18,(IF((($A12*(1-'P-Parametri'!$B$22))+0)&lt;='P-Parametri'!$B$6,'P-Parametri'!$C$6*(($A12*(1-'P-Parametri'!$B$22))+0),IF((($A12*(1-'P-Parametri'!$B$22))+0)&lt;='P-Parametri'!$B$7,'P-Parametri'!$B$9+'P-Parametri'!$C$7*((($A12*(1-'P-Parametri'!$B$22))+0)-'P-Parametri'!$B$6),'P-Parametri'!$B$10+'P-Parametri'!$C$8*((($A12*(1-'P-Parametri'!$B$22))+0)-'P-Parametri'!$B$7))))&gt;(IF((($A12*(1-'P-Parametri'!$B$22))+0)&lt;='P-Parametri'!$C$12,'P-Parametri'!$B$12,IF((($A12*(1-'P-Parametri'!$B$22))+0)&lt;='P-Parametri'!$B$6,'P-Parametri'!$B$13+'P-Parametri'!$C$13*('P-Parametri'!$B$6-(($A12*(1-'P-Parametri'!$B$22))+0))/'P-Parametri'!$D$13,IF((($A12*(1-'P-Parametri'!$B$22))+0)&lt;='P-Parametri'!$B$7,'P-Parametri'!$B$14*('P-Parametri'!$B$7-(($A12*(1-'P-Parametri'!$B$22))+0))/'P-Parametri'!$C$14,0))))-'P-Parametri'!$D$18),'P-Parametri'!$B$18,0))+(IF(($A12*(1-'P-Parametri'!$B$22))&gt;0,IF((($A12*(1-'P-Parametri'!$B$22))+0)&gt;'P-Parametri'!$D$20,0,IF((($A12*(1-'P-Parametri'!$B$22))+0)&lt;='P-Parametri'!$B$20,'P-Parametri'!$B$19*($A12*(1-'P-Parametri'!$B$22)),IF((($A12*(1-'P-Parametri'!$B$22))+0)&lt;='P-Parametri'!$C$20,'P-Parametri'!$C$19*($A12*(1-'P-Parametri'!$B$22)),'P-Parametri'!$D$19*($A12*(1-'P-Parametri'!$B$22))))),0))</f>
        <v>16020.755938461542</v>
      </c>
      <c r="C12" s="10">
        <f t="shared" si="0"/>
        <v>16020.755938461542</v>
      </c>
      <c r="D12" s="10">
        <f>(('P-Parametri'!$B$24*$A12)*(1+'P-Parametri'!$B$26)^('1-Input'!$B$25-1-'1-Input'!$B$12+1)*(IF('P-Parametri'!$B$26=0,'1-Input'!$B$12,((1+'P-Parametri'!$B$26)^'1-Input'!$B$12-1)/'P-Parametri'!$B$26)))*'P-Parametri'!$B$27*(1-'P-Parametri'!$B$28)</f>
        <v>1331.1676572589968</v>
      </c>
      <c r="E12" s="10">
        <f>'M3-Motore-Madre'!$B$551-'7-Rientro'!$B$5</f>
        <v>2818.4866058163097</v>
      </c>
      <c r="F12" s="10">
        <f>'M3-Motore-Madre'!$B$251-'7-Rientro'!$B$5</f>
        <v>3395.0711229572189</v>
      </c>
      <c r="G12" s="13">
        <f>F12/'1-Input'!$B$10</f>
        <v>0.11707141803300755</v>
      </c>
      <c r="H12" s="20">
        <f t="shared" si="1"/>
        <v>175.9271919903529</v>
      </c>
      <c r="I12" s="13">
        <f t="shared" si="2"/>
        <v>0.20457238148694867</v>
      </c>
    </row>
    <row r="13" spans="1:9">
      <c r="A13" s="7">
        <v>20000</v>
      </c>
      <c r="B13" s="10">
        <f>(($A13*(1-'P-Parametri'!$B$22))+0)-(MAX(0,(IF((($A13*(1-'P-Parametri'!$B$22))+0)&lt;='P-Parametri'!$B$6,'P-Parametri'!$C$6*(($A13*(1-'P-Parametri'!$B$22))+0),IF((($A13*(1-'P-Parametri'!$B$22))+0)&lt;='P-Parametri'!$B$7,'P-Parametri'!$B$9+'P-Parametri'!$C$7*((($A13*(1-'P-Parametri'!$B$22))+0)-'P-Parametri'!$B$6),'P-Parametri'!$B$10+'P-Parametri'!$C$8*((($A13*(1-'P-Parametri'!$B$22))+0)-'P-Parametri'!$B$7))))-(IF((($A13*(1-'P-Parametri'!$B$22))+0)&lt;='P-Parametri'!$C$12,'P-Parametri'!$B$12,IF((($A13*(1-'P-Parametri'!$B$22))+0)&lt;='P-Parametri'!$B$6,'P-Parametri'!$B$13+'P-Parametri'!$C$13*('P-Parametri'!$B$6-(($A13*(1-'P-Parametri'!$B$22))+0))/'P-Parametri'!$D$13,IF((($A13*(1-'P-Parametri'!$B$22))+0)&lt;='P-Parametri'!$B$7,'P-Parametri'!$B$14*('P-Parametri'!$B$7-(($A13*(1-'P-Parametri'!$B$22))+0))/'P-Parametri'!$C$14,0))))-(IF(($A13*(1-'P-Parametri'!$B$22))&gt;0,IF((($A13*(1-'P-Parametri'!$B$22))+0)&lt;='P-Parametri'!$C$21,0,IF((($A13*(1-'P-Parametri'!$B$22))+0)&lt;='P-Parametri'!$D$21,'P-Parametri'!$B$21,IF((($A13*(1-'P-Parametri'!$B$22))+0)&lt;'P-Parametri'!$E$21,'P-Parametri'!$B$21*('P-Parametri'!$E$21-(($A13*(1-'P-Parametri'!$B$22))+0))/('P-Parametri'!$E$21-'P-Parametri'!$D$21),0))),0))))-(IF(MAX(0,(IF((($A13*(1-'P-Parametri'!$B$22))+0)&lt;='P-Parametri'!$B$6,'P-Parametri'!$C$6*(($A13*(1-'P-Parametri'!$B$22))+0),IF((($A13*(1-'P-Parametri'!$B$22))+0)&lt;='P-Parametri'!$B$7,'P-Parametri'!$B$9+'P-Parametri'!$C$7*((($A13*(1-'P-Parametri'!$B$22))+0)-'P-Parametri'!$B$6),'P-Parametri'!$B$10+'P-Parametri'!$C$8*((($A13*(1-'P-Parametri'!$B$22))+0)-'P-Parametri'!$B$7))))-(IF((($A13*(1-'P-Parametri'!$B$22))+0)&lt;='P-Parametri'!$C$12,'P-Parametri'!$B$12,IF((($A13*(1-'P-Parametri'!$B$22))+0)&lt;='P-Parametri'!$B$6,'P-Parametri'!$B$13+'P-Parametri'!$C$13*('P-Parametri'!$B$6-(($A13*(1-'P-Parametri'!$B$22))+0))/'P-Parametri'!$D$13,IF((($A13*(1-'P-Parametri'!$B$22))+0)&lt;='P-Parametri'!$B$7,'P-Parametri'!$B$14*('P-Parametri'!$B$7-(($A13*(1-'P-Parametri'!$B$22))+0))/'P-Parametri'!$C$14,0))))-(IF(($A13*(1-'P-Parametri'!$B$22))&gt;0,IF((($A13*(1-'P-Parametri'!$B$22))+0)&lt;='P-Parametri'!$C$21,0,IF((($A13*(1-'P-Parametri'!$B$22))+0)&lt;='P-Parametri'!$D$21,'P-Parametri'!$B$21,IF((($A13*(1-'P-Parametri'!$B$22))+0)&lt;'P-Parametri'!$E$21,'P-Parametri'!$B$21*('P-Parametri'!$E$21-(($A13*(1-'P-Parametri'!$B$22))+0))/('P-Parametri'!$E$21-'P-Parametri'!$D$21),0))),0)))&gt;0,'P-Parametri'!$B$11*(($A13*(1-'P-Parametri'!$B$22))+0),0))+(IF(AND((($A13*(1-'P-Parametri'!$B$22))+0)&lt;='P-Parametri'!$C$18,(IF((($A13*(1-'P-Parametri'!$B$22))+0)&lt;='P-Parametri'!$B$6,'P-Parametri'!$C$6*(($A13*(1-'P-Parametri'!$B$22))+0),IF((($A13*(1-'P-Parametri'!$B$22))+0)&lt;='P-Parametri'!$B$7,'P-Parametri'!$B$9+'P-Parametri'!$C$7*((($A13*(1-'P-Parametri'!$B$22))+0)-'P-Parametri'!$B$6),'P-Parametri'!$B$10+'P-Parametri'!$C$8*((($A13*(1-'P-Parametri'!$B$22))+0)-'P-Parametri'!$B$7))))&gt;(IF((($A13*(1-'P-Parametri'!$B$22))+0)&lt;='P-Parametri'!$C$12,'P-Parametri'!$B$12,IF((($A13*(1-'P-Parametri'!$B$22))+0)&lt;='P-Parametri'!$B$6,'P-Parametri'!$B$13+'P-Parametri'!$C$13*('P-Parametri'!$B$6-(($A13*(1-'P-Parametri'!$B$22))+0))/'P-Parametri'!$D$13,IF((($A13*(1-'P-Parametri'!$B$22))+0)&lt;='P-Parametri'!$B$7,'P-Parametri'!$B$14*('P-Parametri'!$B$7-(($A13*(1-'P-Parametri'!$B$22))+0))/'P-Parametri'!$C$14,0))))-'P-Parametri'!$D$18),'P-Parametri'!$B$18,0))+(IF(($A13*(1-'P-Parametri'!$B$22))&gt;0,IF((($A13*(1-'P-Parametri'!$B$22))+0)&gt;'P-Parametri'!$D$20,0,IF((($A13*(1-'P-Parametri'!$B$22))+0)&lt;='P-Parametri'!$B$20,'P-Parametri'!$B$19*($A13*(1-'P-Parametri'!$B$22)),IF((($A13*(1-'P-Parametri'!$B$22))+0)&lt;='P-Parametri'!$C$20,'P-Parametri'!$C$19*($A13*(1-'P-Parametri'!$B$22)),'P-Parametri'!$D$19*($A13*(1-'P-Parametri'!$B$22))))),0))</f>
        <v>17303.831384615383</v>
      </c>
      <c r="C13" s="10">
        <f t="shared" si="0"/>
        <v>17303.831384615383</v>
      </c>
      <c r="D13" s="10">
        <f>(('P-Parametri'!$B$24*$A13)*(1+'P-Parametri'!$B$26)^('1-Input'!$B$25-1-'1-Input'!$B$12+1)*(IF('P-Parametri'!$B$26=0,'1-Input'!$B$12,((1+'P-Parametri'!$B$26)^'1-Input'!$B$12-1)/'P-Parametri'!$B$26)))*'P-Parametri'!$B$27*(1-'P-Parametri'!$B$28)</f>
        <v>1479.0751747322186</v>
      </c>
      <c r="E13" s="10">
        <f>'M3-Motore-Madre'!$B$601-'7-Rientro'!$B$5</f>
        <v>3044.2144661699276</v>
      </c>
      <c r="F13" s="10">
        <f>'M3-Motore-Madre'!$B$301-'7-Rientro'!$B$5</f>
        <v>3684.8639296598267</v>
      </c>
      <c r="G13" s="13">
        <f>F13/'1-Input'!$B$10</f>
        <v>0.12706427343654575</v>
      </c>
      <c r="H13" s="20">
        <f t="shared" si="1"/>
        <v>175.92719199035309</v>
      </c>
      <c r="I13" s="13">
        <f t="shared" si="2"/>
        <v>0.210448202848182</v>
      </c>
    </row>
    <row r="14" spans="1:9" ht="30" customHeight="1">
      <c r="A14" s="26" t="s">
        <v>305</v>
      </c>
      <c r="B14" s="23"/>
      <c r="C14" s="23"/>
      <c r="D14" s="23"/>
      <c r="E14" s="23"/>
      <c r="F14" s="23"/>
      <c r="G14" s="23"/>
      <c r="H14" s="23"/>
    </row>
    <row r="15" spans="1:9" ht="45">
      <c r="A15" s="5" t="s">
        <v>306</v>
      </c>
      <c r="B15" s="10">
        <f>'M3-Motore-Madre'!$B$651-'M1-Motore-Griglia'!$B$501</f>
        <v>2669.2364476866169</v>
      </c>
    </row>
    <row r="17" spans="1:8">
      <c r="A17" s="25" t="s">
        <v>307</v>
      </c>
      <c r="B17" s="23"/>
      <c r="C17" s="23"/>
      <c r="D17" s="23"/>
      <c r="E17" s="23"/>
      <c r="F17" s="23"/>
      <c r="G17" s="23"/>
      <c r="H17" s="23"/>
    </row>
    <row r="18" spans="1:8" ht="30">
      <c r="A18" s="15" t="s">
        <v>215</v>
      </c>
      <c r="B18" s="15" t="s">
        <v>308</v>
      </c>
      <c r="C18" s="15" t="s">
        <v>309</v>
      </c>
      <c r="D18" s="15" t="s">
        <v>310</v>
      </c>
    </row>
    <row r="19" spans="1:8">
      <c r="A19" s="5" t="s">
        <v>227</v>
      </c>
      <c r="B19" s="18">
        <f>'M1-Motore-Griglia'!$B$1347</f>
        <v>66</v>
      </c>
      <c r="C19" s="18">
        <f>'M3-Motore-Madre'!$B$1349</f>
        <v>69</v>
      </c>
      <c r="D19" s="18">
        <f>IF(ISNUMBER(C19),IF(ISNUMBER(B19),C19-B19,"—"),"non si esaurisce più")</f>
        <v>3</v>
      </c>
    </row>
    <row r="20" spans="1:8">
      <c r="A20" s="5" t="s">
        <v>228</v>
      </c>
      <c r="B20" s="18">
        <f>'M1-Motore-Griglia'!$B$1539</f>
        <v>67</v>
      </c>
      <c r="C20" s="18">
        <f>'M3-Motore-Madre'!$B$1397</f>
        <v>73</v>
      </c>
      <c r="D20" s="18">
        <f>IF(ISNUMBER(C20),IF(ISNUMBER(B20),C20-B20,"—"),"non si esaurisce più")</f>
        <v>6</v>
      </c>
    </row>
    <row r="21" spans="1:8">
      <c r="A21" s="5" t="s">
        <v>229</v>
      </c>
      <c r="B21" s="18">
        <f>'M1-Motore-Griglia'!$B$1731</f>
        <v>69</v>
      </c>
      <c r="C21" s="18">
        <f>'M3-Motore-Madre'!$B$1445</f>
        <v>78</v>
      </c>
      <c r="D21" s="18">
        <f>IF(ISNUMBER(C21),IF(ISNUMBER(B21),C21-B21,"—"),"non si esaurisce più")</f>
        <v>9</v>
      </c>
    </row>
    <row r="22" spans="1:8">
      <c r="A22" s="5" t="s">
        <v>230</v>
      </c>
      <c r="B22" s="18">
        <f>'M1-Motore-Griglia'!$B$1299</f>
        <v>86</v>
      </c>
      <c r="C22" s="18" t="str">
        <f>'M3-Motore-Madre'!$B$1493</f>
        <v>non si esaurisce</v>
      </c>
      <c r="D22" s="18" t="str">
        <f>IF(ISNUMBER(C22),IF(ISNUMBER(B22),C22-B22,"—"),"non si esaurisce più")</f>
        <v>non si esaurisce più</v>
      </c>
    </row>
    <row r="23" spans="1:8">
      <c r="A23" s="5" t="s">
        <v>231</v>
      </c>
      <c r="B23" s="18">
        <f>'M1-Motore-Griglia'!$B$1395</f>
        <v>89</v>
      </c>
      <c r="C23" s="18" t="str">
        <f>'M3-Motore-Madre'!$B$1541</f>
        <v>non si esaurisce</v>
      </c>
      <c r="D23" s="18" t="str">
        <f>IF(ISNUMBER(C23),IF(ISNUMBER(B23),C23-B23,"—"),"non si esaurisce più")</f>
        <v>non si esaurisce più</v>
      </c>
    </row>
    <row r="25" spans="1:8">
      <c r="A25" s="25" t="s">
        <v>311</v>
      </c>
      <c r="B25" s="23"/>
      <c r="C25" s="23"/>
      <c r="D25" s="23"/>
      <c r="E25" s="23"/>
      <c r="F25" s="23"/>
      <c r="G25" s="23"/>
      <c r="H25" s="23"/>
    </row>
    <row r="26" spans="1:8" ht="45">
      <c r="A26" s="15" t="s">
        <v>312</v>
      </c>
      <c r="B26" s="15" t="s">
        <v>313</v>
      </c>
      <c r="C26" s="15" t="s">
        <v>314</v>
      </c>
    </row>
    <row r="27" spans="1:8">
      <c r="A27" s="9">
        <f>1</f>
        <v>1</v>
      </c>
      <c r="B27" s="10">
        <f>'M3-Motore-Madre'!$B$1101-'M1-Motore-Griglia'!$B$101</f>
        <v>2235.5469500501677</v>
      </c>
      <c r="C27" s="13">
        <f>B27/$B$27-1</f>
        <v>0</v>
      </c>
    </row>
    <row r="28" spans="1:8">
      <c r="A28" s="9">
        <f>2</f>
        <v>2</v>
      </c>
      <c r="B28" s="10">
        <f>'M3-Motore-Madre'!$B$1151-'M1-Motore-Griglia'!$B$101</f>
        <v>2394.9827224738292</v>
      </c>
      <c r="C28" s="13">
        <f>B28/$B$27-1</f>
        <v>7.1318462991834641E-2</v>
      </c>
    </row>
    <row r="29" spans="1:8">
      <c r="A29" s="9">
        <f>3</f>
        <v>3</v>
      </c>
      <c r="B29" s="10">
        <f>'M3-Motore-Madre'!$B$1201-'M1-Motore-Griglia'!$B$101</f>
        <v>2438.5313048474636</v>
      </c>
      <c r="C29" s="13">
        <f>B29/$B$27-1</f>
        <v>9.0798520153084095E-2</v>
      </c>
    </row>
    <row r="30" spans="1:8">
      <c r="A30" s="9">
        <f>4</f>
        <v>4</v>
      </c>
      <c r="B30" s="10">
        <f>'M3-Motore-Madre'!$B$1251-'M1-Motore-Griglia'!$B$101</f>
        <v>2386.1873726234735</v>
      </c>
      <c r="C30" s="13">
        <f>B30/$B$27-1</f>
        <v>6.7384146224227282E-2</v>
      </c>
    </row>
    <row r="31" spans="1:8">
      <c r="A31" s="9">
        <f>5</f>
        <v>5</v>
      </c>
      <c r="B31" s="10">
        <f>'M3-Motore-Madre'!$B$1301-'M1-Motore-Griglia'!$B$101</f>
        <v>2335.0813212807661</v>
      </c>
      <c r="C31" s="13">
        <f>B31/$B$27-1</f>
        <v>4.4523498479137169E-2</v>
      </c>
    </row>
    <row r="32" spans="1:8" ht="30">
      <c r="A32" s="5" t="s">
        <v>315</v>
      </c>
      <c r="B32" s="9">
        <f>INDEX(A27:A31,MATCH(MAX(B27:B31),B27:B31,0))</f>
        <v>3</v>
      </c>
    </row>
    <row r="33" spans="1:8" ht="45" customHeight="1">
      <c r="A33" s="26" t="s">
        <v>316</v>
      </c>
      <c r="B33" s="23"/>
      <c r="C33" s="23"/>
      <c r="D33" s="23"/>
      <c r="E33" s="23"/>
      <c r="F33" s="23"/>
      <c r="G33" s="23"/>
      <c r="H33" s="23"/>
    </row>
  </sheetData>
  <mergeCells count="8">
    <mergeCell ref="A1:H1"/>
    <mergeCell ref="A17:H17"/>
    <mergeCell ref="A3:H3"/>
    <mergeCell ref="A25:H25"/>
    <mergeCell ref="A2:H2"/>
    <mergeCell ref="A33:H33"/>
    <mergeCell ref="A14:H14"/>
    <mergeCell ref="A6:I6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3"/>
  <sheetViews>
    <sheetView workbookViewId="0"/>
  </sheetViews>
  <sheetFormatPr defaultRowHeight="15"/>
  <cols>
    <col min="1" max="1" width="46" customWidth="1"/>
    <col min="2" max="9" width="17" customWidth="1"/>
    <col min="10" max="10" width="44" customWidth="1"/>
  </cols>
  <sheetData>
    <row r="1" spans="1:7" ht="24.95" customHeight="1">
      <c r="A1" s="24" t="s">
        <v>317</v>
      </c>
      <c r="B1" s="23"/>
      <c r="C1" s="23"/>
      <c r="D1" s="23"/>
      <c r="E1" s="23"/>
      <c r="F1" s="23"/>
      <c r="G1" s="23"/>
    </row>
    <row r="2" spans="1:7" ht="32.1" customHeight="1">
      <c r="A2" s="22" t="s">
        <v>1</v>
      </c>
      <c r="B2" s="23"/>
      <c r="C2" s="23"/>
      <c r="D2" s="23"/>
      <c r="E2" s="23"/>
      <c r="F2" s="23"/>
      <c r="G2" s="23"/>
    </row>
    <row r="4" spans="1:7">
      <c r="A4" s="25" t="s">
        <v>318</v>
      </c>
      <c r="B4" s="23"/>
      <c r="C4" s="23"/>
      <c r="D4" s="23"/>
      <c r="E4" s="23"/>
      <c r="F4" s="23"/>
      <c r="G4" s="23"/>
    </row>
    <row r="5" spans="1:7">
      <c r="A5" s="5" t="s">
        <v>319</v>
      </c>
      <c r="B5" s="10">
        <f>'1-Input'!$B$30</f>
        <v>11905.451600000002</v>
      </c>
    </row>
    <row r="6" spans="1:7">
      <c r="A6" s="5" t="s">
        <v>320</v>
      </c>
      <c r="B6" s="10">
        <f>B5/'1-Input'!$B$15</f>
        <v>396848.38666666677</v>
      </c>
    </row>
    <row r="7" spans="1:7">
      <c r="A7" s="5" t="s">
        <v>321</v>
      </c>
      <c r="B7" s="10">
        <f>B5*(1-(1+'1-Input'!$B$15)^-'1-Input'!$B$12)/'1-Input'!$B$15*(1+'1-Input'!$B$15)</f>
        <v>56159.18672709613</v>
      </c>
    </row>
    <row r="8" spans="1:7" ht="30">
      <c r="A8" s="5" t="s">
        <v>322</v>
      </c>
      <c r="B8" s="17">
        <f>B6/B7</f>
        <v>7.0664909838374177</v>
      </c>
    </row>
    <row r="9" spans="1:7" ht="30" customHeight="1">
      <c r="A9" s="26" t="s">
        <v>323</v>
      </c>
      <c r="B9" s="23"/>
      <c r="C9" s="23"/>
      <c r="D9" s="23"/>
      <c r="E9" s="23"/>
      <c r="F9" s="23"/>
      <c r="G9" s="23"/>
    </row>
    <row r="11" spans="1:7">
      <c r="A11" s="25" t="s">
        <v>324</v>
      </c>
      <c r="B11" s="23"/>
      <c r="C11" s="23"/>
      <c r="D11" s="23"/>
      <c r="E11" s="23"/>
      <c r="F11" s="23"/>
      <c r="G11" s="23"/>
    </row>
    <row r="12" spans="1:7">
      <c r="A12" s="15" t="s">
        <v>325</v>
      </c>
      <c r="B12" s="15" t="s">
        <v>326</v>
      </c>
      <c r="C12" s="15" t="s">
        <v>327</v>
      </c>
      <c r="D12" s="15" t="s">
        <v>145</v>
      </c>
      <c r="E12" s="15" t="s">
        <v>328</v>
      </c>
      <c r="F12" s="15" t="s">
        <v>329</v>
      </c>
      <c r="G12" s="15" t="s">
        <v>330</v>
      </c>
    </row>
    <row r="13" spans="1:7">
      <c r="A13" s="9">
        <f>1</f>
        <v>1</v>
      </c>
      <c r="B13" s="10">
        <f>'1-Input'!$B$8</f>
        <v>760000</v>
      </c>
      <c r="C13" s="10">
        <f>'1-Input'!$B$9</f>
        <v>586000</v>
      </c>
      <c r="D13" s="12">
        <f>MAX(0,(B13-C13)/B13)</f>
        <v>0.22894736842105262</v>
      </c>
      <c r="E13" s="10">
        <f>'1-Input'!$B$10/(1-'P-Parametri'!$B$31*D13)</f>
        <v>30835.525211259723</v>
      </c>
      <c r="F13" s="10">
        <f>(B13-E13)*(1+'1-Input'!$B$15)*(1-'P-Parametri'!$B$32)</f>
        <v>749537.3302143378</v>
      </c>
      <c r="G13" s="10">
        <f>C13*(1-E13/B13)</f>
        <v>562224.18713973917</v>
      </c>
    </row>
    <row r="14" spans="1:7">
      <c r="A14" s="9">
        <f>2</f>
        <v>2</v>
      </c>
      <c r="B14" s="10">
        <f t="shared" ref="B14:C17" si="0">F13</f>
        <v>749537.3302143378</v>
      </c>
      <c r="C14" s="10">
        <f t="shared" si="0"/>
        <v>562224.18713973917</v>
      </c>
      <c r="D14" s="12">
        <f>MAX(0,(B14-C14)/B14)</f>
        <v>0.24990502210348153</v>
      </c>
      <c r="E14" s="10">
        <f>'1-Input'!$B$10/(1-'P-Parametri'!$B$31*D14)</f>
        <v>31015.223638735482</v>
      </c>
      <c r="F14" s="10">
        <f>(B14-E14)*(1+'1-Input'!$B$15)*(1-'P-Parametri'!$B$32)</f>
        <v>738597.61423332465</v>
      </c>
      <c r="G14" s="10">
        <f>C14*(1-E14/B14)</f>
        <v>538959.8236499863</v>
      </c>
    </row>
    <row r="15" spans="1:7">
      <c r="A15" s="9">
        <f>3</f>
        <v>3</v>
      </c>
      <c r="B15" s="10">
        <f t="shared" si="0"/>
        <v>738597.61423332465</v>
      </c>
      <c r="C15" s="10">
        <f t="shared" si="0"/>
        <v>538959.8236499863</v>
      </c>
      <c r="D15" s="12">
        <f>MAX(0,(B15-C15)/B15)</f>
        <v>0.27029303471358401</v>
      </c>
      <c r="E15" s="10">
        <f>'1-Input'!$B$10/(1-'P-Parametri'!$B$31*D15)</f>
        <v>31192.059036978233</v>
      </c>
      <c r="F15" s="10">
        <f>(B15-E15)*(1+'1-Input'!$B$15)*(1-'P-Parametri'!$B$32)</f>
        <v>727170.46640853235</v>
      </c>
      <c r="G15" s="10">
        <f>C15*(1-E15/B15)</f>
        <v>516198.76090907818</v>
      </c>
    </row>
    <row r="16" spans="1:7">
      <c r="A16" s="9">
        <f>4</f>
        <v>4</v>
      </c>
      <c r="B16" s="10">
        <f t="shared" si="0"/>
        <v>727170.46640853235</v>
      </c>
      <c r="C16" s="10">
        <f t="shared" si="0"/>
        <v>516198.76090907818</v>
      </c>
      <c r="D16" s="12">
        <f>MAX(0,(B16-C16)/B16)</f>
        <v>0.29012688942310255</v>
      </c>
      <c r="E16" s="10">
        <f>'1-Input'!$B$10/(1-'P-Parametri'!$B$31*D16)</f>
        <v>31366.033749363123</v>
      </c>
      <c r="F16" s="10">
        <f>(B16-E16)*(1+'1-Input'!$B$15)*(1-'P-Parametri'!$B$32)</f>
        <v>715245.20850766636</v>
      </c>
      <c r="G16" s="10">
        <f>C16*(1-E16/B16)</f>
        <v>493932.85696495784</v>
      </c>
    </row>
    <row r="17" spans="1:7">
      <c r="A17" s="9">
        <f>5</f>
        <v>5</v>
      </c>
      <c r="B17" s="10">
        <f t="shared" si="0"/>
        <v>715245.20850766636</v>
      </c>
      <c r="C17" s="10">
        <f t="shared" si="0"/>
        <v>493932.85696495784</v>
      </c>
      <c r="D17" s="12">
        <f>MAX(0,(B17-C17)/B17)</f>
        <v>0.30942164856227261</v>
      </c>
      <c r="E17" s="10">
        <f>'1-Input'!$B$10/(1-'P-Parametri'!$B$31*D17)</f>
        <v>31537.152180879413</v>
      </c>
      <c r="F17" s="10">
        <f>(B17-E17)*(1+'1-Input'!$B$15)*(1-'P-Parametri'!$B$32)</f>
        <v>702810.85942055751</v>
      </c>
      <c r="G17" s="10">
        <f>C17*(1-E17/B17)</f>
        <v>472153.9824028454</v>
      </c>
    </row>
    <row r="18" spans="1:7">
      <c r="A18" s="5" t="s">
        <v>331</v>
      </c>
      <c r="B18" s="12">
        <f>AVERAGE(D13:D17)</f>
        <v>0.26973879264469869</v>
      </c>
    </row>
    <row r="19" spans="1:7">
      <c r="A19" s="5" t="s">
        <v>332</v>
      </c>
      <c r="B19" s="21">
        <f>1/(1-'P-Parametri'!$B$31*B18)</f>
        <v>1.0754215572322998</v>
      </c>
    </row>
    <row r="20" spans="1:7" ht="30">
      <c r="A20" s="5" t="s">
        <v>333</v>
      </c>
      <c r="B20" s="10">
        <f>B7*B19</f>
        <v>60394.800042953226</v>
      </c>
    </row>
    <row r="21" spans="1:7" ht="30">
      <c r="A21" s="5" t="s">
        <v>334</v>
      </c>
      <c r="B21" s="10">
        <f>'M1-Motore-Griglia'!$B$1051-'M3-Motore-Madre'!$B$901</f>
        <v>60615.221359910211</v>
      </c>
    </row>
    <row r="22" spans="1:7">
      <c r="A22" s="5" t="s">
        <v>335</v>
      </c>
      <c r="B22" s="16">
        <f>B20/B21-1</f>
        <v>-3.6364020787486018E-3</v>
      </c>
    </row>
    <row r="23" spans="1:7" ht="30" customHeight="1">
      <c r="A23" s="26" t="s">
        <v>336</v>
      </c>
      <c r="B23" s="23"/>
      <c r="C23" s="23"/>
      <c r="D23" s="23"/>
      <c r="E23" s="23"/>
      <c r="F23" s="23"/>
      <c r="G23" s="23"/>
    </row>
    <row r="25" spans="1:7">
      <c r="A25" s="25" t="s">
        <v>337</v>
      </c>
      <c r="B25" s="23"/>
      <c r="C25" s="23"/>
      <c r="D25" s="23"/>
      <c r="E25" s="23"/>
      <c r="F25" s="23"/>
      <c r="G25" s="23"/>
    </row>
    <row r="26" spans="1:7" ht="30">
      <c r="A26" s="15" t="s">
        <v>338</v>
      </c>
      <c r="B26" s="15" t="s">
        <v>339</v>
      </c>
      <c r="C26" s="15" t="s">
        <v>303</v>
      </c>
      <c r="D26" s="15" t="s">
        <v>340</v>
      </c>
      <c r="E26" s="15" t="s">
        <v>341</v>
      </c>
    </row>
    <row r="27" spans="1:7">
      <c r="A27" s="5" t="s">
        <v>123</v>
      </c>
      <c r="B27" s="10">
        <f>'M1-Motore-Griglia'!$B$1051-'M3-Motore-Madre'!$B$901</f>
        <v>60615.221359910211</v>
      </c>
      <c r="C27" s="20">
        <f>B27/'1-Input'!$B$30*1000</f>
        <v>5091.3836279768002</v>
      </c>
      <c r="D27" s="10">
        <f>'M3-Motore-Madre'!$B$701-'M1-Motore-Griglia'!$B$451</f>
        <v>2094.4926693650486</v>
      </c>
      <c r="E27" s="20">
        <f>D27/'1-Input'!$B$30*1000</f>
        <v>175.92719199035241</v>
      </c>
    </row>
    <row r="28" spans="1:7">
      <c r="A28" s="5" t="s">
        <v>124</v>
      </c>
      <c r="B28" s="10">
        <f>'M1-Motore-Griglia'!$B$1101-'M3-Motore-Madre'!$B$951</f>
        <v>96958.206273264368</v>
      </c>
      <c r="C28" s="20">
        <f>B28/'1-Input'!$B$30*1000</f>
        <v>8144.017508186279</v>
      </c>
      <c r="D28" s="10">
        <f>'M3-Motore-Madre'!$B$751-'M1-Motore-Griglia'!$B$501</f>
        <v>2338.5267295453195</v>
      </c>
      <c r="E28" s="20">
        <f>D28/'1-Input'!$B$30*1000</f>
        <v>196.42486552507754</v>
      </c>
    </row>
    <row r="29" spans="1:7">
      <c r="A29" s="5" t="s">
        <v>125</v>
      </c>
      <c r="B29" s="10">
        <f>'M1-Motore-Griglia'!$B$1151-'M3-Motore-Madre'!$B$1001</f>
        <v>58950.861285155406</v>
      </c>
      <c r="C29" s="20">
        <f>B29/'1-Input'!$B$30*1000</f>
        <v>4951.5854808191734</v>
      </c>
      <c r="D29" s="10">
        <f>'M3-Motore-Madre'!$B$801-'M1-Motore-Griglia'!$B$551</f>
        <v>2050.3680555243336</v>
      </c>
      <c r="E29" s="20">
        <f>D29/'1-Input'!$B$30*1000</f>
        <v>172.22093914726705</v>
      </c>
    </row>
    <row r="30" spans="1:7">
      <c r="A30" s="5" t="s">
        <v>126</v>
      </c>
      <c r="B30" s="10">
        <f>'M1-Motore-Griglia'!$B$1201-'M3-Motore-Madre'!$B$1051</f>
        <v>58950.861285155348</v>
      </c>
      <c r="C30" s="20">
        <f>B30/'1-Input'!$B$30*1000</f>
        <v>4951.585480819168</v>
      </c>
      <c r="D30" s="10">
        <f>'M3-Motore-Madre'!$B$851-'M1-Motore-Griglia'!$B$601</f>
        <v>2612.6731502922848</v>
      </c>
      <c r="E30" s="20">
        <f>D30/'1-Input'!$B$30*1000</f>
        <v>219.45183081440476</v>
      </c>
    </row>
    <row r="31" spans="1:7" ht="30">
      <c r="A31" s="5" t="s">
        <v>342</v>
      </c>
      <c r="B31" s="13">
        <f>B28/B27-1</f>
        <v>0.59956862481064421</v>
      </c>
    </row>
    <row r="32" spans="1:7" ht="30">
      <c r="A32" s="5" t="s">
        <v>343</v>
      </c>
      <c r="B32" s="13">
        <f>D30/D28-1</f>
        <v>0.11723039864516216</v>
      </c>
    </row>
    <row r="33" spans="1:7" ht="60" customHeight="1">
      <c r="A33" s="26" t="s">
        <v>344</v>
      </c>
      <c r="B33" s="23"/>
      <c r="C33" s="23"/>
      <c r="D33" s="23"/>
      <c r="E33" s="23"/>
      <c r="F33" s="23"/>
      <c r="G33" s="23"/>
    </row>
  </sheetData>
  <mergeCells count="8">
    <mergeCell ref="A33:G33"/>
    <mergeCell ref="A11:G11"/>
    <mergeCell ref="A23:G23"/>
    <mergeCell ref="A1:G1"/>
    <mergeCell ref="A9:G9"/>
    <mergeCell ref="A4:G4"/>
    <mergeCell ref="A2:G2"/>
    <mergeCell ref="A25:G25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6"/>
  <sheetViews>
    <sheetView workbookViewId="0"/>
  </sheetViews>
  <sheetFormatPr defaultRowHeight="15"/>
  <cols>
    <col min="1" max="1" width="50" customWidth="1"/>
    <col min="2" max="9" width="17" customWidth="1"/>
    <col min="10" max="10" width="44" customWidth="1"/>
  </cols>
  <sheetData>
    <row r="1" spans="1:8" ht="24.95" customHeight="1">
      <c r="A1" s="24" t="s">
        <v>345</v>
      </c>
      <c r="B1" s="23"/>
      <c r="C1" s="23"/>
      <c r="D1" s="23"/>
      <c r="E1" s="23"/>
      <c r="F1" s="23"/>
      <c r="G1" s="23"/>
    </row>
    <row r="2" spans="1:8" ht="32.1" customHeight="1">
      <c r="A2" s="22" t="s">
        <v>1</v>
      </c>
      <c r="B2" s="23"/>
      <c r="C2" s="23"/>
      <c r="D2" s="23"/>
      <c r="E2" s="23"/>
      <c r="F2" s="23"/>
      <c r="G2" s="23"/>
    </row>
    <row r="3" spans="1:8" ht="30" customHeight="1">
      <c r="A3" s="26" t="s">
        <v>346</v>
      </c>
      <c r="B3" s="23"/>
      <c r="C3" s="23"/>
      <c r="D3" s="23"/>
      <c r="E3" s="23"/>
      <c r="F3" s="23"/>
      <c r="G3" s="23"/>
    </row>
    <row r="5" spans="1:8">
      <c r="A5" s="25" t="s">
        <v>347</v>
      </c>
      <c r="B5" s="23"/>
      <c r="C5" s="23"/>
      <c r="D5" s="23"/>
      <c r="E5" s="23"/>
      <c r="F5" s="23"/>
      <c r="G5" s="23"/>
      <c r="H5" s="23"/>
    </row>
    <row r="6" spans="1:8" ht="30">
      <c r="A6" s="15" t="s">
        <v>348</v>
      </c>
      <c r="B6" s="15" t="s">
        <v>349</v>
      </c>
      <c r="C6" s="15" t="s">
        <v>350</v>
      </c>
      <c r="D6" s="15" t="s">
        <v>351</v>
      </c>
      <c r="E6" s="15" t="s">
        <v>352</v>
      </c>
    </row>
    <row r="7" spans="1:8">
      <c r="A7" s="9">
        <f>1</f>
        <v>1</v>
      </c>
      <c r="B7" s="10">
        <f>IF(A7&lt;='1-Input'!$C$12,'1-Input'!$B$11,0)</f>
        <v>12000</v>
      </c>
      <c r="C7" s="10">
        <f>'P-Parametri'!$B$24*B7</f>
        <v>3960</v>
      </c>
      <c r="D7" s="11">
        <f>'1-Input'!$B$25-('1-Input'!$B$13+A7-1)</f>
        <v>17.666666666666671</v>
      </c>
      <c r="E7" s="10">
        <f>C7*(1+'P-Parametri'!$B$26)^D7</f>
        <v>4401.420332034465</v>
      </c>
    </row>
    <row r="8" spans="1:8">
      <c r="A8" s="9">
        <f>2</f>
        <v>2</v>
      </c>
      <c r="B8" s="10">
        <f>IF(A8&lt;='1-Input'!$C$12,'1-Input'!$B$11,0)</f>
        <v>12000</v>
      </c>
      <c r="C8" s="10">
        <f>'P-Parametri'!$B$24*B8</f>
        <v>3960</v>
      </c>
      <c r="D8" s="11">
        <f>'1-Input'!$B$25-('1-Input'!$B$13+A8-1)</f>
        <v>16.666666666666671</v>
      </c>
      <c r="E8" s="10">
        <f>C8*(1+'P-Parametri'!$B$26)^D8</f>
        <v>4375.1693161376397</v>
      </c>
    </row>
    <row r="9" spans="1:8">
      <c r="A9" s="9">
        <f>3</f>
        <v>3</v>
      </c>
      <c r="B9" s="10">
        <f>IF(A9&lt;='1-Input'!$C$12,'1-Input'!$B$11,0)</f>
        <v>12000</v>
      </c>
      <c r="C9" s="10">
        <f>'P-Parametri'!$B$24*B9</f>
        <v>3960</v>
      </c>
      <c r="D9" s="11">
        <f>'1-Input'!$B$25-('1-Input'!$B$13+A9-1)</f>
        <v>15.666666666666671</v>
      </c>
      <c r="E9" s="10">
        <f>C9*(1+'P-Parametri'!$B$26)^D9</f>
        <v>4349.0748669360237</v>
      </c>
    </row>
    <row r="10" spans="1:8">
      <c r="A10" s="9">
        <f>4</f>
        <v>4</v>
      </c>
      <c r="B10" s="10">
        <f>IF(A10&lt;='1-Input'!$C$12,'1-Input'!$B$11,0)</f>
        <v>12000</v>
      </c>
      <c r="C10" s="10">
        <f>'P-Parametri'!$B$24*B10</f>
        <v>3960</v>
      </c>
      <c r="D10" s="11">
        <f>'1-Input'!$B$25-('1-Input'!$B$13+A10-1)</f>
        <v>14.666666666666671</v>
      </c>
      <c r="E10" s="10">
        <f>C10*(1+'P-Parametri'!$B$26)^D10</f>
        <v>4323.1360506322299</v>
      </c>
    </row>
    <row r="11" spans="1:8">
      <c r="A11" s="9">
        <f>5</f>
        <v>5</v>
      </c>
      <c r="B11" s="10">
        <f>IF(A11&lt;='1-Input'!$C$12,'1-Input'!$B$11,0)</f>
        <v>12000</v>
      </c>
      <c r="C11" s="10">
        <f>'P-Parametri'!$B$24*B11</f>
        <v>3960</v>
      </c>
      <c r="D11" s="11">
        <f>'1-Input'!$B$25-('1-Input'!$B$13+A11-1)</f>
        <v>13.666666666666671</v>
      </c>
      <c r="E11" s="10">
        <f>C11*(1+'P-Parametri'!$B$26)^D11</f>
        <v>4297.3519389982412</v>
      </c>
    </row>
    <row r="12" spans="1:8">
      <c r="A12" s="9">
        <f>6</f>
        <v>6</v>
      </c>
      <c r="B12" s="10">
        <f>IF(A12&lt;='1-Input'!$C$12,'1-Input'!$B$11,0)</f>
        <v>12000</v>
      </c>
      <c r="C12" s="10">
        <f>'P-Parametri'!$B$24*B12</f>
        <v>3960</v>
      </c>
      <c r="D12" s="11">
        <f>'1-Input'!$B$25-('1-Input'!$B$13+A12-1)</f>
        <v>12.666666666666671</v>
      </c>
      <c r="E12" s="10">
        <f>C12*(1+'P-Parametri'!$B$26)^D12</f>
        <v>4271.7216093421875</v>
      </c>
    </row>
    <row r="13" spans="1:8">
      <c r="A13" s="9">
        <f>7</f>
        <v>7</v>
      </c>
      <c r="B13" s="10">
        <f>IF(A13&lt;='1-Input'!$C$12,'1-Input'!$B$11,0)</f>
        <v>12000</v>
      </c>
      <c r="C13" s="10">
        <f>'P-Parametri'!$B$24*B13</f>
        <v>3960</v>
      </c>
      <c r="D13" s="11">
        <f>'1-Input'!$B$25-('1-Input'!$B$13+A13-1)</f>
        <v>11.666666666666671</v>
      </c>
      <c r="E13" s="10">
        <f>C13*(1+'P-Parametri'!$B$26)^D13</f>
        <v>4246.2441444753358</v>
      </c>
    </row>
    <row r="14" spans="1:8">
      <c r="A14" s="9">
        <f>8</f>
        <v>8</v>
      </c>
      <c r="B14" s="10">
        <f>IF(A14&lt;='1-Input'!$C$12,'1-Input'!$B$11,0)</f>
        <v>12000</v>
      </c>
      <c r="C14" s="10">
        <f>'P-Parametri'!$B$24*B14</f>
        <v>3960</v>
      </c>
      <c r="D14" s="11">
        <f>'1-Input'!$B$25-('1-Input'!$B$13+A14-1)</f>
        <v>10.666666666666671</v>
      </c>
      <c r="E14" s="10">
        <f>C14*(1+'P-Parametri'!$B$26)^D14</f>
        <v>4220.9186326792596</v>
      </c>
    </row>
    <row r="15" spans="1:8">
      <c r="A15" s="9">
        <f>9</f>
        <v>9</v>
      </c>
      <c r="B15" s="10">
        <f>IF(A15&lt;='1-Input'!$C$12,'1-Input'!$B$11,0)</f>
        <v>12000</v>
      </c>
      <c r="C15" s="10">
        <f>'P-Parametri'!$B$24*B15</f>
        <v>3960</v>
      </c>
      <c r="D15" s="11">
        <f>'1-Input'!$B$25-('1-Input'!$B$13+A15-1)</f>
        <v>9.6666666666666714</v>
      </c>
      <c r="E15" s="10">
        <f>C15*(1+'P-Parametri'!$B$26)^D15</f>
        <v>4195.7441676732205</v>
      </c>
    </row>
    <row r="16" spans="1:8">
      <c r="A16" s="9">
        <f>10</f>
        <v>10</v>
      </c>
      <c r="B16" s="10">
        <f>IF(A16&lt;='1-Input'!$C$12,'1-Input'!$B$11,0)</f>
        <v>12000</v>
      </c>
      <c r="C16" s="10">
        <f>'P-Parametri'!$B$24*B16</f>
        <v>3960</v>
      </c>
      <c r="D16" s="11">
        <f>'1-Input'!$B$25-('1-Input'!$B$13+A16-1)</f>
        <v>8.6666666666666714</v>
      </c>
      <c r="E16" s="10">
        <f>C16*(1+'P-Parametri'!$B$26)^D16</f>
        <v>4170.7198485817298</v>
      </c>
    </row>
    <row r="17" spans="1:8">
      <c r="A17" s="5" t="s">
        <v>353</v>
      </c>
      <c r="B17" s="10">
        <f>('P-Parametri'!$B$24*'1-Input'!$B$11)*(1+'P-Parametri'!$B$26)^('1-Input'!$B$25-'1-Input'!$B$13-'1-Input'!$B$12+1)*(IF('P-Parametri'!$B$26=0,'1-Input'!$B$12,((1+'P-Parametri'!$B$26)^'1-Input'!$B$12-1)/'P-Parametri'!$B$26))</f>
        <v>21746.152504738609</v>
      </c>
    </row>
    <row r="18" spans="1:8">
      <c r="A18" s="5" t="s">
        <v>354</v>
      </c>
      <c r="B18" s="10">
        <f>('P-Parametri'!$B$24*'1-Input'!$B$11)*(1+'P-Parametri'!$B$26)^('1-Input'!$B$25-'1-Input'!$B$13-'1-Input'!$C$12+1)*(IF('P-Parametri'!$B$26=0,'1-Input'!$C$12,((1+'P-Parametri'!$B$26)^'1-Input'!$C$12-1)/'P-Parametri'!$B$26))</f>
        <v>42851.500907490263</v>
      </c>
    </row>
    <row r="19" spans="1:8" ht="30">
      <c r="A19" s="5" t="s">
        <v>355</v>
      </c>
      <c r="B19" s="10">
        <f>SUM(E7:E16)</f>
        <v>42851.500907490336</v>
      </c>
    </row>
    <row r="20" spans="1:8" ht="30">
      <c r="A20" s="5" t="s">
        <v>356</v>
      </c>
      <c r="B20" s="11">
        <f>B18/B17</f>
        <v>1.9705325297499261</v>
      </c>
      <c r="C20" s="11">
        <f>'1-Input'!$C$12/'1-Input'!$B$12</f>
        <v>2</v>
      </c>
    </row>
    <row r="21" spans="1:8" ht="45" customHeight="1">
      <c r="A21" s="26" t="s">
        <v>357</v>
      </c>
      <c r="B21" s="23"/>
      <c r="C21" s="23"/>
      <c r="D21" s="23"/>
      <c r="E21" s="23"/>
      <c r="F21" s="23"/>
      <c r="G21" s="23"/>
    </row>
    <row r="23" spans="1:8">
      <c r="A23" s="25" t="s">
        <v>358</v>
      </c>
      <c r="B23" s="23"/>
      <c r="C23" s="23"/>
      <c r="D23" s="23"/>
      <c r="E23" s="23"/>
      <c r="F23" s="23"/>
      <c r="G23" s="23"/>
      <c r="H23" s="23"/>
    </row>
    <row r="24" spans="1:8" ht="30">
      <c r="A24" s="5" t="s">
        <v>104</v>
      </c>
      <c r="B24" s="12">
        <f>'P-Parametri'!$B$27</f>
        <v>5.9520000000000003E-2</v>
      </c>
    </row>
    <row r="25" spans="1:8">
      <c r="A25" s="5" t="s">
        <v>359</v>
      </c>
      <c r="B25" s="10">
        <f>B17*B24</f>
        <v>1294.3309970820421</v>
      </c>
    </row>
    <row r="26" spans="1:8">
      <c r="A26" s="5" t="s">
        <v>105</v>
      </c>
      <c r="B26" s="12">
        <f>'P-Parametri'!$B$28</f>
        <v>0.31435999999999997</v>
      </c>
    </row>
    <row r="27" spans="1:8">
      <c r="A27" s="5" t="s">
        <v>360</v>
      </c>
      <c r="B27" s="10">
        <f>B25*(1-B26)</f>
        <v>887.44510483933141</v>
      </c>
    </row>
    <row r="28" spans="1:8" ht="30">
      <c r="A28" s="5" t="s">
        <v>361</v>
      </c>
      <c r="B28" s="13">
        <f>B27/'1-Input'!$B$23</f>
        <v>5.7125529761141387E-2</v>
      </c>
      <c r="C28" s="13">
        <f>B25/'1-Input'!$B$24</f>
        <v>6.810117842165854E-2</v>
      </c>
    </row>
    <row r="29" spans="1:8" ht="30" customHeight="1">
      <c r="A29" s="26" t="s">
        <v>362</v>
      </c>
      <c r="B29" s="23"/>
      <c r="C29" s="23"/>
      <c r="D29" s="23"/>
      <c r="E29" s="23"/>
      <c r="F29" s="23"/>
      <c r="G29" s="23"/>
    </row>
    <row r="31" spans="1:8">
      <c r="A31" s="25" t="s">
        <v>363</v>
      </c>
      <c r="B31" s="23"/>
      <c r="C31" s="23"/>
      <c r="D31" s="23"/>
      <c r="E31" s="23"/>
      <c r="F31" s="23"/>
      <c r="G31" s="23"/>
      <c r="H31" s="23"/>
    </row>
    <row r="32" spans="1:8" ht="30">
      <c r="A32" s="5" t="s">
        <v>200</v>
      </c>
      <c r="B32" s="10">
        <f>'M1-Motore-Griglia'!$B$1251</f>
        <v>839268.3560789366</v>
      </c>
    </row>
    <row r="33" spans="1:7">
      <c r="A33" s="5" t="s">
        <v>364</v>
      </c>
      <c r="B33" s="10">
        <f>'M1-Motore-Griglia'!$B$1051</f>
        <v>644533.21596127411</v>
      </c>
    </row>
    <row r="34" spans="1:7">
      <c r="A34" s="5" t="s">
        <v>365</v>
      </c>
      <c r="B34" s="10">
        <f>B32-B33</f>
        <v>194735.14011766249</v>
      </c>
    </row>
    <row r="35" spans="1:7">
      <c r="A35" s="5" t="s">
        <v>366</v>
      </c>
      <c r="B35" s="9">
        <f>'1-Input'!$B$26+1</f>
        <v>19</v>
      </c>
      <c r="C35" s="9">
        <f>'1-Input'!$B$22-'1-Input'!$B$26-1</f>
        <v>23</v>
      </c>
    </row>
    <row r="36" spans="1:7" ht="45" customHeight="1">
      <c r="A36" s="26" t="s">
        <v>367</v>
      </c>
      <c r="B36" s="23"/>
      <c r="C36" s="23"/>
      <c r="D36" s="23"/>
      <c r="E36" s="23"/>
      <c r="F36" s="23"/>
      <c r="G36" s="23"/>
    </row>
  </sheetData>
  <mergeCells count="9">
    <mergeCell ref="A36:G36"/>
    <mergeCell ref="A1:G1"/>
    <mergeCell ref="A3:G3"/>
    <mergeCell ref="A21:G21"/>
    <mergeCell ref="A2:G2"/>
    <mergeCell ref="A29:G29"/>
    <mergeCell ref="A5:H5"/>
    <mergeCell ref="A23:H23"/>
    <mergeCell ref="A31:H3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9"/>
  <sheetViews>
    <sheetView workbookViewId="0"/>
  </sheetViews>
  <sheetFormatPr defaultRowHeight="15"/>
  <cols>
    <col min="1" max="1" width="56" customWidth="1"/>
    <col min="2" max="4" width="20" customWidth="1"/>
    <col min="5" max="5" width="46" customWidth="1"/>
  </cols>
  <sheetData>
    <row r="1" spans="1:5" ht="24.95" customHeight="1">
      <c r="A1" s="24" t="s">
        <v>368</v>
      </c>
      <c r="B1" s="23"/>
      <c r="C1" s="23"/>
      <c r="D1" s="23"/>
      <c r="E1" s="23"/>
    </row>
    <row r="2" spans="1:5" ht="32.1" customHeight="1">
      <c r="A2" s="22" t="s">
        <v>1</v>
      </c>
      <c r="B2" s="23"/>
      <c r="C2" s="23"/>
      <c r="D2" s="23"/>
      <c r="E2" s="23"/>
    </row>
    <row r="3" spans="1:5" ht="15" customHeight="1">
      <c r="A3" s="26" t="s">
        <v>369</v>
      </c>
      <c r="B3" s="23"/>
      <c r="C3" s="23"/>
      <c r="D3" s="23"/>
      <c r="E3" s="23"/>
    </row>
    <row r="5" spans="1:5">
      <c r="A5" s="25" t="s">
        <v>370</v>
      </c>
      <c r="B5" s="23"/>
      <c r="C5" s="23"/>
      <c r="D5" s="23"/>
      <c r="E5" s="23"/>
    </row>
    <row r="6" spans="1:5">
      <c r="A6" s="5" t="s">
        <v>371</v>
      </c>
      <c r="B6" s="10">
        <f>'1-Input'!$B$8</f>
        <v>760000</v>
      </c>
      <c r="C6" s="10">
        <f>'1-Input'!$B$9</f>
        <v>586000</v>
      </c>
      <c r="D6" s="12">
        <f>'1-Input'!$B$29</f>
        <v>0.22894736842105262</v>
      </c>
    </row>
    <row r="7" spans="1:5">
      <c r="A7" s="5" t="s">
        <v>372</v>
      </c>
      <c r="B7" s="10">
        <f>'1-Input'!$B$10</f>
        <v>29000</v>
      </c>
      <c r="C7" s="12">
        <f>'4-Griglia'!$B$40</f>
        <v>3.8157894736842106E-2</v>
      </c>
      <c r="D7" s="12">
        <f>'4-Griglia'!$D$40</f>
        <v>4.2549478985953328E-2</v>
      </c>
    </row>
    <row r="8" spans="1:5" ht="30">
      <c r="A8" s="5" t="s">
        <v>373</v>
      </c>
      <c r="B8" s="10">
        <f>'1-Input'!$B$24</f>
        <v>19006</v>
      </c>
      <c r="C8" s="10">
        <f>'1-Input'!$B$23</f>
        <v>15535</v>
      </c>
      <c r="D8" s="13">
        <f>'4-Griglia'!$B$43</f>
        <v>0.53568965517241385</v>
      </c>
    </row>
    <row r="9" spans="1:5">
      <c r="A9" s="5" t="s">
        <v>374</v>
      </c>
      <c r="B9" s="13">
        <f>'2-Composizione'!$B$21</f>
        <v>0.42241408374636746</v>
      </c>
      <c r="C9" s="10">
        <f>'2-Composizione'!$B$22</f>
        <v>15040.798409090909</v>
      </c>
      <c r="D9" s="17">
        <f>'2-Composizione'!$B$23</f>
        <v>1.9280891353794036</v>
      </c>
    </row>
    <row r="11" spans="1:5">
      <c r="A11" s="25" t="s">
        <v>375</v>
      </c>
      <c r="B11" s="23"/>
      <c r="C11" s="23"/>
      <c r="D11" s="23"/>
      <c r="E11" s="23"/>
    </row>
    <row r="12" spans="1:5">
      <c r="A12" s="5" t="s">
        <v>376</v>
      </c>
      <c r="B12" s="9">
        <f>'4-Griglia'!$B$29</f>
        <v>7</v>
      </c>
      <c r="C12" s="10">
        <f>'4-Griglia'!$B$31</f>
        <v>21221.532577340451</v>
      </c>
      <c r="D12" s="18">
        <f>'4-Griglia'!$C$31</f>
        <v>66</v>
      </c>
    </row>
    <row r="13" spans="1:5" ht="30">
      <c r="A13" s="5" t="s">
        <v>377</v>
      </c>
      <c r="B13" s="10">
        <f>'4-Griglia'!$B$32</f>
        <v>1177197.472033394</v>
      </c>
      <c r="C13" s="10">
        <f>'4-Griglia'!$C$32</f>
        <v>417197.47203339403</v>
      </c>
    </row>
    <row r="14" spans="1:5">
      <c r="A14" s="5" t="s">
        <v>378</v>
      </c>
      <c r="B14" s="10">
        <f>'4-Griglia'!$B$34</f>
        <v>194735.14011766249</v>
      </c>
    </row>
    <row r="16" spans="1:5">
      <c r="A16" s="25" t="s">
        <v>379</v>
      </c>
      <c r="B16" s="23"/>
      <c r="C16" s="23"/>
      <c r="D16" s="23"/>
      <c r="E16" s="23"/>
    </row>
    <row r="17" spans="1:5">
      <c r="A17" s="5" t="s">
        <v>380</v>
      </c>
      <c r="B17" s="10">
        <f>'1-Input'!$B$11</f>
        <v>12000</v>
      </c>
      <c r="C17" s="10">
        <f>'1-Input'!$B$30</f>
        <v>11905.451600000002</v>
      </c>
      <c r="D17" s="13">
        <f>C17/B17</f>
        <v>0.99212096666666683</v>
      </c>
    </row>
    <row r="18" spans="1:5" ht="30">
      <c r="A18" s="5" t="s">
        <v>381</v>
      </c>
      <c r="B18" s="10">
        <f>'7-Rientro'!$F$10</f>
        <v>2478.8823474589954</v>
      </c>
      <c r="C18" s="13">
        <f>'7-Rientro'!$G$10</f>
        <v>8.5478701636517079E-2</v>
      </c>
    </row>
    <row r="19" spans="1:5">
      <c r="A19" s="5" t="s">
        <v>382</v>
      </c>
      <c r="B19" s="10">
        <f>'7-Rientro'!$E$10</f>
        <v>2094.4926693650486</v>
      </c>
      <c r="C19" s="13">
        <f>'7-Rientro'!$I$10</f>
        <v>0.18352400259795387</v>
      </c>
    </row>
    <row r="20" spans="1:5">
      <c r="A20" s="5" t="s">
        <v>383</v>
      </c>
      <c r="B20" s="10">
        <f>'9-Pensione'!$B$27</f>
        <v>887.44510483933141</v>
      </c>
      <c r="C20" s="13">
        <f>'9-Pensione'!$B$28</f>
        <v>5.7125529761141387E-2</v>
      </c>
    </row>
    <row r="21" spans="1:5">
      <c r="A21" s="5" t="s">
        <v>384</v>
      </c>
      <c r="B21" s="18">
        <f>'7-Rientro'!$B$19</f>
        <v>66</v>
      </c>
      <c r="C21" s="18">
        <f>'7-Rientro'!$C$19</f>
        <v>69</v>
      </c>
    </row>
    <row r="23" spans="1:5">
      <c r="A23" s="25" t="s">
        <v>385</v>
      </c>
      <c r="B23" s="23"/>
      <c r="C23" s="23"/>
      <c r="D23" s="23"/>
      <c r="E23" s="23"/>
    </row>
    <row r="24" spans="1:5">
      <c r="A24" s="5" t="s">
        <v>386</v>
      </c>
      <c r="B24" s="10">
        <f>'5-Leve'!$B$16</f>
        <v>7778.4674226595489</v>
      </c>
      <c r="C24" s="13">
        <f>'5-Leve'!$C$16</f>
        <v>0.26822301457446718</v>
      </c>
    </row>
    <row r="25" spans="1:5" ht="30">
      <c r="A25" s="5" t="s">
        <v>387</v>
      </c>
      <c r="B25" s="10">
        <f>'5-Leve'!$B$17</f>
        <v>59803.649940054114</v>
      </c>
      <c r="C25" s="17">
        <f>'5-Leve'!$C$17</f>
        <v>1.7086757125729748</v>
      </c>
    </row>
    <row r="26" spans="1:5">
      <c r="A26" s="5" t="s">
        <v>388</v>
      </c>
      <c r="B26" s="10">
        <f>'5-Leve'!$B$18</f>
        <v>23941.317155744277</v>
      </c>
      <c r="C26" s="17">
        <f>'5-Leve'!$C$18</f>
        <v>0.68403763302126508</v>
      </c>
    </row>
    <row r="27" spans="1:5">
      <c r="A27" s="5" t="s">
        <v>389</v>
      </c>
      <c r="B27" s="18" t="str">
        <f>IF(B25&gt;B24,"LA SPESA È LA PRIMA LEVA — il lavoro chiede di più","ATTENZIONE: in questo scenario il lavoro chiede meno del taglio di spesa")</f>
        <v>LA SPESA È LA PRIMA LEVA — il lavoro chiede di più</v>
      </c>
    </row>
    <row r="29" spans="1:5">
      <c r="A29" s="25" t="s">
        <v>390</v>
      </c>
      <c r="B29" s="23"/>
      <c r="C29" s="23"/>
      <c r="D29" s="23"/>
      <c r="E29" s="23"/>
    </row>
    <row r="30" spans="1:5">
      <c r="A30" s="5" t="s">
        <v>391</v>
      </c>
      <c r="B30" s="10">
        <f>'6-Fisco'!$K$10</f>
        <v>11905.451600000002</v>
      </c>
      <c r="C30" s="10">
        <f>'6-Fisco'!$M$10</f>
        <v>9448.503020979022</v>
      </c>
      <c r="D30" s="13">
        <f>C30/B30-1</f>
        <v>-0.20637172461571973</v>
      </c>
    </row>
    <row r="31" spans="1:5" ht="30">
      <c r="A31" s="5" t="s">
        <v>392</v>
      </c>
      <c r="B31" s="10">
        <f>'6-Fisco'!$B$24</f>
        <v>6104.8270942995368</v>
      </c>
      <c r="C31" s="10">
        <f>'6-Fisco'!$B$29</f>
        <v>9001.1155637906177</v>
      </c>
    </row>
    <row r="32" spans="1:5" ht="30">
      <c r="A32" s="5" t="s">
        <v>393</v>
      </c>
      <c r="B32" s="10">
        <f>'6-Fisco'!$B$32</f>
        <v>1297.267235751</v>
      </c>
      <c r="C32" s="16">
        <f>'6-Fisco'!$B$33</f>
        <v>1.1058917603993743</v>
      </c>
    </row>
    <row r="33" spans="1:5" ht="30">
      <c r="A33" s="5" t="s">
        <v>394</v>
      </c>
      <c r="B33" s="10">
        <f>'6-Fisco'!$B$40</f>
        <v>5137.1049090909073</v>
      </c>
      <c r="C33" s="17">
        <f>'6-Fisco'!$B$41</f>
        <v>2.3175410684978326</v>
      </c>
    </row>
    <row r="35" spans="1:5">
      <c r="A35" s="25" t="s">
        <v>395</v>
      </c>
      <c r="B35" s="23"/>
      <c r="C35" s="23"/>
      <c r="D35" s="23"/>
      <c r="E35" s="23"/>
    </row>
    <row r="36" spans="1:5">
      <c r="A36" s="5" t="s">
        <v>396</v>
      </c>
      <c r="B36" s="10">
        <f>'8-Capitale'!$B$6</f>
        <v>396848.38666666677</v>
      </c>
      <c r="C36" s="10">
        <f>'8-Capitale'!$B$7</f>
        <v>56159.18672709613</v>
      </c>
      <c r="D36" s="17">
        <f>'8-Capitale'!$B$8</f>
        <v>7.0664909838374177</v>
      </c>
    </row>
    <row r="37" spans="1:5">
      <c r="A37" s="5" t="s">
        <v>397</v>
      </c>
      <c r="B37" s="10">
        <f>'8-Capitale'!$B$20</f>
        <v>60394.800042953226</v>
      </c>
      <c r="C37" s="10">
        <f>'8-Capitale'!$B$21</f>
        <v>60615.221359910211</v>
      </c>
      <c r="D37" s="16">
        <f>'8-Capitale'!$B$22</f>
        <v>-3.6364020787486018E-3</v>
      </c>
    </row>
    <row r="38" spans="1:5" ht="30">
      <c r="A38" s="5" t="s">
        <v>398</v>
      </c>
      <c r="B38" s="13">
        <f>'8-Capitale'!$B$31</f>
        <v>0.59956862481064421</v>
      </c>
      <c r="C38" s="13">
        <f>'8-Capitale'!$B$32</f>
        <v>0.11723039864516216</v>
      </c>
    </row>
    <row r="39" spans="1:5">
      <c r="A39" s="5" t="s">
        <v>399</v>
      </c>
      <c r="B39" s="9">
        <f>'7-Rientro'!$B$32</f>
        <v>3</v>
      </c>
    </row>
    <row r="41" spans="1:5">
      <c r="A41" s="25" t="s">
        <v>400</v>
      </c>
      <c r="B41" s="23"/>
      <c r="C41" s="23"/>
      <c r="D41" s="23"/>
      <c r="E41" s="23"/>
    </row>
    <row r="42" spans="1:5">
      <c r="A42" s="5" t="s">
        <v>401</v>
      </c>
      <c r="B42" s="18" t="str">
        <f>IF(COUNTIF('5-Leve'!$K$7:'5-Leve'!$K$11,"radice")+COUNTIF('5-Leve'!$Q$7:'5-Leve'!$Q$11,"radice")=10,"SI' — dieci radici su dieci","NO — almeno una cella si chiude su un gradino: vedi il foglio 5")</f>
        <v>NO — almeno una cella si chiude su un gradino: vedi il foglio 5</v>
      </c>
    </row>
    <row r="43" spans="1:5" ht="30">
      <c r="A43" s="5" t="s">
        <v>402</v>
      </c>
      <c r="B43" s="10">
        <f>'M3-Motore-Madre'!$E$1589</f>
        <v>-1715.1207824885109</v>
      </c>
      <c r="C43" s="10">
        <f>'M3-Motore-Madre'!$E$1637</f>
        <v>7100.813413680371</v>
      </c>
    </row>
    <row r="44" spans="1:5">
      <c r="A44" s="5" t="s">
        <v>403</v>
      </c>
      <c r="B44" s="18">
        <f>'M3-Motore-Madre'!$B$1589</f>
        <v>91</v>
      </c>
      <c r="C44" s="18" t="str">
        <f>'M3-Motore-Madre'!$B$1637</f>
        <v>non si esaurisce</v>
      </c>
    </row>
    <row r="45" spans="1:5" ht="30" customHeight="1">
      <c r="A45" s="26" t="s">
        <v>404</v>
      </c>
      <c r="B45" s="23"/>
      <c r="C45" s="23"/>
      <c r="D45" s="23"/>
      <c r="E45" s="23"/>
    </row>
    <row r="48" spans="1:5">
      <c r="A48" s="25" t="s">
        <v>405</v>
      </c>
      <c r="B48" s="23"/>
      <c r="C48" s="23"/>
      <c r="D48" s="23"/>
      <c r="E48" s="23"/>
    </row>
    <row r="49" spans="1:5" ht="60" customHeight="1">
      <c r="A49" s="26" t="s">
        <v>406</v>
      </c>
      <c r="B49" s="23"/>
      <c r="C49" s="23"/>
      <c r="D49" s="23"/>
      <c r="E49" s="23"/>
    </row>
  </sheetData>
  <mergeCells count="13">
    <mergeCell ref="A49:E49"/>
    <mergeCell ref="A1:E1"/>
    <mergeCell ref="A5:E5"/>
    <mergeCell ref="A23:E23"/>
    <mergeCell ref="A45:E45"/>
    <mergeCell ref="A3:E3"/>
    <mergeCell ref="A29:E29"/>
    <mergeCell ref="A35:E35"/>
    <mergeCell ref="A48:E48"/>
    <mergeCell ref="A2:E2"/>
    <mergeCell ref="A16:E16"/>
    <mergeCell ref="A41:E41"/>
    <mergeCell ref="A11:E1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1827"/>
  <sheetViews>
    <sheetView workbookViewId="0"/>
  </sheetViews>
  <sheetFormatPr defaultRowHeight="15"/>
  <cols>
    <col min="1" max="1" width="30" customWidth="1"/>
    <col min="2" max="23" width="15" customWidth="1"/>
  </cols>
  <sheetData>
    <row r="1" spans="1:22" ht="24.95" customHeight="1">
      <c r="A1" s="24" t="s">
        <v>407</v>
      </c>
      <c r="B1" s="23"/>
      <c r="C1" s="23"/>
      <c r="D1" s="23"/>
      <c r="E1" s="23"/>
      <c r="F1" s="23"/>
      <c r="G1" s="23"/>
      <c r="H1" s="23"/>
    </row>
    <row r="2" spans="1:22" ht="30" customHeight="1">
      <c r="A2" s="26" t="s">
        <v>408</v>
      </c>
      <c r="B2" s="23"/>
      <c r="C2" s="23"/>
      <c r="D2" s="23"/>
      <c r="E2" s="23"/>
      <c r="F2" s="23"/>
      <c r="G2" s="23"/>
      <c r="H2" s="23"/>
      <c r="I2" s="23"/>
      <c r="J2" s="23"/>
    </row>
    <row r="4" spans="1:22">
      <c r="A4" s="2" t="s">
        <v>409</v>
      </c>
    </row>
    <row r="5" spans="1:22">
      <c r="A5" s="4" t="s">
        <v>268</v>
      </c>
      <c r="E5" s="19">
        <f>'1-Input'!$B$10*0.9</f>
        <v>26100</v>
      </c>
      <c r="H5" s="19">
        <f>'1-Input'!$B$10*1.05</f>
        <v>30450</v>
      </c>
      <c r="K5" s="10">
        <f>IFERROR(H5-H50*(H5-E5)/(H50-E50),H5)</f>
        <v>27557.661505091732</v>
      </c>
      <c r="N5" s="10">
        <f>IFERROR(K5-K50*(K5-H5)/(K50-H50),K5)</f>
        <v>27438.614627920997</v>
      </c>
      <c r="Q5" s="10">
        <f>IFERROR(N5-N50*(N5-K5)/(N50-K50),N5)</f>
        <v>27451.637470440059</v>
      </c>
      <c r="T5" s="10">
        <f>IFERROR(Q5-Q50*(Q5-N5)/(Q50-N50),Q5)</f>
        <v>27451.637470440059</v>
      </c>
    </row>
    <row r="6" spans="1:22">
      <c r="A6" s="15" t="s">
        <v>176</v>
      </c>
      <c r="B6" s="15" t="s">
        <v>177</v>
      </c>
      <c r="C6" s="15" t="s">
        <v>178</v>
      </c>
      <c r="D6" s="15" t="s">
        <v>179</v>
      </c>
      <c r="E6" s="15" t="s">
        <v>180</v>
      </c>
      <c r="F6" s="15" t="s">
        <v>181</v>
      </c>
      <c r="G6" s="15" t="s">
        <v>182</v>
      </c>
      <c r="H6" s="15" t="s">
        <v>180</v>
      </c>
      <c r="I6" s="15" t="s">
        <v>181</v>
      </c>
      <c r="J6" s="15" t="s">
        <v>182</v>
      </c>
      <c r="K6" s="15" t="s">
        <v>180</v>
      </c>
      <c r="L6" s="15" t="s">
        <v>181</v>
      </c>
      <c r="M6" s="15" t="s">
        <v>182</v>
      </c>
      <c r="N6" s="15" t="s">
        <v>180</v>
      </c>
      <c r="O6" s="15" t="s">
        <v>181</v>
      </c>
      <c r="P6" s="15" t="s">
        <v>182</v>
      </c>
      <c r="Q6" s="15" t="s">
        <v>180</v>
      </c>
      <c r="R6" s="15" t="s">
        <v>181</v>
      </c>
      <c r="S6" s="15" t="s">
        <v>182</v>
      </c>
      <c r="T6" s="15" t="s">
        <v>180</v>
      </c>
      <c r="U6" s="15" t="s">
        <v>181</v>
      </c>
      <c r="V6" s="15" t="s">
        <v>182</v>
      </c>
    </row>
    <row r="7" spans="1:22">
      <c r="A7" s="9">
        <f>0</f>
        <v>0</v>
      </c>
      <c r="E7" s="10">
        <f>0</f>
        <v>0</v>
      </c>
      <c r="F7" s="10">
        <f>'1-Input'!$B$8</f>
        <v>760000</v>
      </c>
      <c r="G7" s="10">
        <f>'1-Input'!$B$9</f>
        <v>586000</v>
      </c>
      <c r="H7" s="10">
        <f>0</f>
        <v>0</v>
      </c>
      <c r="I7" s="10">
        <f>'1-Input'!$B$8</f>
        <v>760000</v>
      </c>
      <c r="J7" s="10">
        <f>'1-Input'!$B$9</f>
        <v>586000</v>
      </c>
      <c r="K7" s="10">
        <f>0</f>
        <v>0</v>
      </c>
      <c r="L7" s="10">
        <f>'1-Input'!$B$8</f>
        <v>760000</v>
      </c>
      <c r="M7" s="10">
        <f>'1-Input'!$B$9</f>
        <v>586000</v>
      </c>
      <c r="N7" s="10">
        <f>0</f>
        <v>0</v>
      </c>
      <c r="O7" s="10">
        <f>'1-Input'!$B$8</f>
        <v>760000</v>
      </c>
      <c r="P7" s="10">
        <f>'1-Input'!$B$9</f>
        <v>586000</v>
      </c>
      <c r="Q7" s="10">
        <f>0</f>
        <v>0</v>
      </c>
      <c r="R7" s="10">
        <f>'1-Input'!$B$8</f>
        <v>760000</v>
      </c>
      <c r="S7" s="10">
        <f>'1-Input'!$B$9</f>
        <v>586000</v>
      </c>
      <c r="T7" s="10">
        <f>0</f>
        <v>0</v>
      </c>
      <c r="U7" s="10">
        <f>'1-Input'!$B$8</f>
        <v>760000</v>
      </c>
      <c r="V7" s="10">
        <f>'1-Input'!$B$9</f>
        <v>586000</v>
      </c>
    </row>
    <row r="8" spans="1:22">
      <c r="A8" s="9">
        <f t="shared" ref="A8:A49" si="0">A7+1</f>
        <v>1</v>
      </c>
      <c r="B8" s="12">
        <f>IF($A8='P-Parametri'!$B$47,'P-Parametri'!$B$34,IF($A8='P-Parametri'!$B$48,'P-Parametri'!$C$34,'P-Parametri'!$B$50))</f>
        <v>0.01</v>
      </c>
      <c r="C8" s="10">
        <f>IF($A8&lt;='1-Input'!$B$26,0,IF($A8='1-Input'!$B$26+1,('1-Input'!$B$23+0)*'1-Input'!$B$27,'1-Input'!$B$23+0))</f>
        <v>0</v>
      </c>
      <c r="D8" s="10">
        <f t="shared" ref="D8:D49" si="1">IF(AND($A8&gt;=1,$A8&lt;1+0),0,0)</f>
        <v>0</v>
      </c>
      <c r="E8" s="10">
        <f>MAX(0,(E5-C8-D8))/(1-'P-Parametri'!$B$31*MAX(0,IF(F7&lt;=0,0,(F7-G7)/F7)))</f>
        <v>27751.972690133749</v>
      </c>
      <c r="F8" s="10">
        <f>((F7-E8+MAX(0,-(E5-C8-D8)))*(1+B8))*(1-'P-Parametri'!$B$32)</f>
        <v>738091.36656779901</v>
      </c>
      <c r="G8" s="10">
        <f>IF(F7&lt;=0,G7,G7*(1-E8/F7))+MAX(0,-(E5-C8-D8))</f>
        <v>564601.76842576533</v>
      </c>
      <c r="H8" s="10">
        <f>MAX(0,(H5-C8-D8))/(1-'P-Parametri'!$B$31*MAX(0,IF(I7&lt;=0,0,(I7-J7)/I7)))</f>
        <v>32377.30147182271</v>
      </c>
      <c r="I8" s="10">
        <f>((I7-H8+MAX(0,-(H5-C8-D8)))*(1+B8))*(1-'P-Parametri'!$B$32)</f>
        <v>733429.12766243226</v>
      </c>
      <c r="J8" s="10">
        <f>IF(I7&lt;=0,J7,J7*(1-H8/I7))+MAX(0,-(H5-C8-D8))</f>
        <v>561035.3964967262</v>
      </c>
      <c r="K8" s="10">
        <f>MAX(0,(K5-C8-D8))/(1-'P-Parametri'!$B$31*MAX(0,IF(L7&lt;=0,0,(L7-M7)/L7)))</f>
        <v>29301.895382883366</v>
      </c>
      <c r="L8" s="10">
        <f>((L7-K8+MAX(0,-(K5-C8-D8)))*(1+B8))*(1-'P-Parametri'!$B$32)</f>
        <v>736529.07549196121</v>
      </c>
      <c r="M8" s="10">
        <f>IF(L7&lt;=0,M7,M7*(1-K8/L7))+MAX(0,-(K5-C8-D8))</f>
        <v>563406.6964547768</v>
      </c>
      <c r="N8" s="10">
        <f>MAX(0,(N5-C8-D8))/(1-'P-Parametri'!$B$31*MAX(0,IF(O7&lt;=0,0,(O7-P7)/O7)))</f>
        <v>29175.313555906818</v>
      </c>
      <c r="O8" s="10">
        <f>((O7-N8+MAX(0,-(N5-C8-D8)))*(1+B8))*(1-'P-Parametri'!$B$32)</f>
        <v>736656.66744191712</v>
      </c>
      <c r="P8" s="10">
        <f>IF(O7&lt;=0,P7,P7*(1-N8/O7))+MAX(0,-(N5-C8-D8))</f>
        <v>563504.2977055771</v>
      </c>
      <c r="Q8" s="10">
        <f>MAX(0,(Q5-C8-D8))/(1-'P-Parametri'!$B$31*MAX(0,IF(R7&lt;=0,0,(R7-S7)/R7)))</f>
        <v>29189.160665866086</v>
      </c>
      <c r="R8" s="10">
        <f>((R7-Q8+MAX(0,-(Q5-C8-D8)))*(1+B8))*(1-'P-Parametri'!$B$32)</f>
        <v>736642.70983202022</v>
      </c>
      <c r="S8" s="10">
        <f>IF(R7&lt;=0,S7,S7*(1-Q8/R7))+MAX(0,-(Q5-C8-D8))</f>
        <v>563493.62085500325</v>
      </c>
      <c r="T8" s="10">
        <f>MAX(0,(T5-C8-D8))/(1-'P-Parametri'!$B$31*MAX(0,IF(U7&lt;=0,0,(U7-V7)/U7)))</f>
        <v>29189.160665866086</v>
      </c>
      <c r="U8" s="10">
        <f>((U7-T8+MAX(0,-(T5-C8-D8)))*(1+B8))*(1-'P-Parametri'!$B$32)</f>
        <v>736642.70983202022</v>
      </c>
      <c r="V8" s="10">
        <f>IF(U7&lt;=0,V7,V7*(1-T8/U7))+MAX(0,-(T5-C8-D8))</f>
        <v>563493.62085500325</v>
      </c>
    </row>
    <row r="9" spans="1:22">
      <c r="A9" s="9">
        <f t="shared" si="0"/>
        <v>2</v>
      </c>
      <c r="B9" s="12">
        <f>IF($A9='P-Parametri'!$B$47,'P-Parametri'!$B$34,IF($A9='P-Parametri'!$B$48,'P-Parametri'!$C$34,'P-Parametri'!$B$50))</f>
        <v>0.01</v>
      </c>
      <c r="C9" s="10">
        <f>IF($A9&lt;='1-Input'!$B$26,0,IF($A9='1-Input'!$B$26+1,('1-Input'!$B$23+0)*'1-Input'!$B$27,'1-Input'!$B$23+0))</f>
        <v>0</v>
      </c>
      <c r="D9" s="10">
        <f t="shared" si="1"/>
        <v>0</v>
      </c>
      <c r="E9" s="10">
        <f>MAX(0,(E5-C9-D9))/(1-'P-Parametri'!$B$31*MAX(0,IF(F8&lt;=0,0,(F8-G8)/F8)))</f>
        <v>27798.8852445144</v>
      </c>
      <c r="F9" s="10">
        <f>((F8-E9+MAX(0,-(E5-C9-D9)))*(1+B9))*(1-'P-Parametri'!$B$32)</f>
        <v>715960.61532424437</v>
      </c>
      <c r="G9" s="10">
        <f>IF(F8&lt;=0,G8,G8*(1-E9/F8))+MAX(0,-(E5-C9-D9))</f>
        <v>543337.057198614</v>
      </c>
      <c r="H9" s="10">
        <f>MAX(0,(H5-C9-D9))/(1-'P-Parametri'!$B$31*MAX(0,IF(I8&lt;=0,0,(I8-J8)/I8)))</f>
        <v>32432.032785266798</v>
      </c>
      <c r="I9" s="10">
        <f>((I8-H9+MAX(0,-(H5-C9-D9)))*(1+B9))*(1-'P-Parametri'!$B$32)</f>
        <v>706591.05169428536</v>
      </c>
      <c r="J9" s="10">
        <f>IF(I8&lt;=0,J8,J8*(1-H9/I8))+MAX(0,-(H5-C9-D9))</f>
        <v>536226.56673171639</v>
      </c>
      <c r="K9" s="10">
        <f>MAX(0,(K5-C9-D9))/(1-'P-Parametri'!$B$31*MAX(0,IF(L8&lt;=0,0,(L8-M8)/L8)))</f>
        <v>29351.427961196052</v>
      </c>
      <c r="L9" s="10">
        <f>((L8-K9+MAX(0,-(K5-C9-D9)))*(1+B9))*(1-'P-Parametri'!$B$32)</f>
        <v>712820.92515806062</v>
      </c>
      <c r="M9" s="10">
        <f>IF(L8&lt;=0,M8,M8*(1-K9/L8))+MAX(0,-(K5-C9-D9))</f>
        <v>540954.37024782819</v>
      </c>
      <c r="N9" s="10">
        <f>MAX(0,(N5-C9-D9))/(1-'P-Parametri'!$B$31*MAX(0,IF(O8&lt;=0,0,(O8-P8)/O8)))</f>
        <v>29224.632157472413</v>
      </c>
      <c r="O9" s="10">
        <f>((O8-N9+MAX(0,-(N5-C9-D9)))*(1+B9))*(1-'P-Parametri'!$B$32)</f>
        <v>713077.34292601456</v>
      </c>
      <c r="P9" s="10">
        <f>IF(O8&lt;=0,P8,P8*(1-N9/O8))+MAX(0,-(N5-C9-D9))</f>
        <v>541148.9637386871</v>
      </c>
      <c r="Q9" s="10">
        <f>MAX(0,(Q5-C9-D9))/(1-'P-Parametri'!$B$31*MAX(0,IF(R8&lt;=0,0,(R8-S8)/R8)))</f>
        <v>29238.502674895582</v>
      </c>
      <c r="R9" s="10">
        <f>((R8-Q9+MAX(0,-(Q5-C9-D9)))*(1+B9))*(1-'P-Parametri'!$B$32)</f>
        <v>713049.29273023852</v>
      </c>
      <c r="S9" s="10">
        <f>IF(R8&lt;=0,S8,S8*(1-Q9/R8))+MAX(0,-(Q5-C9-D9))</f>
        <v>541127.67665878276</v>
      </c>
      <c r="T9" s="10">
        <f>MAX(0,(T5-C9-D9))/(1-'P-Parametri'!$B$31*MAX(0,IF(U8&lt;=0,0,(U8-V8)/U8)))</f>
        <v>29238.502674895582</v>
      </c>
      <c r="U9" s="10">
        <f>((U8-T9+MAX(0,-(T5-C9-D9)))*(1+B9))*(1-'P-Parametri'!$B$32)</f>
        <v>713049.29273023852</v>
      </c>
      <c r="V9" s="10">
        <f>IF(U8&lt;=0,V8,V8*(1-T9/U8))+MAX(0,-(T5-C9-D9))</f>
        <v>541127.67665878276</v>
      </c>
    </row>
    <row r="10" spans="1:22">
      <c r="A10" s="9">
        <f t="shared" si="0"/>
        <v>3</v>
      </c>
      <c r="B10" s="12">
        <f>IF($A10='P-Parametri'!$B$47,'P-Parametri'!$B$34,IF($A10='P-Parametri'!$B$48,'P-Parametri'!$C$34,'P-Parametri'!$B$50))</f>
        <v>0.01</v>
      </c>
      <c r="C10" s="10">
        <f>IF($A10&lt;='1-Input'!$B$26,0,IF($A10='1-Input'!$B$26+1,('1-Input'!$B$23+0)*'1-Input'!$B$27,'1-Input'!$B$23+0))</f>
        <v>0</v>
      </c>
      <c r="D10" s="10">
        <f t="shared" si="1"/>
        <v>0</v>
      </c>
      <c r="E10" s="10">
        <f>MAX(0,(E5-C10-D10))/(1-'P-Parametri'!$B$31*MAX(0,IF(F9&lt;=0,0,(F9-G9)/F9)))</f>
        <v>27845.5833893159</v>
      </c>
      <c r="F10" s="10">
        <f>((F9-E10+MAX(0,-(E5-C10-D10)))*(1+B10))*(1-'P-Parametri'!$B$32)</f>
        <v>693606.18988976919</v>
      </c>
      <c r="G10" s="10">
        <f>IF(F9&lt;=0,G9,G9*(1-E10/F9))+MAX(0,-(E5-C10-D10))</f>
        <v>522205.25607589772</v>
      </c>
      <c r="H10" s="10">
        <f>MAX(0,(H5-C10-D10))/(1-'P-Parametri'!$B$31*MAX(0,IF(I9&lt;=0,0,(I9-J9)/I9)))</f>
        <v>32486.513954201884</v>
      </c>
      <c r="I10" s="10">
        <f>((I9-H10+MAX(0,-(H5-C10-D10)))*(1+B10))*(1-'P-Parametri'!$B$32)</f>
        <v>679483.89195124933</v>
      </c>
      <c r="J10" s="10">
        <f>IF(I9&lt;=0,J9,J9*(1-H10/I9))+MAX(0,-(H5-C10-D10))</f>
        <v>511572.79875521403</v>
      </c>
      <c r="K10" s="10">
        <f>MAX(0,(K5-C10-D10))/(1-'P-Parametri'!$B$31*MAX(0,IF(L9&lt;=0,0,(L9-M9)/L9)))</f>
        <v>29400.734155347604</v>
      </c>
      <c r="L10" s="10">
        <f>((L9-K10+MAX(0,-(K5-C10-D10)))*(1+B10))*(1-'P-Parametri'!$B$32)</f>
        <v>688873.88412691478</v>
      </c>
      <c r="M10" s="10">
        <f>IF(L9&lt;=0,M9,M9*(1-K10/L9))+MAX(0,-(K5-C10-D10))</f>
        <v>518642.37705500319</v>
      </c>
      <c r="N10" s="10">
        <f>MAX(0,(N5-C10-D10))/(1-'P-Parametri'!$B$31*MAX(0,IF(O9&lt;=0,0,(O9-P9)/O9)))</f>
        <v>29273.72535283821</v>
      </c>
      <c r="O10" s="10">
        <f>((O9-N10+MAX(0,-(N5-C10-D10)))*(1+B10))*(1-'P-Parametri'!$B$32)</f>
        <v>689260.37044141034</v>
      </c>
      <c r="P10" s="10">
        <f>IF(O9&lt;=0,P9,P9*(1-N10/O9))+MAX(0,-(N5-C10-D10))</f>
        <v>518933.35655860737</v>
      </c>
      <c r="Q10" s="10">
        <f>MAX(0,(Q5-C10-D10))/(1-'P-Parametri'!$B$31*MAX(0,IF(R9&lt;=0,0,(R9-S9)/R9)))</f>
        <v>29287.61917074359</v>
      </c>
      <c r="R10" s="10">
        <f>((R9-Q10+MAX(0,-(Q5-C10-D10)))*(1+B10))*(1-'P-Parametri'!$B$32)</f>
        <v>689218.09171449963</v>
      </c>
      <c r="S10" s="10">
        <f>IF(R9&lt;=0,S9,S9*(1-Q10/R9))+MAX(0,-(Q5-C10-D10))</f>
        <v>518901.52556612965</v>
      </c>
      <c r="T10" s="10">
        <f>MAX(0,(T5-C10-D10))/(1-'P-Parametri'!$B$31*MAX(0,IF(U9&lt;=0,0,(U9-V9)/U9)))</f>
        <v>29287.61917074359</v>
      </c>
      <c r="U10" s="10">
        <f>((U9-T10+MAX(0,-(T5-C10-D10)))*(1+B10))*(1-'P-Parametri'!$B$32)</f>
        <v>689218.09171449963</v>
      </c>
      <c r="V10" s="10">
        <f>IF(U9&lt;=0,V9,V9*(1-T10/U9))+MAX(0,-(T5-C10-D10))</f>
        <v>518901.52556612965</v>
      </c>
    </row>
    <row r="11" spans="1:22">
      <c r="A11" s="9">
        <f t="shared" si="0"/>
        <v>4</v>
      </c>
      <c r="B11" s="12">
        <f>IF($A11='P-Parametri'!$B$47,'P-Parametri'!$B$34,IF($A11='P-Parametri'!$B$48,'P-Parametri'!$C$34,'P-Parametri'!$B$50))</f>
        <v>0.01</v>
      </c>
      <c r="C11" s="10">
        <f>IF($A11&lt;='1-Input'!$B$26,0,IF($A11='1-Input'!$B$26+1,('1-Input'!$B$23+0)*'1-Input'!$B$27,'1-Input'!$B$23+0))</f>
        <v>0</v>
      </c>
      <c r="D11" s="10">
        <f t="shared" si="1"/>
        <v>0</v>
      </c>
      <c r="E11" s="10">
        <f>MAX(0,(E5-C11-D11))/(1-'P-Parametri'!$B$31*MAX(0,IF(F10&lt;=0,0,(F10-G10)/F10)))</f>
        <v>27892.067126109829</v>
      </c>
      <c r="F11" s="10">
        <f>((F10-E11+MAX(0,-(E5-C11-D11)))*(1+B11))*(1-'P-Parametri'!$B$32)</f>
        <v>671026.52146331337</v>
      </c>
      <c r="G11" s="10">
        <f>IF(F10&lt;=0,G10,G10*(1-E11/F10))+MAX(0,-(E5-C11-D11))</f>
        <v>501205.75481944112</v>
      </c>
      <c r="H11" s="10">
        <f>MAX(0,(H5-C11-D11))/(1-'P-Parametri'!$B$31*MAX(0,IF(I10&lt;=0,0,(I10-J10)/I10)))</f>
        <v>32540.74498046147</v>
      </c>
      <c r="I11" s="10">
        <f>((I10-H11+MAX(0,-(H5-C11-D11)))*(1+B11))*(1-'P-Parametri'!$B$32)</f>
        <v>652105.75328361476</v>
      </c>
      <c r="J11" s="10">
        <f>IF(I10&lt;=0,J10,J10*(1-H11/I10))+MAX(0,-(H5-C11-D11))</f>
        <v>487073.38062268129</v>
      </c>
      <c r="K11" s="10">
        <f>MAX(0,(K5-C11-D11))/(1-'P-Parametri'!$B$31*MAX(0,IF(L10&lt;=0,0,(L10-M10)/L10)))</f>
        <v>29449.813966997372</v>
      </c>
      <c r="L11" s="10">
        <f>((L10-K11+MAX(0,-(K5-C11-D11)))*(1+B11))*(1-'P-Parametri'!$B$32)</f>
        <v>664686.27423979354</v>
      </c>
      <c r="M11" s="10">
        <f>IF(L10&lt;=0,M10,M10*(1-K11/L10))+MAX(0,-(K5-C11-D11))</f>
        <v>496470.07255687367</v>
      </c>
      <c r="N11" s="10">
        <f>MAX(0,(N5-C11-D11))/(1-'P-Parametri'!$B$31*MAX(0,IF(O10&lt;=0,0,(O10-P10)/O10)))</f>
        <v>29322.593143656381</v>
      </c>
      <c r="O11" s="10">
        <f>((O10-N11+MAX(0,-(N5-C11-D11)))*(1+B11))*(1-'P-Parametri'!$B$32)</f>
        <v>665204.08076059003</v>
      </c>
      <c r="P11" s="10">
        <f>IF(O10&lt;=0,P10,P10*(1-N11/O10))+MAX(0,-(N5-C11-D11))</f>
        <v>496856.8346293178</v>
      </c>
      <c r="Q11" s="10">
        <f>MAX(0,(Q5-C11-D11))/(1-'P-Parametri'!$B$31*MAX(0,IF(R10&lt;=0,0,(R10-S10)/R10)))</f>
        <v>29336.510155063064</v>
      </c>
      <c r="R11" s="10">
        <f>((R10-Q11+MAX(0,-(Q5-C11-D11)))*(1+B11))*(1-'P-Parametri'!$B$32)</f>
        <v>665147.43658028101</v>
      </c>
      <c r="S11" s="10">
        <f>IF(R10&lt;=0,S10,S10*(1-Q11/R10))+MAX(0,-(Q5-C11-D11))</f>
        <v>496814.52573653968</v>
      </c>
      <c r="T11" s="10">
        <f>MAX(0,(T5-C11-D11))/(1-'P-Parametri'!$B$31*MAX(0,IF(U10&lt;=0,0,(U10-V10)/U10)))</f>
        <v>29336.510155063064</v>
      </c>
      <c r="U11" s="10">
        <f>((U10-T11+MAX(0,-(T5-C11-D11)))*(1+B11))*(1-'P-Parametri'!$B$32)</f>
        <v>665147.43658028101</v>
      </c>
      <c r="V11" s="10">
        <f>IF(U10&lt;=0,V10,V10*(1-T11/U10))+MAX(0,-(T5-C11-D11))</f>
        <v>496814.52573653968</v>
      </c>
    </row>
    <row r="12" spans="1:22">
      <c r="A12" s="9">
        <f t="shared" si="0"/>
        <v>5</v>
      </c>
      <c r="B12" s="12">
        <f>IF($A12='P-Parametri'!$B$47,'P-Parametri'!$B$34,IF($A12='P-Parametri'!$B$48,'P-Parametri'!$C$34,'P-Parametri'!$B$50))</f>
        <v>0.01</v>
      </c>
      <c r="C12" s="10">
        <f>IF($A12&lt;='1-Input'!$B$26,0,IF($A12='1-Input'!$B$26+1,('1-Input'!$B$23+0)*'1-Input'!$B$27,'1-Input'!$B$23+0))</f>
        <v>0</v>
      </c>
      <c r="D12" s="10">
        <f t="shared" si="1"/>
        <v>0</v>
      </c>
      <c r="E12" s="10">
        <f>MAX(0,(E5-C12-D12))/(1-'P-Parametri'!$B$31*MAX(0,IF(F11&lt;=0,0,(F11-G11)/F11)))</f>
        <v>27938.336469936377</v>
      </c>
      <c r="F12" s="10">
        <f>((F11-E12+MAX(0,-(E5-C12-D12)))*(1+B12))*(1-'P-Parametri'!$B$32)</f>
        <v>648220.02870962408</v>
      </c>
      <c r="G12" s="10">
        <f>IF(F11&lt;=0,G11,G11*(1-E12/F11))+MAX(0,-(E5-C12-D12))</f>
        <v>480337.94323387544</v>
      </c>
      <c r="H12" s="10">
        <f>MAX(0,(H5-C12-D12))/(1-'P-Parametri'!$B$31*MAX(0,IF(I11&lt;=0,0,(I11-J11)/I11)))</f>
        <v>32594.725881592443</v>
      </c>
      <c r="I12" s="10">
        <f>((I11-H12+MAX(0,-(H5-C12-D12)))*(1+B12))*(1-'P-Parametri'!$B$32)</f>
        <v>624454.72540069045</v>
      </c>
      <c r="J12" s="10">
        <f>IF(I11&lt;=0,J11,J11*(1-H12/I11))+MAX(0,-(H5-C12-D12))</f>
        <v>462727.60043952131</v>
      </c>
      <c r="K12" s="10">
        <f>MAX(0,(K5-C12-D12))/(1-'P-Parametri'!$B$31*MAX(0,IF(L11&lt;=0,0,(L11-M11)/L11)))</f>
        <v>29498.667412025519</v>
      </c>
      <c r="L12" s="10">
        <f>((L11-K12+MAX(0,-(K5-C12-D12)))*(1+B12))*(1-'P-Parametri'!$B$32)</f>
        <v>640256.40393025358</v>
      </c>
      <c r="M12" s="10">
        <f>IF(L11&lt;=0,M11,M11*(1-K12/L11))+MAX(0,-(K5-C12-D12))</f>
        <v>474436.81247920886</v>
      </c>
      <c r="N12" s="10">
        <f>MAX(0,(N5-C12-D12))/(1-'P-Parametri'!$B$31*MAX(0,IF(O11&lt;=0,0,(O11-P11)/O11)))</f>
        <v>29371.235545738506</v>
      </c>
      <c r="O12" s="10">
        <f>((O11-N12+MAX(0,-(N5-C12-D12)))*(1+B12))*(1-'P-Parametri'!$B$32)</f>
        <v>640906.79131966608</v>
      </c>
      <c r="P12" s="10">
        <f>IF(O11&lt;=0,P11,P11*(1-N12/O11))+MAX(0,-(N5-C12-D12))</f>
        <v>474918.75645980047</v>
      </c>
      <c r="Q12" s="10">
        <f>MAX(0,(Q5-C12-D12))/(1-'P-Parametri'!$B$31*MAX(0,IF(R11&lt;=0,0,(R11-S11)/R11)))</f>
        <v>29385.175643673083</v>
      </c>
      <c r="R12" s="10">
        <f>((R11-Q12+MAX(0,-(Q5-C12-D12)))*(1+B12))*(1-'P-Parametri'!$B$32)</f>
        <v>640835.64377888211</v>
      </c>
      <c r="S12" s="10">
        <f>IF(R11&lt;=0,S11,S11*(1-Q12/R11))+MAX(0,-(Q5-C12-D12))</f>
        <v>474866.0353745321</v>
      </c>
      <c r="T12" s="10">
        <f>MAX(0,(T5-C12-D12))/(1-'P-Parametri'!$B$31*MAX(0,IF(U11&lt;=0,0,(U11-V11)/U11)))</f>
        <v>29385.175643673083</v>
      </c>
      <c r="U12" s="10">
        <f>((U11-T12+MAX(0,-(T5-C12-D12)))*(1+B12))*(1-'P-Parametri'!$B$32)</f>
        <v>640835.64377888211</v>
      </c>
      <c r="V12" s="10">
        <f>IF(U11&lt;=0,V11,V11*(1-T12/U11))+MAX(0,-(T5-C12-D12))</f>
        <v>474866.0353745321</v>
      </c>
    </row>
    <row r="13" spans="1:22">
      <c r="A13" s="9">
        <f t="shared" si="0"/>
        <v>6</v>
      </c>
      <c r="B13" s="12">
        <f>IF($A13='P-Parametri'!$B$47,'P-Parametri'!$B$34,IF($A13='P-Parametri'!$B$48,'P-Parametri'!$C$34,'P-Parametri'!$B$50))</f>
        <v>0.01</v>
      </c>
      <c r="C13" s="10">
        <f>IF($A13&lt;='1-Input'!$B$26,0,IF($A13='1-Input'!$B$26+1,('1-Input'!$B$23+0)*'1-Input'!$B$27,'1-Input'!$B$23+0))</f>
        <v>0</v>
      </c>
      <c r="D13" s="10">
        <f t="shared" si="1"/>
        <v>0</v>
      </c>
      <c r="E13" s="10">
        <f>MAX(0,(E5-C13-D13))/(1-'P-Parametri'!$B$31*MAX(0,IF(F12&lt;=0,0,(F12-G12)/F12)))</f>
        <v>27984.391449179111</v>
      </c>
      <c r="F13" s="10">
        <f>((F12-E13+MAX(0,-(E5-C13-D13)))*(1+B13))*(1-'P-Parametri'!$B$32)</f>
        <v>625185.11764578335</v>
      </c>
      <c r="G13" s="10">
        <f>IF(F12&lt;=0,G12,G12*(1-E13/F12))+MAX(0,-(E5-C13-D13))</f>
        <v>459601.211204616</v>
      </c>
      <c r="H13" s="10">
        <f>MAX(0,(H5-C13-D13))/(1-'P-Parametri'!$B$31*MAX(0,IF(I12&lt;=0,0,(I12-J12)/I12)))</f>
        <v>32648.456690708965</v>
      </c>
      <c r="I13" s="10">
        <f>((I12-H13+MAX(0,-(H5-C13-D13)))*(1+B13))*(1-'P-Parametri'!$B$32)</f>
        <v>596528.88273428706</v>
      </c>
      <c r="J13" s="10">
        <f>IF(I12&lt;=0,J12,J12*(1-H13/I12))+MAX(0,-(H5-C13-D13))</f>
        <v>438534.74640538532</v>
      </c>
      <c r="K13" s="10">
        <f>MAX(0,(K5-C13-D13))/(1-'P-Parametri'!$B$31*MAX(0,IF(L12&lt;=0,0,(L12-M12)/L12)))</f>
        <v>29547.294520400821</v>
      </c>
      <c r="L13" s="10">
        <f>((L12-K13+MAX(0,-(K5-C13-D13)))*(1+B13))*(1-'P-Parametri'!$B$32)</f>
        <v>615582.56810294336</v>
      </c>
      <c r="M13" s="10">
        <f>IF(L12&lt;=0,M12,M12*(1-K13/L12))+MAX(0,-(K5-C13-D13))</f>
        <v>452541.95263307379</v>
      </c>
      <c r="N13" s="10">
        <f>MAX(0,(N5-C13-D13))/(1-'P-Parametri'!$B$31*MAX(0,IF(O12&lt;=0,0,(O12-P12)/O12)))</f>
        <v>29419.65258892388</v>
      </c>
      <c r="O13" s="10">
        <f>((O12-N13+MAX(0,-(N5-C13-D13)))*(1+B13))*(1-'P-Parametri'!$B$32)</f>
        <v>616366.80609781342</v>
      </c>
      <c r="P13" s="10">
        <f>IF(O12&lt;=0,P12,P12*(1-N13/O12))+MAX(0,-(N5-C13-D13))</f>
        <v>453118.48064396461</v>
      </c>
      <c r="Q13" s="10">
        <f>MAX(0,(Q5-C13-D13))/(1-'P-Parametri'!$B$31*MAX(0,IF(R12&lt;=0,0,(R12-S12)/R12)))</f>
        <v>29433.615666427115</v>
      </c>
      <c r="R13" s="10">
        <f>((R12-Q13+MAX(0,-(Q5-C13-D13)))*(1+B13))*(1-'P-Parametri'!$B$32)</f>
        <v>616281.01629679243</v>
      </c>
      <c r="S13" s="10">
        <f>IF(R12&lt;=0,S12,S12*(1-Q13/R12))+MAX(0,-(Q5-C13-D13))</f>
        <v>453055.41276959371</v>
      </c>
      <c r="T13" s="10">
        <f>MAX(0,(T5-C13-D13))/(1-'P-Parametri'!$B$31*MAX(0,IF(U12&lt;=0,0,(U12-V12)/U12)))</f>
        <v>29433.615666427115</v>
      </c>
      <c r="U13" s="10">
        <f>((U12-T13+MAX(0,-(T5-C13-D13)))*(1+B13))*(1-'P-Parametri'!$B$32)</f>
        <v>616281.01629679243</v>
      </c>
      <c r="V13" s="10">
        <f>IF(U12&lt;=0,V12,V12*(1-T13/U12))+MAX(0,-(T5-C13-D13))</f>
        <v>453055.41276959371</v>
      </c>
    </row>
    <row r="14" spans="1:22">
      <c r="A14" s="9">
        <f t="shared" si="0"/>
        <v>7</v>
      </c>
      <c r="B14" s="12">
        <f>IF($A14='P-Parametri'!$B$47,'P-Parametri'!$B$34,IF($A14='P-Parametri'!$B$48,'P-Parametri'!$C$34,'P-Parametri'!$B$50))</f>
        <v>0.01</v>
      </c>
      <c r="C14" s="10">
        <f>IF($A14&lt;='1-Input'!$B$26,0,IF($A14='1-Input'!$B$26+1,('1-Input'!$B$23+0)*'1-Input'!$B$27,'1-Input'!$B$23+0))</f>
        <v>0</v>
      </c>
      <c r="D14" s="10">
        <f t="shared" si="1"/>
        <v>0</v>
      </c>
      <c r="E14" s="10">
        <f>MAX(0,(E5-C14-D14))/(1-'P-Parametri'!$B$31*MAX(0,IF(F13&lt;=0,0,(F13-G13)/F13)))</f>
        <v>28030.232105438943</v>
      </c>
      <c r="F14" s="10">
        <f>((F13-E14+MAX(0,-(E5-C14-D14)))*(1+B14))*(1-'P-Parametri'!$B$32)</f>
        <v>601920.18152695638</v>
      </c>
      <c r="G14" s="10">
        <f>IF(F13&lt;=0,G13,G13*(1-E14/F13))+MAX(0,-(E5-C14-D14))</f>
        <v>438994.94873548072</v>
      </c>
      <c r="H14" s="10">
        <f>MAX(0,(H5-C14-D14))/(1-'P-Parametri'!$B$31*MAX(0,IF(I13&lt;=0,0,(I13-J13)/I13)))</f>
        <v>32701.937456345437</v>
      </c>
      <c r="I14" s="10">
        <f>((I13-H14+MAX(0,-(H5-C14-D14)))*(1+B14))*(1-'P-Parametri'!$B$32)</f>
        <v>568326.28430125967</v>
      </c>
      <c r="J14" s="10">
        <f>IF(I13&lt;=0,J13,J13*(1-H14/I13))+MAX(0,-(H5-C14-D14))</f>
        <v>414494.10685806081</v>
      </c>
      <c r="K14" s="10">
        <f>MAX(0,(K5-C14-D14))/(1-'P-Parametri'!$B$31*MAX(0,IF(L13&lt;=0,0,(L13-M13)/L13)))</f>
        <v>29595.695336047556</v>
      </c>
      <c r="L14" s="10">
        <f>((L13-K14+MAX(0,-(K5-C14-D14)))*(1+B14))*(1-'P-Parametri'!$B$32)</f>
        <v>590663.04801157571</v>
      </c>
      <c r="M14" s="10">
        <f>IF(L13&lt;=0,M13,M13*(1-K14/L13))+MAX(0,-(K5-C14-D14))</f>
        <v>430784.84895454865</v>
      </c>
      <c r="N14" s="10">
        <f>MAX(0,(N5-C14-D14))/(1-'P-Parametri'!$B$31*MAX(0,IF(O13&lt;=0,0,(O13-P13)/O13)))</f>
        <v>29467.844316947041</v>
      </c>
      <c r="O14" s="10">
        <f>((O13-N14+MAX(0,-(N5-C14-D14)))*(1+B14))*(1-'P-Parametri'!$B$32)</f>
        <v>591582.41549587774</v>
      </c>
      <c r="P14" s="10">
        <f>IF(O13&lt;=0,P13,P13*(1-N14/O13))+MAX(0,-(N5-C14-D14))</f>
        <v>431455.36590019468</v>
      </c>
      <c r="Q14" s="10">
        <f>MAX(0,(Q5-C14-D14))/(1-'P-Parametri'!$B$31*MAX(0,IF(R13&lt;=0,0,(R13-S13)/R13)))</f>
        <v>29481.830267080448</v>
      </c>
      <c r="R14" s="10">
        <f>((R13-Q14+MAX(0,-(Q5-C14-D14)))*(1+B14))*(1-'P-Parametri'!$B$32)</f>
        <v>591481.84353422909</v>
      </c>
      <c r="S14" s="10">
        <f>IF(R13&lt;=0,S13,S13*(1-Q14/R13))+MAX(0,-(Q5-C14-D14))</f>
        <v>431382.01633574552</v>
      </c>
      <c r="T14" s="10">
        <f>MAX(0,(T5-C14-D14))/(1-'P-Parametri'!$B$31*MAX(0,IF(U13&lt;=0,0,(U13-V13)/U13)))</f>
        <v>29481.830267080448</v>
      </c>
      <c r="U14" s="10">
        <f>((U13-T14+MAX(0,-(T5-C14-D14)))*(1+B14))*(1-'P-Parametri'!$B$32)</f>
        <v>591481.84353422909</v>
      </c>
      <c r="V14" s="10">
        <f>IF(U13&lt;=0,V13,V13*(1-T14/U13))+MAX(0,-(T5-C14-D14))</f>
        <v>431382.01633574552</v>
      </c>
    </row>
    <row r="15" spans="1:22">
      <c r="A15" s="9">
        <f t="shared" si="0"/>
        <v>8</v>
      </c>
      <c r="B15" s="12">
        <f>IF($A15='P-Parametri'!$B$47,'P-Parametri'!$B$34,IF($A15='P-Parametri'!$B$48,'P-Parametri'!$C$34,'P-Parametri'!$B$50))</f>
        <v>0.01</v>
      </c>
      <c r="C15" s="10">
        <f>IF($A15&lt;='1-Input'!$B$26,0,IF($A15='1-Input'!$B$26+1,('1-Input'!$B$23+0)*'1-Input'!$B$27,'1-Input'!$B$23+0))</f>
        <v>0</v>
      </c>
      <c r="D15" s="10">
        <f t="shared" si="1"/>
        <v>0</v>
      </c>
      <c r="E15" s="10">
        <f>MAX(0,(E5-C15-D15))/(1-'P-Parametri'!$B$31*MAX(0,IF(F14&lt;=0,0,(F14-G14)/F14)))</f>
        <v>28075.85849340733</v>
      </c>
      <c r="F15" s="10">
        <f>((F14-E15+MAX(0,-(E5-C15-D15)))*(1+B15))*(1-'P-Parametri'!$B$32)</f>
        <v>578423.60073135677</v>
      </c>
      <c r="G15" s="10">
        <f>IF(F14&lt;=0,G14,G14*(1-E15/F14))+MAX(0,-(E5-C15-D15))</f>
        <v>418518.54598594771</v>
      </c>
      <c r="H15" s="10">
        <f>MAX(0,(H5-C15-D15))/(1-'P-Parametri'!$B$31*MAX(0,IF(I14&lt;=0,0,(I14-J14)/I14)))</f>
        <v>32755.168242308555</v>
      </c>
      <c r="I15" s="10">
        <f>((I14-H15+MAX(0,-(H5-C15-D15)))*(1+B15))*(1-'P-Parametri'!$B$32)</f>
        <v>539844.97356510151</v>
      </c>
      <c r="J15" s="10">
        <f>IF(I14&lt;=0,J14,J14*(1-H15/I14))+MAX(0,-(H5-C15-D15))</f>
        <v>390604.970316939</v>
      </c>
      <c r="K15" s="10">
        <f>MAX(0,(K5-C15-D15))/(1-'P-Parametri'!$B$31*MAX(0,IF(L14&lt;=0,0,(L14-M14)/L14)))</f>
        <v>29643.869916711647</v>
      </c>
      <c r="L15" s="10">
        <f>((L14-K15+MAX(0,-(K5-C15-D15)))*(1+B15))*(1-'P-Parametri'!$B$32)</f>
        <v>565496.11113606102</v>
      </c>
      <c r="M15" s="10">
        <f>IF(L14&lt;=0,M14,M14*(1-K15/L14))+MAX(0,-(K5-C15-D15))</f>
        <v>409164.85754406743</v>
      </c>
      <c r="N15" s="10">
        <f>MAX(0,(N5-C15-D15))/(1-'P-Parametri'!$B$31*MAX(0,IF(O14&lt;=0,0,(O14-P14)/O14)))</f>
        <v>29515.810787304461</v>
      </c>
      <c r="O15" s="10">
        <f>((O14-N15+MAX(0,-(N5-C15-D15)))*(1+B15))*(1-'P-Parametri'!$B$32)</f>
        <v>566551.8962141478</v>
      </c>
      <c r="P15" s="10">
        <f>IF(O14&lt;=0,P14,P14*(1-N15/O14))+MAX(0,-(N5-C15-D15))</f>
        <v>409928.77111051889</v>
      </c>
      <c r="Q15" s="10">
        <f>MAX(0,(Q5-C15-D15))/(1-'P-Parametri'!$B$31*MAX(0,IF(R14&lt;=0,0,(R14-S14)/R14)))</f>
        <v>29529.819503156839</v>
      </c>
      <c r="R15" s="10">
        <f>((R14-Q15+MAX(0,-(Q5-C15-D15)))*(1+B15))*(1-'P-Parametri'!$B$32)</f>
        <v>566436.40118284023</v>
      </c>
      <c r="S15" s="10">
        <f>IF(R14&lt;=0,S14,S14*(1-Q15/R14))+MAX(0,-(Q5-C15-D15))</f>
        <v>409845.20465073019</v>
      </c>
      <c r="T15" s="10">
        <f>MAX(0,(T5-C15-D15))/(1-'P-Parametri'!$B$31*MAX(0,IF(U14&lt;=0,0,(U14-V14)/U14)))</f>
        <v>29529.819503156839</v>
      </c>
      <c r="U15" s="10">
        <f>((U14-T15+MAX(0,-(T5-C15-D15)))*(1+B15))*(1-'P-Parametri'!$B$32)</f>
        <v>566436.40118284023</v>
      </c>
      <c r="V15" s="10">
        <f>IF(U14&lt;=0,V14,V14*(1-T15/U14))+MAX(0,-(T5-C15-D15))</f>
        <v>409845.20465073019</v>
      </c>
    </row>
    <row r="16" spans="1:22">
      <c r="A16" s="9">
        <f t="shared" si="0"/>
        <v>9</v>
      </c>
      <c r="B16" s="12">
        <f>IF($A16='P-Parametri'!$B$47,'P-Parametri'!$B$34,IF($A16='P-Parametri'!$B$48,'P-Parametri'!$C$34,'P-Parametri'!$B$50))</f>
        <v>0.01</v>
      </c>
      <c r="C16" s="10">
        <f>IF($A16&lt;='1-Input'!$B$26,0,IF($A16='1-Input'!$B$26+1,('1-Input'!$B$23+0)*'1-Input'!$B$27,'1-Input'!$B$23+0))</f>
        <v>0</v>
      </c>
      <c r="D16" s="10">
        <f t="shared" si="1"/>
        <v>0</v>
      </c>
      <c r="E16" s="10">
        <f>MAX(0,(E5-C16-D16))/(1-'P-Parametri'!$B$31*MAX(0,IF(F15&lt;=0,0,(F15-G15)/F15)))</f>
        <v>28121.270680738769</v>
      </c>
      <c r="F16" s="10">
        <f>((F15-E16+MAX(0,-(E5-C16-D16)))*(1+B16))*(1-'P-Parametri'!$B$32)</f>
        <v>554693.74264442199</v>
      </c>
      <c r="G16" s="10">
        <f>IF(F15&lt;=0,G15,G15*(1-E16/F15))+MAX(0,-(E5-C16-D16))</f>
        <v>398171.39330805035</v>
      </c>
      <c r="H16" s="10">
        <f>MAX(0,(H5-C16-D16))/(1-'P-Parametri'!$B$31*MAX(0,IF(I15&lt;=0,0,(I15-J15)/I15)))</f>
        <v>32808.149127528566</v>
      </c>
      <c r="I16" s="10">
        <f>((I15-H16+MAX(0,-(H5-C16-D16)))*(1+B16))*(1-'P-Parametri'!$B$32)</f>
        <v>511082.9782965848</v>
      </c>
      <c r="J16" s="10">
        <f>IF(I15&lt;=0,J15,J15*(1-H16/I15))+MAX(0,-(H5-C16-D16))</f>
        <v>366866.62552605878</v>
      </c>
      <c r="K16" s="10">
        <f>MAX(0,(K5-C16-D16))/(1-'P-Parametri'!$B$31*MAX(0,IF(L15&lt;=0,0,(L15-M15)/L15)))</f>
        <v>29691.818333826035</v>
      </c>
      <c r="L16" s="10">
        <f>((L15-K16+MAX(0,-(K5-C16-D16)))*(1+B16))*(1-'P-Parametri'!$B$32)</f>
        <v>540080.01105879678</v>
      </c>
      <c r="M16" s="10">
        <f>IF(L15&lt;=0,M15,M15*(1-K16/L15))+MAX(0,-(K5-C16-D16))</f>
        <v>387681.33470537333</v>
      </c>
      <c r="N16" s="10">
        <f>MAX(0,(N5-C16-D16))/(1-'P-Parametri'!$B$31*MAX(0,IF(O15&lt;=0,0,(O15-P15)/O15)))</f>
        <v>29563.552071120488</v>
      </c>
      <c r="O16" s="10">
        <f>((O15-N16+MAX(0,-(N5-C16-D16)))*(1+B16))*(1-'P-Parametri'!$B$32)</f>
        <v>541273.5111292887</v>
      </c>
      <c r="P16" s="10">
        <f>IF(O15&lt;=0,P15,P15*(1-N16/O15))+MAX(0,-(N5-C16-D16))</f>
        <v>388538.05535939644</v>
      </c>
      <c r="Q16" s="10">
        <f>MAX(0,(Q5-C16-D16))/(1-'P-Parametri'!$B$31*MAX(0,IF(R15&lt;=0,0,(R15-S15)/R15)))</f>
        <v>29577.583445814402</v>
      </c>
      <c r="R16" s="10">
        <f>((R15-Q16+MAX(0,-(Q5-C16-D16)))*(1+B16))*(1-'P-Parametri'!$B$32)</f>
        <v>541142.95110256725</v>
      </c>
      <c r="S16" s="10">
        <f>IF(R15&lt;=0,S15,S15*(1-Q16/R15))+MAX(0,-(Q5-C16-D16))</f>
        <v>388444.33649481711</v>
      </c>
      <c r="T16" s="10">
        <f>MAX(0,(T5-C16-D16))/(1-'P-Parametri'!$B$31*MAX(0,IF(U15&lt;=0,0,(U15-V15)/U15)))</f>
        <v>29577.583445814402</v>
      </c>
      <c r="U16" s="10">
        <f>((U15-T16+MAX(0,-(T5-C16-D16)))*(1+B16))*(1-'P-Parametri'!$B$32)</f>
        <v>541142.95110256725</v>
      </c>
      <c r="V16" s="10">
        <f>IF(U15&lt;=0,V15,V15*(1-T16/U15))+MAX(0,-(T5-C16-D16))</f>
        <v>388444.33649481711</v>
      </c>
    </row>
    <row r="17" spans="1:22">
      <c r="A17" s="9">
        <f t="shared" si="0"/>
        <v>10</v>
      </c>
      <c r="B17" s="12">
        <f>IF($A17='P-Parametri'!$B$47,'P-Parametri'!$B$34,IF($A17='P-Parametri'!$B$48,'P-Parametri'!$C$34,'P-Parametri'!$B$50))</f>
        <v>0.01</v>
      </c>
      <c r="C17" s="10">
        <f>IF($A17&lt;='1-Input'!$B$26,0,IF($A17='1-Input'!$B$26+1,('1-Input'!$B$23+0)*'1-Input'!$B$27,'1-Input'!$B$23+0))</f>
        <v>0</v>
      </c>
      <c r="D17" s="10">
        <f t="shared" si="1"/>
        <v>0</v>
      </c>
      <c r="E17" s="10">
        <f>MAX(0,(E5-C17-D17))/(1-'P-Parametri'!$B$31*MAX(0,IF(F16&lt;=0,0,(F16-G16)/F16)))</f>
        <v>28166.468747922616</v>
      </c>
      <c r="F17" s="10">
        <f>((F16-E17+MAX(0,-(E5-C17-D17)))*(1+B17))*(1-'P-Parametri'!$B$32)</f>
        <v>530728.96154219343</v>
      </c>
      <c r="G17" s="10">
        <f>IF(F16&lt;=0,G16,G16*(1-E17/F16))+MAX(0,-(E5-C17-D17))</f>
        <v>377952.88128290698</v>
      </c>
      <c r="H17" s="10">
        <f>MAX(0,(H5-C17-D17))/(1-'P-Parametri'!$B$31*MAX(0,IF(I16&lt;=0,0,(I16-J16)/I16)))</f>
        <v>32860.880205909722</v>
      </c>
      <c r="I17" s="10">
        <f>((I16-H17+MAX(0,-(H5-C17-D17)))*(1+B17))*(1-'P-Parametri'!$B$32)</f>
        <v>482038.31043343863</v>
      </c>
      <c r="J17" s="10">
        <f>IF(I16&lt;=0,J16,J16*(1-H17/I16))+MAX(0,-(H5-C17-D17))</f>
        <v>343278.36149672489</v>
      </c>
      <c r="K17" s="10">
        <f>MAX(0,(K5-C17-D17))/(1-'P-Parametri'!$B$31*MAX(0,IF(L16&lt;=0,0,(L16-M16)/L16)))</f>
        <v>29739.540672375337</v>
      </c>
      <c r="L17" s="10">
        <f>((L16-K17+MAX(0,-(K5-C17-D17)))*(1+B17))*(1-'P-Parametri'!$B$32)</f>
        <v>514412.98734010512</v>
      </c>
      <c r="M17" s="10">
        <f>IF(L16&lt;=0,M16,M16*(1-K17/L16))+MAX(0,-(K5-C17-D17))</f>
        <v>366333.63698408875</v>
      </c>
      <c r="N17" s="10">
        <f>MAX(0,(N5-C17-D17))/(1-'P-Parametri'!$B$31*MAX(0,IF(O16&lt;=0,0,(O16-P16)/O16)))</f>
        <v>29611.068253012614</v>
      </c>
      <c r="O17" s="10">
        <f>((O16-N17+MAX(0,-(N5-C17-D17)))*(1+B17))*(1-'P-Parametri'!$B$32)</f>
        <v>515745.50917042879</v>
      </c>
      <c r="P17" s="10">
        <f>IF(O16&lt;=0,P16,P16*(1-N17/O16))+MAX(0,-(N5-C17-D17))</f>
        <v>367282.57797212084</v>
      </c>
      <c r="Q17" s="10">
        <f>MAX(0,(Q5-C17-D17))/(1-'P-Parametri'!$B$31*MAX(0,IF(R16&lt;=0,0,(R16-S16)/R16)))</f>
        <v>29625.122179710779</v>
      </c>
      <c r="R17" s="10">
        <f>((R16-Q17+MAX(0,-(Q5-C17-D17)))*(1+B17))*(1-'P-Parametri'!$B$32)</f>
        <v>515599.74119766091</v>
      </c>
      <c r="S17" s="10">
        <f>IF(R16&lt;=0,S16,S16*(1-Q17/R16))+MAX(0,-(Q5-C17-D17))</f>
        <v>367178.77088922448</v>
      </c>
      <c r="T17" s="10">
        <f>MAX(0,(T5-C17-D17))/(1-'P-Parametri'!$B$31*MAX(0,IF(U16&lt;=0,0,(U16-V16)/U16)))</f>
        <v>29625.122179710779</v>
      </c>
      <c r="U17" s="10">
        <f>((U16-T17+MAX(0,-(T5-C17-D17)))*(1+B17))*(1-'P-Parametri'!$B$32)</f>
        <v>515599.74119766091</v>
      </c>
      <c r="V17" s="10">
        <f>IF(U16&lt;=0,V16,V16*(1-T17/U16))+MAX(0,-(T5-C17-D17))</f>
        <v>367178.77088922448</v>
      </c>
    </row>
    <row r="18" spans="1:22">
      <c r="A18" s="9">
        <f t="shared" si="0"/>
        <v>11</v>
      </c>
      <c r="B18" s="12">
        <f>IF($A18='P-Parametri'!$B$47,'P-Parametri'!$B$34,IF($A18='P-Parametri'!$B$48,'P-Parametri'!$C$34,'P-Parametri'!$B$50))</f>
        <v>0.01</v>
      </c>
      <c r="C18" s="10">
        <f>IF($A18&lt;='1-Input'!$B$26,0,IF($A18='1-Input'!$B$26+1,('1-Input'!$B$23+0)*'1-Input'!$B$27,'1-Input'!$B$23+0))</f>
        <v>0</v>
      </c>
      <c r="D18" s="10">
        <f t="shared" si="1"/>
        <v>0</v>
      </c>
      <c r="E18" s="10">
        <f>MAX(0,(E5-C18-D18))/(1-'P-Parametri'!$B$31*MAX(0,IF(F17&lt;=0,0,(F17-G17)/F17)))</f>
        <v>28211.452788154249</v>
      </c>
      <c r="F18" s="10">
        <f>((F17-E18+MAX(0,-(E5-C18-D18)))*(1+B18))*(1-'P-Parametri'!$B$32)</f>
        <v>506527.59847389645</v>
      </c>
      <c r="G18" s="10">
        <f>IF(F17&lt;=0,G17,G17*(1-E18/F17))+MAX(0,-(E5-C18-D18))</f>
        <v>357862.40075688448</v>
      </c>
      <c r="H18" s="10">
        <f>MAX(0,(H5-C18-D18))/(1-'P-Parametri'!$B$31*MAX(0,IF(I17&lt;=0,0,(I17-J17)/I17)))</f>
        <v>32913.361586179955</v>
      </c>
      <c r="I18" s="10">
        <f>((I17-H18+MAX(0,-(H5-C18-D18)))*(1+B18))*(1-'P-Parametri'!$B$32)</f>
        <v>452708.9659390598</v>
      </c>
      <c r="J18" s="10">
        <f>IF(I17&lt;=0,J17,J17*(1-H18/I17))+MAX(0,-(H5-C18-D18))</f>
        <v>319839.4675496986</v>
      </c>
      <c r="K18" s="10">
        <f>MAX(0,(K5-C18-D18))/(1-'P-Parametri'!$B$31*MAX(0,IF(L17&lt;=0,0,(L17-M17)/L17)))</f>
        <v>29787.037030759813</v>
      </c>
      <c r="L18" s="10">
        <f>((L17-K18+MAX(0,-(K5-C18-D18)))*(1+B18))*(1-'P-Parametri'!$B$32)</f>
        <v>488493.26539281389</v>
      </c>
      <c r="M18" s="10">
        <f>IF(L17&lt;=0,M17,M17*(1-K18/L17))+MAX(0,-(K5-C18-D18))</f>
        <v>345121.12120589847</v>
      </c>
      <c r="N18" s="10">
        <f>MAX(0,(N5-C18-D18))/(1-'P-Parametri'!$B$31*MAX(0,IF(O17&lt;=0,0,(O17-P17)/O17)))</f>
        <v>29658.359430956007</v>
      </c>
      <c r="O18" s="10">
        <f>((O17-N18+MAX(0,-(N5-C18-D18)))*(1+B18))*(1-'P-Parametri'!$B$32)</f>
        <v>489966.1251943938</v>
      </c>
      <c r="P18" s="10">
        <f>IF(O17&lt;=0,P17,P17*(1-N18/O17))+MAX(0,-(N5-C18-D18))</f>
        <v>346161.69855283794</v>
      </c>
      <c r="Q18" s="10">
        <f>MAX(0,(Q5-C18-D18))/(1-'P-Parametri'!$B$31*MAX(0,IF(R17&lt;=0,0,(R17-S17)/R17)))</f>
        <v>29672.435802867654</v>
      </c>
      <c r="R18" s="10">
        <f>((R17-Q18+MAX(0,-(Q5-C18-D18)))*(1+B18))*(1-'P-Parametri'!$B$32)</f>
        <v>489805.00529184373</v>
      </c>
      <c r="S18" s="10">
        <f>IF(R17&lt;=0,S17,S17*(1-Q18/R17))+MAX(0,-(Q5-C18-D18))</f>
        <v>346047.86713415524</v>
      </c>
      <c r="T18" s="10">
        <f>MAX(0,(T5-C18-D18))/(1-'P-Parametri'!$B$31*MAX(0,IF(U17&lt;=0,0,(U17-V17)/U17)))</f>
        <v>29672.435802867654</v>
      </c>
      <c r="U18" s="10">
        <f>((U17-T18+MAX(0,-(T5-C18-D18)))*(1+B18))*(1-'P-Parametri'!$B$32)</f>
        <v>489805.00529184373</v>
      </c>
      <c r="V18" s="10">
        <f>IF(U17&lt;=0,V17,V17*(1-T18/U17))+MAX(0,-(T5-C18-D18))</f>
        <v>346047.86713415524</v>
      </c>
    </row>
    <row r="19" spans="1:22">
      <c r="A19" s="9">
        <f t="shared" si="0"/>
        <v>12</v>
      </c>
      <c r="B19" s="12">
        <f>IF($A19='P-Parametri'!$B$47,'P-Parametri'!$B$34,IF($A19='P-Parametri'!$B$48,'P-Parametri'!$C$34,'P-Parametri'!$B$50))</f>
        <v>0.01</v>
      </c>
      <c r="C19" s="10">
        <f>IF($A19&lt;='1-Input'!$B$26,0,IF($A19='1-Input'!$B$26+1,('1-Input'!$B$23+0)*'1-Input'!$B$27,'1-Input'!$B$23+0))</f>
        <v>0</v>
      </c>
      <c r="D19" s="10">
        <f t="shared" si="1"/>
        <v>0</v>
      </c>
      <c r="E19" s="10">
        <f>MAX(0,(E5-C19-D19))/(1-'P-Parametri'!$B$31*MAX(0,IF(F18&lt;=0,0,(F18-G18)/F18)))</f>
        <v>28256.222907205647</v>
      </c>
      <c r="F19" s="10">
        <f>((F18-E19+MAX(0,-(E5-C19-D19)))*(1+B19))*(1-'P-Parametri'!$B$32)</f>
        <v>482087.981143713</v>
      </c>
      <c r="G19" s="10">
        <f>IF(F18&lt;=0,G18,G18*(1-E19/F18))+MAX(0,-(E5-C19-D19))</f>
        <v>337899.34287739283</v>
      </c>
      <c r="H19" s="10">
        <f>MAX(0,(H5-C19-D19))/(1-'P-Parametri'!$B$31*MAX(0,IF(I18&lt;=0,0,(I18-J18)/I18)))</f>
        <v>32965.593391739923</v>
      </c>
      <c r="I19" s="10">
        <f>((I18-H19+MAX(0,-(H5-C19-D19)))*(1+B19))*(1-'P-Parametri'!$B$32)</f>
        <v>423092.92466024746</v>
      </c>
      <c r="J19" s="10">
        <f>IF(I18&lt;=0,J18,J18*(1-H19/I18))+MAX(0,-(H5-C19-D19))</f>
        <v>296549.23335695837</v>
      </c>
      <c r="K19" s="10">
        <f>MAX(0,(K5-C19-D19))/(1-'P-Parametri'!$B$31*MAX(0,IF(L18&lt;=0,0,(L18-M18)/L18)))</f>
        <v>29834.307520658705</v>
      </c>
      <c r="L19" s="10">
        <f>((L18-K19+MAX(0,-(K5-C19-D19)))*(1+B19))*(1-'P-Parametri'!$B$32)</f>
        <v>462319.05635597499</v>
      </c>
      <c r="M19" s="10">
        <f>IF(L18&lt;=0,M18,M18*(1-K19/L18))+MAX(0,-(K5-C19-D19))</f>
        <v>324043.14451434347</v>
      </c>
      <c r="N19" s="10">
        <f>MAX(0,(N5-C19-D19))/(1-'P-Parametri'!$B$31*MAX(0,IF(O18&lt;=0,0,(O18-P18)/O18)))</f>
        <v>29705.425716147485</v>
      </c>
      <c r="O19" s="10">
        <f>((O18-N19+MAX(0,-(N5-C19-D19)))*(1+B19))*(1-'P-Parametri'!$B$32)</f>
        <v>463933.57986008271</v>
      </c>
      <c r="P19" s="10">
        <f>IF(O18&lt;=0,P18,P18*(1-N19/O18))+MAX(0,-(N5-C19-D19))</f>
        <v>325174.77702217695</v>
      </c>
      <c r="Q19" s="10">
        <f>MAX(0,(Q5-C19-D19))/(1-'P-Parametri'!$B$31*MAX(0,IF(R18&lt;=0,0,(R18-S18)/R18)))</f>
        <v>29719.524426534608</v>
      </c>
      <c r="R19" s="10">
        <f>((R18-Q19+MAX(0,-(Q5-C19-D19)))*(1+B19))*(1-'P-Parametri'!$B$32)</f>
        <v>463756.96300261433</v>
      </c>
      <c r="S19" s="10">
        <f>IF(R18&lt;=0,S18,S18*(1-Q19/R18))+MAX(0,-(Q5-C19-D19))</f>
        <v>325050.98484644585</v>
      </c>
      <c r="T19" s="10">
        <f>MAX(0,(T5-C19-D19))/(1-'P-Parametri'!$B$31*MAX(0,IF(U18&lt;=0,0,(U18-V18)/U18)))</f>
        <v>29719.524426534608</v>
      </c>
      <c r="U19" s="10">
        <f>((U18-T19+MAX(0,-(T5-C19-D19)))*(1+B19))*(1-'P-Parametri'!$B$32)</f>
        <v>463756.96300261433</v>
      </c>
      <c r="V19" s="10">
        <f>IF(U18&lt;=0,V18,V18*(1-T19/U18))+MAX(0,-(T5-C19-D19))</f>
        <v>325050.98484644585</v>
      </c>
    </row>
    <row r="20" spans="1:22">
      <c r="A20" s="9">
        <f t="shared" si="0"/>
        <v>13</v>
      </c>
      <c r="B20" s="12">
        <f>IF($A20='P-Parametri'!$B$47,'P-Parametri'!$B$34,IF($A20='P-Parametri'!$B$48,'P-Parametri'!$C$34,'P-Parametri'!$B$50))</f>
        <v>0.01</v>
      </c>
      <c r="C20" s="10">
        <f>IF($A20&lt;='1-Input'!$B$26,0,IF($A20='1-Input'!$B$26+1,('1-Input'!$B$23+0)*'1-Input'!$B$27,'1-Input'!$B$23+0))</f>
        <v>0</v>
      </c>
      <c r="D20" s="10">
        <f t="shared" si="1"/>
        <v>0</v>
      </c>
      <c r="E20" s="10">
        <f>MAX(0,(E5-C20-D20))/(1-'P-Parametri'!$B$31*MAX(0,IF(F19&lt;=0,0,(F19-G19)/F19)))</f>
        <v>28300.779223295405</v>
      </c>
      <c r="F20" s="10">
        <f>((F19-E20+MAX(0,-(E5-C20-D20)))*(1+B20))*(1-'P-Parametri'!$B$32)</f>
        <v>457408.42379174253</v>
      </c>
      <c r="G20" s="10">
        <f>IF(F19&lt;=0,G19,G19*(1-E20/F19))+MAX(0,-(E5-C20-D20))</f>
        <v>318063.09912831051</v>
      </c>
      <c r="H20" s="10">
        <f>MAX(0,(H5-C20-D20))/(1-'P-Parametri'!$B$31*MAX(0,IF(I19&lt;=0,0,(I19-J19)/I19)))</f>
        <v>33017.575760511303</v>
      </c>
      <c r="I20" s="10">
        <f>((I19-H20+MAX(0,-(H5-C20-D20)))*(1+B20))*(1-'P-Parametri'!$B$32)</f>
        <v>393188.15018395608</v>
      </c>
      <c r="J20" s="10">
        <f>IF(I19&lt;=0,J19,J19*(1-H20/I19))+MAX(0,-(H5-C20-D20))</f>
        <v>273406.948983029</v>
      </c>
      <c r="K20" s="10">
        <f>MAX(0,(K5-C20-D20))/(1-'P-Parametri'!$B$31*MAX(0,IF(L19&lt;=0,0,(L19-M19)/L19)))</f>
        <v>29881.352266893013</v>
      </c>
      <c r="L20" s="10">
        <f>((L19-K20+MAX(0,-(K5-C20-D20)))*(1+B20))*(1-'P-Parametri'!$B$32)</f>
        <v>435888.55696771282</v>
      </c>
      <c r="M20" s="10">
        <f>IF(L19&lt;=0,M19,M19*(1-K20/L19))+MAX(0,-(K5-C20-D20))</f>
        <v>303099.0644082246</v>
      </c>
      <c r="N20" s="10">
        <f>MAX(0,(N5-C20-D20))/(1-'P-Parametri'!$B$31*MAX(0,IF(O19&lt;=0,0,(O19-P19)/O19)))</f>
        <v>29752.267232868813</v>
      </c>
      <c r="O20" s="10">
        <f>((O19-N20+MAX(0,-(N5-C20-D20)))*(1+B20))*(1-'P-Parametri'!$B$32)</f>
        <v>437646.07950197905</v>
      </c>
      <c r="P20" s="10">
        <f>IF(O19&lt;=0,P19,P19*(1-N20/O19))+MAX(0,-(N5-C20-D20))</f>
        <v>304321.17365449207</v>
      </c>
      <c r="Q20" s="10">
        <f>MAX(0,(Q5-C20-D20))/(1-'P-Parametri'!$B$31*MAX(0,IF(R19&lt;=0,0,(R19-S19)/R19)))</f>
        <v>29766.388175052398</v>
      </c>
      <c r="R20" s="10">
        <f>((R19-Q20+MAX(0,-(Q5-C20-D20)))*(1+B20))*(1-'P-Parametri'!$B$32)</f>
        <v>437453.8196146859</v>
      </c>
      <c r="S20" s="10">
        <f>IF(R19&lt;=0,S19,S19*(1-Q20/R19))+MAX(0,-(Q5-C20-D20))</f>
        <v>304187.48399682553</v>
      </c>
      <c r="T20" s="10">
        <f>MAX(0,(T5-C20-D20))/(1-'P-Parametri'!$B$31*MAX(0,IF(U19&lt;=0,0,(U19-V19)/U19)))</f>
        <v>29766.388175052398</v>
      </c>
      <c r="U20" s="10">
        <f>((U19-T20+MAX(0,-(T5-C20-D20)))*(1+B20))*(1-'P-Parametri'!$B$32)</f>
        <v>437453.8196146859</v>
      </c>
      <c r="V20" s="10">
        <f>IF(U19&lt;=0,V19,V19*(1-T20/U19))+MAX(0,-(T5-C20-D20))</f>
        <v>304187.48399682553</v>
      </c>
    </row>
    <row r="21" spans="1:22">
      <c r="A21" s="9">
        <f t="shared" si="0"/>
        <v>14</v>
      </c>
      <c r="B21" s="12">
        <f>IF($A21='P-Parametri'!$B$47,'P-Parametri'!$B$34,IF($A21='P-Parametri'!$B$48,'P-Parametri'!$C$34,'P-Parametri'!$B$50))</f>
        <v>0.01</v>
      </c>
      <c r="C21" s="10">
        <f>IF($A21&lt;='1-Input'!$B$26,0,IF($A21='1-Input'!$B$26+1,('1-Input'!$B$23+0)*'1-Input'!$B$27,'1-Input'!$B$23+0))</f>
        <v>0</v>
      </c>
      <c r="D21" s="10">
        <f t="shared" si="1"/>
        <v>0</v>
      </c>
      <c r="E21" s="10">
        <f>MAX(0,(E5-C21-D21))/(1-'P-Parametri'!$B$31*MAX(0,IF(F20&lt;=0,0,(F20-G20)/F20)))</f>
        <v>28345.121866958183</v>
      </c>
      <c r="F21" s="10">
        <f>((F20-E21+MAX(0,-(E5-C21-D21)))*(1+B21))*(1-'P-Parametri'!$B$32)</f>
        <v>432487.22707414418</v>
      </c>
      <c r="G21" s="10">
        <f>IF(F20&lt;=0,G20,G20*(1-E21/F20))+MAX(0,-(E5-C21-D21))</f>
        <v>298353.06136503769</v>
      </c>
      <c r="H21" s="10">
        <f>MAX(0,(H5-C21-D21))/(1-'P-Parametri'!$B$31*MAX(0,IF(I20&lt;=0,0,(I20-J20)/I20)))</f>
        <v>33069.308844784544</v>
      </c>
      <c r="I21" s="10">
        <f>((I20-H21+MAX(0,-(H5-C21-D21)))*(1+B21))*(1-'P-Parametri'!$B$32)</f>
        <v>362992.58969305811</v>
      </c>
      <c r="J21" s="10">
        <f>IF(I20&lt;=0,J20,J20*(1-H21/I20))+MAX(0,-(H5-C21-D21))</f>
        <v>250411.90492587732</v>
      </c>
      <c r="K21" s="10">
        <f>MAX(0,(K5-C21-D21))/(1-'P-Parametri'!$B$31*MAX(0,IF(L20&lt;=0,0,(L20-M20)/L20)))</f>
        <v>29928.171407287638</v>
      </c>
      <c r="L21" s="10">
        <f>((L20-K21+MAX(0,-(K5-C21-D21)))*(1+B21))*(1-'P-Parametri'!$B$32)</f>
        <v>409199.94943719736</v>
      </c>
      <c r="M21" s="10">
        <f>IF(L20&lt;=0,M20,M20*(1-K21/L20))+MAX(0,-(K5-C21-D21))</f>
        <v>282288.23877861357</v>
      </c>
      <c r="N21" s="10">
        <f>MAX(0,(N5-C21-D21))/(1-'P-Parametri'!$B$31*MAX(0,IF(O20&lt;=0,0,(O20-P20)/O20)))</f>
        <v>29798.88411834951</v>
      </c>
      <c r="O21" s="10">
        <f>((O20-N21+MAX(0,-(N5-C21-D21)))*(1+B21))*(1-'P-Parametri'!$B$32)</f>
        <v>411101.81600279093</v>
      </c>
      <c r="P21" s="10">
        <f>IF(O20&lt;=0,P20,P20*(1-N21/O20))+MAX(0,-(N5-C21-D21))</f>
        <v>283600.24911471375</v>
      </c>
      <c r="Q21" s="10">
        <f>MAX(0,(Q5-C21-D21))/(1-'P-Parametri'!$B$31*MAX(0,IF(R20&lt;=0,0,(R20-S20)/R20)))</f>
        <v>29813.027185715677</v>
      </c>
      <c r="R21" s="10">
        <f>((R20-Q21+MAX(0,-(Q5-C21-D21)))*(1+B21))*(1-'P-Parametri'!$B$32)</f>
        <v>410893.76595255343</v>
      </c>
      <c r="S21" s="10">
        <f>IF(R20&lt;=0,S20,S20*(1-Q21/R20))+MAX(0,-(Q5-C21-D21))</f>
        <v>283456.72494678531</v>
      </c>
      <c r="T21" s="10">
        <f>MAX(0,(T5-C21-D21))/(1-'P-Parametri'!$B$31*MAX(0,IF(U20&lt;=0,0,(U20-V20)/U20)))</f>
        <v>29813.027185715677</v>
      </c>
      <c r="U21" s="10">
        <f>((U20-T21+MAX(0,-(T5-C21-D21)))*(1+B21))*(1-'P-Parametri'!$B$32)</f>
        <v>410893.76595255343</v>
      </c>
      <c r="V21" s="10">
        <f>IF(U20&lt;=0,V20,V20*(1-T21/U20))+MAX(0,-(T5-C21-D21))</f>
        <v>283456.72494678531</v>
      </c>
    </row>
    <row r="22" spans="1:22">
      <c r="A22" s="9">
        <f t="shared" si="0"/>
        <v>15</v>
      </c>
      <c r="B22" s="12">
        <f>IF($A22='P-Parametri'!$B$47,'P-Parametri'!$B$34,IF($A22='P-Parametri'!$B$48,'P-Parametri'!$C$34,'P-Parametri'!$B$50))</f>
        <v>0.01</v>
      </c>
      <c r="C22" s="10">
        <f>IF($A22&lt;='1-Input'!$B$26,0,IF($A22='1-Input'!$B$26+1,('1-Input'!$B$23+0)*'1-Input'!$B$27,'1-Input'!$B$23+0))</f>
        <v>0</v>
      </c>
      <c r="D22" s="10">
        <f t="shared" si="1"/>
        <v>0</v>
      </c>
      <c r="E22" s="10">
        <f>MAX(0,(E5-C22-D22))/(1-'P-Parametri'!$B$31*MAX(0,IF(F21&lt;=0,0,(F21-G21)/F21)))</f>
        <v>28389.250980913712</v>
      </c>
      <c r="F22" s="10">
        <f>((F21-E22+MAX(0,-(E5-C22-D22)))*(1+B22))*(1-'P-Parametri'!$B$32)</f>
        <v>407322.67794245447</v>
      </c>
      <c r="G22" s="10">
        <f>IF(F21&lt;=0,G21,G21*(1-E22/F21))+MAX(0,-(E5-C22-D22))</f>
        <v>278768.62184917671</v>
      </c>
      <c r="H22" s="10">
        <f>MAX(0,(H5-C22-D22))/(1-'P-Parametri'!$B$31*MAX(0,IF(I21&lt;=0,0,(I21-J21)/I21)))</f>
        <v>33120.792811066</v>
      </c>
      <c r="I22" s="10">
        <f>((I21-H22+MAX(0,-(H5-C22-D22)))*(1+B22))*(1-'P-Parametri'!$B$32)</f>
        <v>332504.17382111039</v>
      </c>
      <c r="J22" s="10">
        <f>IF(I21&lt;=0,J21,J21*(1-H22/I21))+MAX(0,-(H5-C22-D22))</f>
        <v>227563.39215737287</v>
      </c>
      <c r="K22" s="10">
        <f>MAX(0,(K5-C22-D22))/(1-'P-Parametri'!$B$31*MAX(0,IF(L21&lt;=0,0,(L21-M21)/L21)))</f>
        <v>29974.765092533085</v>
      </c>
      <c r="L22" s="10">
        <f>((L21-K22+MAX(0,-(K5-C22-D22)))*(1+B22))*(1-'P-Parametri'!$B$32)</f>
        <v>382251.40131573466</v>
      </c>
      <c r="M22" s="10">
        <f>IF(L21&lt;=0,M21,M21*(1-K22/L21))+MAX(0,-(K5-C22-D22))</f>
        <v>261610.02594547029</v>
      </c>
      <c r="N22" s="10">
        <f>MAX(0,(N5-C22-D22))/(1-'P-Parametri'!$B$31*MAX(0,IF(O21&lt;=0,0,(O21-P21)/O21)))</f>
        <v>29845.276522629105</v>
      </c>
      <c r="O22" s="10">
        <f>((O21-N22+MAX(0,-(N5-C22-D22)))*(1+B22))*(1-'P-Parametri'!$B$32)</f>
        <v>384298.96666521352</v>
      </c>
      <c r="P22" s="10">
        <f>IF(O21&lt;=0,P21,P21*(1-N22/O21))+MAX(0,-(N5-C22-D22))</f>
        <v>263011.36449480813</v>
      </c>
      <c r="Q22" s="10">
        <f>MAX(0,(Q5-C22-D22))/(1-'P-Parametri'!$B$31*MAX(0,IF(R21&lt;=0,0,(R21-S21)/R21)))</f>
        <v>29859.441608635178</v>
      </c>
      <c r="R22" s="10">
        <f>((R21-Q22+MAX(0,-(Q5-C22-D22)))*(1+B22))*(1-'P-Parametri'!$B$32)</f>
        <v>384074.97825218266</v>
      </c>
      <c r="S22" s="10">
        <f>IF(R21&lt;=0,S21,S21*(1-Q22/R21))+MAX(0,-(Q5-C22-D22))</f>
        <v>262858.06848505442</v>
      </c>
      <c r="T22" s="10">
        <f>MAX(0,(T5-C22-D22))/(1-'P-Parametri'!$B$31*MAX(0,IF(U21&lt;=0,0,(U21-V21)/U21)))</f>
        <v>29859.441608635178</v>
      </c>
      <c r="U22" s="10">
        <f>((U21-T22+MAX(0,-(T5-C22-D22)))*(1+B22))*(1-'P-Parametri'!$B$32)</f>
        <v>384074.97825218266</v>
      </c>
      <c r="V22" s="10">
        <f>IF(U21&lt;=0,V21,V21*(1-T22/U21))+MAX(0,-(T5-C22-D22))</f>
        <v>262858.06848505442</v>
      </c>
    </row>
    <row r="23" spans="1:22">
      <c r="A23" s="9">
        <f t="shared" si="0"/>
        <v>16</v>
      </c>
      <c r="B23" s="12">
        <f>IF($A23='P-Parametri'!$B$47,'P-Parametri'!$B$34,IF($A23='P-Parametri'!$B$48,'P-Parametri'!$C$34,'P-Parametri'!$B$50))</f>
        <v>0.01</v>
      </c>
      <c r="C23" s="10">
        <f>IF($A23&lt;='1-Input'!$B$26,0,IF($A23='1-Input'!$B$26+1,('1-Input'!$B$23+0)*'1-Input'!$B$27,'1-Input'!$B$23+0))</f>
        <v>0</v>
      </c>
      <c r="D23" s="10">
        <f t="shared" si="1"/>
        <v>0</v>
      </c>
      <c r="E23" s="10">
        <f>MAX(0,(E5-C23-D23))/(1-'P-Parametri'!$B$31*MAX(0,IF(F22&lt;=0,0,(F22-G22)/F22)))</f>
        <v>28433.166719935303</v>
      </c>
      <c r="F23" s="10">
        <f>((F22-E23+MAX(0,-(E5-C23-D23)))*(1+B23))*(1-'P-Parametri'!$B$32)</f>
        <v>381913.04952207487</v>
      </c>
      <c r="G23" s="10">
        <f>IF(F22&lt;=0,G22,G22*(1-E23/F22))+MAX(0,-(E5-C23-D23))</f>
        <v>259309.17328283872</v>
      </c>
      <c r="H23" s="10">
        <f>MAX(0,(H5-C23-D23))/(1-'P-Parametri'!$B$31*MAX(0,IF(I22&lt;=0,0,(I22-J22)/I22)))</f>
        <v>33172.027839924522</v>
      </c>
      <c r="I23" s="10">
        <f>((I22-H23+MAX(0,-(H5-C23-D23)))*(1+B23))*(1-'P-Parametri'!$B$32)</f>
        <v>301720.81650611578</v>
      </c>
      <c r="J23" s="10">
        <f>IF(I22&lt;=0,J22,J22*(1-H23/I22))+MAX(0,-(H5-C23-D23))</f>
        <v>204860.70216331191</v>
      </c>
      <c r="K23" s="10">
        <f>MAX(0,(K5-C23-D23))/(1-'P-Parametri'!$B$31*MAX(0,IF(L22&lt;=0,0,(L22-M22)/L22)))</f>
        <v>30021.133486046609</v>
      </c>
      <c r="L23" s="10">
        <f>((L22-K23+MAX(0,-(K5-C23-D23)))*(1+B23))*(1-'P-Parametri'!$B$32)</f>
        <v>355041.06536696892</v>
      </c>
      <c r="M23" s="10">
        <f>IF(L22&lt;=0,M22,M22*(1-K23/L22))+MAX(0,-(K5-C23-D23))</f>
        <v>241063.78469386551</v>
      </c>
      <c r="N23" s="10">
        <f>MAX(0,(N5-C23-D23))/(1-'P-Parametri'!$B$31*MAX(0,IF(O22&lt;=0,0,(O22-P22)/O22)))</f>
        <v>29891.444608418904</v>
      </c>
      <c r="O23" s="10">
        <f>((O22-N23+MAX(0,-(N5-C23-D23)))*(1+B23))*(1-'P-Parametri'!$B$32)</f>
        <v>357235.69408280781</v>
      </c>
      <c r="P23" s="10">
        <f>IF(O22&lt;=0,P22,P22*(1-N23/O22))+MAX(0,-(N5-C23-D23))</f>
        <v>242553.88134984273</v>
      </c>
      <c r="Q23" s="10">
        <f>MAX(0,(Q5-C23-D23))/(1-'P-Parametri'!$B$31*MAX(0,IF(R22&lt;=0,0,(R22-S22)/R22)))</f>
        <v>29905.63160659944</v>
      </c>
      <c r="R23" s="10">
        <f>((R22-Q23+MAX(0,-(Q5-C23-D23)))*(1+B23))*(1-'P-Parametri'!$B$32)</f>
        <v>356995.61803181499</v>
      </c>
      <c r="S23" s="10">
        <f>IF(R22&lt;=0,S22,S22*(1-Q23/R22))+MAX(0,-(Q5-C23-D23))</f>
        <v>242390.87586368335</v>
      </c>
      <c r="T23" s="10">
        <f>MAX(0,(T5-C23-D23))/(1-'P-Parametri'!$B$31*MAX(0,IF(U22&lt;=0,0,(U22-V22)/U22)))</f>
        <v>29905.63160659944</v>
      </c>
      <c r="U23" s="10">
        <f>((U22-T23+MAX(0,-(T5-C23-D23)))*(1+B23))*(1-'P-Parametri'!$B$32)</f>
        <v>356995.61803181499</v>
      </c>
      <c r="V23" s="10">
        <f>IF(U22&lt;=0,V22,V22*(1-T23/U22))+MAX(0,-(T5-C23-D23))</f>
        <v>242390.87586368335</v>
      </c>
    </row>
    <row r="24" spans="1:22">
      <c r="A24" s="9">
        <f t="shared" si="0"/>
        <v>17</v>
      </c>
      <c r="B24" s="12">
        <f>IF($A24='P-Parametri'!$B$47,'P-Parametri'!$B$34,IF($A24='P-Parametri'!$B$48,'P-Parametri'!$C$34,'P-Parametri'!$B$50))</f>
        <v>0.01</v>
      </c>
      <c r="C24" s="10">
        <f>IF($A24&lt;='1-Input'!$B$26,0,IF($A24='1-Input'!$B$26+1,('1-Input'!$B$23+0)*'1-Input'!$B$27,'1-Input'!$B$23+0))</f>
        <v>0</v>
      </c>
      <c r="D24" s="10">
        <f t="shared" si="1"/>
        <v>0</v>
      </c>
      <c r="E24" s="10">
        <f>MAX(0,(E5-C24-D24))/(1-'P-Parametri'!$B$31*MAX(0,IF(F23&lt;=0,0,(F23-G23)/F23)))</f>
        <v>28476.869250717955</v>
      </c>
      <c r="F24" s="10">
        <f>((F23-E24+MAX(0,-(E5-C24-D24)))*(1+B24))*(1-'P-Parametri'!$B$32)</f>
        <v>356256.60098992236</v>
      </c>
      <c r="G24" s="10">
        <f>IF(F23&lt;=0,G23,G23*(1-E24/F23))+MAX(0,-(E5-C24-D24))</f>
        <v>239974.10884257444</v>
      </c>
      <c r="H24" s="10">
        <f>MAX(0,(H5-C24-D24))/(1-'P-Parametri'!$B$31*MAX(0,IF(I23&lt;=0,0,(I23-J23)/I23)))</f>
        <v>33223.01412583761</v>
      </c>
      <c r="I24" s="10">
        <f>((I23-H24+MAX(0,-(H5-C24-D24)))*(1+B24))*(1-'P-Parametri'!$B$32)</f>
        <v>270640.41484327283</v>
      </c>
      <c r="J24" s="10">
        <f>IF(I23&lt;=0,J23,J23*(1-H24/I23))+MAX(0,-(H5-C24-D24))</f>
        <v>182303.12698300357</v>
      </c>
      <c r="K24" s="10">
        <f>MAX(0,(K5-C24-D24))/(1-'P-Parametri'!$B$31*MAX(0,IF(L23&lt;=0,0,(L23-M23)/L23)))</f>
        <v>30067.276763832971</v>
      </c>
      <c r="L24" s="10">
        <f>((L23-K24+MAX(0,-(K5-C24-D24)))*(1+B24))*(1-'P-Parametri'!$B$32)</f>
        <v>327567.07943618903</v>
      </c>
      <c r="M24" s="10">
        <f>IF(L23&lt;=0,M23,M23*(1-K24/L23))+MAX(0,-(K5-C24-D24))</f>
        <v>220648.87430980656</v>
      </c>
      <c r="N24" s="10">
        <f>MAX(0,(N5-C24-D24))/(1-'P-Parametri'!$B$31*MAX(0,IF(O23&lt;=0,0,(O23-P23)/O23)))</f>
        <v>29937.388550963347</v>
      </c>
      <c r="O24" s="10">
        <f>((O23-N24+MAX(0,-(N5-C24-D24)))*(1+B24))*(1-'P-Parametri'!$B$32)</f>
        <v>329910.14600998856</v>
      </c>
      <c r="P24" s="10">
        <f>IF(O23&lt;=0,P23,P23*(1-N24/O23))+MAX(0,-(N5-C24-D24))</f>
        <v>222227.16173365765</v>
      </c>
      <c r="Q24" s="10">
        <f>MAX(0,(Q5-C24-D24))/(1-'P-Parametri'!$B$31*MAX(0,IF(R23&lt;=0,0,(R23-S23)/R23)))</f>
        <v>29951.597354936068</v>
      </c>
      <c r="R24" s="10">
        <f>((R23-Q24+MAX(0,-(Q5-C24-D24)))*(1+B24))*(1-'P-Parametri'!$B$32)</f>
        <v>329653.83196188044</v>
      </c>
      <c r="S24" s="10">
        <f>IF(R23&lt;=0,S23,S23*(1-Q24/R23))+MAX(0,-(Q5-C24-D24))</f>
        <v>222054.50883373193</v>
      </c>
      <c r="T24" s="10">
        <f>MAX(0,(T5-C24-D24))/(1-'P-Parametri'!$B$31*MAX(0,IF(U23&lt;=0,0,(U23-V23)/U23)))</f>
        <v>29951.597354936068</v>
      </c>
      <c r="U24" s="10">
        <f>((U23-T24+MAX(0,-(T5-C24-D24)))*(1+B24))*(1-'P-Parametri'!$B$32)</f>
        <v>329653.83196188044</v>
      </c>
      <c r="V24" s="10">
        <f>IF(U23&lt;=0,V23,V23*(1-T24/U23))+MAX(0,-(T5-C24-D24))</f>
        <v>222054.50883373193</v>
      </c>
    </row>
    <row r="25" spans="1:22">
      <c r="A25" s="9">
        <f t="shared" si="0"/>
        <v>18</v>
      </c>
      <c r="B25" s="12">
        <f>IF($A25='P-Parametri'!$B$47,'P-Parametri'!$B$34,IF($A25='P-Parametri'!$B$48,'P-Parametri'!$C$34,'P-Parametri'!$B$50))</f>
        <v>0.01</v>
      </c>
      <c r="C25" s="10">
        <f>IF($A25&lt;='1-Input'!$B$26,0,IF($A25='1-Input'!$B$26+1,('1-Input'!$B$23+0)*'1-Input'!$B$27,'1-Input'!$B$23+0))</f>
        <v>0</v>
      </c>
      <c r="D25" s="10">
        <f t="shared" si="1"/>
        <v>0</v>
      </c>
      <c r="E25" s="10">
        <f>MAX(0,(E5-C25-D25))/(1-'P-Parametri'!$B$31*MAX(0,IF(F24&lt;=0,0,(F24-G24)/F24)))</f>
        <v>28520.358751746047</v>
      </c>
      <c r="F25" s="10">
        <f>((F24-E25+MAX(0,-(E5-C25-D25)))*(1+B25))*(1-'P-Parametri'!$B$32)</f>
        <v>330351.57745123695</v>
      </c>
      <c r="G25" s="10">
        <f>IF(F24&lt;=0,G24,G24*(1-E25/F24))+MAX(0,-(E5-C25-D25))</f>
        <v>220762.82221292859</v>
      </c>
      <c r="H25" s="10">
        <f>MAX(0,(H5-C25-D25))/(1-'P-Parametri'!$B$31*MAX(0,IF(I24&lt;=0,0,(I24-J24)/I24)))</f>
        <v>33273.751877037059</v>
      </c>
      <c r="I25" s="10">
        <f>((I24-H25+MAX(0,-(H5-C25-D25)))*(1+B25))*(1-'P-Parametri'!$B$32)</f>
        <v>239260.84893670634</v>
      </c>
      <c r="J25" s="10">
        <f>IF(I24&lt;=0,J24,J24*(1-H25/I24))+MAX(0,-(H5-C25-D25))</f>
        <v>159889.95924841674</v>
      </c>
      <c r="K25" s="10">
        <f>MAX(0,(K5-C25-D25))/(1-'P-Parametri'!$B$31*MAX(0,IF(L24&lt;=0,0,(L24-M24)/L24)))</f>
        <v>30113.195114344751</v>
      </c>
      <c r="L25" s="10">
        <f>((L24-K25+MAX(0,-(K5-C25-D25)))*(1+B25))*(1-'P-Parametri'!$B$32)</f>
        <v>299827.56631873263</v>
      </c>
      <c r="M25" s="10">
        <f>IF(L24&lt;=0,M24,M24*(1-K25/L24))+MAX(0,-(K5-C25-D25))</f>
        <v>200364.65461566573</v>
      </c>
      <c r="N25" s="10">
        <f>MAX(0,(N5-C25-D25))/(1-'P-Parametri'!$B$31*MAX(0,IF(O24&lt;=0,0,(O24-P24)/O24)))</f>
        <v>29983.108537900909</v>
      </c>
      <c r="O25" s="10">
        <f>((O24-N25+MAX(0,-(N5-C25-D25)))*(1+B25))*(1-'P-Parametri'!$B$32)</f>
        <v>302320.45523111487</v>
      </c>
      <c r="P25" s="10">
        <f>IF(O24&lt;=0,P24,P24*(1-N25/O24))+MAX(0,-(N5-C25-D25))</f>
        <v>202030.56823414101</v>
      </c>
      <c r="Q25" s="10">
        <f>MAX(0,(Q5-C25-D25))/(1-'P-Parametri'!$B$31*MAX(0,IF(R24&lt;=0,0,(R24-S24)/R24)))</f>
        <v>29997.339041372601</v>
      </c>
      <c r="R25" s="10">
        <f>((R24-Q25+MAX(0,-(Q5-C25-D25)))*(1+B25))*(1-'P-Parametri'!$B$32)</f>
        <v>302047.75173401355</v>
      </c>
      <c r="S25" s="10">
        <f>IF(R24&lt;=0,S24,S24*(1-Q25/R24))+MAX(0,-(Q5-C25-D25))</f>
        <v>201848.32968056144</v>
      </c>
      <c r="T25" s="10">
        <f>MAX(0,(T5-C25-D25))/(1-'P-Parametri'!$B$31*MAX(0,IF(U24&lt;=0,0,(U24-V24)/U24)))</f>
        <v>29997.339041372601</v>
      </c>
      <c r="U25" s="10">
        <f>((U24-T25+MAX(0,-(T5-C25-D25)))*(1+B25))*(1-'P-Parametri'!$B$32)</f>
        <v>302047.75173401355</v>
      </c>
      <c r="V25" s="10">
        <f>IF(U24&lt;=0,V24,V24*(1-T25/U24))+MAX(0,-(T5-C25-D25))</f>
        <v>201848.32968056144</v>
      </c>
    </row>
    <row r="26" spans="1:22">
      <c r="A26" s="9">
        <f t="shared" si="0"/>
        <v>19</v>
      </c>
      <c r="B26" s="12">
        <f>IF($A26='P-Parametri'!$B$47,'P-Parametri'!$B$34,IF($A26='P-Parametri'!$B$48,'P-Parametri'!$C$34,'P-Parametri'!$B$50))</f>
        <v>0.01</v>
      </c>
      <c r="C26" s="10">
        <f>IF($A26&lt;='1-Input'!$B$26,0,IF($A26='1-Input'!$B$26+1,('1-Input'!$B$23+0)*'1-Input'!$B$27,'1-Input'!$B$23+0))</f>
        <v>5178.3333333332594</v>
      </c>
      <c r="D26" s="10">
        <f t="shared" si="1"/>
        <v>0</v>
      </c>
      <c r="E26" s="10">
        <f>MAX(0,(E5-C26-D26))/(1-'P-Parametri'!$B$31*MAX(0,IF(F25&lt;=0,0,(F25-G25)/F25)))</f>
        <v>22896.508003921324</v>
      </c>
      <c r="F26" s="10">
        <f>((F25-E26+MAX(0,-(E5-C26-D26)))*(1+B26))*(1-'P-Parametri'!$B$32)</f>
        <v>309908.56090150523</v>
      </c>
      <c r="G26" s="10">
        <f>IF(F25&lt;=0,G25,G25*(1-E26/F25))+MAX(0,-(E5-C26-D26))</f>
        <v>205461.85781383258</v>
      </c>
      <c r="H26" s="10">
        <f>MAX(0,(H5-C26-D26))/(1-'P-Parametri'!$B$31*MAX(0,IF(I25&lt;=0,0,(I25-J25)/I25)))</f>
        <v>27657.113906114784</v>
      </c>
      <c r="I26" s="10">
        <f>((I25-H26+MAX(0,-(H5-C26-D26)))*(1+B26))*(1-'P-Parametri'!$B$32)</f>
        <v>213292.33283613567</v>
      </c>
      <c r="J26" s="10">
        <f>IF(I25&lt;=0,J25,J25*(1-H26/I25))+MAX(0,-(H5-C26-D26))</f>
        <v>141407.64241710212</v>
      </c>
      <c r="K26" s="10">
        <f>MAX(0,(K5-C26-D26))/(1-'P-Parametri'!$B$31*MAX(0,IF(L25&lt;=0,0,(L25-M25)/L25)))</f>
        <v>24491.761329102912</v>
      </c>
      <c r="L26" s="10">
        <f>((L25-K26+MAX(0,-(K5-C26-D26)))*(1+B26))*(1-'P-Parametri'!$B$32)</f>
        <v>277532.98471344699</v>
      </c>
      <c r="M26" s="10">
        <f>IF(L25&lt;=0,M25,M25*(1-K26/L25))+MAX(0,-(K5-C26-D26))</f>
        <v>183997.63619942605</v>
      </c>
      <c r="N26" s="10">
        <f>MAX(0,(N5-C26-D26))/(1-'P-Parametri'!$B$31*MAX(0,IF(O25&lt;=0,0,(O25-P25)/O25)))</f>
        <v>24361.477359885277</v>
      </c>
      <c r="O26" s="10">
        <f>((O25-N26+MAX(0,-(N5-C26-D26)))*(1+B26))*(1-'P-Parametri'!$B$32)</f>
        <v>280177.09051464201</v>
      </c>
      <c r="P26" s="10">
        <f>IF(O25&lt;=0,P25,P25*(1-N26/O25))+MAX(0,-(N5-C26-D26))</f>
        <v>185750.61420232322</v>
      </c>
      <c r="Q26" s="10">
        <f>MAX(0,(Q5-C26-D26))/(1-'P-Parametri'!$B$31*MAX(0,IF(R25&lt;=0,0,(R25-S25)/R25)))</f>
        <v>24375.729456657598</v>
      </c>
      <c r="R26" s="10">
        <f>((R25-Q26+MAX(0,-(Q5-C26-D26)))*(1+B26))*(1-'P-Parametri'!$B$32)</f>
        <v>279887.84501512925</v>
      </c>
      <c r="S26" s="10">
        <f>IF(R25&lt;=0,S25,S25*(1-Q26/R25))+MAX(0,-(Q5-C26-D26))</f>
        <v>185558.85145294538</v>
      </c>
      <c r="T26" s="10">
        <f>MAX(0,(T5-C26-D26))/(1-'P-Parametri'!$B$31*MAX(0,IF(U25&lt;=0,0,(U25-V25)/U25)))</f>
        <v>24375.729456657598</v>
      </c>
      <c r="U26" s="10">
        <f>((U25-T26+MAX(0,-(T5-C26-D26)))*(1+B26))*(1-'P-Parametri'!$B$32)</f>
        <v>279887.84501512925</v>
      </c>
      <c r="V26" s="10">
        <f>IF(U25&lt;=0,V25,V25*(1-T26/U25))+MAX(0,-(T5-C26-D26))</f>
        <v>185558.85145294538</v>
      </c>
    </row>
    <row r="27" spans="1:22">
      <c r="A27" s="9">
        <f t="shared" si="0"/>
        <v>20</v>
      </c>
      <c r="B27" s="12">
        <f>IF($A27='P-Parametri'!$B$47,'P-Parametri'!$B$34,IF($A27='P-Parametri'!$B$48,'P-Parametri'!$C$34,'P-Parametri'!$B$50))</f>
        <v>0.01</v>
      </c>
      <c r="C27" s="10">
        <f>IF($A27&lt;='1-Input'!$B$26,0,IF($A27='1-Input'!$B$26+1,('1-Input'!$B$23+0)*'1-Input'!$B$27,'1-Input'!$B$23+0))</f>
        <v>15535</v>
      </c>
      <c r="D27" s="10">
        <f t="shared" si="1"/>
        <v>0</v>
      </c>
      <c r="E27" s="10">
        <f>MAX(0,(E5-C27-D27))/(1-'P-Parametri'!$B$31*MAX(0,IF(F26&lt;=0,0,(F26-G26)/F26)))</f>
        <v>11579.68504015187</v>
      </c>
      <c r="F27" s="10">
        <f>((F26-E27+MAX(0,-(E5-C27-D27)))*(1+B27))*(1-'P-Parametri'!$B$32)</f>
        <v>300709.54029072693</v>
      </c>
      <c r="G27" s="10">
        <f>IF(F26&lt;=0,G26,G26*(1-E27/F26))+MAX(0,-(E5-C27-D27))</f>
        <v>197784.80754349561</v>
      </c>
      <c r="H27" s="10">
        <f>MAX(0,(H5-C27-D27))/(1-'P-Parametri'!$B$31*MAX(0,IF(I26&lt;=0,0,(I26-J26)/I26)))</f>
        <v>16347.468279589695</v>
      </c>
      <c r="I27" s="10">
        <f>((I26-H27+MAX(0,-(H5-C27-D27)))*(1+B27))*(1-'P-Parametri'!$B$32)</f>
        <v>198516.4845757072</v>
      </c>
      <c r="J27" s="10">
        <f>IF(I26&lt;=0,J26,J26*(1-H27/I26))+MAX(0,-(H5-C27-D27))</f>
        <v>130569.6675205497</v>
      </c>
      <c r="K27" s="10">
        <f>MAX(0,(K5-C27-D27))/(1-'P-Parametri'!$B$31*MAX(0,IF(L26&lt;=0,0,(L26-M26)/L26)))</f>
        <v>13177.343452278323</v>
      </c>
      <c r="L27" s="10">
        <f>((L26-K27+MAX(0,-(K5-C27-D27)))*(1+B27))*(1-'P-Parametri'!$B$32)</f>
        <v>266465.19927843276</v>
      </c>
      <c r="M27" s="10">
        <f>IF(L26&lt;=0,M26,M26*(1-K27/L26))+MAX(0,-(K5-C27-D27))</f>
        <v>175261.37715940384</v>
      </c>
      <c r="N27" s="10">
        <f>MAX(0,(N5-C27-D27))/(1-'P-Parametri'!$B$31*MAX(0,IF(O26&lt;=0,0,(O26-P26)/O26)))</f>
        <v>13046.863060167509</v>
      </c>
      <c r="O27" s="10">
        <f>((O26-N27+MAX(0,-(N5-C27-D27)))*(1+B27))*(1-'P-Parametri'!$B$32)</f>
        <v>269261.92666956119</v>
      </c>
      <c r="P27" s="10">
        <f>IF(O26&lt;=0,P26,P26*(1-N27/O26))+MAX(0,-(N5-C27-D27))</f>
        <v>177100.86049694999</v>
      </c>
      <c r="Q27" s="10">
        <f>MAX(0,(Q5-C27-D27))/(1-'P-Parametri'!$B$31*MAX(0,IF(R26&lt;=0,0,(R26-S26)/R26)))</f>
        <v>13061.136644142733</v>
      </c>
      <c r="R27" s="10">
        <f>((R26-Q27+MAX(0,-(Q5-C27-D27)))*(1+B27))*(1-'P-Parametri'!$B$32)</f>
        <v>268955.985503787</v>
      </c>
      <c r="S27" s="10">
        <f>IF(R26&lt;=0,S26,S26*(1-Q27/R26))+MAX(0,-(Q5-C27-D27))</f>
        <v>176899.63470765908</v>
      </c>
      <c r="T27" s="10">
        <f>MAX(0,(T5-C27-D27))/(1-'P-Parametri'!$B$31*MAX(0,IF(U26&lt;=0,0,(U26-V26)/U26)))</f>
        <v>13061.136644142733</v>
      </c>
      <c r="U27" s="10">
        <f>((U26-T27+MAX(0,-(T5-C27-D27)))*(1+B27))*(1-'P-Parametri'!$B$32)</f>
        <v>268955.985503787</v>
      </c>
      <c r="V27" s="10">
        <f>IF(U26&lt;=0,V26,V26*(1-T27/U26))+MAX(0,-(T5-C27-D27))</f>
        <v>176899.63470765908</v>
      </c>
    </row>
    <row r="28" spans="1:22">
      <c r="A28" s="9">
        <f t="shared" si="0"/>
        <v>21</v>
      </c>
      <c r="B28" s="12">
        <f>IF($A28='P-Parametri'!$B$47,'P-Parametri'!$B$34,IF($A28='P-Parametri'!$B$48,'P-Parametri'!$C$34,'P-Parametri'!$B$50))</f>
        <v>0.01</v>
      </c>
      <c r="C28" s="10">
        <f>IF($A28&lt;='1-Input'!$B$26,0,IF($A28='1-Input'!$B$26+1,('1-Input'!$B$23+0)*'1-Input'!$B$27,'1-Input'!$B$23+0))</f>
        <v>15535</v>
      </c>
      <c r="D28" s="10">
        <f t="shared" si="1"/>
        <v>0</v>
      </c>
      <c r="E28" s="10">
        <f>MAX(0,(E5-C28-D28))/(1-'P-Parametri'!$B$31*MAX(0,IF(F27&lt;=0,0,(F27-G27)/F27)))</f>
        <v>11597.03090754368</v>
      </c>
      <c r="F28" s="10">
        <f>((F27-E28+MAX(0,-(E5-C28-D28)))*(1+B28))*(1-'P-Parametri'!$B$32)</f>
        <v>291419.62720806111</v>
      </c>
      <c r="G28" s="10">
        <f>IF(F27&lt;=0,G27,G27*(1-E28/F27))+MAX(0,-(E5-C28-D28))</f>
        <v>190157.1262803507</v>
      </c>
      <c r="H28" s="10">
        <f>MAX(0,(H5-C28-D28))/(1-'P-Parametri'!$B$31*MAX(0,IF(I27&lt;=0,0,(I27-J27)/I27)))</f>
        <v>16371.956080077047</v>
      </c>
      <c r="I28" s="10">
        <f>((I27-H28+MAX(0,-(H5-C28-D28)))*(1+B28))*(1-'P-Parametri'!$B$32)</f>
        <v>183598.04183302529</v>
      </c>
      <c r="J28" s="10">
        <f>IF(I27&lt;=0,J27,J27*(1-H28/I27))+MAX(0,-(H5-C28-D28))</f>
        <v>119801.38867153821</v>
      </c>
      <c r="K28" s="10">
        <f>MAX(0,(K5-C28-D28))/(1-'P-Parametri'!$B$31*MAX(0,IF(L27&lt;=0,0,(L27-M27)/L27)))</f>
        <v>13197.082542875953</v>
      </c>
      <c r="L28" s="10">
        <f>((L27-K28+MAX(0,-(K5-C28-D28)))*(1+B28))*(1-'P-Parametri'!$B$32)</f>
        <v>255289.19630710655</v>
      </c>
      <c r="M28" s="10">
        <f>IF(L27&lt;=0,M27,M27*(1-K28/L27))+MAX(0,-(K5-C28-D28))</f>
        <v>166581.29860800566</v>
      </c>
      <c r="N28" s="10">
        <f>MAX(0,(N5-C28-D28))/(1-'P-Parametri'!$B$31*MAX(0,IF(O27&lt;=0,0,(O27-P27)/O27)))</f>
        <v>13066.406696780774</v>
      </c>
      <c r="O28" s="10">
        <f>((O27-N28+MAX(0,-(N5-C28-D28)))*(1+B28))*(1-'P-Parametri'!$B$32)</f>
        <v>258239.96022216324</v>
      </c>
      <c r="P28" s="10">
        <f>IF(O27&lt;=0,P27,P27*(1-N28/O27))+MAX(0,-(N5-C28-D28))</f>
        <v>168506.73098809144</v>
      </c>
      <c r="Q28" s="10">
        <f>MAX(0,(Q5-C28-D28))/(1-'P-Parametri'!$B$31*MAX(0,IF(R27&lt;=0,0,(R27-S27)/R27)))</f>
        <v>13080.701661967489</v>
      </c>
      <c r="R28" s="10">
        <f>((R27-Q28+MAX(0,-(Q5-C28-D28)))*(1+B28))*(1-'P-Parametri'!$B$32)</f>
        <v>257917.16860687724</v>
      </c>
      <c r="S28" s="10">
        <f>IF(R27&lt;=0,S27,S27*(1-Q28/R27))+MAX(0,-(Q5-C28-D28))</f>
        <v>168296.10301310479</v>
      </c>
      <c r="T28" s="10">
        <f>MAX(0,(T5-C28-D28))/(1-'P-Parametri'!$B$31*MAX(0,IF(U27&lt;=0,0,(U27-V27)/U27)))</f>
        <v>13080.701661967489</v>
      </c>
      <c r="U28" s="10">
        <f>((U27-T28+MAX(0,-(T5-C28-D28)))*(1+B28))*(1-'P-Parametri'!$B$32)</f>
        <v>257917.16860687724</v>
      </c>
      <c r="V28" s="10">
        <f>IF(U27&lt;=0,V27,V27*(1-T28/U27))+MAX(0,-(T5-C28-D28))</f>
        <v>168296.10301310479</v>
      </c>
    </row>
    <row r="29" spans="1:22">
      <c r="A29" s="9">
        <f t="shared" si="0"/>
        <v>22</v>
      </c>
      <c r="B29" s="12">
        <f>IF($A29='P-Parametri'!$B$47,'P-Parametri'!$B$34,IF($A29='P-Parametri'!$B$48,'P-Parametri'!$C$34,'P-Parametri'!$B$50))</f>
        <v>0.01</v>
      </c>
      <c r="C29" s="10">
        <f>IF($A29&lt;='1-Input'!$B$26,0,IF($A29='1-Input'!$B$26+1,('1-Input'!$B$23+0)*'1-Input'!$B$27,'1-Input'!$B$23+0))</f>
        <v>15535</v>
      </c>
      <c r="D29" s="10">
        <f t="shared" si="1"/>
        <v>0</v>
      </c>
      <c r="E29" s="10">
        <f>MAX(0,(E5-C29-D29))/(1-'P-Parametri'!$B$31*MAX(0,IF(F28&lt;=0,0,(F28-G28)/F28)))</f>
        <v>11614.29087841701</v>
      </c>
      <c r="F29" s="10">
        <f>((F28-E29+MAX(0,-(E5-C29-D29)))*(1+B29))*(1-'P-Parametri'!$B$32)</f>
        <v>282038.18291355466</v>
      </c>
      <c r="G29" s="10">
        <f>IF(F28&lt;=0,G28,G28*(1-E29/F28))+MAX(0,-(E5-C29-D29))</f>
        <v>182578.56954969143</v>
      </c>
      <c r="H29" s="10">
        <f>MAX(0,(H5-C29-D29))/(1-'P-Parametri'!$B$31*MAX(0,IF(I28&lt;=0,0,(I28-J28)/I28)))</f>
        <v>16396.322617282509</v>
      </c>
      <c r="I29" s="10">
        <f>((I28-H29+MAX(0,-(H5-C29-D29)))*(1+B29))*(1-'P-Parametri'!$B$32)</f>
        <v>168535.9889350844</v>
      </c>
      <c r="J29" s="10">
        <f>IF(I28&lt;=0,J28,J28*(1-H29/I28))+MAX(0,-(H5-C29-D29))</f>
        <v>109102.4607361115</v>
      </c>
      <c r="K29" s="10">
        <f>MAX(0,(K5-C29-D29))/(1-'P-Parametri'!$B$31*MAX(0,IF(L28&lt;=0,0,(L28-M28)/L28)))</f>
        <v>13216.723885743702</v>
      </c>
      <c r="L29" s="10">
        <f>((L28-K29+MAX(0,-(K5-C29-D29)))*(1+B29))*(1-'P-Parametri'!$B$32)</f>
        <v>244004.21075128531</v>
      </c>
      <c r="M29" s="10">
        <f>IF(L28&lt;=0,M28,M28*(1-K29/L28))+MAX(0,-(K5-C29-D29))</f>
        <v>157957.12234015414</v>
      </c>
      <c r="N29" s="10">
        <f>MAX(0,(N5-C29-D29))/(1-'P-Parametri'!$B$31*MAX(0,IF(O28&lt;=0,0,(O28-P28)/O28)))</f>
        <v>13085.853553549847</v>
      </c>
      <c r="O29" s="10">
        <f>((O28-N29+MAX(0,-(N5-C29-D29)))*(1+B29))*(1-'P-Parametri'!$B$32)</f>
        <v>247110.43643982892</v>
      </c>
      <c r="P29" s="10">
        <f>IF(O28&lt;=0,P28,P28*(1-N29/O28))+MAX(0,-(N5-C29-D29))</f>
        <v>159967.95022542178</v>
      </c>
      <c r="Q29" s="10">
        <f>MAX(0,(Q5-C29-D29))/(1-'P-Parametri'!$B$31*MAX(0,IF(R28&lt;=0,0,(R28-S28)/R28)))</f>
        <v>13100.169794068561</v>
      </c>
      <c r="R29" s="10">
        <f>((R28-Q29+MAX(0,-(Q5-C29-D29)))*(1+B29))*(1-'P-Parametri'!$B$32)</f>
        <v>246770.63846333491</v>
      </c>
      <c r="S29" s="10">
        <f>IF(R28&lt;=0,S28,S28*(1-Q29/R28))+MAX(0,-(Q5-C29-D29))</f>
        <v>159747.98061760739</v>
      </c>
      <c r="T29" s="10">
        <f>MAX(0,(T5-C29-D29))/(1-'P-Parametri'!$B$31*MAX(0,IF(U28&lt;=0,0,(U28-V28)/U28)))</f>
        <v>13100.169794068561</v>
      </c>
      <c r="U29" s="10">
        <f>((U28-T29+MAX(0,-(T5-C29-D29)))*(1+B29))*(1-'P-Parametri'!$B$32)</f>
        <v>246770.63846333491</v>
      </c>
      <c r="V29" s="10">
        <f>IF(U28&lt;=0,V28,V28*(1-T29/U28))+MAX(0,-(T5-C29-D29))</f>
        <v>159747.98061760739</v>
      </c>
    </row>
    <row r="30" spans="1:22">
      <c r="A30" s="9">
        <f t="shared" si="0"/>
        <v>23</v>
      </c>
      <c r="B30" s="12">
        <f>IF($A30='P-Parametri'!$B$47,'P-Parametri'!$B$34,IF($A30='P-Parametri'!$B$48,'P-Parametri'!$C$34,'P-Parametri'!$B$50))</f>
        <v>0.01</v>
      </c>
      <c r="C30" s="10">
        <f>IF($A30&lt;='1-Input'!$B$26,0,IF($A30='1-Input'!$B$26+1,('1-Input'!$B$23+0)*'1-Input'!$B$27,'1-Input'!$B$23+0))</f>
        <v>15535</v>
      </c>
      <c r="D30" s="10">
        <f t="shared" si="1"/>
        <v>0</v>
      </c>
      <c r="E30" s="10">
        <f>MAX(0,(E5-C30-D30))/(1-'P-Parametri'!$B$31*MAX(0,IF(F29&lt;=0,0,(F29-G29)/F29)))</f>
        <v>11631.465048073773</v>
      </c>
      <c r="F30" s="10">
        <f>((F29-E30+MAX(0,-(E5-C30-D30)))*(1+B30))*(1-'P-Parametri'!$B$32)</f>
        <v>272564.56347404741</v>
      </c>
      <c r="G30" s="10">
        <f>IF(F29&lt;=0,G29,G29*(1-E30/F29))+MAX(0,-(E5-C30-D30))</f>
        <v>175048.89314805524</v>
      </c>
      <c r="H30" s="10">
        <f>MAX(0,(H5-C30-D30))/(1-'P-Parametri'!$B$31*MAX(0,IF(I29&lt;=0,0,(I29-J29)/I29)))</f>
        <v>16420.56802574731</v>
      </c>
      <c r="I30" s="10">
        <f>((I29-H30+MAX(0,-(H5-C30-D30)))*(1+B30))*(1-'P-Parametri'!$B$32)</f>
        <v>153329.30196819358</v>
      </c>
      <c r="J30" s="10">
        <f>IF(I29&lt;=0,J29,J29*(1-H30/I29))+MAX(0,-(H5-C30-D30))</f>
        <v>98472.538963238461</v>
      </c>
      <c r="K30" s="10">
        <f>MAX(0,(K5-C30-D30))/(1-'P-Parametri'!$B$31*MAX(0,IF(L29&lt;=0,0,(L29-M29)/L29)))</f>
        <v>13236.26758933237</v>
      </c>
      <c r="L30" s="10">
        <f>((L29-K30+MAX(0,-(K5-C30-D30)))*(1+B30))*(1-'P-Parametri'!$B$32)</f>
        <v>232609.47134838533</v>
      </c>
      <c r="M30" s="10">
        <f>IF(L29&lt;=0,M29,M29*(1-K30/L29))+MAX(0,-(K5-C30-D30))</f>
        <v>149388.57045943962</v>
      </c>
      <c r="N30" s="10">
        <f>MAX(0,(N5-C30-D30))/(1-'P-Parametri'!$B$31*MAX(0,IF(O29&lt;=0,0,(O29-P29)/O29)))</f>
        <v>13105.203737851658</v>
      </c>
      <c r="O30" s="10">
        <f>((O29-N30+MAX(0,-(N5-C30-D30)))*(1+B30))*(1-'P-Parametri'!$B$32)</f>
        <v>235872.59445893904</v>
      </c>
      <c r="P30" s="10">
        <f>IF(O29&lt;=0,P29,P29*(1-N30/O29))+MAX(0,-(N5-C30-D30))</f>
        <v>151484.24306422652</v>
      </c>
      <c r="Q30" s="10">
        <f>MAX(0,(Q5-C30-D30))/(1-'P-Parametri'!$B$31*MAX(0,IF(R29&lt;=0,0,(R29-S29)/R29)))</f>
        <v>13119.541147940352</v>
      </c>
      <c r="R30" s="10">
        <f>((R29-Q30+MAX(0,-(Q5-C30-D30)))*(1+B30))*(1-'P-Parametri'!$B$32)</f>
        <v>235515.63307197142</v>
      </c>
      <c r="S30" s="10">
        <f>IF(R29&lt;=0,S29,S29*(1-Q30/R29))+MAX(0,-(Q5-C30-D30))</f>
        <v>151254.99207543739</v>
      </c>
      <c r="T30" s="10">
        <f>MAX(0,(T5-C30-D30))/(1-'P-Parametri'!$B$31*MAX(0,IF(U29&lt;=0,0,(U29-V29)/U29)))</f>
        <v>13119.541147940352</v>
      </c>
      <c r="U30" s="10">
        <f>((U29-T30+MAX(0,-(T5-C30-D30)))*(1+B30))*(1-'P-Parametri'!$B$32)</f>
        <v>235515.63307197142</v>
      </c>
      <c r="V30" s="10">
        <f>IF(U29&lt;=0,V29,V29*(1-T30/U29))+MAX(0,-(T5-C30-D30))</f>
        <v>151254.99207543739</v>
      </c>
    </row>
    <row r="31" spans="1:22">
      <c r="A31" s="9">
        <f t="shared" si="0"/>
        <v>24</v>
      </c>
      <c r="B31" s="12">
        <f>IF($A31='P-Parametri'!$B$47,'P-Parametri'!$B$34,IF($A31='P-Parametri'!$B$48,'P-Parametri'!$C$34,'P-Parametri'!$B$50))</f>
        <v>0.01</v>
      </c>
      <c r="C31" s="10">
        <f>IF($A31&lt;='1-Input'!$B$26,0,IF($A31='1-Input'!$B$26+1,('1-Input'!$B$23+0)*'1-Input'!$B$27,'1-Input'!$B$23+0))</f>
        <v>15535</v>
      </c>
      <c r="D31" s="10">
        <f t="shared" si="1"/>
        <v>0</v>
      </c>
      <c r="E31" s="10">
        <f>MAX(0,(E5-C31-D31))/(1-'P-Parametri'!$B$31*MAX(0,IF(F30&lt;=0,0,(F30-G30)/F30)))</f>
        <v>11648.553516264283</v>
      </c>
      <c r="F31" s="10">
        <f>((F30-E31+MAX(0,-(E5-C31-D31)))*(1+B31))*(1-'P-Parametri'!$B$32)</f>
        <v>262998.11971724621</v>
      </c>
      <c r="G31" s="10">
        <f>IF(F30&lt;=0,G30,G30*(1-E31/F30))+MAX(0,-(E5-C31-D31))</f>
        <v>167567.85315588434</v>
      </c>
      <c r="H31" s="10">
        <f>MAX(0,(H5-C31-D31))/(1-'P-Parametri'!$B$31*MAX(0,IF(I30&lt;=0,0,(I30-J30)/I30)))</f>
        <v>16444.692446292644</v>
      </c>
      <c r="I31" s="10">
        <f>((I30-H31+MAX(0,-(H5-C31-D31)))*(1+B31))*(1-'P-Parametri'!$B$32)</f>
        <v>137976.94870588573</v>
      </c>
      <c r="J31" s="10">
        <f>IF(I30&lt;=0,J30,J30*(1-H31/I30))+MAX(0,-(H5-C31-D31))</f>
        <v>87911.279002686759</v>
      </c>
      <c r="K31" s="10">
        <f>MAX(0,(K5-C31-D31))/(1-'P-Parametri'!$B$31*MAX(0,IF(L30&lt;=0,0,(L30-M30)/L30)))</f>
        <v>13255.713767154899</v>
      </c>
      <c r="L31" s="10">
        <f>((L30-K31+MAX(0,-(K5-C31-D31)))*(1+B31))*(1-'P-Parametri'!$B$32)</f>
        <v>221104.20056672866</v>
      </c>
      <c r="M31" s="10">
        <f>IF(L30&lt;=0,M30,M30*(1-K31/L30))+MAX(0,-(K5-C31-D31))</f>
        <v>140875.36539252769</v>
      </c>
      <c r="N31" s="10">
        <f>MAX(0,(N5-C31-D31))/(1-'P-Parametri'!$B$31*MAX(0,IF(O30&lt;=0,0,(O30-P30)/O30)))</f>
        <v>13124.457362075162</v>
      </c>
      <c r="O31" s="10">
        <f>((O30-N31+MAX(0,-(N5-C31-D31)))*(1+B31))*(1-'P-Parametri'!$B$32)</f>
        <v>224525.66723089686</v>
      </c>
      <c r="P31" s="10">
        <f>IF(O30&lt;=0,P30,P30*(1-N31/O30))+MAX(0,-(N5-C31-D31))</f>
        <v>143055.33467966737</v>
      </c>
      <c r="Q31" s="10">
        <f>MAX(0,(Q5-C31-D31))/(1-'P-Parametri'!$B$31*MAX(0,IF(R30&lt;=0,0,(R30-S30)/R30)))</f>
        <v>13138.815836094771</v>
      </c>
      <c r="R31" s="10">
        <f>((R30-Q31+MAX(0,-(Q5-C31-D31)))*(1+B31))*(1-'P-Parametri'!$B$32)</f>
        <v>224151.38423741894</v>
      </c>
      <c r="S31" s="10">
        <f>IF(R30&lt;=0,S30,S30*(1-Q31/R30))+MAX(0,-(Q5-C31-D31))</f>
        <v>142816.8622610915</v>
      </c>
      <c r="T31" s="10">
        <f>MAX(0,(T5-C31-D31))/(1-'P-Parametri'!$B$31*MAX(0,IF(U30&lt;=0,0,(U30-V30)/U30)))</f>
        <v>13138.815836094771</v>
      </c>
      <c r="U31" s="10">
        <f>((U30-T31+MAX(0,-(T5-C31-D31)))*(1+B31))*(1-'P-Parametri'!$B$32)</f>
        <v>224151.38423741894</v>
      </c>
      <c r="V31" s="10">
        <f>IF(U30&lt;=0,V30,V30*(1-T31/U30))+MAX(0,-(T5-C31-D31))</f>
        <v>142816.8622610915</v>
      </c>
    </row>
    <row r="32" spans="1:22">
      <c r="A32" s="9">
        <f t="shared" si="0"/>
        <v>25</v>
      </c>
      <c r="B32" s="12">
        <f>IF($A32='P-Parametri'!$B$47,'P-Parametri'!$B$34,IF($A32='P-Parametri'!$B$48,'P-Parametri'!$C$34,'P-Parametri'!$B$50))</f>
        <v>0.01</v>
      </c>
      <c r="C32" s="10">
        <f>IF($A32&lt;='1-Input'!$B$26,0,IF($A32='1-Input'!$B$26+1,('1-Input'!$B$23+0)*'1-Input'!$B$27,'1-Input'!$B$23+0))</f>
        <v>15535</v>
      </c>
      <c r="D32" s="10">
        <f t="shared" si="1"/>
        <v>0</v>
      </c>
      <c r="E32" s="10">
        <f>MAX(0,(E5-C32-D32))/(1-'P-Parametri'!$B$31*MAX(0,IF(F31&lt;=0,0,(F31-G31)/F31)))</f>
        <v>11665.556387132989</v>
      </c>
      <c r="F32" s="10">
        <f>((F31-E32+MAX(0,-(E5-C32-D32)))*(1+B32))*(1-'P-Parametri'!$B$32)</f>
        <v>253338.19718548752</v>
      </c>
      <c r="G32" s="10">
        <f>IF(F31&lt;=0,G31,G31*(1-E32/F31))+MAX(0,-(E5-C32-D32))</f>
        <v>160135.20595003208</v>
      </c>
      <c r="H32" s="10">
        <f>MAX(0,(H5-C32-D32))/(1-'P-Parametri'!$B$31*MAX(0,IF(I31&lt;=0,0,(I31-J31)/I31)))</f>
        <v>16468.696025943067</v>
      </c>
      <c r="I32" s="10">
        <f>((I31-H32+MAX(0,-(H5-C32-D32)))*(1+B32))*(1-'P-Parametri'!$B$32)</f>
        <v>122477.88853632861</v>
      </c>
      <c r="J32" s="10">
        <f>IF(I31&lt;=0,J31,J31*(1-H32/I31))+MAX(0,-(H5-C32-D32))</f>
        <v>77418.336922678573</v>
      </c>
      <c r="K32" s="10">
        <f>MAX(0,(K5-C32-D32))/(1-'P-Parametri'!$B$31*MAX(0,IF(L31&lt;=0,0,(L31-M31)/L31)))</f>
        <v>13275.062537724634</v>
      </c>
      <c r="L32" s="10">
        <f>((L31-K32+MAX(0,-(K5-C32-D32)))*(1+B32))*(1-'P-Parametri'!$B$32)</f>
        <v>209487.61455047544</v>
      </c>
      <c r="M32" s="10">
        <f>IF(L31&lt;=0,M31,M31*(1-K32/L31))+MAX(0,-(K5-C32-D32))</f>
        <v>132417.22990339115</v>
      </c>
      <c r="N32" s="10">
        <f>MAX(0,(N5-C32-D32))/(1-'P-Parametri'!$B$31*MAX(0,IF(O31&lt;=0,0,(O31-P31)/O31)))</f>
        <v>13143.614543560194</v>
      </c>
      <c r="O32" s="10">
        <f>((O31-N32+MAX(0,-(N5-C32-D32)))*(1+B32))*(1-'P-Parametri'!$B$32)</f>
        <v>213068.88146778161</v>
      </c>
      <c r="P32" s="10">
        <f>IF(O31&lt;=0,P31,P31*(1-N32/O31))+MAX(0,-(N5-C32-D32))</f>
        <v>134680.95058087332</v>
      </c>
      <c r="Q32" s="10">
        <f>MAX(0,(Q5-C32-D32))/(1-'P-Parametri'!$B$31*MAX(0,IF(R31&lt;=0,0,(R31-S31)/R31)))</f>
        <v>13157.993976000032</v>
      </c>
      <c r="R32" s="10">
        <f>((R31-Q32+MAX(0,-(Q5-C32-D32)))*(1+B32))*(1-'P-Parametri'!$B$32)</f>
        <v>212677.11751570503</v>
      </c>
      <c r="S32" s="10">
        <f>IF(R31&lt;=0,S31,S31*(1-Q32/R31))+MAX(0,-(Q5-C32-D32))</f>
        <v>134433.31638339904</v>
      </c>
      <c r="T32" s="10">
        <f>MAX(0,(T5-C32-D32))/(1-'P-Parametri'!$B$31*MAX(0,IF(U31&lt;=0,0,(U31-V31)/U31)))</f>
        <v>13157.993976000032</v>
      </c>
      <c r="U32" s="10">
        <f>((U31-T32+MAX(0,-(T5-C32-D32)))*(1+B32))*(1-'P-Parametri'!$B$32)</f>
        <v>212677.11751570503</v>
      </c>
      <c r="V32" s="10">
        <f>IF(U31&lt;=0,V31,V31*(1-T32/U31))+MAX(0,-(T5-C32-D32))</f>
        <v>134433.31638339904</v>
      </c>
    </row>
    <row r="33" spans="1:22">
      <c r="A33" s="9">
        <f t="shared" si="0"/>
        <v>26</v>
      </c>
      <c r="B33" s="12">
        <f>IF($A33='P-Parametri'!$B$47,'P-Parametri'!$B$34,IF($A33='P-Parametri'!$B$48,'P-Parametri'!$C$34,'P-Parametri'!$B$50))</f>
        <v>0.01</v>
      </c>
      <c r="C33" s="10">
        <f>IF($A33&lt;='1-Input'!$B$26,0,IF($A33='1-Input'!$B$26+1,('1-Input'!$B$23+0)*'1-Input'!$B$27,'1-Input'!$B$23+0))</f>
        <v>15535</v>
      </c>
      <c r="D33" s="10">
        <f t="shared" si="1"/>
        <v>0</v>
      </c>
      <c r="E33" s="10">
        <f>MAX(0,(E5-C33-D33))/(1-'P-Parametri'!$B$31*MAX(0,IF(F32&lt;=0,0,(F32-G32)/F32)))</f>
        <v>11682.47376916416</v>
      </c>
      <c r="F33" s="10">
        <f>((F32-E33+MAX(0,-(E5-C33-D33)))*(1+B33))*(1-'P-Parametri'!$B$32)</f>
        <v>243584.1360891856</v>
      </c>
      <c r="G33" s="10">
        <f>IF(F32&lt;=0,G32,G32*(1-E33/F32))+MAX(0,-(E5-C33-D33))</f>
        <v>152750.70821611467</v>
      </c>
      <c r="H33" s="10">
        <f>MAX(0,(H5-C33-D33))/(1-'P-Parametri'!$B$31*MAX(0,IF(I32&lt;=0,0,(I32-J32)/I32)))</f>
        <v>16492.578917849831</v>
      </c>
      <c r="I33" s="10">
        <f>((I32-H33+MAX(0,-(H5-C33-D33)))*(1+B33))*(1-'P-Parametri'!$B$32)</f>
        <v>106831.07238923425</v>
      </c>
      <c r="J33" s="10">
        <f>IF(I32&lt;=0,J32,J32*(1-H33/I32))+MAX(0,-(H5-C33-D33))</f>
        <v>66993.36922732809</v>
      </c>
      <c r="K33" s="10">
        <f>MAX(0,(K5-C33-D33))/(1-'P-Parametri'!$B$31*MAX(0,IF(L32&lt;=0,0,(L32-M32)/L32)))</f>
        <v>13294.3140244935</v>
      </c>
      <c r="L33" s="10">
        <f>((L32-K33+MAX(0,-(K5-C33-D33)))*(1+B33))*(1-'P-Parametri'!$B$32)</f>
        <v>197758.92306417925</v>
      </c>
      <c r="M33" s="10">
        <f>IF(L32&lt;=0,M32,M32*(1-K33/L32))+MAX(0,-(K5-C33-D33))</f>
        <v>124013.887107366</v>
      </c>
      <c r="N33" s="10">
        <f>MAX(0,(N5-C33-D33))/(1-'P-Parametri'!$B$31*MAX(0,IF(O32&lt;=0,0,(O32-P32)/O32)))</f>
        <v>13162.675404536283</v>
      </c>
      <c r="O33" s="10">
        <f>((O32-N33+MAX(0,-(N5-C33-D33)))*(1+B33))*(1-'P-Parametri'!$B$32)</f>
        <v>201501.45758763002</v>
      </c>
      <c r="P33" s="10">
        <f>IF(O32&lt;=0,P32,P32*(1-N33/O32))+MAX(0,-(N5-C33-D33))</f>
        <v>126360.81662485737</v>
      </c>
      <c r="Q33" s="10">
        <f>MAX(0,(Q5-C33-D33))/(1-'P-Parametri'!$B$31*MAX(0,IF(R32&lt;=0,0,(R32-S32)/R32)))</f>
        <v>13177.075690019379</v>
      </c>
      <c r="R33" s="10">
        <f>((R32-Q33+MAX(0,-(Q5-C33-D33)))*(1+B33))*(1-'P-Parametri'!$B$32)</f>
        <v>201092.05215945462</v>
      </c>
      <c r="S33" s="10">
        <f>IF(R32&lt;=0,S32,S32*(1-Q33/R32))+MAX(0,-(Q5-C33-D33))</f>
        <v>126104.07999945397</v>
      </c>
      <c r="T33" s="10">
        <f>MAX(0,(T5-C33-D33))/(1-'P-Parametri'!$B$31*MAX(0,IF(U32&lt;=0,0,(U32-V32)/U32)))</f>
        <v>13177.075690019379</v>
      </c>
      <c r="U33" s="10">
        <f>((U32-T33+MAX(0,-(T5-C33-D33)))*(1+B33))*(1-'P-Parametri'!$B$32)</f>
        <v>201092.05215945462</v>
      </c>
      <c r="V33" s="10">
        <f>IF(U32&lt;=0,V32,V32*(1-T33/U32))+MAX(0,-(T5-C33-D33))</f>
        <v>126104.07999945397</v>
      </c>
    </row>
    <row r="34" spans="1:22">
      <c r="A34" s="9">
        <f t="shared" si="0"/>
        <v>27</v>
      </c>
      <c r="B34" s="12">
        <f>IF($A34='P-Parametri'!$B$47,'P-Parametri'!$B$34,IF($A34='P-Parametri'!$B$48,'P-Parametri'!$C$34,'P-Parametri'!$B$50))</f>
        <v>0.01</v>
      </c>
      <c r="C34" s="10">
        <f>IF($A34&lt;='1-Input'!$B$26,0,IF($A34='1-Input'!$B$26+1,('1-Input'!$B$23+0)*'1-Input'!$B$27,'1-Input'!$B$23+0))</f>
        <v>15535</v>
      </c>
      <c r="D34" s="10">
        <f t="shared" si="1"/>
        <v>0</v>
      </c>
      <c r="E34" s="10">
        <f>MAX(0,(E5-C34-D34))/(1-'P-Parametri'!$B$31*MAX(0,IF(F33&lt;=0,0,(F33-G33)/F33)))</f>
        <v>11699.305775127526</v>
      </c>
      <c r="F34" s="10">
        <f>((F33-E34+MAX(0,-(E5-C34-D34)))*(1+B34))*(1-'P-Parametri'!$B$32)</f>
        <v>233735.27125996427</v>
      </c>
      <c r="G34" s="10">
        <f>IF(F33&lt;=0,G33,G33*(1-E34/F33))+MAX(0,-(E5-C34-D34))</f>
        <v>145414.1169607084</v>
      </c>
      <c r="H34" s="10">
        <f>MAX(0,(H5-C34-D34))/(1-'P-Parametri'!$B$31*MAX(0,IF(I33&lt;=0,0,(I33-J33)/I33)))</f>
        <v>16516.34128121411</v>
      </c>
      <c r="I34" s="10">
        <f>((I33-H34+MAX(0,-(H5-C34-D34)))*(1+B34))*(1-'P-Parametri'!$B$32)</f>
        <v>91035.442662262154</v>
      </c>
      <c r="J34" s="10">
        <f>IF(I33&lt;=0,J33,J33*(1-H34/I33))+MAX(0,-(H5-C34-D34))</f>
        <v>56636.032873860553</v>
      </c>
      <c r="K34" s="10">
        <f>MAX(0,(K5-C34-D34))/(1-'P-Parametri'!$B$31*MAX(0,IF(L33&lt;=0,0,(L33-M33)/L33)))</f>
        <v>13313.468355790164</v>
      </c>
      <c r="L34" s="10">
        <f>((L33-K34+MAX(0,-(K5-C34-D34)))*(1+B34))*(1-'P-Parametri'!$B$32)</f>
        <v>185917.32943696203</v>
      </c>
      <c r="M34" s="10">
        <f>IF(L33&lt;=0,M33,M33*(1-K34/L33))+MAX(0,-(K5-C34-D34))</f>
        <v>115665.06048503134</v>
      </c>
      <c r="N34" s="10">
        <f>MAX(0,(N5-C34-D34))/(1-'P-Parametri'!$B$31*MAX(0,IF(O33&lt;=0,0,(O33-P33)/O33)))</f>
        <v>13181.640072061395</v>
      </c>
      <c r="O34" s="10">
        <f>((O33-N34+MAX(0,-(N5-C34-D34)))*(1+B34))*(1-'P-Parametri'!$B$32)</f>
        <v>189822.60965934285</v>
      </c>
      <c r="P34" s="10">
        <f>IF(O33&lt;=0,P33,P33*(1-N34/O33))+MAX(0,-(N5-C34-D34))</f>
        <v>118094.65903025905</v>
      </c>
      <c r="Q34" s="10">
        <f>MAX(0,(Q5-C34-D34))/(1-'P-Parametri'!$B$31*MAX(0,IF(R33&lt;=0,0,(R33-S33)/R33)))</f>
        <v>13196.061105349785</v>
      </c>
      <c r="R34" s="10">
        <f>((R33-Q34+MAX(0,-(Q5-C34-D34)))*(1+B34))*(1-'P-Parametri'!$B$32)</f>
        <v>189395.40106271656</v>
      </c>
      <c r="S34" s="10">
        <f>IF(R33&lt;=0,S33,S33*(1-Q34/R33))+MAX(0,-(Q5-C34-D34))</f>
        <v>117828.87902837236</v>
      </c>
      <c r="T34" s="10">
        <f>MAX(0,(T5-C34-D34))/(1-'P-Parametri'!$B$31*MAX(0,IF(U33&lt;=0,0,(U33-V33)/U33)))</f>
        <v>13196.061105349785</v>
      </c>
      <c r="U34" s="10">
        <f>((U33-T34+MAX(0,-(T5-C34-D34)))*(1+B34))*(1-'P-Parametri'!$B$32)</f>
        <v>189395.40106271656</v>
      </c>
      <c r="V34" s="10">
        <f>IF(U33&lt;=0,V33,V33*(1-T34/U33))+MAX(0,-(T5-C34-D34))</f>
        <v>117828.87902837236</v>
      </c>
    </row>
    <row r="35" spans="1:22">
      <c r="A35" s="9">
        <f t="shared" si="0"/>
        <v>28</v>
      </c>
      <c r="B35" s="12">
        <f>IF($A35='P-Parametri'!$B$47,'P-Parametri'!$B$34,IF($A35='P-Parametri'!$B$48,'P-Parametri'!$C$34,'P-Parametri'!$B$50))</f>
        <v>0.01</v>
      </c>
      <c r="C35" s="10">
        <f>IF($A35&lt;='1-Input'!$B$26,0,IF($A35='1-Input'!$B$26+1,('1-Input'!$B$23+0)*'1-Input'!$B$27,'1-Input'!$B$23+0))</f>
        <v>15535</v>
      </c>
      <c r="D35" s="10">
        <f t="shared" si="1"/>
        <v>0</v>
      </c>
      <c r="E35" s="10">
        <f>MAX(0,(E5-C35-D35))/(1-'P-Parametri'!$B$31*MAX(0,IF(F34&lt;=0,0,(F34-G34)/F34)))</f>
        <v>11716.052522023905</v>
      </c>
      <c r="F35" s="10">
        <f>((F34-E35+MAX(0,-(E5-C35-D35)))*(1+B35))*(1-'P-Parametri'!$B$32)</f>
        <v>223790.93210346912</v>
      </c>
      <c r="G35" s="10">
        <f>IF(F34&lt;=0,G34,G34*(1-E35/F34))+MAX(0,-(E5-C35-D35))</f>
        <v>138125.18952339183</v>
      </c>
      <c r="H35" s="10">
        <f>MAX(0,(H5-C35-D35))/(1-'P-Parametri'!$B$31*MAX(0,IF(I34&lt;=0,0,(I34-J34)/I34)))</f>
        <v>16539.983281210276</v>
      </c>
      <c r="I35" s="10">
        <f>((I34-H35+MAX(0,-(H5-C35-D35)))*(1+B35))*(1-'P-Parametri'!$B$32)</f>
        <v>75089.933146912677</v>
      </c>
      <c r="J35" s="10">
        <f>IF(I34&lt;=0,J34,J34*(1-H35/I34))+MAX(0,-(H5-C35-D35))</f>
        <v>46345.985289612872</v>
      </c>
      <c r="K35" s="10">
        <f>MAX(0,(K5-C35-D35))/(1-'P-Parametri'!$B$31*MAX(0,IF(L34&lt;=0,0,(L34-M34)/L34)))</f>
        <v>13332.525664758134</v>
      </c>
      <c r="L35" s="10">
        <f>((L34-K35+MAX(0,-(K5-C35-D35)))*(1+B35))*(1-'P-Parametri'!$B$32)</f>
        <v>173962.0305063061</v>
      </c>
      <c r="M35" s="10">
        <f>IF(L34&lt;=0,M34,M34*(1-K35/L34))+MAX(0,-(K5-C35-D35))</f>
        <v>107370.47389591322</v>
      </c>
      <c r="N35" s="10">
        <f>MAX(0,(N5-C35-D35))/(1-'P-Parametri'!$B$31*MAX(0,IF(O34&lt;=0,0,(O34-P34)/O34)))</f>
        <v>13200.508677960666</v>
      </c>
      <c r="O35" s="10">
        <f>((O34-N35+MAX(0,-(N5-C35-D35)))*(1+B35))*(1-'P-Parametri'!$B$32)</f>
        <v>178031.54534721363</v>
      </c>
      <c r="P35" s="10">
        <f>IF(O34&lt;=0,P34,P34*(1-N35/O34))+MAX(0,-(N5-C35-D35))</f>
        <v>109882.20439091249</v>
      </c>
      <c r="Q35" s="10">
        <f>MAX(0,(Q5-C35-D35))/(1-'P-Parametri'!$B$31*MAX(0,IF(R34&lt;=0,0,(R34-S34)/R34)))</f>
        <v>13214.950353960608</v>
      </c>
      <c r="R35" s="10">
        <f>((R34-Q35+MAX(0,-(Q5-C35-D35)))*(1+B35))*(1-'P-Parametri'!$B$32)</f>
        <v>177586.3707054118</v>
      </c>
      <c r="S35" s="10">
        <f>IF(R34&lt;=0,S34,S34*(1-Q35/R34))+MAX(0,-(Q5-C35-D35))</f>
        <v>109607.43976487541</v>
      </c>
      <c r="T35" s="10">
        <f>MAX(0,(T5-C35-D35))/(1-'P-Parametri'!$B$31*MAX(0,IF(U34&lt;=0,0,(U34-V34)/U34)))</f>
        <v>13214.950353960608</v>
      </c>
      <c r="U35" s="10">
        <f>((U34-T35+MAX(0,-(T5-C35-D35)))*(1+B35))*(1-'P-Parametri'!$B$32)</f>
        <v>177586.3707054118</v>
      </c>
      <c r="V35" s="10">
        <f>IF(U34&lt;=0,V34,V34*(1-T35/U34))+MAX(0,-(T5-C35-D35))</f>
        <v>109607.43976487541</v>
      </c>
    </row>
    <row r="36" spans="1:22">
      <c r="A36" s="9">
        <f t="shared" si="0"/>
        <v>29</v>
      </c>
      <c r="B36" s="12">
        <f>IF($A36='P-Parametri'!$B$47,'P-Parametri'!$B$34,IF($A36='P-Parametri'!$B$48,'P-Parametri'!$C$34,'P-Parametri'!$B$50))</f>
        <v>0.01</v>
      </c>
      <c r="C36" s="10">
        <f>IF($A36&lt;='1-Input'!$B$26,0,IF($A36='1-Input'!$B$26+1,('1-Input'!$B$23+0)*'1-Input'!$B$27,'1-Input'!$B$23+0))</f>
        <v>15535</v>
      </c>
      <c r="D36" s="10">
        <f t="shared" si="1"/>
        <v>0</v>
      </c>
      <c r="E36" s="10">
        <f>MAX(0,(E5-C36-D36))/(1-'P-Parametri'!$B$31*MAX(0,IF(F35&lt;=0,0,(F35-G35)/F35)))</f>
        <v>11732.7141310308</v>
      </c>
      <c r="F36" s="10">
        <f>((F35-E36+MAX(0,-(E5-C36-D36)))*(1+B36))*(1-'P-Parametri'!$B$32)</f>
        <v>213750.44255185837</v>
      </c>
      <c r="G36" s="10">
        <f>IF(F35&lt;=0,G35,G35*(1-E36/F35))+MAX(0,-(E5-C36-D36))</f>
        <v>130883.68358863334</v>
      </c>
      <c r="H36" s="10">
        <f>MAX(0,(H5-C36-D36))/(1-'P-Parametri'!$B$31*MAX(0,IF(I35&lt;=0,0,(I35-J35)/I35)))</f>
        <v>16563.505088909074</v>
      </c>
      <c r="I36" s="10">
        <f>((I35-H36+MAX(0,-(H5-C36-D36)))*(1+B36))*(1-'P-Parametri'!$B$32)</f>
        <v>58993.468953906464</v>
      </c>
      <c r="J36" s="10">
        <f>IF(I35&lt;=0,J35,J35*(1-H36/I35))+MAX(0,-(H5-C36-D36))</f>
        <v>36122.884388815626</v>
      </c>
      <c r="K36" s="10">
        <f>MAX(0,(K5-C36-D36))/(1-'P-Parametri'!$B$31*MAX(0,IF(L35&lt;=0,0,(L35-M35)/L35)))</f>
        <v>13351.486089293872</v>
      </c>
      <c r="L36" s="10">
        <f>((L35-K36+MAX(0,-(K5-C36-D36)))*(1+B36))*(1-'P-Parametri'!$B$32)</f>
        <v>161892.21656145999</v>
      </c>
      <c r="M36" s="10">
        <f>IF(L35&lt;=0,M35,M35*(1-K36/L35))+MAX(0,-(K5-C36-D36))</f>
        <v>99129.851592012201</v>
      </c>
      <c r="N36" s="10">
        <f>MAX(0,(N5-C36-D36))/(1-'P-Parametri'!$B$31*MAX(0,IF(O35&lt;=0,0,(O35-P35)/O35)))</f>
        <v>13219.281358765133</v>
      </c>
      <c r="O36" s="10">
        <f>((O35-N36+MAX(0,-(N5-C36-D36)))*(1+B36))*(1-'P-Parametri'!$B$32)</f>
        <v>166127.4658550763</v>
      </c>
      <c r="P36" s="10">
        <f>IF(O35&lt;=0,P35,P35*(1-N36/O35))+MAX(0,-(N5-C36-D36))</f>
        <v>101723.17968924019</v>
      </c>
      <c r="Q36" s="10">
        <f>MAX(0,(Q5-C36-D36))/(1-'P-Parametri'!$B$31*MAX(0,IF(R35&lt;=0,0,(R35-S35)/R35)))</f>
        <v>13233.743572532248</v>
      </c>
      <c r="R36" s="10">
        <f>((R35-Q36+MAX(0,-(Q5-C36-D36)))*(1+B36))*(1-'P-Parametri'!$B$32)</f>
        <v>165664.16109739992</v>
      </c>
      <c r="S36" s="10">
        <f>IF(R35&lt;=0,S35,S35*(1-Q36/R35))+MAX(0,-(Q5-C36-D36))</f>
        <v>101439.48889269773</v>
      </c>
      <c r="T36" s="10">
        <f>MAX(0,(T5-C36-D36))/(1-'P-Parametri'!$B$31*MAX(0,IF(U35&lt;=0,0,(U35-V35)/U35)))</f>
        <v>13233.743572532248</v>
      </c>
      <c r="U36" s="10">
        <f>((U35-T36+MAX(0,-(T5-C36-D36)))*(1+B36))*(1-'P-Parametri'!$B$32)</f>
        <v>165664.16109739992</v>
      </c>
      <c r="V36" s="10">
        <f>IF(U35&lt;=0,V35,V35*(1-T36/U35))+MAX(0,-(T5-C36-D36))</f>
        <v>101439.48889269773</v>
      </c>
    </row>
    <row r="37" spans="1:22">
      <c r="A37" s="9">
        <f t="shared" si="0"/>
        <v>30</v>
      </c>
      <c r="B37" s="12">
        <f>IF($A37='P-Parametri'!$B$47,'P-Parametri'!$B$34,IF($A37='P-Parametri'!$B$48,'P-Parametri'!$C$34,'P-Parametri'!$B$50))</f>
        <v>0.01</v>
      </c>
      <c r="C37" s="10">
        <f>IF($A37&lt;='1-Input'!$B$26,0,IF($A37='1-Input'!$B$26+1,('1-Input'!$B$23+0)*'1-Input'!$B$27,'1-Input'!$B$23+0))</f>
        <v>15535</v>
      </c>
      <c r="D37" s="10">
        <f t="shared" si="1"/>
        <v>0</v>
      </c>
      <c r="E37" s="10">
        <f>MAX(0,(E5-C37-D37))/(1-'P-Parametri'!$B$31*MAX(0,IF(F36&lt;=0,0,(F36-G36)/F36)))</f>
        <v>11749.290727448015</v>
      </c>
      <c r="F37" s="10">
        <f>((F36-E37+MAX(0,-(E5-C37-D37)))*(1+B37))*(1-'P-Parametri'!$B$32)</f>
        <v>203613.12101596917</v>
      </c>
      <c r="G37" s="10">
        <f>IF(F36&lt;=0,G36,G36*(1-E37/F36))+MAX(0,-(E5-C37-D37))</f>
        <v>123689.35719752384</v>
      </c>
      <c r="H37" s="10">
        <f>MAX(0,(H5-C37-D37))/(1-'P-Parametri'!$B$31*MAX(0,IF(I36&lt;=0,0,(I36-J36)/I36)))</f>
        <v>16586.906881200866</v>
      </c>
      <c r="I37" s="10">
        <f>((I36-H37+MAX(0,-(H5-C37-D37)))*(1+B37))*(1-'P-Parametri'!$B$32)</f>
        <v>42744.966438045783</v>
      </c>
      <c r="J37" s="10">
        <f>IF(I36&lt;=0,J36,J36*(1-H37/I36))+MAX(0,-(H5-C37-D37))</f>
        <v>25966.388589156551</v>
      </c>
      <c r="K37" s="10">
        <f>MAX(0,(K5-C37-D37))/(1-'P-Parametri'!$B$31*MAX(0,IF(L36&lt;=0,0,(L36-M36)/L36)))</f>
        <v>13370.349771984898</v>
      </c>
      <c r="L37" s="10">
        <f>((L36-K37+MAX(0,-(K5-C37-D37)))*(1+B37))*(1-'P-Parametri'!$B$32)</f>
        <v>149707.07128645509</v>
      </c>
      <c r="M37" s="10">
        <f>IF(L36&lt;=0,M36,M36*(1-K37/L36))+MAX(0,-(K5-C37-D37))</f>
        <v>90942.918231154865</v>
      </c>
      <c r="N37" s="10">
        <f>MAX(0,(N5-C37-D37))/(1-'P-Parametri'!$B$31*MAX(0,IF(O36&lt;=0,0,(O36-P36)/O36)))</f>
        <v>13237.958255650421</v>
      </c>
      <c r="O37" s="10">
        <f>((O36-N37+MAX(0,-(N5-C37-D37)))*(1+B37))*(1-'P-Parametri'!$B$32)</f>
        <v>154109.56587006929</v>
      </c>
      <c r="P37" s="10">
        <f>IF(O36&lt;=0,P36,P36*(1-N37/O36))+MAX(0,-(N5-C37-D37))</f>
        <v>93617.312309472167</v>
      </c>
      <c r="Q37" s="10">
        <f>MAX(0,(Q5-C37-D37))/(1-'P-Parametri'!$B$31*MAX(0,IF(R36&lt;=0,0,(R36-S36)/R36)))</f>
        <v>13252.440902394788</v>
      </c>
      <c r="R37" s="10">
        <f>((R36-Q37+MAX(0,-(Q5-C37-D37)))*(1+B37))*(1-'P-Parametri'!$B$32)</f>
        <v>153627.96572216126</v>
      </c>
      <c r="S37" s="10">
        <f>IF(R36&lt;=0,S36,S36*(1-Q37/R36))+MAX(0,-(Q5-C37-D37))</f>
        <v>93324.753497821133</v>
      </c>
      <c r="T37" s="10">
        <f>MAX(0,(T5-C37-D37))/(1-'P-Parametri'!$B$31*MAX(0,IF(U36&lt;=0,0,(U36-V36)/U36)))</f>
        <v>13252.440902394788</v>
      </c>
      <c r="U37" s="10">
        <f>((U36-T37+MAX(0,-(T5-C37-D37)))*(1+B37))*(1-'P-Parametri'!$B$32)</f>
        <v>153627.96572216126</v>
      </c>
      <c r="V37" s="10">
        <f>IF(U36&lt;=0,V36,V36*(1-T37/U36))+MAX(0,-(T5-C37-D37))</f>
        <v>93324.753497821133</v>
      </c>
    </row>
    <row r="38" spans="1:22">
      <c r="A38" s="9">
        <f t="shared" si="0"/>
        <v>31</v>
      </c>
      <c r="B38" s="12">
        <f>IF($A38='P-Parametri'!$B$47,'P-Parametri'!$B$34,IF($A38='P-Parametri'!$B$48,'P-Parametri'!$C$34,'P-Parametri'!$B$50))</f>
        <v>0.01</v>
      </c>
      <c r="C38" s="10">
        <f>IF($A38&lt;='1-Input'!$B$26,0,IF($A38='1-Input'!$B$26+1,('1-Input'!$B$23+0)*'1-Input'!$B$27,'1-Input'!$B$23+0))</f>
        <v>15535</v>
      </c>
      <c r="D38" s="10">
        <f t="shared" si="1"/>
        <v>0</v>
      </c>
      <c r="E38" s="10">
        <f>MAX(0,(E5-C38-D38))/(1-'P-Parametri'!$B$31*MAX(0,IF(F37&lt;=0,0,(F37-G37)/F37)))</f>
        <v>11765.782440643263</v>
      </c>
      <c r="F38" s="10">
        <f>((F37-E38+MAX(0,-(E5-C38-D38)))*(1+B38))*(1-'P-Parametri'!$B$32)</f>
        <v>193378.28033715699</v>
      </c>
      <c r="G38" s="10">
        <f>IF(F37&lt;=0,G37,G37*(1-E38/F37))+MAX(0,-(E5-C38-D38))</f>
        <v>116541.96875935467</v>
      </c>
      <c r="H38" s="10">
        <f>MAX(0,(H5-C38-D38))/(1-'P-Parametri'!$B$31*MAX(0,IF(I37&lt;=0,0,(I37-J37)/I37)))</f>
        <v>16610.188840718813</v>
      </c>
      <c r="I38" s="10">
        <f>((I37-H38+MAX(0,-(H5-C38-D38)))*(1+B38))*(1-'P-Parametri'!$B$32)</f>
        <v>26343.333122553642</v>
      </c>
      <c r="J38" s="10">
        <f>IF(I37&lt;=0,J37,J37*(1-H38/I37))+MAX(0,-(H5-C38-D38))</f>
        <v>15876.156828125484</v>
      </c>
      <c r="K38" s="10">
        <f>MAX(0,(K5-C38-D38))/(1-'P-Parametri'!$B$31*MAX(0,IF(L37&lt;=0,0,(L37-M37)/L37)))</f>
        <v>13389.116860047892</v>
      </c>
      <c r="L38" s="10">
        <f>((L37-K38+MAX(0,-(K5-C38-D38)))*(1+B38))*(1-'P-Parametri'!$B$32)</f>
        <v>137405.77170272992</v>
      </c>
      <c r="M38" s="10">
        <f>IF(L37&lt;=0,M37,M37*(1-K38/L37))+MAX(0,-(K5-C38-D38))</f>
        <v>82809.398890169134</v>
      </c>
      <c r="N38" s="10">
        <f>MAX(0,(N5-C38-D38))/(1-'P-Parametri'!$B$31*MAX(0,IF(O37&lt;=0,0,(O37-P37)/O37)))</f>
        <v>13256.539514375499</v>
      </c>
      <c r="O38" s="10">
        <f>((O37-N38+MAX(0,-(N5-C38-D38)))*(1+B38))*(1-'P-Parametri'!$B$32)</f>
        <v>141977.03350601223</v>
      </c>
      <c r="P38" s="10">
        <f>IF(O37&lt;=0,P37,P37*(1-N38/O37))+MAX(0,-(N5-C38-D38))</f>
        <v>85564.3300506909</v>
      </c>
      <c r="Q38" s="10">
        <f>MAX(0,(Q5-C38-D38))/(1-'P-Parametri'!$B$31*MAX(0,IF(R37&lt;=0,0,(R37-S37)/R37)))</f>
        <v>13271.042489466656</v>
      </c>
      <c r="R38" s="10">
        <f>((R37-Q38+MAX(0,-(Q5-C38-D38)))*(1+B38))*(1-'P-Parametri'!$B$32)</f>
        <v>141476.97148009151</v>
      </c>
      <c r="S38" s="10">
        <f>IF(R37&lt;=0,S37,S37*(1-Q38/R37))+MAX(0,-(Q5-C38-D38))</f>
        <v>85262.961081533693</v>
      </c>
      <c r="T38" s="10">
        <f>MAX(0,(T5-C38-D38))/(1-'P-Parametri'!$B$31*MAX(0,IF(U37&lt;=0,0,(U37-V37)/U37)))</f>
        <v>13271.042489466656</v>
      </c>
      <c r="U38" s="10">
        <f>((U37-T38+MAX(0,-(T5-C38-D38)))*(1+B38))*(1-'P-Parametri'!$B$32)</f>
        <v>141476.97148009151</v>
      </c>
      <c r="V38" s="10">
        <f>IF(U37&lt;=0,V37,V37*(1-T38/U37))+MAX(0,-(T5-C38-D38))</f>
        <v>85262.961081533693</v>
      </c>
    </row>
    <row r="39" spans="1:22">
      <c r="A39" s="9">
        <f t="shared" si="0"/>
        <v>32</v>
      </c>
      <c r="B39" s="12">
        <f>IF($A39='P-Parametri'!$B$47,'P-Parametri'!$B$34,IF($A39='P-Parametri'!$B$48,'P-Parametri'!$C$34,'P-Parametri'!$B$50))</f>
        <v>0.01</v>
      </c>
      <c r="C39" s="10">
        <f>IF($A39&lt;='1-Input'!$B$26,0,IF($A39='1-Input'!$B$26+1,('1-Input'!$B$23+0)*'1-Input'!$B$27,'1-Input'!$B$23+0))</f>
        <v>15535</v>
      </c>
      <c r="D39" s="10">
        <f t="shared" si="1"/>
        <v>0</v>
      </c>
      <c r="E39" s="10">
        <f>MAX(0,(E5-C39-D39))/(1-'P-Parametri'!$B$31*MAX(0,IF(F38&lt;=0,0,(F38-G38)/F38)))</f>
        <v>11782.189403997816</v>
      </c>
      <c r="F39" s="10">
        <f>((F38-E39+MAX(0,-(E5-C39-D39)))*(1+B39))*(1-'P-Parametri'!$B$32)</f>
        <v>183045.22773880578</v>
      </c>
      <c r="G39" s="10">
        <f>IF(F38&lt;=0,G38,G38*(1-E39/F38))+MAX(0,-(E5-C39-D39))</f>
        <v>109441.27706304076</v>
      </c>
      <c r="H39" s="10">
        <f>MAX(0,(H5-C39-D39))/(1-'P-Parametri'!$B$31*MAX(0,IF(I38&lt;=0,0,(I38-J38)/I38)))</f>
        <v>16633.351155762182</v>
      </c>
      <c r="I39" s="10">
        <f>((I38-H39+MAX(0,-(H5-C39-D39)))*(1+B39))*(1-'P-Parametri'!$B$32)</f>
        <v>9787.4676228864555</v>
      </c>
      <c r="J39" s="10">
        <f>IF(I38&lt;=0,J38,J38*(1-H39/I38))+MAX(0,-(H5-C39-D39))</f>
        <v>5851.8485791409239</v>
      </c>
      <c r="K39" s="10">
        <f>MAX(0,(K5-C39-D39))/(1-'P-Parametri'!$B$31*MAX(0,IF(L38&lt;=0,0,(L38-M38)/L38)))</f>
        <v>13407.787505266846</v>
      </c>
      <c r="L39" s="10">
        <f>((L38-K39+MAX(0,-(K5-C39-D39)))*(1+B39))*(1-'P-Parametri'!$B$32)</f>
        <v>124987.48811135885</v>
      </c>
      <c r="M39" s="10">
        <f>IF(L38&lt;=0,M38,M38*(1-K39/L38))+MAX(0,-(K5-C39-D39))</f>
        <v>74729.019077883495</v>
      </c>
      <c r="N39" s="10">
        <f>MAX(0,(N5-C39-D39))/(1-'P-Parametri'!$B$31*MAX(0,IF(O38&lt;=0,0,(O38-P38)/O38)))</f>
        <v>13275.025285221409</v>
      </c>
      <c r="O39" s="10">
        <f>((O38-N39+MAX(0,-(N5-C39-D39)))*(1+B39))*(1-'P-Parametri'!$B$32)</f>
        <v>129729.05024639274</v>
      </c>
      <c r="P39" s="10">
        <f>IF(O38&lt;=0,P38,P38*(1-N39/O38))+MAX(0,-(N5-C39-D39))</f>
        <v>77563.961139701845</v>
      </c>
      <c r="Q39" s="10">
        <f>MAX(0,(Q5-C39-D39))/(1-'P-Parametri'!$B$31*MAX(0,IF(R38&lt;=0,0,(R38-S38)/R38)))</f>
        <v>13289.548484193301</v>
      </c>
      <c r="R39" s="10">
        <f>((R38-Q39+MAX(0,-(Q5-C39-D39)))*(1+B39))*(1-'P-Parametri'!$B$32)</f>
        <v>129210.35863140547</v>
      </c>
      <c r="S39" s="10">
        <f>IF(R38&lt;=0,S38,S38*(1-Q39/R38))+MAX(0,-(Q5-C39-D39))</f>
        <v>77253.839573314399</v>
      </c>
      <c r="T39" s="10">
        <f>MAX(0,(T5-C39-D39))/(1-'P-Parametri'!$B$31*MAX(0,IF(U38&lt;=0,0,(U38-V38)/U38)))</f>
        <v>13289.548484193301</v>
      </c>
      <c r="U39" s="10">
        <f>((U38-T39+MAX(0,-(T5-C39-D39)))*(1+B39))*(1-'P-Parametri'!$B$32)</f>
        <v>129210.35863140547</v>
      </c>
      <c r="V39" s="10">
        <f>IF(U38&lt;=0,V38,V38*(1-T39/U38))+MAX(0,-(T5-C39-D39))</f>
        <v>77253.839573314399</v>
      </c>
    </row>
    <row r="40" spans="1:22">
      <c r="A40" s="9">
        <f t="shared" si="0"/>
        <v>33</v>
      </c>
      <c r="B40" s="12">
        <f>IF($A40='P-Parametri'!$B$47,'P-Parametri'!$B$34,IF($A40='P-Parametri'!$B$48,'P-Parametri'!$C$34,'P-Parametri'!$B$50))</f>
        <v>0.01</v>
      </c>
      <c r="C40" s="10">
        <f>IF($A40&lt;='1-Input'!$B$26,0,IF($A40='1-Input'!$B$26+1,('1-Input'!$B$23+0)*'1-Input'!$B$27,'1-Input'!$B$23+0))</f>
        <v>15535</v>
      </c>
      <c r="D40" s="10">
        <f t="shared" si="1"/>
        <v>0</v>
      </c>
      <c r="E40" s="10">
        <f>MAX(0,(E5-C40-D40))/(1-'P-Parametri'!$B$31*MAX(0,IF(F39&lt;=0,0,(F39-G39)/F39)))</f>
        <v>11798.511754852167</v>
      </c>
      <c r="F40" s="10">
        <f>((F39-E40+MAX(0,-(E5-C40-D40)))*(1+B40))*(1-'P-Parametri'!$B$32)</f>
        <v>172613.2647775056</v>
      </c>
      <c r="G40" s="10">
        <f>IF(F39&lt;=0,G39,G39*(1-E40/F39))+MAX(0,-(E5-C40-D40))</f>
        <v>102387.04128838924</v>
      </c>
      <c r="H40" s="10">
        <f>MAX(0,(H5-C40-D40))/(1-'P-Parametri'!$B$31*MAX(0,IF(I39&lt;=0,0,(I39-J39)/I39)))</f>
        <v>16656.394020219599</v>
      </c>
      <c r="I40" s="10">
        <f>((I39-H40+MAX(0,-(H5-C40-D40)))*(1+B40))*(1-'P-Parametri'!$B$32)</f>
        <v>-6923.7404299838618</v>
      </c>
      <c r="J40" s="10">
        <f>IF(I39&lt;=0,J39,J39*(1-H40/I39))+MAX(0,-(H5-C40-D40))</f>
        <v>-4106.8761325417527</v>
      </c>
      <c r="K40" s="10">
        <f>MAX(0,(K5-C40-D40))/(1-'P-Parametri'!$B$31*MAX(0,IF(L39&lt;=0,0,(L39-M39)/L39)))</f>
        <v>13426.361863931228</v>
      </c>
      <c r="L40" s="10">
        <f>((L39-K40+MAX(0,-(K5-C40-D40)))*(1+B40))*(1-'P-Parametri'!$B$32)</f>
        <v>112451.3840348821</v>
      </c>
      <c r="M40" s="10">
        <f>IF(L39&lt;=0,M39,M39*(1-K40/L39))+MAX(0,-(K5-C40-D40))</f>
        <v>66701.504747950326</v>
      </c>
      <c r="N40" s="10">
        <f>MAX(0,(N5-C40-D40))/(1-'P-Parametri'!$B$31*MAX(0,IF(O39&lt;=0,0,(O39-P39)/O39)))</f>
        <v>13293.41572293006</v>
      </c>
      <c r="O40" s="10">
        <f>((O39-N40+MAX(0,-(N5-C40-D40)))*(1+B40))*(1-'P-Parametri'!$B$32)</f>
        <v>117364.79088695991</v>
      </c>
      <c r="P40" s="10">
        <f>IF(O39&lt;=0,P39,P39*(1-N40/O39))+MAX(0,-(N5-C40-D40))</f>
        <v>69615.934243729731</v>
      </c>
      <c r="Q40" s="10">
        <f>MAX(0,(Q5-C40-D40))/(1-'P-Parametri'!$B$31*MAX(0,IF(R39&lt;=0,0,(R39-S39)/R39)))</f>
        <v>13307.959041485929</v>
      </c>
      <c r="R40" s="10">
        <f>((R39-Q40+MAX(0,-(Q5-C40-D40)))*(1+B40))*(1-'P-Parametri'!$B$32)</f>
        <v>116827.30073864711</v>
      </c>
      <c r="S40" s="10">
        <f>IF(R39&lt;=0,S39,S39*(1-Q40/R39))+MAX(0,-(Q5-C40-D40))</f>
        <v>69297.117343543345</v>
      </c>
      <c r="T40" s="10">
        <f>MAX(0,(T5-C40-D40))/(1-'P-Parametri'!$B$31*MAX(0,IF(U39&lt;=0,0,(U39-V39)/U39)))</f>
        <v>13307.959041485929</v>
      </c>
      <c r="U40" s="10">
        <f>((U39-T40+MAX(0,-(T5-C40-D40)))*(1+B40))*(1-'P-Parametri'!$B$32)</f>
        <v>116827.30073864711</v>
      </c>
      <c r="V40" s="10">
        <f>IF(U39&lt;=0,V39,V39*(1-T40/U39))+MAX(0,-(T5-C40-D40))</f>
        <v>69297.117343543345</v>
      </c>
    </row>
    <row r="41" spans="1:22">
      <c r="A41" s="9">
        <f t="shared" si="0"/>
        <v>34</v>
      </c>
      <c r="B41" s="12">
        <f>IF($A41='P-Parametri'!$B$47,'P-Parametri'!$B$34,IF($A41='P-Parametri'!$B$48,'P-Parametri'!$C$34,'P-Parametri'!$B$50))</f>
        <v>0.01</v>
      </c>
      <c r="C41" s="10">
        <f>IF($A41&lt;='1-Input'!$B$26,0,IF($A41='1-Input'!$B$26+1,('1-Input'!$B$23+0)*'1-Input'!$B$27,'1-Input'!$B$23+0))</f>
        <v>15535</v>
      </c>
      <c r="D41" s="10">
        <f t="shared" si="1"/>
        <v>0</v>
      </c>
      <c r="E41" s="10">
        <f>MAX(0,(E5-C41-D41))/(1-'P-Parametri'!$B$31*MAX(0,IF(F40&lt;=0,0,(F40-G40)/F40)))</f>
        <v>11814.749634451749</v>
      </c>
      <c r="F41" s="10">
        <f>((F40-E41+MAX(0,-(E5-C41-D41)))*(1+B41))*(1-'P-Parametri'!$B$32)</f>
        <v>162081.6872938954</v>
      </c>
      <c r="G41" s="10">
        <f>IF(F40&lt;=0,G40,G40*(1-E41/F40))+MAX(0,-(E5-C41-D41))</f>
        <v>95379.021017213454</v>
      </c>
      <c r="H41" s="10">
        <f>MAX(0,(H5-C41-D41))/(1-'P-Parametri'!$B$31*MAX(0,IF(I40&lt;=0,0,(I40-J40)/I40)))</f>
        <v>14915</v>
      </c>
      <c r="I41" s="10">
        <f>((I40-H41+MAX(0,-(H5-C41-D41)))*(1+B41))*(1-'P-Parametri'!$B$32)</f>
        <v>-22013.013578615133</v>
      </c>
      <c r="J41" s="10">
        <f>IF(I40&lt;=0,J40,J40*(1-H41/I40))+MAX(0,-(H5-C41-D41))</f>
        <v>-4106.8761325417527</v>
      </c>
      <c r="K41" s="10">
        <f>MAX(0,(K5-C41-D41))/(1-'P-Parametri'!$B$31*MAX(0,IF(L40&lt;=0,0,(L40-M40)/L40)))</f>
        <v>13444.84009677422</v>
      </c>
      <c r="L41" s="10">
        <f>((L40-K41+MAX(0,-(K5-C41-D41)))*(1+B41))*(1-'P-Parametri'!$B$32)</f>
        <v>99796.616158733988</v>
      </c>
      <c r="M41" s="10">
        <f>IF(L40&lt;=0,M40,M40*(1-K41/L40))+MAX(0,-(K5-C41-D41))</f>
        <v>58726.582311493374</v>
      </c>
      <c r="N41" s="10">
        <f>MAX(0,(N5-C41-D41))/(1-'P-Parametri'!$B$31*MAX(0,IF(O40&lt;=0,0,(O40-P40)/O40)))</f>
        <v>13311.710986643076</v>
      </c>
      <c r="O41" s="10">
        <f>((O40-N41+MAX(0,-(N5-C41-D41)))*(1+B41))*(1-'P-Parametri'!$B$32)</f>
        <v>104883.42347792137</v>
      </c>
      <c r="P41" s="10">
        <f>IF(O40&lt;=0,P40,P40*(1-N41/O40))+MAX(0,-(N5-C41-D41))</f>
        <v>61719.978482940794</v>
      </c>
      <c r="Q41" s="10">
        <f>MAX(0,(Q5-C41-D41))/(1-'P-Parametri'!$B$31*MAX(0,IF(R40&lt;=0,0,(R40-S40)/R40)))</f>
        <v>13326.274320660266</v>
      </c>
      <c r="R41" s="10">
        <f>((R40-Q41+MAX(0,-(Q5-C41-D41)))*(1+B41))*(1-'P-Parametri'!$B$32)</f>
        <v>104326.96460880239</v>
      </c>
      <c r="S41" s="10">
        <f>IF(R40&lt;=0,S40,S40*(1-Q41/R40))+MAX(0,-(Q5-C41-D41))</f>
        <v>61392.523216037727</v>
      </c>
      <c r="T41" s="10">
        <f>MAX(0,(T5-C41-D41))/(1-'P-Parametri'!$B$31*MAX(0,IF(U40&lt;=0,0,(U40-V40)/U40)))</f>
        <v>13326.274320660266</v>
      </c>
      <c r="U41" s="10">
        <f>((U40-T41+MAX(0,-(T5-C41-D41)))*(1+B41))*(1-'P-Parametri'!$B$32)</f>
        <v>104326.96460880239</v>
      </c>
      <c r="V41" s="10">
        <f>IF(U40&lt;=0,V40,V40*(1-T41/U40))+MAX(0,-(T5-C41-D41))</f>
        <v>61392.523216037727</v>
      </c>
    </row>
    <row r="42" spans="1:22">
      <c r="A42" s="9">
        <f t="shared" si="0"/>
        <v>35</v>
      </c>
      <c r="B42" s="12">
        <f>IF($A42='P-Parametri'!$B$47,'P-Parametri'!$B$34,IF($A42='P-Parametri'!$B$48,'P-Parametri'!$C$34,'P-Parametri'!$B$50))</f>
        <v>0.01</v>
      </c>
      <c r="C42" s="10">
        <f>IF($A42&lt;='1-Input'!$B$26,0,IF($A42='1-Input'!$B$26+1,('1-Input'!$B$23+0)*'1-Input'!$B$27,'1-Input'!$B$23+0))</f>
        <v>15535</v>
      </c>
      <c r="D42" s="10">
        <f t="shared" si="1"/>
        <v>0</v>
      </c>
      <c r="E42" s="10">
        <f>MAX(0,(E5-C42-D42))/(1-'P-Parametri'!$B$31*MAX(0,IF(F41&lt;=0,0,(F41-G41)/F41)))</f>
        <v>11830.903187892716</v>
      </c>
      <c r="F42" s="10">
        <f>((F41-E42+MAX(0,-(E5-C42-D42)))*(1+B42))*(1-'P-Parametri'!$B$32)</f>
        <v>151449.78536316857</v>
      </c>
      <c r="G42" s="10">
        <f>IF(F41&lt;=0,G41,G41*(1-E42/F41))+MAX(0,-(E5-C42-D42))</f>
        <v>88416.976244292717</v>
      </c>
      <c r="H42" s="10">
        <f>MAX(0,(H5-C42-D42))/(1-'P-Parametri'!$B$31*MAX(0,IF(I41&lt;=0,0,(I41-J41)/I41)))</f>
        <v>14915</v>
      </c>
      <c r="I42" s="10">
        <f>((I41-H42+MAX(0,-(H5-C42-D42)))*(1+B42))*(1-'P-Parametri'!$B$32)</f>
        <v>-37222.699126972489</v>
      </c>
      <c r="J42" s="10">
        <f>IF(I41&lt;=0,J41,J41*(1-H42/I41))+MAX(0,-(H5-C42-D42))</f>
        <v>-4106.8761325417527</v>
      </c>
      <c r="K42" s="10">
        <f>MAX(0,(K5-C42-D42))/(1-'P-Parametri'!$B$31*MAX(0,IF(L41&lt;=0,0,(L41-M41)/L41)))</f>
        <v>13463.222368911007</v>
      </c>
      <c r="L42" s="10">
        <f>((L41-K42+MAX(0,-(K5-C42-D42)))*(1+B42))*(1-'P-Parametri'!$B$32)</f>
        <v>87022.334272265769</v>
      </c>
      <c r="M42" s="10">
        <f>IF(L41&lt;=0,M41,M41*(1-K42/L41))+MAX(0,-(K5-C42-D42))</f>
        <v>50803.978649579578</v>
      </c>
      <c r="N42" s="10">
        <f>MAX(0,(N5-C42-D42))/(1-'P-Parametri'!$B$31*MAX(0,IF(O41&lt;=0,0,(O41-P41)/O41)))</f>
        <v>13329.911239840691</v>
      </c>
      <c r="O42" s="10">
        <f>((O41-N42+MAX(0,-(N5-C42-D42)))*(1+B42))*(1-'P-Parametri'!$B$32)</f>
        <v>92284.109265740568</v>
      </c>
      <c r="P42" s="10">
        <f>IF(O41&lt;=0,P41,P41*(1-N42/O41))+MAX(0,-(N5-C42-D42))</f>
        <v>53875.823442791232</v>
      </c>
      <c r="Q42" s="10">
        <f>MAX(0,(Q5-C42-D42))/(1-'P-Parametri'!$B$31*MAX(0,IF(R41&lt;=0,0,(R41-S41)/R41)))</f>
        <v>13344.4944853754</v>
      </c>
      <c r="R42" s="10">
        <f>((R41-Q42+MAX(0,-(Q5-C42-D42)))*(1+B42))*(1-'P-Parametri'!$B$32)</f>
        <v>91708.510235011941</v>
      </c>
      <c r="S42" s="10">
        <f>IF(R41&lt;=0,S41,S41*(1-Q42/R41))+MAX(0,-(Q5-C42-D42))</f>
        <v>53539.786480413641</v>
      </c>
      <c r="T42" s="10">
        <f>MAX(0,(T5-C42-D42))/(1-'P-Parametri'!$B$31*MAX(0,IF(U41&lt;=0,0,(U41-V41)/U41)))</f>
        <v>13344.4944853754</v>
      </c>
      <c r="U42" s="10">
        <f>((U41-T42+MAX(0,-(T5-C42-D42)))*(1+B42))*(1-'P-Parametri'!$B$32)</f>
        <v>91708.510235011941</v>
      </c>
      <c r="V42" s="10">
        <f>IF(U41&lt;=0,V41,V41*(1-T42/U41))+MAX(0,-(T5-C42-D42))</f>
        <v>53539.786480413641</v>
      </c>
    </row>
    <row r="43" spans="1:22">
      <c r="A43" s="9">
        <f t="shared" si="0"/>
        <v>36</v>
      </c>
      <c r="B43" s="12">
        <f>IF($A43='P-Parametri'!$B$47,'P-Parametri'!$B$34,IF($A43='P-Parametri'!$B$48,'P-Parametri'!$C$34,'P-Parametri'!$B$50))</f>
        <v>0.01</v>
      </c>
      <c r="C43" s="10">
        <f>IF($A43&lt;='1-Input'!$B$26,0,IF($A43='1-Input'!$B$26+1,('1-Input'!$B$23+0)*'1-Input'!$B$27,'1-Input'!$B$23+0))</f>
        <v>15535</v>
      </c>
      <c r="D43" s="10">
        <f t="shared" si="1"/>
        <v>0</v>
      </c>
      <c r="E43" s="10">
        <f>MAX(0,(E5-C43-D43))/(1-'P-Parametri'!$B$31*MAX(0,IF(F42&lt;=0,0,(F42-G42)/F42)))</f>
        <v>11846.972564067773</v>
      </c>
      <c r="F43" s="10">
        <f>((F42-E43+MAX(0,-(E5-C43-D43)))*(1+B43))*(1-'P-Parametri'!$B$32)</f>
        <v>140716.84324523763</v>
      </c>
      <c r="G43" s="10">
        <f>IF(F42&lt;=0,G42,G42*(1-E43/F42))+MAX(0,-(E5-C43-D43))</f>
        <v>81500.667388177928</v>
      </c>
      <c r="H43" s="10">
        <f>MAX(0,(H5-C43-D43))/(1-'P-Parametri'!$B$31*MAX(0,IF(I42&lt;=0,0,(I42-J42)/I42)))</f>
        <v>14915</v>
      </c>
      <c r="I43" s="10">
        <f>((I42-H43+MAX(0,-(H5-C43-D43)))*(1+B43))*(1-'P-Parametri'!$B$32)</f>
        <v>-52553.757966005731</v>
      </c>
      <c r="J43" s="10">
        <f>IF(I42&lt;=0,J42,J42*(1-H43/I42))+MAX(0,-(H5-C43-D43))</f>
        <v>-4106.8761325417527</v>
      </c>
      <c r="K43" s="10">
        <f>MAX(0,(K5-C43-D43))/(1-'P-Parametri'!$B$31*MAX(0,IF(L42&lt;=0,0,(L42-M42)/L42)))</f>
        <v>13481.508849777141</v>
      </c>
      <c r="L43" s="10">
        <f>((L42-K43+MAX(0,-(K5-C43-D43)))*(1+B43))*(1-'P-Parametri'!$B$32)</f>
        <v>74127.681209360089</v>
      </c>
      <c r="M43" s="10">
        <f>IF(L42&lt;=0,M42,M42*(1-K43/L42))+MAX(0,-(K5-C43-D43))</f>
        <v>42933.421125515553</v>
      </c>
      <c r="N43" s="10">
        <f>MAX(0,(N5-C43-D43))/(1-'P-Parametri'!$B$31*MAX(0,IF(O42&lt;=0,0,(O42-P42)/O42)))</f>
        <v>13348.016650280726</v>
      </c>
      <c r="O43" s="10">
        <f>((O42-N43+MAX(0,-(N5-C43-D43)))*(1+B43))*(1-'P-Parametri'!$B$32)</f>
        <v>79566.002634531207</v>
      </c>
      <c r="P43" s="10">
        <f>IF(O42&lt;=0,P42,P42*(1-N43/O42))+MAX(0,-(N5-C43-D43))</f>
        <v>46083.199186201775</v>
      </c>
      <c r="Q43" s="10">
        <f>MAX(0,(Q5-C43-D43))/(1-'P-Parametri'!$B$31*MAX(0,IF(R42&lt;=0,0,(R42-S42)/R42)))</f>
        <v>13362.619703572684</v>
      </c>
      <c r="R43" s="10">
        <f>((R42-Q43+MAX(0,-(Q5-C43-D43)))*(1+B43))*(1-'P-Parametri'!$B$32)</f>
        <v>78971.090737880135</v>
      </c>
      <c r="S43" s="10">
        <f>IF(R42&lt;=0,S42,S42*(1-Q43/R42))+MAX(0,-(Q5-C43-D43))</f>
        <v>45738.636904274128</v>
      </c>
      <c r="T43" s="10">
        <f>MAX(0,(T5-C43-D43))/(1-'P-Parametri'!$B$31*MAX(0,IF(U42&lt;=0,0,(U42-V42)/U42)))</f>
        <v>13362.619703572684</v>
      </c>
      <c r="U43" s="10">
        <f>((U42-T43+MAX(0,-(T5-C43-D43)))*(1+B43))*(1-'P-Parametri'!$B$32)</f>
        <v>78971.090737880135</v>
      </c>
      <c r="V43" s="10">
        <f>IF(U42&lt;=0,V42,V42*(1-T43/U42))+MAX(0,-(T5-C43-D43))</f>
        <v>45738.636904274128</v>
      </c>
    </row>
    <row r="44" spans="1:22">
      <c r="A44" s="9">
        <f t="shared" si="0"/>
        <v>37</v>
      </c>
      <c r="B44" s="12">
        <f>IF($A44='P-Parametri'!$B$47,'P-Parametri'!$B$34,IF($A44='P-Parametri'!$B$48,'P-Parametri'!$C$34,'P-Parametri'!$B$50))</f>
        <v>0.01</v>
      </c>
      <c r="C44" s="10">
        <f>IF($A44&lt;='1-Input'!$B$26,0,IF($A44='1-Input'!$B$26+1,('1-Input'!$B$23+0)*'1-Input'!$B$27,'1-Input'!$B$23+0))</f>
        <v>15535</v>
      </c>
      <c r="D44" s="10">
        <f t="shared" si="1"/>
        <v>0</v>
      </c>
      <c r="E44" s="10">
        <f>MAX(0,(E5-C44-D44))/(1-'P-Parametri'!$B$31*MAX(0,IF(F43&lt;=0,0,(F43-G43)/F43)))</f>
        <v>11862.957915612107</v>
      </c>
      <c r="F44" s="10">
        <f>((F43-E44+MAX(0,-(E5-C44-D44)))*(1+B44))*(1-'P-Parametri'!$B$32)</f>
        <v>129882.13933455593</v>
      </c>
      <c r="G44" s="10">
        <f>IF(F43&lt;=0,G43,G43*(1-E44/F43))+MAX(0,-(E5-C44-D44))</f>
        <v>74629.855301843156</v>
      </c>
      <c r="H44" s="10">
        <f>MAX(0,(H5-C44-D44))/(1-'P-Parametri'!$B$31*MAX(0,IF(I43&lt;=0,0,(I43-J43)/I43)))</f>
        <v>14915</v>
      </c>
      <c r="I44" s="10">
        <f>((I43-H44+MAX(0,-(H5-C44-D44)))*(1+B44))*(1-'P-Parametri'!$B$32)</f>
        <v>-68007.158654574465</v>
      </c>
      <c r="J44" s="10">
        <f>IF(I43&lt;=0,J43,J43*(1-H44/I43))+MAX(0,-(H5-C44-D44))</f>
        <v>-4106.8761325417527</v>
      </c>
      <c r="K44" s="10">
        <f>MAX(0,(K5-C44-D44))/(1-'P-Parametri'!$B$31*MAX(0,IF(L43&lt;=0,0,(L43-M43)/L43)))</f>
        <v>13499.699713067004</v>
      </c>
      <c r="L44" s="10">
        <f>((L43-K44+MAX(0,-(K5-C44-D44)))*(1+B44))*(1-'P-Parametri'!$B$32)</f>
        <v>61111.792788633502</v>
      </c>
      <c r="M44" s="10">
        <f>IF(L43&lt;=0,M43,M43*(1-K44/L43))+MAX(0,-(K5-C44-D44))</f>
        <v>35114.637596968831</v>
      </c>
      <c r="N44" s="10">
        <f>MAX(0,(N5-C44-D44))/(1-'P-Parametri'!$B$31*MAX(0,IF(O43&lt;=0,0,(O43-P43)/O43)))</f>
        <v>13366.027389937666</v>
      </c>
      <c r="O44" s="10">
        <f>((O43-N44+MAX(0,-(N5-C44-D44)))*(1+B44))*(1-'P-Parametri'!$B$32)</f>
        <v>66728.2510470454</v>
      </c>
      <c r="P44" s="10">
        <f>IF(O43&lt;=0,P43,P43*(1-N44/O43))+MAX(0,-(N5-C44-D44))</f>
        <v>38341.836265558988</v>
      </c>
      <c r="Q44" s="10">
        <f>MAX(0,(Q5-C44-D44))/(1-'P-Parametri'!$B$31*MAX(0,IF(R43&lt;=0,0,(R43-S43)/R43)))</f>
        <v>13380.650147414739</v>
      </c>
      <c r="R44" s="10">
        <f>((R43-Q44+MAX(0,-(Q5-C44-D44)))*(1+B44))*(1-'P-Parametri'!$B$32)</f>
        <v>66113.852306377317</v>
      </c>
      <c r="S44" s="10">
        <f>IF(R43&lt;=0,S43,S43*(1-Q44/R43))+MAX(0,-(Q5-C44-D44))</f>
        <v>37988.804745223548</v>
      </c>
      <c r="T44" s="10">
        <f>MAX(0,(T5-C44-D44))/(1-'P-Parametri'!$B$31*MAX(0,IF(U43&lt;=0,0,(U43-V43)/U43)))</f>
        <v>13380.650147414739</v>
      </c>
      <c r="U44" s="10">
        <f>((U43-T44+MAX(0,-(T5-C44-D44)))*(1+B44))*(1-'P-Parametri'!$B$32)</f>
        <v>66113.852306377317</v>
      </c>
      <c r="V44" s="10">
        <f>IF(U43&lt;=0,V43,V43*(1-T44/U43))+MAX(0,-(T5-C44-D44))</f>
        <v>37988.804745223548</v>
      </c>
    </row>
    <row r="45" spans="1:22">
      <c r="A45" s="9">
        <f t="shared" si="0"/>
        <v>38</v>
      </c>
      <c r="B45" s="12">
        <f>IF($A45='P-Parametri'!$B$47,'P-Parametri'!$B$34,IF($A45='P-Parametri'!$B$48,'P-Parametri'!$C$34,'P-Parametri'!$B$50))</f>
        <v>0.01</v>
      </c>
      <c r="C45" s="10">
        <f>IF($A45&lt;='1-Input'!$B$26,0,IF($A45='1-Input'!$B$26+1,('1-Input'!$B$23+0)*'1-Input'!$B$27,'1-Input'!$B$23+0))</f>
        <v>15535</v>
      </c>
      <c r="D45" s="10">
        <f t="shared" si="1"/>
        <v>0</v>
      </c>
      <c r="E45" s="10">
        <f>MAX(0,(E5-C45-D45))/(1-'P-Parametri'!$B$31*MAX(0,IF(F44&lt;=0,0,(F44-G44)/F44)))</f>
        <v>11878.859398849372</v>
      </c>
      <c r="F45" s="10">
        <f>((F44-E45+MAX(0,-(E5-C45-D45)))*(1+B45))*(1-'P-Parametri'!$B$32)</f>
        <v>118944.94610959351</v>
      </c>
      <c r="G45" s="10">
        <f>IF(F44&lt;=0,G44,G44*(1-E45/F44))+MAX(0,-(E5-C45-D45))</f>
        <v>67804.301283183682</v>
      </c>
      <c r="H45" s="10">
        <f>MAX(0,(H5-C45-D45))/(1-'P-Parametri'!$B$31*MAX(0,IF(I44&lt;=0,0,(I44-J44)/I44)))</f>
        <v>14915</v>
      </c>
      <c r="I45" s="10">
        <f>((I44-H45+MAX(0,-(H5-C45-D45)))*(1+B45))*(1-'P-Parametri'!$B$32)</f>
        <v>-83583.877480637966</v>
      </c>
      <c r="J45" s="10">
        <f>IF(I44&lt;=0,J44,J44*(1-H45/I44))+MAX(0,-(H5-C45-D45))</f>
        <v>-4106.8761325417527</v>
      </c>
      <c r="K45" s="10">
        <f>MAX(0,(K5-C45-D45))/(1-'P-Parametri'!$B$31*MAX(0,IF(L44&lt;=0,0,(L44-M44)/L44)))</f>
        <v>13517.795136672357</v>
      </c>
      <c r="L45" s="10">
        <f>((L44-K45+MAX(0,-(K5-C45-D45)))*(1+B45))*(1-'P-Parametri'!$B$32)</f>
        <v>47973.7977532238</v>
      </c>
      <c r="M45" s="10">
        <f>IF(L44&lt;=0,M44,M44*(1-K45/L44))+MAX(0,-(K5-C45-D45))</f>
        <v>27347.356427914267</v>
      </c>
      <c r="N45" s="10">
        <f>MAX(0,(N5-C45-D45))/(1-'P-Parametri'!$B$31*MAX(0,IF(O44&lt;=0,0,(O44-P44)/O44)))</f>
        <v>13383.94363494181</v>
      </c>
      <c r="O45" s="10">
        <f>((O44-N45+MAX(0,-(N5-C45-D45)))*(1+B45))*(1-'P-Parametri'!$B$32)</f>
        <v>53769.994985252175</v>
      </c>
      <c r="P45" s="10">
        <f>IF(O44&lt;=0,P44,P44*(1-N45/O44))+MAX(0,-(N5-C45-D45))</f>
        <v>30651.465734543381</v>
      </c>
      <c r="Q45" s="10">
        <f>MAX(0,(Q5-C45-D45))/(1-'P-Parametri'!$B$31*MAX(0,IF(R44&lt;=0,0,(R44-S44)/R44)))</f>
        <v>13398.585993224564</v>
      </c>
      <c r="R45" s="10">
        <f>((R44-Q45+MAX(0,-(Q5-C45-D45)))*(1+B45))*(1-'P-Parametri'!$B$32)</f>
        <v>53135.934138331708</v>
      </c>
      <c r="S45" s="10">
        <f>IF(R44&lt;=0,S44,S44*(1-Q45/R44))+MAX(0,-(Q5-C45-D45))</f>
        <v>30290.020762708624</v>
      </c>
      <c r="T45" s="10">
        <f>MAX(0,(T5-C45-D45))/(1-'P-Parametri'!$B$31*MAX(0,IF(U44&lt;=0,0,(U44-V44)/U44)))</f>
        <v>13398.585993224564</v>
      </c>
      <c r="U45" s="10">
        <f>((U44-T45+MAX(0,-(T5-C45-D45)))*(1+B45))*(1-'P-Parametri'!$B$32)</f>
        <v>53135.934138331708</v>
      </c>
      <c r="V45" s="10">
        <f>IF(U44&lt;=0,V44,V44*(1-T45/U44))+MAX(0,-(T5-C45-D45))</f>
        <v>30290.020762708624</v>
      </c>
    </row>
    <row r="46" spans="1:22">
      <c r="A46" s="9">
        <f t="shared" si="0"/>
        <v>39</v>
      </c>
      <c r="B46" s="12">
        <f>IF($A46='P-Parametri'!$B$47,'P-Parametri'!$B$34,IF($A46='P-Parametri'!$B$48,'P-Parametri'!$C$34,'P-Parametri'!$B$50))</f>
        <v>0.01</v>
      </c>
      <c r="C46" s="10">
        <f>IF($A46&lt;='1-Input'!$B$26,0,IF($A46='1-Input'!$B$26+1,('1-Input'!$B$23+0)*'1-Input'!$B$27,'1-Input'!$B$23+0))</f>
        <v>15535</v>
      </c>
      <c r="D46" s="10">
        <f t="shared" si="1"/>
        <v>0</v>
      </c>
      <c r="E46" s="10">
        <f>MAX(0,(E5-C46-D46))/(1-'P-Parametri'!$B$31*MAX(0,IF(F45&lt;=0,0,(F45-G45)/F45)))</f>
        <v>11894.677173737822</v>
      </c>
      <c r="F46" s="10">
        <f>((F45-E46+MAX(0,-(E5-C46-D46)))*(1+B46))*(1-'P-Parametri'!$B$32)</f>
        <v>107904.53008196381</v>
      </c>
      <c r="G46" s="10">
        <f>IF(F45&lt;=0,G45,G45*(1-E46/F45))+MAX(0,-(E5-C46-D46))</f>
        <v>61023.76708536056</v>
      </c>
      <c r="H46" s="10">
        <f>MAX(0,(H5-C46-D46))/(1-'P-Parametri'!$B$31*MAX(0,IF(I45&lt;=0,0,(I45-J45)/I45)))</f>
        <v>14915</v>
      </c>
      <c r="I46" s="10">
        <f>((I45-H46+MAX(0,-(H5-C46-D46)))*(1+B46))*(1-'P-Parametri'!$B$32)</f>
        <v>-99284.89852293345</v>
      </c>
      <c r="J46" s="10">
        <f>IF(I45&lt;=0,J45,J45*(1-H46/I45))+MAX(0,-(H5-C46-D46))</f>
        <v>-4106.8761325417527</v>
      </c>
      <c r="K46" s="10">
        <f>MAX(0,(K5-C46-D46))/(1-'P-Parametri'!$B$31*MAX(0,IF(L45&lt;=0,0,(L45-M45)/L45)))</f>
        <v>13535.795302621014</v>
      </c>
      <c r="L46" s="10">
        <f>((L45-K46+MAX(0,-(K5-C46-D46)))*(1+B46))*(1-'P-Parametri'!$B$32)</f>
        <v>34712.81771015859</v>
      </c>
      <c r="M46" s="10">
        <f>IF(L45&lt;=0,M45,M45*(1-K46/L45))+MAX(0,-(K5-C46-D46))</f>
        <v>19631.306500405881</v>
      </c>
      <c r="N46" s="10">
        <f>MAX(0,(N5-C46-D46))/(1-'P-Parametri'!$B$31*MAX(0,IF(O45&lt;=0,0,(O45-P45)/O45)))</f>
        <v>13401.765565518554</v>
      </c>
      <c r="O46" s="10">
        <f>((O45-N46+MAX(0,-(N5-C46-D46)))*(1+B46))*(1-'P-Parametri'!$B$32)</f>
        <v>40690.367890503097</v>
      </c>
      <c r="P46" s="10">
        <f>IF(O45&lt;=0,P45,P45*(1-N46/O45))+MAX(0,-(N5-C46-D46))</f>
        <v>23011.81915978466</v>
      </c>
      <c r="Q46" s="10">
        <f>MAX(0,(Q5-C46-D46))/(1-'P-Parametri'!$B$31*MAX(0,IF(R45&lt;=0,0,(R45-S45)/R45)))</f>
        <v>13416.427421424723</v>
      </c>
      <c r="R46" s="10">
        <f>((R45-Q46+MAX(0,-(Q5-C46-D46)))*(1+B46))*(1-'P-Parametri'!$B$32)</f>
        <v>40036.468380507904</v>
      </c>
      <c r="S46" s="10">
        <f>IF(R45&lt;=0,S45,S45*(1-Q46/R45))+MAX(0,-(Q5-C46-D46))</f>
        <v>22642.016229686455</v>
      </c>
      <c r="T46" s="10">
        <f>MAX(0,(T5-C46-D46))/(1-'P-Parametri'!$B$31*MAX(0,IF(U45&lt;=0,0,(U45-V45)/U45)))</f>
        <v>13416.427421424723</v>
      </c>
      <c r="U46" s="10">
        <f>((U45-T46+MAX(0,-(T5-C46-D46)))*(1+B46))*(1-'P-Parametri'!$B$32)</f>
        <v>40036.468380507904</v>
      </c>
      <c r="V46" s="10">
        <f>IF(U45&lt;=0,V45,V45*(1-T46/U45))+MAX(0,-(T5-C46-D46))</f>
        <v>22642.016229686455</v>
      </c>
    </row>
    <row r="47" spans="1:22">
      <c r="A47" s="9">
        <f t="shared" si="0"/>
        <v>40</v>
      </c>
      <c r="B47" s="12">
        <f>IF($A47='P-Parametri'!$B$47,'P-Parametri'!$B$34,IF($A47='P-Parametri'!$B$48,'P-Parametri'!$C$34,'P-Parametri'!$B$50))</f>
        <v>0.01</v>
      </c>
      <c r="C47" s="10">
        <f>IF($A47&lt;='1-Input'!$B$26,0,IF($A47='1-Input'!$B$26+1,('1-Input'!$B$23+0)*'1-Input'!$B$27,'1-Input'!$B$23+0))</f>
        <v>15535</v>
      </c>
      <c r="D47" s="10">
        <f t="shared" si="1"/>
        <v>0</v>
      </c>
      <c r="E47" s="10">
        <f>MAX(0,(E5-C47-D47))/(1-'P-Parametri'!$B$31*MAX(0,IF(F46&lt;=0,0,(F46-G46)/F46)))</f>
        <v>11910.411403816493</v>
      </c>
      <c r="F47" s="10">
        <f>((F46-E47+MAX(0,-(E5-C47-D47)))*(1+B47))*(1-'P-Parametri'!$B$32)</f>
        <v>96760.151745198935</v>
      </c>
      <c r="G47" s="10">
        <f>IF(F46&lt;=0,G46,G46*(1-E47/F46))+MAX(0,-(E5-C47-D47))</f>
        <v>54288.014926992124</v>
      </c>
      <c r="H47" s="10">
        <f>MAX(0,(H5-C47-D47))/(1-'P-Parametri'!$B$31*MAX(0,IF(I46&lt;=0,0,(I46-J46)/I46)))</f>
        <v>14915</v>
      </c>
      <c r="I47" s="10">
        <f>((I46-H47+MAX(0,-(H5-C47-D47)))*(1+B47))*(1-'P-Parametri'!$B$32)</f>
        <v>-115111.21371314646</v>
      </c>
      <c r="J47" s="10">
        <f>IF(I46&lt;=0,J46,J46*(1-H47/I46))+MAX(0,-(H5-C47-D47))</f>
        <v>-4106.8761325417527</v>
      </c>
      <c r="K47" s="10">
        <f>MAX(0,(K5-C47-D47))/(1-'P-Parametri'!$B$31*MAX(0,IF(L46&lt;=0,0,(L46-M46)/L46)))</f>
        <v>13553.700397015629</v>
      </c>
      <c r="L47" s="10">
        <f>((L46-K47+MAX(0,-(K5-C47-D47)))*(1+B47))*(1-'P-Parametri'!$B$32)</f>
        <v>21327.967069301842</v>
      </c>
      <c r="M47" s="10">
        <f>IF(L46&lt;=0,M46,M46*(1-K47/L46))+MAX(0,-(K5-C47-D47))</f>
        <v>11966.217226174471</v>
      </c>
      <c r="N47" s="10">
        <f>MAX(0,(N5-C47-D47))/(1-'P-Parametri'!$B$31*MAX(0,IF(O46&lt;=0,0,(O46-P46)/O46)))</f>
        <v>13419.493365927789</v>
      </c>
      <c r="O47" s="10">
        <f>((O46-N47+MAX(0,-(N5-C47-D47)))*(1+B47))*(1-'P-Parametri'!$B$32)</f>
        <v>27488.496103281421</v>
      </c>
      <c r="P47" s="10">
        <f>IF(O46&lt;=0,P46,P46*(1-N47/O46))+MAX(0,-(N5-C47-D47))</f>
        <v>15422.628632344527</v>
      </c>
      <c r="Q47" s="10">
        <f>MAX(0,(Q5-C47-D47))/(1-'P-Parametri'!$B$31*MAX(0,IF(R46&lt;=0,0,(R46-S46)/R46)))</f>
        <v>13434.17461647669</v>
      </c>
      <c r="R47" s="10">
        <f>((R46-Q47+MAX(0,-(Q5-C47-D47)))*(1+B47))*(1-'P-Parametri'!$B$32)</f>
        <v>26814.580068268184</v>
      </c>
      <c r="S47" s="10">
        <f>IF(R46&lt;=0,S46,S46*(1-Q47/R46))+MAX(0,-(Q5-C47-D47))</f>
        <v>15044.522944119886</v>
      </c>
      <c r="T47" s="10">
        <f>MAX(0,(T5-C47-D47))/(1-'P-Parametri'!$B$31*MAX(0,IF(U46&lt;=0,0,(U46-V46)/U46)))</f>
        <v>13434.17461647669</v>
      </c>
      <c r="U47" s="10">
        <f>((U46-T47+MAX(0,-(T5-C47-D47)))*(1+B47))*(1-'P-Parametri'!$B$32)</f>
        <v>26814.580068268184</v>
      </c>
      <c r="V47" s="10">
        <f>IF(U46&lt;=0,V46,V46*(1-T47/U46))+MAX(0,-(T5-C47-D47))</f>
        <v>15044.522944119886</v>
      </c>
    </row>
    <row r="48" spans="1:22">
      <c r="A48" s="9">
        <f t="shared" si="0"/>
        <v>41</v>
      </c>
      <c r="B48" s="12">
        <f>IF($A48='P-Parametri'!$B$47,'P-Parametri'!$B$34,IF($A48='P-Parametri'!$B$48,'P-Parametri'!$C$34,'P-Parametri'!$B$50))</f>
        <v>0.01</v>
      </c>
      <c r="C48" s="10">
        <f>IF($A48&lt;='1-Input'!$B$26,0,IF($A48='1-Input'!$B$26+1,('1-Input'!$B$23+0)*'1-Input'!$B$27,'1-Input'!$B$23+0))</f>
        <v>15535</v>
      </c>
      <c r="D48" s="10">
        <f t="shared" si="1"/>
        <v>0</v>
      </c>
      <c r="E48" s="10">
        <f>MAX(0,(E5-C48-D48))/(1-'P-Parametri'!$B$31*MAX(0,IF(F47&lt;=0,0,(F47-G47)/F47)))</f>
        <v>11926.062256151557</v>
      </c>
      <c r="F48" s="10">
        <f>((F47-E48+MAX(0,-(E5-C48-D48)))*(1+B48))*(1-'P-Parametri'!$B$32)</f>
        <v>85511.065523169964</v>
      </c>
      <c r="G48" s="10">
        <f>IF(F47&lt;=0,G47,G47*(1-E48/F47))+MAX(0,-(E5-C48-D48))</f>
        <v>47596.807502192707</v>
      </c>
      <c r="H48" s="10">
        <f>MAX(0,(H5-C48-D48))/(1-'P-Parametri'!$B$31*MAX(0,IF(I47&lt;=0,0,(I47-J47)/I47)))</f>
        <v>14915</v>
      </c>
      <c r="I48" s="10">
        <f>((I47-H48+MAX(0,-(H5-C48-D48)))*(1+B48))*(1-'P-Parametri'!$B$32)</f>
        <v>-131063.82289857737</v>
      </c>
      <c r="J48" s="10">
        <f>IF(I47&lt;=0,J47,J47*(1-H48/I47))+MAX(0,-(H5-C48-D48))</f>
        <v>-4106.8761325417527</v>
      </c>
      <c r="K48" s="10">
        <f>MAX(0,(K5-C48-D48))/(1-'P-Parametri'!$B$31*MAX(0,IF(L47&lt;=0,0,(L47-M47)/L47)))</f>
        <v>13571.510609972622</v>
      </c>
      <c r="L48" s="10">
        <f>((L47-K48+MAX(0,-(K5-C48-D48)))*(1+B48))*(1-'P-Parametri'!$B$32)</f>
        <v>7818.3529818746665</v>
      </c>
      <c r="M48" s="10">
        <f>IF(L47&lt;=0,M47,M47*(1-K48/L47))+MAX(0,-(K5-C48-D48))</f>
        <v>4351.8185580514319</v>
      </c>
      <c r="N48" s="10">
        <f>MAX(0,(N5-C48-D48))/(1-'P-Parametri'!$B$31*MAX(0,IF(O47&lt;=0,0,(O47-P47)/O47)))</f>
        <v>13437.127224403423</v>
      </c>
      <c r="O48" s="10">
        <f>((O47-N48+MAX(0,-(N5-C48-D48)))*(1+B48))*(1-'P-Parametri'!$B$32)</f>
        <v>14163.498802531445</v>
      </c>
      <c r="P48" s="10">
        <f>IF(O47&lt;=0,P47,P47*(1-N48/O47))+MAX(0,-(N5-C48-D48))</f>
        <v>7883.6267790273605</v>
      </c>
      <c r="Q48" s="10">
        <f>MAX(0,(Q5-C48-D48))/(1-'P-Parametri'!$B$31*MAX(0,IF(R47&lt;=0,0,(R47-S47)/R47)))</f>
        <v>13451.82776682031</v>
      </c>
      <c r="R48" s="10">
        <f>((R47-Q48+MAX(0,-(Q5-C48-D48)))*(1+B48))*(1-'P-Parametri'!$B$32)</f>
        <v>13469.387064813427</v>
      </c>
      <c r="S48" s="10">
        <f>IF(R47&lt;=0,S47,S47*(1-Q48/R47))+MAX(0,-(Q5-C48-D48))</f>
        <v>7497.273240300543</v>
      </c>
      <c r="T48" s="10">
        <f>MAX(0,(T5-C48-D48))/(1-'P-Parametri'!$B$31*MAX(0,IF(U47&lt;=0,0,(U47-V47)/U47)))</f>
        <v>13451.82776682031</v>
      </c>
      <c r="U48" s="10">
        <f>((U47-T48+MAX(0,-(T5-C48-D48)))*(1+B48))*(1-'P-Parametri'!$B$32)</f>
        <v>13469.387064813427</v>
      </c>
      <c r="V48" s="10">
        <f>IF(U47&lt;=0,V47,V47*(1-T48/U47))+MAX(0,-(T5-C48-D48))</f>
        <v>7497.273240300543</v>
      </c>
    </row>
    <row r="49" spans="1:22">
      <c r="A49" s="9">
        <f t="shared" si="0"/>
        <v>42</v>
      </c>
      <c r="B49" s="12">
        <f>IF($A49='P-Parametri'!$B$47,'P-Parametri'!$B$34,IF($A49='P-Parametri'!$B$48,'P-Parametri'!$C$34,'P-Parametri'!$B$50))</f>
        <v>0.01</v>
      </c>
      <c r="C49" s="10">
        <f>IF($A49&lt;='1-Input'!$B$26,0,IF($A49='1-Input'!$B$26+1,('1-Input'!$B$23+0)*'1-Input'!$B$27,'1-Input'!$B$23+0))</f>
        <v>15535</v>
      </c>
      <c r="D49" s="10">
        <f t="shared" si="1"/>
        <v>0</v>
      </c>
      <c r="E49" s="10">
        <f>MAX(0,(E5-C49-D49))/(1-'P-Parametri'!$B$31*MAX(0,IF(F48&lt;=0,0,(F48-G48)/F48)))</f>
        <v>11941.629901282764</v>
      </c>
      <c r="F49" s="10">
        <f>((F48-E49+MAX(0,-(E5-C49-D49)))*(1+B49))*(1-'P-Parametri'!$B$32)</f>
        <v>74156.519718149852</v>
      </c>
      <c r="G49" s="10">
        <f>IF(F48&lt;=0,G48,G48*(1-E49/F48))+MAX(0,-(E5-C49-D49))</f>
        <v>40949.90799045904</v>
      </c>
      <c r="H49" s="10">
        <f>MAX(0,(H5-C49-D49))/(1-'P-Parametri'!$B$31*MAX(0,IF(I48&lt;=0,0,(I48-J48)/I48)))</f>
        <v>14915</v>
      </c>
      <c r="I49" s="10">
        <f>((I48-H49+MAX(0,-(H5-C49-D49)))*(1+B49))*(1-'P-Parametri'!$B$32)</f>
        <v>-147143.73390530801</v>
      </c>
      <c r="J49" s="10">
        <f>IF(I48&lt;=0,J48,J48*(1-H49/I48))+MAX(0,-(H5-C49-D49))</f>
        <v>-4106.8761325417527</v>
      </c>
      <c r="K49" s="10">
        <f>MAX(0,(K5-C49-D49))/(1-'P-Parametri'!$B$31*MAX(0,IF(L48&lt;=0,0,(L48-M48)/L48)))</f>
        <v>13589.226135561255</v>
      </c>
      <c r="L49" s="10">
        <f>((L48-K49+MAX(0,-(K5-C49-D49)))*(1+B49))*(1-'P-Parametri'!$B$32)</f>
        <v>-5816.9247214530078</v>
      </c>
      <c r="M49" s="10">
        <f>IF(L48&lt;=0,M48,M48*(1-K49/L48))+MAX(0,-(K5-C49-D49))</f>
        <v>-3212.158998780887</v>
      </c>
      <c r="N49" s="10">
        <f>MAX(0,(N5-C49-D49))/(1-'P-Parametri'!$B$31*MAX(0,IF(O48&lt;=0,0,(O48-P48)/O48)))</f>
        <v>13454.667333093072</v>
      </c>
      <c r="O49" s="10">
        <f>((O48-N49+MAX(0,-(N5-C49-D49)))*(1+B49))*(1-'P-Parametri'!$B$32)</f>
        <v>714.48794456449161</v>
      </c>
      <c r="P49" s="10">
        <f>IF(O48&lt;=0,P48,P48*(1-N49/O48))+MAX(0,-(N5-C49-D49))</f>
        <v>394.54677351918872</v>
      </c>
      <c r="Q49" s="10">
        <f>MAX(0,(Q5-C49-D49))/(1-'P-Parametri'!$B$31*MAX(0,IF(R48&lt;=0,0,(R48-S48)/R48)))</f>
        <v>13469.387064813407</v>
      </c>
      <c r="R49" s="10">
        <f>((R48-Q49+MAX(0,-(Q5-C49-D49)))*(1+B49))*(1-'P-Parametri'!$B$32)</f>
        <v>2.0168554328847674E-11</v>
      </c>
      <c r="S49" s="10">
        <f>IF(R48&lt;=0,S48,S48*(1-Q49/R48))+MAX(0,-(Q5-C49-D49))</f>
        <v>1.0820738985274031E-11</v>
      </c>
      <c r="T49" s="10">
        <f>MAX(0,(T5-C49-D49))/(1-'P-Parametri'!$B$31*MAX(0,IF(U48&lt;=0,0,(U48-V48)/U48)))</f>
        <v>13469.387064813407</v>
      </c>
      <c r="U49" s="10">
        <f>((U48-T49+MAX(0,-(T5-C49-D49)))*(1+B49))*(1-'P-Parametri'!$B$32)</f>
        <v>2.0168554328847674E-11</v>
      </c>
      <c r="V49" s="10">
        <f>IF(U48&lt;=0,V48,V48*(1-T49/U48))+MAX(0,-(T5-C49-D49))</f>
        <v>1.0820738985274031E-11</v>
      </c>
    </row>
    <row r="50" spans="1:22">
      <c r="A50" s="4" t="s">
        <v>410</v>
      </c>
      <c r="E50" s="10">
        <f>F49</f>
        <v>74156.519718149852</v>
      </c>
      <c r="H50" s="10">
        <f>I49</f>
        <v>-147143.73390530801</v>
      </c>
      <c r="K50" s="10">
        <f>L49</f>
        <v>-5816.9247214530078</v>
      </c>
      <c r="N50" s="10">
        <f>O49</f>
        <v>714.48794456449161</v>
      </c>
      <c r="Q50" s="10">
        <f>R49</f>
        <v>2.0168554328847674E-11</v>
      </c>
      <c r="T50" s="10">
        <f>U49</f>
        <v>2.0168554328847674E-11</v>
      </c>
    </row>
    <row r="51" spans="1:22">
      <c r="A51" s="5" t="s">
        <v>411</v>
      </c>
      <c r="B51" s="10">
        <f>IFERROR(T5-T50*(T5-Q5)/(T50-Q50),T5)</f>
        <v>27451.637470440059</v>
      </c>
    </row>
    <row r="54" spans="1:22">
      <c r="A54" s="2" t="s">
        <v>412</v>
      </c>
    </row>
    <row r="55" spans="1:22">
      <c r="A55" s="4" t="s">
        <v>268</v>
      </c>
      <c r="E55" s="19">
        <f>'1-Input'!$B$10*0.9</f>
        <v>26100</v>
      </c>
      <c r="H55" s="19">
        <f>'1-Input'!$B$10*1.05</f>
        <v>30450</v>
      </c>
      <c r="K55" s="10">
        <f>IFERROR(H55-H100*(H55-E55)/(H100-E100),H55)</f>
        <v>21377.515931403806</v>
      </c>
      <c r="N55" s="10">
        <f>IFERROR(K55-K100*(K55-H55)/(K100-H100),K55)</f>
        <v>21225.187460986086</v>
      </c>
      <c r="Q55" s="10">
        <f>IFERROR(N55-N100*(N55-K55)/(N100-K100),N55)</f>
        <v>21221.271108069453</v>
      </c>
      <c r="T55" s="10">
        <f>IFERROR(Q55-Q100*(Q55-N55)/(Q100-N100),Q55)</f>
        <v>21221.532577340444</v>
      </c>
    </row>
    <row r="56" spans="1:22">
      <c r="A56" s="15" t="s">
        <v>176</v>
      </c>
      <c r="B56" s="15" t="s">
        <v>177</v>
      </c>
      <c r="C56" s="15" t="s">
        <v>178</v>
      </c>
      <c r="D56" s="15" t="s">
        <v>179</v>
      </c>
      <c r="E56" s="15" t="s">
        <v>180</v>
      </c>
      <c r="F56" s="15" t="s">
        <v>181</v>
      </c>
      <c r="G56" s="15" t="s">
        <v>182</v>
      </c>
      <c r="H56" s="15" t="s">
        <v>180</v>
      </c>
      <c r="I56" s="15" t="s">
        <v>181</v>
      </c>
      <c r="J56" s="15" t="s">
        <v>182</v>
      </c>
      <c r="K56" s="15" t="s">
        <v>180</v>
      </c>
      <c r="L56" s="15" t="s">
        <v>181</v>
      </c>
      <c r="M56" s="15" t="s">
        <v>182</v>
      </c>
      <c r="N56" s="15" t="s">
        <v>180</v>
      </c>
      <c r="O56" s="15" t="s">
        <v>181</v>
      </c>
      <c r="P56" s="15" t="s">
        <v>182</v>
      </c>
      <c r="Q56" s="15" t="s">
        <v>180</v>
      </c>
      <c r="R56" s="15" t="s">
        <v>181</v>
      </c>
      <c r="S56" s="15" t="s">
        <v>182</v>
      </c>
      <c r="T56" s="15" t="s">
        <v>180</v>
      </c>
      <c r="U56" s="15" t="s">
        <v>181</v>
      </c>
      <c r="V56" s="15" t="s">
        <v>182</v>
      </c>
    </row>
    <row r="57" spans="1:22">
      <c r="A57" s="9">
        <f>0</f>
        <v>0</v>
      </c>
      <c r="E57" s="10">
        <f>0</f>
        <v>0</v>
      </c>
      <c r="F57" s="10">
        <f>'1-Input'!$B$8</f>
        <v>760000</v>
      </c>
      <c r="G57" s="10">
        <f>'1-Input'!$B$9</f>
        <v>586000</v>
      </c>
      <c r="H57" s="10">
        <f>0</f>
        <v>0</v>
      </c>
      <c r="I57" s="10">
        <f>'1-Input'!$B$8</f>
        <v>760000</v>
      </c>
      <c r="J57" s="10">
        <f>'1-Input'!$B$9</f>
        <v>586000</v>
      </c>
      <c r="K57" s="10">
        <f>0</f>
        <v>0</v>
      </c>
      <c r="L57" s="10">
        <f>'1-Input'!$B$8</f>
        <v>760000</v>
      </c>
      <c r="M57" s="10">
        <f>'1-Input'!$B$9</f>
        <v>586000</v>
      </c>
      <c r="N57" s="10">
        <f>0</f>
        <v>0</v>
      </c>
      <c r="O57" s="10">
        <f>'1-Input'!$B$8</f>
        <v>760000</v>
      </c>
      <c r="P57" s="10">
        <f>'1-Input'!$B$9</f>
        <v>586000</v>
      </c>
      <c r="Q57" s="10">
        <f>0</f>
        <v>0</v>
      </c>
      <c r="R57" s="10">
        <f>'1-Input'!$B$8</f>
        <v>760000</v>
      </c>
      <c r="S57" s="10">
        <f>'1-Input'!$B$9</f>
        <v>586000</v>
      </c>
      <c r="T57" s="10">
        <f>0</f>
        <v>0</v>
      </c>
      <c r="U57" s="10">
        <f>'1-Input'!$B$8</f>
        <v>760000</v>
      </c>
      <c r="V57" s="10">
        <f>'1-Input'!$B$9</f>
        <v>586000</v>
      </c>
    </row>
    <row r="58" spans="1:22">
      <c r="A58" s="9">
        <f t="shared" ref="A58:A99" si="2">A57+1</f>
        <v>1</v>
      </c>
      <c r="B58" s="12">
        <f>IF($A58='P-Parametri'!$C$47,'P-Parametri'!$B$34,IF($A58='P-Parametri'!$C$48,'P-Parametri'!$C$34,'P-Parametri'!$C$50))</f>
        <v>-0.35</v>
      </c>
      <c r="C58" s="10">
        <f>IF($A58&lt;='1-Input'!$B$26,0,IF($A58='1-Input'!$B$26+1,('1-Input'!$B$23+0)*'1-Input'!$B$27,'1-Input'!$B$23+0))</f>
        <v>0</v>
      </c>
      <c r="D58" s="10">
        <f t="shared" ref="D58:D99" si="3">IF(AND($A58&gt;=1,$A58&lt;1+0),0,0)</f>
        <v>0</v>
      </c>
      <c r="E58" s="10">
        <f>MAX(0,(E55-C58-D58))/(1-'P-Parametri'!$B$31*MAX(0,IF(F57&lt;=0,0,(F57-G57)/F57)))</f>
        <v>27751.972690133749</v>
      </c>
      <c r="F58" s="10">
        <f>((F57-E58+MAX(0,-(E55-C58-D58)))*(1+B58))*(1-'P-Parametri'!$B$32)</f>
        <v>475009.29531591031</v>
      </c>
      <c r="G58" s="10">
        <f>IF(F57&lt;=0,G57,G57*(1-E58/F57))+MAX(0,-(E55-C58-D58))</f>
        <v>564601.76842576533</v>
      </c>
      <c r="H58" s="10">
        <f>MAX(0,(H55-C58-D58))/(1-'P-Parametri'!$B$31*MAX(0,IF(I57&lt;=0,0,(I57-J57)/I57)))</f>
        <v>32377.30147182271</v>
      </c>
      <c r="I58" s="10">
        <f>((I57-H58+MAX(0,-(H55-C58-D58)))*(1+B58))*(1-'P-Parametri'!$B$32)</f>
        <v>472008.84453522868</v>
      </c>
      <c r="J58" s="10">
        <f>IF(I57&lt;=0,J57,J57*(1-H58/I57))+MAX(0,-(H55-C58-D58))</f>
        <v>561035.3964967262</v>
      </c>
      <c r="K58" s="10">
        <f>MAX(0,(K55-C58-D58))/(1-'P-Parametri'!$B$31*MAX(0,IF(L57&lt;=0,0,(L57-M57)/L57)))</f>
        <v>22730.583843341672</v>
      </c>
      <c r="L58" s="10">
        <f>((L57-K58+MAX(0,-(K55-C58-D58)))*(1+B58))*(1-'P-Parametri'!$B$32)</f>
        <v>478266.67026082426</v>
      </c>
      <c r="M58" s="10">
        <f>IF(L57&lt;=0,M57,M57*(1-K58/L57))+MAX(0,-(K55-C58-D58))</f>
        <v>568473.52351026551</v>
      </c>
      <c r="N58" s="10">
        <f>MAX(0,(N55-C58-D58))/(1-'P-Parametri'!$B$31*MAX(0,IF(O57&lt;=0,0,(O57-P57)/O57)))</f>
        <v>22568.613898860352</v>
      </c>
      <c r="O58" s="10">
        <f>((O57-N58+MAX(0,-(N55-C58-D58)))*(1+B58))*(1-'P-Parametri'!$B$32)</f>
        <v>478371.74016380927</v>
      </c>
      <c r="P58" s="10">
        <f>IF(O57&lt;=0,P57,P57*(1-N58/O57))+MAX(0,-(N55-C58-D58))</f>
        <v>568598.41086219449</v>
      </c>
      <c r="Q58" s="10">
        <f>MAX(0,(Q55-C58-D58))/(1-'P-Parametri'!$B$31*MAX(0,IF(R57&lt;=0,0,(R57-S57)/R57)))</f>
        <v>22564.44966440873</v>
      </c>
      <c r="R58" s="10">
        <f>((R57-Q58+MAX(0,-(Q55-C58-D58)))*(1+B58))*(1-'P-Parametri'!$B$32)</f>
        <v>478374.44150269812</v>
      </c>
      <c r="S58" s="10">
        <f>IF(R57&lt;=0,S57,S57*(1-Q58/R57))+MAX(0,-(Q55-C58-D58))</f>
        <v>568601.62170612696</v>
      </c>
      <c r="T58" s="10">
        <f>MAX(0,(T55-C58-D58))/(1-'P-Parametri'!$B$31*MAX(0,IF(U57&lt;=0,0,(U57-V57)/U57)))</f>
        <v>22564.727683108646</v>
      </c>
      <c r="U58" s="10">
        <f>((U57-T58+MAX(0,-(T55-C58-D58)))*(1+B58))*(1-'P-Parametri'!$B$32)</f>
        <v>478374.26115196745</v>
      </c>
      <c r="V58" s="10">
        <f>IF(U57&lt;=0,V57,V57*(1-T58/U57))+MAX(0,-(T55-C58-D58))</f>
        <v>568601.40733907674</v>
      </c>
    </row>
    <row r="59" spans="1:22">
      <c r="A59" s="9">
        <f t="shared" si="2"/>
        <v>2</v>
      </c>
      <c r="B59" s="12">
        <f>IF($A59='P-Parametri'!$C$47,'P-Parametri'!$B$34,IF($A59='P-Parametri'!$C$48,'P-Parametri'!$C$34,'P-Parametri'!$C$50))</f>
        <v>-0.2</v>
      </c>
      <c r="C59" s="10">
        <f>IF($A59&lt;='1-Input'!$B$26,0,IF($A59='1-Input'!$B$26+1,('1-Input'!$B$23+0)*'1-Input'!$B$27,'1-Input'!$B$23+0))</f>
        <v>0</v>
      </c>
      <c r="D59" s="10">
        <f t="shared" si="3"/>
        <v>0</v>
      </c>
      <c r="E59" s="10">
        <f>MAX(0,(E55-C59-D59))/(1-'P-Parametri'!$B$31*MAX(0,IF(F58&lt;=0,0,(F58-G58)/F58)))</f>
        <v>26100</v>
      </c>
      <c r="F59" s="10">
        <f>((F58-E59+MAX(0,-(E55-C59-D59)))*(1+B59))*(1-'P-Parametri'!$B$32)</f>
        <v>358409.18138022284</v>
      </c>
      <c r="G59" s="10">
        <f>IF(F58&lt;=0,G58,G58*(1-E59/F58))+MAX(0,-(E55-C59-D59))</f>
        <v>533578.99413223902</v>
      </c>
      <c r="H59" s="10">
        <f>MAX(0,(H55-C59-D59))/(1-'P-Parametri'!$B$31*MAX(0,IF(I58&lt;=0,0,(I58-J58)/I58)))</f>
        <v>30450</v>
      </c>
      <c r="I59" s="10">
        <f>((I58-H59+MAX(0,-(H55-C59-D59)))*(1+B59))*(1-'P-Parametri'!$B$32)</f>
        <v>352540.58147692663</v>
      </c>
      <c r="J59" s="10">
        <f>IF(I58&lt;=0,J58,J58*(1-H59/I58))+MAX(0,-(H55-C59-D59))</f>
        <v>524842.15982094547</v>
      </c>
      <c r="K59" s="10">
        <f>MAX(0,(K55-C59-D59))/(1-'P-Parametri'!$B$31*MAX(0,IF(L58&lt;=0,0,(L58-M58)/L58)))</f>
        <v>21377.515931403806</v>
      </c>
      <c r="L59" s="10">
        <f>((L58-K59+MAX(0,-(K55-C59-D59)))*(1+B59))*(1-'P-Parametri'!$B$32)</f>
        <v>364780.30081660929</v>
      </c>
      <c r="M59" s="10">
        <f>IF(L58&lt;=0,M58,M58*(1-K59/L58))+MAX(0,-(K55-C59-D59))</f>
        <v>543063.95064834203</v>
      </c>
      <c r="N59" s="10">
        <f>MAX(0,(N55-C59-D59))/(1-'P-Parametri'!$B$31*MAX(0,IF(O58&lt;=0,0,(O58-P58)/O58)))</f>
        <v>21225.187460986086</v>
      </c>
      <c r="O59" s="10">
        <f>((O58-N59+MAX(0,-(N55-C59-D59)))*(1+B59))*(1-'P-Parametri'!$B$32)</f>
        <v>364985.80767793406</v>
      </c>
      <c r="P59" s="10">
        <f>IF(O58&lt;=0,P58,P58*(1-N59/O58))+MAX(0,-(N55-C59-D59))</f>
        <v>543369.89745453338</v>
      </c>
      <c r="Q59" s="10">
        <f>MAX(0,(Q55-C59-D59))/(1-'P-Parametri'!$B$31*MAX(0,IF(R58&lt;=0,0,(R58-S58)/R58)))</f>
        <v>21221.271108069453</v>
      </c>
      <c r="R59" s="10">
        <f>((R58-Q59+MAX(0,-(Q55-C59-D59)))*(1+B59))*(1-'P-Parametri'!$B$32)</f>
        <v>364991.09124307154</v>
      </c>
      <c r="S59" s="10">
        <f>IF(R58&lt;=0,S58,S58*(1-Q59/R58))+MAX(0,-(Q55-C59-D59))</f>
        <v>543377.76332270284</v>
      </c>
      <c r="T59" s="10">
        <f>MAX(0,(T55-C59-D59))/(1-'P-Parametri'!$B$31*MAX(0,IF(U58&lt;=0,0,(U58-V58)/U58)))</f>
        <v>21221.532577340444</v>
      </c>
      <c r="U59" s="10">
        <f>((U58-T59+MAX(0,-(T55-C59-D59)))*(1+B59))*(1-'P-Parametri'!$B$32)</f>
        <v>364990.73849398224</v>
      </c>
      <c r="V59" s="10">
        <f>IF(U58&lt;=0,V58,V58*(1-T59/U58))+MAX(0,-(T55-C59-D59))</f>
        <v>543377.23817012855</v>
      </c>
    </row>
    <row r="60" spans="1:22">
      <c r="A60" s="9">
        <f t="shared" si="2"/>
        <v>3</v>
      </c>
      <c r="B60" s="12">
        <f>IF($A60='P-Parametri'!$C$47,'P-Parametri'!$B$34,IF($A60='P-Parametri'!$C$48,'P-Parametri'!$C$34,'P-Parametri'!$C$50))</f>
        <v>2.7158250435358244E-2</v>
      </c>
      <c r="C60" s="10">
        <f>IF($A60&lt;='1-Input'!$B$26,0,IF($A60='1-Input'!$B$26+1,('1-Input'!$B$23+0)*'1-Input'!$B$27,'1-Input'!$B$23+0))</f>
        <v>0</v>
      </c>
      <c r="D60" s="10">
        <f t="shared" si="3"/>
        <v>0</v>
      </c>
      <c r="E60" s="10">
        <f>MAX(0,(E55-C60-D60))/(1-'P-Parametri'!$B$31*MAX(0,IF(F59&lt;=0,0,(F59-G59)/F59)))</f>
        <v>26100</v>
      </c>
      <c r="F60" s="10">
        <f>((F59-E60+MAX(0,-(E55-C60-D60)))*(1+B60))*(1-'P-Parametri'!$B$32)</f>
        <v>340651.44911541563</v>
      </c>
      <c r="G60" s="10">
        <f>IF(F59&lt;=0,G59,G59*(1-E60/F59))+MAX(0,-(E55-C60-D60))</f>
        <v>494722.81390487636</v>
      </c>
      <c r="H60" s="10">
        <f>MAX(0,(H55-C60-D60))/(1-'P-Parametri'!$B$31*MAX(0,IF(I59&lt;=0,0,(I59-J59)/I59)))</f>
        <v>30450</v>
      </c>
      <c r="I60" s="10">
        <f>((I59-H60+MAX(0,-(H55-C60-D60)))*(1+B60))*(1-'P-Parametri'!$B$32)</f>
        <v>330176.32215524407</v>
      </c>
      <c r="J60" s="10">
        <f>IF(I59&lt;=0,J59,J59*(1-H60/I59))+MAX(0,-(H55-C60-D60))</f>
        <v>479509.94955568906</v>
      </c>
      <c r="K60" s="10">
        <f>MAX(0,(K55-C60-D60))/(1-'P-Parametri'!$B$31*MAX(0,IF(L59&lt;=0,0,(L59-M59)/L59)))</f>
        <v>21377.515931403806</v>
      </c>
      <c r="L60" s="10">
        <f>((L59-K60+MAX(0,-(K55-C60-D60)))*(1+B60))*(1-'P-Parametri'!$B$32)</f>
        <v>352023.54570988275</v>
      </c>
      <c r="M60" s="10">
        <f>IF(L59&lt;=0,M59,M59*(1-K60/L59))+MAX(0,-(K55-C60-D60))</f>
        <v>511238.33333631355</v>
      </c>
      <c r="N60" s="10">
        <f>MAX(0,(N55-C60-D60))/(1-'P-Parametri'!$B$31*MAX(0,IF(O59&lt;=0,0,(O59-P59)/O59)))</f>
        <v>21225.187460986086</v>
      </c>
      <c r="O60" s="10">
        <f>((O59-N60+MAX(0,-(N55-C60-D60)))*(1+B60))*(1-'P-Parametri'!$B$32)</f>
        <v>352390.36411615275</v>
      </c>
      <c r="P60" s="10">
        <f>IF(O59&lt;=0,P59,P59*(1-N60/O59))+MAX(0,-(N55-C60-D60))</f>
        <v>511771.05801608</v>
      </c>
      <c r="Q60" s="10">
        <f>MAX(0,(Q55-C60-D60))/(1-'P-Parametri'!$B$31*MAX(0,IF(R59&lt;=0,0,(R59-S59)/R59)))</f>
        <v>21221.271108069453</v>
      </c>
      <c r="R60" s="10">
        <f>((R59-Q60+MAX(0,-(Q55-C60-D60)))*(1+B60))*(1-'P-Parametri'!$B$32)</f>
        <v>352399.7949883418</v>
      </c>
      <c r="S60" s="10">
        <f>IF(R59&lt;=0,S59,S59*(1-Q60/R59))+MAX(0,-(Q55-C60-D60))</f>
        <v>511784.7543254281</v>
      </c>
      <c r="T60" s="10">
        <f>MAX(0,(T55-C60-D60))/(1-'P-Parametri'!$B$31*MAX(0,IF(U59&lt;=0,0,(U59-V59)/U59)))</f>
        <v>21221.532577340444</v>
      </c>
      <c r="U60" s="10">
        <f>((U59-T60+MAX(0,-(T55-C60-D60)))*(1+B60))*(1-'P-Parametri'!$B$32)</f>
        <v>352399.16535068437</v>
      </c>
      <c r="V60" s="10">
        <f>IF(U59&lt;=0,V59,V59*(1-T60/U59))+MAX(0,-(T55-C60-D60))</f>
        <v>511783.83991242788</v>
      </c>
    </row>
    <row r="61" spans="1:22">
      <c r="A61" s="9">
        <f t="shared" si="2"/>
        <v>4</v>
      </c>
      <c r="B61" s="12">
        <f>IF($A61='P-Parametri'!$C$47,'P-Parametri'!$B$34,IF($A61='P-Parametri'!$C$48,'P-Parametri'!$C$34,'P-Parametri'!$C$50))</f>
        <v>2.7158250435358244E-2</v>
      </c>
      <c r="C61" s="10">
        <f>IF($A61&lt;='1-Input'!$B$26,0,IF($A61='1-Input'!$B$26+1,('1-Input'!$B$23+0)*'1-Input'!$B$27,'1-Input'!$B$23+0))</f>
        <v>0</v>
      </c>
      <c r="D61" s="10">
        <f t="shared" si="3"/>
        <v>0</v>
      </c>
      <c r="E61" s="10">
        <f>MAX(0,(E55-C61-D61))/(1-'P-Parametri'!$B$31*MAX(0,IF(F60&lt;=0,0,(F60-G60)/F60)))</f>
        <v>26100</v>
      </c>
      <c r="F61" s="10">
        <f>((F60-E61+MAX(0,-(E55-C61-D61)))*(1+B61))*(1-'P-Parametri'!$B$32)</f>
        <v>322447.92791300634</v>
      </c>
      <c r="G61" s="10">
        <f>IF(F60&lt;=0,G60,G60*(1-E61/F60))+MAX(0,-(E55-C61-D61))</f>
        <v>456818.18887995096</v>
      </c>
      <c r="H61" s="10">
        <f>MAX(0,(H55-C61-D61))/(1-'P-Parametri'!$B$31*MAX(0,IF(I60&lt;=0,0,(I60-J60)/I60)))</f>
        <v>30450</v>
      </c>
      <c r="I61" s="10">
        <f>((I60-H61+MAX(0,-(H55-C61-D61)))*(1+B61))*(1-'P-Parametri'!$B$32)</f>
        <v>307250.6319450562</v>
      </c>
      <c r="J61" s="10">
        <f>IF(I60&lt;=0,J60,J60*(1-H61/I60))+MAX(0,-(H55-C61-D61))</f>
        <v>435287.88702660945</v>
      </c>
      <c r="K61" s="10">
        <f>MAX(0,(K55-C61-D61))/(1-'P-Parametri'!$B$31*MAX(0,IF(L60&lt;=0,0,(L60-M60)/L60)))</f>
        <v>21377.515931403806</v>
      </c>
      <c r="L61" s="10">
        <f>((L60-K61+MAX(0,-(K55-C61-D61)))*(1+B61))*(1-'P-Parametri'!$B$32)</f>
        <v>338946.54586573847</v>
      </c>
      <c r="M61" s="10">
        <f>IF(L60&lt;=0,M60,M60*(1-K61/L60))+MAX(0,-(K55-C61-D61))</f>
        <v>480192.09864879516</v>
      </c>
      <c r="N61" s="10">
        <f>MAX(0,(N55-C61-D61))/(1-'P-Parametri'!$B$31*MAX(0,IF(O60&lt;=0,0,(O60-P60)/O60)))</f>
        <v>21225.187460986086</v>
      </c>
      <c r="O61" s="10">
        <f>((O60-N61+MAX(0,-(N55-C61-D61)))*(1+B61))*(1-'P-Parametri'!$B$32)</f>
        <v>339478.72537132085</v>
      </c>
      <c r="P61" s="10">
        <f>IF(O60&lt;=0,P60,P60*(1-N61/O60))+MAX(0,-(N55-C61-D61))</f>
        <v>480946.04760257713</v>
      </c>
      <c r="Q61" s="10">
        <f>MAX(0,(Q55-C61-D61))/(1-'P-Parametri'!$B$31*MAX(0,IF(R60&lt;=0,0,(R60-S60)/R60)))</f>
        <v>21221.271108069453</v>
      </c>
      <c r="R61" s="10">
        <f>((R60-Q61+MAX(0,-(Q55-C61-D61)))*(1+B61))*(1-'P-Parametri'!$B$32)</f>
        <v>339492.40766428382</v>
      </c>
      <c r="S61" s="10">
        <f>IF(R60&lt;=0,S60,S60*(1-Q61/R60))+MAX(0,-(Q55-C61-D61))</f>
        <v>480965.4315704988</v>
      </c>
      <c r="T61" s="10">
        <f>MAX(0,(T55-C61-D61))/(1-'P-Parametri'!$B$31*MAX(0,IF(U60&lt;=0,0,(U60-V60)/U60)))</f>
        <v>21221.532577340444</v>
      </c>
      <c r="U61" s="10">
        <f>((U60-T61+MAX(0,-(T55-C61-D61)))*(1+B61))*(1-'P-Parametri'!$B$32)</f>
        <v>339491.49418706592</v>
      </c>
      <c r="V61" s="10">
        <f>IF(U60&lt;=0,V60,V60*(1-T61/U60))+MAX(0,-(T55-C61-D61))</f>
        <v>480964.13742973329</v>
      </c>
    </row>
    <row r="62" spans="1:22">
      <c r="A62" s="9">
        <f t="shared" si="2"/>
        <v>5</v>
      </c>
      <c r="B62" s="12">
        <f>IF($A62='P-Parametri'!$C$47,'P-Parametri'!$B$34,IF($A62='P-Parametri'!$C$48,'P-Parametri'!$C$34,'P-Parametri'!$C$50))</f>
        <v>2.7158250435358244E-2</v>
      </c>
      <c r="C62" s="10">
        <f>IF($A62&lt;='1-Input'!$B$26,0,IF($A62='1-Input'!$B$26+1,('1-Input'!$B$23+0)*'1-Input'!$B$27,'1-Input'!$B$23+0))</f>
        <v>0</v>
      </c>
      <c r="D62" s="10">
        <f t="shared" si="3"/>
        <v>0</v>
      </c>
      <c r="E62" s="10">
        <f>MAX(0,(E55-C62-D62))/(1-'P-Parametri'!$B$31*MAX(0,IF(F61&lt;=0,0,(F61-G61)/F61)))</f>
        <v>26100</v>
      </c>
      <c r="F62" s="10">
        <f>((F61-E62+MAX(0,-(E55-C62-D62)))*(1+B62))*(1-'P-Parametri'!$B$32)</f>
        <v>303787.42671695672</v>
      </c>
      <c r="G62" s="10">
        <f>IF(F61&lt;=0,G61,G61*(1-E62/F61))+MAX(0,-(E55-C62-D62))</f>
        <v>419841.8162701588</v>
      </c>
      <c r="H62" s="10">
        <f>MAX(0,(H55-C62-D62))/(1-'P-Parametri'!$B$31*MAX(0,IF(I61&lt;=0,0,(I61-J61)/I61)))</f>
        <v>30450</v>
      </c>
      <c r="I62" s="10">
        <f>((I61-H62+MAX(0,-(H55-C62-D62)))*(1+B62))*(1-'P-Parametri'!$B$32)</f>
        <v>283749.41672242928</v>
      </c>
      <c r="J62" s="10">
        <f>IF(I61&lt;=0,J61,J61*(1-H62/I61))+MAX(0,-(H55-C62-D62))</f>
        <v>392148.78564851859</v>
      </c>
      <c r="K62" s="10">
        <f>MAX(0,(K55-C62-D62))/(1-'P-Parametri'!$B$31*MAX(0,IF(L61&lt;=0,0,(L61-M61)/L61)))</f>
        <v>21377.515931403806</v>
      </c>
      <c r="L62" s="10">
        <f>((L61-K62+MAX(0,-(K55-C62-D62)))*(1+B62))*(1-'P-Parametri'!$B$32)</f>
        <v>325541.26188144553</v>
      </c>
      <c r="M62" s="10">
        <f>IF(L61&lt;=0,M61,M61*(1-K62/L61))+MAX(0,-(K55-C62-D62))</f>
        <v>449906.16016023752</v>
      </c>
      <c r="N62" s="10">
        <f>MAX(0,(N55-C62-D62))/(1-'P-Parametri'!$B$31*MAX(0,IF(O61&lt;=0,0,(O61-P61)/O61)))</f>
        <v>21225.187460986086</v>
      </c>
      <c r="O62" s="10">
        <f>((O61-N62+MAX(0,-(N55-C62-D62)))*(1+B62))*(1-'P-Parametri'!$B$32)</f>
        <v>326242.95370045275</v>
      </c>
      <c r="P62" s="10">
        <f>IF(O61&lt;=0,P61,P61*(1-N62/O61))+MAX(0,-(N55-C62-D62))</f>
        <v>450875.91579146183</v>
      </c>
      <c r="Q62" s="10">
        <f>MAX(0,(Q55-C62-D62))/(1-'P-Parametri'!$B$31*MAX(0,IF(R61&lt;=0,0,(R61-S61)/R61)))</f>
        <v>21221.271108069453</v>
      </c>
      <c r="R62" s="10">
        <f>((R61-Q62+MAX(0,-(Q55-C62-D62)))*(1+B62))*(1-'P-Parametri'!$B$32)</f>
        <v>326260.99414157582</v>
      </c>
      <c r="S62" s="10">
        <f>IF(R61&lt;=0,S61,S61*(1-Q62/R61))+MAX(0,-(Q55-C62-D62))</f>
        <v>450900.84813197795</v>
      </c>
      <c r="T62" s="10">
        <f>MAX(0,(T55-C62-D62))/(1-'P-Parametri'!$B$31*MAX(0,IF(U61&lt;=0,0,(U61-V61)/U61)))</f>
        <v>21221.532577340444</v>
      </c>
      <c r="U62" s="10">
        <f>((U61-T62+MAX(0,-(T55-C62-D62)))*(1+B62))*(1-'P-Parametri'!$B$32)</f>
        <v>326259.78969930793</v>
      </c>
      <c r="V62" s="10">
        <f>IF(U61&lt;=0,V61,V61*(1-T62/U61))+MAX(0,-(T55-C62-D62))</f>
        <v>450899.18356266117</v>
      </c>
    </row>
    <row r="63" spans="1:22">
      <c r="A63" s="9">
        <f t="shared" si="2"/>
        <v>6</v>
      </c>
      <c r="B63" s="12">
        <f>IF($A63='P-Parametri'!$C$47,'P-Parametri'!$B$34,IF($A63='P-Parametri'!$C$48,'P-Parametri'!$C$34,'P-Parametri'!$C$50))</f>
        <v>2.7158250435358244E-2</v>
      </c>
      <c r="C63" s="10">
        <f>IF($A63&lt;='1-Input'!$B$26,0,IF($A63='1-Input'!$B$26+1,('1-Input'!$B$23+0)*'1-Input'!$B$27,'1-Input'!$B$23+0))</f>
        <v>0</v>
      </c>
      <c r="D63" s="10">
        <f t="shared" si="3"/>
        <v>0</v>
      </c>
      <c r="E63" s="10">
        <f>MAX(0,(E55-C63-D63))/(1-'P-Parametri'!$B$31*MAX(0,IF(F62&lt;=0,0,(F62-G62)/F62)))</f>
        <v>26100</v>
      </c>
      <c r="F63" s="10">
        <f>((F62-E63+MAX(0,-(E55-C63-D63)))*(1+B63))*(1-'P-Parametri'!$B$32)</f>
        <v>284658.473531697</v>
      </c>
      <c r="G63" s="10">
        <f>IF(F62&lt;=0,G62,G62*(1-E63/F62))+MAX(0,-(E55-C63-D63))</f>
        <v>383770.9639538753</v>
      </c>
      <c r="H63" s="10">
        <f>MAX(0,(H55-C63-D63))/(1-'P-Parametri'!$B$31*MAX(0,IF(I62&lt;=0,0,(I62-J62)/I62)))</f>
        <v>30450</v>
      </c>
      <c r="I63" s="10">
        <f>((I62-H63+MAX(0,-(H55-C63-D63)))*(1+B63))*(1-'P-Parametri'!$B$32)</f>
        <v>259658.22854547336</v>
      </c>
      <c r="J63" s="10">
        <f>IF(I62&lt;=0,J62,J62*(1-H63/I62))+MAX(0,-(H55-C63-D63))</f>
        <v>350066.1246128545</v>
      </c>
      <c r="K63" s="10">
        <f>MAX(0,(K55-C63-D63))/(1-'P-Parametri'!$B$31*MAX(0,IF(L62&lt;=0,0,(L62-M62)/L62)))</f>
        <v>21377.515931403806</v>
      </c>
      <c r="L63" s="10">
        <f>((L62-K63+MAX(0,-(K55-C63-D63)))*(1+B63))*(1-'P-Parametri'!$B$32)</f>
        <v>311799.45253363787</v>
      </c>
      <c r="M63" s="10">
        <f>IF(L62&lt;=0,M62,M62*(1-K63/L62))+MAX(0,-(K55-C63-D63))</f>
        <v>420361.89885561436</v>
      </c>
      <c r="N63" s="10">
        <f>MAX(0,(N55-C63-D63))/(1-'P-Parametri'!$B$31*MAX(0,IF(O62&lt;=0,0,(O62-P62)/O62)))</f>
        <v>21225.187460986086</v>
      </c>
      <c r="O63" s="10">
        <f>((O62-N63+MAX(0,-(N55-C63-D63)))*(1+B63))*(1-'P-Parametri'!$B$32)</f>
        <v>312674.91209198721</v>
      </c>
      <c r="P63" s="10">
        <f>IF(O62&lt;=0,P62,P62*(1-N63/O62))+MAX(0,-(N55-C63-D63))</f>
        <v>421542.17624009546</v>
      </c>
      <c r="Q63" s="10">
        <f>MAX(0,(Q55-C63-D63))/(1-'P-Parametri'!$B$31*MAX(0,IF(R62&lt;=0,0,(R62-S62)/R62)))</f>
        <v>21221.271108069453</v>
      </c>
      <c r="R63" s="10">
        <f>((R62-Q63+MAX(0,-(Q55-C63-D63)))*(1+B63))*(1-'P-Parametri'!$B$32)</f>
        <v>312697.42008793389</v>
      </c>
      <c r="S63" s="10">
        <f>IF(R62&lt;=0,S62,S62*(1-Q63/R62))+MAX(0,-(Q55-C63-D63))</f>
        <v>421572.52107822365</v>
      </c>
      <c r="T63" s="10">
        <f>MAX(0,(T55-C63-D63))/(1-'P-Parametri'!$B$31*MAX(0,IF(U62&lt;=0,0,(U62-V62)/U62)))</f>
        <v>21221.532577340444</v>
      </c>
      <c r="U63" s="10">
        <f>((U62-T63+MAX(0,-(T55-C63-D63)))*(1+B63))*(1-'P-Parametri'!$B$32)</f>
        <v>312695.91737624863</v>
      </c>
      <c r="V63" s="10">
        <f>IF(U62&lt;=0,V62,V62*(1-T63/U62))+MAX(0,-(T55-C63-D63))</f>
        <v>421570.49515183945</v>
      </c>
    </row>
    <row r="64" spans="1:22">
      <c r="A64" s="9">
        <f t="shared" si="2"/>
        <v>7</v>
      </c>
      <c r="B64" s="12">
        <f>IF($A64='P-Parametri'!$C$47,'P-Parametri'!$B$34,IF($A64='P-Parametri'!$C$48,'P-Parametri'!$C$34,'P-Parametri'!$C$50))</f>
        <v>2.7158250435358244E-2</v>
      </c>
      <c r="C64" s="10">
        <f>IF($A64&lt;='1-Input'!$B$26,0,IF($A64='1-Input'!$B$26+1,('1-Input'!$B$23+0)*'1-Input'!$B$27,'1-Input'!$B$23+0))</f>
        <v>0</v>
      </c>
      <c r="D64" s="10">
        <f t="shared" si="3"/>
        <v>0</v>
      </c>
      <c r="E64" s="10">
        <f>MAX(0,(E55-C64-D64))/(1-'P-Parametri'!$B$31*MAX(0,IF(F63&lt;=0,0,(F63-G63)/F63)))</f>
        <v>26100</v>
      </c>
      <c r="F64" s="10">
        <f>((F63-E64+MAX(0,-(E55-C64-D64)))*(1+B64))*(1-'P-Parametri'!$B$32)</f>
        <v>265049.30836943869</v>
      </c>
      <c r="G64" s="10">
        <f>IF(F63&lt;=0,G63,G63*(1-E64/F63))+MAX(0,-(E55-C64-D64))</f>
        <v>348583.45650003233</v>
      </c>
      <c r="H64" s="10">
        <f>MAX(0,(H55-C64-D64))/(1-'P-Parametri'!$B$31*MAX(0,IF(I63&lt;=0,0,(I63-J63)/I63)))</f>
        <v>30450</v>
      </c>
      <c r="I64" s="10">
        <f>((I63-H64+MAX(0,-(H55-C64-D64)))*(1+B64))*(1-'P-Parametri'!$B$32)</f>
        <v>234962.25677211984</v>
      </c>
      <c r="J64" s="10">
        <f>IF(I63&lt;=0,J63,J63*(1-H64/I63))+MAX(0,-(H55-C64-D64))</f>
        <v>309014.03258337104</v>
      </c>
      <c r="K64" s="10">
        <f>MAX(0,(K55-C64-D64))/(1-'P-Parametri'!$B$31*MAX(0,IF(L63&lt;=0,0,(L63-M63)/L63)))</f>
        <v>21377.515931403806</v>
      </c>
      <c r="L64" s="10">
        <f>((L63-K64+MAX(0,-(K55-C64-D64)))*(1+B64))*(1-'P-Parametri'!$B$32)</f>
        <v>297712.66971182247</v>
      </c>
      <c r="M64" s="10">
        <f>IF(L63&lt;=0,M63,M63*(1-K64/L63))+MAX(0,-(K55-C64-D64))</f>
        <v>391541.1516839317</v>
      </c>
      <c r="N64" s="10">
        <f>MAX(0,(N55-C64-D64))/(1-'P-Parametri'!$B$31*MAX(0,IF(O63&lt;=0,0,(O63-P63)/O63)))</f>
        <v>21225.187460986086</v>
      </c>
      <c r="O64" s="10">
        <f>((O63-N64+MAX(0,-(N55-C64-D64)))*(1+B64))*(1-'P-Parametri'!$B$32)</f>
        <v>298766.25926336239</v>
      </c>
      <c r="P64" s="10">
        <f>IF(O63&lt;=0,P63,P63*(1-N64/O63))+MAX(0,-(N55-C64-D64))</f>
        <v>392926.79532083636</v>
      </c>
      <c r="Q64" s="10">
        <f>MAX(0,(Q55-C64-D64))/(1-'P-Parametri'!$B$31*MAX(0,IF(R63&lt;=0,0,(R63-S63)/R63)))</f>
        <v>21221.271108069453</v>
      </c>
      <c r="R64" s="10">
        <f>((R63-Q64+MAX(0,-(Q55-C64-D64)))*(1+B64))*(1-'P-Parametri'!$B$32)</f>
        <v>298793.34696733375</v>
      </c>
      <c r="S64" s="10">
        <f>IF(R63&lt;=0,S63,S63*(1-Q64/R63))+MAX(0,-(Q55-C64-D64))</f>
        <v>392962.42010905832</v>
      </c>
      <c r="T64" s="10">
        <f>MAX(0,(T55-C64-D64))/(1-'P-Parametri'!$B$31*MAX(0,IF(U63&lt;=0,0,(U63-V63)/U63)))</f>
        <v>21221.532577340444</v>
      </c>
      <c r="U64" s="10">
        <f>((U63-T64+MAX(0,-(T55-C64-D64)))*(1+B64))*(1-'P-Parametri'!$B$32)</f>
        <v>298791.53849849541</v>
      </c>
      <c r="V64" s="10">
        <f>IF(U63&lt;=0,V63,V63*(1-T64/U63))+MAX(0,-(T55-C64-D64))</f>
        <v>392960.04167493759</v>
      </c>
    </row>
    <row r="65" spans="1:22">
      <c r="A65" s="9">
        <f t="shared" si="2"/>
        <v>8</v>
      </c>
      <c r="B65" s="12">
        <f>IF($A65='P-Parametri'!$C$47,'P-Parametri'!$B$34,IF($A65='P-Parametri'!$C$48,'P-Parametri'!$C$34,'P-Parametri'!$C$50))</f>
        <v>2.7158250435358244E-2</v>
      </c>
      <c r="C65" s="10">
        <f>IF($A65&lt;='1-Input'!$B$26,0,IF($A65='1-Input'!$B$26+1,('1-Input'!$B$23+0)*'1-Input'!$B$27,'1-Input'!$B$23+0))</f>
        <v>0</v>
      </c>
      <c r="D65" s="10">
        <f t="shared" si="3"/>
        <v>0</v>
      </c>
      <c r="E65" s="10">
        <f>MAX(0,(E55-C65-D65))/(1-'P-Parametri'!$B$31*MAX(0,IF(F64&lt;=0,0,(F64-G64)/F64)))</f>
        <v>26100</v>
      </c>
      <c r="F65" s="10">
        <f>((F64-E65+MAX(0,-(E55-C65-D65)))*(1+B65))*(1-'P-Parametri'!$B$32)</f>
        <v>244947.87602043658</v>
      </c>
      <c r="G65" s="10">
        <f>IF(F64&lt;=0,G64,G64*(1-E65/F64))+MAX(0,-(E55-C65-D65))</f>
        <v>314257.66153523442</v>
      </c>
      <c r="H65" s="10">
        <f>MAX(0,(H55-C65-D65))/(1-'P-Parametri'!$B$31*MAX(0,IF(I64&lt;=0,0,(I64-J64)/I64)))</f>
        <v>30450</v>
      </c>
      <c r="I65" s="10">
        <f>((I64-H65+MAX(0,-(H55-C65-D65)))*(1+B65))*(1-'P-Parametri'!$B$32)</f>
        <v>209646.31895492008</v>
      </c>
      <c r="J65" s="10">
        <f>IF(I64&lt;=0,J64,J64*(1-H65/I64))+MAX(0,-(H55-C65-D65))</f>
        <v>268967.27179110685</v>
      </c>
      <c r="K65" s="10">
        <f>MAX(0,(K55-C65-D65))/(1-'P-Parametri'!$B$31*MAX(0,IF(L64&lt;=0,0,(L64-M64)/L64)))</f>
        <v>21377.515931403806</v>
      </c>
      <c r="L65" s="10">
        <f>((L64-K65+MAX(0,-(K55-C65-D65)))*(1+B65))*(1-'P-Parametri'!$B$32)</f>
        <v>283272.25322469877</v>
      </c>
      <c r="M65" s="10">
        <f>IF(L64&lt;=0,M64,M64*(1-K65/L64))+MAX(0,-(K55-C65-D65))</f>
        <v>363426.20039205172</v>
      </c>
      <c r="N65" s="10">
        <f>MAX(0,(N55-C65-D65))/(1-'P-Parametri'!$B$31*MAX(0,IF(O64&lt;=0,0,(O64-P64)/O64)))</f>
        <v>21225.187460986086</v>
      </c>
      <c r="O65" s="10">
        <f>((O64-N65+MAX(0,-(N55-C65-D65)))*(1+B65))*(1-'P-Parametri'!$B$32)</f>
        <v>284508.44453301001</v>
      </c>
      <c r="P65" s="10">
        <f>IF(O64&lt;=0,P64,P64*(1-N65/O64))+MAX(0,-(N55-C65-D65))</f>
        <v>365012.18103442993</v>
      </c>
      <c r="Q65" s="10">
        <f>MAX(0,(Q55-C65-D65))/(1-'P-Parametri'!$B$31*MAX(0,IF(R64&lt;=0,0,(R64-S64)/R64)))</f>
        <v>21221.271108069453</v>
      </c>
      <c r="R65" s="10">
        <f>((R64-Q65+MAX(0,-(Q55-C65-D65)))*(1+B65))*(1-'P-Parametri'!$B$32)</f>
        <v>284540.22691369383</v>
      </c>
      <c r="S65" s="10">
        <f>IF(R64&lt;=0,S64,S64*(1-Q65/R64))+MAX(0,-(Q55-C65-D65))</f>
        <v>365052.95647120458</v>
      </c>
      <c r="T65" s="10">
        <f>MAX(0,(T55-C65-D65))/(1-'P-Parametri'!$B$31*MAX(0,IF(U64&lt;=0,0,(U64-V64)/U64)))</f>
        <v>21221.532577340444</v>
      </c>
      <c r="U65" s="10">
        <f>((U64-T65+MAX(0,-(T55-C65-D65)))*(1+B65))*(1-'P-Parametri'!$B$32)</f>
        <v>284538.10501199495</v>
      </c>
      <c r="V65" s="10">
        <f>IF(U64&lt;=0,V64,V64*(1-T65/U64))+MAX(0,-(T55-C65-D65))</f>
        <v>365050.23416196567</v>
      </c>
    </row>
    <row r="66" spans="1:22">
      <c r="A66" s="9">
        <f t="shared" si="2"/>
        <v>9</v>
      </c>
      <c r="B66" s="12">
        <f>IF($A66='P-Parametri'!$C$47,'P-Parametri'!$B$34,IF($A66='P-Parametri'!$C$48,'P-Parametri'!$C$34,'P-Parametri'!$C$50))</f>
        <v>2.7158250435358244E-2</v>
      </c>
      <c r="C66" s="10">
        <f>IF($A66&lt;='1-Input'!$B$26,0,IF($A66='1-Input'!$B$26+1,('1-Input'!$B$23+0)*'1-Input'!$B$27,'1-Input'!$B$23+0))</f>
        <v>0</v>
      </c>
      <c r="D66" s="10">
        <f t="shared" si="3"/>
        <v>0</v>
      </c>
      <c r="E66" s="10">
        <f>MAX(0,(E55-C66-D66))/(1-'P-Parametri'!$B$31*MAX(0,IF(F65&lt;=0,0,(F65-G65)/F65)))</f>
        <v>26100</v>
      </c>
      <c r="F66" s="10">
        <f>((F65-E66+MAX(0,-(E55-C66-D66)))*(1+B66))*(1-'P-Parametri'!$B$32)</f>
        <v>224341.81864175654</v>
      </c>
      <c r="G66" s="10">
        <f>IF(F65&lt;=0,G65,G65*(1-E66/F65))+MAX(0,-(E55-C66-D66))</f>
        <v>280772.47644473257</v>
      </c>
      <c r="H66" s="10">
        <f>MAX(0,(H55-C66-D66))/(1-'P-Parametri'!$B$31*MAX(0,IF(I65&lt;=0,0,(I65-J65)/I65)))</f>
        <v>30450</v>
      </c>
      <c r="I66" s="10">
        <f>((I65-H66+MAX(0,-(H55-C66-D66)))*(1+B66))*(1-'P-Parametri'!$B$32)</f>
        <v>183694.85150726774</v>
      </c>
      <c r="J66" s="10">
        <f>IF(I65&lt;=0,J65,J65*(1-H66/I65))+MAX(0,-(H55-C66-D66))</f>
        <v>229901.22251885466</v>
      </c>
      <c r="K66" s="10">
        <f>MAX(0,(K55-C66-D66))/(1-'P-Parametri'!$B$31*MAX(0,IF(L65&lt;=0,0,(L65-M65)/L65)))</f>
        <v>21377.515931403806</v>
      </c>
      <c r="L66" s="10">
        <f>((L65-K66+MAX(0,-(K55-C66-D66)))*(1+B66))*(1-'P-Parametri'!$B$32)</f>
        <v>268469.32547609578</v>
      </c>
      <c r="M66" s="10">
        <f>IF(L65&lt;=0,M65,M65*(1-K66/L65))+MAX(0,-(K55-C66-D66))</f>
        <v>335999.7606319671</v>
      </c>
      <c r="N66" s="10">
        <f>MAX(0,(N55-C66-D66))/(1-'P-Parametri'!$B$31*MAX(0,IF(O65&lt;=0,0,(O65-P65)/O65)))</f>
        <v>21225.187460986086</v>
      </c>
      <c r="O66" s="10">
        <f>((O65-N66+MAX(0,-(N55-C66-D66)))*(1+B66))*(1-'P-Parametri'!$B$32)</f>
        <v>269892.70256361674</v>
      </c>
      <c r="P66" s="10">
        <f>IF(O65&lt;=0,P65,P65*(1-N66/O65))+MAX(0,-(N55-C66-D66))</f>
        <v>337781.17219490052</v>
      </c>
      <c r="Q66" s="10">
        <f>MAX(0,(Q55-C66-D66))/(1-'P-Parametri'!$B$31*MAX(0,IF(R65&lt;=0,0,(R65-S65)/R65)))</f>
        <v>21221.271108069453</v>
      </c>
      <c r="R66" s="10">
        <f>((R65-Q66+MAX(0,-(Q55-C66-D66)))*(1+B66))*(1-'P-Parametri'!$B$32)</f>
        <v>269929.29747586697</v>
      </c>
      <c r="S66" s="10">
        <f>IF(R65&lt;=0,S65,S65*(1-Q66/R65))+MAX(0,-(Q55-C66-D66))</f>
        <v>337826.972145173</v>
      </c>
      <c r="T66" s="10">
        <f>MAX(0,(T55-C66-D66))/(1-'P-Parametri'!$B$31*MAX(0,IF(U65&lt;=0,0,(U65-V65)/U65)))</f>
        <v>21221.532577340444</v>
      </c>
      <c r="U66" s="10">
        <f>((U65-T66+MAX(0,-(T55-C66-D66)))*(1+B66))*(1-'P-Parametri'!$B$32)</f>
        <v>269926.85427290981</v>
      </c>
      <c r="V66" s="10">
        <f>IF(U65&lt;=0,V65,V65*(1-T66/U65))+MAX(0,-(T55-C66-D66))</f>
        <v>337823.91438202851</v>
      </c>
    </row>
    <row r="67" spans="1:22">
      <c r="A67" s="9">
        <f t="shared" si="2"/>
        <v>10</v>
      </c>
      <c r="B67" s="12">
        <f>IF($A67='P-Parametri'!$C$47,'P-Parametri'!$B$34,IF($A67='P-Parametri'!$C$48,'P-Parametri'!$C$34,'P-Parametri'!$C$50))</f>
        <v>2.7158250435358244E-2</v>
      </c>
      <c r="C67" s="10">
        <f>IF($A67&lt;='1-Input'!$B$26,0,IF($A67='1-Input'!$B$26+1,('1-Input'!$B$23+0)*'1-Input'!$B$27,'1-Input'!$B$23+0))</f>
        <v>0</v>
      </c>
      <c r="D67" s="10">
        <f t="shared" si="3"/>
        <v>0</v>
      </c>
      <c r="E67" s="10">
        <f>MAX(0,(E55-C67-D67))/(1-'P-Parametri'!$B$31*MAX(0,IF(F66&lt;=0,0,(F66-G66)/F66)))</f>
        <v>26100</v>
      </c>
      <c r="F67" s="10">
        <f>((F66-E67+MAX(0,-(E55-C67-D67)))*(1+B67))*(1-'P-Parametri'!$B$32)</f>
        <v>203218.46815999184</v>
      </c>
      <c r="G67" s="10">
        <f>IF(F66&lt;=0,G66,G66*(1-E67/F66))+MAX(0,-(E55-C67-D67))</f>
        <v>248107.31539908019</v>
      </c>
      <c r="H67" s="10">
        <f>MAX(0,(H55-C67-D67))/(1-'P-Parametri'!$B$31*MAX(0,IF(I66&lt;=0,0,(I66-J66)/I66)))</f>
        <v>30450</v>
      </c>
      <c r="I67" s="10">
        <f>((I66-H67+MAX(0,-(H55-C67-D67)))*(1+B67))*(1-'P-Parametri'!$B$32)</f>
        <v>157091.90013530653</v>
      </c>
      <c r="J67" s="10">
        <f>IF(I66&lt;=0,J66,J66*(1-H67/I66))+MAX(0,-(H55-C67-D67))</f>
        <v>191791.8679655935</v>
      </c>
      <c r="K67" s="10">
        <f>MAX(0,(K55-C67-D67))/(1-'P-Parametri'!$B$31*MAX(0,IF(L66&lt;=0,0,(L66-M66)/L66)))</f>
        <v>21377.515931403806</v>
      </c>
      <c r="L67" s="10">
        <f>((L66-K67+MAX(0,-(K55-C67-D67)))*(1+B67))*(1-'P-Parametri'!$B$32)</f>
        <v>253294.78600725488</v>
      </c>
      <c r="M67" s="10">
        <f>IF(L66&lt;=0,M66,M66*(1-K67/L66))+MAX(0,-(K55-C67-D67))</f>
        <v>309244.971334829</v>
      </c>
      <c r="N67" s="10">
        <f>MAX(0,(N55-C67-D67))/(1-'P-Parametri'!$B$31*MAX(0,IF(O66&lt;=0,0,(O66-P66)/O66)))</f>
        <v>21225.187460986086</v>
      </c>
      <c r="O67" s="10">
        <f>((O66-N67+MAX(0,-(N55-C67-D67)))*(1+B67))*(1-'P-Parametri'!$B$32)</f>
        <v>254910.04797342027</v>
      </c>
      <c r="P67" s="10">
        <f>IF(O66&lt;=0,P66,P66*(1-N67/O66))+MAX(0,-(N55-C67-D67))</f>
        <v>311217.02787929622</v>
      </c>
      <c r="Q67" s="10">
        <f>MAX(0,(Q55-C67-D67))/(1-'P-Parametri'!$B$31*MAX(0,IF(R66&lt;=0,0,(R66-S66)/R66)))</f>
        <v>21221.271108069453</v>
      </c>
      <c r="R67" s="10">
        <f>((R66-Q67+MAX(0,-(Q55-C67-D67)))*(1+B67))*(1-'P-Parametri'!$B$32)</f>
        <v>254951.57623071148</v>
      </c>
      <c r="S67" s="10">
        <f>IF(R66&lt;=0,S66,S66*(1-Q67/R66))+MAX(0,-(Q55-C67-D67))</f>
        <v>311267.72929695307</v>
      </c>
      <c r="T67" s="10">
        <f>MAX(0,(T55-C67-D67))/(1-'P-Parametri'!$B$31*MAX(0,IF(U66&lt;=0,0,(U66-V66)/U66)))</f>
        <v>21221.532577340444</v>
      </c>
      <c r="U67" s="10">
        <f>((U66-T67+MAX(0,-(T55-C67-D67)))*(1+B67))*(1-'P-Parametri'!$B$32)</f>
        <v>254948.80366057041</v>
      </c>
      <c r="V67" s="10">
        <f>IF(U66&lt;=0,V66,V66*(1-T67/U66))+MAX(0,-(T55-C67-D67))</f>
        <v>311264.34429488733</v>
      </c>
    </row>
    <row r="68" spans="1:22">
      <c r="A68" s="9">
        <f t="shared" si="2"/>
        <v>11</v>
      </c>
      <c r="B68" s="12">
        <f>IF($A68='P-Parametri'!$C$47,'P-Parametri'!$B$34,IF($A68='P-Parametri'!$C$48,'P-Parametri'!$C$34,'P-Parametri'!$C$50))</f>
        <v>2.7158250435358244E-2</v>
      </c>
      <c r="C68" s="10">
        <f>IF($A68&lt;='1-Input'!$B$26,0,IF($A68='1-Input'!$B$26+1,('1-Input'!$B$23+0)*'1-Input'!$B$27,'1-Input'!$B$23+0))</f>
        <v>0</v>
      </c>
      <c r="D68" s="10">
        <f t="shared" si="3"/>
        <v>0</v>
      </c>
      <c r="E68" s="10">
        <f>MAX(0,(E55-C68-D68))/(1-'P-Parametri'!$B$31*MAX(0,IF(F67&lt;=0,0,(F67-G67)/F67)))</f>
        <v>26100</v>
      </c>
      <c r="F68" s="10">
        <f>((F67-E68+MAX(0,-(E55-C68-D68)))*(1+B68))*(1-'P-Parametri'!$B$32)</f>
        <v>181564.83848325792</v>
      </c>
      <c r="G68" s="10">
        <f>IF(F67&lt;=0,G67,G67*(1-E68/F67))+MAX(0,-(E55-C68-D68))</f>
        <v>216242.09669849527</v>
      </c>
      <c r="H68" s="10">
        <f>MAX(0,(H55-C68-D68))/(1-'P-Parametri'!$B$31*MAX(0,IF(I67&lt;=0,0,(I67-J67)/I67)))</f>
        <v>30450</v>
      </c>
      <c r="I68" s="10">
        <f>((I67-H68+MAX(0,-(H55-C68-D68)))*(1+B68))*(1-'P-Parametri'!$B$32)</f>
        <v>129821.11002964123</v>
      </c>
      <c r="J68" s="10">
        <f>IF(I67&lt;=0,J67,J67*(1-H68/I67))+MAX(0,-(H55-C68-D68))</f>
        <v>154615.77948157775</v>
      </c>
      <c r="K68" s="10">
        <f>MAX(0,(K55-C68-D68))/(1-'P-Parametri'!$B$31*MAX(0,IF(L67&lt;=0,0,(L67-M67)/L67)))</f>
        <v>21377.515931403806</v>
      </c>
      <c r="L68" s="10">
        <f>((L67-K68+MAX(0,-(K55-C68-D68)))*(1+B68))*(1-'P-Parametri'!$B$32)</f>
        <v>237739.30590210191</v>
      </c>
      <c r="M68" s="10">
        <f>IF(L67&lt;=0,M67,M67*(1-K68/L67))+MAX(0,-(K55-C68-D68))</f>
        <v>283145.38434519601</v>
      </c>
      <c r="N68" s="10">
        <f>MAX(0,(N55-C68-D68))/(1-'P-Parametri'!$B$31*MAX(0,IF(O67&lt;=0,0,(O67-P67)/O67)))</f>
        <v>21225.187460986086</v>
      </c>
      <c r="O68" s="10">
        <f>((O67-N68+MAX(0,-(N55-C68-D68)))*(1+B68))*(1-'P-Parametri'!$B$32)</f>
        <v>239551.26981222827</v>
      </c>
      <c r="P68" s="10">
        <f>IF(O67&lt;=0,P67,P67*(1-N68/O67))+MAX(0,-(N55-C68-D68))</f>
        <v>285303.41713580064</v>
      </c>
      <c r="Q68" s="10">
        <f>MAX(0,(Q55-C68-D68))/(1-'P-Parametri'!$B$31*MAX(0,IF(R67&lt;=0,0,(R67-S67)/R67)))</f>
        <v>21221.271108069453</v>
      </c>
      <c r="R68" s="10">
        <f>((R67-Q68+MAX(0,-(Q55-C68-D68)))*(1+B68))*(1-'P-Parametri'!$B$32)</f>
        <v>239597.85526092845</v>
      </c>
      <c r="S68" s="10">
        <f>IF(R67&lt;=0,S67,S67*(1-Q68/R67))+MAX(0,-(Q55-C68-D68))</f>
        <v>285358.89998802444</v>
      </c>
      <c r="T68" s="10">
        <f>MAX(0,(T55-C68-D68))/(1-'P-Parametri'!$B$31*MAX(0,IF(U67&lt;=0,0,(U67-V67)/U67)))</f>
        <v>21221.532577340444</v>
      </c>
      <c r="U68" s="10">
        <f>((U67-T68+MAX(0,-(T55-C68-D68)))*(1+B68))*(1-'P-Parametri'!$B$32)</f>
        <v>239594.74505519145</v>
      </c>
      <c r="V68" s="10">
        <f>IF(U67&lt;=0,V67,V67*(1-T68/U67))+MAX(0,-(T55-C68-D68))</f>
        <v>285355.19576084364</v>
      </c>
    </row>
    <row r="69" spans="1:22">
      <c r="A69" s="9">
        <f t="shared" si="2"/>
        <v>12</v>
      </c>
      <c r="B69" s="12">
        <f>IF($A69='P-Parametri'!$C$47,'P-Parametri'!$B$34,IF($A69='P-Parametri'!$C$48,'P-Parametri'!$C$34,'P-Parametri'!$C$50))</f>
        <v>2.7158250435358244E-2</v>
      </c>
      <c r="C69" s="10">
        <f>IF($A69&lt;='1-Input'!$B$26,0,IF($A69='1-Input'!$B$26+1,('1-Input'!$B$23+0)*'1-Input'!$B$27,'1-Input'!$B$23+0))</f>
        <v>0</v>
      </c>
      <c r="D69" s="10">
        <f t="shared" si="3"/>
        <v>0</v>
      </c>
      <c r="E69" s="10">
        <f>MAX(0,(E55-C69-D69))/(1-'P-Parametri'!$B$31*MAX(0,IF(F68&lt;=0,0,(F68-G68)/F68)))</f>
        <v>26100</v>
      </c>
      <c r="F69" s="10">
        <f>((F68-E69+MAX(0,-(E55-C69-D69)))*(1+B69))*(1-'P-Parametri'!$B$32)</f>
        <v>159367.6175176774</v>
      </c>
      <c r="G69" s="10">
        <f>IF(F68&lt;=0,G68,G68*(1-E69/F68))+MAX(0,-(E55-C69-D69))</f>
        <v>185157.23042714861</v>
      </c>
      <c r="H69" s="10">
        <f>MAX(0,(H55-C69-D69))/(1-'P-Parametri'!$B$31*MAX(0,IF(I68&lt;=0,0,(I68-J68)/I68)))</f>
        <v>30450</v>
      </c>
      <c r="I69" s="10">
        <f>((I68-H69+MAX(0,-(H55-C69-D69)))*(1+B69))*(1-'P-Parametri'!$B$32)</f>
        <v>101865.71581082205</v>
      </c>
      <c r="J69" s="10">
        <f>IF(I68&lt;=0,J68,J68*(1-H69/I68))+MAX(0,-(H55-C69-D69))</f>
        <v>118350.10216500663</v>
      </c>
      <c r="K69" s="10">
        <f>MAX(0,(K55-C69-D69))/(1-'P-Parametri'!$B$31*MAX(0,IF(L68&lt;=0,0,(L68-M68)/L68)))</f>
        <v>21377.515931403806</v>
      </c>
      <c r="L69" s="10">
        <f>((L68-K69+MAX(0,-(K55-C69-D69)))*(1+B69))*(1-'P-Parametri'!$B$32)</f>
        <v>221793.32205206997</v>
      </c>
      <c r="M69" s="10">
        <f>IF(L68&lt;=0,M68,M68*(1-K69/L68))+MAX(0,-(K55-C69-D69))</f>
        <v>257684.95430913201</v>
      </c>
      <c r="N69" s="10">
        <f>MAX(0,(N55-C69-D69))/(1-'P-Parametri'!$B$31*MAX(0,IF(O68&lt;=0,0,(O68-P68)/O68)))</f>
        <v>21225.187460986086</v>
      </c>
      <c r="O69" s="10">
        <f>((O68-N69+MAX(0,-(N55-C69-D69)))*(1+B69))*(1-'P-Parametri'!$B$32)</f>
        <v>223806.92589876326</v>
      </c>
      <c r="P69" s="10">
        <f>IF(O68&lt;=0,P68,P68*(1-N69/O68))+MAX(0,-(N55-C69-D69))</f>
        <v>260024.40894388431</v>
      </c>
      <c r="Q69" s="10">
        <f>MAX(0,(Q55-C69-D69))/(1-'P-Parametri'!$B$31*MAX(0,IF(R68&lt;=0,0,(R68-S68)/R68)))</f>
        <v>21221.271108069453</v>
      </c>
      <c r="R69" s="10">
        <f>((R68-Q69+MAX(0,-(Q55-C69-D69)))*(1+B69))*(1-'P-Parametri'!$B$32)</f>
        <v>223858.69549427144</v>
      </c>
      <c r="S69" s="10">
        <f>IF(R68&lt;=0,S68,S68*(1-Q69/R68))+MAX(0,-(Q55-C69-D69))</f>
        <v>260084.55613736037</v>
      </c>
      <c r="T69" s="10">
        <f>MAX(0,(T55-C69-D69))/(1-'P-Parametri'!$B$31*MAX(0,IF(U68&lt;=0,0,(U68-V68)/U68)))</f>
        <v>21221.532577340444</v>
      </c>
      <c r="U69" s="10">
        <f>((U68-T69+MAX(0,-(T55-C69-D69)))*(1+B69))*(1-'P-Parametri'!$B$32)</f>
        <v>223855.23917695679</v>
      </c>
      <c r="V69" s="10">
        <f>IF(U68&lt;=0,V68,V68*(1-T69/U68))+MAX(0,-(T55-C69-D69))</f>
        <v>260080.54050261935</v>
      </c>
    </row>
    <row r="70" spans="1:22">
      <c r="A70" s="9">
        <f t="shared" si="2"/>
        <v>13</v>
      </c>
      <c r="B70" s="12">
        <f>IF($A70='P-Parametri'!$C$47,'P-Parametri'!$B$34,IF($A70='P-Parametri'!$C$48,'P-Parametri'!$C$34,'P-Parametri'!$C$50))</f>
        <v>2.7158250435358244E-2</v>
      </c>
      <c r="C70" s="10">
        <f>IF($A70&lt;='1-Input'!$B$26,0,IF($A70='1-Input'!$B$26+1,('1-Input'!$B$23+0)*'1-Input'!$B$27,'1-Input'!$B$23+0))</f>
        <v>0</v>
      </c>
      <c r="D70" s="10">
        <f t="shared" si="3"/>
        <v>0</v>
      </c>
      <c r="E70" s="10">
        <f>MAX(0,(E55-C70-D70))/(1-'P-Parametri'!$B$31*MAX(0,IF(F69&lt;=0,0,(F69-G69)/F69)))</f>
        <v>26100</v>
      </c>
      <c r="F70" s="10">
        <f>((F69-E70+MAX(0,-(E55-C70-D70)))*(1+B70))*(1-'P-Parametri'!$B$32)</f>
        <v>136613.15898344773</v>
      </c>
      <c r="G70" s="10">
        <f>IF(F69&lt;=0,G69,G69*(1-E70/F69))+MAX(0,-(E55-C70-D70))</f>
        <v>154833.60640978802</v>
      </c>
      <c r="H70" s="10">
        <f>MAX(0,(H55-C70-D70))/(1-'P-Parametri'!$B$31*MAX(0,IF(I69&lt;=0,0,(I69-J69)/I69)))</f>
        <v>30450</v>
      </c>
      <c r="I70" s="10">
        <f>((I69-H70+MAX(0,-(H55-C70-D70)))*(1+B70))*(1-'P-Parametri'!$B$32)</f>
        <v>73208.531222421065</v>
      </c>
      <c r="J70" s="10">
        <f>IF(I69&lt;=0,J69,J69*(1-H70/I69))+MAX(0,-(H55-C70-D70))</f>
        <v>82972.540811419254</v>
      </c>
      <c r="K70" s="10">
        <f>MAX(0,(K55-C70-D70))/(1-'P-Parametri'!$B$31*MAX(0,IF(L69&lt;=0,0,(L69-M69)/L69)))</f>
        <v>21377.515931403806</v>
      </c>
      <c r="L70" s="10">
        <f>((L69-K70+MAX(0,-(K55-C70-D70)))*(1+B70))*(1-'P-Parametri'!$B$32)</f>
        <v>205447.03127694642</v>
      </c>
      <c r="M70" s="10">
        <f>IF(L69&lt;=0,M69,M69*(1-K70/L69))+MAX(0,-(K55-C70-D70))</f>
        <v>232848.02880993564</v>
      </c>
      <c r="N70" s="10">
        <f>MAX(0,(N55-C70-D70))/(1-'P-Parametri'!$B$31*MAX(0,IF(O69&lt;=0,0,(O69-P69)/O69)))</f>
        <v>21225.187460986086</v>
      </c>
      <c r="O70" s="10">
        <f>((O69-N70+MAX(0,-(N55-C70-D70)))*(1+B70))*(1-'P-Parametri'!$B$32)</f>
        <v>207667.33701585277</v>
      </c>
      <c r="P70" s="10">
        <f>IF(O69&lt;=0,P69,P69*(1-N70/O69))+MAX(0,-(N55-C70-D70))</f>
        <v>235364.46242032343</v>
      </c>
      <c r="Q70" s="10">
        <f>MAX(0,(Q55-C70-D70))/(1-'P-Parametri'!$B$31*MAX(0,IF(R69&lt;=0,0,(R69-S69)/R69)))</f>
        <v>21221.271108069453</v>
      </c>
      <c r="R70" s="10">
        <f>((R69-Q70+MAX(0,-(Q55-C70-D70)))*(1+B70))*(1-'P-Parametri'!$B$32)</f>
        <v>207724.42090064791</v>
      </c>
      <c r="S70" s="10">
        <f>IF(R69&lt;=0,S69,S69*(1-Q70/R69))+MAX(0,-(Q55-C70-D70))</f>
        <v>235429.15972925402</v>
      </c>
      <c r="T70" s="10">
        <f>MAX(0,(T55-C70-D70))/(1-'P-Parametri'!$B$31*MAX(0,IF(U69&lt;=0,0,(U69-V69)/U69)))</f>
        <v>21221.532577340444</v>
      </c>
      <c r="U70" s="10">
        <f>((U69-T70+MAX(0,-(T55-C70-D70)))*(1+B70))*(1-'P-Parametri'!$B$32)</f>
        <v>207720.60978299347</v>
      </c>
      <c r="V70" s="10">
        <f>IF(U69&lt;=0,V69,V69*(1-T70/U69))+MAX(0,-(T55-C70-D70))</f>
        <v>235424.84031306225</v>
      </c>
    </row>
    <row r="71" spans="1:22">
      <c r="A71" s="9">
        <f t="shared" si="2"/>
        <v>14</v>
      </c>
      <c r="B71" s="12">
        <f>IF($A71='P-Parametri'!$C$47,'P-Parametri'!$B$34,IF($A71='P-Parametri'!$C$48,'P-Parametri'!$C$34,'P-Parametri'!$C$50))</f>
        <v>2.7158250435358244E-2</v>
      </c>
      <c r="C71" s="10">
        <f>IF($A71&lt;='1-Input'!$B$26,0,IF($A71='1-Input'!$B$26+1,('1-Input'!$B$23+0)*'1-Input'!$B$27,'1-Input'!$B$23+0))</f>
        <v>0</v>
      </c>
      <c r="D71" s="10">
        <f t="shared" si="3"/>
        <v>0</v>
      </c>
      <c r="E71" s="10">
        <f>MAX(0,(E55-C71-D71))/(1-'P-Parametri'!$B$31*MAX(0,IF(F70&lt;=0,0,(F70-G70)/F70)))</f>
        <v>26100</v>
      </c>
      <c r="F71" s="10">
        <f>((F70-E71+MAX(0,-(E55-C71-D71)))*(1+B71))*(1-'P-Parametri'!$B$32)</f>
        <v>113287.47402545971</v>
      </c>
      <c r="G71" s="10">
        <f>IF(F70&lt;=0,G70,G70*(1-E71/F70))+MAX(0,-(E55-C71-D71))</f>
        <v>125252.5824632947</v>
      </c>
      <c r="H71" s="10">
        <f>MAX(0,(H55-C71-D71))/(1-'P-Parametri'!$B$31*MAX(0,IF(I70&lt;=0,0,(I70-J70)/I70)))</f>
        <v>30450</v>
      </c>
      <c r="I71" s="10">
        <f>((I70-H71+MAX(0,-(H55-C71-D71)))*(1+B71))*(1-'P-Parametri'!$B$32)</f>
        <v>43831.938565364449</v>
      </c>
      <c r="J71" s="10">
        <f>IF(I70&lt;=0,J70,J70*(1-H71/I70))+MAX(0,-(H55-C71-D71))</f>
        <v>48461.346207177034</v>
      </c>
      <c r="K71" s="10">
        <f>MAX(0,(K55-C71-D71))/(1-'P-Parametri'!$B$31*MAX(0,IF(L70&lt;=0,0,(L70-M70)/L70)))</f>
        <v>21377.515931403806</v>
      </c>
      <c r="L71" s="10">
        <f>((L70-K71+MAX(0,-(K55-C71-D71)))*(1+B71))*(1-'P-Parametri'!$B$32)</f>
        <v>188690.38429813023</v>
      </c>
      <c r="M71" s="10">
        <f>IF(L70&lt;=0,M70,M70*(1-K71/L70))+MAX(0,-(K55-C71-D71))</f>
        <v>208619.33874543759</v>
      </c>
      <c r="N71" s="10">
        <f>MAX(0,(N55-C71-D71))/(1-'P-Parametri'!$B$31*MAX(0,IF(O70&lt;=0,0,(O70-P70)/O70)))</f>
        <v>21225.187460986086</v>
      </c>
      <c r="O71" s="10">
        <f>((O70-N71+MAX(0,-(N55-C71-D71)))*(1+B71))*(1-'P-Parametri'!$B$32)</f>
        <v>191122.58095989592</v>
      </c>
      <c r="P71" s="10">
        <f>IF(O70&lt;=0,P70,P70*(1-N71/O70))+MAX(0,-(N55-C71-D71))</f>
        <v>211308.41726506522</v>
      </c>
      <c r="Q71" s="10">
        <f>MAX(0,(Q55-C71-D71))/(1-'P-Parametri'!$B$31*MAX(0,IF(R70&lt;=0,0,(R70-S70)/R70)))</f>
        <v>21221.271108069453</v>
      </c>
      <c r="R71" s="10">
        <f>((R70-Q71+MAX(0,-(Q55-C71-D71)))*(1+B71))*(1-'P-Parametri'!$B$32)</f>
        <v>191185.1125435452</v>
      </c>
      <c r="S71" s="10">
        <f>IF(R70&lt;=0,S70,S70*(1-Q71/R70))+MAX(0,-(Q55-C71-D71))</f>
        <v>211377.55326094636</v>
      </c>
      <c r="T71" s="10">
        <f>MAX(0,(T55-C71-D71))/(1-'P-Parametri'!$B$31*MAX(0,IF(U70&lt;=0,0,(U70-V70)/U70)))</f>
        <v>21221.532577340444</v>
      </c>
      <c r="U71" s="10">
        <f>((U70-T71+MAX(0,-(T55-C71-D71)))*(1+B71))*(1-'P-Parametri'!$B$32)</f>
        <v>191180.93771866665</v>
      </c>
      <c r="V71" s="10">
        <f>IF(U70&lt;=0,V70,V70*(1-T71/U70))+MAX(0,-(T55-C71-D71))</f>
        <v>211372.93750265628</v>
      </c>
    </row>
    <row r="72" spans="1:22">
      <c r="A72" s="9">
        <f t="shared" si="2"/>
        <v>15</v>
      </c>
      <c r="B72" s="12">
        <f>IF($A72='P-Parametri'!$C$47,'P-Parametri'!$B$34,IF($A72='P-Parametri'!$C$48,'P-Parametri'!$C$34,'P-Parametri'!$C$50))</f>
        <v>2.7158250435358244E-2</v>
      </c>
      <c r="C72" s="10">
        <f>IF($A72&lt;='1-Input'!$B$26,0,IF($A72='1-Input'!$B$26+1,('1-Input'!$B$23+0)*'1-Input'!$B$27,'1-Input'!$B$23+0))</f>
        <v>0</v>
      </c>
      <c r="D72" s="10">
        <f t="shared" si="3"/>
        <v>0</v>
      </c>
      <c r="E72" s="10">
        <f>MAX(0,(E55-C72-D72))/(1-'P-Parametri'!$B$31*MAX(0,IF(F71&lt;=0,0,(F71-G71)/F71)))</f>
        <v>26100</v>
      </c>
      <c r="F72" s="10">
        <f>((F71-E72+MAX(0,-(E55-C72-D72)))*(1+B72))*(1-'P-Parametri'!$B$32)</f>
        <v>89376.222613309714</v>
      </c>
      <c r="G72" s="10">
        <f>IF(F71&lt;=0,G71,G71*(1-E72/F71))+MAX(0,-(E55-C72-D72))</f>
        <v>96395.972935949161</v>
      </c>
      <c r="H72" s="10">
        <f>MAX(0,(H55-C72-D72))/(1-'P-Parametri'!$B$31*MAX(0,IF(I71&lt;=0,0,(I71-J71)/I71)))</f>
        <v>30450</v>
      </c>
      <c r="I72" s="10">
        <f>((I71-H72+MAX(0,-(H55-C72-D72)))*(1+B72))*(1-'P-Parametri'!$B$32)</f>
        <v>13717.877867024728</v>
      </c>
      <c r="J72" s="10">
        <f>IF(I71&lt;=0,J71,J71*(1-H72/I71))+MAX(0,-(H55-C72-D72))</f>
        <v>14795.301758607226</v>
      </c>
      <c r="K72" s="10">
        <f>MAX(0,(K55-C72-D72))/(1-'P-Parametri'!$B$31*MAX(0,IF(L71&lt;=0,0,(L71-M71)/L71)))</f>
        <v>21377.515931403806</v>
      </c>
      <c r="L72" s="10">
        <f>((L71-K72+MAX(0,-(K55-C72-D72)))*(1+B72))*(1-'P-Parametri'!$B$32)</f>
        <v>171513.07956059431</v>
      </c>
      <c r="M72" s="10">
        <f>IF(L71&lt;=0,M71,M71*(1-K72/L71))+MAX(0,-(K55-C72-D72))</f>
        <v>184983.9889409499</v>
      </c>
      <c r="N72" s="10">
        <f>MAX(0,(N55-C72-D72))/(1-'P-Parametri'!$B$31*MAX(0,IF(O71&lt;=0,0,(O71-P71)/O71)))</f>
        <v>21225.187460986086</v>
      </c>
      <c r="O72" s="10">
        <f>((O71-N72+MAX(0,-(N55-C72-D72)))*(1+B72))*(1-'P-Parametri'!$B$32)</f>
        <v>174162.48644094809</v>
      </c>
      <c r="P72" s="10">
        <f>IF(O71&lt;=0,P71,P71*(1-N72/O71))+MAX(0,-(N55-C72-D72))</f>
        <v>187841.48444106575</v>
      </c>
      <c r="Q72" s="10">
        <f>MAX(0,(Q55-C72-D72))/(1-'P-Parametri'!$B$31*MAX(0,IF(R71&lt;=0,0,(R71-S71)/R71)))</f>
        <v>21221.271108069453</v>
      </c>
      <c r="R72" s="10">
        <f>((R71-Q72+MAX(0,-(Q55-C72-D72)))*(1+B72))*(1-'P-Parametri'!$B$32)</f>
        <v>174230.60248212365</v>
      </c>
      <c r="S72" s="10">
        <f>IF(R71&lt;=0,S71,S71*(1-Q72/R71))+MAX(0,-(Q55-C72-D72))</f>
        <v>187914.95042418392</v>
      </c>
      <c r="T72" s="10">
        <f>MAX(0,(T55-C72-D72))/(1-'P-Parametri'!$B$31*MAX(0,IF(U71&lt;=0,0,(U71-V71)/U71)))</f>
        <v>21221.532577340444</v>
      </c>
      <c r="U72" s="10">
        <f>((U71-T72+MAX(0,-(T55-C72-D72)))*(1+B72))*(1-'P-Parametri'!$B$32)</f>
        <v>174226.05481953887</v>
      </c>
      <c r="V72" s="10">
        <f>IF(U71&lt;=0,V71,V71*(1-T72/U71))+MAX(0,-(T55-C72-D72))</f>
        <v>187910.04558096451</v>
      </c>
    </row>
    <row r="73" spans="1:22">
      <c r="A73" s="9">
        <f t="shared" si="2"/>
        <v>16</v>
      </c>
      <c r="B73" s="12">
        <f>IF($A73='P-Parametri'!$C$47,'P-Parametri'!$B$34,IF($A73='P-Parametri'!$C$48,'P-Parametri'!$C$34,'P-Parametri'!$C$50))</f>
        <v>2.7158250435358244E-2</v>
      </c>
      <c r="C73" s="10">
        <f>IF($A73&lt;='1-Input'!$B$26,0,IF($A73='1-Input'!$B$26+1,('1-Input'!$B$23+0)*'1-Input'!$B$27,'1-Input'!$B$23+0))</f>
        <v>0</v>
      </c>
      <c r="D73" s="10">
        <f t="shared" si="3"/>
        <v>0</v>
      </c>
      <c r="E73" s="10">
        <f>MAX(0,(E55-C73-D73))/(1-'P-Parametri'!$B$31*MAX(0,IF(F72&lt;=0,0,(F72-G72)/F72)))</f>
        <v>26100</v>
      </c>
      <c r="F73" s="10">
        <f>((F72-E73+MAX(0,-(E55-C73-D73)))*(1+B73))*(1-'P-Parametri'!$B$32)</f>
        <v>64864.704725418167</v>
      </c>
      <c r="G73" s="10">
        <f>IF(F72&lt;=0,G72,G72*(1-E73/F72))+MAX(0,-(E55-C73-D73))</f>
        <v>68246.03752736091</v>
      </c>
      <c r="H73" s="10">
        <f>MAX(0,(H55-C73-D73))/(1-'P-Parametri'!$B$31*MAX(0,IF(I72&lt;=0,0,(I72-J72)/I72)))</f>
        <v>30450</v>
      </c>
      <c r="I73" s="10">
        <f>((I72-H73+MAX(0,-(H55-C73-D73)))*(1+B73))*(1-'P-Parametri'!$B$32)</f>
        <v>-17152.164221585259</v>
      </c>
      <c r="J73" s="10">
        <f>IF(I72&lt;=0,J72,J72*(1-H73/I72))+MAX(0,-(H55-C73-D73))</f>
        <v>-18046.28955141241</v>
      </c>
      <c r="K73" s="10">
        <f>MAX(0,(K55-C73-D73))/(1-'P-Parametri'!$B$31*MAX(0,IF(L72&lt;=0,0,(L72-M72)/L72)))</f>
        <v>21377.515931403806</v>
      </c>
      <c r="L73" s="10">
        <f>((L72-K73+MAX(0,-(K55-C73-D73)))*(1+B73))*(1-'P-Parametri'!$B$32)</f>
        <v>153904.55689975474</v>
      </c>
      <c r="M73" s="10">
        <f>IF(L72&lt;=0,M72,M72*(1-K73/L72))+MAX(0,-(K55-C73-D73))</f>
        <v>161927.44899209612</v>
      </c>
      <c r="N73" s="10">
        <f>MAX(0,(N55-C73-D73))/(1-'P-Parametri'!$B$31*MAX(0,IF(O72&lt;=0,0,(O72-P72)/O72)))</f>
        <v>21225.187460986086</v>
      </c>
      <c r="O73" s="10">
        <f>((O72-N73+MAX(0,-(N55-C73-D73)))*(1+B73))*(1-'P-Parametri'!$B$32)</f>
        <v>156776.62682967394</v>
      </c>
      <c r="P73" s="10">
        <f>IF(O72&lt;=0,P72,P72*(1-N73/O72))+MAX(0,-(N55-C73-D73))</f>
        <v>164949.23708237088</v>
      </c>
      <c r="Q73" s="10">
        <f>MAX(0,(Q55-C73-D73))/(1-'P-Parametri'!$B$31*MAX(0,IF(R72&lt;=0,0,(R72-S72)/R72)))</f>
        <v>21221.271108069453</v>
      </c>
      <c r="R73" s="10">
        <f>((R72-Q73+MAX(0,-(Q55-C73-D73)))*(1+B73))*(1-'P-Parametri'!$B$32)</f>
        <v>156850.46752022856</v>
      </c>
      <c r="S73" s="10">
        <f>IF(R72&lt;=0,S72,S72*(1-Q73/R72))+MAX(0,-(Q55-C73-D73))</f>
        <v>165026.92701497718</v>
      </c>
      <c r="T73" s="10">
        <f>MAX(0,(T55-C73-D73))/(1-'P-Parametri'!$B$31*MAX(0,IF(U72&lt;=0,0,(U72-V72)/U72)))</f>
        <v>21221.532577340444</v>
      </c>
      <c r="U73" s="10">
        <f>((U72-T73+MAX(0,-(T55-C73-D73)))*(1+B73))*(1-'P-Parametri'!$B$32)</f>
        <v>156845.53766024442</v>
      </c>
      <c r="V73" s="10">
        <f>IF(U72&lt;=0,V72,V72*(1-T73/U72))+MAX(0,-(T55-C73-D73))</f>
        <v>165021.74016627544</v>
      </c>
    </row>
    <row r="74" spans="1:22">
      <c r="A74" s="9">
        <f t="shared" si="2"/>
        <v>17</v>
      </c>
      <c r="B74" s="12">
        <f>IF($A74='P-Parametri'!$C$47,'P-Parametri'!$B$34,IF($A74='P-Parametri'!$C$48,'P-Parametri'!$C$34,'P-Parametri'!$C$50))</f>
        <v>2.7158250435358244E-2</v>
      </c>
      <c r="C74" s="10">
        <f>IF($A74&lt;='1-Input'!$B$26,0,IF($A74='1-Input'!$B$26+1,('1-Input'!$B$23+0)*'1-Input'!$B$27,'1-Input'!$B$23+0))</f>
        <v>0</v>
      </c>
      <c r="D74" s="10">
        <f t="shared" si="3"/>
        <v>0</v>
      </c>
      <c r="E74" s="10">
        <f>MAX(0,(E55-C74-D74))/(1-'P-Parametri'!$B$31*MAX(0,IF(F73&lt;=0,0,(F73-G73)/F73)))</f>
        <v>26100</v>
      </c>
      <c r="F74" s="10">
        <f>((F73-E74+MAX(0,-(E55-C74-D74)))*(1+B74))*(1-'P-Parametri'!$B$32)</f>
        <v>39737.85131183498</v>
      </c>
      <c r="G74" s="10">
        <f>IF(F73&lt;=0,G73,G73*(1-E74/F73))+MAX(0,-(E55-C74-D74))</f>
        <v>40785.470382188629</v>
      </c>
      <c r="H74" s="10">
        <f>MAX(0,(H55-C74-D74))/(1-'P-Parametri'!$B$31*MAX(0,IF(I73&lt;=0,0,(I73-J73)/I73)))</f>
        <v>30450</v>
      </c>
      <c r="I74" s="10">
        <f>((I73-H74+MAX(0,-(H55-C74-D74)))*(1+B74))*(1-'P-Parametri'!$B$32)</f>
        <v>-48797.165807342564</v>
      </c>
      <c r="J74" s="10">
        <f>IF(I73&lt;=0,J73,J73*(1-H74/I73))+MAX(0,-(H55-C74-D74))</f>
        <v>-18046.28955141241</v>
      </c>
      <c r="K74" s="10">
        <f>MAX(0,(K55-C74-D74))/(1-'P-Parametri'!$B$31*MAX(0,IF(L73&lt;=0,0,(L73-M73)/L73)))</f>
        <v>21377.515931403806</v>
      </c>
      <c r="L74" s="10">
        <f>((L73-K74+MAX(0,-(K55-C74-D74)))*(1+B74))*(1-'P-Parametri'!$B$32)</f>
        <v>135853.9910493535</v>
      </c>
      <c r="M74" s="10">
        <f>IF(L73&lt;=0,M73,M73*(1-K74/L73))+MAX(0,-(K55-C74-D74))</f>
        <v>139435.54433189286</v>
      </c>
      <c r="N74" s="10">
        <f>MAX(0,(N55-C74-D74))/(1-'P-Parametri'!$B$31*MAX(0,IF(O73&lt;=0,0,(O73-P73)/O73)))</f>
        <v>21225.187460986086</v>
      </c>
      <c r="O74" s="10">
        <f>((O73-N74+MAX(0,-(N55-C74-D74)))*(1+B74))*(1-'P-Parametri'!$B$32)</f>
        <v>138954.31374732408</v>
      </c>
      <c r="P74" s="10">
        <f>IF(O73&lt;=0,P73,P73*(1-N74/O73))+MAX(0,-(N55-C74-D74))</f>
        <v>142617.60162485068</v>
      </c>
      <c r="Q74" s="10">
        <f>MAX(0,(Q55-C74-D74))/(1-'P-Parametri'!$B$31*MAX(0,IF(R73&lt;=0,0,(R73-S73)/R73)))</f>
        <v>21221.271108069453</v>
      </c>
      <c r="R74" s="10">
        <f>((R73-Q74+MAX(0,-(Q55-C74-D74)))*(1+B74))*(1-'P-Parametri'!$B$32)</f>
        <v>139034.02279847758</v>
      </c>
      <c r="S74" s="10">
        <f>IF(R73&lt;=0,S73,S73*(1-Q74/R73))+MAX(0,-(Q55-C74-D74))</f>
        <v>142699.41206597156</v>
      </c>
      <c r="T74" s="10">
        <f>MAX(0,(T55-C74-D74))/(1-'P-Parametri'!$B$31*MAX(0,IF(U73&lt;=0,0,(U73-V73)/U73)))</f>
        <v>21221.532577340444</v>
      </c>
      <c r="U74" s="10">
        <f>((U73-T74+MAX(0,-(T55-C74-D74)))*(1+B74))*(1-'P-Parametri'!$B$32)</f>
        <v>139028.70114643581</v>
      </c>
      <c r="V74" s="10">
        <f>IF(U73&lt;=0,V73,V73*(1-T74/U73))+MAX(0,-(T55-C74-D74))</f>
        <v>142693.95011786479</v>
      </c>
    </row>
    <row r="75" spans="1:22">
      <c r="A75" s="9">
        <f t="shared" si="2"/>
        <v>18</v>
      </c>
      <c r="B75" s="12">
        <f>IF($A75='P-Parametri'!$C$47,'P-Parametri'!$B$34,IF($A75='P-Parametri'!$C$48,'P-Parametri'!$C$34,'P-Parametri'!$C$50))</f>
        <v>2.7158250435358244E-2</v>
      </c>
      <c r="C75" s="10">
        <f>IF($A75&lt;='1-Input'!$B$26,0,IF($A75='1-Input'!$B$26+1,('1-Input'!$B$23+0)*'1-Input'!$B$27,'1-Input'!$B$23+0))</f>
        <v>0</v>
      </c>
      <c r="D75" s="10">
        <f t="shared" si="3"/>
        <v>0</v>
      </c>
      <c r="E75" s="10">
        <f>MAX(0,(E55-C75-D75))/(1-'P-Parametri'!$B$31*MAX(0,IF(F74&lt;=0,0,(F74-G74)/F74)))</f>
        <v>26100</v>
      </c>
      <c r="F75" s="10">
        <f>((F74-E75+MAX(0,-(E55-C75-D75)))*(1+B75))*(1-'P-Parametri'!$B$32)</f>
        <v>13980.215030175648</v>
      </c>
      <c r="G75" s="10">
        <f>IF(F74&lt;=0,G74,G74*(1-E75/F74))+MAX(0,-(E55-C75-D75))</f>
        <v>13997.389450945957</v>
      </c>
      <c r="H75" s="10">
        <f>MAX(0,(H55-C75-D75))/(1-'P-Parametri'!$B$31*MAX(0,IF(I74&lt;=0,0,(I74-J74)/I74)))</f>
        <v>30450</v>
      </c>
      <c r="I75" s="10">
        <f>((I74-H75+MAX(0,-(H55-C75-D75)))*(1+B75))*(1-'P-Parametri'!$B$32)</f>
        <v>-81236.581422265474</v>
      </c>
      <c r="J75" s="10">
        <f>IF(I74&lt;=0,J74,J74*(1-H75/I74))+MAX(0,-(H55-C75-D75))</f>
        <v>-18046.28955141241</v>
      </c>
      <c r="K75" s="10">
        <f>MAX(0,(K55-C75-D75))/(1-'P-Parametri'!$B$31*MAX(0,IF(L74&lt;=0,0,(L74-M74)/L74)))</f>
        <v>21377.515931403806</v>
      </c>
      <c r="L75" s="10">
        <f>((L74-K75+MAX(0,-(K55-C75-D75)))*(1+B75))*(1-'P-Parametri'!$B$32)</f>
        <v>117350.28498636371</v>
      </c>
      <c r="M75" s="10">
        <f>IF(L74&lt;=0,M74,M74*(1-K75/L74))+MAX(0,-(K55-C75-D75))</f>
        <v>117494.44751659111</v>
      </c>
      <c r="N75" s="10">
        <f>MAX(0,(N55-C75-D75))/(1-'P-Parametri'!$B$31*MAX(0,IF(O74&lt;=0,0,(O74-P74)/O74)))</f>
        <v>21225.187460986086</v>
      </c>
      <c r="O75" s="10">
        <f>((O74-N75+MAX(0,-(N55-C75-D75)))*(1+B75))*(1-'P-Parametri'!$B$32)</f>
        <v>120684.59049479516</v>
      </c>
      <c r="P75" s="10">
        <f>IF(O74&lt;=0,P74,P74*(1-N75/O74))+MAX(0,-(N55-C75-D75))</f>
        <v>120832.8491541345</v>
      </c>
      <c r="Q75" s="10">
        <f>MAX(0,(Q55-C75-D75))/(1-'P-Parametri'!$B$31*MAX(0,IF(R74&lt;=0,0,(R74-S74)/R74)))</f>
        <v>21221.271108069453</v>
      </c>
      <c r="R75" s="10">
        <f>((R74-Q75+MAX(0,-(Q55-C75-D75)))*(1+B75))*(1-'P-Parametri'!$B$32)</f>
        <v>120770.31522548432</v>
      </c>
      <c r="S75" s="10">
        <f>IF(R74&lt;=0,S74,S74*(1-Q75/R74))+MAX(0,-(Q55-C75-D75))</f>
        <v>120918.67919597897</v>
      </c>
      <c r="T75" s="10">
        <f>MAX(0,(T55-C75-D75))/(1-'P-Parametri'!$B$31*MAX(0,IF(U74&lt;=0,0,(U74-V74)/U74)))</f>
        <v>21221.532577340444</v>
      </c>
      <c r="U75" s="10">
        <f>((U74-T75+MAX(0,-(T55-C75-D75)))*(1+B75))*(1-'P-Parametri'!$B$32)</f>
        <v>120764.59194586297</v>
      </c>
      <c r="V75" s="10">
        <f>IF(U74&lt;=0,V74,V74*(1-T75/U74))+MAX(0,-(T55-C75-D75))</f>
        <v>120912.9488854204</v>
      </c>
    </row>
    <row r="76" spans="1:22">
      <c r="A76" s="9">
        <f t="shared" si="2"/>
        <v>19</v>
      </c>
      <c r="B76" s="12">
        <f>IF($A76='P-Parametri'!$C$47,'P-Parametri'!$B$34,IF($A76='P-Parametri'!$C$48,'P-Parametri'!$C$34,'P-Parametri'!$C$50))</f>
        <v>2.7158250435358244E-2</v>
      </c>
      <c r="C76" s="10">
        <f>IF($A76&lt;='1-Input'!$B$26,0,IF($A76='1-Input'!$B$26+1,('1-Input'!$B$23+0)*'1-Input'!$B$27,'1-Input'!$B$23+0))</f>
        <v>5178.3333333332594</v>
      </c>
      <c r="D76" s="10">
        <f t="shared" si="3"/>
        <v>0</v>
      </c>
      <c r="E76" s="10">
        <f>MAX(0,(E55-C76-D76))/(1-'P-Parametri'!$B$31*MAX(0,IF(F75&lt;=0,0,(F75-G75)/F75)))</f>
        <v>20921.666666666741</v>
      </c>
      <c r="F76" s="10">
        <f>((F75-E76+MAX(0,-(E55-C76-D76)))*(1+B76))*(1-'P-Parametri'!$B$32)</f>
        <v>-7115.7093797830057</v>
      </c>
      <c r="G76" s="10">
        <f>IF(F75&lt;=0,G75,G75*(1-E76/F75))+MAX(0,-(E55-C76-D76))</f>
        <v>-6949.9790740808958</v>
      </c>
      <c r="H76" s="10">
        <f>MAX(0,(H55-C76-D76))/(1-'P-Parametri'!$B$31*MAX(0,IF(I75&lt;=0,0,(I75-J75)/I75)))</f>
        <v>25271.666666666741</v>
      </c>
      <c r="I76" s="10">
        <f>((I75-H76+MAX(0,-(H55-C76-D76)))*(1+B76))*(1-'P-Parametri'!$B$32)</f>
        <v>-109182.02411243478</v>
      </c>
      <c r="J76" s="10">
        <f>IF(I75&lt;=0,J75,J75*(1-H76/I75))+MAX(0,-(H55-C76-D76))</f>
        <v>-18046.28955141241</v>
      </c>
      <c r="K76" s="10">
        <f>MAX(0,(K55-C76-D76))/(1-'P-Parametri'!$B$31*MAX(0,IF(L75&lt;=0,0,(L75-M75)/L75)))</f>
        <v>16199.182598070547</v>
      </c>
      <c r="L76" s="10">
        <f>((L75-K76+MAX(0,-(K55-C76-D76)))*(1+B76))*(1-'P-Parametri'!$B$32)</f>
        <v>103690.39298004945</v>
      </c>
      <c r="M76" s="10">
        <f>IF(L75&lt;=0,M75,M75*(1-K76/L75))+MAX(0,-(K55-C76-D76))</f>
        <v>101275.36453948676</v>
      </c>
      <c r="N76" s="10">
        <f>MAX(0,(N55-C76-D76))/(1-'P-Parametri'!$B$31*MAX(0,IF(O75&lt;=0,0,(O75-P75)/O75)))</f>
        <v>16046.854127652827</v>
      </c>
      <c r="O76" s="10">
        <f>((O75-N76+MAX(0,-(N55-C76-D76)))*(1+B76))*(1-'P-Parametri'!$B$32)</f>
        <v>107264.55518795739</v>
      </c>
      <c r="P76" s="10">
        <f>IF(O75&lt;=0,P75,P75*(1-N76/O75))+MAX(0,-(N55-C76-D76))</f>
        <v>104766.28177999488</v>
      </c>
      <c r="Q76" s="10">
        <f>MAX(0,(Q55-C76-D76))/(1-'P-Parametri'!$B$31*MAX(0,IF(R75&lt;=0,0,(R75-S75)/R75)))</f>
        <v>16042.937774736194</v>
      </c>
      <c r="R76" s="10">
        <f>((R75-Q76+MAX(0,-(Q55-C76-D76)))*(1+B76))*(1-'P-Parametri'!$B$32)</f>
        <v>107356.44661540384</v>
      </c>
      <c r="S76" s="10">
        <f>IF(R75&lt;=0,S75,S75*(1-Q76/R75))+MAX(0,-(Q55-C76-D76))</f>
        <v>104856.03298591897</v>
      </c>
      <c r="T76" s="10">
        <f>MAX(0,(T55-C76-D76))/(1-'P-Parametri'!$B$31*MAX(0,IF(U75&lt;=0,0,(U75-V75)/U75)))</f>
        <v>16043.199244007184</v>
      </c>
      <c r="U76" s="10">
        <f>((U75-T76+MAX(0,-(T55-C76-D76)))*(1+B76))*(1-'P-Parametri'!$B$32)</f>
        <v>107350.31162577069</v>
      </c>
      <c r="V76" s="10">
        <f>IF(U75&lt;=0,V75,V75*(1-T76/U75))+MAX(0,-(T55-C76-D76))</f>
        <v>104850.04088487952</v>
      </c>
    </row>
    <row r="77" spans="1:22">
      <c r="A77" s="9">
        <f t="shared" si="2"/>
        <v>20</v>
      </c>
      <c r="B77" s="12">
        <f>IF($A77='P-Parametri'!$C$47,'P-Parametri'!$B$34,IF($A77='P-Parametri'!$C$48,'P-Parametri'!$C$34,'P-Parametri'!$C$50))</f>
        <v>2.7158250435358244E-2</v>
      </c>
      <c r="C77" s="10">
        <f>IF($A77&lt;='1-Input'!$B$26,0,IF($A77='1-Input'!$B$26+1,('1-Input'!$B$23+0)*'1-Input'!$B$27,'1-Input'!$B$23+0))</f>
        <v>15535</v>
      </c>
      <c r="D77" s="10">
        <f t="shared" si="3"/>
        <v>0</v>
      </c>
      <c r="E77" s="10">
        <f>MAX(0,(E55-C77-D77))/(1-'P-Parametri'!$B$31*MAX(0,IF(F76&lt;=0,0,(F76-G76)/F76)))</f>
        <v>10565</v>
      </c>
      <c r="F77" s="10">
        <f>((F76-E77+MAX(0,-(E55-C77-D77)))*(1+B77))*(1-'P-Parametri'!$B$32)</f>
        <v>-18124.564739967951</v>
      </c>
      <c r="G77" s="10">
        <f>IF(F76&lt;=0,G76,G76*(1-E77/F76))+MAX(0,-(E55-C77-D77))</f>
        <v>-6949.9790740808958</v>
      </c>
      <c r="H77" s="10">
        <f>MAX(0,(H55-C77-D77))/(1-'P-Parametri'!$B$31*MAX(0,IF(I76&lt;=0,0,(I76-J76)/I76)))</f>
        <v>14915</v>
      </c>
      <c r="I77" s="10">
        <f>((I76-H77+MAX(0,-(H55-C77-D77)))*(1+B77))*(1-'P-Parametri'!$B$32)</f>
        <v>-127212.34760721984</v>
      </c>
      <c r="J77" s="10">
        <f>IF(I76&lt;=0,J76,J76*(1-H77/I76))+MAX(0,-(H55-C77-D77))</f>
        <v>-18046.28955141241</v>
      </c>
      <c r="K77" s="10">
        <f>MAX(0,(K55-C77-D77))/(1-'P-Parametri'!$B$31*MAX(0,IF(L76&lt;=0,0,(L76-M76)/L76)))</f>
        <v>5878.1114144279327</v>
      </c>
      <c r="L77" s="10">
        <f>((L76-K77+MAX(0,-(K55-C77-D77)))*(1+B77))*(1-'P-Parametri'!$B$32)</f>
        <v>100267.75462002638</v>
      </c>
      <c r="M77" s="10">
        <f>IF(L76&lt;=0,M76,M76*(1-K77/L76))+MAX(0,-(K55-C77-D77))</f>
        <v>95534.158828997781</v>
      </c>
      <c r="N77" s="10">
        <f>MAX(0,(N55-C77-D77))/(1-'P-Parametri'!$B$31*MAX(0,IF(O76&lt;=0,0,(O76-P76)/O76)))</f>
        <v>5724.85488398496</v>
      </c>
      <c r="O77" s="10">
        <f>((O76-N77+MAX(0,-(N55-C77-D77)))*(1+B77))*(1-'P-Parametri'!$B$32)</f>
        <v>104088.74623213102</v>
      </c>
      <c r="P77" s="10">
        <f>IF(O76&lt;=0,P76,P76*(1-N77/O76))+MAX(0,-(N55-C77-D77))</f>
        <v>99174.763138313283</v>
      </c>
      <c r="Q77" s="10">
        <f>MAX(0,(Q55-C77-D77))/(1-'P-Parametri'!$B$31*MAX(0,IF(R76&lt;=0,0,(R76-S76)/R76)))</f>
        <v>5720.9146707185391</v>
      </c>
      <c r="R77" s="10">
        <f>((R76-Q77+MAX(0,-(Q55-C77-D77)))*(1+B77))*(1-'P-Parametri'!$B$32)</f>
        <v>104186.98362402116</v>
      </c>
      <c r="S77" s="10">
        <f>IF(R76&lt;=0,S76,S76*(1-Q77/R76))+MAX(0,-(Q55-C77-D77))</f>
        <v>99268.362786927682</v>
      </c>
      <c r="T77" s="10">
        <f>MAX(0,(T55-C77-D77))/(1-'P-Parametri'!$B$31*MAX(0,IF(U76&lt;=0,0,(U76-V76)/U76)))</f>
        <v>5721.1777329890383</v>
      </c>
      <c r="U77" s="10">
        <f>((U76-T77+MAX(0,-(T55-C77-D77)))*(1+B77))*(1-'P-Parametri'!$B$32)</f>
        <v>104180.42495584524</v>
      </c>
      <c r="V77" s="10">
        <f>IF(U76&lt;=0,V76,V76*(1-T77/U76))+MAX(0,-(T55-C77-D77))</f>
        <v>99262.11375053892</v>
      </c>
    </row>
    <row r="78" spans="1:22">
      <c r="A78" s="9">
        <f t="shared" si="2"/>
        <v>21</v>
      </c>
      <c r="B78" s="12">
        <f>IF($A78='P-Parametri'!$C$47,'P-Parametri'!$B$34,IF($A78='P-Parametri'!$C$48,'P-Parametri'!$C$34,'P-Parametri'!$C$50))</f>
        <v>2.7158250435358244E-2</v>
      </c>
      <c r="C78" s="10">
        <f>IF($A78&lt;='1-Input'!$B$26,0,IF($A78='1-Input'!$B$26+1,('1-Input'!$B$23+0)*'1-Input'!$B$27,'1-Input'!$B$23+0))</f>
        <v>15535</v>
      </c>
      <c r="D78" s="10">
        <f t="shared" si="3"/>
        <v>0</v>
      </c>
      <c r="E78" s="10">
        <f>MAX(0,(E55-C78-D78))/(1-'P-Parametri'!$B$31*MAX(0,IF(F77&lt;=0,0,(F77-G77)/F77)))</f>
        <v>10565</v>
      </c>
      <c r="F78" s="10">
        <f>((F77-E78+MAX(0,-(E55-C78-D78)))*(1+B78))*(1-'P-Parametri'!$B$32)</f>
        <v>-29409.785677809312</v>
      </c>
      <c r="G78" s="10">
        <f>IF(F77&lt;=0,G77,G77*(1-E78/F77))+MAX(0,-(E55-C78-D78))</f>
        <v>-6949.9790740808958</v>
      </c>
      <c r="H78" s="10">
        <f>MAX(0,(H55-C78-D78))/(1-'P-Parametri'!$B$31*MAX(0,IF(I77&lt;=0,0,(I77-J77)/I77)))</f>
        <v>14915</v>
      </c>
      <c r="I78" s="10">
        <f>((I77-H78+MAX(0,-(H55-C78-D78)))*(1+B78))*(1-'P-Parametri'!$B$32)</f>
        <v>-145695.30315183543</v>
      </c>
      <c r="J78" s="10">
        <f>IF(I77&lt;=0,J77,J77*(1-H78/I77))+MAX(0,-(H55-C78-D78))</f>
        <v>-18046.28955141241</v>
      </c>
      <c r="K78" s="10">
        <f>MAX(0,(K55-C78-D78))/(1-'P-Parametri'!$B$31*MAX(0,IF(L77&lt;=0,0,(L77-M77)/L77)))</f>
        <v>5915.1209867097496</v>
      </c>
      <c r="L78" s="10">
        <f>((L77-K78+MAX(0,-(K55-C78-D78)))*(1+B78))*(1-'P-Parametri'!$B$32)</f>
        <v>96721.255914592315</v>
      </c>
      <c r="M78" s="10">
        <f>IF(L77&lt;=0,M77,M77*(1-K78/L77))+MAX(0,-(K55-C78-D78))</f>
        <v>89898.288055003184</v>
      </c>
      <c r="N78" s="10">
        <f>MAX(0,(N55-C78-D78))/(1-'P-Parametri'!$B$31*MAX(0,IF(O77&lt;=0,0,(O77-P77)/O77)))</f>
        <v>5760.8995275267116</v>
      </c>
      <c r="O78" s="10">
        <f>((O77-N78+MAX(0,-(N55-C78-D78)))*(1+B78))*(1-'P-Parametri'!$B$32)</f>
        <v>100796.26247219711</v>
      </c>
      <c r="P78" s="10">
        <f>IF(O77&lt;=0,P77,P77*(1-N78/O77))+MAX(0,-(N55-C78-D78))</f>
        <v>93685.833097481285</v>
      </c>
      <c r="Q78" s="10">
        <f>MAX(0,(Q55-C78-D78))/(1-'P-Parametri'!$B$31*MAX(0,IF(R77&lt;=0,0,(R77-S77)/R77)))</f>
        <v>5756.9345060187634</v>
      </c>
      <c r="R78" s="10">
        <f>((R77-Q78+MAX(0,-(Q55-C78-D78)))*(1+B78))*(1-'P-Parametri'!$B$32)</f>
        <v>100901.03056822909</v>
      </c>
      <c r="S78" s="10">
        <f>IF(R77&lt;=0,S77,S77*(1-Q78/R77))+MAX(0,-(Q55-C78-D78))</f>
        <v>93783.21058071396</v>
      </c>
      <c r="T78" s="10">
        <f>MAX(0,(T55-C78-D78))/(1-'P-Parametri'!$B$31*MAX(0,IF(U77&lt;=0,0,(U77-V77)/U77)))</f>
        <v>5757.1992245733018</v>
      </c>
      <c r="U78" s="10">
        <f>((U77-T78+MAX(0,-(T55-C78-D78)))*(1+B78))*(1-'P-Parametri'!$B$32)</f>
        <v>100894.03588764895</v>
      </c>
      <c r="V78" s="10">
        <f>IF(U77&lt;=0,V77,V77*(1-T78/U77))+MAX(0,-(T55-C78-D78))</f>
        <v>93776.709323015079</v>
      </c>
    </row>
    <row r="79" spans="1:22">
      <c r="A79" s="9">
        <f t="shared" si="2"/>
        <v>22</v>
      </c>
      <c r="B79" s="12">
        <f>IF($A79='P-Parametri'!$C$47,'P-Parametri'!$B$34,IF($A79='P-Parametri'!$C$48,'P-Parametri'!$C$34,'P-Parametri'!$C$50))</f>
        <v>2.7158250435358244E-2</v>
      </c>
      <c r="C79" s="10">
        <f>IF($A79&lt;='1-Input'!$B$26,0,IF($A79='1-Input'!$B$26+1,('1-Input'!$B$23+0)*'1-Input'!$B$27,'1-Input'!$B$23+0))</f>
        <v>15535</v>
      </c>
      <c r="D79" s="10">
        <f t="shared" si="3"/>
        <v>0</v>
      </c>
      <c r="E79" s="10">
        <f>MAX(0,(E55-C79-D79))/(1-'P-Parametri'!$B$31*MAX(0,IF(F78&lt;=0,0,(F78-G78)/F78)))</f>
        <v>10565</v>
      </c>
      <c r="F79" s="10">
        <f>((F78-E79+MAX(0,-(E55-C79-D79)))*(1+B79))*(1-'P-Parametri'!$B$32)</f>
        <v>-40978.310056510338</v>
      </c>
      <c r="G79" s="10">
        <f>IF(F78&lt;=0,G78,G78*(1-E79/F78))+MAX(0,-(E55-C79-D79))</f>
        <v>-6949.9790740808958</v>
      </c>
      <c r="H79" s="10">
        <f>MAX(0,(H55-C79-D79))/(1-'P-Parametri'!$B$31*MAX(0,IF(I78&lt;=0,0,(I78-J78)/I78)))</f>
        <v>14915</v>
      </c>
      <c r="I79" s="10">
        <f>((I78-H79+MAX(0,-(H55-C79-D79)))*(1+B79))*(1-'P-Parametri'!$B$32)</f>
        <v>-164642.25359135712</v>
      </c>
      <c r="J79" s="10">
        <f>IF(I78&lt;=0,J78,J78*(1-H79/I78))+MAX(0,-(H55-C79-D79))</f>
        <v>-18046.28955141241</v>
      </c>
      <c r="K79" s="10">
        <f>MAX(0,(K55-C79-D79))/(1-'P-Parametri'!$B$31*MAX(0,IF(L78&lt;=0,0,(L78-M78)/L78)))</f>
        <v>5951.6760581892577</v>
      </c>
      <c r="L79" s="10">
        <f>((L78-K79+MAX(0,-(K55-C79-D79)))*(1+B79))*(1-'P-Parametri'!$B$32)</f>
        <v>93048.253392379396</v>
      </c>
      <c r="M79" s="10">
        <f>IF(L78&lt;=0,M78,M78*(1-K79/L78))+MAX(0,-(K55-C79-D79))</f>
        <v>84366.458638296433</v>
      </c>
      <c r="N79" s="10">
        <f>MAX(0,(N55-C79-D79))/(1-'P-Parametri'!$B$31*MAX(0,IF(O78&lt;=0,0,(O78-P78)/O78)))</f>
        <v>5796.5015201973874</v>
      </c>
      <c r="O79" s="10">
        <f>((O78-N79+MAX(0,-(N55-C79-D79)))*(1+B79))*(1-'P-Parametri'!$B$32)</f>
        <v>97384.628674730833</v>
      </c>
      <c r="P79" s="10">
        <f>IF(O78&lt;=0,P78,P78*(1-N79/O78))+MAX(0,-(N55-C79-D79))</f>
        <v>88298.231805019663</v>
      </c>
      <c r="Q79" s="10">
        <f>MAX(0,(Q55-C79-D79))/(1-'P-Parametri'!$B$31*MAX(0,IF(R78&lt;=0,0,(R78-S78)/R78)))</f>
        <v>5792.5119951087072</v>
      </c>
      <c r="R79" s="10">
        <f>((R78-Q79+MAX(0,-(Q55-C79-D79)))*(1+B79))*(1-'P-Parametri'!$B$32)</f>
        <v>97496.116539986979</v>
      </c>
      <c r="S79" s="10">
        <f>IF(R78&lt;=0,S78,S78*(1-Q79/R78))+MAX(0,-(Q55-C79-D79))</f>
        <v>88399.317381910078</v>
      </c>
      <c r="T79" s="10">
        <f>MAX(0,(T55-C79-D79))/(1-'P-Parametri'!$B$31*MAX(0,IF(U78&lt;=0,0,(U78-V78)/U78)))</f>
        <v>5792.7783496070761</v>
      </c>
      <c r="U79" s="10">
        <f>((U78-T79+MAX(0,-(T55-C79-D79)))*(1+B79))*(1-'P-Parametri'!$B$32)</f>
        <v>97488.673224363549</v>
      </c>
      <c r="V79" s="10">
        <f>IF(U78&lt;=0,V78,V78*(1-T79/U78))+MAX(0,-(T55-C79-D79))</f>
        <v>88392.568559048901</v>
      </c>
    </row>
    <row r="80" spans="1:22">
      <c r="A80" s="9">
        <f t="shared" si="2"/>
        <v>23</v>
      </c>
      <c r="B80" s="12">
        <f>IF($A80='P-Parametri'!$C$47,'P-Parametri'!$B$34,IF($A80='P-Parametri'!$C$48,'P-Parametri'!$C$34,'P-Parametri'!$C$50))</f>
        <v>2.7158250435358244E-2</v>
      </c>
      <c r="C80" s="10">
        <f>IF($A80&lt;='1-Input'!$B$26,0,IF($A80='1-Input'!$B$26+1,('1-Input'!$B$23+0)*'1-Input'!$B$27,'1-Input'!$B$23+0))</f>
        <v>15535</v>
      </c>
      <c r="D80" s="10">
        <f t="shared" si="3"/>
        <v>0</v>
      </c>
      <c r="E80" s="10">
        <f>MAX(0,(E55-C80-D80))/(1-'P-Parametri'!$B$31*MAX(0,IF(F79&lt;=0,0,(F79-G79)/F79)))</f>
        <v>10565</v>
      </c>
      <c r="F80" s="10">
        <f>((F79-E80+MAX(0,-(E55-C80-D80)))*(1+B80))*(1-'P-Parametri'!$B$32)</f>
        <v>-52837.249906933779</v>
      </c>
      <c r="G80" s="10">
        <f>IF(F79&lt;=0,G79,G79*(1-E80/F79))+MAX(0,-(E55-C80-D80))</f>
        <v>-6949.9790740808958</v>
      </c>
      <c r="H80" s="10">
        <f>MAX(0,(H55-C80-D80))/(1-'P-Parametri'!$B$31*MAX(0,IF(I79&lt;=0,0,(I79-J79)/I79)))</f>
        <v>14915</v>
      </c>
      <c r="I80" s="10">
        <f>((I79-H80+MAX(0,-(H55-C80-D80)))*(1+B80))*(1-'P-Parametri'!$B$32)</f>
        <v>-184064.84702297256</v>
      </c>
      <c r="J80" s="10">
        <f>IF(I79&lt;=0,J79,J79*(1-H80/I79))+MAX(0,-(H55-C80-D80))</f>
        <v>-18046.28955141241</v>
      </c>
      <c r="K80" s="10">
        <f>MAX(0,(K55-C80-D80))/(1-'P-Parametri'!$B$31*MAX(0,IF(L79&lt;=0,0,(L79-M79)/L79)))</f>
        <v>5987.7739218033685</v>
      </c>
      <c r="L80" s="10">
        <f>((L79-K80+MAX(0,-(K55-C80-D80)))*(1+B80))*(1-'P-Parametri'!$B$32)</f>
        <v>89246.039995510175</v>
      </c>
      <c r="M80" s="10">
        <f>IF(L79&lt;=0,M79,M79*(1-K80/L79))+MAX(0,-(K55-C80-D80))</f>
        <v>78937.369294952921</v>
      </c>
      <c r="N80" s="10">
        <f>MAX(0,(N55-C80-D80))/(1-'P-Parametri'!$B$31*MAX(0,IF(O79&lt;=0,0,(O79-P79)/O79)))</f>
        <v>5831.658225513559</v>
      </c>
      <c r="O80" s="10">
        <f>((O79-N80+MAX(0,-(N55-C80-D80)))*(1+B80))*(1-'P-Parametri'!$B$32)</f>
        <v>93851.310170880519</v>
      </c>
      <c r="P80" s="10">
        <f>IF(O79&lt;=0,P79,P79*(1-N80/O79))+MAX(0,-(N55-C80-D80))</f>
        <v>83010.691904611769</v>
      </c>
      <c r="Q80" s="10">
        <f>MAX(0,(Q55-C80-D80))/(1-'P-Parametri'!$B$31*MAX(0,IF(R79&lt;=0,0,(R79-S79)/R79)))</f>
        <v>5827.6445033195378</v>
      </c>
      <c r="R80" s="10">
        <f>((R79-Q80+MAX(0,-(Q55-C80-D80)))*(1+B80))*(1-'P-Parametri'!$B$32)</f>
        <v>93969.711302551354</v>
      </c>
      <c r="S80" s="10">
        <f>IF(R79&lt;=0,S79,S79*(1-Q80/R79))+MAX(0,-(Q55-C80-D80))</f>
        <v>83115.416706475487</v>
      </c>
      <c r="T80" s="10">
        <f>MAX(0,(T55-C80-D80))/(1-'P-Parametri'!$B$31*MAX(0,IF(U79&lt;=0,0,(U79-V79)/U79)))</f>
        <v>5827.9124733003782</v>
      </c>
      <c r="U80" s="10">
        <f>((U79-T80+MAX(0,-(T55-C80-D80)))*(1+B80))*(1-'P-Parametri'!$B$32)</f>
        <v>93961.806433342717</v>
      </c>
      <c r="V80" s="10">
        <f>IF(U79&lt;=0,V79,V79*(1-T80/U79))+MAX(0,-(T55-C80-D80))</f>
        <v>83108.424916363656</v>
      </c>
    </row>
    <row r="81" spans="1:22">
      <c r="A81" s="9">
        <f t="shared" si="2"/>
        <v>24</v>
      </c>
      <c r="B81" s="12">
        <f>IF($A81='P-Parametri'!$C$47,'P-Parametri'!$B$34,IF($A81='P-Parametri'!$C$48,'P-Parametri'!$C$34,'P-Parametri'!$C$50))</f>
        <v>2.7158250435358244E-2</v>
      </c>
      <c r="C81" s="10">
        <f>IF($A81&lt;='1-Input'!$B$26,0,IF($A81='1-Input'!$B$26+1,('1-Input'!$B$23+0)*'1-Input'!$B$27,'1-Input'!$B$23+0))</f>
        <v>15535</v>
      </c>
      <c r="D81" s="10">
        <f t="shared" si="3"/>
        <v>0</v>
      </c>
      <c r="E81" s="10">
        <f>MAX(0,(E55-C81-D81))/(1-'P-Parametri'!$B$31*MAX(0,IF(F80&lt;=0,0,(F80-G80)/F80)))</f>
        <v>10565</v>
      </c>
      <c r="F81" s="10">
        <f>((F80-E81+MAX(0,-(E55-C81-D81)))*(1+B81))*(1-'P-Parametri'!$B$32)</f>
        <v>-64993.895799895312</v>
      </c>
      <c r="G81" s="10">
        <f>IF(F80&lt;=0,G80,G80*(1-E81/F80))+MAX(0,-(E55-C81-D81))</f>
        <v>-6949.9790740808958</v>
      </c>
      <c r="H81" s="10">
        <f>MAX(0,(H55-C81-D81))/(1-'P-Parametri'!$B$31*MAX(0,IF(I80&lt;=0,0,(I80-J80)/I80)))</f>
        <v>14915</v>
      </c>
      <c r="I81" s="10">
        <f>((I80-H81+MAX(0,-(H55-C81-D81)))*(1+B81))*(1-'P-Parametri'!$B$32)</f>
        <v>-203975.02395693172</v>
      </c>
      <c r="J81" s="10">
        <f>IF(I80&lt;=0,J80,J80*(1-H81/I80))+MAX(0,-(H55-C81-D81))</f>
        <v>-18046.28955141241</v>
      </c>
      <c r="K81" s="10">
        <f>MAX(0,(K55-C81-D81))/(1-'P-Parametri'!$B$31*MAX(0,IF(L80&lt;=0,0,(L80-M80)/L80)))</f>
        <v>6023.4122152755563</v>
      </c>
      <c r="L81" s="10">
        <f>((L80-K81+MAX(0,-(K55-C81-D81)))*(1+B81))*(1-'P-Parametri'!$B$32)</f>
        <v>85311.843129884073</v>
      </c>
      <c r="M81" s="10">
        <f>IF(L80&lt;=0,M80,M80*(1-K81/L80))+MAX(0,-(K55-C81-D81))</f>
        <v>73609.712017645637</v>
      </c>
      <c r="N81" s="10">
        <f>MAX(0,(N55-C81-D81))/(1-'P-Parametri'!$B$31*MAX(0,IF(O80&lt;=0,0,(O80-P80)/O80)))</f>
        <v>5866.3673427889416</v>
      </c>
      <c r="O81" s="10">
        <f>((O80-N81+MAX(0,-(N55-C81-D81)))*(1+B81))*(1-'P-Parametri'!$B$32)</f>
        <v>90193.711020077651</v>
      </c>
      <c r="P81" s="10">
        <f>IF(O80&lt;=0,P80,P80*(1-N81/O80))+MAX(0,-(N55-C81-D81))</f>
        <v>77821.939491833808</v>
      </c>
      <c r="Q81" s="10">
        <f>MAX(0,(Q55-C81-D81))/(1-'P-Parametri'!$B$31*MAX(0,IF(R80&lt;=0,0,(R80-S80)/R80)))</f>
        <v>5862.3297315484497</v>
      </c>
      <c r="R81" s="10">
        <f>((R80-Q81+MAX(0,-(Q55-C81-D81)))*(1+B81))*(1-'P-Parametri'!$B$32)</f>
        <v>90319.223457102038</v>
      </c>
      <c r="S81" s="10">
        <f>IF(R80&lt;=0,S80,S80*(1-Q81/R80))+MAX(0,-(Q55-C81-D81))</f>
        <v>77930.235526769335</v>
      </c>
      <c r="T81" s="10">
        <f>MAX(0,(T55-C81-D81))/(1-'P-Parametri'!$B$31*MAX(0,IF(U80&lt;=0,0,(U80-V80)/U80)))</f>
        <v>5862.5992964446878</v>
      </c>
      <c r="U81" s="10">
        <f>((U80-T81+MAX(0,-(T55-C81-D81)))*(1+B81))*(1-'P-Parametri'!$B$32)</f>
        <v>90310.843812543448</v>
      </c>
      <c r="V81" s="10">
        <f>IF(U80&lt;=0,V80,V80*(1-T81/U80))+MAX(0,-(T55-C81-D81))</f>
        <v>77923.005308781445</v>
      </c>
    </row>
    <row r="82" spans="1:22">
      <c r="A82" s="9">
        <f t="shared" si="2"/>
        <v>25</v>
      </c>
      <c r="B82" s="12">
        <f>IF($A82='P-Parametri'!$C$47,'P-Parametri'!$B$34,IF($A82='P-Parametri'!$C$48,'P-Parametri'!$C$34,'P-Parametri'!$C$50))</f>
        <v>2.7158250435358244E-2</v>
      </c>
      <c r="C82" s="10">
        <f>IF($A82&lt;='1-Input'!$B$26,0,IF($A82='1-Input'!$B$26+1,('1-Input'!$B$23+0)*'1-Input'!$B$27,'1-Input'!$B$23+0))</f>
        <v>15535</v>
      </c>
      <c r="D82" s="10">
        <f t="shared" si="3"/>
        <v>0</v>
      </c>
      <c r="E82" s="10">
        <f>MAX(0,(E55-C82-D82))/(1-'P-Parametri'!$B$31*MAX(0,IF(F81&lt;=0,0,(F81-G81)/F81)))</f>
        <v>10565</v>
      </c>
      <c r="F82" s="10">
        <f>((F81-E82+MAX(0,-(E55-C82-D82)))*(1+B82))*(1-'P-Parametri'!$B$32)</f>
        <v>-77455.721328218715</v>
      </c>
      <c r="G82" s="10">
        <f>IF(F81&lt;=0,G81,G81*(1-E82/F81))+MAX(0,-(E55-C82-D82))</f>
        <v>-6949.9790740808958</v>
      </c>
      <c r="H82" s="10">
        <f>MAX(0,(H55-C82-D82))/(1-'P-Parametri'!$B$31*MAX(0,IF(I81&lt;=0,0,(I81-J81)/I81)))</f>
        <v>14915</v>
      </c>
      <c r="I82" s="10">
        <f>((I81-H82+MAX(0,-(H55-C82-D82)))*(1+B82))*(1-'P-Parametri'!$B$32)</f>
        <v>-224385.0246572649</v>
      </c>
      <c r="J82" s="10">
        <f>IF(I81&lt;=0,J81,J81*(1-H82/I81))+MAX(0,-(H55-C82-D82))</f>
        <v>-18046.28955141241</v>
      </c>
      <c r="K82" s="10">
        <f>MAX(0,(K55-C82-D82))/(1-'P-Parametri'!$B$31*MAX(0,IF(L81&lt;=0,0,(L81-M81)/L81)))</f>
        <v>6058.5889149616078</v>
      </c>
      <c r="L82" s="10">
        <f>((L81-K82+MAX(0,-(K55-C82-D82)))*(1+B82))*(1-'P-Parametri'!$B$32)</f>
        <v>81242.822672827009</v>
      </c>
      <c r="M82" s="10">
        <f>IF(L81&lt;=0,M81,M81*(1-K82/L81))+MAX(0,-(K55-C82-D82))</f>
        <v>68382.173039444795</v>
      </c>
      <c r="N82" s="10">
        <f>MAX(0,(N55-C82-D82))/(1-'P-Parametri'!$B$31*MAX(0,IF(O81&lt;=0,0,(O81-P81)/O81)))</f>
        <v>5900.6269011406039</v>
      </c>
      <c r="O82" s="10">
        <f>((O81-N82+MAX(0,-(N55-C82-D82)))*(1+B82))*(1-'P-Parametri'!$B$32)</f>
        <v>86409.17213379305</v>
      </c>
      <c r="P82" s="10">
        <f>IF(O81&lt;=0,P81,P81*(1-N82/O81))+MAX(0,-(N55-C82-D82))</f>
        <v>72730.695052825962</v>
      </c>
      <c r="Q82" s="10">
        <f>MAX(0,(Q55-C82-D82))/(1-'P-Parametri'!$B$31*MAX(0,IF(R81&lt;=0,0,(R81-S81)/R81)))</f>
        <v>5896.565710269002</v>
      </c>
      <c r="R82" s="10">
        <f>((R81-Q82+MAX(0,-(Q55-C82-D82)))*(1+B82))*(1-'P-Parametri'!$B$32)</f>
        <v>86541.998569483389</v>
      </c>
      <c r="S82" s="10">
        <f>IF(R81&lt;=0,S81,S81*(1-Q82/R81))+MAX(0,-(Q55-C82-D82))</f>
        <v>72842.495209575514</v>
      </c>
      <c r="T82" s="10">
        <f>MAX(0,(T55-C82-D82))/(1-'P-Parametri'!$B$31*MAX(0,IF(U81&lt;=0,0,(U81-V81)/U81)))</f>
        <v>5896.8368494229962</v>
      </c>
      <c r="U82" s="10">
        <f>((U81-T82+MAX(0,-(T55-C82-D82)))*(1+B82))*(1-'P-Parametri'!$B$32)</f>
        <v>86533.130617067989</v>
      </c>
      <c r="V82" s="10">
        <f>IF(U81&lt;=0,V81,V81*(1-T82/U81))+MAX(0,-(T55-C82-D82))</f>
        <v>72835.031044291347</v>
      </c>
    </row>
    <row r="83" spans="1:22">
      <c r="A83" s="9">
        <f t="shared" si="2"/>
        <v>26</v>
      </c>
      <c r="B83" s="12">
        <f>IF($A83='P-Parametri'!$C$47,'P-Parametri'!$B$34,IF($A83='P-Parametri'!$C$48,'P-Parametri'!$C$34,'P-Parametri'!$C$50))</f>
        <v>2.7158250435358244E-2</v>
      </c>
      <c r="C83" s="10">
        <f>IF($A83&lt;='1-Input'!$B$26,0,IF($A83='1-Input'!$B$26+1,('1-Input'!$B$23+0)*'1-Input'!$B$27,'1-Input'!$B$23+0))</f>
        <v>15535</v>
      </c>
      <c r="D83" s="10">
        <f t="shared" si="3"/>
        <v>0</v>
      </c>
      <c r="E83" s="10">
        <f>MAX(0,(E55-C83-D83))/(1-'P-Parametri'!$B$31*MAX(0,IF(F82&lt;=0,0,(F82-G82)/F82)))</f>
        <v>10565</v>
      </c>
      <c r="F83" s="10">
        <f>((F82-E83+MAX(0,-(E55-C83-D83)))*(1+B83))*(1-'P-Parametri'!$B$32)</f>
        <v>-90230.387701308253</v>
      </c>
      <c r="G83" s="10">
        <f>IF(F82&lt;=0,G82,G82*(1-E83/F82))+MAX(0,-(E55-C83-D83))</f>
        <v>-6949.9790740808958</v>
      </c>
      <c r="H83" s="10">
        <f>MAX(0,(H55-C83-D83))/(1-'P-Parametri'!$B$31*MAX(0,IF(I82&lt;=0,0,(I82-J82)/I82)))</f>
        <v>14915</v>
      </c>
      <c r="I83" s="10">
        <f>((I82-H83+MAX(0,-(H55-C83-D83)))*(1+B83))*(1-'P-Parametri'!$B$32)</f>
        <v>-245307.39666678212</v>
      </c>
      <c r="J83" s="10">
        <f>IF(I82&lt;=0,J82,J82*(1-H83/I82))+MAX(0,-(H55-C83-D83))</f>
        <v>-18046.28955141241</v>
      </c>
      <c r="K83" s="10">
        <f>MAX(0,(K55-C83-D83))/(1-'P-Parametri'!$B$31*MAX(0,IF(L82&lt;=0,0,(L82-M82)/L82)))</f>
        <v>6093.3023293319166</v>
      </c>
      <c r="L83" s="10">
        <f>((L82-K83+MAX(0,-(K55-C83-D83)))*(1+B83))*(1-'P-Parametri'!$B$32)</f>
        <v>77036.068937406628</v>
      </c>
      <c r="M83" s="10">
        <f>IF(L82&lt;=0,M82,M82*(1-K83/L82))+MAX(0,-(K55-C83-D83))</f>
        <v>63253.433779067149</v>
      </c>
      <c r="N83" s="10">
        <f>MAX(0,(N55-C83-D83))/(1-'P-Parametri'!$B$31*MAX(0,IF(O82&lt;=0,0,(O82-P82)/O82)))</f>
        <v>5934.4352531411923</v>
      </c>
      <c r="O83" s="10">
        <f>((O82-N83+MAX(0,-(N55-C83-D83)))*(1+B83))*(1-'P-Parametri'!$B$32)</f>
        <v>82494.969358699018</v>
      </c>
      <c r="P83" s="10">
        <f>IF(O82&lt;=0,P82,P82*(1-N83/O82))+MAX(0,-(N55-C83-D83))</f>
        <v>67735.674384896716</v>
      </c>
      <c r="Q83" s="10">
        <f>MAX(0,(Q55-C83-D83))/(1-'P-Parametri'!$B$31*MAX(0,IF(R82&lt;=0,0,(R82-S82)/R82)))</f>
        <v>5930.3507931877075</v>
      </c>
      <c r="R83" s="10">
        <f>((R82-Q83+MAX(0,-(Q55-C83-D83)))*(1+B83))*(1-'P-Parametri'!$B$32)</f>
        <v>82635.317256421986</v>
      </c>
      <c r="S83" s="10">
        <f>IF(R82&lt;=0,S82,S82*(1-Q83/R82))+MAX(0,-(Q55-C83-D83))</f>
        <v>67850.912436073399</v>
      </c>
      <c r="T83" s="10">
        <f>MAX(0,(T55-C83-D83))/(1-'P-Parametri'!$B$31*MAX(0,IF(U82&lt;=0,0,(U82-V82)/U82)))</f>
        <v>5930.6234858661164</v>
      </c>
      <c r="U83" s="10">
        <f>((U82-T83+MAX(0,-(T55-C83-D83)))*(1+B83))*(1-'P-Parametri'!$B$32)</f>
        <v>82625.947145177619</v>
      </c>
      <c r="V83" s="10">
        <f>IF(U82&lt;=0,V82,V82*(1-T83/U82))+MAX(0,-(T55-C83-D83))</f>
        <v>67843.218745062433</v>
      </c>
    </row>
    <row r="84" spans="1:22">
      <c r="A84" s="9">
        <f t="shared" si="2"/>
        <v>27</v>
      </c>
      <c r="B84" s="12">
        <f>IF($A84='P-Parametri'!$C$47,'P-Parametri'!$B$34,IF($A84='P-Parametri'!$C$48,'P-Parametri'!$C$34,'P-Parametri'!$C$50))</f>
        <v>2.7158250435358244E-2</v>
      </c>
      <c r="C84" s="10">
        <f>IF($A84&lt;='1-Input'!$B$26,0,IF($A84='1-Input'!$B$26+1,('1-Input'!$B$23+0)*'1-Input'!$B$27,'1-Input'!$B$23+0))</f>
        <v>15535</v>
      </c>
      <c r="D84" s="10">
        <f t="shared" si="3"/>
        <v>0</v>
      </c>
      <c r="E84" s="10">
        <f>MAX(0,(E55-C84-D84))/(1-'P-Parametri'!$B$31*MAX(0,IF(F83&lt;=0,0,(F83-G83)/F83)))</f>
        <v>10565</v>
      </c>
      <c r="F84" s="10">
        <f>((F83-E84+MAX(0,-(E55-C84-D84)))*(1+B84))*(1-'P-Parametri'!$B$32)</f>
        <v>-103325.74845506296</v>
      </c>
      <c r="G84" s="10">
        <f>IF(F83&lt;=0,G83,G83*(1-E84/F83))+MAX(0,-(E55-C84-D84))</f>
        <v>-6949.9790740808958</v>
      </c>
      <c r="H84" s="10">
        <f>MAX(0,(H55-C84-D84))/(1-'P-Parametri'!$B$31*MAX(0,IF(I83&lt;=0,0,(I83-J83)/I83)))</f>
        <v>14915</v>
      </c>
      <c r="I84" s="10">
        <f>((I83-H84+MAX(0,-(H55-C84-D84)))*(1+B84))*(1-'P-Parametri'!$B$32)</f>
        <v>-266755.00252097903</v>
      </c>
      <c r="J84" s="10">
        <f>IF(I83&lt;=0,J83,J83*(1-H84/I83))+MAX(0,-(H55-C84-D84))</f>
        <v>-18046.28955141241</v>
      </c>
      <c r="K84" s="10">
        <f>MAX(0,(K55-C84-D84))/(1-'P-Parametri'!$B$31*MAX(0,IF(L83&lt;=0,0,(L83-M83)/L83)))</f>
        <v>6127.5510921178757</v>
      </c>
      <c r="L84" s="10">
        <f>((L83-K84+MAX(0,-(K55-C84-D84)))*(1+B84))*(1-'P-Parametri'!$B$32)</f>
        <v>72688.600592669303</v>
      </c>
      <c r="M84" s="10">
        <f>IF(L83&lt;=0,M83,M83*(1-K84/L83))+MAX(0,-(K55-C84-D84))</f>
        <v>58222.171766618769</v>
      </c>
      <c r="N84" s="10">
        <f>MAX(0,(N55-C84-D84))/(1-'P-Parametri'!$B$31*MAX(0,IF(O83&lt;=0,0,(O83-P83)/O83)))</f>
        <v>5967.7910681440153</v>
      </c>
      <c r="O84" s="10">
        <f>((O83-N84+MAX(0,-(N55-C84-D84)))*(1+B84))*(1-'P-Parametri'!$B$32)</f>
        <v>78448.311518553848</v>
      </c>
      <c r="P84" s="10">
        <f>IF(O83&lt;=0,P83,P83*(1-N84/O83))+MAX(0,-(N55-C84-D84))</f>
        <v>62835.589498129353</v>
      </c>
      <c r="Q84" s="10">
        <f>MAX(0,(Q55-C84-D84))/(1-'P-Parametri'!$B$31*MAX(0,IF(R83&lt;=0,0,(R83-S83)/R83)))</f>
        <v>5963.6836505737083</v>
      </c>
      <c r="R84" s="10">
        <f>((R83-Q84+MAX(0,-(Q55-C84-D84)))*(1+B84))*(1-'P-Parametri'!$B$32)</f>
        <v>78596.393230538713</v>
      </c>
      <c r="S84" s="10">
        <f>IF(R83&lt;=0,S83,S83*(1-Q84/R83))+MAX(0,-(Q55-C84-D84))</f>
        <v>62954.20010282375</v>
      </c>
      <c r="T84" s="10">
        <f>MAX(0,(T55-C84-D84))/(1-'P-Parametri'!$B$31*MAX(0,IF(U83&lt;=0,0,(U83-V83)/U83)))</f>
        <v>5963.9578759820488</v>
      </c>
      <c r="U84" s="10">
        <f>((U83-T84+MAX(0,-(T55-C84-D84)))*(1+B84))*(1-'P-Parametri'!$B$32)</f>
        <v>78586.506783095858</v>
      </c>
      <c r="V84" s="10">
        <f>IF(U83&lt;=0,V83,V83*(1-T84/U83))+MAX(0,-(T55-C84-D84))</f>
        <v>62946.281248471169</v>
      </c>
    </row>
    <row r="85" spans="1:22">
      <c r="A85" s="9">
        <f t="shared" si="2"/>
        <v>28</v>
      </c>
      <c r="B85" s="12">
        <f>IF($A85='P-Parametri'!$C$47,'P-Parametri'!$B$34,IF($A85='P-Parametri'!$C$48,'P-Parametri'!$C$34,'P-Parametri'!$C$50))</f>
        <v>2.7158250435358244E-2</v>
      </c>
      <c r="C85" s="10">
        <f>IF($A85&lt;='1-Input'!$B$26,0,IF($A85='1-Input'!$B$26+1,('1-Input'!$B$23+0)*'1-Input'!$B$27,'1-Input'!$B$23+0))</f>
        <v>15535</v>
      </c>
      <c r="D85" s="10">
        <f t="shared" si="3"/>
        <v>0</v>
      </c>
      <c r="E85" s="10">
        <f>MAX(0,(E55-C85-D85))/(1-'P-Parametri'!$B$31*MAX(0,IF(F84&lt;=0,0,(F84-G84)/F84)))</f>
        <v>10565</v>
      </c>
      <c r="F85" s="10">
        <f>((F84-E85+MAX(0,-(E55-C85-D85)))*(1+B85))*(1-'P-Parametri'!$B$32)</f>
        <v>-116749.8542800282</v>
      </c>
      <c r="G85" s="10">
        <f>IF(F84&lt;=0,G84,G84*(1-E85/F84))+MAX(0,-(E55-C85-D85))</f>
        <v>-6949.9790740808958</v>
      </c>
      <c r="H85" s="10">
        <f>MAX(0,(H55-C85-D85))/(1-'P-Parametri'!$B$31*MAX(0,IF(I84&lt;=0,0,(I84-J84)/I84)))</f>
        <v>14915</v>
      </c>
      <c r="I85" s="10">
        <f>((I84-H85+MAX(0,-(H55-C85-D85)))*(1+B85))*(1-'P-Parametri'!$B$32)</f>
        <v>-288741.0276555926</v>
      </c>
      <c r="J85" s="10">
        <f>IF(I84&lt;=0,J84,J84*(1-H85/I84))+MAX(0,-(H55-C85-D85))</f>
        <v>-18046.28955141241</v>
      </c>
      <c r="K85" s="10">
        <f>MAX(0,(K55-C85-D85))/(1-'P-Parametri'!$B$31*MAX(0,IF(L84&lt;=0,0,(L84-M84)/L84)))</f>
        <v>6161.3341551498042</v>
      </c>
      <c r="L85" s="10">
        <f>((L84-K85+MAX(0,-(K55-C85-D85)))*(1+B85))*(1-'P-Parametri'!$B$32)</f>
        <v>68197.362539009046</v>
      </c>
      <c r="M85" s="10">
        <f>IF(L84&lt;=0,M84,M84*(1-K85/L84))+MAX(0,-(K55-C85-D85))</f>
        <v>53287.06154895357</v>
      </c>
      <c r="N85" s="10">
        <f>MAX(0,(N55-C85-D85))/(1-'P-Parametri'!$B$31*MAX(0,IF(O84&lt;=0,0,(O84-P84)/O84)))</f>
        <v>6000.6933253077013</v>
      </c>
      <c r="O85" s="10">
        <f>((O84-N85+MAX(0,-(N55-C85-D85)))*(1+B85))*(1-'P-Parametri'!$B$32)</f>
        <v>74266.338414080368</v>
      </c>
      <c r="P85" s="10">
        <f>IF(O84&lt;=0,P84,P84*(1-N85/O84))+MAX(0,-(N55-C85-D85))</f>
        <v>58029.149497135557</v>
      </c>
      <c r="Q85" s="10">
        <f>MAX(0,(Q55-C85-D85))/(1-'P-Parametri'!$B$31*MAX(0,IF(R84&lt;=0,0,(R84-S84)/R84)))</f>
        <v>5996.563262288244</v>
      </c>
      <c r="R85" s="10">
        <f>((R84-Q85+MAX(0,-(Q55-C85-D85)))*(1+B85))*(1-'P-Parametri'!$B$32)</f>
        <v>74422.371303428459</v>
      </c>
      <c r="S85" s="10">
        <f>IF(R84&lt;=0,S84,S84*(1-Q85/R84))+MAX(0,-(Q55-C85-D85))</f>
        <v>58151.06820291547</v>
      </c>
      <c r="T85" s="10">
        <f>MAX(0,(T55-C85-D85))/(1-'P-Parametri'!$B$31*MAX(0,IF(U84&lt;=0,0,(U84-V84)/U84)))</f>
        <v>5996.8389995851212</v>
      </c>
      <c r="U85" s="10">
        <f>((U84-T85+MAX(0,-(T55-C85-D85)))*(1+B85))*(1-'P-Parametri'!$B$32)</f>
        <v>74411.954007874388</v>
      </c>
      <c r="V85" s="10">
        <f>IF(U84&lt;=0,V84,V84*(1-T85/U84))+MAX(0,-(T55-C85-D85))</f>
        <v>58142.92848828865</v>
      </c>
    </row>
    <row r="86" spans="1:22">
      <c r="A86" s="9">
        <f t="shared" si="2"/>
        <v>29</v>
      </c>
      <c r="B86" s="12">
        <f>IF($A86='P-Parametri'!$C$47,'P-Parametri'!$B$34,IF($A86='P-Parametri'!$C$48,'P-Parametri'!$C$34,'P-Parametri'!$C$50))</f>
        <v>2.7158250435358244E-2</v>
      </c>
      <c r="C86" s="10">
        <f>IF($A86&lt;='1-Input'!$B$26,0,IF($A86='1-Input'!$B$26+1,('1-Input'!$B$23+0)*'1-Input'!$B$27,'1-Input'!$B$23+0))</f>
        <v>15535</v>
      </c>
      <c r="D86" s="10">
        <f t="shared" si="3"/>
        <v>0</v>
      </c>
      <c r="E86" s="10">
        <f>MAX(0,(E55-C86-D86))/(1-'P-Parametri'!$B$31*MAX(0,IF(F85&lt;=0,0,(F85-G85)/F85)))</f>
        <v>10565</v>
      </c>
      <c r="F86" s="10">
        <f>((F85-E86+MAX(0,-(E55-C86-D86)))*(1+B86))*(1-'P-Parametri'!$B$32)</f>
        <v>-130510.95797075293</v>
      </c>
      <c r="G86" s="10">
        <f>IF(F85&lt;=0,G85,G85*(1-E86/F85))+MAX(0,-(E55-C86-D86))</f>
        <v>-6949.9790740808958</v>
      </c>
      <c r="H86" s="10">
        <f>MAX(0,(H55-C86-D86))/(1-'P-Parametri'!$B$31*MAX(0,IF(I85&lt;=0,0,(I85-J85)/I85)))</f>
        <v>14915</v>
      </c>
      <c r="I86" s="10">
        <f>((I85-H86+MAX(0,-(H55-C86-D86)))*(1+B86))*(1-'P-Parametri'!$B$32)</f>
        <v>-311278.98851266754</v>
      </c>
      <c r="J86" s="10">
        <f>IF(I85&lt;=0,J85,J85*(1-H86/I85))+MAX(0,-(H55-C86-D86))</f>
        <v>-18046.28955141241</v>
      </c>
      <c r="K86" s="10">
        <f>MAX(0,(K55-C86-D86))/(1-'P-Parametri'!$B$31*MAX(0,IF(L85&lt;=0,0,(L85-M85)/L85)))</f>
        <v>6194.6507809136665</v>
      </c>
      <c r="L86" s="10">
        <f>((L85-K86+MAX(0,-(K55-C86-D86)))*(1+B86))*(1-'P-Parametri'!$B$32)</f>
        <v>63559.223737829678</v>
      </c>
      <c r="M86" s="10">
        <f>IF(L85&lt;=0,M85,M85*(1-K86/L85))+MAX(0,-(K55-C86-D86))</f>
        <v>48446.775573847059</v>
      </c>
      <c r="N86" s="10">
        <f>MAX(0,(N55-C86-D86))/(1-'P-Parametri'!$B$31*MAX(0,IF(O85&lt;=0,0,(O85-P85)/O85)))</f>
        <v>6033.1413063469836</v>
      </c>
      <c r="O86" s="10">
        <f>((O85-N86+MAX(0,-(N55-C86-D86)))*(1+B86))*(1-'P-Parametri'!$B$32)</f>
        <v>69946.118780064789</v>
      </c>
      <c r="P86" s="10">
        <f>IF(O85&lt;=0,P85,P85*(1-N86/O85))+MAX(0,-(N55-C86-D86))</f>
        <v>53315.061442176637</v>
      </c>
      <c r="Q86" s="10">
        <f>MAX(0,(Q55-C86-D86))/(1-'P-Parametri'!$B$31*MAX(0,IF(R85&lt;=0,0,(R85-S85)/R85)))</f>
        <v>6028.9889105404154</v>
      </c>
      <c r="R86" s="10">
        <f>((R85-Q86+MAX(0,-(Q55-C86-D86)))*(1+B86))*(1-'P-Parametri'!$B$32)</f>
        <v>70110.325346035257</v>
      </c>
      <c r="S86" s="10">
        <f>IF(R85&lt;=0,S85,S85*(1-Q86/R85))+MAX(0,-(Q55-C86-D86))</f>
        <v>53440.224686494141</v>
      </c>
      <c r="T86" s="10">
        <f>MAX(0,(T55-C86-D86))/(1-'P-Parametri'!$B$31*MAX(0,IF(U85&lt;=0,0,(U85-V85)/U85)))</f>
        <v>6029.2661388514298</v>
      </c>
      <c r="U86" s="10">
        <f>((U85-T86+MAX(0,-(T55-C86-D86)))*(1+B86))*(1-'P-Parametri'!$B$32)</f>
        <v>70099.362347549599</v>
      </c>
      <c r="V86" s="10">
        <f>IF(U85&lt;=0,V85,V85*(1-T86/U85))+MAX(0,-(T55-C86-D86))</f>
        <v>53431.868355248705</v>
      </c>
    </row>
    <row r="87" spans="1:22">
      <c r="A87" s="9">
        <f t="shared" si="2"/>
        <v>30</v>
      </c>
      <c r="B87" s="12">
        <f>IF($A87='P-Parametri'!$C$47,'P-Parametri'!$B$34,IF($A87='P-Parametri'!$C$48,'P-Parametri'!$C$34,'P-Parametri'!$C$50))</f>
        <v>2.7158250435358244E-2</v>
      </c>
      <c r="C87" s="10">
        <f>IF($A87&lt;='1-Input'!$B$26,0,IF($A87='1-Input'!$B$26+1,('1-Input'!$B$23+0)*'1-Input'!$B$27,'1-Input'!$B$23+0))</f>
        <v>15535</v>
      </c>
      <c r="D87" s="10">
        <f t="shared" si="3"/>
        <v>0</v>
      </c>
      <c r="E87" s="10">
        <f>MAX(0,(E55-C87-D87))/(1-'P-Parametri'!$B$31*MAX(0,IF(F86&lt;=0,0,(F86-G86)/F86)))</f>
        <v>10565</v>
      </c>
      <c r="F87" s="10">
        <f>((F86-E87+MAX(0,-(E55-C87-D87)))*(1+B87))*(1-'P-Parametri'!$B$32)</f>
        <v>-144617.51949939525</v>
      </c>
      <c r="G87" s="10">
        <f>IF(F86&lt;=0,G86,G86*(1-E87/F86))+MAX(0,-(E55-C87-D87))</f>
        <v>-6949.9790740808958</v>
      </c>
      <c r="H87" s="10">
        <f>MAX(0,(H55-C87-D87))/(1-'P-Parametri'!$B$31*MAX(0,IF(I86&lt;=0,0,(I86-J86)/I86)))</f>
        <v>14915</v>
      </c>
      <c r="I87" s="10">
        <f>((I86-H87+MAX(0,-(H55-C87-D87)))*(1+B87))*(1-'P-Parametri'!$B$32)</f>
        <v>-334382.74085011653</v>
      </c>
      <c r="J87" s="10">
        <f>IF(I86&lt;=0,J86,J86*(1-H87/I86))+MAX(0,-(H55-C87-D87))</f>
        <v>-18046.28955141241</v>
      </c>
      <c r="K87" s="10">
        <f>MAX(0,(K55-C87-D87))/(1-'P-Parametri'!$B$31*MAX(0,IF(L86&lt;=0,0,(L86-M86)/L86)))</f>
        <v>6227.5005348534942</v>
      </c>
      <c r="L87" s="10">
        <f>((L86-K87+MAX(0,-(K55-C87-D87)))*(1+B87))*(1-'P-Parametri'!$B$32)</f>
        <v>58770.974994614022</v>
      </c>
      <c r="M87" s="10">
        <f>IF(L86&lt;=0,M86,M86*(1-K87/L86))+MAX(0,-(K55-C87-D87))</f>
        <v>43699.985052261596</v>
      </c>
      <c r="N87" s="10">
        <f>MAX(0,(N55-C87-D87))/(1-'P-Parametri'!$B$31*MAX(0,IF(O86&lt;=0,0,(O86-P86)/O86)))</f>
        <v>6065.1345880358158</v>
      </c>
      <c r="O87" s="10">
        <f>((O86-N87+MAX(0,-(N55-C87-D87)))*(1+B87))*(1-'P-Parametri'!$B$32)</f>
        <v>65484.648198855721</v>
      </c>
      <c r="P87" s="10">
        <f>IF(O86&lt;=0,P86,P86*(1-N87/O86))+MAX(0,-(N55-C87-D87))</f>
        <v>48692.031188947476</v>
      </c>
      <c r="Q87" s="10">
        <f>MAX(0,(Q55-C87-D87))/(1-'P-Parametri'!$B$31*MAX(0,IF(R86&lt;=0,0,(R86-S86)/R86)))</f>
        <v>6060.9601723954702</v>
      </c>
      <c r="R87" s="10">
        <f>((R86-Q87+MAX(0,-(Q55-C87-D87)))*(1+B87))*(1-'P-Parametri'!$B$32)</f>
        <v>65657.256205504702</v>
      </c>
      <c r="S87" s="10">
        <f>IF(R86&lt;=0,S86,S86*(1-Q87/R86))+MAX(0,-(Q55-C87-D87))</f>
        <v>48820.376299967967</v>
      </c>
      <c r="T87" s="10">
        <f>MAX(0,(T55-C87-D87))/(1-'P-Parametri'!$B$31*MAX(0,IF(U86&lt;=0,0,(U86-V86)/U86)))</f>
        <v>6061.2388708267736</v>
      </c>
      <c r="U87" s="10">
        <f>((U86-T87+MAX(0,-(T55-C87-D87)))*(1+B87))*(1-'P-Parametri'!$B$32)</f>
        <v>65645.732297771028</v>
      </c>
      <c r="V87" s="10">
        <f>IF(U86&lt;=0,V86,V86*(1-T87/U86))+MAX(0,-(T55-C87-D87))</f>
        <v>48811.807536292428</v>
      </c>
    </row>
    <row r="88" spans="1:22">
      <c r="A88" s="9">
        <f t="shared" si="2"/>
        <v>31</v>
      </c>
      <c r="B88" s="12">
        <f>IF($A88='P-Parametri'!$C$47,'P-Parametri'!$B$34,IF($A88='P-Parametri'!$C$48,'P-Parametri'!$C$34,'P-Parametri'!$C$50))</f>
        <v>2.7158250435358244E-2</v>
      </c>
      <c r="C88" s="10">
        <f>IF($A88&lt;='1-Input'!$B$26,0,IF($A88='1-Input'!$B$26+1,('1-Input'!$B$23+0)*'1-Input'!$B$27,'1-Input'!$B$23+0))</f>
        <v>15535</v>
      </c>
      <c r="D88" s="10">
        <f t="shared" si="3"/>
        <v>0</v>
      </c>
      <c r="E88" s="10">
        <f>MAX(0,(E55-C88-D88))/(1-'P-Parametri'!$B$31*MAX(0,IF(F87&lt;=0,0,(F87-G87)/F87)))</f>
        <v>10565</v>
      </c>
      <c r="F88" s="10">
        <f>((F87-E88+MAX(0,-(E55-C88-D88)))*(1+B88))*(1-'P-Parametri'!$B$32)</f>
        <v>-159078.2112166954</v>
      </c>
      <c r="G88" s="10">
        <f>IF(F87&lt;=0,G87,G87*(1-E88/F87))+MAX(0,-(E55-C88-D88))</f>
        <v>-6949.9790740808958</v>
      </c>
      <c r="H88" s="10">
        <f>MAX(0,(H55-C88-D88))/(1-'P-Parametri'!$B$31*MAX(0,IF(I87&lt;=0,0,(I87-J87)/I87)))</f>
        <v>14915</v>
      </c>
      <c r="I88" s="10">
        <f>((I87-H88+MAX(0,-(H55-C88-D88)))*(1+B88))*(1-'P-Parametri'!$B$32)</f>
        <v>-358066.4882598836</v>
      </c>
      <c r="J88" s="10">
        <f>IF(I87&lt;=0,J87,J87*(1-H88/I87))+MAX(0,-(H55-C88-D88))</f>
        <v>-18046.28955141241</v>
      </c>
      <c r="K88" s="10">
        <f>MAX(0,(K55-C88-D88))/(1-'P-Parametri'!$B$31*MAX(0,IF(L87&lt;=0,0,(L87-M87)/L87)))</f>
        <v>6259.8832774460889</v>
      </c>
      <c r="L88" s="10">
        <f>((L87-K88+MAX(0,-(K55-C88-D88)))*(1+B88))*(1-'P-Parametri'!$B$32)</f>
        <v>53829.326694463525</v>
      </c>
      <c r="M88" s="10">
        <f>IF(L87&lt;=0,M87,M87*(1-K88/L87))+MAX(0,-(K55-C88-D88))</f>
        <v>39045.360798055059</v>
      </c>
      <c r="N88" s="10">
        <f>MAX(0,(N55-C88-D88))/(1-'P-Parametri'!$B$31*MAX(0,IF(O87&lt;=0,0,(O87-P87)/O87)))</f>
        <v>6096.6730344887037</v>
      </c>
      <c r="O88" s="10">
        <f>((O87-N88+MAX(0,-(N55-C88-D88)))*(1+B88))*(1-'P-Parametri'!$B$32)</f>
        <v>60878.846969396276</v>
      </c>
      <c r="P88" s="10">
        <f>IF(O87&lt;=0,P87,P87*(1-N88/O87))+MAX(0,-(N55-C88-D88))</f>
        <v>44158.764206391919</v>
      </c>
      <c r="Q88" s="10">
        <f>MAX(0,(Q55-C88-D88))/(1-'P-Parametri'!$B$31*MAX(0,IF(R87&lt;=0,0,(R87-S87)/R87)))</f>
        <v>6092.4769120614383</v>
      </c>
      <c r="R88" s="10">
        <f>((R87-Q88+MAX(0,-(Q55-C88-D88)))*(1+B88))*(1-'P-Parametri'!$B$32)</f>
        <v>61060.089577648199</v>
      </c>
      <c r="S88" s="10">
        <f>IF(R87&lt;=0,S87,S87*(1-Q88/R87))+MAX(0,-(Q55-C88-D88))</f>
        <v>44290.229403260317</v>
      </c>
      <c r="T88" s="10">
        <f>MAX(0,(T55-C88-D88))/(1-'P-Parametri'!$B$31*MAX(0,IF(U87&lt;=0,0,(U87-V87)/U87)))</f>
        <v>6092.7570597129416</v>
      </c>
      <c r="U88" s="10">
        <f>((U87-T88+MAX(0,-(T55-C88-D88)))*(1+B88))*(1-'P-Parametri'!$B$32)</f>
        <v>61047.989194036476</v>
      </c>
      <c r="V88" s="10">
        <f>IF(U87&lt;=0,V87,V87*(1-T88/U87))+MAX(0,-(T55-C88-D88))</f>
        <v>44281.452331858323</v>
      </c>
    </row>
    <row r="89" spans="1:22">
      <c r="A89" s="9">
        <f t="shared" si="2"/>
        <v>32</v>
      </c>
      <c r="B89" s="12">
        <f>IF($A89='P-Parametri'!$C$47,'P-Parametri'!$B$34,IF($A89='P-Parametri'!$C$48,'P-Parametri'!$C$34,'P-Parametri'!$C$50))</f>
        <v>2.7158250435358244E-2</v>
      </c>
      <c r="C89" s="10">
        <f>IF($A89&lt;='1-Input'!$B$26,0,IF($A89='1-Input'!$B$26+1,('1-Input'!$B$23+0)*'1-Input'!$B$27,'1-Input'!$B$23+0))</f>
        <v>15535</v>
      </c>
      <c r="D89" s="10">
        <f t="shared" si="3"/>
        <v>0</v>
      </c>
      <c r="E89" s="10">
        <f>MAX(0,(E55-C89-D89))/(1-'P-Parametri'!$B$31*MAX(0,IF(F88&lt;=0,0,(F88-G88)/F88)))</f>
        <v>10565</v>
      </c>
      <c r="F89" s="10">
        <f>((F88-E89+MAX(0,-(E55-C89-D89)))*(1+B89))*(1-'P-Parametri'!$B$32)</f>
        <v>-173901.92318351363</v>
      </c>
      <c r="G89" s="10">
        <f>IF(F88&lt;=0,G88,G88*(1-E89/F88))+MAX(0,-(E55-C89-D89))</f>
        <v>-6949.9790740808958</v>
      </c>
      <c r="H89" s="10">
        <f>MAX(0,(H55-C89-D89))/(1-'P-Parametri'!$B$31*MAX(0,IF(I88&lt;=0,0,(I88-J88)/I88)))</f>
        <v>14915</v>
      </c>
      <c r="I89" s="10">
        <f>((I88-H89+MAX(0,-(H55-C89-D89)))*(1+B89))*(1-'P-Parametri'!$B$32)</f>
        <v>-382344.79089994653</v>
      </c>
      <c r="J89" s="10">
        <f>IF(I88&lt;=0,J88,J88*(1-H89/I88))+MAX(0,-(H55-C89-D89))</f>
        <v>-18046.28955141241</v>
      </c>
      <c r="K89" s="10">
        <f>MAX(0,(K55-C89-D89))/(1-'P-Parametri'!$B$31*MAX(0,IF(L88&lt;=0,0,(L88-M88)/L88)))</f>
        <v>6291.7991560740602</v>
      </c>
      <c r="L89" s="10">
        <f>((L88-K89+MAX(0,-(K55-C89-D89)))*(1+B89))*(1-'P-Parametri'!$B$32)</f>
        <v>48730.90648912207</v>
      </c>
      <c r="M89" s="10">
        <f>IF(L88&lt;=0,M88,M88*(1-K89/L88))+MAX(0,-(K55-C89-D89))</f>
        <v>34481.574044558896</v>
      </c>
      <c r="N89" s="10">
        <f>MAX(0,(N55-C89-D89))/(1-'P-Parametri'!$B$31*MAX(0,IF(O88&lt;=0,0,(O88-P88)/O88)))</f>
        <v>6127.7567892456373</v>
      </c>
      <c r="O89" s="10">
        <f>((O88-N89+MAX(0,-(N55-C89-D89)))*(1+B89))*(1-'P-Parametri'!$B$32)</f>
        <v>56125.557930874318</v>
      </c>
      <c r="P89" s="10">
        <f>IF(O88&lt;=0,P88,P88*(1-N89/O88))+MAX(0,-(N55-C89-D89))</f>
        <v>39713.966371990711</v>
      </c>
      <c r="Q89" s="10">
        <f>MAX(0,(Q55-C89-D89))/(1-'P-Parametri'!$B$31*MAX(0,IF(R88&lt;=0,0,(R88-S88)/R88)))</f>
        <v>6123.5392729795158</v>
      </c>
      <c r="R89" s="10">
        <f>((R88-Q89+MAX(0,-(Q55-C89-D89)))*(1+B89))*(1-'P-Parametri'!$B$32)</f>
        <v>56315.673834105743</v>
      </c>
      <c r="S89" s="10">
        <f>IF(R88&lt;=0,S88,S88*(1-Q89/R88))+MAX(0,-(Q55-C89-D89))</f>
        <v>39848.490764550268</v>
      </c>
      <c r="T89" s="10">
        <f>MAX(0,(T55-C89-D89))/(1-'P-Parametri'!$B$31*MAX(0,IF(U88&lt;=0,0,(U88-V88)/U88)))</f>
        <v>6123.8208489577219</v>
      </c>
      <c r="U89" s="10">
        <f>((U88-T89+MAX(0,-(T55-C89-D89)))*(1+B89))*(1-'P-Parametri'!$B$32)</f>
        <v>56302.981038620281</v>
      </c>
      <c r="V89" s="10">
        <f>IF(U88&lt;=0,V88,V88*(1-T89/U88))+MAX(0,-(T55-C89-D89))</f>
        <v>39839.50945065936</v>
      </c>
    </row>
    <row r="90" spans="1:22">
      <c r="A90" s="9">
        <f t="shared" si="2"/>
        <v>33</v>
      </c>
      <c r="B90" s="12">
        <f>IF($A90='P-Parametri'!$C$47,'P-Parametri'!$B$34,IF($A90='P-Parametri'!$C$48,'P-Parametri'!$C$34,'P-Parametri'!$C$50))</f>
        <v>2.7158250435358244E-2</v>
      </c>
      <c r="C90" s="10">
        <f>IF($A90&lt;='1-Input'!$B$26,0,IF($A90='1-Input'!$B$26+1,('1-Input'!$B$23+0)*'1-Input'!$B$27,'1-Input'!$B$23+0))</f>
        <v>15535</v>
      </c>
      <c r="D90" s="10">
        <f t="shared" si="3"/>
        <v>0</v>
      </c>
      <c r="E90" s="10">
        <f>MAX(0,(E55-C90-D90))/(1-'P-Parametri'!$B$31*MAX(0,IF(F89&lt;=0,0,(F89-G89)/F89)))</f>
        <v>10565</v>
      </c>
      <c r="F90" s="10">
        <f>((F89-E90+MAX(0,-(E55-C90-D90)))*(1+B90))*(1-'P-Parametri'!$B$32)</f>
        <v>-189097.76863621073</v>
      </c>
      <c r="G90" s="10">
        <f>IF(F89&lt;=0,G89,G89*(1-E90/F89))+MAX(0,-(E55-C90-D90))</f>
        <v>-6949.9790740808958</v>
      </c>
      <c r="H90" s="10">
        <f>MAX(0,(H55-C90-D90))/(1-'P-Parametri'!$B$31*MAX(0,IF(I89&lt;=0,0,(I89-J89)/I89)))</f>
        <v>14915</v>
      </c>
      <c r="I90" s="10">
        <f>((I89-H90+MAX(0,-(H55-C90-D90)))*(1+B90))*(1-'P-Parametri'!$B$32)</f>
        <v>-407232.57444552711</v>
      </c>
      <c r="J90" s="10">
        <f>IF(I89&lt;=0,J89,J89*(1-H90/I89))+MAX(0,-(H55-C90-D90))</f>
        <v>-18046.28955141241</v>
      </c>
      <c r="K90" s="10">
        <f>MAX(0,(K55-C90-D90))/(1-'P-Parametri'!$B$31*MAX(0,IF(L89&lt;=0,0,(L89-M89)/L89)))</f>
        <v>6323.2485967227358</v>
      </c>
      <c r="L90" s="10">
        <f>((L89-K90+MAX(0,-(K55-C90-D90)))*(1+B90))*(1-'P-Parametri'!$B$32)</f>
        <v>43472.256934446479</v>
      </c>
      <c r="M90" s="10">
        <f>IF(L89&lt;=0,M89,M89*(1-K90/L89))+MAX(0,-(K55-C90-D90))</f>
        <v>30007.297237524352</v>
      </c>
      <c r="N90" s="10">
        <f>MAX(0,(N55-C90-D90))/(1-'P-Parametri'!$B$31*MAX(0,IF(O89&lt;=0,0,(O89-P89)/O89)))</f>
        <v>6158.3862671854813</v>
      </c>
      <c r="O90" s="10">
        <f>((O89-N90+MAX(0,-(N55-C90-D90)))*(1+B90))*(1-'P-Parametri'!$B$32)</f>
        <v>51221.54424002728</v>
      </c>
      <c r="P90" s="10">
        <f>IF(O89&lt;=0,P89,P89*(1-N90/O89))+MAX(0,-(N55-C90-D90))</f>
        <v>35356.344744033675</v>
      </c>
      <c r="Q90" s="10">
        <f>MAX(0,(Q55-C90-D90))/(1-'P-Parametri'!$B$31*MAX(0,IF(R89&lt;=0,0,(R89-S89)/R89)))</f>
        <v>6154.1476697430217</v>
      </c>
      <c r="R90" s="10">
        <f>((R89-Q90+MAX(0,-(Q55-C90-D90)))*(1+B90))*(1-'P-Parametri'!$B$32)</f>
        <v>51420.777803245954</v>
      </c>
      <c r="S90" s="10">
        <f>IF(R89&lt;=0,S89,S89*(1-Q90/R89))+MAX(0,-(Q55-C90-D90))</f>
        <v>35493.868332013277</v>
      </c>
      <c r="T90" s="10">
        <f>MAX(0,(T55-C90-D90))/(1-'P-Parametri'!$B$31*MAX(0,IF(U89&lt;=0,0,(U89-V89)/U89)))</f>
        <v>6154.4306531734983</v>
      </c>
      <c r="U90" s="10">
        <f>((U89-T90+MAX(0,-(T55-C90-D90)))*(1+B90))*(1-'P-Parametri'!$B$32)</f>
        <v>51407.476281233357</v>
      </c>
      <c r="V90" s="10">
        <f>IF(U89&lt;=0,V89,V89*(1-T90/U89))+MAX(0,-(T55-C90-D90))</f>
        <v>35484.686781459146</v>
      </c>
    </row>
    <row r="91" spans="1:22">
      <c r="A91" s="9">
        <f t="shared" si="2"/>
        <v>34</v>
      </c>
      <c r="B91" s="12">
        <f>IF($A91='P-Parametri'!$C$47,'P-Parametri'!$B$34,IF($A91='P-Parametri'!$C$48,'P-Parametri'!$C$34,'P-Parametri'!$C$50))</f>
        <v>2.7158250435358244E-2</v>
      </c>
      <c r="C91" s="10">
        <f>IF($A91&lt;='1-Input'!$B$26,0,IF($A91='1-Input'!$B$26+1,('1-Input'!$B$23+0)*'1-Input'!$B$27,'1-Input'!$B$23+0))</f>
        <v>15535</v>
      </c>
      <c r="D91" s="10">
        <f t="shared" si="3"/>
        <v>0</v>
      </c>
      <c r="E91" s="10">
        <f>MAX(0,(E55-C91-D91))/(1-'P-Parametri'!$B$31*MAX(0,IF(F90&lt;=0,0,(F90-G90)/F90)))</f>
        <v>10565</v>
      </c>
      <c r="F91" s="10">
        <f>((F90-E91+MAX(0,-(E55-C91-D91)))*(1+B91))*(1-'P-Parametri'!$B$32)</f>
        <v>-204675.08958923104</v>
      </c>
      <c r="G91" s="10">
        <f>IF(F90&lt;=0,G90,G90*(1-E91/F90))+MAX(0,-(E55-C91-D91))</f>
        <v>-6949.9790740808958</v>
      </c>
      <c r="H91" s="10">
        <f>MAX(0,(H55-C91-D91))/(1-'P-Parametri'!$B$31*MAX(0,IF(I90&lt;=0,0,(I90-J90)/I90)))</f>
        <v>14915</v>
      </c>
      <c r="I91" s="10">
        <f>((I90-H91+MAX(0,-(H55-C91-D91)))*(1+B91))*(1-'P-Parametri'!$B$32)</f>
        <v>-432745.13926501182</v>
      </c>
      <c r="J91" s="10">
        <f>IF(I90&lt;=0,J90,J90*(1-H91/I90))+MAX(0,-(H55-C91-D91))</f>
        <v>-18046.28955141241</v>
      </c>
      <c r="K91" s="10">
        <f>MAX(0,(K55-C91-D91))/(1-'P-Parametri'!$B$31*MAX(0,IF(L90&lt;=0,0,(L90-M90)/L90)))</f>
        <v>6354.2322955258815</v>
      </c>
      <c r="L91" s="10">
        <f>((L90-K91+MAX(0,-(K55-C91-D91)))*(1+B91))*(1-'P-Parametri'!$B$32)</f>
        <v>38049.83307723474</v>
      </c>
      <c r="M91" s="10">
        <f>IF(L90&lt;=0,M90,M90*(1-K91/L90))+MAX(0,-(K55-C91-D91))</f>
        <v>25621.204804006447</v>
      </c>
      <c r="N91" s="10">
        <f>MAX(0,(N55-C91-D91))/(1-'P-Parametri'!$B$31*MAX(0,IF(O90&lt;=0,0,(O90-P90)/O90)))</f>
        <v>6188.5621462921154</v>
      </c>
      <c r="O91" s="10">
        <f>((O90-N91+MAX(0,-(N55-C91-D91)))*(1+B91))*(1-'P-Parametri'!$B$32)</f>
        <v>46163.487101089246</v>
      </c>
      <c r="P91" s="10">
        <f>IF(O90&lt;=0,P90,P90*(1-N91/O90))+MAX(0,-(N55-C91-D91))</f>
        <v>31084.608310457057</v>
      </c>
      <c r="Q91" s="10">
        <f>MAX(0,(Q55-C91-D91))/(1-'P-Parametri'!$B$31*MAX(0,IF(R90&lt;=0,0,(R90-S90)/R90)))</f>
        <v>6184.3027798692028</v>
      </c>
      <c r="R91" s="10">
        <f>((R90-Q91+MAX(0,-(Q55-C91-D91)))*(1+B91))*(1-'P-Parametri'!$B$32)</f>
        <v>46372.088503792693</v>
      </c>
      <c r="S91" s="10">
        <f>IF(R90&lt;=0,S90,S90*(1-Q91/R90))+MAX(0,-(Q55-C91-D91))</f>
        <v>31225.071982143112</v>
      </c>
      <c r="T91" s="10">
        <f>MAX(0,(T55-C91-D91))/(1-'P-Parametri'!$B$31*MAX(0,IF(U90&lt;=0,0,(U90-V90)/U90)))</f>
        <v>6184.5871499086743</v>
      </c>
      <c r="U91" s="10">
        <f>((U90-T91+MAX(0,-(T55-C91-D91)))*(1+B91))*(1-'P-Parametri'!$B$32)</f>
        <v>46358.161552404112</v>
      </c>
      <c r="V91" s="10">
        <f>IF(U90&lt;=0,V90,V90*(1-T91/U90))+MAX(0,-(T55-C91-D91))</f>
        <v>31215.694141428285</v>
      </c>
    </row>
    <row r="92" spans="1:22">
      <c r="A92" s="9">
        <f t="shared" si="2"/>
        <v>35</v>
      </c>
      <c r="B92" s="12">
        <f>IF($A92='P-Parametri'!$C$47,'P-Parametri'!$B$34,IF($A92='P-Parametri'!$C$48,'P-Parametri'!$C$34,'P-Parametri'!$C$50))</f>
        <v>2.7158250435358244E-2</v>
      </c>
      <c r="C92" s="10">
        <f>IF($A92&lt;='1-Input'!$B$26,0,IF($A92='1-Input'!$B$26+1,('1-Input'!$B$23+0)*'1-Input'!$B$27,'1-Input'!$B$23+0))</f>
        <v>15535</v>
      </c>
      <c r="D92" s="10">
        <f t="shared" si="3"/>
        <v>0</v>
      </c>
      <c r="E92" s="10">
        <f>MAX(0,(E55-C92-D92))/(1-'P-Parametri'!$B$31*MAX(0,IF(F91&lt;=0,0,(F91-G91)/F91)))</f>
        <v>10565</v>
      </c>
      <c r="F92" s="10">
        <f>((F91-E92+MAX(0,-(E55-C92-D92)))*(1+B92))*(1-'P-Parametri'!$B$32)</f>
        <v>-220643.46257833226</v>
      </c>
      <c r="G92" s="10">
        <f>IF(F91&lt;=0,G91,G91*(1-E92/F91))+MAX(0,-(E55-C92-D92))</f>
        <v>-6949.9790740808958</v>
      </c>
      <c r="H92" s="10">
        <f>MAX(0,(H55-C92-D92))/(1-'P-Parametri'!$B$31*MAX(0,IF(I91&lt;=0,0,(I91-J91)/I91)))</f>
        <v>14915</v>
      </c>
      <c r="I92" s="10">
        <f>((I91-H92+MAX(0,-(H55-C92-D92)))*(1+B92))*(1-'P-Parametri'!$B$32)</f>
        <v>-458898.16982622416</v>
      </c>
      <c r="J92" s="10">
        <f>IF(I91&lt;=0,J91,J91*(1-H92/I91))+MAX(0,-(H55-C92-D92))</f>
        <v>-18046.28955141241</v>
      </c>
      <c r="K92" s="10">
        <f>MAX(0,(K55-C92-D92))/(1-'P-Parametri'!$B$31*MAX(0,IF(L91&lt;=0,0,(L91-M91)/L91)))</f>
        <v>6384.7512101844413</v>
      </c>
      <c r="L92" s="10">
        <f>((L91-K92+MAX(0,-(K55-C92-D92)))*(1+B92))*(1-'P-Parametri'!$B$32)</f>
        <v>32459.99999027087</v>
      </c>
      <c r="M92" s="10">
        <f>IF(L91&lt;=0,M91,M91*(1-K92/L91))+MAX(0,-(K55-C92-D92))</f>
        <v>21321.973896824446</v>
      </c>
      <c r="N92" s="10">
        <f>MAX(0,(N55-C92-D92))/(1-'P-Parametri'!$B$31*MAX(0,IF(O91&lt;=0,0,(O91-P91)/O91)))</f>
        <v>6218.2853592969141</v>
      </c>
      <c r="O92" s="10">
        <f>((O91-N92+MAX(0,-(N55-C92-D92)))*(1+B92))*(1-'P-Parametri'!$B$32)</f>
        <v>40947.983447318067</v>
      </c>
      <c r="P92" s="10">
        <f>IF(O91&lt;=0,P91,P91*(1-N92/O91))+MAX(0,-(N55-C92-D92))</f>
        <v>26897.468713894094</v>
      </c>
      <c r="Q92" s="10">
        <f>MAX(0,(Q55-C92-D92))/(1-'P-Parametri'!$B$31*MAX(0,IF(R91&lt;=0,0,(R91-S91)/R91)))</f>
        <v>6214.005535447468</v>
      </c>
      <c r="R92" s="10">
        <f>((R91-Q92+MAX(0,-(Q55-C92-D92)))*(1+B92))*(1-'P-Parametri'!$B$32)</f>
        <v>41166.20883011823</v>
      </c>
      <c r="S92" s="10">
        <f>IF(R91&lt;=0,S91,S91*(1-Q92/R91))+MAX(0,-(Q55-C92-D92))</f>
        <v>27040.81424430339</v>
      </c>
      <c r="T92" s="10">
        <f>MAX(0,(T55-C92-D92))/(1-'P-Parametri'!$B$31*MAX(0,IF(U91&lt;=0,0,(U91-V91)/U91)))</f>
        <v>6214.2912712955149</v>
      </c>
      <c r="U92" s="10">
        <f>((U91-T92+MAX(0,-(T55-C92-D92)))*(1+B92))*(1-'P-Parametri'!$B$32)</f>
        <v>41151.639348520184</v>
      </c>
      <c r="V92" s="10">
        <f>IF(U91&lt;=0,V91,V91*(1-T92/U91))+MAX(0,-(T55-C92-D92))</f>
        <v>27031.244000729199</v>
      </c>
    </row>
    <row r="93" spans="1:22">
      <c r="A93" s="9">
        <f t="shared" si="2"/>
        <v>36</v>
      </c>
      <c r="B93" s="12">
        <f>IF($A93='P-Parametri'!$C$47,'P-Parametri'!$B$34,IF($A93='P-Parametri'!$C$48,'P-Parametri'!$C$34,'P-Parametri'!$C$50))</f>
        <v>2.7158250435358244E-2</v>
      </c>
      <c r="C93" s="10">
        <f>IF($A93&lt;='1-Input'!$B$26,0,IF($A93='1-Input'!$B$26+1,('1-Input'!$B$23+0)*'1-Input'!$B$27,'1-Input'!$B$23+0))</f>
        <v>15535</v>
      </c>
      <c r="D93" s="10">
        <f t="shared" si="3"/>
        <v>0</v>
      </c>
      <c r="E93" s="10">
        <f>MAX(0,(E55-C93-D93))/(1-'P-Parametri'!$B$31*MAX(0,IF(F92&lt;=0,0,(F92-G92)/F92)))</f>
        <v>10565</v>
      </c>
      <c r="F93" s="10">
        <f>((F92-E93+MAX(0,-(E55-C93-D93)))*(1+B93))*(1-'P-Parametri'!$B$32)</f>
        <v>-237012.70454799314</v>
      </c>
      <c r="G93" s="10">
        <f>IF(F92&lt;=0,G92,G92*(1-E93/F92))+MAX(0,-(E55-C93-D93))</f>
        <v>-6949.9790740808958</v>
      </c>
      <c r="H93" s="10">
        <f>MAX(0,(H55-C93-D93))/(1-'P-Parametri'!$B$31*MAX(0,IF(I92&lt;=0,0,(I92-J92)/I92)))</f>
        <v>14915</v>
      </c>
      <c r="I93" s="10">
        <f>((I92-H93+MAX(0,-(H55-C93-D93)))*(1+B93))*(1-'P-Parametri'!$B$32)</f>
        <v>-485707.74433883181</v>
      </c>
      <c r="J93" s="10">
        <f>IF(I92&lt;=0,J92,J92*(1-H93/I92))+MAX(0,-(H55-C93-D93))</f>
        <v>-18046.28955141241</v>
      </c>
      <c r="K93" s="10">
        <f>MAX(0,(K55-C93-D93))/(1-'P-Parametri'!$B$31*MAX(0,IF(L92&lt;=0,0,(L92-M92)/L92)))</f>
        <v>6414.8065512818348</v>
      </c>
      <c r="L93" s="10">
        <f>((L92-K93+MAX(0,-(K55-C93-D93)))*(1+B93))*(1-'P-Parametri'!$B$32)</f>
        <v>26699.030254392364</v>
      </c>
      <c r="M93" s="10">
        <f>IF(L92&lt;=0,M92,M92*(1-K93/L92))+MAX(0,-(K55-C93-D93))</f>
        <v>17108.285114304257</v>
      </c>
      <c r="N93" s="10">
        <f>MAX(0,(N55-C93-D93))/(1-'P-Parametri'!$B$31*MAX(0,IF(O92&lt;=0,0,(O92-P92)/O92)))</f>
        <v>6247.5570852204683</v>
      </c>
      <c r="O93" s="10">
        <f>((O92-N93+MAX(0,-(N55-C93-D93)))*(1+B93))*(1-'P-Parametri'!$B$32)</f>
        <v>35571.543572990246</v>
      </c>
      <c r="P93" s="10">
        <f>IF(O92&lt;=0,P92,P92*(1-N93/O92))+MAX(0,-(N55-C93-D93))</f>
        <v>22793.640952652018</v>
      </c>
      <c r="Q93" s="10">
        <f>MAX(0,(Q55-C93-D93))/(1-'P-Parametri'!$B$31*MAX(0,IF(R92&lt;=0,0,(R92-S92)/R92)))</f>
        <v>6243.2571146869304</v>
      </c>
      <c r="R93" s="10">
        <f>((R92-Q93+MAX(0,-(Q55-C93-D93)))*(1+B93))*(1-'P-Parametri'!$B$32)</f>
        <v>35799.655188092787</v>
      </c>
      <c r="S93" s="10">
        <f>IF(R92&lt;=0,S92,S92*(1-Q93/R92))+MAX(0,-(Q55-C93-D93))</f>
        <v>22939.81100122214</v>
      </c>
      <c r="T93" s="10">
        <f>MAX(0,(T55-C93-D93))/(1-'P-Parametri'!$B$31*MAX(0,IF(U92&lt;=0,0,(U92-V92)/U92)))</f>
        <v>6243.5441955973147</v>
      </c>
      <c r="U93" s="10">
        <f>((U92-T93+MAX(0,-(T55-C93-D93)))*(1+B93))*(1-'P-Parametri'!$B$32)</f>
        <v>35784.425667420648</v>
      </c>
      <c r="V93" s="10">
        <f>IF(U92&lt;=0,V92,V92*(1-T93/U92))+MAX(0,-(T55-C93-D93))</f>
        <v>22930.052183042924</v>
      </c>
    </row>
    <row r="94" spans="1:22">
      <c r="A94" s="9">
        <f t="shared" si="2"/>
        <v>37</v>
      </c>
      <c r="B94" s="12">
        <f>IF($A94='P-Parametri'!$C$47,'P-Parametri'!$B$34,IF($A94='P-Parametri'!$C$48,'P-Parametri'!$C$34,'P-Parametri'!$C$50))</f>
        <v>2.7158250435358244E-2</v>
      </c>
      <c r="C94" s="10">
        <f>IF($A94&lt;='1-Input'!$B$26,0,IF($A94='1-Input'!$B$26+1,('1-Input'!$B$23+0)*'1-Input'!$B$27,'1-Input'!$B$23+0))</f>
        <v>15535</v>
      </c>
      <c r="D94" s="10">
        <f t="shared" si="3"/>
        <v>0</v>
      </c>
      <c r="E94" s="10">
        <f>MAX(0,(E55-C94-D94))/(1-'P-Parametri'!$B$31*MAX(0,IF(F93&lt;=0,0,(F93-G93)/F93)))</f>
        <v>10565</v>
      </c>
      <c r="F94" s="10">
        <f>((F93-E94+MAX(0,-(E55-C94-D94)))*(1+B94))*(1-'P-Parametri'!$B$32)</f>
        <v>-253792.87888661804</v>
      </c>
      <c r="G94" s="10">
        <f>IF(F93&lt;=0,G93,G93*(1-E94/F93))+MAX(0,-(E55-C94-D94))</f>
        <v>-6949.9790740808958</v>
      </c>
      <c r="H94" s="10">
        <f>MAX(0,(H55-C94-D94))/(1-'P-Parametri'!$B$31*MAX(0,IF(I93&lt;=0,0,(I93-J93)/I93)))</f>
        <v>14915</v>
      </c>
      <c r="I94" s="10">
        <f>((I93-H94+MAX(0,-(H55-C94-D94)))*(1+B94))*(1-'P-Parametri'!$B$32)</f>
        <v>-513190.34463881567</v>
      </c>
      <c r="J94" s="10">
        <f>IF(I93&lt;=0,J93,J93*(1-H94/I93))+MAX(0,-(H55-C94-D94))</f>
        <v>-18046.28955141241</v>
      </c>
      <c r="K94" s="10">
        <f>MAX(0,(K55-C94-D94))/(1-'P-Parametri'!$B$31*MAX(0,IF(L93&lt;=0,0,(L93-M93)/L93)))</f>
        <v>6444.3997735185339</v>
      </c>
      <c r="L94" s="10">
        <f>((L93-K94+MAX(0,-(K55-C94-D94)))*(1+B94))*(1-'P-Parametri'!$B$32)</f>
        <v>20763.101386333143</v>
      </c>
      <c r="M94" s="10">
        <f>IF(L93&lt;=0,M93,M93*(1-K94/L93))+MAX(0,-(K55-C94-D94))</f>
        <v>12978.823195073135</v>
      </c>
      <c r="N94" s="10">
        <f>MAX(0,(N55-C94-D94))/(1-'P-Parametri'!$B$31*MAX(0,IF(O93&lt;=0,0,(O93-P93)/O93)))</f>
        <v>6276.3787408357011</v>
      </c>
      <c r="O94" s="10">
        <f>((O93-N94+MAX(0,-(N55-C94-D94)))*(1+B94))*(1-'P-Parametri'!$B$32)</f>
        <v>30030.588714700873</v>
      </c>
      <c r="P94" s="10">
        <f>IF(O93&lt;=0,P93,P93*(1-N94/O93))+MAX(0,-(N55-C94-D94))</f>
        <v>18771.844057391761</v>
      </c>
      <c r="Q94" s="10">
        <f>MAX(0,(Q55-C94-D94))/(1-'P-Parametri'!$B$31*MAX(0,IF(R93&lt;=0,0,(R93-S93)/R93)))</f>
        <v>6272.0589333854014</v>
      </c>
      <c r="R94" s="10">
        <f>((R93-Q94+MAX(0,-(Q55-C94-D94)))*(1+B94))*(1-'P-Parametri'!$B$32)</f>
        <v>30268.85508032978</v>
      </c>
      <c r="S94" s="10">
        <f>IF(R93&lt;=0,S93,S93*(1-Q94/R93))+MAX(0,-(Q55-C94-D94))</f>
        <v>18920.782165205768</v>
      </c>
      <c r="T94" s="10">
        <f>MAX(0,(T55-C94-D94))/(1-'P-Parametri'!$B$31*MAX(0,IF(U93&lt;=0,0,(U93-V93)/U93)))</f>
        <v>6272.347338676982</v>
      </c>
      <c r="U94" s="10">
        <f>((U93-T94+MAX(0,-(T55-C94-D94)))*(1+B94))*(1-'P-Parametri'!$B$32)</f>
        <v>30252.947593377867</v>
      </c>
      <c r="V94" s="10">
        <f>IF(U93&lt;=0,V93,V93*(1-T94/U93))+MAX(0,-(T55-C94-D94))</f>
        <v>18910.838541814166</v>
      </c>
    </row>
    <row r="95" spans="1:22">
      <c r="A95" s="9">
        <f t="shared" si="2"/>
        <v>38</v>
      </c>
      <c r="B95" s="12">
        <f>IF($A95='P-Parametri'!$C$47,'P-Parametri'!$B$34,IF($A95='P-Parametri'!$C$48,'P-Parametri'!$C$34,'P-Parametri'!$C$50))</f>
        <v>2.7158250435358244E-2</v>
      </c>
      <c r="C95" s="10">
        <f>IF($A95&lt;='1-Input'!$B$26,0,IF($A95='1-Input'!$B$26+1,('1-Input'!$B$23+0)*'1-Input'!$B$27,'1-Input'!$B$23+0))</f>
        <v>15535</v>
      </c>
      <c r="D95" s="10">
        <f t="shared" si="3"/>
        <v>0</v>
      </c>
      <c r="E95" s="10">
        <f>MAX(0,(E55-C95-D95))/(1-'P-Parametri'!$B$31*MAX(0,IF(F94&lt;=0,0,(F94-G94)/F94)))</f>
        <v>10565</v>
      </c>
      <c r="F95" s="10">
        <f>((F94-E95+MAX(0,-(E55-C95-D95)))*(1+B95))*(1-'P-Parametri'!$B$32)</f>
        <v>-270994.301613249</v>
      </c>
      <c r="G95" s="10">
        <f>IF(F94&lt;=0,G94,G94*(1-E95/F94))+MAX(0,-(E55-C95-D95))</f>
        <v>-6949.9790740808958</v>
      </c>
      <c r="H95" s="10">
        <f>MAX(0,(H55-C95-D95))/(1-'P-Parametri'!$B$31*MAX(0,IF(I94&lt;=0,0,(I94-J94)/I94)))</f>
        <v>14915</v>
      </c>
      <c r="I95" s="10">
        <f>((I94-H95+MAX(0,-(H55-C95-D95)))*(1+B95))*(1-'P-Parametri'!$B$32)</f>
        <v>-541362.86632107815</v>
      </c>
      <c r="J95" s="10">
        <f>IF(I94&lt;=0,J94,J94*(1-H95/I94))+MAX(0,-(H55-C95-D95))</f>
        <v>-18046.28955141241</v>
      </c>
      <c r="K95" s="10">
        <f>MAX(0,(K55-C95-D95))/(1-'P-Parametri'!$B$31*MAX(0,IF(L94&lt;=0,0,(L94-M94)/L94)))</f>
        <v>6473.5325668878213</v>
      </c>
      <c r="L95" s="10">
        <f>((L94-K95+MAX(0,-(K55-C95-D95)))*(1+B95))*(1-'P-Parametri'!$B$32)</f>
        <v>14648.293211040989</v>
      </c>
      <c r="M95" s="10">
        <f>IF(L94&lt;=0,M94,M94*(1-K95/L94))+MAX(0,-(K55-C95-D95))</f>
        <v>8932.2776877392189</v>
      </c>
      <c r="N95" s="10">
        <f>MAX(0,(N55-C95-D95))/(1-'P-Parametri'!$B$31*MAX(0,IF(O94&lt;=0,0,(O94-P94)/O94)))</f>
        <v>6304.7519720737009</v>
      </c>
      <c r="O95" s="10">
        <f>((O94-N95+MAX(0,-(N55-C95-D95)))*(1+B95))*(1-'P-Parametri'!$B$32)</f>
        <v>24321.448580754521</v>
      </c>
      <c r="P95" s="10">
        <f>IF(O94&lt;=0,P94,P94*(1-N95/O94))+MAX(0,-(N55-C95-D95))</f>
        <v>14830.801743347351</v>
      </c>
      <c r="Q95" s="10">
        <f>MAX(0,(Q55-C95-D95))/(1-'P-Parametri'!$B$31*MAX(0,IF(R94&lt;=0,0,(R94-S94)/R94)))</f>
        <v>6300.4126363411306</v>
      </c>
      <c r="R95" s="10">
        <f>((R94-Q95+MAX(0,-(Q55-C95-D95)))*(1+B95))*(1-'P-Parametri'!$B$32)</f>
        <v>24570.144639615104</v>
      </c>
      <c r="S95" s="10">
        <f>IF(R94&lt;=0,S94,S94*(1-Q95/R94))+MAX(0,-(Q55-C95-D95))</f>
        <v>14982.452329909551</v>
      </c>
      <c r="T95" s="10">
        <f>MAX(0,(T55-C95-D95))/(1-'P-Parametri'!$B$31*MAX(0,IF(U94&lt;=0,0,(U94-V94)/U94)))</f>
        <v>6300.7023454084019</v>
      </c>
      <c r="U95" s="10">
        <f>((U94-T95+MAX(0,-(T55-C95-D95)))*(1+B95))*(1-'P-Parametri'!$B$32)</f>
        <v>24553.54083025713</v>
      </c>
      <c r="V95" s="10">
        <f>IF(U94&lt;=0,V94,V94*(1-T95/U94))+MAX(0,-(T55-C95-D95))</f>
        <v>14972.327612051757</v>
      </c>
    </row>
    <row r="96" spans="1:22">
      <c r="A96" s="9">
        <f t="shared" si="2"/>
        <v>39</v>
      </c>
      <c r="B96" s="12">
        <f>IF($A96='P-Parametri'!$C$47,'P-Parametri'!$B$34,IF($A96='P-Parametri'!$C$48,'P-Parametri'!$C$34,'P-Parametri'!$C$50))</f>
        <v>2.7158250435358244E-2</v>
      </c>
      <c r="C96" s="10">
        <f>IF($A96&lt;='1-Input'!$B$26,0,IF($A96='1-Input'!$B$26+1,('1-Input'!$B$23+0)*'1-Input'!$B$27,'1-Input'!$B$23+0))</f>
        <v>15535</v>
      </c>
      <c r="D96" s="10">
        <f t="shared" si="3"/>
        <v>0</v>
      </c>
      <c r="E96" s="10">
        <f>MAX(0,(E55-C96-D96))/(1-'P-Parametri'!$B$31*MAX(0,IF(F95&lt;=0,0,(F95-G95)/F95)))</f>
        <v>10565</v>
      </c>
      <c r="F96" s="10">
        <f>((F95-E96+MAX(0,-(E55-C96-D96)))*(1+B96))*(1-'P-Parametri'!$B$32)</f>
        <v>-288627.54771958845</v>
      </c>
      <c r="G96" s="10">
        <f>IF(F95&lt;=0,G95,G95*(1-E96/F95))+MAX(0,-(E55-C96-D96))</f>
        <v>-6949.9790740808958</v>
      </c>
      <c r="H96" s="10">
        <f>MAX(0,(H55-C96-D96))/(1-'P-Parametri'!$B$31*MAX(0,IF(I95&lt;=0,0,(I95-J95)/I95)))</f>
        <v>14915</v>
      </c>
      <c r="I96" s="10">
        <f>((I95-H96+MAX(0,-(H55-C96-D96)))*(1+B96))*(1-'P-Parametri'!$B$32)</f>
        <v>-570242.62912642013</v>
      </c>
      <c r="J96" s="10">
        <f>IF(I95&lt;=0,J95,J95*(1-H96/I95))+MAX(0,-(H55-C96-D96))</f>
        <v>-18046.28955141241</v>
      </c>
      <c r="K96" s="10">
        <f>MAX(0,(K55-C96-D96))/(1-'P-Parametri'!$B$31*MAX(0,IF(L95&lt;=0,0,(L95-M95)/L95)))</f>
        <v>6502.2068478137999</v>
      </c>
      <c r="L96" s="10">
        <f>((L95-K96+MAX(0,-(K55-C96-D96)))*(1+B96))*(1-'P-Parametri'!$B$32)</f>
        <v>8350.5851771142734</v>
      </c>
      <c r="M96" s="10">
        <f>IF(L95&lt;=0,M95,M95*(1-K96/L95))+MAX(0,-(K55-C96-D96))</f>
        <v>4967.3435953484714</v>
      </c>
      <c r="N96" s="10">
        <f>MAX(0,(N55-C96-D96))/(1-'P-Parametri'!$B$31*MAX(0,IF(O95&lt;=0,0,(O95-P95)/O95)))</f>
        <v>6332.6786453927743</v>
      </c>
      <c r="O96" s="10">
        <f>((O95-N96+MAX(0,-(N55-C96-D96)))*(1+B96))*(1-'P-Parametri'!$B$32)</f>
        <v>18440.358827381762</v>
      </c>
      <c r="P96" s="10">
        <f>IF(O95&lt;=0,P95,P95*(1-N96/O95))+MAX(0,-(N55-C96-D96))</f>
        <v>10969.243037980301</v>
      </c>
      <c r="Q96" s="10">
        <f>MAX(0,(Q55-C96-D96))/(1-'P-Parametri'!$B$31*MAX(0,IF(R95&lt;=0,0,(R95-S95)/R95)))</f>
        <v>6328.3200887278072</v>
      </c>
      <c r="R96" s="10">
        <f>((R95-Q96+MAX(0,-(Q55-C96-D96)))*(1+B96))*(1-'P-Parametri'!$B$32)</f>
        <v>18699.766109257282</v>
      </c>
      <c r="S96" s="10">
        <f>IF(R95&lt;=0,S95,S95*(1-Q96/R95))+MAX(0,-(Q55-C96-D96))</f>
        <v>11123.551397560028</v>
      </c>
      <c r="T96" s="10">
        <f>MAX(0,(T55-C96-D96))/(1-'P-Parametri'!$B$31*MAX(0,IF(U95&lt;=0,0,(U95-V95)/U95)))</f>
        <v>6328.6110810510281</v>
      </c>
      <c r="U96" s="10">
        <f>((U95-T96+MAX(0,-(T55-C96-D96)))*(1+B96))*(1-'P-Parametri'!$B$32)</f>
        <v>18682.447181590847</v>
      </c>
      <c r="V96" s="10">
        <f>IF(U95&lt;=0,V95,V95*(1-T96/U95))+MAX(0,-(T55-C96-D96))</f>
        <v>11113.249237579901</v>
      </c>
    </row>
    <row r="97" spans="1:22">
      <c r="A97" s="9">
        <f t="shared" si="2"/>
        <v>40</v>
      </c>
      <c r="B97" s="12">
        <f>IF($A97='P-Parametri'!$C$47,'P-Parametri'!$B$34,IF($A97='P-Parametri'!$C$48,'P-Parametri'!$C$34,'P-Parametri'!$C$50))</f>
        <v>2.7158250435358244E-2</v>
      </c>
      <c r="C97" s="10">
        <f>IF($A97&lt;='1-Input'!$B$26,0,IF($A97='1-Input'!$B$26+1,('1-Input'!$B$23+0)*'1-Input'!$B$27,'1-Input'!$B$23+0))</f>
        <v>15535</v>
      </c>
      <c r="D97" s="10">
        <f t="shared" si="3"/>
        <v>0</v>
      </c>
      <c r="E97" s="10">
        <f>MAX(0,(E55-C97-D97))/(1-'P-Parametri'!$B$31*MAX(0,IF(F96&lt;=0,0,(F96-G96)/F96)))</f>
        <v>10565</v>
      </c>
      <c r="F97" s="10">
        <f>((F96-E97+MAX(0,-(E55-C97-D97)))*(1+B97))*(1-'P-Parametri'!$B$32)</f>
        <v>-306703.457671232</v>
      </c>
      <c r="G97" s="10">
        <f>IF(F96&lt;=0,G96,G96*(1-E97/F96))+MAX(0,-(E55-C97-D97))</f>
        <v>-6949.9790740808958</v>
      </c>
      <c r="H97" s="10">
        <f>MAX(0,(H55-C97-D97))/(1-'P-Parametri'!$B$31*MAX(0,IF(I96&lt;=0,0,(I96-J96)/I96)))</f>
        <v>14915</v>
      </c>
      <c r="I97" s="10">
        <f>((I96-H97+MAX(0,-(H55-C97-D97)))*(1+B97))*(1-'P-Parametri'!$B$32)</f>
        <v>-599847.38758927118</v>
      </c>
      <c r="J97" s="10">
        <f>IF(I96&lt;=0,J96,J96*(1-H97/I96))+MAX(0,-(H55-C97-D97))</f>
        <v>-18046.28955141241</v>
      </c>
      <c r="K97" s="10">
        <f>MAX(0,(K55-C97-D97))/(1-'P-Parametri'!$B$31*MAX(0,IF(L96&lt;=0,0,(L96-M96)/L96)))</f>
        <v>6530.4247502717853</v>
      </c>
      <c r="L97" s="10">
        <f>((L96-K97+MAX(0,-(K55-C97-D97)))*(1+B97))*(1-'P-Parametri'!$B$32)</f>
        <v>1865.8536139481105</v>
      </c>
      <c r="M97" s="10">
        <f>IF(L96&lt;=0,M96,M96*(1-K97/L96))+MAX(0,-(K55-C97-D97))</f>
        <v>1082.7219945689135</v>
      </c>
      <c r="N97" s="10">
        <f>MAX(0,(N55-C97-D97))/(1-'P-Parametri'!$B$31*MAX(0,IF(O96&lt;=0,0,(O96-P96)/O96)))</f>
        <v>6360.160839130358</v>
      </c>
      <c r="O97" s="10">
        <f>((O96-N97+MAX(0,-(N55-C97-D97)))*(1+B97))*(1-'P-Parametri'!$B$32)</f>
        <v>12383.458480463996</v>
      </c>
      <c r="P97" s="10">
        <f>IF(O96&lt;=0,P96,P96*(1-N97/O96))+MAX(0,-(N55-C97-D97))</f>
        <v>7185.9028840202209</v>
      </c>
      <c r="Q97" s="10">
        <f>MAX(0,(Q55-C97-D97))/(1-'P-Parametri'!$B$31*MAX(0,IF(R96&lt;=0,0,(R96-S96)/R96)))</f>
        <v>6355.7833674524263</v>
      </c>
      <c r="R97" s="10">
        <f>((R96-Q97+MAX(0,-(Q55-C97-D97)))*(1+B97))*(1-'P-Parametri'!$B$32)</f>
        <v>12653.865269043579</v>
      </c>
      <c r="S97" s="10">
        <f>IF(R96&lt;=0,S96,S96*(1-Q97/R96))+MAX(0,-(Q55-C97-D97))</f>
        <v>7342.8151815805732</v>
      </c>
      <c r="T97" s="10">
        <f>MAX(0,(T55-C97-D97))/(1-'P-Parametri'!$B$31*MAX(0,IF(U96&lt;=0,0,(U96-V96)/U96)))</f>
        <v>6356.0756226073581</v>
      </c>
      <c r="U97" s="10">
        <f>((U96-T97+MAX(0,-(T55-C97-D97)))*(1+B97))*(1-'P-Parametri'!$B$32)</f>
        <v>12635.811976252158</v>
      </c>
      <c r="V97" s="10">
        <f>IF(U96&lt;=0,V96,V96*(1-T97/U96))+MAX(0,-(T55-C97-D97))</f>
        <v>7332.3391736914418</v>
      </c>
    </row>
    <row r="98" spans="1:22">
      <c r="A98" s="9">
        <f t="shared" si="2"/>
        <v>41</v>
      </c>
      <c r="B98" s="12">
        <f>IF($A98='P-Parametri'!$C$47,'P-Parametri'!$B$34,IF($A98='P-Parametri'!$C$48,'P-Parametri'!$C$34,'P-Parametri'!$C$50))</f>
        <v>2.7158250435358244E-2</v>
      </c>
      <c r="C98" s="10">
        <f>IF($A98&lt;='1-Input'!$B$26,0,IF($A98='1-Input'!$B$26+1,('1-Input'!$B$23+0)*'1-Input'!$B$27,'1-Input'!$B$23+0))</f>
        <v>15535</v>
      </c>
      <c r="D98" s="10">
        <f t="shared" si="3"/>
        <v>0</v>
      </c>
      <c r="E98" s="10">
        <f>MAX(0,(E55-C98-D98))/(1-'P-Parametri'!$B$31*MAX(0,IF(F97&lt;=0,0,(F97-G97)/F97)))</f>
        <v>10565</v>
      </c>
      <c r="F98" s="10">
        <f>((F97-E98+MAX(0,-(E55-C98-D98)))*(1+B98))*(1-'P-Parametri'!$B$32)</f>
        <v>-325233.14407210733</v>
      </c>
      <c r="G98" s="10">
        <f>IF(F97&lt;=0,G97,G97*(1-E98/F97))+MAX(0,-(E55-C98-D98))</f>
        <v>-6949.9790740808958</v>
      </c>
      <c r="H98" s="10">
        <f>MAX(0,(H55-C98-D98))/(1-'P-Parametri'!$B$31*MAX(0,IF(I97&lt;=0,0,(I97-J97)/I97)))</f>
        <v>14915</v>
      </c>
      <c r="I98" s="10">
        <f>((I97-H98+MAX(0,-(H55-C98-D98)))*(1+B98))*(1-'P-Parametri'!$B$32)</f>
        <v>-630195.34195272007</v>
      </c>
      <c r="J98" s="10">
        <f>IF(I97&lt;=0,J97,J97*(1-H98/I97))+MAX(0,-(H55-C98-D98))</f>
        <v>-18046.28955141241</v>
      </c>
      <c r="K98" s="10">
        <f>MAX(0,(K55-C98-D98))/(1-'P-Parametri'!$B$31*MAX(0,IF(L97&lt;=0,0,(L97-M97)/L97)))</f>
        <v>6558.1886169103636</v>
      </c>
      <c r="L98" s="10">
        <f>((L97-K98+MAX(0,-(K55-C98-D98)))*(1+B98))*(1-'P-Parametri'!$B$32)</f>
        <v>-4810.1310708751016</v>
      </c>
      <c r="M98" s="10">
        <f>IF(L97&lt;=0,M97,M97*(1-K98/L97))+MAX(0,-(K55-C98-D98))</f>
        <v>-2722.8793703931524</v>
      </c>
      <c r="N98" s="10">
        <f>MAX(0,(N55-C98-D98))/(1-'P-Parametri'!$B$31*MAX(0,IF(O97&lt;=0,0,(O97-P97)/O97)))</f>
        <v>6387.2008348565432</v>
      </c>
      <c r="O98" s="10">
        <f>((O97-N98+MAX(0,-(N55-C98-D98)))*(1+B98))*(1-'P-Parametri'!$B$32)</f>
        <v>6146.7873013969484</v>
      </c>
      <c r="P98" s="10">
        <f>IF(O97&lt;=0,P97,P97*(1-N98/O97))+MAX(0,-(N55-C98-D98))</f>
        <v>3479.5227178962054</v>
      </c>
      <c r="Q98" s="10">
        <f>MAX(0,(Q55-C98-D98))/(1-'P-Parametri'!$B$31*MAX(0,IF(R97&lt;=0,0,(R97-S97)/R97)))</f>
        <v>6382.8047525147522</v>
      </c>
      <c r="R98" s="10">
        <f>((R97-Q98+MAX(0,-(Q55-C98-D98)))*(1+B98))*(1-'P-Parametri'!$B$32)</f>
        <v>6428.4888054349394</v>
      </c>
      <c r="S98" s="10">
        <f>IF(R97&lt;=0,S97,S97*(1-Q98/R97))+MAX(0,-(Q55-C98-D98))</f>
        <v>3638.9859846246641</v>
      </c>
      <c r="T98" s="10">
        <f>MAX(0,(T55-C98-D98))/(1-'P-Parametri'!$B$31*MAX(0,IF(U97&lt;=0,0,(U97-V97)/U97)))</f>
        <v>6383.0982501819944</v>
      </c>
      <c r="U98" s="10">
        <f>((U97-T98+MAX(0,-(T55-C98-D98)))*(1+B98))*(1-'P-Parametri'!$B$32)</f>
        <v>6409.6814383606925</v>
      </c>
      <c r="V98" s="10">
        <f>IF(U97&lt;=0,V97,V97*(1-T98/U97))+MAX(0,-(T55-C98-D98))</f>
        <v>3628.3396652077195</v>
      </c>
    </row>
    <row r="99" spans="1:22">
      <c r="A99" s="9">
        <f t="shared" si="2"/>
        <v>42</v>
      </c>
      <c r="B99" s="12">
        <f>IF($A99='P-Parametri'!$C$47,'P-Parametri'!$B$34,IF($A99='P-Parametri'!$C$48,'P-Parametri'!$C$34,'P-Parametri'!$C$50))</f>
        <v>2.7158250435358244E-2</v>
      </c>
      <c r="C99" s="10">
        <f>IF($A99&lt;='1-Input'!$B$26,0,IF($A99='1-Input'!$B$26+1,('1-Input'!$B$23+0)*'1-Input'!$B$27,'1-Input'!$B$23+0))</f>
        <v>15535</v>
      </c>
      <c r="D99" s="10">
        <f t="shared" si="3"/>
        <v>0</v>
      </c>
      <c r="E99" s="10">
        <f>MAX(0,(E55-C99-D99))/(1-'P-Parametri'!$B$31*MAX(0,IF(F98&lt;=0,0,(F98-G98)/F98)))</f>
        <v>10565</v>
      </c>
      <c r="F99" s="10">
        <f>((F98-E99+MAX(0,-(E55-C99-D99)))*(1+B99))*(1-'P-Parametri'!$B$32)</f>
        <v>-344227.99849621701</v>
      </c>
      <c r="G99" s="10">
        <f>IF(F98&lt;=0,G98,G98*(1-E99/F98))+MAX(0,-(E55-C99-D99))</f>
        <v>-6949.9790740808958</v>
      </c>
      <c r="H99" s="10">
        <f>MAX(0,(H55-C99-D99))/(1-'P-Parametri'!$B$31*MAX(0,IF(I98&lt;=0,0,(I98-J98)/I98)))</f>
        <v>14915</v>
      </c>
      <c r="I99" s="10">
        <f>((I98-H99+MAX(0,-(H55-C99-D99)))*(1+B99))*(1-'P-Parametri'!$B$32)</f>
        <v>-661305.14935755578</v>
      </c>
      <c r="J99" s="10">
        <f>IF(I98&lt;=0,J98,J98*(1-H99/I98))+MAX(0,-(H55-C99-D99))</f>
        <v>-18046.28955141241</v>
      </c>
      <c r="K99" s="10">
        <f>MAX(0,(K55-C99-D99))/(1-'P-Parametri'!$B$31*MAX(0,IF(L98&lt;=0,0,(L98-M98)/L98)))</f>
        <v>5842.5159314038065</v>
      </c>
      <c r="L99" s="10">
        <f>((L98-K99+MAX(0,-(K55-C99-D99)))*(1+B99))*(1-'P-Parametri'!$B$32)</f>
        <v>-10920.070348851534</v>
      </c>
      <c r="M99" s="10">
        <f>IF(L98&lt;=0,M98,M98*(1-K99/L98))+MAX(0,-(K55-C99-D99))</f>
        <v>-2722.8793703931524</v>
      </c>
      <c r="N99" s="10">
        <f>MAX(0,(N55-C99-D99))/(1-'P-Parametri'!$B$31*MAX(0,IF(O98&lt;=0,0,(O98-P98)/O98)))</f>
        <v>6413.8011087470268</v>
      </c>
      <c r="O99" s="10">
        <f>((O98-N99+MAX(0,-(N55-C99-D99)))*(1+B99))*(1-'P-Parametri'!$B$32)</f>
        <v>-273.71690432939079</v>
      </c>
      <c r="P99" s="10">
        <f>IF(O98&lt;=0,P98,P98*(1-N99/O98))+MAX(0,-(N55-C99-D99))</f>
        <v>-151.14897638566586</v>
      </c>
      <c r="Q99" s="10">
        <f>MAX(0,(Q55-C99-D99))/(1-'P-Parametri'!$B$31*MAX(0,IF(R98&lt;=0,0,(R98-S98)/R98)))</f>
        <v>6409.3867183862203</v>
      </c>
      <c r="R99" s="10">
        <f>((R98-Q99+MAX(0,-(Q55-C99-D99)))*(1+B99))*(1-'P-Parametri'!$B$32)</f>
        <v>19.581624580000987</v>
      </c>
      <c r="S99" s="10">
        <f>IF(R98&lt;=0,S98,S98*(1-Q99/R98))+MAX(0,-(Q55-C99-D99))</f>
        <v>10.81315207216362</v>
      </c>
      <c r="T99" s="10">
        <f>MAX(0,(T55-C99-D99))/(1-'P-Parametri'!$B$31*MAX(0,IF(U98&lt;=0,0,(U98-V98)/U98)))</f>
        <v>6409.6814383601559</v>
      </c>
      <c r="U99" s="10">
        <f>((U98-T99+MAX(0,-(T55-C99-D99)))*(1+B99))*(1-'P-Parametri'!$B$32)</f>
        <v>5.5007269204120137E-10</v>
      </c>
      <c r="V99" s="10">
        <f>IF(U98&lt;=0,V98,V98*(1-T99/U98))+MAX(0,-(T55-C99-D99))</f>
        <v>3.0373127430556542E-10</v>
      </c>
    </row>
    <row r="100" spans="1:22">
      <c r="A100" s="4" t="s">
        <v>410</v>
      </c>
      <c r="E100" s="10">
        <f>F99</f>
        <v>-344227.99849621701</v>
      </c>
      <c r="H100" s="10">
        <f>I99</f>
        <v>-661305.14935755578</v>
      </c>
      <c r="K100" s="10">
        <f>L99</f>
        <v>-10920.070348851534</v>
      </c>
      <c r="N100" s="10">
        <f>O99</f>
        <v>-273.71690432939079</v>
      </c>
      <c r="Q100" s="10">
        <f>R99</f>
        <v>19.581624580000987</v>
      </c>
      <c r="T100" s="10">
        <f>U99</f>
        <v>5.5007269204120137E-10</v>
      </c>
    </row>
    <row r="101" spans="1:22">
      <c r="A101" s="5" t="s">
        <v>411</v>
      </c>
      <c r="B101" s="10">
        <f>IFERROR(T55-T100*(T55-Q55)/(T100-Q100),T55)</f>
        <v>21221.532577340451</v>
      </c>
    </row>
    <row r="104" spans="1:22">
      <c r="A104" s="2" t="s">
        <v>413</v>
      </c>
    </row>
    <row r="105" spans="1:22">
      <c r="A105" s="4" t="s">
        <v>268</v>
      </c>
      <c r="E105" s="19">
        <f>'1-Input'!$B$10*0.9</f>
        <v>26100</v>
      </c>
      <c r="H105" s="19">
        <f>'1-Input'!$B$10*1.05</f>
        <v>30450</v>
      </c>
      <c r="K105" s="10">
        <f>IFERROR(H105-H150*(H105-E105)/(H150-E150),H105)</f>
        <v>28282.038663366089</v>
      </c>
      <c r="N105" s="10">
        <f>IFERROR(K105-K150*(K105-H105)/(K150-H150),K105)</f>
        <v>28169.603205322193</v>
      </c>
      <c r="Q105" s="10">
        <f>IFERROR(N105-N150*(N105-K105)/(N150-K150),N105)</f>
        <v>28180.138648816668</v>
      </c>
      <c r="T105" s="10">
        <f>IFERROR(Q105-Q150*(Q105-N105)/(Q150-N150),Q105)</f>
        <v>28180.138648816661</v>
      </c>
    </row>
    <row r="106" spans="1:22">
      <c r="A106" s="15" t="s">
        <v>176</v>
      </c>
      <c r="B106" s="15" t="s">
        <v>177</v>
      </c>
      <c r="C106" s="15" t="s">
        <v>178</v>
      </c>
      <c r="D106" s="15" t="s">
        <v>179</v>
      </c>
      <c r="E106" s="15" t="s">
        <v>180</v>
      </c>
      <c r="F106" s="15" t="s">
        <v>181</v>
      </c>
      <c r="G106" s="15" t="s">
        <v>182</v>
      </c>
      <c r="H106" s="15" t="s">
        <v>180</v>
      </c>
      <c r="I106" s="15" t="s">
        <v>181</v>
      </c>
      <c r="J106" s="15" t="s">
        <v>182</v>
      </c>
      <c r="K106" s="15" t="s">
        <v>180</v>
      </c>
      <c r="L106" s="15" t="s">
        <v>181</v>
      </c>
      <c r="M106" s="15" t="s">
        <v>182</v>
      </c>
      <c r="N106" s="15" t="s">
        <v>180</v>
      </c>
      <c r="O106" s="15" t="s">
        <v>181</v>
      </c>
      <c r="P106" s="15" t="s">
        <v>182</v>
      </c>
      <c r="Q106" s="15" t="s">
        <v>180</v>
      </c>
      <c r="R106" s="15" t="s">
        <v>181</v>
      </c>
      <c r="S106" s="15" t="s">
        <v>182</v>
      </c>
      <c r="T106" s="15" t="s">
        <v>180</v>
      </c>
      <c r="U106" s="15" t="s">
        <v>181</v>
      </c>
      <c r="V106" s="15" t="s">
        <v>182</v>
      </c>
    </row>
    <row r="107" spans="1:22">
      <c r="A107" s="9">
        <f>0</f>
        <v>0</v>
      </c>
      <c r="E107" s="10">
        <f>0</f>
        <v>0</v>
      </c>
      <c r="F107" s="10">
        <f>'1-Input'!$B$8</f>
        <v>760000</v>
      </c>
      <c r="G107" s="10">
        <f>'1-Input'!$B$9</f>
        <v>586000</v>
      </c>
      <c r="H107" s="10">
        <f>0</f>
        <v>0</v>
      </c>
      <c r="I107" s="10">
        <f>'1-Input'!$B$8</f>
        <v>760000</v>
      </c>
      <c r="J107" s="10">
        <f>'1-Input'!$B$9</f>
        <v>586000</v>
      </c>
      <c r="K107" s="10">
        <f>0</f>
        <v>0</v>
      </c>
      <c r="L107" s="10">
        <f>'1-Input'!$B$8</f>
        <v>760000</v>
      </c>
      <c r="M107" s="10">
        <f>'1-Input'!$B$9</f>
        <v>586000</v>
      </c>
      <c r="N107" s="10">
        <f>0</f>
        <v>0</v>
      </c>
      <c r="O107" s="10">
        <f>'1-Input'!$B$8</f>
        <v>760000</v>
      </c>
      <c r="P107" s="10">
        <f>'1-Input'!$B$9</f>
        <v>586000</v>
      </c>
      <c r="Q107" s="10">
        <f>0</f>
        <v>0</v>
      </c>
      <c r="R107" s="10">
        <f>'1-Input'!$B$8</f>
        <v>760000</v>
      </c>
      <c r="S107" s="10">
        <f>'1-Input'!$B$9</f>
        <v>586000</v>
      </c>
      <c r="T107" s="10">
        <f>0</f>
        <v>0</v>
      </c>
      <c r="U107" s="10">
        <f>'1-Input'!$B$8</f>
        <v>760000</v>
      </c>
      <c r="V107" s="10">
        <f>'1-Input'!$B$9</f>
        <v>586000</v>
      </c>
    </row>
    <row r="108" spans="1:22">
      <c r="A108" s="9">
        <f t="shared" ref="A108:A149" si="4">A107+1</f>
        <v>1</v>
      </c>
      <c r="B108" s="12">
        <f>IF($A108='P-Parametri'!$D$47,'P-Parametri'!$B$34,IF($A108='P-Parametri'!$D$48,'P-Parametri'!$C$34,'P-Parametri'!$D$50))</f>
        <v>2.7158250435358244E-2</v>
      </c>
      <c r="C108" s="10">
        <f>IF($A108&lt;='1-Input'!$B$26,0,IF($A108='1-Input'!$B$26+1,('1-Input'!$B$23+0)*'1-Input'!$B$27,'1-Input'!$B$23+0))</f>
        <v>0</v>
      </c>
      <c r="D108" s="10">
        <f t="shared" ref="D108:D149" si="5">IF(AND($A108&gt;=1,$A108&lt;1+0),0,0)</f>
        <v>0</v>
      </c>
      <c r="E108" s="10">
        <f>MAX(0,(E105-C108-D108))/(1-'P-Parametri'!$B$31*MAX(0,IF(F107&lt;=0,0,(F107-G107)/F107)))</f>
        <v>27751.972690133749</v>
      </c>
      <c r="F108" s="10">
        <f>((F107-E108+MAX(0,-(E105-C108-D108)))*(1+B108))*(1-'P-Parametri'!$B$32)</f>
        <v>750630.33341111196</v>
      </c>
      <c r="G108" s="10">
        <f>IF(F107&lt;=0,G107,G107*(1-E108/F107))+MAX(0,-(E105-C108-D108))</f>
        <v>564601.76842576533</v>
      </c>
      <c r="H108" s="10">
        <f>MAX(0,(H105-C108-D108))/(1-'P-Parametri'!$B$31*MAX(0,IF(I107&lt;=0,0,(I107-J107)/I107)))</f>
        <v>32377.30147182271</v>
      </c>
      <c r="I108" s="10">
        <f>((I107-H108+MAX(0,-(H105-C108-D108)))*(1+B108))*(1-'P-Parametri'!$B$32)</f>
        <v>745888.89068126224</v>
      </c>
      <c r="J108" s="10">
        <f>IF(I107&lt;=0,J107,J107*(1-H108/I107))+MAX(0,-(H105-C108-D108))</f>
        <v>561035.3964967262</v>
      </c>
      <c r="K108" s="10">
        <f>MAX(0,(K105-C108-D108))/(1-'P-Parametri'!$B$31*MAX(0,IF(L107&lt;=0,0,(L107-M107)/L107)))</f>
        <v>30072.121249311975</v>
      </c>
      <c r="L108" s="10">
        <f>((L107-K108+MAX(0,-(K105-C108-D108)))*(1+B108))*(1-'P-Parametri'!$B$32)</f>
        <v>748251.93999578594</v>
      </c>
      <c r="M108" s="10">
        <f>IF(L107&lt;=0,M107,M107*(1-K108/L107))+MAX(0,-(K105-C108-D108))</f>
        <v>562812.81177355687</v>
      </c>
      <c r="N108" s="10">
        <f>MAX(0,(N105-C108-D108))/(1-'P-Parametri'!$B$31*MAX(0,IF(O107&lt;=0,0,(O107-P107)/O107)))</f>
        <v>29952.56930444466</v>
      </c>
      <c r="O108" s="10">
        <f>((O107-N108+MAX(0,-(N105-C108-D108)))*(1+B108))*(1-'P-Parametri'!$B$32)</f>
        <v>748374.49316477892</v>
      </c>
      <c r="P108" s="10">
        <f>IF(O107&lt;=0,P107,P107*(1-N108/O107))+MAX(0,-(N105-C108-D108))</f>
        <v>562904.99261525716</v>
      </c>
      <c r="Q108" s="10">
        <f>MAX(0,(Q105-C108-D108))/(1-'P-Parametri'!$B$31*MAX(0,IF(R107&lt;=0,0,(R107-S107)/R107)))</f>
        <v>29963.771578013133</v>
      </c>
      <c r="R108" s="10">
        <f>((R107-Q108+MAX(0,-(Q105-C108-D108)))*(1+B108))*(1-'P-Parametri'!$B$32)</f>
        <v>748363.00967007491</v>
      </c>
      <c r="S108" s="10">
        <f>IF(R107&lt;=0,S107,S107*(1-Q108/R107))+MAX(0,-(Q105-C108-D108))</f>
        <v>562896.35507274244</v>
      </c>
      <c r="T108" s="10">
        <f>MAX(0,(T105-C108-D108))/(1-'P-Parametri'!$B$31*MAX(0,IF(U107&lt;=0,0,(U107-V107)/U107)))</f>
        <v>29963.771578013126</v>
      </c>
      <c r="U108" s="10">
        <f>((U107-T108+MAX(0,-(T105-C108-D108)))*(1+B108))*(1-'P-Parametri'!$B$32)</f>
        <v>748363.00967007491</v>
      </c>
      <c r="V108" s="10">
        <f>IF(U107&lt;=0,V107,V107*(1-T108/U107))+MAX(0,-(T105-C108-D108))</f>
        <v>562896.35507274244</v>
      </c>
    </row>
    <row r="109" spans="1:22">
      <c r="A109" s="9">
        <f t="shared" si="4"/>
        <v>2</v>
      </c>
      <c r="B109" s="12">
        <f>IF($A109='P-Parametri'!$D$47,'P-Parametri'!$B$34,IF($A109='P-Parametri'!$D$48,'P-Parametri'!$C$34,'P-Parametri'!$D$50))</f>
        <v>2.7158250435358244E-2</v>
      </c>
      <c r="C109" s="10">
        <f>IF($A109&lt;='1-Input'!$B$26,0,IF($A109='1-Input'!$B$26+1,('1-Input'!$B$23+0)*'1-Input'!$B$27,'1-Input'!$B$23+0))</f>
        <v>0</v>
      </c>
      <c r="D109" s="10">
        <f t="shared" si="5"/>
        <v>0</v>
      </c>
      <c r="E109" s="10">
        <f>MAX(0,(E105-C109-D109))/(1-'P-Parametri'!$B$31*MAX(0,IF(F108&lt;=0,0,(F108-G108)/F108)))</f>
        <v>27897.602906659769</v>
      </c>
      <c r="F109" s="10">
        <f>((F108-E109+MAX(0,-(E105-C109-D109)))*(1+B109))*(1-'P-Parametri'!$B$32)</f>
        <v>740876.16522332781</v>
      </c>
      <c r="G109" s="10">
        <f>IF(F108&lt;=0,G108,G108*(1-E109/F108))+MAX(0,-(E105-C109-D109))</f>
        <v>543618.02285241231</v>
      </c>
      <c r="H109" s="10">
        <f>MAX(0,(H105-C109-D109))/(1-'P-Parametri'!$B$31*MAX(0,IF(I108&lt;=0,0,(I108-J108)/I108)))</f>
        <v>32547.203391103067</v>
      </c>
      <c r="I109" s="10">
        <f>((I108-H109+MAX(0,-(H105-C109-D109)))*(1+B109))*(1-'P-Parametri'!$B$32)</f>
        <v>731249.36988060712</v>
      </c>
      <c r="J109" s="10">
        <f>IF(I108&lt;=0,J108,J108*(1-H109/I108))+MAX(0,-(H105-C109-D109))</f>
        <v>536554.35999448108</v>
      </c>
      <c r="K109" s="10">
        <f>MAX(0,(K105-C109-D109))/(1-'P-Parametri'!$B$31*MAX(0,IF(L108&lt;=0,0,(L108-M108)/L108)))</f>
        <v>30229.926590857696</v>
      </c>
      <c r="L109" s="10">
        <f>((L108-K109+MAX(0,-(K105-C109-D109)))*(1+B109))*(1-'P-Parametri'!$B$32)</f>
        <v>736047.19059295335</v>
      </c>
      <c r="M109" s="10">
        <f>IF(L108&lt;=0,M108,M108*(1-K109/L108))+MAX(0,-(K105-C109-D109))</f>
        <v>540074.76182689762</v>
      </c>
      <c r="N109" s="10">
        <f>MAX(0,(N105-C109-D109))/(1-'P-Parametri'!$B$31*MAX(0,IF(O108&lt;=0,0,(O108-P108)/O108)))</f>
        <v>30109.747289664705</v>
      </c>
      <c r="O109" s="10">
        <f>((O108-N109+MAX(0,-(N105-C109-D109)))*(1+B109))*(1-'P-Parametri'!$B$32)</f>
        <v>736296.01660303457</v>
      </c>
      <c r="P109" s="10">
        <f>IF(O108&lt;=0,P108,P108*(1-N109/O108))+MAX(0,-(N105-C109-D109))</f>
        <v>540257.33795767906</v>
      </c>
      <c r="Q109" s="10">
        <f>MAX(0,(Q105-C109-D109))/(1-'P-Parametri'!$B$31*MAX(0,IF(R108&lt;=0,0,(R108-S108)/R108)))</f>
        <v>30121.008347866024</v>
      </c>
      <c r="R109" s="10">
        <f>((R108-Q109+MAX(0,-(Q105-C109-D109)))*(1+B109))*(1-'P-Parametri'!$B$32)</f>
        <v>736272.70107237576</v>
      </c>
      <c r="S109" s="10">
        <f>IF(R108&lt;=0,S108,S108*(1-Q109/R108))+MAX(0,-(Q105-C109-D109))</f>
        <v>540240.23018275853</v>
      </c>
      <c r="T109" s="10">
        <f>MAX(0,(T105-C109-D109))/(1-'P-Parametri'!$B$31*MAX(0,IF(U108&lt;=0,0,(U108-V108)/U108)))</f>
        <v>30121.008347866016</v>
      </c>
      <c r="U109" s="10">
        <f>((U108-T109+MAX(0,-(T105-C109-D109)))*(1+B109))*(1-'P-Parametri'!$B$32)</f>
        <v>736272.70107237576</v>
      </c>
      <c r="V109" s="10">
        <f>IF(U108&lt;=0,V108,V108*(1-T109/U108))+MAX(0,-(T105-C109-D109))</f>
        <v>540240.23018275853</v>
      </c>
    </row>
    <row r="110" spans="1:22">
      <c r="A110" s="9">
        <f t="shared" si="4"/>
        <v>3</v>
      </c>
      <c r="B110" s="12">
        <f>IF($A110='P-Parametri'!$D$47,'P-Parametri'!$B$34,IF($A110='P-Parametri'!$D$48,'P-Parametri'!$C$34,'P-Parametri'!$D$50))</f>
        <v>2.7158250435358244E-2</v>
      </c>
      <c r="C110" s="10">
        <f>IF($A110&lt;='1-Input'!$B$26,0,IF($A110='1-Input'!$B$26+1,('1-Input'!$B$23+0)*'1-Input'!$B$27,'1-Input'!$B$23+0))</f>
        <v>0</v>
      </c>
      <c r="D110" s="10">
        <f t="shared" si="5"/>
        <v>0</v>
      </c>
      <c r="E110" s="10">
        <f>MAX(0,(E105-C110-D110))/(1-'P-Parametri'!$B$31*MAX(0,IF(F109&lt;=0,0,(F109-G109)/F109)))</f>
        <v>28041.147060861425</v>
      </c>
      <c r="F110" s="10">
        <f>((F109-E110+MAX(0,-(E105-C110-D110)))*(1+B110))*(1-'P-Parametri'!$B$32)</f>
        <v>730729.98136460618</v>
      </c>
      <c r="G110" s="10">
        <f>IF(F109&lt;=0,G109,G109*(1-E110/F109))+MAX(0,-(E105-C110-D110))</f>
        <v>523042.82602563332</v>
      </c>
      <c r="H110" s="10">
        <f>MAX(0,(H105-C110-D110))/(1-'P-Parametri'!$B$31*MAX(0,IF(I109&lt;=0,0,(I109-J109)/I109)))</f>
        <v>32714.671571004998</v>
      </c>
      <c r="I110" s="10">
        <f>((I109-H110+MAX(0,-(H105-C110-D110)))*(1+B110))*(1-'P-Parametri'!$B$32)</f>
        <v>716070.6672269135</v>
      </c>
      <c r="J110" s="10">
        <f>IF(I109&lt;=0,J109,J109*(1-H110/I109))+MAX(0,-(H105-C110-D110))</f>
        <v>512549.96369657223</v>
      </c>
      <c r="K110" s="10">
        <f>MAX(0,(K105-C110-D110))/(1-'P-Parametri'!$B$31*MAX(0,IF(L109&lt;=0,0,(L109-M109)/L109)))</f>
        <v>30385.471468981505</v>
      </c>
      <c r="L110" s="10">
        <f>((L109-K110+MAX(0,-(K105-C110-D110)))*(1+B110))*(1-'P-Parametri'!$B$32)</f>
        <v>723376.60430095694</v>
      </c>
      <c r="M110" s="10">
        <f>IF(L109&lt;=0,M109,M109*(1-K110/L109))+MAX(0,-(K105-C110-D110))</f>
        <v>517779.41653336002</v>
      </c>
      <c r="N110" s="10">
        <f>MAX(0,(N105-C110-D110))/(1-'P-Parametri'!$B$31*MAX(0,IF(O109&lt;=0,0,(O109-P109)/O109)))</f>
        <v>30264.673797952222</v>
      </c>
      <c r="O110" s="10">
        <f>((O109-N110+MAX(0,-(N105-C110-D110)))*(1+B110))*(1-'P-Parametri'!$B$32)</f>
        <v>723755.50699053868</v>
      </c>
      <c r="P110" s="10">
        <f>IF(O109&lt;=0,P109,P109*(1-N110/O109))+MAX(0,-(N105-C110-D110))</f>
        <v>518050.62797753466</v>
      </c>
      <c r="Q110" s="10">
        <f>MAX(0,(Q105-C110-D110))/(1-'P-Parametri'!$B$31*MAX(0,IF(R109&lt;=0,0,(R109-S109)/R109)))</f>
        <v>30275.992798733067</v>
      </c>
      <c r="R110" s="10">
        <f>((R109-Q110+MAX(0,-(Q105-C110-D110)))*(1+B110))*(1-'P-Parametri'!$B$32)</f>
        <v>723720.00299610989</v>
      </c>
      <c r="S110" s="10">
        <f>IF(R109&lt;=0,S109,S109*(1-Q110/R109))+MAX(0,-(Q105-C110-D110))</f>
        <v>518025.21488370391</v>
      </c>
      <c r="T110" s="10">
        <f>MAX(0,(T105-C110-D110))/(1-'P-Parametri'!$B$31*MAX(0,IF(U109&lt;=0,0,(U109-V109)/U109)))</f>
        <v>30275.992798733056</v>
      </c>
      <c r="U110" s="10">
        <f>((U109-T110+MAX(0,-(T105-C110-D110)))*(1+B110))*(1-'P-Parametri'!$B$32)</f>
        <v>723720.00299610989</v>
      </c>
      <c r="V110" s="10">
        <f>IF(U109&lt;=0,V109,V109*(1-T110/U109))+MAX(0,-(T105-C110-D110))</f>
        <v>518025.21488370391</v>
      </c>
    </row>
    <row r="111" spans="1:22">
      <c r="A111" s="9">
        <f t="shared" si="4"/>
        <v>4</v>
      </c>
      <c r="B111" s="12">
        <f>IF($A111='P-Parametri'!$D$47,'P-Parametri'!$B$34,IF($A111='P-Parametri'!$D$48,'P-Parametri'!$C$34,'P-Parametri'!$D$50))</f>
        <v>2.7158250435358244E-2</v>
      </c>
      <c r="C111" s="10">
        <f>IF($A111&lt;='1-Input'!$B$26,0,IF($A111='1-Input'!$B$26+1,('1-Input'!$B$23+0)*'1-Input'!$B$27,'1-Input'!$B$23+0))</f>
        <v>0</v>
      </c>
      <c r="D111" s="10">
        <f t="shared" si="5"/>
        <v>0</v>
      </c>
      <c r="E111" s="10">
        <f>MAX(0,(E105-C111-D111))/(1-'P-Parametri'!$B$31*MAX(0,IF(F110&lt;=0,0,(F110-G110)/F110)))</f>
        <v>28182.606482727384</v>
      </c>
      <c r="F111" s="10">
        <f>((F110-E111+MAX(0,-(E105-C111-D111)))*(1+B111))*(1-'P-Parametri'!$B$32)</f>
        <v>720184.07776676118</v>
      </c>
      <c r="G111" s="10">
        <f>IF(F110&lt;=0,G110,G110*(1-E111/F110))+MAX(0,-(E105-C111-D111))</f>
        <v>502870.24447647278</v>
      </c>
      <c r="H111" s="10">
        <f>MAX(0,(H105-C111-D111))/(1-'P-Parametri'!$B$31*MAX(0,IF(I110&lt;=0,0,(I110-J110)/I110)))</f>
        <v>32879.707563181946</v>
      </c>
      <c r="I111" s="10">
        <f>((I110-H111+MAX(0,-(H105-C111-D111)))*(1+B111))*(1-'P-Parametri'!$B$32)</f>
        <v>700341.74037976901</v>
      </c>
      <c r="J111" s="10">
        <f>IF(I110&lt;=0,J110,J110*(1-H111/I110))+MAX(0,-(H105-C111-D111))</f>
        <v>489015.28522255161</v>
      </c>
      <c r="K111" s="10">
        <f>MAX(0,(K105-C111-D111))/(1-'P-Parametri'!$B$31*MAX(0,IF(L110&lt;=0,0,(L110-M110)/L110)))</f>
        <v>30538.757324863131</v>
      </c>
      <c r="L111" s="10">
        <f>((L110-K111+MAX(0,-(K105-C111-D111)))*(1+B111))*(1-'P-Parametri'!$B$32)</f>
        <v>710230.80251389428</v>
      </c>
      <c r="M111" s="10">
        <f>IF(L110&lt;=0,M110,M110*(1-K111/L110))+MAX(0,-(K105-C111-D111))</f>
        <v>495920.3463681009</v>
      </c>
      <c r="N111" s="10">
        <f>MAX(0,(N105-C111-D111))/(1-'P-Parametri'!$B$31*MAX(0,IF(O110&lt;=0,0,(O110-P110)/O110)))</f>
        <v>30417.350264757522</v>
      </c>
      <c r="O111" s="10">
        <f>((O110-N111+MAX(0,-(N105-C111-D111)))*(1+B111))*(1-'P-Parametri'!$B$32)</f>
        <v>710743.67200648447</v>
      </c>
      <c r="P111" s="10">
        <f>IF(O110&lt;=0,P110,P110*(1-N111/O110))+MAX(0,-(N105-C111-D111))</f>
        <v>496278.45871060534</v>
      </c>
      <c r="Q111" s="10">
        <f>MAX(0,(Q105-C111-D111))/(1-'P-Parametri'!$B$31*MAX(0,IF(R110&lt;=0,0,(R110-S110)/R110)))</f>
        <v>30428.726366601422</v>
      </c>
      <c r="R111" s="10">
        <f>((R110-Q111+MAX(0,-(Q105-C111-D111)))*(1+B111))*(1-'P-Parametri'!$B$32)</f>
        <v>710695.6150353722</v>
      </c>
      <c r="S111" s="10">
        <f>IF(R110&lt;=0,S110,S110*(1-Q111/R110))+MAX(0,-(Q105-C111-D111))</f>
        <v>496244.90281627461</v>
      </c>
      <c r="T111" s="10">
        <f>MAX(0,(T105-C111-D111))/(1-'P-Parametri'!$B$31*MAX(0,IF(U110&lt;=0,0,(U110-V110)/U110)))</f>
        <v>30428.726366601415</v>
      </c>
      <c r="U111" s="10">
        <f>((U110-T111+MAX(0,-(T105-C111-D111)))*(1+B111))*(1-'P-Parametri'!$B$32)</f>
        <v>710695.6150353722</v>
      </c>
      <c r="V111" s="10">
        <f>IF(U110&lt;=0,V110,V110*(1-T111/U110))+MAX(0,-(T105-C111-D111))</f>
        <v>496244.90281627461</v>
      </c>
    </row>
    <row r="112" spans="1:22">
      <c r="A112" s="9">
        <f t="shared" si="4"/>
        <v>5</v>
      </c>
      <c r="B112" s="12">
        <f>IF($A112='P-Parametri'!$D$47,'P-Parametri'!$B$34,IF($A112='P-Parametri'!$D$48,'P-Parametri'!$C$34,'P-Parametri'!$D$50))</f>
        <v>2.7158250435358244E-2</v>
      </c>
      <c r="C112" s="10">
        <f>IF($A112&lt;='1-Input'!$B$26,0,IF($A112='1-Input'!$B$26+1,('1-Input'!$B$23+0)*'1-Input'!$B$27,'1-Input'!$B$23+0))</f>
        <v>0</v>
      </c>
      <c r="D112" s="10">
        <f t="shared" si="5"/>
        <v>0</v>
      </c>
      <c r="E112" s="10">
        <f>MAX(0,(E105-C112-D112))/(1-'P-Parametri'!$B$31*MAX(0,IF(F111&lt;=0,0,(F111-G111)/F111)))</f>
        <v>28321.983726673992</v>
      </c>
      <c r="F112" s="10">
        <f>((F111-E112+MAX(0,-(E105-C112-D112)))*(1+B112))*(1-'P-Parametri'!$B$32)</f>
        <v>709230.55434064567</v>
      </c>
      <c r="G112" s="10">
        <f>IF(F111&lt;=0,G111,G111*(1-E112/F111))+MAX(0,-(E105-C112-D112))</f>
        <v>483094.3520062372</v>
      </c>
      <c r="H112" s="10">
        <f>MAX(0,(H105-C112-D112))/(1-'P-Parametri'!$B$31*MAX(0,IF(I111&lt;=0,0,(I111-J111)/I111)))</f>
        <v>33042.31434778632</v>
      </c>
      <c r="I112" s="10">
        <f>((I111-H112+MAX(0,-(H105-C112-D112)))*(1+B112))*(1-'P-Parametri'!$B$32)</f>
        <v>684051.26673761092</v>
      </c>
      <c r="J112" s="10">
        <f>IF(I111&lt;=0,J111,J111*(1-H112/I111))+MAX(0,-(H105-C112-D112))</f>
        <v>465943.41067394346</v>
      </c>
      <c r="K112" s="10">
        <f>MAX(0,(K105-C112-D112))/(1-'P-Parametri'!$B$31*MAX(0,IF(L111&lt;=0,0,(L111-M111)/L111)))</f>
        <v>30689.786926475826</v>
      </c>
      <c r="L112" s="10">
        <f>((L111-K112+MAX(0,-(K105-C112-D112)))*(1+B112))*(1-'P-Parametri'!$B$32)</f>
        <v>696600.16834849957</v>
      </c>
      <c r="M112" s="10">
        <f>IF(L111&lt;=0,M111,M111*(1-K112/L111))+MAX(0,-(K105-C112-D112))</f>
        <v>474491.12968435488</v>
      </c>
      <c r="N112" s="10">
        <f>MAX(0,(N105-C112-D112))/(1-'P-Parametri'!$B$31*MAX(0,IF(O111&lt;=0,0,(O111-P111)/O111)))</f>
        <v>30567.779447049754</v>
      </c>
      <c r="O112" s="10">
        <f>((O111-N112+MAX(0,-(N105-C112-D112)))*(1+B112))*(1-'P-Parametri'!$B$32)</f>
        <v>697250.98323007789</v>
      </c>
      <c r="P112" s="10">
        <f>IF(O111&lt;=0,P111,P111*(1-N112/O111))+MAX(0,-(N105-C112-D112))</f>
        <v>474934.43403943081</v>
      </c>
      <c r="Q112" s="10">
        <f>MAX(0,(Q105-C112-D112))/(1-'P-Parametri'!$B$31*MAX(0,IF(R111&lt;=0,0,(R111-S111)/R111)))</f>
        <v>30579.211809471359</v>
      </c>
      <c r="R112" s="10">
        <f>((R111-Q112+MAX(0,-(Q105-C112-D112)))*(1+B112))*(1-'P-Parametri'!$B$32)</f>
        <v>697190.0004802451</v>
      </c>
      <c r="S112" s="10">
        <f>IF(R111&lt;=0,S111,S111*(1-Q112/R111))+MAX(0,-(Q105-C112-D112))</f>
        <v>474892.89547085977</v>
      </c>
      <c r="T112" s="10">
        <f>MAX(0,(T105-C112-D112))/(1-'P-Parametri'!$B$31*MAX(0,IF(U111&lt;=0,0,(U111-V111)/U111)))</f>
        <v>30579.211809471351</v>
      </c>
      <c r="U112" s="10">
        <f>((U111-T112+MAX(0,-(T105-C112-D112)))*(1+B112))*(1-'P-Parametri'!$B$32)</f>
        <v>697190.0004802451</v>
      </c>
      <c r="V112" s="10">
        <f>IF(U111&lt;=0,V111,V111*(1-T112/U111))+MAX(0,-(T105-C112-D112))</f>
        <v>474892.89547085977</v>
      </c>
    </row>
    <row r="113" spans="1:22">
      <c r="A113" s="9">
        <f t="shared" si="4"/>
        <v>6</v>
      </c>
      <c r="B113" s="12">
        <f>IF($A113='P-Parametri'!$D$47,'P-Parametri'!$B$34,IF($A113='P-Parametri'!$D$48,'P-Parametri'!$C$34,'P-Parametri'!$D$50))</f>
        <v>2.7158250435358244E-2</v>
      </c>
      <c r="C113" s="10">
        <f>IF($A113&lt;='1-Input'!$B$26,0,IF($A113='1-Input'!$B$26+1,('1-Input'!$B$23+0)*'1-Input'!$B$27,'1-Input'!$B$23+0))</f>
        <v>0</v>
      </c>
      <c r="D113" s="10">
        <f t="shared" si="5"/>
        <v>0</v>
      </c>
      <c r="E113" s="10">
        <f>MAX(0,(E105-C113-D113))/(1-'P-Parametri'!$B$31*MAX(0,IF(F112&lt;=0,0,(F112-G112)/F112)))</f>
        <v>28459.282533460613</v>
      </c>
      <c r="F113" s="10">
        <f>((F112-E113+MAX(0,-(E105-C113-D113)))*(1+B113))*(1-'P-Parametri'!$B$32)</f>
        <v>697861.30883912963</v>
      </c>
      <c r="G113" s="10">
        <f>IF(F112&lt;=0,G112,G112*(1-E113/F112))+MAX(0,-(E105-C113-D113))</f>
        <v>463709.23306300974</v>
      </c>
      <c r="H113" s="10">
        <f>MAX(0,(H105-C113-D113))/(1-'P-Parametri'!$B$31*MAX(0,IF(I112&lt;=0,0,(I112-J112)/I112)))</f>
        <v>33202.496289037379</v>
      </c>
      <c r="I113" s="10">
        <f>((I112-H113+MAX(0,-(H105-C113-D113)))*(1+B113))*(1-'P-Parametri'!$B$32)</f>
        <v>667187.63498325692</v>
      </c>
      <c r="J113" s="10">
        <f>IF(I112&lt;=0,J112,J112*(1-H113/I112))+MAX(0,-(H105-C113-D113))</f>
        <v>443327.43857351138</v>
      </c>
      <c r="K113" s="10">
        <f>MAX(0,(K105-C113-D113))/(1-'P-Parametri'!$B$31*MAX(0,IF(L112&lt;=0,0,(L112-M112)/L112)))</f>
        <v>30838.564327317712</v>
      </c>
      <c r="L113" s="10">
        <f>((L112-K113+MAX(0,-(K105-C113-D113)))*(1+B113))*(1-'P-Parametri'!$B$32)</f>
        <v>682474.83934464795</v>
      </c>
      <c r="M113" s="10">
        <f>IF(L112&lt;=0,M112,M112*(1-K113/L112))+MAX(0,-(K105-C113-D113))</f>
        <v>453485.35637223575</v>
      </c>
      <c r="N113" s="10">
        <f>MAX(0,(N105-C113-D113))/(1-'P-Parametri'!$B$31*MAX(0,IF(O112&lt;=0,0,(O112-P112)/O112)))</f>
        <v>30715.965382212336</v>
      </c>
      <c r="O113" s="10">
        <f>((O112-N113+MAX(0,-(N105-C113-D113)))*(1+B113))*(1-'P-Parametri'!$B$32)</f>
        <v>683267.66890094092</v>
      </c>
      <c r="P113" s="10">
        <f>IF(O112&lt;=0,P112,P112*(1-N113/O112))+MAX(0,-(N105-C113-D113))</f>
        <v>454012.1693375652</v>
      </c>
      <c r="Q113" s="10">
        <f>MAX(0,(Q105-C113-D113))/(1-'P-Parametri'!$B$31*MAX(0,IF(R112&lt;=0,0,(R112-S112)/R112)))</f>
        <v>30727.453166236268</v>
      </c>
      <c r="R113" s="10">
        <f>((R112-Q113+MAX(0,-(Q105-C113-D113)))*(1+B113))*(1-'P-Parametri'!$B$32)</f>
        <v>683193.37907158991</v>
      </c>
      <c r="S113" s="10">
        <f>IF(R112&lt;=0,S112,S112*(1-Q113/R112))+MAX(0,-(Q105-C113-D113))</f>
        <v>453962.80583316041</v>
      </c>
      <c r="T113" s="10">
        <f>MAX(0,(T105-C113-D113))/(1-'P-Parametri'!$B$31*MAX(0,IF(U112&lt;=0,0,(U112-V112)/U112)))</f>
        <v>30727.453166236261</v>
      </c>
      <c r="U113" s="10">
        <f>((U112-T113+MAX(0,-(T105-C113-D113)))*(1+B113))*(1-'P-Parametri'!$B$32)</f>
        <v>683193.37907158991</v>
      </c>
      <c r="V113" s="10">
        <f>IF(U112&lt;=0,V112,V112*(1-T113/U112))+MAX(0,-(T105-C113-D113))</f>
        <v>453962.80583316041</v>
      </c>
    </row>
    <row r="114" spans="1:22">
      <c r="A114" s="9">
        <f t="shared" si="4"/>
        <v>7</v>
      </c>
      <c r="B114" s="12">
        <f>IF($A114='P-Parametri'!$D$47,'P-Parametri'!$B$34,IF($A114='P-Parametri'!$D$48,'P-Parametri'!$C$34,'P-Parametri'!$D$50))</f>
        <v>2.7158250435358244E-2</v>
      </c>
      <c r="C114" s="10">
        <f>IF($A114&lt;='1-Input'!$B$26,0,IF($A114='1-Input'!$B$26+1,('1-Input'!$B$23+0)*'1-Input'!$B$27,'1-Input'!$B$23+0))</f>
        <v>0</v>
      </c>
      <c r="D114" s="10">
        <f t="shared" si="5"/>
        <v>0</v>
      </c>
      <c r="E114" s="10">
        <f>MAX(0,(E105-C114-D114))/(1-'P-Parametri'!$B$31*MAX(0,IF(F113&lt;=0,0,(F113-G113)/F113)))</f>
        <v>28594.507791594515</v>
      </c>
      <c r="F114" s="10">
        <f>((F113-E114+MAX(0,-(E105-C114-D114)))*(1+B114))*(1-'P-Parametri'!$B$32)</f>
        <v>686068.03060557833</v>
      </c>
      <c r="G114" s="10">
        <f>IF(F113&lt;=0,G113,G113*(1-E114/F113))+MAX(0,-(E105-C114-D114))</f>
        <v>444708.98600831721</v>
      </c>
      <c r="H114" s="10">
        <f>MAX(0,(H105-C114-D114))/(1-'P-Parametri'!$B$31*MAX(0,IF(I113&lt;=0,0,(I113-J113)/I113)))</f>
        <v>33360.259090193598</v>
      </c>
      <c r="I114" s="10">
        <f>((I113-H114+MAX(0,-(H105-C114-D114)))*(1+B114))*(1-'P-Parametri'!$B$32)</f>
        <v>649738.93646335241</v>
      </c>
      <c r="J114" s="10">
        <f>IF(I113&lt;=0,J113,J113*(1-H114/I113))+MAX(0,-(H105-C114-D114))</f>
        <v>421160.48367637006</v>
      </c>
      <c r="K114" s="10">
        <f>MAX(0,(K105-C114-D114))/(1-'P-Parametri'!$B$31*MAX(0,IF(L113&lt;=0,0,(L113-M113)/L113)))</f>
        <v>30985.094824589996</v>
      </c>
      <c r="L114" s="10">
        <f>((L113-K114+MAX(0,-(K105-C114-D114)))*(1+B114))*(1-'P-Parametri'!$B$32)</f>
        <v>667844.7000254856</v>
      </c>
      <c r="M114" s="10">
        <f>IF(L113&lt;=0,M113,M113*(1-K114/L113))+MAX(0,-(K105-C114-D114))</f>
        <v>432896.63139850693</v>
      </c>
      <c r="N114" s="10">
        <f>MAX(0,(N105-C114-D114))/(1-'P-Parametri'!$B$31*MAX(0,IF(O113&lt;=0,0,(O113-P113)/O113)))</f>
        <v>30861.913346387406</v>
      </c>
      <c r="O114" s="10">
        <f>((O113-N114+MAX(0,-(N105-C114-D114)))*(1+B114))*(1-'P-Parametri'!$B$32)</f>
        <v>668783.70654047444</v>
      </c>
      <c r="P114" s="10">
        <f>IF(O113&lt;=0,P113,P113*(1-N114/O113))+MAX(0,-(N105-C114-D114))</f>
        <v>433505.2949952748</v>
      </c>
      <c r="Q114" s="10">
        <f>MAX(0,(Q105-C114-D114))/(1-'P-Parametri'!$B$31*MAX(0,IF(R113&lt;=0,0,(R113-S113)/R113)))</f>
        <v>30873.455715011572</v>
      </c>
      <c r="R114" s="10">
        <f>((R113-Q114+MAX(0,-(Q105-C114-D114)))*(1+B114))*(1-'P-Parametri'!$B$32)</f>
        <v>668695.71961667179</v>
      </c>
      <c r="S114" s="10">
        <f>IF(R113&lt;=0,S113,S113*(1-Q114/R113))+MAX(0,-(Q105-C114-D114))</f>
        <v>433448.26191120618</v>
      </c>
      <c r="T114" s="10">
        <f>MAX(0,(T105-C114-D114))/(1-'P-Parametri'!$B$31*MAX(0,IF(U113&lt;=0,0,(U113-V113)/U113)))</f>
        <v>30873.455715011565</v>
      </c>
      <c r="U114" s="10">
        <f>((U113-T114+MAX(0,-(T105-C114-D114)))*(1+B114))*(1-'P-Parametri'!$B$32)</f>
        <v>668695.71961667179</v>
      </c>
      <c r="V114" s="10">
        <f>IF(U113&lt;=0,V113,V113*(1-T114/U113))+MAX(0,-(T105-C114-D114))</f>
        <v>433448.26191120618</v>
      </c>
    </row>
    <row r="115" spans="1:22">
      <c r="A115" s="9">
        <f t="shared" si="4"/>
        <v>8</v>
      </c>
      <c r="B115" s="12">
        <f>IF($A115='P-Parametri'!$D$47,'P-Parametri'!$B$34,IF($A115='P-Parametri'!$D$48,'P-Parametri'!$C$34,'P-Parametri'!$D$50))</f>
        <v>2.7158250435358244E-2</v>
      </c>
      <c r="C115" s="10">
        <f>IF($A115&lt;='1-Input'!$B$26,0,IF($A115='1-Input'!$B$26+1,('1-Input'!$B$23+0)*'1-Input'!$B$27,'1-Input'!$B$23+0))</f>
        <v>0</v>
      </c>
      <c r="D115" s="10">
        <f t="shared" si="5"/>
        <v>0</v>
      </c>
      <c r="E115" s="10">
        <f>MAX(0,(E105-C115-D115))/(1-'P-Parametri'!$B$31*MAX(0,IF(F114&lt;=0,0,(F114-G114)/F114)))</f>
        <v>28727.665498328453</v>
      </c>
      <c r="F115" s="10">
        <f>((F114-E115+MAX(0,-(E105-C115-D115)))*(1+B115))*(1-'P-Parametri'!$B$32)</f>
        <v>673842.19420537422</v>
      </c>
      <c r="G115" s="10">
        <f>IF(F114&lt;=0,G114,G114*(1-E115/F114))+MAX(0,-(E105-C115-D115))</f>
        <v>426087.72627279052</v>
      </c>
      <c r="H115" s="10">
        <f>MAX(0,(H105-C115-D115))/(1-'P-Parametri'!$B$31*MAX(0,IF(I114&lt;=0,0,(I114-J114)/I114)))</f>
        <v>33515.609748049857</v>
      </c>
      <c r="I115" s="10">
        <f>((I114-H115+MAX(0,-(H105-C115-D115)))*(1+B115))*(1-'P-Parametri'!$B$32)</f>
        <v>631692.95639805368</v>
      </c>
      <c r="J115" s="10">
        <f>IF(I114&lt;=0,J114,J114*(1-H115/I114))+MAX(0,-(H105-C115-D115))</f>
        <v>399435.68065158889</v>
      </c>
      <c r="K115" s="10">
        <f>MAX(0,(K105-C115-D115))/(1-'P-Parametri'!$B$31*MAX(0,IF(L114&lt;=0,0,(L114-M114)/L114)))</f>
        <v>31129.384916933839</v>
      </c>
      <c r="L115" s="10">
        <f>((L114-K115+MAX(0,-(K105-C115-D115)))*(1+B115))*(1-'P-Parametri'!$B$32)</f>
        <v>652699.37431411329</v>
      </c>
      <c r="M115" s="10">
        <f>IF(L114&lt;=0,M114,M114*(1-K115/L114))+MAX(0,-(K105-C115-D115))</f>
        <v>412718.57822606445</v>
      </c>
      <c r="N115" s="10">
        <f>MAX(0,(N105-C115-D115))/(1-'P-Parametri'!$B$31*MAX(0,IF(O114&lt;=0,0,(O114-P114)/O114)))</f>
        <v>31005.629812380721</v>
      </c>
      <c r="O115" s="10">
        <f>((O114-N115+MAX(0,-(N105-C115-D115)))*(1+B115))*(1-'P-Parametri'!$B$32)</f>
        <v>653788.81543114025</v>
      </c>
      <c r="P115" s="10">
        <f>IF(O114&lt;=0,P114,P114*(1-N115/O114))+MAX(0,-(N105-C115-D115))</f>
        <v>413407.45982542686</v>
      </c>
      <c r="Q115" s="10">
        <f>MAX(0,(Q105-C115-D115))/(1-'P-Parametri'!$B$31*MAX(0,IF(R114&lt;=0,0,(R114-S114)/R114)))</f>
        <v>31017.225931023862</v>
      </c>
      <c r="R115" s="10">
        <f>((R114-Q115+MAX(0,-(Q105-C115-D115)))*(1+B115))*(1-'P-Parametri'!$B$32)</f>
        <v>653686.73246257601</v>
      </c>
      <c r="S115" s="10">
        <f>IF(R114&lt;=0,S114,S114*(1-Q115/R114))+MAX(0,-(Q105-C115-D115))</f>
        <v>413342.91014251771</v>
      </c>
      <c r="T115" s="10">
        <f>MAX(0,(T105-C115-D115))/(1-'P-Parametri'!$B$31*MAX(0,IF(U114&lt;=0,0,(U114-V114)/U114)))</f>
        <v>31017.225931023851</v>
      </c>
      <c r="U115" s="10">
        <f>((U114-T115+MAX(0,-(T105-C115-D115)))*(1+B115))*(1-'P-Parametri'!$B$32)</f>
        <v>653686.73246257601</v>
      </c>
      <c r="V115" s="10">
        <f>IF(U114&lt;=0,V114,V114*(1-T115/U114))+MAX(0,-(T105-C115-D115))</f>
        <v>413342.91014251771</v>
      </c>
    </row>
    <row r="116" spans="1:22">
      <c r="A116" s="9">
        <f t="shared" si="4"/>
        <v>9</v>
      </c>
      <c r="B116" s="12">
        <f>IF($A116='P-Parametri'!$D$47,'P-Parametri'!$B$34,IF($A116='P-Parametri'!$D$48,'P-Parametri'!$C$34,'P-Parametri'!$D$50))</f>
        <v>2.7158250435358244E-2</v>
      </c>
      <c r="C116" s="10">
        <f>IF($A116&lt;='1-Input'!$B$26,0,IF($A116='1-Input'!$B$26+1,('1-Input'!$B$23+0)*'1-Input'!$B$27,'1-Input'!$B$23+0))</f>
        <v>0</v>
      </c>
      <c r="D116" s="10">
        <f t="shared" si="5"/>
        <v>0</v>
      </c>
      <c r="E116" s="10">
        <f>MAX(0,(E105-C116-D116))/(1-'P-Parametri'!$B$31*MAX(0,IF(F115&lt;=0,0,(F115-G115)/F115)))</f>
        <v>28858.762720350573</v>
      </c>
      <c r="F116" s="10">
        <f>((F115-E116+MAX(0,-(E105-C116-D116)))*(1+B116))*(1-'P-Parametri'!$B$32)</f>
        <v>661175.05293786281</v>
      </c>
      <c r="G116" s="10">
        <f>IF(F115&lt;=0,G115,G115*(1-E116/F115))+MAX(0,-(E105-C116-D116))</f>
        <v>407839.58939994214</v>
      </c>
      <c r="H116" s="10">
        <f>MAX(0,(H105-C116-D116))/(1-'P-Parametri'!$B$31*MAX(0,IF(I115&lt;=0,0,(I115-J115)/I115)))</f>
        <v>33668.556507075664</v>
      </c>
      <c r="I116" s="10">
        <f>((I115-H116+MAX(0,-(H105-C116-D116)))*(1+B116))*(1-'P-Parametri'!$B$32)</f>
        <v>613037.16491705261</v>
      </c>
      <c r="J116" s="10">
        <f>IF(I115&lt;=0,J115,J115*(1-H116/I115))+MAX(0,-(H105-C116-D116))</f>
        <v>378146.1876332658</v>
      </c>
      <c r="K116" s="10">
        <f>MAX(0,(K105-C116-D116))/(1-'P-Parametri'!$B$31*MAX(0,IF(L115&lt;=0,0,(L115-M115)/L115)))</f>
        <v>31271.442261833821</v>
      </c>
      <c r="L116" s="10">
        <f>((L115-K116+MAX(0,-(K105-C116-D116)))*(1+B116))*(1-'P-Parametri'!$B$32)</f>
        <v>637028.2178035652</v>
      </c>
      <c r="M116" s="10">
        <f>IF(L115&lt;=0,M115,M115*(1-K116/L115))+MAX(0,-(K105-C116-D116))</f>
        <v>392944.84211218345</v>
      </c>
      <c r="N116" s="10">
        <f>MAX(0,(N105-C116-D116))/(1-'P-Parametri'!$B$31*MAX(0,IF(O115&lt;=0,0,(O115-P115)/O115)))</f>
        <v>31147.122407234481</v>
      </c>
      <c r="O116" s="10">
        <f>((O115-N116+MAX(0,-(N105-C116-D116)))*(1+B116))*(1-'P-Parametri'!$B$32)</f>
        <v>638272.44895043538</v>
      </c>
      <c r="P116" s="10">
        <f>IF(O115&lt;=0,P115,P115*(1-N116/O115))+MAX(0,-(N105-C116-D116))</f>
        <v>393712.33434862428</v>
      </c>
      <c r="Q116" s="10">
        <f>MAX(0,(Q105-C116-D116))/(1-'P-Parametri'!$B$31*MAX(0,IF(R115&lt;=0,0,(R115-S115)/R115)))</f>
        <v>31158.771444167844</v>
      </c>
      <c r="R116" s="10">
        <f>((R115-Q116+MAX(0,-(Q105-C116-D116)))*(1+B116))*(1-'P-Parametri'!$B$32)</f>
        <v>638155.86182418547</v>
      </c>
      <c r="S116" s="10">
        <f>IF(R115&lt;=0,S115,S115*(1-Q116/R115))+MAX(0,-(Q105-C116-D116))</f>
        <v>393640.4186804698</v>
      </c>
      <c r="T116" s="10">
        <f>MAX(0,(T105-C116-D116))/(1-'P-Parametri'!$B$31*MAX(0,IF(U115&lt;=0,0,(U115-V115)/U115)))</f>
        <v>31158.771444167836</v>
      </c>
      <c r="U116" s="10">
        <f>((U115-T116+MAX(0,-(T105-C116-D116)))*(1+B116))*(1-'P-Parametri'!$B$32)</f>
        <v>638155.86182418547</v>
      </c>
      <c r="V116" s="10">
        <f>IF(U115&lt;=0,V115,V115*(1-T116/U115))+MAX(0,-(T105-C116-D116))</f>
        <v>393640.4186804698</v>
      </c>
    </row>
    <row r="117" spans="1:22">
      <c r="A117" s="9">
        <f t="shared" si="4"/>
        <v>10</v>
      </c>
      <c r="B117" s="12">
        <f>IF($A117='P-Parametri'!$D$47,'P-Parametri'!$B$34,IF($A117='P-Parametri'!$D$48,'P-Parametri'!$C$34,'P-Parametri'!$D$50))</f>
        <v>2.7158250435358244E-2</v>
      </c>
      <c r="C117" s="10">
        <f>IF($A117&lt;='1-Input'!$B$26,0,IF($A117='1-Input'!$B$26+1,('1-Input'!$B$23+0)*'1-Input'!$B$27,'1-Input'!$B$23+0))</f>
        <v>0</v>
      </c>
      <c r="D117" s="10">
        <f t="shared" si="5"/>
        <v>0</v>
      </c>
      <c r="E117" s="10">
        <f>MAX(0,(E105-C117-D117))/(1-'P-Parametri'!$B$31*MAX(0,IF(F116&lt;=0,0,(F116-G116)/F116)))</f>
        <v>28987.807554262472</v>
      </c>
      <c r="F117" s="10">
        <f>((F116-E117+MAX(0,-(E105-C117-D117)))*(1+B117))*(1-'P-Parametri'!$B$32)</f>
        <v>648057.63222593593</v>
      </c>
      <c r="G117" s="10">
        <f>IF(F116&lt;=0,G116,G116*(1-E117/F116))+MAX(0,-(E105-C117-D117))</f>
        <v>389958.73397745844</v>
      </c>
      <c r="H117" s="10">
        <f>MAX(0,(H105-C117-D117))/(1-'P-Parametri'!$B$31*MAX(0,IF(I116&lt;=0,0,(I116-J116)/I116)))</f>
        <v>33819.108813306215</v>
      </c>
      <c r="I117" s="10">
        <f>((I116-H117+MAX(0,-(H105-C117-D117)))*(1+B117))*(1-'P-Parametri'!$B$32)</f>
        <v>593758.70791783719</v>
      </c>
      <c r="J117" s="10">
        <f>IF(I116&lt;=0,J116,J116*(1-H117/I116))+MAX(0,-(H105-C117-D117))</f>
        <v>357285.1896403681</v>
      </c>
      <c r="K117" s="10">
        <f>MAX(0,(K105-C117-D117))/(1-'P-Parametri'!$B$31*MAX(0,IF(L116&lt;=0,0,(L116-M116)/L116)))</f>
        <v>31411.275632791836</v>
      </c>
      <c r="L117" s="10">
        <f>((L116-K117+MAX(0,-(K105-C117-D117)))*(1+B117))*(1-'P-Parametri'!$B$32)</f>
        <v>620820.30987663486</v>
      </c>
      <c r="M117" s="10">
        <f>IF(L116&lt;=0,M116,M116*(1-K117/L116))+MAX(0,-(K105-C117-D117))</f>
        <v>373569.09328487521</v>
      </c>
      <c r="N117" s="10">
        <f>MAX(0,(N105-C117-D117))/(1-'P-Parametri'!$B$31*MAX(0,IF(O116&lt;=0,0,(O116-P116)/O116)))</f>
        <v>31286.399869571458</v>
      </c>
      <c r="O117" s="10">
        <f>((O116-N117+MAX(0,-(N105-C117-D117)))*(1+B117))*(1-'P-Parametri'!$B$32)</f>
        <v>622223.78675614554</v>
      </c>
      <c r="P117" s="10">
        <f>IF(O116&lt;=0,P116,P116*(1-N117/O116))+MAX(0,-(N105-C117-D117))</f>
        <v>374413.6139569346</v>
      </c>
      <c r="Q117" s="10">
        <f>MAX(0,(Q105-C117-D117))/(1-'P-Parametri'!$B$31*MAX(0,IF(R116&lt;=0,0,(R116-S116)/R116)))</f>
        <v>31298.10099633455</v>
      </c>
      <c r="R117" s="10">
        <f>((R116-Q117+MAX(0,-(Q105-C117-D117)))*(1+B117))*(1-'P-Parametri'!$B$32)</f>
        <v>622092.27796330431</v>
      </c>
      <c r="S117" s="10">
        <f>IF(R116&lt;=0,S116,S116*(1-Q117/R116))+MAX(0,-(Q105-C117-D117))</f>
        <v>374334.48055920406</v>
      </c>
      <c r="T117" s="10">
        <f>MAX(0,(T105-C117-D117))/(1-'P-Parametri'!$B$31*MAX(0,IF(U116&lt;=0,0,(U116-V116)/U116)))</f>
        <v>31298.100996334539</v>
      </c>
      <c r="U117" s="10">
        <f>((U116-T117+MAX(0,-(T105-C117-D117)))*(1+B117))*(1-'P-Parametri'!$B$32)</f>
        <v>622092.27796330431</v>
      </c>
      <c r="V117" s="10">
        <f>IF(U116&lt;=0,V116,V116*(1-T117/U116))+MAX(0,-(T105-C117-D117))</f>
        <v>374334.48055920406</v>
      </c>
    </row>
    <row r="118" spans="1:22">
      <c r="A118" s="9">
        <f t="shared" si="4"/>
        <v>11</v>
      </c>
      <c r="B118" s="12">
        <f>IF($A118='P-Parametri'!$D$47,'P-Parametri'!$B$34,IF($A118='P-Parametri'!$D$48,'P-Parametri'!$C$34,'P-Parametri'!$D$50))</f>
        <v>2.7158250435358244E-2</v>
      </c>
      <c r="C118" s="10">
        <f>IF($A118&lt;='1-Input'!$B$26,0,IF($A118='1-Input'!$B$26+1,('1-Input'!$B$23+0)*'1-Input'!$B$27,'1-Input'!$B$23+0))</f>
        <v>0</v>
      </c>
      <c r="D118" s="10">
        <f t="shared" si="5"/>
        <v>0</v>
      </c>
      <c r="E118" s="10">
        <f>MAX(0,(E105-C118-D118))/(1-'P-Parametri'!$B$31*MAX(0,IF(F117&lt;=0,0,(F117-G117)/F117)))</f>
        <v>29114.809086937352</v>
      </c>
      <c r="F118" s="10">
        <f>((F117-E118+MAX(0,-(E105-C118-D118)))*(1+B118))*(1-'P-Parametri'!$B$32)</f>
        <v>634480.72288030514</v>
      </c>
      <c r="G118" s="10">
        <f>IF(F117&lt;=0,G117,G117*(1-E118/F117))+MAX(0,-(E105-C118-D118))</f>
        <v>372439.34445566474</v>
      </c>
      <c r="H118" s="10">
        <f>MAX(0,(H105-C118-D118))/(1-'P-Parametri'!$B$31*MAX(0,IF(I117&lt;=0,0,(I117-J117)/I117)))</f>
        <v>33967.277268093574</v>
      </c>
      <c r="I118" s="10">
        <f>((I117-H118+MAX(0,-(H105-C118-D118)))*(1+B118))*(1-'P-Parametri'!$B$32)</f>
        <v>573844.39774186711</v>
      </c>
      <c r="J118" s="10">
        <f>IF(I117&lt;=0,J117,J117*(1-H118/I117))+MAX(0,-(H105-C118-D118))</f>
        <v>336845.90186494211</v>
      </c>
      <c r="K118" s="10">
        <f>MAX(0,(K105-C118-D118))/(1-'P-Parametri'!$B$31*MAX(0,IF(L117&lt;=0,0,(L117-M117)/L117)))</f>
        <v>31548.894876371054</v>
      </c>
      <c r="L118" s="10">
        <f>((L117-K118+MAX(0,-(K105-C118-D118)))*(1+B118))*(1-'P-Parametri'!$B$32)</f>
        <v>604064.4456719124</v>
      </c>
      <c r="M118" s="10">
        <f>IF(L117&lt;=0,M117,M117*(1-K118/L117))+MAX(0,-(K105-C118-D118))</f>
        <v>354585.02999698481</v>
      </c>
      <c r="N118" s="10">
        <f>MAX(0,(N105-C118-D118))/(1-'P-Parametri'!$B$31*MAX(0,IF(O117&lt;=0,0,(O117-P117)/O117)))</f>
        <v>31423.472006809738</v>
      </c>
      <c r="O118" s="10">
        <f>((O117-N118+MAX(0,-(N105-C118-D118)))*(1+B118))*(1-'P-Parametri'!$B$32)</f>
        <v>605631.72681927751</v>
      </c>
      <c r="P118" s="10">
        <f>IF(O117&lt;=0,P117,P117*(1-N118/O117))+MAX(0,-(N105-C118-D118))</f>
        <v>355505.02195584617</v>
      </c>
      <c r="Q118" s="10">
        <f>MAX(0,(Q105-C118-D118))/(1-'P-Parametri'!$B$31*MAX(0,IF(R117&lt;=0,0,(R117-S117)/R117)))</f>
        <v>31435.224398610037</v>
      </c>
      <c r="R118" s="10">
        <f>((R117-Q118+MAX(0,-(Q105-C118-D118)))*(1+B118))*(1-'P-Parametri'!$B$32)</f>
        <v>605484.86921532138</v>
      </c>
      <c r="S118" s="10">
        <f>IF(R117&lt;=0,S117,S117*(1-Q118/R117))+MAX(0,-(Q105-C118-D118))</f>
        <v>355418.81673672237</v>
      </c>
      <c r="T118" s="10">
        <f>MAX(0,(T105-C118-D118))/(1-'P-Parametri'!$B$31*MAX(0,IF(U117&lt;=0,0,(U117-V117)/U117)))</f>
        <v>31435.224398610029</v>
      </c>
      <c r="U118" s="10">
        <f>((U117-T118+MAX(0,-(T105-C118-D118)))*(1+B118))*(1-'P-Parametri'!$B$32)</f>
        <v>605484.86921532138</v>
      </c>
      <c r="V118" s="10">
        <f>IF(U117&lt;=0,V117,V117*(1-T118/U117))+MAX(0,-(T105-C118-D118))</f>
        <v>355418.81673672237</v>
      </c>
    </row>
    <row r="119" spans="1:22">
      <c r="A119" s="9">
        <f t="shared" si="4"/>
        <v>12</v>
      </c>
      <c r="B119" s="12">
        <f>IF($A119='P-Parametri'!$D$47,'P-Parametri'!$B$34,IF($A119='P-Parametri'!$D$48,'P-Parametri'!$C$34,'P-Parametri'!$D$50))</f>
        <v>2.7158250435358244E-2</v>
      </c>
      <c r="C119" s="10">
        <f>IF($A119&lt;='1-Input'!$B$26,0,IF($A119='1-Input'!$B$26+1,('1-Input'!$B$23+0)*'1-Input'!$B$27,'1-Input'!$B$23+0))</f>
        <v>0</v>
      </c>
      <c r="D119" s="10">
        <f t="shared" si="5"/>
        <v>0</v>
      </c>
      <c r="E119" s="10">
        <f>MAX(0,(E105-C119-D119))/(1-'P-Parametri'!$B$31*MAX(0,IF(F118&lt;=0,0,(F118-G118)/F118)))</f>
        <v>29239.777355846072</v>
      </c>
      <c r="F119" s="10">
        <f>((F118-E119+MAX(0,-(E105-C119-D119)))*(1+B119))*(1-'P-Parametri'!$B$32)</f>
        <v>620434.87423535192</v>
      </c>
      <c r="G119" s="10">
        <f>IF(F118&lt;=0,G118,G118*(1-E119/F118))+MAX(0,-(E105-C119-D119))</f>
        <v>355275.63385307277</v>
      </c>
      <c r="H119" s="10">
        <f>MAX(0,(H105-C119-D119))/(1-'P-Parametri'!$B$31*MAX(0,IF(I118&lt;=0,0,(I118-J118)/I118)))</f>
        <v>34113.073581820412</v>
      </c>
      <c r="I119" s="10">
        <f>((I118-H119+MAX(0,-(H105-C119-D119)))*(1+B119))*(1-'P-Parametri'!$B$32)</f>
        <v>553280.70366413402</v>
      </c>
      <c r="J119" s="10">
        <f>IF(I118&lt;=0,J118,J118*(1-H119/I118))+MAX(0,-(H105-C119-D119))</f>
        <v>316821.57282858482</v>
      </c>
      <c r="K119" s="10">
        <f>MAX(0,(K105-C119-D119))/(1-'P-Parametri'!$B$31*MAX(0,IF(L118&lt;=0,0,(L118-M118)/L118)))</f>
        <v>31684.310869205165</v>
      </c>
      <c r="L119" s="10">
        <f>((L118-K119+MAX(0,-(K105-C119-D119)))*(1+B119))*(1-'P-Parametri'!$B$32)</f>
        <v>586749.12789220747</v>
      </c>
      <c r="M119" s="10">
        <f>IF(L118&lt;=0,M118,M118*(1-K119/L118))+MAX(0,-(K105-C119-D119))</f>
        <v>335986.38145792991</v>
      </c>
      <c r="N119" s="10">
        <f>MAX(0,(N105-C119-D119))/(1-'P-Parametri'!$B$31*MAX(0,IF(O118&lt;=0,0,(O118-P118)/O118)))</f>
        <v>31558.349652342862</v>
      </c>
      <c r="O119" s="10">
        <f>((O118-N119+MAX(0,-(N105-C119-D119)))*(1+B119))*(1-'P-Parametri'!$B$32)</f>
        <v>588484.87730088155</v>
      </c>
      <c r="P119" s="10">
        <f>IF(O118&lt;=0,P118,P118*(1-N119/O118))+MAX(0,-(N105-C119-D119))</f>
        <v>336980.31248435203</v>
      </c>
      <c r="Q119" s="10">
        <f>MAX(0,(Q105-C119-D119))/(1-'P-Parametri'!$B$31*MAX(0,IF(R118&lt;=0,0,(R118-S118)/R118)))</f>
        <v>31570.152488439548</v>
      </c>
      <c r="R119" s="10">
        <f>((R118-Q119+MAX(0,-(Q105-C119-D119)))*(1+B119))*(1-'P-Parametri'!$B$32)</f>
        <v>588322.23385962355</v>
      </c>
      <c r="S119" s="10">
        <f>IF(R118&lt;=0,S118,S118*(1-Q119/R118))+MAX(0,-(Q105-C119-D119))</f>
        <v>336887.17901606311</v>
      </c>
      <c r="T119" s="10">
        <f>MAX(0,(T105-C119-D119))/(1-'P-Parametri'!$B$31*MAX(0,IF(U118&lt;=0,0,(U118-V118)/U118)))</f>
        <v>31570.15248843954</v>
      </c>
      <c r="U119" s="10">
        <f>((U118-T119+MAX(0,-(T105-C119-D119)))*(1+B119))*(1-'P-Parametri'!$B$32)</f>
        <v>588322.23385962355</v>
      </c>
      <c r="V119" s="10">
        <f>IF(U118&lt;=0,V118,V118*(1-T119/U118))+MAX(0,-(T105-C119-D119))</f>
        <v>336887.17901606311</v>
      </c>
    </row>
    <row r="120" spans="1:22">
      <c r="A120" s="9">
        <f t="shared" si="4"/>
        <v>13</v>
      </c>
      <c r="B120" s="12">
        <f>IF($A120='P-Parametri'!$D$47,'P-Parametri'!$B$34,IF($A120='P-Parametri'!$D$48,'P-Parametri'!$C$34,'P-Parametri'!$D$50))</f>
        <v>2.7158250435358244E-2</v>
      </c>
      <c r="C120" s="10">
        <f>IF($A120&lt;='1-Input'!$B$26,0,IF($A120='1-Input'!$B$26+1,('1-Input'!$B$23+0)*'1-Input'!$B$27,'1-Input'!$B$23+0))</f>
        <v>0</v>
      </c>
      <c r="D120" s="10">
        <f t="shared" si="5"/>
        <v>0</v>
      </c>
      <c r="E120" s="10">
        <f>MAX(0,(E105-C120-D120))/(1-'P-Parametri'!$B$31*MAX(0,IF(F119&lt;=0,0,(F119-G119)/F119)))</f>
        <v>29362.723309435001</v>
      </c>
      <c r="F120" s="10">
        <f>((F119-E120+MAX(0,-(E105-C120-D120)))*(1+B120))*(1-'P-Parametri'!$B$32)</f>
        <v>605910.38715327671</v>
      </c>
      <c r="G120" s="10">
        <f>IF(F119&lt;=0,G119,G119*(1-E120/F119))+MAX(0,-(E105-C120-D120))</f>
        <v>338461.84634915699</v>
      </c>
      <c r="H120" s="10">
        <f>MAX(0,(H105-C120-D120))/(1-'P-Parametri'!$B$31*MAX(0,IF(I119&lt;=0,0,(I119-J119)/I119)))</f>
        <v>34256.51052767416</v>
      </c>
      <c r="I120" s="10">
        <f>((I119-H120+MAX(0,-(H105-C120-D120)))*(1+B120))*(1-'P-Parametri'!$B$32)</f>
        <v>532053.74219135824</v>
      </c>
      <c r="J120" s="10">
        <f>IF(I119&lt;=0,J119,J119*(1-H120/I119))+MAX(0,-(H105-C120-D120))</f>
        <v>297205.48740734975</v>
      </c>
      <c r="K120" s="10">
        <f>MAX(0,(K105-C120-D120))/(1-'P-Parametri'!$B$31*MAX(0,IF(L119&lt;=0,0,(L119-M119)/L119)))</f>
        <v>31817.535475063651</v>
      </c>
      <c r="L120" s="10">
        <f>((L119-K120+MAX(0,-(K105-C120-D120)))*(1+B120))*(1-'P-Parametri'!$B$32)</f>
        <v>568862.55845134379</v>
      </c>
      <c r="M120" s="10">
        <f>IF(L119&lt;=0,M119,M119*(1-K120/L119))+MAX(0,-(K105-C120-D120))</f>
        <v>317766.91064324148</v>
      </c>
      <c r="N120" s="10">
        <f>MAX(0,(N105-C120-D120))/(1-'P-Parametri'!$B$31*MAX(0,IF(O119&lt;=0,0,(O119-P119)/O119)))</f>
        <v>31691.044622775815</v>
      </c>
      <c r="O120" s="10">
        <f>((O119-N120+MAX(0,-(N105-C120-D120)))*(1+B120))*(1-'P-Parametri'!$B$32)</f>
        <v>570771.54826878698</v>
      </c>
      <c r="P120" s="10">
        <f>IF(O119&lt;=0,P119,P119*(1-N120/O119))+MAX(0,-(N105-C120-D120))</f>
        <v>318833.27331332088</v>
      </c>
      <c r="Q120" s="10">
        <f>MAX(0,(Q105-C120-D120))/(1-'P-Parametri'!$B$31*MAX(0,IF(R119&lt;=0,0,(R119-S119)/R119)))</f>
        <v>31702.897086847479</v>
      </c>
      <c r="R120" s="10">
        <f>((R119-Q120+MAX(0,-(Q105-C120-D120)))*(1+B120))*(1-'P-Parametri'!$B$32)</f>
        <v>570592.67182977812</v>
      </c>
      <c r="S120" s="10">
        <f>IF(R119&lt;=0,S119,S119*(1-Q120/R119))+MAX(0,-(Q105-C120-D120))</f>
        <v>318733.35284471873</v>
      </c>
      <c r="T120" s="10">
        <f>MAX(0,(T105-C120-D120))/(1-'P-Parametri'!$B$31*MAX(0,IF(U119&lt;=0,0,(U119-V119)/U119)))</f>
        <v>31702.897086847472</v>
      </c>
      <c r="U120" s="10">
        <f>((U119-T120+MAX(0,-(T105-C120-D120)))*(1+B120))*(1-'P-Parametri'!$B$32)</f>
        <v>570592.67182977812</v>
      </c>
      <c r="V120" s="10">
        <f>IF(U119&lt;=0,V119,V119*(1-T120/U119))+MAX(0,-(T105-C120-D120))</f>
        <v>318733.35284471873</v>
      </c>
    </row>
    <row r="121" spans="1:22">
      <c r="A121" s="9">
        <f t="shared" si="4"/>
        <v>14</v>
      </c>
      <c r="B121" s="12">
        <f>IF($A121='P-Parametri'!$D$47,'P-Parametri'!$B$34,IF($A121='P-Parametri'!$D$48,'P-Parametri'!$C$34,'P-Parametri'!$D$50))</f>
        <v>2.7158250435358244E-2</v>
      </c>
      <c r="C121" s="10">
        <f>IF($A121&lt;='1-Input'!$B$26,0,IF($A121='1-Input'!$B$26+1,('1-Input'!$B$23+0)*'1-Input'!$B$27,'1-Input'!$B$23+0))</f>
        <v>0</v>
      </c>
      <c r="D121" s="10">
        <f t="shared" si="5"/>
        <v>0</v>
      </c>
      <c r="E121" s="10">
        <f>MAX(0,(E105-C121-D121))/(1-'P-Parametri'!$B$31*MAX(0,IF(F120&lt;=0,0,(F120-G120)/F120)))</f>
        <v>29483.658767635086</v>
      </c>
      <c r="F121" s="10">
        <f>((F120-E121+MAX(0,-(E105-C121-D121)))*(1+B121))*(1-'P-Parametri'!$B$32)</f>
        <v>590897.3068931076</v>
      </c>
      <c r="G121" s="10">
        <f>IF(F120&lt;=0,G120,G120*(1-E121/F120))+MAX(0,-(E105-C121-D121))</f>
        <v>321992.25976473378</v>
      </c>
      <c r="H121" s="10">
        <f>MAX(0,(H105-C121-D121))/(1-'P-Parametri'!$B$31*MAX(0,IF(I120&lt;=0,0,(I120-J120)/I120)))</f>
        <v>34397.601895574262</v>
      </c>
      <c r="I121" s="10">
        <f>((I120-H121+MAX(0,-(H105-C121-D121)))*(1+B121))*(1-'P-Parametri'!$B$32)</f>
        <v>510149.26716386143</v>
      </c>
      <c r="J121" s="10">
        <f>IF(I120&lt;=0,J120,J120*(1-H121/I120))+MAX(0,-(H105-C121-D121))</f>
        <v>277990.96972552262</v>
      </c>
      <c r="K121" s="10">
        <f>MAX(0,(K105-C121-D121))/(1-'P-Parametri'!$B$31*MAX(0,IF(L120&lt;=0,0,(L120-M120)/L120)))</f>
        <v>31948.581502059311</v>
      </c>
      <c r="L121" s="10">
        <f>((L120-K121+MAX(0,-(K105-C121-D121)))*(1+B121))*(1-'P-Parametri'!$B$32)</f>
        <v>550392.62995512225</v>
      </c>
      <c r="M121" s="10">
        <f>IF(L120&lt;=0,M120,M120*(1-K121/L120))+MAX(0,-(K105-C121-D121))</f>
        <v>299920.41698230995</v>
      </c>
      <c r="N121" s="10">
        <f>MAX(0,(N105-C121-D121))/(1-'P-Parametri'!$B$31*MAX(0,IF(O120&lt;=0,0,(O120-P120)/O120)))</f>
        <v>31821.569675302646</v>
      </c>
      <c r="O121" s="10">
        <f>((O120-N121+MAX(0,-(N105-C121-D121)))*(1+B121))*(1-'P-Parametri'!$B$32)</f>
        <v>552479.74325008877</v>
      </c>
      <c r="P121" s="10">
        <f>IF(O120&lt;=0,P120,P120*(1-N121/O120))+MAX(0,-(N105-C121-D121))</f>
        <v>301057.72852255841</v>
      </c>
      <c r="Q121" s="10">
        <f>MAX(0,(Q105-C121-D121))/(1-'P-Parametri'!$B$31*MAX(0,IF(R120&lt;=0,0,(R120-S120)/R120)))</f>
        <v>31833.470955799075</v>
      </c>
      <c r="R121" s="10">
        <f>((R120-Q121+MAX(0,-(Q105-C121-D121)))*(1+B121))*(1-'P-Parametri'!$B$32)</f>
        <v>552284.17625931674</v>
      </c>
      <c r="S121" s="10">
        <f>IF(R120&lt;=0,S120,S120*(1-Q121/R120))+MAX(0,-(Q105-C121-D121))</f>
        <v>300951.15999269811</v>
      </c>
      <c r="T121" s="10">
        <f>MAX(0,(T105-C121-D121))/(1-'P-Parametri'!$B$31*MAX(0,IF(U120&lt;=0,0,(U120-V120)/U120)))</f>
        <v>31833.470955799068</v>
      </c>
      <c r="U121" s="10">
        <f>((U120-T121+MAX(0,-(T105-C121-D121)))*(1+B121))*(1-'P-Parametri'!$B$32)</f>
        <v>552284.17625931674</v>
      </c>
      <c r="V121" s="10">
        <f>IF(U120&lt;=0,V120,V120*(1-T121/U120))+MAX(0,-(T105-C121-D121))</f>
        <v>300951.15999269811</v>
      </c>
    </row>
    <row r="122" spans="1:22">
      <c r="A122" s="9">
        <f t="shared" si="4"/>
        <v>15</v>
      </c>
      <c r="B122" s="12">
        <f>IF($A122='P-Parametri'!$D$47,'P-Parametri'!$B$34,IF($A122='P-Parametri'!$D$48,'P-Parametri'!$C$34,'P-Parametri'!$D$50))</f>
        <v>2.7158250435358244E-2</v>
      </c>
      <c r="C122" s="10">
        <f>IF($A122&lt;='1-Input'!$B$26,0,IF($A122='1-Input'!$B$26+1,('1-Input'!$B$23+0)*'1-Input'!$B$27,'1-Input'!$B$23+0))</f>
        <v>0</v>
      </c>
      <c r="D122" s="10">
        <f t="shared" si="5"/>
        <v>0</v>
      </c>
      <c r="E122" s="10">
        <f>MAX(0,(E105-C122-D122))/(1-'P-Parametri'!$B$31*MAX(0,IF(F121&lt;=0,0,(F121-G121)/F121)))</f>
        <v>29602.596382577525</v>
      </c>
      <c r="F122" s="10">
        <f>((F121-E122+MAX(0,-(E105-C122-D122)))*(1+B122))*(1-'P-Parametri'!$B$32)</f>
        <v>575385.41584096372</v>
      </c>
      <c r="G122" s="10">
        <f>IF(F121&lt;=0,G121,G121*(1-E122/F121))+MAX(0,-(E105-C122-D122))</f>
        <v>305861.18793053133</v>
      </c>
      <c r="H122" s="10">
        <f>MAX(0,(H105-C122-D122))/(1-'P-Parametri'!$B$31*MAX(0,IF(I121&lt;=0,0,(I121-J121)/I121)))</f>
        <v>34536.362446340449</v>
      </c>
      <c r="I122" s="10">
        <f>((I121-H122+MAX(0,-(H105-C122-D122)))*(1+B122))*(1-'P-Parametri'!$B$32)</f>
        <v>487552.65965593932</v>
      </c>
      <c r="J122" s="10">
        <f>IF(I121&lt;=0,J121,J121*(1-H122/I121))+MAX(0,-(H105-C122-D122))</f>
        <v>259171.38591895311</v>
      </c>
      <c r="K122" s="10">
        <f>MAX(0,(K105-C122-D122))/(1-'P-Parametri'!$B$31*MAX(0,IF(L121&lt;=0,0,(L121-M121)/L121)))</f>
        <v>32077.462660079644</v>
      </c>
      <c r="L122" s="10">
        <f>((L121-K122+MAX(0,-(K105-C122-D122)))*(1+B122))*(1-'P-Parametri'!$B$32)</f>
        <v>531326.91701206018</v>
      </c>
      <c r="M122" s="10">
        <f>IF(L121&lt;=0,M121,M121*(1-K122/L121))+MAX(0,-(K105-C122-D122))</f>
        <v>282440.73892497475</v>
      </c>
      <c r="N122" s="10">
        <f>MAX(0,(N105-C122-D122))/(1-'P-Parametri'!$B$31*MAX(0,IF(O121&lt;=0,0,(O121-P121)/O121)))</f>
        <v>31949.938465307092</v>
      </c>
      <c r="O122" s="10">
        <f>((O121-N122+MAX(0,-(N105-C122-D122)))*(1+B122))*(1-'P-Parametri'!$B$32)</f>
        <v>533597.15061503055</v>
      </c>
      <c r="P122" s="10">
        <f>IF(O121&lt;=0,P121,P121*(1-N122/O121))+MAX(0,-(N105-C122-D122))</f>
        <v>283647.54105719324</v>
      </c>
      <c r="Q122" s="10">
        <f>MAX(0,(Q105-C122-D122))/(1-'P-Parametri'!$B$31*MAX(0,IF(R121&lt;=0,0,(R121-S121)/R121)))</f>
        <v>31961.887755785185</v>
      </c>
      <c r="R122" s="10">
        <f>((R121-Q122+MAX(0,-(Q105-C122-D122)))*(1+B122))*(1-'P-Parametri'!$B$32)</f>
        <v>533384.42485876556</v>
      </c>
      <c r="S122" s="10">
        <f>IF(R121&lt;=0,S121,S121*(1-Q122/R121))+MAX(0,-(Q105-C122-D122))</f>
        <v>283534.46110986877</v>
      </c>
      <c r="T122" s="10">
        <f>MAX(0,(T105-C122-D122))/(1-'P-Parametri'!$B$31*MAX(0,IF(U121&lt;=0,0,(U121-V121)/U121)))</f>
        <v>31961.887755785177</v>
      </c>
      <c r="U122" s="10">
        <f>((U121-T122+MAX(0,-(T105-C122-D122)))*(1+B122))*(1-'P-Parametri'!$B$32)</f>
        <v>533384.42485876556</v>
      </c>
      <c r="V122" s="10">
        <f>IF(U121&lt;=0,V121,V121*(1-T122/U121))+MAX(0,-(T105-C122-D122))</f>
        <v>283534.46110986877</v>
      </c>
    </row>
    <row r="123" spans="1:22">
      <c r="A123" s="9">
        <f t="shared" si="4"/>
        <v>16</v>
      </c>
      <c r="B123" s="12">
        <f>IF($A123='P-Parametri'!$D$47,'P-Parametri'!$B$34,IF($A123='P-Parametri'!$D$48,'P-Parametri'!$C$34,'P-Parametri'!$D$50))</f>
        <v>2.7158250435358244E-2</v>
      </c>
      <c r="C123" s="10">
        <f>IF($A123&lt;='1-Input'!$B$26,0,IF($A123='1-Input'!$B$26+1,('1-Input'!$B$23+0)*'1-Input'!$B$27,'1-Input'!$B$23+0))</f>
        <v>0</v>
      </c>
      <c r="D123" s="10">
        <f t="shared" si="5"/>
        <v>0</v>
      </c>
      <c r="E123" s="10">
        <f>MAX(0,(E105-C123-D123))/(1-'P-Parametri'!$B$31*MAX(0,IF(F122&lt;=0,0,(F122-G122)/F122)))</f>
        <v>29719.549599587011</v>
      </c>
      <c r="F123" s="10">
        <f>((F122-E123+MAX(0,-(E105-C123-D123)))*(1+B123))*(1-'P-Parametri'!$B$32)</f>
        <v>559364.22609780519</v>
      </c>
      <c r="G123" s="10">
        <f>IF(F122&lt;=0,G122,G122*(1-E123/F122))+MAX(0,-(E105-C123-D123))</f>
        <v>290062.98294474051</v>
      </c>
      <c r="H123" s="10">
        <f>MAX(0,(H105-C123-D123))/(1-'P-Parametri'!$B$31*MAX(0,IF(I122&lt;=0,0,(I122-J122)/I122)))</f>
        <v>34672.807866184841</v>
      </c>
      <c r="I123" s="10">
        <f>((I122-H123+MAX(0,-(H105-C123-D123)))*(1+B123))*(1-'P-Parametri'!$B$32)</f>
        <v>464248.91766934498</v>
      </c>
      <c r="J123" s="10">
        <f>IF(I122&lt;=0,J122,J122*(1-H123/I122))+MAX(0,-(H105-C123-D123))</f>
        <v>240740.14676886381</v>
      </c>
      <c r="K123" s="10">
        <f>MAX(0,(K105-C123-D123))/(1-'P-Parametri'!$B$31*MAX(0,IF(L122&lt;=0,0,(L122-M122)/L122)))</f>
        <v>32204.193518519001</v>
      </c>
      <c r="L123" s="10">
        <f>((L122-K123+MAX(0,-(K105-C123-D123)))*(1+B123))*(1-'P-Parametri'!$B$32)</f>
        <v>511652.66736932448</v>
      </c>
      <c r="M123" s="10">
        <f>IF(L122&lt;=0,M122,M122*(1-K123/L122))+MAX(0,-(K105-C123-D123))</f>
        <v>265321.75638781313</v>
      </c>
      <c r="N123" s="10">
        <f>MAX(0,(N105-C123-D123))/(1-'P-Parametri'!$B$31*MAX(0,IF(O122&lt;=0,0,(O122-P122)/O122)))</f>
        <v>32076.165504262768</v>
      </c>
      <c r="O123" s="10">
        <f>((O122-N123+MAX(0,-(N105-C123-D123)))*(1+B123))*(1-'P-Parametri'!$B$32)</f>
        <v>514111.13478774758</v>
      </c>
      <c r="P123" s="10">
        <f>IF(O122&lt;=0,P122,P122*(1-N123/O122))+MAX(0,-(N105-C123-D123))</f>
        <v>266596.61516424036</v>
      </c>
      <c r="Q123" s="10">
        <f>MAX(0,(Q105-C123-D123))/(1-'P-Parametri'!$B$31*MAX(0,IF(R122&lt;=0,0,(R122-S122)/R122)))</f>
        <v>32088.162003706737</v>
      </c>
      <c r="R123" s="10">
        <f>((R122-Q123+MAX(0,-(Q105-C123-D123)))*(1+B123))*(1-'P-Parametri'!$B$32)</f>
        <v>513880.77111937769</v>
      </c>
      <c r="S123" s="10">
        <f>IF(R122&lt;=0,S122,S122*(1-Q123/R122))+MAX(0,-(Q105-C123-D123))</f>
        <v>266477.15816343151</v>
      </c>
      <c r="T123" s="10">
        <f>MAX(0,(T105-C123-D123))/(1-'P-Parametri'!$B$31*MAX(0,IF(U122&lt;=0,0,(U122-V122)/U122)))</f>
        <v>32088.162003706726</v>
      </c>
      <c r="U123" s="10">
        <f>((U122-T123+MAX(0,-(T105-C123-D123)))*(1+B123))*(1-'P-Parametri'!$B$32)</f>
        <v>513880.77111937769</v>
      </c>
      <c r="V123" s="10">
        <f>IF(U122&lt;=0,V122,V122*(1-T123/U122))+MAX(0,-(T105-C123-D123))</f>
        <v>266477.15816343151</v>
      </c>
    </row>
    <row r="124" spans="1:22">
      <c r="A124" s="9">
        <f t="shared" si="4"/>
        <v>17</v>
      </c>
      <c r="B124" s="12">
        <f>IF($A124='P-Parametri'!$D$47,'P-Parametri'!$B$34,IF($A124='P-Parametri'!$D$48,'P-Parametri'!$C$34,'P-Parametri'!$D$50))</f>
        <v>2.7158250435358244E-2</v>
      </c>
      <c r="C124" s="10">
        <f>IF($A124&lt;='1-Input'!$B$26,0,IF($A124='1-Input'!$B$26+1,('1-Input'!$B$23+0)*'1-Input'!$B$27,'1-Input'!$B$23+0))</f>
        <v>0</v>
      </c>
      <c r="D124" s="10">
        <f t="shared" si="5"/>
        <v>0</v>
      </c>
      <c r="E124" s="10">
        <f>MAX(0,(E105-C124-D124))/(1-'P-Parametri'!$B$31*MAX(0,IF(F123&lt;=0,0,(F123-G123)/F123)))</f>
        <v>29834.532618519297</v>
      </c>
      <c r="F124" s="10">
        <f>((F123-E124+MAX(0,-(E105-C124-D124)))*(1+B124))*(1-'P-Parametri'!$B$32)</f>
        <v>542822.97192073928</v>
      </c>
      <c r="G124" s="10">
        <f>IF(F123&lt;=0,G123,G123*(1-E124/F123))+MAX(0,-(E105-C124-D124))</f>
        <v>274592.0373205262</v>
      </c>
      <c r="H124" s="10">
        <f>MAX(0,(H105-C124-D124))/(1-'P-Parametri'!$B$31*MAX(0,IF(I123&lt;=0,0,(I123-J123)/I123)))</f>
        <v>34806.954721605842</v>
      </c>
      <c r="I124" s="10">
        <f>((I123-H124+MAX(0,-(H105-C124-D124)))*(1+B124))*(1-'P-Parametri'!$B$32)</f>
        <v>440222.64561427583</v>
      </c>
      <c r="J124" s="10">
        <f>IF(I123&lt;=0,J123,J123*(1-H124/I123))+MAX(0,-(H105-C124-D124))</f>
        <v>222690.71020728044</v>
      </c>
      <c r="K124" s="10">
        <f>MAX(0,(K105-C124-D124))/(1-'P-Parametri'!$B$31*MAX(0,IF(L123&lt;=0,0,(L123-M123)/L123)))</f>
        <v>32328.789464383881</v>
      </c>
      <c r="L124" s="10">
        <f>((L123-K124+MAX(0,-(K105-C124-D124)))*(1+B124))*(1-'P-Parametri'!$B$32)</f>
        <v>491356.79286908865</v>
      </c>
      <c r="M124" s="10">
        <f>IF(L123&lt;=0,M123,M123*(1-K124/L123))+MAX(0,-(K105-C124-D124))</f>
        <v>248557.39308118998</v>
      </c>
      <c r="N124" s="10">
        <f>MAX(0,(N105-C124-D124))/(1-'P-Parametri'!$B$31*MAX(0,IF(O123&lt;=0,0,(O123-P123)/O123)))</f>
        <v>32200.266118005005</v>
      </c>
      <c r="O124" s="10">
        <f>((O123-N124+MAX(0,-(N105-C124-D124)))*(1+B124))*(1-'P-Parametri'!$B$32)</f>
        <v>494008.72727913933</v>
      </c>
      <c r="P124" s="10">
        <f>IF(O123&lt;=0,P123,P123*(1-N124/O123))+MAX(0,-(N105-C124-D124))</f>
        <v>249898.89871040001</v>
      </c>
      <c r="Q124" s="10">
        <f>MAX(0,(Q105-C124-D124))/(1-'P-Parametri'!$B$31*MAX(0,IF(R123&lt;=0,0,(R123-S123)/R123)))</f>
        <v>32212.309031130917</v>
      </c>
      <c r="R124" s="10">
        <f>((R123-Q124+MAX(0,-(Q105-C124-D124)))*(1+B124))*(1-'P-Parametri'!$B$32)</f>
        <v>493760.23533883633</v>
      </c>
      <c r="S124" s="10">
        <f>IF(R123&lt;=0,S123,S123*(1-Q124/R123))+MAX(0,-(Q105-C124-D124))</f>
        <v>249773.19675658617</v>
      </c>
      <c r="T124" s="10">
        <f>MAX(0,(T105-C124-D124))/(1-'P-Parametri'!$B$31*MAX(0,IF(U123&lt;=0,0,(U123-V123)/U123)))</f>
        <v>32212.30903113091</v>
      </c>
      <c r="U124" s="10">
        <f>((U123-T124+MAX(0,-(T105-C124-D124)))*(1+B124))*(1-'P-Parametri'!$B$32)</f>
        <v>493760.23533883633</v>
      </c>
      <c r="V124" s="10">
        <f>IF(U123&lt;=0,V123,V123*(1-T124/U123))+MAX(0,-(T105-C124-D124))</f>
        <v>249773.19675658617</v>
      </c>
    </row>
    <row r="125" spans="1:22">
      <c r="A125" s="9">
        <f t="shared" si="4"/>
        <v>18</v>
      </c>
      <c r="B125" s="12">
        <f>IF($A125='P-Parametri'!$D$47,'P-Parametri'!$B$34,IF($A125='P-Parametri'!$D$48,'P-Parametri'!$C$34,'P-Parametri'!$D$50))</f>
        <v>2.7158250435358244E-2</v>
      </c>
      <c r="C125" s="10">
        <f>IF($A125&lt;='1-Input'!$B$26,0,IF($A125='1-Input'!$B$26+1,('1-Input'!$B$23+0)*'1-Input'!$B$27,'1-Input'!$B$23+0))</f>
        <v>0</v>
      </c>
      <c r="D125" s="10">
        <f t="shared" si="5"/>
        <v>0</v>
      </c>
      <c r="E125" s="10">
        <f>MAX(0,(E105-C125-D125))/(1-'P-Parametri'!$B$31*MAX(0,IF(F124&lt;=0,0,(F124-G124)/F124)))</f>
        <v>29947.560355505513</v>
      </c>
      <c r="F125" s="10">
        <f>((F124-E125+MAX(0,-(E105-C125-D125)))*(1+B125))*(1-'P-Parametri'!$B$32)</f>
        <v>525750.60201379051</v>
      </c>
      <c r="G125" s="10">
        <f>IF(F124&lt;=0,G124,G124*(1-E125/F124))+MAX(0,-(E105-C125-D125))</f>
        <v>259442.78602465728</v>
      </c>
      <c r="H125" s="10">
        <f>MAX(0,(H105-C125-D125))/(1-'P-Parametri'!$B$31*MAX(0,IF(I124&lt;=0,0,(I124-J124)/I124)))</f>
        <v>34938.820414756425</v>
      </c>
      <c r="I125" s="10">
        <f>((I124-H125+MAX(0,-(H105-C125-D125)))*(1+B125))*(1-'P-Parametri'!$B$32)</f>
        <v>415458.04357204452</v>
      </c>
      <c r="J125" s="10">
        <f>IF(I124&lt;=0,J124,J124*(1-H125/I124))+MAX(0,-(H105-C125-D125))</f>
        <v>205016.58369543336</v>
      </c>
      <c r="K125" s="10">
        <f>MAX(0,(K105-C125-D125))/(1-'P-Parametri'!$B$31*MAX(0,IF(L124&lt;=0,0,(L124-M124)/L124)))</f>
        <v>32451.266660838937</v>
      </c>
      <c r="L125" s="10">
        <f>((L124-K125+MAX(0,-(K105-C125-D125)))*(1+B125))*(1-'P-Parametri'!$B$32)</f>
        <v>470425.86022035289</v>
      </c>
      <c r="M125" s="10">
        <f>IF(L124&lt;=0,M124,M124*(1-K125/L124))+MAX(0,-(K105-C125-D125))</f>
        <v>232141.61871832353</v>
      </c>
      <c r="N125" s="10">
        <f>MAX(0,(N105-C125-D125))/(1-'P-Parametri'!$B$31*MAX(0,IF(O124&lt;=0,0,(O124-P124)/O124)))</f>
        <v>32322.256405441683</v>
      </c>
      <c r="O125" s="10">
        <f>((O124-N125+MAX(0,-(N105-C125-D125)))*(1+B125))*(1-'P-Parametri'!$B$32)</f>
        <v>473276.61753695767</v>
      </c>
      <c r="P125" s="10">
        <f>IF(O124&lt;=0,P124,P124*(1-N125/O124))+MAX(0,-(N105-C125-D125))</f>
        <v>233548.38538234099</v>
      </c>
      <c r="Q125" s="10">
        <f>MAX(0,(Q105-C125-D125))/(1-'P-Parametri'!$B$31*MAX(0,IF(R124&lt;=0,0,(R124-S124)/R124)))</f>
        <v>32334.344942986612</v>
      </c>
      <c r="R125" s="10">
        <f>((R124-Q125+MAX(0,-(Q105-C125-D125)))*(1+B125))*(1-'P-Parametri'!$B$32)</f>
        <v>473009.49546400917</v>
      </c>
      <c r="S125" s="10">
        <f>IF(R124&lt;=0,S124,S124*(1-Q125/R124))+MAX(0,-(Q105-C125-D125))</f>
        <v>233416.56832963781</v>
      </c>
      <c r="T125" s="10">
        <f>MAX(0,(T105-C125-D125))/(1-'P-Parametri'!$B$31*MAX(0,IF(U124&lt;=0,0,(U124-V124)/U124)))</f>
        <v>32334.344942986605</v>
      </c>
      <c r="U125" s="10">
        <f>((U124-T125+MAX(0,-(T105-C125-D125)))*(1+B125))*(1-'P-Parametri'!$B$32)</f>
        <v>473009.49546400917</v>
      </c>
      <c r="V125" s="10">
        <f>IF(U124&lt;=0,V124,V124*(1-T125/U124))+MAX(0,-(T105-C125-D125))</f>
        <v>233416.56832963784</v>
      </c>
    </row>
    <row r="126" spans="1:22">
      <c r="A126" s="9">
        <f t="shared" si="4"/>
        <v>19</v>
      </c>
      <c r="B126" s="12">
        <f>IF($A126='P-Parametri'!$D$47,'P-Parametri'!$B$34,IF($A126='P-Parametri'!$D$48,'P-Parametri'!$C$34,'P-Parametri'!$D$50))</f>
        <v>2.7158250435358244E-2</v>
      </c>
      <c r="C126" s="10">
        <f>IF($A126&lt;='1-Input'!$B$26,0,IF($A126='1-Input'!$B$26+1,('1-Input'!$B$23+0)*'1-Input'!$B$27,'1-Input'!$B$23+0))</f>
        <v>5178.3333333332594</v>
      </c>
      <c r="D126" s="10">
        <f t="shared" si="5"/>
        <v>0</v>
      </c>
      <c r="E126" s="10">
        <f>MAX(0,(E105-C126-D126))/(1-'P-Parametri'!$B$31*MAX(0,IF(F125&lt;=0,0,(F125-G125)/F125)))</f>
        <v>24094.905072157955</v>
      </c>
      <c r="F126" s="10">
        <f>((F125-E126+MAX(0,-(E105-C126-D126)))*(1+B126))*(1-'P-Parametri'!$B$32)</f>
        <v>514249.22841551463</v>
      </c>
      <c r="G126" s="10">
        <f>IF(F125&lt;=0,G125,G125*(1-E126/F125))+MAX(0,-(E105-C126-D126))</f>
        <v>247552.64405054247</v>
      </c>
      <c r="H126" s="10">
        <f>MAX(0,(H105-C126-D126))/(1-'P-Parametri'!$B$31*MAX(0,IF(I125&lt;=0,0,(I125-J125)/I125)))</f>
        <v>29104.679806351534</v>
      </c>
      <c r="I126" s="10">
        <f>((I125-H126+MAX(0,-(H105-C126-D126)))*(1+B126))*(1-'P-Parametri'!$B$32)</f>
        <v>396052.35308503394</v>
      </c>
      <c r="J126" s="10">
        <f>IF(I125&lt;=0,J125,J125*(1-H126/I125))+MAX(0,-(H105-C126-D126))</f>
        <v>190654.26211863873</v>
      </c>
      <c r="K126" s="10">
        <f>MAX(0,(K105-C126-D126))/(1-'P-Parametri'!$B$31*MAX(0,IF(L125&lt;=0,0,(L125-M125)/L125)))</f>
        <v>26607.898673253349</v>
      </c>
      <c r="L126" s="10">
        <f>((L125-K126+MAX(0,-(K105-C126-D126)))*(1+B126))*(1-'P-Parametri'!$B$32)</f>
        <v>454959.53833271685</v>
      </c>
      <c r="M126" s="10">
        <f>IF(L125&lt;=0,M125,M125*(1-K126/L125))+MAX(0,-(K105-C126-D126))</f>
        <v>219011.38674976447</v>
      </c>
      <c r="N126" s="10">
        <f>MAX(0,(N105-C126-D126))/(1-'P-Parametri'!$B$31*MAX(0,IF(O125&lt;=0,0,(O125-P125)/O125)))</f>
        <v>26478.409864762361</v>
      </c>
      <c r="O126" s="10">
        <f>((O125-N126+MAX(0,-(N105-C126-D126)))*(1+B126))*(1-'P-Parametri'!$B$32)</f>
        <v>458014.60035964556</v>
      </c>
      <c r="P126" s="10">
        <f>IF(O125&lt;=0,P125,P125*(1-N126/O125))+MAX(0,-(N105-C126-D126))</f>
        <v>220482.05241286106</v>
      </c>
      <c r="Q126" s="10">
        <f>MAX(0,(Q105-C126-D126))/(1-'P-Parametri'!$B$31*MAX(0,IF(R125&lt;=0,0,(R125-S125)/R125)))</f>
        <v>26490.543243758257</v>
      </c>
      <c r="R126" s="10">
        <f>((R125-Q126+MAX(0,-(Q105-C126-D126)))*(1+B126))*(1-'P-Parametri'!$B$32)</f>
        <v>457728.33449728467</v>
      </c>
      <c r="S126" s="10">
        <f>IF(R125&lt;=0,S125,S125*(1-Q126/R125))+MAX(0,-(Q105-C126-D126))</f>
        <v>220344.24788693668</v>
      </c>
      <c r="T126" s="10">
        <f>MAX(0,(T105-C126-D126))/(1-'P-Parametri'!$B$31*MAX(0,IF(U125&lt;=0,0,(U125-V125)/U125)))</f>
        <v>26490.543243758249</v>
      </c>
      <c r="U126" s="10">
        <f>((U125-T126+MAX(0,-(T105-C126-D126)))*(1+B126))*(1-'P-Parametri'!$B$32)</f>
        <v>457728.33449728467</v>
      </c>
      <c r="V126" s="10">
        <f>IF(U125&lt;=0,V125,V125*(1-T126/U125))+MAX(0,-(T105-C126-D126))</f>
        <v>220344.2478869367</v>
      </c>
    </row>
    <row r="127" spans="1:22">
      <c r="A127" s="9">
        <f t="shared" si="4"/>
        <v>20</v>
      </c>
      <c r="B127" s="12">
        <f>IF($A127='P-Parametri'!$D$47,'P-Parametri'!$B$34,IF($A127='P-Parametri'!$D$48,'P-Parametri'!$C$34,'P-Parametri'!$D$50))</f>
        <v>2.7158250435358244E-2</v>
      </c>
      <c r="C127" s="10">
        <f>IF($A127&lt;='1-Input'!$B$26,0,IF($A127='1-Input'!$B$26+1,('1-Input'!$B$23+0)*'1-Input'!$B$27,'1-Input'!$B$23+0))</f>
        <v>15535</v>
      </c>
      <c r="D127" s="10">
        <f t="shared" si="5"/>
        <v>0</v>
      </c>
      <c r="E127" s="10">
        <f>MAX(0,(E105-C127-D127))/(1-'P-Parametri'!$B$31*MAX(0,IF(F126&lt;=0,0,(F126-G126)/F126)))</f>
        <v>12211.607064369098</v>
      </c>
      <c r="F127" s="10">
        <f>((F126-E127+MAX(0,-(E105-C127-D127)))*(1+B127))*(1-'P-Parametri'!$B$32)</f>
        <v>514640.74063017202</v>
      </c>
      <c r="G127" s="10">
        <f>IF(F126&lt;=0,G126,G126*(1-E127/F126))+MAX(0,-(E105-C127-D127))</f>
        <v>241674.14107990067</v>
      </c>
      <c r="H127" s="10">
        <f>MAX(0,(H105-C127-D127))/(1-'P-Parametri'!$B$31*MAX(0,IF(I126&lt;=0,0,(I126-J126)/I126)))</f>
        <v>17239.575898255098</v>
      </c>
      <c r="I127" s="10">
        <f>((I126-H127+MAX(0,-(H105-C127-D127)))*(1+B127))*(1-'P-Parametri'!$B$32)</f>
        <v>388322.46811881551</v>
      </c>
      <c r="J127" s="10">
        <f>IF(I126&lt;=0,J126,J126*(1-H127/I126))+MAX(0,-(H105-C127-D127))</f>
        <v>182355.36275213398</v>
      </c>
      <c r="K127" s="10">
        <f>MAX(0,(K105-C127-D127))/(1-'P-Parametri'!$B$31*MAX(0,IF(L126&lt;=0,0,(L126-M126)/L126)))</f>
        <v>14733.7271548838</v>
      </c>
      <c r="L127" s="10">
        <f>((L126-K127+MAX(0,-(K105-C127-D127)))*(1+B127))*(1-'P-Parametri'!$B$32)</f>
        <v>451277.21085789759</v>
      </c>
      <c r="M127" s="10">
        <f>IF(L126&lt;=0,M126,M126*(1-K127/L126))+MAX(0,-(K105-C127-D127))</f>
        <v>211918.76917764111</v>
      </c>
      <c r="N127" s="10">
        <f>MAX(0,(N105-C127-D127))/(1-'P-Parametri'!$B$31*MAX(0,IF(O126&lt;=0,0,(O126-P126)/O126)))</f>
        <v>14603.768079281868</v>
      </c>
      <c r="O127" s="10">
        <f>((O126-N127+MAX(0,-(N105-C127-D127)))*(1+B127))*(1-'P-Parametri'!$B$32)</f>
        <v>454542.18851976609</v>
      </c>
      <c r="P127" s="10">
        <f>IF(O126&lt;=0,P126,P126*(1-N127/O126))+MAX(0,-(N105-C127-D127))</f>
        <v>213451.99538727026</v>
      </c>
      <c r="Q127" s="10">
        <f>MAX(0,(Q105-C127-D127))/(1-'P-Parametri'!$B$31*MAX(0,IF(R126&lt;=0,0,(R126-S126)/R126)))</f>
        <v>14615.945523314371</v>
      </c>
      <c r="R127" s="10">
        <f>((R126-Q127+MAX(0,-(Q105-C127-D127)))*(1+B127))*(1-'P-Parametri'!$B$32)</f>
        <v>454236.25311232579</v>
      </c>
      <c r="S127" s="10">
        <f>IF(R126&lt;=0,S126,S126*(1-Q127/R126))+MAX(0,-(Q105-C127-D127))</f>
        <v>213308.3288039981</v>
      </c>
      <c r="T127" s="10">
        <f>MAX(0,(T105-C127-D127))/(1-'P-Parametri'!$B$31*MAX(0,IF(U126&lt;=0,0,(U126-V126)/U126)))</f>
        <v>14615.945523314362</v>
      </c>
      <c r="U127" s="10">
        <f>((U126-T127+MAX(0,-(T105-C127-D127)))*(1+B127))*(1-'P-Parametri'!$B$32)</f>
        <v>454236.25311232579</v>
      </c>
      <c r="V127" s="10">
        <f>IF(U126&lt;=0,V126,V126*(1-T127/U126))+MAX(0,-(T105-C127-D127))</f>
        <v>213308.32880399813</v>
      </c>
    </row>
    <row r="128" spans="1:22">
      <c r="A128" s="9">
        <f t="shared" si="4"/>
        <v>21</v>
      </c>
      <c r="B128" s="12">
        <f>IF($A128='P-Parametri'!$D$47,'P-Parametri'!$B$34,IF($A128='P-Parametri'!$D$48,'P-Parametri'!$C$34,'P-Parametri'!$D$50))</f>
        <v>-0.35</v>
      </c>
      <c r="C128" s="10">
        <f>IF($A128&lt;='1-Input'!$B$26,0,IF($A128='1-Input'!$B$26+1,('1-Input'!$B$23+0)*'1-Input'!$B$27,'1-Input'!$B$23+0))</f>
        <v>15535</v>
      </c>
      <c r="D128" s="10">
        <f t="shared" si="5"/>
        <v>0</v>
      </c>
      <c r="E128" s="10">
        <f>MAX(0,(E105-C128-D128))/(1-'P-Parametri'!$B$31*MAX(0,IF(F127&lt;=0,0,(F127-G127)/F127)))</f>
        <v>12255.023946842955</v>
      </c>
      <c r="F128" s="10">
        <f>((F127-E128+MAX(0,-(E105-C128-D128)))*(1+B128))*(1-'P-Parametri'!$B$32)</f>
        <v>325897.61441247555</v>
      </c>
      <c r="G128" s="10">
        <f>IF(F127&lt;=0,G127,G127*(1-E128/F127))+MAX(0,-(E105-C128-D128))</f>
        <v>235919.20923629985</v>
      </c>
      <c r="H128" s="10">
        <f>MAX(0,(H105-C128-D128))/(1-'P-Parametri'!$B$31*MAX(0,IF(I127&lt;=0,0,(I127-J127)/I127)))</f>
        <v>17300.869111894241</v>
      </c>
      <c r="I128" s="10">
        <f>((I127-H128+MAX(0,-(H105-C128-D128)))*(1+B128))*(1-'P-Parametri'!$B$32)</f>
        <v>240681.71127578986</v>
      </c>
      <c r="J128" s="10">
        <f>IF(I127&lt;=0,J127,J127*(1-H128/I127))+MAX(0,-(H105-C128-D128))</f>
        <v>174230.91330137145</v>
      </c>
      <c r="K128" s="10">
        <f>MAX(0,(K105-C128-D128))/(1-'P-Parametri'!$B$31*MAX(0,IF(L127&lt;=0,0,(L127-M127)/L127)))</f>
        <v>14786.111128337381</v>
      </c>
      <c r="L128" s="10">
        <f>((L127-K128+MAX(0,-(K105-C128-D128)))*(1+B128))*(1-'P-Parametri'!$B$32)</f>
        <v>283151.77639456571</v>
      </c>
      <c r="M128" s="10">
        <f>IF(L127&lt;=0,M127,M127*(1-K128/L127))+MAX(0,-(K105-C128-D128))</f>
        <v>204975.24445303949</v>
      </c>
      <c r="N128" s="10">
        <f>MAX(0,(N105-C128-D128))/(1-'P-Parametri'!$B$31*MAX(0,IF(O127&lt;=0,0,(O127-P127)/O127)))</f>
        <v>14655.689999061262</v>
      </c>
      <c r="O128" s="10">
        <f>((O127-N128+MAX(0,-(N105-C128-D128)))*(1+B128))*(1-'P-Parametri'!$B$32)</f>
        <v>285354.3715903812</v>
      </c>
      <c r="P128" s="10">
        <f>IF(O127&lt;=0,P127,P127*(1-N128/O127))+MAX(0,-(N105-C128-D128))</f>
        <v>206569.71613335927</v>
      </c>
      <c r="Q128" s="10">
        <f>MAX(0,(Q105-C128-D128))/(1-'P-Parametri'!$B$31*MAX(0,IF(R127&lt;=0,0,(R127-S127)/R127)))</f>
        <v>14667.910738513738</v>
      </c>
      <c r="R128" s="10">
        <f>((R127-Q128+MAX(0,-(Q105-C128-D128)))*(1+B128))*(1-'P-Parametri'!$B$32)</f>
        <v>285147.98369789188</v>
      </c>
      <c r="S128" s="10">
        <f>IF(R127&lt;=0,S127,S127*(1-Q128/R127))+MAX(0,-(Q105-C128-D128))</f>
        <v>206420.31071816539</v>
      </c>
      <c r="T128" s="10">
        <f>MAX(0,(T105-C128-D128))/(1-'P-Parametri'!$B$31*MAX(0,IF(U127&lt;=0,0,(U127-V127)/U127)))</f>
        <v>14667.910738513729</v>
      </c>
      <c r="U128" s="10">
        <f>((U127-T128+MAX(0,-(T105-C128-D128)))*(1+B128))*(1-'P-Parametri'!$B$32)</f>
        <v>285147.98369789188</v>
      </c>
      <c r="V128" s="10">
        <f>IF(U127&lt;=0,V127,V127*(1-T128/U127))+MAX(0,-(T105-C128-D128))</f>
        <v>206420.31071816542</v>
      </c>
    </row>
    <row r="129" spans="1:22">
      <c r="A129" s="9">
        <f t="shared" si="4"/>
        <v>22</v>
      </c>
      <c r="B129" s="12">
        <f>IF($A129='P-Parametri'!$D$47,'P-Parametri'!$B$34,IF($A129='P-Parametri'!$D$48,'P-Parametri'!$C$34,'P-Parametri'!$D$50))</f>
        <v>-0.2</v>
      </c>
      <c r="C129" s="10">
        <f>IF($A129&lt;='1-Input'!$B$26,0,IF($A129='1-Input'!$B$26+1,('1-Input'!$B$23+0)*'1-Input'!$B$27,'1-Input'!$B$23+0))</f>
        <v>15535</v>
      </c>
      <c r="D129" s="10">
        <f t="shared" si="5"/>
        <v>0</v>
      </c>
      <c r="E129" s="10">
        <f>MAX(0,(E105-C129-D129))/(1-'P-Parametri'!$B$31*MAX(0,IF(F128&lt;=0,0,(F128-G128)/F128)))</f>
        <v>11382.054687121916</v>
      </c>
      <c r="F129" s="10">
        <f>((F128-E129+MAX(0,-(E105-C129-D129)))*(1+B129))*(1-'P-Parametri'!$B$32)</f>
        <v>251109.22288472235</v>
      </c>
      <c r="G129" s="10">
        <f>IF(F128&lt;=0,G128,G128*(1-E129/F128))+MAX(0,-(E105-C129-D129))</f>
        <v>227679.67257656992</v>
      </c>
      <c r="H129" s="10">
        <f>MAX(0,(H105-C129-D129))/(1-'P-Parametri'!$B$31*MAX(0,IF(I128&lt;=0,0,(I128-J128)/I128)))</f>
        <v>16068.466224176371</v>
      </c>
      <c r="I129" s="10">
        <f>((I128-H129+MAX(0,-(H105-C129-D129)))*(1+B129))*(1-'P-Parametri'!$B$32)</f>
        <v>179331.21484920822</v>
      </c>
      <c r="J129" s="10">
        <f>IF(I128&lt;=0,J128,J128*(1-H129/I128))+MAX(0,-(H105-C129-D129))</f>
        <v>162598.85563171958</v>
      </c>
      <c r="K129" s="10">
        <f>MAX(0,(K105-C129-D129))/(1-'P-Parametri'!$B$31*MAX(0,IF(L128&lt;=0,0,(L128-M128)/L128)))</f>
        <v>13732.843460983458</v>
      </c>
      <c r="L129" s="10">
        <f>((L128-K129+MAX(0,-(K105-C129-D129)))*(1+B129))*(1-'P-Parametri'!$B$32)</f>
        <v>215104.07605417207</v>
      </c>
      <c r="M129" s="10">
        <f>IF(L128&lt;=0,M128,M128*(1-K129/L128))+MAX(0,-(K105-C129-D129))</f>
        <v>195033.957905969</v>
      </c>
      <c r="N129" s="10">
        <f>MAX(0,(N105-C129-D129))/(1-'P-Parametri'!$B$31*MAX(0,IF(O128&lt;=0,0,(O128-P128)/O128)))</f>
        <v>13611.712695983249</v>
      </c>
      <c r="O129" s="10">
        <f>((O128-N129+MAX(0,-(N105-C129-D129)))*(1+B129))*(1-'P-Parametri'!$B$32)</f>
        <v>216959.33886128734</v>
      </c>
      <c r="P129" s="10">
        <f>IF(O128&lt;=0,P128,P128*(1-N129/O128))+MAX(0,-(N105-C129-D129))</f>
        <v>196716.11686299546</v>
      </c>
      <c r="Q129" s="10">
        <f>MAX(0,(Q105-C129-D129))/(1-'P-Parametri'!$B$31*MAX(0,IF(R128&lt;=0,0,(R128-S128)/R128)))</f>
        <v>13623.062908383359</v>
      </c>
      <c r="R129" s="10">
        <f>((R128-Q129+MAX(0,-(Q105-C129-D129)))*(1+B129))*(1-'P-Parametri'!$B$32)</f>
        <v>216785.49675834359</v>
      </c>
      <c r="S129" s="10">
        <f>IF(R128&lt;=0,S128,S128*(1-Q129/R128))+MAX(0,-(Q105-C129-D129))</f>
        <v>196558.49496196161</v>
      </c>
      <c r="T129" s="10">
        <f>MAX(0,(T105-C129-D129))/(1-'P-Parametri'!$B$31*MAX(0,IF(U128&lt;=0,0,(U128-V128)/U128)))</f>
        <v>13623.062908383352</v>
      </c>
      <c r="U129" s="10">
        <f>((U128-T129+MAX(0,-(T105-C129-D129)))*(1+B129))*(1-'P-Parametri'!$B$32)</f>
        <v>216785.49675834359</v>
      </c>
      <c r="V129" s="10">
        <f>IF(U128&lt;=0,V128,V128*(1-T129/U128))+MAX(0,-(T105-C129-D129))</f>
        <v>196558.49496196164</v>
      </c>
    </row>
    <row r="130" spans="1:22">
      <c r="A130" s="9">
        <f t="shared" si="4"/>
        <v>23</v>
      </c>
      <c r="B130" s="12">
        <f>IF($A130='P-Parametri'!$D$47,'P-Parametri'!$B$34,IF($A130='P-Parametri'!$D$48,'P-Parametri'!$C$34,'P-Parametri'!$D$50))</f>
        <v>2.7158250435358244E-2</v>
      </c>
      <c r="C130" s="10">
        <f>IF($A130&lt;='1-Input'!$B$26,0,IF($A130='1-Input'!$B$26+1,('1-Input'!$B$23+0)*'1-Input'!$B$27,'1-Input'!$B$23+0))</f>
        <v>15535</v>
      </c>
      <c r="D130" s="10">
        <f t="shared" si="5"/>
        <v>0</v>
      </c>
      <c r="E130" s="10">
        <f>MAX(0,(E105-C130-D130))/(1-'P-Parametri'!$B$31*MAX(0,IF(F129&lt;=0,0,(F129-G129)/F129)))</f>
        <v>10827.669488040687</v>
      </c>
      <c r="F130" s="10">
        <f>((F129-E130+MAX(0,-(E105-C130-D130)))*(1+B130))*(1-'P-Parametri'!$B$32)</f>
        <v>246313.565638828</v>
      </c>
      <c r="G130" s="10">
        <f>IF(F129&lt;=0,G129,G129*(1-E130/F129))+MAX(0,-(E105-C130-D130))</f>
        <v>217862.27035022419</v>
      </c>
      <c r="H130" s="10">
        <f>MAX(0,(H105-C130-D130))/(1-'P-Parametri'!$B$31*MAX(0,IF(I129&lt;=0,0,(I129-J129)/I129)))</f>
        <v>15285.820200106658</v>
      </c>
      <c r="I130" s="10">
        <f>((I129-H130+MAX(0,-(H105-C130-D130)))*(1+B130))*(1-'P-Parametri'!$B$32)</f>
        <v>168163.57939862955</v>
      </c>
      <c r="J130" s="10">
        <f>IF(I129&lt;=0,J129,J129*(1-H130/I129))+MAX(0,-(H105-C130-D130))</f>
        <v>148739.26697048469</v>
      </c>
      <c r="K130" s="10">
        <f>MAX(0,(K105-C130-D130))/(1-'P-Parametri'!$B$31*MAX(0,IF(L129&lt;=0,0,(L129-M129)/L129)))</f>
        <v>13063.958504325976</v>
      </c>
      <c r="L130" s="10">
        <f>((L129-K130+MAX(0,-(K105-C130-D130)))*(1+B130))*(1-'P-Parametri'!$B$32)</f>
        <v>207112.1193129335</v>
      </c>
      <c r="M130" s="10">
        <f>IF(L129&lt;=0,M129,M129*(1-K130/L129))+MAX(0,-(K105-C130-D130))</f>
        <v>183188.92186687337</v>
      </c>
      <c r="N130" s="10">
        <f>MAX(0,(N105-C130-D130))/(1-'P-Parametri'!$B$31*MAX(0,IF(O129&lt;=0,0,(O129-P129)/O129)))</f>
        <v>12948.727649765089</v>
      </c>
      <c r="O130" s="10">
        <f>((O129-N130+MAX(0,-(N105-C130-D130)))*(1+B130))*(1-'P-Parametri'!$B$32)</f>
        <v>209132.08011731072</v>
      </c>
      <c r="P130" s="10">
        <f>IF(O129&lt;=0,P129,P129*(1-N130/O129))+MAX(0,-(N105-C130-D130))</f>
        <v>184975.56015339537</v>
      </c>
      <c r="Q130" s="10">
        <f>MAX(0,(Q105-C130-D130))/(1-'P-Parametri'!$B$31*MAX(0,IF(R129&lt;=0,0,(R129-S129)/R129)))</f>
        <v>12959.525027906886</v>
      </c>
      <c r="R130" s="10">
        <f>((R129-Q130+MAX(0,-(Q105-C130-D130)))*(1+B130))*(1-'P-Parametri'!$B$32)</f>
        <v>208942.80545889033</v>
      </c>
      <c r="S130" s="10">
        <f>IF(R129&lt;=0,S129,S129*(1-Q130/R129))+MAX(0,-(Q105-C130-D130))</f>
        <v>184808.14831517093</v>
      </c>
      <c r="T130" s="10">
        <f>MAX(0,(T105-C130-D130))/(1-'P-Parametri'!$B$31*MAX(0,IF(U129&lt;=0,0,(U129-V129)/U129)))</f>
        <v>12959.525027906877</v>
      </c>
      <c r="U130" s="10">
        <f>((U129-T130+MAX(0,-(T105-C130-D130)))*(1+B130))*(1-'P-Parametri'!$B$32)</f>
        <v>208942.80545889033</v>
      </c>
      <c r="V130" s="10">
        <f>IF(U129&lt;=0,V129,V129*(1-T130/U129))+MAX(0,-(T105-C130-D130))</f>
        <v>184808.14831517098</v>
      </c>
    </row>
    <row r="131" spans="1:22">
      <c r="A131" s="9">
        <f t="shared" si="4"/>
        <v>24</v>
      </c>
      <c r="B131" s="12">
        <f>IF($A131='P-Parametri'!$D$47,'P-Parametri'!$B$34,IF($A131='P-Parametri'!$D$48,'P-Parametri'!$C$34,'P-Parametri'!$D$50))</f>
        <v>2.7158250435358244E-2</v>
      </c>
      <c r="C131" s="10">
        <f>IF($A131&lt;='1-Input'!$B$26,0,IF($A131='1-Input'!$B$26+1,('1-Input'!$B$23+0)*'1-Input'!$B$27,'1-Input'!$B$23+0))</f>
        <v>15535</v>
      </c>
      <c r="D131" s="10">
        <f t="shared" si="5"/>
        <v>0</v>
      </c>
      <c r="E131" s="10">
        <f>MAX(0,(E105-C131-D131))/(1-'P-Parametri'!$B$31*MAX(0,IF(F130&lt;=0,0,(F130-G130)/F130)))</f>
        <v>10892.114082621913</v>
      </c>
      <c r="F131" s="10">
        <f>((F130-E131+MAX(0,-(E105-C131-D131)))*(1+B131))*(1-'P-Parametri'!$B$32)</f>
        <v>241331.45612283426</v>
      </c>
      <c r="G131" s="10">
        <f>IF(F130&lt;=0,G130,G130*(1-E131/F130))+MAX(0,-(E105-C131-D131))</f>
        <v>208228.28735460964</v>
      </c>
      <c r="H131" s="10">
        <f>MAX(0,(H105-C131-D131))/(1-'P-Parametri'!$B$31*MAX(0,IF(I130&lt;=0,0,(I130-J130)/I130)))</f>
        <v>15376.799010156725</v>
      </c>
      <c r="I131" s="10">
        <f>((I130-H131+MAX(0,-(H105-C131-D131)))*(1+B131))*(1-'P-Parametri'!$B$32)</f>
        <v>156622.32962940811</v>
      </c>
      <c r="J131" s="10">
        <f>IF(I130&lt;=0,J130,J130*(1-H131/I130))+MAX(0,-(H105-C131-D131))</f>
        <v>135138.6179993923</v>
      </c>
      <c r="K131" s="10">
        <f>MAX(0,(K105-C131-D131))/(1-'P-Parametri'!$B$31*MAX(0,IF(L130&lt;=0,0,(L130-M130)/L130)))</f>
        <v>13141.713141218717</v>
      </c>
      <c r="L131" s="10">
        <f>((L130-K131+MAX(0,-(K105-C131-D131)))*(1+B131))*(1-'P-Parametri'!$B$32)</f>
        <v>198839.82643349521</v>
      </c>
      <c r="M131" s="10">
        <f>IF(L130&lt;=0,M130,M130*(1-K131/L130))+MAX(0,-(K105-C131-D131))</f>
        <v>171565.1874866263</v>
      </c>
      <c r="N131" s="10">
        <f>MAX(0,(N105-C131-D131))/(1-'P-Parametri'!$B$31*MAX(0,IF(O130&lt;=0,0,(O130-P130)/O130)))</f>
        <v>13025.796450641721</v>
      </c>
      <c r="O131" s="10">
        <f>((O130-N131+MAX(0,-(N105-C131-D131)))*(1+B131))*(1-'P-Parametri'!$B$32)</f>
        <v>201029.3228559749</v>
      </c>
      <c r="P131" s="10">
        <f>IF(O130&lt;=0,P130,P130*(1-N131/O130))+MAX(0,-(N105-C131-D131))</f>
        <v>173454.35310782876</v>
      </c>
      <c r="Q131" s="10">
        <f>MAX(0,(Q105-C131-D131))/(1-'P-Parametri'!$B$31*MAX(0,IF(R130&lt;=0,0,(R130-S130)/R130)))</f>
        <v>13036.658093088747</v>
      </c>
      <c r="R131" s="10">
        <f>((R130-Q131+MAX(0,-(Q105-C131-D131)))*(1+B131))*(1-'P-Parametri'!$B$32)</f>
        <v>200824.16234663266</v>
      </c>
      <c r="S131" s="10">
        <f>IF(R130&lt;=0,S130,S130*(1-Q131/R130))+MAX(0,-(Q105-C131-D131))</f>
        <v>173277.33423851326</v>
      </c>
      <c r="T131" s="10">
        <f>MAX(0,(T105-C131-D131))/(1-'P-Parametri'!$B$31*MAX(0,IF(U130&lt;=0,0,(U130-V130)/U130)))</f>
        <v>13036.658093088739</v>
      </c>
      <c r="U131" s="10">
        <f>((U130-T131+MAX(0,-(T105-C131-D131)))*(1+B131))*(1-'P-Parametri'!$B$32)</f>
        <v>200824.16234663266</v>
      </c>
      <c r="V131" s="10">
        <f>IF(U130&lt;=0,V130,V130*(1-T131/U130))+MAX(0,-(T105-C131-D131))</f>
        <v>173277.33423851331</v>
      </c>
    </row>
    <row r="132" spans="1:22">
      <c r="A132" s="9">
        <f t="shared" si="4"/>
        <v>25</v>
      </c>
      <c r="B132" s="12">
        <f>IF($A132='P-Parametri'!$D$47,'P-Parametri'!$B$34,IF($A132='P-Parametri'!$D$48,'P-Parametri'!$C$34,'P-Parametri'!$D$50))</f>
        <v>2.7158250435358244E-2</v>
      </c>
      <c r="C132" s="10">
        <f>IF($A132&lt;='1-Input'!$B$26,0,IF($A132='1-Input'!$B$26+1,('1-Input'!$B$23+0)*'1-Input'!$B$27,'1-Input'!$B$23+0))</f>
        <v>15535</v>
      </c>
      <c r="D132" s="10">
        <f t="shared" si="5"/>
        <v>0</v>
      </c>
      <c r="E132" s="10">
        <f>MAX(0,(E105-C132-D132))/(1-'P-Parametri'!$B$31*MAX(0,IF(F131&lt;=0,0,(F131-G131)/F131)))</f>
        <v>10955.723978862938</v>
      </c>
      <c r="F132" s="10">
        <f>((F131-E132+MAX(0,-(E105-C132-D132)))*(1+B132))*(1-'P-Parametri'!$B$32)</f>
        <v>236159.06930382276</v>
      </c>
      <c r="G132" s="10">
        <f>IF(F131&lt;=0,G131,G131*(1-E132/F131))+MAX(0,-(E105-C132-D132))</f>
        <v>198775.34790983491</v>
      </c>
      <c r="H132" s="10">
        <f>MAX(0,(H105-C132-D132))/(1-'P-Parametri'!$B$31*MAX(0,IF(I131&lt;=0,0,(I131-J131)/I131)))</f>
        <v>15466.599445787098</v>
      </c>
      <c r="I132" s="10">
        <f>((I131-H132+MAX(0,-(H105-C132-D132)))*(1+B132))*(1-'P-Parametri'!$B$32)</f>
        <v>144699.29430862496</v>
      </c>
      <c r="J132" s="10">
        <f>IF(I131&lt;=0,J131,J131*(1-H132/I131))+MAX(0,-(H105-C132-D132))</f>
        <v>121793.55488355558</v>
      </c>
      <c r="K132" s="10">
        <f>MAX(0,(K105-C132-D132))/(1-'P-Parametri'!$B$31*MAX(0,IF(L131&lt;=0,0,(L131-M131)/L131)))</f>
        <v>13218.460685634907</v>
      </c>
      <c r="L132" s="10">
        <f>((L131-K132+MAX(0,-(K105-C132-D132)))*(1+B132))*(1-'P-Parametri'!$B$32)</f>
        <v>190281.19225042395</v>
      </c>
      <c r="M132" s="10">
        <f>IF(L131&lt;=0,M131,M131*(1-K132/L131))+MAX(0,-(K105-C132-D132))</f>
        <v>160159.88842510222</v>
      </c>
      <c r="N132" s="10">
        <f>MAX(0,(N105-C132-D132))/(1-'P-Parametri'!$B$31*MAX(0,IF(O131&lt;=0,0,(O131-P131)/O131)))</f>
        <v>13101.86704211707</v>
      </c>
      <c r="O132" s="10">
        <f>((O131-N132+MAX(0,-(N105-C132-D132)))*(1+B132))*(1-'P-Parametri'!$B$32)</f>
        <v>192645.17424908522</v>
      </c>
      <c r="P132" s="10">
        <f>IF(O131&lt;=0,P131,P131*(1-N132/O131))+MAX(0,-(N105-C132-D132))</f>
        <v>162149.6546687689</v>
      </c>
      <c r="Q132" s="10">
        <f>MAX(0,(Q105-C132-D132))/(1-'P-Parametri'!$B$31*MAX(0,IF(R131&lt;=0,0,(R131-S131)/R131)))</f>
        <v>13112.792116506125</v>
      </c>
      <c r="R132" s="10">
        <f>((R131-Q132+MAX(0,-(Q105-C132-D132)))*(1+B132))*(1-'P-Parametri'!$B$32)</f>
        <v>192423.66406713577</v>
      </c>
      <c r="S132" s="10">
        <f>IF(R131&lt;=0,S131,S131*(1-Q132/R131))+MAX(0,-(Q105-C132-D132))</f>
        <v>161963.20930542811</v>
      </c>
      <c r="T132" s="10">
        <f>MAX(0,(T105-C132-D132))/(1-'P-Parametri'!$B$31*MAX(0,IF(U131&lt;=0,0,(U131-V131)/U131)))</f>
        <v>13112.792116506118</v>
      </c>
      <c r="U132" s="10">
        <f>((U131-T132+MAX(0,-(T105-C132-D132)))*(1+B132))*(1-'P-Parametri'!$B$32)</f>
        <v>192423.66406713577</v>
      </c>
      <c r="V132" s="10">
        <f>IF(U131&lt;=0,V131,V131*(1-T132/U131))+MAX(0,-(T105-C132-D132))</f>
        <v>161963.20930542817</v>
      </c>
    </row>
    <row r="133" spans="1:22">
      <c r="A133" s="9">
        <f t="shared" si="4"/>
        <v>26</v>
      </c>
      <c r="B133" s="12">
        <f>IF($A133='P-Parametri'!$D$47,'P-Parametri'!$B$34,IF($A133='P-Parametri'!$D$48,'P-Parametri'!$C$34,'P-Parametri'!$D$50))</f>
        <v>2.7158250435358244E-2</v>
      </c>
      <c r="C133" s="10">
        <f>IF($A133&lt;='1-Input'!$B$26,0,IF($A133='1-Input'!$B$26+1,('1-Input'!$B$23+0)*'1-Input'!$B$27,'1-Input'!$B$23+0))</f>
        <v>15535</v>
      </c>
      <c r="D133" s="10">
        <f t="shared" si="5"/>
        <v>0</v>
      </c>
      <c r="E133" s="10">
        <f>MAX(0,(E105-C133-D133))/(1-'P-Parametri'!$B$31*MAX(0,IF(F132&lt;=0,0,(F132-G132)/F132)))</f>
        <v>11018.496117977018</v>
      </c>
      <c r="F133" s="10">
        <f>((F132-E133+MAX(0,-(E105-C133-D133)))*(1+B133))*(1-'P-Parametri'!$B$32)</f>
        <v>230792.48726107588</v>
      </c>
      <c r="G133" s="10">
        <f>IF(F132&lt;=0,G132,G132*(1-E133/F132))+MAX(0,-(E105-C133-D133))</f>
        <v>189501.06763023103</v>
      </c>
      <c r="H133" s="10">
        <f>MAX(0,(H105-C133-D133))/(1-'P-Parametri'!$B$31*MAX(0,IF(I132&lt;=0,0,(I132-J132)/I132)))</f>
        <v>15555.217188795759</v>
      </c>
      <c r="I133" s="10">
        <f>((I132-H133+MAX(0,-(H105-C133-D133)))*(1+B133))*(1-'P-Parametri'!$B$32)</f>
        <v>132386.10149987575</v>
      </c>
      <c r="J133" s="10">
        <f>IF(I132&lt;=0,J132,J132*(1-H133/I132))+MAX(0,-(H105-C133-D133))</f>
        <v>108700.71149782043</v>
      </c>
      <c r="K133" s="10">
        <f>MAX(0,(K105-C133-D133))/(1-'P-Parametri'!$B$31*MAX(0,IF(L132&lt;=0,0,(L132-M132)/L132)))</f>
        <v>13294.197447042327</v>
      </c>
      <c r="L133" s="10">
        <f>((L132-K133+MAX(0,-(K105-C133-D133)))*(1+B133))*(1-'P-Parametri'!$B$32)</f>
        <v>181430.0646281892</v>
      </c>
      <c r="M133" s="10">
        <f>IF(L132&lt;=0,M132,M132*(1-K133/L132))+MAX(0,-(K105-C133-D133))</f>
        <v>148970.14783835312</v>
      </c>
      <c r="N133" s="10">
        <f>MAX(0,(N105-C133-D133))/(1-'P-Parametri'!$B$31*MAX(0,IF(O132&lt;=0,0,(O132-P132)/O132)))</f>
        <v>13176.935766211316</v>
      </c>
      <c r="O133" s="10">
        <f>((O132-N133+MAX(0,-(N105-C133-D133)))*(1+B133))*(1-'P-Parametri'!$B$32)</f>
        <v>183973.59728508681</v>
      </c>
      <c r="P133" s="10">
        <f>IF(O132&lt;=0,P132,P132*(1-N133/O132))+MAX(0,-(N105-C133-D133))</f>
        <v>151058.61336751573</v>
      </c>
      <c r="Q133" s="10">
        <f>MAX(0,(Q105-C133-D133))/(1-'P-Parametri'!$B$31*MAX(0,IF(R132&lt;=0,0,(R132-S132)/R132)))</f>
        <v>13187.923437128971</v>
      </c>
      <c r="R133" s="10">
        <f>((R132-Q133+MAX(0,-(Q105-C133-D133)))*(1+B133))*(1-'P-Parametri'!$B$32)</f>
        <v>183735.26282148145</v>
      </c>
      <c r="S133" s="10">
        <f>IF(R132&lt;=0,S132,S132*(1-Q133/R132))+MAX(0,-(Q105-C133-D133))</f>
        <v>150862.91966950029</v>
      </c>
      <c r="T133" s="10">
        <f>MAX(0,(T105-C133-D133))/(1-'P-Parametri'!$B$31*MAX(0,IF(U132&lt;=0,0,(U132-V132)/U132)))</f>
        <v>13187.923437128962</v>
      </c>
      <c r="U133" s="10">
        <f>((U132-T133+MAX(0,-(T105-C133-D133)))*(1+B133))*(1-'P-Parametri'!$B$32)</f>
        <v>183735.26282148148</v>
      </c>
      <c r="V133" s="10">
        <f>IF(U132&lt;=0,V132,V132*(1-T133/U132))+MAX(0,-(T105-C133-D133))</f>
        <v>150862.91966950038</v>
      </c>
    </row>
    <row r="134" spans="1:22">
      <c r="A134" s="9">
        <f t="shared" si="4"/>
        <v>27</v>
      </c>
      <c r="B134" s="12">
        <f>IF($A134='P-Parametri'!$D$47,'P-Parametri'!$B$34,IF($A134='P-Parametri'!$D$48,'P-Parametri'!$C$34,'P-Parametri'!$D$50))</f>
        <v>2.7158250435358244E-2</v>
      </c>
      <c r="C134" s="10">
        <f>IF($A134&lt;='1-Input'!$B$26,0,IF($A134='1-Input'!$B$26+1,('1-Input'!$B$23+0)*'1-Input'!$B$27,'1-Input'!$B$23+0))</f>
        <v>15535</v>
      </c>
      <c r="D134" s="10">
        <f t="shared" si="5"/>
        <v>0</v>
      </c>
      <c r="E134" s="10">
        <f>MAX(0,(E105-C134-D134))/(1-'P-Parametri'!$B$31*MAX(0,IF(F133&lt;=0,0,(F133-G133)/F133)))</f>
        <v>11080.428029345674</v>
      </c>
      <c r="F134" s="10">
        <f>((F133-E134+MAX(0,-(E105-C134-D134)))*(1+B134))*(1-'P-Parametri'!$B$32)</f>
        <v>225227.69625129379</v>
      </c>
      <c r="G134" s="10">
        <f>IF(F133&lt;=0,G133,G133*(1-E134/F133))+MAX(0,-(E105-C134-D134))</f>
        <v>180403.0550983687</v>
      </c>
      <c r="H134" s="10">
        <f>MAX(0,(H105-C134-D134))/(1-'P-Parametri'!$B$31*MAX(0,IF(I133&lt;=0,0,(I133-J133)/I133)))</f>
        <v>15642.648751319515</v>
      </c>
      <c r="I134" s="10">
        <f>((I133-H134+MAX(0,-(H105-C134-D134)))*(1+B134))*(1-'P-Parametri'!$B$32)</f>
        <v>119674.17267363996</v>
      </c>
      <c r="J134" s="10">
        <f>IF(I133&lt;=0,J133,J133*(1-H134/I133))+MAX(0,-(H105-C134-D134))</f>
        <v>95856.711790037516</v>
      </c>
      <c r="K134" s="10">
        <f>MAX(0,(K105-C134-D134))/(1-'P-Parametri'!$B$31*MAX(0,IF(L133&lt;=0,0,(L133-M133)/L133)))</f>
        <v>13368.920444554149</v>
      </c>
      <c r="L134" s="10">
        <f>((L133-K134+MAX(0,-(K105-C134-D134)))*(1+B134))*(1-'P-Parametri'!$B$32)</f>
        <v>172280.14004417541</v>
      </c>
      <c r="M134" s="10">
        <f>IF(L133&lt;=0,M133,M133*(1-K134/L133))+MAX(0,-(K105-C134-D134))</f>
        <v>137993.08039836845</v>
      </c>
      <c r="N134" s="10">
        <f>MAX(0,(N105-C134-D134))/(1-'P-Parametri'!$B$31*MAX(0,IF(O133&lt;=0,0,(O133-P133)/O133)))</f>
        <v>13250.999668330591</v>
      </c>
      <c r="O134" s="10">
        <f>((O133-N134+MAX(0,-(N105-C134-D134)))*(1+B134))*(1-'P-Parametri'!$B$32)</f>
        <v>175008.40642845136</v>
      </c>
      <c r="P134" s="10">
        <f>IF(O133&lt;=0,P133,P133*(1-N134/O133))+MAX(0,-(N105-C134-D134))</f>
        <v>140178.3693261405</v>
      </c>
      <c r="Q134" s="10">
        <f>MAX(0,(Q105-C134-D134))/(1-'P-Parametri'!$B$31*MAX(0,IF(R133&lt;=0,0,(R133-S133)/R133)))</f>
        <v>13262.049097899711</v>
      </c>
      <c r="R134" s="10">
        <f>((R133-Q134+MAX(0,-(Q105-C134-D134)))*(1+B134))*(1-'P-Parametri'!$B$32)</f>
        <v>174752.76201849832</v>
      </c>
      <c r="S134" s="10">
        <f>IF(R133&lt;=0,S133,S133*(1-Q134/R133))+MAX(0,-(Q105-C134-D134))</f>
        <v>139973.60306807383</v>
      </c>
      <c r="T134" s="10">
        <f>MAX(0,(T105-C134-D134))/(1-'P-Parametri'!$B$31*MAX(0,IF(U133&lt;=0,0,(U133-V133)/U133)))</f>
        <v>13262.049097899702</v>
      </c>
      <c r="U134" s="10">
        <f>((U133-T134+MAX(0,-(T105-C134-D134)))*(1+B134))*(1-'P-Parametri'!$B$32)</f>
        <v>174752.76201849835</v>
      </c>
      <c r="V134" s="10">
        <f>IF(U133&lt;=0,V133,V133*(1-T134/U133))+MAX(0,-(T105-C134-D134))</f>
        <v>139973.60306807392</v>
      </c>
    </row>
    <row r="135" spans="1:22">
      <c r="A135" s="9">
        <f t="shared" si="4"/>
        <v>28</v>
      </c>
      <c r="B135" s="12">
        <f>IF($A135='P-Parametri'!$D$47,'P-Parametri'!$B$34,IF($A135='P-Parametri'!$D$48,'P-Parametri'!$C$34,'P-Parametri'!$D$50))</f>
        <v>2.7158250435358244E-2</v>
      </c>
      <c r="C135" s="10">
        <f>IF($A135&lt;='1-Input'!$B$26,0,IF($A135='1-Input'!$B$26+1,('1-Input'!$B$23+0)*'1-Input'!$B$27,'1-Input'!$B$23+0))</f>
        <v>15535</v>
      </c>
      <c r="D135" s="10">
        <f t="shared" si="5"/>
        <v>0</v>
      </c>
      <c r="E135" s="10">
        <f>MAX(0,(E105-C135-D135))/(1-'P-Parametri'!$B$31*MAX(0,IF(F134&lt;=0,0,(F134-G134)/F134)))</f>
        <v>11141.517817567539</v>
      </c>
      <c r="F135" s="10">
        <f>((F134-E135+MAX(0,-(E105-C135-D135)))*(1+B135))*(1-'P-Parametri'!$B$32)</f>
        <v>219460.58371341342</v>
      </c>
      <c r="G135" s="10">
        <f>IF(F134&lt;=0,G134,G134*(1-E135/F134))+MAX(0,-(E105-C135-D135))</f>
        <v>171478.91350221477</v>
      </c>
      <c r="H135" s="10">
        <f>MAX(0,(H105-C135-D135))/(1-'P-Parametri'!$B$31*MAX(0,IF(I134&lt;=0,0,(I134-J134)/I134)))</f>
        <v>15728.891457550384</v>
      </c>
      <c r="I135" s="10">
        <f>((I134-H135+MAX(0,-(H105-C135-D135)))*(1+B135))*(1-'P-Parametri'!$B$32)</f>
        <v>106554.71668854001</v>
      </c>
      <c r="J135" s="10">
        <f>IF(I134&lt;=0,J134,J134*(1-H135/I134))+MAX(0,-(H105-C135-D135))</f>
        <v>83258.1720922963</v>
      </c>
      <c r="K135" s="10">
        <f>MAX(0,(K105-C135-D135))/(1-'P-Parametri'!$B$31*MAX(0,IF(L134&lt;=0,0,(L134-M134)/L134)))</f>
        <v>13442.627391302938</v>
      </c>
      <c r="L135" s="10">
        <f>((L134-K135+MAX(0,-(K105-C135-D135)))*(1+B135))*(1-'P-Parametri'!$B$32)</f>
        <v>162824.95907682853</v>
      </c>
      <c r="M135" s="10">
        <f>IF(L134&lt;=0,M134,M134*(1-K135/L134))+MAX(0,-(K105-C135-D135))</f>
        <v>127225.79426836107</v>
      </c>
      <c r="N135" s="10">
        <f>MAX(0,(N105-C135-D135))/(1-'P-Parametri'!$B$31*MAX(0,IF(O134&lt;=0,0,(O134-P134)/O134)))</f>
        <v>13324.056481778809</v>
      </c>
      <c r="O135" s="10">
        <f>((O134-N135+MAX(0,-(N105-C135-D135)))*(1+B135))*(1-'P-Parametri'!$B$32)</f>
        <v>165743.26318597439</v>
      </c>
      <c r="P135" s="10">
        <f>IF(O134&lt;=0,P134,P134*(1-N135/O134))+MAX(0,-(N105-C135-D135))</f>
        <v>129506.05621534867</v>
      </c>
      <c r="Q135" s="10">
        <f>MAX(0,(Q105-C135-D135))/(1-'P-Parametri'!$B$31*MAX(0,IF(R134&lt;=0,0,(R134-S134)/R134)))</f>
        <v>13335.166830232161</v>
      </c>
      <c r="R135" s="10">
        <f>((R134-Q135+MAX(0,-(Q105-C135-D135)))*(1+B135))*(1-'P-Parametri'!$B$32)</f>
        <v>165469.81183373625</v>
      </c>
      <c r="S135" s="10">
        <f>IF(R134&lt;=0,S134,S134*(1-Q135/R134))+MAX(0,-(Q105-C135-D135))</f>
        <v>129292.39078174741</v>
      </c>
      <c r="T135" s="10">
        <f>MAX(0,(T105-C135-D135))/(1-'P-Parametri'!$B$31*MAX(0,IF(U134&lt;=0,0,(U134-V134)/U134)))</f>
        <v>13335.166830232152</v>
      </c>
      <c r="U135" s="10">
        <f>((U134-T135+MAX(0,-(T105-C135-D135)))*(1+B135))*(1-'P-Parametri'!$B$32)</f>
        <v>165469.81183373628</v>
      </c>
      <c r="V135" s="10">
        <f>IF(U134&lt;=0,V134,V134*(1-T135/U134))+MAX(0,-(T105-C135-D135))</f>
        <v>129292.39078174751</v>
      </c>
    </row>
    <row r="136" spans="1:22">
      <c r="A136" s="9">
        <f t="shared" si="4"/>
        <v>29</v>
      </c>
      <c r="B136" s="12">
        <f>IF($A136='P-Parametri'!$D$47,'P-Parametri'!$B$34,IF($A136='P-Parametri'!$D$48,'P-Parametri'!$C$34,'P-Parametri'!$D$50))</f>
        <v>2.7158250435358244E-2</v>
      </c>
      <c r="C136" s="10">
        <f>IF($A136&lt;='1-Input'!$B$26,0,IF($A136='1-Input'!$B$26+1,('1-Input'!$B$23+0)*'1-Input'!$B$27,'1-Input'!$B$23+0))</f>
        <v>15535</v>
      </c>
      <c r="D136" s="10">
        <f t="shared" si="5"/>
        <v>0</v>
      </c>
      <c r="E136" s="10">
        <f>MAX(0,(E105-C136-D136))/(1-'P-Parametri'!$B$31*MAX(0,IF(F135&lt;=0,0,(F135-G135)/F135)))</f>
        <v>11201.764148998702</v>
      </c>
      <c r="F136" s="10">
        <f>((F135-E136+MAX(0,-(E105-C136-D136)))*(1+B136))*(1-'P-Parametri'!$B$32)</f>
        <v>213486.93521203412</v>
      </c>
      <c r="G136" s="10">
        <f>IF(F135&lt;=0,G135,G135*(1-E136/F135))+MAX(0,-(E105-C136-D136))</f>
        <v>162726.2422339803</v>
      </c>
      <c r="H136" s="10">
        <f>MAX(0,(H105-C136-D136))/(1-'P-Parametri'!$B$31*MAX(0,IF(I135&lt;=0,0,(I135-J135)/I135)))</f>
        <v>15813.943424734083</v>
      </c>
      <c r="I136" s="10">
        <f>((I135-H136+MAX(0,-(H105-C136-D136)))*(1+B136))*(1-'P-Parametri'!$B$32)</f>
        <v>93018.723640984826</v>
      </c>
      <c r="J136" s="10">
        <f>IF(I135&lt;=0,J135,J135*(1-H136/I135))+MAX(0,-(H105-C136-D136))</f>
        <v>70901.703378077917</v>
      </c>
      <c r="K136" s="10">
        <f>MAX(0,(K105-C136-D136))/(1-'P-Parametri'!$B$31*MAX(0,IF(L135&lt;=0,0,(L135-M135)/L135)))</f>
        <v>13515.316678201092</v>
      </c>
      <c r="L136" s="10">
        <f>((L135-K136+MAX(0,-(K105-C136-D136)))*(1+B136))*(1-'P-Parametri'!$B$32)</f>
        <v>153057.90179718455</v>
      </c>
      <c r="M136" s="10">
        <f>IF(L135&lt;=0,M135,M135*(1-K136/L135))+MAX(0,-(K105-C136-D136))</f>
        <v>116665.39303183307</v>
      </c>
      <c r="N136" s="10">
        <f>MAX(0,(N105-C136-D136))/(1-'P-Parametri'!$B$31*MAX(0,IF(O135&lt;=0,0,(O135-P135)/O135)))</f>
        <v>13396.104611661352</v>
      </c>
      <c r="O136" s="10">
        <f>((O135-N136+MAX(0,-(N105-C136-D136)))*(1+B136))*(1-'P-Parametri'!$B$32)</f>
        <v>156171.67157826951</v>
      </c>
      <c r="P136" s="10">
        <f>IF(O135&lt;=0,P135,P135*(1-N136/O135))+MAX(0,-(N105-C136-D136))</f>
        <v>119038.80316653024</v>
      </c>
      <c r="Q136" s="10">
        <f>MAX(0,(Q105-C136-D136))/(1-'P-Parametri'!$B$31*MAX(0,IF(R135&lt;=0,0,(R135-S135)/R135)))</f>
        <v>13407.275037901789</v>
      </c>
      <c r="R136" s="10">
        <f>((R135-Q136+MAX(0,-(Q105-C136-D136)))*(1+B136))*(1-'P-Parametri'!$B$32)</f>
        <v>155879.90467346768</v>
      </c>
      <c r="S136" s="10">
        <f>IF(R135&lt;=0,S135,S135*(1-Q136/R135))+MAX(0,-(Q105-C136-D136))</f>
        <v>118816.40954801916</v>
      </c>
      <c r="T136" s="10">
        <f>MAX(0,(T105-C136-D136))/(1-'P-Parametri'!$B$31*MAX(0,IF(U135&lt;=0,0,(U135-V135)/U135)))</f>
        <v>13407.27503790178</v>
      </c>
      <c r="U136" s="10">
        <f>((U135-T136+MAX(0,-(T105-C136-D136)))*(1+B136))*(1-'P-Parametri'!$B$32)</f>
        <v>155879.90467346774</v>
      </c>
      <c r="V136" s="10">
        <f>IF(U135&lt;=0,V135,V135*(1-T136/U135))+MAX(0,-(T105-C136-D136))</f>
        <v>118816.40954801926</v>
      </c>
    </row>
    <row r="137" spans="1:22">
      <c r="A137" s="9">
        <f t="shared" si="4"/>
        <v>30</v>
      </c>
      <c r="B137" s="12">
        <f>IF($A137='P-Parametri'!$D$47,'P-Parametri'!$B$34,IF($A137='P-Parametri'!$D$48,'P-Parametri'!$C$34,'P-Parametri'!$D$50))</f>
        <v>2.7158250435358244E-2</v>
      </c>
      <c r="C137" s="10">
        <f>IF($A137&lt;='1-Input'!$B$26,0,IF($A137='1-Input'!$B$26+1,('1-Input'!$B$23+0)*'1-Input'!$B$27,'1-Input'!$B$23+0))</f>
        <v>15535</v>
      </c>
      <c r="D137" s="10">
        <f t="shared" si="5"/>
        <v>0</v>
      </c>
      <c r="E137" s="10">
        <f>MAX(0,(E105-C137-D137))/(1-'P-Parametri'!$B$31*MAX(0,IF(F136&lt;=0,0,(F136-G136)/F136)))</f>
        <v>11261.166237833211</v>
      </c>
      <c r="F137" s="10">
        <f>((F136-E137+MAX(0,-(E105-C137-D137)))*(1+B137))*(1-'P-Parametri'!$B$32)</f>
        <v>207302.43131838017</v>
      </c>
      <c r="G137" s="10">
        <f>IF(F136&lt;=0,G136,G136*(1-E137/F136))+MAX(0,-(E105-C137-D137))</f>
        <v>154142.63844935174</v>
      </c>
      <c r="H137" s="10">
        <f>MAX(0,(H105-C137-D137))/(1-'P-Parametri'!$B$31*MAX(0,IF(I136&lt;=0,0,(I136-J136)/I136)))</f>
        <v>15897.803543519383</v>
      </c>
      <c r="I137" s="10">
        <f>((I136-H137+MAX(0,-(H105-C137-D137)))*(1+B137))*(1-'P-Parametri'!$B$32)</f>
        <v>79056.958580559105</v>
      </c>
      <c r="J137" s="10">
        <f>IF(I136&lt;=0,J136,J136*(1-H137/I136))+MAX(0,-(H105-C137-D137))</f>
        <v>58783.913463479235</v>
      </c>
      <c r="K137" s="10">
        <f>MAX(0,(K105-C137-D137))/(1-'P-Parametri'!$B$31*MAX(0,IF(L136&lt;=0,0,(L136-M136)/L136)))</f>
        <v>13586.987357146498</v>
      </c>
      <c r="L137" s="10">
        <f>((L136-K137+MAX(0,-(K105-C137-D137)))*(1+B137))*(1-'P-Parametri'!$B$32)</f>
        <v>142972.18306192334</v>
      </c>
      <c r="M137" s="10">
        <f>IF(L136&lt;=0,M136,M136*(1-K137/L136))+MAX(0,-(K105-C137-D137))</f>
        <v>106308.97757384198</v>
      </c>
      <c r="N137" s="10">
        <f>MAX(0,(N105-C137-D137))/(1-'P-Parametri'!$B$31*MAX(0,IF(O136&lt;=0,0,(O136-P136)/O136)))</f>
        <v>13467.143118238855</v>
      </c>
      <c r="O137" s="10">
        <f>((O136-N137+MAX(0,-(N105-C137-D137)))*(1+B137))*(1-'P-Parametri'!$B$32)</f>
        <v>146286.97351464347</v>
      </c>
      <c r="P137" s="10">
        <f>IF(O136&lt;=0,P136,P136*(1-N137/O136))+MAX(0,-(N105-C137-D137))</f>
        <v>108773.7366364324</v>
      </c>
      <c r="Q137" s="10">
        <f>MAX(0,(Q105-C137-D137))/(1-'P-Parametri'!$B$31*MAX(0,IF(R136&lt;=0,0,(R136-S136)/R136)))</f>
        <v>13478.372780385622</v>
      </c>
      <c r="R137" s="10">
        <f>((R136-Q137+MAX(0,-(Q105-C137-D137)))*(1+B137))*(1-'P-Parametri'!$B$32)</f>
        <v>145976.3705418958</v>
      </c>
      <c r="S137" s="10">
        <f>IF(R136&lt;=0,S136,S136*(1-Q137/R136))+MAX(0,-(Q105-C137-D137))</f>
        <v>108542.78342751414</v>
      </c>
      <c r="T137" s="10">
        <f>MAX(0,(T105-C137-D137))/(1-'P-Parametri'!$B$31*MAX(0,IF(U136&lt;=0,0,(U136-V136)/U136)))</f>
        <v>13478.372780385613</v>
      </c>
      <c r="U137" s="10">
        <f>((U136-T137+MAX(0,-(T105-C137-D137)))*(1+B137))*(1-'P-Parametri'!$B$32)</f>
        <v>145976.37054189589</v>
      </c>
      <c r="V137" s="10">
        <f>IF(U136&lt;=0,V136,V136*(1-T137/U136))+MAX(0,-(T105-C137-D137))</f>
        <v>108542.78342751422</v>
      </c>
    </row>
    <row r="138" spans="1:22">
      <c r="A138" s="9">
        <f t="shared" si="4"/>
        <v>31</v>
      </c>
      <c r="B138" s="12">
        <f>IF($A138='P-Parametri'!$D$47,'P-Parametri'!$B$34,IF($A138='P-Parametri'!$D$48,'P-Parametri'!$C$34,'P-Parametri'!$D$50))</f>
        <v>2.7158250435358244E-2</v>
      </c>
      <c r="C138" s="10">
        <f>IF($A138&lt;='1-Input'!$B$26,0,IF($A138='1-Input'!$B$26+1,('1-Input'!$B$23+0)*'1-Input'!$B$27,'1-Input'!$B$23+0))</f>
        <v>15535</v>
      </c>
      <c r="D138" s="10">
        <f t="shared" si="5"/>
        <v>0</v>
      </c>
      <c r="E138" s="10">
        <f>MAX(0,(E105-C138-D138))/(1-'P-Parametri'!$B$31*MAX(0,IF(F137&lt;=0,0,(F137-G137)/F137)))</f>
        <v>11319.72383177178</v>
      </c>
      <c r="F138" s="10">
        <f>((F137-E138+MAX(0,-(E105-C138-D138)))*(1+B138))*(1-'P-Parametri'!$B$32)</f>
        <v>200902.64442765419</v>
      </c>
      <c r="G138" s="10">
        <f>IF(F137&lt;=0,G137,G137*(1-E138/F137))+MAX(0,-(E105-C138-D138))</f>
        <v>145725.69858593296</v>
      </c>
      <c r="H138" s="10">
        <f>MAX(0,(H105-C138-D138))/(1-'P-Parametri'!$B$31*MAX(0,IF(I137&lt;=0,0,(I137-J137)/I137)))</f>
        <v>15980.471457726084</v>
      </c>
      <c r="I138" s="10">
        <f>((I137-H138+MAX(0,-(H105-C138-D138)))*(1+B138))*(1-'P-Parametri'!$B$32)</f>
        <v>64659.955088384173</v>
      </c>
      <c r="J138" s="10">
        <f>IF(I137&lt;=0,J137,J137*(1-H138/I137))+MAX(0,-(H105-C138-D138))</f>
        <v>46901.409150853469</v>
      </c>
      <c r="K138" s="10">
        <f>MAX(0,(K105-C138-D138))/(1-'P-Parametri'!$B$31*MAX(0,IF(L137&lt;=0,0,(L137-M137)/L137)))</f>
        <v>13657.63912373132</v>
      </c>
      <c r="L138" s="10">
        <f>((L137-K138+MAX(0,-(K105-C138-D138)))*(1+B138))*(1-'P-Parametri'!$B$32)</f>
        <v>132560.84770598478</v>
      </c>
      <c r="M138" s="10">
        <f>IF(L137&lt;=0,M137,M137*(1-K138/L137))+MAX(0,-(K105-C138-D138))</f>
        <v>96153.647913053865</v>
      </c>
      <c r="N138" s="10">
        <f>MAX(0,(N105-C138-D138))/(1-'P-Parametri'!$B$31*MAX(0,IF(O137&lt;=0,0,(O137-P137)/O137)))</f>
        <v>13537.171699788521</v>
      </c>
      <c r="O138" s="10">
        <f>((O137-N138+MAX(0,-(N105-C138-D138)))*(1+B138))*(1-'P-Parametri'!$B$32)</f>
        <v>136082.34406943139</v>
      </c>
      <c r="P138" s="10">
        <f>IF(O137&lt;=0,P137,P137*(1-N138/O137))+MAX(0,-(N105-C138-D138))</f>
        <v>98707.982223052823</v>
      </c>
      <c r="Q138" s="10">
        <f>MAX(0,(Q105-C138-D138))/(1-'P-Parametri'!$B$31*MAX(0,IF(R137&lt;=0,0,(R137-S137)/R137)))</f>
        <v>13548.459755709269</v>
      </c>
      <c r="R138" s="10">
        <f>((R137-Q138+MAX(0,-(Q105-C138-D138)))*(1+B138))*(1-'P-Parametri'!$B$32)</f>
        <v>135752.37230964517</v>
      </c>
      <c r="S138" s="10">
        <f>IF(R137&lt;=0,S137,S137*(1-Q138/R137))+MAX(0,-(Q105-C138-D138))</f>
        <v>98468.63562139179</v>
      </c>
      <c r="T138" s="10">
        <f>MAX(0,(T105-C138-D138))/(1-'P-Parametri'!$B$31*MAX(0,IF(U137&lt;=0,0,(U137-V137)/U137)))</f>
        <v>13548.459755709258</v>
      </c>
      <c r="U138" s="10">
        <f>((U137-T138+MAX(0,-(T105-C138-D138)))*(1+B138))*(1-'P-Parametri'!$B$32)</f>
        <v>135752.37230964529</v>
      </c>
      <c r="V138" s="10">
        <f>IF(U137&lt;=0,V137,V137*(1-T138/U137))+MAX(0,-(T105-C138-D138))</f>
        <v>98468.635621391877</v>
      </c>
    </row>
    <row r="139" spans="1:22">
      <c r="A139" s="9">
        <f t="shared" si="4"/>
        <v>32</v>
      </c>
      <c r="B139" s="12">
        <f>IF($A139='P-Parametri'!$D$47,'P-Parametri'!$B$34,IF($A139='P-Parametri'!$D$48,'P-Parametri'!$C$34,'P-Parametri'!$D$50))</f>
        <v>2.7158250435358244E-2</v>
      </c>
      <c r="C139" s="10">
        <f>IF($A139&lt;='1-Input'!$B$26,0,IF($A139='1-Input'!$B$26+1,('1-Input'!$B$23+0)*'1-Input'!$B$27,'1-Input'!$B$23+0))</f>
        <v>15535</v>
      </c>
      <c r="D139" s="10">
        <f t="shared" si="5"/>
        <v>0</v>
      </c>
      <c r="E139" s="10">
        <f>MAX(0,(E105-C139-D139))/(1-'P-Parametri'!$B$31*MAX(0,IF(F138&lt;=0,0,(F138-G138)/F138)))</f>
        <v>11377.437197325835</v>
      </c>
      <c r="F139" s="10">
        <f>((F138-E139+MAX(0,-(E105-C139-D139)))*(1+B139))*(1-'P-Parametri'!$B$32)</f>
        <v>194283.03551155856</v>
      </c>
      <c r="G139" s="10">
        <f>IF(F138&lt;=0,G138,G138*(1-E139/F138))+MAX(0,-(E105-C139-D139))</f>
        <v>137473.01983986035</v>
      </c>
      <c r="H139" s="10">
        <f>MAX(0,(H105-C139-D139))/(1-'P-Parametri'!$B$31*MAX(0,IF(I138&lt;=0,0,(I138-J138)/I138)))</f>
        <v>16061.947543598184</v>
      </c>
      <c r="I139" s="10">
        <f>((I138-H139+MAX(0,-(H105-C139-D139)))*(1+B139))*(1-'P-Parametri'!$B$32)</f>
        <v>49818.008715538017</v>
      </c>
      <c r="J139" s="10">
        <f>IF(I138&lt;=0,J138,J138*(1-H139/I138))+MAX(0,-(H105-C139-D139))</f>
        <v>35250.798313402149</v>
      </c>
      <c r="K139" s="10">
        <f>MAX(0,(K105-C139-D139))/(1-'P-Parametri'!$B$31*MAX(0,IF(L138&lt;=0,0,(L138-M138)/L138)))</f>
        <v>13727.272299510831</v>
      </c>
      <c r="L139" s="10">
        <f>((L138-K139+MAX(0,-(K105-C139-D139)))*(1+B139))*(1-'P-Parametri'!$B$32)</f>
        <v>121816.76563267701</v>
      </c>
      <c r="M139" s="10">
        <f>IF(L138&lt;=0,M138,M138*(1-K139/L138))+MAX(0,-(K105-C139-D139))</f>
        <v>86196.504983330509</v>
      </c>
      <c r="N139" s="10">
        <f>MAX(0,(N105-C139-D139))/(1-'P-Parametri'!$B$31*MAX(0,IF(O138&lt;=0,0,(O138-P138)/O138)))</f>
        <v>13606.190675029336</v>
      </c>
      <c r="O139" s="10">
        <f>((O138-N139+MAX(0,-(N105-C139-D139)))*(1+B139))*(1-'P-Parametri'!$B$32)</f>
        <v>125550.78665776529</v>
      </c>
      <c r="P139" s="10">
        <f>IF(O138&lt;=0,P138,P138*(1-N139/O138))+MAX(0,-(N105-C139-D139))</f>
        <v>88838.666431512509</v>
      </c>
      <c r="Q139" s="10">
        <f>MAX(0,(Q105-C139-D139))/(1-'P-Parametri'!$B$31*MAX(0,IF(R138&lt;=0,0,(R138-S138)/R138)))</f>
        <v>13617.536282857482</v>
      </c>
      <c r="R139" s="10">
        <f>((R138-Q139+MAX(0,-(Q105-C139-D139)))*(1+B139))*(1-'P-Parametri'!$B$32)</f>
        <v>125200.90088150364</v>
      </c>
      <c r="S139" s="10">
        <f>IF(R138&lt;=0,S138,S138*(1-Q139/R138))+MAX(0,-(Q105-C139-D139))</f>
        <v>88591.090238691293</v>
      </c>
      <c r="T139" s="10">
        <f>MAX(0,(T105-C139-D139))/(1-'P-Parametri'!$B$31*MAX(0,IF(U138&lt;=0,0,(U138-V138)/U138)))</f>
        <v>13617.536282857474</v>
      </c>
      <c r="U139" s="10">
        <f>((U138-T139+MAX(0,-(T105-C139-D139)))*(1+B139))*(1-'P-Parametri'!$B$32)</f>
        <v>125200.90088150377</v>
      </c>
      <c r="V139" s="10">
        <f>IF(U138&lt;=0,V138,V138*(1-T139/U138))+MAX(0,-(T105-C139-D139))</f>
        <v>88591.09023869138</v>
      </c>
    </row>
    <row r="140" spans="1:22">
      <c r="A140" s="9">
        <f t="shared" si="4"/>
        <v>33</v>
      </c>
      <c r="B140" s="12">
        <f>IF($A140='P-Parametri'!$D$47,'P-Parametri'!$B$34,IF($A140='P-Parametri'!$D$48,'P-Parametri'!$C$34,'P-Parametri'!$D$50))</f>
        <v>2.7158250435358244E-2</v>
      </c>
      <c r="C140" s="10">
        <f>IF($A140&lt;='1-Input'!$B$26,0,IF($A140='1-Input'!$B$26+1,('1-Input'!$B$23+0)*'1-Input'!$B$27,'1-Input'!$B$23+0))</f>
        <v>15535</v>
      </c>
      <c r="D140" s="10">
        <f t="shared" si="5"/>
        <v>0</v>
      </c>
      <c r="E140" s="10">
        <f>MAX(0,(E105-C140-D140))/(1-'P-Parametri'!$B$31*MAX(0,IF(F139&lt;=0,0,(F139-G139)/F139)))</f>
        <v>11434.307104803082</v>
      </c>
      <c r="F140" s="10">
        <f>((F139-E140+MAX(0,-(E105-C140-D140)))*(1+B140))*(1-'P-Parametri'!$B$32)</f>
        <v>187438.95080468373</v>
      </c>
      <c r="G140" s="10">
        <f>IF(F139&lt;=0,G139,G139*(1-E140/F139))+MAX(0,-(E105-C140-D140))</f>
        <v>129382.20159968451</v>
      </c>
      <c r="H140" s="10">
        <f>MAX(0,(H105-C140-D140))/(1-'P-Parametri'!$B$31*MAX(0,IF(I139&lt;=0,0,(I139-J139)/I139)))</f>
        <v>16142.23288860747</v>
      </c>
      <c r="I140" s="10">
        <f>((I139-H140+MAX(0,-(H105-C140-D140)))*(1+B140))*(1-'P-Parametri'!$B$32)</f>
        <v>34521.170278482423</v>
      </c>
      <c r="J140" s="10">
        <f>IF(I139&lt;=0,J139,J139*(1-H140/I139))+MAX(0,-(H105-C140-D140))</f>
        <v>23828.691919438792</v>
      </c>
      <c r="K140" s="10">
        <f>MAX(0,(K105-C140-D140))/(1-'P-Parametri'!$B$31*MAX(0,IF(L139&lt;=0,0,(L139-M139)/L139)))</f>
        <v>13795.887813887972</v>
      </c>
      <c r="L140" s="10">
        <f>((L139-K140+MAX(0,-(K105-C140-D140)))*(1+B140))*(1-'P-Parametri'!$B$32)</f>
        <v>110732.62679909727</v>
      </c>
      <c r="M140" s="10">
        <f>IF(L139&lt;=0,M139,M139*(1-K140/L139))+MAX(0,-(K105-C140-D140))</f>
        <v>76434.652363757472</v>
      </c>
      <c r="N140" s="10">
        <f>MAX(0,(N105-C140-D140))/(1-'P-Parametri'!$B$31*MAX(0,IF(O139&lt;=0,0,(O139-P139)/O139)))</f>
        <v>13674.200965166428</v>
      </c>
      <c r="O140" s="10">
        <f>((O139-N140+MAX(0,-(N105-C140-D140)))*(1+B140))*(1-'P-Parametri'!$B$32)</f>
        <v>114685.1281086419</v>
      </c>
      <c r="P140" s="10">
        <f>IF(O139&lt;=0,P139,P139*(1-N140/O139))+MAX(0,-(N105-C140-D140))</f>
        <v>79162.918388823906</v>
      </c>
      <c r="Q140" s="10">
        <f>MAX(0,(Q105-C140-D140))/(1-'P-Parametri'!$B$31*MAX(0,IF(R139&lt;=0,0,(R139-S139)/R139)))</f>
        <v>13685.603283803544</v>
      </c>
      <c r="R140" s="10">
        <f>((R139-Q140+MAX(0,-(Q105-C140-D140)))*(1+B140))*(1-'P-Parametri'!$B$32)</f>
        <v>114314.77026127747</v>
      </c>
      <c r="S140" s="10">
        <f>IF(R139&lt;=0,S139,S139*(1-Q140/R139))+MAX(0,-(Q105-C140-D140))</f>
        <v>78907.274012529568</v>
      </c>
      <c r="T140" s="10">
        <f>MAX(0,(T105-C140-D140))/(1-'P-Parametri'!$B$31*MAX(0,IF(U139&lt;=0,0,(U139-V139)/U139)))</f>
        <v>13685.603283803535</v>
      </c>
      <c r="U140" s="10">
        <f>((U139-T140+MAX(0,-(T105-C140-D140)))*(1+B140))*(1-'P-Parametri'!$B$32)</f>
        <v>114314.77026127762</v>
      </c>
      <c r="V140" s="10">
        <f>IF(U139&lt;=0,V139,V139*(1-T140/U139))+MAX(0,-(T105-C140-D140))</f>
        <v>78907.27401252967</v>
      </c>
    </row>
    <row r="141" spans="1:22">
      <c r="A141" s="9">
        <f t="shared" si="4"/>
        <v>34</v>
      </c>
      <c r="B141" s="12">
        <f>IF($A141='P-Parametri'!$D$47,'P-Parametri'!$B$34,IF($A141='P-Parametri'!$D$48,'P-Parametri'!$C$34,'P-Parametri'!$D$50))</f>
        <v>2.7158250435358244E-2</v>
      </c>
      <c r="C141" s="10">
        <f>IF($A141&lt;='1-Input'!$B$26,0,IF($A141='1-Input'!$B$26+1,('1-Input'!$B$23+0)*'1-Input'!$B$27,'1-Input'!$B$23+0))</f>
        <v>15535</v>
      </c>
      <c r="D141" s="10">
        <f t="shared" si="5"/>
        <v>0</v>
      </c>
      <c r="E141" s="10">
        <f>MAX(0,(E105-C141-D141))/(1-'P-Parametri'!$B$31*MAX(0,IF(F140&lt;=0,0,(F140-G140)/F140)))</f>
        <v>11490.33481301963</v>
      </c>
      <c r="F141" s="10">
        <f>((F140-E141+MAX(0,-(E105-C141-D141)))*(1+B141))*(1-'P-Parametri'!$B$32)</f>
        <v>180365.61842338333</v>
      </c>
      <c r="G141" s="10">
        <f>IF(F140&lt;=0,G140,G140*(1-E141/F140))+MAX(0,-(E105-C141-D141))</f>
        <v>121450.84683674038</v>
      </c>
      <c r="H141" s="10">
        <f>MAX(0,(H105-C141-D141))/(1-'P-Parametri'!$B$31*MAX(0,IF(I140&lt;=0,0,(I140-J140)/I140)))</f>
        <v>16221.329269871061</v>
      </c>
      <c r="I141" s="10">
        <f>((I140-H141+MAX(0,-(H105-C141-D141)))*(1+B141))*(1-'P-Parametri'!$B$32)</f>
        <v>18759.239008303168</v>
      </c>
      <c r="J141" s="10">
        <f>IF(I140&lt;=0,J140,J140*(1-H141/I140))+MAX(0,-(H105-C141-D141))</f>
        <v>12631.705995225655</v>
      </c>
      <c r="K141" s="10">
        <f>MAX(0,(K105-C141-D141))/(1-'P-Parametri'!$B$31*MAX(0,IF(L140&lt;=0,0,(L140-M140)/L140)))</f>
        <v>13863.487185668015</v>
      </c>
      <c r="L141" s="10">
        <f>((L140-K141+MAX(0,-(K105-C141-D141)))*(1+B141))*(1-'P-Parametri'!$B$32)</f>
        <v>99300.936094575431</v>
      </c>
      <c r="M141" s="10">
        <f>IF(L140&lt;=0,M140,M140*(1-K141/L140))+MAX(0,-(K105-C141-D141))</f>
        <v>66865.197956173783</v>
      </c>
      <c r="N141" s="10">
        <f>MAX(0,(N105-C141-D141))/(1-'P-Parametri'!$B$31*MAX(0,IF(O140&lt;=0,0,(O140-P140)/O140)))</f>
        <v>13741.204075608422</v>
      </c>
      <c r="O141" s="10">
        <f>((O140-N141+MAX(0,-(N105-C141-D141)))*(1+B141))*(1-'P-Parametri'!$B$32)</f>
        <v>103478.01363304669</v>
      </c>
      <c r="P141" s="10">
        <f>IF(O140&lt;=0,P140,P140*(1-N141/O140))+MAX(0,-(N105-C141-D141))</f>
        <v>69677.871506624055</v>
      </c>
      <c r="Q141" s="10">
        <f>MAX(0,(Q105-C141-D141))/(1-'P-Parametri'!$B$31*MAX(0,IF(R140&lt;=0,0,(R140-S140)/R140)))</f>
        <v>13752.662265211373</v>
      </c>
      <c r="R141" s="10">
        <f>((R140-Q141+MAX(0,-(Q105-C141-D141)))*(1+B141))*(1-'P-Parametri'!$B$32)</f>
        <v>103086.61251151214</v>
      </c>
      <c r="S141" s="10">
        <f>IF(R140&lt;=0,S140,S140*(1-Q141/R140))+MAX(0,-(Q105-C141-D141))</f>
        <v>69414.3179642209</v>
      </c>
      <c r="T141" s="10">
        <f>MAX(0,(T105-C141-D141))/(1-'P-Parametri'!$B$31*MAX(0,IF(U140&lt;=0,0,(U140-V140)/U140)))</f>
        <v>13752.662265211364</v>
      </c>
      <c r="U141" s="10">
        <f>((U140-T141+MAX(0,-(T105-C141-D141)))*(1+B141))*(1-'P-Parametri'!$B$32)</f>
        <v>103086.6125115123</v>
      </c>
      <c r="V141" s="10">
        <f>IF(U140&lt;=0,V140,V140*(1-T141/U140))+MAX(0,-(T105-C141-D141))</f>
        <v>69414.317964221016</v>
      </c>
    </row>
    <row r="142" spans="1:22">
      <c r="A142" s="9">
        <f t="shared" si="4"/>
        <v>35</v>
      </c>
      <c r="B142" s="12">
        <f>IF($A142='P-Parametri'!$D$47,'P-Parametri'!$B$34,IF($A142='P-Parametri'!$D$48,'P-Parametri'!$C$34,'P-Parametri'!$D$50))</f>
        <v>2.7158250435358244E-2</v>
      </c>
      <c r="C142" s="10">
        <f>IF($A142&lt;='1-Input'!$B$26,0,IF($A142='1-Input'!$B$26+1,('1-Input'!$B$23+0)*'1-Input'!$B$27,'1-Input'!$B$23+0))</f>
        <v>15535</v>
      </c>
      <c r="D142" s="10">
        <f t="shared" si="5"/>
        <v>0</v>
      </c>
      <c r="E142" s="10">
        <f>MAX(0,(E105-C142-D142))/(1-'P-Parametri'!$B$31*MAX(0,IF(F141&lt;=0,0,(F141-G141)/F141)))</f>
        <v>11545.522053782568</v>
      </c>
      <c r="F142" s="10">
        <f>((F141-E142+MAX(0,-(E105-C142-D142)))*(1+B142))*(1-'P-Parametri'!$B$32)</f>
        <v>173058.14491567705</v>
      </c>
      <c r="G142" s="10">
        <f>IF(F141&lt;=0,G141,G141*(1-E142/F141))+MAX(0,-(E105-C142-D142))</f>
        <v>113676.56345135231</v>
      </c>
      <c r="H142" s="10">
        <f>MAX(0,(H105-C142-D142))/(1-'P-Parametri'!$B$31*MAX(0,IF(I141&lt;=0,0,(I141-J141)/I141)))</f>
        <v>16299.239132244864</v>
      </c>
      <c r="I142" s="10">
        <f>((I141-H142+MAX(0,-(H105-C142-D142)))*(1+B142))*(1-'P-Parametri'!$B$32)</f>
        <v>2521.7555504257189</v>
      </c>
      <c r="J142" s="10">
        <f>IF(I141&lt;=0,J141,J141*(1-H142/I141))+MAX(0,-(H105-C142-D142))</f>
        <v>1656.4635254610359</v>
      </c>
      <c r="K142" s="10">
        <f>MAX(0,(K105-C142-D142))/(1-'P-Parametri'!$B$31*MAX(0,IF(L141&lt;=0,0,(L141-M141)/L141)))</f>
        <v>13930.072504336225</v>
      </c>
      <c r="L142" s="10">
        <f>((L141-K142+MAX(0,-(K105-C142-D142)))*(1+B142))*(1-'P-Parametri'!$B$32)</f>
        <v>87514.008109738716</v>
      </c>
      <c r="M142" s="10">
        <f>IF(L141&lt;=0,M141,M141*(1-K142/L141))+MAX(0,-(K105-C142-D142))</f>
        <v>57485.255609415006</v>
      </c>
      <c r="N142" s="10">
        <f>MAX(0,(N105-C142-D142))/(1-'P-Parametri'!$B$31*MAX(0,IF(O141&lt;=0,0,(O141-P141)/O141)))</f>
        <v>13807.202077410251</v>
      </c>
      <c r="O142" s="10">
        <f>((O141-N142+MAX(0,-(N105-C142-D142)))*(1+B142))*(1-'P-Parametri'!$B$32)</f>
        <v>91921.901684781013</v>
      </c>
      <c r="P142" s="10">
        <f>IF(O141&lt;=0,P141,P141*(1-N142/O141))+MAX(0,-(N105-C142-D142))</f>
        <v>60380.665091090945</v>
      </c>
      <c r="Q142" s="10">
        <f>MAX(0,(Q105-C142-D142))/(1-'P-Parametri'!$B$31*MAX(0,IF(R141&lt;=0,0,(R141-S141)/R141)))</f>
        <v>13818.715299862863</v>
      </c>
      <c r="R142" s="10">
        <f>((R141-Q142+MAX(0,-(Q105-C142-D142)))*(1+B142))*(1-'P-Parametri'!$B$32)</f>
        <v>91508.872605721146</v>
      </c>
      <c r="S142" s="10">
        <f>IF(R141&lt;=0,S141,S141*(1-Q142/R141))+MAX(0,-(Q105-C142-D142))</f>
        <v>60109.359014535701</v>
      </c>
      <c r="T142" s="10">
        <f>MAX(0,(T105-C142-D142))/(1-'P-Parametri'!$B$31*MAX(0,IF(U141&lt;=0,0,(U141-V141)/U141)))</f>
        <v>13818.715299862852</v>
      </c>
      <c r="U142" s="10">
        <f>((U141-T142+MAX(0,-(T105-C142-D142)))*(1+B142))*(1-'P-Parametri'!$B$32)</f>
        <v>91508.872605721321</v>
      </c>
      <c r="V142" s="10">
        <f>IF(U141&lt;=0,V141,V141*(1-T142/U141))+MAX(0,-(T105-C142-D142))</f>
        <v>60109.359014535825</v>
      </c>
    </row>
    <row r="143" spans="1:22">
      <c r="A143" s="9">
        <f t="shared" si="4"/>
        <v>36</v>
      </c>
      <c r="B143" s="12">
        <f>IF($A143='P-Parametri'!$D$47,'P-Parametri'!$B$34,IF($A143='P-Parametri'!$D$48,'P-Parametri'!$C$34,'P-Parametri'!$D$50))</f>
        <v>2.7158250435358244E-2</v>
      </c>
      <c r="C143" s="10">
        <f>IF($A143&lt;='1-Input'!$B$26,0,IF($A143='1-Input'!$B$26+1,('1-Input'!$B$23+0)*'1-Input'!$B$27,'1-Input'!$B$23+0))</f>
        <v>15535</v>
      </c>
      <c r="D143" s="10">
        <f t="shared" si="5"/>
        <v>0</v>
      </c>
      <c r="E143" s="10">
        <f>MAX(0,(E105-C143-D143))/(1-'P-Parametri'!$B$31*MAX(0,IF(F142&lt;=0,0,(F142-G142)/F142)))</f>
        <v>11599.871016185425</v>
      </c>
      <c r="F143" s="10">
        <f>((F142-E143+MAX(0,-(E105-C143-D143)))*(1+B143))*(1-'P-Parametri'!$B$32)</f>
        <v>165511.51174064085</v>
      </c>
      <c r="G143" s="10">
        <f>IF(F142&lt;=0,G142,G142*(1-E143/F142))+MAX(0,-(E105-C143-D143))</f>
        <v>106056.96557434159</v>
      </c>
      <c r="H143" s="10">
        <f>MAX(0,(H105-C143-D143))/(1-'P-Parametri'!$B$31*MAX(0,IF(I142&lt;=0,0,(I142-J142)/I142)))</f>
        <v>16375.96556615292</v>
      </c>
      <c r="I143" s="10">
        <f>((I142-H143+MAX(0,-(H105-C143-D143)))*(1+B143))*(1-'P-Parametri'!$B$32)</f>
        <v>-14202.00518867653</v>
      </c>
      <c r="J143" s="10">
        <f>IF(I142&lt;=0,J142,J142*(1-H143/I142))+MAX(0,-(H105-C143-D143))</f>
        <v>-9100.4037093344996</v>
      </c>
      <c r="K143" s="10">
        <f>MAX(0,(K105-C143-D143))/(1-'P-Parametri'!$B$31*MAX(0,IF(L142&lt;=0,0,(L142-M142)/L142)))</f>
        <v>13995.646411109823</v>
      </c>
      <c r="L143" s="10">
        <f>((L142-K143+MAX(0,-(K105-C143-D143)))*(1+B143))*(1-'P-Parametri'!$B$32)</f>
        <v>75363.961793683033</v>
      </c>
      <c r="M143" s="10">
        <f>IF(L142&lt;=0,M142,M142*(1-K143/L142))+MAX(0,-(K105-C143-D143))</f>
        <v>48291.946689627242</v>
      </c>
      <c r="N143" s="10">
        <f>MAX(0,(N105-C143-D143))/(1-'P-Parametri'!$B$31*MAX(0,IF(O142&lt;=0,0,(O142-P142)/O142)))</f>
        <v>13872.197588492227</v>
      </c>
      <c r="O143" s="10">
        <f>((O142-N143+MAX(0,-(N105-C143-D143)))*(1+B143))*(1-'P-Parametri'!$B$32)</f>
        <v>80009.058711528312</v>
      </c>
      <c r="P143" s="10">
        <f>IF(O142&lt;=0,P142,P142*(1-N143/O142))+MAX(0,-(N105-C143-D143))</f>
        <v>51268.445899406543</v>
      </c>
      <c r="Q143" s="10">
        <f>MAX(0,(Q105-C143-D143))/(1-'P-Parametri'!$B$31*MAX(0,IF(R142&lt;=0,0,(R142-S142)/R142)))</f>
        <v>13883.765007861295</v>
      </c>
      <c r="R143" s="10">
        <f>((R142-Q143+MAX(0,-(Q105-C143-D143)))*(1+B143))*(1-'P-Parametri'!$B$32)</f>
        <v>79573.803170654021</v>
      </c>
      <c r="S143" s="10">
        <f>IF(R142&lt;=0,S142,S142*(1-Q143/R142))+MAX(0,-(Q105-C143-D143))</f>
        <v>50989.54154146144</v>
      </c>
      <c r="T143" s="10">
        <f>MAX(0,(T105-C143-D143))/(1-'P-Parametri'!$B$31*MAX(0,IF(U142&lt;=0,0,(U142-V142)/U142)))</f>
        <v>13883.765007861288</v>
      </c>
      <c r="U143" s="10">
        <f>((U142-T143+MAX(0,-(T105-C143-D143)))*(1+B143))*(1-'P-Parametri'!$B$32)</f>
        <v>79573.803170654195</v>
      </c>
      <c r="V143" s="10">
        <f>IF(U142&lt;=0,V142,V142*(1-T143/U142))+MAX(0,-(T105-C143-D143))</f>
        <v>50989.541541461564</v>
      </c>
    </row>
    <row r="144" spans="1:22">
      <c r="A144" s="9">
        <f t="shared" si="4"/>
        <v>37</v>
      </c>
      <c r="B144" s="12">
        <f>IF($A144='P-Parametri'!$D$47,'P-Parametri'!$B$34,IF($A144='P-Parametri'!$D$48,'P-Parametri'!$C$34,'P-Parametri'!$D$50))</f>
        <v>2.7158250435358244E-2</v>
      </c>
      <c r="C144" s="10">
        <f>IF($A144&lt;='1-Input'!$B$26,0,IF($A144='1-Input'!$B$26+1,('1-Input'!$B$23+0)*'1-Input'!$B$27,'1-Input'!$B$23+0))</f>
        <v>15535</v>
      </c>
      <c r="D144" s="10">
        <f t="shared" si="5"/>
        <v>0</v>
      </c>
      <c r="E144" s="10">
        <f>MAX(0,(E105-C144-D144))/(1-'P-Parametri'!$B$31*MAX(0,IF(F143&lt;=0,0,(F143-G143)/F143)))</f>
        <v>11653.384330757697</v>
      </c>
      <c r="F144" s="10">
        <f>((F143-E144+MAX(0,-(E105-C144-D144)))*(1+B144))*(1-'P-Parametri'!$B$32)</f>
        <v>157720.57167566483</v>
      </c>
      <c r="G144" s="10">
        <f>IF(F143&lt;=0,G143,G143*(1-E144/F143))+MAX(0,-(E105-C144-D144))</f>
        <v>98589.674823421185</v>
      </c>
      <c r="H144" s="10">
        <f>MAX(0,(H105-C144-D144))/(1-'P-Parametri'!$B$31*MAX(0,IF(I143&lt;=0,0,(I143-J143)/I143)))</f>
        <v>14915</v>
      </c>
      <c r="I144" s="10">
        <f>((I143-H144+MAX(0,-(H105-C144-D144)))*(1+B144))*(1-'P-Parametri'!$B$32)</f>
        <v>-29847.956563303193</v>
      </c>
      <c r="J144" s="10">
        <f>IF(I143&lt;=0,J143,J143*(1-H144/I143))+MAX(0,-(H105-C144-D144))</f>
        <v>-9100.4037093344996</v>
      </c>
      <c r="K144" s="10">
        <f>MAX(0,(K105-C144-D144))/(1-'P-Parametri'!$B$31*MAX(0,IF(L143&lt;=0,0,(L143-M143)/L143)))</f>
        <v>14060.212079813811</v>
      </c>
      <c r="L144" s="10">
        <f>((L143-K144+MAX(0,-(K105-C144-D144)))*(1+B144))*(1-'P-Parametri'!$B$32)</f>
        <v>62842.714996622555</v>
      </c>
      <c r="M144" s="10">
        <f>IF(L143&lt;=0,M143,M143*(1-K144/L143))+MAX(0,-(K105-C144-D144))</f>
        <v>39282.401596150819</v>
      </c>
      <c r="N144" s="10">
        <f>MAX(0,(N105-C144-D144))/(1-'P-Parametri'!$B$31*MAX(0,IF(O143&lt;=0,0,(O143-P143)/O143)))</f>
        <v>13936.193754684582</v>
      </c>
      <c r="O144" s="10">
        <f>((O143-N144+MAX(0,-(N105-C144-D144)))*(1+B144))*(1-'P-Parametri'!$B$32)</f>
        <v>67731.553793582643</v>
      </c>
      <c r="P144" s="10">
        <f>IF(O143&lt;=0,P143,P143*(1-N144/O143))+MAX(0,-(N105-C144-D144))</f>
        <v>42338.369642269608</v>
      </c>
      <c r="Q144" s="10">
        <f>MAX(0,(Q105-C144-D144))/(1-'P-Parametri'!$B$31*MAX(0,IF(R143&lt;=0,0,(R143-S143)/R143)))</f>
        <v>13947.814537660077</v>
      </c>
      <c r="R144" s="10">
        <f>((R143-Q144+MAX(0,-(Q105-C144-D144)))*(1+B144))*(1-'P-Parametri'!$B$32)</f>
        <v>67273.459116022044</v>
      </c>
      <c r="S144" s="10">
        <f>IF(R143&lt;=0,S143,S143*(1-Q144/R143))+MAX(0,-(Q105-C144-D144))</f>
        <v>42052.018883968318</v>
      </c>
      <c r="T144" s="10">
        <f>MAX(0,(T105-C144-D144))/(1-'P-Parametri'!$B$31*MAX(0,IF(U143&lt;=0,0,(U143-V143)/U143)))</f>
        <v>13947.814537660068</v>
      </c>
      <c r="U144" s="10">
        <f>((U143-T144+MAX(0,-(T105-C144-D144)))*(1+B144))*(1-'P-Parametri'!$B$32)</f>
        <v>67273.459116022234</v>
      </c>
      <c r="V144" s="10">
        <f>IF(U143&lt;=0,V143,V143*(1-T144/U143))+MAX(0,-(T105-C144-D144))</f>
        <v>42052.018883968449</v>
      </c>
    </row>
    <row r="145" spans="1:22">
      <c r="A145" s="9">
        <f t="shared" si="4"/>
        <v>38</v>
      </c>
      <c r="B145" s="12">
        <f>IF($A145='P-Parametri'!$D$47,'P-Parametri'!$B$34,IF($A145='P-Parametri'!$D$48,'P-Parametri'!$C$34,'P-Parametri'!$D$50))</f>
        <v>2.7158250435358244E-2</v>
      </c>
      <c r="C145" s="10">
        <f>IF($A145&lt;='1-Input'!$B$26,0,IF($A145='1-Input'!$B$26+1,('1-Input'!$B$23+0)*'1-Input'!$B$27,'1-Input'!$B$23+0))</f>
        <v>15535</v>
      </c>
      <c r="D145" s="10">
        <f t="shared" si="5"/>
        <v>0</v>
      </c>
      <c r="E145" s="10">
        <f>MAX(0,(E105-C145-D145))/(1-'P-Parametri'!$B$31*MAX(0,IF(F144&lt;=0,0,(F144-G144)/F144)))</f>
        <v>11706.065053508002</v>
      </c>
      <c r="F145" s="10">
        <f>((F144-E145+MAX(0,-(E105-C145-D145)))*(1+B145))*(1-'P-Parametri'!$B$32)</f>
        <v>149680.04514987624</v>
      </c>
      <c r="G145" s="10">
        <f>IF(F144&lt;=0,G144,G144*(1-E145/F144))+MAX(0,-(E105-C145-D145))</f>
        <v>91272.321514174735</v>
      </c>
      <c r="H145" s="10">
        <f>MAX(0,(H105-C145-D145))/(1-'P-Parametri'!$B$31*MAX(0,IF(I144&lt;=0,0,(I144-J144)/I144)))</f>
        <v>14915</v>
      </c>
      <c r="I145" s="10">
        <f>((I144-H145+MAX(0,-(H105-C145-D145)))*(1+B145))*(1-'P-Parametri'!$B$32)</f>
        <v>-45886.682867580683</v>
      </c>
      <c r="J145" s="10">
        <f>IF(I144&lt;=0,J144,J144*(1-H145/I144))+MAX(0,-(H105-C145-D145))</f>
        <v>-9100.4037093344996</v>
      </c>
      <c r="K145" s="10">
        <f>MAX(0,(K105-C145-D145))/(1-'P-Parametri'!$B$31*MAX(0,IF(L144&lt;=0,0,(L144-M144)/L144)))</f>
        <v>14123.773197628501</v>
      </c>
      <c r="L145" s="10">
        <f>((L144-K145+MAX(0,-(K105-C145-D145)))*(1+B145))*(1-'P-Parametri'!$B$32)</f>
        <v>49941.978895274151</v>
      </c>
      <c r="M145" s="10">
        <f>IF(L144&lt;=0,M144,M144*(1-K145/L144))+MAX(0,-(K105-C145-D145))</f>
        <v>30453.761222608522</v>
      </c>
      <c r="N145" s="10">
        <f>MAX(0,(N105-C145-D145))/(1-'P-Parametri'!$B$31*MAX(0,IF(O144&lt;=0,0,(O144-P144)/O144)))</f>
        <v>13999.1942306448</v>
      </c>
      <c r="O145" s="10">
        <f>((O144-N145+MAX(0,-(N105-C145-D145)))*(1+B145))*(1-'P-Parametri'!$B$32)</f>
        <v>55081.253167549956</v>
      </c>
      <c r="P145" s="10">
        <f>IF(O144&lt;=0,P144,P144*(1-N145/O144))+MAX(0,-(N105-C145-D145))</f>
        <v>33587.60243209637</v>
      </c>
      <c r="Q145" s="10">
        <f>MAX(0,(Q105-C145-D145))/(1-'P-Parametri'!$B$31*MAX(0,IF(R144&lt;=0,0,(R144-S144)/R144)))</f>
        <v>14010.867546964144</v>
      </c>
      <c r="R145" s="10">
        <f>((R144-Q145+MAX(0,-(Q105-C145-D145)))*(1+B145))*(1-'P-Parametri'!$B$32)</f>
        <v>54599.692148987117</v>
      </c>
      <c r="S145" s="10">
        <f>IF(R144&lt;=0,S144,S144*(1-Q145/R144))+MAX(0,-(Q105-C145-D145))</f>
        <v>33293.954791417549</v>
      </c>
      <c r="T145" s="10">
        <f>MAX(0,(T105-C145-D145))/(1-'P-Parametri'!$B$31*MAX(0,IF(U144&lt;=0,0,(U144-V144)/U144)))</f>
        <v>14010.867546964137</v>
      </c>
      <c r="U145" s="10">
        <f>((U144-T145+MAX(0,-(T105-C145-D145)))*(1+B145))*(1-'P-Parametri'!$B$32)</f>
        <v>54599.69214898732</v>
      </c>
      <c r="V145" s="10">
        <f>IF(U144&lt;=0,V144,V144*(1-T145/U144))+MAX(0,-(T105-C145-D145))</f>
        <v>33293.95479141768</v>
      </c>
    </row>
    <row r="146" spans="1:22">
      <c r="A146" s="9">
        <f t="shared" si="4"/>
        <v>39</v>
      </c>
      <c r="B146" s="12">
        <f>IF($A146='P-Parametri'!$D$47,'P-Parametri'!$B$34,IF($A146='P-Parametri'!$D$48,'P-Parametri'!$C$34,'P-Parametri'!$D$50))</f>
        <v>2.7158250435358244E-2</v>
      </c>
      <c r="C146" s="10">
        <f>IF($A146&lt;='1-Input'!$B$26,0,IF($A146='1-Input'!$B$26+1,('1-Input'!$B$23+0)*'1-Input'!$B$27,'1-Input'!$B$23+0))</f>
        <v>15535</v>
      </c>
      <c r="D146" s="10">
        <f t="shared" si="5"/>
        <v>0</v>
      </c>
      <c r="E146" s="10">
        <f>MAX(0,(E105-C146-D146))/(1-'P-Parametri'!$B$31*MAX(0,IF(F145&lt;=0,0,(F145-G145)/F145)))</f>
        <v>11757.916649898971</v>
      </c>
      <c r="F146" s="10">
        <f>((F145-E146+MAX(0,-(E105-C146-D146)))*(1+B146))*(1-'P-Parametri'!$B$32)</f>
        <v>141384.5165019446</v>
      </c>
      <c r="G146" s="10">
        <f>IF(F145&lt;=0,G145,G145*(1-E146/F145))+MAX(0,-(E105-C146-D146))</f>
        <v>84102.545825425652</v>
      </c>
      <c r="H146" s="10">
        <f>MAX(0,(H105-C146-D146))/(1-'P-Parametri'!$B$31*MAX(0,IF(I145&lt;=0,0,(I145-J145)/I145)))</f>
        <v>14915</v>
      </c>
      <c r="I146" s="10">
        <f>((I145-H146+MAX(0,-(H105-C146-D146)))*(1+B146))*(1-'P-Parametri'!$B$32)</f>
        <v>-62328.044297394095</v>
      </c>
      <c r="J146" s="10">
        <f>IF(I145&lt;=0,J145,J145*(1-H146/I145))+MAX(0,-(H105-C146-D146))</f>
        <v>-9100.4037093344996</v>
      </c>
      <c r="K146" s="10">
        <f>MAX(0,(K105-C146-D146))/(1-'P-Parametri'!$B$31*MAX(0,IF(L145&lt;=0,0,(L145-M145)/L145)))</f>
        <v>14186.333945754668</v>
      </c>
      <c r="L146" s="10">
        <f>((L145-K146+MAX(0,-(K105-C146-D146)))*(1+B146))*(1-'P-Parametri'!$B$32)</f>
        <v>36653.252298117208</v>
      </c>
      <c r="M146" s="10">
        <f>IF(L145&lt;=0,M145,M145*(1-K146/L145))+MAX(0,-(K105-C146-D146))</f>
        <v>21803.178362963772</v>
      </c>
      <c r="N146" s="10">
        <f>MAX(0,(N105-C146-D146))/(1-'P-Parametri'!$B$31*MAX(0,IF(O145&lt;=0,0,(O145-P145)/O145)))</f>
        <v>14061.203160693301</v>
      </c>
      <c r="O146" s="10">
        <f>((O145-N146+MAX(0,-(N105-C146-D146)))*(1+B146))*(1-'P-Parametri'!$B$32)</f>
        <v>42049.814632218164</v>
      </c>
      <c r="P146" s="10">
        <f>IF(O145&lt;=0,P145,P145*(1-N146/O145))+MAX(0,-(N105-C146-D146))</f>
        <v>25013.32217667656</v>
      </c>
      <c r="Q146" s="10">
        <f>MAX(0,(Q105-C146-D146))/(1-'P-Parametri'!$B$31*MAX(0,IF(R145&lt;=0,0,(R145-S145)/R145)))</f>
        <v>14072.928183549691</v>
      </c>
      <c r="R146" s="10">
        <f>((R145-Q146+MAX(0,-(Q105-C146-D146)))*(1+B146))*(1-'P-Parametri'!$B$32)</f>
        <v>41544.145170604337</v>
      </c>
      <c r="S146" s="10">
        <f>IF(R145&lt;=0,S145,S145*(1-Q146/R145))+MAX(0,-(Q105-C146-D146))</f>
        <v>24712.524818379483</v>
      </c>
      <c r="T146" s="10">
        <f>MAX(0,(T105-C146-D146))/(1-'P-Parametri'!$B$31*MAX(0,IF(U145&lt;=0,0,(U145-V145)/U145)))</f>
        <v>14072.928183549682</v>
      </c>
      <c r="U146" s="10">
        <f>((U145-T146+MAX(0,-(T105-C146-D146)))*(1+B146))*(1-'P-Parametri'!$B$32)</f>
        <v>41544.145170604555</v>
      </c>
      <c r="V146" s="10">
        <f>IF(U145&lt;=0,V145,V145*(1-T146/U145))+MAX(0,-(T105-C146-D146))</f>
        <v>24712.524818379617</v>
      </c>
    </row>
    <row r="147" spans="1:22">
      <c r="A147" s="9">
        <f t="shared" si="4"/>
        <v>40</v>
      </c>
      <c r="B147" s="12">
        <f>IF($A147='P-Parametri'!$D$47,'P-Parametri'!$B$34,IF($A147='P-Parametri'!$D$48,'P-Parametri'!$C$34,'P-Parametri'!$D$50))</f>
        <v>2.7158250435358244E-2</v>
      </c>
      <c r="C147" s="10">
        <f>IF($A147&lt;='1-Input'!$B$26,0,IF($A147='1-Input'!$B$26+1,('1-Input'!$B$23+0)*'1-Input'!$B$27,'1-Input'!$B$23+0))</f>
        <v>15535</v>
      </c>
      <c r="D147" s="10">
        <f t="shared" si="5"/>
        <v>0</v>
      </c>
      <c r="E147" s="10">
        <f>MAX(0,(E105-C147-D147))/(1-'P-Parametri'!$B$31*MAX(0,IF(F146&lt;=0,0,(F146-G146)/F146)))</f>
        <v>11808.942978790299</v>
      </c>
      <c r="F147" s="10">
        <f>((F146-E147+MAX(0,-(E105-C147-D147)))*(1+B147))*(1-'P-Parametri'!$B$32)</f>
        <v>132828.4301604029</v>
      </c>
      <c r="G147" s="10">
        <f>IF(F146&lt;=0,G146,G146*(1-E147/F146))+MAX(0,-(E105-C147-D147))</f>
        <v>77077.998918905738</v>
      </c>
      <c r="H147" s="10">
        <f>MAX(0,(H105-C147-D147))/(1-'P-Parametri'!$B$31*MAX(0,IF(I146&lt;=0,0,(I146-J146)/I146)))</f>
        <v>14915</v>
      </c>
      <c r="I147" s="10">
        <f>((I146-H147+MAX(0,-(H105-C147-D147)))*(1+B147))*(1-'P-Parametri'!$B$32)</f>
        <v>-79182.148578334571</v>
      </c>
      <c r="J147" s="10">
        <f>IF(I146&lt;=0,J146,J146*(1-H147/I146))+MAX(0,-(H105-C147-D147))</f>
        <v>-9100.4037093344996</v>
      </c>
      <c r="K147" s="10">
        <f>MAX(0,(K105-C147-D147))/(1-'P-Parametri'!$B$31*MAX(0,IF(L146&lt;=0,0,(L146-M146)/L146)))</f>
        <v>14247.898980040269</v>
      </c>
      <c r="L147" s="10">
        <f>((L146-K147+MAX(0,-(K105-C147-D147)))*(1+B147))*(1-'P-Parametri'!$B$32)</f>
        <v>22967.815827552793</v>
      </c>
      <c r="M147" s="10">
        <f>IF(L146&lt;=0,M146,M146*(1-K147/L146))+MAX(0,-(K105-C147-D147))</f>
        <v>13327.819062439576</v>
      </c>
      <c r="N147" s="10">
        <f>MAX(0,(N105-C147-D147))/(1-'P-Parametri'!$B$31*MAX(0,IF(O146&lt;=0,0,(O146-P146)/O146)))</f>
        <v>14122.225159611065</v>
      </c>
      <c r="O147" s="10">
        <f>((O146-N147+MAX(0,-(N105-C147-D147)))*(1+B147))*(1-'P-Parametri'!$B$32)</f>
        <v>28628.681833676917</v>
      </c>
      <c r="P147" s="10">
        <f>IF(O146&lt;=0,P146,P146*(1-N147/O146))+MAX(0,-(N105-C147-D147))</f>
        <v>16612.719918176539</v>
      </c>
      <c r="Q147" s="10">
        <f>MAX(0,(Q105-C147-D147))/(1-'P-Parametri'!$B$31*MAX(0,IF(R146&lt;=0,0,(R146-S146)/R146)))</f>
        <v>14134.001066045756</v>
      </c>
      <c r="R147" s="10">
        <f>((R146-Q147+MAX(0,-(Q105-C147-D147)))*(1+B147))*(1-'P-Parametri'!$B$32)</f>
        <v>28098.246551294204</v>
      </c>
      <c r="S147" s="10">
        <f>IF(R146&lt;=0,S146,S146*(1-Q147/R146))+MAX(0,-(Q105-C147-D147))</f>
        <v>16304.917664753297</v>
      </c>
      <c r="T147" s="10">
        <f>MAX(0,(T105-C147-D147))/(1-'P-Parametri'!$B$31*MAX(0,IF(U146&lt;=0,0,(U146-V146)/U146)))</f>
        <v>14134.001066045748</v>
      </c>
      <c r="U147" s="10">
        <f>((U146-T147+MAX(0,-(T105-C147-D147)))*(1+B147))*(1-'P-Parametri'!$B$32)</f>
        <v>28098.246551294436</v>
      </c>
      <c r="V147" s="10">
        <f>IF(U146&lt;=0,V146,V146*(1-T147/U146))+MAX(0,-(T105-C147-D147))</f>
        <v>16304.917664753435</v>
      </c>
    </row>
    <row r="148" spans="1:22">
      <c r="A148" s="9">
        <f t="shared" si="4"/>
        <v>41</v>
      </c>
      <c r="B148" s="12">
        <f>IF($A148='P-Parametri'!$D$47,'P-Parametri'!$B$34,IF($A148='P-Parametri'!$D$48,'P-Parametri'!$C$34,'P-Parametri'!$D$50))</f>
        <v>2.7158250435358244E-2</v>
      </c>
      <c r="C148" s="10">
        <f>IF($A148&lt;='1-Input'!$B$26,0,IF($A148='1-Input'!$B$26+1,('1-Input'!$B$23+0)*'1-Input'!$B$27,'1-Input'!$B$23+0))</f>
        <v>15535</v>
      </c>
      <c r="D148" s="10">
        <f t="shared" si="5"/>
        <v>0</v>
      </c>
      <c r="E148" s="10">
        <f>MAX(0,(E105-C148-D148))/(1-'P-Parametri'!$B$31*MAX(0,IF(F147&lt;=0,0,(F147-G147)/F147)))</f>
        <v>11859.148276384771</v>
      </c>
      <c r="F148" s="10">
        <f>((F147-E148+MAX(0,-(E105-C148-D148)))*(1+B148))*(1-'P-Parametri'!$B$32)</f>
        <v>124006.08674453692</v>
      </c>
      <c r="G148" s="10">
        <f>IF(F147&lt;=0,G147,G147*(1-E148/F147))+MAX(0,-(E105-C148-D148))</f>
        <v>70196.344013231617</v>
      </c>
      <c r="H148" s="10">
        <f>MAX(0,(H105-C148-D148))/(1-'P-Parametri'!$B$31*MAX(0,IF(I147&lt;=0,0,(I147-J147)/I147)))</f>
        <v>14915</v>
      </c>
      <c r="I148" s="10">
        <f>((I147-H148+MAX(0,-(H105-C148-D148)))*(1+B148))*(1-'P-Parametri'!$B$32)</f>
        <v>-96459.357179668747</v>
      </c>
      <c r="J148" s="10">
        <f>IF(I147&lt;=0,J147,J147*(1-H148/I147))+MAX(0,-(H105-C148-D148))</f>
        <v>-9100.4037093344996</v>
      </c>
      <c r="K148" s="10">
        <f>MAX(0,(K105-C148-D148))/(1-'P-Parametri'!$B$31*MAX(0,IF(L147&lt;=0,0,(L147-M147)/L147)))</f>
        <v>14308.473411610787</v>
      </c>
      <c r="L148" s="10">
        <f>((L147-K148+MAX(0,-(K105-C148-D148)))*(1+B148))*(1-'P-Parametri'!$B$32)</f>
        <v>8876.7259758679193</v>
      </c>
      <c r="M148" s="10">
        <f>IF(L147&lt;=0,M147,M147*(1-K148/L147))+MAX(0,-(K105-C148-D148))</f>
        <v>5024.8639133083961</v>
      </c>
      <c r="N148" s="10">
        <f>MAX(0,(N105-C148-D148))/(1-'P-Parametri'!$B$31*MAX(0,IF(O147&lt;=0,0,(O147-P147)/O147)))</f>
        <v>14182.265293440812</v>
      </c>
      <c r="O148" s="10">
        <f>((O147-N148+MAX(0,-(N105-C148-D148)))*(1+B148))*(1-'P-Parametri'!$B$32)</f>
        <v>14809.078426652281</v>
      </c>
      <c r="P148" s="10">
        <f>IF(O147&lt;=0,P147,P147*(1-N148/O147))+MAX(0,-(N105-C148-D148))</f>
        <v>8383.0011174996434</v>
      </c>
      <c r="Q148" s="10">
        <f>MAX(0,(Q105-C148-D148))/(1-'P-Parametri'!$B$31*MAX(0,IF(R147&lt;=0,0,(R147-S147)/R147)))</f>
        <v>14194.091264719415</v>
      </c>
      <c r="R148" s="10">
        <f>((R147-Q148+MAX(0,-(Q105-C148-D148)))*(1+B148))*(1-'P-Parametri'!$B$32)</f>
        <v>14253.204282303817</v>
      </c>
      <c r="S148" s="10">
        <f>IF(R147&lt;=0,S147,S147*(1-Q148/R147))+MAX(0,-(Q105-C148-D148))</f>
        <v>8068.3364611982925</v>
      </c>
      <c r="T148" s="10">
        <f>MAX(0,(T105-C148-D148))/(1-'P-Parametri'!$B$31*MAX(0,IF(U147&lt;=0,0,(U147-V147)/U147)))</f>
        <v>14194.091264719407</v>
      </c>
      <c r="U148" s="10">
        <f>((U147-T148+MAX(0,-(T105-C148-D148)))*(1+B148))*(1-'P-Parametri'!$B$32)</f>
        <v>14253.204282304065</v>
      </c>
      <c r="V148" s="10">
        <f>IF(U147&lt;=0,V147,V147*(1-T148/U147))+MAX(0,-(T105-C148-D148))</f>
        <v>8068.3364611984334</v>
      </c>
    </row>
    <row r="149" spans="1:22">
      <c r="A149" s="9">
        <f t="shared" si="4"/>
        <v>42</v>
      </c>
      <c r="B149" s="12">
        <f>IF($A149='P-Parametri'!$D$47,'P-Parametri'!$B$34,IF($A149='P-Parametri'!$D$48,'P-Parametri'!$C$34,'P-Parametri'!$D$50))</f>
        <v>2.7158250435358244E-2</v>
      </c>
      <c r="C149" s="10">
        <f>IF($A149&lt;='1-Input'!$B$26,0,IF($A149='1-Input'!$B$26+1,('1-Input'!$B$23+0)*'1-Input'!$B$27,'1-Input'!$B$23+0))</f>
        <v>15535</v>
      </c>
      <c r="D149" s="10">
        <f t="shared" si="5"/>
        <v>0</v>
      </c>
      <c r="E149" s="10">
        <f>MAX(0,(E105-C149-D149))/(1-'P-Parametri'!$B$31*MAX(0,IF(F148&lt;=0,0,(F148-G148)/F148)))</f>
        <v>11908.537140210403</v>
      </c>
      <c r="F149" s="10">
        <f>((F148-E149+MAX(0,-(E105-C149-D149)))*(1+B149))*(1-'P-Parametri'!$B$32)</f>
        <v>114911.63908381146</v>
      </c>
      <c r="G149" s="10">
        <f>IF(F148&lt;=0,G148,G148*(1-E149/F148))+MAX(0,-(E105-C149-D149))</f>
        <v>63455.25741229199</v>
      </c>
      <c r="H149" s="10">
        <f>MAX(0,(H105-C149-D149))/(1-'P-Parametri'!$B$31*MAX(0,IF(I148&lt;=0,0,(I148-J148)/I148)))</f>
        <v>14915</v>
      </c>
      <c r="I149" s="10">
        <f>((I148-H149+MAX(0,-(H105-C149-D149)))*(1+B149))*(1-'P-Parametri'!$B$32)</f>
        <v>-114170.29168430317</v>
      </c>
      <c r="J149" s="10">
        <f>IF(I148&lt;=0,J148,J148*(1-H149/I148))+MAX(0,-(H105-C149-D149))</f>
        <v>-9100.4037093344996</v>
      </c>
      <c r="K149" s="10">
        <f>MAX(0,(K105-C149-D149))/(1-'P-Parametri'!$B$31*MAX(0,IF(L148&lt;=0,0,(L148-M148)/L148)))</f>
        <v>14368.062787543115</v>
      </c>
      <c r="L149" s="10">
        <f>((L148-K149+MAX(0,-(K105-C149-D149)))*(1+B149))*(1-'P-Parametri'!$B$32)</f>
        <v>-5629.1909682075093</v>
      </c>
      <c r="M149" s="10">
        <f>IF(L148&lt;=0,M148,M148*(1-K149/L148))+MAX(0,-(K105-C149-D149))</f>
        <v>-3108.4907043230828</v>
      </c>
      <c r="N149" s="10">
        <f>MAX(0,(N105-C149-D149))/(1-'P-Parametri'!$B$31*MAX(0,IF(O148&lt;=0,0,(O148-P148)/O148)))</f>
        <v>14241.329060331351</v>
      </c>
      <c r="O149" s="10">
        <f>((O148-N149+MAX(0,-(N105-C149-D149)))*(1+B149))*(1-'P-Parametri'!$B$32)</f>
        <v>582.00210890439757</v>
      </c>
      <c r="P149" s="10">
        <f>IF(O148&lt;=0,P148,P148*(1-N149/O148))+MAX(0,-(N105-C149-D149))</f>
        <v>321.38688412658962</v>
      </c>
      <c r="Q149" s="10">
        <f>MAX(0,(Q105-C149-D149))/(1-'P-Parametri'!$B$31*MAX(0,IF(R148&lt;=0,0,(R148-S148)/R148)))</f>
        <v>14253.204282304141</v>
      </c>
      <c r="R149" s="10">
        <f>((R148-Q149+MAX(0,-(Q105-C149-D149)))*(1+B149))*(1-'P-Parametri'!$B$32)</f>
        <v>-3.3190826841808076E-10</v>
      </c>
      <c r="S149" s="10">
        <f>IF(R148&lt;=0,S148,S148*(1-Q149/R148))+MAX(0,-(Q105-C149-D149))</f>
        <v>-1.8273611935675801E-10</v>
      </c>
      <c r="T149" s="10">
        <f>MAX(0,(T105-C149-D149))/(1-'P-Parametri'!$B$31*MAX(0,IF(U148&lt;=0,0,(U148-V148)/U148)))</f>
        <v>14253.204282304134</v>
      </c>
      <c r="U149" s="10">
        <f>((U148-T149+MAX(0,-(T105-C149-D149)))*(1+B149))*(1-'P-Parametri'!$B$32)</f>
        <v>-7.0856821347680175E-11</v>
      </c>
      <c r="V149" s="10">
        <f>IF(U148&lt;=0,V148,V148*(1-T149/U148))+MAX(0,-(T105-C149-D149))</f>
        <v>-3.9413672802438687E-11</v>
      </c>
    </row>
    <row r="150" spans="1:22">
      <c r="A150" s="4" t="s">
        <v>410</v>
      </c>
      <c r="E150" s="10">
        <f>F149</f>
        <v>114911.63908381146</v>
      </c>
      <c r="H150" s="10">
        <f>I149</f>
        <v>-114170.29168430317</v>
      </c>
      <c r="K150" s="10">
        <f>L149</f>
        <v>-5629.1909682075093</v>
      </c>
      <c r="N150" s="10">
        <f>O149</f>
        <v>582.00210890439757</v>
      </c>
      <c r="Q150" s="10">
        <f>R149</f>
        <v>-3.3190826841808076E-10</v>
      </c>
      <c r="T150" s="10">
        <f>U149</f>
        <v>-7.0856821347680175E-11</v>
      </c>
    </row>
    <row r="151" spans="1:22">
      <c r="A151" s="5" t="s">
        <v>411</v>
      </c>
      <c r="B151" s="10">
        <f>IFERROR(T105-T150*(T105-Q105)/(T150-Q150),T105)</f>
        <v>28180.138648816657</v>
      </c>
    </row>
    <row r="154" spans="1:22">
      <c r="A154" s="2" t="s">
        <v>414</v>
      </c>
    </row>
    <row r="155" spans="1:22">
      <c r="A155" s="4" t="s">
        <v>268</v>
      </c>
      <c r="E155" s="19">
        <f>'1-Input'!$B$10*0.9</f>
        <v>26100</v>
      </c>
      <c r="H155" s="19">
        <f>'1-Input'!$B$10*1.05</f>
        <v>30450</v>
      </c>
      <c r="K155" s="10">
        <f>IFERROR(H155-H200*(H155-E155)/(H200-E200),H155)</f>
        <v>31993.758201878958</v>
      </c>
      <c r="N155" s="10">
        <f>IFERROR(K155-K200*(K155-H155)/(K200-H200),K155)</f>
        <v>31993.758201878969</v>
      </c>
      <c r="Q155" s="10">
        <f>IFERROR(N155-N200*(N155-K155)/(N200-K200),N155)</f>
        <v>31993.758201878976</v>
      </c>
      <c r="T155" s="10">
        <f>IFERROR(Q155-Q200*(Q155-N155)/(Q200-N200),Q155)</f>
        <v>31993.758201878973</v>
      </c>
    </row>
    <row r="156" spans="1:22">
      <c r="A156" s="15" t="s">
        <v>176</v>
      </c>
      <c r="B156" s="15" t="s">
        <v>177</v>
      </c>
      <c r="C156" s="15" t="s">
        <v>178</v>
      </c>
      <c r="D156" s="15" t="s">
        <v>179</v>
      </c>
      <c r="E156" s="15" t="s">
        <v>180</v>
      </c>
      <c r="F156" s="15" t="s">
        <v>181</v>
      </c>
      <c r="G156" s="15" t="s">
        <v>182</v>
      </c>
      <c r="H156" s="15" t="s">
        <v>180</v>
      </c>
      <c r="I156" s="15" t="s">
        <v>181</v>
      </c>
      <c r="J156" s="15" t="s">
        <v>182</v>
      </c>
      <c r="K156" s="15" t="s">
        <v>180</v>
      </c>
      <c r="L156" s="15" t="s">
        <v>181</v>
      </c>
      <c r="M156" s="15" t="s">
        <v>182</v>
      </c>
      <c r="N156" s="15" t="s">
        <v>180</v>
      </c>
      <c r="O156" s="15" t="s">
        <v>181</v>
      </c>
      <c r="P156" s="15" t="s">
        <v>182</v>
      </c>
      <c r="Q156" s="15" t="s">
        <v>180</v>
      </c>
      <c r="R156" s="15" t="s">
        <v>181</v>
      </c>
      <c r="S156" s="15" t="s">
        <v>182</v>
      </c>
      <c r="T156" s="15" t="s">
        <v>180</v>
      </c>
      <c r="U156" s="15" t="s">
        <v>181</v>
      </c>
      <c r="V156" s="15" t="s">
        <v>182</v>
      </c>
    </row>
    <row r="157" spans="1:22">
      <c r="A157" s="9">
        <f>0</f>
        <v>0</v>
      </c>
      <c r="E157" s="10">
        <f>0</f>
        <v>0</v>
      </c>
      <c r="F157" s="10">
        <f>'1-Input'!$B$8</f>
        <v>760000</v>
      </c>
      <c r="G157" s="10">
        <f>'1-Input'!$B$9</f>
        <v>586000</v>
      </c>
      <c r="H157" s="10">
        <f>0</f>
        <v>0</v>
      </c>
      <c r="I157" s="10">
        <f>'1-Input'!$B$8</f>
        <v>760000</v>
      </c>
      <c r="J157" s="10">
        <f>'1-Input'!$B$9</f>
        <v>586000</v>
      </c>
      <c r="K157" s="10">
        <f>0</f>
        <v>0</v>
      </c>
      <c r="L157" s="10">
        <f>'1-Input'!$B$8</f>
        <v>760000</v>
      </c>
      <c r="M157" s="10">
        <f>'1-Input'!$B$9</f>
        <v>586000</v>
      </c>
      <c r="N157" s="10">
        <f>0</f>
        <v>0</v>
      </c>
      <c r="O157" s="10">
        <f>'1-Input'!$B$8</f>
        <v>760000</v>
      </c>
      <c r="P157" s="10">
        <f>'1-Input'!$B$9</f>
        <v>586000</v>
      </c>
      <c r="Q157" s="10">
        <f>0</f>
        <v>0</v>
      </c>
      <c r="R157" s="10">
        <f>'1-Input'!$B$8</f>
        <v>760000</v>
      </c>
      <c r="S157" s="10">
        <f>'1-Input'!$B$9</f>
        <v>586000</v>
      </c>
      <c r="T157" s="10">
        <f>0</f>
        <v>0</v>
      </c>
      <c r="U157" s="10">
        <f>'1-Input'!$B$8</f>
        <v>760000</v>
      </c>
      <c r="V157" s="10">
        <f>'1-Input'!$B$9</f>
        <v>586000</v>
      </c>
    </row>
    <row r="158" spans="1:22">
      <c r="A158" s="9">
        <f t="shared" ref="A158:A199" si="6">A157+1</f>
        <v>1</v>
      </c>
      <c r="B158" s="12">
        <f>IF($A158='P-Parametri'!$E$47,'P-Parametri'!$B$34,IF($A158='P-Parametri'!$E$48,'P-Parametri'!$C$34,'P-Parametri'!$E$50))</f>
        <v>2.7158250435358244E-2</v>
      </c>
      <c r="C158" s="10">
        <f>IF($A158&lt;='1-Input'!$B$26,0,IF($A158='1-Input'!$B$26+1,('1-Input'!$B$23+0)*'1-Input'!$B$27,'1-Input'!$B$23+0))</f>
        <v>0</v>
      </c>
      <c r="D158" s="10">
        <f t="shared" ref="D158:D199" si="7">IF(AND($A158&gt;=1,$A158&lt;1+0),0,0)</f>
        <v>0</v>
      </c>
      <c r="E158" s="10">
        <f>MAX(0,(E155-C158-D158))/(1-'P-Parametri'!$B$31*MAX(0,IF(F157&lt;=0,0,(F157-G157)/F157)))</f>
        <v>27751.972690133749</v>
      </c>
      <c r="F158" s="10">
        <f>((F157-E158+MAX(0,-(E155-C158-D158)))*(1+B158))*(1-'P-Parametri'!$B$32)</f>
        <v>750630.33341111196</v>
      </c>
      <c r="G158" s="10">
        <f>IF(F157&lt;=0,G157,G157*(1-E158/F157))+MAX(0,-(E155-C158-D158))</f>
        <v>564601.76842576533</v>
      </c>
      <c r="H158" s="10">
        <f>MAX(0,(H155-C158-D158))/(1-'P-Parametri'!$B$31*MAX(0,IF(I157&lt;=0,0,(I157-J157)/I157)))</f>
        <v>32377.30147182271</v>
      </c>
      <c r="I158" s="10">
        <f>((I157-H158+MAX(0,-(H155-C158-D158)))*(1+B158))*(1-'P-Parametri'!$B$32)</f>
        <v>745888.89068126224</v>
      </c>
      <c r="J158" s="10">
        <f>IF(I157&lt;=0,J157,J157*(1-H158/I157))+MAX(0,-(H155-C158-D158))</f>
        <v>561035.3964967262</v>
      </c>
      <c r="K158" s="10">
        <f>MAX(0,(K155-C158-D158))/(1-'P-Parametri'!$B$31*MAX(0,IF(L157&lt;=0,0,(L157-M157)/L157)))</f>
        <v>34018.770263344348</v>
      </c>
      <c r="L158" s="10">
        <f>((L157-K158+MAX(0,-(K155-C158-D158)))*(1+B158))*(1-'P-Parametri'!$B$32)</f>
        <v>744206.21456564264</v>
      </c>
      <c r="M158" s="10">
        <f>IF(L157&lt;=0,M157,M157*(1-K158/L157))+MAX(0,-(K155-C158-D158))</f>
        <v>559769.73766536871</v>
      </c>
      <c r="N158" s="10">
        <f>MAX(0,(N155-C158-D158))/(1-'P-Parametri'!$B$31*MAX(0,IF(O157&lt;=0,0,(O157-P157)/O157)))</f>
        <v>34018.770263344362</v>
      </c>
      <c r="O158" s="10">
        <f>((O157-N158+MAX(0,-(N155-C158-D158)))*(1+B158))*(1-'P-Parametri'!$B$32)</f>
        <v>744206.21456564264</v>
      </c>
      <c r="P158" s="10">
        <f>IF(O157&lt;=0,P157,P157*(1-N158/O157))+MAX(0,-(N155-C158-D158))</f>
        <v>559769.73766536871</v>
      </c>
      <c r="Q158" s="10">
        <f>MAX(0,(Q155-C158-D158))/(1-'P-Parametri'!$B$31*MAX(0,IF(R157&lt;=0,0,(R157-S157)/R157)))</f>
        <v>34018.77026334437</v>
      </c>
      <c r="R158" s="10">
        <f>((R157-Q158+MAX(0,-(Q155-C158-D158)))*(1+B158))*(1-'P-Parametri'!$B$32)</f>
        <v>744206.21456564264</v>
      </c>
      <c r="S158" s="10">
        <f>IF(R157&lt;=0,S157,S157*(1-Q158/R157))+MAX(0,-(Q155-C158-D158))</f>
        <v>559769.73766536871</v>
      </c>
      <c r="T158" s="10">
        <f>MAX(0,(T155-C158-D158))/(1-'P-Parametri'!$B$31*MAX(0,IF(U157&lt;=0,0,(U157-V157)/U157)))</f>
        <v>34018.770263344362</v>
      </c>
      <c r="U158" s="10">
        <f>((U157-T158+MAX(0,-(T155-C158-D158)))*(1+B158))*(1-'P-Parametri'!$B$32)</f>
        <v>744206.21456564264</v>
      </c>
      <c r="V158" s="10">
        <f>IF(U157&lt;=0,V157,V157*(1-T158/U157))+MAX(0,-(T155-C158-D158))</f>
        <v>559769.73766536871</v>
      </c>
    </row>
    <row r="159" spans="1:22">
      <c r="A159" s="9">
        <f t="shared" si="6"/>
        <v>2</v>
      </c>
      <c r="B159" s="12">
        <f>IF($A159='P-Parametri'!$E$47,'P-Parametri'!$B$34,IF($A159='P-Parametri'!$E$48,'P-Parametri'!$C$34,'P-Parametri'!$E$50))</f>
        <v>2.7158250435358244E-2</v>
      </c>
      <c r="C159" s="10">
        <f>IF($A159&lt;='1-Input'!$B$26,0,IF($A159='1-Input'!$B$26+1,('1-Input'!$B$23+0)*'1-Input'!$B$27,'1-Input'!$B$23+0))</f>
        <v>0</v>
      </c>
      <c r="D159" s="10">
        <f t="shared" si="7"/>
        <v>0</v>
      </c>
      <c r="E159" s="10">
        <f>MAX(0,(E155-C159-D159))/(1-'P-Parametri'!$B$31*MAX(0,IF(F158&lt;=0,0,(F158-G158)/F158)))</f>
        <v>27897.602906659769</v>
      </c>
      <c r="F159" s="10">
        <f>((F158-E159+MAX(0,-(E155-C159-D159)))*(1+B159))*(1-'P-Parametri'!$B$32)</f>
        <v>740876.16522332781</v>
      </c>
      <c r="G159" s="10">
        <f>IF(F158&lt;=0,G158,G158*(1-E159/F158))+MAX(0,-(E155-C159-D159))</f>
        <v>543618.02285241231</v>
      </c>
      <c r="H159" s="10">
        <f>MAX(0,(H155-C159-D159))/(1-'P-Parametri'!$B$31*MAX(0,IF(I158&lt;=0,0,(I158-J158)/I158)))</f>
        <v>32547.203391103067</v>
      </c>
      <c r="I159" s="10">
        <f>((I158-H159+MAX(0,-(H155-C159-D159)))*(1+B159))*(1-'P-Parametri'!$B$32)</f>
        <v>731249.36988060712</v>
      </c>
      <c r="J159" s="10">
        <f>IF(I158&lt;=0,J158,J158*(1-H159/I158))+MAX(0,-(H155-C159-D159))</f>
        <v>536554.35999448108</v>
      </c>
      <c r="K159" s="10">
        <f>MAX(0,(K155-C159-D159))/(1-'P-Parametri'!$B$31*MAX(0,IF(L158&lt;=0,0,(L158-M158)/L158)))</f>
        <v>34197.285893015644</v>
      </c>
      <c r="L159" s="10">
        <f>((L158-K159+MAX(0,-(K155-C159-D159)))*(1+B159))*(1-'P-Parametri'!$B$32)</f>
        <v>727832.94591092085</v>
      </c>
      <c r="M159" s="10">
        <f>IF(L158&lt;=0,M158,M158*(1-K159/L158))+MAX(0,-(K155-C159-D159))</f>
        <v>534047.558276725</v>
      </c>
      <c r="N159" s="10">
        <f>MAX(0,(N155-C159-D159))/(1-'P-Parametri'!$B$31*MAX(0,IF(O158&lt;=0,0,(O158-P158)/O158)))</f>
        <v>34197.285893015658</v>
      </c>
      <c r="O159" s="10">
        <f>((O158-N159+MAX(0,-(N155-C159-D159)))*(1+B159))*(1-'P-Parametri'!$B$32)</f>
        <v>727832.94591092085</v>
      </c>
      <c r="P159" s="10">
        <f>IF(O158&lt;=0,P158,P158*(1-N159/O158))+MAX(0,-(N155-C159-D159))</f>
        <v>534047.558276725</v>
      </c>
      <c r="Q159" s="10">
        <f>MAX(0,(Q155-C159-D159))/(1-'P-Parametri'!$B$31*MAX(0,IF(R158&lt;=0,0,(R158-S158)/R158)))</f>
        <v>34197.285893015665</v>
      </c>
      <c r="R159" s="10">
        <f>((R158-Q159+MAX(0,-(Q155-C159-D159)))*(1+B159))*(1-'P-Parametri'!$B$32)</f>
        <v>727832.94591092085</v>
      </c>
      <c r="S159" s="10">
        <f>IF(R158&lt;=0,S158,S158*(1-Q159/R158))+MAX(0,-(Q155-C159-D159))</f>
        <v>534047.55827672489</v>
      </c>
      <c r="T159" s="10">
        <f>MAX(0,(T155-C159-D159))/(1-'P-Parametri'!$B$31*MAX(0,IF(U158&lt;=0,0,(U158-V158)/U158)))</f>
        <v>34197.285893015658</v>
      </c>
      <c r="U159" s="10">
        <f>((U158-T159+MAX(0,-(T155-C159-D159)))*(1+B159))*(1-'P-Parametri'!$B$32)</f>
        <v>727832.94591092085</v>
      </c>
      <c r="V159" s="10">
        <f>IF(U158&lt;=0,V158,V158*(1-T159/U158))+MAX(0,-(T155-C159-D159))</f>
        <v>534047.558276725</v>
      </c>
    </row>
    <row r="160" spans="1:22">
      <c r="A160" s="9">
        <f t="shared" si="6"/>
        <v>3</v>
      </c>
      <c r="B160" s="12">
        <f>IF($A160='P-Parametri'!$E$47,'P-Parametri'!$B$34,IF($A160='P-Parametri'!$E$48,'P-Parametri'!$C$34,'P-Parametri'!$E$50))</f>
        <v>2.7158250435358244E-2</v>
      </c>
      <c r="C160" s="10">
        <f>IF($A160&lt;='1-Input'!$B$26,0,IF($A160='1-Input'!$B$26+1,('1-Input'!$B$23+0)*'1-Input'!$B$27,'1-Input'!$B$23+0))</f>
        <v>0</v>
      </c>
      <c r="D160" s="10">
        <f t="shared" si="7"/>
        <v>0</v>
      </c>
      <c r="E160" s="10">
        <f>MAX(0,(E155-C160-D160))/(1-'P-Parametri'!$B$31*MAX(0,IF(F159&lt;=0,0,(F159-G159)/F159)))</f>
        <v>28041.147060861425</v>
      </c>
      <c r="F160" s="10">
        <f>((F159-E160+MAX(0,-(E155-C160-D160)))*(1+B160))*(1-'P-Parametri'!$B$32)</f>
        <v>730729.98136460618</v>
      </c>
      <c r="G160" s="10">
        <f>IF(F159&lt;=0,G159,G159*(1-E160/F159))+MAX(0,-(E155-C160-D160))</f>
        <v>523042.82602563332</v>
      </c>
      <c r="H160" s="10">
        <f>MAX(0,(H155-C160-D160))/(1-'P-Parametri'!$B$31*MAX(0,IF(I159&lt;=0,0,(I159-J159)/I159)))</f>
        <v>32714.671571004998</v>
      </c>
      <c r="I160" s="10">
        <f>((I159-H160+MAX(0,-(H155-C160-D160)))*(1+B160))*(1-'P-Parametri'!$B$32)</f>
        <v>716070.6672269135</v>
      </c>
      <c r="J160" s="10">
        <f>IF(I159&lt;=0,J159,J159*(1-H160/I159))+MAX(0,-(H155-C160-D160))</f>
        <v>512549.96369657223</v>
      </c>
      <c r="K160" s="10">
        <f>MAX(0,(K155-C160-D160))/(1-'P-Parametri'!$B$31*MAX(0,IF(L159&lt;=0,0,(L159-M159)/L159)))</f>
        <v>34373.244397261653</v>
      </c>
      <c r="L160" s="10">
        <f>((L159-K160+MAX(0,-(K155-C160-D160)))*(1+B160))*(1-'P-Parametri'!$B$32)</f>
        <v>710868.26804668759</v>
      </c>
      <c r="M160" s="10">
        <f>IF(L159&lt;=0,M159,M159*(1-K160/L159))+MAX(0,-(K155-C160-D160))</f>
        <v>508826.18386170449</v>
      </c>
      <c r="N160" s="10">
        <f>MAX(0,(N155-C160-D160))/(1-'P-Parametri'!$B$31*MAX(0,IF(O159&lt;=0,0,(O159-P159)/O159)))</f>
        <v>34373.244397261667</v>
      </c>
      <c r="O160" s="10">
        <f>((O159-N160+MAX(0,-(N155-C160-D160)))*(1+B160))*(1-'P-Parametri'!$B$32)</f>
        <v>710868.26804668759</v>
      </c>
      <c r="P160" s="10">
        <f>IF(O159&lt;=0,P159,P159*(1-N160/O159))+MAX(0,-(N155-C160-D160))</f>
        <v>508826.18386170449</v>
      </c>
      <c r="Q160" s="10">
        <f>MAX(0,(Q155-C160-D160))/(1-'P-Parametri'!$B$31*MAX(0,IF(R159&lt;=0,0,(R159-S159)/R159)))</f>
        <v>34373.244397261675</v>
      </c>
      <c r="R160" s="10">
        <f>((R159-Q160+MAX(0,-(Q155-C160-D160)))*(1+B160))*(1-'P-Parametri'!$B$32)</f>
        <v>710868.26804668759</v>
      </c>
      <c r="S160" s="10">
        <f>IF(R159&lt;=0,S159,S159*(1-Q160/R159))+MAX(0,-(Q155-C160-D160))</f>
        <v>508826.18386170437</v>
      </c>
      <c r="T160" s="10">
        <f>MAX(0,(T155-C160-D160))/(1-'P-Parametri'!$B$31*MAX(0,IF(U159&lt;=0,0,(U159-V159)/U159)))</f>
        <v>34373.244397261667</v>
      </c>
      <c r="U160" s="10">
        <f>((U159-T160+MAX(0,-(T155-C160-D160)))*(1+B160))*(1-'P-Parametri'!$B$32)</f>
        <v>710868.26804668759</v>
      </c>
      <c r="V160" s="10">
        <f>IF(U159&lt;=0,V159,V159*(1-T160/U159))+MAX(0,-(T155-C160-D160))</f>
        <v>508826.18386170449</v>
      </c>
    </row>
    <row r="161" spans="1:22">
      <c r="A161" s="9">
        <f t="shared" si="6"/>
        <v>4</v>
      </c>
      <c r="B161" s="12">
        <f>IF($A161='P-Parametri'!$E$47,'P-Parametri'!$B$34,IF($A161='P-Parametri'!$E$48,'P-Parametri'!$C$34,'P-Parametri'!$E$50))</f>
        <v>2.7158250435358244E-2</v>
      </c>
      <c r="C161" s="10">
        <f>IF($A161&lt;='1-Input'!$B$26,0,IF($A161='1-Input'!$B$26+1,('1-Input'!$B$23+0)*'1-Input'!$B$27,'1-Input'!$B$23+0))</f>
        <v>0</v>
      </c>
      <c r="D161" s="10">
        <f t="shared" si="7"/>
        <v>0</v>
      </c>
      <c r="E161" s="10">
        <f>MAX(0,(E155-C161-D161))/(1-'P-Parametri'!$B$31*MAX(0,IF(F160&lt;=0,0,(F160-G160)/F160)))</f>
        <v>28182.606482727384</v>
      </c>
      <c r="F161" s="10">
        <f>((F160-E161+MAX(0,-(E155-C161-D161)))*(1+B161))*(1-'P-Parametri'!$B$32)</f>
        <v>720184.07776676118</v>
      </c>
      <c r="G161" s="10">
        <f>IF(F160&lt;=0,G160,G160*(1-E161/F160))+MAX(0,-(E155-C161-D161))</f>
        <v>502870.24447647278</v>
      </c>
      <c r="H161" s="10">
        <f>MAX(0,(H155-C161-D161))/(1-'P-Parametri'!$B$31*MAX(0,IF(I160&lt;=0,0,(I160-J160)/I160)))</f>
        <v>32879.707563181946</v>
      </c>
      <c r="I161" s="10">
        <f>((I160-H161+MAX(0,-(H155-C161-D161)))*(1+B161))*(1-'P-Parametri'!$B$32)</f>
        <v>700341.74037976901</v>
      </c>
      <c r="J161" s="10">
        <f>IF(I160&lt;=0,J160,J160*(1-H161/I160))+MAX(0,-(H155-C161-D161))</f>
        <v>489015.28522255161</v>
      </c>
      <c r="K161" s="10">
        <f>MAX(0,(K155-C161-D161))/(1-'P-Parametri'!$B$31*MAX(0,IF(L160&lt;=0,0,(L160-M160)/L160)))</f>
        <v>34546.647406401775</v>
      </c>
      <c r="L161" s="10">
        <f>((L160-K161+MAX(0,-(K155-C161-D161)))*(1+B161))*(1-'P-Parametri'!$B$32)</f>
        <v>693299.95392330515</v>
      </c>
      <c r="M161" s="10">
        <f>IF(L160&lt;=0,M160,M160*(1-K161/L160))+MAX(0,-(K155-C161-D161))</f>
        <v>484098.34108808276</v>
      </c>
      <c r="N161" s="10">
        <f>MAX(0,(N155-C161-D161))/(1-'P-Parametri'!$B$31*MAX(0,IF(O160&lt;=0,0,(O160-P160)/O160)))</f>
        <v>34546.647406401789</v>
      </c>
      <c r="O161" s="10">
        <f>((O160-N161+MAX(0,-(N155-C161-D161)))*(1+B161))*(1-'P-Parametri'!$B$32)</f>
        <v>693299.95392330515</v>
      </c>
      <c r="P161" s="10">
        <f>IF(O160&lt;=0,P160,P160*(1-N161/O160))+MAX(0,-(N155-C161-D161))</f>
        <v>484098.34108808276</v>
      </c>
      <c r="Q161" s="10">
        <f>MAX(0,(Q155-C161-D161))/(1-'P-Parametri'!$B$31*MAX(0,IF(R160&lt;=0,0,(R160-S160)/R160)))</f>
        <v>34546.647406401797</v>
      </c>
      <c r="R161" s="10">
        <f>((R160-Q161+MAX(0,-(Q155-C161-D161)))*(1+B161))*(1-'P-Parametri'!$B$32)</f>
        <v>693299.95392330515</v>
      </c>
      <c r="S161" s="10">
        <f>IF(R160&lt;=0,S160,S160*(1-Q161/R160))+MAX(0,-(Q155-C161-D161))</f>
        <v>484098.34108808264</v>
      </c>
      <c r="T161" s="10">
        <f>MAX(0,(T155-C161-D161))/(1-'P-Parametri'!$B$31*MAX(0,IF(U160&lt;=0,0,(U160-V160)/U160)))</f>
        <v>34546.647406401789</v>
      </c>
      <c r="U161" s="10">
        <f>((U160-T161+MAX(0,-(T155-C161-D161)))*(1+B161))*(1-'P-Parametri'!$B$32)</f>
        <v>693299.95392330515</v>
      </c>
      <c r="V161" s="10">
        <f>IF(U160&lt;=0,V160,V160*(1-T161/U160))+MAX(0,-(T155-C161-D161))</f>
        <v>484098.34108808276</v>
      </c>
    </row>
    <row r="162" spans="1:22">
      <c r="A162" s="9">
        <f t="shared" si="6"/>
        <v>5</v>
      </c>
      <c r="B162" s="12">
        <f>IF($A162='P-Parametri'!$E$47,'P-Parametri'!$B$34,IF($A162='P-Parametri'!$E$48,'P-Parametri'!$C$34,'P-Parametri'!$E$50))</f>
        <v>2.7158250435358244E-2</v>
      </c>
      <c r="C162" s="10">
        <f>IF($A162&lt;='1-Input'!$B$26,0,IF($A162='1-Input'!$B$26+1,('1-Input'!$B$23+0)*'1-Input'!$B$27,'1-Input'!$B$23+0))</f>
        <v>0</v>
      </c>
      <c r="D162" s="10">
        <f t="shared" si="7"/>
        <v>0</v>
      </c>
      <c r="E162" s="10">
        <f>MAX(0,(E155-C162-D162))/(1-'P-Parametri'!$B$31*MAX(0,IF(F161&lt;=0,0,(F161-G161)/F161)))</f>
        <v>28321.983726673992</v>
      </c>
      <c r="F162" s="10">
        <f>((F161-E162+MAX(0,-(E155-C162-D162)))*(1+B162))*(1-'P-Parametri'!$B$32)</f>
        <v>709230.55434064567</v>
      </c>
      <c r="G162" s="10">
        <f>IF(F161&lt;=0,G161,G161*(1-E162/F161))+MAX(0,-(E155-C162-D162))</f>
        <v>483094.3520062372</v>
      </c>
      <c r="H162" s="10">
        <f>MAX(0,(H155-C162-D162))/(1-'P-Parametri'!$B$31*MAX(0,IF(I161&lt;=0,0,(I161-J161)/I161)))</f>
        <v>33042.31434778632</v>
      </c>
      <c r="I162" s="10">
        <f>((I161-H162+MAX(0,-(H155-C162-D162)))*(1+B162))*(1-'P-Parametri'!$B$32)</f>
        <v>684051.26673761092</v>
      </c>
      <c r="J162" s="10">
        <f>IF(I161&lt;=0,J161,J161*(1-H162/I161))+MAX(0,-(H155-C162-D162))</f>
        <v>465943.41067394346</v>
      </c>
      <c r="K162" s="10">
        <f>MAX(0,(K155-C162-D162))/(1-'P-Parametri'!$B$31*MAX(0,IF(L161&lt;=0,0,(L161-M161)/L161)))</f>
        <v>34717.498051676565</v>
      </c>
      <c r="L162" s="10">
        <f>((L161-K162+MAX(0,-(K155-C162-D162)))*(1+B162))*(1-'P-Parametri'!$B$32)</f>
        <v>675115.46633424249</v>
      </c>
      <c r="M162" s="10">
        <f>IF(L161&lt;=0,M161,M161*(1-K162/L161))+MAX(0,-(K155-C162-D162))</f>
        <v>459856.76553562778</v>
      </c>
      <c r="N162" s="10">
        <f>MAX(0,(N155-C162-D162))/(1-'P-Parametri'!$B$31*MAX(0,IF(O161&lt;=0,0,(O161-P161)/O161)))</f>
        <v>34717.498051676579</v>
      </c>
      <c r="O162" s="10">
        <f>((O161-N162+MAX(0,-(N155-C162-D162)))*(1+B162))*(1-'P-Parametri'!$B$32)</f>
        <v>675115.46633424249</v>
      </c>
      <c r="P162" s="10">
        <f>IF(O161&lt;=0,P161,P161*(1-N162/O161))+MAX(0,-(N155-C162-D162))</f>
        <v>459856.76553562778</v>
      </c>
      <c r="Q162" s="10">
        <f>MAX(0,(Q155-C162-D162))/(1-'P-Parametri'!$B$31*MAX(0,IF(R161&lt;=0,0,(R161-S161)/R161)))</f>
        <v>34717.498051676586</v>
      </c>
      <c r="R162" s="10">
        <f>((R161-Q162+MAX(0,-(Q155-C162-D162)))*(1+B162))*(1-'P-Parametri'!$B$32)</f>
        <v>675115.46633424249</v>
      </c>
      <c r="S162" s="10">
        <f>IF(R161&lt;=0,S161,S161*(1-Q162/R161))+MAX(0,-(Q155-C162-D162))</f>
        <v>459856.76553562767</v>
      </c>
      <c r="T162" s="10">
        <f>MAX(0,(T155-C162-D162))/(1-'P-Parametri'!$B$31*MAX(0,IF(U161&lt;=0,0,(U161-V161)/U161)))</f>
        <v>34717.498051676586</v>
      </c>
      <c r="U162" s="10">
        <f>((U161-T162+MAX(0,-(T155-C162-D162)))*(1+B162))*(1-'P-Parametri'!$B$32)</f>
        <v>675115.46633424249</v>
      </c>
      <c r="V162" s="10">
        <f>IF(U161&lt;=0,V161,V161*(1-T162/U161))+MAX(0,-(T155-C162-D162))</f>
        <v>459856.76553562778</v>
      </c>
    </row>
    <row r="163" spans="1:22">
      <c r="A163" s="9">
        <f t="shared" si="6"/>
        <v>6</v>
      </c>
      <c r="B163" s="12">
        <f>IF($A163='P-Parametri'!$E$47,'P-Parametri'!$B$34,IF($A163='P-Parametri'!$E$48,'P-Parametri'!$C$34,'P-Parametri'!$E$50))</f>
        <v>2.7158250435358244E-2</v>
      </c>
      <c r="C163" s="10">
        <f>IF($A163&lt;='1-Input'!$B$26,0,IF($A163='1-Input'!$B$26+1,('1-Input'!$B$23+0)*'1-Input'!$B$27,'1-Input'!$B$23+0))</f>
        <v>0</v>
      </c>
      <c r="D163" s="10">
        <f t="shared" si="7"/>
        <v>0</v>
      </c>
      <c r="E163" s="10">
        <f>MAX(0,(E155-C163-D163))/(1-'P-Parametri'!$B$31*MAX(0,IF(F162&lt;=0,0,(F162-G162)/F162)))</f>
        <v>28459.282533460613</v>
      </c>
      <c r="F163" s="10">
        <f>((F162-E163+MAX(0,-(E155-C163-D163)))*(1+B163))*(1-'P-Parametri'!$B$32)</f>
        <v>697861.30883912963</v>
      </c>
      <c r="G163" s="10">
        <f>IF(F162&lt;=0,G162,G162*(1-E163/F162))+MAX(0,-(E155-C163-D163))</f>
        <v>463709.23306300974</v>
      </c>
      <c r="H163" s="10">
        <f>MAX(0,(H155-C163-D163))/(1-'P-Parametri'!$B$31*MAX(0,IF(I162&lt;=0,0,(I162-J162)/I162)))</f>
        <v>33202.496289037379</v>
      </c>
      <c r="I163" s="10">
        <f>((I162-H163+MAX(0,-(H155-C163-D163)))*(1+B163))*(1-'P-Parametri'!$B$32)</f>
        <v>667187.63498325692</v>
      </c>
      <c r="J163" s="10">
        <f>IF(I162&lt;=0,J162,J162*(1-H163/I162))+MAX(0,-(H155-C163-D163))</f>
        <v>443327.43857351138</v>
      </c>
      <c r="K163" s="10">
        <f>MAX(0,(K155-C163-D163))/(1-'P-Parametri'!$B$31*MAX(0,IF(L162&lt;=0,0,(L162-M162)/L162)))</f>
        <v>34885.800918563065</v>
      </c>
      <c r="L163" s="10">
        <f>((L162-K163+MAX(0,-(K155-C163-D163)))*(1+B163))*(1-'P-Parametri'!$B$32)</f>
        <v>656301.94863917364</v>
      </c>
      <c r="M163" s="10">
        <f>IF(L162&lt;=0,M162,M162*(1-K163/L162))+MAX(0,-(K155-C163-D163))</f>
        <v>436094.20583508053</v>
      </c>
      <c r="N163" s="10">
        <f>MAX(0,(N155-C163-D163))/(1-'P-Parametri'!$B$31*MAX(0,IF(O162&lt;=0,0,(O162-P162)/O162)))</f>
        <v>34885.80091856308</v>
      </c>
      <c r="O163" s="10">
        <f>((O162-N163+MAX(0,-(N155-C163-D163)))*(1+B163))*(1-'P-Parametri'!$B$32)</f>
        <v>656301.94863917364</v>
      </c>
      <c r="P163" s="10">
        <f>IF(O162&lt;=0,P162,P162*(1-N163/O162))+MAX(0,-(N155-C163-D163))</f>
        <v>436094.20583508047</v>
      </c>
      <c r="Q163" s="10">
        <f>MAX(0,(Q155-C163-D163))/(1-'P-Parametri'!$B$31*MAX(0,IF(R162&lt;=0,0,(R162-S162)/R162)))</f>
        <v>34885.800918563087</v>
      </c>
      <c r="R163" s="10">
        <f>((R162-Q163+MAX(0,-(Q155-C163-D163)))*(1+B163))*(1-'P-Parametri'!$B$32)</f>
        <v>656301.94863917364</v>
      </c>
      <c r="S163" s="10">
        <f>IF(R162&lt;=0,S162,S162*(1-Q163/R162))+MAX(0,-(Q155-C163-D163))</f>
        <v>436094.20583508036</v>
      </c>
      <c r="T163" s="10">
        <f>MAX(0,(T155-C163-D163))/(1-'P-Parametri'!$B$31*MAX(0,IF(U162&lt;=0,0,(U162-V162)/U162)))</f>
        <v>34885.80091856308</v>
      </c>
      <c r="U163" s="10">
        <f>((U162-T163+MAX(0,-(T155-C163-D163)))*(1+B163))*(1-'P-Parametri'!$B$32)</f>
        <v>656301.94863917364</v>
      </c>
      <c r="V163" s="10">
        <f>IF(U162&lt;=0,V162,V162*(1-T163/U162))+MAX(0,-(T155-C163-D163))</f>
        <v>436094.20583508047</v>
      </c>
    </row>
    <row r="164" spans="1:22">
      <c r="A164" s="9">
        <f t="shared" si="6"/>
        <v>7</v>
      </c>
      <c r="B164" s="12">
        <f>IF($A164='P-Parametri'!$E$47,'P-Parametri'!$B$34,IF($A164='P-Parametri'!$E$48,'P-Parametri'!$C$34,'P-Parametri'!$E$50))</f>
        <v>2.7158250435358244E-2</v>
      </c>
      <c r="C164" s="10">
        <f>IF($A164&lt;='1-Input'!$B$26,0,IF($A164='1-Input'!$B$26+1,('1-Input'!$B$23+0)*'1-Input'!$B$27,'1-Input'!$B$23+0))</f>
        <v>0</v>
      </c>
      <c r="D164" s="10">
        <f t="shared" si="7"/>
        <v>0</v>
      </c>
      <c r="E164" s="10">
        <f>MAX(0,(E155-C164-D164))/(1-'P-Parametri'!$B$31*MAX(0,IF(F163&lt;=0,0,(F163-G163)/F163)))</f>
        <v>28594.507791594515</v>
      </c>
      <c r="F164" s="10">
        <f>((F163-E164+MAX(0,-(E155-C164-D164)))*(1+B164))*(1-'P-Parametri'!$B$32)</f>
        <v>686068.03060557833</v>
      </c>
      <c r="G164" s="10">
        <f>IF(F163&lt;=0,G163,G163*(1-E164/F163))+MAX(0,-(E155-C164-D164))</f>
        <v>444708.98600831721</v>
      </c>
      <c r="H164" s="10">
        <f>MAX(0,(H155-C164-D164))/(1-'P-Parametri'!$B$31*MAX(0,IF(I163&lt;=0,0,(I163-J163)/I163)))</f>
        <v>33360.259090193598</v>
      </c>
      <c r="I164" s="10">
        <f>((I163-H164+MAX(0,-(H155-C164-D164)))*(1+B164))*(1-'P-Parametri'!$B$32)</f>
        <v>649738.93646335241</v>
      </c>
      <c r="J164" s="10">
        <f>IF(I163&lt;=0,J163,J163*(1-H164/I163))+MAX(0,-(H155-C164-D164))</f>
        <v>421160.48367637006</v>
      </c>
      <c r="K164" s="10">
        <f>MAX(0,(K155-C164-D164))/(1-'P-Parametri'!$B$31*MAX(0,IF(L163&lt;=0,0,(L163-M163)/L163)))</f>
        <v>35051.56199946432</v>
      </c>
      <c r="L164" s="10">
        <f>((L163-K164+MAX(0,-(K155-C164-D164)))*(1+B164))*(1-'P-Parametri'!$B$32)</f>
        <v>636846.21530268737</v>
      </c>
      <c r="M164" s="10">
        <f>IF(L163&lt;=0,M163,M163*(1-K164/L163))+MAX(0,-(K155-C164-D164))</f>
        <v>412803.42767248297</v>
      </c>
      <c r="N164" s="10">
        <f>MAX(0,(N155-C164-D164))/(1-'P-Parametri'!$B$31*MAX(0,IF(O163&lt;=0,0,(O163-P163)/O163)))</f>
        <v>35051.561999464335</v>
      </c>
      <c r="O164" s="10">
        <f>((O163-N164+MAX(0,-(N155-C164-D164)))*(1+B164))*(1-'P-Parametri'!$B$32)</f>
        <v>636846.21530268737</v>
      </c>
      <c r="P164" s="10">
        <f>IF(O163&lt;=0,P163,P163*(1-N164/O163))+MAX(0,-(N155-C164-D164))</f>
        <v>412803.42767248297</v>
      </c>
      <c r="Q164" s="10">
        <f>MAX(0,(Q155-C164-D164))/(1-'P-Parametri'!$B$31*MAX(0,IF(R163&lt;=0,0,(R163-S163)/R163)))</f>
        <v>35051.561999464342</v>
      </c>
      <c r="R164" s="10">
        <f>((R163-Q164+MAX(0,-(Q155-C164-D164)))*(1+B164))*(1-'P-Parametri'!$B$32)</f>
        <v>636846.21530268737</v>
      </c>
      <c r="S164" s="10">
        <f>IF(R163&lt;=0,S163,S163*(1-Q164/R163))+MAX(0,-(Q155-C164-D164))</f>
        <v>412803.42767248279</v>
      </c>
      <c r="T164" s="10">
        <f>MAX(0,(T155-C164-D164))/(1-'P-Parametri'!$B$31*MAX(0,IF(U163&lt;=0,0,(U163-V163)/U163)))</f>
        <v>35051.561999464335</v>
      </c>
      <c r="U164" s="10">
        <f>((U163-T164+MAX(0,-(T155-C164-D164)))*(1+B164))*(1-'P-Parametri'!$B$32)</f>
        <v>636846.21530268737</v>
      </c>
      <c r="V164" s="10">
        <f>IF(U163&lt;=0,V163,V163*(1-T164/U163))+MAX(0,-(T155-C164-D164))</f>
        <v>412803.42767248297</v>
      </c>
    </row>
    <row r="165" spans="1:22">
      <c r="A165" s="9">
        <f t="shared" si="6"/>
        <v>8</v>
      </c>
      <c r="B165" s="12">
        <f>IF($A165='P-Parametri'!$E$47,'P-Parametri'!$B$34,IF($A165='P-Parametri'!$E$48,'P-Parametri'!$C$34,'P-Parametri'!$E$50))</f>
        <v>2.7158250435358244E-2</v>
      </c>
      <c r="C165" s="10">
        <f>IF($A165&lt;='1-Input'!$B$26,0,IF($A165='1-Input'!$B$26+1,('1-Input'!$B$23+0)*'1-Input'!$B$27,'1-Input'!$B$23+0))</f>
        <v>0</v>
      </c>
      <c r="D165" s="10">
        <f t="shared" si="7"/>
        <v>0</v>
      </c>
      <c r="E165" s="10">
        <f>MAX(0,(E155-C165-D165))/(1-'P-Parametri'!$B$31*MAX(0,IF(F164&lt;=0,0,(F164-G164)/F164)))</f>
        <v>28727.665498328453</v>
      </c>
      <c r="F165" s="10">
        <f>((F164-E165+MAX(0,-(E155-C165-D165)))*(1+B165))*(1-'P-Parametri'!$B$32)</f>
        <v>673842.19420537422</v>
      </c>
      <c r="G165" s="10">
        <f>IF(F164&lt;=0,G164,G164*(1-E165/F164))+MAX(0,-(E155-C165-D165))</f>
        <v>426087.72627279052</v>
      </c>
      <c r="H165" s="10">
        <f>MAX(0,(H155-C165-D165))/(1-'P-Parametri'!$B$31*MAX(0,IF(I164&lt;=0,0,(I164-J164)/I164)))</f>
        <v>33515.609748049857</v>
      </c>
      <c r="I165" s="10">
        <f>((I164-H165+MAX(0,-(H155-C165-D165)))*(1+B165))*(1-'P-Parametri'!$B$32)</f>
        <v>631692.95639805368</v>
      </c>
      <c r="J165" s="10">
        <f>IF(I164&lt;=0,J164,J164*(1-H165/I164))+MAX(0,-(H155-C165-D165))</f>
        <v>399435.68065158889</v>
      </c>
      <c r="K165" s="10">
        <f>MAX(0,(K155-C165-D165))/(1-'P-Parametri'!$B$31*MAX(0,IF(L164&lt;=0,0,(L164-M164)/L164)))</f>
        <v>35214.788645899651</v>
      </c>
      <c r="L165" s="10">
        <f>((L164-K165+MAX(0,-(K155-C165-D165)))*(1+B165))*(1-'P-Parametri'!$B$32)</f>
        <v>616734.74224449124</v>
      </c>
      <c r="M165" s="10">
        <f>IF(L164&lt;=0,M164,M164*(1-K165/L164))+MAX(0,-(K155-C165-D165))</f>
        <v>389977.21765743213</v>
      </c>
      <c r="N165" s="10">
        <f>MAX(0,(N155-C165-D165))/(1-'P-Parametri'!$B$31*MAX(0,IF(O164&lt;=0,0,(O164-P164)/O164)))</f>
        <v>35214.788645899665</v>
      </c>
      <c r="O165" s="10">
        <f>((O164-N165+MAX(0,-(N155-C165-D165)))*(1+B165))*(1-'P-Parametri'!$B$32)</f>
        <v>616734.74224449124</v>
      </c>
      <c r="P165" s="10">
        <f>IF(O164&lt;=0,P164,P164*(1-N165/O164))+MAX(0,-(N155-C165-D165))</f>
        <v>389977.21765743213</v>
      </c>
      <c r="Q165" s="10">
        <f>MAX(0,(Q155-C165-D165))/(1-'P-Parametri'!$B$31*MAX(0,IF(R164&lt;=0,0,(R164-S164)/R164)))</f>
        <v>35214.78864589968</v>
      </c>
      <c r="R165" s="10">
        <f>((R164-Q165+MAX(0,-(Q155-C165-D165)))*(1+B165))*(1-'P-Parametri'!$B$32)</f>
        <v>616734.74224449124</v>
      </c>
      <c r="S165" s="10">
        <f>IF(R164&lt;=0,S164,S164*(1-Q165/R164))+MAX(0,-(Q155-C165-D165))</f>
        <v>389977.21765743196</v>
      </c>
      <c r="T165" s="10">
        <f>MAX(0,(T155-C165-D165))/(1-'P-Parametri'!$B$31*MAX(0,IF(U164&lt;=0,0,(U164-V164)/U164)))</f>
        <v>35214.788645899673</v>
      </c>
      <c r="U165" s="10">
        <f>((U164-T165+MAX(0,-(T155-C165-D165)))*(1+B165))*(1-'P-Parametri'!$B$32)</f>
        <v>616734.74224449124</v>
      </c>
      <c r="V165" s="10">
        <f>IF(U164&lt;=0,V164,V164*(1-T165/U164))+MAX(0,-(T155-C165-D165))</f>
        <v>389977.21765743213</v>
      </c>
    </row>
    <row r="166" spans="1:22">
      <c r="A166" s="9">
        <f t="shared" si="6"/>
        <v>9</v>
      </c>
      <c r="B166" s="12">
        <f>IF($A166='P-Parametri'!$E$47,'P-Parametri'!$B$34,IF($A166='P-Parametri'!$E$48,'P-Parametri'!$C$34,'P-Parametri'!$E$50))</f>
        <v>2.7158250435358244E-2</v>
      </c>
      <c r="C166" s="10">
        <f>IF($A166&lt;='1-Input'!$B$26,0,IF($A166='1-Input'!$B$26+1,('1-Input'!$B$23+0)*'1-Input'!$B$27,'1-Input'!$B$23+0))</f>
        <v>0</v>
      </c>
      <c r="D166" s="10">
        <f t="shared" si="7"/>
        <v>0</v>
      </c>
      <c r="E166" s="10">
        <f>MAX(0,(E155-C166-D166))/(1-'P-Parametri'!$B$31*MAX(0,IF(F165&lt;=0,0,(F165-G165)/F165)))</f>
        <v>28858.762720350573</v>
      </c>
      <c r="F166" s="10">
        <f>((F165-E166+MAX(0,-(E155-C166-D166)))*(1+B166))*(1-'P-Parametri'!$B$32)</f>
        <v>661175.05293786281</v>
      </c>
      <c r="G166" s="10">
        <f>IF(F165&lt;=0,G165,G165*(1-E166/F165))+MAX(0,-(E155-C166-D166))</f>
        <v>407839.58939994214</v>
      </c>
      <c r="H166" s="10">
        <f>MAX(0,(H155-C166-D166))/(1-'P-Parametri'!$B$31*MAX(0,IF(I165&lt;=0,0,(I165-J165)/I165)))</f>
        <v>33668.556507075664</v>
      </c>
      <c r="I166" s="10">
        <f>((I165-H166+MAX(0,-(H155-C166-D166)))*(1+B166))*(1-'P-Parametri'!$B$32)</f>
        <v>613037.16491705261</v>
      </c>
      <c r="J166" s="10">
        <f>IF(I165&lt;=0,J165,J165*(1-H166/I165))+MAX(0,-(H155-C166-D166))</f>
        <v>378146.1876332658</v>
      </c>
      <c r="K166" s="10">
        <f>MAX(0,(K155-C166-D166))/(1-'P-Parametri'!$B$31*MAX(0,IF(L165&lt;=0,0,(L165-M165)/L165)))</f>
        <v>35375.489520317802</v>
      </c>
      <c r="L166" s="10">
        <f>((L165-K166+MAX(0,-(K155-C166-D166)))*(1+B166))*(1-'P-Parametri'!$B$32)</f>
        <v>595953.65699676413</v>
      </c>
      <c r="M166" s="10">
        <f>IF(L165&lt;=0,M165,M165*(1-K166/L165))+MAX(0,-(K155-C166-D166))</f>
        <v>367608.38705418684</v>
      </c>
      <c r="N166" s="10">
        <f>MAX(0,(N155-C166-D166))/(1-'P-Parametri'!$B$31*MAX(0,IF(O165&lt;=0,0,(O165-P165)/O165)))</f>
        <v>35375.489520317817</v>
      </c>
      <c r="O166" s="10">
        <f>((O165-N166+MAX(0,-(N155-C166-D166)))*(1+B166))*(1-'P-Parametri'!$B$32)</f>
        <v>595953.65699676413</v>
      </c>
      <c r="P166" s="10">
        <f>IF(O165&lt;=0,P165,P165*(1-N166/O165))+MAX(0,-(N155-C166-D166))</f>
        <v>367608.38705418678</v>
      </c>
      <c r="Q166" s="10">
        <f>MAX(0,(Q155-C166-D166))/(1-'P-Parametri'!$B$31*MAX(0,IF(R165&lt;=0,0,(R165-S165)/R165)))</f>
        <v>35375.489520317831</v>
      </c>
      <c r="R166" s="10">
        <f>((R165-Q166+MAX(0,-(Q155-C166-D166)))*(1+B166))*(1-'P-Parametri'!$B$32)</f>
        <v>595953.65699676401</v>
      </c>
      <c r="S166" s="10">
        <f>IF(R165&lt;=0,S165,S165*(1-Q166/R165))+MAX(0,-(Q155-C166-D166))</f>
        <v>367608.38705418666</v>
      </c>
      <c r="T166" s="10">
        <f>MAX(0,(T155-C166-D166))/(1-'P-Parametri'!$B$31*MAX(0,IF(U165&lt;=0,0,(U165-V165)/U165)))</f>
        <v>35375.489520317824</v>
      </c>
      <c r="U166" s="10">
        <f>((U165-T166+MAX(0,-(T155-C166-D166)))*(1+B166))*(1-'P-Parametri'!$B$32)</f>
        <v>595953.65699676401</v>
      </c>
      <c r="V166" s="10">
        <f>IF(U165&lt;=0,V165,V165*(1-T166/U165))+MAX(0,-(T155-C166-D166))</f>
        <v>367608.38705418678</v>
      </c>
    </row>
    <row r="167" spans="1:22">
      <c r="A167" s="9">
        <f t="shared" si="6"/>
        <v>10</v>
      </c>
      <c r="B167" s="12">
        <f>IF($A167='P-Parametri'!$E$47,'P-Parametri'!$B$34,IF($A167='P-Parametri'!$E$48,'P-Parametri'!$C$34,'P-Parametri'!$E$50))</f>
        <v>2.7158250435358244E-2</v>
      </c>
      <c r="C167" s="10">
        <f>IF($A167&lt;='1-Input'!$B$26,0,IF($A167='1-Input'!$B$26+1,('1-Input'!$B$23+0)*'1-Input'!$B$27,'1-Input'!$B$23+0))</f>
        <v>0</v>
      </c>
      <c r="D167" s="10">
        <f t="shared" si="7"/>
        <v>0</v>
      </c>
      <c r="E167" s="10">
        <f>MAX(0,(E155-C167-D167))/(1-'P-Parametri'!$B$31*MAX(0,IF(F166&lt;=0,0,(F166-G166)/F166)))</f>
        <v>28987.807554262472</v>
      </c>
      <c r="F167" s="10">
        <f>((F166-E167+MAX(0,-(E155-C167-D167)))*(1+B167))*(1-'P-Parametri'!$B$32)</f>
        <v>648057.63222593593</v>
      </c>
      <c r="G167" s="10">
        <f>IF(F166&lt;=0,G166,G166*(1-E167/F166))+MAX(0,-(E155-C167-D167))</f>
        <v>389958.73397745844</v>
      </c>
      <c r="H167" s="10">
        <f>MAX(0,(H155-C167-D167))/(1-'P-Parametri'!$B$31*MAX(0,IF(I166&lt;=0,0,(I166-J166)/I166)))</f>
        <v>33819.108813306215</v>
      </c>
      <c r="I167" s="10">
        <f>((I166-H167+MAX(0,-(H155-C167-D167)))*(1+B167))*(1-'P-Parametri'!$B$32)</f>
        <v>593758.70791783719</v>
      </c>
      <c r="J167" s="10">
        <f>IF(I166&lt;=0,J166,J166*(1-H167/I166))+MAX(0,-(H155-C167-D167))</f>
        <v>357285.1896403681</v>
      </c>
      <c r="K167" s="10">
        <f>MAX(0,(K155-C167-D167))/(1-'P-Parametri'!$B$31*MAX(0,IF(L166&lt;=0,0,(L166-M166)/L166)))</f>
        <v>35533.674547650342</v>
      </c>
      <c r="L167" s="10">
        <f>((L166-K167+MAX(0,-(K155-C167-D167)))*(1+B167))*(1-'P-Parametri'!$B$32)</f>
        <v>574488.72866408294</v>
      </c>
      <c r="M167" s="10">
        <f>IF(L166&lt;=0,M166,M166*(1-K167/L166))+MAX(0,-(K155-C167-D167))</f>
        <v>345689.77537488798</v>
      </c>
      <c r="N167" s="10">
        <f>MAX(0,(N155-C167-D167))/(1-'P-Parametri'!$B$31*MAX(0,IF(O166&lt;=0,0,(O166-P166)/O166)))</f>
        <v>35533.674547650349</v>
      </c>
      <c r="O167" s="10">
        <f>((O166-N167+MAX(0,-(N155-C167-D167)))*(1+B167))*(1-'P-Parametri'!$B$32)</f>
        <v>574488.72866408294</v>
      </c>
      <c r="P167" s="10">
        <f>IF(O166&lt;=0,P166,P166*(1-N167/O166))+MAX(0,-(N155-C167-D167))</f>
        <v>345689.77537488792</v>
      </c>
      <c r="Q167" s="10">
        <f>MAX(0,(Q155-C167-D167))/(1-'P-Parametri'!$B$31*MAX(0,IF(R166&lt;=0,0,(R166-S166)/R166)))</f>
        <v>35533.674547650357</v>
      </c>
      <c r="R167" s="10">
        <f>((R166-Q167+MAX(0,-(Q155-C167-D167)))*(1+B167))*(1-'P-Parametri'!$B$32)</f>
        <v>574488.72866408282</v>
      </c>
      <c r="S167" s="10">
        <f>IF(R166&lt;=0,S166,S166*(1-Q167/R166))+MAX(0,-(Q155-C167-D167))</f>
        <v>345689.7753748878</v>
      </c>
      <c r="T167" s="10">
        <f>MAX(0,(T155-C167-D167))/(1-'P-Parametri'!$B$31*MAX(0,IF(U166&lt;=0,0,(U166-V166)/U166)))</f>
        <v>35533.674547650357</v>
      </c>
      <c r="U167" s="10">
        <f>((U166-T167+MAX(0,-(T155-C167-D167)))*(1+B167))*(1-'P-Parametri'!$B$32)</f>
        <v>574488.72866408282</v>
      </c>
      <c r="V167" s="10">
        <f>IF(U166&lt;=0,V166,V166*(1-T167/U166))+MAX(0,-(T155-C167-D167))</f>
        <v>345689.77537488792</v>
      </c>
    </row>
    <row r="168" spans="1:22">
      <c r="A168" s="9">
        <f t="shared" si="6"/>
        <v>11</v>
      </c>
      <c r="B168" s="12">
        <f>IF($A168='P-Parametri'!$E$47,'P-Parametri'!$B$34,IF($A168='P-Parametri'!$E$48,'P-Parametri'!$C$34,'P-Parametri'!$E$50))</f>
        <v>2.7158250435358244E-2</v>
      </c>
      <c r="C168" s="10">
        <f>IF($A168&lt;='1-Input'!$B$26,0,IF($A168='1-Input'!$B$26+1,('1-Input'!$B$23+0)*'1-Input'!$B$27,'1-Input'!$B$23+0))</f>
        <v>0</v>
      </c>
      <c r="D168" s="10">
        <f t="shared" si="7"/>
        <v>0</v>
      </c>
      <c r="E168" s="10">
        <f>MAX(0,(E155-C168-D168))/(1-'P-Parametri'!$B$31*MAX(0,IF(F167&lt;=0,0,(F167-G167)/F167)))</f>
        <v>29114.809086937352</v>
      </c>
      <c r="F168" s="10">
        <f>((F167-E168+MAX(0,-(E155-C168-D168)))*(1+B168))*(1-'P-Parametri'!$B$32)</f>
        <v>634480.72288030514</v>
      </c>
      <c r="G168" s="10">
        <f>IF(F167&lt;=0,G167,G167*(1-E168/F167))+MAX(0,-(E155-C168-D168))</f>
        <v>372439.34445566474</v>
      </c>
      <c r="H168" s="10">
        <f>MAX(0,(H155-C168-D168))/(1-'P-Parametri'!$B$31*MAX(0,IF(I167&lt;=0,0,(I167-J167)/I167)))</f>
        <v>33967.277268093574</v>
      </c>
      <c r="I168" s="10">
        <f>((I167-H168+MAX(0,-(H155-C168-D168)))*(1+B168))*(1-'P-Parametri'!$B$32)</f>
        <v>573844.39774186711</v>
      </c>
      <c r="J168" s="10">
        <f>IF(I167&lt;=0,J167,J167*(1-H168/I167))+MAX(0,-(H155-C168-D168))</f>
        <v>336845.90186494211</v>
      </c>
      <c r="K168" s="10">
        <f>MAX(0,(K155-C168-D168))/(1-'P-Parametri'!$B$31*MAX(0,IF(L167&lt;=0,0,(L167-M167)/L167)))</f>
        <v>35689.35486671808</v>
      </c>
      <c r="L168" s="10">
        <f>((L167-K168+MAX(0,-(K155-C168-D168)))*(1+B168))*(1-'P-Parametri'!$B$32)</f>
        <v>552325.35768111725</v>
      </c>
      <c r="M168" s="10">
        <f>IF(L167&lt;=0,M167,M167*(1-K168/L167))+MAX(0,-(K155-C168-D168))</f>
        <v>324214.25383447419</v>
      </c>
      <c r="N168" s="10">
        <f>MAX(0,(N155-C168-D168))/(1-'P-Parametri'!$B$31*MAX(0,IF(O167&lt;=0,0,(O167-P167)/O167)))</f>
        <v>35689.354866718095</v>
      </c>
      <c r="O168" s="10">
        <f>((O167-N168+MAX(0,-(N155-C168-D168)))*(1+B168))*(1-'P-Parametri'!$B$32)</f>
        <v>552325.35768111725</v>
      </c>
      <c r="P168" s="10">
        <f>IF(O167&lt;=0,P167,P167*(1-N168/O167))+MAX(0,-(N155-C168-D168))</f>
        <v>324214.25383447413</v>
      </c>
      <c r="Q168" s="10">
        <f>MAX(0,(Q155-C168-D168))/(1-'P-Parametri'!$B$31*MAX(0,IF(R167&lt;=0,0,(R167-S167)/R167)))</f>
        <v>35689.354866718102</v>
      </c>
      <c r="R168" s="10">
        <f>((R167-Q168+MAX(0,-(Q155-C168-D168)))*(1+B168))*(1-'P-Parametri'!$B$32)</f>
        <v>552325.35768111714</v>
      </c>
      <c r="S168" s="10">
        <f>IF(R167&lt;=0,S167,S167*(1-Q168/R167))+MAX(0,-(Q155-C168-D168))</f>
        <v>324214.25383447402</v>
      </c>
      <c r="T168" s="10">
        <f>MAX(0,(T155-C168-D168))/(1-'P-Parametri'!$B$31*MAX(0,IF(U167&lt;=0,0,(U167-V167)/U167)))</f>
        <v>35689.354866718095</v>
      </c>
      <c r="U168" s="10">
        <f>((U167-T168+MAX(0,-(T155-C168-D168)))*(1+B168))*(1-'P-Parametri'!$B$32)</f>
        <v>552325.35768111714</v>
      </c>
      <c r="V168" s="10">
        <f>IF(U167&lt;=0,V167,V167*(1-T168/U167))+MAX(0,-(T155-C168-D168))</f>
        <v>324214.25383447413</v>
      </c>
    </row>
    <row r="169" spans="1:22">
      <c r="A169" s="9">
        <f t="shared" si="6"/>
        <v>12</v>
      </c>
      <c r="B169" s="12">
        <f>IF($A169='P-Parametri'!$E$47,'P-Parametri'!$B$34,IF($A169='P-Parametri'!$E$48,'P-Parametri'!$C$34,'P-Parametri'!$E$50))</f>
        <v>2.7158250435358244E-2</v>
      </c>
      <c r="C169" s="10">
        <f>IF($A169&lt;='1-Input'!$B$26,0,IF($A169='1-Input'!$B$26+1,('1-Input'!$B$23+0)*'1-Input'!$B$27,'1-Input'!$B$23+0))</f>
        <v>0</v>
      </c>
      <c r="D169" s="10">
        <f t="shared" si="7"/>
        <v>0</v>
      </c>
      <c r="E169" s="10">
        <f>MAX(0,(E155-C169-D169))/(1-'P-Parametri'!$B$31*MAX(0,IF(F168&lt;=0,0,(F168-G168)/F168)))</f>
        <v>29239.777355846072</v>
      </c>
      <c r="F169" s="10">
        <f>((F168-E169+MAX(0,-(E155-C169-D169)))*(1+B169))*(1-'P-Parametri'!$B$32)</f>
        <v>620434.87423535192</v>
      </c>
      <c r="G169" s="10">
        <f>IF(F168&lt;=0,G168,G168*(1-E169/F168))+MAX(0,-(E155-C169-D169))</f>
        <v>355275.63385307277</v>
      </c>
      <c r="H169" s="10">
        <f>MAX(0,(H155-C169-D169))/(1-'P-Parametri'!$B$31*MAX(0,IF(I168&lt;=0,0,(I168-J168)/I168)))</f>
        <v>34113.073581820412</v>
      </c>
      <c r="I169" s="10">
        <f>((I168-H169+MAX(0,-(H155-C169-D169)))*(1+B169))*(1-'P-Parametri'!$B$32)</f>
        <v>553280.70366413402</v>
      </c>
      <c r="J169" s="10">
        <f>IF(I168&lt;=0,J168,J168*(1-H169/I168))+MAX(0,-(H155-C169-D169))</f>
        <v>316821.57282858482</v>
      </c>
      <c r="K169" s="10">
        <f>MAX(0,(K155-C169-D169))/(1-'P-Parametri'!$B$31*MAX(0,IF(L168&lt;=0,0,(L168-M168)/L168)))</f>
        <v>35842.542781598269</v>
      </c>
      <c r="L169" s="10">
        <f>((L168-K169+MAX(0,-(K155-C169-D169)))*(1+B169))*(1-'P-Parametri'!$B$32)</f>
        <v>529448.56536305463</v>
      </c>
      <c r="M169" s="10">
        <f>IF(L168&lt;=0,M168,M168*(1-K169/L168))+MAX(0,-(K155-C169-D169))</f>
        <v>303174.72866718093</v>
      </c>
      <c r="N169" s="10">
        <f>MAX(0,(N155-C169-D169))/(1-'P-Parametri'!$B$31*MAX(0,IF(O168&lt;=0,0,(O168-P168)/O168)))</f>
        <v>35842.542781598284</v>
      </c>
      <c r="O169" s="10">
        <f>((O168-N169+MAX(0,-(N155-C169-D169)))*(1+B169))*(1-'P-Parametri'!$B$32)</f>
        <v>529448.56536305463</v>
      </c>
      <c r="P169" s="10">
        <f>IF(O168&lt;=0,P168,P168*(1-N169/O168))+MAX(0,-(N155-C169-D169))</f>
        <v>303174.72866718087</v>
      </c>
      <c r="Q169" s="10">
        <f>MAX(0,(Q155-C169-D169))/(1-'P-Parametri'!$B$31*MAX(0,IF(R168&lt;=0,0,(R168-S168)/R168)))</f>
        <v>35842.542781598291</v>
      </c>
      <c r="R169" s="10">
        <f>((R168-Q169+MAX(0,-(Q155-C169-D169)))*(1+B169))*(1-'P-Parametri'!$B$32)</f>
        <v>529448.56536305451</v>
      </c>
      <c r="S169" s="10">
        <f>IF(R168&lt;=0,S168,S168*(1-Q169/R168))+MAX(0,-(Q155-C169-D169))</f>
        <v>303174.72866718075</v>
      </c>
      <c r="T169" s="10">
        <f>MAX(0,(T155-C169-D169))/(1-'P-Parametri'!$B$31*MAX(0,IF(U168&lt;=0,0,(U168-V168)/U168)))</f>
        <v>35842.542781598284</v>
      </c>
      <c r="U169" s="10">
        <f>((U168-T169+MAX(0,-(T155-C169-D169)))*(1+B169))*(1-'P-Parametri'!$B$32)</f>
        <v>529448.56536305451</v>
      </c>
      <c r="V169" s="10">
        <f>IF(U168&lt;=0,V168,V168*(1-T169/U168))+MAX(0,-(T155-C169-D169))</f>
        <v>303174.72866718087</v>
      </c>
    </row>
    <row r="170" spans="1:22">
      <c r="A170" s="9">
        <f t="shared" si="6"/>
        <v>13</v>
      </c>
      <c r="B170" s="12">
        <f>IF($A170='P-Parametri'!$E$47,'P-Parametri'!$B$34,IF($A170='P-Parametri'!$E$48,'P-Parametri'!$C$34,'P-Parametri'!$E$50))</f>
        <v>2.7158250435358244E-2</v>
      </c>
      <c r="C170" s="10">
        <f>IF($A170&lt;='1-Input'!$B$26,0,IF($A170='1-Input'!$B$26+1,('1-Input'!$B$23+0)*'1-Input'!$B$27,'1-Input'!$B$23+0))</f>
        <v>0</v>
      </c>
      <c r="D170" s="10">
        <f t="shared" si="7"/>
        <v>0</v>
      </c>
      <c r="E170" s="10">
        <f>MAX(0,(E155-C170-D170))/(1-'P-Parametri'!$B$31*MAX(0,IF(F169&lt;=0,0,(F169-G169)/F169)))</f>
        <v>29362.723309435001</v>
      </c>
      <c r="F170" s="10">
        <f>((F169-E170+MAX(0,-(E155-C170-D170)))*(1+B170))*(1-'P-Parametri'!$B$32)</f>
        <v>605910.38715327671</v>
      </c>
      <c r="G170" s="10">
        <f>IF(F169&lt;=0,G169,G169*(1-E170/F169))+MAX(0,-(E155-C170-D170))</f>
        <v>338461.84634915699</v>
      </c>
      <c r="H170" s="10">
        <f>MAX(0,(H155-C170-D170))/(1-'P-Parametri'!$B$31*MAX(0,IF(I169&lt;=0,0,(I169-J169)/I169)))</f>
        <v>34256.51052767416</v>
      </c>
      <c r="I170" s="10">
        <f>((I169-H170+MAX(0,-(H155-C170-D170)))*(1+B170))*(1-'P-Parametri'!$B$32)</f>
        <v>532053.74219135824</v>
      </c>
      <c r="J170" s="10">
        <f>IF(I169&lt;=0,J169,J169*(1-H170/I169))+MAX(0,-(H155-C170-D170))</f>
        <v>297205.48740734975</v>
      </c>
      <c r="K170" s="10">
        <f>MAX(0,(K155-C170-D170))/(1-'P-Parametri'!$B$31*MAX(0,IF(L169&lt;=0,0,(L169-M169)/L169)))</f>
        <v>35993.251713055113</v>
      </c>
      <c r="L170" s="10">
        <f>((L169-K170+MAX(0,-(K155-C170-D170)))*(1+B170))*(1-'P-Parametri'!$B$32)</f>
        <v>505842.98324349092</v>
      </c>
      <c r="M170" s="10">
        <f>IF(L169&lt;=0,M169,M169*(1-K170/L169))+MAX(0,-(K155-C170-D170))</f>
        <v>282564.14430480334</v>
      </c>
      <c r="N170" s="10">
        <f>MAX(0,(N155-C170-D170))/(1-'P-Parametri'!$B$31*MAX(0,IF(O169&lt;=0,0,(O169-P169)/O169)))</f>
        <v>35993.25171305512</v>
      </c>
      <c r="O170" s="10">
        <f>((O169-N170+MAX(0,-(N155-C170-D170)))*(1+B170))*(1-'P-Parametri'!$B$32)</f>
        <v>505842.98324349092</v>
      </c>
      <c r="P170" s="10">
        <f>IF(O169&lt;=0,P169,P169*(1-N170/O169))+MAX(0,-(N155-C170-D170))</f>
        <v>282564.14430480322</v>
      </c>
      <c r="Q170" s="10">
        <f>MAX(0,(Q155-C170-D170))/(1-'P-Parametri'!$B$31*MAX(0,IF(R169&lt;=0,0,(R169-S169)/R169)))</f>
        <v>35993.251713055135</v>
      </c>
      <c r="R170" s="10">
        <f>((R169-Q170+MAX(0,-(Q155-C170-D170)))*(1+B170))*(1-'P-Parametri'!$B$32)</f>
        <v>505842.9832434908</v>
      </c>
      <c r="S170" s="10">
        <f>IF(R169&lt;=0,S169,S169*(1-Q170/R169))+MAX(0,-(Q155-C170-D170))</f>
        <v>282564.14430480317</v>
      </c>
      <c r="T170" s="10">
        <f>MAX(0,(T155-C170-D170))/(1-'P-Parametri'!$B$31*MAX(0,IF(U169&lt;=0,0,(U169-V169)/U169)))</f>
        <v>35993.251713055128</v>
      </c>
      <c r="U170" s="10">
        <f>((U169-T170+MAX(0,-(T155-C170-D170)))*(1+B170))*(1-'P-Parametri'!$B$32)</f>
        <v>505842.9832434908</v>
      </c>
      <c r="V170" s="10">
        <f>IF(U169&lt;=0,V169,V169*(1-T170/U169))+MAX(0,-(T155-C170-D170))</f>
        <v>282564.14430480322</v>
      </c>
    </row>
    <row r="171" spans="1:22">
      <c r="A171" s="9">
        <f t="shared" si="6"/>
        <v>14</v>
      </c>
      <c r="B171" s="12">
        <f>IF($A171='P-Parametri'!$E$47,'P-Parametri'!$B$34,IF($A171='P-Parametri'!$E$48,'P-Parametri'!$C$34,'P-Parametri'!$E$50))</f>
        <v>2.7158250435358244E-2</v>
      </c>
      <c r="C171" s="10">
        <f>IF($A171&lt;='1-Input'!$B$26,0,IF($A171='1-Input'!$B$26+1,('1-Input'!$B$23+0)*'1-Input'!$B$27,'1-Input'!$B$23+0))</f>
        <v>0</v>
      </c>
      <c r="D171" s="10">
        <f t="shared" si="7"/>
        <v>0</v>
      </c>
      <c r="E171" s="10">
        <f>MAX(0,(E155-C171-D171))/(1-'P-Parametri'!$B$31*MAX(0,IF(F170&lt;=0,0,(F170-G170)/F170)))</f>
        <v>29483.658767635086</v>
      </c>
      <c r="F171" s="10">
        <f>((F170-E171+MAX(0,-(E155-C171-D171)))*(1+B171))*(1-'P-Parametri'!$B$32)</f>
        <v>590897.3068931076</v>
      </c>
      <c r="G171" s="10">
        <f>IF(F170&lt;=0,G170,G170*(1-E171/F170))+MAX(0,-(E155-C171-D171))</f>
        <v>321992.25976473378</v>
      </c>
      <c r="H171" s="10">
        <f>MAX(0,(H155-C171-D171))/(1-'P-Parametri'!$B$31*MAX(0,IF(I170&lt;=0,0,(I170-J170)/I170)))</f>
        <v>34397.601895574262</v>
      </c>
      <c r="I171" s="10">
        <f>((I170-H171+MAX(0,-(H155-C171-D171)))*(1+B171))*(1-'P-Parametri'!$B$32)</f>
        <v>510149.26716386143</v>
      </c>
      <c r="J171" s="10">
        <f>IF(I170&lt;=0,J170,J170*(1-H171/I170))+MAX(0,-(H155-C171-D171))</f>
        <v>277990.96972552262</v>
      </c>
      <c r="K171" s="10">
        <f>MAX(0,(K155-C171-D171))/(1-'P-Parametri'!$B$31*MAX(0,IF(L170&lt;=0,0,(L170-M170)/L170)))</f>
        <v>36141.496150131243</v>
      </c>
      <c r="L171" s="10">
        <f>((L170-K171+MAX(0,-(K155-C171-D171)))*(1+B171))*(1-'P-Parametri'!$B$32)</f>
        <v>481492.84219428198</v>
      </c>
      <c r="M171" s="10">
        <f>IF(L170&lt;=0,M170,M170*(1-K171/L170))+MAX(0,-(K155-C171-D171))</f>
        <v>262375.48641718086</v>
      </c>
      <c r="N171" s="10">
        <f>MAX(0,(N155-C171-D171))/(1-'P-Parametri'!$B$31*MAX(0,IF(O170&lt;=0,0,(O170-P170)/O170)))</f>
        <v>36141.496150131257</v>
      </c>
      <c r="O171" s="10">
        <f>((O170-N171+MAX(0,-(N155-C171-D171)))*(1+B171))*(1-'P-Parametri'!$B$32)</f>
        <v>481492.84219428193</v>
      </c>
      <c r="P171" s="10">
        <f>IF(O170&lt;=0,P170,P170*(1-N171/O170))+MAX(0,-(N155-C171-D171))</f>
        <v>262375.4864171808</v>
      </c>
      <c r="Q171" s="10">
        <f>MAX(0,(Q155-C171-D171))/(1-'P-Parametri'!$B$31*MAX(0,IF(R170&lt;=0,0,(R170-S170)/R170)))</f>
        <v>36141.496150131265</v>
      </c>
      <c r="R171" s="10">
        <f>((R170-Q171+MAX(0,-(Q155-C171-D171)))*(1+B171))*(1-'P-Parametri'!$B$32)</f>
        <v>481492.84219428181</v>
      </c>
      <c r="S171" s="10">
        <f>IF(R170&lt;=0,S170,S170*(1-Q171/R170))+MAX(0,-(Q155-C171-D171))</f>
        <v>262375.48641718068</v>
      </c>
      <c r="T171" s="10">
        <f>MAX(0,(T155-C171-D171))/(1-'P-Parametri'!$B$31*MAX(0,IF(U170&lt;=0,0,(U170-V170)/U170)))</f>
        <v>36141.496150131257</v>
      </c>
      <c r="U171" s="10">
        <f>((U170-T171+MAX(0,-(T155-C171-D171)))*(1+B171))*(1-'P-Parametri'!$B$32)</f>
        <v>481492.84219428181</v>
      </c>
      <c r="V171" s="10">
        <f>IF(U170&lt;=0,V170,V170*(1-T171/U170))+MAX(0,-(T155-C171-D171))</f>
        <v>262375.48641718074</v>
      </c>
    </row>
    <row r="172" spans="1:22">
      <c r="A172" s="9">
        <f t="shared" si="6"/>
        <v>15</v>
      </c>
      <c r="B172" s="12">
        <f>IF($A172='P-Parametri'!$E$47,'P-Parametri'!$B$34,IF($A172='P-Parametri'!$E$48,'P-Parametri'!$C$34,'P-Parametri'!$E$50))</f>
        <v>2.7158250435358244E-2</v>
      </c>
      <c r="C172" s="10">
        <f>IF($A172&lt;='1-Input'!$B$26,0,IF($A172='1-Input'!$B$26+1,('1-Input'!$B$23+0)*'1-Input'!$B$27,'1-Input'!$B$23+0))</f>
        <v>0</v>
      </c>
      <c r="D172" s="10">
        <f t="shared" si="7"/>
        <v>0</v>
      </c>
      <c r="E172" s="10">
        <f>MAX(0,(E155-C172-D172))/(1-'P-Parametri'!$B$31*MAX(0,IF(F171&lt;=0,0,(F171-G171)/F171)))</f>
        <v>29602.596382577525</v>
      </c>
      <c r="F172" s="10">
        <f>((F171-E172+MAX(0,-(E155-C172-D172)))*(1+B172))*(1-'P-Parametri'!$B$32)</f>
        <v>575385.41584096372</v>
      </c>
      <c r="G172" s="10">
        <f>IF(F171&lt;=0,G171,G171*(1-E172/F171))+MAX(0,-(E155-C172-D172))</f>
        <v>305861.18793053133</v>
      </c>
      <c r="H172" s="10">
        <f>MAX(0,(H155-C172-D172))/(1-'P-Parametri'!$B$31*MAX(0,IF(I171&lt;=0,0,(I171-J171)/I171)))</f>
        <v>34536.362446340449</v>
      </c>
      <c r="I172" s="10">
        <f>((I171-H172+MAX(0,-(H155-C172-D172)))*(1+B172))*(1-'P-Parametri'!$B$32)</f>
        <v>487552.65965593932</v>
      </c>
      <c r="J172" s="10">
        <f>IF(I171&lt;=0,J171,J171*(1-H172/I171))+MAX(0,-(H155-C172-D172))</f>
        <v>259171.38591895311</v>
      </c>
      <c r="K172" s="10">
        <f>MAX(0,(K155-C172-D172))/(1-'P-Parametri'!$B$31*MAX(0,IF(L171&lt;=0,0,(L171-M171)/L171)))</f>
        <v>36287.291601992416</v>
      </c>
      <c r="L172" s="10">
        <f>((L171-K172+MAX(0,-(K155-C172-D172)))*(1+B172))*(1-'P-Parametri'!$B$32)</f>
        <v>456381.96132162557</v>
      </c>
      <c r="M172" s="10">
        <f>IF(L171&lt;=0,M171,M171*(1-K172/L171))+MAX(0,-(K155-C172-D172))</f>
        <v>242601.78481562482</v>
      </c>
      <c r="N172" s="10">
        <f>MAX(0,(N155-C172-D172))/(1-'P-Parametri'!$B$31*MAX(0,IF(O171&lt;=0,0,(O171-P171)/O171)))</f>
        <v>36287.291601992431</v>
      </c>
      <c r="O172" s="10">
        <f>((O171-N172+MAX(0,-(N155-C172-D172)))*(1+B172))*(1-'P-Parametri'!$B$32)</f>
        <v>456381.96132162551</v>
      </c>
      <c r="P172" s="10">
        <f>IF(O171&lt;=0,P171,P171*(1-N172/O171))+MAX(0,-(N155-C172-D172))</f>
        <v>242601.78481562476</v>
      </c>
      <c r="Q172" s="10">
        <f>MAX(0,(Q155-C172-D172))/(1-'P-Parametri'!$B$31*MAX(0,IF(R171&lt;=0,0,(R171-S171)/R171)))</f>
        <v>36287.291601992438</v>
      </c>
      <c r="R172" s="10">
        <f>((R171-Q172+MAX(0,-(Q155-C172-D172)))*(1+B172))*(1-'P-Parametri'!$B$32)</f>
        <v>456381.96132162533</v>
      </c>
      <c r="S172" s="10">
        <f>IF(R171&lt;=0,S171,S171*(1-Q172/R171))+MAX(0,-(Q155-C172-D172))</f>
        <v>242601.78481562462</v>
      </c>
      <c r="T172" s="10">
        <f>MAX(0,(T155-C172-D172))/(1-'P-Parametri'!$B$31*MAX(0,IF(U171&lt;=0,0,(U171-V171)/U171)))</f>
        <v>36287.291601992438</v>
      </c>
      <c r="U172" s="10">
        <f>((U171-T172+MAX(0,-(T155-C172-D172)))*(1+B172))*(1-'P-Parametri'!$B$32)</f>
        <v>456381.96132162533</v>
      </c>
      <c r="V172" s="10">
        <f>IF(U171&lt;=0,V171,V171*(1-T172/U171))+MAX(0,-(T155-C172-D172))</f>
        <v>242601.78481562468</v>
      </c>
    </row>
    <row r="173" spans="1:22">
      <c r="A173" s="9">
        <f t="shared" si="6"/>
        <v>16</v>
      </c>
      <c r="B173" s="12">
        <f>IF($A173='P-Parametri'!$E$47,'P-Parametri'!$B$34,IF($A173='P-Parametri'!$E$48,'P-Parametri'!$C$34,'P-Parametri'!$E$50))</f>
        <v>2.7158250435358244E-2</v>
      </c>
      <c r="C173" s="10">
        <f>IF($A173&lt;='1-Input'!$B$26,0,IF($A173='1-Input'!$B$26+1,('1-Input'!$B$23+0)*'1-Input'!$B$27,'1-Input'!$B$23+0))</f>
        <v>0</v>
      </c>
      <c r="D173" s="10">
        <f t="shared" si="7"/>
        <v>0</v>
      </c>
      <c r="E173" s="10">
        <f>MAX(0,(E155-C173-D173))/(1-'P-Parametri'!$B$31*MAX(0,IF(F172&lt;=0,0,(F172-G172)/F172)))</f>
        <v>29719.549599587011</v>
      </c>
      <c r="F173" s="10">
        <f>((F172-E173+MAX(0,-(E155-C173-D173)))*(1+B173))*(1-'P-Parametri'!$B$32)</f>
        <v>559364.22609780519</v>
      </c>
      <c r="G173" s="10">
        <f>IF(F172&lt;=0,G172,G172*(1-E173/F172))+MAX(0,-(E155-C173-D173))</f>
        <v>290062.98294474051</v>
      </c>
      <c r="H173" s="10">
        <f>MAX(0,(H155-C173-D173))/(1-'P-Parametri'!$B$31*MAX(0,IF(I172&lt;=0,0,(I172-J172)/I172)))</f>
        <v>34672.807866184841</v>
      </c>
      <c r="I173" s="10">
        <f>((I172-H173+MAX(0,-(H155-C173-D173)))*(1+B173))*(1-'P-Parametri'!$B$32)</f>
        <v>464248.91766934498</v>
      </c>
      <c r="J173" s="10">
        <f>IF(I172&lt;=0,J172,J172*(1-H173/I172))+MAX(0,-(H155-C173-D173))</f>
        <v>240740.14676886381</v>
      </c>
      <c r="K173" s="10">
        <f>MAX(0,(K155-C173-D173))/(1-'P-Parametri'!$B$31*MAX(0,IF(L172&lt;=0,0,(L172-M172)/L172)))</f>
        <v>36430.654550112464</v>
      </c>
      <c r="L173" s="10">
        <f>((L172-K173+MAX(0,-(K155-C173-D173)))*(1+B173))*(1-'P-Parametri'!$B$32)</f>
        <v>430493.73663240683</v>
      </c>
      <c r="M173" s="10">
        <f>IF(L172&lt;=0,M172,M172*(1-K173/L172))+MAX(0,-(K155-C173-D173))</f>
        <v>223236.1162202566</v>
      </c>
      <c r="N173" s="10">
        <f>MAX(0,(N155-C173-D173))/(1-'P-Parametri'!$B$31*MAX(0,IF(O172&lt;=0,0,(O172-P172)/O172)))</f>
        <v>36430.654550112486</v>
      </c>
      <c r="O173" s="10">
        <f>((O172-N173+MAX(0,-(N155-C173-D173)))*(1+B173))*(1-'P-Parametri'!$B$32)</f>
        <v>430493.73663240677</v>
      </c>
      <c r="P173" s="10">
        <f>IF(O172&lt;=0,P172,P172*(1-N173/O172))+MAX(0,-(N155-C173-D173))</f>
        <v>223236.11622025655</v>
      </c>
      <c r="Q173" s="10">
        <f>MAX(0,(Q155-C173-D173))/(1-'P-Parametri'!$B$31*MAX(0,IF(R172&lt;=0,0,(R172-S172)/R172)))</f>
        <v>36430.654550112493</v>
      </c>
      <c r="R173" s="10">
        <f>((R172-Q173+MAX(0,-(Q155-C173-D173)))*(1+B173))*(1-'P-Parametri'!$B$32)</f>
        <v>430493.7366324066</v>
      </c>
      <c r="S173" s="10">
        <f>IF(R172&lt;=0,S172,S172*(1-Q173/R172))+MAX(0,-(Q155-C173-D173))</f>
        <v>223236.1162202564</v>
      </c>
      <c r="T173" s="10">
        <f>MAX(0,(T155-C173-D173))/(1-'P-Parametri'!$B$31*MAX(0,IF(U172&lt;=0,0,(U172-V172)/U172)))</f>
        <v>36430.654550112486</v>
      </c>
      <c r="U173" s="10">
        <f>((U172-T173+MAX(0,-(T155-C173-D173)))*(1+B173))*(1-'P-Parametri'!$B$32)</f>
        <v>430493.7366324066</v>
      </c>
      <c r="V173" s="10">
        <f>IF(U172&lt;=0,V172,V172*(1-T173/U172))+MAX(0,-(T155-C173-D173))</f>
        <v>223236.11622025649</v>
      </c>
    </row>
    <row r="174" spans="1:22">
      <c r="A174" s="9">
        <f t="shared" si="6"/>
        <v>17</v>
      </c>
      <c r="B174" s="12">
        <f>IF($A174='P-Parametri'!$E$47,'P-Parametri'!$B$34,IF($A174='P-Parametri'!$E$48,'P-Parametri'!$C$34,'P-Parametri'!$E$50))</f>
        <v>2.7158250435358244E-2</v>
      </c>
      <c r="C174" s="10">
        <f>IF($A174&lt;='1-Input'!$B$26,0,IF($A174='1-Input'!$B$26+1,('1-Input'!$B$23+0)*'1-Input'!$B$27,'1-Input'!$B$23+0))</f>
        <v>0</v>
      </c>
      <c r="D174" s="10">
        <f t="shared" si="7"/>
        <v>0</v>
      </c>
      <c r="E174" s="10">
        <f>MAX(0,(E155-C174-D174))/(1-'P-Parametri'!$B$31*MAX(0,IF(F173&lt;=0,0,(F173-G173)/F173)))</f>
        <v>29834.532618519297</v>
      </c>
      <c r="F174" s="10">
        <f>((F173-E174+MAX(0,-(E155-C174-D174)))*(1+B174))*(1-'P-Parametri'!$B$32)</f>
        <v>542822.97192073928</v>
      </c>
      <c r="G174" s="10">
        <f>IF(F173&lt;=0,G173,G173*(1-E174/F173))+MAX(0,-(E155-C174-D174))</f>
        <v>274592.0373205262</v>
      </c>
      <c r="H174" s="10">
        <f>MAX(0,(H155-C174-D174))/(1-'P-Parametri'!$B$31*MAX(0,IF(I173&lt;=0,0,(I173-J173)/I173)))</f>
        <v>34806.954721605842</v>
      </c>
      <c r="I174" s="10">
        <f>((I173-H174+MAX(0,-(H155-C174-D174)))*(1+B174))*(1-'P-Parametri'!$B$32)</f>
        <v>440222.64561427583</v>
      </c>
      <c r="J174" s="10">
        <f>IF(I173&lt;=0,J173,J173*(1-H174/I173))+MAX(0,-(H155-C174-D174))</f>
        <v>222690.71020728044</v>
      </c>
      <c r="K174" s="10">
        <f>MAX(0,(K155-C174-D174))/(1-'P-Parametri'!$B$31*MAX(0,IF(L173&lt;=0,0,(L173-M173)/L173)))</f>
        <v>36571.602400880336</v>
      </c>
      <c r="L174" s="10">
        <f>((L173-K174+MAX(0,-(K155-C174-D174)))*(1+B174))*(1-'P-Parametri'!$B$32)</f>
        <v>403811.12946460705</v>
      </c>
      <c r="M174" s="10">
        <f>IF(L173&lt;=0,M173,M173*(1-K174/L173))+MAX(0,-(K155-C174-D174))</f>
        <v>204271.60689245851</v>
      </c>
      <c r="N174" s="10">
        <f>MAX(0,(N155-C174-D174))/(1-'P-Parametri'!$B$31*MAX(0,IF(O173&lt;=0,0,(O173-P173)/O173)))</f>
        <v>36571.602400880358</v>
      </c>
      <c r="O174" s="10">
        <f>((O173-N174+MAX(0,-(N155-C174-D174)))*(1+B174))*(1-'P-Parametri'!$B$32)</f>
        <v>403811.12946460693</v>
      </c>
      <c r="P174" s="10">
        <f>IF(O173&lt;=0,P173,P173*(1-N174/O173))+MAX(0,-(N155-C174-D174))</f>
        <v>204271.60689245845</v>
      </c>
      <c r="Q174" s="10">
        <f>MAX(0,(Q155-C174-D174))/(1-'P-Parametri'!$B$31*MAX(0,IF(R173&lt;=0,0,(R173-S173)/R173)))</f>
        <v>36571.602400880365</v>
      </c>
      <c r="R174" s="10">
        <f>((R173-Q174+MAX(0,-(Q155-C174-D174)))*(1+B174))*(1-'P-Parametri'!$B$32)</f>
        <v>403811.12946460675</v>
      </c>
      <c r="S174" s="10">
        <f>IF(R173&lt;=0,S173,S173*(1-Q174/R173))+MAX(0,-(Q155-C174-D174))</f>
        <v>204271.60689245828</v>
      </c>
      <c r="T174" s="10">
        <f>MAX(0,(T155-C174-D174))/(1-'P-Parametri'!$B$31*MAX(0,IF(U173&lt;=0,0,(U173-V173)/U173)))</f>
        <v>36571.602400880351</v>
      </c>
      <c r="U174" s="10">
        <f>((U173-T174+MAX(0,-(T155-C174-D174)))*(1+B174))*(1-'P-Parametri'!$B$32)</f>
        <v>403811.12946460675</v>
      </c>
      <c r="V174" s="10">
        <f>IF(U173&lt;=0,V173,V173*(1-T174/U173))+MAX(0,-(T155-C174-D174))</f>
        <v>204271.60689245837</v>
      </c>
    </row>
    <row r="175" spans="1:22">
      <c r="A175" s="9">
        <f t="shared" si="6"/>
        <v>18</v>
      </c>
      <c r="B175" s="12">
        <f>IF($A175='P-Parametri'!$E$47,'P-Parametri'!$B$34,IF($A175='P-Parametri'!$E$48,'P-Parametri'!$C$34,'P-Parametri'!$E$50))</f>
        <v>2.7158250435358244E-2</v>
      </c>
      <c r="C175" s="10">
        <f>IF($A175&lt;='1-Input'!$B$26,0,IF($A175='1-Input'!$B$26+1,('1-Input'!$B$23+0)*'1-Input'!$B$27,'1-Input'!$B$23+0))</f>
        <v>0</v>
      </c>
      <c r="D175" s="10">
        <f t="shared" si="7"/>
        <v>0</v>
      </c>
      <c r="E175" s="10">
        <f>MAX(0,(E155-C175-D175))/(1-'P-Parametri'!$B$31*MAX(0,IF(F174&lt;=0,0,(F174-G174)/F174)))</f>
        <v>29947.560355505513</v>
      </c>
      <c r="F175" s="10">
        <f>((F174-E175+MAX(0,-(E155-C175-D175)))*(1+B175))*(1-'P-Parametri'!$B$32)</f>
        <v>525750.60201379051</v>
      </c>
      <c r="G175" s="10">
        <f>IF(F174&lt;=0,G174,G174*(1-E175/F174))+MAX(0,-(E155-C175-D175))</f>
        <v>259442.78602465728</v>
      </c>
      <c r="H175" s="10">
        <f>MAX(0,(H155-C175-D175))/(1-'P-Parametri'!$B$31*MAX(0,IF(I174&lt;=0,0,(I174-J174)/I174)))</f>
        <v>34938.820414756425</v>
      </c>
      <c r="I175" s="10">
        <f>((I174-H175+MAX(0,-(H155-C175-D175)))*(1+B175))*(1-'P-Parametri'!$B$32)</f>
        <v>415458.04357204452</v>
      </c>
      <c r="J175" s="10">
        <f>IF(I174&lt;=0,J174,J174*(1-H175/I174))+MAX(0,-(H155-C175-D175))</f>
        <v>205016.58369543336</v>
      </c>
      <c r="K175" s="10">
        <f>MAX(0,(K155-C175-D175))/(1-'P-Parametri'!$B$31*MAX(0,IF(L174&lt;=0,0,(L174-M174)/L174)))</f>
        <v>36710.153438705725</v>
      </c>
      <c r="L175" s="10">
        <f>((L174-K175+MAX(0,-(K155-C175-D175)))*(1+B175))*(1-'P-Parametri'!$B$32)</f>
        <v>376316.65467534144</v>
      </c>
      <c r="M175" s="10">
        <f>IF(L174&lt;=0,M174,M174*(1-K175/L174))+MAX(0,-(K155-C175-D175))</f>
        <v>185701.43513385576</v>
      </c>
      <c r="N175" s="10">
        <f>MAX(0,(N155-C175-D175))/(1-'P-Parametri'!$B$31*MAX(0,IF(O174&lt;=0,0,(O174-P174)/O174)))</f>
        <v>36710.15343870574</v>
      </c>
      <c r="O175" s="10">
        <f>((O174-N175+MAX(0,-(N155-C175-D175)))*(1+B175))*(1-'P-Parametri'!$B$32)</f>
        <v>376316.65467534133</v>
      </c>
      <c r="P175" s="10">
        <f>IF(O174&lt;=0,P174,P174*(1-N175/O174))+MAX(0,-(N155-C175-D175))</f>
        <v>185701.43513385567</v>
      </c>
      <c r="Q175" s="10">
        <f>MAX(0,(Q155-C175-D175))/(1-'P-Parametri'!$B$31*MAX(0,IF(R174&lt;=0,0,(R174-S174)/R174)))</f>
        <v>36710.153438705755</v>
      </c>
      <c r="R175" s="10">
        <f>((R174-Q175+MAX(0,-(Q155-C175-D175)))*(1+B175))*(1-'P-Parametri'!$B$32)</f>
        <v>376316.65467534109</v>
      </c>
      <c r="S175" s="10">
        <f>IF(R174&lt;=0,S174,S174*(1-Q175/R174))+MAX(0,-(Q155-C175-D175))</f>
        <v>185701.43513385553</v>
      </c>
      <c r="T175" s="10">
        <f>MAX(0,(T155-C175-D175))/(1-'P-Parametri'!$B$31*MAX(0,IF(U174&lt;=0,0,(U174-V174)/U174)))</f>
        <v>36710.153438705747</v>
      </c>
      <c r="U175" s="10">
        <f>((U174-T175+MAX(0,-(T155-C175-D175)))*(1+B175))*(1-'P-Parametri'!$B$32)</f>
        <v>376316.65467534115</v>
      </c>
      <c r="V175" s="10">
        <f>IF(U174&lt;=0,V174,V174*(1-T175/U174))+MAX(0,-(T155-C175-D175))</f>
        <v>185701.43513385559</v>
      </c>
    </row>
    <row r="176" spans="1:22">
      <c r="A176" s="9">
        <f t="shared" si="6"/>
        <v>19</v>
      </c>
      <c r="B176" s="12">
        <f>IF($A176='P-Parametri'!$E$47,'P-Parametri'!$B$34,IF($A176='P-Parametri'!$E$48,'P-Parametri'!$C$34,'P-Parametri'!$E$50))</f>
        <v>2.7158250435358244E-2</v>
      </c>
      <c r="C176" s="10">
        <f>IF($A176&lt;='1-Input'!$B$26,0,IF($A176='1-Input'!$B$26+1,('1-Input'!$B$23+0)*'1-Input'!$B$27,'1-Input'!$B$23+0))</f>
        <v>5178.3333333332594</v>
      </c>
      <c r="D176" s="10">
        <f t="shared" si="7"/>
        <v>0</v>
      </c>
      <c r="E176" s="10">
        <f>MAX(0,(E155-C176-D176))/(1-'P-Parametri'!$B$31*MAX(0,IF(F175&lt;=0,0,(F175-G175)/F175)))</f>
        <v>24094.905072157955</v>
      </c>
      <c r="F176" s="10">
        <f>((F175-E176+MAX(0,-(E155-C176-D176)))*(1+B176))*(1-'P-Parametri'!$B$32)</f>
        <v>514249.22841551463</v>
      </c>
      <c r="G176" s="10">
        <f>IF(F175&lt;=0,G175,G175*(1-E176/F175))+MAX(0,-(E155-C176-D176))</f>
        <v>247552.64405054247</v>
      </c>
      <c r="H176" s="10">
        <f>MAX(0,(H155-C176-D176))/(1-'P-Parametri'!$B$31*MAX(0,IF(I175&lt;=0,0,(I175-J175)/I175)))</f>
        <v>29104.679806351534</v>
      </c>
      <c r="I176" s="10">
        <f>((I175-H176+MAX(0,-(H155-C176-D176)))*(1+B176))*(1-'P-Parametri'!$B$32)</f>
        <v>396052.35308503394</v>
      </c>
      <c r="J176" s="10">
        <f>IF(I175&lt;=0,J175,J175*(1-H176/I175))+MAX(0,-(H155-C176-D176))</f>
        <v>190654.26211863873</v>
      </c>
      <c r="K176" s="10">
        <f>MAX(0,(K155-C176-D176))/(1-'P-Parametri'!$B$31*MAX(0,IF(L175&lt;=0,0,(L175-M175)/L175)))</f>
        <v>30882.583446691147</v>
      </c>
      <c r="L176" s="10">
        <f>((L175-K176+MAX(0,-(K155-C176-D176)))*(1+B176))*(1-'P-Parametri'!$B$32)</f>
        <v>354105.82533149538</v>
      </c>
      <c r="M176" s="10">
        <f>IF(L175&lt;=0,M175,M175*(1-K176/L175))+MAX(0,-(K155-C176-D176))</f>
        <v>170461.76929541636</v>
      </c>
      <c r="N176" s="10">
        <f>MAX(0,(N155-C176-D176))/(1-'P-Parametri'!$B$31*MAX(0,IF(O175&lt;=0,0,(O175-P175)/O175)))</f>
        <v>30882.583446691162</v>
      </c>
      <c r="O176" s="10">
        <f>((O175-N176+MAX(0,-(N155-C176-D176)))*(1+B176))*(1-'P-Parametri'!$B$32)</f>
        <v>354105.82533149526</v>
      </c>
      <c r="P176" s="10">
        <f>IF(O175&lt;=0,P175,P175*(1-N176/O175))+MAX(0,-(N155-C176-D176))</f>
        <v>170461.76929541625</v>
      </c>
      <c r="Q176" s="10">
        <f>MAX(0,(Q155-C176-D176))/(1-'P-Parametri'!$B$31*MAX(0,IF(R175&lt;=0,0,(R175-S175)/R175)))</f>
        <v>30882.583446691169</v>
      </c>
      <c r="R176" s="10">
        <f>((R175-Q176+MAX(0,-(Q155-C176-D176)))*(1+B176))*(1-'P-Parametri'!$B$32)</f>
        <v>354105.82533149503</v>
      </c>
      <c r="S176" s="10">
        <f>IF(R175&lt;=0,S175,S175*(1-Q176/R175))+MAX(0,-(Q155-C176-D176))</f>
        <v>170461.7692954161</v>
      </c>
      <c r="T176" s="10">
        <f>MAX(0,(T155-C176-D176))/(1-'P-Parametri'!$B$31*MAX(0,IF(U175&lt;=0,0,(U175-V175)/U175)))</f>
        <v>30882.583446691166</v>
      </c>
      <c r="U176" s="10">
        <f>((U175-T176+MAX(0,-(T155-C176-D176)))*(1+B176))*(1-'P-Parametri'!$B$32)</f>
        <v>354105.82533149509</v>
      </c>
      <c r="V176" s="10">
        <f>IF(U175&lt;=0,V175,V175*(1-T176/U175))+MAX(0,-(T155-C176-D176))</f>
        <v>170461.76929541616</v>
      </c>
    </row>
    <row r="177" spans="1:22">
      <c r="A177" s="9">
        <f t="shared" si="6"/>
        <v>20</v>
      </c>
      <c r="B177" s="12">
        <f>IF($A177='P-Parametri'!$E$47,'P-Parametri'!$B$34,IF($A177='P-Parametri'!$E$48,'P-Parametri'!$C$34,'P-Parametri'!$E$50))</f>
        <v>2.7158250435358244E-2</v>
      </c>
      <c r="C177" s="10">
        <f>IF($A177&lt;='1-Input'!$B$26,0,IF($A177='1-Input'!$B$26+1,('1-Input'!$B$23+0)*'1-Input'!$B$27,'1-Input'!$B$23+0))</f>
        <v>15535</v>
      </c>
      <c r="D177" s="10">
        <f t="shared" si="7"/>
        <v>0</v>
      </c>
      <c r="E177" s="10">
        <f>MAX(0,(E155-C177-D177))/(1-'P-Parametri'!$B$31*MAX(0,IF(F176&lt;=0,0,(F176-G176)/F176)))</f>
        <v>12211.607064369098</v>
      </c>
      <c r="F177" s="10">
        <f>((F176-E177+MAX(0,-(E155-C177-D177)))*(1+B177))*(1-'P-Parametri'!$B$32)</f>
        <v>514640.74063017202</v>
      </c>
      <c r="G177" s="10">
        <f>IF(F176&lt;=0,G176,G176*(1-E177/F176))+MAX(0,-(E155-C177-D177))</f>
        <v>241674.14107990067</v>
      </c>
      <c r="H177" s="10">
        <f>MAX(0,(H155-C177-D177))/(1-'P-Parametri'!$B$31*MAX(0,IF(I176&lt;=0,0,(I176-J176)/I176)))</f>
        <v>17239.575898255098</v>
      </c>
      <c r="I177" s="10">
        <f>((I176-H177+MAX(0,-(H155-C177-D177)))*(1+B177))*(1-'P-Parametri'!$B$32)</f>
        <v>388322.46811881551</v>
      </c>
      <c r="J177" s="10">
        <f>IF(I176&lt;=0,J176,J176*(1-H177/I176))+MAX(0,-(H155-C177-D177))</f>
        <v>182355.36275213398</v>
      </c>
      <c r="K177" s="10">
        <f>MAX(0,(K155-C177-D177))/(1-'P-Parametri'!$B$31*MAX(0,IF(L176&lt;=0,0,(L176-M176)/L176)))</f>
        <v>19023.936387014473</v>
      </c>
      <c r="L177" s="10">
        <f>((L176-K177+MAX(0,-(K155-C177-D177)))*(1+B177))*(1-'P-Parametri'!$B$32)</f>
        <v>343493.76254718646</v>
      </c>
      <c r="M177" s="10">
        <f>IF(L176&lt;=0,M176,M176*(1-K177/L176))+MAX(0,-(K155-C177-D177))</f>
        <v>161303.90285123079</v>
      </c>
      <c r="N177" s="10">
        <f>MAX(0,(N155-C177-D177))/(1-'P-Parametri'!$B$31*MAX(0,IF(O176&lt;=0,0,(O176-P176)/O176)))</f>
        <v>19023.936387014484</v>
      </c>
      <c r="O177" s="10">
        <f>((O176-N177+MAX(0,-(N155-C177-D177)))*(1+B177))*(1-'P-Parametri'!$B$32)</f>
        <v>343493.76254718634</v>
      </c>
      <c r="P177" s="10">
        <f>IF(O176&lt;=0,P176,P176*(1-N177/O176))+MAX(0,-(N155-C177-D177))</f>
        <v>161303.90285123067</v>
      </c>
      <c r="Q177" s="10">
        <f>MAX(0,(Q155-C177-D177))/(1-'P-Parametri'!$B$31*MAX(0,IF(R176&lt;=0,0,(R176-S176)/R176)))</f>
        <v>19023.936387014495</v>
      </c>
      <c r="R177" s="10">
        <f>((R176-Q177+MAX(0,-(Q155-C177-D177)))*(1+B177))*(1-'P-Parametri'!$B$32)</f>
        <v>343493.76254718605</v>
      </c>
      <c r="S177" s="10">
        <f>IF(R176&lt;=0,S176,S176*(1-Q177/R176))+MAX(0,-(Q155-C177-D177))</f>
        <v>161303.90285123052</v>
      </c>
      <c r="T177" s="10">
        <f>MAX(0,(T155-C177-D177))/(1-'P-Parametri'!$B$31*MAX(0,IF(U176&lt;=0,0,(U176-V176)/U176)))</f>
        <v>19023.936387014492</v>
      </c>
      <c r="U177" s="10">
        <f>((U176-T177+MAX(0,-(T155-C177-D177)))*(1+B177))*(1-'P-Parametri'!$B$32)</f>
        <v>343493.76254718611</v>
      </c>
      <c r="V177" s="10">
        <f>IF(U176&lt;=0,V176,V176*(1-T177/U176))+MAX(0,-(T155-C177-D177))</f>
        <v>161303.90285123058</v>
      </c>
    </row>
    <row r="178" spans="1:22">
      <c r="A178" s="9">
        <f t="shared" si="6"/>
        <v>21</v>
      </c>
      <c r="B178" s="12">
        <f>IF($A178='P-Parametri'!$E$47,'P-Parametri'!$B$34,IF($A178='P-Parametri'!$E$48,'P-Parametri'!$C$34,'P-Parametri'!$E$50))</f>
        <v>2.7158250435358244E-2</v>
      </c>
      <c r="C178" s="10">
        <f>IF($A178&lt;='1-Input'!$B$26,0,IF($A178='1-Input'!$B$26+1,('1-Input'!$B$23+0)*'1-Input'!$B$27,'1-Input'!$B$23+0))</f>
        <v>15535</v>
      </c>
      <c r="D178" s="10">
        <f t="shared" si="7"/>
        <v>0</v>
      </c>
      <c r="E178" s="10">
        <f>MAX(0,(E155-C178-D178))/(1-'P-Parametri'!$B$31*MAX(0,IF(F177&lt;=0,0,(F177-G177)/F177)))</f>
        <v>12255.023946842955</v>
      </c>
      <c r="F178" s="10">
        <f>((F177-E178+MAX(0,-(E155-C178-D178)))*(1+B178))*(1-'P-Parametri'!$B$32)</f>
        <v>514997.57452457753</v>
      </c>
      <c r="G178" s="10">
        <f>IF(F177&lt;=0,G177,G177*(1-E178/F177))+MAX(0,-(E155-C178-D178))</f>
        <v>235919.20923629985</v>
      </c>
      <c r="H178" s="10">
        <f>MAX(0,(H155-C178-D178))/(1-'P-Parametri'!$B$31*MAX(0,IF(I177&lt;=0,0,(I177-J177)/I177)))</f>
        <v>17300.869111894241</v>
      </c>
      <c r="I178" s="10">
        <f>((I177-H178+MAX(0,-(H155-C178-D178)))*(1+B178))*(1-'P-Parametri'!$B$32)</f>
        <v>380335.70071665896</v>
      </c>
      <c r="J178" s="10">
        <f>IF(I177&lt;=0,J177,J177*(1-H178/I177))+MAX(0,-(H155-C178-D178))</f>
        <v>174230.91330137145</v>
      </c>
      <c r="K178" s="10">
        <f>MAX(0,(K155-C178-D178))/(1-'P-Parametri'!$B$31*MAX(0,IF(L177&lt;=0,0,(L177-M177)/L177)))</f>
        <v>19091.573677172222</v>
      </c>
      <c r="L178" s="10">
        <f>((L177-K178+MAX(0,-(K155-C178-D178)))*(1+B178))*(1-'P-Parametri'!$B$32)</f>
        <v>332545.95998761023</v>
      </c>
      <c r="M178" s="10">
        <f>IF(L177&lt;=0,M177,M177*(1-K178/L177))+MAX(0,-(K155-C178-D178))</f>
        <v>152338.54254057113</v>
      </c>
      <c r="N178" s="10">
        <f>MAX(0,(N155-C178-D178))/(1-'P-Parametri'!$B$31*MAX(0,IF(O177&lt;=0,0,(O177-P177)/O177)))</f>
        <v>19091.573677172233</v>
      </c>
      <c r="O178" s="10">
        <f>((O177-N178+MAX(0,-(N155-C178-D178)))*(1+B178))*(1-'P-Parametri'!$B$32)</f>
        <v>332545.95998761011</v>
      </c>
      <c r="P178" s="10">
        <f>IF(O177&lt;=0,P177,P177*(1-N178/O177))+MAX(0,-(N155-C178-D178))</f>
        <v>152338.54254057098</v>
      </c>
      <c r="Q178" s="10">
        <f>MAX(0,(Q155-C178-D178))/(1-'P-Parametri'!$B$31*MAX(0,IF(R177&lt;=0,0,(R177-S177)/R177)))</f>
        <v>19091.573677172244</v>
      </c>
      <c r="R178" s="10">
        <f>((R177-Q178+MAX(0,-(Q155-C178-D178)))*(1+B178))*(1-'P-Parametri'!$B$32)</f>
        <v>332545.95998760976</v>
      </c>
      <c r="S178" s="10">
        <f>IF(R177&lt;=0,S177,S177*(1-Q178/R177))+MAX(0,-(Q155-C178-D178))</f>
        <v>152338.54254057084</v>
      </c>
      <c r="T178" s="10">
        <f>MAX(0,(T155-C178-D178))/(1-'P-Parametri'!$B$31*MAX(0,IF(U177&lt;=0,0,(U177-V177)/U177)))</f>
        <v>19091.573677172237</v>
      </c>
      <c r="U178" s="10">
        <f>((U177-T178+MAX(0,-(T155-C178-D178)))*(1+B178))*(1-'P-Parametri'!$B$32)</f>
        <v>332545.95998760982</v>
      </c>
      <c r="V178" s="10">
        <f>IF(U177&lt;=0,V177,V177*(1-T178/U177))+MAX(0,-(T155-C178-D178))</f>
        <v>152338.5425405709</v>
      </c>
    </row>
    <row r="179" spans="1:22">
      <c r="A179" s="9">
        <f t="shared" si="6"/>
        <v>22</v>
      </c>
      <c r="B179" s="12">
        <f>IF($A179='P-Parametri'!$E$47,'P-Parametri'!$B$34,IF($A179='P-Parametri'!$E$48,'P-Parametri'!$C$34,'P-Parametri'!$E$50))</f>
        <v>2.7158250435358244E-2</v>
      </c>
      <c r="C179" s="10">
        <f>IF($A179&lt;='1-Input'!$B$26,0,IF($A179='1-Input'!$B$26+1,('1-Input'!$B$23+0)*'1-Input'!$B$27,'1-Input'!$B$23+0))</f>
        <v>15535</v>
      </c>
      <c r="D179" s="10">
        <f t="shared" si="7"/>
        <v>0</v>
      </c>
      <c r="E179" s="10">
        <f>MAX(0,(E155-C179-D179))/(1-'P-Parametri'!$B$31*MAX(0,IF(F178&lt;=0,0,(F178-G178)/F178)))</f>
        <v>12297.676100451597</v>
      </c>
      <c r="F179" s="10">
        <f>((F178-E179+MAX(0,-(E155-C179-D179)))*(1+B179))*(1-'P-Parametri'!$B$32)</f>
        <v>515319.64346303878</v>
      </c>
      <c r="G179" s="10">
        <f>IF(F178&lt;=0,G178,G178*(1-E179/F178))+MAX(0,-(E155-C179-D179))</f>
        <v>230285.67198373901</v>
      </c>
      <c r="H179" s="10">
        <f>MAX(0,(H155-C179-D179))/(1-'P-Parametri'!$B$31*MAX(0,IF(I178&lt;=0,0,(I178-J178)/I178)))</f>
        <v>17361.082729601094</v>
      </c>
      <c r="I179" s="10">
        <f>((I178-H179+MAX(0,-(H155-C179-D179)))*(1+B179))*(1-'P-Parametri'!$B$32)</f>
        <v>372086.70881690085</v>
      </c>
      <c r="J179" s="10">
        <f>IF(I178&lt;=0,J178,J178*(1-H179/I178))+MAX(0,-(H155-C179-D179))</f>
        <v>166277.84107023609</v>
      </c>
      <c r="K179" s="10">
        <f>MAX(0,(K155-C179-D179))/(1-'P-Parametri'!$B$31*MAX(0,IF(L178&lt;=0,0,(L178-M178)/L178)))</f>
        <v>19158.019629186798</v>
      </c>
      <c r="L179" s="10">
        <f>((L178-K179+MAX(0,-(K155-C179-D179)))*(1+B179))*(1-'P-Parametri'!$B$32)</f>
        <v>321255.21050904645</v>
      </c>
      <c r="M179" s="10">
        <f>IF(L178&lt;=0,M178,M178*(1-K179/L178))+MAX(0,-(K155-C179-D179))</f>
        <v>143562.2976317991</v>
      </c>
      <c r="N179" s="10">
        <f>MAX(0,(N155-C179-D179))/(1-'P-Parametri'!$B$31*MAX(0,IF(O178&lt;=0,0,(O178-P178)/O178)))</f>
        <v>19158.019629186816</v>
      </c>
      <c r="O179" s="10">
        <f>((O178-N179+MAX(0,-(N155-C179-D179)))*(1+B179))*(1-'P-Parametri'!$B$32)</f>
        <v>321255.21050904627</v>
      </c>
      <c r="P179" s="10">
        <f>IF(O178&lt;=0,P178,P178*(1-N179/O178))+MAX(0,-(N155-C179-D179))</f>
        <v>143562.29763179895</v>
      </c>
      <c r="Q179" s="10">
        <f>MAX(0,(Q155-C179-D179))/(1-'P-Parametri'!$B$31*MAX(0,IF(R178&lt;=0,0,(R178-S178)/R178)))</f>
        <v>19158.01962918682</v>
      </c>
      <c r="R179" s="10">
        <f>((R178-Q179+MAX(0,-(Q155-C179-D179)))*(1+B179))*(1-'P-Parametri'!$B$32)</f>
        <v>321255.21050904592</v>
      </c>
      <c r="S179" s="10">
        <f>IF(R178&lt;=0,S178,S178*(1-Q179/R178))+MAX(0,-(Q155-C179-D179))</f>
        <v>143562.29763179881</v>
      </c>
      <c r="T179" s="10">
        <f>MAX(0,(T155-C179-D179))/(1-'P-Parametri'!$B$31*MAX(0,IF(U178&lt;=0,0,(U178-V178)/U178)))</f>
        <v>19158.019629186816</v>
      </c>
      <c r="U179" s="10">
        <f>((U178-T179+MAX(0,-(T155-C179-D179)))*(1+B179))*(1-'P-Parametri'!$B$32)</f>
        <v>321255.21050904598</v>
      </c>
      <c r="V179" s="10">
        <f>IF(U178&lt;=0,V178,V178*(1-T179/U178))+MAX(0,-(T155-C179-D179))</f>
        <v>143562.29763179887</v>
      </c>
    </row>
    <row r="180" spans="1:22">
      <c r="A180" s="9">
        <f t="shared" si="6"/>
        <v>23</v>
      </c>
      <c r="B180" s="12">
        <f>IF($A180='P-Parametri'!$E$47,'P-Parametri'!$B$34,IF($A180='P-Parametri'!$E$48,'P-Parametri'!$C$34,'P-Parametri'!$E$50))</f>
        <v>2.7158250435358244E-2</v>
      </c>
      <c r="C180" s="10">
        <f>IF($A180&lt;='1-Input'!$B$26,0,IF($A180='1-Input'!$B$26+1,('1-Input'!$B$23+0)*'1-Input'!$B$27,'1-Input'!$B$23+0))</f>
        <v>15535</v>
      </c>
      <c r="D180" s="10">
        <f t="shared" si="7"/>
        <v>0</v>
      </c>
      <c r="E180" s="10">
        <f>MAX(0,(E155-C180-D180))/(1-'P-Parametri'!$B$31*MAX(0,IF(F179&lt;=0,0,(F179-G179)/F179)))</f>
        <v>12339.570787822875</v>
      </c>
      <c r="F180" s="10">
        <f>((F179-E180+MAX(0,-(E155-C180-D180)))*(1+B180))*(1-'P-Parametri'!$B$32)</f>
        <v>515606.85119001823</v>
      </c>
      <c r="G180" s="10">
        <f>IF(F179&lt;=0,G179,G179*(1-E180/F179))+MAX(0,-(E155-C180-D180))</f>
        <v>224771.37345677335</v>
      </c>
      <c r="H180" s="10">
        <f>MAX(0,(H155-C180-D180))/(1-'P-Parametri'!$B$31*MAX(0,IF(I179&lt;=0,0,(I179-J179)/I179)))</f>
        <v>17420.227004295139</v>
      </c>
      <c r="I180" s="10">
        <f>((I179-H180+MAX(0,-(H155-C180-D180)))*(1+B180))*(1-'P-Parametri'!$B$32)</f>
        <v>363570.00574080646</v>
      </c>
      <c r="J180" s="10">
        <f>IF(I179&lt;=0,J179,J179*(1-H180/I179))+MAX(0,-(H155-C180-D180))</f>
        <v>158493.10254399918</v>
      </c>
      <c r="K180" s="10">
        <f>MAX(0,(K155-C180-D180))/(1-'P-Parametri'!$B$31*MAX(0,IF(L179&lt;=0,0,(L179-M179)/L179)))</f>
        <v>19223.285557193158</v>
      </c>
      <c r="L180" s="10">
        <f>((L179-K180+MAX(0,-(K155-C180-D180)))*(1+B180))*(1-'P-Parametri'!$B$32)</f>
        <v>309614.11444195075</v>
      </c>
      <c r="M180" s="10">
        <f>IF(L179&lt;=0,M179,M179*(1-K180/L179))+MAX(0,-(K155-C180-D180))</f>
        <v>134971.80959504517</v>
      </c>
      <c r="N180" s="10">
        <f>MAX(0,(N155-C180-D180))/(1-'P-Parametri'!$B$31*MAX(0,IF(O179&lt;=0,0,(O179-P179)/O179)))</f>
        <v>19223.285557193172</v>
      </c>
      <c r="O180" s="10">
        <f>((O179-N180+MAX(0,-(N155-C180-D180)))*(1+B180))*(1-'P-Parametri'!$B$32)</f>
        <v>309614.11444195057</v>
      </c>
      <c r="P180" s="10">
        <f>IF(O179&lt;=0,P179,P179*(1-N180/O179))+MAX(0,-(N155-C180-D180))</f>
        <v>134971.80959504502</v>
      </c>
      <c r="Q180" s="10">
        <f>MAX(0,(Q155-C180-D180))/(1-'P-Parametri'!$B$31*MAX(0,IF(R179&lt;=0,0,(R179-S179)/R179)))</f>
        <v>19223.28555719318</v>
      </c>
      <c r="R180" s="10">
        <f>((R179-Q180+MAX(0,-(Q155-C180-D180)))*(1+B180))*(1-'P-Parametri'!$B$32)</f>
        <v>309614.11444195022</v>
      </c>
      <c r="S180" s="10">
        <f>IF(R179&lt;=0,S179,S179*(1-Q180/R179))+MAX(0,-(Q155-C180-D180))</f>
        <v>134971.80959504488</v>
      </c>
      <c r="T180" s="10">
        <f>MAX(0,(T155-C180-D180))/(1-'P-Parametri'!$B$31*MAX(0,IF(U179&lt;=0,0,(U179-V179)/U179)))</f>
        <v>19223.285557193172</v>
      </c>
      <c r="U180" s="10">
        <f>((U179-T180+MAX(0,-(T155-C180-D180)))*(1+B180))*(1-'P-Parametri'!$B$32)</f>
        <v>309614.11444195028</v>
      </c>
      <c r="V180" s="10">
        <f>IF(U179&lt;=0,V179,V179*(1-T180/U179))+MAX(0,-(T155-C180-D180))</f>
        <v>134971.80959504494</v>
      </c>
    </row>
    <row r="181" spans="1:22">
      <c r="A181" s="9">
        <f t="shared" si="6"/>
        <v>24</v>
      </c>
      <c r="B181" s="12">
        <f>IF($A181='P-Parametri'!$E$47,'P-Parametri'!$B$34,IF($A181='P-Parametri'!$E$48,'P-Parametri'!$C$34,'P-Parametri'!$E$50))</f>
        <v>2.7158250435358244E-2</v>
      </c>
      <c r="C181" s="10">
        <f>IF($A181&lt;='1-Input'!$B$26,0,IF($A181='1-Input'!$B$26+1,('1-Input'!$B$23+0)*'1-Input'!$B$27,'1-Input'!$B$23+0))</f>
        <v>15535</v>
      </c>
      <c r="D181" s="10">
        <f t="shared" si="7"/>
        <v>0</v>
      </c>
      <c r="E181" s="10">
        <f>MAX(0,(E155-C181-D181))/(1-'P-Parametri'!$B$31*MAX(0,IF(F180&lt;=0,0,(F180-G180)/F180)))</f>
        <v>12380.715473271601</v>
      </c>
      <c r="F181" s="10">
        <f>((F180-E181+MAX(0,-(E155-C181-D181)))*(1+B181))*(1-'P-Parametri'!$B$32)</f>
        <v>515859.09138188727</v>
      </c>
      <c r="G181" s="10">
        <f>IF(F180&lt;=0,G180,G180*(1-E181/F180))+MAX(0,-(E155-C181-D181))</f>
        <v>219374.17903454637</v>
      </c>
      <c r="H181" s="10">
        <f>MAX(0,(H155-C181-D181))/(1-'P-Parametri'!$B$31*MAX(0,IF(I180&lt;=0,0,(I180-J180)/I180)))</f>
        <v>17478.312473624792</v>
      </c>
      <c r="I181" s="10">
        <f>((I180-H181+MAX(0,-(H155-C181-D181)))*(1+B181))*(1-'P-Parametri'!$B$32)</f>
        <v>354779.95627023594</v>
      </c>
      <c r="J181" s="10">
        <f>IF(I180&lt;=0,J180,J180*(1-H181/I180))+MAX(0,-(H155-C181-D181))</f>
        <v>150873.68419970051</v>
      </c>
      <c r="K181" s="10">
        <f>MAX(0,(K155-C181-D181))/(1-'P-Parametri'!$B$31*MAX(0,IF(L180&lt;=0,0,(L180-M180)/L180)))</f>
        <v>19287.383089525669</v>
      </c>
      <c r="L181" s="10">
        <f>((L180-K181+MAX(0,-(K155-C181-D181)))*(1+B181))*(1-'P-Parametri'!$B$32)</f>
        <v>297615.07443571207</v>
      </c>
      <c r="M181" s="10">
        <f>IF(L180&lt;=0,M180,M180*(1-K181/L180))+MAX(0,-(K155-C181-D181))</f>
        <v>126563.75299646838</v>
      </c>
      <c r="N181" s="10">
        <f>MAX(0,(N155-C181-D181))/(1-'P-Parametri'!$B$31*MAX(0,IF(O180&lt;=0,0,(O180-P180)/O180)))</f>
        <v>19287.383089525683</v>
      </c>
      <c r="O181" s="10">
        <f>((O180-N181+MAX(0,-(N155-C181-D181)))*(1+B181))*(1-'P-Parametri'!$B$32)</f>
        <v>297615.0744357119</v>
      </c>
      <c r="P181" s="10">
        <f>IF(O180&lt;=0,P180,P180*(1-N181/O180))+MAX(0,-(N155-C181-D181))</f>
        <v>126563.75299646823</v>
      </c>
      <c r="Q181" s="10">
        <f>MAX(0,(Q155-C181-D181))/(1-'P-Parametri'!$B$31*MAX(0,IF(R180&lt;=0,0,(R180-S180)/R180)))</f>
        <v>19287.383089525691</v>
      </c>
      <c r="R181" s="10">
        <f>((R180-Q181+MAX(0,-(Q155-C181-D181)))*(1+B181))*(1-'P-Parametri'!$B$32)</f>
        <v>297615.07443571149</v>
      </c>
      <c r="S181" s="10">
        <f>IF(R180&lt;=0,S180,S180*(1-Q181/R180))+MAX(0,-(Q155-C181-D181))</f>
        <v>126563.75299646809</v>
      </c>
      <c r="T181" s="10">
        <f>MAX(0,(T155-C181-D181))/(1-'P-Parametri'!$B$31*MAX(0,IF(U180&lt;=0,0,(U180-V180)/U180)))</f>
        <v>19287.383089525683</v>
      </c>
      <c r="U181" s="10">
        <f>((U180-T181+MAX(0,-(T155-C181-D181)))*(1+B181))*(1-'P-Parametri'!$B$32)</f>
        <v>297615.07443571155</v>
      </c>
      <c r="V181" s="10">
        <f>IF(U180&lt;=0,V180,V180*(1-T181/U180))+MAX(0,-(T155-C181-D181))</f>
        <v>126563.75299646813</v>
      </c>
    </row>
    <row r="182" spans="1:22">
      <c r="A182" s="9">
        <f t="shared" si="6"/>
        <v>25</v>
      </c>
      <c r="B182" s="12">
        <f>IF($A182='P-Parametri'!$E$47,'P-Parametri'!$B$34,IF($A182='P-Parametri'!$E$48,'P-Parametri'!$C$34,'P-Parametri'!$E$50))</f>
        <v>2.7158250435358244E-2</v>
      </c>
      <c r="C182" s="10">
        <f>IF($A182&lt;='1-Input'!$B$26,0,IF($A182='1-Input'!$B$26+1,('1-Input'!$B$23+0)*'1-Input'!$B$27,'1-Input'!$B$23+0))</f>
        <v>15535</v>
      </c>
      <c r="D182" s="10">
        <f t="shared" si="7"/>
        <v>0</v>
      </c>
      <c r="E182" s="10">
        <f>MAX(0,(E155-C182-D182))/(1-'P-Parametri'!$B$31*MAX(0,IF(F181&lt;=0,0,(F181-G181)/F181)))</f>
        <v>12421.117809032896</v>
      </c>
      <c r="F182" s="10">
        <f>((F181-E182+MAX(0,-(E155-C182-D182)))*(1+B182))*(1-'P-Parametri'!$B$32)</f>
        <v>516076.24720153958</v>
      </c>
      <c r="G182" s="10">
        <f>IF(F181&lt;=0,G181,G181*(1-E182/F181))+MAX(0,-(E155-C182-D182))</f>
        <v>214091.97587564</v>
      </c>
      <c r="H182" s="10">
        <f>MAX(0,(H155-C182-D182))/(1-'P-Parametri'!$B$31*MAX(0,IF(I181&lt;=0,0,(I181-J181)/I181)))</f>
        <v>17535.34994053248</v>
      </c>
      <c r="I182" s="10">
        <f>((I181-H182+MAX(0,-(H155-C182-D182)))*(1+B182))*(1-'P-Parametri'!$B$32)</f>
        <v>345710.77264676656</v>
      </c>
      <c r="J182" s="10">
        <f>IF(I181&lt;=0,J181,J181*(1-H182/I181))+MAX(0,-(H155-C182-D182))</f>
        <v>143416.60326121602</v>
      </c>
      <c r="K182" s="10">
        <f>MAX(0,(K155-C182-D182))/(1-'P-Parametri'!$B$31*MAX(0,IF(L181&lt;=0,0,(L181-M181)/L181)))</f>
        <v>19350.324147271651</v>
      </c>
      <c r="L182" s="10">
        <f>((L181-K182+MAX(0,-(K155-C182-D182)))*(1+B182))*(1-'P-Parametri'!$B$32)</f>
        <v>285250.29019597813</v>
      </c>
      <c r="M182" s="10">
        <f>IF(L181&lt;=0,M181,M181*(1-K182/L181))+MAX(0,-(K155-C182-D182))</f>
        <v>118334.83633147631</v>
      </c>
      <c r="N182" s="10">
        <f>MAX(0,(N155-C182-D182))/(1-'P-Parametri'!$B$31*MAX(0,IF(O181&lt;=0,0,(O181-P181)/O181)))</f>
        <v>19350.324147271662</v>
      </c>
      <c r="O182" s="10">
        <f>((O181-N182+MAX(0,-(N155-C182-D182)))*(1+B182))*(1-'P-Parametri'!$B$32)</f>
        <v>285250.29019597796</v>
      </c>
      <c r="P182" s="10">
        <f>IF(O181&lt;=0,P181,P181*(1-N182/O181))+MAX(0,-(N155-C182-D182))</f>
        <v>118334.83633147615</v>
      </c>
      <c r="Q182" s="10">
        <f>MAX(0,(Q155-C182-D182))/(1-'P-Parametri'!$B$31*MAX(0,IF(R181&lt;=0,0,(R181-S181)/R181)))</f>
        <v>19350.324147271669</v>
      </c>
      <c r="R182" s="10">
        <f>((R181-Q182+MAX(0,-(Q155-C182-D182)))*(1+B182))*(1-'P-Parametri'!$B$32)</f>
        <v>285250.29019597749</v>
      </c>
      <c r="S182" s="10">
        <f>IF(R181&lt;=0,S181,S181*(1-Q182/R181))+MAX(0,-(Q155-C182-D182))</f>
        <v>118334.83633147601</v>
      </c>
      <c r="T182" s="10">
        <f>MAX(0,(T155-C182-D182))/(1-'P-Parametri'!$B$31*MAX(0,IF(U181&lt;=0,0,(U181-V181)/U181)))</f>
        <v>19350.324147271665</v>
      </c>
      <c r="U182" s="10">
        <f>((U181-T182+MAX(0,-(T155-C182-D182)))*(1+B182))*(1-'P-Parametri'!$B$32)</f>
        <v>285250.29019597755</v>
      </c>
      <c r="V182" s="10">
        <f>IF(U181&lt;=0,V181,V181*(1-T182/U181))+MAX(0,-(T155-C182-D182))</f>
        <v>118334.83633147606</v>
      </c>
    </row>
    <row r="183" spans="1:22">
      <c r="A183" s="9">
        <f t="shared" si="6"/>
        <v>26</v>
      </c>
      <c r="B183" s="12">
        <f>IF($A183='P-Parametri'!$E$47,'P-Parametri'!$B$34,IF($A183='P-Parametri'!$E$48,'P-Parametri'!$C$34,'P-Parametri'!$E$50))</f>
        <v>2.7158250435358244E-2</v>
      </c>
      <c r="C183" s="10">
        <f>IF($A183&lt;='1-Input'!$B$26,0,IF($A183='1-Input'!$B$26+1,('1-Input'!$B$23+0)*'1-Input'!$B$27,'1-Input'!$B$23+0))</f>
        <v>15535</v>
      </c>
      <c r="D183" s="10">
        <f t="shared" si="7"/>
        <v>0</v>
      </c>
      <c r="E183" s="10">
        <f>MAX(0,(E155-C183-D183))/(1-'P-Parametri'!$B$31*MAX(0,IF(F182&lt;=0,0,(F182-G182)/F182)))</f>
        <v>12460.785621802683</v>
      </c>
      <c r="F183" s="10">
        <f>((F182-E183+MAX(0,-(E155-C183-D183)))*(1+B183))*(1-'P-Parametri'!$B$32)</f>
        <v>516258.19085562107</v>
      </c>
      <c r="G183" s="10">
        <f>IF(F182&lt;=0,G182,G182*(1-E183/F182))+MAX(0,-(E155-C183-D183))</f>
        <v>208922.67341461685</v>
      </c>
      <c r="H183" s="10">
        <f>MAX(0,(H155-C183-D183))/(1-'P-Parametri'!$B$31*MAX(0,IF(I182&lt;=0,0,(I182-J182)/I182)))</f>
        <v>17591.350454253385</v>
      </c>
      <c r="I183" s="10">
        <f>((I182-H183+MAX(0,-(H155-C183-D183)))*(1+B183))*(1-'P-Parametri'!$B$32)</f>
        <v>336356.51048985624</v>
      </c>
      <c r="J183" s="10">
        <f>IF(I182&lt;=0,J182,J182*(1-H183/I182))+MAX(0,-(H155-C183-D183))</f>
        <v>136118.90840024487</v>
      </c>
      <c r="K183" s="10">
        <f>MAX(0,(K155-C183-D183))/(1-'P-Parametri'!$B$31*MAX(0,IF(L182&lt;=0,0,(L182-M182)/L182)))</f>
        <v>19412.120923303388</v>
      </c>
      <c r="L183" s="10">
        <f>((L182-K183+MAX(0,-(K155-C183-D183)))*(1+B183))*(1-'P-Parametri'!$B$32)</f>
        <v>272511.75311136106</v>
      </c>
      <c r="M183" s="10">
        <f>IF(L182&lt;=0,M182,M182*(1-K183/L182))+MAX(0,-(K155-C183-D183))</f>
        <v>110281.80279826687</v>
      </c>
      <c r="N183" s="10">
        <f>MAX(0,(N155-C183-D183))/(1-'P-Parametri'!$B$31*MAX(0,IF(O182&lt;=0,0,(O182-P182)/O182)))</f>
        <v>19412.120923303402</v>
      </c>
      <c r="O183" s="10">
        <f>((O182-N183+MAX(0,-(N155-C183-D183)))*(1+B183))*(1-'P-Parametri'!$B$32)</f>
        <v>272511.75311136089</v>
      </c>
      <c r="P183" s="10">
        <f>IF(O182&lt;=0,P182,P182*(1-N183/O182))+MAX(0,-(N155-C183-D183))</f>
        <v>110281.80279826671</v>
      </c>
      <c r="Q183" s="10">
        <f>MAX(0,(Q155-C183-D183))/(1-'P-Parametri'!$B$31*MAX(0,IF(R182&lt;=0,0,(R182-S182)/R182)))</f>
        <v>19412.12092330341</v>
      </c>
      <c r="R183" s="10">
        <f>((R182-Q183+MAX(0,-(Q155-C183-D183)))*(1+B183))*(1-'P-Parametri'!$B$32)</f>
        <v>272511.75311136042</v>
      </c>
      <c r="S183" s="10">
        <f>IF(R182&lt;=0,S182,S182*(1-Q183/R182))+MAX(0,-(Q155-C183-D183))</f>
        <v>110281.80279826657</v>
      </c>
      <c r="T183" s="10">
        <f>MAX(0,(T155-C183-D183))/(1-'P-Parametri'!$B$31*MAX(0,IF(U182&lt;=0,0,(U182-V182)/U182)))</f>
        <v>19412.120923303402</v>
      </c>
      <c r="U183" s="10">
        <f>((U182-T183+MAX(0,-(T155-C183-D183)))*(1+B183))*(1-'P-Parametri'!$B$32)</f>
        <v>272511.75311136048</v>
      </c>
      <c r="V183" s="10">
        <f>IF(U182&lt;=0,V182,V182*(1-T183/U182))+MAX(0,-(T155-C183-D183))</f>
        <v>110281.80279826664</v>
      </c>
    </row>
    <row r="184" spans="1:22">
      <c r="A184" s="9">
        <f t="shared" si="6"/>
        <v>27</v>
      </c>
      <c r="B184" s="12">
        <f>IF($A184='P-Parametri'!$E$47,'P-Parametri'!$B$34,IF($A184='P-Parametri'!$E$48,'P-Parametri'!$C$34,'P-Parametri'!$E$50))</f>
        <v>2.7158250435358244E-2</v>
      </c>
      <c r="C184" s="10">
        <f>IF($A184&lt;='1-Input'!$B$26,0,IF($A184='1-Input'!$B$26+1,('1-Input'!$B$23+0)*'1-Input'!$B$27,'1-Input'!$B$23+0))</f>
        <v>15535</v>
      </c>
      <c r="D184" s="10">
        <f t="shared" si="7"/>
        <v>0</v>
      </c>
      <c r="E184" s="10">
        <f>MAX(0,(E155-C184-D184))/(1-'P-Parametri'!$B$31*MAX(0,IF(F183&lt;=0,0,(F183-G183)/F183)))</f>
        <v>12499.726899596215</v>
      </c>
      <c r="F184" s="10">
        <f>((F183-E184+MAX(0,-(E155-C184-D184)))*(1+B184))*(1-'P-Parametri'!$B$32)</f>
        <v>516404.78315411584</v>
      </c>
      <c r="G184" s="10">
        <f>IF(F183&lt;=0,G183,G183*(1-E184/F183))+MAX(0,-(E155-C184-D184))</f>
        <v>203864.20382115993</v>
      </c>
      <c r="H184" s="10">
        <f>MAX(0,(H155-C184-D184))/(1-'P-Parametri'!$B$31*MAX(0,IF(I183&lt;=0,0,(I183-J183)/I183)))</f>
        <v>17646.32529176314</v>
      </c>
      <c r="I184" s="10">
        <f>((I183-H184+MAX(0,-(H155-C184-D184)))*(1+B184))*(1-'P-Parametri'!$B$32)</f>
        <v>326711.0646315543</v>
      </c>
      <c r="J184" s="10">
        <f>IF(I183&lt;=0,J183,J183*(1-H184/I183))+MAX(0,-(H155-C184-D184))</f>
        <v>128977.68038449378</v>
      </c>
      <c r="K184" s="10">
        <f>MAX(0,(K155-C184-D184))/(1-'P-Parametri'!$B$31*MAX(0,IF(L183&lt;=0,0,(L183-M183)/L183)))</f>
        <v>19472.785861805605</v>
      </c>
      <c r="L184" s="10">
        <f>((L183-K184+MAX(0,-(K155-C184-D184)))*(1+B184))*(1-'P-Parametri'!$B$32)</f>
        <v>259391.24076623927</v>
      </c>
      <c r="M184" s="10">
        <f>IF(L183&lt;=0,M183,M183*(1-K184/L183))+MAX(0,-(K155-C184-D184))</f>
        <v>102401.43101310222</v>
      </c>
      <c r="N184" s="10">
        <f>MAX(0,(N155-C184-D184))/(1-'P-Parametri'!$B$31*MAX(0,IF(O183&lt;=0,0,(O183-P183)/O183)))</f>
        <v>19472.78586180562</v>
      </c>
      <c r="O184" s="10">
        <f>((O183-N184+MAX(0,-(N155-C184-D184)))*(1+B184))*(1-'P-Parametri'!$B$32)</f>
        <v>259391.24076623909</v>
      </c>
      <c r="P184" s="10">
        <f>IF(O183&lt;=0,P183,P183*(1-N184/O183))+MAX(0,-(N155-C184-D184))</f>
        <v>102401.43101310206</v>
      </c>
      <c r="Q184" s="10">
        <f>MAX(0,(Q155-C184-D184))/(1-'P-Parametri'!$B$31*MAX(0,IF(R183&lt;=0,0,(R183-S183)/R183)))</f>
        <v>19472.785861805631</v>
      </c>
      <c r="R184" s="10">
        <f>((R183-Q184+MAX(0,-(Q155-C184-D184)))*(1+B184))*(1-'P-Parametri'!$B$32)</f>
        <v>259391.24076623857</v>
      </c>
      <c r="S184" s="10">
        <f>IF(R183&lt;=0,S183,S183*(1-Q184/R183))+MAX(0,-(Q155-C184-D184))</f>
        <v>102401.4310131019</v>
      </c>
      <c r="T184" s="10">
        <f>MAX(0,(T155-C184-D184))/(1-'P-Parametri'!$B$31*MAX(0,IF(U183&lt;=0,0,(U183-V183)/U183)))</f>
        <v>19472.785861805623</v>
      </c>
      <c r="U184" s="10">
        <f>((U183-T184+MAX(0,-(T155-C184-D184)))*(1+B184))*(1-'P-Parametri'!$B$32)</f>
        <v>259391.24076623862</v>
      </c>
      <c r="V184" s="10">
        <f>IF(U183&lt;=0,V183,V183*(1-T184/U183))+MAX(0,-(T155-C184-D184))</f>
        <v>102401.43101310199</v>
      </c>
    </row>
    <row r="185" spans="1:22">
      <c r="A185" s="9">
        <f t="shared" si="6"/>
        <v>28</v>
      </c>
      <c r="B185" s="12">
        <f>IF($A185='P-Parametri'!$E$47,'P-Parametri'!$B$34,IF($A185='P-Parametri'!$E$48,'P-Parametri'!$C$34,'P-Parametri'!$E$50))</f>
        <v>2.7158250435358244E-2</v>
      </c>
      <c r="C185" s="10">
        <f>IF($A185&lt;='1-Input'!$B$26,0,IF($A185='1-Input'!$B$26+1,('1-Input'!$B$23+0)*'1-Input'!$B$27,'1-Input'!$B$23+0))</f>
        <v>15535</v>
      </c>
      <c r="D185" s="10">
        <f t="shared" si="7"/>
        <v>0</v>
      </c>
      <c r="E185" s="10">
        <f>MAX(0,(E155-C185-D185))/(1-'P-Parametri'!$B$31*MAX(0,IF(F184&lt;=0,0,(F184-G184)/F184)))</f>
        <v>12537.949778934153</v>
      </c>
      <c r="F185" s="10">
        <f>((F184-E185+MAX(0,-(E155-C185-D185)))*(1+B185))*(1-'P-Parametri'!$B$32)</f>
        <v>516515.87307201175</v>
      </c>
      <c r="G185" s="10">
        <f>IF(F184&lt;=0,G184,G184*(1-E185/F184))+MAX(0,-(E155-C185-D185))</f>
        <v>198914.52242274175</v>
      </c>
      <c r="H185" s="10">
        <f>MAX(0,(H155-C185-D185))/(1-'P-Parametri'!$B$31*MAX(0,IF(I184&lt;=0,0,(I184-J184)/I184)))</f>
        <v>17700.285939687921</v>
      </c>
      <c r="I185" s="10">
        <f>((I184-H185+MAX(0,-(H155-C185-D185)))*(1+B185))*(1-'P-Parametri'!$B$32)</f>
        <v>316768.1648651915</v>
      </c>
      <c r="J185" s="10">
        <f>IF(I184&lt;=0,J184,J184*(1-H185/I184))+MAX(0,-(H155-C185-D185))</f>
        <v>121990.03267437479</v>
      </c>
      <c r="K185" s="10">
        <f>MAX(0,(K155-C185-D185))/(1-'P-Parametri'!$B$31*MAX(0,IF(L184&lt;=0,0,(L184-M184)/L184)))</f>
        <v>19532.331638313201</v>
      </c>
      <c r="L185" s="10">
        <f>((L184-K185+MAX(0,-(K155-C185-D185)))*(1+B185))*(1-'P-Parametri'!$B$32)</f>
        <v>245880.31133627178</v>
      </c>
      <c r="M185" s="10">
        <f>IF(L184&lt;=0,M184,M184*(1-K185/L184))+MAX(0,-(K155-C185-D185))</f>
        <v>94690.535668766883</v>
      </c>
      <c r="N185" s="10">
        <f>MAX(0,(N155-C185-D185))/(1-'P-Parametri'!$B$31*MAX(0,IF(O184&lt;=0,0,(O184-P184)/O184)))</f>
        <v>19532.331638313219</v>
      </c>
      <c r="O185" s="10">
        <f>((O184-N185+MAX(0,-(N155-C185-D185)))*(1+B185))*(1-'P-Parametri'!$B$32)</f>
        <v>245880.31133627158</v>
      </c>
      <c r="P185" s="10">
        <f>IF(O184&lt;=0,P184,P184*(1-N185/O184))+MAX(0,-(N155-C185-D185))</f>
        <v>94690.535668766723</v>
      </c>
      <c r="Q185" s="10">
        <f>MAX(0,(Q155-C185-D185))/(1-'P-Parametri'!$B$31*MAX(0,IF(R184&lt;=0,0,(R184-S184)/R184)))</f>
        <v>19532.331638313222</v>
      </c>
      <c r="R185" s="10">
        <f>((R184-Q185+MAX(0,-(Q155-C185-D185)))*(1+B185))*(1-'P-Parametri'!$B$32)</f>
        <v>245880.31133627103</v>
      </c>
      <c r="S185" s="10">
        <f>IF(R184&lt;=0,S184,S184*(1-Q185/R184))+MAX(0,-(Q155-C185-D185))</f>
        <v>94690.535668766548</v>
      </c>
      <c r="T185" s="10">
        <f>MAX(0,(T155-C185-D185))/(1-'P-Parametri'!$B$31*MAX(0,IF(U184&lt;=0,0,(U184-V184)/U184)))</f>
        <v>19532.331638313215</v>
      </c>
      <c r="U185" s="10">
        <f>((U184-T185+MAX(0,-(T155-C185-D185)))*(1+B185))*(1-'P-Parametri'!$B$32)</f>
        <v>245880.31133627109</v>
      </c>
      <c r="V185" s="10">
        <f>IF(U184&lt;=0,V184,V184*(1-T185/U184))+MAX(0,-(T155-C185-D185))</f>
        <v>94690.535668766635</v>
      </c>
    </row>
    <row r="186" spans="1:22">
      <c r="A186" s="9">
        <f t="shared" si="6"/>
        <v>29</v>
      </c>
      <c r="B186" s="12">
        <f>IF($A186='P-Parametri'!$E$47,'P-Parametri'!$B$34,IF($A186='P-Parametri'!$E$48,'P-Parametri'!$C$34,'P-Parametri'!$E$50))</f>
        <v>2.7158250435358244E-2</v>
      </c>
      <c r="C186" s="10">
        <f>IF($A186&lt;='1-Input'!$B$26,0,IF($A186='1-Input'!$B$26+1,('1-Input'!$B$23+0)*'1-Input'!$B$27,'1-Input'!$B$23+0))</f>
        <v>15535</v>
      </c>
      <c r="D186" s="10">
        <f t="shared" si="7"/>
        <v>0</v>
      </c>
      <c r="E186" s="10">
        <f>MAX(0,(E155-C186-D186))/(1-'P-Parametri'!$B$31*MAX(0,IF(F185&lt;=0,0,(F185-G185)/F185)))</f>
        <v>12575.462532364336</v>
      </c>
      <c r="F186" s="10">
        <f>((F185-E186+MAX(0,-(E155-C186-D186)))*(1+B186))*(1-'P-Parametri'!$B$32)</f>
        <v>516591.29731275322</v>
      </c>
      <c r="G186" s="10">
        <f>IF(F185&lt;=0,G185,G185*(1-E186/F185))+MAX(0,-(E155-C186-D186))</f>
        <v>194071.6080917787</v>
      </c>
      <c r="H186" s="10">
        <f>MAX(0,(H155-C186-D186))/(1-'P-Parametri'!$B$31*MAX(0,IF(I185&lt;=0,0,(I185-J185)/I185)))</f>
        <v>17753.244076688505</v>
      </c>
      <c r="I186" s="10">
        <f>((I185-H186+MAX(0,-(H155-C186-D186)))*(1+B186))*(1-'P-Parametri'!$B$32)</f>
        <v>306521.3716054036</v>
      </c>
      <c r="J186" s="10">
        <f>IF(I185&lt;=0,J185,J185*(1-H186/I185))+MAX(0,-(H155-C186-D186))</f>
        <v>115153.11196956514</v>
      </c>
      <c r="K186" s="10">
        <f>MAX(0,(K155-C186-D186))/(1-'P-Parametri'!$B$31*MAX(0,IF(L185&lt;=0,0,(L185-M185)/L185)))</f>
        <v>19590.77114027194</v>
      </c>
      <c r="L186" s="10">
        <f>((L185-K186+MAX(0,-(K155-C186-D186)))*(1+B186))*(1-'P-Parametri'!$B$32)</f>
        <v>231970.29786314577</v>
      </c>
      <c r="M186" s="10">
        <f>IF(L185&lt;=0,M185,M185*(1-K186/L185))+MAX(0,-(K155-C186-D186))</f>
        <v>87145.968137698714</v>
      </c>
      <c r="N186" s="10">
        <f>MAX(0,(N155-C186-D186))/(1-'P-Parametri'!$B$31*MAX(0,IF(O185&lt;=0,0,(O185-P185)/O185)))</f>
        <v>19590.771140271954</v>
      </c>
      <c r="O186" s="10">
        <f>((O185-N186+MAX(0,-(N155-C186-D186)))*(1+B186))*(1-'P-Parametri'!$B$32)</f>
        <v>231970.29786314556</v>
      </c>
      <c r="P186" s="10">
        <f>IF(O185&lt;=0,P185,P185*(1-N186/O185))+MAX(0,-(N155-C186-D186))</f>
        <v>87145.968137698554</v>
      </c>
      <c r="Q186" s="10">
        <f>MAX(0,(Q155-C186-D186))/(1-'P-Parametri'!$B$31*MAX(0,IF(R185&lt;=0,0,(R185-S185)/R185)))</f>
        <v>19590.771140271961</v>
      </c>
      <c r="R186" s="10">
        <f>((R185-Q186+MAX(0,-(Q155-C186-D186)))*(1+B186))*(1-'P-Parametri'!$B$32)</f>
        <v>231970.29786314498</v>
      </c>
      <c r="S186" s="10">
        <f>IF(R185&lt;=0,S185,S185*(1-Q186/R185))+MAX(0,-(Q155-C186-D186))</f>
        <v>87145.968137698379</v>
      </c>
      <c r="T186" s="10">
        <f>MAX(0,(T155-C186-D186))/(1-'P-Parametri'!$B$31*MAX(0,IF(U185&lt;=0,0,(U185-V185)/U185)))</f>
        <v>19590.771140271954</v>
      </c>
      <c r="U186" s="10">
        <f>((U185-T186+MAX(0,-(T155-C186-D186)))*(1+B186))*(1-'P-Parametri'!$B$32)</f>
        <v>231970.29786314507</v>
      </c>
      <c r="V186" s="10">
        <f>IF(U185&lt;=0,V185,V185*(1-T186/U185))+MAX(0,-(T155-C186-D186))</f>
        <v>87145.968137698452</v>
      </c>
    </row>
    <row r="187" spans="1:22">
      <c r="A187" s="9">
        <f t="shared" si="6"/>
        <v>30</v>
      </c>
      <c r="B187" s="12">
        <f>IF($A187='P-Parametri'!$E$47,'P-Parametri'!$B$34,IF($A187='P-Parametri'!$E$48,'P-Parametri'!$C$34,'P-Parametri'!$E$50))</f>
        <v>2.7158250435358244E-2</v>
      </c>
      <c r="C187" s="10">
        <f>IF($A187&lt;='1-Input'!$B$26,0,IF($A187='1-Input'!$B$26+1,('1-Input'!$B$23+0)*'1-Input'!$B$27,'1-Input'!$B$23+0))</f>
        <v>15535</v>
      </c>
      <c r="D187" s="10">
        <f t="shared" si="7"/>
        <v>0</v>
      </c>
      <c r="E187" s="10">
        <f>MAX(0,(E155-C187-D187))/(1-'P-Parametri'!$B$31*MAX(0,IF(F186&lt;=0,0,(F186-G186)/F186)))</f>
        <v>12612.273556326147</v>
      </c>
      <c r="F187" s="10">
        <f>((F186-E187+MAX(0,-(E155-C187-D187)))*(1+B187))*(1-'P-Parametri'!$B$32)</f>
        <v>516630.87987317593</v>
      </c>
      <c r="G187" s="10">
        <f>IF(F186&lt;=0,G186,G186*(1-E187/F186))+MAX(0,-(E155-C187-D187))</f>
        <v>189333.46359824543</v>
      </c>
      <c r="H187" s="10">
        <f>MAX(0,(H155-C187-D187))/(1-'P-Parametri'!$B$31*MAX(0,IF(I186&lt;=0,0,(I186-J186)/I186)))</f>
        <v>17805.211556327919</v>
      </c>
      <c r="I187" s="10">
        <f>((I186-H187+MAX(0,-(H155-C187-D187)))*(1+B187))*(1-'P-Parametri'!$B$32)</f>
        <v>295964.07145676657</v>
      </c>
      <c r="J187" s="10">
        <f>IF(I186&lt;=0,J186,J186*(1-H187/I186))+MAX(0,-(H155-C187-D187))</f>
        <v>108464.09870680615</v>
      </c>
      <c r="K187" s="10">
        <f>MAX(0,(K155-C187-D187))/(1-'P-Parametri'!$B$31*MAX(0,IF(L186&lt;=0,0,(L186-M186)/L186)))</f>
        <v>19648.117448132896</v>
      </c>
      <c r="L187" s="10">
        <f>((L186-K187+MAX(0,-(K155-C187-D187)))*(1+B187))*(1-'P-Parametri'!$B$32)</f>
        <v>217652.3024049777</v>
      </c>
      <c r="M187" s="10">
        <f>IF(L186&lt;=0,M186,M186*(1-K187/L186))+MAX(0,-(K155-C187-D187))</f>
        <v>79764.617021311744</v>
      </c>
      <c r="N187" s="10">
        <f>MAX(0,(N155-C187-D187))/(1-'P-Parametri'!$B$31*MAX(0,IF(O186&lt;=0,0,(O186-P186)/O186)))</f>
        <v>19648.117448132911</v>
      </c>
      <c r="O187" s="10">
        <f>((O186-N187+MAX(0,-(N155-C187-D187)))*(1+B187))*(1-'P-Parametri'!$B$32)</f>
        <v>217652.30240497744</v>
      </c>
      <c r="P187" s="10">
        <f>IF(O186&lt;=0,P186,P186*(1-N187/O186))+MAX(0,-(N155-C187-D187))</f>
        <v>79764.617021311569</v>
      </c>
      <c r="Q187" s="10">
        <f>MAX(0,(Q155-C187-D187))/(1-'P-Parametri'!$B$31*MAX(0,IF(R186&lt;=0,0,(R186-S186)/R186)))</f>
        <v>19648.117448132918</v>
      </c>
      <c r="R187" s="10">
        <f>((R186-Q187+MAX(0,-(Q155-C187-D187)))*(1+B187))*(1-'P-Parametri'!$B$32)</f>
        <v>217652.30240497686</v>
      </c>
      <c r="S187" s="10">
        <f>IF(R186&lt;=0,S186,S186*(1-Q187/R186))+MAX(0,-(Q155-C187-D187))</f>
        <v>79764.617021311395</v>
      </c>
      <c r="T187" s="10">
        <f>MAX(0,(T155-C187-D187))/(1-'P-Parametri'!$B$31*MAX(0,IF(U186&lt;=0,0,(U186-V186)/U186)))</f>
        <v>19648.117448132914</v>
      </c>
      <c r="U187" s="10">
        <f>((U186-T187+MAX(0,-(T155-C187-D187)))*(1+B187))*(1-'P-Parametri'!$B$32)</f>
        <v>217652.30240497694</v>
      </c>
      <c r="V187" s="10">
        <f>IF(U186&lt;=0,V186,V186*(1-T187/U186))+MAX(0,-(T155-C187-D187))</f>
        <v>79764.617021311453</v>
      </c>
    </row>
    <row r="188" spans="1:22">
      <c r="A188" s="9">
        <f t="shared" si="6"/>
        <v>31</v>
      </c>
      <c r="B188" s="12">
        <f>IF($A188='P-Parametri'!$E$47,'P-Parametri'!$B$34,IF($A188='P-Parametri'!$E$48,'P-Parametri'!$C$34,'P-Parametri'!$E$50))</f>
        <v>2.7158250435358244E-2</v>
      </c>
      <c r="C188" s="10">
        <f>IF($A188&lt;='1-Input'!$B$26,0,IF($A188='1-Input'!$B$26+1,('1-Input'!$B$23+0)*'1-Input'!$B$27,'1-Input'!$B$23+0))</f>
        <v>15535</v>
      </c>
      <c r="D188" s="10">
        <f t="shared" si="7"/>
        <v>0</v>
      </c>
      <c r="E188" s="10">
        <f>MAX(0,(E155-C188-D188))/(1-'P-Parametri'!$B$31*MAX(0,IF(F187&lt;=0,0,(F187-G187)/F187)))</f>
        <v>12648.391359363171</v>
      </c>
      <c r="F188" s="10">
        <f>((F187-E188+MAX(0,-(E155-C188-D188)))*(1+B188))*(1-'P-Parametri'!$B$32)</f>
        <v>516634.43160960212</v>
      </c>
      <c r="G188" s="10">
        <f>IF(F187&lt;=0,G187,G187*(1-E188/F187))+MAX(0,-(E155-C188-D188))</f>
        <v>184698.11592874062</v>
      </c>
      <c r="H188" s="10">
        <f>MAX(0,(H155-C188-D188))/(1-'P-Parametri'!$B$31*MAX(0,IF(I187&lt;=0,0,(I187-J187)/I187)))</f>
        <v>17856.200390430829</v>
      </c>
      <c r="I188" s="10">
        <f>((I187-H188+MAX(0,-(H155-C188-D188)))*(1+B188))*(1-'P-Parametri'!$B$32)</f>
        <v>285089.47268824605</v>
      </c>
      <c r="J188" s="10">
        <f>IF(I187&lt;=0,J187,J187*(1-H188/I187))+MAX(0,-(H155-C188-D188))</f>
        <v>101920.20751034004</v>
      </c>
      <c r="K188" s="10">
        <f>MAX(0,(K155-C188-D188))/(1-'P-Parametri'!$B$31*MAX(0,IF(L187&lt;=0,0,(L187-M187)/L187)))</f>
        <v>19704.383816989448</v>
      </c>
      <c r="L188" s="10">
        <f>((L187-K188+MAX(0,-(K155-C188-D188)))*(1+B188))*(1-'P-Parametri'!$B$32)</f>
        <v>202917.19005869041</v>
      </c>
      <c r="M188" s="10">
        <f>IF(L187&lt;=0,M187,M187*(1-K188/L187))+MAX(0,-(K155-C188-D188))</f>
        <v>72543.408647054952</v>
      </c>
      <c r="N188" s="10">
        <f>MAX(0,(N155-C188-D188))/(1-'P-Parametri'!$B$31*MAX(0,IF(O187&lt;=0,0,(O187-P187)/O187)))</f>
        <v>19704.383816989466</v>
      </c>
      <c r="O188" s="10">
        <f>((O187-N188+MAX(0,-(N155-C188-D188)))*(1+B188))*(1-'P-Parametri'!$B$32)</f>
        <v>202917.19005869015</v>
      </c>
      <c r="P188" s="10">
        <f>IF(O187&lt;=0,P187,P187*(1-N188/O187))+MAX(0,-(N155-C188-D188))</f>
        <v>72543.408647054777</v>
      </c>
      <c r="Q188" s="10">
        <f>MAX(0,(Q155-C188-D188))/(1-'P-Parametri'!$B$31*MAX(0,IF(R187&lt;=0,0,(R187-S187)/R187)))</f>
        <v>19704.383816989473</v>
      </c>
      <c r="R188" s="10">
        <f>((R187-Q188+MAX(0,-(Q155-C188-D188)))*(1+B188))*(1-'P-Parametri'!$B$32)</f>
        <v>202917.19005868951</v>
      </c>
      <c r="S188" s="10">
        <f>IF(R187&lt;=0,S187,S187*(1-Q188/R187))+MAX(0,-(Q155-C188-D188))</f>
        <v>72543.408647054603</v>
      </c>
      <c r="T188" s="10">
        <f>MAX(0,(T155-C188-D188))/(1-'P-Parametri'!$B$31*MAX(0,IF(U187&lt;=0,0,(U187-V187)/U187)))</f>
        <v>19704.383816989466</v>
      </c>
      <c r="U188" s="10">
        <f>((U187-T188+MAX(0,-(T155-C188-D188)))*(1+B188))*(1-'P-Parametri'!$B$32)</f>
        <v>202917.19005868962</v>
      </c>
      <c r="V188" s="10">
        <f>IF(U187&lt;=0,V187,V187*(1-T188/U187))+MAX(0,-(T155-C188-D188))</f>
        <v>72543.408647054661</v>
      </c>
    </row>
    <row r="189" spans="1:22">
      <c r="A189" s="9">
        <f t="shared" si="6"/>
        <v>32</v>
      </c>
      <c r="B189" s="12">
        <f>IF($A189='P-Parametri'!$E$47,'P-Parametri'!$B$34,IF($A189='P-Parametri'!$E$48,'P-Parametri'!$C$34,'P-Parametri'!$E$50))</f>
        <v>2.7158250435358244E-2</v>
      </c>
      <c r="C189" s="10">
        <f>IF($A189&lt;='1-Input'!$B$26,0,IF($A189='1-Input'!$B$26+1,('1-Input'!$B$23+0)*'1-Input'!$B$27,'1-Input'!$B$23+0))</f>
        <v>15535</v>
      </c>
      <c r="D189" s="10">
        <f t="shared" si="7"/>
        <v>0</v>
      </c>
      <c r="E189" s="10">
        <f>MAX(0,(E155-C189-D189))/(1-'P-Parametri'!$B$31*MAX(0,IF(F188&lt;=0,0,(F188-G188)/F188)))</f>
        <v>12683.824550688631</v>
      </c>
      <c r="F189" s="10">
        <f>((F188-E189+MAX(0,-(E155-C189-D189)))*(1+B189))*(1-'P-Parametri'!$B$32)</f>
        <v>516601.74980476534</v>
      </c>
      <c r="G189" s="10">
        <f>IF(F188&lt;=0,G188,G188*(1-E189/F188))+MAX(0,-(E155-C189-D189))</f>
        <v>180163.61657300827</v>
      </c>
      <c r="H189" s="10">
        <f>MAX(0,(H155-C189-D189))/(1-'P-Parametri'!$B$31*MAX(0,IF(I188&lt;=0,0,(I188-J188)/I188)))</f>
        <v>17906.222732940929</v>
      </c>
      <c r="I189" s="10">
        <f>((I188-H189+MAX(0,-(H155-C189-D189)))*(1+B189))*(1-'P-Parametri'!$B$32)</f>
        <v>273890.60061058478</v>
      </c>
      <c r="J189" s="10">
        <f>IF(I188&lt;=0,J188,J188*(1-H189/I188))+MAX(0,-(H155-C189-D189))</f>
        <v>95518.687596402684</v>
      </c>
      <c r="K189" s="10">
        <f>MAX(0,(K155-C189-D189))/(1-'P-Parametri'!$B$31*MAX(0,IF(L188&lt;=0,0,(L188-M188)/L188)))</f>
        <v>19759.583658763859</v>
      </c>
      <c r="L189" s="10">
        <f>((L188-K189+MAX(0,-(K155-C189-D189)))*(1+B189))*(1-'P-Parametri'!$B$32)</f>
        <v>187755.58285058918</v>
      </c>
      <c r="M189" s="10">
        <f>IF(L188&lt;=0,M188,M188*(1-K189/L188))+MAX(0,-(K155-C189-D189))</f>
        <v>65479.307514771477</v>
      </c>
      <c r="N189" s="10">
        <f>MAX(0,(N155-C189-D189))/(1-'P-Parametri'!$B$31*MAX(0,IF(O188&lt;=0,0,(O188-P188)/O188)))</f>
        <v>19759.583658763873</v>
      </c>
      <c r="O189" s="10">
        <f>((O188-N189+MAX(0,-(N155-C189-D189)))*(1+B189))*(1-'P-Parametri'!$B$32)</f>
        <v>187755.58285058889</v>
      </c>
      <c r="P189" s="10">
        <f>IF(O188&lt;=0,P188,P188*(1-N189/O188))+MAX(0,-(N155-C189-D189))</f>
        <v>65479.307514771303</v>
      </c>
      <c r="Q189" s="10">
        <f>MAX(0,(Q155-C189-D189))/(1-'P-Parametri'!$B$31*MAX(0,IF(R188&lt;=0,0,(R188-S188)/R188)))</f>
        <v>19759.583658763881</v>
      </c>
      <c r="R189" s="10">
        <f>((R188-Q189+MAX(0,-(Q155-C189-D189)))*(1+B189))*(1-'P-Parametri'!$B$32)</f>
        <v>187755.58285058822</v>
      </c>
      <c r="S189" s="10">
        <f>IF(R188&lt;=0,S188,S188*(1-Q189/R188))+MAX(0,-(Q155-C189-D189))</f>
        <v>65479.307514771121</v>
      </c>
      <c r="T189" s="10">
        <f>MAX(0,(T155-C189-D189))/(1-'P-Parametri'!$B$31*MAX(0,IF(U188&lt;=0,0,(U188-V188)/U188)))</f>
        <v>19759.583658763877</v>
      </c>
      <c r="U189" s="10">
        <f>((U188-T189+MAX(0,-(T155-C189-D189)))*(1+B189))*(1-'P-Parametri'!$B$32)</f>
        <v>187755.58285058834</v>
      </c>
      <c r="V189" s="10">
        <f>IF(U188&lt;=0,V188,V188*(1-T189/U188))+MAX(0,-(T155-C189-D189))</f>
        <v>65479.307514771179</v>
      </c>
    </row>
    <row r="190" spans="1:22">
      <c r="A190" s="9">
        <f t="shared" si="6"/>
        <v>33</v>
      </c>
      <c r="B190" s="12">
        <f>IF($A190='P-Parametri'!$E$47,'P-Parametri'!$B$34,IF($A190='P-Parametri'!$E$48,'P-Parametri'!$C$34,'P-Parametri'!$E$50))</f>
        <v>2.7158250435358244E-2</v>
      </c>
      <c r="C190" s="10">
        <f>IF($A190&lt;='1-Input'!$B$26,0,IF($A190='1-Input'!$B$26+1,('1-Input'!$B$23+0)*'1-Input'!$B$27,'1-Input'!$B$23+0))</f>
        <v>15535</v>
      </c>
      <c r="D190" s="10">
        <f t="shared" si="7"/>
        <v>0</v>
      </c>
      <c r="E190" s="10">
        <f>MAX(0,(E155-C190-D190))/(1-'P-Parametri'!$B$31*MAX(0,IF(F189&lt;=0,0,(F189-G189)/F189)))</f>
        <v>12718.58182910701</v>
      </c>
      <c r="F190" s="10">
        <f>((F189-E190+MAX(0,-(E155-C190-D190)))*(1+B190))*(1-'P-Parametri'!$B$32)</f>
        <v>516532.61773521948</v>
      </c>
      <c r="G190" s="10">
        <f>IF(F189&lt;=0,G189,G189*(1-E190/F189))+MAX(0,-(E155-C190-D190))</f>
        <v>175728.04177892822</v>
      </c>
      <c r="H190" s="10">
        <f>MAX(0,(H155-C190-D190))/(1-'P-Parametri'!$B$31*MAX(0,IF(I189&lt;=0,0,(I189-J189)/I189)))</f>
        <v>17955.290864281214</v>
      </c>
      <c r="I190" s="10">
        <f>((I189-H190+MAX(0,-(H155-C190-D190)))*(1+B190))*(1-'P-Parametri'!$B$32)</f>
        <v>262360.29285367735</v>
      </c>
      <c r="J190" s="10">
        <f>IF(I189&lt;=0,J189,J189*(1-H190/I189))+MAX(0,-(H155-C190-D190))</f>
        <v>89256.82313320307</v>
      </c>
      <c r="K190" s="10">
        <f>MAX(0,(K155-C190-D190))/(1-'P-Parametri'!$B$31*MAX(0,IF(L189&lt;=0,0,(L189-M189)/L189)))</f>
        <v>19813.730524948762</v>
      </c>
      <c r="L190" s="10">
        <f>((L189-K190+MAX(0,-(K155-C190-D190)))*(1+B190))*(1-'P-Parametri'!$B$32)</f>
        <v>172157.85349125875</v>
      </c>
      <c r="M190" s="10">
        <f>IF(L189&lt;=0,M189,M189*(1-K190/L189))+MAX(0,-(K155-C190-D190))</f>
        <v>58569.31669393734</v>
      </c>
      <c r="N190" s="10">
        <f>MAX(0,(N155-C190-D190))/(1-'P-Parametri'!$B$31*MAX(0,IF(O189&lt;=0,0,(O189-P189)/O189)))</f>
        <v>19813.730524948776</v>
      </c>
      <c r="O190" s="10">
        <f>((O189-N190+MAX(0,-(N155-C190-D190)))*(1+B190))*(1-'P-Parametri'!$B$32)</f>
        <v>172157.85349125846</v>
      </c>
      <c r="P190" s="10">
        <f>IF(O189&lt;=0,P189,P189*(1-N190/O189))+MAX(0,-(N155-C190-D190))</f>
        <v>58569.316693937166</v>
      </c>
      <c r="Q190" s="10">
        <f>MAX(0,(Q155-C190-D190))/(1-'P-Parametri'!$B$31*MAX(0,IF(R189&lt;=0,0,(R189-S189)/R189)))</f>
        <v>19813.730524948784</v>
      </c>
      <c r="R190" s="10">
        <f>((R189-Q190+MAX(0,-(Q155-C190-D190)))*(1+B190))*(1-'P-Parametri'!$B$32)</f>
        <v>172157.85349125776</v>
      </c>
      <c r="S190" s="10">
        <f>IF(R189&lt;=0,S189,S189*(1-Q190/R189))+MAX(0,-(Q155-C190-D190))</f>
        <v>58569.316693936977</v>
      </c>
      <c r="T190" s="10">
        <f>MAX(0,(T155-C190-D190))/(1-'P-Parametri'!$B$31*MAX(0,IF(U189&lt;=0,0,(U189-V189)/U189)))</f>
        <v>19813.73052494878</v>
      </c>
      <c r="U190" s="10">
        <f>((U189-T190+MAX(0,-(T155-C190-D190)))*(1+B190))*(1-'P-Parametri'!$B$32)</f>
        <v>172157.85349125788</v>
      </c>
      <c r="V190" s="10">
        <f>IF(U189&lt;=0,V189,V189*(1-T190/U189))+MAX(0,-(T155-C190-D190))</f>
        <v>58569.316693937035</v>
      </c>
    </row>
    <row r="191" spans="1:22">
      <c r="A191" s="9">
        <f t="shared" si="6"/>
        <v>34</v>
      </c>
      <c r="B191" s="12">
        <f>IF($A191='P-Parametri'!$E$47,'P-Parametri'!$B$34,IF($A191='P-Parametri'!$E$48,'P-Parametri'!$C$34,'P-Parametri'!$E$50))</f>
        <v>2.7158250435358244E-2</v>
      </c>
      <c r="C191" s="10">
        <f>IF($A191&lt;='1-Input'!$B$26,0,IF($A191='1-Input'!$B$26+1,('1-Input'!$B$23+0)*'1-Input'!$B$27,'1-Input'!$B$23+0))</f>
        <v>15535</v>
      </c>
      <c r="D191" s="10">
        <f t="shared" si="7"/>
        <v>0</v>
      </c>
      <c r="E191" s="10">
        <f>MAX(0,(E155-C191-D191))/(1-'P-Parametri'!$B$31*MAX(0,IF(F190&lt;=0,0,(F190-G190)/F190)))</f>
        <v>12752.671972294274</v>
      </c>
      <c r="F191" s="10">
        <f>((F190-E191+MAX(0,-(E155-C191-D191)))*(1+B191))*(1-'P-Parametri'!$B$32)</f>
        <v>516426.80423887738</v>
      </c>
      <c r="G191" s="10">
        <f>IF(F190&lt;=0,G190,G190*(1-E191/F190))+MAX(0,-(E155-C191-D191))</f>
        <v>171389.49277699654</v>
      </c>
      <c r="H191" s="10">
        <f>MAX(0,(H155-C191-D191))/(1-'P-Parametri'!$B$31*MAX(0,IF(I190&lt;=0,0,(I190-J190)/I190)))</f>
        <v>18003.417176220453</v>
      </c>
      <c r="I191" s="10">
        <f>((I190-H191+MAX(0,-(H155-C191-D191)))*(1+B191))*(1-'P-Parametri'!$B$32)</f>
        <v>250491.19454090158</v>
      </c>
      <c r="J191" s="10">
        <f>IF(I190&lt;=0,J190,J190*(1-H191/I190))+MAX(0,-(H155-C191-D191))</f>
        <v>83131.933557830518</v>
      </c>
      <c r="K191" s="10">
        <f>MAX(0,(K155-C191-D191))/(1-'P-Parametri'!$B$31*MAX(0,IF(L190&lt;=0,0,(L190-M190)/L190)))</f>
        <v>19866.838089907269</v>
      </c>
      <c r="L191" s="10">
        <f>((L190-K191+MAX(0,-(K155-C191-D191)))*(1+B191))*(1-'P-Parametri'!$B$32)</f>
        <v>156114.11899080302</v>
      </c>
      <c r="M191" s="10">
        <f>IF(L190&lt;=0,M190,M190*(1-K191/L190))+MAX(0,-(K155-C191-D191))</f>
        <v>51810.478173369724</v>
      </c>
      <c r="N191" s="10">
        <f>MAX(0,(N155-C191-D191))/(1-'P-Parametri'!$B$31*MAX(0,IF(O190&lt;=0,0,(O190-P190)/O190)))</f>
        <v>19866.838089907284</v>
      </c>
      <c r="O191" s="10">
        <f>((O190-N191+MAX(0,-(N155-C191-D191)))*(1+B191))*(1-'P-Parametri'!$B$32)</f>
        <v>156114.11899080273</v>
      </c>
      <c r="P191" s="10">
        <f>IF(O190&lt;=0,P190,P190*(1-N191/O190))+MAX(0,-(N155-C191-D191))</f>
        <v>51810.478173369556</v>
      </c>
      <c r="Q191" s="10">
        <f>MAX(0,(Q155-C191-D191))/(1-'P-Parametri'!$B$31*MAX(0,IF(R190&lt;=0,0,(R190-S190)/R190)))</f>
        <v>19866.838089907291</v>
      </c>
      <c r="R191" s="10">
        <f>((R190-Q191+MAX(0,-(Q155-C191-D191)))*(1+B191))*(1-'P-Parametri'!$B$32)</f>
        <v>156114.118990802</v>
      </c>
      <c r="S191" s="10">
        <f>IF(R190&lt;=0,S190,S190*(1-Q191/R190))+MAX(0,-(Q155-C191-D191))</f>
        <v>51810.478173369353</v>
      </c>
      <c r="T191" s="10">
        <f>MAX(0,(T155-C191-D191))/(1-'P-Parametri'!$B$31*MAX(0,IF(U190&lt;=0,0,(U190-V190)/U190)))</f>
        <v>19866.838089907284</v>
      </c>
      <c r="U191" s="10">
        <f>((U190-T191+MAX(0,-(T155-C191-D191)))*(1+B191))*(1-'P-Parametri'!$B$32)</f>
        <v>156114.11899080212</v>
      </c>
      <c r="V191" s="10">
        <f>IF(U190&lt;=0,V190,V190*(1-T191/U190))+MAX(0,-(T155-C191-D191))</f>
        <v>51810.478173369411</v>
      </c>
    </row>
    <row r="192" spans="1:22">
      <c r="A192" s="9">
        <f t="shared" si="6"/>
        <v>35</v>
      </c>
      <c r="B192" s="12">
        <f>IF($A192='P-Parametri'!$E$47,'P-Parametri'!$B$34,IF($A192='P-Parametri'!$E$48,'P-Parametri'!$C$34,'P-Parametri'!$E$50))</f>
        <v>2.7158250435358244E-2</v>
      </c>
      <c r="C192" s="10">
        <f>IF($A192&lt;='1-Input'!$B$26,0,IF($A192='1-Input'!$B$26+1,('1-Input'!$B$23+0)*'1-Input'!$B$27,'1-Input'!$B$23+0))</f>
        <v>15535</v>
      </c>
      <c r="D192" s="10">
        <f t="shared" si="7"/>
        <v>0</v>
      </c>
      <c r="E192" s="10">
        <f>MAX(0,(E155-C192-D192))/(1-'P-Parametri'!$B$31*MAX(0,IF(F191&lt;=0,0,(F191-G191)/F191)))</f>
        <v>12786.103826438015</v>
      </c>
      <c r="F192" s="10">
        <f>((F191-E192+MAX(0,-(E155-C192-D192)))*(1+B192))*(1-'P-Parametri'!$B$32)</f>
        <v>516284.06328231224</v>
      </c>
      <c r="G192" s="10">
        <f>IF(F191&lt;=0,G191,G191*(1-E192/F191))+MAX(0,-(E155-C192-D192))</f>
        <v>167146.09597532012</v>
      </c>
      <c r="H192" s="10">
        <f>MAX(0,(H155-C192-D192))/(1-'P-Parametri'!$B$31*MAX(0,IF(I191&lt;=0,0,(I191-J191)/I191)))</f>
        <v>18050.614157247797</v>
      </c>
      <c r="I192" s="10">
        <f>((I191-H192+MAX(0,-(H155-C192-D192)))*(1+B192))*(1-'P-Parametri'!$B$32)</f>
        <v>238275.75335729896</v>
      </c>
      <c r="J192" s="10">
        <f>IF(I191&lt;=0,J191,J191*(1-H192/I191))+MAX(0,-(H155-C192-D192))</f>
        <v>77141.373851535798</v>
      </c>
      <c r="K192" s="10">
        <f>MAX(0,(K155-C192-D192))/(1-'P-Parametri'!$B$31*MAX(0,IF(L191&lt;=0,0,(L191-M191)/L191)))</f>
        <v>19918.920134733798</v>
      </c>
      <c r="L192" s="10">
        <f>((L191-K192+MAX(0,-(K155-C192-D192)))*(1+B192))*(1-'P-Parametri'!$B$32)</f>
        <v>139614.23413034639</v>
      </c>
      <c r="M192" s="10">
        <f>IF(L191&lt;=0,M191,M191*(1-K192/L191))+MAX(0,-(K155-C192-D192))</f>
        <v>45199.873165000703</v>
      </c>
      <c r="N192" s="10">
        <f>MAX(0,(N155-C192-D192))/(1-'P-Parametri'!$B$31*MAX(0,IF(O191&lt;=0,0,(O191-P191)/O191)))</f>
        <v>19918.920134733817</v>
      </c>
      <c r="O192" s="10">
        <f>((O191-N192+MAX(0,-(N155-C192-D192)))*(1+B192))*(1-'P-Parametri'!$B$32)</f>
        <v>139614.23413034607</v>
      </c>
      <c r="P192" s="10">
        <f>IF(O191&lt;=0,P191,P191*(1-N192/O191))+MAX(0,-(N155-C192-D192))</f>
        <v>45199.873165000536</v>
      </c>
      <c r="Q192" s="10">
        <f>MAX(0,(Q155-C192-D192))/(1-'P-Parametri'!$B$31*MAX(0,IF(R191&lt;=0,0,(R191-S191)/R191)))</f>
        <v>19918.920134733824</v>
      </c>
      <c r="R192" s="10">
        <f>((R191-Q192+MAX(0,-(Q155-C192-D192)))*(1+B192))*(1-'P-Parametri'!$B$32)</f>
        <v>139614.23413034534</v>
      </c>
      <c r="S192" s="10">
        <f>IF(R191&lt;=0,S191,S191*(1-Q192/R191))+MAX(0,-(Q155-C192-D192))</f>
        <v>45199.873165000325</v>
      </c>
      <c r="T192" s="10">
        <f>MAX(0,(T155-C192-D192))/(1-'P-Parametri'!$B$31*MAX(0,IF(U191&lt;=0,0,(U191-V191)/U191)))</f>
        <v>19918.920134733817</v>
      </c>
      <c r="U192" s="10">
        <f>((U191-T192+MAX(0,-(T155-C192-D192)))*(1+B192))*(1-'P-Parametri'!$B$32)</f>
        <v>139614.23413034546</v>
      </c>
      <c r="V192" s="10">
        <f>IF(U191&lt;=0,V191,V191*(1-T192/U191))+MAX(0,-(T155-C192-D192))</f>
        <v>45199.873165000383</v>
      </c>
    </row>
    <row r="193" spans="1:22">
      <c r="A193" s="9">
        <f t="shared" si="6"/>
        <v>36</v>
      </c>
      <c r="B193" s="12">
        <f>IF($A193='P-Parametri'!$E$47,'P-Parametri'!$B$34,IF($A193='P-Parametri'!$E$48,'P-Parametri'!$C$34,'P-Parametri'!$E$50))</f>
        <v>2.7158250435358244E-2</v>
      </c>
      <c r="C193" s="10">
        <f>IF($A193&lt;='1-Input'!$B$26,0,IF($A193='1-Input'!$B$26+1,('1-Input'!$B$23+0)*'1-Input'!$B$27,'1-Input'!$B$23+0))</f>
        <v>15535</v>
      </c>
      <c r="D193" s="10">
        <f t="shared" si="7"/>
        <v>0</v>
      </c>
      <c r="E193" s="10">
        <f>MAX(0,(E155-C193-D193))/(1-'P-Parametri'!$B$31*MAX(0,IF(F192&lt;=0,0,(F192-G192)/F192)))</f>
        <v>12818.886296238004</v>
      </c>
      <c r="F193" s="10">
        <f>((F192-E193+MAX(0,-(E155-C193-D193)))*(1+B193))*(1-'P-Parametri'!$B$32)</f>
        <v>516104.1335274477</v>
      </c>
      <c r="G193" s="10">
        <f>IF(F192&lt;=0,G192,G192*(1-E193/F192))+MAX(0,-(E155-C193-D193))</f>
        <v>162996.00312615136</v>
      </c>
      <c r="H193" s="10">
        <f>MAX(0,(H155-C193-D193))/(1-'P-Parametri'!$B$31*MAX(0,IF(I192&lt;=0,0,(I192-J192)/I192)))</f>
        <v>18096.894378456207</v>
      </c>
      <c r="I193" s="10">
        <f>((I192-H193+MAX(0,-(H155-C193-D193)))*(1+B193))*(1-'P-Parametri'!$B$32)</f>
        <v>225706.21450841846</v>
      </c>
      <c r="J193" s="10">
        <f>IF(I192&lt;=0,J192,J192*(1-H193/I192))+MAX(0,-(H155-C193-D193))</f>
        <v>71282.534774834232</v>
      </c>
      <c r="K193" s="10">
        <f>MAX(0,(K155-C193-D193))/(1-'P-Parametri'!$B$31*MAX(0,IF(L192&lt;=0,0,(L192-M192)/L192)))</f>
        <v>19969.990531676387</v>
      </c>
      <c r="L193" s="10">
        <f>((L192-K193+MAX(0,-(K155-C193-D193)))*(1+B193))*(1-'P-Parametri'!$B$32)</f>
        <v>122647.78478561273</v>
      </c>
      <c r="M193" s="10">
        <f>IF(L192&lt;=0,M192,M192*(1-K193/L192))+MAX(0,-(K155-C193-D193))</f>
        <v>38734.622363314425</v>
      </c>
      <c r="N193" s="10">
        <f>MAX(0,(N155-C193-D193))/(1-'P-Parametri'!$B$31*MAX(0,IF(O192&lt;=0,0,(O192-P192)/O192)))</f>
        <v>19969.990531676402</v>
      </c>
      <c r="O193" s="10">
        <f>((O192-N193+MAX(0,-(N155-C193-D193)))*(1+B193))*(1-'P-Parametri'!$B$32)</f>
        <v>122647.7847856124</v>
      </c>
      <c r="P193" s="10">
        <f>IF(O192&lt;=0,P192,P192*(1-N193/O192))+MAX(0,-(N155-C193-D193))</f>
        <v>38734.622363314265</v>
      </c>
      <c r="Q193" s="10">
        <f>MAX(0,(Q155-C193-D193))/(1-'P-Parametri'!$B$31*MAX(0,IF(R192&lt;=0,0,(R192-S192)/R192)))</f>
        <v>19969.990531676409</v>
      </c>
      <c r="R193" s="10">
        <f>((R192-Q193+MAX(0,-(Q155-C193-D193)))*(1+B193))*(1-'P-Parametri'!$B$32)</f>
        <v>122647.78478561166</v>
      </c>
      <c r="S193" s="10">
        <f>IF(R192&lt;=0,S192,S192*(1-Q193/R192))+MAX(0,-(Q155-C193-D193))</f>
        <v>38734.622363314047</v>
      </c>
      <c r="T193" s="10">
        <f>MAX(0,(T155-C193-D193))/(1-'P-Parametri'!$B$31*MAX(0,IF(U192&lt;=0,0,(U192-V192)/U192)))</f>
        <v>19969.990531676405</v>
      </c>
      <c r="U193" s="10">
        <f>((U192-T193+MAX(0,-(T155-C193-D193)))*(1+B193))*(1-'P-Parametri'!$B$32)</f>
        <v>122647.78478561179</v>
      </c>
      <c r="V193" s="10">
        <f>IF(U192&lt;=0,V192,V192*(1-T193/U192))+MAX(0,-(T155-C193-D193))</f>
        <v>38734.622363314105</v>
      </c>
    </row>
    <row r="194" spans="1:22">
      <c r="A194" s="9">
        <f t="shared" si="6"/>
        <v>37</v>
      </c>
      <c r="B194" s="12">
        <f>IF($A194='P-Parametri'!$E$47,'P-Parametri'!$B$34,IF($A194='P-Parametri'!$E$48,'P-Parametri'!$C$34,'P-Parametri'!$E$50))</f>
        <v>2.7158250435358244E-2</v>
      </c>
      <c r="C194" s="10">
        <f>IF($A194&lt;='1-Input'!$B$26,0,IF($A194='1-Input'!$B$26+1,('1-Input'!$B$23+0)*'1-Input'!$B$27,'1-Input'!$B$23+0))</f>
        <v>15535</v>
      </c>
      <c r="D194" s="10">
        <f t="shared" si="7"/>
        <v>0</v>
      </c>
      <c r="E194" s="10">
        <f>MAX(0,(E155-C194-D194))/(1-'P-Parametri'!$B$31*MAX(0,IF(F193&lt;=0,0,(F193-G193)/F193)))</f>
        <v>12851.028335266734</v>
      </c>
      <c r="F194" s="10">
        <f>((F193-E194+MAX(0,-(E155-C194-D194)))*(1+B194))*(1-'P-Parametri'!$B$32)</f>
        <v>515886.73789725121</v>
      </c>
      <c r="G194" s="10">
        <f>IF(F193&lt;=0,G193,G193*(1-E194/F193))+MAX(0,-(E155-C194-D194))</f>
        <v>158937.39146498745</v>
      </c>
      <c r="H194" s="10">
        <f>MAX(0,(H155-C194-D194))/(1-'P-Parametri'!$B$31*MAX(0,IF(I193&lt;=0,0,(I193-J193)/I193)))</f>
        <v>18142.270479934057</v>
      </c>
      <c r="I194" s="10">
        <f>((I193-H194+MAX(0,-(H155-C194-D194)))*(1+B194))*(1-'P-Parametri'!$B$32)</f>
        <v>212774.61556655713</v>
      </c>
      <c r="J194" s="10">
        <f>IF(I193&lt;=0,J193,J193*(1-H194/I193))+MAX(0,-(H155-C194-D194))</f>
        <v>65552.843063877313</v>
      </c>
      <c r="K194" s="10">
        <f>MAX(0,(K155-C194-D194))/(1-'P-Parametri'!$B$31*MAX(0,IF(L193&lt;=0,0,(L193-M193)/L193)))</f>
        <v>20020.063229119758</v>
      </c>
      <c r="L194" s="10">
        <f>((L193-K194+MAX(0,-(K155-C194-D194)))*(1+B194))*(1-'P-Parametri'!$B$32)</f>
        <v>105204.08109829416</v>
      </c>
      <c r="M194" s="10">
        <f>IF(L193&lt;=0,M193,M193*(1-K194/L193))+MAX(0,-(K155-C194-D194))</f>
        <v>32411.886162043891</v>
      </c>
      <c r="N194" s="10">
        <f>MAX(0,(N155-C194-D194))/(1-'P-Parametri'!$B$31*MAX(0,IF(O193&lt;=0,0,(O193-P193)/O193)))</f>
        <v>20020.063229119773</v>
      </c>
      <c r="O194" s="10">
        <f>((O193-N194+MAX(0,-(N155-C194-D194)))*(1+B194))*(1-'P-Parametri'!$B$32)</f>
        <v>105204.08109829381</v>
      </c>
      <c r="P194" s="10">
        <f>IF(O193&lt;=0,P193,P193*(1-N194/O193))+MAX(0,-(N155-C194-D194))</f>
        <v>32411.886162043735</v>
      </c>
      <c r="Q194" s="10">
        <f>MAX(0,(Q155-C194-D194))/(1-'P-Parametri'!$B$31*MAX(0,IF(R193&lt;=0,0,(R193-S193)/R193)))</f>
        <v>20020.06322911978</v>
      </c>
      <c r="R194" s="10">
        <f>((R193-Q194+MAX(0,-(Q155-C194-D194)))*(1+B194))*(1-'P-Parametri'!$B$32)</f>
        <v>105204.08109829303</v>
      </c>
      <c r="S194" s="10">
        <f>IF(R193&lt;=0,S193,S193*(1-Q194/R193))+MAX(0,-(Q155-C194-D194))</f>
        <v>32411.886162043509</v>
      </c>
      <c r="T194" s="10">
        <f>MAX(0,(T155-C194-D194))/(1-'P-Parametri'!$B$31*MAX(0,IF(U193&lt;=0,0,(U193-V193)/U193)))</f>
        <v>20020.063229119773</v>
      </c>
      <c r="U194" s="10">
        <f>((U193-T194+MAX(0,-(T155-C194-D194)))*(1+B194))*(1-'P-Parametri'!$B$32)</f>
        <v>105204.08109829317</v>
      </c>
      <c r="V194" s="10">
        <f>IF(U193&lt;=0,V193,V193*(1-T194/U193))+MAX(0,-(T155-C194-D194))</f>
        <v>32411.886162043571</v>
      </c>
    </row>
    <row r="195" spans="1:22">
      <c r="A195" s="9">
        <f t="shared" si="6"/>
        <v>38</v>
      </c>
      <c r="B195" s="12">
        <f>IF($A195='P-Parametri'!$E$47,'P-Parametri'!$B$34,IF($A195='P-Parametri'!$E$48,'P-Parametri'!$C$34,'P-Parametri'!$E$50))</f>
        <v>2.7158250435358244E-2</v>
      </c>
      <c r="C195" s="10">
        <f>IF($A195&lt;='1-Input'!$B$26,0,IF($A195='1-Input'!$B$26+1,('1-Input'!$B$23+0)*'1-Input'!$B$27,'1-Input'!$B$23+0))</f>
        <v>15535</v>
      </c>
      <c r="D195" s="10">
        <f t="shared" si="7"/>
        <v>0</v>
      </c>
      <c r="E195" s="10">
        <f>MAX(0,(E155-C195-D195))/(1-'P-Parametri'!$B$31*MAX(0,IF(F194&lt;=0,0,(F194-G194)/F194)))</f>
        <v>12882.538936688699</v>
      </c>
      <c r="F195" s="10">
        <f>((F194-E195+MAX(0,-(E155-C195-D195)))*(1+B195))*(1-'P-Parametri'!$B$32)</f>
        <v>515631.5831400383</v>
      </c>
      <c r="G195" s="10">
        <f>IF(F194&lt;=0,G194,G194*(1-E195/F194))+MAX(0,-(E155-C195-D195))</f>
        <v>154968.46382325527</v>
      </c>
      <c r="H195" s="10">
        <f>MAX(0,(H155-C195-D195))/(1-'P-Parametri'!$B$31*MAX(0,IF(I194&lt;=0,0,(I194-J194)/I194)))</f>
        <v>18186.755157663225</v>
      </c>
      <c r="I195" s="10">
        <f>((I194-H195+MAX(0,-(H155-C195-D195)))*(1+B195))*(1-'P-Parametri'!$B$32)</f>
        <v>199472.78120105204</v>
      </c>
      <c r="J195" s="10">
        <f>IF(I194&lt;=0,J194,J194*(1-H195/I194))+MAX(0,-(H155-C195-D195))</f>
        <v>59949.761589534181</v>
      </c>
      <c r="K195" s="10">
        <f>MAX(0,(K155-C195-D195))/(1-'P-Parametri'!$B$31*MAX(0,IF(L194&lt;=0,0,(L194-M194)/L194)))</f>
        <v>20069.152237127324</v>
      </c>
      <c r="L195" s="10">
        <f>((L194-K195+MAX(0,-(K155-C195-D195)))*(1+B195))*(1-'P-Parametri'!$B$32)</f>
        <v>87272.150490814878</v>
      </c>
      <c r="M195" s="10">
        <f>IF(L194&lt;=0,M194,M194*(1-K195/L194))+MAX(0,-(K155-C195-D195))</f>
        <v>26228.864829717968</v>
      </c>
      <c r="N195" s="10">
        <f>MAX(0,(N155-C195-D195))/(1-'P-Parametri'!$B$31*MAX(0,IF(O194&lt;=0,0,(O194-P194)/O194)))</f>
        <v>20069.152237127339</v>
      </c>
      <c r="O195" s="10">
        <f>((O194-N195+MAX(0,-(N155-C195-D195)))*(1+B195))*(1-'P-Parametri'!$B$32)</f>
        <v>87272.150490814485</v>
      </c>
      <c r="P195" s="10">
        <f>IF(O194&lt;=0,P194,P194*(1-N195/O194))+MAX(0,-(N155-C195-D195))</f>
        <v>26228.864829717815</v>
      </c>
      <c r="Q195" s="10">
        <f>MAX(0,(Q155-C195-D195))/(1-'P-Parametri'!$B$31*MAX(0,IF(R194&lt;=0,0,(R194-S194)/R194)))</f>
        <v>20069.152237127346</v>
      </c>
      <c r="R195" s="10">
        <f>((R194-Q195+MAX(0,-(Q155-C195-D195)))*(1+B195))*(1-'P-Parametri'!$B$32)</f>
        <v>87272.150490813685</v>
      </c>
      <c r="S195" s="10">
        <f>IF(R194&lt;=0,S194,S194*(1-Q195/R194))+MAX(0,-(Q155-C195-D195))</f>
        <v>26228.864829717586</v>
      </c>
      <c r="T195" s="10">
        <f>MAX(0,(T155-C195-D195))/(1-'P-Parametri'!$B$31*MAX(0,IF(U194&lt;=0,0,(U194-V194)/U194)))</f>
        <v>20069.152237127342</v>
      </c>
      <c r="U195" s="10">
        <f>((U194-T195+MAX(0,-(T155-C195-D195)))*(1+B195))*(1-'P-Parametri'!$B$32)</f>
        <v>87272.15049081383</v>
      </c>
      <c r="V195" s="10">
        <f>IF(U194&lt;=0,V194,V194*(1-T195/U194))+MAX(0,-(T155-C195-D195))</f>
        <v>26228.864829717644</v>
      </c>
    </row>
    <row r="196" spans="1:22">
      <c r="A196" s="9">
        <f t="shared" si="6"/>
        <v>39</v>
      </c>
      <c r="B196" s="12">
        <f>IF($A196='P-Parametri'!$E$47,'P-Parametri'!$B$34,IF($A196='P-Parametri'!$E$48,'P-Parametri'!$C$34,'P-Parametri'!$E$50))</f>
        <v>2.7158250435358244E-2</v>
      </c>
      <c r="C196" s="10">
        <f>IF($A196&lt;='1-Input'!$B$26,0,IF($A196='1-Input'!$B$26+1,('1-Input'!$B$23+0)*'1-Input'!$B$27,'1-Input'!$B$23+0))</f>
        <v>15535</v>
      </c>
      <c r="D196" s="10">
        <f t="shared" si="7"/>
        <v>0</v>
      </c>
      <c r="E196" s="10">
        <f>MAX(0,(E155-C196-D196))/(1-'P-Parametri'!$B$31*MAX(0,IF(F195&lt;=0,0,(F195-G195)/F195)))</f>
        <v>12913.427124336462</v>
      </c>
      <c r="F196" s="10">
        <f>((F195-E196+MAX(0,-(E155-C196-D196)))*(1+B196))*(1-'P-Parametri'!$B$32)</f>
        <v>515338.35939198744</v>
      </c>
      <c r="G196" s="10">
        <f>IF(F195&lt;=0,G195,G195*(1-E196/F195))+MAX(0,-(E155-C196-D196))</f>
        <v>151087.44871559751</v>
      </c>
      <c r="H196" s="10">
        <f>MAX(0,(H155-C196-D196))/(1-'P-Parametri'!$B$31*MAX(0,IF(I195&lt;=0,0,(I195-J195)/I195)))</f>
        <v>18230.361150920806</v>
      </c>
      <c r="I196" s="10">
        <f>((I195-H196+MAX(0,-(H155-C196-D196)))*(1+B196))*(1-'P-Parametri'!$B$32)</f>
        <v>185792.31778919639</v>
      </c>
      <c r="J196" s="10">
        <f>IF(I195&lt;=0,J195,J195*(1-H196/I195))+MAX(0,-(H155-C196-D196))</f>
        <v>54470.789480616477</v>
      </c>
      <c r="K196" s="10">
        <f>MAX(0,(K155-C196-D196))/(1-'P-Parametri'!$B$31*MAX(0,IF(L195&lt;=0,0,(L195-M195)/L195)))</f>
        <v>20117.271613538942</v>
      </c>
      <c r="L196" s="10">
        <f>((L195-K196+MAX(0,-(K155-C196-D196)))*(1+B196))*(1-'P-Parametri'!$B$32)</f>
        <v>68840.730519989593</v>
      </c>
      <c r="M196" s="10">
        <f>IF(L195&lt;=0,M195,M195*(1-K196/L195))+MAX(0,-(K155-C196-D196))</f>
        <v>20182.798645640505</v>
      </c>
      <c r="N196" s="10">
        <f>MAX(0,(N155-C196-D196))/(1-'P-Parametri'!$B$31*MAX(0,IF(O195&lt;=0,0,(O195-P195)/O195)))</f>
        <v>20117.27161353896</v>
      </c>
      <c r="O196" s="10">
        <f>((O195-N196+MAX(0,-(N155-C196-D196)))*(1+B196))*(1-'P-Parametri'!$B$32)</f>
        <v>68840.730519989156</v>
      </c>
      <c r="P196" s="10">
        <f>IF(O195&lt;=0,P195,P195*(1-N196/O195))+MAX(0,-(N155-C196-D196))</f>
        <v>20182.798645640356</v>
      </c>
      <c r="Q196" s="10">
        <f>MAX(0,(Q155-C196-D196))/(1-'P-Parametri'!$B$31*MAX(0,IF(R195&lt;=0,0,(R195-S195)/R195)))</f>
        <v>20117.271613538967</v>
      </c>
      <c r="R196" s="10">
        <f>((R195-Q196+MAX(0,-(Q155-C196-D196)))*(1+B196))*(1-'P-Parametri'!$B$32)</f>
        <v>68840.730519988327</v>
      </c>
      <c r="S196" s="10">
        <f>IF(R195&lt;=0,S195,S195*(1-Q196/R195))+MAX(0,-(Q155-C196-D196))</f>
        <v>20182.79864564012</v>
      </c>
      <c r="T196" s="10">
        <f>MAX(0,(T155-C196-D196))/(1-'P-Parametri'!$B$31*MAX(0,IF(U195&lt;=0,0,(U195-V195)/U195)))</f>
        <v>20117.271613538964</v>
      </c>
      <c r="U196" s="10">
        <f>((U195-T196+MAX(0,-(T155-C196-D196)))*(1+B196))*(1-'P-Parametri'!$B$32)</f>
        <v>68840.730519988487</v>
      </c>
      <c r="V196" s="10">
        <f>IF(U195&lt;=0,V195,V195*(1-T196/U195))+MAX(0,-(T155-C196-D196))</f>
        <v>20182.798645640178</v>
      </c>
    </row>
    <row r="197" spans="1:22">
      <c r="A197" s="9">
        <f t="shared" si="6"/>
        <v>40</v>
      </c>
      <c r="B197" s="12">
        <f>IF($A197='P-Parametri'!$E$47,'P-Parametri'!$B$34,IF($A197='P-Parametri'!$E$48,'P-Parametri'!$C$34,'P-Parametri'!$E$50))</f>
        <v>2.7158250435358244E-2</v>
      </c>
      <c r="C197" s="10">
        <f>IF($A197&lt;='1-Input'!$B$26,0,IF($A197='1-Input'!$B$26+1,('1-Input'!$B$23+0)*'1-Input'!$B$27,'1-Input'!$B$23+0))</f>
        <v>15535</v>
      </c>
      <c r="D197" s="10">
        <f t="shared" si="7"/>
        <v>0</v>
      </c>
      <c r="E197" s="10">
        <f>MAX(0,(E155-C197-D197))/(1-'P-Parametri'!$B$31*MAX(0,IF(F196&lt;=0,0,(F196-G196)/F196)))</f>
        <v>12943.701944140756</v>
      </c>
      <c r="F197" s="10">
        <f>((F196-E197+MAX(0,-(E155-C197-D197)))*(1+B197))*(1-'P-Parametri'!$B$32)</f>
        <v>515006.7397374569</v>
      </c>
      <c r="G197" s="10">
        <f>IF(F196&lt;=0,G196,G196*(1-E197/F196))+MAX(0,-(E155-C197-D197))</f>
        <v>147292.60040276733</v>
      </c>
      <c r="H197" s="10">
        <f>MAX(0,(H155-C197-D197))/(1-'P-Parametri'!$B$31*MAX(0,IF(I196&lt;=0,0,(I196-J196)/I196)))</f>
        <v>18273.101230180724</v>
      </c>
      <c r="I197" s="10">
        <f>((I196-H197+MAX(0,-(H155-C197-D197)))*(1+B197))*(1-'P-Parametri'!$B$32)</f>
        <v>171724.60790427026</v>
      </c>
      <c r="J197" s="10">
        <f>IF(I196&lt;=0,J196,J196*(1-H197/I196))+MAX(0,-(H155-C197-D197))</f>
        <v>49113.462212669307</v>
      </c>
      <c r="K197" s="10">
        <f>MAX(0,(K155-C197-D197))/(1-'P-Parametri'!$B$31*MAX(0,IF(L196&lt;=0,0,(L196-M196)/L196)))</f>
        <v>20164.43545062028</v>
      </c>
      <c r="L197" s="10">
        <f>((L196-K197+MAX(0,-(K155-C197-D197)))*(1+B197))*(1-'P-Parametri'!$B$32)</f>
        <v>49898.261564966379</v>
      </c>
      <c r="M197" s="10">
        <f>IF(L196&lt;=0,M196,M196*(1-K197/L196))+MAX(0,-(K155-C197-D197))</f>
        <v>14270.967997871459</v>
      </c>
      <c r="N197" s="10">
        <f>MAX(0,(N155-C197-D197))/(1-'P-Parametri'!$B$31*MAX(0,IF(O196&lt;=0,0,(O196-P196)/O196)))</f>
        <v>20164.435450620294</v>
      </c>
      <c r="O197" s="10">
        <f>((O196-N197+MAX(0,-(N155-C197-D197)))*(1+B197))*(1-'P-Parametri'!$B$32)</f>
        <v>49898.26156496592</v>
      </c>
      <c r="P197" s="10">
        <f>IF(O196&lt;=0,P196,P196*(1-N197/O196))+MAX(0,-(N155-C197-D197))</f>
        <v>14270.967997871314</v>
      </c>
      <c r="Q197" s="10">
        <f>MAX(0,(Q155-C197-D197))/(1-'P-Parametri'!$B$31*MAX(0,IF(R196&lt;=0,0,(R196-S196)/R196)))</f>
        <v>20164.435450620302</v>
      </c>
      <c r="R197" s="10">
        <f>((R196-Q197+MAX(0,-(Q155-C197-D197)))*(1+B197))*(1-'P-Parametri'!$B$32)</f>
        <v>49898.261564965062</v>
      </c>
      <c r="S197" s="10">
        <f>IF(R196&lt;=0,S196,S196*(1-Q197/R196))+MAX(0,-(Q155-C197-D197))</f>
        <v>14270.96799787107</v>
      </c>
      <c r="T197" s="10">
        <f>MAX(0,(T155-C197-D197))/(1-'P-Parametri'!$B$31*MAX(0,IF(U196&lt;=0,0,(U196-V196)/U196)))</f>
        <v>20164.435450620298</v>
      </c>
      <c r="U197" s="10">
        <f>((U196-T197+MAX(0,-(T155-C197-D197)))*(1+B197))*(1-'P-Parametri'!$B$32)</f>
        <v>49898.261564965236</v>
      </c>
      <c r="V197" s="10">
        <f>IF(U196&lt;=0,V196,V196*(1-T197/U196))+MAX(0,-(T155-C197-D197))</f>
        <v>14270.967997871128</v>
      </c>
    </row>
    <row r="198" spans="1:22">
      <c r="A198" s="9">
        <f t="shared" si="6"/>
        <v>41</v>
      </c>
      <c r="B198" s="12">
        <f>IF($A198='P-Parametri'!$E$47,'P-Parametri'!$B$34,IF($A198='P-Parametri'!$E$48,'P-Parametri'!$C$34,'P-Parametri'!$E$50))</f>
        <v>-0.35</v>
      </c>
      <c r="C198" s="10">
        <f>IF($A198&lt;='1-Input'!$B$26,0,IF($A198='1-Input'!$B$26+1,('1-Input'!$B$23+0)*'1-Input'!$B$27,'1-Input'!$B$23+0))</f>
        <v>15535</v>
      </c>
      <c r="D198" s="10">
        <f t="shared" si="7"/>
        <v>0</v>
      </c>
      <c r="E198" s="10">
        <f>MAX(0,(E155-C198-D198))/(1-'P-Parametri'!$B$31*MAX(0,IF(F197&lt;=0,0,(F197-G197)/F197)))</f>
        <v>12973.372455911336</v>
      </c>
      <c r="F198" s="10">
        <f>((F197-E198+MAX(0,-(E155-C198-D198)))*(1+B198))*(1-'P-Parametri'!$B$32)</f>
        <v>325669.0453555386</v>
      </c>
      <c r="G198" s="10">
        <f>IF(F197&lt;=0,G197,G197*(1-E198/F197))+MAX(0,-(E155-C198-D198))</f>
        <v>143582.19893113038</v>
      </c>
      <c r="H198" s="10">
        <f>MAX(0,(H155-C198-D198))/(1-'P-Parametri'!$B$31*MAX(0,IF(I197&lt;=0,0,(I197-J197)/I197)))</f>
        <v>18314.988185510418</v>
      </c>
      <c r="I198" s="10">
        <f>((I197-H198+MAX(0,-(H155-C198-D198)))*(1+B198))*(1-'P-Parametri'!$B$32)</f>
        <v>99516.82031155951</v>
      </c>
      <c r="J198" s="10">
        <f>IF(I197&lt;=0,J197,J197*(1-H198/I197))+MAX(0,-(H155-C198-D198))</f>
        <v>43875.35166373742</v>
      </c>
      <c r="K198" s="10">
        <f>MAX(0,(K155-C198-D198))/(1-'P-Parametri'!$B$31*MAX(0,IF(L197&lt;=0,0,(L197-M197)/L197)))</f>
        <v>20210.657862258518</v>
      </c>
      <c r="L198" s="10">
        <f>((L197-K198+MAX(0,-(K155-C198-D198)))*(1+B198))*(1-'P-Parametri'!$B$32)</f>
        <v>19258.348521946591</v>
      </c>
      <c r="M198" s="10">
        <f>IF(L197&lt;=0,M197,M197*(1-K198/L197))+MAX(0,-(K155-C198-D198))</f>
        <v>8490.6934447650947</v>
      </c>
      <c r="N198" s="10">
        <f>MAX(0,(N155-C198-D198))/(1-'P-Parametri'!$B$31*MAX(0,IF(O197&lt;=0,0,(O197-P197)/O197)))</f>
        <v>20210.657862258533</v>
      </c>
      <c r="O198" s="10">
        <f>((O197-N198+MAX(0,-(N155-C198-D198)))*(1+B198))*(1-'P-Parametri'!$B$32)</f>
        <v>19258.348521946282</v>
      </c>
      <c r="P198" s="10">
        <f>IF(O197&lt;=0,P197,P197*(1-N198/O197))+MAX(0,-(N155-C198-D198))</f>
        <v>8490.693444764951</v>
      </c>
      <c r="Q198" s="10">
        <f>MAX(0,(Q155-C198-D198))/(1-'P-Parametri'!$B$31*MAX(0,IF(R197&lt;=0,0,(R197-S197)/R197)))</f>
        <v>20210.657862258544</v>
      </c>
      <c r="R198" s="10">
        <f>((R197-Q198+MAX(0,-(Q155-C198-D198)))*(1+B198))*(1-'P-Parametri'!$B$32)</f>
        <v>19258.348521945718</v>
      </c>
      <c r="S198" s="10">
        <f>IF(R197&lt;=0,S197,S197*(1-Q198/R197))+MAX(0,-(Q155-C198-D198))</f>
        <v>8490.6934447647036</v>
      </c>
      <c r="T198" s="10">
        <f>MAX(0,(T155-C198-D198))/(1-'P-Parametri'!$B$31*MAX(0,IF(U197&lt;=0,0,(U197-V197)/U197)))</f>
        <v>20210.657862258537</v>
      </c>
      <c r="U198" s="10">
        <f>((U197-T198+MAX(0,-(T155-C198-D198)))*(1+B198))*(1-'P-Parametri'!$B$32)</f>
        <v>19258.348521945834</v>
      </c>
      <c r="V198" s="10">
        <f>IF(U197&lt;=0,V197,V197*(1-T198/U197))+MAX(0,-(T155-C198-D198))</f>
        <v>8490.6934447647618</v>
      </c>
    </row>
    <row r="199" spans="1:22">
      <c r="A199" s="9">
        <f t="shared" si="6"/>
        <v>42</v>
      </c>
      <c r="B199" s="12">
        <f>IF($A199='P-Parametri'!$E$47,'P-Parametri'!$B$34,IF($A199='P-Parametri'!$E$48,'P-Parametri'!$C$34,'P-Parametri'!$E$50))</f>
        <v>-0.2</v>
      </c>
      <c r="C199" s="10">
        <f>IF($A199&lt;='1-Input'!$B$26,0,IF($A199='1-Input'!$B$26+1,('1-Input'!$B$23+0)*'1-Input'!$B$27,'1-Input'!$B$23+0))</f>
        <v>15535</v>
      </c>
      <c r="D199" s="10">
        <f t="shared" si="7"/>
        <v>0</v>
      </c>
      <c r="E199" s="10">
        <f>MAX(0,(E155-C199-D199))/(1-'P-Parametri'!$B$31*MAX(0,IF(F198&lt;=0,0,(F198-G198)/F198)))</f>
        <v>12362.077967165982</v>
      </c>
      <c r="F199" s="10">
        <f>((F198-E199+MAX(0,-(E155-C199-D199)))*(1+B199))*(1-'P-Parametri'!$B$32)</f>
        <v>250144.28276287671</v>
      </c>
      <c r="G199" s="10">
        <f>IF(F198&lt;=0,G198,G198*(1-E199/F198))+MAX(0,-(E155-C199-D199))</f>
        <v>138131.95929921817</v>
      </c>
      <c r="H199" s="10">
        <f>MAX(0,(H155-C199-D199))/(1-'P-Parametri'!$B$31*MAX(0,IF(I198&lt;=0,0,(I198-J198)/I198)))</f>
        <v>17452.001219146296</v>
      </c>
      <c r="I199" s="10">
        <f>((I198-H199+MAX(0,-(H155-C199-D199)))*(1+B199))*(1-'P-Parametri'!$B$32)</f>
        <v>65520.551563382716</v>
      </c>
      <c r="J199" s="10">
        <f>IF(I198&lt;=0,J198,J198*(1-H199/I198))+MAX(0,-(H155-C199-D199))</f>
        <v>36181.047441307644</v>
      </c>
      <c r="K199" s="10">
        <f>MAX(0,(K155-C199-D199))/(1-'P-Parametri'!$B$31*MAX(0,IF(L198&lt;=0,0,(L198-M198)/L198)))</f>
        <v>19258.348521946071</v>
      </c>
      <c r="L199" s="10">
        <f>((L198-K199+MAX(0,-(K155-C199-D199)))*(1+B199))*(1-'P-Parametri'!$B$32)</f>
        <v>4.1535240598022937E-10</v>
      </c>
      <c r="M199" s="10">
        <f>IF(L198&lt;=0,M198,M198*(1-K199/L198))+MAX(0,-(K155-C199-D199))</f>
        <v>2.2906548958511385E-10</v>
      </c>
      <c r="N199" s="10">
        <f>MAX(0,(N155-C199-D199))/(1-'P-Parametri'!$B$31*MAX(0,IF(O198&lt;=0,0,(O198-P198)/O198)))</f>
        <v>19258.348521946089</v>
      </c>
      <c r="O199" s="10">
        <f>((O198-N199+MAX(0,-(N155-C199-D199)))*(1+B199))*(1-'P-Parametri'!$B$32)</f>
        <v>1.5394180081784727E-10</v>
      </c>
      <c r="P199" s="10">
        <f>IF(O198&lt;=0,P198,P198*(1-N199/O198))+MAX(0,-(N155-C199-D199))</f>
        <v>8.4839070216707395E-11</v>
      </c>
      <c r="Q199" s="10">
        <f>MAX(0,(Q155-C199-D199))/(1-'P-Parametri'!$B$31*MAX(0,IF(R198&lt;=0,0,(R198-S198)/R198)))</f>
        <v>19258.348521946096</v>
      </c>
      <c r="R199" s="10">
        <f>((R198-Q199+MAX(0,-(Q155-C199-D199)))*(1+B199))*(1-'P-Parametri'!$B$32)</f>
        <v>-3.0207447707653048E-10</v>
      </c>
      <c r="S199" s="10">
        <f>IF(R198&lt;=0,S198,S198*(1-Q199/R198))+MAX(0,-(Q155-C199-D199))</f>
        <v>-1.6590751509044519E-10</v>
      </c>
      <c r="T199" s="10">
        <f>MAX(0,(T155-C199-D199))/(1-'P-Parametri'!$B$31*MAX(0,IF(U198&lt;=0,0,(U198-V198)/U198)))</f>
        <v>19258.348521946089</v>
      </c>
      <c r="U199" s="10">
        <f>((U198-T199+MAX(0,-(T155-C199-D199)))*(1+B199))*(1-'P-Parametri'!$B$32)</f>
        <v>-2.0331935957074165E-10</v>
      </c>
      <c r="V199" s="10">
        <f>IF(U198&lt;=0,V198,V198*(1-T199/U198))+MAX(0,-(T155-C199-D199))</f>
        <v>-1.1311876028894068E-10</v>
      </c>
    </row>
    <row r="200" spans="1:22">
      <c r="A200" s="4" t="s">
        <v>410</v>
      </c>
      <c r="E200" s="10">
        <f>F199</f>
        <v>250144.28276287671</v>
      </c>
      <c r="H200" s="10">
        <f>I199</f>
        <v>65520.551563382716</v>
      </c>
      <c r="K200" s="10">
        <f>L199</f>
        <v>4.1535240598022937E-10</v>
      </c>
      <c r="N200" s="10">
        <f>O199</f>
        <v>1.5394180081784727E-10</v>
      </c>
      <c r="Q200" s="10">
        <f>R199</f>
        <v>-3.0207447707653048E-10</v>
      </c>
      <c r="T200" s="10">
        <f>U199</f>
        <v>-2.0331935957074165E-10</v>
      </c>
    </row>
    <row r="201" spans="1:22">
      <c r="A201" s="5" t="s">
        <v>411</v>
      </c>
      <c r="B201" s="10">
        <f>IFERROR(T155-T200*(T155-Q155)/(T200-Q200),T155)</f>
        <v>31993.758201878965</v>
      </c>
    </row>
    <row r="204" spans="1:22">
      <c r="A204" s="2" t="s">
        <v>415</v>
      </c>
    </row>
    <row r="205" spans="1:22">
      <c r="A205" s="4" t="s">
        <v>268</v>
      </c>
      <c r="E205" s="19">
        <f>'1-Input'!$B$10*0.9</f>
        <v>26100</v>
      </c>
      <c r="H205" s="19">
        <f>'1-Input'!$B$10*1.05</f>
        <v>30450</v>
      </c>
      <c r="K205" s="10">
        <f>IFERROR(H205-H250*(H205-E205)/(H250-E250),H205)</f>
        <v>30078.013684885831</v>
      </c>
      <c r="N205" s="10">
        <f>IFERROR(K205-K250*(K205-H205)/(K250-H250),K205)</f>
        <v>30034.983314995825</v>
      </c>
      <c r="Q205" s="10">
        <f>IFERROR(N205-N250*(N205-K205)/(N250-K250),N205)</f>
        <v>30039.815206398715</v>
      </c>
      <c r="T205" s="10">
        <f>IFERROR(Q205-Q250*(Q205-N205)/(Q250-N250),Q205)</f>
        <v>30039.815206398718</v>
      </c>
    </row>
    <row r="206" spans="1:22">
      <c r="A206" s="15" t="s">
        <v>176</v>
      </c>
      <c r="B206" s="15" t="s">
        <v>177</v>
      </c>
      <c r="C206" s="15" t="s">
        <v>178</v>
      </c>
      <c r="D206" s="15" t="s">
        <v>179</v>
      </c>
      <c r="E206" s="15" t="s">
        <v>180</v>
      </c>
      <c r="F206" s="15" t="s">
        <v>181</v>
      </c>
      <c r="G206" s="15" t="s">
        <v>182</v>
      </c>
      <c r="H206" s="15" t="s">
        <v>180</v>
      </c>
      <c r="I206" s="15" t="s">
        <v>181</v>
      </c>
      <c r="J206" s="15" t="s">
        <v>182</v>
      </c>
      <c r="K206" s="15" t="s">
        <v>180</v>
      </c>
      <c r="L206" s="15" t="s">
        <v>181</v>
      </c>
      <c r="M206" s="15" t="s">
        <v>182</v>
      </c>
      <c r="N206" s="15" t="s">
        <v>180</v>
      </c>
      <c r="O206" s="15" t="s">
        <v>181</v>
      </c>
      <c r="P206" s="15" t="s">
        <v>182</v>
      </c>
      <c r="Q206" s="15" t="s">
        <v>180</v>
      </c>
      <c r="R206" s="15" t="s">
        <v>181</v>
      </c>
      <c r="S206" s="15" t="s">
        <v>182</v>
      </c>
      <c r="T206" s="15" t="s">
        <v>180</v>
      </c>
      <c r="U206" s="15" t="s">
        <v>181</v>
      </c>
      <c r="V206" s="15" t="s">
        <v>182</v>
      </c>
    </row>
    <row r="207" spans="1:22">
      <c r="A207" s="9">
        <f>0</f>
        <v>0</v>
      </c>
      <c r="E207" s="10">
        <f>0</f>
        <v>0</v>
      </c>
      <c r="F207" s="10">
        <f>'1-Input'!$B$8</f>
        <v>760000</v>
      </c>
      <c r="G207" s="10">
        <f>'1-Input'!$B$9</f>
        <v>586000</v>
      </c>
      <c r="H207" s="10">
        <f>0</f>
        <v>0</v>
      </c>
      <c r="I207" s="10">
        <f>'1-Input'!$B$8</f>
        <v>760000</v>
      </c>
      <c r="J207" s="10">
        <f>'1-Input'!$B$9</f>
        <v>586000</v>
      </c>
      <c r="K207" s="10">
        <f>0</f>
        <v>0</v>
      </c>
      <c r="L207" s="10">
        <f>'1-Input'!$B$8</f>
        <v>760000</v>
      </c>
      <c r="M207" s="10">
        <f>'1-Input'!$B$9</f>
        <v>586000</v>
      </c>
      <c r="N207" s="10">
        <f>0</f>
        <v>0</v>
      </c>
      <c r="O207" s="10">
        <f>'1-Input'!$B$8</f>
        <v>760000</v>
      </c>
      <c r="P207" s="10">
        <f>'1-Input'!$B$9</f>
        <v>586000</v>
      </c>
      <c r="Q207" s="10">
        <f>0</f>
        <v>0</v>
      </c>
      <c r="R207" s="10">
        <f>'1-Input'!$B$8</f>
        <v>760000</v>
      </c>
      <c r="S207" s="10">
        <f>'1-Input'!$B$9</f>
        <v>586000</v>
      </c>
      <c r="T207" s="10">
        <f>0</f>
        <v>0</v>
      </c>
      <c r="U207" s="10">
        <f>'1-Input'!$B$8</f>
        <v>760000</v>
      </c>
      <c r="V207" s="10">
        <f>'1-Input'!$B$9</f>
        <v>586000</v>
      </c>
    </row>
    <row r="208" spans="1:22">
      <c r="A208" s="9">
        <f t="shared" ref="A208:A249" si="8">A207+1</f>
        <v>1</v>
      </c>
      <c r="B208" s="12">
        <f>IF($A208='P-Parametri'!$B$47,'P-Parametri'!$B$34,IF($A208='P-Parametri'!$B$48,'P-Parametri'!$C$34,'P-Parametri'!$B$51))</f>
        <v>0.02</v>
      </c>
      <c r="C208" s="10">
        <f>IF($A208&lt;='1-Input'!$B$26,0,IF($A208='1-Input'!$B$26+1,('1-Input'!$B$23+0)*'1-Input'!$B$27,'1-Input'!$B$23+0))</f>
        <v>0</v>
      </c>
      <c r="D208" s="10">
        <f t="shared" ref="D208:D249" si="9">IF(AND($A208&gt;=1,$A208&lt;1+0),0,0)</f>
        <v>0</v>
      </c>
      <c r="E208" s="10">
        <f>MAX(0,(E205-C208-D208))/(1-'P-Parametri'!$B$31*MAX(0,IF(F207&lt;=0,0,(F207-G207)/F207)))</f>
        <v>27751.972690133749</v>
      </c>
      <c r="F208" s="10">
        <f>((F207-E208+MAX(0,-(E205-C208-D208)))*(1+B208))*(1-'P-Parametri'!$B$32)</f>
        <v>745399.20188035152</v>
      </c>
      <c r="G208" s="10">
        <f>IF(F207&lt;=0,G207,G207*(1-E208/F207))+MAX(0,-(E205-C208-D208))</f>
        <v>564601.76842576533</v>
      </c>
      <c r="H208" s="10">
        <f>MAX(0,(H205-C208-D208))/(1-'P-Parametri'!$B$31*MAX(0,IF(I207&lt;=0,0,(I207-J207)/I207)))</f>
        <v>32377.30147182271</v>
      </c>
      <c r="I208" s="10">
        <f>((I207-H208+MAX(0,-(H205-C208-D208)))*(1+B208))*(1-'P-Parametri'!$B$32)</f>
        <v>740690.80219374341</v>
      </c>
      <c r="J208" s="10">
        <f>IF(I207&lt;=0,J207,J207*(1-H208/I207))+MAX(0,-(H205-C208-D208))</f>
        <v>561035.3964967262</v>
      </c>
      <c r="K208" s="10">
        <f>MAX(0,(K205-C208-D208))/(1-'P-Parametri'!$B$31*MAX(0,IF(L207&lt;=0,0,(L207-M207)/L207)))</f>
        <v>31981.770664996966</v>
      </c>
      <c r="L208" s="10">
        <f>((L207-K208+MAX(0,-(K205-C208-D208)))*(1+B208))*(1-'P-Parametri'!$B$32)</f>
        <v>741093.43673385971</v>
      </c>
      <c r="M208" s="10">
        <f>IF(L207&lt;=0,M207,M207*(1-K208/L207))+MAX(0,-(K205-C208-D208))</f>
        <v>561340.3715661997</v>
      </c>
      <c r="N208" s="10">
        <f>MAX(0,(N205-C208-D208))/(1-'P-Parametri'!$B$31*MAX(0,IF(O207&lt;=0,0,(O207-P207)/O207)))</f>
        <v>31936.016732045478</v>
      </c>
      <c r="O208" s="10">
        <f>((O207-N208+MAX(0,-(N205-C208-D208)))*(1+B208))*(1-'P-Parametri'!$B$32)</f>
        <v>741140.01240744698</v>
      </c>
      <c r="P208" s="10">
        <f>IF(O207&lt;=0,P207,P207*(1-N208/O207))+MAX(0,-(N205-C208-D208))</f>
        <v>561375.6502566071</v>
      </c>
      <c r="Q208" s="10">
        <f>MAX(0,(Q205-C208-D208))/(1-'P-Parametri'!$B$31*MAX(0,IF(R207&lt;=0,0,(R207-S207)/R207)))</f>
        <v>31941.154453051404</v>
      </c>
      <c r="R208" s="10">
        <f>((R207-Q208+MAX(0,-(Q205-C208-D208)))*(1+B208))*(1-'P-Parametri'!$B$32)</f>
        <v>741134.78241297172</v>
      </c>
      <c r="S208" s="10">
        <f>IF(R207&lt;=0,S207,S207*(1-Q208/R207))+MAX(0,-(Q205-C208-D208))</f>
        <v>561371.68880330503</v>
      </c>
      <c r="T208" s="10">
        <f>MAX(0,(T205-C208-D208))/(1-'P-Parametri'!$B$31*MAX(0,IF(U207&lt;=0,0,(U207-V207)/U207)))</f>
        <v>31941.154453051407</v>
      </c>
      <c r="U208" s="10">
        <f>((U207-T208+MAX(0,-(T205-C208-D208)))*(1+B208))*(1-'P-Parametri'!$B$32)</f>
        <v>741134.78241297172</v>
      </c>
      <c r="V208" s="10">
        <f>IF(U207&lt;=0,V207,V207*(1-T208/U207))+MAX(0,-(T205-C208-D208))</f>
        <v>561371.68880330503</v>
      </c>
    </row>
    <row r="209" spans="1:22">
      <c r="A209" s="9">
        <f t="shared" si="8"/>
        <v>2</v>
      </c>
      <c r="B209" s="12">
        <f>IF($A209='P-Parametri'!$B$47,'P-Parametri'!$B$34,IF($A209='P-Parametri'!$B$48,'P-Parametri'!$C$34,'P-Parametri'!$B$51))</f>
        <v>0.02</v>
      </c>
      <c r="C209" s="10">
        <f>IF($A209&lt;='1-Input'!$B$26,0,IF($A209='1-Input'!$B$26+1,('1-Input'!$B$23+0)*'1-Input'!$B$27,'1-Input'!$B$23+0))</f>
        <v>0</v>
      </c>
      <c r="D209" s="10">
        <f t="shared" si="9"/>
        <v>0</v>
      </c>
      <c r="E209" s="10">
        <f>MAX(0,(E205-C209-D209))/(1-'P-Parametri'!$B$31*MAX(0,IF(F208&lt;=0,0,(F208-G208)/F208)))</f>
        <v>27856.737782270509</v>
      </c>
      <c r="F209" s="10">
        <f>((F208-E209+MAX(0,-(E205-C209-D209)))*(1+B209))*(1-'P-Parametri'!$B$32)</f>
        <v>730429.52675328264</v>
      </c>
      <c r="G209" s="10">
        <f>IF(F208&lt;=0,G208,G208*(1-E209/F208))+MAX(0,-(E205-C209-D209))</f>
        <v>543501.71442145831</v>
      </c>
      <c r="H209" s="10">
        <f>MAX(0,(H205-C209-D209))/(1-'P-Parametri'!$B$31*MAX(0,IF(I208&lt;=0,0,(I208-J208)/I208)))</f>
        <v>32499.527412648928</v>
      </c>
      <c r="I209" s="10">
        <f>((I208-H209+MAX(0,-(H205-C209-D209)))*(1+B209))*(1-'P-Parametri'!$B$32)</f>
        <v>720910.39007616299</v>
      </c>
      <c r="J209" s="10">
        <f>IF(I208&lt;=0,J208,J208*(1-H209/I208))+MAX(0,-(H205-C209-D209))</f>
        <v>536418.66682503477</v>
      </c>
      <c r="K209" s="10">
        <f>MAX(0,(K205-C209-D209))/(1-'P-Parametri'!$B$31*MAX(0,IF(L208&lt;=0,0,(L208-M208)/L208)))</f>
        <v>32102.503457142087</v>
      </c>
      <c r="L209" s="10">
        <f>((L208-K209+MAX(0,-(K205-C209-D209)))*(1+B209))*(1-'P-Parametri'!$B$32)</f>
        <v>721724.41043836751</v>
      </c>
      <c r="M209" s="10">
        <f>IF(L208&lt;=0,M208,M208*(1-K209/L208))+MAX(0,-(K205-C209-D209))</f>
        <v>537024.36723312014</v>
      </c>
      <c r="N209" s="10">
        <f>MAX(0,(N205-C209-D209))/(1-'P-Parametri'!$B$31*MAX(0,IF(O208&lt;=0,0,(O208-P208)/O208)))</f>
        <v>32056.576800793428</v>
      </c>
      <c r="O209" s="10">
        <f>((O208-N209+MAX(0,-(N205-C209-D209)))*(1+B209))*(1-'P-Parametri'!$B$32)</f>
        <v>721818.57411014906</v>
      </c>
      <c r="P209" s="10">
        <f>IF(O208&lt;=0,P208,P208*(1-N209/O208))+MAX(0,-(N205-C209-D209))</f>
        <v>537094.43301657366</v>
      </c>
      <c r="Q209" s="10">
        <f>MAX(0,(Q205-C209-D209))/(1-'P-Parametri'!$B$31*MAX(0,IF(R208&lt;=0,0,(R208-S208)/R208)))</f>
        <v>32061.733916954454</v>
      </c>
      <c r="R209" s="10">
        <f>((R208-Q209+MAX(0,-(Q205-C209-D209)))*(1+B209))*(1-'P-Parametri'!$B$32)</f>
        <v>721808.00044700573</v>
      </c>
      <c r="S209" s="10">
        <f>IF(R208&lt;=0,S208,S208*(1-Q209/R208))+MAX(0,-(Q205-C209-D209))</f>
        <v>537086.56531156495</v>
      </c>
      <c r="T209" s="10">
        <f>MAX(0,(T205-C209-D209))/(1-'P-Parametri'!$B$31*MAX(0,IF(U208&lt;=0,0,(U208-V208)/U208)))</f>
        <v>32061.733916954458</v>
      </c>
      <c r="U209" s="10">
        <f>((U208-T209+MAX(0,-(T205-C209-D209)))*(1+B209))*(1-'P-Parametri'!$B$32)</f>
        <v>721808.00044700573</v>
      </c>
      <c r="V209" s="10">
        <f>IF(U208&lt;=0,V208,V208*(1-T209/U208))+MAX(0,-(T205-C209-D209))</f>
        <v>537086.56531156495</v>
      </c>
    </row>
    <row r="210" spans="1:22">
      <c r="A210" s="9">
        <f t="shared" si="8"/>
        <v>3</v>
      </c>
      <c r="B210" s="12">
        <f>IF($A210='P-Parametri'!$B$47,'P-Parametri'!$B$34,IF($A210='P-Parametri'!$B$48,'P-Parametri'!$C$34,'P-Parametri'!$B$51))</f>
        <v>0.02</v>
      </c>
      <c r="C210" s="10">
        <f>IF($A210&lt;='1-Input'!$B$26,0,IF($A210='1-Input'!$B$26+1,('1-Input'!$B$23+0)*'1-Input'!$B$27,'1-Input'!$B$23+0))</f>
        <v>0</v>
      </c>
      <c r="D210" s="10">
        <f t="shared" si="9"/>
        <v>0</v>
      </c>
      <c r="E210" s="10">
        <f>MAX(0,(E205-C210-D210))/(1-'P-Parametri'!$B$31*MAX(0,IF(F209&lt;=0,0,(F209-G209)/F209)))</f>
        <v>27960.427533982129</v>
      </c>
      <c r="F210" s="10">
        <f>((F209-E210+MAX(0,-(E205-C210-D210)))*(1+B210))*(1-'P-Parametri'!$B$32)</f>
        <v>715085.44424127915</v>
      </c>
      <c r="G210" s="10">
        <f>IF(F209&lt;=0,G209,G209*(1-E210/F209))+MAX(0,-(E205-C210-D210))</f>
        <v>522696.77740279207</v>
      </c>
      <c r="H210" s="10">
        <f>MAX(0,(H205-C210-D210))/(1-'P-Parametri'!$B$31*MAX(0,IF(I209&lt;=0,0,(I209-J209)/I209)))</f>
        <v>32620.498789645819</v>
      </c>
      <c r="I210" s="10">
        <f>((I209-H210+MAX(0,-(H205-C210-D210)))*(1+B210))*(1-'P-Parametri'!$B$32)</f>
        <v>700651.5777340231</v>
      </c>
      <c r="J210" s="10">
        <f>IF(I209&lt;=0,J209,J209*(1-H210/I209))+MAX(0,-(H205-C210-D210))</f>
        <v>512146.24030325748</v>
      </c>
      <c r="K210" s="10">
        <f>MAX(0,(K205-C210-D210))/(1-'P-Parametri'!$B$31*MAX(0,IF(L209&lt;=0,0,(L209-M209)/L209)))</f>
        <v>32221.997011585176</v>
      </c>
      <c r="L210" s="10">
        <f>((L209-K210+MAX(0,-(K205-C210-D210)))*(1+B210))*(1-'P-Parametri'!$B$32)</f>
        <v>701885.87677192735</v>
      </c>
      <c r="M210" s="10">
        <f>IF(L209&lt;=0,M209,M209*(1-K210/L209))+MAX(0,-(K205-C210-D210))</f>
        <v>513048.45993960934</v>
      </c>
      <c r="N210" s="10">
        <f>MAX(0,(N205-C210-D210))/(1-'P-Parametri'!$B$31*MAX(0,IF(O209&lt;=0,0,(O209-P209)/O209)))</f>
        <v>32175.899404724256</v>
      </c>
      <c r="O210" s="10">
        <f>((O209-N210+MAX(0,-(N205-C210-D210)))*(1+B210))*(1-'P-Parametri'!$B$32)</f>
        <v>702028.65714313427</v>
      </c>
      <c r="P210" s="10">
        <f>IF(O209&lt;=0,P209,P209*(1-N210/O209))+MAX(0,-(N205-C210-D210))</f>
        <v>513152.82626465103</v>
      </c>
      <c r="Q210" s="10">
        <f>MAX(0,(Q205-C210-D210))/(1-'P-Parametri'!$B$31*MAX(0,IF(R209&lt;=0,0,(R209-S209)/R209)))</f>
        <v>32181.07571696267</v>
      </c>
      <c r="R210" s="10">
        <f>((R209-Q210+MAX(0,-(Q205-C210-D210)))*(1+B210))*(1-'P-Parametri'!$B$32)</f>
        <v>702012.62429819466</v>
      </c>
      <c r="S210" s="10">
        <f>IF(R209&lt;=0,S209,S209*(1-Q210/R209))+MAX(0,-(Q205-C210-D210))</f>
        <v>513141.10694292519</v>
      </c>
      <c r="T210" s="10">
        <f>MAX(0,(T205-C210-D210))/(1-'P-Parametri'!$B$31*MAX(0,IF(U209&lt;=0,0,(U209-V209)/U209)))</f>
        <v>32181.075716962674</v>
      </c>
      <c r="U210" s="10">
        <f>((U209-T210+MAX(0,-(T205-C210-D210)))*(1+B210))*(1-'P-Parametri'!$B$32)</f>
        <v>702012.62429819466</v>
      </c>
      <c r="V210" s="10">
        <f>IF(U209&lt;=0,V209,V209*(1-T210/U209))+MAX(0,-(T205-C210-D210))</f>
        <v>513141.10694292519</v>
      </c>
    </row>
    <row r="211" spans="1:22">
      <c r="A211" s="9">
        <f t="shared" si="8"/>
        <v>4</v>
      </c>
      <c r="B211" s="12">
        <f>IF($A211='P-Parametri'!$B$47,'P-Parametri'!$B$34,IF($A211='P-Parametri'!$B$48,'P-Parametri'!$C$34,'P-Parametri'!$B$51))</f>
        <v>0.02</v>
      </c>
      <c r="C211" s="10">
        <f>IF($A211&lt;='1-Input'!$B$26,0,IF($A211='1-Input'!$B$26+1,('1-Input'!$B$23+0)*'1-Input'!$B$27,'1-Input'!$B$23+0))</f>
        <v>0</v>
      </c>
      <c r="D211" s="10">
        <f t="shared" si="9"/>
        <v>0</v>
      </c>
      <c r="E211" s="10">
        <f>MAX(0,(E205-C211-D211))/(1-'P-Parametri'!$B$31*MAX(0,IF(F210&lt;=0,0,(F210-G210)/F210)))</f>
        <v>28063.042242377967</v>
      </c>
      <c r="F211" s="10">
        <f>((F210-E211+MAX(0,-(E205-C211-D211)))*(1+B211))*(1-'P-Parametri'!$B$32)</f>
        <v>699361.32433880144</v>
      </c>
      <c r="G211" s="10">
        <f>IF(F210&lt;=0,G210,G210*(1-E211/F210))+MAX(0,-(E205-C211-D211))</f>
        <v>502183.89763109857</v>
      </c>
      <c r="H211" s="10">
        <f>MAX(0,(H205-C211-D211))/(1-'P-Parametri'!$B$31*MAX(0,IF(I210&lt;=0,0,(I210-J210)/I210)))</f>
        <v>32740.215949440957</v>
      </c>
      <c r="I211" s="10">
        <f>((I210-H211+MAX(0,-(H205-C211-D211)))*(1+B211))*(1-'P-Parametri'!$B$32)</f>
        <v>679907.04984223319</v>
      </c>
      <c r="J211" s="10">
        <f>IF(I210&lt;=0,J210,J210*(1-H211/I210))+MAX(0,-(H205-C211-D211))</f>
        <v>488214.54723628174</v>
      </c>
      <c r="K211" s="10">
        <f>MAX(0,(K205-C211-D211))/(1-'P-Parametri'!$B$31*MAX(0,IF(L210&lt;=0,0,(L210-M210)/L210)))</f>
        <v>32340.251670719295</v>
      </c>
      <c r="L211" s="10">
        <f>((L210-K211+MAX(0,-(K205-C211-D211)))*(1+B211))*(1-'P-Parametri'!$B$32)</f>
        <v>681570.6645280259</v>
      </c>
      <c r="M211" s="10">
        <f>IF(L210&lt;=0,M210,M210*(1-K211/L210))+MAX(0,-(K205-C211-D211))</f>
        <v>489409.12359901873</v>
      </c>
      <c r="N211" s="10">
        <f>MAX(0,(N205-C211-D211))/(1-'P-Parametri'!$B$31*MAX(0,IF(O210&lt;=0,0,(O210-P210)/O210)))</f>
        <v>32293.984885741193</v>
      </c>
      <c r="O211" s="10">
        <f>((O210-N211+MAX(0,-(N205-C211-D211)))*(1+B211))*(1-'P-Parametri'!$B$32)</f>
        <v>681763.10697113583</v>
      </c>
      <c r="P211" s="10">
        <f>IF(O210&lt;=0,P210,P210*(1-N211/O210))+MAX(0,-(N205-C211-D211))</f>
        <v>489547.30895869969</v>
      </c>
      <c r="Q211" s="10">
        <f>MAX(0,(Q205-C211-D211))/(1-'P-Parametri'!$B$31*MAX(0,IF(R210&lt;=0,0,(R210-S210)/R210)))</f>
        <v>32299.180195034292</v>
      </c>
      <c r="R211" s="10">
        <f>((R210-Q211+MAX(0,-(Q205-C211-D211)))*(1+B211))*(1-'P-Parametri'!$B$32)</f>
        <v>681741.49755925313</v>
      </c>
      <c r="S211" s="10">
        <f>IF(R210&lt;=0,S210,S210*(1-Q211/R210))+MAX(0,-(Q205-C211-D211))</f>
        <v>489531.79208879697</v>
      </c>
      <c r="T211" s="10">
        <f>MAX(0,(T205-C211-D211))/(1-'P-Parametri'!$B$31*MAX(0,IF(U210&lt;=0,0,(U210-V210)/U210)))</f>
        <v>32299.180195034296</v>
      </c>
      <c r="U211" s="10">
        <f>((U210-T211+MAX(0,-(T205-C211-D211)))*(1+B211))*(1-'P-Parametri'!$B$32)</f>
        <v>681741.49755925313</v>
      </c>
      <c r="V211" s="10">
        <f>IF(U210&lt;=0,V210,V210*(1-T211/U210))+MAX(0,-(T205-C211-D211))</f>
        <v>489531.79208879697</v>
      </c>
    </row>
    <row r="212" spans="1:22">
      <c r="A212" s="9">
        <f t="shared" si="8"/>
        <v>5</v>
      </c>
      <c r="B212" s="12">
        <f>IF($A212='P-Parametri'!$B$47,'P-Parametri'!$B$34,IF($A212='P-Parametri'!$B$48,'P-Parametri'!$C$34,'P-Parametri'!$B$51))</f>
        <v>0.02</v>
      </c>
      <c r="C212" s="10">
        <f>IF($A212&lt;='1-Input'!$B$26,0,IF($A212='1-Input'!$B$26+1,('1-Input'!$B$23+0)*'1-Input'!$B$27,'1-Input'!$B$23+0))</f>
        <v>0</v>
      </c>
      <c r="D212" s="10">
        <f t="shared" si="9"/>
        <v>0</v>
      </c>
      <c r="E212" s="10">
        <f>MAX(0,(E205-C212-D212))/(1-'P-Parametri'!$B$31*MAX(0,IF(F211&lt;=0,0,(F211-G211)/F211)))</f>
        <v>28164.582535521717</v>
      </c>
      <c r="F212" s="10">
        <f>((F211-E212+MAX(0,-(E205-C212-D212)))*(1+B212))*(1-'P-Parametri'!$B$32)</f>
        <v>683251.43528606661</v>
      </c>
      <c r="G212" s="10">
        <f>IF(F211&lt;=0,G211,G211*(1-E212/F211))+MAX(0,-(E205-C212-D212))</f>
        <v>481960.01715527574</v>
      </c>
      <c r="H212" s="10">
        <f>MAX(0,(H205-C212-D212))/(1-'P-Parametri'!$B$31*MAX(0,IF(I211&lt;=0,0,(I211-J211)/I211)))</f>
        <v>32858.679624775337</v>
      </c>
      <c r="I212" s="10">
        <f>((I211-H212+MAX(0,-(H205-C212-D212)))*(1+B212))*(1-'P-Parametri'!$B$32)</f>
        <v>658669.35894656344</v>
      </c>
      <c r="J212" s="10">
        <f>IF(I211&lt;=0,J211,J211*(1-H212/I211))+MAX(0,-(H205-C212-D212))</f>
        <v>464620.02001448849</v>
      </c>
      <c r="K212" s="10">
        <f>MAX(0,(K205-C212-D212))/(1-'P-Parametri'!$B$31*MAX(0,IF(L211&lt;=0,0,(L211-M211)/L211)))</f>
        <v>32457.268158334049</v>
      </c>
      <c r="L212" s="10">
        <f>((L211-K212+MAX(0,-(K205-C212-D212)))*(1+B212))*(1-'P-Parametri'!$B$32)</f>
        <v>660771.47296849149</v>
      </c>
      <c r="M212" s="10">
        <f>IF(L211&lt;=0,M211,M211*(1-K212/L211))+MAX(0,-(K205-C212-D212))</f>
        <v>466102.83418471628</v>
      </c>
      <c r="N212" s="10">
        <f>MAX(0,(N205-C212-D212))/(1-'P-Parametri'!$B$31*MAX(0,IF(O211&lt;=0,0,(O211-P211)/O211)))</f>
        <v>32410.833966598377</v>
      </c>
      <c r="O212" s="10">
        <f>((O211-N212+MAX(0,-(N205-C212-D212)))*(1+B212))*(1-'P-Parametri'!$B$32)</f>
        <v>661014.63982769893</v>
      </c>
      <c r="P212" s="10">
        <f>IF(O211&lt;=0,P211,P211*(1-N212/O211))+MAX(0,-(N205-C212-D212))</f>
        <v>466274.36211364961</v>
      </c>
      <c r="Q212" s="10">
        <f>MAX(0,(Q205-C212-D212))/(1-'P-Parametri'!$B$31*MAX(0,IF(R211&lt;=0,0,(R211-S211)/R211)))</f>
        <v>32416.048074039729</v>
      </c>
      <c r="R212" s="10">
        <f>((R211-Q212+MAX(0,-(Q205-C212-D212)))*(1+B212))*(1-'P-Parametri'!$B$32)</f>
        <v>660987.33455796784</v>
      </c>
      <c r="S212" s="10">
        <f>IF(R211&lt;=0,S211,S211*(1-Q212/R211))+MAX(0,-(Q205-C212-D212))</f>
        <v>466255.10119799193</v>
      </c>
      <c r="T212" s="10">
        <f>MAX(0,(T205-C212-D212))/(1-'P-Parametri'!$B$31*MAX(0,IF(U211&lt;=0,0,(U211-V211)/U211)))</f>
        <v>32416.048074039736</v>
      </c>
      <c r="U212" s="10">
        <f>((U211-T212+MAX(0,-(T205-C212-D212)))*(1+B212))*(1-'P-Parametri'!$B$32)</f>
        <v>660987.33455796784</v>
      </c>
      <c r="V212" s="10">
        <f>IF(U211&lt;=0,V211,V211*(1-T212/U211))+MAX(0,-(T205-C212-D212))</f>
        <v>466255.10119799187</v>
      </c>
    </row>
    <row r="213" spans="1:22">
      <c r="A213" s="9">
        <f t="shared" si="8"/>
        <v>6</v>
      </c>
      <c r="B213" s="12">
        <f>IF($A213='P-Parametri'!$B$47,'P-Parametri'!$B$34,IF($A213='P-Parametri'!$B$48,'P-Parametri'!$C$34,'P-Parametri'!$B$51))</f>
        <v>0.02</v>
      </c>
      <c r="C213" s="10">
        <f>IF($A213&lt;='1-Input'!$B$26,0,IF($A213='1-Input'!$B$26+1,('1-Input'!$B$23+0)*'1-Input'!$B$27,'1-Input'!$B$23+0))</f>
        <v>0</v>
      </c>
      <c r="D213" s="10">
        <f t="shared" si="9"/>
        <v>0</v>
      </c>
      <c r="E213" s="10">
        <f>MAX(0,(E205-C213-D213))/(1-'P-Parametri'!$B$31*MAX(0,IF(F212&lt;=0,0,(F212-G212)/F212)))</f>
        <v>28265.049365245919</v>
      </c>
      <c r="F213" s="10">
        <f>((F212-E213+MAX(0,-(E205-C213-D213)))*(1+B213))*(1-'P-Parametri'!$B$32)</f>
        <v>666749.94141195854</v>
      </c>
      <c r="G213" s="10">
        <f>IF(F212&lt;=0,G212,G212*(1-E213/F212))+MAX(0,-(E205-C213-D213))</f>
        <v>462022.08073328336</v>
      </c>
      <c r="H213" s="10">
        <f>MAX(0,(H205-C213-D213))/(1-'P-Parametri'!$B$31*MAX(0,IF(I212&lt;=0,0,(I212-J212)/I212)))</f>
        <v>32975.890926120235</v>
      </c>
      <c r="I213" s="10">
        <f>((I212-H213+MAX(0,-(H205-C213-D213)))*(1+B213))*(1-'P-Parametri'!$B$32)</f>
        <v>636930.92270609038</v>
      </c>
      <c r="J213" s="10">
        <f>IF(I212&lt;=0,J212,J212*(1-H213/I212))+MAX(0,-(H205-C213-D213))</f>
        <v>441359.0941888307</v>
      </c>
      <c r="K213" s="10">
        <f>MAX(0,(K205-C213-D213))/(1-'P-Parametri'!$B$31*MAX(0,IF(L212&lt;=0,0,(L212-M212)/L212)))</f>
        <v>32573.047571334879</v>
      </c>
      <c r="L213" s="10">
        <f>((L212-K213+MAX(0,-(K205-C213-D213)))*(1+B213))*(1-'P-Parametri'!$B$32)</f>
        <v>639480.86911728955</v>
      </c>
      <c r="M213" s="10">
        <f>IF(L212&lt;=0,M212,M212*(1-K213/L212))+MAX(0,-(K205-C213-D213))</f>
        <v>443126.07079203159</v>
      </c>
      <c r="N213" s="10">
        <f>MAX(0,(N205-C213-D213))/(1-'P-Parametri'!$B$31*MAX(0,IF(O212&lt;=0,0,(O212-P212)/O212)))</f>
        <v>32526.447742631972</v>
      </c>
      <c r="O213" s="10">
        <f>((O212-N213+MAX(0,-(N205-C213-D213)))*(1+B213))*(1-'P-Parametri'!$B$32)</f>
        <v>639775.84001491475</v>
      </c>
      <c r="P213" s="10">
        <f>IF(O212&lt;=0,P212,P212*(1-N213/O212))+MAX(0,-(N205-C213-D213))</f>
        <v>443330.46986192593</v>
      </c>
      <c r="Q213" s="10">
        <f>MAX(0,(Q205-C213-D213))/(1-'P-Parametri'!$B$31*MAX(0,IF(R212&lt;=0,0,(R212-S212)/R212)))</f>
        <v>32531.680449491367</v>
      </c>
      <c r="R213" s="10">
        <f>((R212-Q213+MAX(0,-(Q205-C213-D213)))*(1+B213))*(1-'P-Parametri'!$B$32)</f>
        <v>639742.71765626478</v>
      </c>
      <c r="S213" s="10">
        <f>IF(R212&lt;=0,S212,S212*(1-Q213/R212))+MAX(0,-(Q205-C213-D213))</f>
        <v>443307.51783731842</v>
      </c>
      <c r="T213" s="10">
        <f>MAX(0,(T205-C213-D213))/(1-'P-Parametri'!$B$31*MAX(0,IF(U212&lt;=0,0,(U212-V212)/U212)))</f>
        <v>32531.680449491374</v>
      </c>
      <c r="U213" s="10">
        <f>((U212-T213+MAX(0,-(T205-C213-D213)))*(1+B213))*(1-'P-Parametri'!$B$32)</f>
        <v>639742.71765626478</v>
      </c>
      <c r="V213" s="10">
        <f>IF(U212&lt;=0,V212,V212*(1-T213/U212))+MAX(0,-(T205-C213-D213))</f>
        <v>443307.51783731836</v>
      </c>
    </row>
    <row r="214" spans="1:22">
      <c r="A214" s="9">
        <f t="shared" si="8"/>
        <v>7</v>
      </c>
      <c r="B214" s="12">
        <f>IF($A214='P-Parametri'!$B$47,'P-Parametri'!$B$34,IF($A214='P-Parametri'!$B$48,'P-Parametri'!$C$34,'P-Parametri'!$B$51))</f>
        <v>0.02</v>
      </c>
      <c r="C214" s="10">
        <f>IF($A214&lt;='1-Input'!$B$26,0,IF($A214='1-Input'!$B$26+1,('1-Input'!$B$23+0)*'1-Input'!$B$27,'1-Input'!$B$23+0))</f>
        <v>0</v>
      </c>
      <c r="D214" s="10">
        <f t="shared" si="9"/>
        <v>0</v>
      </c>
      <c r="E214" s="10">
        <f>MAX(0,(E205-C214-D214))/(1-'P-Parametri'!$B$31*MAX(0,IF(F213&lt;=0,0,(F213-G213)/F213)))</f>
        <v>28364.44399988421</v>
      </c>
      <c r="F214" s="10">
        <f>((F213-E214+MAX(0,-(E205-C214-D214)))*(1+B214))*(1-'P-Parametri'!$B$32)</f>
        <v>649850.90094559523</v>
      </c>
      <c r="G214" s="10">
        <f>IF(F213&lt;=0,G213,G213*(1-E214/F213))+MAX(0,-(E205-C214-D214))</f>
        <v>442367.0367329538</v>
      </c>
      <c r="H214" s="10">
        <f>MAX(0,(H205-C214-D214))/(1-'P-Parametri'!$B$31*MAX(0,IF(I213&lt;=0,0,(I213-J213)/I213)))</f>
        <v>33091.851333198247</v>
      </c>
      <c r="I214" s="10">
        <f>((I213-H214+MAX(0,-(H205-C214-D214)))*(1+B214))*(1-'P-Parametri'!$B$32)</f>
        <v>614684.02109474922</v>
      </c>
      <c r="J214" s="10">
        <f>IF(I213&lt;=0,J213,J213*(1-H214/I213))+MAX(0,-(H205-C214-D214))</f>
        <v>418428.20952177956</v>
      </c>
      <c r="K214" s="10">
        <f>MAX(0,(K205-C214-D214))/(1-'P-Parametri'!$B$31*MAX(0,IF(L213&lt;=0,0,(L213-M213)/L213)))</f>
        <v>32687.591371367631</v>
      </c>
      <c r="L214" s="10">
        <f>((L213-K214+MAX(0,-(K205-C214-D214)))*(1+B214))*(1-'P-Parametri'!$B$32)</f>
        <v>617691.28501423856</v>
      </c>
      <c r="M214" s="10">
        <f>IF(L213&lt;=0,M213,M213*(1-K214/L213))+MAX(0,-(K205-C214-D214))</f>
        <v>420475.31667636317</v>
      </c>
      <c r="N214" s="10">
        <f>MAX(0,(N205-C214-D214))/(1-'P-Parametri'!$B$31*MAX(0,IF(O213&lt;=0,0,(O213-P213)/O213)))</f>
        <v>32640.827673396769</v>
      </c>
      <c r="O214" s="10">
        <f>((O213-N214+MAX(0,-(N205-C214-D214)))*(1+B214))*(1-'P-Parametri'!$B$32)</f>
        <v>618039.15716317156</v>
      </c>
      <c r="P214" s="10">
        <f>IF(O213&lt;=0,P213,P213*(1-N214/O213))+MAX(0,-(N205-C214-D214))</f>
        <v>420712.12049007125</v>
      </c>
      <c r="Q214" s="10">
        <f>MAX(0,(Q205-C214-D214))/(1-'P-Parametri'!$B$31*MAX(0,IF(R213&lt;=0,0,(R213-S213)/R213)))</f>
        <v>32646.078781178796</v>
      </c>
      <c r="R214" s="10">
        <f>((R213-Q214+MAX(0,-(Q205-C214-D214)))*(1+B214))*(1-'P-Parametri'!$B$32)</f>
        <v>618000.09450928262</v>
      </c>
      <c r="S214" s="10">
        <f>IF(R213&lt;=0,S213,S213*(1-Q214/R213))+MAX(0,-(Q205-C214-D214))</f>
        <v>420685.52972837066</v>
      </c>
      <c r="T214" s="10">
        <f>MAX(0,(T205-C214-D214))/(1-'P-Parametri'!$B$31*MAX(0,IF(U213&lt;=0,0,(U213-V213)/U213)))</f>
        <v>32646.0787811788</v>
      </c>
      <c r="U214" s="10">
        <f>((U213-T214+MAX(0,-(T205-C214-D214)))*(1+B214))*(1-'P-Parametri'!$B$32)</f>
        <v>618000.09450928262</v>
      </c>
      <c r="V214" s="10">
        <f>IF(U213&lt;=0,V213,V213*(1-T214/U213))+MAX(0,-(T205-C214-D214))</f>
        <v>420685.5297283706</v>
      </c>
    </row>
    <row r="215" spans="1:22">
      <c r="A215" s="9">
        <f t="shared" si="8"/>
        <v>8</v>
      </c>
      <c r="B215" s="12">
        <f>IF($A215='P-Parametri'!$B$47,'P-Parametri'!$B$34,IF($A215='P-Parametri'!$B$48,'P-Parametri'!$C$34,'P-Parametri'!$B$51))</f>
        <v>0.02</v>
      </c>
      <c r="C215" s="10">
        <f>IF($A215&lt;='1-Input'!$B$26,0,IF($A215='1-Input'!$B$26+1,('1-Input'!$B$23+0)*'1-Input'!$B$27,'1-Input'!$B$23+0))</f>
        <v>0</v>
      </c>
      <c r="D215" s="10">
        <f t="shared" si="9"/>
        <v>0</v>
      </c>
      <c r="E215" s="10">
        <f>MAX(0,(E205-C215-D215))/(1-'P-Parametri'!$B$31*MAX(0,IF(F214&lt;=0,0,(F214-G214)/F214)))</f>
        <v>28462.76801693195</v>
      </c>
      <c r="F215" s="10">
        <f>((F214-E215+MAX(0,-(E205-C215-D215)))*(1+B215))*(1-'P-Parametri'!$B$32)</f>
        <v>632548.26379606198</v>
      </c>
      <c r="G215" s="10">
        <f>IF(F214&lt;=0,G214,G214*(1-E215/F214))+MAX(0,-(E205-C215-D215))</f>
        <v>422991.83801191399</v>
      </c>
      <c r="H215" s="10">
        <f>MAX(0,(H205-C215-D215))/(1-'P-Parametri'!$B$31*MAX(0,IF(I214&lt;=0,0,(I214-J214)/I214)))</f>
        <v>33206.562686420613</v>
      </c>
      <c r="I215" s="10">
        <f>((I214-H215+MAX(0,-(H205-C215-D215)))*(1+B215))*(1-'P-Parametri'!$B$32)</f>
        <v>591920.79356134217</v>
      </c>
      <c r="J215" s="10">
        <f>IF(I214&lt;=0,J214,J214*(1-H215/I214))+MAX(0,-(H205-C215-D215))</f>
        <v>395823.81101389974</v>
      </c>
      <c r="K215" s="10">
        <f>MAX(0,(K205-C215-D215))/(1-'P-Parametri'!$B$31*MAX(0,IF(L214&lt;=0,0,(L214-M214)/L214)))</f>
        <v>32800.901376360533</v>
      </c>
      <c r="L215" s="10">
        <f>((L214-K215+MAX(0,-(K205-C215-D215)))*(1+B215))*(1-'P-Parametri'!$B$32)</f>
        <v>595395.01492801425</v>
      </c>
      <c r="M215" s="10">
        <f>IF(L214&lt;=0,M214,M214*(1-K215/L214))+MAX(0,-(K205-C215-D215))</f>
        <v>398147.06026721303</v>
      </c>
      <c r="N215" s="10">
        <f>MAX(0,(N205-C215-D215))/(1-'P-Parametri'!$B$31*MAX(0,IF(O214&lt;=0,0,(O214-P214)/O214)))</f>
        <v>32753.975574220229</v>
      </c>
      <c r="O215" s="10">
        <f>((O214-N215+MAX(0,-(N205-C215-D215)))*(1+B215))*(1-'P-Parametri'!$B$32)</f>
        <v>595796.90345028893</v>
      </c>
      <c r="P215" s="10">
        <f>IF(O214&lt;=0,P214,P214*(1-N215/O214))+MAX(0,-(N205-C215-D215))</f>
        <v>398415.80745132949</v>
      </c>
      <c r="Q215" s="10">
        <f>MAX(0,(Q205-C215-D215))/(1-'P-Parametri'!$B$31*MAX(0,IF(R214&lt;=0,0,(R214-S214)/R214)))</f>
        <v>32759.244884721509</v>
      </c>
      <c r="R215" s="10">
        <f>((R214-Q215+MAX(0,-(Q205-C215-D215)))*(1+B215))*(1-'P-Parametri'!$B$32)</f>
        <v>595751.77528381825</v>
      </c>
      <c r="S215" s="10">
        <f>IF(R214&lt;=0,S214,S214*(1-Q215/R214))+MAX(0,-(Q205-C215-D215))</f>
        <v>398385.6297602753</v>
      </c>
      <c r="T215" s="10">
        <f>MAX(0,(T205-C215-D215))/(1-'P-Parametri'!$B$31*MAX(0,IF(U214&lt;=0,0,(U214-V214)/U214)))</f>
        <v>32759.244884721516</v>
      </c>
      <c r="U215" s="10">
        <f>((U214-T215+MAX(0,-(T205-C215-D215)))*(1+B215))*(1-'P-Parametri'!$B$32)</f>
        <v>595751.77528381825</v>
      </c>
      <c r="V215" s="10">
        <f>IF(U214&lt;=0,V214,V214*(1-T215/U214))+MAX(0,-(T205-C215-D215))</f>
        <v>398385.62976027525</v>
      </c>
    </row>
    <row r="216" spans="1:22">
      <c r="A216" s="9">
        <f t="shared" si="8"/>
        <v>9</v>
      </c>
      <c r="B216" s="12">
        <f>IF($A216='P-Parametri'!$B$47,'P-Parametri'!$B$34,IF($A216='P-Parametri'!$B$48,'P-Parametri'!$C$34,'P-Parametri'!$B$51))</f>
        <v>0.02</v>
      </c>
      <c r="C216" s="10">
        <f>IF($A216&lt;='1-Input'!$B$26,0,IF($A216='1-Input'!$B$26+1,('1-Input'!$B$23+0)*'1-Input'!$B$27,'1-Input'!$B$23+0))</f>
        <v>0</v>
      </c>
      <c r="D216" s="10">
        <f t="shared" si="9"/>
        <v>0</v>
      </c>
      <c r="E216" s="10">
        <f>MAX(0,(E205-C216-D216))/(1-'P-Parametri'!$B$31*MAX(0,IF(F215&lt;=0,0,(F215-G215)/F215)))</f>
        <v>28560.023295645355</v>
      </c>
      <c r="F216" s="10">
        <f>((F215-E216+MAX(0,-(E205-C216-D216)))*(1+B216))*(1-'P-Parametri'!$B$32)</f>
        <v>614835.86929980409</v>
      </c>
      <c r="G216" s="10">
        <f>IF(F215&lt;=0,G215,G215*(1-E216/F215))+MAX(0,-(E205-C216-D216))</f>
        <v>403893.44277644309</v>
      </c>
      <c r="H216" s="10">
        <f>MAX(0,(H205-C216-D216))/(1-'P-Parametri'!$B$31*MAX(0,IF(I215&lt;=0,0,(I215-J215)/I215)))</f>
        <v>33320.027178252916</v>
      </c>
      <c r="I216" s="10">
        <f>((I215-H216+MAX(0,-(H205-C216-D216)))*(1+B216))*(1-'P-Parametri'!$B$32)</f>
        <v>568633.23614732956</v>
      </c>
      <c r="J216" s="10">
        <f>IF(I215&lt;=0,J215,J215*(1-H216/I215))+MAX(0,-(H205-C216-D216))</f>
        <v>373542.34990585031</v>
      </c>
      <c r="K216" s="10">
        <f>MAX(0,(K205-C216-D216))/(1-'P-Parametri'!$B$31*MAX(0,IF(L215&lt;=0,0,(L215-M215)/L215)))</f>
        <v>32912.979751995372</v>
      </c>
      <c r="L216" s="10">
        <f>((L215-K216+MAX(0,-(K205-C216-D216)))*(1+B216))*(1-'P-Parametri'!$B$32)</f>
        <v>572584.2125277801</v>
      </c>
      <c r="M216" s="10">
        <f>IF(L215&lt;=0,M215,M215*(1-K216/L215))+MAX(0,-(K205-C216-D216))</f>
        <v>376137.79615794664</v>
      </c>
      <c r="N216" s="10">
        <f>MAX(0,(N205-C216-D216))/(1-'P-Parametri'!$B$31*MAX(0,IF(O215&lt;=0,0,(O215-P215)/O215)))</f>
        <v>32865.893607685837</v>
      </c>
      <c r="O216" s="10">
        <f>((O215-N216+MAX(0,-(N205-C216-D216)))*(1+B216))*(1-'P-Parametri'!$B$32)</f>
        <v>573041.25077937625</v>
      </c>
      <c r="P216" s="10">
        <f>IF(O215&lt;=0,P215,P215*(1-N216/O215))+MAX(0,-(N205-C216-D216))</f>
        <v>376438.03035398986</v>
      </c>
      <c r="Q216" s="10">
        <f>MAX(0,(Q205-C216-D216))/(1-'P-Parametri'!$B$31*MAX(0,IF(R215&lt;=0,0,(R215-S215)/R215)))</f>
        <v>32871.180923050917</v>
      </c>
      <c r="R216" s="10">
        <f>((R215-Q216+MAX(0,-(Q205-C216-D216)))*(1+B216))*(1-'P-Parametri'!$B$32)</f>
        <v>572989.92983548669</v>
      </c>
      <c r="S216" s="10">
        <f>IF(R215&lt;=0,S215,S215*(1-Q216/R215))+MAX(0,-(Q205-C216-D216))</f>
        <v>376404.3169781944</v>
      </c>
      <c r="T216" s="10">
        <f>MAX(0,(T205-C216-D216))/(1-'P-Parametri'!$B$31*MAX(0,IF(U215&lt;=0,0,(U215-V215)/U215)))</f>
        <v>32871.180923050924</v>
      </c>
      <c r="U216" s="10">
        <f>((U215-T216+MAX(0,-(T205-C216-D216)))*(1+B216))*(1-'P-Parametri'!$B$32)</f>
        <v>572989.92983548669</v>
      </c>
      <c r="V216" s="10">
        <f>IF(U215&lt;=0,V215,V215*(1-T216/U215))+MAX(0,-(T205-C216-D216))</f>
        <v>376404.31697819434</v>
      </c>
    </row>
    <row r="217" spans="1:22">
      <c r="A217" s="9">
        <f t="shared" si="8"/>
        <v>10</v>
      </c>
      <c r="B217" s="12">
        <f>IF($A217='P-Parametri'!$B$47,'P-Parametri'!$B$34,IF($A217='P-Parametri'!$B$48,'P-Parametri'!$C$34,'P-Parametri'!$B$51))</f>
        <v>0.02</v>
      </c>
      <c r="C217" s="10">
        <f>IF($A217&lt;='1-Input'!$B$26,0,IF($A217='1-Input'!$B$26+1,('1-Input'!$B$23+0)*'1-Input'!$B$27,'1-Input'!$B$23+0))</f>
        <v>0</v>
      </c>
      <c r="D217" s="10">
        <f t="shared" si="9"/>
        <v>0</v>
      </c>
      <c r="E217" s="10">
        <f>MAX(0,(E205-C217-D217))/(1-'P-Parametri'!$B$31*MAX(0,IF(F216&lt;=0,0,(F216-G216)/F216)))</f>
        <v>28656.212009589177</v>
      </c>
      <c r="F217" s="10">
        <f>((F216-E217+MAX(0,-(E205-C217-D217)))*(1+B217))*(1-'P-Parametri'!$B$32)</f>
        <v>596707.44393514725</v>
      </c>
      <c r="G217" s="10">
        <f>IF(F216&lt;=0,G216,G216*(1-E217/F216))+MAX(0,-(E205-C217-D217))</f>
        <v>385068.81541912002</v>
      </c>
      <c r="H217" s="10">
        <f>MAX(0,(H205-C217-D217))/(1-'P-Parametri'!$B$31*MAX(0,IF(I216&lt;=0,0,(I216-J216)/I216)))</f>
        <v>33432.247344520714</v>
      </c>
      <c r="I217" s="10">
        <f>((I216-H217+MAX(0,-(H205-C217-D217)))*(1+B217))*(1-'P-Parametri'!$B$32)</f>
        <v>544813.19856170728</v>
      </c>
      <c r="J217" s="10">
        <f>IF(I216&lt;=0,J216,J216*(1-H217/I216))+MAX(0,-(H205-C217-D217))</f>
        <v>351580.28465564002</v>
      </c>
      <c r="K217" s="10">
        <f>MAX(0,(K205-C217-D217))/(1-'P-Parametri'!$B$31*MAX(0,IF(L216&lt;=0,0,(L216-M216)/L216)))</f>
        <v>33023.829003119274</v>
      </c>
      <c r="L217" s="10">
        <f>((L216-K217+MAX(0,-(K205-C217-D217)))*(1+B217))*(1-'P-Parametri'!$B$32)</f>
        <v>549250.88801276381</v>
      </c>
      <c r="M217" s="10">
        <f>IF(L216&lt;=0,M216,M216*(1-K217/L216))+MAX(0,-(K205-C217-D217))</f>
        <v>354444.02607110987</v>
      </c>
      <c r="N217" s="10">
        <f>MAX(0,(N205-C217-D217))/(1-'P-Parametri'!$B$31*MAX(0,IF(O216&lt;=0,0,(O216-P216)/O216)))</f>
        <v>32976.584275057241</v>
      </c>
      <c r="O217" s="10">
        <f>((O216-N217+MAX(0,-(N205-C217-D217)))*(1+B217))*(1-'P-Parametri'!$B$32)</f>
        <v>549764.22791473661</v>
      </c>
      <c r="P217" s="10">
        <f>IF(O216&lt;=0,P216,P216*(1-N217/O216))+MAX(0,-(N205-C217-D217))</f>
        <v>354775.29592532269</v>
      </c>
      <c r="Q217" s="10">
        <f>MAX(0,(Q205-C217-D217))/(1-'P-Parametri'!$B$31*MAX(0,IF(R216&lt;=0,0,(R216-S216)/R216)))</f>
        <v>32981.889397833045</v>
      </c>
      <c r="R217" s="10">
        <f>((R216-Q217+MAX(0,-(Q205-C217-D217)))*(1+B217))*(1-'P-Parametri'!$B$32)</f>
        <v>549706.58484391391</v>
      </c>
      <c r="S217" s="10">
        <f>IF(R216&lt;=0,S216,S216*(1-Q217/R216))+MAX(0,-(Q205-C217-D217))</f>
        <v>354738.09754741646</v>
      </c>
      <c r="T217" s="10">
        <f>MAX(0,(T205-C217-D217))/(1-'P-Parametri'!$B$31*MAX(0,IF(U216&lt;=0,0,(U216-V216)/U216)))</f>
        <v>32981.889397833052</v>
      </c>
      <c r="U217" s="10">
        <f>((U216-T217+MAX(0,-(T205-C217-D217)))*(1+B217))*(1-'P-Parametri'!$B$32)</f>
        <v>549706.58484391391</v>
      </c>
      <c r="V217" s="10">
        <f>IF(U216&lt;=0,V216,V216*(1-T217/U216))+MAX(0,-(T205-C217-D217))</f>
        <v>354738.0975474164</v>
      </c>
    </row>
    <row r="218" spans="1:22">
      <c r="A218" s="9">
        <f t="shared" si="8"/>
        <v>11</v>
      </c>
      <c r="B218" s="12">
        <f>IF($A218='P-Parametri'!$B$47,'P-Parametri'!$B$34,IF($A218='P-Parametri'!$B$48,'P-Parametri'!$C$34,'P-Parametri'!$B$51))</f>
        <v>0.02</v>
      </c>
      <c r="C218" s="10">
        <f>IF($A218&lt;='1-Input'!$B$26,0,IF($A218='1-Input'!$B$26+1,('1-Input'!$B$23+0)*'1-Input'!$B$27,'1-Input'!$B$23+0))</f>
        <v>0</v>
      </c>
      <c r="D218" s="10">
        <f t="shared" si="9"/>
        <v>0</v>
      </c>
      <c r="E218" s="10">
        <f>MAX(0,(E205-C218-D218))/(1-'P-Parametri'!$B$31*MAX(0,IF(F217&lt;=0,0,(F217-G217)/F217)))</f>
        <v>28751.336619142668</v>
      </c>
      <c r="F218" s="10">
        <f>((F217-E218+MAX(0,-(E205-C218-D218)))*(1+B218))*(1-'P-Parametri'!$B$32)</f>
        <v>578156.59900339996</v>
      </c>
      <c r="G218" s="10">
        <f>IF(F217&lt;=0,G217,G217*(1-E218/F217))+MAX(0,-(E205-C218-D218))</f>
        <v>366514.92733514146</v>
      </c>
      <c r="H218" s="10">
        <f>MAX(0,(H205-C218-D218))/(1-'P-Parametri'!$B$31*MAX(0,IF(I217&lt;=0,0,(I217-J217)/I217)))</f>
        <v>33543.226055666448</v>
      </c>
      <c r="I218" s="10">
        <f>((I217-H218+MAX(0,-(H205-C218-D218)))*(1+B218))*(1-'P-Parametri'!$B$32)</f>
        <v>520452.38121224928</v>
      </c>
      <c r="J218" s="10">
        <f>IF(I217&lt;=0,J217,J217*(1-H218/I217))+MAX(0,-(H205-C218-D218))</f>
        <v>329934.08189099835</v>
      </c>
      <c r="K218" s="10">
        <f>MAX(0,(K205-C218-D218))/(1-'P-Parametri'!$B$31*MAX(0,IF(L217&lt;=0,0,(L217-M217)/L217)))</f>
        <v>33133.451965108521</v>
      </c>
      <c r="L218" s="10">
        <f>((L217-K218+MAX(0,-(K205-C218-D218)))*(1+B218))*(1-'P-Parametri'!$B$32)</f>
        <v>525386.90519907116</v>
      </c>
      <c r="M218" s="10">
        <f>IF(L217&lt;=0,M217,M217*(1-K218/L217))+MAX(0,-(K205-C218-D218))</f>
        <v>333062.25979916553</v>
      </c>
      <c r="N218" s="10">
        <f>MAX(0,(N205-C218-D218))/(1-'P-Parametri'!$B$31*MAX(0,IF(O217&lt;=0,0,(O217-P217)/O217)))</f>
        <v>33086.050407654344</v>
      </c>
      <c r="O218" s="10">
        <f>((O217-N218+MAX(0,-(N205-C218-D218)))*(1+B218))*(1-'P-Parametri'!$B$32)</f>
        <v>525957.71757510945</v>
      </c>
      <c r="P218" s="10">
        <f>IF(O217&lt;=0,P217,P217*(1-N218/O217))+MAX(0,-(N205-C218-D218))</f>
        <v>333424.11895097035</v>
      </c>
      <c r="Q218" s="10">
        <f>MAX(0,(Q205-C218-D218))/(1-'P-Parametri'!$B$31*MAX(0,IF(R217&lt;=0,0,(R217-S217)/R217)))</f>
        <v>33091.373140843301</v>
      </c>
      <c r="R218" s="10">
        <f>((R217-Q218+MAX(0,-(Q205-C218-D218)))*(1+B218))*(1-'P-Parametri'!$B$32)</f>
        <v>525893.62090525776</v>
      </c>
      <c r="S218" s="10">
        <f>IF(R217&lt;=0,S217,S217*(1-Q218/R217))+MAX(0,-(Q205-C218-D218))</f>
        <v>333383.48569289851</v>
      </c>
      <c r="T218" s="10">
        <f>MAX(0,(T205-C218-D218))/(1-'P-Parametri'!$B$31*MAX(0,IF(U217&lt;=0,0,(U217-V217)/U217)))</f>
        <v>33091.373140843309</v>
      </c>
      <c r="U218" s="10">
        <f>((U217-T218+MAX(0,-(T205-C218-D218)))*(1+B218))*(1-'P-Parametri'!$B$32)</f>
        <v>525893.62090525776</v>
      </c>
      <c r="V218" s="10">
        <f>IF(U217&lt;=0,V217,V217*(1-T218/U217))+MAX(0,-(T205-C218-D218))</f>
        <v>333383.48569289845</v>
      </c>
    </row>
    <row r="219" spans="1:22">
      <c r="A219" s="9">
        <f t="shared" si="8"/>
        <v>12</v>
      </c>
      <c r="B219" s="12">
        <f>IF($A219='P-Parametri'!$B$47,'P-Parametri'!$B$34,IF($A219='P-Parametri'!$B$48,'P-Parametri'!$C$34,'P-Parametri'!$B$51))</f>
        <v>0.02</v>
      </c>
      <c r="C219" s="10">
        <f>IF($A219&lt;='1-Input'!$B$26,0,IF($A219='1-Input'!$B$26+1,('1-Input'!$B$23+0)*'1-Input'!$B$27,'1-Input'!$B$23+0))</f>
        <v>0</v>
      </c>
      <c r="D219" s="10">
        <f t="shared" si="9"/>
        <v>0</v>
      </c>
      <c r="E219" s="10">
        <f>MAX(0,(E205-C219-D219))/(1-'P-Parametri'!$B$31*MAX(0,IF(F218&lt;=0,0,(F218-G218)/F218)))</f>
        <v>28845.399863973249</v>
      </c>
      <c r="F219" s="10">
        <f>((F218-E219+MAX(0,-(E205-C219-D219)))*(1+B219))*(1-'P-Parametri'!$B$32)</f>
        <v>559176.82827597077</v>
      </c>
      <c r="G219" s="10">
        <f>IF(F218&lt;=0,G218,G218*(1-E219/F218))+MAX(0,-(E205-C219-D219))</f>
        <v>348228.75771721918</v>
      </c>
      <c r="H219" s="10">
        <f>MAX(0,(H205-C219-D219))/(1-'P-Parametri'!$B$31*MAX(0,IF(I218&lt;=0,0,(I218-J218)/I218)))</f>
        <v>33652.966507968791</v>
      </c>
      <c r="I219" s="10">
        <f>((I218-H219+MAX(0,-(H205-C219-D219)))*(1+B219))*(1-'P-Parametri'!$B$32)</f>
        <v>495542.33219236939</v>
      </c>
      <c r="J219" s="10">
        <f>IF(I218&lt;=0,J218,J218*(1-H219/I218))+MAX(0,-(H205-C219-D219))</f>
        <v>308600.21733675565</v>
      </c>
      <c r="K219" s="10">
        <f>MAX(0,(K205-C219-D219))/(1-'P-Parametri'!$B$31*MAX(0,IF(L218&lt;=0,0,(L218-M218)/L218)))</f>
        <v>33241.851795195071</v>
      </c>
      <c r="L219" s="10">
        <f>((L218-K219+MAX(0,-(K205-C219-D219)))*(1+B219))*(1-'P-Parametri'!$B$32)</f>
        <v>500983.9785630097</v>
      </c>
      <c r="M219" s="10">
        <f>IF(L218&lt;=0,M218,M218*(1-K219/L218))+MAX(0,-(K205-C219-D219))</f>
        <v>311989.01612054446</v>
      </c>
      <c r="N219" s="10">
        <f>MAX(0,(N205-C219-D219))/(1-'P-Parametri'!$B$31*MAX(0,IF(O218&lt;=0,0,(O218-P218)/O218)))</f>
        <v>33194.295158192312</v>
      </c>
      <c r="O219" s="10">
        <f>((O218-N219+MAX(0,-(N205-C219-D219)))*(1+B219))*(1-'P-Parametri'!$B$32)</f>
        <v>501613.45348352502</v>
      </c>
      <c r="P219" s="10">
        <f>IF(O218&lt;=0,P218,P218*(1-N219/O218))+MAX(0,-(N205-C219-D219))</f>
        <v>312381.02318968764</v>
      </c>
      <c r="Q219" s="10">
        <f>MAX(0,(Q205-C219-D219))/(1-'P-Parametri'!$B$31*MAX(0,IF(R218&lt;=0,0,(R218-S218)/R218)))</f>
        <v>33199.635305304029</v>
      </c>
      <c r="R219" s="10">
        <f>((R218-Q219+MAX(0,-(Q205-C219-D219)))*(1+B219))*(1-'P-Parametri'!$B$32)</f>
        <v>501542.7695813289</v>
      </c>
      <c r="S219" s="10">
        <f>IF(R218&lt;=0,S218,S218*(1-Q219/R218))+MAX(0,-(Q205-C219-D219))</f>
        <v>312337.00461415341</v>
      </c>
      <c r="T219" s="10">
        <f>MAX(0,(T205-C219-D219))/(1-'P-Parametri'!$B$31*MAX(0,IF(U218&lt;=0,0,(U218-V218)/U218)))</f>
        <v>33199.635305304029</v>
      </c>
      <c r="U219" s="10">
        <f>((U218-T219+MAX(0,-(T205-C219-D219)))*(1+B219))*(1-'P-Parametri'!$B$32)</f>
        <v>501542.7695813289</v>
      </c>
      <c r="V219" s="10">
        <f>IF(U218&lt;=0,V218,V218*(1-T219/U218))+MAX(0,-(T205-C219-D219))</f>
        <v>312337.00461415335</v>
      </c>
    </row>
    <row r="220" spans="1:22">
      <c r="A220" s="9">
        <f t="shared" si="8"/>
        <v>13</v>
      </c>
      <c r="B220" s="12">
        <f>IF($A220='P-Parametri'!$B$47,'P-Parametri'!$B$34,IF($A220='P-Parametri'!$B$48,'P-Parametri'!$C$34,'P-Parametri'!$B$51))</f>
        <v>0.02</v>
      </c>
      <c r="C220" s="10">
        <f>IF($A220&lt;='1-Input'!$B$26,0,IF($A220='1-Input'!$B$26+1,('1-Input'!$B$23+0)*'1-Input'!$B$27,'1-Input'!$B$23+0))</f>
        <v>0</v>
      </c>
      <c r="D220" s="10">
        <f t="shared" si="9"/>
        <v>0</v>
      </c>
      <c r="E220" s="10">
        <f>MAX(0,(E205-C220-D220))/(1-'P-Parametri'!$B$31*MAX(0,IF(F219&lt;=0,0,(F219-G219)/F219)))</f>
        <v>28938.404755487147</v>
      </c>
      <c r="F220" s="10">
        <f>((F219-E220+MAX(0,-(E205-C220-D220)))*(1+B220))*(1-'P-Parametri'!$B$32)</f>
        <v>539761.50560691149</v>
      </c>
      <c r="G220" s="10">
        <f>IF(F219&lt;=0,G219,G219*(1-E220/F219))+MAX(0,-(E205-C220-D220))</f>
        <v>330207.29432899028</v>
      </c>
      <c r="H220" s="10">
        <f>MAX(0,(H205-C220-D220))/(1-'P-Parametri'!$B$31*MAX(0,IF(I219&lt;=0,0,(I219-J219)/I219)))</f>
        <v>33761.472214735011</v>
      </c>
      <c r="I220" s="10">
        <f>((I219-H220+MAX(0,-(H205-C220-D220)))*(1+B220))*(1-'P-Parametri'!$B$32)</f>
        <v>470074.44422283274</v>
      </c>
      <c r="J220" s="10">
        <f>IF(I219&lt;=0,J219,J219*(1-H220/I219))+MAX(0,-(H205-C220-D220))</f>
        <v>287575.17671715526</v>
      </c>
      <c r="K220" s="10">
        <f>MAX(0,(K205-C220-D220))/(1-'P-Parametri'!$B$31*MAX(0,IF(L219&lt;=0,0,(L219-M219)/L219)))</f>
        <v>33349.031963766582</v>
      </c>
      <c r="L220" s="10">
        <f>((L219-K220+MAX(0,-(K205-C220-D220)))*(1+B220))*(1-'P-Parametri'!$B$32)</f>
        <v>476033.67024016555</v>
      </c>
      <c r="M220" s="10">
        <f>IF(L219&lt;=0,M219,M219*(1-K220/L219))+MAX(0,-(K205-C220-D220))</f>
        <v>291220.82369093463</v>
      </c>
      <c r="N220" s="10">
        <f>MAX(0,(N205-C220-D220))/(1-'P-Parametri'!$B$31*MAX(0,IF(O219&lt;=0,0,(O219-P219)/O219)))</f>
        <v>33301.321992093959</v>
      </c>
      <c r="O220" s="10">
        <f>((O219-N220+MAX(0,-(N205-C220-D220)))*(1+B220))*(1-'P-Parametri'!$B$32)</f>
        <v>476723.01737301715</v>
      </c>
      <c r="P220" s="10">
        <f>IF(O219&lt;=0,P219,P219*(1-N220/O219))+MAX(0,-(N205-C220-D220))</f>
        <v>291642.54226335575</v>
      </c>
      <c r="Q220" s="10">
        <f>MAX(0,(Q205-C220-D220))/(1-'P-Parametri'!$B$31*MAX(0,IF(R219&lt;=0,0,(R219-S219)/R219)))</f>
        <v>33306.67935719555</v>
      </c>
      <c r="R220" s="10">
        <f>((R219-Q220+MAX(0,-(Q205-C220-D220)))*(1+B220))*(1-'P-Parametri'!$B$32)</f>
        <v>476645.61040455877</v>
      </c>
      <c r="S220" s="10">
        <f>IF(R219&lt;=0,S219,S219*(1-Q220/R219))+MAX(0,-(Q205-C220-D220))</f>
        <v>291595.1873754072</v>
      </c>
      <c r="T220" s="10">
        <f>MAX(0,(T205-C220-D220))/(1-'P-Parametri'!$B$31*MAX(0,IF(U219&lt;=0,0,(U219-V219)/U219)))</f>
        <v>33306.67935719555</v>
      </c>
      <c r="U220" s="10">
        <f>((U219-T220+MAX(0,-(T205-C220-D220)))*(1+B220))*(1-'P-Parametri'!$B$32)</f>
        <v>476645.61040455877</v>
      </c>
      <c r="V220" s="10">
        <f>IF(U219&lt;=0,V219,V219*(1-T220/U219))+MAX(0,-(T205-C220-D220))</f>
        <v>291595.18737540714</v>
      </c>
    </row>
    <row r="221" spans="1:22">
      <c r="A221" s="9">
        <f t="shared" si="8"/>
        <v>14</v>
      </c>
      <c r="B221" s="12">
        <f>IF($A221='P-Parametri'!$B$47,'P-Parametri'!$B$34,IF($A221='P-Parametri'!$B$48,'P-Parametri'!$C$34,'P-Parametri'!$B$51))</f>
        <v>0.02</v>
      </c>
      <c r="C221" s="10">
        <f>IF($A221&lt;='1-Input'!$B$26,0,IF($A221='1-Input'!$B$26+1,('1-Input'!$B$23+0)*'1-Input'!$B$27,'1-Input'!$B$23+0))</f>
        <v>0</v>
      </c>
      <c r="D221" s="10">
        <f t="shared" si="9"/>
        <v>0</v>
      </c>
      <c r="E221" s="10">
        <f>MAX(0,(E205-C221-D221))/(1-'P-Parametri'!$B$31*MAX(0,IF(F220&lt;=0,0,(F220-G220)/F220)))</f>
        <v>29030.354569265866</v>
      </c>
      <c r="F221" s="10">
        <f>((F220-E221+MAX(0,-(E205-C221-D221)))*(1+B221))*(1-'P-Parametri'!$B$32)</f>
        <v>519903.88251028175</v>
      </c>
      <c r="G221" s="10">
        <f>IF(F220&lt;=0,G220,G220*(1-E221/F220))+MAX(0,-(E205-C221-D221))</f>
        <v>312447.53425690084</v>
      </c>
      <c r="H221" s="10">
        <f>MAX(0,(H205-C221-D221))/(1-'P-Parametri'!$B$31*MAX(0,IF(I220&lt;=0,0,(I220-J220)/I220)))</f>
        <v>33868.746997476839</v>
      </c>
      <c r="I221" s="10">
        <f>((I220-H221+MAX(0,-(H205-C221-D221)))*(1+B221))*(1-'P-Parametri'!$B$32)</f>
        <v>444039.95154752332</v>
      </c>
      <c r="J221" s="10">
        <f>IF(I220&lt;=0,J220,J220*(1-H221/I220))+MAX(0,-(H205-C221-D221))</f>
        <v>266855.45663305093</v>
      </c>
      <c r="K221" s="10">
        <f>MAX(0,(K205-C221-D221))/(1-'P-Parametri'!$B$31*MAX(0,IF(L220&lt;=0,0,(L220-M220)/L220)))</f>
        <v>33454.996245650058</v>
      </c>
      <c r="L221" s="10">
        <f>((L220-K221+MAX(0,-(K205-C221-D221)))*(1+B221))*(1-'P-Parametri'!$B$32)</f>
        <v>450527.38697945699</v>
      </c>
      <c r="M221" s="10">
        <f>IF(L220&lt;=0,M220,M220*(1-K221/L220))+MAX(0,-(K205-C221-D221))</f>
        <v>270754.22190976242</v>
      </c>
      <c r="N221" s="10">
        <f>MAX(0,(N205-C221-D221))/(1-'P-Parametri'!$B$31*MAX(0,IF(O220&lt;=0,0,(O220-P220)/O220)))</f>
        <v>33407.134678785944</v>
      </c>
      <c r="O221" s="10">
        <f>((O220-N221+MAX(0,-(N205-C221-D221)))*(1+B221))*(1-'P-Parametri'!$B$32)</f>
        <v>451277.83594741963</v>
      </c>
      <c r="P221" s="10">
        <f>IF(O220&lt;=0,P220,P220*(1-N221/O220))+MAX(0,-(N205-C221-D221))</f>
        <v>271205.22052222409</v>
      </c>
      <c r="Q221" s="10">
        <f>MAX(0,(Q205-C221-D221))/(1-'P-Parametri'!$B$31*MAX(0,IF(R220&lt;=0,0,(R220-S220)/R220)))</f>
        <v>33412.509066550927</v>
      </c>
      <c r="R221" s="10">
        <f>((R220-Q221+MAX(0,-(Q205-C221-D221)))*(1+B221))*(1-'P-Parametri'!$B$32)</f>
        <v>451193.56783803849</v>
      </c>
      <c r="S221" s="10">
        <f>IF(R220&lt;=0,S220,S220*(1-Q221/R220))+MAX(0,-(Q205-C221-D221))</f>
        <v>271154.57777098019</v>
      </c>
      <c r="T221" s="10">
        <f>MAX(0,(T205-C221-D221))/(1-'P-Parametri'!$B$31*MAX(0,IF(U220&lt;=0,0,(U220-V220)/U220)))</f>
        <v>33412.509066550934</v>
      </c>
      <c r="U221" s="10">
        <f>((U220-T221+MAX(0,-(T205-C221-D221)))*(1+B221))*(1-'P-Parametri'!$B$32)</f>
        <v>451193.56783803849</v>
      </c>
      <c r="V221" s="10">
        <f>IF(U220&lt;=0,V220,V220*(1-T221/U220))+MAX(0,-(T205-C221-D221))</f>
        <v>271154.57777098013</v>
      </c>
    </row>
    <row r="222" spans="1:22">
      <c r="A222" s="9">
        <f t="shared" si="8"/>
        <v>15</v>
      </c>
      <c r="B222" s="12">
        <f>IF($A222='P-Parametri'!$B$47,'P-Parametri'!$B$34,IF($A222='P-Parametri'!$B$48,'P-Parametri'!$C$34,'P-Parametri'!$B$51))</f>
        <v>0.02</v>
      </c>
      <c r="C222" s="10">
        <f>IF($A222&lt;='1-Input'!$B$26,0,IF($A222='1-Input'!$B$26+1,('1-Input'!$B$23+0)*'1-Input'!$B$27,'1-Input'!$B$23+0))</f>
        <v>0</v>
      </c>
      <c r="D222" s="10">
        <f t="shared" si="9"/>
        <v>0</v>
      </c>
      <c r="E222" s="10">
        <f>MAX(0,(E205-C222-D222))/(1-'P-Parametri'!$B$31*MAX(0,IF(F221&lt;=0,0,(F221-G221)/F221)))</f>
        <v>29121.252837497093</v>
      </c>
      <c r="F222" s="10">
        <f>((F221-E222+MAX(0,-(E205-C222-D222)))*(1+B222))*(1-'P-Parametri'!$B$32)</f>
        <v>499597.08570170787</v>
      </c>
      <c r="G222" s="10">
        <f>IF(F221&lt;=0,G221,G221*(1-E222/F221))+MAX(0,-(E205-C222-D222))</f>
        <v>294946.48464054638</v>
      </c>
      <c r="H222" s="10">
        <f>MAX(0,(H205-C222-D222))/(1-'P-Parametri'!$B$31*MAX(0,IF(I221&lt;=0,0,(I221-J221)/I221)))</f>
        <v>33974.794977079946</v>
      </c>
      <c r="I222" s="10">
        <f>((I221-H222+MAX(0,-(H205-C222-D222)))*(1+B222))*(1-'P-Parametri'!$B$32)</f>
        <v>417429.92678244854</v>
      </c>
      <c r="J222" s="10">
        <f>IF(I221&lt;=0,J221,J221*(1-H222/I221))+MAX(0,-(H205-C222-D222))</f>
        <v>246437.56541397079</v>
      </c>
      <c r="K222" s="10">
        <f>MAX(0,(K205-C222-D222))/(1-'P-Parametri'!$B$31*MAX(0,IF(L221&lt;=0,0,(L221-M221)/L221)))</f>
        <v>33559.748711389191</v>
      </c>
      <c r="L222" s="10">
        <f>((L221-K222+MAX(0,-(K205-C222-D222)))*(1+B222))*(1-'P-Parametri'!$B$32)</f>
        <v>424456.3770513623</v>
      </c>
      <c r="M222" s="10">
        <f>IF(L221&lt;=0,M221,M221*(1-K222/L221))+MAX(0,-(K205-C222-D222))</f>
        <v>250585.76176184771</v>
      </c>
      <c r="N222" s="10">
        <f>MAX(0,(N205-C222-D222))/(1-'P-Parametri'!$B$31*MAX(0,IF(O221&lt;=0,0,(O221-P221)/O221)))</f>
        <v>33511.737282988506</v>
      </c>
      <c r="O222" s="10">
        <f>((O221-N222+MAX(0,-(N205-C222-D222)))*(1+B222))*(1-'P-Parametri'!$B$32)</f>
        <v>425269.17779644427</v>
      </c>
      <c r="P222" s="10">
        <f>IF(O221&lt;=0,P221,P221*(1-N222/O221))+MAX(0,-(N205-C222-D222))</f>
        <v>251065.61388536129</v>
      </c>
      <c r="Q222" s="10">
        <f>MAX(0,(Q205-C222-D222))/(1-'P-Parametri'!$B$31*MAX(0,IF(R221&lt;=0,0,(R221-S221)/R221)))</f>
        <v>33517.128498744329</v>
      </c>
      <c r="R222" s="10">
        <f>((R221-Q222+MAX(0,-(Q205-C222-D222)))*(1+B222))*(1-'P-Parametri'!$B$32)</f>
        <v>425177.90818982787</v>
      </c>
      <c r="S222" s="10">
        <f>IF(R221&lt;=0,S221,S221*(1-Q222/R221))+MAX(0,-(Q205-C222-D222))</f>
        <v>251011.73116587283</v>
      </c>
      <c r="T222" s="10">
        <f>MAX(0,(T205-C222-D222))/(1-'P-Parametri'!$B$31*MAX(0,IF(U221&lt;=0,0,(U221-V221)/U221)))</f>
        <v>33517.128498744336</v>
      </c>
      <c r="U222" s="10">
        <f>((U221-T222+MAX(0,-(T205-C222-D222)))*(1+B222))*(1-'P-Parametri'!$B$32)</f>
        <v>425177.90818982787</v>
      </c>
      <c r="V222" s="10">
        <f>IF(U221&lt;=0,V221,V221*(1-T222/U221))+MAX(0,-(T205-C222-D222))</f>
        <v>251011.73116587277</v>
      </c>
    </row>
    <row r="223" spans="1:22">
      <c r="A223" s="9">
        <f t="shared" si="8"/>
        <v>16</v>
      </c>
      <c r="B223" s="12">
        <f>IF($A223='P-Parametri'!$B$47,'P-Parametri'!$B$34,IF($A223='P-Parametri'!$B$48,'P-Parametri'!$C$34,'P-Parametri'!$B$51))</f>
        <v>0.02</v>
      </c>
      <c r="C223" s="10">
        <f>IF($A223&lt;='1-Input'!$B$26,0,IF($A223='1-Input'!$B$26+1,('1-Input'!$B$23+0)*'1-Input'!$B$27,'1-Input'!$B$23+0))</f>
        <v>0</v>
      </c>
      <c r="D223" s="10">
        <f t="shared" si="9"/>
        <v>0</v>
      </c>
      <c r="E223" s="10">
        <f>MAX(0,(E205-C223-D223))/(1-'P-Parametri'!$B$31*MAX(0,IF(F222&lt;=0,0,(F222-G222)/F222)))</f>
        <v>29211.103341408489</v>
      </c>
      <c r="F223" s="10">
        <f>((F222-E223+MAX(0,-(E205-C223-D223)))*(1+B223))*(1-'P-Parametri'!$B$32)</f>
        <v>478834.11460349039</v>
      </c>
      <c r="G223" s="10">
        <f>IF(F222&lt;=0,G222,G222*(1-E223/F222))+MAX(0,-(E205-C223-D223))</f>
        <v>277701.16338147823</v>
      </c>
      <c r="H223" s="10">
        <f>MAX(0,(H205-C223-D223))/(1-'P-Parametri'!$B$31*MAX(0,IF(I222&lt;=0,0,(I222-J222)/I222)))</f>
        <v>34079.620564976576</v>
      </c>
      <c r="I223" s="10">
        <f>((I222-H223+MAX(0,-(H205-C223-D223)))*(1+B223))*(1-'P-Parametri'!$B$32)</f>
        <v>390235.27771713771</v>
      </c>
      <c r="J223" s="10">
        <f>IF(I222&lt;=0,J222,J222*(1-H223/I222))+MAX(0,-(H205-C223-D223))</f>
        <v>226318.02394505797</v>
      </c>
      <c r="K223" s="10">
        <f>MAX(0,(K205-C223-D223))/(1-'P-Parametri'!$B$31*MAX(0,IF(L222&lt;=0,0,(L222-M222)/L222)))</f>
        <v>33663.293718524859</v>
      </c>
      <c r="L223" s="10">
        <f>((L222-K223+MAX(0,-(K205-C223-D223)))*(1+B223))*(1-'P-Parametri'!$B$32)</f>
        <v>397811.7271094952</v>
      </c>
      <c r="M223" s="10">
        <f>IF(L222&lt;=0,M222,M222*(1-K223/L222))+MAX(0,-(K205-C223-D223))</f>
        <v>230712.00663424219</v>
      </c>
      <c r="N223" s="10">
        <f>MAX(0,(N205-C223-D223))/(1-'P-Parametri'!$B$31*MAX(0,IF(O222&lt;=0,0,(O222-P222)/O222)))</f>
        <v>33615.134156008535</v>
      </c>
      <c r="O223" s="10">
        <f>((O222-N223+MAX(0,-(N205-C223-D223)))*(1+B223))*(1-'P-Parametri'!$B$32)</f>
        <v>398688.15026421793</v>
      </c>
      <c r="P223" s="10">
        <f>IF(O222&lt;=0,P222,P222*(1-N223/O222))+MAX(0,-(N205-C223-D223))</f>
        <v>231220.29065632474</v>
      </c>
      <c r="Q223" s="10">
        <f>MAX(0,(Q205-C223-D223))/(1-'P-Parametri'!$B$31*MAX(0,IF(R222&lt;=0,0,(R222-S222)/R222)))</f>
        <v>33620.542005782649</v>
      </c>
      <c r="R223" s="10">
        <f>((R222-Q223+MAX(0,-(Q205-C223-D223)))*(1+B223))*(1-'P-Parametri'!$B$32)</f>
        <v>398589.73648071068</v>
      </c>
      <c r="S223" s="10">
        <f>IF(R222&lt;=0,S222,S222*(1-Q223/R222))+MAX(0,-(Q205-C223-D223))</f>
        <v>231163.21531156686</v>
      </c>
      <c r="T223" s="10">
        <f>MAX(0,(T205-C223-D223))/(1-'P-Parametri'!$B$31*MAX(0,IF(U222&lt;=0,0,(U222-V222)/U222)))</f>
        <v>33620.542005782656</v>
      </c>
      <c r="U223" s="10">
        <f>((U222-T223+MAX(0,-(T205-C223-D223)))*(1+B223))*(1-'P-Parametri'!$B$32)</f>
        <v>398589.73648071068</v>
      </c>
      <c r="V223" s="10">
        <f>IF(U222&lt;=0,V222,V222*(1-T223/U222))+MAX(0,-(T205-C223-D223))</f>
        <v>231163.2153115668</v>
      </c>
    </row>
    <row r="224" spans="1:22">
      <c r="A224" s="9">
        <f t="shared" si="8"/>
        <v>17</v>
      </c>
      <c r="B224" s="12">
        <f>IF($A224='P-Parametri'!$B$47,'P-Parametri'!$B$34,IF($A224='P-Parametri'!$B$48,'P-Parametri'!$C$34,'P-Parametri'!$B$51))</f>
        <v>0.02</v>
      </c>
      <c r="C224" s="10">
        <f>IF($A224&lt;='1-Input'!$B$26,0,IF($A224='1-Input'!$B$26+1,('1-Input'!$B$23+0)*'1-Input'!$B$27,'1-Input'!$B$23+0))</f>
        <v>0</v>
      </c>
      <c r="D224" s="10">
        <f t="shared" si="9"/>
        <v>0</v>
      </c>
      <c r="E224" s="10">
        <f>MAX(0,(E205-C224-D224))/(1-'P-Parametri'!$B$31*MAX(0,IF(F223&lt;=0,0,(F223-G223)/F223)))</f>
        <v>29299.910103712249</v>
      </c>
      <c r="F224" s="10">
        <f>((F223-E224+MAX(0,-(E205-C224-D224)))*(1+B224))*(1-'P-Parametri'!$B$32)</f>
        <v>457607.83881259419</v>
      </c>
      <c r="G224" s="10">
        <f>IF(F223&lt;=0,G223,G223*(1-E224/F223))+MAX(0,-(E205-C224-D224))</f>
        <v>260708.59983050541</v>
      </c>
      <c r="H224" s="10">
        <f>MAX(0,(H205-C224-D224))/(1-'P-Parametri'!$B$31*MAX(0,IF(I223&lt;=0,0,(I223-J223)/I223)))</f>
        <v>34183.228454330958</v>
      </c>
      <c r="I224" s="10">
        <f>((I223-H224+MAX(0,-(H205-C224-D224)))*(1+B224))*(1-'P-Parametri'!$B$32)</f>
        <v>362446.74406756676</v>
      </c>
      <c r="J224" s="10">
        <f>IF(I223&lt;=0,J223,J223*(1-H224/I223))+MAX(0,-(H205-C224-D224))</f>
        <v>206493.36646892302</v>
      </c>
      <c r="K224" s="10">
        <f>MAX(0,(K205-C224-D224))/(1-'P-Parametri'!$B$31*MAX(0,IF(L223&lt;=0,0,(L223-M223)/L223)))</f>
        <v>33765.635902888185</v>
      </c>
      <c r="L224" s="10">
        <f>((L223-K224+MAX(0,-(K205-C224-D224)))*(1+B224))*(1-'P-Parametri'!$B$32)</f>
        <v>370584.35900467768</v>
      </c>
      <c r="M224" s="10">
        <f>IF(L223&lt;=0,M223,M223*(1-K224/L223))+MAX(0,-(K205-C224-D224))</f>
        <v>211129.53310828612</v>
      </c>
      <c r="N224" s="10">
        <f>MAX(0,(N205-C224-D224))/(1-'P-Parametri'!$B$31*MAX(0,IF(O223&lt;=0,0,(O223-P223)/O223)))</f>
        <v>33717.329927045015</v>
      </c>
      <c r="O224" s="10">
        <f>((O223-N224+MAX(0,-(N205-C224-D224)))*(1+B224))*(1-'P-Parametri'!$B$32)</f>
        <v>371525.69627042854</v>
      </c>
      <c r="P224" s="10">
        <f>IF(O223&lt;=0,P223,P223*(1-N224/O223))+MAX(0,-(N205-C224-D224))</f>
        <v>211665.83231408431</v>
      </c>
      <c r="Q224" s="10">
        <f>MAX(0,(Q205-C224-D224))/(1-'P-Parametri'!$B$31*MAX(0,IF(R223&lt;=0,0,(R223-S223)/R223)))</f>
        <v>33722.754217609603</v>
      </c>
      <c r="R224" s="10">
        <f>((R223-Q224+MAX(0,-(Q205-C224-D224)))*(1+B224))*(1-'P-Parametri'!$B$32)</f>
        <v>371419.99326454644</v>
      </c>
      <c r="S224" s="10">
        <f>IF(R223&lt;=0,S223,S223*(1-Q224/R223))+MAX(0,-(Q205-C224-D224))</f>
        <v>211605.61113707608</v>
      </c>
      <c r="T224" s="10">
        <f>MAX(0,(T205-C224-D224))/(1-'P-Parametri'!$B$31*MAX(0,IF(U223&lt;=0,0,(U223-V223)/U223)))</f>
        <v>33722.754217609603</v>
      </c>
      <c r="U224" s="10">
        <f>((U223-T224+MAX(0,-(T205-C224-D224)))*(1+B224))*(1-'P-Parametri'!$B$32)</f>
        <v>371419.99326454644</v>
      </c>
      <c r="V224" s="10">
        <f>IF(U223&lt;=0,V223,V223*(1-T224/U223))+MAX(0,-(T205-C224-D224))</f>
        <v>211605.61113707602</v>
      </c>
    </row>
    <row r="225" spans="1:22">
      <c r="A225" s="9">
        <f t="shared" si="8"/>
        <v>18</v>
      </c>
      <c r="B225" s="12">
        <f>IF($A225='P-Parametri'!$B$47,'P-Parametri'!$B$34,IF($A225='P-Parametri'!$B$48,'P-Parametri'!$C$34,'P-Parametri'!$B$51))</f>
        <v>0.02</v>
      </c>
      <c r="C225" s="10">
        <f>IF($A225&lt;='1-Input'!$B$26,0,IF($A225='1-Input'!$B$26+1,('1-Input'!$B$23+0)*'1-Input'!$B$27,'1-Input'!$B$23+0))</f>
        <v>0</v>
      </c>
      <c r="D225" s="10">
        <f t="shared" si="9"/>
        <v>0</v>
      </c>
      <c r="E225" s="10">
        <f>MAX(0,(E205-C225-D225))/(1-'P-Parametri'!$B$31*MAX(0,IF(F224&lt;=0,0,(F224-G224)/F224)))</f>
        <v>29387.677381068286</v>
      </c>
      <c r="F225" s="10">
        <f>((F224-E225+MAX(0,-(E205-C225-D225)))*(1+B225))*(1-'P-Parametri'!$B$32)</f>
        <v>435910.99553083611</v>
      </c>
      <c r="G225" s="10">
        <f>IF(F224&lt;=0,G224,G224*(1-E225/F224))+MAX(0,-(E205-C225-D225))</f>
        <v>243965.83545354591</v>
      </c>
      <c r="H225" s="10">
        <f>MAX(0,(H205-C225-D225))/(1-'P-Parametri'!$B$31*MAX(0,IF(I224&lt;=0,0,(I224-J224)/I224)))</f>
        <v>34285.62361124633</v>
      </c>
      <c r="I225" s="10">
        <f>((I224-H225+MAX(0,-(H205-C225-D225)))*(1+B225))*(1-'P-Parametri'!$B$32)</f>
        <v>334054.89417971595</v>
      </c>
      <c r="J225" s="10">
        <f>IF(I224&lt;=0,J224,J224*(1-H225/I224))+MAX(0,-(H205-C225-D225))</f>
        <v>186960.14136247028</v>
      </c>
      <c r="K225" s="10">
        <f>MAX(0,(K205-C225-D225))/(1-'P-Parametri'!$B$31*MAX(0,IF(L224&lt;=0,0,(L224-M224)/L224)))</f>
        <v>33866.780169915008</v>
      </c>
      <c r="L225" s="10">
        <f>((L224-K225+MAX(0,-(K205-C225-D225)))*(1+B225))*(1-'P-Parametri'!$B$32)</f>
        <v>342765.02655063506</v>
      </c>
      <c r="M225" s="10">
        <f>IF(L224&lt;=0,M224,M224*(1-K225/L224))+MAX(0,-(K205-C225-D225))</f>
        <v>191834.93172694487</v>
      </c>
      <c r="N225" s="10">
        <f>MAX(0,(N205-C225-D225))/(1-'P-Parametri'!$B$31*MAX(0,IF(O224&lt;=0,0,(O224-P224)/O224)))</f>
        <v>33818.329494515943</v>
      </c>
      <c r="O225" s="10">
        <f>((O224-N225+MAX(0,-(N205-C225-D225)))*(1+B225))*(1-'P-Parametri'!$B$32)</f>
        <v>343772.59108320798</v>
      </c>
      <c r="P225" s="10">
        <f>IF(O224&lt;=0,P224,P224*(1-N225/O224))+MAX(0,-(N205-C225-D225))</f>
        <v>192398.83427926112</v>
      </c>
      <c r="Q225" s="10">
        <f>MAX(0,(Q205-C225-D225))/(1-'P-Parametri'!$B$31*MAX(0,IF(R224&lt;=0,0,(R224-S224)/R224)))</f>
        <v>33823.770033431218</v>
      </c>
      <c r="R225" s="10">
        <f>((R224-Q225+MAX(0,-(Q205-C225-D225)))*(1+B225))*(1-'P-Parametri'!$B$32)</f>
        <v>343659.45140034606</v>
      </c>
      <c r="S225" s="10">
        <f>IF(R224&lt;=0,S224,S224*(1-Q225/R224))+MAX(0,-(Q205-C225-D225))</f>
        <v>192335.51351530832</v>
      </c>
      <c r="T225" s="10">
        <f>MAX(0,(T205-C225-D225))/(1-'P-Parametri'!$B$31*MAX(0,IF(U224&lt;=0,0,(U224-V224)/U224)))</f>
        <v>33823.770033431218</v>
      </c>
      <c r="U225" s="10">
        <f>((U224-T225+MAX(0,-(T205-C225-D225)))*(1+B225))*(1-'P-Parametri'!$B$32)</f>
        <v>343659.45140034606</v>
      </c>
      <c r="V225" s="10">
        <f>IF(U224&lt;=0,V224,V224*(1-T225/U224))+MAX(0,-(T205-C225-D225))</f>
        <v>192335.51351530827</v>
      </c>
    </row>
    <row r="226" spans="1:22">
      <c r="A226" s="9">
        <f t="shared" si="8"/>
        <v>19</v>
      </c>
      <c r="B226" s="12">
        <f>IF($A226='P-Parametri'!$B$47,'P-Parametri'!$B$34,IF($A226='P-Parametri'!$B$48,'P-Parametri'!$C$34,'P-Parametri'!$B$51))</f>
        <v>0.02</v>
      </c>
      <c r="C226" s="10">
        <f>IF($A226&lt;='1-Input'!$B$26,0,IF($A226='1-Input'!$B$26+1,('1-Input'!$B$23+0)*'1-Input'!$B$27,'1-Input'!$B$23+0))</f>
        <v>5178.3333333332594</v>
      </c>
      <c r="D226" s="10">
        <f t="shared" si="9"/>
        <v>0</v>
      </c>
      <c r="E226" s="10">
        <f>MAX(0,(E205-C226-D226))/(1-'P-Parametri'!$B$31*MAX(0,IF(F225&lt;=0,0,(F225-G225)/F225)))</f>
        <v>23626.581380521573</v>
      </c>
      <c r="F226" s="10">
        <f>((F225-E226+MAX(0,-(E205-C226-D226)))*(1+B226))*(1-'P-Parametri'!$B$32)</f>
        <v>419689.0422284542</v>
      </c>
      <c r="G226" s="10">
        <f>IF(F225&lt;=0,G225,G225*(1-E226/F225))+MAX(0,-(E205-C226-D226))</f>
        <v>230742.77220323522</v>
      </c>
      <c r="H226" s="10">
        <f>MAX(0,(H205-C226-D226))/(1-'P-Parametri'!$B$31*MAX(0,IF(I225&lt;=0,0,(I225-J225)/I225)))</f>
        <v>28538.982989950484</v>
      </c>
      <c r="I226" s="10">
        <f>((I225-H226+MAX(0,-(H205-C226-D226)))*(1+B226))*(1-'P-Parametri'!$B$32)</f>
        <v>311002.97695473366</v>
      </c>
      <c r="J226" s="10">
        <f>IF(I225&lt;=0,J225,J225*(1-H226/I225))+MAX(0,-(H205-C226-D226))</f>
        <v>170987.75961591883</v>
      </c>
      <c r="K226" s="10">
        <f>MAX(0,(K205-C226-D226))/(1-'P-Parametri'!$B$31*MAX(0,IF(L225&lt;=0,0,(L225-M225)/L225)))</f>
        <v>28118.903409938448</v>
      </c>
      <c r="L226" s="10">
        <f>((L225-K226+MAX(0,-(K205-C226-D226)))*(1+B226))*(1-'P-Parametri'!$B$32)</f>
        <v>320297.16751230357</v>
      </c>
      <c r="M226" s="10">
        <f>IF(L225&lt;=0,M225,M225*(1-K226/L225))+MAX(0,-(K205-C226-D226))</f>
        <v>176097.6554646444</v>
      </c>
      <c r="N226" s="10">
        <f>MAX(0,(N205-C226-D226))/(1-'P-Parametri'!$B$31*MAX(0,IF(O225&lt;=0,0,(O225-P225)/O225)))</f>
        <v>28070.309741363275</v>
      </c>
      <c r="O226" s="10">
        <f>((O225-N226+MAX(0,-(N205-C226-D226)))*(1+B226))*(1-'P-Parametri'!$B$32)</f>
        <v>321372.29431474424</v>
      </c>
      <c r="P226" s="10">
        <f>IF(O225&lt;=0,P225,P225*(1-N226/O225))+MAX(0,-(N205-C226-D226))</f>
        <v>176688.75438290057</v>
      </c>
      <c r="Q226" s="10">
        <f>MAX(0,(Q205-C226-D226))/(1-'P-Parametri'!$B$31*MAX(0,IF(R225&lt;=0,0,(R225-S225)/R225)))</f>
        <v>28075.766337019402</v>
      </c>
      <c r="R226" s="10">
        <f>((R225-Q226+MAX(0,-(Q205-C226-D226)))*(1+B226))*(1-'P-Parametri'!$B$32)</f>
        <v>321251.56804706401</v>
      </c>
      <c r="S226" s="10">
        <f>IF(R225&lt;=0,S225,S225*(1-Q226/R225))+MAX(0,-(Q205-C226-D226))</f>
        <v>176622.37973195795</v>
      </c>
      <c r="T226" s="10">
        <f>MAX(0,(T205-C226-D226))/(1-'P-Parametri'!$B$31*MAX(0,IF(U225&lt;=0,0,(U225-V225)/U225)))</f>
        <v>28075.766337019406</v>
      </c>
      <c r="U226" s="10">
        <f>((U225-T226+MAX(0,-(T205-C226-D226)))*(1+B226))*(1-'P-Parametri'!$B$32)</f>
        <v>321251.56804706401</v>
      </c>
      <c r="V226" s="10">
        <f>IF(U225&lt;=0,V225,V225*(1-T226/U225))+MAX(0,-(T205-C226-D226))</f>
        <v>176622.37973195789</v>
      </c>
    </row>
    <row r="227" spans="1:22">
      <c r="A227" s="9">
        <f t="shared" si="8"/>
        <v>20</v>
      </c>
      <c r="B227" s="12">
        <f>IF($A227='P-Parametri'!$B$47,'P-Parametri'!$B$34,IF($A227='P-Parametri'!$B$48,'P-Parametri'!$C$34,'P-Parametri'!$B$51))</f>
        <v>0.02</v>
      </c>
      <c r="C227" s="10">
        <f>IF($A227&lt;='1-Input'!$B$26,0,IF($A227='1-Input'!$B$26+1,('1-Input'!$B$23+0)*'1-Input'!$B$27,'1-Input'!$B$23+0))</f>
        <v>15535</v>
      </c>
      <c r="D227" s="10">
        <f t="shared" si="9"/>
        <v>0</v>
      </c>
      <c r="E227" s="10">
        <f>MAX(0,(E205-C227-D227))/(1-'P-Parametri'!$B$31*MAX(0,IF(F226&lt;=0,0,(F226-G226)/F226)))</f>
        <v>11965.616068777001</v>
      </c>
      <c r="F227" s="10">
        <f>((F226-E227+MAX(0,-(E205-C227-D227)))*(1+B227))*(1-'P-Parametri'!$B$32)</f>
        <v>415046.13889350503</v>
      </c>
      <c r="G227" s="10">
        <f>IF(F226&lt;=0,G226,G226*(1-E227/F226))+MAX(0,-(E205-C227-D227))</f>
        <v>224164.14101436976</v>
      </c>
      <c r="H227" s="10">
        <f>MAX(0,(H205-C227-D227))/(1-'P-Parametri'!$B$31*MAX(0,IF(I226&lt;=0,0,(I226-J226)/I226)))</f>
        <v>16892.301340824321</v>
      </c>
      <c r="I227" s="10">
        <f>((I226-H227+MAX(0,-(H205-C227-D227)))*(1+B227))*(1-'P-Parametri'!$B$32)</f>
        <v>299392.90334793518</v>
      </c>
      <c r="J227" s="10">
        <f>IF(I226&lt;=0,J226,J226*(1-H227/I226))+MAX(0,-(H205-C227-D227))</f>
        <v>161700.46343211114</v>
      </c>
      <c r="K227" s="10">
        <f>MAX(0,(K205-C227-D227))/(1-'P-Parametri'!$B$31*MAX(0,IF(L226&lt;=0,0,(L226-M226)/L226)))</f>
        <v>16471.000306324062</v>
      </c>
      <c r="L227" s="10">
        <f>((L226-K227+MAX(0,-(K205-C227-D227)))*(1+B227))*(1-'P-Parametri'!$B$32)</f>
        <v>309282.88516899891</v>
      </c>
      <c r="M227" s="10">
        <f>IF(L226&lt;=0,M226,M226*(1-K227/L226))+MAX(0,-(K205-C227-D227))</f>
        <v>167041.98831769815</v>
      </c>
      <c r="N227" s="10">
        <f>MAX(0,(N205-C227-D227))/(1-'P-Parametri'!$B$31*MAX(0,IF(O226&lt;=0,0,(O226-P226)/O226)))</f>
        <v>16422.265343200419</v>
      </c>
      <c r="O227" s="10">
        <f>((O226-N227+MAX(0,-(N205-C227-D227)))*(1+B227))*(1-'P-Parametri'!$B$32)</f>
        <v>310426.93149187276</v>
      </c>
      <c r="P227" s="10">
        <f>IF(O226&lt;=0,P226,P226*(1-N227/O226))+MAX(0,-(N205-C227-D227))</f>
        <v>167659.88145587168</v>
      </c>
      <c r="Q227" s="10">
        <f>MAX(0,(Q205-C227-D227))/(1-'P-Parametri'!$B$31*MAX(0,IF(R226&lt;=0,0,(R226-S226)/R226)))</f>
        <v>16427.737804858065</v>
      </c>
      <c r="R227" s="10">
        <f>((R226-Q227+MAX(0,-(Q205-C227-D227)))*(1+B227))*(1-'P-Parametri'!$B$32)</f>
        <v>310298.46623335598</v>
      </c>
      <c r="S227" s="10">
        <f>IF(R226&lt;=0,S226,S226*(1-Q227/R226))+MAX(0,-(Q205-C227-D227))</f>
        <v>167590.49807502047</v>
      </c>
      <c r="T227" s="10">
        <f>MAX(0,(T205-C227-D227))/(1-'P-Parametri'!$B$31*MAX(0,IF(U226&lt;=0,0,(U226-V226)/U226)))</f>
        <v>16427.737804858069</v>
      </c>
      <c r="U227" s="10">
        <f>((U226-T227+MAX(0,-(T205-C227-D227)))*(1+B227))*(1-'P-Parametri'!$B$32)</f>
        <v>310298.46623335598</v>
      </c>
      <c r="V227" s="10">
        <f>IF(U226&lt;=0,V226,V226*(1-T227/U226))+MAX(0,-(T205-C227-D227))</f>
        <v>167590.49807502041</v>
      </c>
    </row>
    <row r="228" spans="1:22">
      <c r="A228" s="9">
        <f t="shared" si="8"/>
        <v>21</v>
      </c>
      <c r="B228" s="12">
        <f>IF($A228='P-Parametri'!$B$47,'P-Parametri'!$B$34,IF($A228='P-Parametri'!$B$48,'P-Parametri'!$C$34,'P-Parametri'!$B$51))</f>
        <v>0.02</v>
      </c>
      <c r="C228" s="10">
        <f>IF($A228&lt;='1-Input'!$B$26,0,IF($A228='1-Input'!$B$26+1,('1-Input'!$B$23+0)*'1-Input'!$B$27,'1-Input'!$B$23+0))</f>
        <v>15535</v>
      </c>
      <c r="D228" s="10">
        <f t="shared" si="9"/>
        <v>0</v>
      </c>
      <c r="E228" s="10">
        <f>MAX(0,(E205-C228-D228))/(1-'P-Parametri'!$B$31*MAX(0,IF(F227&lt;=0,0,(F227-G227)/F227)))</f>
        <v>11999.892243796174</v>
      </c>
      <c r="F228" s="10">
        <f>((F227-E228+MAX(0,-(E205-C228-D228)))*(1+B228))*(1-'P-Parametri'!$B$32)</f>
        <v>410284.95723953762</v>
      </c>
      <c r="G228" s="10">
        <f>IF(F227&lt;=0,G227,G227*(1-E228/F227))+MAX(0,-(E205-C228-D228))</f>
        <v>217683.06509286654</v>
      </c>
      <c r="H228" s="10">
        <f>MAX(0,(H205-C228-D228))/(1-'P-Parametri'!$B$31*MAX(0,IF(I227&lt;=0,0,(I227-J227)/I227)))</f>
        <v>16940.690280759103</v>
      </c>
      <c r="I228" s="10">
        <f>((I227-H228+MAX(0,-(H205-C228-D228)))*(1+B228))*(1-'P-Parametri'!$B$32)</f>
        <v>287525.05481386255</v>
      </c>
      <c r="J228" s="10">
        <f>IF(I227&lt;=0,J227,J227*(1-H228/I227))+MAX(0,-(H205-C228-D228))</f>
        <v>152550.88961581013</v>
      </c>
      <c r="K228" s="10">
        <f>MAX(0,(K205-C228-D228))/(1-'P-Parametri'!$B$31*MAX(0,IF(L227&lt;=0,0,(L227-M227)/L227)))</f>
        <v>16518.18240593309</v>
      </c>
      <c r="L228" s="10">
        <f>((L227-K228+MAX(0,-(K205-C228-D228)))*(1+B228))*(1-'P-Parametri'!$B$32)</f>
        <v>298022.75682469044</v>
      </c>
      <c r="M228" s="10">
        <f>IF(L227&lt;=0,M227,M227*(1-K228/L227))+MAX(0,-(K205-C228-D228))</f>
        <v>158120.60868502376</v>
      </c>
      <c r="N228" s="10">
        <f>MAX(0,(N205-C228-D228))/(1-'P-Parametri'!$B$31*MAX(0,IF(O227&lt;=0,0,(O227-P227)/O227)))</f>
        <v>16469.307838787725</v>
      </c>
      <c r="O228" s="10">
        <f>((O227-N228+MAX(0,-(N205-C228-D228)))*(1+B228))*(1-'P-Parametri'!$B$32)</f>
        <v>299237.10257389443</v>
      </c>
      <c r="P228" s="10">
        <f>IF(O227&lt;=0,P227,P227*(1-N228/O227))+MAX(0,-(N205-C228-D228))</f>
        <v>158764.89870859127</v>
      </c>
      <c r="Q228" s="10">
        <f>MAX(0,(Q205-C228-D228))/(1-'P-Parametri'!$B$31*MAX(0,IF(R227&lt;=0,0,(R227-S227)/R227)))</f>
        <v>16474.795976617203</v>
      </c>
      <c r="R228" s="10">
        <f>((R227-Q228+MAX(0,-(Q205-C228-D228)))*(1+B228))*(1-'P-Parametri'!$B$32)</f>
        <v>299100.74337454984</v>
      </c>
      <c r="S228" s="10">
        <f>IF(R227&lt;=0,S227,S227*(1-Q228/R227))+MAX(0,-(Q205-C228-D228))</f>
        <v>158692.55121462824</v>
      </c>
      <c r="T228" s="10">
        <f>MAX(0,(T205-C228-D228))/(1-'P-Parametri'!$B$31*MAX(0,IF(U227&lt;=0,0,(U227-V227)/U227)))</f>
        <v>16474.79597661721</v>
      </c>
      <c r="U228" s="10">
        <f>((U227-T228+MAX(0,-(T205-C228-D228)))*(1+B228))*(1-'P-Parametri'!$B$32)</f>
        <v>299100.74337454984</v>
      </c>
      <c r="V228" s="10">
        <f>IF(U227&lt;=0,V227,V227*(1-T228/U227))+MAX(0,-(T205-C228-D228))</f>
        <v>158692.55121462815</v>
      </c>
    </row>
    <row r="229" spans="1:22">
      <c r="A229" s="9">
        <f t="shared" si="8"/>
        <v>22</v>
      </c>
      <c r="B229" s="12">
        <f>IF($A229='P-Parametri'!$B$47,'P-Parametri'!$B$34,IF($A229='P-Parametri'!$B$48,'P-Parametri'!$C$34,'P-Parametri'!$B$51))</f>
        <v>0.02</v>
      </c>
      <c r="C229" s="10">
        <f>IF($A229&lt;='1-Input'!$B$26,0,IF($A229='1-Input'!$B$26+1,('1-Input'!$B$23+0)*'1-Input'!$B$27,'1-Input'!$B$23+0))</f>
        <v>15535</v>
      </c>
      <c r="D229" s="10">
        <f t="shared" si="9"/>
        <v>0</v>
      </c>
      <c r="E229" s="10">
        <f>MAX(0,(E205-C229-D229))/(1-'P-Parametri'!$B$31*MAX(0,IF(F228&lt;=0,0,(F228-G228)/F228)))</f>
        <v>12033.755425068586</v>
      </c>
      <c r="F229" s="10">
        <f>((F228-E229+MAX(0,-(E205-C229-D229)))*(1+B229))*(1-'P-Parametri'!$B$32)</f>
        <v>405403.79339905689</v>
      </c>
      <c r="G229" s="10">
        <f>IF(F228&lt;=0,G228,G228*(1-E229/F228))+MAX(0,-(E205-C229-D229))</f>
        <v>211298.36899498483</v>
      </c>
      <c r="H229" s="10">
        <f>MAX(0,(H205-C229-D229))/(1-'P-Parametri'!$B$31*MAX(0,IF(I228&lt;=0,0,(I228-J228)/I228)))</f>
        <v>16988.496182195737</v>
      </c>
      <c r="I229" s="10">
        <f>((I228-H229+MAX(0,-(H205-C229-D229)))*(1+B229))*(1-'P-Parametri'!$B$32)</f>
        <v>275395.3952246916</v>
      </c>
      <c r="J229" s="10">
        <f>IF(I228&lt;=0,J228,J228*(1-H229/I228))+MAX(0,-(H205-C229-D229))</f>
        <v>143537.37874975184</v>
      </c>
      <c r="K229" s="10">
        <f>MAX(0,(K205-C229-D229))/(1-'P-Parametri'!$B$31*MAX(0,IF(L228&lt;=0,0,(L228-M228)/L228)))</f>
        <v>16564.796008267069</v>
      </c>
      <c r="L229" s="10">
        <f>((L228-K229+MAX(0,-(K205-C229-D229)))*(1+B229))*(1-'P-Parametri'!$B$32)</f>
        <v>286512.94579268631</v>
      </c>
      <c r="M229" s="10">
        <f>IF(L228&lt;=0,M228,M228*(1-K229/L228))+MAX(0,-(K205-C229-D229))</f>
        <v>149331.8985359153</v>
      </c>
      <c r="N229" s="10">
        <f>MAX(0,(N205-C229-D229))/(1-'P-Parametri'!$B$31*MAX(0,IF(O228&lt;=0,0,(O228-P228)/O228)))</f>
        <v>16515.783519189303</v>
      </c>
      <c r="O229" s="10">
        <f>((O228-N229+MAX(0,-(N205-C229-D229)))*(1+B229))*(1-'P-Parametri'!$B$32)</f>
        <v>287798.99394492764</v>
      </c>
      <c r="P229" s="10">
        <f>IF(O228&lt;=0,P228,P228*(1-N229/O228))+MAX(0,-(N205-C229-D229))</f>
        <v>150002.19289783842</v>
      </c>
      <c r="Q229" s="10">
        <f>MAX(0,(Q205-C229-D229))/(1-'P-Parametri'!$B$31*MAX(0,IF(R228&lt;=0,0,(R228-S228)/R228)))</f>
        <v>16521.287144308368</v>
      </c>
      <c r="R229" s="10">
        <f>((R228-Q229+MAX(0,-(Q205-C229-D229)))*(1+B229))*(1-'P-Parametri'!$B$32)</f>
        <v>287654.58326413657</v>
      </c>
      <c r="S229" s="10">
        <f>IF(R228&lt;=0,S228,S228*(1-Q229/R228))+MAX(0,-(Q205-C229-D229))</f>
        <v>149926.92536997239</v>
      </c>
      <c r="T229" s="10">
        <f>MAX(0,(T205-C229-D229))/(1-'P-Parametri'!$B$31*MAX(0,IF(U228&lt;=0,0,(U228-V228)/U228)))</f>
        <v>16521.287144308371</v>
      </c>
      <c r="U229" s="10">
        <f>((U228-T229+MAX(0,-(T205-C229-D229)))*(1+B229))*(1-'P-Parametri'!$B$32)</f>
        <v>287654.58326413657</v>
      </c>
      <c r="V229" s="10">
        <f>IF(U228&lt;=0,V228,V228*(1-T229/U228))+MAX(0,-(T205-C229-D229))</f>
        <v>149926.9253699723</v>
      </c>
    </row>
    <row r="230" spans="1:22">
      <c r="A230" s="9">
        <f t="shared" si="8"/>
        <v>23</v>
      </c>
      <c r="B230" s="12">
        <f>IF($A230='P-Parametri'!$B$47,'P-Parametri'!$B$34,IF($A230='P-Parametri'!$B$48,'P-Parametri'!$C$34,'P-Parametri'!$B$51))</f>
        <v>0.02</v>
      </c>
      <c r="C230" s="10">
        <f>IF($A230&lt;='1-Input'!$B$26,0,IF($A230='1-Input'!$B$26+1,('1-Input'!$B$23+0)*'1-Input'!$B$27,'1-Input'!$B$23+0))</f>
        <v>15535</v>
      </c>
      <c r="D230" s="10">
        <f t="shared" si="9"/>
        <v>0</v>
      </c>
      <c r="E230" s="10">
        <f>MAX(0,(E205-C230-D230))/(1-'P-Parametri'!$B$31*MAX(0,IF(F229&lt;=0,0,(F229-G229)/F229)))</f>
        <v>12067.20776384716</v>
      </c>
      <c r="F230" s="10">
        <f>((F229-E230+MAX(0,-(E205-C230-D230)))*(1+B230))*(1-'P-Parametri'!$B$32)</f>
        <v>400400.91071321809</v>
      </c>
      <c r="G230" s="10">
        <f>IF(F229&lt;=0,G229,G229*(1-E230/F229))+MAX(0,-(E205-C230-D230))</f>
        <v>205008.88339978061</v>
      </c>
      <c r="H230" s="10">
        <f>MAX(0,(H205-C230-D230))/(1-'P-Parametri'!$B$31*MAX(0,IF(I229&lt;=0,0,(I229-J229)/I229)))</f>
        <v>17035.722082137283</v>
      </c>
      <c r="I230" s="10">
        <f>((I229-H230+MAX(0,-(H205-C230-D230)))*(1+B230))*(1-'P-Parametri'!$B$32)</f>
        <v>262999.81287219457</v>
      </c>
      <c r="J230" s="10">
        <f>IF(I229&lt;=0,J229,J229*(1-H230/I229))+MAX(0,-(H205-C230-D230))</f>
        <v>134658.28006045026</v>
      </c>
      <c r="K230" s="10">
        <f>MAX(0,(K205-C230-D230))/(1-'P-Parametri'!$B$31*MAX(0,IF(L229&lt;=0,0,(L229-M229)/L229)))</f>
        <v>16610.844074584933</v>
      </c>
      <c r="L230" s="10">
        <f>((L229-K230+MAX(0,-(K205-C230-D230)))*(1+B230))*(1-'P-Parametri'!$B$32)</f>
        <v>274749.54346495849</v>
      </c>
      <c r="M230" s="10">
        <f>IF(L229&lt;=0,M229,M229*(1-K230/L229))+MAX(0,-(K205-C230-D230))</f>
        <v>140674.24826786536</v>
      </c>
      <c r="N230" s="10">
        <f>MAX(0,(N205-C230-D230))/(1-'P-Parametri'!$B$31*MAX(0,IF(O229&lt;=0,0,(O229-P229)/O229)))</f>
        <v>16561.695336902212</v>
      </c>
      <c r="O230" s="10">
        <f>((O229-N230+MAX(0,-(N205-C230-D230)))*(1+B230))*(1-'P-Parametri'!$B$32)</f>
        <v>276108.7204910256</v>
      </c>
      <c r="P230" s="10">
        <f>IF(O229&lt;=0,P229,P229*(1-N230/O229))+MAX(0,-(N205-C230-D230))</f>
        <v>141370.1591836531</v>
      </c>
      <c r="Q230" s="10">
        <f>MAX(0,(Q205-C230-D230))/(1-'P-Parametri'!$B$31*MAX(0,IF(R229&lt;=0,0,(R229-S229)/R229)))</f>
        <v>16567.214261412486</v>
      </c>
      <c r="R230" s="10">
        <f>((R229-Q230+MAX(0,-(Q205-C230-D230)))*(1+B230))*(1-'P-Parametri'!$B$32)</f>
        <v>275956.09815001301</v>
      </c>
      <c r="S230" s="10">
        <f>IF(R229&lt;=0,S229,S229*(1-Q230/R229))+MAX(0,-(Q205-C230-D230))</f>
        <v>141292.01516630518</v>
      </c>
      <c r="T230" s="10">
        <f>MAX(0,(T205-C230-D230))/(1-'P-Parametri'!$B$31*MAX(0,IF(U229&lt;=0,0,(U229-V229)/U229)))</f>
        <v>16567.214261412493</v>
      </c>
      <c r="U230" s="10">
        <f>((U229-T230+MAX(0,-(T205-C230-D230)))*(1+B230))*(1-'P-Parametri'!$B$32)</f>
        <v>275956.09815001301</v>
      </c>
      <c r="V230" s="10">
        <f>IF(U229&lt;=0,V229,V229*(1-T230/U229))+MAX(0,-(T205-C230-D230))</f>
        <v>141292.01516630509</v>
      </c>
    </row>
    <row r="231" spans="1:22">
      <c r="A231" s="9">
        <f t="shared" si="8"/>
        <v>24</v>
      </c>
      <c r="B231" s="12">
        <f>IF($A231='P-Parametri'!$B$47,'P-Parametri'!$B$34,IF($A231='P-Parametri'!$B$48,'P-Parametri'!$C$34,'P-Parametri'!$B$51))</f>
        <v>0.02</v>
      </c>
      <c r="C231" s="10">
        <f>IF($A231&lt;='1-Input'!$B$26,0,IF($A231='1-Input'!$B$26+1,('1-Input'!$B$23+0)*'1-Input'!$B$27,'1-Input'!$B$23+0))</f>
        <v>15535</v>
      </c>
      <c r="D231" s="10">
        <f t="shared" si="9"/>
        <v>0</v>
      </c>
      <c r="E231" s="10">
        <f>MAX(0,(E205-C231-D231))/(1-'P-Parametri'!$B$31*MAX(0,IF(F230&lt;=0,0,(F230-G230)/F230)))</f>
        <v>12100.251488097523</v>
      </c>
      <c r="F231" s="10">
        <f>((F230-E231+MAX(0,-(E205-C231-D231)))*(1+B231))*(1-'P-Parametri'!$B$32)</f>
        <v>395274.53906480374</v>
      </c>
      <c r="G231" s="10">
        <f>IF(F230&lt;=0,G230,G230*(1-E231/F230))+MAX(0,-(E205-C231-D231))</f>
        <v>198813.44532744278</v>
      </c>
      <c r="H231" s="10">
        <f>MAX(0,(H205-C231-D231))/(1-'P-Parametri'!$B$31*MAX(0,IF(I230&lt;=0,0,(I230-J230)/I230)))</f>
        <v>17082.371125884954</v>
      </c>
      <c r="I231" s="10">
        <f>((I230-H231+MAX(0,-(H205-C231-D231)))*(1+B231))*(1-'P-Parametri'!$B$32)</f>
        <v>250334.11900007335</v>
      </c>
      <c r="J231" s="10">
        <f>IF(I230&lt;=0,J230,J230*(1-H231/I230))+MAX(0,-(H205-C231-D231))</f>
        <v>125911.95172643052</v>
      </c>
      <c r="K231" s="10">
        <f>MAX(0,(K205-C231-D231))/(1-'P-Parametri'!$B$31*MAX(0,IF(L230&lt;=0,0,(L230-M230)/L230)))</f>
        <v>16656.329671742777</v>
      </c>
      <c r="L231" s="10">
        <f>((L230-K231+MAX(0,-(K205-C231-D231)))*(1+B231))*(1-'P-Parametri'!$B$32)</f>
        <v>262728.56791294186</v>
      </c>
      <c r="M231" s="10">
        <f>IF(L230&lt;=0,M230,M230*(1-K231/L230))+MAX(0,-(K205-C231-D231))</f>
        <v>132146.05700711082</v>
      </c>
      <c r="N231" s="10">
        <f>MAX(0,(N205-C231-D231))/(1-'P-Parametri'!$B$31*MAX(0,IF(O230&lt;=0,0,(O230-P230)/O230)))</f>
        <v>16607.046349708235</v>
      </c>
      <c r="O231" s="10">
        <f>((O230-N231+MAX(0,-(N205-C231-D231)))*(1+B231))*(1-'P-Parametri'!$B$32)</f>
        <v>264162.32420889544</v>
      </c>
      <c r="P231" s="10">
        <f>IF(O230&lt;=0,P230,P230*(1-N231/O230))+MAX(0,-(N205-C231-D231))</f>
        <v>132867.20142899259</v>
      </c>
      <c r="Q231" s="10">
        <f>MAX(0,(Q205-C231-D231))/(1-'P-Parametri'!$B$31*MAX(0,IF(R230&lt;=0,0,(R230-S230)/R230)))</f>
        <v>16612.580386730304</v>
      </c>
      <c r="R231" s="10">
        <f>((R230-Q231+MAX(0,-(Q205-C231-D231)))*(1+B231))*(1-'P-Parametri'!$B$32)</f>
        <v>264001.32734231127</v>
      </c>
      <c r="S231" s="10">
        <f>IF(R230&lt;=0,S230,S230*(1-Q231/R230))+MAX(0,-(Q205-C231-D231))</f>
        <v>132786.22393469638</v>
      </c>
      <c r="T231" s="10">
        <f>MAX(0,(T205-C231-D231))/(1-'P-Parametri'!$B$31*MAX(0,IF(U230&lt;=0,0,(U230-V230)/U230)))</f>
        <v>16612.580386730308</v>
      </c>
      <c r="U231" s="10">
        <f>((U230-T231+MAX(0,-(T205-C231-D231)))*(1+B231))*(1-'P-Parametri'!$B$32)</f>
        <v>264001.32734231127</v>
      </c>
      <c r="V231" s="10">
        <f>IF(U230&lt;=0,V230,V230*(1-T231/U230))+MAX(0,-(T205-C231-D231))</f>
        <v>132786.22393469629</v>
      </c>
    </row>
    <row r="232" spans="1:22">
      <c r="A232" s="9">
        <f t="shared" si="8"/>
        <v>25</v>
      </c>
      <c r="B232" s="12">
        <f>IF($A232='P-Parametri'!$B$47,'P-Parametri'!$B$34,IF($A232='P-Parametri'!$B$48,'P-Parametri'!$C$34,'P-Parametri'!$B$51))</f>
        <v>0.02</v>
      </c>
      <c r="C232" s="10">
        <f>IF($A232&lt;='1-Input'!$B$26,0,IF($A232='1-Input'!$B$26+1,('1-Input'!$B$23+0)*'1-Input'!$B$27,'1-Input'!$B$23+0))</f>
        <v>15535</v>
      </c>
      <c r="D232" s="10">
        <f t="shared" si="9"/>
        <v>0</v>
      </c>
      <c r="E232" s="10">
        <f>MAX(0,(E205-C232-D232))/(1-'P-Parametri'!$B$31*MAX(0,IF(F231&lt;=0,0,(F231-G231)/F231)))</f>
        <v>12132.888899577356</v>
      </c>
      <c r="F232" s="10">
        <f>((F231-E232+MAX(0,-(E205-C232-D232)))*(1+B232))*(1-'P-Parametri'!$B$32)</f>
        <v>390022.87420219387</v>
      </c>
      <c r="G232" s="10">
        <f>IF(F231&lt;=0,G231,G231*(1-E232/F231))+MAX(0,-(E205-C232-D232))</f>
        <v>192710.89834931679</v>
      </c>
      <c r="H232" s="10">
        <f>MAX(0,(H205-C232-D232))/(1-'P-Parametri'!$B$31*MAX(0,IF(I231&lt;=0,0,(I231-J231)/I231)))</f>
        <v>17128.446562914934</v>
      </c>
      <c r="I232" s="10">
        <f>((I231-H232+MAX(0,-(H205-C232-D232)))*(1+B232))*(1-'P-Parametri'!$B$32)</f>
        <v>237394.04631412978</v>
      </c>
      <c r="J232" s="10">
        <f>IF(I231&lt;=0,J231,J231*(1-H232/I231))+MAX(0,-(H205-C232-D232))</f>
        <v>117296.76117472687</v>
      </c>
      <c r="K232" s="10">
        <f>MAX(0,(K205-C232-D232))/(1-'P-Parametri'!$B$31*MAX(0,IF(L231&lt;=0,0,(L231-M231)/L231)))</f>
        <v>16701.255968173486</v>
      </c>
      <c r="L232" s="10">
        <f>((L231-K232+MAX(0,-(K205-C232-D232)))*(1+B232))*(1-'P-Parametri'!$B$32)</f>
        <v>250445.9624672964</v>
      </c>
      <c r="M232" s="10">
        <f>IF(L231&lt;=0,M231,M231*(1-K232/L231))+MAX(0,-(K205-C232-D232))</f>
        <v>123745.732897736</v>
      </c>
      <c r="N232" s="10">
        <f>MAX(0,(N205-C232-D232))/(1-'P-Parametri'!$B$31*MAX(0,IF(O231&lt;=0,0,(O231-P231)/O231)))</f>
        <v>16651.839716665378</v>
      </c>
      <c r="O232" s="10">
        <f>((O231-N232+MAX(0,-(N205-C232-D232)))*(1+B232))*(1-'P-Parametri'!$B$32)</f>
        <v>251955.77279371049</v>
      </c>
      <c r="P232" s="10">
        <f>IF(O231&lt;=0,P231,P231*(1-N232/O231))+MAX(0,-(N205-C232-D232))</f>
        <v>124491.73248797935</v>
      </c>
      <c r="Q232" s="10">
        <f>MAX(0,(Q205-C232-D232))/(1-'P-Parametri'!$B$31*MAX(0,IF(R231&lt;=0,0,(R231-S231)/R231)))</f>
        <v>16657.388680372533</v>
      </c>
      <c r="R232" s="10">
        <f>((R231-Q232+MAX(0,-(Q205-C232-D232)))*(1+B232))*(1-'P-Parametri'!$B$32)</f>
        <v>251786.23580030716</v>
      </c>
      <c r="S232" s="10">
        <f>IF(R231&lt;=0,S231,S231*(1-Q232/R231))+MAX(0,-(Q205-C232-D232))</f>
        <v>124407.96400037697</v>
      </c>
      <c r="T232" s="10">
        <f>MAX(0,(T205-C232-D232))/(1-'P-Parametri'!$B$31*MAX(0,IF(U231&lt;=0,0,(U231-V231)/U231)))</f>
        <v>16657.38868037254</v>
      </c>
      <c r="U232" s="10">
        <f>((U231-T232+MAX(0,-(T205-C232-D232)))*(1+B232))*(1-'P-Parametri'!$B$32)</f>
        <v>251786.23580030716</v>
      </c>
      <c r="V232" s="10">
        <f>IF(U231&lt;=0,V231,V231*(1-T232/U231))+MAX(0,-(T205-C232-D232))</f>
        <v>124407.9640003769</v>
      </c>
    </row>
    <row r="233" spans="1:22">
      <c r="A233" s="9">
        <f t="shared" si="8"/>
        <v>26</v>
      </c>
      <c r="B233" s="12">
        <f>IF($A233='P-Parametri'!$B$47,'P-Parametri'!$B$34,IF($A233='P-Parametri'!$B$48,'P-Parametri'!$C$34,'P-Parametri'!$B$51))</f>
        <v>0.02</v>
      </c>
      <c r="C233" s="10">
        <f>IF($A233&lt;='1-Input'!$B$26,0,IF($A233='1-Input'!$B$26+1,('1-Input'!$B$23+0)*'1-Input'!$B$27,'1-Input'!$B$23+0))</f>
        <v>15535</v>
      </c>
      <c r="D233" s="10">
        <f t="shared" si="9"/>
        <v>0</v>
      </c>
      <c r="E233" s="10">
        <f>MAX(0,(E205-C233-D233))/(1-'P-Parametri'!$B$31*MAX(0,IF(F232&lt;=0,0,(F232-G232)/F232)))</f>
        <v>12165.122370943915</v>
      </c>
      <c r="F233" s="10">
        <f>((F232-E233+MAX(0,-(E205-C233-D233)))*(1+B233))*(1-'P-Parametri'!$B$32)</f>
        <v>384644.07705413923</v>
      </c>
      <c r="G233" s="10">
        <f>IF(F232&lt;=0,G232,G232*(1-E233/F232))+MAX(0,-(E205-C233-D233))</f>
        <v>186700.09278969563</v>
      </c>
      <c r="H233" s="10">
        <f>MAX(0,(H205-C233-D233))/(1-'P-Parametri'!$B$31*MAX(0,IF(I232&lt;=0,0,(I232-J232)/I232)))</f>
        <v>17173.951742794936</v>
      </c>
      <c r="I233" s="10">
        <f>((I232-H233+MAX(0,-(H205-C233-D233)))*(1+B233))*(1-'P-Parametri'!$B$32)</f>
        <v>224175.24746983603</v>
      </c>
      <c r="J233" s="10">
        <f>IF(I232&lt;=0,J232,J232*(1-H233/I232))+MAX(0,-(H205-C233-D233))</f>
        <v>108811.08536575861</v>
      </c>
      <c r="K233" s="10">
        <f>MAX(0,(K205-C233-D233))/(1-'P-Parametri'!$B$31*MAX(0,IF(L232&lt;=0,0,(L232-M232)/L232)))</f>
        <v>16745.62622990517</v>
      </c>
      <c r="L233" s="10">
        <f>((L232-K233+MAX(0,-(K205-C233-D233)))*(1+B233))*(1-'P-Parametri'!$B$32)</f>
        <v>237897.59427621478</v>
      </c>
      <c r="M233" s="10">
        <f>IF(L232&lt;=0,M232,M232*(1-K233/L232))+MAX(0,-(K205-C233-D233))</f>
        <v>115471.69337944368</v>
      </c>
      <c r="N233" s="10">
        <f>MAX(0,(N205-C233-D233))/(1-'P-Parametri'!$B$31*MAX(0,IF(O232&lt;=0,0,(O232-P232)/O232)))</f>
        <v>16696.078694138116</v>
      </c>
      <c r="O233" s="10">
        <f>((O232-N233+MAX(0,-(N205-C233-D233)))*(1+B233))*(1-'P-Parametri'!$B$32)</f>
        <v>239484.95820560071</v>
      </c>
      <c r="P233" s="10">
        <f>IF(O232&lt;=0,P232,P232*(1-N233/O232))+MAX(0,-(N205-C233-D233))</f>
        <v>116242.17448285004</v>
      </c>
      <c r="Q233" s="10">
        <f>MAX(0,(Q205-C233-D233))/(1-'P-Parametri'!$B$31*MAX(0,IF(R232&lt;=0,0,(R232-S232)/R232)))</f>
        <v>16701.642399788783</v>
      </c>
      <c r="R233" s="10">
        <f>((R232-Q233+MAX(0,-(Q205-C233-D233)))*(1+B233))*(1-'P-Parametri'!$B$32)</f>
        <v>239306.71269799169</v>
      </c>
      <c r="S233" s="10">
        <f>IF(R232&lt;=0,S232,S232*(1-Q233/R232))+MAX(0,-(Q205-C233-D233))</f>
        <v>116155.65695978077</v>
      </c>
      <c r="T233" s="10">
        <f>MAX(0,(T205-C233-D233))/(1-'P-Parametri'!$B$31*MAX(0,IF(U232&lt;=0,0,(U232-V232)/U232)))</f>
        <v>16701.64239978879</v>
      </c>
      <c r="U233" s="10">
        <f>((U232-T233+MAX(0,-(T205-C233-D233)))*(1+B233))*(1-'P-Parametri'!$B$32)</f>
        <v>239306.71269799166</v>
      </c>
      <c r="V233" s="10">
        <f>IF(U232&lt;=0,V232,V232*(1-T233/U232))+MAX(0,-(T205-C233-D233))</f>
        <v>116155.65695978068</v>
      </c>
    </row>
    <row r="234" spans="1:22">
      <c r="A234" s="9">
        <f t="shared" si="8"/>
        <v>27</v>
      </c>
      <c r="B234" s="12">
        <f>IF($A234='P-Parametri'!$B$47,'P-Parametri'!$B$34,IF($A234='P-Parametri'!$B$48,'P-Parametri'!$C$34,'P-Parametri'!$B$51))</f>
        <v>0.02</v>
      </c>
      <c r="C234" s="10">
        <f>IF($A234&lt;='1-Input'!$B$26,0,IF($A234='1-Input'!$B$26+1,('1-Input'!$B$23+0)*'1-Input'!$B$27,'1-Input'!$B$23+0))</f>
        <v>15535</v>
      </c>
      <c r="D234" s="10">
        <f t="shared" si="9"/>
        <v>0</v>
      </c>
      <c r="E234" s="10">
        <f>MAX(0,(E205-C234-D234))/(1-'P-Parametri'!$B$31*MAX(0,IF(F233&lt;=0,0,(F233-G233)/F233)))</f>
        <v>12196.954342891808</v>
      </c>
      <c r="F234" s="10">
        <f>((F233-E234+MAX(0,-(E205-C234-D234)))*(1+B234))*(1-'P-Parametri'!$B$32)</f>
        <v>379136.27303514146</v>
      </c>
      <c r="G234" s="10">
        <f>IF(F233&lt;=0,G233,G233*(1-E234/F233))+MAX(0,-(E205-C234-D234))</f>
        <v>180779.88591946464</v>
      </c>
      <c r="H234" s="10">
        <f>MAX(0,(H205-C234-D234))/(1-'P-Parametri'!$B$31*MAX(0,IF(I233&lt;=0,0,(I233-J233)/I233)))</f>
        <v>17218.890111143519</v>
      </c>
      <c r="I234" s="10">
        <f>((I233-H234+MAX(0,-(H205-C234-D234)))*(1+B234))*(1-'P-Parametri'!$B$32)</f>
        <v>210673.29353685462</v>
      </c>
      <c r="J234" s="10">
        <f>IF(I233&lt;=0,J233,J233*(1-H234/I233))+MAX(0,-(H205-C234-D234))</f>
        <v>100453.31106670556</v>
      </c>
      <c r="K234" s="10">
        <f>MAX(0,(K205-C234-D234))/(1-'P-Parametri'!$B$31*MAX(0,IF(L233&lt;=0,0,(L233-M233)/L233)))</f>
        <v>16789.44381662122</v>
      </c>
      <c r="L234" s="10">
        <f>((L233-K234+MAX(0,-(K205-C234-D234)))*(1+B234))*(1-'P-Parametri'!$B$32)</f>
        <v>225079.25284184786</v>
      </c>
      <c r="M234" s="10">
        <f>IF(L233&lt;=0,M233,M233*(1-K234/L233))+MAX(0,-(K205-C234-D234))</f>
        <v>107322.36545411241</v>
      </c>
      <c r="N234" s="10">
        <f>MAX(0,(N205-C234-D234))/(1-'P-Parametri'!$B$31*MAX(0,IF(O233&lt;=0,0,(O233-P233)/O233)))</f>
        <v>16739.766631869101</v>
      </c>
      <c r="O234" s="10">
        <f>((O233-N234+MAX(0,-(N205-C234-D234)))*(1+B234))*(1-'P-Parametri'!$B$32)</f>
        <v>226745.69521439582</v>
      </c>
      <c r="P234" s="10">
        <f>IF(O233&lt;=0,P233,P233*(1-N234/O233))+MAX(0,-(N205-C234-D234))</f>
        <v>108116.95906972431</v>
      </c>
      <c r="Q234" s="10">
        <f>MAX(0,(Q205-C234-D234))/(1-'P-Parametri'!$B$31*MAX(0,IF(R233&lt;=0,0,(R233-S233)/R233)))</f>
        <v>16745.344895837949</v>
      </c>
      <c r="R234" s="10">
        <f>((R233-Q234+MAX(0,-(Q205-C234-D234)))*(1+B234))*(1-'P-Parametri'!$B$32)</f>
        <v>226558.56996788044</v>
      </c>
      <c r="S234" s="10">
        <f>IF(R233&lt;=0,S233,S233*(1-Q234/R233))+MAX(0,-(Q205-C234-D234))</f>
        <v>108027.73394640141</v>
      </c>
      <c r="T234" s="10">
        <f>MAX(0,(T205-C234-D234))/(1-'P-Parametri'!$B$31*MAX(0,IF(U233&lt;=0,0,(U233-V233)/U233)))</f>
        <v>16745.344895837956</v>
      </c>
      <c r="U234" s="10">
        <f>((U233-T234+MAX(0,-(T205-C234-D234)))*(1+B234))*(1-'P-Parametri'!$B$32)</f>
        <v>226558.56996788041</v>
      </c>
      <c r="V234" s="10">
        <f>IF(U233&lt;=0,V233,V233*(1-T234/U233))+MAX(0,-(T205-C234-D234))</f>
        <v>108027.73394640133</v>
      </c>
    </row>
    <row r="235" spans="1:22">
      <c r="A235" s="9">
        <f t="shared" si="8"/>
        <v>28</v>
      </c>
      <c r="B235" s="12">
        <f>IF($A235='P-Parametri'!$B$47,'P-Parametri'!$B$34,IF($A235='P-Parametri'!$B$48,'P-Parametri'!$C$34,'P-Parametri'!$B$51))</f>
        <v>0.02</v>
      </c>
      <c r="C235" s="10">
        <f>IF($A235&lt;='1-Input'!$B$26,0,IF($A235='1-Input'!$B$26+1,('1-Input'!$B$23+0)*'1-Input'!$B$27,'1-Input'!$B$23+0))</f>
        <v>15535</v>
      </c>
      <c r="D235" s="10">
        <f t="shared" si="9"/>
        <v>0</v>
      </c>
      <c r="E235" s="10">
        <f>MAX(0,(E205-C235-D235))/(1-'P-Parametri'!$B$31*MAX(0,IF(F234&lt;=0,0,(F234-G234)/F234)))</f>
        <v>12228.387321322918</v>
      </c>
      <c r="F235" s="10">
        <f>((F234-E235+MAX(0,-(E205-C235-D235)))*(1+B235))*(1-'P-Parametri'!$B$32)</f>
        <v>373497.55134123872</v>
      </c>
      <c r="G235" s="10">
        <f>IF(F234&lt;=0,G234,G234*(1-E235/F234))+MAX(0,-(E205-C235-D235))</f>
        <v>174949.14214169141</v>
      </c>
      <c r="H235" s="10">
        <f>MAX(0,(H205-C235-D235))/(1-'P-Parametri'!$B$31*MAX(0,IF(I234&lt;=0,0,(I234-J234)/I234)))</f>
        <v>17263.265205634765</v>
      </c>
      <c r="I235" s="10">
        <f>((I234-H235+MAX(0,-(H205-C235-D235)))*(1+B235))*(1-'P-Parametri'!$B$32)</f>
        <v>196883.67244004857</v>
      </c>
      <c r="J235" s="10">
        <f>IF(I234&lt;=0,J234,J234*(1-H235/I234))+MAX(0,-(H205-C235-D235))</f>
        <v>92221.835113512207</v>
      </c>
      <c r="K235" s="10">
        <f>MAX(0,(K205-C235-D235))/(1-'P-Parametri'!$B$31*MAX(0,IF(L234&lt;=0,0,(L234-M234)/L234)))</f>
        <v>16832.712177764657</v>
      </c>
      <c r="L235" s="10">
        <f>((L234-K235+MAX(0,-(K205-C235-D235)))*(1+B235))*(1-'P-Parametri'!$B$32)</f>
        <v>211986.64853441017</v>
      </c>
      <c r="M235" s="10">
        <f>IF(L234&lt;=0,M234,M234*(1-K235/L234))+MAX(0,-(K205-C235-D235))</f>
        <v>99296.185941266318</v>
      </c>
      <c r="N235" s="10">
        <f>MAX(0,(N205-C235-D235))/(1-'P-Parametri'!$B$31*MAX(0,IF(O234&lt;=0,0,(O234-P234)/O234)))</f>
        <v>16782.906969095009</v>
      </c>
      <c r="O235" s="10">
        <f>((O234-N235+MAX(0,-(N205-C235-D235)))*(1+B235))*(1-'P-Parametri'!$B$32)</f>
        <v>213733.71992218643</v>
      </c>
      <c r="P235" s="10">
        <f>IF(O234&lt;=0,P234,P234*(1-N235/O234))+MAX(0,-(N205-C235-D235))</f>
        <v>100114.52769331847</v>
      </c>
      <c r="Q235" s="10">
        <f>MAX(0,(Q205-C235-D235))/(1-'P-Parametri'!$B$31*MAX(0,IF(R234&lt;=0,0,(R234-S234)/R234)))</f>
        <v>16788.499608902785</v>
      </c>
      <c r="R235" s="10">
        <f>((R234-Q235+MAX(0,-(Q205-C235-D235)))*(1+B235))*(1-'P-Parametri'!$B$32)</f>
        <v>213537.5408226249</v>
      </c>
      <c r="S235" s="10">
        <f>IF(R234&lt;=0,S234,S234*(1-Q235/R234))+MAX(0,-(Q205-C235-D235))</f>
        <v>100022.6358855912</v>
      </c>
      <c r="T235" s="10">
        <f>MAX(0,(T205-C235-D235))/(1-'P-Parametri'!$B$31*MAX(0,IF(U234&lt;=0,0,(U234-V234)/U234)))</f>
        <v>16788.499608902788</v>
      </c>
      <c r="U235" s="10">
        <f>((U234-T235+MAX(0,-(T205-C235-D235)))*(1+B235))*(1-'P-Parametri'!$B$32)</f>
        <v>213537.54082262487</v>
      </c>
      <c r="V235" s="10">
        <f>IF(U234&lt;=0,V234,V234*(1-T235/U234))+MAX(0,-(T205-C235-D235))</f>
        <v>100022.63588559112</v>
      </c>
    </row>
    <row r="236" spans="1:22">
      <c r="A236" s="9">
        <f t="shared" si="8"/>
        <v>29</v>
      </c>
      <c r="B236" s="12">
        <f>IF($A236='P-Parametri'!$B$47,'P-Parametri'!$B$34,IF($A236='P-Parametri'!$B$48,'P-Parametri'!$C$34,'P-Parametri'!$B$51))</f>
        <v>0.02</v>
      </c>
      <c r="C236" s="10">
        <f>IF($A236&lt;='1-Input'!$B$26,0,IF($A236='1-Input'!$B$26+1,('1-Input'!$B$23+0)*'1-Input'!$B$27,'1-Input'!$B$23+0))</f>
        <v>15535</v>
      </c>
      <c r="D236" s="10">
        <f t="shared" si="9"/>
        <v>0</v>
      </c>
      <c r="E236" s="10">
        <f>MAX(0,(E205-C236-D236))/(1-'P-Parametri'!$B$31*MAX(0,IF(F235&lt;=0,0,(F235-G235)/F235)))</f>
        <v>12259.423874550317</v>
      </c>
      <c r="F236" s="10">
        <f>((F235-E236+MAX(0,-(E205-C236-D236)))*(1+B236))*(1-'P-Parametri'!$B$32)</f>
        <v>367725.96423599013</v>
      </c>
      <c r="G236" s="10">
        <f>IF(F235&lt;=0,G235,G235*(1-E236/F235))+MAX(0,-(E205-C236-D236))</f>
        <v>169206.7331692577</v>
      </c>
      <c r="H236" s="10">
        <f>MAX(0,(H205-C236-D236))/(1-'P-Parametri'!$B$31*MAX(0,IF(I235&lt;=0,0,(I235-J235)/I235)))</f>
        <v>17307.080652050921</v>
      </c>
      <c r="I236" s="10">
        <f>((I235-H236+MAX(0,-(H205-C236-D236)))*(1+B236))*(1-'P-Parametri'!$B$32)</f>
        <v>182801.78737651007</v>
      </c>
      <c r="J236" s="10">
        <f>IF(I235&lt;=0,J235,J235*(1-H236/I235))+MAX(0,-(H205-C236-D236))</f>
        <v>84115.064661657147</v>
      </c>
      <c r="K236" s="10">
        <f>MAX(0,(K205-C236-D236))/(1-'P-Parametri'!$B$31*MAX(0,IF(L235&lt;=0,0,(L235-M235)/L235)))</f>
        <v>16875.434848689194</v>
      </c>
      <c r="L236" s="10">
        <f>((L235-K236+MAX(0,-(K205-C236-D236)))*(1+B236))*(1-'P-Parametri'!$B$32)</f>
        <v>198615.41108351652</v>
      </c>
      <c r="M236" s="10">
        <f>IF(L235&lt;=0,M235,M235*(1-K236/L235))+MAX(0,-(K205-C236-D236))</f>
        <v>91391.601722590058</v>
      </c>
      <c r="N236" s="10">
        <f>MAX(0,(N205-C236-D236))/(1-'P-Parametri'!$B$31*MAX(0,IF(O235&lt;=0,0,(O235-P235)/O235)))</f>
        <v>16825.503230709048</v>
      </c>
      <c r="O236" s="10">
        <f>((O235-N236+MAX(0,-(N205-C236-D236)))*(1+B236))*(1-'P-Parametri'!$B$32)</f>
        <v>200444.68826325631</v>
      </c>
      <c r="P236" s="10">
        <f>IF(O235&lt;=0,P235,P235*(1-N236/O235))+MAX(0,-(N205-C236-D236))</f>
        <v>92233.331830737196</v>
      </c>
      <c r="Q236" s="10">
        <f>MAX(0,(Q205-C236-D236))/(1-'P-Parametri'!$B$31*MAX(0,IF(R235&lt;=0,0,(R235-S235)/R235)))</f>
        <v>16831.110065051103</v>
      </c>
      <c r="R236" s="10">
        <f>((R235-Q236+MAX(0,-(Q205-C236-D236)))*(1+B236))*(1-'P-Parametri'!$B$32)</f>
        <v>200239.27825397984</v>
      </c>
      <c r="S236" s="10">
        <f>IF(R235&lt;=0,S235,S235*(1-Q236/R235))+MAX(0,-(Q205-C236-D236))</f>
        <v>92138.813738433892</v>
      </c>
      <c r="T236" s="10">
        <f>MAX(0,(T205-C236-D236))/(1-'P-Parametri'!$B$31*MAX(0,IF(U235&lt;=0,0,(U235-V235)/U235)))</f>
        <v>16831.110065051111</v>
      </c>
      <c r="U236" s="10">
        <f>((U235-T236+MAX(0,-(T205-C236-D236)))*(1+B236))*(1-'P-Parametri'!$B$32)</f>
        <v>200239.27825397978</v>
      </c>
      <c r="V236" s="10">
        <f>IF(U235&lt;=0,V235,V235*(1-T236/U235))+MAX(0,-(T205-C236-D236))</f>
        <v>92138.813738433833</v>
      </c>
    </row>
    <row r="237" spans="1:22">
      <c r="A237" s="9">
        <f t="shared" si="8"/>
        <v>30</v>
      </c>
      <c r="B237" s="12">
        <f>IF($A237='P-Parametri'!$B$47,'P-Parametri'!$B$34,IF($A237='P-Parametri'!$B$48,'P-Parametri'!$C$34,'P-Parametri'!$B$51))</f>
        <v>0.02</v>
      </c>
      <c r="C237" s="10">
        <f>IF($A237&lt;='1-Input'!$B$26,0,IF($A237='1-Input'!$B$26+1,('1-Input'!$B$23+0)*'1-Input'!$B$27,'1-Input'!$B$23+0))</f>
        <v>15535</v>
      </c>
      <c r="D237" s="10">
        <f t="shared" si="9"/>
        <v>0</v>
      </c>
      <c r="E237" s="10">
        <f>MAX(0,(E205-C237-D237))/(1-'P-Parametri'!$B$31*MAX(0,IF(F236&lt;=0,0,(F236-G236)/F236)))</f>
        <v>12290.066630537824</v>
      </c>
      <c r="F237" s="10">
        <f>((F236-E237+MAX(0,-(E205-C237-D237)))*(1+B237))*(1-'P-Parametri'!$B$32)</f>
        <v>361819.52632644627</v>
      </c>
      <c r="G237" s="10">
        <f>IF(F236&lt;=0,G236,G236*(1-E237/F236))+MAX(0,-(E205-C237-D237))</f>
        <v>163551.53819463457</v>
      </c>
      <c r="H237" s="10">
        <f>MAX(0,(H205-C237-D237))/(1-'P-Parametri'!$B$31*MAX(0,IF(I236&lt;=0,0,(I236-J236)/I236)))</f>
        <v>17350.340160385389</v>
      </c>
      <c r="I237" s="10">
        <f>((I236-H237+MAX(0,-(H205-C237-D237)))*(1+B237))*(1-'P-Parametri'!$B$32)</f>
        <v>168422.95520812628</v>
      </c>
      <c r="J237" s="10">
        <f>IF(I236&lt;=0,J236,J236*(1-H237/I236))+MAX(0,-(H205-C237-D237))</f>
        <v>76131.41742583095</v>
      </c>
      <c r="K237" s="10">
        <f>MAX(0,(K205-C237-D237))/(1-'P-Parametri'!$B$31*MAX(0,IF(L236&lt;=0,0,(L236-M236)/L236)))</f>
        <v>16917.615446859465</v>
      </c>
      <c r="L237" s="10">
        <f>((L236-K237+MAX(0,-(K205-C237-D237)))*(1+B237))*(1-'P-Parametri'!$B$32)</f>
        <v>184961.08804629141</v>
      </c>
      <c r="M237" s="10">
        <f>IF(L236&lt;=0,M236,M236*(1-K237/L236))+MAX(0,-(K205-C237-D237))</f>
        <v>83607.069975629187</v>
      </c>
      <c r="N237" s="10">
        <f>MAX(0,(N205-C237-D237))/(1-'P-Parametri'!$B$31*MAX(0,IF(O236&lt;=0,0,(O236-P236)/O236)))</f>
        <v>16867.55902347235</v>
      </c>
      <c r="O237" s="10">
        <f>((O236-N237+MAX(0,-(N205-C237-D237)))*(1+B237))*(1-'P-Parametri'!$B$32)</f>
        <v>186874.17448093049</v>
      </c>
      <c r="P237" s="10">
        <f>IF(O236&lt;=0,P236,P236*(1-N237/O236))+MAX(0,-(N205-C237-D237))</f>
        <v>84471.833224482252</v>
      </c>
      <c r="Q237" s="10">
        <f>MAX(0,(Q205-C237-D237))/(1-'P-Parametri'!$B$31*MAX(0,IF(R236&lt;=0,0,(R236-S236)/R236)))</f>
        <v>16873.17987224595</v>
      </c>
      <c r="R237" s="10">
        <f>((R236-Q237+MAX(0,-(Q205-C237-D237)))*(1+B237))*(1-'P-Parametri'!$B$32)</f>
        <v>186659.35350866982</v>
      </c>
      <c r="S237" s="10">
        <f>IF(R236&lt;=0,S236,S236*(1-Q237/R236))+MAX(0,-(Q205-C237-D237))</f>
        <v>84374.728734831151</v>
      </c>
      <c r="T237" s="10">
        <f>MAX(0,(T205-C237-D237))/(1-'P-Parametri'!$B$31*MAX(0,IF(U236&lt;=0,0,(U236-V236)/U236)))</f>
        <v>16873.179872245953</v>
      </c>
      <c r="U237" s="10">
        <f>((U236-T237+MAX(0,-(T205-C237-D237)))*(1+B237))*(1-'P-Parametri'!$B$32)</f>
        <v>186659.35350866977</v>
      </c>
      <c r="V237" s="10">
        <f>IF(U236&lt;=0,V236,V236*(1-T237/U236))+MAX(0,-(T205-C237-D237))</f>
        <v>84374.728734831093</v>
      </c>
    </row>
    <row r="238" spans="1:22">
      <c r="A238" s="9">
        <f t="shared" si="8"/>
        <v>31</v>
      </c>
      <c r="B238" s="12">
        <f>IF($A238='P-Parametri'!$B$47,'P-Parametri'!$B$34,IF($A238='P-Parametri'!$B$48,'P-Parametri'!$C$34,'P-Parametri'!$B$51))</f>
        <v>0.02</v>
      </c>
      <c r="C238" s="10">
        <f>IF($A238&lt;='1-Input'!$B$26,0,IF($A238='1-Input'!$B$26+1,('1-Input'!$B$23+0)*'1-Input'!$B$27,'1-Input'!$B$23+0))</f>
        <v>15535</v>
      </c>
      <c r="D238" s="10">
        <f t="shared" si="9"/>
        <v>0</v>
      </c>
      <c r="E238" s="10">
        <f>MAX(0,(E205-C238-D238))/(1-'P-Parametri'!$B$31*MAX(0,IF(F237&lt;=0,0,(F237-G237)/F237)))</f>
        <v>12320.318274176794</v>
      </c>
      <c r="F238" s="10">
        <f>((F237-E238+MAX(0,-(E205-C238-D238)))*(1+B238))*(1-'P-Parametri'!$B$32)</f>
        <v>355776.21382888826</v>
      </c>
      <c r="G238" s="10">
        <f>IF(F237&lt;=0,G237,G237*(1-E238/F237))+MAX(0,-(E205-C238-D238))</f>
        <v>157982.44405190699</v>
      </c>
      <c r="H238" s="10">
        <f>MAX(0,(H205-C238-D238))/(1-'P-Parametri'!$B$31*MAX(0,IF(I237&lt;=0,0,(I237-J237)/I237)))</f>
        <v>17393.047520998283</v>
      </c>
      <c r="I238" s="10">
        <f>((I237-H238+MAX(0,-(H205-C238-D238)))*(1+B238))*(1-'P-Parametri'!$B$32)</f>
        <v>153742.4048291888</v>
      </c>
      <c r="J238" s="10">
        <f>IF(I237&lt;=0,J237,J237*(1-H238/I237))+MAX(0,-(H205-C238-D238))</f>
        <v>68269.321908672224</v>
      </c>
      <c r="K238" s="10">
        <f>MAX(0,(K205-C238-D238))/(1-'P-Parametri'!$B$31*MAX(0,IF(L237&lt;=0,0,(L237-M237)/L237)))</f>
        <v>16959.257668102426</v>
      </c>
      <c r="L238" s="10">
        <f>((L237-K238+MAX(0,-(K205-C238-D238)))*(1+B238))*(1-'P-Parametri'!$B$32)</f>
        <v>171019.14325178126</v>
      </c>
      <c r="M238" s="10">
        <f>IF(L237&lt;=0,M237,M237*(1-K238/L237))+MAX(0,-(K205-C238-D238))</f>
        <v>75941.058396821347</v>
      </c>
      <c r="N238" s="10">
        <f>MAX(0,(N205-C238-D238))/(1-'P-Parametri'!$B$31*MAX(0,IF(O237&lt;=0,0,(O237-P237)/O237)))</f>
        <v>16909.078032276542</v>
      </c>
      <c r="O238" s="10">
        <f>((O237-N238+MAX(0,-(N205-C238-D238)))*(1+B238))*(1-'P-Parametri'!$B$32)</f>
        <v>173017.66958087179</v>
      </c>
      <c r="P238" s="10">
        <f>IF(O237&lt;=0,P237,P237*(1-N238/O237))+MAX(0,-(N205-C238-D238))</f>
        <v>76828.504104823849</v>
      </c>
      <c r="Q238" s="10">
        <f>MAX(0,(Q205-C238-D238))/(1-'P-Parametri'!$B$31*MAX(0,IF(R237&lt;=0,0,(R237-S237)/R237)))</f>
        <v>16914.712716606868</v>
      </c>
      <c r="R238" s="10">
        <f>((R237-Q238+MAX(0,-(Q205-C238-D238)))*(1+B238))*(1-'P-Parametri'!$B$32)</f>
        <v>172793.25454068845</v>
      </c>
      <c r="S238" s="10">
        <f>IF(R237&lt;=0,S237,S237*(1-Q238/R237))+MAX(0,-(Q205-C238-D238))</f>
        <v>76728.852595947959</v>
      </c>
      <c r="T238" s="10">
        <f>MAX(0,(T205-C238-D238))/(1-'P-Parametri'!$B$31*MAX(0,IF(U237&lt;=0,0,(U237-V237)/U237)))</f>
        <v>16914.712716606871</v>
      </c>
      <c r="U238" s="10">
        <f>((U237-T238+MAX(0,-(T205-C238-D238)))*(1+B238))*(1-'P-Parametri'!$B$32)</f>
        <v>172793.25454068836</v>
      </c>
      <c r="V238" s="10">
        <f>IF(U237&lt;=0,V237,V237*(1-T238/U237))+MAX(0,-(T205-C238-D238))</f>
        <v>76728.852595947887</v>
      </c>
    </row>
    <row r="239" spans="1:22">
      <c r="A239" s="9">
        <f t="shared" si="8"/>
        <v>32</v>
      </c>
      <c r="B239" s="12">
        <f>IF($A239='P-Parametri'!$B$47,'P-Parametri'!$B$34,IF($A239='P-Parametri'!$B$48,'P-Parametri'!$C$34,'P-Parametri'!$B$51))</f>
        <v>0.02</v>
      </c>
      <c r="C239" s="10">
        <f>IF($A239&lt;='1-Input'!$B$26,0,IF($A239='1-Input'!$B$26+1,('1-Input'!$B$23+0)*'1-Input'!$B$27,'1-Input'!$B$23+0))</f>
        <v>15535</v>
      </c>
      <c r="D239" s="10">
        <f t="shared" si="9"/>
        <v>0</v>
      </c>
      <c r="E239" s="10">
        <f>MAX(0,(E205-C239-D239))/(1-'P-Parametri'!$B$31*MAX(0,IF(F238&lt;=0,0,(F238-G238)/F238)))</f>
        <v>12350.181544601659</v>
      </c>
      <c r="F239" s="10">
        <f>((F238-E239+MAX(0,-(E205-C239-D239)))*(1+B239))*(1-'P-Parametri'!$B$32)</f>
        <v>349593.96382411238</v>
      </c>
      <c r="G239" s="10">
        <f>IF(F238&lt;=0,G238,G238*(1-E239/F238))+MAX(0,-(E205-C239-D239))</f>
        <v>152498.34537115786</v>
      </c>
      <c r="H239" s="10">
        <f>MAX(0,(H205-C239-D239))/(1-'P-Parametri'!$B$31*MAX(0,IF(I238&lt;=0,0,(I238-J238)/I238)))</f>
        <v>17435.206600826667</v>
      </c>
      <c r="I239" s="10">
        <f>((I238-H239+MAX(0,-(H205-C239-D239)))*(1+B239))*(1-'P-Parametri'!$B$32)</f>
        <v>138755.27550854353</v>
      </c>
      <c r="J239" s="10">
        <f>IF(I238&lt;=0,J238,J238*(1-H239/I238))+MAX(0,-(H205-C239-D239))</f>
        <v>60527.217618717346</v>
      </c>
      <c r="K239" s="10">
        <f>MAX(0,(K205-C239-D239))/(1-'P-Parametri'!$B$31*MAX(0,IF(L238&lt;=0,0,(L238-M238)/L238)))</f>
        <v>17000.365282912102</v>
      </c>
      <c r="L239" s="10">
        <f>((L238-K239+MAX(0,-(K205-C239-D239)))*(1+B239))*(1-'P-Parametri'!$B$32)</f>
        <v>156784.95522119006</v>
      </c>
      <c r="M239" s="10">
        <f>IF(L238&lt;=0,M238,M238*(1-K239/L238))+MAX(0,-(K205-C239-D239))</f>
        <v>68392.045414010281</v>
      </c>
      <c r="N239" s="10">
        <f>MAX(0,(N205-C239-D239))/(1-'P-Parametri'!$B$31*MAX(0,IF(O238&lt;=0,0,(O238-P238)/O238)))</f>
        <v>16950.064016459382</v>
      </c>
      <c r="O239" s="10">
        <f>((O238-N239+MAX(0,-(N205-C239-D239)))*(1+B239))*(1-'P-Parametri'!$B$32)</f>
        <v>158870.57976034927</v>
      </c>
      <c r="P239" s="10">
        <f>IF(O238&lt;=0,P238,P238*(1-N239/O238))+MAX(0,-(N205-C239-D239))</f>
        <v>69301.827401685834</v>
      </c>
      <c r="Q239" s="10">
        <f>MAX(0,(Q205-C239-D239))/(1-'P-Parametri'!$B$31*MAX(0,IF(R238&lt;=0,0,(R238-S238)/R238)))</f>
        <v>16955.712358724362</v>
      </c>
      <c r="R239" s="10">
        <f>((R238-Q239+MAX(0,-(Q205-C239-D239)))*(1+B239))*(1-'P-Parametri'!$B$32)</f>
        <v>158636.38443955217</v>
      </c>
      <c r="S239" s="10">
        <f>IF(R238&lt;=0,S238,S238*(1-Q239/R238))+MAX(0,-(Q205-C239-D239))</f>
        <v>69199.667746168401</v>
      </c>
      <c r="T239" s="10">
        <f>MAX(0,(T205-C239-D239))/(1-'P-Parametri'!$B$31*MAX(0,IF(U238&lt;=0,0,(U238-V238)/U238)))</f>
        <v>16955.71235872437</v>
      </c>
      <c r="U239" s="10">
        <f>((U238-T239+MAX(0,-(T205-C239-D239)))*(1+B239))*(1-'P-Parametri'!$B$32)</f>
        <v>158636.38443955206</v>
      </c>
      <c r="V239" s="10">
        <f>IF(U238&lt;=0,V238,V238*(1-T239/U238))+MAX(0,-(T205-C239-D239))</f>
        <v>69199.667746168328</v>
      </c>
    </row>
    <row r="240" spans="1:22">
      <c r="A240" s="9">
        <f t="shared" si="8"/>
        <v>33</v>
      </c>
      <c r="B240" s="12">
        <f>IF($A240='P-Parametri'!$B$47,'P-Parametri'!$B$34,IF($A240='P-Parametri'!$B$48,'P-Parametri'!$C$34,'P-Parametri'!$B$51))</f>
        <v>0.02</v>
      </c>
      <c r="C240" s="10">
        <f>IF($A240&lt;='1-Input'!$B$26,0,IF($A240='1-Input'!$B$26+1,('1-Input'!$B$23+0)*'1-Input'!$B$27,'1-Input'!$B$23+0))</f>
        <v>15535</v>
      </c>
      <c r="D240" s="10">
        <f t="shared" si="9"/>
        <v>0</v>
      </c>
      <c r="E240" s="10">
        <f>MAX(0,(E205-C240-D240))/(1-'P-Parametri'!$B$31*MAX(0,IF(F239&lt;=0,0,(F239-G239)/F239)))</f>
        <v>12379.659232545488</v>
      </c>
      <c r="F240" s="10">
        <f>((F239-E240+MAX(0,-(E205-C240-D240)))*(1+B240))*(1-'P-Parametri'!$B$32)</f>
        <v>343270.67350203142</v>
      </c>
      <c r="G240" s="10">
        <f>IF(F239&lt;=0,G239,G239*(1-E240/F239))+MAX(0,-(E205-C240-D240))</f>
        <v>147098.14472532581</v>
      </c>
      <c r="H240" s="10">
        <f>MAX(0,(H205-C240-D240))/(1-'P-Parametri'!$B$31*MAX(0,IF(I239&lt;=0,0,(I239-J239)/I239)))</f>
        <v>17476.821339651298</v>
      </c>
      <c r="I240" s="10">
        <f>((I239-H240+MAX(0,-(H205-C240-D240)))*(1+B240))*(1-'P-Parametri'!$B$32)</f>
        <v>123456.61520576554</v>
      </c>
      <c r="J240" s="10">
        <f>IF(I239&lt;=0,J239,J239*(1-H240/I239))+MAX(0,-(H205-C240-D240))</f>
        <v>52903.555277724881</v>
      </c>
      <c r="K240" s="10">
        <f>MAX(0,(K205-C240-D240))/(1-'P-Parametri'!$B$31*MAX(0,IF(L239&lt;=0,0,(L239-M239)/L239)))</f>
        <v>17040.94213280949</v>
      </c>
      <c r="L240" s="10">
        <f>((L239-K240+MAX(0,-(K205-C240-D240)))*(1+B240))*(1-'P-Parametri'!$B$32)</f>
        <v>142253.81556344789</v>
      </c>
      <c r="M240" s="10">
        <f>IF(L239&lt;=0,M239,M239*(1-K240/L239))+MAX(0,-(K205-C240-D240))</f>
        <v>60958.520388599485</v>
      </c>
      <c r="N240" s="10">
        <f>MAX(0,(N205-C240-D240))/(1-'P-Parametri'!$B$31*MAX(0,IF(O239&lt;=0,0,(O239-P239)/O239)))</f>
        <v>16990.520806175446</v>
      </c>
      <c r="O240" s="10">
        <f>((O239-N240+MAX(0,-(N205-C240-D240)))*(1+B240))*(1-'P-Parametri'!$B$32)</f>
        <v>144428.22481299078</v>
      </c>
      <c r="P240" s="10">
        <f>IF(O239&lt;=0,P239,P239*(1-N240/O239))+MAX(0,-(N205-C240-D240))</f>
        <v>61890.296946201241</v>
      </c>
      <c r="Q240" s="10">
        <f>MAX(0,(Q205-C240-D240))/(1-'P-Parametri'!$B$31*MAX(0,IF(R239&lt;=0,0,(R239-S239)/R239)))</f>
        <v>16996.182630029347</v>
      </c>
      <c r="R240" s="10">
        <f>((R239-Q240+MAX(0,-(Q205-C240-D240)))*(1+B240))*(1-'P-Parametri'!$B$32)</f>
        <v>144184.05983402187</v>
      </c>
      <c r="S240" s="10">
        <f>IF(R239&lt;=0,S239,S239*(1-Q240/R239))+MAX(0,-(Q205-C240-D240))</f>
        <v>61785.667514718414</v>
      </c>
      <c r="T240" s="10">
        <f>MAX(0,(T205-C240-D240))/(1-'P-Parametri'!$B$31*MAX(0,IF(U239&lt;=0,0,(U239-V239)/U239)))</f>
        <v>16996.182630029351</v>
      </c>
      <c r="U240" s="10">
        <f>((U239-T240+MAX(0,-(T205-C240-D240)))*(1+B240))*(1-'P-Parametri'!$B$32)</f>
        <v>144184.05983402173</v>
      </c>
      <c r="V240" s="10">
        <f>IF(U239&lt;=0,V239,V239*(1-T240/U239))+MAX(0,-(T205-C240-D240))</f>
        <v>61785.667514718341</v>
      </c>
    </row>
    <row r="241" spans="1:22">
      <c r="A241" s="9">
        <f t="shared" si="8"/>
        <v>34</v>
      </c>
      <c r="B241" s="12">
        <f>IF($A241='P-Parametri'!$B$47,'P-Parametri'!$B$34,IF($A241='P-Parametri'!$B$48,'P-Parametri'!$C$34,'P-Parametri'!$B$51))</f>
        <v>0.02</v>
      </c>
      <c r="C241" s="10">
        <f>IF($A241&lt;='1-Input'!$B$26,0,IF($A241='1-Input'!$B$26+1,('1-Input'!$B$23+0)*'1-Input'!$B$27,'1-Input'!$B$23+0))</f>
        <v>15535</v>
      </c>
      <c r="D241" s="10">
        <f t="shared" si="9"/>
        <v>0</v>
      </c>
      <c r="E241" s="10">
        <f>MAX(0,(E205-C241-D241))/(1-'P-Parametri'!$B$31*MAX(0,IF(F240&lt;=0,0,(F240-G240)/F240)))</f>
        <v>12408.754177736939</v>
      </c>
      <c r="F241" s="10">
        <f>((F240-E241+MAX(0,-(E205-C241-D241)))*(1+B241))*(1-'P-Parametri'!$B$32)</f>
        <v>336804.19939535885</v>
      </c>
      <c r="G241" s="10">
        <f>IF(F240&lt;=0,G240,G240*(1-E241/F240))+MAX(0,-(E205-C241-D241))</f>
        <v>141780.75276965401</v>
      </c>
      <c r="H241" s="10">
        <f>MAX(0,(H205-C241-D241))/(1-'P-Parametri'!$B$31*MAX(0,IF(I240&lt;=0,0,(I240-J240)/I240)))</f>
        <v>17517.895746421811</v>
      </c>
      <c r="I241" s="10">
        <f>((I240-H241+MAX(0,-(H205-C241-D241)))*(1+B241))*(1-'P-Parametri'!$B$32)</f>
        <v>107841.37886083355</v>
      </c>
      <c r="J241" s="10">
        <f>IF(I240&lt;=0,J240,J240*(1-H241/I240))+MAX(0,-(H205-C241-D241))</f>
        <v>45396.797017540805</v>
      </c>
      <c r="K241" s="10">
        <f>MAX(0,(K205-C241-D241))/(1-'P-Parametri'!$B$31*MAX(0,IF(L240&lt;=0,0,(L240-M240)/L240)))</f>
        <v>17080.992126759349</v>
      </c>
      <c r="L241" s="10">
        <f>((L240-K241+MAX(0,-(K205-C241-D241)))*(1+B241))*(1-'P-Parametri'!$B$32)</f>
        <v>127420.92734561148</v>
      </c>
      <c r="M241" s="10">
        <f>IF(L240&lt;=0,M240,M240*(1-K241/L240))+MAX(0,-(K205-C241-D241))</f>
        <v>53638.983807507517</v>
      </c>
      <c r="N241" s="10">
        <f>MAX(0,(N205-C241-D241))/(1-'P-Parametri'!$B$31*MAX(0,IF(O240&lt;=0,0,(O240-P240)/O240)))</f>
        <v>17030.452298823504</v>
      </c>
      <c r="O241" s="10">
        <f>((O240-N241+MAX(0,-(N205-C241-D241)))*(1+B241))*(1-'P-Parametri'!$B$32)</f>
        <v>129685.83650852172</v>
      </c>
      <c r="P241" s="10">
        <f>IF(O240&lt;=0,P240,P240*(1-N241/O240))+MAX(0,-(N205-C241-D241))</f>
        <v>54592.417662099586</v>
      </c>
      <c r="Q241" s="10">
        <f>MAX(0,(Q205-C241-D241))/(1-'P-Parametri'!$B$31*MAX(0,IF(R240&lt;=0,0,(R240-S240)/R240)))</f>
        <v>17036.127429219341</v>
      </c>
      <c r="R241" s="10">
        <f>((R240-Q241+MAX(0,-(Q205-C241-D241)))*(1+B241))*(1-'P-Parametri'!$B$32)</f>
        <v>129431.50927079278</v>
      </c>
      <c r="S241" s="10">
        <f>IF(R240&lt;=0,S240,S240*(1-Q241/R240))+MAX(0,-(Q205-C241-D241))</f>
        <v>54485.356327116868</v>
      </c>
      <c r="T241" s="10">
        <f>MAX(0,(T205-C241-D241))/(1-'P-Parametri'!$B$31*MAX(0,IF(U240&lt;=0,0,(U240-V240)/U240)))</f>
        <v>17036.127429219345</v>
      </c>
      <c r="U241" s="10">
        <f>((U240-T241+MAX(0,-(T205-C241-D241)))*(1+B241))*(1-'P-Parametri'!$B$32)</f>
        <v>129431.50927079264</v>
      </c>
      <c r="V241" s="10">
        <f>IF(U240&lt;=0,V240,V240*(1-T241/U240))+MAX(0,-(T205-C241-D241))</f>
        <v>54485.356327116788</v>
      </c>
    </row>
    <row r="242" spans="1:22">
      <c r="A242" s="9">
        <f t="shared" si="8"/>
        <v>35</v>
      </c>
      <c r="B242" s="12">
        <f>IF($A242='P-Parametri'!$B$47,'P-Parametri'!$B$34,IF($A242='P-Parametri'!$B$48,'P-Parametri'!$C$34,'P-Parametri'!$B$51))</f>
        <v>0.02</v>
      </c>
      <c r="C242" s="10">
        <f>IF($A242&lt;='1-Input'!$B$26,0,IF($A242='1-Input'!$B$26+1,('1-Input'!$B$23+0)*'1-Input'!$B$27,'1-Input'!$B$23+0))</f>
        <v>15535</v>
      </c>
      <c r="D242" s="10">
        <f t="shared" si="9"/>
        <v>0</v>
      </c>
      <c r="E242" s="10">
        <f>MAX(0,(E205-C242-D242))/(1-'P-Parametri'!$B$31*MAX(0,IF(F241&lt;=0,0,(F241-G241)/F241)))</f>
        <v>12437.469266339636</v>
      </c>
      <c r="F242" s="10">
        <f>((F241-E242+MAX(0,-(E205-C242-D242)))*(1+B242))*(1-'P-Parametri'!$B$32)</f>
        <v>330192.35660213645</v>
      </c>
      <c r="G242" s="10">
        <f>IF(F241&lt;=0,G241,G241*(1-E242/F241))+MAX(0,-(E205-C242-D242))</f>
        <v>136545.08837385144</v>
      </c>
      <c r="H242" s="10">
        <f>MAX(0,(H205-C242-D242))/(1-'P-Parametri'!$B$31*MAX(0,IF(I241&lt;=0,0,(I241-J241)/I241)))</f>
        <v>17558.433895641807</v>
      </c>
      <c r="I242" s="10">
        <f>((I241-H242+MAX(0,-(H205-C242-D242)))*(1+B242))*(1-'P-Parametri'!$B$32)</f>
        <v>91904.426656766576</v>
      </c>
      <c r="J242" s="10">
        <f>IF(I241&lt;=0,J241,J241*(1-H242/I241))+MAX(0,-(H205-C242-D242))</f>
        <v>38005.416566675172</v>
      </c>
      <c r="K242" s="10">
        <f>MAX(0,(K205-C242-D242))/(1-'P-Parametri'!$B$31*MAX(0,IF(L241&lt;=0,0,(L241-M241)/L241)))</f>
        <v>17120.519237645458</v>
      </c>
      <c r="L242" s="10">
        <f>((L241-K242+MAX(0,-(K205-C242-D242)))*(1+B242))*(1-'P-Parametri'!$B$32)</f>
        <v>112281.40343758509</v>
      </c>
      <c r="M242" s="10">
        <f>IF(L241&lt;=0,M241,M241*(1-K242/L241))+MAX(0,-(K205-C242-D242))</f>
        <v>46431.947465091398</v>
      </c>
      <c r="N242" s="10">
        <f>MAX(0,(N205-C242-D242))/(1-'P-Parametri'!$B$31*MAX(0,IF(O241&lt;=0,0,(O241-P241)/O241)))</f>
        <v>17069.862455532239</v>
      </c>
      <c r="O242" s="10">
        <f>((O241-N242+MAX(0,-(N205-C242-D242)))*(1+B242))*(1-'P-Parametri'!$B$32)</f>
        <v>114638.55694698117</v>
      </c>
      <c r="P242" s="10">
        <f>IF(O241&lt;=0,P241,P241*(1-N242/O241))+MAX(0,-(N205-C242-D242))</f>
        <v>47406.705747092012</v>
      </c>
      <c r="Q242" s="10">
        <f>MAX(0,(Q205-C242-D242))/(1-'P-Parametri'!$B$31*MAX(0,IF(R241&lt;=0,0,(R241-S241)/R241)))</f>
        <v>17075.550718743005</v>
      </c>
      <c r="R242" s="10">
        <f>((R241-Q242+MAX(0,-(Q205-C242-D242)))*(1+B242))*(1-'P-Parametri'!$B$32)</f>
        <v>114373.87156764459</v>
      </c>
      <c r="S242" s="10">
        <f>IF(R241&lt;=0,S241,S241*(1-Q242/R241))+MAX(0,-(Q205-C242-D242))</f>
        <v>47297.249886621132</v>
      </c>
      <c r="T242" s="10">
        <f>MAX(0,(T205-C242-D242))/(1-'P-Parametri'!$B$31*MAX(0,IF(U241&lt;=0,0,(U241-V241)/U241)))</f>
        <v>17075.550718743008</v>
      </c>
      <c r="U242" s="10">
        <f>((U241-T242+MAX(0,-(T205-C242-D242)))*(1+B242))*(1-'P-Parametri'!$B$32)</f>
        <v>114373.87156764444</v>
      </c>
      <c r="V242" s="10">
        <f>IF(U241&lt;=0,V241,V241*(1-T242/U241))+MAX(0,-(T205-C242-D242))</f>
        <v>47297.249886621052</v>
      </c>
    </row>
    <row r="243" spans="1:22">
      <c r="A243" s="9">
        <f t="shared" si="8"/>
        <v>36</v>
      </c>
      <c r="B243" s="12">
        <f>IF($A243='P-Parametri'!$B$47,'P-Parametri'!$B$34,IF($A243='P-Parametri'!$B$48,'P-Parametri'!$C$34,'P-Parametri'!$B$51))</f>
        <v>0.02</v>
      </c>
      <c r="C243" s="10">
        <f>IF($A243&lt;='1-Input'!$B$26,0,IF($A243='1-Input'!$B$26+1,('1-Input'!$B$23+0)*'1-Input'!$B$27,'1-Input'!$B$23+0))</f>
        <v>15535</v>
      </c>
      <c r="D243" s="10">
        <f t="shared" si="9"/>
        <v>0</v>
      </c>
      <c r="E243" s="10">
        <f>MAX(0,(E205-C243-D243))/(1-'P-Parametri'!$B$31*MAX(0,IF(F242&lt;=0,0,(F242-G242)/F242)))</f>
        <v>12465.807428435139</v>
      </c>
      <c r="F243" s="10">
        <f>((F242-E243+MAX(0,-(E205-C243-D243)))*(1+B243))*(1-'P-Parametri'!$B$32)</f>
        <v>323432.91799686104</v>
      </c>
      <c r="G243" s="10">
        <f>IF(F242&lt;=0,G242,G242*(1-E243/F242))+MAX(0,-(E205-C243-D243))</f>
        <v>131390.07874708989</v>
      </c>
      <c r="H243" s="10">
        <f>MAX(0,(H205-C243-D243))/(1-'P-Parametri'!$B$31*MAX(0,IF(I242&lt;=0,0,(I242-J242)/I242)))</f>
        <v>17598.439923815433</v>
      </c>
      <c r="I243" s="10">
        <f>((I242-H243+MAX(0,-(H205-C243-D243)))*(1+B243))*(1-'P-Parametri'!$B$32)</f>
        <v>75640.522254674943</v>
      </c>
      <c r="J243" s="10">
        <f>IF(I242&lt;=0,J242,J242*(1-H243/I242))+MAX(0,-(H205-C243-D243))</f>
        <v>30727.899426765256</v>
      </c>
      <c r="K243" s="10">
        <f>MAX(0,(K205-C243-D243))/(1-'P-Parametri'!$B$31*MAX(0,IF(L242&lt;=0,0,(L242-M242)/L242)))</f>
        <v>17159.527498805837</v>
      </c>
      <c r="L243" s="10">
        <f>((L242-K243+MAX(0,-(K205-C243-D243)))*(1+B243))*(1-'P-Parametri'!$B$32)</f>
        <v>96830.264830639717</v>
      </c>
      <c r="M243" s="10">
        <f>IF(L242&lt;=0,M242,M242*(1-K243/L242))+MAX(0,-(K205-C243-D243))</f>
        <v>39335.934635208658</v>
      </c>
      <c r="N243" s="10">
        <f>MAX(0,(N205-C243-D243))/(1-'P-Parametri'!$B$31*MAX(0,IF(O242&lt;=0,0,(O242-P242)/O242)))</f>
        <v>17108.755297705677</v>
      </c>
      <c r="O243" s="10">
        <f>((O242-N243+MAX(0,-(N205-C243-D243)))*(1+B243))*(1-'P-Parametri'!$B$32)</f>
        <v>99281.436886896496</v>
      </c>
      <c r="P243" s="10">
        <f>IF(O242&lt;=0,P242,P242*(1-N243/O242))+MAX(0,-(N205-C243-D243))</f>
        <v>40331.688844424236</v>
      </c>
      <c r="Q243" s="10">
        <f>MAX(0,(Q205-C243-D243))/(1-'P-Parametri'!$B$31*MAX(0,IF(R242&lt;=0,0,(R242-S242)/R242)))</f>
        <v>17114.456521344444</v>
      </c>
      <c r="R243" s="10">
        <f>((R242-Q243+MAX(0,-(Q205-C243-D243)))*(1+B243))*(1-'P-Parametri'!$B$32)</f>
        <v>99006.19414053169</v>
      </c>
      <c r="S243" s="10">
        <f>IF(R242&lt;=0,S242,S242*(1-Q243/R242))+MAX(0,-(Q205-C243-D243))</f>
        <v>40219.875345837187</v>
      </c>
      <c r="T243" s="10">
        <f>MAX(0,(T205-C243-D243))/(1-'P-Parametri'!$B$31*MAX(0,IF(U242&lt;=0,0,(U242-V242)/U242)))</f>
        <v>17114.456521344451</v>
      </c>
      <c r="U243" s="10">
        <f>((U242-T243+MAX(0,-(T205-C243-D243)))*(1+B243))*(1-'P-Parametri'!$B$32)</f>
        <v>99006.19414053153</v>
      </c>
      <c r="V243" s="10">
        <f>IF(U242&lt;=0,V242,V242*(1-T243/U242))+MAX(0,-(T205-C243-D243))</f>
        <v>40219.875345837107</v>
      </c>
    </row>
    <row r="244" spans="1:22">
      <c r="A244" s="9">
        <f t="shared" si="8"/>
        <v>37</v>
      </c>
      <c r="B244" s="12">
        <f>IF($A244='P-Parametri'!$B$47,'P-Parametri'!$B$34,IF($A244='P-Parametri'!$B$48,'P-Parametri'!$C$34,'P-Parametri'!$B$51))</f>
        <v>0.02</v>
      </c>
      <c r="C244" s="10">
        <f>IF($A244&lt;='1-Input'!$B$26,0,IF($A244='1-Input'!$B$26+1,('1-Input'!$B$23+0)*'1-Input'!$B$27,'1-Input'!$B$23+0))</f>
        <v>15535</v>
      </c>
      <c r="D244" s="10">
        <f t="shared" si="9"/>
        <v>0</v>
      </c>
      <c r="E244" s="10">
        <f>MAX(0,(E205-C244-D244))/(1-'P-Parametri'!$B$31*MAX(0,IF(F243&lt;=0,0,(F243-G243)/F243)))</f>
        <v>12493.771635550358</v>
      </c>
      <c r="F244" s="10">
        <f>((F243-E244+MAX(0,-(E205-C244-D244)))*(1+B244))*(1-'P-Parametri'!$B$32)</f>
        <v>316523.61342995981</v>
      </c>
      <c r="G244" s="10">
        <f>IF(F243&lt;=0,G243,G243*(1-E244/F243))+MAX(0,-(E205-C244-D244))</f>
        <v>126314.659555964</v>
      </c>
      <c r="H244" s="10">
        <f>MAX(0,(H205-C244-D244))/(1-'P-Parametri'!$B$31*MAX(0,IF(I243&lt;=0,0,(I243-J243)/I243)))</f>
        <v>17637.918025956795</v>
      </c>
      <c r="I244" s="10">
        <f>((I243-H244+MAX(0,-(H205-C244-D244)))*(1+B244))*(1-'P-Parametri'!$B$32)</f>
        <v>59044.33100066593</v>
      </c>
      <c r="J244" s="10">
        <f>IF(I243&lt;=0,J243,J243*(1-H244/I243))+MAX(0,-(H205-C244-D244))</f>
        <v>23562.743039103829</v>
      </c>
      <c r="K244" s="10">
        <f>MAX(0,(K205-C244-D244))/(1-'P-Parametri'!$B$31*MAX(0,IF(L243&lt;=0,0,(L243-M243)/L243)))</f>
        <v>17198.021000629178</v>
      </c>
      <c r="L244" s="10">
        <f>((L243-K244+MAX(0,-(K205-C244-D244)))*(1+B244))*(1-'P-Parametri'!$B$32)</f>
        <v>81062.438929197539</v>
      </c>
      <c r="M244" s="10">
        <f>IF(L243&lt;=0,M243,M243*(1-K244/L243))+MAX(0,-(K205-C244-D244))</f>
        <v>32349.480233592356</v>
      </c>
      <c r="N244" s="10">
        <f>MAX(0,(N205-C244-D244))/(1-'P-Parametri'!$B$31*MAX(0,IF(O243&lt;=0,0,(O243-P243)/O243)))</f>
        <v>17147.134903629743</v>
      </c>
      <c r="O244" s="10">
        <f>((O243-N244+MAX(0,-(N205-C244-D244)))*(1+B244))*(1-'P-Parametri'!$B$32)</f>
        <v>83609.434046886221</v>
      </c>
      <c r="P244" s="10">
        <f>IF(O243&lt;=0,P243,P243*(1-N244/O243))+MAX(0,-(N205-C244-D244))</f>
        <v>33365.906204771105</v>
      </c>
      <c r="Q244" s="10">
        <f>MAX(0,(Q205-C244-D244))/(1-'P-Parametri'!$B$31*MAX(0,IF(R243&lt;=0,0,(R243-S243)/R243)))</f>
        <v>17152.848916668601</v>
      </c>
      <c r="R244" s="10">
        <f>((R243-Q244+MAX(0,-(Q205-C244-D244)))*(1+B244))*(1-'P-Parametri'!$B$32)</f>
        <v>83323.431304083671</v>
      </c>
      <c r="S244" s="10">
        <f>IF(R243&lt;=0,S243,S243*(1-Q244/R243))+MAX(0,-(Q205-C244-D244))</f>
        <v>33251.771468668143</v>
      </c>
      <c r="T244" s="10">
        <f>MAX(0,(T205-C244-D244))/(1-'P-Parametri'!$B$31*MAX(0,IF(U243&lt;=0,0,(U243-V243)/U243)))</f>
        <v>17152.848916668605</v>
      </c>
      <c r="U244" s="10">
        <f>((U243-T244+MAX(0,-(T205-C244-D244)))*(1+B244))*(1-'P-Parametri'!$B$32)</f>
        <v>83323.431304083511</v>
      </c>
      <c r="V244" s="10">
        <f>IF(U243&lt;=0,V243,V243*(1-T244/U243))+MAX(0,-(T205-C244-D244))</f>
        <v>33251.771468668063</v>
      </c>
    </row>
    <row r="245" spans="1:22">
      <c r="A245" s="9">
        <f t="shared" si="8"/>
        <v>38</v>
      </c>
      <c r="B245" s="12">
        <f>IF($A245='P-Parametri'!$B$47,'P-Parametri'!$B$34,IF($A245='P-Parametri'!$B$48,'P-Parametri'!$C$34,'P-Parametri'!$B$51))</f>
        <v>0.02</v>
      </c>
      <c r="C245" s="10">
        <f>IF($A245&lt;='1-Input'!$B$26,0,IF($A245='1-Input'!$B$26+1,('1-Input'!$B$23+0)*'1-Input'!$B$27,'1-Input'!$B$23+0))</f>
        <v>15535</v>
      </c>
      <c r="D245" s="10">
        <f t="shared" si="9"/>
        <v>0</v>
      </c>
      <c r="E245" s="10">
        <f>MAX(0,(E205-C245-D245))/(1-'P-Parametri'!$B$31*MAX(0,IF(F244&lt;=0,0,(F244-G244)/F244)))</f>
        <v>12521.364898230369</v>
      </c>
      <c r="F245" s="10">
        <f>((F244-E245+MAX(0,-(E205-C245-D245)))*(1+B245))*(1-'P-Parametri'!$B$32)</f>
        <v>309462.12891535927</v>
      </c>
      <c r="G245" s="10">
        <f>IF(F244&lt;=0,G244,G244*(1-E245/F244))+MAX(0,-(E205-C245-D245))</f>
        <v>121317.77503554274</v>
      </c>
      <c r="H245" s="10">
        <f>MAX(0,(H205-C245-D245))/(1-'P-Parametri'!$B$31*MAX(0,IF(I244&lt;=0,0,(I244-J244)/I244)))</f>
        <v>17676.872452163363</v>
      </c>
      <c r="I245" s="10">
        <f>((I244-H245+MAX(0,-(H205-C245-D245)))*(1+B245))*(1-'P-Parametri'!$B$32)</f>
        <v>42110.418104033677</v>
      </c>
      <c r="J245" s="10">
        <f>IF(I244&lt;=0,J244,J244*(1-H245/I244))+MAX(0,-(H205-C245-D245))</f>
        <v>16508.456941414945</v>
      </c>
      <c r="K245" s="10">
        <f>MAX(0,(K205-C245-D245))/(1-'P-Parametri'!$B$31*MAX(0,IF(L244&lt;=0,0,(L244-M244)/L244)))</f>
        <v>17236.003887213756</v>
      </c>
      <c r="L245" s="10">
        <f>((L244-K245+MAX(0,-(K205-C245-D245)))*(1+B245))*(1-'P-Parametri'!$B$32)</f>
        <v>64972.75781533782</v>
      </c>
      <c r="M245" s="10">
        <f>IF(L244&lt;=0,M244,M244*(1-K245/L244))+MAX(0,-(K205-C245-D245))</f>
        <v>25471.130970716778</v>
      </c>
      <c r="N245" s="10">
        <f>MAX(0,(N205-C245-D245))/(1-'P-Parametri'!$B$31*MAX(0,IF(O244&lt;=0,0,(O244-P244)/O244)))</f>
        <v>17185.005405141008</v>
      </c>
      <c r="O245" s="10">
        <f>((O244-N245+MAX(0,-(N205-C245-D245)))*(1+B245))*(1-'P-Parametri'!$B$32)</f>
        <v>67617.411380150952</v>
      </c>
      <c r="P245" s="10">
        <f>IF(O244&lt;=0,P244,P244*(1-N245/O244))+MAX(0,-(N205-C245-D245))</f>
        <v>26507.908838650033</v>
      </c>
      <c r="Q245" s="10">
        <f>MAX(0,(Q205-C245-D245))/(1-'P-Parametri'!$B$31*MAX(0,IF(R244&lt;=0,0,(R244-S244)/R244)))</f>
        <v>17190.732037928912</v>
      </c>
      <c r="R245" s="10">
        <f>((R244-Q245+MAX(0,-(Q205-C245-D245)))*(1+B245))*(1-'P-Parametri'!$B$32)</f>
        <v>67320.442544974896</v>
      </c>
      <c r="S245" s="10">
        <f>IF(R244&lt;=0,S244,S244*(1-Q245/R244))+MAX(0,-(Q205-C245-D245))</f>
        <v>26391.488782778455</v>
      </c>
      <c r="T245" s="10">
        <f>MAX(0,(T205-C245-D245))/(1-'P-Parametri'!$B$31*MAX(0,IF(U244&lt;=0,0,(U244-V244)/U244)))</f>
        <v>17190.732037928919</v>
      </c>
      <c r="U245" s="10">
        <f>((U244-T245+MAX(0,-(T205-C245-D245)))*(1+B245))*(1-'P-Parametri'!$B$32)</f>
        <v>67320.442544974736</v>
      </c>
      <c r="V245" s="10">
        <f>IF(U244&lt;=0,V244,V244*(1-T245/U244))+MAX(0,-(T205-C245-D245))</f>
        <v>26391.488782778379</v>
      </c>
    </row>
    <row r="246" spans="1:22">
      <c r="A246" s="9">
        <f t="shared" si="8"/>
        <v>39</v>
      </c>
      <c r="B246" s="12">
        <f>IF($A246='P-Parametri'!$B$47,'P-Parametri'!$B$34,IF($A246='P-Parametri'!$B$48,'P-Parametri'!$C$34,'P-Parametri'!$B$51))</f>
        <v>0.02</v>
      </c>
      <c r="C246" s="10">
        <f>IF($A246&lt;='1-Input'!$B$26,0,IF($A246='1-Input'!$B$26+1,('1-Input'!$B$23+0)*'1-Input'!$B$27,'1-Input'!$B$23+0))</f>
        <v>15535</v>
      </c>
      <c r="D246" s="10">
        <f t="shared" si="9"/>
        <v>0</v>
      </c>
      <c r="E246" s="10">
        <f>MAX(0,(E205-C246-D246))/(1-'P-Parametri'!$B$31*MAX(0,IF(F245&lt;=0,0,(F245-G245)/F245)))</f>
        <v>12548.590263657325</v>
      </c>
      <c r="F246" s="10">
        <f>((F245-E246+MAX(0,-(E205-C246-D246)))*(1+B246))*(1-'P-Parametri'!$B$32)</f>
        <v>302246.1058058865</v>
      </c>
      <c r="G246" s="10">
        <f>IF(F245&lt;=0,G245,G245*(1-E246/F245))+MAX(0,-(E205-C246-D246))</f>
        <v>116398.37809364435</v>
      </c>
      <c r="H246" s="10">
        <f>MAX(0,(H205-C246-D246))/(1-'P-Parametri'!$B$31*MAX(0,IF(I245&lt;=0,0,(I245-J245)/I245)))</f>
        <v>17715.307504254521</v>
      </c>
      <c r="I246" s="10">
        <f>((I245-H246+MAX(0,-(H205-C246-D246)))*(1+B246))*(1-'P-Parametri'!$B$32)</f>
        <v>24833.24678615119</v>
      </c>
      <c r="J246" s="10">
        <f>IF(I245&lt;=0,J245,J245*(1-H246/I245))+MAX(0,-(H205-C246-D246))</f>
        <v>9563.5629150624172</v>
      </c>
      <c r="K246" s="10">
        <f>MAX(0,(K205-C246-D246))/(1-'P-Parametri'!$B$31*MAX(0,IF(L245&lt;=0,0,(L245-M245)/L245)))</f>
        <v>17273.480353089784</v>
      </c>
      <c r="L246" s="10">
        <f>((L245-K246+MAX(0,-(K205-C246-D246)))*(1+B246))*(1-'P-Parametri'!$B$32)</f>
        <v>48555.956485470015</v>
      </c>
      <c r="M246" s="10">
        <f>IF(L245&lt;=0,M245,M245*(1-K246/L245))+MAX(0,-(K205-C246-D246))</f>
        <v>18699.445495334508</v>
      </c>
      <c r="N246" s="10">
        <f>MAX(0,(N205-C246-D246))/(1-'P-Parametri'!$B$31*MAX(0,IF(O245&lt;=0,0,(O245-P245)/O245)))</f>
        <v>17222.370984358757</v>
      </c>
      <c r="O246" s="10">
        <f>((O245-N246+MAX(0,-(N205-C246-D246)))*(1+B246))*(1-'P-Parametri'!$B$32)</f>
        <v>51300.135321300622</v>
      </c>
      <c r="P246" s="10">
        <f>IF(O245&lt;=0,P245,P245*(1-N246/O245))+MAX(0,-(N205-C246-D246))</f>
        <v>19756.25965953332</v>
      </c>
      <c r="Q246" s="10">
        <f>MAX(0,(Q205-C246-D246))/(1-'P-Parametri'!$B$31*MAX(0,IF(R245&lt;=0,0,(R245-S245)/R245)))</f>
        <v>17228.110068638296</v>
      </c>
      <c r="R246" s="10">
        <f>((R245-Q246+MAX(0,-(Q205-C246-D246)))*(1+B246))*(1-'P-Parametri'!$B$32)</f>
        <v>50991.990767611605</v>
      </c>
      <c r="S246" s="10">
        <f>IF(R245&lt;=0,S245,S245*(1-Q246/R245))+MAX(0,-(Q205-C246-D246))</f>
        <v>19637.589722753943</v>
      </c>
      <c r="T246" s="10">
        <f>MAX(0,(T205-C246-D246))/(1-'P-Parametri'!$B$31*MAX(0,IF(U245&lt;=0,0,(U245-V245)/U245)))</f>
        <v>17228.110068638303</v>
      </c>
      <c r="U246" s="10">
        <f>((U245-T246+MAX(0,-(T205-C246-D246)))*(1+B246))*(1-'P-Parametri'!$B$32)</f>
        <v>50991.990767611438</v>
      </c>
      <c r="V246" s="10">
        <f>IF(U245&lt;=0,V245,V245*(1-T246/U245))+MAX(0,-(T205-C246-D246))</f>
        <v>19637.589722753866</v>
      </c>
    </row>
    <row r="247" spans="1:22">
      <c r="A247" s="9">
        <f t="shared" si="8"/>
        <v>40</v>
      </c>
      <c r="B247" s="12">
        <f>IF($A247='P-Parametri'!$B$47,'P-Parametri'!$B$34,IF($A247='P-Parametri'!$B$48,'P-Parametri'!$C$34,'P-Parametri'!$B$51))</f>
        <v>0.02</v>
      </c>
      <c r="C247" s="10">
        <f>IF($A247&lt;='1-Input'!$B$26,0,IF($A247='1-Input'!$B$26+1,('1-Input'!$B$23+0)*'1-Input'!$B$27,'1-Input'!$B$23+0))</f>
        <v>15535</v>
      </c>
      <c r="D247" s="10">
        <f t="shared" si="9"/>
        <v>0</v>
      </c>
      <c r="E247" s="10">
        <f>MAX(0,(E205-C247-D247))/(1-'P-Parametri'!$B$31*MAX(0,IF(F246&lt;=0,0,(F246-G246)/F246)))</f>
        <v>12575.450813316165</v>
      </c>
      <c r="F247" s="10">
        <f>((F246-E247+MAX(0,-(E205-C247-D247)))*(1+B247))*(1-'P-Parametri'!$B$32)</f>
        <v>294873.13995623688</v>
      </c>
      <c r="G247" s="10">
        <f>IF(F246&lt;=0,G246,G246*(1-E247/F246))+MAX(0,-(E205-C247-D247))</f>
        <v>111555.43040846728</v>
      </c>
      <c r="H247" s="10">
        <f>MAX(0,(H205-C247-D247))/(1-'P-Parametri'!$B$31*MAX(0,IF(I246&lt;=0,0,(I246-J246)/I246)))</f>
        <v>17753.227532476154</v>
      </c>
      <c r="I247" s="10">
        <f>((I246-H247+MAX(0,-(H205-C247-D247)))*(1+B247))*(1-'P-Parametri'!$B$32)</f>
        <v>7207.17639947104</v>
      </c>
      <c r="J247" s="10">
        <f>IF(I246&lt;=0,J246,J246*(1-H247/I246))+MAX(0,-(H205-C247-D247))</f>
        <v>2726.5951228791619</v>
      </c>
      <c r="K247" s="10">
        <f>MAX(0,(K205-C247-D247))/(1-'P-Parametri'!$B$31*MAX(0,IF(L246&lt;=0,0,(L246-M246)/L246)))</f>
        <v>17310.45464000621</v>
      </c>
      <c r="L247" s="10">
        <f>((L246-K247+MAX(0,-(K205-C247-D247)))*(1+B247))*(1-'P-Parametri'!$B$32)</f>
        <v>31806.671058608335</v>
      </c>
      <c r="M247" s="10">
        <f>IF(L246&lt;=0,M246,M246*(1-K247/L246))+MAX(0,-(K205-C247-D247))</f>
        <v>12032.994528868225</v>
      </c>
      <c r="N247" s="10">
        <f>MAX(0,(N205-C247-D247))/(1-'P-Parametri'!$B$31*MAX(0,IF(O246&lt;=0,0,(O246-P246)/O246)))</f>
        <v>17259.235870481309</v>
      </c>
      <c r="O247" s="10">
        <f>((O246-N247+MAX(0,-(N205-C247-D247)))*(1+B247))*(1-'P-Parametri'!$B$32)</f>
        <v>34652.274004956031</v>
      </c>
      <c r="P247" s="10">
        <f>IF(O246&lt;=0,P246,P246*(1-N247/O246))+MAX(0,-(N205-C247-D247))</f>
        <v>13109.533617842335</v>
      </c>
      <c r="Q247" s="10">
        <f>MAX(0,(Q205-C247-D247))/(1-'P-Parametri'!$B$31*MAX(0,IF(R246&lt;=0,0,(R246-S246)/R246)))</f>
        <v>17264.987239404389</v>
      </c>
      <c r="R247" s="10">
        <f>((R246-Q247+MAX(0,-(Q205-C247-D247)))*(1+B247))*(1-'P-Parametri'!$B$32)</f>
        <v>34332.740511573822</v>
      </c>
      <c r="S247" s="10">
        <f>IF(R246&lt;=0,S246,S246*(1-Q247/R246))+MAX(0,-(Q205-C247-D247))</f>
        <v>12988.648764140615</v>
      </c>
      <c r="T247" s="10">
        <f>MAX(0,(T205-C247-D247))/(1-'P-Parametri'!$B$31*MAX(0,IF(U246&lt;=0,0,(U246-V246)/U246)))</f>
        <v>17264.987239404396</v>
      </c>
      <c r="U247" s="10">
        <f>((U246-T247+MAX(0,-(T205-C247-D247)))*(1+B247))*(1-'P-Parametri'!$B$32)</f>
        <v>34332.740511573647</v>
      </c>
      <c r="V247" s="10">
        <f>IF(U246&lt;=0,V246,V246*(1-T247/U246))+MAX(0,-(T205-C247-D247))</f>
        <v>12988.648764140537</v>
      </c>
    </row>
    <row r="248" spans="1:22">
      <c r="A248" s="9">
        <f t="shared" si="8"/>
        <v>41</v>
      </c>
      <c r="B248" s="12">
        <f>IF($A248='P-Parametri'!$B$47,'P-Parametri'!$B$34,IF($A248='P-Parametri'!$B$48,'P-Parametri'!$C$34,'P-Parametri'!$B$51))</f>
        <v>0.02</v>
      </c>
      <c r="C248" s="10">
        <f>IF($A248&lt;='1-Input'!$B$26,0,IF($A248='1-Input'!$B$26+1,('1-Input'!$B$23+0)*'1-Input'!$B$27,'1-Input'!$B$23+0))</f>
        <v>15535</v>
      </c>
      <c r="D248" s="10">
        <f t="shared" si="9"/>
        <v>0</v>
      </c>
      <c r="E248" s="10">
        <f>MAX(0,(E205-C248-D248))/(1-'P-Parametri'!$B$31*MAX(0,IF(F247&lt;=0,0,(F247-G247)/F247)))</f>
        <v>12601.949660707733</v>
      </c>
      <c r="F248" s="10">
        <f>((F247-E248+MAX(0,-(E205-C248-D248)))*(1+B248))*(1-'P-Parametri'!$B$32)</f>
        <v>287340.78087323683</v>
      </c>
      <c r="G248" s="10">
        <f>IF(F247&lt;=0,G247,G247*(1-E248/F247))+MAX(0,-(E205-C248-D248))</f>
        <v>106787.90251971237</v>
      </c>
      <c r="H248" s="10">
        <f>MAX(0,(H205-C248-D248))/(1-'P-Parametri'!$B$31*MAX(0,IF(I247&lt;=0,0,(I247-J247)/I247)))</f>
        <v>17790.636932272206</v>
      </c>
      <c r="I248" s="10">
        <f>((I247-H248+MAX(0,-(H205-C248-D248)))*(1+B248))*(1-'P-Parametri'!$B$32)</f>
        <v>-10773.539483970275</v>
      </c>
      <c r="J248" s="10">
        <f>IF(I247&lt;=0,J247,J247*(1-H248/I247))+MAX(0,-(H205-C248-D248))</f>
        <v>-4003.899762192259</v>
      </c>
      <c r="K248" s="10">
        <f>MAX(0,(K205-C248-D248))/(1-'P-Parametri'!$B$31*MAX(0,IF(L247&lt;=0,0,(L247-M247)/L247)))</f>
        <v>17346.931033782766</v>
      </c>
      <c r="L248" s="10">
        <f>((L247-K248+MAX(0,-(K205-C248-D248)))*(1+B248))*(1-'P-Parametri'!$B$32)</f>
        <v>14719.436955671437</v>
      </c>
      <c r="M248" s="10">
        <f>IF(L247&lt;=0,M247,M247*(1-K248/L247))+MAX(0,-(K205-C248-D248))</f>
        <v>5470.3609908429016</v>
      </c>
      <c r="N248" s="10">
        <f>MAX(0,(N205-C248-D248))/(1-'P-Parametri'!$B$31*MAX(0,IF(O247&lt;=0,0,(O247-P247)/O247)))</f>
        <v>17295.604336647368</v>
      </c>
      <c r="O248" s="10">
        <f>((O247-N248+MAX(0,-(N205-C248-D248)))*(1+B248))*(1-'P-Parametri'!$B$32)</f>
        <v>17668.395455551487</v>
      </c>
      <c r="P248" s="10">
        <f>IF(O247&lt;=0,P247,P247*(1-N248/O247))+MAX(0,-(N205-C248-D248))</f>
        <v>6566.317826008587</v>
      </c>
      <c r="Q248" s="10">
        <f>MAX(0,(Q205-C248-D248))/(1-'P-Parametri'!$B$31*MAX(0,IF(R247&lt;=0,0,(R247-S247)/R247)))</f>
        <v>17301.367824789842</v>
      </c>
      <c r="R248" s="10">
        <f>((R247-Q248+MAX(0,-(Q205-C248-D248)))*(1+B248))*(1-'P-Parametri'!$B$32)</f>
        <v>17337.25614023862</v>
      </c>
      <c r="S248" s="10">
        <f>IF(R247&lt;=0,S247,S247*(1-Q248/R247))+MAX(0,-(Q205-C248-D248))</f>
        <v>6443.2525485474107</v>
      </c>
      <c r="T248" s="10">
        <f>MAX(0,(T205-C248-D248))/(1-'P-Parametri'!$B$31*MAX(0,IF(U247&lt;=0,0,(U247-V247)/U247)))</f>
        <v>17301.367824789846</v>
      </c>
      <c r="U248" s="10">
        <f>((U247-T248+MAX(0,-(T205-C248-D248)))*(1+B248))*(1-'P-Parametri'!$B$32)</f>
        <v>17337.256140238438</v>
      </c>
      <c r="V248" s="10">
        <f>IF(U247&lt;=0,V247,V247*(1-T248/U247))+MAX(0,-(T205-C248-D248))</f>
        <v>6443.252548547337</v>
      </c>
    </row>
    <row r="249" spans="1:22">
      <c r="A249" s="9">
        <f t="shared" si="8"/>
        <v>42</v>
      </c>
      <c r="B249" s="12">
        <f>IF($A249='P-Parametri'!$B$47,'P-Parametri'!$B$34,IF($A249='P-Parametri'!$B$48,'P-Parametri'!$C$34,'P-Parametri'!$B$51))</f>
        <v>0.02</v>
      </c>
      <c r="C249" s="10">
        <f>IF($A249&lt;='1-Input'!$B$26,0,IF($A249='1-Input'!$B$26+1,('1-Input'!$B$23+0)*'1-Input'!$B$27,'1-Input'!$B$23+0))</f>
        <v>15535</v>
      </c>
      <c r="D249" s="10">
        <f t="shared" si="9"/>
        <v>0</v>
      </c>
      <c r="E249" s="10">
        <f>MAX(0,(E205-C249-D249))/(1-'P-Parametri'!$B$31*MAX(0,IF(F248&lt;=0,0,(F248-G248)/F248)))</f>
        <v>12628.089949109801</v>
      </c>
      <c r="F249" s="10">
        <f>((F248-E249+MAX(0,-(E205-C249-D249)))*(1+B249))*(1-'P-Parametri'!$B$32)</f>
        <v>279646.53085312434</v>
      </c>
      <c r="G249" s="10">
        <f>IF(F248&lt;=0,G248,G248*(1-E249/F248))+MAX(0,-(E205-C249-D249))</f>
        <v>102094.77391333257</v>
      </c>
      <c r="H249" s="10">
        <f>MAX(0,(H205-C249-D249))/(1-'P-Parametri'!$B$31*MAX(0,IF(I248&lt;=0,0,(I248-J248)/I248)))</f>
        <v>14915</v>
      </c>
      <c r="I249" s="10">
        <f>((I248-H249+MAX(0,-(H205-C249-D249)))*(1+B249))*(1-'P-Parametri'!$B$32)</f>
        <v>-26149.905653102382</v>
      </c>
      <c r="J249" s="10">
        <f>IF(I248&lt;=0,J248,J248*(1-H249/I248))+MAX(0,-(H205-C249-D249))</f>
        <v>-4003.899762192259</v>
      </c>
      <c r="K249" s="10">
        <f>MAX(0,(K205-C249-D249))/(1-'P-Parametri'!$B$31*MAX(0,IF(L248&lt;=0,0,(L248-M248)/L248)))</f>
        <v>17382.913861227928</v>
      </c>
      <c r="L249" s="10">
        <f>((L248-K249+MAX(0,-(K205-C249-D249)))*(1+B249))*(1-'P-Parametri'!$B$32)</f>
        <v>-2711.3129507802846</v>
      </c>
      <c r="M249" s="10">
        <f>IF(L248&lt;=0,M248,M248*(1-K249/L248))+MAX(0,-(K205-C249-D249))</f>
        <v>-989.85988445388625</v>
      </c>
      <c r="N249" s="10">
        <f>MAX(0,(N205-C249-D249))/(1-'P-Parametri'!$B$31*MAX(0,IF(O248&lt;=0,0,(O248-P248)/O248)))</f>
        <v>17331.480696863091</v>
      </c>
      <c r="O249" s="10">
        <f>((O248-N249+MAX(0,-(N205-C249-D249)))*(1+B249))*(1-'P-Parametri'!$B$32)</f>
        <v>342.96574775443912</v>
      </c>
      <c r="P249" s="10">
        <f>IF(O248&lt;=0,P248,P248*(1-N249/O248))+MAX(0,-(N205-C249-D249))</f>
        <v>125.21167478883247</v>
      </c>
      <c r="Q249" s="10">
        <f>MAX(0,(Q205-C249-D249))/(1-'P-Parametri'!$B$31*MAX(0,IF(R248&lt;=0,0,(R248-S248)/R248)))</f>
        <v>17337.256140238391</v>
      </c>
      <c r="R249" s="10">
        <f>((R248-Q249+MAX(0,-(Q205-C249-D249)))*(1+B249))*(1-'P-Parametri'!$B$32)</f>
        <v>2.3330896510742609E-10</v>
      </c>
      <c r="S249" s="10">
        <f>IF(R248&lt;=0,S248,S248*(1-Q249/R248))+MAX(0,-(Q205-C249-D249))</f>
        <v>8.512602326117745E-11</v>
      </c>
      <c r="T249" s="10">
        <f>MAX(0,(T205-C249-D249))/(1-'P-Parametri'!$B$31*MAX(0,IF(U248&lt;=0,0,(U248-V248)/U248)))</f>
        <v>17337.256140238398</v>
      </c>
      <c r="U249" s="10">
        <f>((U248-T249+MAX(0,-(T205-C249-D249)))*(1+B249))*(1-'P-Parametri'!$B$32)</f>
        <v>4.0736485971137885E-11</v>
      </c>
      <c r="V249" s="10">
        <f>IF(U248&lt;=0,V248,V248*(1-T249/U248))+MAX(0,-(T205-C249-D249))</f>
        <v>1.5022239399031143E-11</v>
      </c>
    </row>
    <row r="250" spans="1:22">
      <c r="A250" s="4" t="s">
        <v>410</v>
      </c>
      <c r="E250" s="10">
        <f>F249</f>
        <v>279646.53085312434</v>
      </c>
      <c r="H250" s="10">
        <f>I249</f>
        <v>-26149.905653102382</v>
      </c>
      <c r="K250" s="10">
        <f>L249</f>
        <v>-2711.3129507802846</v>
      </c>
      <c r="N250" s="10">
        <f>O249</f>
        <v>342.96574775443912</v>
      </c>
      <c r="Q250" s="10">
        <f>R249</f>
        <v>2.3330896510742609E-10</v>
      </c>
      <c r="T250" s="10">
        <f>U249</f>
        <v>4.0736485971137885E-11</v>
      </c>
    </row>
    <row r="251" spans="1:22">
      <c r="A251" s="5" t="s">
        <v>411</v>
      </c>
      <c r="B251" s="10">
        <f>IFERROR(T205-T250*(T205-Q205)/(T250-Q250),T205)</f>
        <v>30039.815206398718</v>
      </c>
    </row>
    <row r="254" spans="1:22">
      <c r="A254" s="2" t="s">
        <v>416</v>
      </c>
    </row>
    <row r="255" spans="1:22">
      <c r="A255" s="4" t="s">
        <v>268</v>
      </c>
      <c r="E255" s="19">
        <f>'1-Input'!$B$10*0.9</f>
        <v>26100</v>
      </c>
      <c r="H255" s="19">
        <f>'1-Input'!$B$10*1.05</f>
        <v>30450</v>
      </c>
      <c r="K255" s="10">
        <f>IFERROR(H255-H300*(H255-E255)/(H300-E300),H255)</f>
        <v>22795.898914625759</v>
      </c>
      <c r="N255" s="10">
        <f>IFERROR(K255-K300*(K255-H255)/(K300-H300),K255)</f>
        <v>22621.093873122016</v>
      </c>
      <c r="Q255" s="10">
        <f>IFERROR(N255-N300*(N255-K255)/(N300-K300),N255)</f>
        <v>22621.760241363656</v>
      </c>
      <c r="T255" s="10">
        <f>IFERROR(Q255-Q300*(Q255-N255)/(Q300-N300),Q255)</f>
        <v>22621.704468463166</v>
      </c>
    </row>
    <row r="256" spans="1:22">
      <c r="A256" s="15" t="s">
        <v>176</v>
      </c>
      <c r="B256" s="15" t="s">
        <v>177</v>
      </c>
      <c r="C256" s="15" t="s">
        <v>178</v>
      </c>
      <c r="D256" s="15" t="s">
        <v>179</v>
      </c>
      <c r="E256" s="15" t="s">
        <v>180</v>
      </c>
      <c r="F256" s="15" t="s">
        <v>181</v>
      </c>
      <c r="G256" s="15" t="s">
        <v>182</v>
      </c>
      <c r="H256" s="15" t="s">
        <v>180</v>
      </c>
      <c r="I256" s="15" t="s">
        <v>181</v>
      </c>
      <c r="J256" s="15" t="s">
        <v>182</v>
      </c>
      <c r="K256" s="15" t="s">
        <v>180</v>
      </c>
      <c r="L256" s="15" t="s">
        <v>181</v>
      </c>
      <c r="M256" s="15" t="s">
        <v>182</v>
      </c>
      <c r="N256" s="15" t="s">
        <v>180</v>
      </c>
      <c r="O256" s="15" t="s">
        <v>181</v>
      </c>
      <c r="P256" s="15" t="s">
        <v>182</v>
      </c>
      <c r="Q256" s="15" t="s">
        <v>180</v>
      </c>
      <c r="R256" s="15" t="s">
        <v>181</v>
      </c>
      <c r="S256" s="15" t="s">
        <v>182</v>
      </c>
      <c r="T256" s="15" t="s">
        <v>180</v>
      </c>
      <c r="U256" s="15" t="s">
        <v>181</v>
      </c>
      <c r="V256" s="15" t="s">
        <v>182</v>
      </c>
    </row>
    <row r="257" spans="1:22">
      <c r="A257" s="9">
        <f>0</f>
        <v>0</v>
      </c>
      <c r="E257" s="10">
        <f>0</f>
        <v>0</v>
      </c>
      <c r="F257" s="10">
        <f>'1-Input'!$B$8</f>
        <v>760000</v>
      </c>
      <c r="G257" s="10">
        <f>'1-Input'!$B$9</f>
        <v>586000</v>
      </c>
      <c r="H257" s="10">
        <f>0</f>
        <v>0</v>
      </c>
      <c r="I257" s="10">
        <f>'1-Input'!$B$8</f>
        <v>760000</v>
      </c>
      <c r="J257" s="10">
        <f>'1-Input'!$B$9</f>
        <v>586000</v>
      </c>
      <c r="K257" s="10">
        <f>0</f>
        <v>0</v>
      </c>
      <c r="L257" s="10">
        <f>'1-Input'!$B$8</f>
        <v>760000</v>
      </c>
      <c r="M257" s="10">
        <f>'1-Input'!$B$9</f>
        <v>586000</v>
      </c>
      <c r="N257" s="10">
        <f>0</f>
        <v>0</v>
      </c>
      <c r="O257" s="10">
        <f>'1-Input'!$B$8</f>
        <v>760000</v>
      </c>
      <c r="P257" s="10">
        <f>'1-Input'!$B$9</f>
        <v>586000</v>
      </c>
      <c r="Q257" s="10">
        <f>0</f>
        <v>0</v>
      </c>
      <c r="R257" s="10">
        <f>'1-Input'!$B$8</f>
        <v>760000</v>
      </c>
      <c r="S257" s="10">
        <f>'1-Input'!$B$9</f>
        <v>586000</v>
      </c>
      <c r="T257" s="10">
        <f>0</f>
        <v>0</v>
      </c>
      <c r="U257" s="10">
        <f>'1-Input'!$B$8</f>
        <v>760000</v>
      </c>
      <c r="V257" s="10">
        <f>'1-Input'!$B$9</f>
        <v>586000</v>
      </c>
    </row>
    <row r="258" spans="1:22">
      <c r="A258" s="9">
        <f t="shared" ref="A258:A299" si="10">A257+1</f>
        <v>1</v>
      </c>
      <c r="B258" s="12">
        <f>IF($A258='P-Parametri'!$C$47,'P-Parametri'!$B$34,IF($A258='P-Parametri'!$C$48,'P-Parametri'!$C$34,'P-Parametri'!$C$51))</f>
        <v>-0.35</v>
      </c>
      <c r="C258" s="10">
        <f>IF($A258&lt;='1-Input'!$B$26,0,IF($A258='1-Input'!$B$26+1,('1-Input'!$B$23+0)*'1-Input'!$B$27,'1-Input'!$B$23+0))</f>
        <v>0</v>
      </c>
      <c r="D258" s="10">
        <f t="shared" ref="D258:D299" si="11">IF(AND($A258&gt;=1,$A258&lt;1+0),0,0)</f>
        <v>0</v>
      </c>
      <c r="E258" s="10">
        <f>MAX(0,(E255-C258-D258))/(1-'P-Parametri'!$B$31*MAX(0,IF(F257&lt;=0,0,(F257-G257)/F257)))</f>
        <v>27751.972690133749</v>
      </c>
      <c r="F258" s="10">
        <f>((F257-E258+MAX(0,-(E255-C258-D258)))*(1+B258))*(1-'P-Parametri'!$B$32)</f>
        <v>475009.29531591031</v>
      </c>
      <c r="G258" s="10">
        <f>IF(F257&lt;=0,G257,G257*(1-E258/F257))+MAX(0,-(E255-C258-D258))</f>
        <v>564601.76842576533</v>
      </c>
      <c r="H258" s="10">
        <f>MAX(0,(H255-C258-D258))/(1-'P-Parametri'!$B$31*MAX(0,IF(I257&lt;=0,0,(I257-J257)/I257)))</f>
        <v>32377.30147182271</v>
      </c>
      <c r="I258" s="10">
        <f>((I257-H258+MAX(0,-(H255-C258-D258)))*(1+B258))*(1-'P-Parametri'!$B$32)</f>
        <v>472008.84453522868</v>
      </c>
      <c r="J258" s="10">
        <f>IF(I257&lt;=0,J257,J257*(1-H258/I257))+MAX(0,-(H255-C258-D258))</f>
        <v>561035.3964967262</v>
      </c>
      <c r="K258" s="10">
        <f>MAX(0,(K255-C258-D258))/(1-'P-Parametri'!$B$31*MAX(0,IF(L257&lt;=0,0,(L257-M257)/L257)))</f>
        <v>24238.741920526576</v>
      </c>
      <c r="L258" s="10">
        <f>((L257-K258+MAX(0,-(K255-C258-D258)))*(1+B258))*(1-'P-Parametri'!$B$32)</f>
        <v>477288.32811615441</v>
      </c>
      <c r="M258" s="10">
        <f>IF(L257&lt;=0,M257,M257*(1-K258/L257))+MAX(0,-(K255-C258-D258))</f>
        <v>567310.65425601508</v>
      </c>
      <c r="N258" s="10">
        <f>MAX(0,(N255-C258-D258))/(1-'P-Parametri'!$B$31*MAX(0,IF(O257&lt;=0,0,(O257-P257)/O257)))</f>
        <v>24052.872773480234</v>
      </c>
      <c r="O258" s="10">
        <f>((O257-N258+MAX(0,-(N255-C258-D258)))*(1+B258))*(1-'P-Parametri'!$B$32)</f>
        <v>477408.90143184335</v>
      </c>
      <c r="P258" s="10">
        <f>IF(O257&lt;=0,P257,P257*(1-N258/O257))+MAX(0,-(N255-C258-D258))</f>
        <v>567453.96915097442</v>
      </c>
      <c r="Q258" s="10">
        <f>MAX(0,(Q255-C258-D258))/(1-'P-Parametri'!$B$31*MAX(0,IF(R257&lt;=0,0,(R257-S257)/R257)))</f>
        <v>24053.581318815235</v>
      </c>
      <c r="R258" s="10">
        <f>((R257-Q258+MAX(0,-(Q255-C258-D258)))*(1+B258))*(1-'P-Parametri'!$B$32)</f>
        <v>477408.44179848453</v>
      </c>
      <c r="S258" s="10">
        <f>IF(R257&lt;=0,S257,S257*(1-Q258/R257))+MAX(0,-(Q255-C258-D258))</f>
        <v>567453.42282522935</v>
      </c>
      <c r="T258" s="10">
        <f>MAX(0,(T255-C258-D258))/(1-'P-Parametri'!$B$31*MAX(0,IF(U257&lt;=0,0,(U257-V257)/U257)))</f>
        <v>24053.5220158263</v>
      </c>
      <c r="U258" s="10">
        <f>((U257-T258+MAX(0,-(T255-C258-D258)))*(1+B258))*(1-'P-Parametri'!$B$32)</f>
        <v>477408.48026833346</v>
      </c>
      <c r="V258" s="10">
        <f>IF(U257&lt;=0,V257,V257*(1-T258/U257))+MAX(0,-(T255-C258-D258))</f>
        <v>567453.46855095495</v>
      </c>
    </row>
    <row r="259" spans="1:22">
      <c r="A259" s="9">
        <f t="shared" si="10"/>
        <v>2</v>
      </c>
      <c r="B259" s="12">
        <f>IF($A259='P-Parametri'!$C$47,'P-Parametri'!$B$34,IF($A259='P-Parametri'!$C$48,'P-Parametri'!$C$34,'P-Parametri'!$C$51))</f>
        <v>-0.2</v>
      </c>
      <c r="C259" s="10">
        <f>IF($A259&lt;='1-Input'!$B$26,0,IF($A259='1-Input'!$B$26+1,('1-Input'!$B$23+0)*'1-Input'!$B$27,'1-Input'!$B$23+0))</f>
        <v>0</v>
      </c>
      <c r="D259" s="10">
        <f t="shared" si="11"/>
        <v>0</v>
      </c>
      <c r="E259" s="10">
        <f>MAX(0,(E255-C259-D259))/(1-'P-Parametri'!$B$31*MAX(0,IF(F258&lt;=0,0,(F258-G258)/F258)))</f>
        <v>26100</v>
      </c>
      <c r="F259" s="10">
        <f>((F258-E259+MAX(0,-(E255-C259-D259)))*(1+B259))*(1-'P-Parametri'!$B$32)</f>
        <v>358409.18138022284</v>
      </c>
      <c r="G259" s="10">
        <f>IF(F258&lt;=0,G258,G258*(1-E259/F258))+MAX(0,-(E255-C259-D259))</f>
        <v>533578.99413223902</v>
      </c>
      <c r="H259" s="10">
        <f>MAX(0,(H255-C259-D259))/(1-'P-Parametri'!$B$31*MAX(0,IF(I258&lt;=0,0,(I258-J258)/I258)))</f>
        <v>30450</v>
      </c>
      <c r="I259" s="10">
        <f>((I258-H259+MAX(0,-(H255-C259-D259)))*(1+B259))*(1-'P-Parametri'!$B$32)</f>
        <v>352540.58147692663</v>
      </c>
      <c r="J259" s="10">
        <f>IF(I258&lt;=0,J258,J258*(1-H259/I258))+MAX(0,-(H255-C259-D259))</f>
        <v>524842.15982094547</v>
      </c>
      <c r="K259" s="10">
        <f>MAX(0,(K255-C259-D259))/(1-'P-Parametri'!$B$31*MAX(0,IF(L258&lt;=0,0,(L258-M258)/L258)))</f>
        <v>22795.898914625759</v>
      </c>
      <c r="L259" s="10">
        <f>((L258-K259+MAX(0,-(K255-C259-D259)))*(1+B259))*(1-'P-Parametri'!$B$32)</f>
        <v>362866.75547450053</v>
      </c>
      <c r="M259" s="10">
        <f>IF(L258&lt;=0,M258,M258*(1-K259/L258))+MAX(0,-(K255-C259-D259))</f>
        <v>540215.17430021137</v>
      </c>
      <c r="N259" s="10">
        <f>MAX(0,(N255-C259-D259))/(1-'P-Parametri'!$B$31*MAX(0,IF(O258&lt;=0,0,(O258-P258)/O258)))</f>
        <v>22621.093873122016</v>
      </c>
      <c r="O259" s="10">
        <f>((O258-N259+MAX(0,-(N255-C259-D259)))*(1+B259))*(1-'P-Parametri'!$B$32)</f>
        <v>363102.58555488318</v>
      </c>
      <c r="P259" s="10">
        <f>IF(O258&lt;=0,P258,P258*(1-N259/O258))+MAX(0,-(N255-C259-D259))</f>
        <v>540566.2645724864</v>
      </c>
      <c r="Q259" s="10">
        <f>MAX(0,(Q255-C259-D259))/(1-'P-Parametri'!$B$31*MAX(0,IF(R258&lt;=0,0,(R258-S258)/R258)))</f>
        <v>22621.760241363656</v>
      </c>
      <c r="R259" s="10">
        <f>((R258-Q259+MAX(0,-(Q255-C259-D259)))*(1+B259))*(1-'P-Parametri'!$B$32)</f>
        <v>363101.68655520532</v>
      </c>
      <c r="S259" s="10">
        <f>IF(R258&lt;=0,S258,S258*(1-Q259/R258))+MAX(0,-(Q255-C259-D259))</f>
        <v>540564.92619342508</v>
      </c>
      <c r="T259" s="10">
        <f>MAX(0,(T255-C259-D259))/(1-'P-Parametri'!$B$31*MAX(0,IF(U258&lt;=0,0,(U258-V258)/U258)))</f>
        <v>22621.704468463166</v>
      </c>
      <c r="U259" s="10">
        <f>((U258-T259+MAX(0,-(T255-C259-D259)))*(1+B259))*(1-'P-Parametri'!$B$32)</f>
        <v>363101.7617986165</v>
      </c>
      <c r="V259" s="10">
        <f>IF(U258&lt;=0,V258,V258*(1-T259/U258))+MAX(0,-(T255-C259-D259))</f>
        <v>540565.03821149177</v>
      </c>
    </row>
    <row r="260" spans="1:22">
      <c r="A260" s="9">
        <f t="shared" si="10"/>
        <v>3</v>
      </c>
      <c r="B260" s="12">
        <f>IF($A260='P-Parametri'!$C$47,'P-Parametri'!$B$34,IF($A260='P-Parametri'!$C$48,'P-Parametri'!$C$34,'P-Parametri'!$C$51))</f>
        <v>3.7839263201876694E-2</v>
      </c>
      <c r="C260" s="10">
        <f>IF($A260&lt;='1-Input'!$B$26,0,IF($A260='1-Input'!$B$26+1,('1-Input'!$B$23+0)*'1-Input'!$B$27,'1-Input'!$B$23+0))</f>
        <v>0</v>
      </c>
      <c r="D260" s="10">
        <f t="shared" si="11"/>
        <v>0</v>
      </c>
      <c r="E260" s="10">
        <f>MAX(0,(E255-C260-D260))/(1-'P-Parametri'!$B$31*MAX(0,IF(F259&lt;=0,0,(F259-G259)/F259)))</f>
        <v>26100</v>
      </c>
      <c r="F260" s="10">
        <f>((F259-E260+MAX(0,-(E255-C260-D260)))*(1+B260))*(1-'P-Parametri'!$B$32)</f>
        <v>344193.74892695149</v>
      </c>
      <c r="G260" s="10">
        <f>IF(F259&lt;=0,G259,G259*(1-E260/F259))+MAX(0,-(E255-C260-D260))</f>
        <v>494722.81390487636</v>
      </c>
      <c r="H260" s="10">
        <f>MAX(0,(H255-C260-D260))/(1-'P-Parametri'!$B$31*MAX(0,IF(I259&lt;=0,0,(I259-J259)/I259)))</f>
        <v>30450</v>
      </c>
      <c r="I260" s="10">
        <f>((I259-H260+MAX(0,-(H255-C260-D260)))*(1+B260))*(1-'P-Parametri'!$B$32)</f>
        <v>333609.69526074902</v>
      </c>
      <c r="J260" s="10">
        <f>IF(I259&lt;=0,J259,J259*(1-H260/I259))+MAX(0,-(H255-C260-D260))</f>
        <v>479509.94955568906</v>
      </c>
      <c r="K260" s="10">
        <f>MAX(0,(K255-C260-D260))/(1-'P-Parametri'!$B$31*MAX(0,IF(L259&lt;=0,0,(L259-M259)/L259)))</f>
        <v>22795.898914625759</v>
      </c>
      <c r="L260" s="10">
        <f>((L259-K260+MAX(0,-(K255-C260-D260)))*(1+B260))*(1-'P-Parametri'!$B$32)</f>
        <v>352233.0094341145</v>
      </c>
      <c r="M260" s="10">
        <f>IF(L259&lt;=0,M259,M259*(1-K260/L259))+MAX(0,-(K255-C260-D260))</f>
        <v>506277.94990666962</v>
      </c>
      <c r="N260" s="10">
        <f>MAX(0,(N255-C260-D260))/(1-'P-Parametri'!$B$31*MAX(0,IF(O259&lt;=0,0,(O259-P259)/O259)))</f>
        <v>22621.093873122016</v>
      </c>
      <c r="O260" s="10">
        <f>((O259-N260+MAX(0,-(N255-C260-D260)))*(1+B260))*(1-'P-Parametri'!$B$32)</f>
        <v>352658.33033995319</v>
      </c>
      <c r="P260" s="10">
        <f>IF(O259&lt;=0,P259,P259*(1-N260/O259))+MAX(0,-(N255-C260-D260))</f>
        <v>506889.27987999143</v>
      </c>
      <c r="Q260" s="10">
        <f>MAX(0,(Q255-C260-D260))/(1-'P-Parametri'!$B$31*MAX(0,IF(R259&lt;=0,0,(R259-S259)/R259)))</f>
        <v>22621.760241363656</v>
      </c>
      <c r="R260" s="10">
        <f>((R259-Q260+MAX(0,-(Q255-C260-D260)))*(1+B260))*(1-'P-Parametri'!$B$32)</f>
        <v>352656.70898886555</v>
      </c>
      <c r="S260" s="10">
        <f>IF(R259&lt;=0,S259,S259*(1-Q260/R259))+MAX(0,-(Q255-C260-D260))</f>
        <v>506886.94945018325</v>
      </c>
      <c r="T260" s="10">
        <f>MAX(0,(T255-C260-D260))/(1-'P-Parametri'!$B$31*MAX(0,IF(U259&lt;=0,0,(U259-V259)/U259)))</f>
        <v>22621.704468463166</v>
      </c>
      <c r="U260" s="10">
        <f>((U259-T260+MAX(0,-(T255-C260-D260)))*(1+B260))*(1-'P-Parametri'!$B$32)</f>
        <v>352656.84469079017</v>
      </c>
      <c r="V260" s="10">
        <f>IF(U259&lt;=0,V259,V259*(1-T260/U259))+MAX(0,-(T255-C260-D260))</f>
        <v>506887.14449973928</v>
      </c>
    </row>
    <row r="261" spans="1:22">
      <c r="A261" s="9">
        <f t="shared" si="10"/>
        <v>4</v>
      </c>
      <c r="B261" s="12">
        <f>IF($A261='P-Parametri'!$C$47,'P-Parametri'!$B$34,IF($A261='P-Parametri'!$C$48,'P-Parametri'!$C$34,'P-Parametri'!$C$51))</f>
        <v>3.7839263201876694E-2</v>
      </c>
      <c r="C261" s="10">
        <f>IF($A261&lt;='1-Input'!$B$26,0,IF($A261='1-Input'!$B$26+1,('1-Input'!$B$23+0)*'1-Input'!$B$27,'1-Input'!$B$23+0))</f>
        <v>0</v>
      </c>
      <c r="D261" s="10">
        <f t="shared" si="11"/>
        <v>0</v>
      </c>
      <c r="E261" s="10">
        <f>MAX(0,(E255-C261-D261))/(1-'P-Parametri'!$B$31*MAX(0,IF(F260&lt;=0,0,(F260-G260)/F260)))</f>
        <v>26100</v>
      </c>
      <c r="F261" s="10">
        <f>((F260-E261+MAX(0,-(E255-C261-D261)))*(1+B261))*(1-'P-Parametri'!$B$32)</f>
        <v>329469.92165143916</v>
      </c>
      <c r="G261" s="10">
        <f>IF(F260&lt;=0,G260,G260*(1-E261/F260))+MAX(0,-(E255-C261-D261))</f>
        <v>457208.28761504055</v>
      </c>
      <c r="H261" s="10">
        <f>MAX(0,(H255-C261-D261))/(1-'P-Parametri'!$B$31*MAX(0,IF(I260&lt;=0,0,(I260-J260)/I260)))</f>
        <v>30450</v>
      </c>
      <c r="I261" s="10">
        <f>((I260-H261+MAX(0,-(H255-C261-D261)))*(1+B261))*(1-'P-Parametri'!$B$32)</f>
        <v>314001.77269239735</v>
      </c>
      <c r="J261" s="10">
        <f>IF(I260&lt;=0,J260,J260*(1-H261/I260))+MAX(0,-(H255-C261-D261))</f>
        <v>435743.00221754727</v>
      </c>
      <c r="K261" s="10">
        <f>MAX(0,(K255-C261-D261))/(1-'P-Parametri'!$B$31*MAX(0,IF(L260&lt;=0,0,(L260-M260)/L260)))</f>
        <v>22795.898914625759</v>
      </c>
      <c r="L261" s="10">
        <f>((L260-K261+MAX(0,-(K255-C261-D261)))*(1+B261))*(1-'P-Parametri'!$B$32)</f>
        <v>341218.96251679561</v>
      </c>
      <c r="M261" s="10">
        <f>IF(L260&lt;=0,M260,M260*(1-K261/L260))+MAX(0,-(K255-C261-D261))</f>
        <v>473512.53423106926</v>
      </c>
      <c r="N261" s="10">
        <f>MAX(0,(N255-C261-D261))/(1-'P-Parametri'!$B$31*MAX(0,IF(O260&lt;=0,0,(O260-P260)/O260)))</f>
        <v>22621.093873122016</v>
      </c>
      <c r="O261" s="10">
        <f>((O260-N261+MAX(0,-(N255-C261-D261)))*(1+B261))*(1-'P-Parametri'!$B$32)</f>
        <v>341840.55111927172</v>
      </c>
      <c r="P261" s="10">
        <f>IF(O260&lt;=0,P260,P260*(1-N261/O260))+MAX(0,-(N255-C261-D261))</f>
        <v>474375.11816320673</v>
      </c>
      <c r="Q261" s="10">
        <f>MAX(0,(Q255-C261-D261))/(1-'P-Parametri'!$B$31*MAX(0,IF(R260&lt;=0,0,(R260-S260)/R260)))</f>
        <v>22621.760241363656</v>
      </c>
      <c r="R261" s="10">
        <f>((R260-Q261+MAX(0,-(Q255-C261-D261)))*(1+B261))*(1-'P-Parametri'!$B$32)</f>
        <v>341838.18158289854</v>
      </c>
      <c r="S261" s="10">
        <f>IF(R260&lt;=0,S260,S260*(1-Q261/R260))+MAX(0,-(Q255-C261-D261))</f>
        <v>474371.82993688824</v>
      </c>
      <c r="T261" s="10">
        <f>MAX(0,(T255-C261-D261))/(1-'P-Parametri'!$B$31*MAX(0,IF(U260&lt;=0,0,(U260-V260)/U260)))</f>
        <v>22621.704468463166</v>
      </c>
      <c r="U261" s="10">
        <f>((U260-T261+MAX(0,-(T255-C261-D261)))*(1+B261))*(1-'P-Parametri'!$B$32)</f>
        <v>341838.37990554981</v>
      </c>
      <c r="V261" s="10">
        <f>IF(U260&lt;=0,V260,V260*(1-T261/U260))+MAX(0,-(T255-C261-D261))</f>
        <v>474372.10515096312</v>
      </c>
    </row>
    <row r="262" spans="1:22">
      <c r="A262" s="9">
        <f t="shared" si="10"/>
        <v>5</v>
      </c>
      <c r="B262" s="12">
        <f>IF($A262='P-Parametri'!$C$47,'P-Parametri'!$B$34,IF($A262='P-Parametri'!$C$48,'P-Parametri'!$C$34,'P-Parametri'!$C$51))</f>
        <v>3.7839263201876694E-2</v>
      </c>
      <c r="C262" s="10">
        <f>IF($A262&lt;='1-Input'!$B$26,0,IF($A262='1-Input'!$B$26+1,('1-Input'!$B$23+0)*'1-Input'!$B$27,'1-Input'!$B$23+0))</f>
        <v>0</v>
      </c>
      <c r="D262" s="10">
        <f t="shared" si="11"/>
        <v>0</v>
      </c>
      <c r="E262" s="10">
        <f>MAX(0,(E255-C262-D262))/(1-'P-Parametri'!$B$31*MAX(0,IF(F261&lt;=0,0,(F261-G261)/F261)))</f>
        <v>26100</v>
      </c>
      <c r="F262" s="10">
        <f>((F261-E262+MAX(0,-(E255-C262-D262)))*(1+B262))*(1-'P-Parametri'!$B$32)</f>
        <v>314219.51753241196</v>
      </c>
      <c r="G262" s="10">
        <f>IF(F261&lt;=0,G261,G261*(1-E262/F261))+MAX(0,-(E255-C262-D262))</f>
        <v>420989.08967752097</v>
      </c>
      <c r="H262" s="10">
        <f>MAX(0,(H255-C262-D262))/(1-'P-Parametri'!$B$31*MAX(0,IF(I261&lt;=0,0,(I261-J261)/I261)))</f>
        <v>30450</v>
      </c>
      <c r="I262" s="10">
        <f>((I261-H262+MAX(0,-(H255-C262-D262)))*(1+B262))*(1-'P-Parametri'!$B$32)</f>
        <v>293692.60052496236</v>
      </c>
      <c r="J262" s="10">
        <f>IF(I261&lt;=0,J261,J261*(1-H262/I261))+MAX(0,-(H255-C262-D262))</f>
        <v>393487.27129044104</v>
      </c>
      <c r="K262" s="10">
        <f>MAX(0,(K255-C262-D262))/(1-'P-Parametri'!$B$31*MAX(0,IF(L261&lt;=0,0,(L261-M261)/L261)))</f>
        <v>22795.898914625759</v>
      </c>
      <c r="L262" s="10">
        <f>((L261-K262+MAX(0,-(K255-C262-D262)))*(1+B262))*(1-'P-Parametri'!$B$32)</f>
        <v>329811.01379992953</v>
      </c>
      <c r="M262" s="10">
        <f>IF(L261&lt;=0,M261,M261*(1-K262/L261))+MAX(0,-(K255-C262-D262))</f>
        <v>441878.46622522565</v>
      </c>
      <c r="N262" s="10">
        <f>MAX(0,(N255-C262-D262))/(1-'P-Parametri'!$B$31*MAX(0,IF(O261&lt;=0,0,(O261-P261)/O261)))</f>
        <v>22621.093873122016</v>
      </c>
      <c r="O262" s="10">
        <f>((O261-N262+MAX(0,-(N255-C262-D262)))*(1+B262))*(1-'P-Parametri'!$B$32)</f>
        <v>330635.88933543093</v>
      </c>
      <c r="P262" s="10">
        <f>IF(O261&lt;=0,P261,P261*(1-N262/O261))+MAX(0,-(N255-C262-D262))</f>
        <v>442983.62864007195</v>
      </c>
      <c r="Q262" s="10">
        <f>MAX(0,(Q255-C262-D262))/(1-'P-Parametri'!$B$31*MAX(0,IF(R261&lt;=0,0,(R261-S261)/R261)))</f>
        <v>22621.760241363656</v>
      </c>
      <c r="R262" s="10">
        <f>((R261-Q262+MAX(0,-(Q255-C262-D262)))*(1+B262))*(1-'P-Parametri'!$B$32)</f>
        <v>330632.74485598429</v>
      </c>
      <c r="S262" s="10">
        <f>IF(R261&lt;=0,S261,S261*(1-Q262/R261))+MAX(0,-(Q255-C262-D262))</f>
        <v>442979.4156887249</v>
      </c>
      <c r="T262" s="10">
        <f>MAX(0,(T255-C262-D262))/(1-'P-Parametri'!$B$31*MAX(0,IF(U261&lt;=0,0,(U261-V261)/U261)))</f>
        <v>22621.704468463166</v>
      </c>
      <c r="U262" s="10">
        <f>((U261-T262+MAX(0,-(T255-C262-D262)))*(1+B262))*(1-'P-Parametri'!$B$32)</f>
        <v>330633.00803890388</v>
      </c>
      <c r="V262" s="10">
        <f>IF(U261&lt;=0,V261,V261*(1-T262/U261))+MAX(0,-(T255-C262-D262))</f>
        <v>442979.76829934091</v>
      </c>
    </row>
    <row r="263" spans="1:22">
      <c r="A263" s="9">
        <f t="shared" si="10"/>
        <v>6</v>
      </c>
      <c r="B263" s="12">
        <f>IF($A263='P-Parametri'!$C$47,'P-Parametri'!$B$34,IF($A263='P-Parametri'!$C$48,'P-Parametri'!$C$34,'P-Parametri'!$C$51))</f>
        <v>3.7839263201876694E-2</v>
      </c>
      <c r="C263" s="10">
        <f>IF($A263&lt;='1-Input'!$B$26,0,IF($A263='1-Input'!$B$26+1,('1-Input'!$B$23+0)*'1-Input'!$B$27,'1-Input'!$B$23+0))</f>
        <v>0</v>
      </c>
      <c r="D263" s="10">
        <f t="shared" si="11"/>
        <v>0</v>
      </c>
      <c r="E263" s="10">
        <f>MAX(0,(E255-C263-D263))/(1-'P-Parametri'!$B$31*MAX(0,IF(F262&lt;=0,0,(F262-G262)/F262)))</f>
        <v>26100</v>
      </c>
      <c r="F263" s="10">
        <f>((F262-E263+MAX(0,-(E255-C263-D263)))*(1+B263))*(1-'P-Parametri'!$B$32)</f>
        <v>298423.70429433876</v>
      </c>
      <c r="G263" s="10">
        <f>IF(F262&lt;=0,G262,G262*(1-E263/F262))+MAX(0,-(E255-C263-D263))</f>
        <v>386020.4940699935</v>
      </c>
      <c r="H263" s="10">
        <f>MAX(0,(H255-C263-D263))/(1-'P-Parametri'!$B$31*MAX(0,IF(I262&lt;=0,0,(I262-J262)/I262)))</f>
        <v>30450</v>
      </c>
      <c r="I263" s="10">
        <f>((I262-H263+MAX(0,-(H255-C263-D263)))*(1+B263))*(1-'P-Parametri'!$B$32)</f>
        <v>272657.09955902857</v>
      </c>
      <c r="J263" s="10">
        <f>IF(I262&lt;=0,J262,J262*(1-H263/I262))+MAX(0,-(H255-C263-D263))</f>
        <v>352690.57641499233</v>
      </c>
      <c r="K263" s="10">
        <f>MAX(0,(K255-C263-D263))/(1-'P-Parametri'!$B$31*MAX(0,IF(L262&lt;=0,0,(L262-M262)/L262)))</f>
        <v>22795.898914625759</v>
      </c>
      <c r="L263" s="10">
        <f>((L262-K263+MAX(0,-(K255-C263-D263)))*(1+B263))*(1-'P-Parametri'!$B$32)</f>
        <v>317995.0759431544</v>
      </c>
      <c r="M263" s="10">
        <f>IF(L262&lt;=0,M262,M262*(1-K263/L262))+MAX(0,-(K255-C263-D263))</f>
        <v>411336.68190891831</v>
      </c>
      <c r="N263" s="10">
        <f>MAX(0,(N255-C263-D263))/(1-'P-Parametri'!$B$31*MAX(0,IF(O262&lt;=0,0,(O262-P262)/O262)))</f>
        <v>22621.093873122016</v>
      </c>
      <c r="O263" s="10">
        <f>((O262-N263+MAX(0,-(N255-C263-D263)))*(1+B263))*(1-'P-Parametri'!$B$32)</f>
        <v>319030.50868112367</v>
      </c>
      <c r="P263" s="10">
        <f>IF(O262&lt;=0,P262,P262*(1-N263/O262))+MAX(0,-(N255-C263-D263))</f>
        <v>412676.0468834007</v>
      </c>
      <c r="Q263" s="10">
        <f>MAX(0,(Q255-C263-D263))/(1-'P-Parametri'!$B$31*MAX(0,IF(R262&lt;=0,0,(R262-S262)/R262)))</f>
        <v>22621.760241363656</v>
      </c>
      <c r="R263" s="10">
        <f>((R262-Q263+MAX(0,-(Q255-C263-D263)))*(1+B263))*(1-'P-Parametri'!$B$32)</f>
        <v>319026.5615438614</v>
      </c>
      <c r="S263" s="10">
        <f>IF(R262&lt;=0,S262,S262*(1-Q263/R262))+MAX(0,-(Q255-C263-D263))</f>
        <v>412670.94113659119</v>
      </c>
      <c r="T263" s="10">
        <f>MAX(0,(T255-C263-D263))/(1-'P-Parametri'!$B$31*MAX(0,IF(U262&lt;=0,0,(U262-V262)/U262)))</f>
        <v>22621.704468463166</v>
      </c>
      <c r="U263" s="10">
        <f>((U262-T263+MAX(0,-(T255-C263-D263)))*(1+B263))*(1-'P-Parametri'!$B$32)</f>
        <v>319026.89190668496</v>
      </c>
      <c r="V263" s="10">
        <f>IF(U262&lt;=0,V262,V262*(1-T263/U262))+MAX(0,-(T255-C263-D263))</f>
        <v>412671.36847134534</v>
      </c>
    </row>
    <row r="264" spans="1:22">
      <c r="A264" s="9">
        <f t="shared" si="10"/>
        <v>7</v>
      </c>
      <c r="B264" s="12">
        <f>IF($A264='P-Parametri'!$C$47,'P-Parametri'!$B$34,IF($A264='P-Parametri'!$C$48,'P-Parametri'!$C$34,'P-Parametri'!$C$51))</f>
        <v>3.7839263201876694E-2</v>
      </c>
      <c r="C264" s="10">
        <f>IF($A264&lt;='1-Input'!$B$26,0,IF($A264='1-Input'!$B$26+1,('1-Input'!$B$23+0)*'1-Input'!$B$27,'1-Input'!$B$23+0))</f>
        <v>0</v>
      </c>
      <c r="D264" s="10">
        <f t="shared" si="11"/>
        <v>0</v>
      </c>
      <c r="E264" s="10">
        <f>MAX(0,(E255-C264-D264))/(1-'P-Parametri'!$B$31*MAX(0,IF(F263&lt;=0,0,(F263-G263)/F263)))</f>
        <v>26100</v>
      </c>
      <c r="F264" s="10">
        <f>((F263-E264+MAX(0,-(E255-C264-D264)))*(1+B264))*(1-'P-Parametri'!$B$32)</f>
        <v>282062.97615200776</v>
      </c>
      <c r="G264" s="10">
        <f>IF(F263&lt;=0,G263,G263*(1-E264/F263))+MAX(0,-(E255-C264-D264))</f>
        <v>352259.31910217117</v>
      </c>
      <c r="H264" s="10">
        <f>MAX(0,(H255-C264-D264))/(1-'P-Parametri'!$B$31*MAX(0,IF(I263&lt;=0,0,(I263-J263)/I263)))</f>
        <v>30450</v>
      </c>
      <c r="I264" s="10">
        <f>((I263-H264+MAX(0,-(H255-C264-D264)))*(1+B264))*(1-'P-Parametri'!$B$32)</f>
        <v>250869.29367310859</v>
      </c>
      <c r="J264" s="10">
        <f>IF(I263&lt;=0,J263,J263*(1-H264/I263))+MAX(0,-(H255-C264-D264))</f>
        <v>313302.53895253304</v>
      </c>
      <c r="K264" s="10">
        <f>MAX(0,(K255-C264-D264))/(1-'P-Parametri'!$B$31*MAX(0,IF(L263&lt;=0,0,(L263-M263)/L263)))</f>
        <v>22795.898914625759</v>
      </c>
      <c r="L264" s="10">
        <f>((L263-K264+MAX(0,-(K255-C264-D264)))*(1+B264))*(1-'P-Parametri'!$B$32)</f>
        <v>305756.55779231834</v>
      </c>
      <c r="M264" s="10">
        <f>IF(L263&lt;=0,M263,M263*(1-K264/L263))+MAX(0,-(K255-C264-D264))</f>
        <v>381849.46613093093</v>
      </c>
      <c r="N264" s="10">
        <f>MAX(0,(N255-C264-D264))/(1-'P-Parametri'!$B$31*MAX(0,IF(O263&lt;=0,0,(O263-P263)/O263)))</f>
        <v>22621.093873122016</v>
      </c>
      <c r="O264" s="10">
        <f>((O263-N264+MAX(0,-(N255-C264-D264)))*(1+B264))*(1-'P-Parametri'!$B$32)</f>
        <v>307010.07801309502</v>
      </c>
      <c r="P264" s="10">
        <f>IF(O263&lt;=0,P263,P263*(1-N264/O263))+MAX(0,-(N255-C264-D264))</f>
        <v>383414.94695182965</v>
      </c>
      <c r="Q264" s="10">
        <f>MAX(0,(Q255-C264-D264))/(1-'P-Parametri'!$B$31*MAX(0,IF(R263&lt;=0,0,(R263-S263)/R263)))</f>
        <v>22621.760241363656</v>
      </c>
      <c r="R264" s="10">
        <f>((R263-Q264+MAX(0,-(Q255-C264-D264)))*(1+B264))*(1-'P-Parametri'!$B$32)</f>
        <v>307005.29951209633</v>
      </c>
      <c r="S264" s="10">
        <f>IF(R263&lt;=0,S263,S263*(1-Q264/R263))+MAX(0,-(Q255-C264-D264))</f>
        <v>383408.97923663701</v>
      </c>
      <c r="T264" s="10">
        <f>MAX(0,(T255-C264-D264))/(1-'P-Parametri'!$B$31*MAX(0,IF(U263&lt;=0,0,(U263-V263)/U263)))</f>
        <v>22621.704468463166</v>
      </c>
      <c r="U264" s="10">
        <f>((U263-T264+MAX(0,-(T255-C264-D264)))*(1+B264))*(1-'P-Parametri'!$B$32)</f>
        <v>307005.69945741806</v>
      </c>
      <c r="V264" s="10">
        <f>IF(U263&lt;=0,V263,V263*(1-T264/U263))+MAX(0,-(T255-C264-D264))</f>
        <v>383409.47871540085</v>
      </c>
    </row>
    <row r="265" spans="1:22">
      <c r="A265" s="9">
        <f t="shared" si="10"/>
        <v>8</v>
      </c>
      <c r="B265" s="12">
        <f>IF($A265='P-Parametri'!$C$47,'P-Parametri'!$B$34,IF($A265='P-Parametri'!$C$48,'P-Parametri'!$C$34,'P-Parametri'!$C$51))</f>
        <v>3.7839263201876694E-2</v>
      </c>
      <c r="C265" s="10">
        <f>IF($A265&lt;='1-Input'!$B$26,0,IF($A265='1-Input'!$B$26+1,('1-Input'!$B$23+0)*'1-Input'!$B$27,'1-Input'!$B$23+0))</f>
        <v>0</v>
      </c>
      <c r="D265" s="10">
        <f t="shared" si="11"/>
        <v>0</v>
      </c>
      <c r="E265" s="10">
        <f>MAX(0,(E255-C265-D265))/(1-'P-Parametri'!$B$31*MAX(0,IF(F264&lt;=0,0,(F264-G264)/F264)))</f>
        <v>26100</v>
      </c>
      <c r="F265" s="10">
        <f>((F264-E265+MAX(0,-(E255-C265-D265)))*(1+B265))*(1-'P-Parametri'!$B$32)</f>
        <v>265117.12972340616</v>
      </c>
      <c r="G265" s="10">
        <f>IF(F264&lt;=0,G264,G264*(1-E265/F264))+MAX(0,-(E255-C265-D265))</f>
        <v>319663.87409200467</v>
      </c>
      <c r="H265" s="10">
        <f>MAX(0,(H255-C265-D265))/(1-'P-Parametri'!$B$31*MAX(0,IF(I264&lt;=0,0,(I264-J264)/I264)))</f>
        <v>30450</v>
      </c>
      <c r="I265" s="10">
        <f>((I264-H265+MAX(0,-(H255-C265-D265)))*(1+B265))*(1-'P-Parametri'!$B$32)</f>
        <v>228302.27774649474</v>
      </c>
      <c r="J265" s="10">
        <f>IF(I264&lt;=0,J264,J264*(1-H265/I264))+MAX(0,-(H255-C265-D265))</f>
        <v>275274.51977400552</v>
      </c>
      <c r="K265" s="10">
        <f>MAX(0,(K255-C265-D265))/(1-'P-Parametri'!$B$31*MAX(0,IF(L264&lt;=0,0,(L264-M264)/L264)))</f>
        <v>22795.898914625759</v>
      </c>
      <c r="L265" s="10">
        <f>((L264-K265+MAX(0,-(K255-C265-D265)))*(1+B265))*(1-'P-Parametri'!$B$32)</f>
        <v>293080.34636129258</v>
      </c>
      <c r="M265" s="10">
        <f>IF(L264&lt;=0,M264,M264*(1-K265/L264))+MAX(0,-(K255-C265-D265))</f>
        <v>353380.4059957203</v>
      </c>
      <c r="N265" s="10">
        <f>MAX(0,(N255-C265-D265))/(1-'P-Parametri'!$B$31*MAX(0,IF(O264&lt;=0,0,(O264-P264)/O264)))</f>
        <v>22621.093873122016</v>
      </c>
      <c r="O265" s="10">
        <f>((O264-N265+MAX(0,-(N255-C265-D265)))*(1+B265))*(1-'P-Parametri'!$B$32)</f>
        <v>294559.75365503464</v>
      </c>
      <c r="P265" s="10">
        <f>IF(O264&lt;=0,P264,P264*(1-N265/O264))+MAX(0,-(N255-C265-D265))</f>
        <v>355164.1951736242</v>
      </c>
      <c r="Q265" s="10">
        <f>MAX(0,(Q255-C265-D265))/(1-'P-Parametri'!$B$31*MAX(0,IF(R264&lt;=0,0,(R264-S264)/R264)))</f>
        <v>22621.760241363656</v>
      </c>
      <c r="R265" s="10">
        <f>((R264-Q265+MAX(0,-(Q255-C265-D265)))*(1+B265))*(1-'P-Parametri'!$B$32)</f>
        <v>294554.11405775219</v>
      </c>
      <c r="S265" s="10">
        <f>IF(R264&lt;=0,S264,S264*(1-Q265/R264))+MAX(0,-(Q255-C265-D265))</f>
        <v>355157.39525270829</v>
      </c>
      <c r="T265" s="10">
        <f>MAX(0,(T255-C265-D265))/(1-'P-Parametri'!$B$31*MAX(0,IF(U264&lt;=0,0,(U264-V264)/U264)))</f>
        <v>22621.704468463166</v>
      </c>
      <c r="U265" s="10">
        <f>((U264-T265+MAX(0,-(T255-C265-D265)))*(1+B265))*(1-'P-Parametri'!$B$32)</f>
        <v>294554.58607409173</v>
      </c>
      <c r="V265" s="10">
        <f>IF(U264&lt;=0,V264,V264*(1-T265/U264))+MAX(0,-(T255-C265-D265))</f>
        <v>355157.96438444196</v>
      </c>
    </row>
    <row r="266" spans="1:22">
      <c r="A266" s="9">
        <f t="shared" si="10"/>
        <v>9</v>
      </c>
      <c r="B266" s="12">
        <f>IF($A266='P-Parametri'!$C$47,'P-Parametri'!$B$34,IF($A266='P-Parametri'!$C$48,'P-Parametri'!$C$34,'P-Parametri'!$C$51))</f>
        <v>3.7839263201876694E-2</v>
      </c>
      <c r="C266" s="10">
        <f>IF($A266&lt;='1-Input'!$B$26,0,IF($A266='1-Input'!$B$26+1,('1-Input'!$B$23+0)*'1-Input'!$B$27,'1-Input'!$B$23+0))</f>
        <v>0</v>
      </c>
      <c r="D266" s="10">
        <f t="shared" si="11"/>
        <v>0</v>
      </c>
      <c r="E266" s="10">
        <f>MAX(0,(E255-C266-D266))/(1-'P-Parametri'!$B$31*MAX(0,IF(F265&lt;=0,0,(F265-G265)/F265)))</f>
        <v>26100</v>
      </c>
      <c r="F266" s="10">
        <f>((F265-E266+MAX(0,-(E255-C266-D266)))*(1+B266))*(1-'P-Parametri'!$B$32)</f>
        <v>247565.23908115769</v>
      </c>
      <c r="G266" s="10">
        <f>IF(F265&lt;=0,G265,G265*(1-E266/F265))+MAX(0,-(E255-C266-D266))</f>
        <v>288193.90788308514</v>
      </c>
      <c r="H266" s="10">
        <f>MAX(0,(H255-C266-D266))/(1-'P-Parametri'!$B$31*MAX(0,IF(I265&lt;=0,0,(I265-J265)/I265)))</f>
        <v>30450</v>
      </c>
      <c r="I266" s="10">
        <f>((I265-H266+MAX(0,-(H255-C266-D266)))*(1+B266))*(1-'P-Parametri'!$B$32)</f>
        <v>204928.18443491671</v>
      </c>
      <c r="J266" s="10">
        <f>IF(I265&lt;=0,J265,J265*(1-H266/I265))+MAX(0,-(H255-C266-D266))</f>
        <v>238559.55919693277</v>
      </c>
      <c r="K266" s="10">
        <f>MAX(0,(K255-C266-D266))/(1-'P-Parametri'!$B$31*MAX(0,IF(L265&lt;=0,0,(L265-M265)/L265)))</f>
        <v>22795.898914625759</v>
      </c>
      <c r="L266" s="10">
        <f>((L265-K266+MAX(0,-(K255-C266-D266)))*(1+B266))*(1-'P-Parametri'!$B$32)</f>
        <v>279950.78816938912</v>
      </c>
      <c r="M266" s="10">
        <f>IF(L265&lt;=0,M265,M265*(1-K266/L265))+MAX(0,-(K255-C266-D266))</f>
        <v>325894.34589820239</v>
      </c>
      <c r="N266" s="10">
        <f>MAX(0,(N255-C266-D266))/(1-'P-Parametri'!$B$31*MAX(0,IF(O265&lt;=0,0,(O265-P265)/O265)))</f>
        <v>22621.093873122016</v>
      </c>
      <c r="O266" s="10">
        <f>((O265-N266+MAX(0,-(N255-C266-D266)))*(1+B266))*(1-'P-Parametri'!$B$32)</f>
        <v>281664.1610675577</v>
      </c>
      <c r="P266" s="10">
        <f>IF(O265&lt;=0,P265,P265*(1-N266/O265))+MAX(0,-(N255-C266-D266))</f>
        <v>327888.90552626993</v>
      </c>
      <c r="Q266" s="10">
        <f>MAX(0,(Q255-C266-D266))/(1-'P-Parametri'!$B$31*MAX(0,IF(R265&lt;=0,0,(R265-S265)/R265)))</f>
        <v>22621.760241363656</v>
      </c>
      <c r="R266" s="10">
        <f>((R265-Q266+MAX(0,-(Q255-C266-D266)))*(1+B266))*(1-'P-Parametri'!$B$32)</f>
        <v>281657.62957810162</v>
      </c>
      <c r="S266" s="10">
        <f>IF(R265&lt;=0,S265,S265*(1-Q266/R265))+MAX(0,-(Q255-C266-D266))</f>
        <v>327881.30213462427</v>
      </c>
      <c r="T266" s="10">
        <f>MAX(0,(T255-C266-D266))/(1-'P-Parametri'!$B$31*MAX(0,IF(U265&lt;=0,0,(U265-V265)/U265)))</f>
        <v>22621.704468463166</v>
      </c>
      <c r="U266" s="10">
        <f>((U265-T266+MAX(0,-(T255-C266-D266)))*(1+B266))*(1-'P-Parametri'!$B$32)</f>
        <v>281658.17624297686</v>
      </c>
      <c r="V266" s="10">
        <f>IF(U265&lt;=0,V265,V265*(1-T266/U265))+MAX(0,-(T255-C266-D266))</f>
        <v>327881.93851430021</v>
      </c>
    </row>
    <row r="267" spans="1:22">
      <c r="A267" s="9">
        <f t="shared" si="10"/>
        <v>10</v>
      </c>
      <c r="B267" s="12">
        <f>IF($A267='P-Parametri'!$C$47,'P-Parametri'!$B$34,IF($A267='P-Parametri'!$C$48,'P-Parametri'!$C$34,'P-Parametri'!$C$51))</f>
        <v>3.7839263201876694E-2</v>
      </c>
      <c r="C267" s="10">
        <f>IF($A267&lt;='1-Input'!$B$26,0,IF($A267='1-Input'!$B$26+1,('1-Input'!$B$23+0)*'1-Input'!$B$27,'1-Input'!$B$23+0))</f>
        <v>0</v>
      </c>
      <c r="D267" s="10">
        <f t="shared" si="11"/>
        <v>0</v>
      </c>
      <c r="E267" s="10">
        <f>MAX(0,(E255-C267-D267))/(1-'P-Parametri'!$B$31*MAX(0,IF(F266&lt;=0,0,(F266-G266)/F266)))</f>
        <v>26100</v>
      </c>
      <c r="F267" s="10">
        <f>((F266-E267+MAX(0,-(E255-C267-D267)))*(1+B267))*(1-'P-Parametri'!$B$32)</f>
        <v>229385.62991171054</v>
      </c>
      <c r="G267" s="10">
        <f>IF(F266&lt;=0,G266,G266*(1-E267/F266))+MAX(0,-(E255-C267-D267))</f>
        <v>257810.559139675</v>
      </c>
      <c r="H267" s="10">
        <f>MAX(0,(H255-C267-D267))/(1-'P-Parametri'!$B$31*MAX(0,IF(I266&lt;=0,0,(I266-J266)/I266)))</f>
        <v>30450</v>
      </c>
      <c r="I267" s="10">
        <f>((I266-H267+MAX(0,-(H255-C267-D267)))*(1+B267))*(1-'P-Parametri'!$B$32)</f>
        <v>180718.14975797763</v>
      </c>
      <c r="J267" s="10">
        <f>IF(I266&lt;=0,J266,J266*(1-H267/I266))+MAX(0,-(H255-C267-D267))</f>
        <v>203112.31899628762</v>
      </c>
      <c r="K267" s="10">
        <f>MAX(0,(K255-C267-D267))/(1-'P-Parametri'!$B$31*MAX(0,IF(L266&lt;=0,0,(L266-M266)/L266)))</f>
        <v>22795.898914625759</v>
      </c>
      <c r="L267" s="10">
        <f>((L266-K267+MAX(0,-(K255-C267-D267)))*(1+B267))*(1-'P-Parametri'!$B$32)</f>
        <v>266351.66991133796</v>
      </c>
      <c r="M267" s="10">
        <f>IF(L266&lt;=0,M266,M266*(1-K267/L266))+MAX(0,-(K255-C267-D267))</f>
        <v>299357.34411112964</v>
      </c>
      <c r="N267" s="10">
        <f>MAX(0,(N255-C267-D267))/(1-'P-Parametri'!$B$31*MAX(0,IF(O266&lt;=0,0,(O266-P266)/O266)))</f>
        <v>22621.093873122016</v>
      </c>
      <c r="O267" s="10">
        <f>((O266-N267+MAX(0,-(N255-C267-D267)))*(1+B267))*(1-'P-Parametri'!$B$32)</f>
        <v>268307.37586263812</v>
      </c>
      <c r="P267" s="10">
        <f>IF(O266&lt;=0,P266,P266*(1-N267/O266))+MAX(0,-(N255-C267-D267))</f>
        <v>301555.39655674947</v>
      </c>
      <c r="Q267" s="10">
        <f>MAX(0,(Q255-C267-D267))/(1-'P-Parametri'!$B$31*MAX(0,IF(R266&lt;=0,0,(R266-S266)/R266)))</f>
        <v>22621.760241363656</v>
      </c>
      <c r="R267" s="10">
        <f>((R266-Q267+MAX(0,-(Q255-C267-D267)))*(1+B267))*(1-'P-Parametri'!$B$32)</f>
        <v>268299.92058374715</v>
      </c>
      <c r="S267" s="10">
        <f>IF(R266&lt;=0,S266,S266*(1-Q267/R266))+MAX(0,-(Q255-C267-D267))</f>
        <v>301547.0174371851</v>
      </c>
      <c r="T267" s="10">
        <f>MAX(0,(T255-C267-D267))/(1-'P-Parametri'!$B$31*MAX(0,IF(U266&lt;=0,0,(U266-V266)/U266)))</f>
        <v>22621.704468463166</v>
      </c>
      <c r="U267" s="10">
        <f>((U266-T267+MAX(0,-(T255-C267-D267)))*(1+B267))*(1-'P-Parametri'!$B$32)</f>
        <v>268300.54456685722</v>
      </c>
      <c r="V267" s="10">
        <f>IF(U266&lt;=0,V266,V266*(1-T267/U266))+MAX(0,-(T255-C267-D267))</f>
        <v>301547.7187428184</v>
      </c>
    </row>
    <row r="268" spans="1:22">
      <c r="A268" s="9">
        <f t="shared" si="10"/>
        <v>11</v>
      </c>
      <c r="B268" s="12">
        <f>IF($A268='P-Parametri'!$C$47,'P-Parametri'!$B$34,IF($A268='P-Parametri'!$C$48,'P-Parametri'!$C$34,'P-Parametri'!$C$51))</f>
        <v>3.7839263201876694E-2</v>
      </c>
      <c r="C268" s="10">
        <f>IF($A268&lt;='1-Input'!$B$26,0,IF($A268='1-Input'!$B$26+1,('1-Input'!$B$23+0)*'1-Input'!$B$27,'1-Input'!$B$23+0))</f>
        <v>0</v>
      </c>
      <c r="D268" s="10">
        <f t="shared" si="11"/>
        <v>0</v>
      </c>
      <c r="E268" s="10">
        <f>MAX(0,(E255-C268-D268))/(1-'P-Parametri'!$B$31*MAX(0,IF(F267&lt;=0,0,(F267-G267)/F267)))</f>
        <v>26100</v>
      </c>
      <c r="F268" s="10">
        <f>((F267-E268+MAX(0,-(E255-C268-D268)))*(1+B268))*(1-'P-Parametri'!$B$32)</f>
        <v>210555.85275036487</v>
      </c>
      <c r="G268" s="10">
        <f>IF(F267&lt;=0,G267,G267*(1-E268/F267))+MAX(0,-(E255-C268-D268))</f>
        <v>228476.30835798732</v>
      </c>
      <c r="H268" s="10">
        <f>MAX(0,(H255-C268-D268))/(1-'P-Parametri'!$B$31*MAX(0,IF(I267&lt;=0,0,(I267-J267)/I267)))</f>
        <v>30450</v>
      </c>
      <c r="I268" s="10">
        <f>((I267-H268+MAX(0,-(H255-C268-D268)))*(1+B268))*(1-'P-Parametri'!$B$32)</f>
        <v>155642.2774558737</v>
      </c>
      <c r="J268" s="10">
        <f>IF(I267&lt;=0,J267,J267*(1-H268/I267))+MAX(0,-(H255-C268-D268))</f>
        <v>168889.02641765197</v>
      </c>
      <c r="K268" s="10">
        <f>MAX(0,(K255-C268-D268))/(1-'P-Parametri'!$B$31*MAX(0,IF(L267&lt;=0,0,(L267-M267)/L267)))</f>
        <v>22795.898914625759</v>
      </c>
      <c r="L268" s="10">
        <f>((L267-K268+MAX(0,-(K255-C268-D268)))*(1+B268))*(1-'P-Parametri'!$B$32)</f>
        <v>252266.19843595324</v>
      </c>
      <c r="M268" s="10">
        <f>IF(L267&lt;=0,M267,M267*(1-K268/L267))+MAX(0,-(K255-C268-D268))</f>
        <v>273736.63087145018</v>
      </c>
      <c r="N268" s="10">
        <f>MAX(0,(N255-C268-D268))/(1-'P-Parametri'!$B$31*MAX(0,IF(O267&lt;=0,0,(O267-P267)/O267)))</f>
        <v>22621.093873122016</v>
      </c>
      <c r="O268" s="10">
        <f>((O267-N268+MAX(0,-(N255-C268-D268)))*(1+B268))*(1-'P-Parametri'!$B$32)</f>
        <v>254472.90413905031</v>
      </c>
      <c r="P268" s="10">
        <f>IF(O267&lt;=0,P267,P267*(1-N268/O267))+MAX(0,-(N255-C268-D268))</f>
        <v>276131.14978930657</v>
      </c>
      <c r="Q268" s="10">
        <f>MAX(0,(Q255-C268-D268))/(1-'P-Parametri'!$B$31*MAX(0,IF(R267&lt;=0,0,(R267-S267)/R267)))</f>
        <v>22621.760241363656</v>
      </c>
      <c r="R268" s="10">
        <f>((R267-Q268+MAX(0,-(Q255-C268-D268)))*(1+B268))*(1-'P-Parametri'!$B$32)</f>
        <v>254464.49203270272</v>
      </c>
      <c r="S268" s="10">
        <f>IF(R267&lt;=0,S267,S267*(1-Q268/R267))+MAX(0,-(Q255-C268-D268))</f>
        <v>276122.02172671101</v>
      </c>
      <c r="T268" s="10">
        <f>MAX(0,(T255-C268-D268))/(1-'P-Parametri'!$B$31*MAX(0,IF(U267&lt;=0,0,(U267-V267)/U267)))</f>
        <v>22621.704468463166</v>
      </c>
      <c r="U268" s="10">
        <f>((U267-T268+MAX(0,-(T255-C268-D268)))*(1+B268))*(1-'P-Parametri'!$B$32)</f>
        <v>254465.19609922494</v>
      </c>
      <c r="V268" s="10">
        <f>IF(U267&lt;=0,V267,V267*(1-T268/U267))+MAX(0,-(T255-C268-D268))</f>
        <v>276122.78571649187</v>
      </c>
    </row>
    <row r="269" spans="1:22">
      <c r="A269" s="9">
        <f t="shared" si="10"/>
        <v>12</v>
      </c>
      <c r="B269" s="12">
        <f>IF($A269='P-Parametri'!$C$47,'P-Parametri'!$B$34,IF($A269='P-Parametri'!$C$48,'P-Parametri'!$C$34,'P-Parametri'!$C$51))</f>
        <v>3.7839263201876694E-2</v>
      </c>
      <c r="C269" s="10">
        <f>IF($A269&lt;='1-Input'!$B$26,0,IF($A269='1-Input'!$B$26+1,('1-Input'!$B$23+0)*'1-Input'!$B$27,'1-Input'!$B$23+0))</f>
        <v>0</v>
      </c>
      <c r="D269" s="10">
        <f t="shared" si="11"/>
        <v>0</v>
      </c>
      <c r="E269" s="10">
        <f>MAX(0,(E255-C269-D269))/(1-'P-Parametri'!$B$31*MAX(0,IF(F268&lt;=0,0,(F268-G268)/F268)))</f>
        <v>26100</v>
      </c>
      <c r="F269" s="10">
        <f>((F268-E269+MAX(0,-(E255-C269-D269)))*(1+B269))*(1-'P-Parametri'!$B$32)</f>
        <v>191052.65525908911</v>
      </c>
      <c r="G269" s="10">
        <f>IF(F268&lt;=0,G268,G268*(1-E269/F268))+MAX(0,-(E255-C269-D269))</f>
        <v>200154.93153445405</v>
      </c>
      <c r="H269" s="10">
        <f>MAX(0,(H255-C269-D269))/(1-'P-Parametri'!$B$31*MAX(0,IF(I268&lt;=0,0,(I268-J268)/I268)))</f>
        <v>30450</v>
      </c>
      <c r="I269" s="10">
        <f>((I268-H269+MAX(0,-(H255-C269-D269)))*(1+B269))*(1-'P-Parametri'!$B$32)</f>
        <v>129669.60207138213</v>
      </c>
      <c r="J269" s="10">
        <f>IF(I268&lt;=0,J268,J268*(1-H269/I268))+MAX(0,-(H255-C269-D269))</f>
        <v>135847.42012352982</v>
      </c>
      <c r="K269" s="10">
        <f>MAX(0,(K255-C269-D269))/(1-'P-Parametri'!$B$31*MAX(0,IF(L268&lt;=0,0,(L268-M268)/L268)))</f>
        <v>22795.898914625759</v>
      </c>
      <c r="L269" s="10">
        <f>((L268-K269+MAX(0,-(K255-C269-D269)))*(1+B269))*(1-'P-Parametri'!$B$32)</f>
        <v>237676.9800087646</v>
      </c>
      <c r="M269" s="10">
        <f>IF(L268&lt;=0,M268,M268*(1-K269/L268))+MAX(0,-(K255-C269-D269))</f>
        <v>249000.56791389122</v>
      </c>
      <c r="N269" s="10">
        <f>MAX(0,(N255-C269-D269))/(1-'P-Parametri'!$B$31*MAX(0,IF(O268&lt;=0,0,(O268-P268)/O268)))</f>
        <v>22621.093873122016</v>
      </c>
      <c r="O269" s="10">
        <f>((O268-N269+MAX(0,-(N255-C269-D269)))*(1+B269))*(1-'P-Parametri'!$B$32)</f>
        <v>240143.66211453552</v>
      </c>
      <c r="P269" s="10">
        <f>IF(O268&lt;=0,P268,P268*(1-N269/O268))+MAX(0,-(N255-C269-D269))</f>
        <v>251584.7695693369</v>
      </c>
      <c r="Q269" s="10">
        <f>MAX(0,(Q255-C269-D269))/(1-'P-Parametri'!$B$31*MAX(0,IF(R268&lt;=0,0,(R268-S268)/R268)))</f>
        <v>22621.760241363656</v>
      </c>
      <c r="R269" s="10">
        <f>((R268-Q269+MAX(0,-(Q255-C269-D269)))*(1+B269))*(1-'P-Parametri'!$B$32)</f>
        <v>240134.25896115159</v>
      </c>
      <c r="S269" s="10">
        <f>IF(R268&lt;=0,S268,S268*(1-Q269/R268))+MAX(0,-(Q255-C269-D269))</f>
        <v>251574.91842374994</v>
      </c>
      <c r="T269" s="10">
        <f>MAX(0,(T255-C269-D269))/(1-'P-Parametri'!$B$31*MAX(0,IF(U268&lt;=0,0,(U268-V268)/U268)))</f>
        <v>22621.704468463166</v>
      </c>
      <c r="U269" s="10">
        <f>((U268-T269+MAX(0,-(T255-C269-D269)))*(1+B269))*(1-'P-Parametri'!$B$32)</f>
        <v>240135.04597515581</v>
      </c>
      <c r="V269" s="10">
        <f>IF(U268&lt;=0,V268,V268*(1-T269/U268))+MAX(0,-(T255-C269-D269))</f>
        <v>251575.74293327532</v>
      </c>
    </row>
    <row r="270" spans="1:22">
      <c r="A270" s="9">
        <f t="shared" si="10"/>
        <v>13</v>
      </c>
      <c r="B270" s="12">
        <f>IF($A270='P-Parametri'!$C$47,'P-Parametri'!$B$34,IF($A270='P-Parametri'!$C$48,'P-Parametri'!$C$34,'P-Parametri'!$C$51))</f>
        <v>3.7839263201876694E-2</v>
      </c>
      <c r="C270" s="10">
        <f>IF($A270&lt;='1-Input'!$B$26,0,IF($A270='1-Input'!$B$26+1,('1-Input'!$B$23+0)*'1-Input'!$B$27,'1-Input'!$B$23+0))</f>
        <v>0</v>
      </c>
      <c r="D270" s="10">
        <f t="shared" si="11"/>
        <v>0</v>
      </c>
      <c r="E270" s="10">
        <f>MAX(0,(E255-C270-D270))/(1-'P-Parametri'!$B$31*MAX(0,IF(F269&lt;=0,0,(F269-G269)/F269)))</f>
        <v>26100</v>
      </c>
      <c r="F270" s="10">
        <f>((F269-E270+MAX(0,-(E255-C270-D270)))*(1+B270))*(1-'P-Parametri'!$B$32)</f>
        <v>170851.95351289163</v>
      </c>
      <c r="G270" s="10">
        <f>IF(F269&lt;=0,G269,G269*(1-E270/F269))+MAX(0,-(E255-C270-D270))</f>
        <v>172811.45543376938</v>
      </c>
      <c r="H270" s="10">
        <f>MAX(0,(H255-C270-D270))/(1-'P-Parametri'!$B$31*MAX(0,IF(I269&lt;=0,0,(I269-J269)/I269)))</f>
        <v>30450</v>
      </c>
      <c r="I270" s="10">
        <f>((I269-H270+MAX(0,-(H255-C270-D270)))*(1+B270))*(1-'P-Parametri'!$B$32)</f>
        <v>102768.05071152873</v>
      </c>
      <c r="J270" s="10">
        <f>IF(I269&lt;=0,J269,J269*(1-H270/I269))+MAX(0,-(H255-C270-D270))</f>
        <v>103946.69800606438</v>
      </c>
      <c r="K270" s="10">
        <f>MAX(0,(K255-C270-D270))/(1-'P-Parametri'!$B$31*MAX(0,IF(L269&lt;=0,0,(L269-M269)/L269)))</f>
        <v>22795.898914625759</v>
      </c>
      <c r="L270" s="10">
        <f>((L269-K270+MAX(0,-(K255-C270-D270)))*(1+B270))*(1-'P-Parametri'!$B$32)</f>
        <v>222565.99883300625</v>
      </c>
      <c r="M270" s="10">
        <f>IF(L269&lt;=0,M269,M269*(1-K270/L269))+MAX(0,-(K255-C270-D270))</f>
        <v>225118.60940179572</v>
      </c>
      <c r="N270" s="10">
        <f>MAX(0,(N255-C270-D270))/(1-'P-Parametri'!$B$31*MAX(0,IF(O269&lt;=0,0,(O269-P269)/O269)))</f>
        <v>22621.093873122016</v>
      </c>
      <c r="O270" s="10">
        <f>((O269-N270+MAX(0,-(N255-C270-D270)))*(1+B270))*(1-'P-Parametri'!$B$32)</f>
        <v>225301.95502954166</v>
      </c>
      <c r="P270" s="10">
        <f>IF(O269&lt;=0,P269,P269*(1-N270/O269))+MAX(0,-(N255-C270-D270))</f>
        <v>227885.94429381751</v>
      </c>
      <c r="Q270" s="10">
        <f>MAX(0,(Q255-C270-D270))/(1-'P-Parametri'!$B$31*MAX(0,IF(R269&lt;=0,0,(R269-S269)/R269)))</f>
        <v>22621.760241363656</v>
      </c>
      <c r="R270" s="10">
        <f>((R269-Q270+MAX(0,-(Q255-C270-D270)))*(1+B270))*(1-'P-Parametri'!$B$32)</f>
        <v>225291.52538572677</v>
      </c>
      <c r="S270" s="10">
        <f>IF(R269&lt;=0,S269,S269*(1-Q270/R269))+MAX(0,-(Q255-C270-D270))</f>
        <v>227875.39503236505</v>
      </c>
      <c r="T270" s="10">
        <f>MAX(0,(T255-C270-D270))/(1-'P-Parametri'!$B$31*MAX(0,IF(U269&lt;=0,0,(U269-V269)/U269)))</f>
        <v>22621.704468463166</v>
      </c>
      <c r="U270" s="10">
        <f>((U269-T270+MAX(0,-(T255-C270-D270)))*(1+B270))*(1-'P-Parametri'!$B$32)</f>
        <v>225292.3983137123</v>
      </c>
      <c r="V270" s="10">
        <f>IF(U269&lt;=0,V269,V269*(1-T270/U269))+MAX(0,-(T255-C270-D270))</f>
        <v>227876.27797196596</v>
      </c>
    </row>
    <row r="271" spans="1:22">
      <c r="A271" s="9">
        <f t="shared" si="10"/>
        <v>14</v>
      </c>
      <c r="B271" s="12">
        <f>IF($A271='P-Parametri'!$C$47,'P-Parametri'!$B$34,IF($A271='P-Parametri'!$C$48,'P-Parametri'!$C$34,'P-Parametri'!$C$51))</f>
        <v>3.7839263201876694E-2</v>
      </c>
      <c r="C271" s="10">
        <f>IF($A271&lt;='1-Input'!$B$26,0,IF($A271='1-Input'!$B$26+1,('1-Input'!$B$23+0)*'1-Input'!$B$27,'1-Input'!$B$23+0))</f>
        <v>0</v>
      </c>
      <c r="D271" s="10">
        <f t="shared" si="11"/>
        <v>0</v>
      </c>
      <c r="E271" s="10">
        <f>MAX(0,(E255-C271-D271))/(1-'P-Parametri'!$B$31*MAX(0,IF(F270&lt;=0,0,(F270-G270)/F270)))</f>
        <v>26100</v>
      </c>
      <c r="F271" s="10">
        <f>((F270-E271+MAX(0,-(E255-C271-D271)))*(1+B271))*(1-'P-Parametri'!$B$32)</f>
        <v>149928.80225929007</v>
      </c>
      <c r="G271" s="10">
        <f>IF(F270&lt;=0,G270,G270*(1-E271/F270))+MAX(0,-(E255-C271-D271))</f>
        <v>146412.11440147003</v>
      </c>
      <c r="H271" s="10">
        <f>MAX(0,(H255-C271-D271))/(1-'P-Parametri'!$B$31*MAX(0,IF(I270&lt;=0,0,(I270-J270)/I270)))</f>
        <v>30450</v>
      </c>
      <c r="I271" s="10">
        <f>((I270-H271+MAX(0,-(H255-C271-D271)))*(1+B271))*(1-'P-Parametri'!$B$32)</f>
        <v>74904.403441715636</v>
      </c>
      <c r="J271" s="10">
        <f>IF(I270&lt;=0,J270,J270*(1-H271/I270))+MAX(0,-(H255-C271-D271))</f>
        <v>73147.466801715142</v>
      </c>
      <c r="K271" s="10">
        <f>MAX(0,(K255-C271-D271))/(1-'P-Parametri'!$B$31*MAX(0,IF(L270&lt;=0,0,(L270-M270)/L270)))</f>
        <v>22795.898914625759</v>
      </c>
      <c r="L271" s="10">
        <f>((L270-K271+MAX(0,-(K255-C271-D271)))*(1+B271))*(1-'P-Parametri'!$B$32)</f>
        <v>206914.59480243918</v>
      </c>
      <c r="M271" s="10">
        <f>IF(L270&lt;=0,M270,M270*(1-K271/L270))+MAX(0,-(K255-C271-D271))</f>
        <v>202061.26420696705</v>
      </c>
      <c r="N271" s="10">
        <f>MAX(0,(N255-C271-D271))/(1-'P-Parametri'!$B$31*MAX(0,IF(O270&lt;=0,0,(O270-P270)/O270)))</f>
        <v>22621.093873122016</v>
      </c>
      <c r="O271" s="10">
        <f>((O270-N271+MAX(0,-(N255-C271-D271)))*(1+B271))*(1-'P-Parametri'!$B$32)</f>
        <v>209929.45529648504</v>
      </c>
      <c r="P271" s="10">
        <f>IF(O270&lt;=0,P270,P270*(1-N271/O270))+MAX(0,-(N255-C271-D271))</f>
        <v>205005.40898039969</v>
      </c>
      <c r="Q271" s="10">
        <f>MAX(0,(Q255-C271-D271))/(1-'P-Parametri'!$B$31*MAX(0,IF(R270&lt;=0,0,(R270-S270)/R270)))</f>
        <v>22621.760241363656</v>
      </c>
      <c r="R271" s="10">
        <f>((R270-Q271+MAX(0,-(Q255-C271-D271)))*(1+B271))*(1-'P-Parametri'!$B$32)</f>
        <v>209917.96245126176</v>
      </c>
      <c r="S271" s="10">
        <f>IF(R270&lt;=0,S270,S270*(1-Q271/R270))+MAX(0,-(Q255-C271-D271))</f>
        <v>204994.18570812483</v>
      </c>
      <c r="T271" s="10">
        <f>MAX(0,(T255-C271-D271))/(1-'P-Parametri'!$B$31*MAX(0,IF(U270&lt;=0,0,(U270-V270)/U270)))</f>
        <v>22621.704468463166</v>
      </c>
      <c r="U271" s="10">
        <f>((U270-T271+MAX(0,-(T255-C271-D271)))*(1+B271))*(1-'P-Parametri'!$B$32)</f>
        <v>209918.92436582054</v>
      </c>
      <c r="V271" s="10">
        <f>IF(U270&lt;=0,V270,V270*(1-T271/U270))+MAX(0,-(T255-C271-D271))</f>
        <v>204995.12506028591</v>
      </c>
    </row>
    <row r="272" spans="1:22">
      <c r="A272" s="9">
        <f t="shared" si="10"/>
        <v>15</v>
      </c>
      <c r="B272" s="12">
        <f>IF($A272='P-Parametri'!$C$47,'P-Parametri'!$B$34,IF($A272='P-Parametri'!$C$48,'P-Parametri'!$C$34,'P-Parametri'!$C$51))</f>
        <v>3.7839263201876694E-2</v>
      </c>
      <c r="C272" s="10">
        <f>IF($A272&lt;='1-Input'!$B$26,0,IF($A272='1-Input'!$B$26+1,('1-Input'!$B$23+0)*'1-Input'!$B$27,'1-Input'!$B$23+0))</f>
        <v>0</v>
      </c>
      <c r="D272" s="10">
        <f t="shared" si="11"/>
        <v>0</v>
      </c>
      <c r="E272" s="10">
        <f>MAX(0,(E255-C272-D272))/(1-'P-Parametri'!$B$31*MAX(0,IF(F271&lt;=0,0,(F271-G271)/F271)))</f>
        <v>26260.147164617869</v>
      </c>
      <c r="F272" s="10">
        <f>((F271-E272+MAX(0,-(E255-C272-D272)))*(1+B272))*(1-'P-Parametri'!$B$32)</f>
        <v>128091.48951285236</v>
      </c>
      <c r="G272" s="10">
        <f>IF(F271&lt;=0,G271,G271*(1-E272/F271))+MAX(0,-(E255-C272-D272))</f>
        <v>120767.91786999781</v>
      </c>
      <c r="H272" s="10">
        <f>MAX(0,(H255-C272-D272))/(1-'P-Parametri'!$B$31*MAX(0,IF(I271&lt;=0,0,(I271-J271)/I271)))</f>
        <v>30636.838358720848</v>
      </c>
      <c r="I272" s="10">
        <f>((I271-H272+MAX(0,-(H255-C272-D272)))*(1+B272))*(1-'P-Parametri'!$B$32)</f>
        <v>45850.731895217476</v>
      </c>
      <c r="J272" s="10">
        <f>IF(I271&lt;=0,J271,J271*(1-H272/I271))+MAX(0,-(H255-C272-D272))</f>
        <v>43229.237514997556</v>
      </c>
      <c r="K272" s="10">
        <f>MAX(0,(K255-C272-D272))/(1-'P-Parametri'!$B$31*MAX(0,IF(L271&lt;=0,0,(L271-M271)/L271)))</f>
        <v>22935.772423288323</v>
      </c>
      <c r="L272" s="10">
        <f>((L271-K272+MAX(0,-(K255-C272-D272)))*(1+B272))*(1-'P-Parametri'!$B$32)</f>
        <v>190558.56457180143</v>
      </c>
      <c r="M272" s="10">
        <f>IF(L271&lt;=0,M271,M271*(1-K272/L271))+MAX(0,-(K255-C272-D272))</f>
        <v>179663.46681699631</v>
      </c>
      <c r="N272" s="10">
        <f>MAX(0,(N255-C272-D272))/(1-'P-Parametri'!$B$31*MAX(0,IF(O271&lt;=0,0,(O271-P271)/O271)))</f>
        <v>22759.894794360916</v>
      </c>
      <c r="O272" s="10">
        <f>((O271-N272+MAX(0,-(N255-C272-D272)))*(1+B272))*(1-'P-Parametri'!$B$32)</f>
        <v>193863.4149278129</v>
      </c>
      <c r="P272" s="10">
        <f>IF(O271&lt;=0,P271,P271*(1-N272/O271))+MAX(0,-(N255-C272-D272))</f>
        <v>182779.36388311145</v>
      </c>
      <c r="Q272" s="10">
        <f>MAX(0,(Q255-C272-D272))/(1-'P-Parametri'!$B$31*MAX(0,IF(R271&lt;=0,0,(R271-S271)/R271)))</f>
        <v>22760.565251375901</v>
      </c>
      <c r="R272" s="10">
        <f>((R271-Q272+MAX(0,-(Q255-C272-D272)))*(1+B272))*(1-'P-Parametri'!$B$32)</f>
        <v>193850.81662228509</v>
      </c>
      <c r="S272" s="10">
        <f>IF(R271&lt;=0,S271,S271*(1-Q272/R271))+MAX(0,-(Q255-C272-D272))</f>
        <v>182767.48587987295</v>
      </c>
      <c r="T272" s="10">
        <f>MAX(0,(T255-C272-D272))/(1-'P-Parametri'!$B$31*MAX(0,IF(U271&lt;=0,0,(U271-V271)/U271)))</f>
        <v>22760.509136258101</v>
      </c>
      <c r="U272" s="10">
        <f>((U271-T272+MAX(0,-(T255-C272-D272)))*(1+B272))*(1-'P-Parametri'!$B$32)</f>
        <v>193851.87106035222</v>
      </c>
      <c r="V272" s="10">
        <f>IF(U271&lt;=0,V271,V271*(1-T272/U271))+MAX(0,-(T255-C272-D272))</f>
        <v>182768.48003093139</v>
      </c>
    </row>
    <row r="273" spans="1:22">
      <c r="A273" s="9">
        <f t="shared" si="10"/>
        <v>16</v>
      </c>
      <c r="B273" s="12">
        <f>IF($A273='P-Parametri'!$C$47,'P-Parametri'!$B$34,IF($A273='P-Parametri'!$C$48,'P-Parametri'!$C$34,'P-Parametri'!$C$51))</f>
        <v>3.7839263201876694E-2</v>
      </c>
      <c r="C273" s="10">
        <f>IF($A273&lt;='1-Input'!$B$26,0,IF($A273='1-Input'!$B$26+1,('1-Input'!$B$23+0)*'1-Input'!$B$27,'1-Input'!$B$23+0))</f>
        <v>0</v>
      </c>
      <c r="D273" s="10">
        <f t="shared" si="11"/>
        <v>0</v>
      </c>
      <c r="E273" s="10">
        <f>MAX(0,(E255-C273-D273))/(1-'P-Parametri'!$B$31*MAX(0,IF(F272&lt;=0,0,(F272-G272)/F272)))</f>
        <v>26493.841006100625</v>
      </c>
      <c r="F273" s="10">
        <f>((F272-E273+MAX(0,-(E255-C273-D273)))*(1+B273))*(1-'P-Parametri'!$B$32)</f>
        <v>105231.14461195188</v>
      </c>
      <c r="G273" s="10">
        <f>IF(F272&lt;=0,G272,G272*(1-E273/F272))+MAX(0,-(E255-C273-D273))</f>
        <v>95788.849964284207</v>
      </c>
      <c r="H273" s="10">
        <f>MAX(0,(H255-C273-D273))/(1-'P-Parametri'!$B$31*MAX(0,IF(I272&lt;=0,0,(I272-J272)/I272)))</f>
        <v>30909.481173784065</v>
      </c>
      <c r="I273" s="10">
        <f>((I272-H273+MAX(0,-(H255-C273-D273)))*(1+B273))*(1-'P-Parametri'!$B$32)</f>
        <v>15475.603406766866</v>
      </c>
      <c r="J273" s="10">
        <f>IF(I272&lt;=0,J272,J272*(1-H273/I272))+MAX(0,-(H255-C273-D273))</f>
        <v>14086.991624998353</v>
      </c>
      <c r="K273" s="10">
        <f>MAX(0,(K255-C273-D273))/(1-'P-Parametri'!$B$31*MAX(0,IF(L272&lt;=0,0,(L272-M272)/L272)))</f>
        <v>23139.882047327079</v>
      </c>
      <c r="L273" s="10">
        <f>((L272-K273+MAX(0,-(K255-C273-D273)))*(1+B273))*(1-'P-Parametri'!$B$32)</f>
        <v>173406.1747531945</v>
      </c>
      <c r="M273" s="10">
        <f>IF(L272&lt;=0,M272,M272*(1-K273/L272))+MAX(0,-(K255-C273-D273))</f>
        <v>157846.59681852048</v>
      </c>
      <c r="N273" s="10">
        <f>MAX(0,(N255-C273-D273))/(1-'P-Parametri'!$B$31*MAX(0,IF(O272&lt;=0,0,(O272-P272)/O272)))</f>
        <v>22962.439251286276</v>
      </c>
      <c r="O273" s="10">
        <f>((O272-N273+MAX(0,-(N255-C273-D273)))*(1+B273))*(1-'P-Parametri'!$B$32)</f>
        <v>177013.00719125505</v>
      </c>
      <c r="P273" s="10">
        <f>IF(O272&lt;=0,P272,P272*(1-N273/O272))+MAX(0,-(N255-C273-D273))</f>
        <v>161129.79147091848</v>
      </c>
      <c r="Q273" s="10">
        <f>MAX(0,(Q255-C273-D273))/(1-'P-Parametri'!$B$31*MAX(0,IF(R272&lt;=0,0,(R272-S272)/R272)))</f>
        <v>22963.115674820579</v>
      </c>
      <c r="R273" s="10">
        <f>((R272-Q273+MAX(0,-(Q255-C273-D273)))*(1+B273))*(1-'P-Parametri'!$B$32)</f>
        <v>176999.25771029605</v>
      </c>
      <c r="S273" s="10">
        <f>IF(R272&lt;=0,S272,S272*(1-Q273/R272))+MAX(0,-(Q255-C273-D273))</f>
        <v>161117.27571834825</v>
      </c>
      <c r="T273" s="10">
        <f>MAX(0,(T255-C273-D273))/(1-'P-Parametri'!$B$31*MAX(0,IF(U272&lt;=0,0,(U272-V272)/U272)))</f>
        <v>22963.059060324111</v>
      </c>
      <c r="U273" s="10">
        <f>((U272-T273+MAX(0,-(T255-C273-D273)))*(1+B273))*(1-'P-Parametri'!$B$32)</f>
        <v>177000.40849808211</v>
      </c>
      <c r="V273" s="10">
        <f>IF(U272&lt;=0,V272,V272*(1-T273/U272))+MAX(0,-(T255-C273-D273))</f>
        <v>161118.32324699554</v>
      </c>
    </row>
    <row r="274" spans="1:22">
      <c r="A274" s="9">
        <f t="shared" si="10"/>
        <v>17</v>
      </c>
      <c r="B274" s="12">
        <f>IF($A274='P-Parametri'!$C$47,'P-Parametri'!$B$34,IF($A274='P-Parametri'!$C$48,'P-Parametri'!$C$34,'P-Parametri'!$C$51))</f>
        <v>3.7839263201876694E-2</v>
      </c>
      <c r="C274" s="10">
        <f>IF($A274&lt;='1-Input'!$B$26,0,IF($A274='1-Input'!$B$26+1,('1-Input'!$B$23+0)*'1-Input'!$B$27,'1-Input'!$B$23+0))</f>
        <v>0</v>
      </c>
      <c r="D274" s="10">
        <f t="shared" si="11"/>
        <v>0</v>
      </c>
      <c r="E274" s="10">
        <f>MAX(0,(E255-C274-D274))/(1-'P-Parametri'!$B$31*MAX(0,IF(F273&lt;=0,0,(F273-G273)/F273)))</f>
        <v>26723.446322164698</v>
      </c>
      <c r="F274" s="10">
        <f>((F273-E274+MAX(0,-(E255-C274-D274)))*(1+B274))*(1-'P-Parametri'!$B$32)</f>
        <v>81315.415005250456</v>
      </c>
      <c r="G274" s="10">
        <f>IF(F273&lt;=0,G273,G273*(1-E274/F273))+MAX(0,-(E255-C274-D274))</f>
        <v>71463.274111983716</v>
      </c>
      <c r="H274" s="10">
        <f>MAX(0,(H255-C274-D274))/(1-'P-Parametri'!$B$31*MAX(0,IF(I273&lt;=0,0,(I273-J273)/I273)))</f>
        <v>31177.35404252548</v>
      </c>
      <c r="I274" s="10">
        <f>((I273-H274+MAX(0,-(H255-C274-D274)))*(1+B274))*(1-'P-Parametri'!$B$32)</f>
        <v>-16263.301524173727</v>
      </c>
      <c r="J274" s="10">
        <f>IF(I273&lt;=0,J273,J273*(1-H274/I273))+MAX(0,-(H255-C274-D274))</f>
        <v>-14292.84686935221</v>
      </c>
      <c r="K274" s="10">
        <f>MAX(0,(K255-C274-D274))/(1-'P-Parametri'!$B$31*MAX(0,IF(L273&lt;=0,0,(L273-M273)/L273)))</f>
        <v>23340.420728371417</v>
      </c>
      <c r="L274" s="10">
        <f>((L273-K274+MAX(0,-(K255-C274-D274)))*(1+B274))*(1-'P-Parametri'!$B$32)</f>
        <v>155432.64332577854</v>
      </c>
      <c r="M274" s="10">
        <f>IF(L273&lt;=0,M273,M273*(1-K274/L273))+MAX(0,-(K255-C274-D274))</f>
        <v>136600.49075840157</v>
      </c>
      <c r="N274" s="10">
        <f>MAX(0,(N255-C274-D274))/(1-'P-Parametri'!$B$31*MAX(0,IF(O273&lt;=0,0,(O273-P273)/O273)))</f>
        <v>23161.440148161877</v>
      </c>
      <c r="O274" s="10">
        <f>((O273-N274+MAX(0,-(N255-C274-D274)))*(1+B274))*(1-'P-Parametri'!$B$32)</f>
        <v>159353.85058849305</v>
      </c>
      <c r="P274" s="10">
        <f>IF(O273&lt;=0,P273,P273*(1-N274/O273))+MAX(0,-(N255-C274-D274))</f>
        <v>140046.60622675606</v>
      </c>
      <c r="Q274" s="10">
        <f>MAX(0,(Q255-C274-D274))/(1-'P-Parametri'!$B$31*MAX(0,IF(R273&lt;=0,0,(R273-S273)/R273)))</f>
        <v>23162.122433829925</v>
      </c>
      <c r="R274" s="10">
        <f>((R273-Q274+MAX(0,-(Q255-C274-D274)))*(1+B274))*(1-'P-Parametri'!$B$32)</f>
        <v>159338.9026901582</v>
      </c>
      <c r="S274" s="10">
        <f>IF(R273&lt;=0,S273,S273*(1-Q274/R273))+MAX(0,-(Q255-C274-D274))</f>
        <v>140033.46940938861</v>
      </c>
      <c r="T274" s="10">
        <f>MAX(0,(T255-C274-D274))/(1-'P-Parametri'!$B$31*MAX(0,IF(U273&lt;=0,0,(U273-V273)/U273)))</f>
        <v>23162.065328691519</v>
      </c>
      <c r="U274" s="10">
        <f>((U273-T274+MAX(0,-(T255-C274-D274)))*(1+B274))*(1-'P-Parametri'!$B$32)</f>
        <v>159340.15378166354</v>
      </c>
      <c r="V274" s="10">
        <f>IF(U273&lt;=0,V273,V273*(1-T274/U273))+MAX(0,-(T255-C274-D274))</f>
        <v>140034.56891918232</v>
      </c>
    </row>
    <row r="275" spans="1:22">
      <c r="A275" s="9">
        <f t="shared" si="10"/>
        <v>18</v>
      </c>
      <c r="B275" s="12">
        <f>IF($A275='P-Parametri'!$C$47,'P-Parametri'!$B$34,IF($A275='P-Parametri'!$C$48,'P-Parametri'!$C$34,'P-Parametri'!$C$51))</f>
        <v>3.7839263201876694E-2</v>
      </c>
      <c r="C275" s="10">
        <f>IF($A275&lt;='1-Input'!$B$26,0,IF($A275='1-Input'!$B$26+1,('1-Input'!$B$23+0)*'1-Input'!$B$27,'1-Input'!$B$23+0))</f>
        <v>0</v>
      </c>
      <c r="D275" s="10">
        <f t="shared" si="11"/>
        <v>0</v>
      </c>
      <c r="E275" s="10">
        <f>MAX(0,(E255-C275-D275))/(1-'P-Parametri'!$B$31*MAX(0,IF(F274&lt;=0,0,(F274-G274)/F274)))</f>
        <v>26948.931461682241</v>
      </c>
      <c r="F275" s="10">
        <f>((F274-E275+MAX(0,-(E255-C275-D275)))*(1+B275))*(1-'P-Parametri'!$B$32)</f>
        <v>56310.823881286327</v>
      </c>
      <c r="G275" s="10">
        <f>IF(F274&lt;=0,G274,G274*(1-E275/F274))+MAX(0,-(E255-C275-D275))</f>
        <v>47779.463656771637</v>
      </c>
      <c r="H275" s="10">
        <f>MAX(0,(H255-C275-D275))/(1-'P-Parametri'!$B$31*MAX(0,IF(I274&lt;=0,0,(I274-J274)/I274)))</f>
        <v>30450</v>
      </c>
      <c r="I275" s="10">
        <f>((I274-H275+MAX(0,-(H255-C275-D275)))*(1+B275))*(1-'P-Parametri'!$B$32)</f>
        <v>-48383.936638704414</v>
      </c>
      <c r="J275" s="10">
        <f>IF(I274&lt;=0,J274,J274*(1-H275/I274))+MAX(0,-(H255-C275-D275))</f>
        <v>-14292.84686935221</v>
      </c>
      <c r="K275" s="10">
        <f>MAX(0,(K255-C275-D275))/(1-'P-Parametri'!$B$31*MAX(0,IF(L274&lt;=0,0,(L274-M274)/L274)))</f>
        <v>23537.360822133571</v>
      </c>
      <c r="L275" s="10">
        <f>((L274-K275+MAX(0,-(K255-C275-D275)))*(1+B275))*(1-'P-Parametri'!$B$32)</f>
        <v>136612.3306077595</v>
      </c>
      <c r="M275" s="10">
        <f>IF(L274&lt;=0,M274,M274*(1-K275/L274))+MAX(0,-(K255-C275-D275))</f>
        <v>115914.90650360574</v>
      </c>
      <c r="N275" s="10">
        <f>MAX(0,(N255-C275-D275))/(1-'P-Parametri'!$B$31*MAX(0,IF(O274&lt;=0,0,(O274-P274)/O274)))</f>
        <v>23356.870052683735</v>
      </c>
      <c r="O275" s="10">
        <f>((O274-N275+MAX(0,-(N255-C275-D275)))*(1+B275))*(1-'P-Parametri'!$B$32)</f>
        <v>140860.72006481036</v>
      </c>
      <c r="P275" s="10">
        <f>IF(O274&lt;=0,P274,P274*(1-N275/O274))+MAX(0,-(N255-C275-D275))</f>
        <v>119519.64455700202</v>
      </c>
      <c r="Q275" s="10">
        <f>MAX(0,(Q255-C275-D275))/(1-'P-Parametri'!$B$31*MAX(0,IF(R274&lt;=0,0,(R274-S274)/R274)))</f>
        <v>23357.558095291857</v>
      </c>
      <c r="R275" s="10">
        <f>((R274-Q275+MAX(0,-(Q255-C275-D275)))*(1+B275))*(1-'P-Parametri'!$B$32)</f>
        <v>140844.52492656949</v>
      </c>
      <c r="S275" s="10">
        <f>IF(R274&lt;=0,S274,S274*(1-Q275/R274))+MAX(0,-(Q255-C275-D275))</f>
        <v>119505.90305997444</v>
      </c>
      <c r="T275" s="10">
        <f>MAX(0,(T255-C275-D275))/(1-'P-Parametri'!$B$31*MAX(0,IF(U274&lt;=0,0,(U274-V274)/U274)))</f>
        <v>23357.500508315894</v>
      </c>
      <c r="U275" s="10">
        <f>((U274-T275+MAX(0,-(T255-C275-D275)))*(1+B275))*(1-'P-Parametri'!$B$32)</f>
        <v>140845.88040808449</v>
      </c>
      <c r="V275" s="10">
        <f>IF(U274&lt;=0,V274,V274*(1-T275/U274))+MAX(0,-(T255-C275-D275))</f>
        <v>119507.05317953076</v>
      </c>
    </row>
    <row r="276" spans="1:22">
      <c r="A276" s="9">
        <f t="shared" si="10"/>
        <v>19</v>
      </c>
      <c r="B276" s="12">
        <f>IF($A276='P-Parametri'!$C$47,'P-Parametri'!$B$34,IF($A276='P-Parametri'!$C$48,'P-Parametri'!$C$34,'P-Parametri'!$C$51))</f>
        <v>3.7839263201876694E-2</v>
      </c>
      <c r="C276" s="10">
        <f>IF($A276&lt;='1-Input'!$B$26,0,IF($A276='1-Input'!$B$26+1,('1-Input'!$B$23+0)*'1-Input'!$B$27,'1-Input'!$B$23+0))</f>
        <v>5178.3333333332594</v>
      </c>
      <c r="D276" s="10">
        <f t="shared" si="11"/>
        <v>0</v>
      </c>
      <c r="E276" s="10">
        <f>MAX(0,(E255-C276-D276))/(1-'P-Parametri'!$B$31*MAX(0,IF(F275&lt;=0,0,(F275-G275)/F275)))</f>
        <v>21779.591987504151</v>
      </c>
      <c r="F276" s="10">
        <f>((F275-E276+MAX(0,-(E255-C276-D276)))*(1+B276))*(1-'P-Parametri'!$B$32)</f>
        <v>35766.19252956385</v>
      </c>
      <c r="G276" s="10">
        <f>IF(F275&lt;=0,G275,G275*(1-E276/F275))+MAX(0,-(E255-C276-D276))</f>
        <v>29299.584441719064</v>
      </c>
      <c r="H276" s="10">
        <f>MAX(0,(H255-C276-D276))/(1-'P-Parametri'!$B$31*MAX(0,IF(I275&lt;=0,0,(I275-J275)/I275)))</f>
        <v>25271.666666666741</v>
      </c>
      <c r="I276" s="10">
        <f>((I275-H276+MAX(0,-(H255-C276-D276)))*(1+B276))*(1-'P-Parametri'!$B$32)</f>
        <v>-76289.791711005848</v>
      </c>
      <c r="J276" s="10">
        <f>IF(I275&lt;=0,J275,J275*(1-H276/I275))+MAX(0,-(H255-C276-D276))</f>
        <v>-14292.84686935221</v>
      </c>
      <c r="K276" s="10">
        <f>MAX(0,(K255-C276-D276))/(1-'P-Parametri'!$B$31*MAX(0,IF(L275&lt;=0,0,(L275-M275)/L275)))</f>
        <v>18340.001123571052</v>
      </c>
      <c r="L276" s="10">
        <f>((L275-K276+MAX(0,-(K255-C276-D276)))*(1+B276))*(1-'P-Parametri'!$B$32)</f>
        <v>122502.17195446165</v>
      </c>
      <c r="M276" s="10">
        <f>IF(L275&lt;=0,M275,M275*(1-K276/L275))+MAX(0,-(K255-C276-D276))</f>
        <v>100353.50361956759</v>
      </c>
      <c r="N276" s="10">
        <f>MAX(0,(N255-C276-D276))/(1-'P-Parametri'!$B$31*MAX(0,IF(O275&lt;=0,0,(O275-P275)/O275)))</f>
        <v>18158.027930805489</v>
      </c>
      <c r="O276" s="10">
        <f>((O275-N276+MAX(0,-(N255-C276-D276)))*(1+B276))*(1-'P-Parametri'!$B$32)</f>
        <v>127090.98025404784</v>
      </c>
      <c r="P276" s="10">
        <f>IF(O275&lt;=0,P275,P275*(1-N276/O275))+MAX(0,-(N255-C276-D276))</f>
        <v>104112.64505318397</v>
      </c>
      <c r="Q276" s="10">
        <f>MAX(0,(Q255-C276-D276))/(1-'P-Parametri'!$B$31*MAX(0,IF(R275&lt;=0,0,(R275-S275)/R275)))</f>
        <v>18158.721624508169</v>
      </c>
      <c r="R276" s="10">
        <f>((R275-Q276+MAX(0,-(Q255-C276-D276)))*(1+B276))*(1-'P-Parametri'!$B$32)</f>
        <v>127073.48741693301</v>
      </c>
      <c r="S276" s="10">
        <f>IF(R275&lt;=0,S275,S275*(1-Q276/R275))+MAX(0,-(Q255-C276-D276))</f>
        <v>104098.31496038078</v>
      </c>
      <c r="T276" s="10">
        <f>MAX(0,(T255-C276-D276))/(1-'P-Parametri'!$B$31*MAX(0,IF(U275&lt;=0,0,(U275-V275)/U275)))</f>
        <v>18158.663564553579</v>
      </c>
      <c r="U276" s="10">
        <f>((U275-T276+MAX(0,-(T255-C276-D276)))*(1+B276))*(1-'P-Parametri'!$B$32)</f>
        <v>127074.95151171264</v>
      </c>
      <c r="V276" s="10">
        <f>IF(U275&lt;=0,V275,V275*(1-T276/U275))+MAX(0,-(T255-C276-D276))</f>
        <v>104099.51434352978</v>
      </c>
    </row>
    <row r="277" spans="1:22">
      <c r="A277" s="9">
        <f t="shared" si="10"/>
        <v>20</v>
      </c>
      <c r="B277" s="12">
        <f>IF($A277='P-Parametri'!$C$47,'P-Parametri'!$B$34,IF($A277='P-Parametri'!$C$48,'P-Parametri'!$C$34,'P-Parametri'!$C$51))</f>
        <v>3.7839263201876694E-2</v>
      </c>
      <c r="C277" s="10">
        <f>IF($A277&lt;='1-Input'!$B$26,0,IF($A277='1-Input'!$B$26+1,('1-Input'!$B$23+0)*'1-Input'!$B$27,'1-Input'!$B$23+0))</f>
        <v>15535</v>
      </c>
      <c r="D277" s="10">
        <f t="shared" si="11"/>
        <v>0</v>
      </c>
      <c r="E277" s="10">
        <f>MAX(0,(E255-C277-D277))/(1-'P-Parametri'!$B$31*MAX(0,IF(F276&lt;=0,0,(F276-G276)/F276)))</f>
        <v>11086.143940098358</v>
      </c>
      <c r="F277" s="10">
        <f>((F276-E277+MAX(0,-(E255-C277-D277)))*(1+B277))*(1-'P-Parametri'!$B$32)</f>
        <v>25562.695596989626</v>
      </c>
      <c r="G277" s="10">
        <f>IF(F276&lt;=0,G276,G276*(1-E277/F276))+MAX(0,-(E255-C277-D277))</f>
        <v>20217.840271229779</v>
      </c>
      <c r="H277" s="10">
        <f>MAX(0,(H255-C277-D277))/(1-'P-Parametri'!$B$31*MAX(0,IF(I276&lt;=0,0,(I276-J276)/I276)))</f>
        <v>14915</v>
      </c>
      <c r="I277" s="10">
        <f>((I276-H277+MAX(0,-(H255-C277-D277)))*(1+B277))*(1-'P-Parametri'!$B$32)</f>
        <v>-94466.602002171276</v>
      </c>
      <c r="J277" s="10">
        <f>IF(I276&lt;=0,J276,J276*(1-H277/I276))+MAX(0,-(H255-C277-D277))</f>
        <v>-14292.84686935221</v>
      </c>
      <c r="K277" s="10">
        <f>MAX(0,(K255-C277-D277))/(1-'P-Parametri'!$B$31*MAX(0,IF(L276&lt;=0,0,(L276-M276)/L276)))</f>
        <v>7619.0601516370198</v>
      </c>
      <c r="L277" s="10">
        <f>((L276-K277+MAX(0,-(K255-C277-D277)))*(1+B277))*(1-'P-Parametri'!$B$32)</f>
        <v>118991.74369956677</v>
      </c>
      <c r="M277" s="10">
        <f>IF(L276&lt;=0,M276,M276*(1-K277/L276))+MAX(0,-(K255-C277-D277))</f>
        <v>94111.986687204655</v>
      </c>
      <c r="N277" s="10">
        <f>MAX(0,(N255-C277-D277))/(1-'P-Parametri'!$B$31*MAX(0,IF(O276&lt;=0,0,(O276-P276)/O276)))</f>
        <v>7435.6324326057511</v>
      </c>
      <c r="O277" s="10">
        <f>((O276-N277+MAX(0,-(N255-C277-D277)))*(1+B277))*(1-'P-Parametri'!$B$32)</f>
        <v>123934.65198512741</v>
      </c>
      <c r="P277" s="10">
        <f>IF(O276&lt;=0,P276,P276*(1-N277/O276))+MAX(0,-(N255-C277-D277))</f>
        <v>98021.39169551566</v>
      </c>
      <c r="Q277" s="10">
        <f>MAX(0,(Q255-C277-D277))/(1-'P-Parametri'!$B$31*MAX(0,IF(R276&lt;=0,0,(R276-S276)/R276)))</f>
        <v>7436.3316710576119</v>
      </c>
      <c r="R277" s="10">
        <f>((R276-Q277+MAX(0,-(Q255-C277-D277)))*(1+B277))*(1-'P-Parametri'!$B$32)</f>
        <v>123915.80929572576</v>
      </c>
      <c r="S277" s="10">
        <f>IF(R276&lt;=0,S276,S276*(1-Q277/R276))+MAX(0,-(Q255-C277-D277))</f>
        <v>98006.488788146075</v>
      </c>
      <c r="T277" s="10">
        <f>MAX(0,(T255-C277-D277))/(1-'P-Parametri'!$B$31*MAX(0,IF(U276&lt;=0,0,(U276-V276)/U276)))</f>
        <v>7436.2731470251674</v>
      </c>
      <c r="U277" s="10">
        <f>((U276-T277+MAX(0,-(T255-C277-D277)))*(1+B277))*(1-'P-Parametri'!$B$32)</f>
        <v>123917.38636884466</v>
      </c>
      <c r="V277" s="10">
        <f>IF(U276&lt;=0,V276,V276*(1-T277/U276))+MAX(0,-(T255-C277-D277))</f>
        <v>98007.736114050771</v>
      </c>
    </row>
    <row r="278" spans="1:22">
      <c r="A278" s="9">
        <f t="shared" si="10"/>
        <v>21</v>
      </c>
      <c r="B278" s="12">
        <f>IF($A278='P-Parametri'!$C$47,'P-Parametri'!$B$34,IF($A278='P-Parametri'!$C$48,'P-Parametri'!$C$34,'P-Parametri'!$C$51))</f>
        <v>3.7839263201876694E-2</v>
      </c>
      <c r="C278" s="10">
        <f>IF($A278&lt;='1-Input'!$B$26,0,IF($A278='1-Input'!$B$26+1,('1-Input'!$B$23+0)*'1-Input'!$B$27,'1-Input'!$B$23+0))</f>
        <v>15535</v>
      </c>
      <c r="D278" s="10">
        <f t="shared" si="11"/>
        <v>0</v>
      </c>
      <c r="E278" s="10">
        <f>MAX(0,(E255-C278-D278))/(1-'P-Parametri'!$B$31*MAX(0,IF(F277&lt;=0,0,(F277-G277)/F277)))</f>
        <v>11172.362053631896</v>
      </c>
      <c r="F278" s="10">
        <f>((F277-E278+MAX(0,-(E255-C278-D278)))*(1+B278))*(1-'P-Parametri'!$B$32)</f>
        <v>14904.983455543903</v>
      </c>
      <c r="G278" s="10">
        <f>IF(F277&lt;=0,G277,G277*(1-E278/F277))+MAX(0,-(E255-C278-D278))</f>
        <v>11381.486116182097</v>
      </c>
      <c r="H278" s="10">
        <f>MAX(0,(H255-C278-D278))/(1-'P-Parametri'!$B$31*MAX(0,IF(I277&lt;=0,0,(I277-J277)/I277)))</f>
        <v>14915</v>
      </c>
      <c r="I278" s="10">
        <f>((I277-H278+MAX(0,-(H255-C278-D278)))*(1+B278))*(1-'P-Parametri'!$B$32)</f>
        <v>-113293.48018731481</v>
      </c>
      <c r="J278" s="10">
        <f>IF(I277&lt;=0,J277,J277*(1-H278/I277))+MAX(0,-(H255-C278-D278))</f>
        <v>-14292.84686935221</v>
      </c>
      <c r="K278" s="10">
        <f>MAX(0,(K255-C278-D278))/(1-'P-Parametri'!$B$31*MAX(0,IF(L277&lt;=0,0,(L277-M277)/L277)))</f>
        <v>7678.3143879812451</v>
      </c>
      <c r="L278" s="10">
        <f>((L277-K278+MAX(0,-(K255-C278-D278)))*(1+B278))*(1-'P-Parametri'!$B$32)</f>
        <v>115294.39656628769</v>
      </c>
      <c r="M278" s="10">
        <f>IF(L277&lt;=0,M277,M277*(1-K278/L277))+MAX(0,-(K255-C278-D278))</f>
        <v>88039.116427513742</v>
      </c>
      <c r="N278" s="10">
        <f>MAX(0,(N255-C278-D278))/(1-'P-Parametri'!$B$31*MAX(0,IF(O277&lt;=0,0,(O277-P277)/O277)))</f>
        <v>7493.4601321856971</v>
      </c>
      <c r="O278" s="10">
        <f>((O277-N278+MAX(0,-(N255-C278-D278)))*(1+B278))*(1-'P-Parametri'!$B$32)</f>
        <v>120605.54627748736</v>
      </c>
      <c r="P278" s="10">
        <f>IF(O277&lt;=0,P277,P277*(1-N278/O277))+MAX(0,-(N255-C278-D278))</f>
        <v>92094.724867421057</v>
      </c>
      <c r="Q278" s="10">
        <f>MAX(0,(Q255-C278-D278))/(1-'P-Parametri'!$B$31*MAX(0,IF(R277&lt;=0,0,(R277-S277)/R277)))</f>
        <v>7494.1648086889263</v>
      </c>
      <c r="R278" s="10">
        <f>((R277-Q278+MAX(0,-(Q255-C278-D278)))*(1+B278))*(1-'P-Parametri'!$B$32)</f>
        <v>120585.29982770677</v>
      </c>
      <c r="S278" s="10">
        <f>IF(R277&lt;=0,S277,S277*(1-Q278/R277))+MAX(0,-(Q255-C278-D278))</f>
        <v>92079.264623015886</v>
      </c>
      <c r="T278" s="10">
        <f>MAX(0,(T255-C278-D278))/(1-'P-Parametri'!$B$31*MAX(0,IF(U277&lt;=0,0,(U277-V277)/U277)))</f>
        <v>7494.1058295088942</v>
      </c>
      <c r="U278" s="10">
        <f>((U277-T278+MAX(0,-(T255-C278-D278)))*(1+B278))*(1-'P-Parametri'!$B$32)</f>
        <v>120586.99439110066</v>
      </c>
      <c r="V278" s="10">
        <f>IF(U277&lt;=0,V277,V277*(1-T278/U277))+MAX(0,-(T255-C278-D278))</f>
        <v>92080.558596256218</v>
      </c>
    </row>
    <row r="279" spans="1:22">
      <c r="A279" s="9">
        <f t="shared" si="10"/>
        <v>22</v>
      </c>
      <c r="B279" s="12">
        <f>IF($A279='P-Parametri'!$C$47,'P-Parametri'!$B$34,IF($A279='P-Parametri'!$C$48,'P-Parametri'!$C$34,'P-Parametri'!$C$51))</f>
        <v>3.7839263201876694E-2</v>
      </c>
      <c r="C279" s="10">
        <f>IF($A279&lt;='1-Input'!$B$26,0,IF($A279='1-Input'!$B$26+1,('1-Input'!$B$23+0)*'1-Input'!$B$27,'1-Input'!$B$23+0))</f>
        <v>15535</v>
      </c>
      <c r="D279" s="10">
        <f t="shared" si="11"/>
        <v>0</v>
      </c>
      <c r="E279" s="10">
        <f>MAX(0,(E255-C279-D279))/(1-'P-Parametri'!$B$31*MAX(0,IF(F278&lt;=0,0,(F278-G278)/F278)))</f>
        <v>11256.885189585055</v>
      </c>
      <c r="F279" s="10">
        <f>((F278-E279+MAX(0,-(E255-C279-D279)))*(1+B279))*(1-'P-Parametri'!$B$32)</f>
        <v>3778.5673371979133</v>
      </c>
      <c r="G279" s="10">
        <f>IF(F278&lt;=0,G278,G278*(1-E279/F278))+MAX(0,-(E255-C279-D279))</f>
        <v>2785.6978096164858</v>
      </c>
      <c r="H279" s="10">
        <f>MAX(0,(H255-C279-D279))/(1-'P-Parametri'!$B$31*MAX(0,IF(I278&lt;=0,0,(I278-J278)/I278)))</f>
        <v>14915</v>
      </c>
      <c r="I279" s="10">
        <f>((I278-H279+MAX(0,-(H255-C279-D279)))*(1+B279))*(1-'P-Parametri'!$B$32)</f>
        <v>-132793.67502460754</v>
      </c>
      <c r="J279" s="10">
        <f>IF(I278&lt;=0,J278,J278*(1-H279/I278))+MAX(0,-(H255-C279-D279))</f>
        <v>-14292.84686935221</v>
      </c>
      <c r="K279" s="10">
        <f>MAX(0,(K255-C279-D279))/(1-'P-Parametri'!$B$31*MAX(0,IF(L278&lt;=0,0,(L278-M278)/L278)))</f>
        <v>7736.4037345125334</v>
      </c>
      <c r="L279" s="10">
        <f>((L278-K279+MAX(0,-(K255-C279-D279)))*(1+B279))*(1-'P-Parametri'!$B$32)</f>
        <v>111404.65221593824</v>
      </c>
      <c r="M279" s="10">
        <f>IF(L278&lt;=0,M278,M278*(1-K279/L278))+MAX(0,-(K255-C279-D279))</f>
        <v>82131.577384873424</v>
      </c>
      <c r="N279" s="10">
        <f>MAX(0,(N255-C279-D279))/(1-'P-Parametri'!$B$31*MAX(0,IF(O278&lt;=0,0,(O278-P278)/O278)))</f>
        <v>7550.1509864984982</v>
      </c>
      <c r="O279" s="10">
        <f>((O278-N279+MAX(0,-(N255-C279-D279)))*(1+B279))*(1-'P-Parametri'!$B$32)</f>
        <v>117098.6614934972</v>
      </c>
      <c r="P279" s="10">
        <f>IF(O278&lt;=0,P278,P278*(1-N279/O278))+MAX(0,-(N255-C279-D279))</f>
        <v>86329.40893237057</v>
      </c>
      <c r="Q279" s="10">
        <f>MAX(0,(Q255-C279-D279))/(1-'P-Parametri'!$B$31*MAX(0,IF(R278&lt;=0,0,(R278-S278)/R278)))</f>
        <v>7550.8609941454561</v>
      </c>
      <c r="R279" s="10">
        <f>((R278-Q279+MAX(0,-(Q255-C279-D279)))*(1+B279))*(1-'P-Parametri'!$B$32)</f>
        <v>117076.95555802996</v>
      </c>
      <c r="S279" s="10">
        <f>IF(R278&lt;=0,S278,S278*(1-Q279/R278))+MAX(0,-(Q255-C279-D279))</f>
        <v>86313.406524185048</v>
      </c>
      <c r="T279" s="10">
        <f>MAX(0,(T255-C279-D279))/(1-'P-Parametri'!$B$31*MAX(0,IF(U278&lt;=0,0,(U278-V278)/U278)))</f>
        <v>7550.8015687656653</v>
      </c>
      <c r="U279" s="10">
        <f>((U278-T279+MAX(0,-(T255-C279-D279)))*(1+B279))*(1-'P-Parametri'!$B$32)</f>
        <v>117078.77227572966</v>
      </c>
      <c r="V279" s="10">
        <f>IF(U278&lt;=0,V278,V278*(1-T279/U278))+MAX(0,-(T255-C279-D279))</f>
        <v>86314.745874807864</v>
      </c>
    </row>
    <row r="280" spans="1:22">
      <c r="A280" s="9">
        <f t="shared" si="10"/>
        <v>23</v>
      </c>
      <c r="B280" s="12">
        <f>IF($A280='P-Parametri'!$C$47,'P-Parametri'!$B$34,IF($A280='P-Parametri'!$C$48,'P-Parametri'!$C$34,'P-Parametri'!$C$51))</f>
        <v>3.7839263201876694E-2</v>
      </c>
      <c r="C280" s="10">
        <f>IF($A280&lt;='1-Input'!$B$26,0,IF($A280='1-Input'!$B$26+1,('1-Input'!$B$23+0)*'1-Input'!$B$27,'1-Input'!$B$23+0))</f>
        <v>15535</v>
      </c>
      <c r="D280" s="10">
        <f t="shared" si="11"/>
        <v>0</v>
      </c>
      <c r="E280" s="10">
        <f>MAX(0,(E255-C280-D280))/(1-'P-Parametri'!$B$31*MAX(0,IF(F279&lt;=0,0,(F279-G279)/F279)))</f>
        <v>11339.712201713242</v>
      </c>
      <c r="F280" s="10">
        <f>((F279-E280+MAX(0,-(E255-C280-D280)))*(1+B280))*(1-'P-Parametri'!$B$32)</f>
        <v>-7831.5585091209405</v>
      </c>
      <c r="G280" s="10">
        <f>IF(F279&lt;=0,G279,G279*(1-E280/F279))+MAX(0,-(E255-C280-D280))</f>
        <v>-5574.352077815056</v>
      </c>
      <c r="H280" s="10">
        <f>MAX(0,(H255-C280-D280))/(1-'P-Parametri'!$B$31*MAX(0,IF(I279&lt;=0,0,(I279-J279)/I279)))</f>
        <v>14915</v>
      </c>
      <c r="I280" s="10">
        <f>((I279-H280+MAX(0,-(H255-C280-D280)))*(1+B280))*(1-'P-Parametri'!$B$32)</f>
        <v>-152991.26673115202</v>
      </c>
      <c r="J280" s="10">
        <f>IF(I279&lt;=0,J279,J279*(1-H280/I279))+MAX(0,-(H255-C280-D280))</f>
        <v>-14292.84686935221</v>
      </c>
      <c r="K280" s="10">
        <f>MAX(0,(K255-C280-D280))/(1-'P-Parametri'!$B$31*MAX(0,IF(L279&lt;=0,0,(L279-M279)/L279)))</f>
        <v>7793.3274034631477</v>
      </c>
      <c r="L280" s="10">
        <f>((L279-K280+MAX(0,-(K255-C280-D280)))*(1+B280))*(1-'P-Parametri'!$B$32)</f>
        <v>107316.83720074398</v>
      </c>
      <c r="M280" s="10">
        <f>IF(L279&lt;=0,M279,M279*(1-K280/L279))+MAX(0,-(K255-C280-D280))</f>
        <v>76386.051861554079</v>
      </c>
      <c r="N280" s="10">
        <f>MAX(0,(N255-C280-D280))/(1-'P-Parametri'!$B$31*MAX(0,IF(O279&lt;=0,0,(O279-P279)/O279)))</f>
        <v>7605.7042267418065</v>
      </c>
      <c r="O280" s="10">
        <f>((O279-N280+MAX(0,-(N255-C280-D280)))*(1+B280))*(1-'P-Parametri'!$B$32)</f>
        <v>113408.81791533294</v>
      </c>
      <c r="P280" s="10">
        <f>IF(O279&lt;=0,P279,P279*(1-N280/O279))+MAX(0,-(N255-C280-D280))</f>
        <v>80722.206065704886</v>
      </c>
      <c r="Q280" s="10">
        <f>MAX(0,(Q255-C280-D280))/(1-'P-Parametri'!$B$31*MAX(0,IF(R279&lt;=0,0,(R279-S279)/R279)))</f>
        <v>7606.4194585525529</v>
      </c>
      <c r="R280" s="10">
        <f>((R279-Q280+MAX(0,-(Q255-C280-D280)))*(1+B280))*(1-'P-Parametri'!$B$32)</f>
        <v>113385.59488674049</v>
      </c>
      <c r="S280" s="10">
        <f>IF(R279&lt;=0,S279,S279*(1-Q280/R279))+MAX(0,-(Q255-C280-D280))</f>
        <v>80705.676362512866</v>
      </c>
      <c r="T280" s="10">
        <f>MAX(0,(T255-C280-D280))/(1-'P-Parametri'!$B$31*MAX(0,IF(U279&lt;=0,0,(U279-V279)/U279)))</f>
        <v>7606.3595959268832</v>
      </c>
      <c r="U280" s="10">
        <f>((U279-T280+MAX(0,-(T255-C280-D280)))*(1+B280))*(1-'P-Parametri'!$B$32)</f>
        <v>113387.53858030522</v>
      </c>
      <c r="V280" s="10">
        <f>IF(U279&lt;=0,V279,V279*(1-T280/U279))+MAX(0,-(T255-C280-D280))</f>
        <v>80707.059846049131</v>
      </c>
    </row>
    <row r="281" spans="1:22">
      <c r="A281" s="9">
        <f t="shared" si="10"/>
        <v>24</v>
      </c>
      <c r="B281" s="12">
        <f>IF($A281='P-Parametri'!$C$47,'P-Parametri'!$B$34,IF($A281='P-Parametri'!$C$48,'P-Parametri'!$C$34,'P-Parametri'!$C$51))</f>
        <v>3.7839263201876694E-2</v>
      </c>
      <c r="C281" s="10">
        <f>IF($A281&lt;='1-Input'!$B$26,0,IF($A281='1-Input'!$B$26+1,('1-Input'!$B$23+0)*'1-Input'!$B$27,'1-Input'!$B$23+0))</f>
        <v>15535</v>
      </c>
      <c r="D281" s="10">
        <f t="shared" si="11"/>
        <v>0</v>
      </c>
      <c r="E281" s="10">
        <f>MAX(0,(E255-C281-D281))/(1-'P-Parametri'!$B$31*MAX(0,IF(F280&lt;=0,0,(F280-G280)/F280)))</f>
        <v>10565</v>
      </c>
      <c r="F281" s="10">
        <f>((F280-E281+MAX(0,-(E255-C281-D281)))*(1+B281))*(1-'P-Parametri'!$B$32)</f>
        <v>-19054.485387099179</v>
      </c>
      <c r="G281" s="10">
        <f>IF(F280&lt;=0,G280,G280*(1-E281/F280))+MAX(0,-(E255-C281-D281))</f>
        <v>-5574.352077815056</v>
      </c>
      <c r="H281" s="10">
        <f>MAX(0,(H255-C281-D281))/(1-'P-Parametri'!$B$31*MAX(0,IF(I280&lt;=0,0,(I280-J280)/I280)))</f>
        <v>14915</v>
      </c>
      <c r="I281" s="10">
        <f>((I280-H281+MAX(0,-(H255-C281-D281)))*(1+B281))*(1-'P-Parametri'!$B$32)</f>
        <v>-173911.19671893411</v>
      </c>
      <c r="J281" s="10">
        <f>IF(I280&lt;=0,J280,J280*(1-H281/I280))+MAX(0,-(H255-C281-D281))</f>
        <v>-14292.84686935221</v>
      </c>
      <c r="K281" s="10">
        <f>MAX(0,(K255-C281-D281))/(1-'P-Parametri'!$B$31*MAX(0,IF(L280&lt;=0,0,(L280-M280)/L280)))</f>
        <v>7849.0860483583901</v>
      </c>
      <c r="L281" s="10">
        <f>((L280-K281+MAX(0,-(K255-C281-D281)))*(1+B281))*(1-'P-Parametri'!$B$32)</f>
        <v>103025.07449320279</v>
      </c>
      <c r="M281" s="10">
        <f>IF(L280&lt;=0,M280,M280*(1-K281/L280))+MAX(0,-(K255-C281-D281))</f>
        <v>70799.224019859656</v>
      </c>
      <c r="N281" s="10">
        <f>MAX(0,(N255-C281-D281))/(1-'P-Parametri'!$B$31*MAX(0,IF(O280&lt;=0,0,(O280-P280)/O280)))</f>
        <v>7660.1204907073989</v>
      </c>
      <c r="O281" s="10">
        <f>((O280-N281+MAX(0,-(N255-C281-D281)))*(1+B281))*(1-'P-Parametri'!$B$32)</f>
        <v>109530.6499192921</v>
      </c>
      <c r="P281" s="10">
        <f>IF(O280&lt;=0,P280,P280*(1-N281/O280))+MAX(0,-(N255-C281-D281))</f>
        <v>75269.880258018195</v>
      </c>
      <c r="Q281" s="10">
        <f>MAX(0,(Q255-C281-D281))/(1-'P-Parametri'!$B$31*MAX(0,IF(R280&lt;=0,0,(R280-S280)/R280)))</f>
        <v>7660.8408397619733</v>
      </c>
      <c r="R281" s="10">
        <f>((R280-Q281+MAX(0,-(Q255-C281-D281)))*(1+B281))*(1-'P-Parametri'!$B$32)</f>
        <v>109505.85024063119</v>
      </c>
      <c r="S281" s="10">
        <f>IF(R280&lt;=0,S280,S280*(1-Q281/R280))+MAX(0,-(Q255-C281-D281))</f>
        <v>75252.837824282877</v>
      </c>
      <c r="T281" s="10">
        <f>MAX(0,(T255-C281-D281))/(1-'P-Parametri'!$B$31*MAX(0,IF(U280&lt;=0,0,(U280-V280)/U280)))</f>
        <v>7660.7805488392851</v>
      </c>
      <c r="U281" s="10">
        <f>((U280-T281+MAX(0,-(T255-C281-D281)))*(1+B281))*(1-'P-Parametri'!$B$32)</f>
        <v>109507.92589478751</v>
      </c>
      <c r="V281" s="10">
        <f>IF(U280&lt;=0,V280,V280*(1-T281/U280))+MAX(0,-(T255-C281-D281))</f>
        <v>75254.264221733378</v>
      </c>
    </row>
    <row r="282" spans="1:22">
      <c r="A282" s="9">
        <f t="shared" si="10"/>
        <v>25</v>
      </c>
      <c r="B282" s="12">
        <f>IF($A282='P-Parametri'!$C$47,'P-Parametri'!$B$34,IF($A282='P-Parametri'!$C$48,'P-Parametri'!$C$34,'P-Parametri'!$C$51))</f>
        <v>3.7839263201876694E-2</v>
      </c>
      <c r="C282" s="10">
        <f>IF($A282&lt;='1-Input'!$B$26,0,IF($A282='1-Input'!$B$26+1,('1-Input'!$B$23+0)*'1-Input'!$B$27,'1-Input'!$B$23+0))</f>
        <v>15535</v>
      </c>
      <c r="D282" s="10">
        <f t="shared" si="11"/>
        <v>0</v>
      </c>
      <c r="E282" s="10">
        <f>MAX(0,(E255-C282-D282))/(1-'P-Parametri'!$B$31*MAX(0,IF(F281&lt;=0,0,(F281-G281)/F281)))</f>
        <v>10565</v>
      </c>
      <c r="F282" s="10">
        <f>((F281-E282+MAX(0,-(E255-C282-D282)))*(1+B282))*(1-'P-Parametri'!$B$32)</f>
        <v>-30678.784360784633</v>
      </c>
      <c r="G282" s="10">
        <f>IF(F281&lt;=0,G281,G281*(1-E282/F281))+MAX(0,-(E255-C282-D282))</f>
        <v>-5574.352077815056</v>
      </c>
      <c r="H282" s="10">
        <f>MAX(0,(H255-C282-D282))/(1-'P-Parametri'!$B$31*MAX(0,IF(I281&lt;=0,0,(I281-J281)/I281)))</f>
        <v>14915</v>
      </c>
      <c r="I282" s="10">
        <f>((I281-H282+MAX(0,-(H255-C282-D282)))*(1+B282))*(1-'P-Parametri'!$B$32)</f>
        <v>-195579.29839423922</v>
      </c>
      <c r="J282" s="10">
        <f>IF(I281&lt;=0,J281,J281*(1-H282/I281))+MAX(0,-(H255-C282-D282))</f>
        <v>-14292.84686935221</v>
      </c>
      <c r="K282" s="10">
        <f>MAX(0,(K255-C282-D282))/(1-'P-Parametri'!$B$31*MAX(0,IF(L281&lt;=0,0,(L281-M281)/L281)))</f>
        <v>7903.6817048990379</v>
      </c>
      <c r="L282" s="10">
        <f>((L281-K282+MAX(0,-(K255-C282-D282)))*(1+B282))*(1-'P-Parametri'!$B$32)</f>
        <v>98523.274773737168</v>
      </c>
      <c r="M282" s="10">
        <f>IF(L281&lt;=0,M281,M281*(1-K282/L281))+MAX(0,-(K255-C282-D282))</f>
        <v>65367.783816011688</v>
      </c>
      <c r="N282" s="10">
        <f>MAX(0,(N255-C282-D282))/(1-'P-Parametri'!$B$31*MAX(0,IF(O281&lt;=0,0,(O281-P281)/O281)))</f>
        <v>7713.4017650868664</v>
      </c>
      <c r="O282" s="10">
        <f>((O281-N282+MAX(0,-(N255-C282-D282)))*(1+B282))*(1-'P-Parametri'!$B$32)</f>
        <v>105458.59792999181</v>
      </c>
      <c r="P282" s="10">
        <f>IF(O281&lt;=0,P281,P281*(1-N282/O281))+MAX(0,-(N255-C282-D282))</f>
        <v>69969.201154334602</v>
      </c>
      <c r="Q282" s="10">
        <f>MAX(0,(Q255-C282-D282))/(1-'P-Parametri'!$B$31*MAX(0,IF(R281&lt;=0,0,(R281-S281)/R281)))</f>
        <v>7714.1271246521355</v>
      </c>
      <c r="R282" s="10">
        <f>((R281-Q282+MAX(0,-(Q255-C282-D282)))*(1+B282))*(1-'P-Parametri'!$B$32)</f>
        <v>105432.16002489967</v>
      </c>
      <c r="S282" s="10">
        <f>IF(R281&lt;=0,S281,S281*(1-Q282/R281))+MAX(0,-(Q255-C282-D282))</f>
        <v>69951.660250740271</v>
      </c>
      <c r="T282" s="10">
        <f>MAX(0,(T255-C282-D282))/(1-'P-Parametri'!$B$31*MAX(0,IF(U281&lt;=0,0,(U281-V281)/U281)))</f>
        <v>7714.0664143656522</v>
      </c>
      <c r="U282" s="10">
        <f>((U281-T282+MAX(0,-(T255-C282-D282)))*(1+B282))*(1-'P-Parametri'!$B$32)</f>
        <v>105434.37279339312</v>
      </c>
      <c r="V282" s="10">
        <f>IF(U281&lt;=0,V281,V281*(1-T282/U281))+MAX(0,-(T255-C282-D282))</f>
        <v>69953.128368531135</v>
      </c>
    </row>
    <row r="283" spans="1:22">
      <c r="A283" s="9">
        <f t="shared" si="10"/>
        <v>26</v>
      </c>
      <c r="B283" s="12">
        <f>IF($A283='P-Parametri'!$C$47,'P-Parametri'!$B$34,IF($A283='P-Parametri'!$C$48,'P-Parametri'!$C$34,'P-Parametri'!$C$51))</f>
        <v>3.7839263201876694E-2</v>
      </c>
      <c r="C283" s="10">
        <f>IF($A283&lt;='1-Input'!$B$26,0,IF($A283='1-Input'!$B$26+1,('1-Input'!$B$23+0)*'1-Input'!$B$27,'1-Input'!$B$23+0))</f>
        <v>15535</v>
      </c>
      <c r="D283" s="10">
        <f t="shared" si="11"/>
        <v>0</v>
      </c>
      <c r="E283" s="10">
        <f>MAX(0,(E255-C283-D283))/(1-'P-Parametri'!$B$31*MAX(0,IF(F282&lt;=0,0,(F282-G282)/F282)))</f>
        <v>10565</v>
      </c>
      <c r="F283" s="10">
        <f>((F282-E283+MAX(0,-(E255-C283-D283)))*(1+B283))*(1-'P-Parametri'!$B$32)</f>
        <v>-42718.809935108497</v>
      </c>
      <c r="G283" s="10">
        <f>IF(F282&lt;=0,G282,G282*(1-E283/F282))+MAX(0,-(E255-C283-D283))</f>
        <v>-5574.352077815056</v>
      </c>
      <c r="H283" s="10">
        <f>MAX(0,(H255-C283-D283))/(1-'P-Parametri'!$B$31*MAX(0,IF(I282&lt;=0,0,(I282-J282)/I282)))</f>
        <v>14915</v>
      </c>
      <c r="I283" s="10">
        <f>((I282-H283+MAX(0,-(H255-C283-D283)))*(1+B283))*(1-'P-Parametri'!$B$32)</f>
        <v>-218022.32905856584</v>
      </c>
      <c r="J283" s="10">
        <f>IF(I282&lt;=0,J282,J282*(1-H283/I282))+MAX(0,-(H255-C283-D283))</f>
        <v>-14292.84686935221</v>
      </c>
      <c r="K283" s="10">
        <f>MAX(0,(K255-C283-D283))/(1-'P-Parametri'!$B$31*MAX(0,IF(L282&lt;=0,0,(L282-M282)/L282)))</f>
        <v>7957.1177304042885</v>
      </c>
      <c r="L283" s="10">
        <f>((L282-K283+MAX(0,-(K255-C283-D283)))*(1+B283))*(1-'P-Parametri'!$B$32)</f>
        <v>93805.127469484287</v>
      </c>
      <c r="M283" s="10">
        <f>IF(L282&lt;=0,M282,M282*(1-K283/L282))+MAX(0,-(K255-C283-D283))</f>
        <v>60088.430761678668</v>
      </c>
      <c r="N283" s="10">
        <f>MAX(0,(N255-C283-D283))/(1-'P-Parametri'!$B$31*MAX(0,IF(O282&lt;=0,0,(O282-P282)/O282)))</f>
        <v>7765.551326372457</v>
      </c>
      <c r="O283" s="10">
        <f>((O282-N283+MAX(0,-(N255-C283-D283)))*(1+B283))*(1-'P-Parametri'!$B$32)</f>
        <v>101186.90014803282</v>
      </c>
      <c r="P283" s="10">
        <f>IF(O282&lt;=0,P282,P282*(1-N283/O282))+MAX(0,-(N255-C283-D283))</f>
        <v>64816.947725079226</v>
      </c>
      <c r="Q283" s="10">
        <f>MAX(0,(Q255-C283-D283))/(1-'P-Parametri'!$B$31*MAX(0,IF(R282&lt;=0,0,(R282-S282)/R282)))</f>
        <v>7766.2815900233991</v>
      </c>
      <c r="R283" s="10">
        <f>((R282-Q283+MAX(0,-(Q255-C283-D283)))*(1+B283))*(1-'P-Parametri'!$B$32)</f>
        <v>101158.76034818642</v>
      </c>
      <c r="S283" s="10">
        <f>IF(R282&lt;=0,S282,S282*(1-Q283/R282))+MAX(0,-(Q255-C283-D283))</f>
        <v>64798.92230940819</v>
      </c>
      <c r="T283" s="10">
        <f>MAX(0,(T255-C283-D283))/(1-'P-Parametri'!$B$31*MAX(0,IF(U282&lt;=0,0,(U282-V282)/U282)))</f>
        <v>7766.2204692805572</v>
      </c>
      <c r="U283" s="10">
        <f>((U282-T283+MAX(0,-(T255-C283-D283)))*(1+B283))*(1-'P-Parametri'!$B$32)</f>
        <v>101161.11555985296</v>
      </c>
      <c r="V283" s="10">
        <f>IF(U282&lt;=0,V282,V282*(1-T283/U282))+MAX(0,-(T255-C283-D283))</f>
        <v>64800.430979317469</v>
      </c>
    </row>
    <row r="284" spans="1:22">
      <c r="A284" s="9">
        <f t="shared" si="10"/>
        <v>27</v>
      </c>
      <c r="B284" s="12">
        <f>IF($A284='P-Parametri'!$C$47,'P-Parametri'!$B$34,IF($A284='P-Parametri'!$C$48,'P-Parametri'!$C$34,'P-Parametri'!$C$51))</f>
        <v>3.7839263201876694E-2</v>
      </c>
      <c r="C284" s="10">
        <f>IF($A284&lt;='1-Input'!$B$26,0,IF($A284='1-Input'!$B$26+1,('1-Input'!$B$23+0)*'1-Input'!$B$27,'1-Input'!$B$23+0))</f>
        <v>15535</v>
      </c>
      <c r="D284" s="10">
        <f t="shared" si="11"/>
        <v>0</v>
      </c>
      <c r="E284" s="10">
        <f>MAX(0,(E255-C284-D284))/(1-'P-Parametri'!$B$31*MAX(0,IF(F283&lt;=0,0,(F283-G283)/F283)))</f>
        <v>10565</v>
      </c>
      <c r="F284" s="10">
        <f>((F283-E284+MAX(0,-(E255-C284-D284)))*(1+B284))*(1-'P-Parametri'!$B$32)</f>
        <v>-55189.429983554553</v>
      </c>
      <c r="G284" s="10">
        <f>IF(F283&lt;=0,G283,G283*(1-E284/F283))+MAX(0,-(E255-C284-D284))</f>
        <v>-5574.352077815056</v>
      </c>
      <c r="H284" s="10">
        <f>MAX(0,(H255-C284-D284))/(1-'P-Parametri'!$B$31*MAX(0,IF(I283&lt;=0,0,(I283-J283)/I283)))</f>
        <v>14915</v>
      </c>
      <c r="I284" s="10">
        <f>((I283-H284+MAX(0,-(H255-C284-D284)))*(1+B284))*(1-'P-Parametri'!$B$32)</f>
        <v>-241268.00295043035</v>
      </c>
      <c r="J284" s="10">
        <f>IF(I283&lt;=0,J283,J283*(1-H284/I283))+MAX(0,-(H255-C284-D284))</f>
        <v>-14292.84686935221</v>
      </c>
      <c r="K284" s="10">
        <f>MAX(0,(K255-C284-D284))/(1-'P-Parametri'!$B$31*MAX(0,IF(L283&lt;=0,0,(L283-M283)/L283)))</f>
        <v>8009.3987421552793</v>
      </c>
      <c r="L284" s="10">
        <f>((L283-K284+MAX(0,-(K255-C284-D284)))*(1+B284))*(1-'P-Parametri'!$B$32)</f>
        <v>88864.091536462758</v>
      </c>
      <c r="M284" s="10">
        <f>IF(L283&lt;=0,M283,M283*(1-K284/L283))+MAX(0,-(K255-C284-D284))</f>
        <v>54957.877510021543</v>
      </c>
      <c r="N284" s="10">
        <f>MAX(0,(N255-C284-D284))/(1-'P-Parametri'!$B$31*MAX(0,IF(O283&lt;=0,0,(O283-P283)/O283)))</f>
        <v>7816.5736806849618</v>
      </c>
      <c r="O284" s="10">
        <f>((O283-N284+MAX(0,-(N255-C284-D284)))*(1+B284))*(1-'P-Parametri'!$B$32)</f>
        <v>96709.584044139396</v>
      </c>
      <c r="P284" s="10">
        <f>IF(O283&lt;=0,P283,P283*(1-N284/O283))+MAX(0,-(N255-C284-D284))</f>
        <v>59809.91176579021</v>
      </c>
      <c r="Q284" s="10">
        <f>MAX(0,(Q255-C284-D284))/(1-'P-Parametri'!$B$31*MAX(0,IF(R283&lt;=0,0,(R283-S283)/R283)))</f>
        <v>7817.3087424203131</v>
      </c>
      <c r="R284" s="10">
        <f>((R283-Q284+MAX(0,-(Q255-C284-D284)))*(1+B284))*(1-'P-Parametri'!$B$32)</f>
        <v>96679.676514000486</v>
      </c>
      <c r="S284" s="10">
        <f>IF(R283&lt;=0,S283,S283*(1-Q284/R283))+MAX(0,-(Q255-C284-D284))</f>
        <v>59791.415494128865</v>
      </c>
      <c r="T284" s="10">
        <f>MAX(0,(T255-C284-D284))/(1-'P-Parametri'!$B$31*MAX(0,IF(U283&lt;=0,0,(U283-V283)/U283)))</f>
        <v>7817.2472200930806</v>
      </c>
      <c r="U284" s="10">
        <f>((U283-T284+MAX(0,-(T255-C284-D284)))*(1+B284))*(1-'P-Parametri'!$B$32)</f>
        <v>96682.179679065084</v>
      </c>
      <c r="V284" s="10">
        <f>IF(U283&lt;=0,V283,V283*(1-T284/U283))+MAX(0,-(T255-C284-D284))</f>
        <v>59792.963573185603</v>
      </c>
    </row>
    <row r="285" spans="1:22">
      <c r="A285" s="9">
        <f t="shared" si="10"/>
        <v>28</v>
      </c>
      <c r="B285" s="12">
        <f>IF($A285='P-Parametri'!$C$47,'P-Parametri'!$B$34,IF($A285='P-Parametri'!$C$48,'P-Parametri'!$C$34,'P-Parametri'!$C$51))</f>
        <v>3.7839263201876694E-2</v>
      </c>
      <c r="C285" s="10">
        <f>IF($A285&lt;='1-Input'!$B$26,0,IF($A285='1-Input'!$B$26+1,('1-Input'!$B$23+0)*'1-Input'!$B$27,'1-Input'!$B$23+0))</f>
        <v>15535</v>
      </c>
      <c r="D285" s="10">
        <f t="shared" si="11"/>
        <v>0</v>
      </c>
      <c r="E285" s="10">
        <f>MAX(0,(E255-C285-D285))/(1-'P-Parametri'!$B$31*MAX(0,IF(F284&lt;=0,0,(F284-G284)/F284)))</f>
        <v>10565</v>
      </c>
      <c r="F285" s="10">
        <f>((F284-E285+MAX(0,-(E255-C285-D285)))*(1+B285))*(1-'P-Parametri'!$B$32)</f>
        <v>-68106.044108058864</v>
      </c>
      <c r="G285" s="10">
        <f>IF(F284&lt;=0,G284,G284*(1-E285/F284))+MAX(0,-(E255-C285-D285))</f>
        <v>-5574.352077815056</v>
      </c>
      <c r="H285" s="10">
        <f>MAX(0,(H255-C285-D285))/(1-'P-Parametri'!$B$31*MAX(0,IF(I284&lt;=0,0,(I284-J284)/I284)))</f>
        <v>14915</v>
      </c>
      <c r="I285" s="10">
        <f>((I284-H285+MAX(0,-(H255-C285-D285)))*(1+B285))*(1-'P-Parametri'!$B$32)</f>
        <v>-265345.025468865</v>
      </c>
      <c r="J285" s="10">
        <f>IF(I284&lt;=0,J284,J284*(1-H285/I284))+MAX(0,-(H255-C285-D285))</f>
        <v>-14292.84686935221</v>
      </c>
      <c r="K285" s="10">
        <f>MAX(0,(K255-C285-D285))/(1-'P-Parametri'!$B$31*MAX(0,IF(L284&lt;=0,0,(L284-M284)/L284)))</f>
        <v>8060.5305549637887</v>
      </c>
      <c r="L285" s="10">
        <f>((L284-K285+MAX(0,-(K255-C285-D285)))*(1+B285))*(1-'P-Parametri'!$B$32)</f>
        <v>83693.385976740552</v>
      </c>
      <c r="M285" s="10">
        <f>IF(L284&lt;=0,M284,M284*(1-K285/L284))+MAX(0,-(K255-C285-D285))</f>
        <v>49972.853264050173</v>
      </c>
      <c r="N285" s="10">
        <f>MAX(0,(N255-C285-D285))/(1-'P-Parametri'!$B$31*MAX(0,IF(O284&lt;=0,0,(O284-P284)/O284)))</f>
        <v>7866.4745028454463</v>
      </c>
      <c r="O285" s="10">
        <f>((O284-N285+MAX(0,-(N255-C285-D285)))*(1+B285))*(1-'P-Parametri'!$B$32)</f>
        <v>92020.45761220633</v>
      </c>
      <c r="P285" s="10">
        <f>IF(O284&lt;=0,P284,P284*(1-N285/O284))+MAX(0,-(N255-C285-D285))</f>
        <v>54944.901223419496</v>
      </c>
      <c r="Q285" s="10">
        <f>MAX(0,(Q255-C285-D285))/(1-'P-Parametri'!$B$31*MAX(0,IF(R284&lt;=0,0,(R284-S284)/R284)))</f>
        <v>7867.2142571975928</v>
      </c>
      <c r="R285" s="10">
        <f>((R284-Q285+MAX(0,-(Q255-C285-D285)))*(1+B285))*(1-'P-Parametri'!$B$32)</f>
        <v>91988.714270961296</v>
      </c>
      <c r="S285" s="10">
        <f>IF(R284&lt;=0,S284,S284*(1-Q285/R284))+MAX(0,-(Q255-C285-D285))</f>
        <v>54925.947451677181</v>
      </c>
      <c r="T285" s="10">
        <f>MAX(0,(T255-C285-D285))/(1-'P-Parametri'!$B$31*MAX(0,IF(U284&lt;=0,0,(U284-V284)/U284)))</f>
        <v>7867.1523421132733</v>
      </c>
      <c r="U285" s="10">
        <f>((U284-T285+MAX(0,-(T255-C285-D285)))*(1+B285))*(1-'P-Parametri'!$B$32)</f>
        <v>91991.37108757133</v>
      </c>
      <c r="V285" s="10">
        <f>IF(U284&lt;=0,V284,V284*(1-T285/U284))+MAX(0,-(T255-C285-D285))</f>
        <v>54927.533822034282</v>
      </c>
    </row>
    <row r="286" spans="1:22">
      <c r="A286" s="9">
        <f t="shared" si="10"/>
        <v>29</v>
      </c>
      <c r="B286" s="12">
        <f>IF($A286='P-Parametri'!$C$47,'P-Parametri'!$B$34,IF($A286='P-Parametri'!$C$48,'P-Parametri'!$C$34,'P-Parametri'!$C$51))</f>
        <v>3.7839263201876694E-2</v>
      </c>
      <c r="C286" s="10">
        <f>IF($A286&lt;='1-Input'!$B$26,0,IF($A286='1-Input'!$B$26+1,('1-Input'!$B$23+0)*'1-Input'!$B$27,'1-Input'!$B$23+0))</f>
        <v>15535</v>
      </c>
      <c r="D286" s="10">
        <f t="shared" si="11"/>
        <v>0</v>
      </c>
      <c r="E286" s="10">
        <f>MAX(0,(E255-C286-D286))/(1-'P-Parametri'!$B$31*MAX(0,IF(F285&lt;=0,0,(F285-G285)/F285)))</f>
        <v>10565</v>
      </c>
      <c r="F286" s="10">
        <f>((F285-E286+MAX(0,-(E255-C286-D286)))*(1+B286))*(1-'P-Parametri'!$B$32)</f>
        <v>-81484.60265552529</v>
      </c>
      <c r="G286" s="10">
        <f>IF(F285&lt;=0,G285,G285*(1-E286/F285))+MAX(0,-(E255-C286-D286))</f>
        <v>-5574.352077815056</v>
      </c>
      <c r="H286" s="10">
        <f>MAX(0,(H255-C286-D286))/(1-'P-Parametri'!$B$31*MAX(0,IF(I285&lt;=0,0,(I285-J285)/I285)))</f>
        <v>14915</v>
      </c>
      <c r="I286" s="10">
        <f>((I285-H286+MAX(0,-(H255-C286-D286)))*(1+B286))*(1-'P-Parametri'!$B$32)</f>
        <v>-290283.12862087099</v>
      </c>
      <c r="J286" s="10">
        <f>IF(I285&lt;=0,J285,J285*(1-H286/I285))+MAX(0,-(H255-C286-D286))</f>
        <v>-14292.84686935221</v>
      </c>
      <c r="K286" s="10">
        <f>MAX(0,(K255-C286-D286))/(1-'P-Parametri'!$B$31*MAX(0,IF(L285&lt;=0,0,(L285-M285)/L285)))</f>
        <v>8110.5201182739302</v>
      </c>
      <c r="L286" s="10">
        <f>((L285-K286+MAX(0,-(K255-C286-D286)))*(1+B286))*(1-'P-Parametri'!$B$32)</f>
        <v>78285.980081610804</v>
      </c>
      <c r="M286" s="10">
        <f>IF(L285&lt;=0,M285,M285*(1-K286/L285))+MAX(0,-(K255-C286-D286))</f>
        <v>45130.107005961516</v>
      </c>
      <c r="N286" s="10">
        <f>MAX(0,(N255-C286-D286))/(1-'P-Parametri'!$B$31*MAX(0,IF(O285&lt;=0,0,(O285-P285)/O285)))</f>
        <v>7915.2605749912118</v>
      </c>
      <c r="O286" s="10">
        <f>((O285-N286+MAX(0,-(N255-C286-D286)))*(1+B286))*(1-'P-Parametri'!$B$32)</f>
        <v>87113.10037310289</v>
      </c>
      <c r="P286" s="10">
        <f>IF(O285&lt;=0,P285,P285*(1-N286/O285))+MAX(0,-(N255-C286-D286))</f>
        <v>50218.743347925192</v>
      </c>
      <c r="Q286" s="10">
        <f>MAX(0,(Q255-C286-D286))/(1-'P-Parametri'!$B$31*MAX(0,IF(R285&lt;=0,0,(R285-S285)/R285)))</f>
        <v>7916.0049171303244</v>
      </c>
      <c r="R286" s="10">
        <f>((R285-Q286+MAX(0,-(Q255-C286-D286)))*(1+B286))*(1-'P-Parametri'!$B$32)</f>
        <v>87079.450813703137</v>
      </c>
      <c r="S286" s="10">
        <f>IF(R285&lt;=0,S285,S285*(1-Q286/R285))+MAX(0,-(Q255-C286-D286))</f>
        <v>50199.345133649433</v>
      </c>
      <c r="T286" s="10">
        <f>MAX(0,(T255-C286-D286))/(1-'P-Parametri'!$B$31*MAX(0,IF(U285&lt;=0,0,(U285-V285)/U285)))</f>
        <v>7915.9426180628407</v>
      </c>
      <c r="U286" s="10">
        <f>((U285-T286+MAX(0,-(T255-C286-D286)))*(1+B286))*(1-'P-Parametri'!$B$32)</f>
        <v>87082.267174704422</v>
      </c>
      <c r="V286" s="10">
        <f>IF(U285&lt;=0,V285,V285*(1-T286/U285))+MAX(0,-(T255-C286-D286))</f>
        <v>50200.968702431725</v>
      </c>
    </row>
    <row r="287" spans="1:22">
      <c r="A287" s="9">
        <f t="shared" si="10"/>
        <v>30</v>
      </c>
      <c r="B287" s="12">
        <f>IF($A287='P-Parametri'!$C$47,'P-Parametri'!$B$34,IF($A287='P-Parametri'!$C$48,'P-Parametri'!$C$34,'P-Parametri'!$C$51))</f>
        <v>3.7839263201876694E-2</v>
      </c>
      <c r="C287" s="10">
        <f>IF($A287&lt;='1-Input'!$B$26,0,IF($A287='1-Input'!$B$26+1,('1-Input'!$B$23+0)*'1-Input'!$B$27,'1-Input'!$B$23+0))</f>
        <v>15535</v>
      </c>
      <c r="D287" s="10">
        <f t="shared" si="11"/>
        <v>0</v>
      </c>
      <c r="E287" s="10">
        <f>MAX(0,(E255-C287-D287))/(1-'P-Parametri'!$B$31*MAX(0,IF(F286&lt;=0,0,(F286-G286)/F286)))</f>
        <v>10565</v>
      </c>
      <c r="F287" s="10">
        <f>((F286-E287+MAX(0,-(E255-C287-D287)))*(1+B287))*(1-'P-Parametri'!$B$32)</f>
        <v>-95341.626414439816</v>
      </c>
      <c r="G287" s="10">
        <f>IF(F286&lt;=0,G286,G286*(1-E287/F286))+MAX(0,-(E255-C287-D287))</f>
        <v>-5574.352077815056</v>
      </c>
      <c r="H287" s="10">
        <f>MAX(0,(H255-C287-D287))/(1-'P-Parametri'!$B$31*MAX(0,IF(I286&lt;=0,0,(I286-J286)/I286)))</f>
        <v>14915</v>
      </c>
      <c r="I287" s="10">
        <f>((I286-H287+MAX(0,-(H255-C287-D287)))*(1+B287))*(1-'P-Parametri'!$B$32)</f>
        <v>-316113.1077365994</v>
      </c>
      <c r="J287" s="10">
        <f>IF(I286&lt;=0,J286,J286*(1-H287/I286))+MAX(0,-(H255-C287-D287))</f>
        <v>-14292.84686935221</v>
      </c>
      <c r="K287" s="10">
        <f>MAX(0,(K255-C287-D287))/(1-'P-Parametri'!$B$31*MAX(0,IF(L286&lt;=0,0,(L286-M286)/L286)))</f>
        <v>8159.3754530870019</v>
      </c>
      <c r="L287" s="10">
        <f>((L286-K287+MAX(0,-(K255-C287-D287)))*(1+B287))*(1-'P-Parametri'!$B$32)</f>
        <v>72634.583391159424</v>
      </c>
      <c r="M287" s="10">
        <f>IF(L286&lt;=0,M286,M286*(1-K287/L286))+MAX(0,-(K255-C287-D287))</f>
        <v>40426.410546956213</v>
      </c>
      <c r="N287" s="10">
        <f>MAX(0,(N255-C287-D287))/(1-'P-Parametri'!$B$31*MAX(0,IF(O286&lt;=0,0,(O286-P286)/O286)))</f>
        <v>7962.9397250191632</v>
      </c>
      <c r="O287" s="10">
        <f>((O286-N287+MAX(0,-(N255-C287-D287)))*(1+B287))*(1-'P-Parametri'!$B$32)</f>
        <v>81980.854120498741</v>
      </c>
      <c r="P287" s="10">
        <f>IF(O286&lt;=0,P286,P286*(1-N287/O286))+MAX(0,-(N255-C287-D287))</f>
        <v>45628.287668664285</v>
      </c>
      <c r="Q287" s="10">
        <f>MAX(0,(Q255-C287-D287))/(1-'P-Parametri'!$B$31*MAX(0,IF(R286&lt;=0,0,(R286-S286)/R286)))</f>
        <v>7963.6885508515397</v>
      </c>
      <c r="R287" s="10">
        <f>((R286-Q287+MAX(0,-(Q255-C287-D287)))*(1+B287))*(1-'P-Parametri'!$B$32)</f>
        <v>81945.225525703674</v>
      </c>
      <c r="S287" s="10">
        <f>IF(R286&lt;=0,S286,S286*(1-Q287/R286))+MAX(0,-(Q255-C287-D287))</f>
        <v>45608.45777313591</v>
      </c>
      <c r="T287" s="10">
        <f>MAX(0,(T255-C287-D287))/(1-'P-Parametri'!$B$31*MAX(0,IF(U286&lt;=0,0,(U286-V286)/U286)))</f>
        <v>7963.6258765132034</v>
      </c>
      <c r="U287" s="10">
        <f>((U286-T287+MAX(0,-(T255-C287-D287)))*(1+B287))*(1-'P-Parametri'!$B$32)</f>
        <v>81948.207525667443</v>
      </c>
      <c r="V287" s="10">
        <f>IF(U286&lt;=0,V286,V286*(1-T287/U286))+MAX(0,-(T255-C287-D287))</f>
        <v>45610.117472264821</v>
      </c>
    </row>
    <row r="288" spans="1:22">
      <c r="A288" s="9">
        <f t="shared" si="10"/>
        <v>31</v>
      </c>
      <c r="B288" s="12">
        <f>IF($A288='P-Parametri'!$C$47,'P-Parametri'!$B$34,IF($A288='P-Parametri'!$C$48,'P-Parametri'!$C$34,'P-Parametri'!$C$51))</f>
        <v>3.7839263201876694E-2</v>
      </c>
      <c r="C288" s="10">
        <f>IF($A288&lt;='1-Input'!$B$26,0,IF($A288='1-Input'!$B$26+1,('1-Input'!$B$23+0)*'1-Input'!$B$27,'1-Input'!$B$23+0))</f>
        <v>15535</v>
      </c>
      <c r="D288" s="10">
        <f t="shared" si="11"/>
        <v>0</v>
      </c>
      <c r="E288" s="10">
        <f>MAX(0,(E255-C288-D288))/(1-'P-Parametri'!$B$31*MAX(0,IF(F287&lt;=0,0,(F287-G287)/F287)))</f>
        <v>10565</v>
      </c>
      <c r="F288" s="10">
        <f>((F287-E288+MAX(0,-(E255-C288-D288)))*(1+B288))*(1-'P-Parametri'!$B$32)</f>
        <v>-109694.22701590632</v>
      </c>
      <c r="G288" s="10">
        <f>IF(F287&lt;=0,G287,G287*(1-E288/F287))+MAX(0,-(E255-C288-D288))</f>
        <v>-5574.352077815056</v>
      </c>
      <c r="H288" s="10">
        <f>MAX(0,(H255-C288-D288))/(1-'P-Parametri'!$B$31*MAX(0,IF(I287&lt;=0,0,(I287-J287)/I287)))</f>
        <v>14915</v>
      </c>
      <c r="I288" s="10">
        <f>((I287-H288+MAX(0,-(H255-C288-D288)))*(1+B288))*(1-'P-Parametri'!$B$32)</f>
        <v>-342866.85949759884</v>
      </c>
      <c r="J288" s="10">
        <f>IF(I287&lt;=0,J287,J287*(1-H288/I287))+MAX(0,-(H255-C288-D288))</f>
        <v>-14292.84686935221</v>
      </c>
      <c r="K288" s="10">
        <f>MAX(0,(K255-C288-D288))/(1-'P-Parametri'!$B$31*MAX(0,IF(L287&lt;=0,0,(L287-M287)/L287)))</f>
        <v>8207.1055889811469</v>
      </c>
      <c r="L288" s="10">
        <f>((L287-K288+MAX(0,-(K255-C288-D288)))*(1+B288))*(1-'P-Parametri'!$B$32)</f>
        <v>66731.635359983629</v>
      </c>
      <c r="M288" s="10">
        <f>IF(L287&lt;=0,M287,M287*(1-K288/L287))+MAX(0,-(K255-C288-D288))</f>
        <v>35858.561397803482</v>
      </c>
      <c r="N288" s="10">
        <f>MAX(0,(N255-C288-D288))/(1-'P-Parametri'!$B$31*MAX(0,IF(O287&lt;=0,0,(O287-P287)/O287)))</f>
        <v>8009.5207651217188</v>
      </c>
      <c r="O288" s="10">
        <f>((O287-N288+MAX(0,-(N255-C288-D288)))*(1+B288))*(1-'P-Parametri'!$B$32)</f>
        <v>76616.813399389677</v>
      </c>
      <c r="P288" s="10">
        <f>IF(O287&lt;=0,P287,P287*(1-N288/O287))+MAX(0,-(N255-C288-D288))</f>
        <v>41170.408795849115</v>
      </c>
      <c r="Q288" s="10">
        <f>MAX(0,(Q255-C288-D288))/(1-'P-Parametri'!$B$31*MAX(0,IF(R287&lt;=0,0,(R287-S287)/R287)))</f>
        <v>8010.2739713823457</v>
      </c>
      <c r="R288" s="10">
        <f>((R287-Q288+MAX(0,-(Q255-C288-D288)))*(1+B288))*(1-'P-Parametri'!$B$32)</f>
        <v>76579.130454711296</v>
      </c>
      <c r="S288" s="10">
        <f>IF(R287&lt;=0,S287,S287*(1-Q288/R287))+MAX(0,-(Q255-C288-D288))</f>
        <v>41150.159686440827</v>
      </c>
      <c r="T288" s="10">
        <f>MAX(0,(T255-C288-D288))/(1-'P-Parametri'!$B$31*MAX(0,IF(U287&lt;=0,0,(U287-V287)/U287)))</f>
        <v>8010.2109304161095</v>
      </c>
      <c r="U288" s="10">
        <f>((U287-T288+MAX(0,-(T255-C288-D288)))*(1+B288))*(1-'P-Parametri'!$B$32)</f>
        <v>76582.284397220428</v>
      </c>
      <c r="V288" s="10">
        <f>IF(U287&lt;=0,V287,V287*(1-T288/U287))+MAX(0,-(T255-C288-D288))</f>
        <v>41151.854472436957</v>
      </c>
    </row>
    <row r="289" spans="1:22">
      <c r="A289" s="9">
        <f t="shared" si="10"/>
        <v>32</v>
      </c>
      <c r="B289" s="12">
        <f>IF($A289='P-Parametri'!$C$47,'P-Parametri'!$B$34,IF($A289='P-Parametri'!$C$48,'P-Parametri'!$C$34,'P-Parametri'!$C$51))</f>
        <v>3.7839263201876694E-2</v>
      </c>
      <c r="C289" s="10">
        <f>IF($A289&lt;='1-Input'!$B$26,0,IF($A289='1-Input'!$B$26+1,('1-Input'!$B$23+0)*'1-Input'!$B$27,'1-Input'!$B$23+0))</f>
        <v>15535</v>
      </c>
      <c r="D289" s="10">
        <f t="shared" si="11"/>
        <v>0</v>
      </c>
      <c r="E289" s="10">
        <f>MAX(0,(E255-C289-D289))/(1-'P-Parametri'!$B$31*MAX(0,IF(F288&lt;=0,0,(F288-G288)/F288)))</f>
        <v>10565</v>
      </c>
      <c r="F289" s="10">
        <f>((F288-E289+MAX(0,-(E255-C289-D289)))*(1+B289))*(1-'P-Parametri'!$B$32)</f>
        <v>-124560.1280642966</v>
      </c>
      <c r="G289" s="10">
        <f>IF(F288&lt;=0,G288,G288*(1-E289/F288))+MAX(0,-(E255-C289-D289))</f>
        <v>-5574.352077815056</v>
      </c>
      <c r="H289" s="10">
        <f>MAX(0,(H255-C289-D289))/(1-'P-Parametri'!$B$31*MAX(0,IF(I288&lt;=0,0,(I288-J288)/I288)))</f>
        <v>14915</v>
      </c>
      <c r="I289" s="10">
        <f>((I288-H289+MAX(0,-(H255-C289-D289)))*(1+B289))*(1-'P-Parametri'!$B$32)</f>
        <v>-370577.42132508941</v>
      </c>
      <c r="J289" s="10">
        <f>IF(I288&lt;=0,J288,J288*(1-H289/I288))+MAX(0,-(H255-C289-D289))</f>
        <v>-14292.84686935221</v>
      </c>
      <c r="K289" s="10">
        <f>MAX(0,(K255-C289-D289))/(1-'P-Parametri'!$B$31*MAX(0,IF(L288&lt;=0,0,(L288-M288)/L288)))</f>
        <v>8253.7205014785468</v>
      </c>
      <c r="L289" s="10">
        <f>((L288-K289+MAX(0,-(K255-C289-D289)))*(1+B289))*(1-'P-Parametri'!$B$32)</f>
        <v>60569.29471819233</v>
      </c>
      <c r="M289" s="10">
        <f>IF(L288&lt;=0,M288,M288*(1-K289/L288))+MAX(0,-(K255-C289-D289))</f>
        <v>31423.385461143349</v>
      </c>
      <c r="N289" s="10">
        <f>MAX(0,(N255-C289-D289))/(1-'P-Parametri'!$B$31*MAX(0,IF(O288&lt;=0,0,(O288-P288)/O288)))</f>
        <v>8055.0134306618729</v>
      </c>
      <c r="O289" s="10">
        <f>((O288-N289+MAX(0,-(N255-C289-D289)))*(1+B289))*(1-'P-Parametri'!$B$32)</f>
        <v>71013.815707412243</v>
      </c>
      <c r="P289" s="10">
        <f>IF(O288&lt;=0,P288,P288*(1-N289/O288))+MAX(0,-(N255-C289-D289))</f>
        <v>36842.009048032844</v>
      </c>
      <c r="Q289" s="10">
        <f>MAX(0,(Q255-C289-D289))/(1-'P-Parametri'!$B$31*MAX(0,IF(R288&lt;=0,0,(R288-S288)/R288)))</f>
        <v>8055.7709150012397</v>
      </c>
      <c r="R289" s="10">
        <f>((R288-Q289+MAX(0,-(Q255-C289-D289)))*(1+B289))*(1-'P-Parametri'!$B$32)</f>
        <v>70974.000510856349</v>
      </c>
      <c r="S289" s="10">
        <f>IF(R288&lt;=0,S288,S288*(1-Q289/R288))+MAX(0,-(Q255-C289-D289))</f>
        <v>36821.352900814913</v>
      </c>
      <c r="T289" s="10">
        <f>MAX(0,(T255-C289-D289))/(1-'P-Parametri'!$B$31*MAX(0,IF(U288&lt;=0,0,(U288-V288)/U288)))</f>
        <v>8055.7075159734313</v>
      </c>
      <c r="U289" s="10">
        <f>((U288-T289+MAX(0,-(T255-C289-D289)))*(1+B289))*(1-'P-Parametri'!$B$32)</f>
        <v>70977.332916059764</v>
      </c>
      <c r="V289" s="10">
        <f>IF(U288&lt;=0,V288,V288*(1-T289/U288))+MAX(0,-(T255-C289-D289))</f>
        <v>36823.081754579936</v>
      </c>
    </row>
    <row r="290" spans="1:22">
      <c r="A290" s="9">
        <f t="shared" si="10"/>
        <v>33</v>
      </c>
      <c r="B290" s="12">
        <f>IF($A290='P-Parametri'!$C$47,'P-Parametri'!$B$34,IF($A290='P-Parametri'!$C$48,'P-Parametri'!$C$34,'P-Parametri'!$C$51))</f>
        <v>3.7839263201876694E-2</v>
      </c>
      <c r="C290" s="10">
        <f>IF($A290&lt;='1-Input'!$B$26,0,IF($A290='1-Input'!$B$26+1,('1-Input'!$B$23+0)*'1-Input'!$B$27,'1-Input'!$B$23+0))</f>
        <v>15535</v>
      </c>
      <c r="D290" s="10">
        <f t="shared" si="11"/>
        <v>0</v>
      </c>
      <c r="E290" s="10">
        <f>MAX(0,(E255-C290-D290))/(1-'P-Parametri'!$B$31*MAX(0,IF(F289&lt;=0,0,(F289-G289)/F289)))</f>
        <v>10565</v>
      </c>
      <c r="F290" s="10">
        <f>((F289-E290+MAX(0,-(E255-C290-D290)))*(1+B290))*(1-'P-Parametri'!$B$32)</f>
        <v>-139957.68702360822</v>
      </c>
      <c r="G290" s="10">
        <f>IF(F289&lt;=0,G289,G289*(1-E290/F289))+MAX(0,-(E255-C290-D290))</f>
        <v>-5574.352077815056</v>
      </c>
      <c r="H290" s="10">
        <f>MAX(0,(H255-C290-D290))/(1-'P-Parametri'!$B$31*MAX(0,IF(I289&lt;=0,0,(I289-J289)/I289)))</f>
        <v>14915</v>
      </c>
      <c r="I290" s="10">
        <f>((I289-H290+MAX(0,-(H255-C290-D290)))*(1+B290))*(1-'P-Parametri'!$B$32)</f>
        <v>-399279.01217690232</v>
      </c>
      <c r="J290" s="10">
        <f>IF(I289&lt;=0,J289,J289*(1-H290/I289))+MAX(0,-(H255-C290-D290))</f>
        <v>-14292.84686935221</v>
      </c>
      <c r="K290" s="10">
        <f>MAX(0,(K255-C290-D290))/(1-'P-Parametri'!$B$31*MAX(0,IF(L289&lt;=0,0,(L289-M289)/L289)))</f>
        <v>8299.2310499935702</v>
      </c>
      <c r="L290" s="10">
        <f>((L289-K290+MAX(0,-(K255-C290-D290)))*(1+B290))*(1-'P-Parametri'!$B$32)</f>
        <v>54139.428516188753</v>
      </c>
      <c r="M290" s="10">
        <f>IF(L289&lt;=0,M289,M289*(1-K290/L289))+MAX(0,-(K255-C290-D290))</f>
        <v>27117.739547179826</v>
      </c>
      <c r="N290" s="10">
        <f>MAX(0,(N255-C290-D290))/(1-'P-Parametri'!$B$31*MAX(0,IF(O289&lt;=0,0,(O289-P289)/O289)))</f>
        <v>8099.428319615241</v>
      </c>
      <c r="O290" s="10">
        <f>((O289-N290+MAX(0,-(N255-C290-D290)))*(1+B290))*(1-'P-Parametri'!$B$32)</f>
        <v>65164.431408445991</v>
      </c>
      <c r="P290" s="10">
        <f>IF(O289&lt;=0,P289,P289*(1-N290/O289))+MAX(0,-(N255-C290-D290))</f>
        <v>32640.0209072377</v>
      </c>
      <c r="Q290" s="10">
        <f>MAX(0,(Q255-C290-D290))/(1-'P-Parametri'!$B$31*MAX(0,IF(R289&lt;=0,0,(R289-S289)/R289)))</f>
        <v>8100.1899806804568</v>
      </c>
      <c r="R290" s="10">
        <f>((R289-Q290+MAX(0,-(Q255-C290-D290)))*(1+B290))*(1-'P-Parametri'!$B$32)</f>
        <v>65122.403376941475</v>
      </c>
      <c r="S290" s="10">
        <f>IF(R289&lt;=0,S289,S289*(1-Q290/R289))+MAX(0,-(Q255-C290-D290))</f>
        <v>32618.969609814463</v>
      </c>
      <c r="T290" s="10">
        <f>MAX(0,(T255-C290-D290))/(1-'P-Parametri'!$B$31*MAX(0,IF(U289&lt;=0,0,(U289-V289)/U289)))</f>
        <v>8100.1262320739925</v>
      </c>
      <c r="U290" s="10">
        <f>((U289-T290+MAX(0,-(T255-C290-D290)))*(1+B290))*(1-'P-Parametri'!$B$32)</f>
        <v>65125.920989385711</v>
      </c>
      <c r="V290" s="10">
        <f>IF(U289&lt;=0,V289,V289*(1-T290/U289))+MAX(0,-(T255-C290-D290))</f>
        <v>32620.731536393738</v>
      </c>
    </row>
    <row r="291" spans="1:22">
      <c r="A291" s="9">
        <f t="shared" si="10"/>
        <v>34</v>
      </c>
      <c r="B291" s="12">
        <f>IF($A291='P-Parametri'!$C$47,'P-Parametri'!$B$34,IF($A291='P-Parametri'!$C$48,'P-Parametri'!$C$34,'P-Parametri'!$C$51))</f>
        <v>3.7839263201876694E-2</v>
      </c>
      <c r="C291" s="10">
        <f>IF($A291&lt;='1-Input'!$B$26,0,IF($A291='1-Input'!$B$26+1,('1-Input'!$B$23+0)*'1-Input'!$B$27,'1-Input'!$B$23+0))</f>
        <v>15535</v>
      </c>
      <c r="D291" s="10">
        <f t="shared" si="11"/>
        <v>0</v>
      </c>
      <c r="E291" s="10">
        <f>MAX(0,(E255-C291-D291))/(1-'P-Parametri'!$B$31*MAX(0,IF(F290&lt;=0,0,(F290-G290)/F290)))</f>
        <v>10565</v>
      </c>
      <c r="F291" s="10">
        <f>((F290-E291+MAX(0,-(E255-C291-D291)))*(1+B291))*(1-'P-Parametri'!$B$32)</f>
        <v>-155905.91788655674</v>
      </c>
      <c r="G291" s="10">
        <f>IF(F290&lt;=0,G290,G290*(1-E291/F290))+MAX(0,-(E255-C291-D291))</f>
        <v>-5574.352077815056</v>
      </c>
      <c r="H291" s="10">
        <f>MAX(0,(H255-C291-D291))/(1-'P-Parametri'!$B$31*MAX(0,IF(I290&lt;=0,0,(I290-J290)/I290)))</f>
        <v>14915</v>
      </c>
      <c r="I291" s="10">
        <f>((I290-H291+MAX(0,-(H255-C291-D291)))*(1+B291))*(1-'P-Parametri'!$B$32)</f>
        <v>-429007.07480346481</v>
      </c>
      <c r="J291" s="10">
        <f>IF(I290&lt;=0,J290,J290*(1-H291/I290))+MAX(0,-(H255-C291-D291))</f>
        <v>-14292.84686935221</v>
      </c>
      <c r="K291" s="10">
        <f>MAX(0,(K255-C291-D291))/(1-'P-Parametri'!$B$31*MAX(0,IF(L290&lt;=0,0,(L290-M290)/L290)))</f>
        <v>8343.6489165759194</v>
      </c>
      <c r="L291" s="10">
        <f>((L290-K291+MAX(0,-(K255-C291-D291)))*(1+B291))*(1-'P-Parametri'!$B$32)</f>
        <v>47433.600841102882</v>
      </c>
      <c r="M291" s="10">
        <f>IF(L290&lt;=0,M290,M290*(1-K291/L290))+MAX(0,-(K255-C291-D291))</f>
        <v>22938.513715027599</v>
      </c>
      <c r="N291" s="10">
        <f>MAX(0,(N255-C291-D291))/(1-'P-Parametri'!$B$31*MAX(0,IF(O290&lt;=0,0,(O290-P290)/O290)))</f>
        <v>8142.7768327879467</v>
      </c>
      <c r="O291" s="10">
        <f>((O290-N291+MAX(0,-(N255-C291-D291)))*(1+B291))*(1-'P-Parametri'!$B$32)</f>
        <v>59060.953347410163</v>
      </c>
      <c r="P291" s="10">
        <f>IF(O290&lt;=0,P290,P290*(1-N291/O290))+MAX(0,-(N255-C291-D291))</f>
        <v>28561.409303934102</v>
      </c>
      <c r="Q291" s="10">
        <f>MAX(0,(Q255-C291-D291))/(1-'P-Parametri'!$B$31*MAX(0,IF(R290&lt;=0,0,(R290-S290)/R290)))</f>
        <v>8143.542570298242</v>
      </c>
      <c r="R291" s="10">
        <f>((R290-Q291+MAX(0,-(Q255-C291-D291)))*(1+B291))*(1-'P-Parametri'!$B$32)</f>
        <v>59016.62911981361</v>
      </c>
      <c r="S291" s="10">
        <f>IF(R290&lt;=0,S290,S290*(1-Q291/R290))+MAX(0,-(Q255-C291-D291))</f>
        <v>28539.974458495399</v>
      </c>
      <c r="T291" s="10">
        <f>MAX(0,(T255-C291-D291))/(1-'P-Parametri'!$B$31*MAX(0,IF(U290&lt;=0,0,(U290-V290)/U290)))</f>
        <v>8143.4784805063</v>
      </c>
      <c r="U291" s="10">
        <f>((U290-T291+MAX(0,-(T255-C291-D291)))*(1+B291))*(1-'P-Parametri'!$B$32)</f>
        <v>59020.338916560984</v>
      </c>
      <c r="V291" s="10">
        <f>IF(U290&lt;=0,V290,V290*(1-T291/U290))+MAX(0,-(T255-C291-D291))</f>
        <v>28541.76848682257</v>
      </c>
    </row>
    <row r="292" spans="1:22">
      <c r="A292" s="9">
        <f t="shared" si="10"/>
        <v>35</v>
      </c>
      <c r="B292" s="12">
        <f>IF($A292='P-Parametri'!$C$47,'P-Parametri'!$B$34,IF($A292='P-Parametri'!$C$48,'P-Parametri'!$C$34,'P-Parametri'!$C$51))</f>
        <v>3.7839263201876694E-2</v>
      </c>
      <c r="C292" s="10">
        <f>IF($A292&lt;='1-Input'!$B$26,0,IF($A292='1-Input'!$B$26+1,('1-Input'!$B$23+0)*'1-Input'!$B$27,'1-Input'!$B$23+0))</f>
        <v>15535</v>
      </c>
      <c r="D292" s="10">
        <f t="shared" si="11"/>
        <v>0</v>
      </c>
      <c r="E292" s="10">
        <f>MAX(0,(E255-C292-D292))/(1-'P-Parametri'!$B$31*MAX(0,IF(F291&lt;=0,0,(F291-G291)/F291)))</f>
        <v>10565</v>
      </c>
      <c r="F292" s="10">
        <f>((F291-E292+MAX(0,-(E255-C292-D292)))*(1+B292))*(1-'P-Parametri'!$B$32)</f>
        <v>-172424.51465439631</v>
      </c>
      <c r="G292" s="10">
        <f>IF(F291&lt;=0,G291,G291*(1-E292/F291))+MAX(0,-(E255-C292-D292))</f>
        <v>-5574.352077815056</v>
      </c>
      <c r="H292" s="10">
        <f>MAX(0,(H255-C292-D292))/(1-'P-Parametri'!$B$31*MAX(0,IF(I291&lt;=0,0,(I291-J291)/I291)))</f>
        <v>14915</v>
      </c>
      <c r="I292" s="10">
        <f>((I291-H292+MAX(0,-(H255-C292-D292)))*(1+B292))*(1-'P-Parametri'!$B$32)</f>
        <v>-459798.31951501011</v>
      </c>
      <c r="J292" s="10">
        <f>IF(I291&lt;=0,J291,J291*(1-H292/I291))+MAX(0,-(H255-C292-D292))</f>
        <v>-14292.84686935221</v>
      </c>
      <c r="K292" s="10">
        <f>MAX(0,(K255-C292-D292))/(1-'P-Parametri'!$B$31*MAX(0,IF(L291&lt;=0,0,(L291-M291)/L291)))</f>
        <v>8386.9865456434654</v>
      </c>
      <c r="L292" s="10">
        <f>((L291-K292+MAX(0,-(K255-C292-D292)))*(1+B292))*(1-'P-Parametri'!$B$32)</f>
        <v>40443.061192105619</v>
      </c>
      <c r="M292" s="10">
        <f>IF(L291&lt;=0,M291,M291*(1-K292/L291))+MAX(0,-(K255-C292-D292))</f>
        <v>18882.633442529157</v>
      </c>
      <c r="N292" s="10">
        <f>MAX(0,(N255-C292-D292))/(1-'P-Parametri'!$B$31*MAX(0,IF(O291&lt;=0,0,(O291-P291)/O291)))</f>
        <v>8185.0711150003854</v>
      </c>
      <c r="O292" s="10">
        <f>((O291-N292+MAX(0,-(N255-C292-D292)))*(1+B292))*(1-'P-Parametri'!$B$32)</f>
        <v>52695.386154567961</v>
      </c>
      <c r="P292" s="10">
        <f>IF(O291&lt;=0,P291,P291*(1-N292/O291))+MAX(0,-(N255-C292-D292))</f>
        <v>24603.173734619755</v>
      </c>
      <c r="Q292" s="10">
        <f>MAX(0,(Q255-C292-D292))/(1-'P-Parametri'!$B$31*MAX(0,IF(R291&lt;=0,0,(R291-S291)/R291)))</f>
        <v>8185.8408298170743</v>
      </c>
      <c r="R292" s="10">
        <f>((R291-Q292+MAX(0,-(Q255-C292-D292)))*(1+B292))*(1-'P-Parametri'!$B$32)</f>
        <v>52648.679491126866</v>
      </c>
      <c r="S292" s="10">
        <f>IF(R291&lt;=0,S291,S291*(1-Q292/R291))+MAX(0,-(Q255-C292-D292))</f>
        <v>24581.366661191474</v>
      </c>
      <c r="T292" s="10">
        <f>MAX(0,(T255-C292-D292))/(1-'P-Parametri'!$B$31*MAX(0,IF(U291&lt;=0,0,(U291-V291)/U291)))</f>
        <v>8185.7764071372485</v>
      </c>
      <c r="U292" s="10">
        <f>((U291-T292+MAX(0,-(T255-C292-D292)))*(1+B292))*(1-'P-Parametri'!$B$32)</f>
        <v>52652.588690170131</v>
      </c>
      <c r="V292" s="10">
        <f>IF(U291&lt;=0,V291,V291*(1-T292/U291))+MAX(0,-(T255-C292-D292))</f>
        <v>24583.191843816414</v>
      </c>
    </row>
    <row r="293" spans="1:22">
      <c r="A293" s="9">
        <f t="shared" si="10"/>
        <v>36</v>
      </c>
      <c r="B293" s="12">
        <f>IF($A293='P-Parametri'!$C$47,'P-Parametri'!$B$34,IF($A293='P-Parametri'!$C$48,'P-Parametri'!$C$34,'P-Parametri'!$C$51))</f>
        <v>3.7839263201876694E-2</v>
      </c>
      <c r="C293" s="10">
        <f>IF($A293&lt;='1-Input'!$B$26,0,IF($A293='1-Input'!$B$26+1,('1-Input'!$B$23+0)*'1-Input'!$B$27,'1-Input'!$B$23+0))</f>
        <v>15535</v>
      </c>
      <c r="D293" s="10">
        <f t="shared" si="11"/>
        <v>0</v>
      </c>
      <c r="E293" s="10">
        <f>MAX(0,(E255-C293-D293))/(1-'P-Parametri'!$B$31*MAX(0,IF(F292&lt;=0,0,(F292-G292)/F292)))</f>
        <v>10565</v>
      </c>
      <c r="F293" s="10">
        <f>((F292-E293+MAX(0,-(E255-C293-D293)))*(1+B293))*(1-'P-Parametri'!$B$32)</f>
        <v>-189533.87565646251</v>
      </c>
      <c r="G293" s="10">
        <f>IF(F292&lt;=0,G292,G292*(1-E293/F292))+MAX(0,-(E255-C293-D293))</f>
        <v>-5574.352077815056</v>
      </c>
      <c r="H293" s="10">
        <f>MAX(0,(H255-C293-D293))/(1-'P-Parametri'!$B$31*MAX(0,IF(I292&lt;=0,0,(I292-J292)/I292)))</f>
        <v>14915</v>
      </c>
      <c r="I293" s="10">
        <f>((I292-H293+MAX(0,-(H255-C293-D293)))*(1+B293))*(1-'P-Parametri'!$B$32)</f>
        <v>-491690.76951406</v>
      </c>
      <c r="J293" s="10">
        <f>IF(I292&lt;=0,J292,J292*(1-H293/I292))+MAX(0,-(H255-C293-D293))</f>
        <v>-14292.84686935221</v>
      </c>
      <c r="K293" s="10">
        <f>MAX(0,(K255-C293-D293))/(1-'P-Parametri'!$B$31*MAX(0,IF(L292&lt;=0,0,(L292-M292)/L292)))</f>
        <v>8429.2570848803734</v>
      </c>
      <c r="L293" s="10">
        <f>((L292-K293+MAX(0,-(K255-C293-D293)))*(1+B293))*(1-'P-Parametri'!$B$32)</f>
        <v>33158.732501197999</v>
      </c>
      <c r="M293" s="10">
        <f>IF(L292&lt;=0,M292,M292*(1-K293/L292))+MAX(0,-(K255-C293-D293))</f>
        <v>14947.061627858835</v>
      </c>
      <c r="N293" s="10">
        <f>MAX(0,(N255-C293-D293))/(1-'P-Parametri'!$B$31*MAX(0,IF(O292&lt;=0,0,(O292-P292)/O292)))</f>
        <v>8226.3239974082153</v>
      </c>
      <c r="O293" s="10">
        <f>((O292-N293+MAX(0,-(N255-C293-D293)))*(1+B293))*(1-'P-Parametri'!$B$32)</f>
        <v>46059.435227056194</v>
      </c>
      <c r="P293" s="10">
        <f>IF(O292&lt;=0,P292,P292*(1-N293/O292))+MAX(0,-(N255-C293-D293))</f>
        <v>20762.350215235387</v>
      </c>
      <c r="Q293" s="10">
        <f>MAX(0,(Q255-C293-D293))/(1-'P-Parametri'!$B$31*MAX(0,IF(R292&lt;=0,0,(R292-S292)/R292)))</f>
        <v>8227.0975915992422</v>
      </c>
      <c r="R293" s="10">
        <f>((R292-Q293+MAX(0,-(Q255-C293-D293)))*(1+B293))*(1-'P-Parametri'!$B$32)</f>
        <v>46010.256905209833</v>
      </c>
      <c r="S293" s="10">
        <f>IF(R292&lt;=0,S292,S292*(1-Q293/R292))+MAX(0,-(Q255-C293-D293))</f>
        <v>20740.181955113712</v>
      </c>
      <c r="T293" s="10">
        <f>MAX(0,(T255-C293-D293))/(1-'P-Parametri'!$B$31*MAX(0,IF(U292&lt;=0,0,(U292-V292)/U292)))</f>
        <v>8227.0328442281352</v>
      </c>
      <c r="U293" s="10">
        <f>((U292-T293+MAX(0,-(T255-C293-D293)))*(1+B293))*(1-'P-Parametri'!$B$32)</f>
        <v>46014.372974193298</v>
      </c>
      <c r="V293" s="10">
        <f>IF(U292&lt;=0,V292,V292*(1-T293/U292))+MAX(0,-(T255-C293-D293))</f>
        <v>20742.037367915083</v>
      </c>
    </row>
    <row r="294" spans="1:22">
      <c r="A294" s="9">
        <f t="shared" si="10"/>
        <v>37</v>
      </c>
      <c r="B294" s="12">
        <f>IF($A294='P-Parametri'!$C$47,'P-Parametri'!$B$34,IF($A294='P-Parametri'!$C$48,'P-Parametri'!$C$34,'P-Parametri'!$C$51))</f>
        <v>3.7839263201876694E-2</v>
      </c>
      <c r="C294" s="10">
        <f>IF($A294&lt;='1-Input'!$B$26,0,IF($A294='1-Input'!$B$26+1,('1-Input'!$B$23+0)*'1-Input'!$B$27,'1-Input'!$B$23+0))</f>
        <v>15535</v>
      </c>
      <c r="D294" s="10">
        <f t="shared" si="11"/>
        <v>0</v>
      </c>
      <c r="E294" s="10">
        <f>MAX(0,(E255-C294-D294))/(1-'P-Parametri'!$B$31*MAX(0,IF(F293&lt;=0,0,(F293-G293)/F293)))</f>
        <v>10565</v>
      </c>
      <c r="F294" s="10">
        <f>((F293-E294+MAX(0,-(E255-C294-D294)))*(1+B294))*(1-'P-Parametri'!$B$32)</f>
        <v>-207255.12873946934</v>
      </c>
      <c r="G294" s="10">
        <f>IF(F293&lt;=0,G293,G293*(1-E294/F293))+MAX(0,-(E255-C294-D294))</f>
        <v>-5574.352077815056</v>
      </c>
      <c r="H294" s="10">
        <f>MAX(0,(H255-C294-D294))/(1-'P-Parametri'!$B$31*MAX(0,IF(I293&lt;=0,0,(I293-J293)/I293)))</f>
        <v>14915</v>
      </c>
      <c r="I294" s="10">
        <f>((I293-H294+MAX(0,-(H255-C294-D294)))*(1+B294))*(1-'P-Parametri'!$B$32)</f>
        <v>-524723.80784915911</v>
      </c>
      <c r="J294" s="10">
        <f>IF(I293&lt;=0,J293,J293*(1-H294/I293))+MAX(0,-(H255-C294-D294))</f>
        <v>-14292.84686935221</v>
      </c>
      <c r="K294" s="10">
        <f>MAX(0,(K255-C294-D294))/(1-'P-Parametri'!$B$31*MAX(0,IF(L293&lt;=0,0,(L293-M293)/L293)))</f>
        <v>8470.4743274573102</v>
      </c>
      <c r="L294" s="10">
        <f>((L293-K294+MAX(0,-(K255-C294-D294)))*(1+B294))*(1-'P-Parametri'!$B$32)</f>
        <v>25571.198785427197</v>
      </c>
      <c r="M294" s="10">
        <f>IF(L293&lt;=0,M293,M293*(1-K294/L293))+MAX(0,-(K255-C294-D294))</f>
        <v>11128.800426676726</v>
      </c>
      <c r="N294" s="10">
        <f>MAX(0,(N255-C294-D294))/(1-'P-Parametri'!$B$31*MAX(0,IF(O293&lt;=0,0,(O293-P293)/O293)))</f>
        <v>8266.5489411136186</v>
      </c>
      <c r="O294" s="10">
        <f>((O293-N294+MAX(0,-(N255-C294-D294)))*(1+B294))*(1-'P-Parametri'!$B$32)</f>
        <v>39144.495374760401</v>
      </c>
      <c r="P294" s="10">
        <f>IF(O293&lt;=0,P293,P293*(1-N294/O293))+MAX(0,-(N255-C294-D294))</f>
        <v>17036.013074089467</v>
      </c>
      <c r="Q294" s="10">
        <f>MAX(0,(Q255-C294-D294))/(1-'P-Parametri'!$B$31*MAX(0,IF(R293&lt;=0,0,(R293-S293)/R293)))</f>
        <v>8267.3263180127888</v>
      </c>
      <c r="R294" s="10">
        <f>((R293-Q294+MAX(0,-(Q255-C294-D294)))*(1+B294))*(1-'P-Parametri'!$B$32)</f>
        <v>39092.753081152761</v>
      </c>
      <c r="S294" s="10">
        <f>IF(R293&lt;=0,S293,S293*(1-Q294/R293))+MAX(0,-(Q255-C294-D294))</f>
        <v>17013.494393443736</v>
      </c>
      <c r="T294" s="10">
        <f>MAX(0,(T255-C294-D294))/(1-'P-Parametri'!$B$31*MAX(0,IF(U293&lt;=0,0,(U293-V293)/U293)))</f>
        <v>8267.2612540410501</v>
      </c>
      <c r="U294" s="10">
        <f>((U293-T294+MAX(0,-(T255-C294-D294)))*(1+B294))*(1-'P-Parametri'!$B$32)</f>
        <v>39097.083746410455</v>
      </c>
      <c r="V294" s="10">
        <f>IF(U293&lt;=0,V293,V293*(1-T294/U293))+MAX(0,-(T255-C294-D294))</f>
        <v>17015.379135327439</v>
      </c>
    </row>
    <row r="295" spans="1:22">
      <c r="A295" s="9">
        <f t="shared" si="10"/>
        <v>38</v>
      </c>
      <c r="B295" s="12">
        <f>IF($A295='P-Parametri'!$C$47,'P-Parametri'!$B$34,IF($A295='P-Parametri'!$C$48,'P-Parametri'!$C$34,'P-Parametri'!$C$51))</f>
        <v>3.7839263201876694E-2</v>
      </c>
      <c r="C295" s="10">
        <f>IF($A295&lt;='1-Input'!$B$26,0,IF($A295='1-Input'!$B$26+1,('1-Input'!$B$23+0)*'1-Input'!$B$27,'1-Input'!$B$23+0))</f>
        <v>15535</v>
      </c>
      <c r="D295" s="10">
        <f t="shared" si="11"/>
        <v>0</v>
      </c>
      <c r="E295" s="10">
        <f>MAX(0,(E255-C295-D295))/(1-'P-Parametri'!$B$31*MAX(0,IF(F294&lt;=0,0,(F294-G294)/F294)))</f>
        <v>10565</v>
      </c>
      <c r="F295" s="10">
        <f>((F294-E295+MAX(0,-(E255-C295-D295)))*(1+B295))*(1-'P-Parametri'!$B$32)</f>
        <v>-225610.15735766577</v>
      </c>
      <c r="G295" s="10">
        <f>IF(F294&lt;=0,G294,G294*(1-E295/F294))+MAX(0,-(E255-C295-D295))</f>
        <v>-5574.352077815056</v>
      </c>
      <c r="H295" s="10">
        <f>MAX(0,(H255-C295-D295))/(1-'P-Parametri'!$B$31*MAX(0,IF(I294&lt;=0,0,(I294-J294)/I294)))</f>
        <v>14915</v>
      </c>
      <c r="I295" s="10">
        <f>((I294-H295+MAX(0,-(H255-C295-D295)))*(1+B295))*(1-'P-Parametri'!$B$32)</f>
        <v>-558938.22604784381</v>
      </c>
      <c r="J295" s="10">
        <f>IF(I294&lt;=0,J294,J294*(1-H295/I294))+MAX(0,-(H255-C295-D295))</f>
        <v>-14292.84686935221</v>
      </c>
      <c r="K295" s="10">
        <f>MAX(0,(K255-C295-D295))/(1-'P-Parametri'!$B$31*MAX(0,IF(L294&lt;=0,0,(L294-M294)/L294)))</f>
        <v>8510.6526557123434</v>
      </c>
      <c r="L295" s="10">
        <f>((L294-K295+MAX(0,-(K255-C295-D295)))*(1+B295))*(1-'P-Parametri'!$B$32)</f>
        <v>17670.692415834721</v>
      </c>
      <c r="M295" s="10">
        <f>IF(L294&lt;=0,M294,M294*(1-K295/L294))+MAX(0,-(K255-C295-D295))</f>
        <v>7424.8929289897078</v>
      </c>
      <c r="N295" s="10">
        <f>MAX(0,(N255-C295-D295))/(1-'P-Parametri'!$B$31*MAX(0,IF(O294&lt;=0,0,(O294-P294)/O294)))</f>
        <v>8305.7599822020402</v>
      </c>
      <c r="O295" s="10">
        <f>((O294-N295+MAX(0,-(N255-C295-D295)))*(1+B295))*(1-'P-Parametri'!$B$32)</f>
        <v>31941.639117054627</v>
      </c>
      <c r="P295" s="10">
        <f>IF(O294&lt;=0,P294,P294*(1-N295/O294))+MAX(0,-(N255-C295-D295))</f>
        <v>13421.276588349059</v>
      </c>
      <c r="Q295" s="10">
        <f>MAX(0,(Q255-C295-D295))/(1-'P-Parametri'!$B$31*MAX(0,IF(R294&lt;=0,0,(R294-S294)/R294)))</f>
        <v>8306.5410464631022</v>
      </c>
      <c r="R295" s="10">
        <f>((R294-Q295+MAX(0,-(Q255-C295-D295)))*(1+B295))*(1-'P-Parametri'!$B$32)</f>
        <v>31887.237335629346</v>
      </c>
      <c r="S295" s="10">
        <f>IF(R294&lt;=0,S294,S294*(1-Q295/R294))+MAX(0,-(Q255-C295-D295))</f>
        <v>13398.4179819785</v>
      </c>
      <c r="T295" s="10">
        <f>MAX(0,(T255-C295-D295))/(1-'P-Parametri'!$B$31*MAX(0,IF(U294&lt;=0,0,(U294-V294)/U294)))</f>
        <v>8306.4756738709111</v>
      </c>
      <c r="U295" s="10">
        <f>((U294-T295+MAX(0,-(T255-C295-D295)))*(1+B295))*(1-'P-Parametri'!$B$32)</f>
        <v>31891.790591551111</v>
      </c>
      <c r="V295" s="10">
        <f>IF(U294&lt;=0,V294,V294*(1-T295/U294))+MAX(0,-(T255-C295-D295))</f>
        <v>13400.331174563245</v>
      </c>
    </row>
    <row r="296" spans="1:22">
      <c r="A296" s="9">
        <f t="shared" si="10"/>
        <v>39</v>
      </c>
      <c r="B296" s="12">
        <f>IF($A296='P-Parametri'!$C$47,'P-Parametri'!$B$34,IF($A296='P-Parametri'!$C$48,'P-Parametri'!$C$34,'P-Parametri'!$C$51))</f>
        <v>3.7839263201876694E-2</v>
      </c>
      <c r="C296" s="10">
        <f>IF($A296&lt;='1-Input'!$B$26,0,IF($A296='1-Input'!$B$26+1,('1-Input'!$B$23+0)*'1-Input'!$B$27,'1-Input'!$B$23+0))</f>
        <v>15535</v>
      </c>
      <c r="D296" s="10">
        <f t="shared" si="11"/>
        <v>0</v>
      </c>
      <c r="E296" s="10">
        <f>MAX(0,(E255-C296-D296))/(1-'P-Parametri'!$B$31*MAX(0,IF(F295&lt;=0,0,(F295-G295)/F295)))</f>
        <v>10565</v>
      </c>
      <c r="F296" s="10">
        <f>((F295-E296+MAX(0,-(E255-C296-D296)))*(1+B296))*(1-'P-Parametri'!$B$32)</f>
        <v>-244621.6275960698</v>
      </c>
      <c r="G296" s="10">
        <f>IF(F295&lt;=0,G295,G295*(1-E296/F295))+MAX(0,-(E255-C296-D296))</f>
        <v>-5574.352077815056</v>
      </c>
      <c r="H296" s="10">
        <f>MAX(0,(H255-C296-D296))/(1-'P-Parametri'!$B$31*MAX(0,IF(I295&lt;=0,0,(I295-J295)/I295)))</f>
        <v>14915</v>
      </c>
      <c r="I296" s="10">
        <f>((I295-H296+MAX(0,-(H255-C296-D296)))*(1+B296))*(1-'P-Parametri'!$B$32)</f>
        <v>-594376.27448889916</v>
      </c>
      <c r="J296" s="10">
        <f>IF(I295&lt;=0,J295,J295*(1-H296/I295))+MAX(0,-(H255-C296-D296))</f>
        <v>-14292.84686935221</v>
      </c>
      <c r="K296" s="10">
        <f>MAX(0,(K255-C296-D296))/(1-'P-Parametri'!$B$31*MAX(0,IF(L295&lt;=0,0,(L295-M295)/L295)))</f>
        <v>8549.8069864133158</v>
      </c>
      <c r="L296" s="10">
        <f>((L295-K296+MAX(0,-(K255-C296-D296)))*(1+B296))*(1-'P-Parametri'!$B$32)</f>
        <v>9447.0809877918055</v>
      </c>
      <c r="M296" s="10">
        <f>IF(L295&lt;=0,M295,M295*(1-K296/L295))+MAX(0,-(K255-C296-D296))</f>
        <v>3832.4246802208427</v>
      </c>
      <c r="N296" s="10">
        <f>MAX(0,(N255-C296-D296))/(1-'P-Parametri'!$B$31*MAX(0,IF(O295&lt;=0,0,(O295-P295)/O295)))</f>
        <v>8343.971678322403</v>
      </c>
      <c r="O296" s="10">
        <f>((O295-N296+MAX(0,-(N255-C296-D296)))*(1+B296))*(1-'P-Parametri'!$B$32)</f>
        <v>24441.604616320976</v>
      </c>
      <c r="P296" s="10">
        <f>IF(O295&lt;=0,P295,P295*(1-N296/O295))+MAX(0,-(N255-C296-D296))</f>
        <v>9915.2964684896833</v>
      </c>
      <c r="Q296" s="10">
        <f>MAX(0,(Q255-C296-D296))/(1-'P-Parametri'!$B$31*MAX(0,IF(R295&lt;=0,0,(R295-S295)/R295)))</f>
        <v>8344.7563359680862</v>
      </c>
      <c r="R296" s="10">
        <f>((R295-Q296+MAX(0,-(Q255-C296-D296)))*(1+B296))*(1-'P-Parametri'!$B$32)</f>
        <v>24384.444512363356</v>
      </c>
      <c r="S296" s="10">
        <f>IF(R295&lt;=0,S295,S295*(1-Q296/R295))+MAX(0,-(Q255-C296-D296))</f>
        <v>9892.1081637197603</v>
      </c>
      <c r="T296" s="10">
        <f>MAX(0,(T255-C296-D296))/(1-'P-Parametri'!$B$31*MAX(0,IF(U295&lt;=0,0,(U295-V295)/U295)))</f>
        <v>8344.6906626210439</v>
      </c>
      <c r="U296" s="10">
        <f>((U295-T296+MAX(0,-(T255-C296-D296)))*(1+B296))*(1-'P-Parametri'!$B$32)</f>
        <v>24389.228631100181</v>
      </c>
      <c r="V296" s="10">
        <f>IF(U295&lt;=0,V295,V295*(1-T296/U295))+MAX(0,-(T255-C296-D296))</f>
        <v>9894.0489510109619</v>
      </c>
    </row>
    <row r="297" spans="1:22">
      <c r="A297" s="9">
        <f t="shared" si="10"/>
        <v>40</v>
      </c>
      <c r="B297" s="12">
        <f>IF($A297='P-Parametri'!$C$47,'P-Parametri'!$B$34,IF($A297='P-Parametri'!$C$48,'P-Parametri'!$C$34,'P-Parametri'!$C$51))</f>
        <v>3.7839263201876694E-2</v>
      </c>
      <c r="C297" s="10">
        <f>IF($A297&lt;='1-Input'!$B$26,0,IF($A297='1-Input'!$B$26+1,('1-Input'!$B$23+0)*'1-Input'!$B$27,'1-Input'!$B$23+0))</f>
        <v>15535</v>
      </c>
      <c r="D297" s="10">
        <f t="shared" si="11"/>
        <v>0</v>
      </c>
      <c r="E297" s="10">
        <f>MAX(0,(E255-C297-D297))/(1-'P-Parametri'!$B$31*MAX(0,IF(F296&lt;=0,0,(F296-G296)/F296)))</f>
        <v>10565</v>
      </c>
      <c r="F297" s="10">
        <f>((F296-E297+MAX(0,-(E255-C297-D297)))*(1+B297))*(1-'P-Parametri'!$B$32)</f>
        <v>-264313.01616015017</v>
      </c>
      <c r="G297" s="10">
        <f>IF(F296&lt;=0,G296,G296*(1-E297/F296))+MAX(0,-(E255-C297-D297))</f>
        <v>-5574.352077815056</v>
      </c>
      <c r="H297" s="10">
        <f>MAX(0,(H255-C297-D297))/(1-'P-Parametri'!$B$31*MAX(0,IF(I296&lt;=0,0,(I296-J296)/I296)))</f>
        <v>14915</v>
      </c>
      <c r="I297" s="10">
        <f>((I296-H297+MAX(0,-(H255-C297-D297)))*(1+B297))*(1-'P-Parametri'!$B$32)</f>
        <v>-631081.71457610966</v>
      </c>
      <c r="J297" s="10">
        <f>IF(I296&lt;=0,J296,J296*(1-H297/I296))+MAX(0,-(H255-C297-D297))</f>
        <v>-14292.84686935221</v>
      </c>
      <c r="K297" s="10">
        <f>MAX(0,(K255-C297-D297))/(1-'P-Parametri'!$B$31*MAX(0,IF(L296&lt;=0,0,(L296-M296)/L296)))</f>
        <v>8587.9527177056279</v>
      </c>
      <c r="L297" s="10">
        <f>((L296-K297+MAX(0,-(K255-C297-D297)))*(1+B297))*(1-'P-Parametri'!$B$32)</f>
        <v>889.85377672049708</v>
      </c>
      <c r="M297" s="10">
        <f>IF(L296&lt;=0,M296,M296*(1-K297/L296))+MAX(0,-(K255-C297-D297))</f>
        <v>348.5250512839433</v>
      </c>
      <c r="N297" s="10">
        <f>MAX(0,(N255-C297-D297))/(1-'P-Parametri'!$B$31*MAX(0,IF(O296&lt;=0,0,(O296-P296)/O296)))</f>
        <v>8381.1990569120899</v>
      </c>
      <c r="O297" s="10">
        <f>((O296-N297+MAX(0,-(N255-C297-D297)))*(1+B297))*(1-'P-Parametri'!$B$32)</f>
        <v>16634.783233555241</v>
      </c>
      <c r="P297" s="10">
        <f>IF(O296&lt;=0,P296,P296*(1-N297/O296))+MAX(0,-(N255-C297-D297))</f>
        <v>6515.2711953855696</v>
      </c>
      <c r="Q297" s="10">
        <f>MAX(0,(Q255-C297-D297))/(1-'P-Parametri'!$B$31*MAX(0,IF(R296&lt;=0,0,(R296-S296)/R296)))</f>
        <v>8381.987215378289</v>
      </c>
      <c r="R297" s="10">
        <f>((R296-Q297+MAX(0,-(Q255-C297-D297)))*(1+B297))*(1-'P-Parametri'!$B$32)</f>
        <v>16574.76253354143</v>
      </c>
      <c r="S297" s="10">
        <f>IF(R296&lt;=0,S296,S296*(1-Q297/R296))+MAX(0,-(Q255-C297-D297))</f>
        <v>6491.7631560900572</v>
      </c>
      <c r="T297" s="10">
        <f>MAX(0,(T255-C297-D297))/(1-'P-Parametri'!$B$31*MAX(0,IF(U296&lt;=0,0,(U296-V296)/U296)))</f>
        <v>8381.9212490237132</v>
      </c>
      <c r="U297" s="10">
        <f>((U296-T297+MAX(0,-(T255-C297-D297)))*(1+B297))*(1-'P-Parametri'!$B$32)</f>
        <v>16579.786075061682</v>
      </c>
      <c r="V297" s="10">
        <f>IF(U296&lt;=0,V296,V296*(1-T297/U296))+MAX(0,-(T255-C297-D297))</f>
        <v>6493.7307041432023</v>
      </c>
    </row>
    <row r="298" spans="1:22">
      <c r="A298" s="9">
        <f t="shared" si="10"/>
        <v>41</v>
      </c>
      <c r="B298" s="12">
        <f>IF($A298='P-Parametri'!$C$47,'P-Parametri'!$B$34,IF($A298='P-Parametri'!$C$48,'P-Parametri'!$C$34,'P-Parametri'!$C$51))</f>
        <v>3.7839263201876694E-2</v>
      </c>
      <c r="C298" s="10">
        <f>IF($A298&lt;='1-Input'!$B$26,0,IF($A298='1-Input'!$B$26+1,('1-Input'!$B$23+0)*'1-Input'!$B$27,'1-Input'!$B$23+0))</f>
        <v>15535</v>
      </c>
      <c r="D298" s="10">
        <f t="shared" si="11"/>
        <v>0</v>
      </c>
      <c r="E298" s="10">
        <f>MAX(0,(E255-C298-D298))/(1-'P-Parametri'!$B$31*MAX(0,IF(F297&lt;=0,0,(F297-G297)/F297)))</f>
        <v>10565</v>
      </c>
      <c r="F298" s="10">
        <f>((F297-E298+MAX(0,-(E255-C298-D298)))*(1+B298))*(1-'P-Parametri'!$B$32)</f>
        <v>-284708.6393665197</v>
      </c>
      <c r="G298" s="10">
        <f>IF(F297&lt;=0,G297,G297*(1-E298/F297))+MAX(0,-(E255-C298-D298))</f>
        <v>-5574.352077815056</v>
      </c>
      <c r="H298" s="10">
        <f>MAX(0,(H255-C298-D298))/(1-'P-Parametri'!$B$31*MAX(0,IF(I297&lt;=0,0,(I297-J297)/I297)))</f>
        <v>14915</v>
      </c>
      <c r="I298" s="10">
        <f>((I297-H298+MAX(0,-(H255-C298-D298)))*(1+B298))*(1-'P-Parametri'!$B$32)</f>
        <v>-669099.87277792976</v>
      </c>
      <c r="J298" s="10">
        <f>IF(I297&lt;=0,J297,J297*(1-H298/I297))+MAX(0,-(H255-C298-D298))</f>
        <v>-14292.84686935221</v>
      </c>
      <c r="K298" s="10">
        <f>MAX(0,(K255-C298-D298))/(1-'P-Parametri'!$B$31*MAX(0,IF(L297&lt;=0,0,(L297-M297)/L297)))</f>
        <v>8625.1056778329894</v>
      </c>
      <c r="L298" s="10">
        <f>((L297-K298+MAX(0,-(K255-C298-D298)))*(1+B298))*(1-'P-Parametri'!$B$32)</f>
        <v>-8011.8922374640415</v>
      </c>
      <c r="M298" s="10">
        <f>IF(L297&lt;=0,M297,M297*(1-K298/L297))+MAX(0,-(K255-C298-D298))</f>
        <v>-3029.631537290471</v>
      </c>
      <c r="N298" s="10">
        <f>MAX(0,(N255-C298-D298))/(1-'P-Parametri'!$B$31*MAX(0,IF(O297&lt;=0,0,(O297-P297)/O297)))</f>
        <v>8417.4575651522355</v>
      </c>
      <c r="O298" s="10">
        <f>((O297-N298+MAX(0,-(N255-C298-D298)))*(1+B298))*(1-'P-Parametri'!$B$32)</f>
        <v>8511.2066907508724</v>
      </c>
      <c r="P298" s="10">
        <f>IF(O297&lt;=0,P297,P297*(1-N298/O297))+MAX(0,-(N255-C298-D298))</f>
        <v>3218.4432149649497</v>
      </c>
      <c r="Q298" s="10">
        <f>MAX(0,(Q255-C298-D298))/(1-'P-Parametri'!$B$31*MAX(0,IF(R297&lt;=0,0,(R297-S297)/R297)))</f>
        <v>8418.2491333274811</v>
      </c>
      <c r="R298" s="10">
        <f>((R297-Q298+MAX(0,-(Q255-C298-D298)))*(1+B298))*(1-'P-Parametri'!$B$32)</f>
        <v>8448.2195578591309</v>
      </c>
      <c r="S298" s="10">
        <f>IF(R297&lt;=0,S297,S297*(1-Q298/R297))+MAX(0,-(Q255-C298-D298))</f>
        <v>3194.6251457003655</v>
      </c>
      <c r="T298" s="10">
        <f>MAX(0,(T255-C298-D298))/(1-'P-Parametri'!$B$31*MAX(0,IF(U297&lt;=0,0,(U297-V297)/U297)))</f>
        <v>8418.182881591114</v>
      </c>
      <c r="U298" s="10">
        <f>((U297-T298+MAX(0,-(T255-C298-D298)))*(1+B298))*(1-'P-Parametri'!$B$32)</f>
        <v>8453.4913803678628</v>
      </c>
      <c r="V298" s="10">
        <f>IF(U297&lt;=0,V297,V297*(1-T298/U297))+MAX(0,-(T255-C298-D298))</f>
        <v>3196.6186422749643</v>
      </c>
    </row>
    <row r="299" spans="1:22">
      <c r="A299" s="9">
        <f t="shared" si="10"/>
        <v>42</v>
      </c>
      <c r="B299" s="12">
        <f>IF($A299='P-Parametri'!$C$47,'P-Parametri'!$B$34,IF($A299='P-Parametri'!$C$48,'P-Parametri'!$C$34,'P-Parametri'!$C$51))</f>
        <v>3.7839263201876694E-2</v>
      </c>
      <c r="C299" s="10">
        <f>IF($A299&lt;='1-Input'!$B$26,0,IF($A299='1-Input'!$B$26+1,('1-Input'!$B$23+0)*'1-Input'!$B$27,'1-Input'!$B$23+0))</f>
        <v>15535</v>
      </c>
      <c r="D299" s="10">
        <f t="shared" si="11"/>
        <v>0</v>
      </c>
      <c r="E299" s="10">
        <f>MAX(0,(E255-C299-D299))/(1-'P-Parametri'!$B$31*MAX(0,IF(F298&lt;=0,0,(F298-G298)/F298)))</f>
        <v>10565</v>
      </c>
      <c r="F299" s="10">
        <f>((F298-E299+MAX(0,-(E255-C299-D299)))*(1+B299))*(1-'P-Parametri'!$B$32)</f>
        <v>-305833.68317043927</v>
      </c>
      <c r="G299" s="10">
        <f>IF(F298&lt;=0,G298,G298*(1-E299/F298))+MAX(0,-(E255-C299-D299))</f>
        <v>-5574.352077815056</v>
      </c>
      <c r="H299" s="10">
        <f>MAX(0,(H255-C299-D299))/(1-'P-Parametri'!$B$31*MAX(0,IF(I298&lt;=0,0,(I298-J298)/I298)))</f>
        <v>14915</v>
      </c>
      <c r="I299" s="10">
        <f>((I298-H299+MAX(0,-(H255-C299-D299)))*(1+B299))*(1-'P-Parametri'!$B$32)</f>
        <v>-708477.69659980608</v>
      </c>
      <c r="J299" s="10">
        <f>IF(I298&lt;=0,J298,J298*(1-H299/I298))+MAX(0,-(H255-C299-D299))</f>
        <v>-14292.84686935221</v>
      </c>
      <c r="K299" s="10">
        <f>MAX(0,(K255-C299-D299))/(1-'P-Parametri'!$B$31*MAX(0,IF(L298&lt;=0,0,(L298-M298)/L298)))</f>
        <v>7260.8989146257591</v>
      </c>
      <c r="L299" s="10">
        <f>((L298-K299+MAX(0,-(K255-C299-D299)))*(1+B299))*(1-'P-Parametri'!$B$32)</f>
        <v>-15819.000911688379</v>
      </c>
      <c r="M299" s="10">
        <f>IF(L298&lt;=0,M298,M298*(1-K299/L298))+MAX(0,-(K255-C299-D299))</f>
        <v>-3029.631537290471</v>
      </c>
      <c r="N299" s="10">
        <f>MAX(0,(N255-C299-D299))/(1-'P-Parametri'!$B$31*MAX(0,IF(O298&lt;=0,0,(O298-P298)/O298)))</f>
        <v>8452.7630217237493</v>
      </c>
      <c r="O299" s="10">
        <f>((O298-N299+MAX(0,-(N255-C299-D299)))*(1+B299))*(1-'P-Parametri'!$B$32)</f>
        <v>60.533824133120014</v>
      </c>
      <c r="P299" s="10">
        <f>IF(O298&lt;=0,P298,P298*(1-N299/O298))+MAX(0,-(N255-C299-D299))</f>
        <v>22.099995555554884</v>
      </c>
      <c r="Q299" s="10">
        <f>MAX(0,(Q255-C299-D299))/(1-'P-Parametri'!$B$31*MAX(0,IF(R298&lt;=0,0,(R298-S298)/R298)))</f>
        <v>8453.5579099841398</v>
      </c>
      <c r="R299" s="10">
        <f>((R298-Q299+MAX(0,-(Q255-C299-D299)))*(1+B299))*(1-'P-Parametri'!$B$32)</f>
        <v>-5.5292707332591426</v>
      </c>
      <c r="S299" s="10">
        <f>IF(R298&lt;=0,S298,S298*(1-Q299/R298))+MAX(0,-(Q255-C299-D299))</f>
        <v>-2.0186542049907645</v>
      </c>
      <c r="T299" s="10">
        <f>MAX(0,(T255-C299-D299))/(1-'P-Parametri'!$B$31*MAX(0,IF(U298&lt;=0,0,(U298-V298)/U298)))</f>
        <v>8453.4913803672152</v>
      </c>
      <c r="U299" s="10">
        <f>((U298-T299+MAX(0,-(T255-C299-D299)))*(1+B299))*(1-'P-Parametri'!$B$32)</f>
        <v>6.7071930269679504E-10</v>
      </c>
      <c r="V299" s="10">
        <f>IF(U298&lt;=0,V298,V298*(1-T299/U298))+MAX(0,-(T255-C299-D299))</f>
        <v>2.448782136143774E-10</v>
      </c>
    </row>
    <row r="300" spans="1:22">
      <c r="A300" s="4" t="s">
        <v>410</v>
      </c>
      <c r="E300" s="10">
        <f>F299</f>
        <v>-305833.68317043927</v>
      </c>
      <c r="H300" s="10">
        <f>I299</f>
        <v>-708477.69659980608</v>
      </c>
      <c r="K300" s="10">
        <f>L299</f>
        <v>-15819.000911688379</v>
      </c>
      <c r="N300" s="10">
        <f>O299</f>
        <v>60.533824133120014</v>
      </c>
      <c r="Q300" s="10">
        <f>R299</f>
        <v>-5.5292707332591426</v>
      </c>
      <c r="T300" s="10">
        <f>U299</f>
        <v>6.7071930269679504E-10</v>
      </c>
    </row>
    <row r="301" spans="1:22">
      <c r="A301" s="5" t="s">
        <v>411</v>
      </c>
      <c r="B301" s="10">
        <f>IFERROR(T255-T300*(T255-Q255)/(T300-Q300),T255)</f>
        <v>22621.704468463173</v>
      </c>
    </row>
    <row r="304" spans="1:22">
      <c r="A304" s="2" t="s">
        <v>417</v>
      </c>
    </row>
    <row r="305" spans="1:22">
      <c r="A305" s="4" t="s">
        <v>268</v>
      </c>
      <c r="E305" s="19">
        <f>'1-Input'!$B$10*0.9</f>
        <v>26100</v>
      </c>
      <c r="H305" s="19">
        <f>'1-Input'!$B$10*1.05</f>
        <v>30450</v>
      </c>
      <c r="K305" s="10">
        <f>IFERROR(H305-H350*(H305-E305)/(H350-E350),H305)</f>
        <v>30932.170612526832</v>
      </c>
      <c r="N305" s="10">
        <f>IFERROR(K305-K350*(K305-H305)/(K350-H350),K305)</f>
        <v>30932.170612526832</v>
      </c>
      <c r="Q305" s="10">
        <f>IFERROR(N305-N350*(N305-K305)/(N350-K350),N305)</f>
        <v>30932.170612526832</v>
      </c>
      <c r="T305" s="10">
        <f>IFERROR(Q305-Q350*(Q305-N305)/(Q350-N350),Q305)</f>
        <v>30932.170612526832</v>
      </c>
    </row>
    <row r="306" spans="1:22">
      <c r="A306" s="15" t="s">
        <v>176</v>
      </c>
      <c r="B306" s="15" t="s">
        <v>177</v>
      </c>
      <c r="C306" s="15" t="s">
        <v>178</v>
      </c>
      <c r="D306" s="15" t="s">
        <v>179</v>
      </c>
      <c r="E306" s="15" t="s">
        <v>180</v>
      </c>
      <c r="F306" s="15" t="s">
        <v>181</v>
      </c>
      <c r="G306" s="15" t="s">
        <v>182</v>
      </c>
      <c r="H306" s="15" t="s">
        <v>180</v>
      </c>
      <c r="I306" s="15" t="s">
        <v>181</v>
      </c>
      <c r="J306" s="15" t="s">
        <v>182</v>
      </c>
      <c r="K306" s="15" t="s">
        <v>180</v>
      </c>
      <c r="L306" s="15" t="s">
        <v>181</v>
      </c>
      <c r="M306" s="15" t="s">
        <v>182</v>
      </c>
      <c r="N306" s="15" t="s">
        <v>180</v>
      </c>
      <c r="O306" s="15" t="s">
        <v>181</v>
      </c>
      <c r="P306" s="15" t="s">
        <v>182</v>
      </c>
      <c r="Q306" s="15" t="s">
        <v>180</v>
      </c>
      <c r="R306" s="15" t="s">
        <v>181</v>
      </c>
      <c r="S306" s="15" t="s">
        <v>182</v>
      </c>
      <c r="T306" s="15" t="s">
        <v>180</v>
      </c>
      <c r="U306" s="15" t="s">
        <v>181</v>
      </c>
      <c r="V306" s="15" t="s">
        <v>182</v>
      </c>
    </row>
    <row r="307" spans="1:22">
      <c r="A307" s="9">
        <f>0</f>
        <v>0</v>
      </c>
      <c r="E307" s="10">
        <f>0</f>
        <v>0</v>
      </c>
      <c r="F307" s="10">
        <f>'1-Input'!$B$8</f>
        <v>760000</v>
      </c>
      <c r="G307" s="10">
        <f>'1-Input'!$B$9</f>
        <v>586000</v>
      </c>
      <c r="H307" s="10">
        <f>0</f>
        <v>0</v>
      </c>
      <c r="I307" s="10">
        <f>'1-Input'!$B$8</f>
        <v>760000</v>
      </c>
      <c r="J307" s="10">
        <f>'1-Input'!$B$9</f>
        <v>586000</v>
      </c>
      <c r="K307" s="10">
        <f>0</f>
        <v>0</v>
      </c>
      <c r="L307" s="10">
        <f>'1-Input'!$B$8</f>
        <v>760000</v>
      </c>
      <c r="M307" s="10">
        <f>'1-Input'!$B$9</f>
        <v>586000</v>
      </c>
      <c r="N307" s="10">
        <f>0</f>
        <v>0</v>
      </c>
      <c r="O307" s="10">
        <f>'1-Input'!$B$8</f>
        <v>760000</v>
      </c>
      <c r="P307" s="10">
        <f>'1-Input'!$B$9</f>
        <v>586000</v>
      </c>
      <c r="Q307" s="10">
        <f>0</f>
        <v>0</v>
      </c>
      <c r="R307" s="10">
        <f>'1-Input'!$B$8</f>
        <v>760000</v>
      </c>
      <c r="S307" s="10">
        <f>'1-Input'!$B$9</f>
        <v>586000</v>
      </c>
      <c r="T307" s="10">
        <f>0</f>
        <v>0</v>
      </c>
      <c r="U307" s="10">
        <f>'1-Input'!$B$8</f>
        <v>760000</v>
      </c>
      <c r="V307" s="10">
        <f>'1-Input'!$B$9</f>
        <v>586000</v>
      </c>
    </row>
    <row r="308" spans="1:22">
      <c r="A308" s="9">
        <f t="shared" ref="A308:A349" si="12">A307+1</f>
        <v>1</v>
      </c>
      <c r="B308" s="12">
        <f>IF($A308='P-Parametri'!$D$47,'P-Parametri'!$B$34,IF($A308='P-Parametri'!$D$48,'P-Parametri'!$C$34,'P-Parametri'!$D$51))</f>
        <v>3.7839263201876694E-2</v>
      </c>
      <c r="C308" s="10">
        <f>IF($A308&lt;='1-Input'!$B$26,0,IF($A308='1-Input'!$B$26+1,('1-Input'!$B$23+0)*'1-Input'!$B$27,'1-Input'!$B$23+0))</f>
        <v>0</v>
      </c>
      <c r="D308" s="10">
        <f t="shared" ref="D308:D349" si="13">IF(AND($A308&gt;=1,$A308&lt;1+0),0,0)</f>
        <v>0</v>
      </c>
      <c r="E308" s="10">
        <f>MAX(0,(E305-C308-D308))/(1-'P-Parametri'!$B$31*MAX(0,IF(F307&lt;=0,0,(F307-G307)/F307)))</f>
        <v>27751.972690133749</v>
      </c>
      <c r="F308" s="10">
        <f>((F307-E308+MAX(0,-(E305-C308-D308)))*(1+B308))*(1-'P-Parametri'!$B$32)</f>
        <v>758435.84163801069</v>
      </c>
      <c r="G308" s="10">
        <f>IF(F307&lt;=0,G307,G307*(1-E308/F307))+MAX(0,-(E305-C308-D308))</f>
        <v>564601.76842576533</v>
      </c>
      <c r="H308" s="10">
        <f>MAX(0,(H305-C308-D308))/(1-'P-Parametri'!$B$31*MAX(0,IF(I307&lt;=0,0,(I307-J307)/I307)))</f>
        <v>32377.30147182271</v>
      </c>
      <c r="I308" s="10">
        <f>((I307-H308+MAX(0,-(H305-C308-D308)))*(1+B308))*(1-'P-Parametri'!$B$32)</f>
        <v>753645.09451878595</v>
      </c>
      <c r="J308" s="10">
        <f>IF(I307&lt;=0,J307,J307*(1-H308/I307))+MAX(0,-(H305-C308-D308))</f>
        <v>561035.3964967262</v>
      </c>
      <c r="K308" s="10">
        <f>MAX(0,(K305-C308-D308))/(1-'P-Parametri'!$B$31*MAX(0,IF(L307&lt;=0,0,(L307-M307)/L307)))</f>
        <v>32889.990577984769</v>
      </c>
      <c r="L308" s="10">
        <f>((L307-K308+MAX(0,-(K305-C308-D308)))*(1+B308))*(1-'P-Parametri'!$B$32)</f>
        <v>753114.06981236336</v>
      </c>
      <c r="M308" s="10">
        <f>IF(L307&lt;=0,M307,M307*(1-K308/L307))+MAX(0,-(K305-C308-D308))</f>
        <v>560640.08621223806</v>
      </c>
      <c r="N308" s="10">
        <f>MAX(0,(N305-C308-D308))/(1-'P-Parametri'!$B$31*MAX(0,IF(O307&lt;=0,0,(O307-P307)/O307)))</f>
        <v>32889.990577984769</v>
      </c>
      <c r="O308" s="10">
        <f>((O307-N308+MAX(0,-(N305-C308-D308)))*(1+B308))*(1-'P-Parametri'!$B$32)</f>
        <v>753114.06981236336</v>
      </c>
      <c r="P308" s="10">
        <f>IF(O307&lt;=0,P307,P307*(1-N308/O307))+MAX(0,-(N305-C308-D308))</f>
        <v>560640.08621223806</v>
      </c>
      <c r="Q308" s="10">
        <f>MAX(0,(Q305-C308-D308))/(1-'P-Parametri'!$B$31*MAX(0,IF(R307&lt;=0,0,(R307-S307)/R307)))</f>
        <v>32889.990577984769</v>
      </c>
      <c r="R308" s="10">
        <f>((R307-Q308+MAX(0,-(Q305-C308-D308)))*(1+B308))*(1-'P-Parametri'!$B$32)</f>
        <v>753114.06981236336</v>
      </c>
      <c r="S308" s="10">
        <f>IF(R307&lt;=0,S307,S307*(1-Q308/R307))+MAX(0,-(Q305-C308-D308))</f>
        <v>560640.08621223806</v>
      </c>
      <c r="T308" s="10">
        <f>MAX(0,(T305-C308-D308))/(1-'P-Parametri'!$B$31*MAX(0,IF(U307&lt;=0,0,(U307-V307)/U307)))</f>
        <v>32889.990577984769</v>
      </c>
      <c r="U308" s="10">
        <f>((U307-T308+MAX(0,-(T305-C308-D308)))*(1+B308))*(1-'P-Parametri'!$B$32)</f>
        <v>753114.06981236336</v>
      </c>
      <c r="V308" s="10">
        <f>IF(U307&lt;=0,V307,V307*(1-T308/U307))+MAX(0,-(T305-C308-D308))</f>
        <v>560640.08621223806</v>
      </c>
    </row>
    <row r="309" spans="1:22">
      <c r="A309" s="9">
        <f t="shared" si="12"/>
        <v>2</v>
      </c>
      <c r="B309" s="12">
        <f>IF($A309='P-Parametri'!$D$47,'P-Parametri'!$B$34,IF($A309='P-Parametri'!$D$48,'P-Parametri'!$C$34,'P-Parametri'!$D$51))</f>
        <v>3.7839263201876694E-2</v>
      </c>
      <c r="C309" s="10">
        <f>IF($A309&lt;='1-Input'!$B$26,0,IF($A309='1-Input'!$B$26+1,('1-Input'!$B$23+0)*'1-Input'!$B$27,'1-Input'!$B$23+0))</f>
        <v>0</v>
      </c>
      <c r="D309" s="10">
        <f t="shared" si="13"/>
        <v>0</v>
      </c>
      <c r="E309" s="10">
        <f>MAX(0,(E305-C309-D309))/(1-'P-Parametri'!$B$31*MAX(0,IF(F308&lt;=0,0,(F308-G308)/F308)))</f>
        <v>27957.748023961758</v>
      </c>
      <c r="F309" s="10">
        <f>((F308-E309+MAX(0,-(E305-C309-D309)))*(1+B309))*(1-'P-Parametri'!$B$32)</f>
        <v>756602.60876859294</v>
      </c>
      <c r="G309" s="10">
        <f>IF(F308&lt;=0,G308,G308*(1-E309/F308))+MAX(0,-(E305-C309-D309))</f>
        <v>543789.20510934887</v>
      </c>
      <c r="H309" s="10">
        <f>MAX(0,(H305-C309-D309))/(1-'P-Parametri'!$B$31*MAX(0,IF(I308&lt;=0,0,(I308-J308)/I308)))</f>
        <v>32617.372694622052</v>
      </c>
      <c r="I309" s="10">
        <f>((I308-H309+MAX(0,-(H305-C309-D309)))*(1+B309))*(1-'P-Parametri'!$B$32)</f>
        <v>746814.25780698576</v>
      </c>
      <c r="J309" s="10">
        <f>IF(I308&lt;=0,J308,J308*(1-H309/I308))+MAX(0,-(H305-C309-D309))</f>
        <v>536754.07262757362</v>
      </c>
      <c r="K309" s="10">
        <f>MAX(0,(K305-C309-D309))/(1-'P-Parametri'!$B$31*MAX(0,IF(L308&lt;=0,0,(L308-M308)/L308)))</f>
        <v>33133.863288092725</v>
      </c>
      <c r="L309" s="10">
        <f>((L308-K309+MAX(0,-(K305-C309-D309)))*(1+B309))*(1-'P-Parametri'!$B$32)</f>
        <v>745729.27960496582</v>
      </c>
      <c r="M309" s="10">
        <f>IF(L308&lt;=0,M308,M308*(1-K309/L308))+MAX(0,-(K305-C309-D309))</f>
        <v>535974.27167632186</v>
      </c>
      <c r="N309" s="10">
        <f>MAX(0,(N305-C309-D309))/(1-'P-Parametri'!$B$31*MAX(0,IF(O308&lt;=0,0,(O308-P308)/O308)))</f>
        <v>33133.863288092725</v>
      </c>
      <c r="O309" s="10">
        <f>((O308-N309+MAX(0,-(N305-C309-D309)))*(1+B309))*(1-'P-Parametri'!$B$32)</f>
        <v>745729.27960496582</v>
      </c>
      <c r="P309" s="10">
        <f>IF(O308&lt;=0,P308,P308*(1-N309/O308))+MAX(0,-(N305-C309-D309))</f>
        <v>535974.27167632186</v>
      </c>
      <c r="Q309" s="10">
        <f>MAX(0,(Q305-C309-D309))/(1-'P-Parametri'!$B$31*MAX(0,IF(R308&lt;=0,0,(R308-S308)/R308)))</f>
        <v>33133.863288092725</v>
      </c>
      <c r="R309" s="10">
        <f>((R308-Q309+MAX(0,-(Q305-C309-D309)))*(1+B309))*(1-'P-Parametri'!$B$32)</f>
        <v>745729.27960496582</v>
      </c>
      <c r="S309" s="10">
        <f>IF(R308&lt;=0,S308,S308*(1-Q309/R308))+MAX(0,-(Q305-C309-D309))</f>
        <v>535974.27167632186</v>
      </c>
      <c r="T309" s="10">
        <f>MAX(0,(T305-C309-D309))/(1-'P-Parametri'!$B$31*MAX(0,IF(U308&lt;=0,0,(U308-V308)/U308)))</f>
        <v>33133.863288092725</v>
      </c>
      <c r="U309" s="10">
        <f>((U308-T309+MAX(0,-(T305-C309-D309)))*(1+B309))*(1-'P-Parametri'!$B$32)</f>
        <v>745729.27960496582</v>
      </c>
      <c r="V309" s="10">
        <f>IF(U308&lt;=0,V308,V308*(1-T309/U308))+MAX(0,-(T305-C309-D309))</f>
        <v>535974.27167632186</v>
      </c>
    </row>
    <row r="310" spans="1:22">
      <c r="A310" s="9">
        <f t="shared" si="12"/>
        <v>3</v>
      </c>
      <c r="B310" s="12">
        <f>IF($A310='P-Parametri'!$D$47,'P-Parametri'!$B$34,IF($A310='P-Parametri'!$D$48,'P-Parametri'!$C$34,'P-Parametri'!$D$51))</f>
        <v>3.7839263201876694E-2</v>
      </c>
      <c r="C310" s="10">
        <f>IF($A310&lt;='1-Input'!$B$26,0,IF($A310='1-Input'!$B$26+1,('1-Input'!$B$23+0)*'1-Input'!$B$27,'1-Input'!$B$23+0))</f>
        <v>0</v>
      </c>
      <c r="D310" s="10">
        <f t="shared" si="13"/>
        <v>0</v>
      </c>
      <c r="E310" s="10">
        <f>MAX(0,(E305-C310-D310))/(1-'P-Parametri'!$B$31*MAX(0,IF(F309&lt;=0,0,(F309-G309)/F309)))</f>
        <v>28159.334411733314</v>
      </c>
      <c r="F310" s="10">
        <f>((F309-E310+MAX(0,-(E305-C310-D310)))*(1+B310))*(1-'P-Parametri'!$B$32)</f>
        <v>754495.01708059991</v>
      </c>
      <c r="G310" s="10">
        <f>IF(F309&lt;=0,G309,G309*(1-E310/F309))+MAX(0,-(E305-C310-D310))</f>
        <v>523550.3876658206</v>
      </c>
      <c r="H310" s="10">
        <f>MAX(0,(H305-C310-D310))/(1-'P-Parametri'!$B$31*MAX(0,IF(I309&lt;=0,0,(I309-J309)/I309)))</f>
        <v>32852.556813688869</v>
      </c>
      <c r="I310" s="10">
        <f>((I309-H310+MAX(0,-(H305-C310-D310)))*(1+B310))*(1-'P-Parametri'!$B$32)</f>
        <v>739495.53074181534</v>
      </c>
      <c r="J310" s="10">
        <f>IF(I309&lt;=0,J309,J309*(1-H310/I309))+MAX(0,-(H305-C310-D310))</f>
        <v>513142.11894345732</v>
      </c>
      <c r="K310" s="10">
        <f>MAX(0,(K305-C310-D310))/(1-'P-Parametri'!$B$31*MAX(0,IF(L309&lt;=0,0,(L309-M309)/L309)))</f>
        <v>33372.771508005084</v>
      </c>
      <c r="L310" s="10">
        <f>((L309-K310+MAX(0,-(K305-C310-D310)))*(1+B310))*(1-'P-Parametri'!$B$32)</f>
        <v>737832.93039341061</v>
      </c>
      <c r="M310" s="10">
        <f>IF(L309&lt;=0,M309,M309*(1-K310/L309))+MAX(0,-(K305-C310-D310))</f>
        <v>511988.42668938695</v>
      </c>
      <c r="N310" s="10">
        <f>MAX(0,(N305-C310-D310))/(1-'P-Parametri'!$B$31*MAX(0,IF(O309&lt;=0,0,(O309-P309)/O309)))</f>
        <v>33372.771508005084</v>
      </c>
      <c r="O310" s="10">
        <f>((O309-N310+MAX(0,-(N305-C310-D310)))*(1+B310))*(1-'P-Parametri'!$B$32)</f>
        <v>737832.93039341061</v>
      </c>
      <c r="P310" s="10">
        <f>IF(O309&lt;=0,P309,P309*(1-N310/O309))+MAX(0,-(N305-C310-D310))</f>
        <v>511988.42668938695</v>
      </c>
      <c r="Q310" s="10">
        <f>MAX(0,(Q305-C310-D310))/(1-'P-Parametri'!$B$31*MAX(0,IF(R309&lt;=0,0,(R309-S309)/R309)))</f>
        <v>33372.771508005084</v>
      </c>
      <c r="R310" s="10">
        <f>((R309-Q310+MAX(0,-(Q305-C310-D310)))*(1+B310))*(1-'P-Parametri'!$B$32)</f>
        <v>737832.93039341061</v>
      </c>
      <c r="S310" s="10">
        <f>IF(R309&lt;=0,S309,S309*(1-Q310/R309))+MAX(0,-(Q305-C310-D310))</f>
        <v>511988.42668938695</v>
      </c>
      <c r="T310" s="10">
        <f>MAX(0,(T305-C310-D310))/(1-'P-Parametri'!$B$31*MAX(0,IF(U309&lt;=0,0,(U309-V309)/U309)))</f>
        <v>33372.771508005084</v>
      </c>
      <c r="U310" s="10">
        <f>((U309-T310+MAX(0,-(T305-C310-D310)))*(1+B310))*(1-'P-Parametri'!$B$32)</f>
        <v>737832.93039341061</v>
      </c>
      <c r="V310" s="10">
        <f>IF(U309&lt;=0,V309,V309*(1-T310/U309))+MAX(0,-(T305-C310-D310))</f>
        <v>511988.42668938695</v>
      </c>
    </row>
    <row r="311" spans="1:22">
      <c r="A311" s="9">
        <f t="shared" si="12"/>
        <v>4</v>
      </c>
      <c r="B311" s="12">
        <f>IF($A311='P-Parametri'!$D$47,'P-Parametri'!$B$34,IF($A311='P-Parametri'!$D$48,'P-Parametri'!$C$34,'P-Parametri'!$D$51))</f>
        <v>3.7839263201876694E-2</v>
      </c>
      <c r="C311" s="10">
        <f>IF($A311&lt;='1-Input'!$B$26,0,IF($A311='1-Input'!$B$26+1,('1-Input'!$B$23+0)*'1-Input'!$B$27,'1-Input'!$B$23+0))</f>
        <v>0</v>
      </c>
      <c r="D311" s="10">
        <f t="shared" si="13"/>
        <v>0</v>
      </c>
      <c r="E311" s="10">
        <f>MAX(0,(E305-C311-D311))/(1-'P-Parametri'!$B$31*MAX(0,IF(F310&lt;=0,0,(F310-G310)/F310)))</f>
        <v>28356.737819766971</v>
      </c>
      <c r="F311" s="10">
        <f>((F310-E311+MAX(0,-(E305-C311-D311)))*(1+B311))*(1-'P-Parametri'!$B$32)</f>
        <v>752107.58709727996</v>
      </c>
      <c r="G311" s="10">
        <f>IF(F310&lt;=0,G310,G310*(1-E311/F310))+MAX(0,-(E305-C311-D311))</f>
        <v>503873.41069131123</v>
      </c>
      <c r="H311" s="10">
        <f>MAX(0,(H305-C311-D311))/(1-'P-Parametri'!$B$31*MAX(0,IF(I310&lt;=0,0,(I310-J310)/I310)))</f>
        <v>33082.860789728133</v>
      </c>
      <c r="I311" s="10">
        <f>((I310-H311+MAX(0,-(H305-C311-D311)))*(1+B311))*(1-'P-Parametri'!$B$32)</f>
        <v>731676.5192897456</v>
      </c>
      <c r="J311" s="10">
        <f>IF(I310&lt;=0,J310,J310*(1-H311/I310))+MAX(0,-(H305-C311-D311))</f>
        <v>490185.64580652968</v>
      </c>
      <c r="K311" s="10">
        <f>MAX(0,(K305-C311-D311))/(1-'P-Parametri'!$B$31*MAX(0,IF(L310&lt;=0,0,(L310-M310)/L310)))</f>
        <v>33606.72230864843</v>
      </c>
      <c r="L311" s="10">
        <f>((L310-K311+MAX(0,-(K305-C311-D311)))*(1+B311))*(1-'P-Parametri'!$B$32)</f>
        <v>729411.8617082889</v>
      </c>
      <c r="M311" s="10">
        <f>IF(L310&lt;=0,M310,M310*(1-K311/L310))+MAX(0,-(K305-C311-D311))</f>
        <v>488668.44167351391</v>
      </c>
      <c r="N311" s="10">
        <f>MAX(0,(N305-C311-D311))/(1-'P-Parametri'!$B$31*MAX(0,IF(O310&lt;=0,0,(O310-P310)/O310)))</f>
        <v>33606.72230864843</v>
      </c>
      <c r="O311" s="10">
        <f>((O310-N311+MAX(0,-(N305-C311-D311)))*(1+B311))*(1-'P-Parametri'!$B$32)</f>
        <v>729411.8617082889</v>
      </c>
      <c r="P311" s="10">
        <f>IF(O310&lt;=0,P310,P310*(1-N311/O310))+MAX(0,-(N305-C311-D311))</f>
        <v>488668.44167351391</v>
      </c>
      <c r="Q311" s="10">
        <f>MAX(0,(Q305-C311-D311))/(1-'P-Parametri'!$B$31*MAX(0,IF(R310&lt;=0,0,(R310-S310)/R310)))</f>
        <v>33606.72230864843</v>
      </c>
      <c r="R311" s="10">
        <f>((R310-Q311+MAX(0,-(Q305-C311-D311)))*(1+B311))*(1-'P-Parametri'!$B$32)</f>
        <v>729411.8617082889</v>
      </c>
      <c r="S311" s="10">
        <f>IF(R310&lt;=0,S310,S310*(1-Q311/R310))+MAX(0,-(Q305-C311-D311))</f>
        <v>488668.44167351391</v>
      </c>
      <c r="T311" s="10">
        <f>MAX(0,(T305-C311-D311))/(1-'P-Parametri'!$B$31*MAX(0,IF(U310&lt;=0,0,(U310-V310)/U310)))</f>
        <v>33606.72230864843</v>
      </c>
      <c r="U311" s="10">
        <f>((U310-T311+MAX(0,-(T305-C311-D311)))*(1+B311))*(1-'P-Parametri'!$B$32)</f>
        <v>729411.8617082889</v>
      </c>
      <c r="V311" s="10">
        <f>IF(U310&lt;=0,V310,V310*(1-T311/U310))+MAX(0,-(T305-C311-D311))</f>
        <v>488668.44167351391</v>
      </c>
    </row>
    <row r="312" spans="1:22">
      <c r="A312" s="9">
        <f t="shared" si="12"/>
        <v>5</v>
      </c>
      <c r="B312" s="12">
        <f>IF($A312='P-Parametri'!$D$47,'P-Parametri'!$B$34,IF($A312='P-Parametri'!$D$48,'P-Parametri'!$C$34,'P-Parametri'!$D$51))</f>
        <v>3.7839263201876694E-2</v>
      </c>
      <c r="C312" s="10">
        <f>IF($A312&lt;='1-Input'!$B$26,0,IF($A312='1-Input'!$B$26+1,('1-Input'!$B$23+0)*'1-Input'!$B$27,'1-Input'!$B$23+0))</f>
        <v>0</v>
      </c>
      <c r="D312" s="10">
        <f t="shared" si="13"/>
        <v>0</v>
      </c>
      <c r="E312" s="10">
        <f>MAX(0,(E305-C312-D312))/(1-'P-Parametri'!$B$31*MAX(0,IF(F311&lt;=0,0,(F311-G311)/F311)))</f>
        <v>28549.969025657014</v>
      </c>
      <c r="F312" s="10">
        <f>((F311-E312+MAX(0,-(E305-C312-D312)))*(1+B312))*(1-'P-Parametri'!$B$32)</f>
        <v>749434.63221311092</v>
      </c>
      <c r="G312" s="10">
        <f>IF(F311&lt;=0,G311,G311*(1-E312/F311))+MAX(0,-(E305-C312-D312))</f>
        <v>484746.39945664274</v>
      </c>
      <c r="H312" s="10">
        <f>MAX(0,(H305-C312-D312))/(1-'P-Parametri'!$B$31*MAX(0,IF(I311&lt;=0,0,(I311-J311)/I311)))</f>
        <v>33308.297196599851</v>
      </c>
      <c r="I312" s="10">
        <f>((I311-H312+MAX(0,-(H305-C312-D312)))*(1+B312))*(1-'P-Parametri'!$B$32)</f>
        <v>723344.37313863344</v>
      </c>
      <c r="J312" s="10">
        <f>IF(I311&lt;=0,J311,J311*(1-H312/I311))+MAX(0,-(H305-C312-D312))</f>
        <v>467870.79936608311</v>
      </c>
      <c r="K312" s="10">
        <f>MAX(0,(K305-C312-D312))/(1-'P-Parametri'!$B$31*MAX(0,IF(L311&lt;=0,0,(L311-M311)/L311)))</f>
        <v>33835.72846298771</v>
      </c>
      <c r="L312" s="10">
        <f>((L311-K312+MAX(0,-(K305-C312-D312)))*(1+B312))*(1-'P-Parametri'!$B$32)</f>
        <v>720452.42918485752</v>
      </c>
      <c r="M312" s="10">
        <f>IF(L311&lt;=0,M311,M311*(1-K312/L311))+MAX(0,-(K305-C312-D312))</f>
        <v>466000.24340460647</v>
      </c>
      <c r="N312" s="10">
        <f>MAX(0,(N305-C312-D312))/(1-'P-Parametri'!$B$31*MAX(0,IF(O311&lt;=0,0,(O311-P311)/O311)))</f>
        <v>33835.72846298771</v>
      </c>
      <c r="O312" s="10">
        <f>((O311-N312+MAX(0,-(N305-C312-D312)))*(1+B312))*(1-'P-Parametri'!$B$32)</f>
        <v>720452.42918485752</v>
      </c>
      <c r="P312" s="10">
        <f>IF(O311&lt;=0,P311,P311*(1-N312/O311))+MAX(0,-(N305-C312-D312))</f>
        <v>466000.24340460647</v>
      </c>
      <c r="Q312" s="10">
        <f>MAX(0,(Q305-C312-D312))/(1-'P-Parametri'!$B$31*MAX(0,IF(R311&lt;=0,0,(R311-S311)/R311)))</f>
        <v>33835.72846298771</v>
      </c>
      <c r="R312" s="10">
        <f>((R311-Q312+MAX(0,-(Q305-C312-D312)))*(1+B312))*(1-'P-Parametri'!$B$32)</f>
        <v>720452.42918485752</v>
      </c>
      <c r="S312" s="10">
        <f>IF(R311&lt;=0,S311,S311*(1-Q312/R311))+MAX(0,-(Q305-C312-D312))</f>
        <v>466000.24340460647</v>
      </c>
      <c r="T312" s="10">
        <f>MAX(0,(T305-C312-D312))/(1-'P-Parametri'!$B$31*MAX(0,IF(U311&lt;=0,0,(U311-V311)/U311)))</f>
        <v>33835.72846298771</v>
      </c>
      <c r="U312" s="10">
        <f>((U311-T312+MAX(0,-(T305-C312-D312)))*(1+B312))*(1-'P-Parametri'!$B$32)</f>
        <v>720452.42918485752</v>
      </c>
      <c r="V312" s="10">
        <f>IF(U311&lt;=0,V311,V311*(1-T312/U311))+MAX(0,-(T305-C312-D312))</f>
        <v>466000.24340460647</v>
      </c>
    </row>
    <row r="313" spans="1:22">
      <c r="A313" s="9">
        <f t="shared" si="12"/>
        <v>6</v>
      </c>
      <c r="B313" s="12">
        <f>IF($A313='P-Parametri'!$D$47,'P-Parametri'!$B$34,IF($A313='P-Parametri'!$D$48,'P-Parametri'!$C$34,'P-Parametri'!$D$51))</f>
        <v>3.7839263201876694E-2</v>
      </c>
      <c r="C313" s="10">
        <f>IF($A313&lt;='1-Input'!$B$26,0,IF($A313='1-Input'!$B$26+1,('1-Input'!$B$23+0)*'1-Input'!$B$27,'1-Input'!$B$23+0))</f>
        <v>0</v>
      </c>
      <c r="D313" s="10">
        <f t="shared" si="13"/>
        <v>0</v>
      </c>
      <c r="E313" s="10">
        <f>MAX(0,(E305-C313-D313))/(1-'P-Parametri'!$B$31*MAX(0,IF(F312&lt;=0,0,(F312-G312)/F312)))</f>
        <v>28739.043397616122</v>
      </c>
      <c r="F313" s="10">
        <f>((F312-E313+MAX(0,-(E305-C313-D313)))*(1+B313))*(1-'P-Parametri'!$B$32)</f>
        <v>746470.24653133762</v>
      </c>
      <c r="G313" s="10">
        <f>IF(F312&lt;=0,G312,G312*(1-E313/F312))+MAX(0,-(E305-C313-D313))</f>
        <v>466157.52297293476</v>
      </c>
      <c r="H313" s="10">
        <f>MAX(0,(H305-C313-D313))/(1-'P-Parametri'!$B$31*MAX(0,IF(I312&lt;=0,0,(I312-J312)/I312)))</f>
        <v>33528.883963885484</v>
      </c>
      <c r="I313" s="10">
        <f>((I312-H313+MAX(0,-(H305-C313-D313)))*(1+B313))*(1-'P-Parametri'!$B$32)</f>
        <v>714485.76383230183</v>
      </c>
      <c r="J313" s="10">
        <f>IF(I312&lt;=0,J312,J312*(1-H313/I312))+MAX(0,-(H305-C313-D313))</f>
        <v>446183.77680175717</v>
      </c>
      <c r="K313" s="10">
        <f>MAX(0,(K305-C313-D313))/(1-'P-Parametri'!$B$31*MAX(0,IF(L312&lt;=0,0,(L312-M312)/L312)))</f>
        <v>34059.808184516274</v>
      </c>
      <c r="L313" s="10">
        <f>((L312-K313+MAX(0,-(K305-C313-D313)))*(1+B313))*(1-'P-Parametri'!$B$32)</f>
        <v>710940.48162210674</v>
      </c>
      <c r="M313" s="10">
        <f>IF(L312&lt;=0,M312,M312*(1-K313/L312))+MAX(0,-(K305-C313-D313))</f>
        <v>443969.81049697264</v>
      </c>
      <c r="N313" s="10">
        <f>MAX(0,(N305-C313-D313))/(1-'P-Parametri'!$B$31*MAX(0,IF(O312&lt;=0,0,(O312-P312)/O312)))</f>
        <v>34059.808184516274</v>
      </c>
      <c r="O313" s="10">
        <f>((O312-N313+MAX(0,-(N305-C313-D313)))*(1+B313))*(1-'P-Parametri'!$B$32)</f>
        <v>710940.48162210674</v>
      </c>
      <c r="P313" s="10">
        <f>IF(O312&lt;=0,P312,P312*(1-N313/O312))+MAX(0,-(N305-C313-D313))</f>
        <v>443969.81049697264</v>
      </c>
      <c r="Q313" s="10">
        <f>MAX(0,(Q305-C313-D313))/(1-'P-Parametri'!$B$31*MAX(0,IF(R312&lt;=0,0,(R312-S312)/R312)))</f>
        <v>34059.808184516274</v>
      </c>
      <c r="R313" s="10">
        <f>((R312-Q313+MAX(0,-(Q305-C313-D313)))*(1+B313))*(1-'P-Parametri'!$B$32)</f>
        <v>710940.48162210674</v>
      </c>
      <c r="S313" s="10">
        <f>IF(R312&lt;=0,S312,S312*(1-Q313/R312))+MAX(0,-(Q305-C313-D313))</f>
        <v>443969.81049697264</v>
      </c>
      <c r="T313" s="10">
        <f>MAX(0,(T305-C313-D313))/(1-'P-Parametri'!$B$31*MAX(0,IF(U312&lt;=0,0,(U312-V312)/U312)))</f>
        <v>34059.808184516274</v>
      </c>
      <c r="U313" s="10">
        <f>((U312-T313+MAX(0,-(T305-C313-D313)))*(1+B313))*(1-'P-Parametri'!$B$32)</f>
        <v>710940.48162210674</v>
      </c>
      <c r="V313" s="10">
        <f>IF(U312&lt;=0,V312,V312*(1-T313/U312))+MAX(0,-(T305-C313-D313))</f>
        <v>443969.81049697264</v>
      </c>
    </row>
    <row r="314" spans="1:22">
      <c r="A314" s="9">
        <f t="shared" si="12"/>
        <v>7</v>
      </c>
      <c r="B314" s="12">
        <f>IF($A314='P-Parametri'!$D$47,'P-Parametri'!$B$34,IF($A314='P-Parametri'!$D$48,'P-Parametri'!$C$34,'P-Parametri'!$D$51))</f>
        <v>3.7839263201876694E-2</v>
      </c>
      <c r="C314" s="10">
        <f>IF($A314&lt;='1-Input'!$B$26,0,IF($A314='1-Input'!$B$26+1,('1-Input'!$B$23+0)*'1-Input'!$B$27,'1-Input'!$B$23+0))</f>
        <v>0</v>
      </c>
      <c r="D314" s="10">
        <f t="shared" si="13"/>
        <v>0</v>
      </c>
      <c r="E314" s="10">
        <f>MAX(0,(E305-C314-D314))/(1-'P-Parametri'!$B$31*MAX(0,IF(F313&lt;=0,0,(F313-G313)/F313)))</f>
        <v>28923.980670716348</v>
      </c>
      <c r="F314" s="10">
        <f>((F313-E314+MAX(0,-(E305-C314-D314)))*(1+B314))*(1-'P-Parametri'!$B$32)</f>
        <v>743208.29249829706</v>
      </c>
      <c r="G314" s="10">
        <f>IF(F313&lt;=0,G313,G313*(1-E314/F313))+MAX(0,-(E305-C314-D314))</f>
        <v>448095.0064203582</v>
      </c>
      <c r="H314" s="10">
        <f>MAX(0,(H305-C314-D314))/(1-'P-Parametri'!$B$31*MAX(0,IF(I313&lt;=0,0,(I313-J313)/I313)))</f>
        <v>33744.644115835748</v>
      </c>
      <c r="I314" s="10">
        <f>((I313-H314+MAX(0,-(H305-C314-D314)))*(1+B314))*(1-'P-Parametri'!$B$32)</f>
        <v>705086.86239352217</v>
      </c>
      <c r="J314" s="10">
        <f>IF(I313&lt;=0,J313,J313*(1-H314/I313))+MAX(0,-(H305-C314-D314))</f>
        <v>425110.84082375123</v>
      </c>
      <c r="K314" s="10">
        <f>MAX(0,(K305-C314-D314))/(1-'P-Parametri'!$B$31*MAX(0,IF(L313&lt;=0,0,(L313-M313)/L313)))</f>
        <v>34278.984862069978</v>
      </c>
      <c r="L314" s="10">
        <f>((L313-K314+MAX(0,-(K305-C314-D314)))*(1+B314))*(1-'P-Parametri'!$B$32)</f>
        <v>700861.33749604668</v>
      </c>
      <c r="M314" s="10">
        <f>IF(L313&lt;=0,M313,M313*(1-K314/L313))+MAX(0,-(K305-C314-D314))</f>
        <v>422563.18813314557</v>
      </c>
      <c r="N314" s="10">
        <f>MAX(0,(N305-C314-D314))/(1-'P-Parametri'!$B$31*MAX(0,IF(O313&lt;=0,0,(O313-P313)/O313)))</f>
        <v>34278.984862069978</v>
      </c>
      <c r="O314" s="10">
        <f>((O313-N314+MAX(0,-(N305-C314-D314)))*(1+B314))*(1-'P-Parametri'!$B$32)</f>
        <v>700861.33749604668</v>
      </c>
      <c r="P314" s="10">
        <f>IF(O313&lt;=0,P313,P313*(1-N314/O313))+MAX(0,-(N305-C314-D314))</f>
        <v>422563.18813314557</v>
      </c>
      <c r="Q314" s="10">
        <f>MAX(0,(Q305-C314-D314))/(1-'P-Parametri'!$B$31*MAX(0,IF(R313&lt;=0,0,(R313-S313)/R313)))</f>
        <v>34278.984862069978</v>
      </c>
      <c r="R314" s="10">
        <f>((R313-Q314+MAX(0,-(Q305-C314-D314)))*(1+B314))*(1-'P-Parametri'!$B$32)</f>
        <v>700861.33749604668</v>
      </c>
      <c r="S314" s="10">
        <f>IF(R313&lt;=0,S313,S313*(1-Q314/R313))+MAX(0,-(Q305-C314-D314))</f>
        <v>422563.18813314557</v>
      </c>
      <c r="T314" s="10">
        <f>MAX(0,(T305-C314-D314))/(1-'P-Parametri'!$B$31*MAX(0,IF(U313&lt;=0,0,(U313-V313)/U313)))</f>
        <v>34278.984862069978</v>
      </c>
      <c r="U314" s="10">
        <f>((U313-T314+MAX(0,-(T305-C314-D314)))*(1+B314))*(1-'P-Parametri'!$B$32)</f>
        <v>700861.33749604668</v>
      </c>
      <c r="V314" s="10">
        <f>IF(U313&lt;=0,V313,V313*(1-T314/U313))+MAX(0,-(T305-C314-D314))</f>
        <v>422563.18813314557</v>
      </c>
    </row>
    <row r="315" spans="1:22">
      <c r="A315" s="9">
        <f t="shared" si="12"/>
        <v>8</v>
      </c>
      <c r="B315" s="12">
        <f>IF($A315='P-Parametri'!$D$47,'P-Parametri'!$B$34,IF($A315='P-Parametri'!$D$48,'P-Parametri'!$C$34,'P-Parametri'!$D$51))</f>
        <v>3.7839263201876694E-2</v>
      </c>
      <c r="C315" s="10">
        <f>IF($A315&lt;='1-Input'!$B$26,0,IF($A315='1-Input'!$B$26+1,('1-Input'!$B$23+0)*'1-Input'!$B$27,'1-Input'!$B$23+0))</f>
        <v>0</v>
      </c>
      <c r="D315" s="10">
        <f t="shared" si="13"/>
        <v>0</v>
      </c>
      <c r="E315" s="10">
        <f>MAX(0,(E305-C315-D315))/(1-'P-Parametri'!$B$31*MAX(0,IF(F314&lt;=0,0,(F314-G314)/F314)))</f>
        <v>29104.804721151893</v>
      </c>
      <c r="F315" s="10">
        <f>((F314-E315+MAX(0,-(E305-C315-D315)))*(1+B315))*(1-'P-Parametri'!$B$32)</f>
        <v>739642.3883293136</v>
      </c>
      <c r="G315" s="10">
        <f>IF(F314&lt;=0,G314,G314*(1-E315/F314))+MAX(0,-(E305-C315-D315))</f>
        <v>430547.14293440589</v>
      </c>
      <c r="H315" s="10">
        <f>MAX(0,(H305-C315-D315))/(1-'P-Parametri'!$B$31*MAX(0,IF(I314&lt;=0,0,(I314-J314)/I314)))</f>
        <v>33955.605508010543</v>
      </c>
      <c r="I315" s="10">
        <f>((I314-H315+MAX(0,-(H305-C315-D315)))*(1+B315))*(1-'P-Parametri'!$B$32)</f>
        <v>695133.31641949306</v>
      </c>
      <c r="J315" s="10">
        <f>IF(I314&lt;=0,J314,J314*(1-H315/I314))+MAX(0,-(H305-C315-D315))</f>
        <v>404638.33342347352</v>
      </c>
      <c r="K315" s="10">
        <f>MAX(0,(K305-C315-D315))/(1-'P-Parametri'!$B$31*MAX(0,IF(L314&lt;=0,0,(L314-M314)/L314)))</f>
        <v>34493.286792296814</v>
      </c>
      <c r="L315" s="10">
        <f>((L314-K315+MAX(0,-(K305-C315-D315)))*(1+B315))*(1-'P-Parametri'!$B$32)</f>
        <v>690199.76091012335</v>
      </c>
      <c r="M315" s="10">
        <f>IF(L314&lt;=0,M314,M314*(1-K315/L314))+MAX(0,-(K305-C315-D315))</f>
        <v>401766.50203227176</v>
      </c>
      <c r="N315" s="10">
        <f>MAX(0,(N305-C315-D315))/(1-'P-Parametri'!$B$31*MAX(0,IF(O314&lt;=0,0,(O314-P314)/O314)))</f>
        <v>34493.286792296814</v>
      </c>
      <c r="O315" s="10">
        <f>((O314-N315+MAX(0,-(N305-C315-D315)))*(1+B315))*(1-'P-Parametri'!$B$32)</f>
        <v>690199.76091012335</v>
      </c>
      <c r="P315" s="10">
        <f>IF(O314&lt;=0,P314,P314*(1-N315/O314))+MAX(0,-(N305-C315-D315))</f>
        <v>401766.50203227176</v>
      </c>
      <c r="Q315" s="10">
        <f>MAX(0,(Q305-C315-D315))/(1-'P-Parametri'!$B$31*MAX(0,IF(R314&lt;=0,0,(R314-S314)/R314)))</f>
        <v>34493.286792296814</v>
      </c>
      <c r="R315" s="10">
        <f>((R314-Q315+MAX(0,-(Q305-C315-D315)))*(1+B315))*(1-'P-Parametri'!$B$32)</f>
        <v>690199.76091012335</v>
      </c>
      <c r="S315" s="10">
        <f>IF(R314&lt;=0,S314,S314*(1-Q315/R314))+MAX(0,-(Q305-C315-D315))</f>
        <v>401766.50203227176</v>
      </c>
      <c r="T315" s="10">
        <f>MAX(0,(T305-C315-D315))/(1-'P-Parametri'!$B$31*MAX(0,IF(U314&lt;=0,0,(U314-V314)/U314)))</f>
        <v>34493.286792296814</v>
      </c>
      <c r="U315" s="10">
        <f>((U314-T315+MAX(0,-(T305-C315-D315)))*(1+B315))*(1-'P-Parametri'!$B$32)</f>
        <v>690199.76091012335</v>
      </c>
      <c r="V315" s="10">
        <f>IF(U314&lt;=0,V314,V314*(1-T315/U314))+MAX(0,-(T305-C315-D315))</f>
        <v>401766.50203227176</v>
      </c>
    </row>
    <row r="316" spans="1:22">
      <c r="A316" s="9">
        <f t="shared" si="12"/>
        <v>9</v>
      </c>
      <c r="B316" s="12">
        <f>IF($A316='P-Parametri'!$D$47,'P-Parametri'!$B$34,IF($A316='P-Parametri'!$D$48,'P-Parametri'!$C$34,'P-Parametri'!$D$51))</f>
        <v>3.7839263201876694E-2</v>
      </c>
      <c r="C316" s="10">
        <f>IF($A316&lt;='1-Input'!$B$26,0,IF($A316='1-Input'!$B$26+1,('1-Input'!$B$23+0)*'1-Input'!$B$27,'1-Input'!$B$23+0))</f>
        <v>0</v>
      </c>
      <c r="D316" s="10">
        <f t="shared" si="13"/>
        <v>0</v>
      </c>
      <c r="E316" s="10">
        <f>MAX(0,(E305-C316-D316))/(1-'P-Parametri'!$B$31*MAX(0,IF(F315&lt;=0,0,(F315-G315)/F315)))</f>
        <v>29281.543339584547</v>
      </c>
      <c r="F316" s="10">
        <f>((F315-E316+MAX(0,-(E305-C316-D316)))*(1+B316))*(1-'P-Parametri'!$B$32)</f>
        <v>735765.89521965978</v>
      </c>
      <c r="G316" s="10">
        <f>IF(F315&lt;=0,G315,G315*(1-E316/F315))+MAX(0,-(E305-C316-D316))</f>
        <v>413502.30474706955</v>
      </c>
      <c r="H316" s="10">
        <f>MAX(0,(H305-C316-D316))/(1-'P-Parametri'!$B$31*MAX(0,IF(I315&lt;=0,0,(I315-J315)/I315)))</f>
        <v>34161.800562848635</v>
      </c>
      <c r="I316" s="10">
        <f>((I315-H316+MAX(0,-(H305-C316-D316)))*(1+B316))*(1-'P-Parametri'!$B$32)</f>
        <v>684610.2266320592</v>
      </c>
      <c r="J316" s="10">
        <f>IF(I315&lt;=0,J315,J315*(1-H316/I315))+MAX(0,-(H305-C316-D316))</f>
        <v>384752.68887158117</v>
      </c>
      <c r="K316" s="10">
        <f>MAX(0,(K305-C316-D316))/(1-'P-Parametri'!$B$31*MAX(0,IF(L315&lt;=0,0,(L315-M315)/L315)))</f>
        <v>34702.746911039379</v>
      </c>
      <c r="L316" s="10">
        <f>((L315-K316+MAX(0,-(K305-C316-D316)))*(1+B316))*(1-'P-Parametri'!$B$32)</f>
        <v>678939.93696375994</v>
      </c>
      <c r="M316" s="10">
        <f>IF(L315&lt;=0,M315,M315*(1-K316/L315))+MAX(0,-(K305-C316-D316))</f>
        <v>381565.97165397299</v>
      </c>
      <c r="N316" s="10">
        <f>MAX(0,(N305-C316-D316))/(1-'P-Parametri'!$B$31*MAX(0,IF(O315&lt;=0,0,(O315-P315)/O315)))</f>
        <v>34702.746911039379</v>
      </c>
      <c r="O316" s="10">
        <f>((O315-N316+MAX(0,-(N305-C316-D316)))*(1+B316))*(1-'P-Parametri'!$B$32)</f>
        <v>678939.93696375994</v>
      </c>
      <c r="P316" s="10">
        <f>IF(O315&lt;=0,P315,P315*(1-N316/O315))+MAX(0,-(N305-C316-D316))</f>
        <v>381565.97165397299</v>
      </c>
      <c r="Q316" s="10">
        <f>MAX(0,(Q305-C316-D316))/(1-'P-Parametri'!$B$31*MAX(0,IF(R315&lt;=0,0,(R315-S315)/R315)))</f>
        <v>34702.746911039379</v>
      </c>
      <c r="R316" s="10">
        <f>((R315-Q316+MAX(0,-(Q305-C316-D316)))*(1+B316))*(1-'P-Parametri'!$B$32)</f>
        <v>678939.93696375994</v>
      </c>
      <c r="S316" s="10">
        <f>IF(R315&lt;=0,S315,S315*(1-Q316/R315))+MAX(0,-(Q305-C316-D316))</f>
        <v>381565.97165397299</v>
      </c>
      <c r="T316" s="10">
        <f>MAX(0,(T305-C316-D316))/(1-'P-Parametri'!$B$31*MAX(0,IF(U315&lt;=0,0,(U315-V315)/U315)))</f>
        <v>34702.746911039379</v>
      </c>
      <c r="U316" s="10">
        <f>((U315-T316+MAX(0,-(T305-C316-D316)))*(1+B316))*(1-'P-Parametri'!$B$32)</f>
        <v>678939.93696375994</v>
      </c>
      <c r="V316" s="10">
        <f>IF(U315&lt;=0,V315,V315*(1-T316/U315))+MAX(0,-(T305-C316-D316))</f>
        <v>381565.97165397299</v>
      </c>
    </row>
    <row r="317" spans="1:22">
      <c r="A317" s="9">
        <f t="shared" si="12"/>
        <v>10</v>
      </c>
      <c r="B317" s="12">
        <f>IF($A317='P-Parametri'!$D$47,'P-Parametri'!$B$34,IF($A317='P-Parametri'!$D$48,'P-Parametri'!$C$34,'P-Parametri'!$D$51))</f>
        <v>3.7839263201876694E-2</v>
      </c>
      <c r="C317" s="10">
        <f>IF($A317&lt;='1-Input'!$B$26,0,IF($A317='1-Input'!$B$26+1,('1-Input'!$B$23+0)*'1-Input'!$B$27,'1-Input'!$B$23+0))</f>
        <v>0</v>
      </c>
      <c r="D317" s="10">
        <f t="shared" si="13"/>
        <v>0</v>
      </c>
      <c r="E317" s="10">
        <f>MAX(0,(E305-C317-D317))/(1-'P-Parametri'!$B$31*MAX(0,IF(F316&lt;=0,0,(F316-G316)/F316)))</f>
        <v>29454.228004566892</v>
      </c>
      <c r="F317" s="10">
        <f>((F316-E317+MAX(0,-(E305-C317-D317)))*(1+B317))*(1-'P-Parametri'!$B$32)</f>
        <v>731571.90433281439</v>
      </c>
      <c r="G317" s="10">
        <f>IF(F316&lt;=0,G316,G316*(1-E317/F316))+MAX(0,-(E305-C317-D317))</f>
        <v>396948.95368314453</v>
      </c>
      <c r="H317" s="10">
        <f>MAX(0,(H305-C317-D317))/(1-'P-Parametri'!$B$31*MAX(0,IF(I316&lt;=0,0,(I316-J316)/I316)))</f>
        <v>34363.266005328042</v>
      </c>
      <c r="I317" s="10">
        <f>((I316-H317+MAX(0,-(H305-C317-D317)))*(1+B317))*(1-'P-Parametri'!$B$32)</f>
        <v>673502.12286307418</v>
      </c>
      <c r="J317" s="10">
        <f>IF(I316&lt;=0,J316,J316*(1-H317/I316))+MAX(0,-(H305-C317-D317))</f>
        <v>365440.44596366864</v>
      </c>
      <c r="K317" s="10">
        <f>MAX(0,(K305-C317-D317))/(1-'P-Parametri'!$B$31*MAX(0,IF(L316&lt;=0,0,(L316-M316)/L316)))</f>
        <v>34907.402524809535</v>
      </c>
      <c r="L317" s="10">
        <f>((L316-K317+MAX(0,-(K305-C317-D317)))*(1+B317))*(1-'P-Parametri'!$B$32)</f>
        <v>667065.44651811721</v>
      </c>
      <c r="M317" s="10">
        <f>IF(L316&lt;=0,M316,M316*(1-K317/L316))+MAX(0,-(K305-C317-D317))</f>
        <v>361947.92263794312</v>
      </c>
      <c r="N317" s="10">
        <f>MAX(0,(N305-C317-D317))/(1-'P-Parametri'!$B$31*MAX(0,IF(O316&lt;=0,0,(O316-P316)/O316)))</f>
        <v>34907.402524809535</v>
      </c>
      <c r="O317" s="10">
        <f>((O316-N317+MAX(0,-(N305-C317-D317)))*(1+B317))*(1-'P-Parametri'!$B$32)</f>
        <v>667065.44651811721</v>
      </c>
      <c r="P317" s="10">
        <f>IF(O316&lt;=0,P316,P316*(1-N317/O316))+MAX(0,-(N305-C317-D317))</f>
        <v>361947.92263794312</v>
      </c>
      <c r="Q317" s="10">
        <f>MAX(0,(Q305-C317-D317))/(1-'P-Parametri'!$B$31*MAX(0,IF(R316&lt;=0,0,(R316-S316)/R316)))</f>
        <v>34907.402524809535</v>
      </c>
      <c r="R317" s="10">
        <f>((R316-Q317+MAX(0,-(Q305-C317-D317)))*(1+B317))*(1-'P-Parametri'!$B$32)</f>
        <v>667065.44651811721</v>
      </c>
      <c r="S317" s="10">
        <f>IF(R316&lt;=0,S316,S316*(1-Q317/R316))+MAX(0,-(Q305-C317-D317))</f>
        <v>361947.92263794312</v>
      </c>
      <c r="T317" s="10">
        <f>MAX(0,(T305-C317-D317))/(1-'P-Parametri'!$B$31*MAX(0,IF(U316&lt;=0,0,(U316-V316)/U316)))</f>
        <v>34907.402524809535</v>
      </c>
      <c r="U317" s="10">
        <f>((U316-T317+MAX(0,-(T305-C317-D317)))*(1+B317))*(1-'P-Parametri'!$B$32)</f>
        <v>667065.44651811721</v>
      </c>
      <c r="V317" s="10">
        <f>IF(U316&lt;=0,V316,V316*(1-T317/U316))+MAX(0,-(T305-C317-D317))</f>
        <v>361947.92263794312</v>
      </c>
    </row>
    <row r="318" spans="1:22">
      <c r="A318" s="9">
        <f t="shared" si="12"/>
        <v>11</v>
      </c>
      <c r="B318" s="12">
        <f>IF($A318='P-Parametri'!$D$47,'P-Parametri'!$B$34,IF($A318='P-Parametri'!$D$48,'P-Parametri'!$C$34,'P-Parametri'!$D$51))</f>
        <v>3.7839263201876694E-2</v>
      </c>
      <c r="C318" s="10">
        <f>IF($A318&lt;='1-Input'!$B$26,0,IF($A318='1-Input'!$B$26+1,('1-Input'!$B$23+0)*'1-Input'!$B$27,'1-Input'!$B$23+0))</f>
        <v>0</v>
      </c>
      <c r="D318" s="10">
        <f t="shared" si="13"/>
        <v>0</v>
      </c>
      <c r="E318" s="10">
        <f>MAX(0,(E305-C318-D318))/(1-'P-Parametri'!$B$31*MAX(0,IF(F317&lt;=0,0,(F317-G317)/F317)))</f>
        <v>29622.893656970627</v>
      </c>
      <c r="F318" s="10">
        <f>((F317-E318+MAX(0,-(E305-C318-D318)))*(1+B318))*(1-'P-Parametri'!$B$32)</f>
        <v>727053.22355701379</v>
      </c>
      <c r="G318" s="10">
        <f>IF(F317&lt;=0,G317,G317*(1-E318/F317))+MAX(0,-(E305-C318-D318))</f>
        <v>380875.65101452247</v>
      </c>
      <c r="H318" s="10">
        <f>MAX(0,(H305-C318-D318))/(1-'P-Parametri'!$B$31*MAX(0,IF(I317&lt;=0,0,(I317-J317)/I317)))</f>
        <v>34560.042599799061</v>
      </c>
      <c r="I318" s="10">
        <f>((I317-H318+MAX(0,-(H305-C318-D318)))*(1+B318))*(1-'P-Parametri'!$B$32)</f>
        <v>661792.93945349357</v>
      </c>
      <c r="J318" s="10">
        <f>IF(I317&lt;=0,J317,J317*(1-H318/I317))+MAX(0,-(H305-C318-D318))</f>
        <v>346688.2595169429</v>
      </c>
      <c r="K318" s="10">
        <f>MAX(0,(K305-C318-D318))/(1-'P-Parametri'!$B$31*MAX(0,IF(L317&lt;=0,0,(L317-M317)/L317)))</f>
        <v>35107.295043454193</v>
      </c>
      <c r="L318" s="10">
        <f>((L317-K318+MAX(0,-(K305-C318-D318)))*(1+B318))*(1-'P-Parametri'!$B$32)</f>
        <v>654559.24033628253</v>
      </c>
      <c r="M318" s="10">
        <f>IF(L317&lt;=0,M317,M317*(1-K318/L317))+MAX(0,-(K305-C318-D318))</f>
        <v>342898.79848267103</v>
      </c>
      <c r="N318" s="10">
        <f>MAX(0,(N305-C318-D318))/(1-'P-Parametri'!$B$31*MAX(0,IF(O317&lt;=0,0,(O317-P317)/O317)))</f>
        <v>35107.295043454193</v>
      </c>
      <c r="O318" s="10">
        <f>((O317-N318+MAX(0,-(N305-C318-D318)))*(1+B318))*(1-'P-Parametri'!$B$32)</f>
        <v>654559.24033628253</v>
      </c>
      <c r="P318" s="10">
        <f>IF(O317&lt;=0,P317,P317*(1-N318/O317))+MAX(0,-(N305-C318-D318))</f>
        <v>342898.79848267103</v>
      </c>
      <c r="Q318" s="10">
        <f>MAX(0,(Q305-C318-D318))/(1-'P-Parametri'!$B$31*MAX(0,IF(R317&lt;=0,0,(R317-S317)/R317)))</f>
        <v>35107.295043454193</v>
      </c>
      <c r="R318" s="10">
        <f>((R317-Q318+MAX(0,-(Q305-C318-D318)))*(1+B318))*(1-'P-Parametri'!$B$32)</f>
        <v>654559.24033628253</v>
      </c>
      <c r="S318" s="10">
        <f>IF(R317&lt;=0,S317,S317*(1-Q318/R317))+MAX(0,-(Q305-C318-D318))</f>
        <v>342898.79848267103</v>
      </c>
      <c r="T318" s="10">
        <f>MAX(0,(T305-C318-D318))/(1-'P-Parametri'!$B$31*MAX(0,IF(U317&lt;=0,0,(U317-V317)/U317)))</f>
        <v>35107.295043454193</v>
      </c>
      <c r="U318" s="10">
        <f>((U317-T318+MAX(0,-(T305-C318-D318)))*(1+B318))*(1-'P-Parametri'!$B$32)</f>
        <v>654559.24033628253</v>
      </c>
      <c r="V318" s="10">
        <f>IF(U317&lt;=0,V317,V317*(1-T318/U317))+MAX(0,-(T305-C318-D318))</f>
        <v>342898.79848267103</v>
      </c>
    </row>
    <row r="319" spans="1:22">
      <c r="A319" s="9">
        <f t="shared" si="12"/>
        <v>12</v>
      </c>
      <c r="B319" s="12">
        <f>IF($A319='P-Parametri'!$D$47,'P-Parametri'!$B$34,IF($A319='P-Parametri'!$D$48,'P-Parametri'!$C$34,'P-Parametri'!$D$51))</f>
        <v>3.7839263201876694E-2</v>
      </c>
      <c r="C319" s="10">
        <f>IF($A319&lt;='1-Input'!$B$26,0,IF($A319='1-Input'!$B$26+1,('1-Input'!$B$23+0)*'1-Input'!$B$27,'1-Input'!$B$23+0))</f>
        <v>0</v>
      </c>
      <c r="D319" s="10">
        <f t="shared" si="13"/>
        <v>0</v>
      </c>
      <c r="E319" s="10">
        <f>MAX(0,(E305-C319-D319))/(1-'P-Parametri'!$B$31*MAX(0,IF(F318&lt;=0,0,(F318-G318)/F318)))</f>
        <v>29787.578476278326</v>
      </c>
      <c r="F319" s="10">
        <f>((F318-E319+MAX(0,-(E305-C319-D319)))*(1+B319))*(1-'P-Parametri'!$B$32)</f>
        <v>722202.36401987856</v>
      </c>
      <c r="G319" s="10">
        <f>IF(F318&lt;=0,G318,G318*(1-E319/F318))+MAX(0,-(E305-C319-D319))</f>
        <v>365271.06667777617</v>
      </c>
      <c r="H319" s="10">
        <f>MAX(0,(H305-C319-D319))/(1-'P-Parametri'!$B$31*MAX(0,IF(I318&lt;=0,0,(I318-J318)/I318)))</f>
        <v>34752.17488899138</v>
      </c>
      <c r="I319" s="10">
        <f>((I318-H319+MAX(0,-(H305-C319-D319)))*(1+B319))*(1-'P-Parametri'!$B$32)</f>
        <v>649465.99004297808</v>
      </c>
      <c r="J319" s="10">
        <f>IF(I318&lt;=0,J318,J318*(1-H319/I318))+MAX(0,-(H305-C319-D319))</f>
        <v>328482.91112407221</v>
      </c>
      <c r="K319" s="10">
        <f>MAX(0,(K305-C319-D319))/(1-'P-Parametri'!$B$31*MAX(0,IF(L318&lt;=0,0,(L318-M318)/L318)))</f>
        <v>35302.469715029627</v>
      </c>
      <c r="L319" s="10">
        <f>((L318-K319+MAX(0,-(K305-C319-D319)))*(1+B319))*(1-'P-Parametri'!$B$32)</f>
        <v>641403.6125732261</v>
      </c>
      <c r="M319" s="10">
        <f>IF(L318&lt;=0,M318,M318*(1-K319/L318))+MAX(0,-(K305-C319-D319))</f>
        <v>324405.1714695752</v>
      </c>
      <c r="N319" s="10">
        <f>MAX(0,(N305-C319-D319))/(1-'P-Parametri'!$B$31*MAX(0,IF(O318&lt;=0,0,(O318-P318)/O318)))</f>
        <v>35302.469715029627</v>
      </c>
      <c r="O319" s="10">
        <f>((O318-N319+MAX(0,-(N305-C319-D319)))*(1+B319))*(1-'P-Parametri'!$B$32)</f>
        <v>641403.6125732261</v>
      </c>
      <c r="P319" s="10">
        <f>IF(O318&lt;=0,P318,P318*(1-N319/O318))+MAX(0,-(N305-C319-D319))</f>
        <v>324405.1714695752</v>
      </c>
      <c r="Q319" s="10">
        <f>MAX(0,(Q305-C319-D319))/(1-'P-Parametri'!$B$31*MAX(0,IF(R318&lt;=0,0,(R318-S318)/R318)))</f>
        <v>35302.469715029627</v>
      </c>
      <c r="R319" s="10">
        <f>((R318-Q319+MAX(0,-(Q305-C319-D319)))*(1+B319))*(1-'P-Parametri'!$B$32)</f>
        <v>641403.6125732261</v>
      </c>
      <c r="S319" s="10">
        <f>IF(R318&lt;=0,S318,S318*(1-Q319/R318))+MAX(0,-(Q305-C319-D319))</f>
        <v>324405.1714695752</v>
      </c>
      <c r="T319" s="10">
        <f>MAX(0,(T305-C319-D319))/(1-'P-Parametri'!$B$31*MAX(0,IF(U318&lt;=0,0,(U318-V318)/U318)))</f>
        <v>35302.469715029627</v>
      </c>
      <c r="U319" s="10">
        <f>((U318-T319+MAX(0,-(T305-C319-D319)))*(1+B319))*(1-'P-Parametri'!$B$32)</f>
        <v>641403.6125732261</v>
      </c>
      <c r="V319" s="10">
        <f>IF(U318&lt;=0,V318,V318*(1-T319/U318))+MAX(0,-(T305-C319-D319))</f>
        <v>324405.1714695752</v>
      </c>
    </row>
    <row r="320" spans="1:22">
      <c r="A320" s="9">
        <f t="shared" si="12"/>
        <v>13</v>
      </c>
      <c r="B320" s="12">
        <f>IF($A320='P-Parametri'!$D$47,'P-Parametri'!$B$34,IF($A320='P-Parametri'!$D$48,'P-Parametri'!$C$34,'P-Parametri'!$D$51))</f>
        <v>3.7839263201876694E-2</v>
      </c>
      <c r="C320" s="10">
        <f>IF($A320&lt;='1-Input'!$B$26,0,IF($A320='1-Input'!$B$26+1,('1-Input'!$B$23+0)*'1-Input'!$B$27,'1-Input'!$B$23+0))</f>
        <v>0</v>
      </c>
      <c r="D320" s="10">
        <f t="shared" si="13"/>
        <v>0</v>
      </c>
      <c r="E320" s="10">
        <f>MAX(0,(E305-C320-D320))/(1-'P-Parametri'!$B$31*MAX(0,IF(F319&lt;=0,0,(F319-G319)/F319)))</f>
        <v>29948.323659527268</v>
      </c>
      <c r="F320" s="10">
        <f>((F319-E320+MAX(0,-(E305-C320-D320)))*(1+B320))*(1-'P-Parametri'!$B$32)</f>
        <v>717011.52634971705</v>
      </c>
      <c r="G320" s="10">
        <f>IF(F319&lt;=0,G319,G319*(1-E320/F319))+MAX(0,-(E305-C320-D320))</f>
        <v>350123.98786258459</v>
      </c>
      <c r="H320" s="10">
        <f>MAX(0,(H305-C320-D320))/(1-'P-Parametri'!$B$31*MAX(0,IF(I319&lt;=0,0,(I319-J319)/I319)))</f>
        <v>34939.710936115145</v>
      </c>
      <c r="I320" s="10">
        <f>((I319-H320+MAX(0,-(H305-C320-D320)))*(1+B320))*(1-'P-Parametri'!$B$32)</f>
        <v>636503.94172500458</v>
      </c>
      <c r="J320" s="10">
        <f>IF(I319&lt;=0,J319,J319*(1-H320/I319))+MAX(0,-(H305-C320-D320))</f>
        <v>310811.3191730153</v>
      </c>
      <c r="K320" s="10">
        <f>MAX(0,(K305-C320-D320))/(1-'P-Parametri'!$B$31*MAX(0,IF(L319&lt;=0,0,(L319-M319)/L319)))</f>
        <v>35492.975363818834</v>
      </c>
      <c r="L320" s="10">
        <f>((L319-K320+MAX(0,-(K305-C320-D320)))*(1+B320))*(1-'P-Parametri'!$B$32)</f>
        <v>627580.17358901561</v>
      </c>
      <c r="M320" s="10">
        <f>IF(L319&lt;=0,M319,M319*(1-K320/L319))+MAX(0,-(K305-C320-D320))</f>
        <v>306453.75284149486</v>
      </c>
      <c r="N320" s="10">
        <f>MAX(0,(N305-C320-D320))/(1-'P-Parametri'!$B$31*MAX(0,IF(O319&lt;=0,0,(O319-P319)/O319)))</f>
        <v>35492.975363818834</v>
      </c>
      <c r="O320" s="10">
        <f>((O319-N320+MAX(0,-(N305-C320-D320)))*(1+B320))*(1-'P-Parametri'!$B$32)</f>
        <v>627580.17358901561</v>
      </c>
      <c r="P320" s="10">
        <f>IF(O319&lt;=0,P319,P319*(1-N320/O319))+MAX(0,-(N305-C320-D320))</f>
        <v>306453.75284149486</v>
      </c>
      <c r="Q320" s="10">
        <f>MAX(0,(Q305-C320-D320))/(1-'P-Parametri'!$B$31*MAX(0,IF(R319&lt;=0,0,(R319-S319)/R319)))</f>
        <v>35492.975363818834</v>
      </c>
      <c r="R320" s="10">
        <f>((R319-Q320+MAX(0,-(Q305-C320-D320)))*(1+B320))*(1-'P-Parametri'!$B$32)</f>
        <v>627580.17358901561</v>
      </c>
      <c r="S320" s="10">
        <f>IF(R319&lt;=0,S319,S319*(1-Q320/R319))+MAX(0,-(Q305-C320-D320))</f>
        <v>306453.75284149486</v>
      </c>
      <c r="T320" s="10">
        <f>MAX(0,(T305-C320-D320))/(1-'P-Parametri'!$B$31*MAX(0,IF(U319&lt;=0,0,(U319-V319)/U319)))</f>
        <v>35492.975363818834</v>
      </c>
      <c r="U320" s="10">
        <f>((U319-T320+MAX(0,-(T305-C320-D320)))*(1+B320))*(1-'P-Parametri'!$B$32)</f>
        <v>627580.17358901561</v>
      </c>
      <c r="V320" s="10">
        <f>IF(U319&lt;=0,V319,V319*(1-T320/U319))+MAX(0,-(T305-C320-D320))</f>
        <v>306453.75284149486</v>
      </c>
    </row>
    <row r="321" spans="1:22">
      <c r="A321" s="9">
        <f t="shared" si="12"/>
        <v>14</v>
      </c>
      <c r="B321" s="12">
        <f>IF($A321='P-Parametri'!$D$47,'P-Parametri'!$B$34,IF($A321='P-Parametri'!$D$48,'P-Parametri'!$C$34,'P-Parametri'!$D$51))</f>
        <v>3.7839263201876694E-2</v>
      </c>
      <c r="C321" s="10">
        <f>IF($A321&lt;='1-Input'!$B$26,0,IF($A321='1-Input'!$B$26+1,('1-Input'!$B$23+0)*'1-Input'!$B$27,'1-Input'!$B$23+0))</f>
        <v>0</v>
      </c>
      <c r="D321" s="10">
        <f t="shared" si="13"/>
        <v>0</v>
      </c>
      <c r="E321" s="10">
        <f>MAX(0,(E305-C321-D321))/(1-'P-Parametri'!$B$31*MAX(0,IF(F320&lt;=0,0,(F320-G320)/F320)))</f>
        <v>30105.173203624374</v>
      </c>
      <c r="F321" s="10">
        <f>((F320-E321+MAX(0,-(E305-C321-D321)))*(1+B321))*(1-'P-Parametri'!$B$32)</f>
        <v>711472.58667095331</v>
      </c>
      <c r="G321" s="10">
        <f>IF(F320&lt;=0,G320,G320*(1-E321/F320))+MAX(0,-(E305-C321-D321))</f>
        <v>335423.32698059239</v>
      </c>
      <c r="H321" s="10">
        <f>MAX(0,(H305-C321-D321))/(1-'P-Parametri'!$B$31*MAX(0,IF(I320&lt;=0,0,(I320-J320)/I320)))</f>
        <v>35122.702070895102</v>
      </c>
      <c r="I321" s="10">
        <f>((I320-H321+MAX(0,-(H305-C321-D321)))*(1+B321))*(1-'P-Parametri'!$B$32)</f>
        <v>622888.78854072012</v>
      </c>
      <c r="J321" s="10">
        <f>IF(I320&lt;=0,J320,J320*(1-H321/I320))+MAX(0,-(H305-C321-D321))</f>
        <v>293660.54814402445</v>
      </c>
      <c r="K321" s="10">
        <f>MAX(0,(K305-C321-D321))/(1-'P-Parametri'!$B$31*MAX(0,IF(L320&lt;=0,0,(L320-M320)/L320)))</f>
        <v>35678.864132344061</v>
      </c>
      <c r="L321" s="10">
        <f>((L320-K321+MAX(0,-(K305-C321-D321)))*(1+B321))*(1-'P-Parametri'!$B$32)</f>
        <v>613069.82205694856</v>
      </c>
      <c r="M321" s="10">
        <f>IF(L320&lt;=0,M320,M320*(1-K321/L320))+MAX(0,-(K305-C321-D321))</f>
        <v>289031.40224690939</v>
      </c>
      <c r="N321" s="10">
        <f>MAX(0,(N305-C321-D321))/(1-'P-Parametri'!$B$31*MAX(0,IF(O320&lt;=0,0,(O320-P320)/O320)))</f>
        <v>35678.864132344061</v>
      </c>
      <c r="O321" s="10">
        <f>((O320-N321+MAX(0,-(N305-C321-D321)))*(1+B321))*(1-'P-Parametri'!$B$32)</f>
        <v>613069.82205694856</v>
      </c>
      <c r="P321" s="10">
        <f>IF(O320&lt;=0,P320,P320*(1-N321/O320))+MAX(0,-(N305-C321-D321))</f>
        <v>289031.40224690939</v>
      </c>
      <c r="Q321" s="10">
        <f>MAX(0,(Q305-C321-D321))/(1-'P-Parametri'!$B$31*MAX(0,IF(R320&lt;=0,0,(R320-S320)/R320)))</f>
        <v>35678.864132344061</v>
      </c>
      <c r="R321" s="10">
        <f>((R320-Q321+MAX(0,-(Q305-C321-D321)))*(1+B321))*(1-'P-Parametri'!$B$32)</f>
        <v>613069.82205694856</v>
      </c>
      <c r="S321" s="10">
        <f>IF(R320&lt;=0,S320,S320*(1-Q321/R320))+MAX(0,-(Q305-C321-D321))</f>
        <v>289031.40224690939</v>
      </c>
      <c r="T321" s="10">
        <f>MAX(0,(T305-C321-D321))/(1-'P-Parametri'!$B$31*MAX(0,IF(U320&lt;=0,0,(U320-V320)/U320)))</f>
        <v>35678.864132344061</v>
      </c>
      <c r="U321" s="10">
        <f>((U320-T321+MAX(0,-(T305-C321-D321)))*(1+B321))*(1-'P-Parametri'!$B$32)</f>
        <v>613069.82205694856</v>
      </c>
      <c r="V321" s="10">
        <f>IF(U320&lt;=0,V320,V320*(1-T321/U320))+MAX(0,-(T305-C321-D321))</f>
        <v>289031.40224690939</v>
      </c>
    </row>
    <row r="322" spans="1:22">
      <c r="A322" s="9">
        <f t="shared" si="12"/>
        <v>15</v>
      </c>
      <c r="B322" s="12">
        <f>IF($A322='P-Parametri'!$D$47,'P-Parametri'!$B$34,IF($A322='P-Parametri'!$D$48,'P-Parametri'!$C$34,'P-Parametri'!$D$51))</f>
        <v>3.7839263201876694E-2</v>
      </c>
      <c r="C322" s="10">
        <f>IF($A322&lt;='1-Input'!$B$26,0,IF($A322='1-Input'!$B$26+1,('1-Input'!$B$23+0)*'1-Input'!$B$27,'1-Input'!$B$23+0))</f>
        <v>0</v>
      </c>
      <c r="D322" s="10">
        <f t="shared" si="13"/>
        <v>0</v>
      </c>
      <c r="E322" s="10">
        <f>MAX(0,(E305-C322-D322))/(1-'P-Parametri'!$B$31*MAX(0,IF(F321&lt;=0,0,(F321-G321)/F321)))</f>
        <v>30258.173691682223</v>
      </c>
      <c r="F322" s="10">
        <f>((F321-E322+MAX(0,-(E305-C322-D322)))*(1+B322))*(1-'P-Parametri'!$B$32)</f>
        <v>705577.08232000796</v>
      </c>
      <c r="G322" s="10">
        <f>IF(F321&lt;=0,G321,G321*(1-E322/F321))+MAX(0,-(E305-C322-D322))</f>
        <v>321158.12902614946</v>
      </c>
      <c r="H322" s="10">
        <f>MAX(0,(H305-C322-D322))/(1-'P-Parametri'!$B$31*MAX(0,IF(I321&lt;=0,0,(I321-J321)/I321)))</f>
        <v>35301.202640295931</v>
      </c>
      <c r="I322" s="10">
        <f>((I321-H322+MAX(0,-(H305-C322-D322)))*(1+B322))*(1-'P-Parametri'!$B$32)</f>
        <v>608601.8242830307</v>
      </c>
      <c r="J322" s="10">
        <f>IF(I321&lt;=0,J321,J321*(1-H322/I321))+MAX(0,-(H305-C322-D322))</f>
        <v>277017.81719717436</v>
      </c>
      <c r="K322" s="10">
        <f>MAX(0,(K305-C322-D322))/(1-'P-Parametri'!$B$31*MAX(0,IF(L321&lt;=0,0,(L321-M321)/L321)))</f>
        <v>35860.191228145035</v>
      </c>
      <c r="L322" s="10">
        <f>((L321-K322+MAX(0,-(K305-C322-D322)))*(1+B322))*(1-'P-Parametri'!$B$32)</f>
        <v>597852.71633644786</v>
      </c>
      <c r="M322" s="10">
        <f>IF(L321&lt;=0,M321,M321*(1-K322/L321))+MAX(0,-(K305-C322-D322))</f>
        <v>272125.13646344974</v>
      </c>
      <c r="N322" s="10">
        <f>MAX(0,(N305-C322-D322))/(1-'P-Parametri'!$B$31*MAX(0,IF(O321&lt;=0,0,(O321-P321)/O321)))</f>
        <v>35860.191228145035</v>
      </c>
      <c r="O322" s="10">
        <f>((O321-N322+MAX(0,-(N305-C322-D322)))*(1+B322))*(1-'P-Parametri'!$B$32)</f>
        <v>597852.71633644786</v>
      </c>
      <c r="P322" s="10">
        <f>IF(O321&lt;=0,P321,P321*(1-N322/O321))+MAX(0,-(N305-C322-D322))</f>
        <v>272125.13646344974</v>
      </c>
      <c r="Q322" s="10">
        <f>MAX(0,(Q305-C322-D322))/(1-'P-Parametri'!$B$31*MAX(0,IF(R321&lt;=0,0,(R321-S321)/R321)))</f>
        <v>35860.191228145035</v>
      </c>
      <c r="R322" s="10">
        <f>((R321-Q322+MAX(0,-(Q305-C322-D322)))*(1+B322))*(1-'P-Parametri'!$B$32)</f>
        <v>597852.71633644786</v>
      </c>
      <c r="S322" s="10">
        <f>IF(R321&lt;=0,S321,S321*(1-Q322/R321))+MAX(0,-(Q305-C322-D322))</f>
        <v>272125.13646344974</v>
      </c>
      <c r="T322" s="10">
        <f>MAX(0,(T305-C322-D322))/(1-'P-Parametri'!$B$31*MAX(0,IF(U321&lt;=0,0,(U321-V321)/U321)))</f>
        <v>35860.191228145035</v>
      </c>
      <c r="U322" s="10">
        <f>((U321-T322+MAX(0,-(T305-C322-D322)))*(1+B322))*(1-'P-Parametri'!$B$32)</f>
        <v>597852.71633644786</v>
      </c>
      <c r="V322" s="10">
        <f>IF(U321&lt;=0,V321,V321*(1-T322/U321))+MAX(0,-(T305-C322-D322))</f>
        <v>272125.13646344974</v>
      </c>
    </row>
    <row r="323" spans="1:22">
      <c r="A323" s="9">
        <f t="shared" si="12"/>
        <v>16</v>
      </c>
      <c r="B323" s="12">
        <f>IF($A323='P-Parametri'!$D$47,'P-Parametri'!$B$34,IF($A323='P-Parametri'!$D$48,'P-Parametri'!$C$34,'P-Parametri'!$D$51))</f>
        <v>3.7839263201876694E-2</v>
      </c>
      <c r="C323" s="10">
        <f>IF($A323&lt;='1-Input'!$B$26,0,IF($A323='1-Input'!$B$26+1,('1-Input'!$B$23+0)*'1-Input'!$B$27,'1-Input'!$B$23+0))</f>
        <v>0</v>
      </c>
      <c r="D323" s="10">
        <f t="shared" si="13"/>
        <v>0</v>
      </c>
      <c r="E323" s="10">
        <f>MAX(0,(E305-C323-D323))/(1-'P-Parametri'!$B$31*MAX(0,IF(F322&lt;=0,0,(F322-G322)/F322)))</f>
        <v>30407.374083958461</v>
      </c>
      <c r="F323" s="10">
        <f>((F322-E323+MAX(0,-(E305-C323-D323)))*(1+B323))*(1-'P-Parametri'!$B$32)</f>
        <v>699316.19726686378</v>
      </c>
      <c r="G323" s="10">
        <f>IF(F322&lt;=0,G322,G322*(1-E323/F322))+MAX(0,-(E305-C323-D323))</f>
        <v>307317.57834203128</v>
      </c>
      <c r="H323" s="10">
        <f>MAX(0,(H305-C323-D323))/(1-'P-Parametri'!$B$31*MAX(0,IF(I322&lt;=0,0,(I322-J322)/I322)))</f>
        <v>35475.269764618199</v>
      </c>
      <c r="I323" s="10">
        <f>((I322-H323+MAX(0,-(H305-C323-D323)))*(1+B323))*(1-'P-Parametri'!$B$32)</f>
        <v>593623.61458069377</v>
      </c>
      <c r="J323" s="10">
        <f>IF(I322&lt;=0,J322,J322*(1-H323/I322))+MAX(0,-(H305-C323-D323))</f>
        <v>260870.50806570309</v>
      </c>
      <c r="K323" s="10">
        <f>MAX(0,(K305-C323-D323))/(1-'P-Parametri'!$B$31*MAX(0,IF(L322&lt;=0,0,(L322-M322)/L322)))</f>
        <v>36037.014676012644</v>
      </c>
      <c r="L323" s="10">
        <f>((L322-K323+MAX(0,-(K305-C323-D323)))*(1+B323))*(1-'P-Parametri'!$B$32)</f>
        <v>581908.24507877836</v>
      </c>
      <c r="M323" s="10">
        <f>IF(L322&lt;=0,M322,M322*(1-K323/L322))+MAX(0,-(K305-C323-D323))</f>
        <v>255722.13741622868</v>
      </c>
      <c r="N323" s="10">
        <f>MAX(0,(N305-C323-D323))/(1-'P-Parametri'!$B$31*MAX(0,IF(O322&lt;=0,0,(O322-P322)/O322)))</f>
        <v>36037.014676012644</v>
      </c>
      <c r="O323" s="10">
        <f>((O322-N323+MAX(0,-(N305-C323-D323)))*(1+B323))*(1-'P-Parametri'!$B$32)</f>
        <v>581908.24507877836</v>
      </c>
      <c r="P323" s="10">
        <f>IF(O322&lt;=0,P322,P322*(1-N323/O322))+MAX(0,-(N305-C323-D323))</f>
        <v>255722.13741622868</v>
      </c>
      <c r="Q323" s="10">
        <f>MAX(0,(Q305-C323-D323))/(1-'P-Parametri'!$B$31*MAX(0,IF(R322&lt;=0,0,(R322-S322)/R322)))</f>
        <v>36037.014676012644</v>
      </c>
      <c r="R323" s="10">
        <f>((R322-Q323+MAX(0,-(Q305-C323-D323)))*(1+B323))*(1-'P-Parametri'!$B$32)</f>
        <v>581908.24507877836</v>
      </c>
      <c r="S323" s="10">
        <f>IF(R322&lt;=0,S322,S322*(1-Q323/R322))+MAX(0,-(Q305-C323-D323))</f>
        <v>255722.13741622868</v>
      </c>
      <c r="T323" s="10">
        <f>MAX(0,(T305-C323-D323))/(1-'P-Parametri'!$B$31*MAX(0,IF(U322&lt;=0,0,(U322-V322)/U322)))</f>
        <v>36037.014676012644</v>
      </c>
      <c r="U323" s="10">
        <f>((U322-T323+MAX(0,-(T305-C323-D323)))*(1+B323))*(1-'P-Parametri'!$B$32)</f>
        <v>581908.24507877836</v>
      </c>
      <c r="V323" s="10">
        <f>IF(U322&lt;=0,V322,V322*(1-T323/U322))+MAX(0,-(T305-C323-D323))</f>
        <v>255722.13741622868</v>
      </c>
    </row>
    <row r="324" spans="1:22">
      <c r="A324" s="9">
        <f t="shared" si="12"/>
        <v>17</v>
      </c>
      <c r="B324" s="12">
        <f>IF($A324='P-Parametri'!$D$47,'P-Parametri'!$B$34,IF($A324='P-Parametri'!$D$48,'P-Parametri'!$C$34,'P-Parametri'!$D$51))</f>
        <v>3.7839263201876694E-2</v>
      </c>
      <c r="C324" s="10">
        <f>IF($A324&lt;='1-Input'!$B$26,0,IF($A324='1-Input'!$B$26+1,('1-Input'!$B$23+0)*'1-Input'!$B$27,'1-Input'!$B$23+0))</f>
        <v>0</v>
      </c>
      <c r="D324" s="10">
        <f t="shared" si="13"/>
        <v>0</v>
      </c>
      <c r="E324" s="10">
        <f>MAX(0,(E305-C324-D324))/(1-'P-Parametri'!$B$31*MAX(0,IF(F323&lt;=0,0,(F323-G323)/F323)))</f>
        <v>30552.825513914449</v>
      </c>
      <c r="F324" s="10">
        <f>((F323-E324+MAX(0,-(E305-C324-D324)))*(1+B324))*(1-'P-Parametri'!$B$32)</f>
        <v>692680.74722649076</v>
      </c>
      <c r="G324" s="10">
        <f>IF(F323&lt;=0,G323,G323*(1-E324/F323))+MAX(0,-(E305-C324-D324))</f>
        <v>293891.00480471086</v>
      </c>
      <c r="H324" s="10">
        <f>MAX(0,(H305-C324-D324))/(1-'P-Parametri'!$B$31*MAX(0,IF(I323&lt;=0,0,(I323-J323)/I323)))</f>
        <v>35644.963099566856</v>
      </c>
      <c r="I324" s="10">
        <f>((I323-H324+MAX(0,-(H305-C324-D324)))*(1+B324))*(1-'P-Parametri'!$B$32)</f>
        <v>577933.96823047835</v>
      </c>
      <c r="J324" s="10">
        <f>IF(I323&lt;=0,J323,J323*(1-H324/I323))+MAX(0,-(H305-C324-D324))</f>
        <v>245206.1722721626</v>
      </c>
      <c r="K324" s="10">
        <f>MAX(0,(K305-C324-D324))/(1-'P-Parametri'!$B$31*MAX(0,IF(L323&lt;=0,0,(L323-M323)/L323)))</f>
        <v>36209.395076289831</v>
      </c>
      <c r="L324" s="10">
        <f>((L323-K324+MAX(0,-(K305-C324-D324)))*(1+B324))*(1-'P-Parametri'!$B$32)</f>
        <v>565214.99703186075</v>
      </c>
      <c r="M324" s="10">
        <f>IF(L323&lt;=0,M323,M323*(1-K324/L323))+MAX(0,-(K305-C324-D324))</f>
        <v>239809.75950825805</v>
      </c>
      <c r="N324" s="10">
        <f>MAX(0,(N305-C324-D324))/(1-'P-Parametri'!$B$31*MAX(0,IF(O323&lt;=0,0,(O323-P323)/O323)))</f>
        <v>36209.395076289831</v>
      </c>
      <c r="O324" s="10">
        <f>((O323-N324+MAX(0,-(N305-C324-D324)))*(1+B324))*(1-'P-Parametri'!$B$32)</f>
        <v>565214.99703186075</v>
      </c>
      <c r="P324" s="10">
        <f>IF(O323&lt;=0,P323,P323*(1-N324/O323))+MAX(0,-(N305-C324-D324))</f>
        <v>239809.75950825805</v>
      </c>
      <c r="Q324" s="10">
        <f>MAX(0,(Q305-C324-D324))/(1-'P-Parametri'!$B$31*MAX(0,IF(R323&lt;=0,0,(R323-S323)/R323)))</f>
        <v>36209.395076289831</v>
      </c>
      <c r="R324" s="10">
        <f>((R323-Q324+MAX(0,-(Q305-C324-D324)))*(1+B324))*(1-'P-Parametri'!$B$32)</f>
        <v>565214.99703186075</v>
      </c>
      <c r="S324" s="10">
        <f>IF(R323&lt;=0,S323,S323*(1-Q324/R323))+MAX(0,-(Q305-C324-D324))</f>
        <v>239809.75950825805</v>
      </c>
      <c r="T324" s="10">
        <f>MAX(0,(T305-C324-D324))/(1-'P-Parametri'!$B$31*MAX(0,IF(U323&lt;=0,0,(U323-V323)/U323)))</f>
        <v>36209.395076289831</v>
      </c>
      <c r="U324" s="10">
        <f>((U323-T324+MAX(0,-(T305-C324-D324)))*(1+B324))*(1-'P-Parametri'!$B$32)</f>
        <v>565214.99703186075</v>
      </c>
      <c r="V324" s="10">
        <f>IF(U323&lt;=0,V323,V323*(1-T324/U323))+MAX(0,-(T305-C324-D324))</f>
        <v>239809.75950825805</v>
      </c>
    </row>
    <row r="325" spans="1:22">
      <c r="A325" s="9">
        <f t="shared" si="12"/>
        <v>18</v>
      </c>
      <c r="B325" s="12">
        <f>IF($A325='P-Parametri'!$D$47,'P-Parametri'!$B$34,IF($A325='P-Parametri'!$D$48,'P-Parametri'!$C$34,'P-Parametri'!$D$51))</f>
        <v>3.7839263201876694E-2</v>
      </c>
      <c r="C325" s="10">
        <f>IF($A325&lt;='1-Input'!$B$26,0,IF($A325='1-Input'!$B$26+1,('1-Input'!$B$23+0)*'1-Input'!$B$27,'1-Input'!$B$23+0))</f>
        <v>0</v>
      </c>
      <c r="D325" s="10">
        <f t="shared" si="13"/>
        <v>0</v>
      </c>
      <c r="E325" s="10">
        <f>MAX(0,(E305-C325-D325))/(1-'P-Parametri'!$B$31*MAX(0,IF(F324&lt;=0,0,(F324-G324)/F324)))</f>
        <v>30694.581089845051</v>
      </c>
      <c r="F325" s="10">
        <f>((F324-E325+MAX(0,-(E305-C325-D325)))*(1+B325))*(1-'P-Parametri'!$B$32)</f>
        <v>685661.1644432653</v>
      </c>
      <c r="G325" s="10">
        <f>IF(F324&lt;=0,G324,G324*(1-E325/F324))+MAX(0,-(E305-C325-D325))</f>
        <v>280867.88944503909</v>
      </c>
      <c r="H325" s="10">
        <f>MAX(0,(H305-C325-D325))/(1-'P-Parametri'!$B$31*MAX(0,IF(I324&lt;=0,0,(I324-J324)/I324)))</f>
        <v>35810.34460481922</v>
      </c>
      <c r="I325" s="10">
        <f>((I324-H325+MAX(0,-(H305-C325-D325)))*(1+B325))*(1-'P-Parametri'!$B$32)</f>
        <v>561511.90774376958</v>
      </c>
      <c r="J325" s="10">
        <f>IF(I324&lt;=0,J324,J324*(1-H325/I324))+MAX(0,-(H305-C325-D325))</f>
        <v>230012.53768587884</v>
      </c>
      <c r="K325" s="10">
        <f>MAX(0,(K305-C325-D325))/(1-'P-Parametri'!$B$31*MAX(0,IF(L324&lt;=0,0,(L324-M324)/L324)))</f>
        <v>36377.395369774975</v>
      </c>
      <c r="L325" s="10">
        <f>((L324-K325+MAX(0,-(K305-C325-D325)))*(1+B325))*(1-'P-Parametri'!$B$32)</f>
        <v>547750.73000870179</v>
      </c>
      <c r="M325" s="10">
        <f>IF(L324&lt;=0,M324,M324*(1-K325/L324))+MAX(0,-(K305-C325-D325))</f>
        <v>224375.53628174515</v>
      </c>
      <c r="N325" s="10">
        <f>MAX(0,(N305-C325-D325))/(1-'P-Parametri'!$B$31*MAX(0,IF(O324&lt;=0,0,(O324-P324)/O324)))</f>
        <v>36377.395369774975</v>
      </c>
      <c r="O325" s="10">
        <f>((O324-N325+MAX(0,-(N305-C325-D325)))*(1+B325))*(1-'P-Parametri'!$B$32)</f>
        <v>547750.73000870179</v>
      </c>
      <c r="P325" s="10">
        <f>IF(O324&lt;=0,P324,P324*(1-N325/O324))+MAX(0,-(N305-C325-D325))</f>
        <v>224375.53628174515</v>
      </c>
      <c r="Q325" s="10">
        <f>MAX(0,(Q305-C325-D325))/(1-'P-Parametri'!$B$31*MAX(0,IF(R324&lt;=0,0,(R324-S324)/R324)))</f>
        <v>36377.395369774975</v>
      </c>
      <c r="R325" s="10">
        <f>((R324-Q325+MAX(0,-(Q305-C325-D325)))*(1+B325))*(1-'P-Parametri'!$B$32)</f>
        <v>547750.73000870179</v>
      </c>
      <c r="S325" s="10">
        <f>IF(R324&lt;=0,S324,S324*(1-Q325/R324))+MAX(0,-(Q305-C325-D325))</f>
        <v>224375.53628174515</v>
      </c>
      <c r="T325" s="10">
        <f>MAX(0,(T305-C325-D325))/(1-'P-Parametri'!$B$31*MAX(0,IF(U324&lt;=0,0,(U324-V324)/U324)))</f>
        <v>36377.395369774975</v>
      </c>
      <c r="U325" s="10">
        <f>((U324-T325+MAX(0,-(T305-C325-D325)))*(1+B325))*(1-'P-Parametri'!$B$32)</f>
        <v>547750.73000870179</v>
      </c>
      <c r="V325" s="10">
        <f>IF(U324&lt;=0,V324,V324*(1-T325/U324))+MAX(0,-(T305-C325-D325))</f>
        <v>224375.53628174515</v>
      </c>
    </row>
    <row r="326" spans="1:22">
      <c r="A326" s="9">
        <f t="shared" si="12"/>
        <v>19</v>
      </c>
      <c r="B326" s="12">
        <f>IF($A326='P-Parametri'!$D$47,'P-Parametri'!$B$34,IF($A326='P-Parametri'!$D$48,'P-Parametri'!$C$34,'P-Parametri'!$D$51))</f>
        <v>3.7839263201876694E-2</v>
      </c>
      <c r="C326" s="10">
        <f>IF($A326&lt;='1-Input'!$B$26,0,IF($A326='1-Input'!$B$26+1,('1-Input'!$B$23+0)*'1-Input'!$B$27,'1-Input'!$B$23+0))</f>
        <v>5178.3333333332594</v>
      </c>
      <c r="D326" s="10">
        <f t="shared" si="13"/>
        <v>0</v>
      </c>
      <c r="E326" s="10">
        <f>MAX(0,(E305-C326-D326))/(1-'P-Parametri'!$B$31*MAX(0,IF(F325&lt;=0,0,(F325-G325)/F325)))</f>
        <v>24715.378617694802</v>
      </c>
      <c r="F326" s="10">
        <f>((F325-E326+MAX(0,-(E305-C326-D326)))*(1+B326))*(1-'P-Parametri'!$B$32)</f>
        <v>684583.5764028402</v>
      </c>
      <c r="G326" s="10">
        <f>IF(F325&lt;=0,G325,G325*(1-E326/F325))+MAX(0,-(E305-C326-D326))</f>
        <v>270743.71063899068</v>
      </c>
      <c r="H326" s="10">
        <f>MAX(0,(H305-C326-D326))/(1-'P-Parametri'!$B$31*MAX(0,IF(I325&lt;=0,0,(I325-J325)/I325)))</f>
        <v>29854.161234773041</v>
      </c>
      <c r="I326" s="10">
        <f>((I325-H326+MAX(0,-(H305-C326-D326)))*(1+B326))*(1-'P-Parametri'!$B$32)</f>
        <v>550671.73334464221</v>
      </c>
      <c r="J326" s="10">
        <f>IF(I325&lt;=0,J325,J325*(1-H326/I325))+MAX(0,-(H305-C326-D326))</f>
        <v>217783.35555920698</v>
      </c>
      <c r="K326" s="10">
        <f>MAX(0,(K305-C326-D326))/(1-'P-Parametri'!$B$31*MAX(0,IF(L325&lt;=0,0,(L325-M325)/L325)))</f>
        <v>30423.76352491531</v>
      </c>
      <c r="L326" s="10">
        <f>((L325-K326+MAX(0,-(K305-C326-D326)))*(1+B326))*(1-'P-Parametri'!$B$32)</f>
        <v>535828.43325453496</v>
      </c>
      <c r="M326" s="10">
        <f>IF(L325&lt;=0,M325,M325*(1-K326/L325))+MAX(0,-(K305-C326-D326))</f>
        <v>211913.02754806727</v>
      </c>
      <c r="N326" s="10">
        <f>MAX(0,(N305-C326-D326))/(1-'P-Parametri'!$B$31*MAX(0,IF(O325&lt;=0,0,(O325-P325)/O325)))</f>
        <v>30423.76352491531</v>
      </c>
      <c r="O326" s="10">
        <f>((O325-N326+MAX(0,-(N305-C326-D326)))*(1+B326))*(1-'P-Parametri'!$B$32)</f>
        <v>535828.43325453496</v>
      </c>
      <c r="P326" s="10">
        <f>IF(O325&lt;=0,P325,P325*(1-N326/O325))+MAX(0,-(N305-C326-D326))</f>
        <v>211913.02754806727</v>
      </c>
      <c r="Q326" s="10">
        <f>MAX(0,(Q305-C326-D326))/(1-'P-Parametri'!$B$31*MAX(0,IF(R325&lt;=0,0,(R325-S325)/R325)))</f>
        <v>30423.76352491531</v>
      </c>
      <c r="R326" s="10">
        <f>((R325-Q326+MAX(0,-(Q305-C326-D326)))*(1+B326))*(1-'P-Parametri'!$B$32)</f>
        <v>535828.43325453496</v>
      </c>
      <c r="S326" s="10">
        <f>IF(R325&lt;=0,S325,S325*(1-Q326/R325))+MAX(0,-(Q305-C326-D326))</f>
        <v>211913.02754806727</v>
      </c>
      <c r="T326" s="10">
        <f>MAX(0,(T305-C326-D326))/(1-'P-Parametri'!$B$31*MAX(0,IF(U325&lt;=0,0,(U325-V325)/U325)))</f>
        <v>30423.76352491531</v>
      </c>
      <c r="U326" s="10">
        <f>((U325-T326+MAX(0,-(T305-C326-D326)))*(1+B326))*(1-'P-Parametri'!$B$32)</f>
        <v>535828.43325453496</v>
      </c>
      <c r="V326" s="10">
        <f>IF(U325&lt;=0,V325,V325*(1-T326/U325))+MAX(0,-(T305-C326-D326))</f>
        <v>211913.02754806727</v>
      </c>
    </row>
    <row r="327" spans="1:22">
      <c r="A327" s="9">
        <f t="shared" si="12"/>
        <v>20</v>
      </c>
      <c r="B327" s="12">
        <f>IF($A327='P-Parametri'!$D$47,'P-Parametri'!$B$34,IF($A327='P-Parametri'!$D$48,'P-Parametri'!$C$34,'P-Parametri'!$D$51))</f>
        <v>3.7839263201876694E-2</v>
      </c>
      <c r="C327" s="10">
        <f>IF($A327&lt;='1-Input'!$B$26,0,IF($A327='1-Input'!$B$26+1,('1-Input'!$B$23+0)*'1-Input'!$B$27,'1-Input'!$B$23+0))</f>
        <v>15535</v>
      </c>
      <c r="D327" s="10">
        <f t="shared" si="13"/>
        <v>0</v>
      </c>
      <c r="E327" s="10">
        <f>MAX(0,(E305-C327-D327))/(1-'P-Parametri'!$B$31*MAX(0,IF(F326&lt;=0,0,(F326-G326)/F326)))</f>
        <v>12535.200804102249</v>
      </c>
      <c r="F327" s="10">
        <f>((F326-E327+MAX(0,-(E305-C327-D327)))*(1+B327))*(1-'P-Parametri'!$B$32)</f>
        <v>696083.2345854775</v>
      </c>
      <c r="G327" s="10">
        <f>IF(F326&lt;=0,G326,G326*(1-E327/F326))+MAX(0,-(E305-C327-D327))</f>
        <v>265786.20523528167</v>
      </c>
      <c r="H327" s="10">
        <f>MAX(0,(H305-C327-D327))/(1-'P-Parametri'!$B$31*MAX(0,IF(I326&lt;=0,0,(I326-J326)/I326)))</f>
        <v>17696.405110571231</v>
      </c>
      <c r="I327" s="10">
        <f>((I326-H327+MAX(0,-(H305-C327-D327)))*(1+B327))*(1-'P-Parametri'!$B$32)</f>
        <v>552036.43651530822</v>
      </c>
      <c r="J327" s="10">
        <f>IF(I326&lt;=0,J326,J326*(1-H327/I326))+MAX(0,-(H305-C327-D327))</f>
        <v>210784.66241237125</v>
      </c>
      <c r="K327" s="10">
        <f>MAX(0,(K305-C327-D327))/(1-'P-Parametri'!$B$31*MAX(0,IF(L326&lt;=0,0,(L326-M326)/L326)))</f>
        <v>18268.492706393361</v>
      </c>
      <c r="L327" s="10">
        <f>((L326-K327+MAX(0,-(K305-C327-D327)))*(1+B327))*(1-'P-Parametri'!$B$32)</f>
        <v>536069.73930656782</v>
      </c>
      <c r="M327" s="10">
        <f>IF(L326&lt;=0,M326,M326*(1-K327/L326))+MAX(0,-(K305-C327-D327))</f>
        <v>204688.08135654518</v>
      </c>
      <c r="N327" s="10">
        <f>MAX(0,(N305-C327-D327))/(1-'P-Parametri'!$B$31*MAX(0,IF(O326&lt;=0,0,(O326-P326)/O326)))</f>
        <v>18268.492706393361</v>
      </c>
      <c r="O327" s="10">
        <f>((O326-N327+MAX(0,-(N305-C327-D327)))*(1+B327))*(1-'P-Parametri'!$B$32)</f>
        <v>536069.73930656782</v>
      </c>
      <c r="P327" s="10">
        <f>IF(O326&lt;=0,P326,P326*(1-N327/O326))+MAX(0,-(N305-C327-D327))</f>
        <v>204688.08135654518</v>
      </c>
      <c r="Q327" s="10">
        <f>MAX(0,(Q305-C327-D327))/(1-'P-Parametri'!$B$31*MAX(0,IF(R326&lt;=0,0,(R326-S326)/R326)))</f>
        <v>18268.492706393361</v>
      </c>
      <c r="R327" s="10">
        <f>((R326-Q327+MAX(0,-(Q305-C327-D327)))*(1+B327))*(1-'P-Parametri'!$B$32)</f>
        <v>536069.73930656782</v>
      </c>
      <c r="S327" s="10">
        <f>IF(R326&lt;=0,S326,S326*(1-Q327/R326))+MAX(0,-(Q305-C327-D327))</f>
        <v>204688.08135654518</v>
      </c>
      <c r="T327" s="10">
        <f>MAX(0,(T305-C327-D327))/(1-'P-Parametri'!$B$31*MAX(0,IF(U326&lt;=0,0,(U326-V326)/U326)))</f>
        <v>18268.492706393361</v>
      </c>
      <c r="U327" s="10">
        <f>((U326-T327+MAX(0,-(T305-C327-D327)))*(1+B327))*(1-'P-Parametri'!$B$32)</f>
        <v>536069.73930656782</v>
      </c>
      <c r="V327" s="10">
        <f>IF(U326&lt;=0,V326,V326*(1-T327/U326))+MAX(0,-(T305-C327-D327))</f>
        <v>204688.08135654518</v>
      </c>
    </row>
    <row r="328" spans="1:22">
      <c r="A328" s="9">
        <f t="shared" si="12"/>
        <v>21</v>
      </c>
      <c r="B328" s="12">
        <f>IF($A328='P-Parametri'!$D$47,'P-Parametri'!$B$34,IF($A328='P-Parametri'!$D$48,'P-Parametri'!$C$34,'P-Parametri'!$D$51))</f>
        <v>-0.35</v>
      </c>
      <c r="C328" s="10">
        <f>IF($A328&lt;='1-Input'!$B$26,0,IF($A328='1-Input'!$B$26+1,('1-Input'!$B$23+0)*'1-Input'!$B$27,'1-Input'!$B$23+0))</f>
        <v>15535</v>
      </c>
      <c r="D328" s="10">
        <f t="shared" si="13"/>
        <v>0</v>
      </c>
      <c r="E328" s="10">
        <f>MAX(0,(E305-C328-D328))/(1-'P-Parametri'!$B$31*MAX(0,IF(F327&lt;=0,0,(F327-G327)/F327)))</f>
        <v>12588.229641345093</v>
      </c>
      <c r="F328" s="10">
        <f>((F327-E328+MAX(0,-(E305-C328-D328)))*(1+B328))*(1-'P-Parametri'!$B$32)</f>
        <v>443383.20970725868</v>
      </c>
      <c r="G328" s="10">
        <f>IF(F327&lt;=0,G327,G327*(1-E328/F327))+MAX(0,-(E305-C328-D328))</f>
        <v>260979.62806064848</v>
      </c>
      <c r="H328" s="10">
        <f>MAX(0,(H305-C328-D328))/(1-'P-Parametri'!$B$31*MAX(0,IF(I327&lt;=0,0,(I327-J327)/I327)))</f>
        <v>17771.267875121823</v>
      </c>
      <c r="I328" s="10">
        <f>((I327-H328+MAX(0,-(H305-C328-D328)))*(1+B328))*(1-'P-Parametri'!$B$32)</f>
        <v>346577.81489688897</v>
      </c>
      <c r="J328" s="10">
        <f>IF(I327&lt;=0,J327,J327*(1-H328/I327))+MAX(0,-(H305-C328-D328))</f>
        <v>203999.04021079489</v>
      </c>
      <c r="K328" s="10">
        <f>MAX(0,(K305-C328-D328))/(1-'P-Parametri'!$B$31*MAX(0,IF(L327&lt;=0,0,(L327-M327)/L327)))</f>
        <v>18345.775626829894</v>
      </c>
      <c r="L328" s="10">
        <f>((L327-K328+MAX(0,-(K305-C328-D328)))*(1+B328))*(1-'P-Parametri'!$B$32)</f>
        <v>335847.53523904597</v>
      </c>
      <c r="M328" s="10">
        <f>IF(L327&lt;=0,M327,M327*(1-K328/L327))+MAX(0,-(K305-C328-D328))</f>
        <v>197683.09424626554</v>
      </c>
      <c r="N328" s="10">
        <f>MAX(0,(N305-C328-D328))/(1-'P-Parametri'!$B$31*MAX(0,IF(O327&lt;=0,0,(O327-P327)/O327)))</f>
        <v>18345.775626829894</v>
      </c>
      <c r="O328" s="10">
        <f>((O327-N328+MAX(0,-(N305-C328-D328)))*(1+B328))*(1-'P-Parametri'!$B$32)</f>
        <v>335847.53523904597</v>
      </c>
      <c r="P328" s="10">
        <f>IF(O327&lt;=0,P327,P327*(1-N328/O327))+MAX(0,-(N305-C328-D328))</f>
        <v>197683.09424626554</v>
      </c>
      <c r="Q328" s="10">
        <f>MAX(0,(Q305-C328-D328))/(1-'P-Parametri'!$B$31*MAX(0,IF(R327&lt;=0,0,(R327-S327)/R327)))</f>
        <v>18345.775626829894</v>
      </c>
      <c r="R328" s="10">
        <f>((R327-Q328+MAX(0,-(Q305-C328-D328)))*(1+B328))*(1-'P-Parametri'!$B$32)</f>
        <v>335847.53523904597</v>
      </c>
      <c r="S328" s="10">
        <f>IF(R327&lt;=0,S327,S327*(1-Q328/R327))+MAX(0,-(Q305-C328-D328))</f>
        <v>197683.09424626554</v>
      </c>
      <c r="T328" s="10">
        <f>MAX(0,(T305-C328-D328))/(1-'P-Parametri'!$B$31*MAX(0,IF(U327&lt;=0,0,(U327-V327)/U327)))</f>
        <v>18345.775626829894</v>
      </c>
      <c r="U328" s="10">
        <f>((U327-T328+MAX(0,-(T305-C328-D328)))*(1+B328))*(1-'P-Parametri'!$B$32)</f>
        <v>335847.53523904597</v>
      </c>
      <c r="V328" s="10">
        <f>IF(U327&lt;=0,V327,V327*(1-T328/U327))+MAX(0,-(T305-C328-D328))</f>
        <v>197683.09424626554</v>
      </c>
    </row>
    <row r="329" spans="1:22">
      <c r="A329" s="9">
        <f t="shared" si="12"/>
        <v>22</v>
      </c>
      <c r="B329" s="12">
        <f>IF($A329='P-Parametri'!$D$47,'P-Parametri'!$B$34,IF($A329='P-Parametri'!$D$48,'P-Parametri'!$C$34,'P-Parametri'!$D$51))</f>
        <v>-0.2</v>
      </c>
      <c r="C329" s="10">
        <f>IF($A329&lt;='1-Input'!$B$26,0,IF($A329='1-Input'!$B$26+1,('1-Input'!$B$23+0)*'1-Input'!$B$27,'1-Input'!$B$23+0))</f>
        <v>15535</v>
      </c>
      <c r="D329" s="10">
        <f t="shared" si="13"/>
        <v>0</v>
      </c>
      <c r="E329" s="10">
        <f>MAX(0,(E305-C329-D329))/(1-'P-Parametri'!$B$31*MAX(0,IF(F328&lt;=0,0,(F328-G328)/F328)))</f>
        <v>11830.39695128882</v>
      </c>
      <c r="F329" s="10">
        <f>((F328-E329+MAX(0,-(E305-C329-D329)))*(1+B329))*(1-'P-Parametri'!$B$32)</f>
        <v>344551.76570436638</v>
      </c>
      <c r="G329" s="10">
        <f>IF(F328&lt;=0,G328,G328*(1-E329/F328))+MAX(0,-(E305-C329-D329))</f>
        <v>254016.14246047052</v>
      </c>
      <c r="H329" s="10">
        <f>MAX(0,(H305-C329-D329))/(1-'P-Parametri'!$B$31*MAX(0,IF(I328&lt;=0,0,(I328-J328)/I328)))</f>
        <v>16701.407527541196</v>
      </c>
      <c r="I329" s="10">
        <f>((I328-H329+MAX(0,-(H305-C329-D329)))*(1+B329))*(1-'P-Parametri'!$B$32)</f>
        <v>263373.3236436873</v>
      </c>
      <c r="J329" s="10">
        <f>IF(I328&lt;=0,J328,J328*(1-H329/I328))+MAX(0,-(H305-C329-D329))</f>
        <v>194168.43086610446</v>
      </c>
      <c r="K329" s="10">
        <f>MAX(0,(K305-C329-D329))/(1-'P-Parametri'!$B$31*MAX(0,IF(L328&lt;=0,0,(L328-M328)/L328)))</f>
        <v>17241.328942064483</v>
      </c>
      <c r="L329" s="10">
        <f>((L328-K329+MAX(0,-(K305-C329-D329)))*(1+B329))*(1-'P-Parametri'!$B$32)</f>
        <v>254375.19510751002</v>
      </c>
      <c r="M329" s="10">
        <f>IF(L328&lt;=0,M328,M328*(1-K329/L328))+MAX(0,-(K305-C329-D329))</f>
        <v>187534.68195626896</v>
      </c>
      <c r="N329" s="10">
        <f>MAX(0,(N305-C329-D329))/(1-'P-Parametri'!$B$31*MAX(0,IF(O328&lt;=0,0,(O328-P328)/O328)))</f>
        <v>17241.328942064483</v>
      </c>
      <c r="O329" s="10">
        <f>((O328-N329+MAX(0,-(N305-C329-D329)))*(1+B329))*(1-'P-Parametri'!$B$32)</f>
        <v>254375.19510751002</v>
      </c>
      <c r="P329" s="10">
        <f>IF(O328&lt;=0,P328,P328*(1-N329/O328))+MAX(0,-(N305-C329-D329))</f>
        <v>187534.68195626896</v>
      </c>
      <c r="Q329" s="10">
        <f>MAX(0,(Q305-C329-D329))/(1-'P-Parametri'!$B$31*MAX(0,IF(R328&lt;=0,0,(R328-S328)/R328)))</f>
        <v>17241.328942064483</v>
      </c>
      <c r="R329" s="10">
        <f>((R328-Q329+MAX(0,-(Q305-C329-D329)))*(1+B329))*(1-'P-Parametri'!$B$32)</f>
        <v>254375.19510751002</v>
      </c>
      <c r="S329" s="10">
        <f>IF(R328&lt;=0,S328,S328*(1-Q329/R328))+MAX(0,-(Q305-C329-D329))</f>
        <v>187534.68195626896</v>
      </c>
      <c r="T329" s="10">
        <f>MAX(0,(T305-C329-D329))/(1-'P-Parametri'!$B$31*MAX(0,IF(U328&lt;=0,0,(U328-V328)/U328)))</f>
        <v>17241.328942064483</v>
      </c>
      <c r="U329" s="10">
        <f>((U328-T329+MAX(0,-(T305-C329-D329)))*(1+B329))*(1-'P-Parametri'!$B$32)</f>
        <v>254375.19510751002</v>
      </c>
      <c r="V329" s="10">
        <f>IF(U328&lt;=0,V328,V328*(1-T329/U328))+MAX(0,-(T305-C329-D329))</f>
        <v>187534.68195626896</v>
      </c>
    </row>
    <row r="330" spans="1:22">
      <c r="A330" s="9">
        <f t="shared" si="12"/>
        <v>23</v>
      </c>
      <c r="B330" s="12">
        <f>IF($A330='P-Parametri'!$D$47,'P-Parametri'!$B$34,IF($A330='P-Parametri'!$D$48,'P-Parametri'!$C$34,'P-Parametri'!$D$51))</f>
        <v>3.7839263201876694E-2</v>
      </c>
      <c r="C330" s="10">
        <f>IF($A330&lt;='1-Input'!$B$26,0,IF($A330='1-Input'!$B$26+1,('1-Input'!$B$23+0)*'1-Input'!$B$27,'1-Input'!$B$23+0))</f>
        <v>15535</v>
      </c>
      <c r="D330" s="10">
        <f t="shared" si="13"/>
        <v>0</v>
      </c>
      <c r="E330" s="10">
        <f>MAX(0,(E305-C330-D330))/(1-'P-Parametri'!$B$31*MAX(0,IF(F329&lt;=0,0,(F329-G329)/F329)))</f>
        <v>11339.712201713242</v>
      </c>
      <c r="F330" s="10">
        <f>((F329-E330+MAX(0,-(E305-C330-D330)))*(1+B330))*(1-'P-Parametri'!$B$32)</f>
        <v>345128.9109929835</v>
      </c>
      <c r="G330" s="10">
        <f>IF(F329&lt;=0,G329,G329*(1-E330/F329))+MAX(0,-(E305-C330-D330))</f>
        <v>245656.09257303897</v>
      </c>
      <c r="H330" s="10">
        <f>MAX(0,(H305-C330-D330))/(1-'P-Parametri'!$B$31*MAX(0,IF(I329&lt;=0,0,(I329-J329)/I329)))</f>
        <v>16008.689776483956</v>
      </c>
      <c r="I330" s="10">
        <f>((I329-H330+MAX(0,-(H305-C330-D330)))*(1+B330))*(1-'P-Parametri'!$B$32)</f>
        <v>256211.27989623044</v>
      </c>
      <c r="J330" s="10">
        <f>IF(I329&lt;=0,J329,J329*(1-H330/I329))+MAX(0,-(H305-C330-D330))</f>
        <v>182366.24022994342</v>
      </c>
      <c r="K330" s="10">
        <f>MAX(0,(K305-C330-D330))/(1-'P-Parametri'!$B$31*MAX(0,IF(L329&lt;=0,0,(L329-M329)/L329)))</f>
        <v>16526.2170815647</v>
      </c>
      <c r="L330" s="10">
        <f>((L329-K330+MAX(0,-(K305-C330-D330)))*(1+B330))*(1-'P-Parametri'!$B$32)</f>
        <v>246355.31009155093</v>
      </c>
      <c r="M330" s="10">
        <f>IF(L329&lt;=0,M329,M329*(1-K330/L329))+MAX(0,-(K305-C330-D330))</f>
        <v>175350.95129408067</v>
      </c>
      <c r="N330" s="10">
        <f>MAX(0,(N305-C330-D330))/(1-'P-Parametri'!$B$31*MAX(0,IF(O329&lt;=0,0,(O329-P329)/O329)))</f>
        <v>16526.2170815647</v>
      </c>
      <c r="O330" s="10">
        <f>((O329-N330+MAX(0,-(N305-C330-D330)))*(1+B330))*(1-'P-Parametri'!$B$32)</f>
        <v>246355.31009155093</v>
      </c>
      <c r="P330" s="10">
        <f>IF(O329&lt;=0,P329,P329*(1-N330/O329))+MAX(0,-(N305-C330-D330))</f>
        <v>175350.95129408067</v>
      </c>
      <c r="Q330" s="10">
        <f>MAX(0,(Q305-C330-D330))/(1-'P-Parametri'!$B$31*MAX(0,IF(R329&lt;=0,0,(R329-S329)/R329)))</f>
        <v>16526.2170815647</v>
      </c>
      <c r="R330" s="10">
        <f>((R329-Q330+MAX(0,-(Q305-C330-D330)))*(1+B330))*(1-'P-Parametri'!$B$32)</f>
        <v>246355.31009155093</v>
      </c>
      <c r="S330" s="10">
        <f>IF(R329&lt;=0,S329,S329*(1-Q330/R329))+MAX(0,-(Q305-C330-D330))</f>
        <v>175350.95129408067</v>
      </c>
      <c r="T330" s="10">
        <f>MAX(0,(T305-C330-D330))/(1-'P-Parametri'!$B$31*MAX(0,IF(U329&lt;=0,0,(U329-V329)/U329)))</f>
        <v>16526.2170815647</v>
      </c>
      <c r="U330" s="10">
        <f>((U329-T330+MAX(0,-(T305-C330-D330)))*(1+B330))*(1-'P-Parametri'!$B$32)</f>
        <v>246355.31009155093</v>
      </c>
      <c r="V330" s="10">
        <f>IF(U329&lt;=0,V329,V329*(1-T330/U329))+MAX(0,-(T305-C330-D330))</f>
        <v>175350.95129408067</v>
      </c>
    </row>
    <row r="331" spans="1:22">
      <c r="A331" s="9">
        <f t="shared" si="12"/>
        <v>24</v>
      </c>
      <c r="B331" s="12">
        <f>IF($A331='P-Parametri'!$D$47,'P-Parametri'!$B$34,IF($A331='P-Parametri'!$D$48,'P-Parametri'!$C$34,'P-Parametri'!$D$51))</f>
        <v>3.7839263201876694E-2</v>
      </c>
      <c r="C331" s="10">
        <f>IF($A331&lt;='1-Input'!$B$26,0,IF($A331='1-Input'!$B$26+1,('1-Input'!$B$23+0)*'1-Input'!$B$27,'1-Input'!$B$23+0))</f>
        <v>15535</v>
      </c>
      <c r="D331" s="10">
        <f t="shared" si="13"/>
        <v>0</v>
      </c>
      <c r="E331" s="10">
        <f>MAX(0,(E305-C331-D331))/(1-'P-Parametri'!$B$31*MAX(0,IF(F330&lt;=0,0,(F330-G330)/F330)))</f>
        <v>11420.844040931059</v>
      </c>
      <c r="F331" s="10">
        <f>((F330-E331+MAX(0,-(E305-C331-D331)))*(1+B331))*(1-'P-Parametri'!$B$32)</f>
        <v>345642.66366138053</v>
      </c>
      <c r="G331" s="10">
        <f>IF(F330&lt;=0,G330,G330*(1-E331/F330))+MAX(0,-(E305-C331-D331))</f>
        <v>237526.95638184276</v>
      </c>
      <c r="H331" s="10">
        <f>MAX(0,(H305-C331-D331))/(1-'P-Parametri'!$B$31*MAX(0,IF(I330&lt;=0,0,(I330-J330)/I330)))</f>
        <v>16123.226584996379</v>
      </c>
      <c r="I331" s="10">
        <f>((I330-H331+MAX(0,-(H305-C331-D331)))*(1+B331))*(1-'P-Parametri'!$B$32)</f>
        <v>248674.46273539984</v>
      </c>
      <c r="J331" s="10">
        <f>IF(I330&lt;=0,J330,J330*(1-H331/I330))+MAX(0,-(H305-C331-D331))</f>
        <v>170890.03897185621</v>
      </c>
      <c r="K331" s="10">
        <f>MAX(0,(K305-C331-D331))/(1-'P-Parametri'!$B$31*MAX(0,IF(L330&lt;=0,0,(L330-M330)/L330)))</f>
        <v>16644.456624446368</v>
      </c>
      <c r="L331" s="10">
        <f>((L330-K331+MAX(0,-(K305-C331-D331)))*(1+B331))*(1-'P-Parametri'!$B$32)</f>
        <v>237926.13702595048</v>
      </c>
      <c r="M331" s="10">
        <f>IF(L330&lt;=0,M330,M330*(1-K331/L330))+MAX(0,-(K305-C331-D331))</f>
        <v>163503.74856163253</v>
      </c>
      <c r="N331" s="10">
        <f>MAX(0,(N305-C331-D331))/(1-'P-Parametri'!$B$31*MAX(0,IF(O330&lt;=0,0,(O330-P330)/O330)))</f>
        <v>16644.456624446368</v>
      </c>
      <c r="O331" s="10">
        <f>((O330-N331+MAX(0,-(N305-C331-D331)))*(1+B331))*(1-'P-Parametri'!$B$32)</f>
        <v>237926.13702595048</v>
      </c>
      <c r="P331" s="10">
        <f>IF(O330&lt;=0,P330,P330*(1-N331/O330))+MAX(0,-(N305-C331-D331))</f>
        <v>163503.74856163253</v>
      </c>
      <c r="Q331" s="10">
        <f>MAX(0,(Q305-C331-D331))/(1-'P-Parametri'!$B$31*MAX(0,IF(R330&lt;=0,0,(R330-S330)/R330)))</f>
        <v>16644.456624446368</v>
      </c>
      <c r="R331" s="10">
        <f>((R330-Q331+MAX(0,-(Q305-C331-D331)))*(1+B331))*(1-'P-Parametri'!$B$32)</f>
        <v>237926.13702595048</v>
      </c>
      <c r="S331" s="10">
        <f>IF(R330&lt;=0,S330,S330*(1-Q331/R330))+MAX(0,-(Q305-C331-D331))</f>
        <v>163503.74856163253</v>
      </c>
      <c r="T331" s="10">
        <f>MAX(0,(T305-C331-D331))/(1-'P-Parametri'!$B$31*MAX(0,IF(U330&lt;=0,0,(U330-V330)/U330)))</f>
        <v>16644.456624446368</v>
      </c>
      <c r="U331" s="10">
        <f>((U330-T331+MAX(0,-(T305-C331-D331)))*(1+B331))*(1-'P-Parametri'!$B$32)</f>
        <v>237926.13702595048</v>
      </c>
      <c r="V331" s="10">
        <f>IF(U330&lt;=0,V330,V330*(1-T331/U330))+MAX(0,-(T305-C331-D331))</f>
        <v>163503.74856163253</v>
      </c>
    </row>
    <row r="332" spans="1:22">
      <c r="A332" s="9">
        <f t="shared" si="12"/>
        <v>25</v>
      </c>
      <c r="B332" s="12">
        <f>IF($A332='P-Parametri'!$D$47,'P-Parametri'!$B$34,IF($A332='P-Parametri'!$D$48,'P-Parametri'!$C$34,'P-Parametri'!$D$51))</f>
        <v>3.7839263201876694E-2</v>
      </c>
      <c r="C332" s="10">
        <f>IF($A332&lt;='1-Input'!$B$26,0,IF($A332='1-Input'!$B$26+1,('1-Input'!$B$23+0)*'1-Input'!$B$27,'1-Input'!$B$23+0))</f>
        <v>15535</v>
      </c>
      <c r="D332" s="10">
        <f t="shared" si="13"/>
        <v>0</v>
      </c>
      <c r="E332" s="10">
        <f>MAX(0,(E305-C332-D332))/(1-'P-Parametri'!$B$31*MAX(0,IF(F331&lt;=0,0,(F331-G331)/F331)))</f>
        <v>11500.283669293061</v>
      </c>
      <c r="F332" s="10">
        <f>((F331-E332+MAX(0,-(E305-C332-D332)))*(1+B332))*(1-'P-Parametri'!$B$32)</f>
        <v>346092.50929259858</v>
      </c>
      <c r="G332" s="10">
        <f>IF(F331&lt;=0,G331,G331*(1-E332/F331))+MAX(0,-(E305-C332-D332))</f>
        <v>229623.9175944461</v>
      </c>
      <c r="H332" s="10">
        <f>MAX(0,(H305-C332-D332))/(1-'P-Parametri'!$B$31*MAX(0,IF(I331&lt;=0,0,(I331-J331)/I331)))</f>
        <v>16235.374437056887</v>
      </c>
      <c r="I332" s="10">
        <f>((I331-H332+MAX(0,-(H305-C332-D332)))*(1+B332))*(1-'P-Parametri'!$B$32)</f>
        <v>240751.94331459046</v>
      </c>
      <c r="J332" s="10">
        <f>IF(I331&lt;=0,J331,J331*(1-H332/I331))+MAX(0,-(H305-C332-D332))</f>
        <v>159733.02775424888</v>
      </c>
      <c r="K332" s="10">
        <f>MAX(0,(K305-C332-D332))/(1-'P-Parametri'!$B$31*MAX(0,IF(L331&lt;=0,0,(L331-M331)/L331)))</f>
        <v>16760.2299809334</v>
      </c>
      <c r="L332" s="10">
        <f>((L331-K332+MAX(0,-(K305-C332-D332)))*(1+B332))*(1-'P-Parametri'!$B$32)</f>
        <v>229075.59268894934</v>
      </c>
      <c r="M332" s="10">
        <f>IF(L331&lt;=0,M331,M331*(1-K332/L331))+MAX(0,-(K305-C332-D332))</f>
        <v>151986.05461303209</v>
      </c>
      <c r="N332" s="10">
        <f>MAX(0,(N305-C332-D332))/(1-'P-Parametri'!$B$31*MAX(0,IF(O331&lt;=0,0,(O331-P331)/O331)))</f>
        <v>16760.2299809334</v>
      </c>
      <c r="O332" s="10">
        <f>((O331-N332+MAX(0,-(N305-C332-D332)))*(1+B332))*(1-'P-Parametri'!$B$32)</f>
        <v>229075.59268894934</v>
      </c>
      <c r="P332" s="10">
        <f>IF(O331&lt;=0,P331,P331*(1-N332/O331))+MAX(0,-(N305-C332-D332))</f>
        <v>151986.05461303209</v>
      </c>
      <c r="Q332" s="10">
        <f>MAX(0,(Q305-C332-D332))/(1-'P-Parametri'!$B$31*MAX(0,IF(R331&lt;=0,0,(R331-S331)/R331)))</f>
        <v>16760.2299809334</v>
      </c>
      <c r="R332" s="10">
        <f>((R331-Q332+MAX(0,-(Q305-C332-D332)))*(1+B332))*(1-'P-Parametri'!$B$32)</f>
        <v>229075.59268894934</v>
      </c>
      <c r="S332" s="10">
        <f>IF(R331&lt;=0,S331,S331*(1-Q332/R331))+MAX(0,-(Q305-C332-D332))</f>
        <v>151986.05461303209</v>
      </c>
      <c r="T332" s="10">
        <f>MAX(0,(T305-C332-D332))/(1-'P-Parametri'!$B$31*MAX(0,IF(U331&lt;=0,0,(U331-V331)/U331)))</f>
        <v>16760.2299809334</v>
      </c>
      <c r="U332" s="10">
        <f>((U331-T332+MAX(0,-(T305-C332-D332)))*(1+B332))*(1-'P-Parametri'!$B$32)</f>
        <v>229075.59268894934</v>
      </c>
      <c r="V332" s="10">
        <f>IF(U331&lt;=0,V331,V331*(1-T332/U331))+MAX(0,-(T305-C332-D332))</f>
        <v>151986.05461303209</v>
      </c>
    </row>
    <row r="333" spans="1:22">
      <c r="A333" s="9">
        <f t="shared" si="12"/>
        <v>26</v>
      </c>
      <c r="B333" s="12">
        <f>IF($A333='P-Parametri'!$D$47,'P-Parametri'!$B$34,IF($A333='P-Parametri'!$D$48,'P-Parametri'!$C$34,'P-Parametri'!$D$51))</f>
        <v>3.7839263201876694E-2</v>
      </c>
      <c r="C333" s="10">
        <f>IF($A333&lt;='1-Input'!$B$26,0,IF($A333='1-Input'!$B$26+1,('1-Input'!$B$23+0)*'1-Input'!$B$27,'1-Input'!$B$23+0))</f>
        <v>15535</v>
      </c>
      <c r="D333" s="10">
        <f t="shared" si="13"/>
        <v>0</v>
      </c>
      <c r="E333" s="10">
        <f>MAX(0,(E305-C333-D333))/(1-'P-Parametri'!$B$31*MAX(0,IF(F332&lt;=0,0,(F332-G332)/F332)))</f>
        <v>11578.035971879975</v>
      </c>
      <c r="F333" s="10">
        <f>((F332-E333+MAX(0,-(E305-C333-D333)))*(1+B333))*(1-'P-Parametri'!$B$32)</f>
        <v>346477.91001249535</v>
      </c>
      <c r="G333" s="10">
        <f>IF(F332&lt;=0,G332,G332*(1-E333/F332))+MAX(0,-(E305-C333-D333))</f>
        <v>221942.17382210449</v>
      </c>
      <c r="H333" s="10">
        <f>MAX(0,(H305-C333-D333))/(1-'P-Parametri'!$B$31*MAX(0,IF(I332&lt;=0,0,(I332-J332)/I332)))</f>
        <v>16345.14022911404</v>
      </c>
      <c r="I333" s="10">
        <f>((I332-H333+MAX(0,-(H305-C333-D333)))*(1+B333))*(1-'P-Parametri'!$B$32)</f>
        <v>232432.39478937606</v>
      </c>
      <c r="J333" s="10">
        <f>IF(I332&lt;=0,J332,J332*(1-H333/I332))+MAX(0,-(H305-C333-D333))</f>
        <v>148888.42686788112</v>
      </c>
      <c r="K333" s="10">
        <f>MAX(0,(K305-C333-D333))/(1-'P-Parametri'!$B$31*MAX(0,IF(L332&lt;=0,0,(L332-M332)/L332)))</f>
        <v>16873.544270422044</v>
      </c>
      <c r="L333" s="10">
        <f>((L332-K333+MAX(0,-(K305-C333-D333)))*(1+B333))*(1-'P-Parametri'!$B$32)</f>
        <v>219791.15434545209</v>
      </c>
      <c r="M333" s="10">
        <f>IF(L332&lt;=0,M332,M332*(1-K333/L332))+MAX(0,-(K305-C333-D333))</f>
        <v>140790.87056528393</v>
      </c>
      <c r="N333" s="10">
        <f>MAX(0,(N305-C333-D333))/(1-'P-Parametri'!$B$31*MAX(0,IF(O332&lt;=0,0,(O332-P332)/O332)))</f>
        <v>16873.544270422044</v>
      </c>
      <c r="O333" s="10">
        <f>((O332-N333+MAX(0,-(N305-C333-D333)))*(1+B333))*(1-'P-Parametri'!$B$32)</f>
        <v>219791.15434545209</v>
      </c>
      <c r="P333" s="10">
        <f>IF(O332&lt;=0,P332,P332*(1-N333/O332))+MAX(0,-(N305-C333-D333))</f>
        <v>140790.87056528393</v>
      </c>
      <c r="Q333" s="10">
        <f>MAX(0,(Q305-C333-D333))/(1-'P-Parametri'!$B$31*MAX(0,IF(R332&lt;=0,0,(R332-S332)/R332)))</f>
        <v>16873.544270422044</v>
      </c>
      <c r="R333" s="10">
        <f>((R332-Q333+MAX(0,-(Q305-C333-D333)))*(1+B333))*(1-'P-Parametri'!$B$32)</f>
        <v>219791.15434545209</v>
      </c>
      <c r="S333" s="10">
        <f>IF(R332&lt;=0,S332,S332*(1-Q333/R332))+MAX(0,-(Q305-C333-D333))</f>
        <v>140790.87056528393</v>
      </c>
      <c r="T333" s="10">
        <f>MAX(0,(T305-C333-D333))/(1-'P-Parametri'!$B$31*MAX(0,IF(U332&lt;=0,0,(U332-V332)/U332)))</f>
        <v>16873.544270422044</v>
      </c>
      <c r="U333" s="10">
        <f>((U332-T333+MAX(0,-(T305-C333-D333)))*(1+B333))*(1-'P-Parametri'!$B$32)</f>
        <v>219791.15434545209</v>
      </c>
      <c r="V333" s="10">
        <f>IF(U332&lt;=0,V332,V332*(1-T333/U332))+MAX(0,-(T305-C333-D333))</f>
        <v>140790.87056528393</v>
      </c>
    </row>
    <row r="334" spans="1:22">
      <c r="A334" s="9">
        <f t="shared" si="12"/>
        <v>27</v>
      </c>
      <c r="B334" s="12">
        <f>IF($A334='P-Parametri'!$D$47,'P-Parametri'!$B$34,IF($A334='P-Parametri'!$D$48,'P-Parametri'!$C$34,'P-Parametri'!$D$51))</f>
        <v>3.7839263201876694E-2</v>
      </c>
      <c r="C334" s="10">
        <f>IF($A334&lt;='1-Input'!$B$26,0,IF($A334='1-Input'!$B$26+1,('1-Input'!$B$23+0)*'1-Input'!$B$27,'1-Input'!$B$23+0))</f>
        <v>15535</v>
      </c>
      <c r="D334" s="10">
        <f t="shared" si="13"/>
        <v>0</v>
      </c>
      <c r="E334" s="10">
        <f>MAX(0,(E305-C334-D334))/(1-'P-Parametri'!$B$31*MAX(0,IF(F333&lt;=0,0,(F333-G333)/F333)))</f>
        <v>11654.107667085182</v>
      </c>
      <c r="F334" s="10">
        <f>((F333-E334+MAX(0,-(E305-C334-D334)))*(1+B334))*(1-'P-Parametri'!$B$32)</f>
        <v>346798.30175195407</v>
      </c>
      <c r="G334" s="10">
        <f>IF(F333&lt;=0,G333,G333*(1-E334/F333))+MAX(0,-(E305-C334-D334))</f>
        <v>214476.94179765464</v>
      </c>
      <c r="H334" s="10">
        <f>MAX(0,(H305-C334-D334))/(1-'P-Parametri'!$B$31*MAX(0,IF(I333&lt;=0,0,(I333-J333)/I333)))</f>
        <v>16452.533445771463</v>
      </c>
      <c r="I334" s="10">
        <f>((I333-H334+MAX(0,-(H305-C334-D334)))*(1+B334))*(1-'P-Parametri'!$B$32)</f>
        <v>223704.07540296353</v>
      </c>
      <c r="J334" s="10">
        <f>IF(I333&lt;=0,J333,J333*(1-H334/I333))+MAX(0,-(H305-C334-D334))</f>
        <v>138349.48359815375</v>
      </c>
      <c r="K334" s="10">
        <f>MAX(0,(K305-C334-D334))/(1-'P-Parametri'!$B$31*MAX(0,IF(L333&lt;=0,0,(L333-M333)/L333)))</f>
        <v>16984.409284133231</v>
      </c>
      <c r="L334" s="10">
        <f>((L333-K334+MAX(0,-(K305-C334-D334)))*(1+B334))*(1-'P-Parametri'!$B$32)</f>
        <v>210059.84126107639</v>
      </c>
      <c r="M334" s="10">
        <f>IF(L333&lt;=0,M333,M333*(1-K334/L333))+MAX(0,-(K305-C334-D334))</f>
        <v>129911.22540271377</v>
      </c>
      <c r="N334" s="10">
        <f>MAX(0,(N305-C334-D334))/(1-'P-Parametri'!$B$31*MAX(0,IF(O333&lt;=0,0,(O333-P333)/O333)))</f>
        <v>16984.409284133231</v>
      </c>
      <c r="O334" s="10">
        <f>((O333-N334+MAX(0,-(N305-C334-D334)))*(1+B334))*(1-'P-Parametri'!$B$32)</f>
        <v>210059.84126107639</v>
      </c>
      <c r="P334" s="10">
        <f>IF(O333&lt;=0,P333,P333*(1-N334/O333))+MAX(0,-(N305-C334-D334))</f>
        <v>129911.22540271377</v>
      </c>
      <c r="Q334" s="10">
        <f>MAX(0,(Q305-C334-D334))/(1-'P-Parametri'!$B$31*MAX(0,IF(R333&lt;=0,0,(R333-S333)/R333)))</f>
        <v>16984.409284133231</v>
      </c>
      <c r="R334" s="10">
        <f>((R333-Q334+MAX(0,-(Q305-C334-D334)))*(1+B334))*(1-'P-Parametri'!$B$32)</f>
        <v>210059.84126107639</v>
      </c>
      <c r="S334" s="10">
        <f>IF(R333&lt;=0,S333,S333*(1-Q334/R333))+MAX(0,-(Q305-C334-D334))</f>
        <v>129911.22540271377</v>
      </c>
      <c r="T334" s="10">
        <f>MAX(0,(T305-C334-D334))/(1-'P-Parametri'!$B$31*MAX(0,IF(U333&lt;=0,0,(U333-V333)/U333)))</f>
        <v>16984.409284133231</v>
      </c>
      <c r="U334" s="10">
        <f>((U333-T334+MAX(0,-(T305-C334-D334)))*(1+B334))*(1-'P-Parametri'!$B$32)</f>
        <v>210059.84126107639</v>
      </c>
      <c r="V334" s="10">
        <f>IF(U333&lt;=0,V333,V333*(1-T334/U333))+MAX(0,-(T305-C334-D334))</f>
        <v>129911.22540271377</v>
      </c>
    </row>
    <row r="335" spans="1:22">
      <c r="A335" s="9">
        <f t="shared" si="12"/>
        <v>28</v>
      </c>
      <c r="B335" s="12">
        <f>IF($A335='P-Parametri'!$D$47,'P-Parametri'!$B$34,IF($A335='P-Parametri'!$D$48,'P-Parametri'!$C$34,'P-Parametri'!$D$51))</f>
        <v>3.7839263201876694E-2</v>
      </c>
      <c r="C335" s="10">
        <f>IF($A335&lt;='1-Input'!$B$26,0,IF($A335='1-Input'!$B$26+1,('1-Input'!$B$23+0)*'1-Input'!$B$27,'1-Input'!$B$23+0))</f>
        <v>15535</v>
      </c>
      <c r="D335" s="10">
        <f t="shared" si="13"/>
        <v>0</v>
      </c>
      <c r="E335" s="10">
        <f>MAX(0,(E305-C335-D335))/(1-'P-Parametri'!$B$31*MAX(0,IF(F334&lt;=0,0,(F334-G334)/F334)))</f>
        <v>11728.507215773809</v>
      </c>
      <c r="F335" s="10">
        <f>((F334-E335+MAX(0,-(E305-C335-D335)))*(1+B335))*(1-'P-Parametri'!$B$32)</f>
        <v>347053.09150526824</v>
      </c>
      <c r="G335" s="10">
        <f>IF(F334&lt;=0,G334,G334*(1-E335/F334))+MAX(0,-(E305-C335-D335))</f>
        <v>207223.46233485703</v>
      </c>
      <c r="H335" s="10">
        <f>MAX(0,(H305-C335-D335))/(1-'P-Parametri'!$B$31*MAX(0,IF(I334&lt;=0,0,(I334-J334)/I334)))</f>
        <v>16557.566031544378</v>
      </c>
      <c r="I335" s="10">
        <f>((I334-H335+MAX(0,-(H305-C335-D335)))*(1+B335))*(1-'P-Parametri'!$B$32)</f>
        <v>214554.81109955255</v>
      </c>
      <c r="J335" s="10">
        <f>IF(I334&lt;=0,J334,J334*(1-H335/I334))+MAX(0,-(H305-C335-D335))</f>
        <v>128109.47922639544</v>
      </c>
      <c r="K335" s="10">
        <f>MAX(0,(K305-C335-D335))/(1-'P-Parametri'!$B$31*MAX(0,IF(L334&lt;=0,0,(L334-M334)/L334)))</f>
        <v>17092.837352723272</v>
      </c>
      <c r="L335" s="10">
        <f>((L334-K335+MAX(0,-(K305-C335-D335)))*(1+B335))*(1-'P-Parametri'!$B$32)</f>
        <v>199868.19569220184</v>
      </c>
      <c r="M335" s="10">
        <f>IF(L334&lt;=0,M334,M334*(1-K335/L334))+MAX(0,-(K305-C335-D335))</f>
        <v>119340.18320459219</v>
      </c>
      <c r="N335" s="10">
        <f>MAX(0,(N305-C335-D335))/(1-'P-Parametri'!$B$31*MAX(0,IF(O334&lt;=0,0,(O334-P334)/O334)))</f>
        <v>17092.837352723272</v>
      </c>
      <c r="O335" s="10">
        <f>((O334-N335+MAX(0,-(N305-C335-D335)))*(1+B335))*(1-'P-Parametri'!$B$32)</f>
        <v>199868.19569220184</v>
      </c>
      <c r="P335" s="10">
        <f>IF(O334&lt;=0,P334,P334*(1-N335/O334))+MAX(0,-(N305-C335-D335))</f>
        <v>119340.18320459219</v>
      </c>
      <c r="Q335" s="10">
        <f>MAX(0,(Q305-C335-D335))/(1-'P-Parametri'!$B$31*MAX(0,IF(R334&lt;=0,0,(R334-S334)/R334)))</f>
        <v>17092.837352723272</v>
      </c>
      <c r="R335" s="10">
        <f>((R334-Q335+MAX(0,-(Q305-C335-D335)))*(1+B335))*(1-'P-Parametri'!$B$32)</f>
        <v>199868.19569220184</v>
      </c>
      <c r="S335" s="10">
        <f>IF(R334&lt;=0,S334,S334*(1-Q335/R334))+MAX(0,-(Q305-C335-D335))</f>
        <v>119340.18320459219</v>
      </c>
      <c r="T335" s="10">
        <f>MAX(0,(T305-C335-D335))/(1-'P-Parametri'!$B$31*MAX(0,IF(U334&lt;=0,0,(U334-V334)/U334)))</f>
        <v>17092.837352723272</v>
      </c>
      <c r="U335" s="10">
        <f>((U334-T335+MAX(0,-(T305-C335-D335)))*(1+B335))*(1-'P-Parametri'!$B$32)</f>
        <v>199868.19569220184</v>
      </c>
      <c r="V335" s="10">
        <f>IF(U334&lt;=0,V334,V334*(1-T335/U334))+MAX(0,-(T305-C335-D335))</f>
        <v>119340.18320459219</v>
      </c>
    </row>
    <row r="336" spans="1:22">
      <c r="A336" s="9">
        <f t="shared" si="12"/>
        <v>29</v>
      </c>
      <c r="B336" s="12">
        <f>IF($A336='P-Parametri'!$D$47,'P-Parametri'!$B$34,IF($A336='P-Parametri'!$D$48,'P-Parametri'!$C$34,'P-Parametri'!$D$51))</f>
        <v>3.7839263201876694E-2</v>
      </c>
      <c r="C336" s="10">
        <f>IF($A336&lt;='1-Input'!$B$26,0,IF($A336='1-Input'!$B$26+1,('1-Input'!$B$23+0)*'1-Input'!$B$27,'1-Input'!$B$23+0))</f>
        <v>15535</v>
      </c>
      <c r="D336" s="10">
        <f t="shared" si="13"/>
        <v>0</v>
      </c>
      <c r="E336" s="10">
        <f>MAX(0,(E305-C336-D336))/(1-'P-Parametri'!$B$31*MAX(0,IF(F335&lt;=0,0,(F335-G335)/F335)))</f>
        <v>11801.244729762304</v>
      </c>
      <c r="F336" s="10">
        <f>((F335-E336+MAX(0,-(E305-C336-D336)))*(1+B336))*(1-'P-Parametri'!$B$32)</f>
        <v>347241.65458527044</v>
      </c>
      <c r="G336" s="10">
        <f>IF(F335&lt;=0,G335,G335*(1-E336/F335))+MAX(0,-(E305-C336-D336))</f>
        <v>200177.00502725743</v>
      </c>
      <c r="H336" s="10">
        <f>MAX(0,(H305-C336-D336))/(1-'P-Parametri'!$B$31*MAX(0,IF(I335&lt;=0,0,(I335-J335)/I335)))</f>
        <v>16660.252261656864</v>
      </c>
      <c r="I336" s="10">
        <f>((I335-H336+MAX(0,-(H305-C336-D336)))*(1+B336))*(1-'P-Parametri'!$B$32)</f>
        <v>204971.97764971014</v>
      </c>
      <c r="J336" s="10">
        <f>IF(I335&lt;=0,J335,J335*(1-H336/I335))+MAX(0,-(H305-C336-D336))</f>
        <v>118161.73566341882</v>
      </c>
      <c r="K336" s="10">
        <f>MAX(0,(K305-C336-D336))/(1-'P-Parametri'!$B$31*MAX(0,IF(L335&lt;=0,0,(L335-M335)/L335)))</f>
        <v>17198.843212904241</v>
      </c>
      <c r="L336" s="10">
        <f>((L335-K336+MAX(0,-(K305-C336-D336)))*(1+B336))*(1-'P-Parametri'!$B$32)</f>
        <v>189202.26333430479</v>
      </c>
      <c r="M336" s="10">
        <f>IF(L335&lt;=0,M335,M335*(1-K336/L335))+MAX(0,-(K305-C336-D336))</f>
        <v>109070.84999313952</v>
      </c>
      <c r="N336" s="10">
        <f>MAX(0,(N305-C336-D336))/(1-'P-Parametri'!$B$31*MAX(0,IF(O335&lt;=0,0,(O335-P335)/O335)))</f>
        <v>17198.843212904241</v>
      </c>
      <c r="O336" s="10">
        <f>((O335-N336+MAX(0,-(N305-C336-D336)))*(1+B336))*(1-'P-Parametri'!$B$32)</f>
        <v>189202.26333430479</v>
      </c>
      <c r="P336" s="10">
        <f>IF(O335&lt;=0,P335,P335*(1-N336/O335))+MAX(0,-(N305-C336-D336))</f>
        <v>109070.84999313952</v>
      </c>
      <c r="Q336" s="10">
        <f>MAX(0,(Q305-C336-D336))/(1-'P-Parametri'!$B$31*MAX(0,IF(R335&lt;=0,0,(R335-S335)/R335)))</f>
        <v>17198.843212904241</v>
      </c>
      <c r="R336" s="10">
        <f>((R335-Q336+MAX(0,-(Q305-C336-D336)))*(1+B336))*(1-'P-Parametri'!$B$32)</f>
        <v>189202.26333430479</v>
      </c>
      <c r="S336" s="10">
        <f>IF(R335&lt;=0,S335,S335*(1-Q336/R335))+MAX(0,-(Q305-C336-D336))</f>
        <v>109070.84999313952</v>
      </c>
      <c r="T336" s="10">
        <f>MAX(0,(T305-C336-D336))/(1-'P-Parametri'!$B$31*MAX(0,IF(U335&lt;=0,0,(U335-V335)/U335)))</f>
        <v>17198.843212904241</v>
      </c>
      <c r="U336" s="10">
        <f>((U335-T336+MAX(0,-(T305-C336-D336)))*(1+B336))*(1-'P-Parametri'!$B$32)</f>
        <v>189202.26333430479</v>
      </c>
      <c r="V336" s="10">
        <f>IF(U335&lt;=0,V335,V335*(1-T336/U335))+MAX(0,-(T305-C336-D336))</f>
        <v>109070.84999313952</v>
      </c>
    </row>
    <row r="337" spans="1:22">
      <c r="A337" s="9">
        <f t="shared" si="12"/>
        <v>30</v>
      </c>
      <c r="B337" s="12">
        <f>IF($A337='P-Parametri'!$D$47,'P-Parametri'!$B$34,IF($A337='P-Parametri'!$D$48,'P-Parametri'!$C$34,'P-Parametri'!$D$51))</f>
        <v>3.7839263201876694E-2</v>
      </c>
      <c r="C337" s="10">
        <f>IF($A337&lt;='1-Input'!$B$26,0,IF($A337='1-Input'!$B$26+1,('1-Input'!$B$23+0)*'1-Input'!$B$27,'1-Input'!$B$23+0))</f>
        <v>15535</v>
      </c>
      <c r="D337" s="10">
        <f t="shared" si="13"/>
        <v>0</v>
      </c>
      <c r="E337" s="10">
        <f>MAX(0,(E305-C337-D337))/(1-'P-Parametri'!$B$31*MAX(0,IF(F336&lt;=0,0,(F336-G336)/F336)))</f>
        <v>11872.33188004068</v>
      </c>
      <c r="F337" s="10">
        <f>((F336-E337+MAX(0,-(E305-C337-D337)))*(1+B337))*(1-'P-Parametri'!$B$32)</f>
        <v>347363.33187535428</v>
      </c>
      <c r="G337" s="10">
        <f>IF(F336&lt;=0,G336,G336*(1-E337/F336))+MAX(0,-(E305-C337-D337))</f>
        <v>193332.87268583474</v>
      </c>
      <c r="H337" s="10">
        <f>MAX(0,(H305-C337-D337))/(1-'P-Parametri'!$B$31*MAX(0,IF(I336&lt;=0,0,(I336-J336)/I336)))</f>
        <v>16760.608612475793</v>
      </c>
      <c r="I337" s="10">
        <f>((I336-H337+MAX(0,-(H305-C337-D337)))*(1+B337))*(1-'P-Parametri'!$B$32)</f>
        <v>194942.48227068415</v>
      </c>
      <c r="J337" s="10">
        <f>IF(I336&lt;=0,J336,J336*(1-H337/I336))+MAX(0,-(H305-C337-D337))</f>
        <v>108499.62171431146</v>
      </c>
      <c r="K337" s="10">
        <f>MAX(0,(K305-C337-D337))/(1-'P-Parametri'!$B$31*MAX(0,IF(L336&lt;=0,0,(L336-M336)/L336)))</f>
        <v>17302.443873689335</v>
      </c>
      <c r="L337" s="10">
        <f>((L336-K337+MAX(0,-(K305-C337-D337)))*(1+B337))*(1-'P-Parametri'!$B$32)</f>
        <v>178047.57320959368</v>
      </c>
      <c r="M337" s="10">
        <f>IF(L336&lt;=0,M336,M336*(1-K337/L336))+MAX(0,-(K305-C337-D337))</f>
        <v>99096.380200844418</v>
      </c>
      <c r="N337" s="10">
        <f>MAX(0,(N305-C337-D337))/(1-'P-Parametri'!$B$31*MAX(0,IF(O336&lt;=0,0,(O336-P336)/O336)))</f>
        <v>17302.443873689335</v>
      </c>
      <c r="O337" s="10">
        <f>((O336-N337+MAX(0,-(N305-C337-D337)))*(1+B337))*(1-'P-Parametri'!$B$32)</f>
        <v>178047.57320959368</v>
      </c>
      <c r="P337" s="10">
        <f>IF(O336&lt;=0,P336,P336*(1-N337/O336))+MAX(0,-(N305-C337-D337))</f>
        <v>99096.380200844418</v>
      </c>
      <c r="Q337" s="10">
        <f>MAX(0,(Q305-C337-D337))/(1-'P-Parametri'!$B$31*MAX(0,IF(R336&lt;=0,0,(R336-S336)/R336)))</f>
        <v>17302.443873689335</v>
      </c>
      <c r="R337" s="10">
        <f>((R336-Q337+MAX(0,-(Q305-C337-D337)))*(1+B337))*(1-'P-Parametri'!$B$32)</f>
        <v>178047.57320959368</v>
      </c>
      <c r="S337" s="10">
        <f>IF(R336&lt;=0,S336,S336*(1-Q337/R336))+MAX(0,-(Q305-C337-D337))</f>
        <v>99096.380200844418</v>
      </c>
      <c r="T337" s="10">
        <f>MAX(0,(T305-C337-D337))/(1-'P-Parametri'!$B$31*MAX(0,IF(U336&lt;=0,0,(U336-V336)/U336)))</f>
        <v>17302.443873689335</v>
      </c>
      <c r="U337" s="10">
        <f>((U336-T337+MAX(0,-(T305-C337-D337)))*(1+B337))*(1-'P-Parametri'!$B$32)</f>
        <v>178047.57320959368</v>
      </c>
      <c r="V337" s="10">
        <f>IF(U336&lt;=0,V336,V336*(1-T337/U336))+MAX(0,-(T305-C337-D337))</f>
        <v>99096.380200844418</v>
      </c>
    </row>
    <row r="338" spans="1:22">
      <c r="A338" s="9">
        <f t="shared" si="12"/>
        <v>31</v>
      </c>
      <c r="B338" s="12">
        <f>IF($A338='P-Parametri'!$D$47,'P-Parametri'!$B$34,IF($A338='P-Parametri'!$D$48,'P-Parametri'!$C$34,'P-Parametri'!$D$51))</f>
        <v>3.7839263201876694E-2</v>
      </c>
      <c r="C338" s="10">
        <f>IF($A338&lt;='1-Input'!$B$26,0,IF($A338='1-Input'!$B$26+1,('1-Input'!$B$23+0)*'1-Input'!$B$27,'1-Input'!$B$23+0))</f>
        <v>15535</v>
      </c>
      <c r="D338" s="10">
        <f t="shared" si="13"/>
        <v>0</v>
      </c>
      <c r="E338" s="10">
        <f>MAX(0,(E305-C338-D338))/(1-'P-Parametri'!$B$31*MAX(0,IF(F337&lt;=0,0,(F337-G337)/F337)))</f>
        <v>11941.781805132721</v>
      </c>
      <c r="F338" s="10">
        <f>((F337-E338+MAX(0,-(E305-C338-D338)))*(1+B338))*(1-'P-Parametri'!$B$32)</f>
        <v>347417.42707813624</v>
      </c>
      <c r="G338" s="10">
        <f>IF(F337&lt;=0,G337,G337*(1-E338/F337))+MAX(0,-(E305-C338-D338))</f>
        <v>186686.40551582788</v>
      </c>
      <c r="H338" s="10">
        <f>MAX(0,(H305-C338-D338))/(1-'P-Parametri'!$B$31*MAX(0,IF(I337&lt;=0,0,(I337-J337)/I337)))</f>
        <v>16858.653632139572</v>
      </c>
      <c r="I338" s="10">
        <f>((I337-H338+MAX(0,-(H305-C338-D338)))*(1+B338))*(1-'P-Parametri'!$B$32)</f>
        <v>184452.74472339157</v>
      </c>
      <c r="J338" s="10">
        <f>IF(I337&lt;=0,J337,J337*(1-H338/I337))+MAX(0,-(H305-C338-D338))</f>
        <v>99116.558975016393</v>
      </c>
      <c r="K338" s="10">
        <f>MAX(0,(K305-C338-D338))/(1-'P-Parametri'!$B$31*MAX(0,IF(L337&lt;=0,0,(L337-M337)/L337)))</f>
        <v>17403.658482839299</v>
      </c>
      <c r="L338" s="10">
        <f>((L337-K338+MAX(0,-(K305-C338-D338)))*(1+B338))*(1-'P-Parametri'!$B$32)</f>
        <v>166389.11697368411</v>
      </c>
      <c r="M338" s="10">
        <f>IF(L337&lt;=0,M337,M337*(1-K338/L337))+MAX(0,-(K305-C338-D338))</f>
        <v>89409.982757668447</v>
      </c>
      <c r="N338" s="10">
        <f>MAX(0,(N305-C338-D338))/(1-'P-Parametri'!$B$31*MAX(0,IF(O337&lt;=0,0,(O337-P337)/O337)))</f>
        <v>17403.658482839299</v>
      </c>
      <c r="O338" s="10">
        <f>((O337-N338+MAX(0,-(N305-C338-D338)))*(1+B338))*(1-'P-Parametri'!$B$32)</f>
        <v>166389.11697368411</v>
      </c>
      <c r="P338" s="10">
        <f>IF(O337&lt;=0,P337,P337*(1-N338/O337))+MAX(0,-(N305-C338-D338))</f>
        <v>89409.982757668447</v>
      </c>
      <c r="Q338" s="10">
        <f>MAX(0,(Q305-C338-D338))/(1-'P-Parametri'!$B$31*MAX(0,IF(R337&lt;=0,0,(R337-S337)/R337)))</f>
        <v>17403.658482839299</v>
      </c>
      <c r="R338" s="10">
        <f>((R337-Q338+MAX(0,-(Q305-C338-D338)))*(1+B338))*(1-'P-Parametri'!$B$32)</f>
        <v>166389.11697368411</v>
      </c>
      <c r="S338" s="10">
        <f>IF(R337&lt;=0,S337,S337*(1-Q338/R337))+MAX(0,-(Q305-C338-D338))</f>
        <v>89409.982757668447</v>
      </c>
      <c r="T338" s="10">
        <f>MAX(0,(T305-C338-D338))/(1-'P-Parametri'!$B$31*MAX(0,IF(U337&lt;=0,0,(U337-V337)/U337)))</f>
        <v>17403.658482839299</v>
      </c>
      <c r="U338" s="10">
        <f>((U337-T338+MAX(0,-(T305-C338-D338)))*(1+B338))*(1-'P-Parametri'!$B$32)</f>
        <v>166389.11697368411</v>
      </c>
      <c r="V338" s="10">
        <f>IF(U337&lt;=0,V337,V337*(1-T338/U337))+MAX(0,-(T305-C338-D338))</f>
        <v>89409.982757668447</v>
      </c>
    </row>
    <row r="339" spans="1:22">
      <c r="A339" s="9">
        <f t="shared" si="12"/>
        <v>32</v>
      </c>
      <c r="B339" s="12">
        <f>IF($A339='P-Parametri'!$D$47,'P-Parametri'!$B$34,IF($A339='P-Parametri'!$D$48,'P-Parametri'!$C$34,'P-Parametri'!$D$51))</f>
        <v>3.7839263201876694E-2</v>
      </c>
      <c r="C339" s="10">
        <f>IF($A339&lt;='1-Input'!$B$26,0,IF($A339='1-Input'!$B$26+1,('1-Input'!$B$23+0)*'1-Input'!$B$27,'1-Input'!$B$23+0))</f>
        <v>15535</v>
      </c>
      <c r="D339" s="10">
        <f t="shared" si="13"/>
        <v>0</v>
      </c>
      <c r="E339" s="10">
        <f>MAX(0,(E305-C339-D339))/(1-'P-Parametri'!$B$31*MAX(0,IF(F338&lt;=0,0,(F338-G338)/F338)))</f>
        <v>12009.609019961868</v>
      </c>
      <c r="F339" s="10">
        <f>((F338-E339+MAX(0,-(E305-C339-D339)))*(1+B339))*(1-'P-Parametri'!$B$32)</f>
        <v>347403.20396011352</v>
      </c>
      <c r="G339" s="10">
        <f>IF(F338&lt;=0,G338,G338*(1-E339/F338))+MAX(0,-(E305-C339-D339))</f>
        <v>180232.98503418089</v>
      </c>
      <c r="H339" s="10">
        <f>MAX(0,(H305-C339-D339))/(1-'P-Parametri'!$B$31*MAX(0,IF(I338&lt;=0,0,(I338-J338)/I338)))</f>
        <v>16954.407811900735</v>
      </c>
      <c r="I339" s="10">
        <f>((I338-H339+MAX(0,-(H305-C339-D339)))*(1+B339))*(1-'P-Parametri'!$B$32)</f>
        <v>173488.67786662583</v>
      </c>
      <c r="J339" s="10">
        <f>IF(I338&lt;=0,J338,J338*(1-H339/I338))+MAX(0,-(H305-C339-D339))</f>
        <v>90006.027362733861</v>
      </c>
      <c r="K339" s="10">
        <f>MAX(0,(K305-C339-D339))/(1-'P-Parametri'!$B$31*MAX(0,IF(L338&lt;=0,0,(L338-M338)/L338)))</f>
        <v>17502.508194045815</v>
      </c>
      <c r="L339" s="10">
        <f>((L338-K339+MAX(0,-(K305-C339-D339)))*(1+B339))*(1-'P-Parametri'!$B$32)</f>
        <v>154211.3276197729</v>
      </c>
      <c r="M339" s="10">
        <f>IF(L338&lt;=0,M338,M338*(1-K339/L338))+MAX(0,-(K305-C339-D339))</f>
        <v>80004.926800234112</v>
      </c>
      <c r="N339" s="10">
        <f>MAX(0,(N305-C339-D339))/(1-'P-Parametri'!$B$31*MAX(0,IF(O338&lt;=0,0,(O338-P338)/O338)))</f>
        <v>17502.508194045815</v>
      </c>
      <c r="O339" s="10">
        <f>((O338-N339+MAX(0,-(N305-C339-D339)))*(1+B339))*(1-'P-Parametri'!$B$32)</f>
        <v>154211.3276197729</v>
      </c>
      <c r="P339" s="10">
        <f>IF(O338&lt;=0,P338,P338*(1-N339/O338))+MAX(0,-(N305-C339-D339))</f>
        <v>80004.926800234112</v>
      </c>
      <c r="Q339" s="10">
        <f>MAX(0,(Q305-C339-D339))/(1-'P-Parametri'!$B$31*MAX(0,IF(R338&lt;=0,0,(R338-S338)/R338)))</f>
        <v>17502.508194045815</v>
      </c>
      <c r="R339" s="10">
        <f>((R338-Q339+MAX(0,-(Q305-C339-D339)))*(1+B339))*(1-'P-Parametri'!$B$32)</f>
        <v>154211.3276197729</v>
      </c>
      <c r="S339" s="10">
        <f>IF(R338&lt;=0,S338,S338*(1-Q339/R338))+MAX(0,-(Q305-C339-D339))</f>
        <v>80004.926800234112</v>
      </c>
      <c r="T339" s="10">
        <f>MAX(0,(T305-C339-D339))/(1-'P-Parametri'!$B$31*MAX(0,IF(U338&lt;=0,0,(U338-V338)/U338)))</f>
        <v>17502.508194045815</v>
      </c>
      <c r="U339" s="10">
        <f>((U338-T339+MAX(0,-(T305-C339-D339)))*(1+B339))*(1-'P-Parametri'!$B$32)</f>
        <v>154211.3276197729</v>
      </c>
      <c r="V339" s="10">
        <f>IF(U338&lt;=0,V338,V338*(1-T339/U338))+MAX(0,-(T305-C339-D339))</f>
        <v>80004.926800234112</v>
      </c>
    </row>
    <row r="340" spans="1:22">
      <c r="A340" s="9">
        <f t="shared" si="12"/>
        <v>33</v>
      </c>
      <c r="B340" s="12">
        <f>IF($A340='P-Parametri'!$D$47,'P-Parametri'!$B$34,IF($A340='P-Parametri'!$D$48,'P-Parametri'!$C$34,'P-Parametri'!$D$51))</f>
        <v>3.7839263201876694E-2</v>
      </c>
      <c r="C340" s="10">
        <f>IF($A340&lt;='1-Input'!$B$26,0,IF($A340='1-Input'!$B$26+1,('1-Input'!$B$23+0)*'1-Input'!$B$27,'1-Input'!$B$23+0))</f>
        <v>15535</v>
      </c>
      <c r="D340" s="10">
        <f t="shared" si="13"/>
        <v>0</v>
      </c>
      <c r="E340" s="10">
        <f>MAX(0,(E305-C340-D340))/(1-'P-Parametri'!$B$31*MAX(0,IF(F339&lt;=0,0,(F339-G339)/F339)))</f>
        <v>12075.829325562419</v>
      </c>
      <c r="F340" s="10">
        <f>((F339-E340+MAX(0,-(E305-C340-D340)))*(1+B340))*(1-'P-Parametri'!$B$32)</f>
        <v>347319.8835912979</v>
      </c>
      <c r="G340" s="10">
        <f>IF(F339&lt;=0,G339,G339*(1-E340/F339))+MAX(0,-(E305-C340-D340))</f>
        <v>173968.03773001238</v>
      </c>
      <c r="H340" s="10">
        <f>MAX(0,(H305-C340-D340))/(1-'P-Parametri'!$B$31*MAX(0,IF(I339&lt;=0,0,(I339-J339)/I339)))</f>
        <v>17047.893458661947</v>
      </c>
      <c r="I340" s="10">
        <f>((I339-H340+MAX(0,-(H305-C340-D340)))*(1+B340))*(1-'P-Parametri'!$B$32)</f>
        <v>162035.66764783551</v>
      </c>
      <c r="J340" s="10">
        <f>IF(I339&lt;=0,J339,J339*(1-H340/I339))+MAX(0,-(H305-C340-D340))</f>
        <v>81161.570283540947</v>
      </c>
      <c r="K340" s="10">
        <f>MAX(0,(K305-C340-D340))/(1-'P-Parametri'!$B$31*MAX(0,IF(L339&lt;=0,0,(L339-M339)/L339)))</f>
        <v>17599.016035346842</v>
      </c>
      <c r="L340" s="10">
        <f>((L339-K340+MAX(0,-(K305-C340-D340)))*(1+B340))*(1-'P-Parametri'!$B$32)</f>
        <v>141498.05755748777</v>
      </c>
      <c r="M340" s="10">
        <f>IF(L339&lt;=0,M339,M339*(1-K340/L339))+MAX(0,-(K305-C340-D340))</f>
        <v>70874.547006502689</v>
      </c>
      <c r="N340" s="10">
        <f>MAX(0,(N305-C340-D340))/(1-'P-Parametri'!$B$31*MAX(0,IF(O339&lt;=0,0,(O339-P339)/O339)))</f>
        <v>17599.016035346842</v>
      </c>
      <c r="O340" s="10">
        <f>((O339-N340+MAX(0,-(N305-C340-D340)))*(1+B340))*(1-'P-Parametri'!$B$32)</f>
        <v>141498.05755748777</v>
      </c>
      <c r="P340" s="10">
        <f>IF(O339&lt;=0,P339,P339*(1-N340/O339))+MAX(0,-(N305-C340-D340))</f>
        <v>70874.547006502689</v>
      </c>
      <c r="Q340" s="10">
        <f>MAX(0,(Q305-C340-D340))/(1-'P-Parametri'!$B$31*MAX(0,IF(R339&lt;=0,0,(R339-S339)/R339)))</f>
        <v>17599.016035346842</v>
      </c>
      <c r="R340" s="10">
        <f>((R339-Q340+MAX(0,-(Q305-C340-D340)))*(1+B340))*(1-'P-Parametri'!$B$32)</f>
        <v>141498.05755748777</v>
      </c>
      <c r="S340" s="10">
        <f>IF(R339&lt;=0,S339,S339*(1-Q340/R339))+MAX(0,-(Q305-C340-D340))</f>
        <v>70874.547006502689</v>
      </c>
      <c r="T340" s="10">
        <f>MAX(0,(T305-C340-D340))/(1-'P-Parametri'!$B$31*MAX(0,IF(U339&lt;=0,0,(U339-V339)/U339)))</f>
        <v>17599.016035346842</v>
      </c>
      <c r="U340" s="10">
        <f>((U339-T340+MAX(0,-(T305-C340-D340)))*(1+B340))*(1-'P-Parametri'!$B$32)</f>
        <v>141498.05755748777</v>
      </c>
      <c r="V340" s="10">
        <f>IF(U339&lt;=0,V339,V339*(1-T340/U339))+MAX(0,-(T305-C340-D340))</f>
        <v>70874.547006502689</v>
      </c>
    </row>
    <row r="341" spans="1:22">
      <c r="A341" s="9">
        <f t="shared" si="12"/>
        <v>34</v>
      </c>
      <c r="B341" s="12">
        <f>IF($A341='P-Parametri'!$D$47,'P-Parametri'!$B$34,IF($A341='P-Parametri'!$D$48,'P-Parametri'!$C$34,'P-Parametri'!$D$51))</f>
        <v>3.7839263201876694E-2</v>
      </c>
      <c r="C341" s="10">
        <f>IF($A341&lt;='1-Input'!$B$26,0,IF($A341='1-Input'!$B$26+1,('1-Input'!$B$23+0)*'1-Input'!$B$27,'1-Input'!$B$23+0))</f>
        <v>15535</v>
      </c>
      <c r="D341" s="10">
        <f t="shared" si="13"/>
        <v>0</v>
      </c>
      <c r="E341" s="10">
        <f>MAX(0,(E305-C341-D341))/(1-'P-Parametri'!$B$31*MAX(0,IF(F340&lt;=0,0,(F340-G340)/F340)))</f>
        <v>12140.459719947505</v>
      </c>
      <c r="F341" s="10">
        <f>((F340-E341+MAX(0,-(E305-C341-D341)))*(1+B341))*(1-'P-Parametri'!$B$32)</f>
        <v>347166.64157844969</v>
      </c>
      <c r="G341" s="10">
        <f>IF(F340&lt;=0,G340,G340*(1-E341/F340))+MAX(0,-(E305-C341-D341))</f>
        <v>167887.03847140144</v>
      </c>
      <c r="H341" s="10">
        <f>MAX(0,(H305-C341-D341))/(1-'P-Parametri'!$B$31*MAX(0,IF(I340&lt;=0,0,(I340-J340)/I340)))</f>
        <v>17139.134569145011</v>
      </c>
      <c r="I341" s="10">
        <f>((I340-H341+MAX(0,-(H305-C341-D341)))*(1+B341))*(1-'P-Parametri'!$B$32)</f>
        <v>150078.55250863271</v>
      </c>
      <c r="J341" s="10">
        <f>IF(I340&lt;=0,J340,J340*(1-H341/I340))+MAX(0,-(H305-C341-D341))</f>
        <v>72576.799441876748</v>
      </c>
      <c r="K341" s="10">
        <f>MAX(0,(K305-C341-D341))/(1-'P-Parametri'!$B$31*MAX(0,IF(L340&lt;=0,0,(L340-M340)/L340)))</f>
        <v>17693.206779227778</v>
      </c>
      <c r="L341" s="10">
        <f>((L340-K341+MAX(0,-(K305-C341-D341)))*(1+B341))*(1-'P-Parametri'!$B$32)</f>
        <v>128232.55604230257</v>
      </c>
      <c r="M341" s="10">
        <f>IF(L340&lt;=0,M340,M340*(1-K341/L340))+MAX(0,-(K305-C341-D341))</f>
        <v>62012.248560740081</v>
      </c>
      <c r="N341" s="10">
        <f>MAX(0,(N305-C341-D341))/(1-'P-Parametri'!$B$31*MAX(0,IF(O340&lt;=0,0,(O340-P340)/O340)))</f>
        <v>17693.206779227778</v>
      </c>
      <c r="O341" s="10">
        <f>((O340-N341+MAX(0,-(N305-C341-D341)))*(1+B341))*(1-'P-Parametri'!$B$32)</f>
        <v>128232.55604230257</v>
      </c>
      <c r="P341" s="10">
        <f>IF(O340&lt;=0,P340,P340*(1-N341/O340))+MAX(0,-(N305-C341-D341))</f>
        <v>62012.248560740081</v>
      </c>
      <c r="Q341" s="10">
        <f>MAX(0,(Q305-C341-D341))/(1-'P-Parametri'!$B$31*MAX(0,IF(R340&lt;=0,0,(R340-S340)/R340)))</f>
        <v>17693.206779227778</v>
      </c>
      <c r="R341" s="10">
        <f>((R340-Q341+MAX(0,-(Q305-C341-D341)))*(1+B341))*(1-'P-Parametri'!$B$32)</f>
        <v>128232.55604230257</v>
      </c>
      <c r="S341" s="10">
        <f>IF(R340&lt;=0,S340,S340*(1-Q341/R340))+MAX(0,-(Q305-C341-D341))</f>
        <v>62012.248560740081</v>
      </c>
      <c r="T341" s="10">
        <f>MAX(0,(T305-C341-D341))/(1-'P-Parametri'!$B$31*MAX(0,IF(U340&lt;=0,0,(U340-V340)/U340)))</f>
        <v>17693.206779227778</v>
      </c>
      <c r="U341" s="10">
        <f>((U340-T341+MAX(0,-(T305-C341-D341)))*(1+B341))*(1-'P-Parametri'!$B$32)</f>
        <v>128232.55604230257</v>
      </c>
      <c r="V341" s="10">
        <f>IF(U340&lt;=0,V340,V340*(1-T341/U340))+MAX(0,-(T305-C341-D341))</f>
        <v>62012.248560740081</v>
      </c>
    </row>
    <row r="342" spans="1:22">
      <c r="A342" s="9">
        <f t="shared" si="12"/>
        <v>35</v>
      </c>
      <c r="B342" s="12">
        <f>IF($A342='P-Parametri'!$D$47,'P-Parametri'!$B$34,IF($A342='P-Parametri'!$D$48,'P-Parametri'!$C$34,'P-Parametri'!$D$51))</f>
        <v>3.7839263201876694E-2</v>
      </c>
      <c r="C342" s="10">
        <f>IF($A342&lt;='1-Input'!$B$26,0,IF($A342='1-Input'!$B$26+1,('1-Input'!$B$23+0)*'1-Input'!$B$27,'1-Input'!$B$23+0))</f>
        <v>15535</v>
      </c>
      <c r="D342" s="10">
        <f t="shared" si="13"/>
        <v>0</v>
      </c>
      <c r="E342" s="10">
        <f>MAX(0,(E305-C342-D342))/(1-'P-Parametri'!$B$31*MAX(0,IF(F341&lt;=0,0,(F341-G341)/F341)))</f>
        <v>12203.518310417116</v>
      </c>
      <c r="F342" s="10">
        <f>((F341-E342+MAX(0,-(E305-C342-D342)))*(1+B342))*(1-'P-Parametri'!$B$32)</f>
        <v>346942.60529018973</v>
      </c>
      <c r="G342" s="10">
        <f>IF(F341&lt;=0,G341,G341*(1-E342/F341))+MAX(0,-(E305-C342-D342))</f>
        <v>161985.51366258861</v>
      </c>
      <c r="H342" s="10">
        <f>MAX(0,(H305-C342-D342))/(1-'P-Parametri'!$B$31*MAX(0,IF(I341&lt;=0,0,(I341-J341)/I341)))</f>
        <v>17228.156706092879</v>
      </c>
      <c r="I342" s="10">
        <f>((I341-H342+MAX(0,-(H305-C342-D342)))*(1+B342))*(1-'P-Parametri'!$B$32)</f>
        <v>137601.60218199407</v>
      </c>
      <c r="J342" s="10">
        <f>IF(I341&lt;=0,J341,J341*(1-H342/I341))+MAX(0,-(H305-C342-D342))</f>
        <v>64245.399297679571</v>
      </c>
      <c r="K342" s="10">
        <f>MAX(0,(K305-C342-D342))/(1-'P-Parametri'!$B$31*MAX(0,IF(L341&lt;=0,0,(L341-M341)/L341)))</f>
        <v>17785.106814821345</v>
      </c>
      <c r="L342" s="10">
        <f>((L341-K342+MAX(0,-(K305-C342-D342)))*(1+B342))*(1-'P-Parametri'!$B$32)</f>
        <v>114397.44593011825</v>
      </c>
      <c r="M342" s="10">
        <f>IF(L341&lt;=0,M341,M341*(1-K342/L341))+MAX(0,-(K305-C342-D342))</f>
        <v>53411.511754743791</v>
      </c>
      <c r="N342" s="10">
        <f>MAX(0,(N305-C342-D342))/(1-'P-Parametri'!$B$31*MAX(0,IF(O341&lt;=0,0,(O341-P341)/O341)))</f>
        <v>17785.106814821345</v>
      </c>
      <c r="O342" s="10">
        <f>((O341-N342+MAX(0,-(N305-C342-D342)))*(1+B342))*(1-'P-Parametri'!$B$32)</f>
        <v>114397.44593011825</v>
      </c>
      <c r="P342" s="10">
        <f>IF(O341&lt;=0,P341,P341*(1-N342/O341))+MAX(0,-(N305-C342-D342))</f>
        <v>53411.511754743791</v>
      </c>
      <c r="Q342" s="10">
        <f>MAX(0,(Q305-C342-D342))/(1-'P-Parametri'!$B$31*MAX(0,IF(R341&lt;=0,0,(R341-S341)/R341)))</f>
        <v>17785.106814821345</v>
      </c>
      <c r="R342" s="10">
        <f>((R341-Q342+MAX(0,-(Q305-C342-D342)))*(1+B342))*(1-'P-Parametri'!$B$32)</f>
        <v>114397.44593011825</v>
      </c>
      <c r="S342" s="10">
        <f>IF(R341&lt;=0,S341,S341*(1-Q342/R341))+MAX(0,-(Q305-C342-D342))</f>
        <v>53411.511754743791</v>
      </c>
      <c r="T342" s="10">
        <f>MAX(0,(T305-C342-D342))/(1-'P-Parametri'!$B$31*MAX(0,IF(U341&lt;=0,0,(U341-V341)/U341)))</f>
        <v>17785.106814821345</v>
      </c>
      <c r="U342" s="10">
        <f>((U341-T342+MAX(0,-(T305-C342-D342)))*(1+B342))*(1-'P-Parametri'!$B$32)</f>
        <v>114397.44593011825</v>
      </c>
      <c r="V342" s="10">
        <f>IF(U341&lt;=0,V341,V341*(1-T342/U341))+MAX(0,-(T305-C342-D342))</f>
        <v>53411.511754743791</v>
      </c>
    </row>
    <row r="343" spans="1:22">
      <c r="A343" s="9">
        <f t="shared" si="12"/>
        <v>36</v>
      </c>
      <c r="B343" s="12">
        <f>IF($A343='P-Parametri'!$D$47,'P-Parametri'!$B$34,IF($A343='P-Parametri'!$D$48,'P-Parametri'!$C$34,'P-Parametri'!$D$51))</f>
        <v>3.7839263201876694E-2</v>
      </c>
      <c r="C343" s="10">
        <f>IF($A343&lt;='1-Input'!$B$26,0,IF($A343='1-Input'!$B$26+1,('1-Input'!$B$23+0)*'1-Input'!$B$27,'1-Input'!$B$23+0))</f>
        <v>15535</v>
      </c>
      <c r="D343" s="10">
        <f t="shared" si="13"/>
        <v>0</v>
      </c>
      <c r="E343" s="10">
        <f>MAX(0,(E305-C343-D343))/(1-'P-Parametri'!$B$31*MAX(0,IF(F342&lt;=0,0,(F342-G342)/F342)))</f>
        <v>12265.024227561664</v>
      </c>
      <c r="F343" s="10">
        <f>((F342-E343+MAX(0,-(E305-C343-D343)))*(1+B343))*(1-'P-Parametri'!$B$32)</f>
        <v>346646.85107194382</v>
      </c>
      <c r="G343" s="10">
        <f>IF(F342&lt;=0,G342,G342*(1-E343/F342))+MAX(0,-(E305-C343-D343))</f>
        <v>156259.04415641798</v>
      </c>
      <c r="H343" s="10">
        <f>MAX(0,(H305-C343-D343))/(1-'P-Parametri'!$B$31*MAX(0,IF(I342&lt;=0,0,(I342-J342)/I342)))</f>
        <v>17314.986876865332</v>
      </c>
      <c r="I343" s="10">
        <f>((I342-H343+MAX(0,-(H305-C343-D343)))*(1+B343))*(1-'P-Parametri'!$B$32)</f>
        <v>124588.49585691975</v>
      </c>
      <c r="J343" s="10">
        <f>IF(I342&lt;=0,J342,J342*(1-H343/I342))+MAX(0,-(H305-C343-D343))</f>
        <v>56161.131177988595</v>
      </c>
      <c r="K343" s="10">
        <f>MAX(0,(K305-C343-D343))/(1-'P-Parametri'!$B$31*MAX(0,IF(L342&lt;=0,0,(L342-M342)/L342)))</f>
        <v>17874.744022578521</v>
      </c>
      <c r="L343" s="10">
        <f>((L342-K343+MAX(0,-(K305-C343-D343)))*(1+B343))*(1-'P-Parametri'!$B$32)</f>
        <v>99974.699730315464</v>
      </c>
      <c r="M343" s="10">
        <f>IF(L342&lt;=0,M342,M342*(1-K343/L342))+MAX(0,-(K305-C343-D343))</f>
        <v>45065.896232364081</v>
      </c>
      <c r="N343" s="10">
        <f>MAX(0,(N305-C343-D343))/(1-'P-Parametri'!$B$31*MAX(0,IF(O342&lt;=0,0,(O342-P342)/O342)))</f>
        <v>17874.744022578521</v>
      </c>
      <c r="O343" s="10">
        <f>((O342-N343+MAX(0,-(N305-C343-D343)))*(1+B343))*(1-'P-Parametri'!$B$32)</f>
        <v>99974.699730315464</v>
      </c>
      <c r="P343" s="10">
        <f>IF(O342&lt;=0,P342,P342*(1-N343/O342))+MAX(0,-(N305-C343-D343))</f>
        <v>45065.896232364081</v>
      </c>
      <c r="Q343" s="10">
        <f>MAX(0,(Q305-C343-D343))/(1-'P-Parametri'!$B$31*MAX(0,IF(R342&lt;=0,0,(R342-S342)/R342)))</f>
        <v>17874.744022578521</v>
      </c>
      <c r="R343" s="10">
        <f>((R342-Q343+MAX(0,-(Q305-C343-D343)))*(1+B343))*(1-'P-Parametri'!$B$32)</f>
        <v>99974.699730315464</v>
      </c>
      <c r="S343" s="10">
        <f>IF(R342&lt;=0,S342,S342*(1-Q343/R342))+MAX(0,-(Q305-C343-D343))</f>
        <v>45065.896232364081</v>
      </c>
      <c r="T343" s="10">
        <f>MAX(0,(T305-C343-D343))/(1-'P-Parametri'!$B$31*MAX(0,IF(U342&lt;=0,0,(U342-V342)/U342)))</f>
        <v>17874.744022578521</v>
      </c>
      <c r="U343" s="10">
        <f>((U342-T343+MAX(0,-(T305-C343-D343)))*(1+B343))*(1-'P-Parametri'!$B$32)</f>
        <v>99974.699730315464</v>
      </c>
      <c r="V343" s="10">
        <f>IF(U342&lt;=0,V342,V342*(1-T343/U342))+MAX(0,-(T305-C343-D343))</f>
        <v>45065.896232364081</v>
      </c>
    </row>
    <row r="344" spans="1:22">
      <c r="A344" s="9">
        <f t="shared" si="12"/>
        <v>37</v>
      </c>
      <c r="B344" s="12">
        <f>IF($A344='P-Parametri'!$D$47,'P-Parametri'!$B$34,IF($A344='P-Parametri'!$D$48,'P-Parametri'!$C$34,'P-Parametri'!$D$51))</f>
        <v>3.7839263201876694E-2</v>
      </c>
      <c r="C344" s="10">
        <f>IF($A344&lt;='1-Input'!$B$26,0,IF($A344='1-Input'!$B$26+1,('1-Input'!$B$23+0)*'1-Input'!$B$27,'1-Input'!$B$23+0))</f>
        <v>15535</v>
      </c>
      <c r="D344" s="10">
        <f t="shared" si="13"/>
        <v>0</v>
      </c>
      <c r="E344" s="10">
        <f>MAX(0,(E305-C344-D344))/(1-'P-Parametri'!$B$31*MAX(0,IF(F343&lt;=0,0,(F343-G343)/F343)))</f>
        <v>12324.997541189294</v>
      </c>
      <c r="F344" s="10">
        <f>((F343-E344+MAX(0,-(E305-C344-D344)))*(1+B344))*(1-'P-Parametri'!$B$32)</f>
        <v>346278.40144836268</v>
      </c>
      <c r="G344" s="10">
        <f>IF(F343&lt;=0,G343,G343*(1-E344/F343))+MAX(0,-(E305-C344-D344))</f>
        <v>150703.26792749521</v>
      </c>
      <c r="H344" s="10">
        <f>MAX(0,(H305-C344-D344))/(1-'P-Parametri'!$B$31*MAX(0,IF(I343&lt;=0,0,(I343-J343)/I343)))</f>
        <v>17399.653414750435</v>
      </c>
      <c r="I344" s="10">
        <f>((I343-H344+MAX(0,-(H305-C344-D344)))*(1+B344))*(1-'P-Parametri'!$B$32)</f>
        <v>111022.29968511578</v>
      </c>
      <c r="J344" s="10">
        <f>IF(I343&lt;=0,J343,J343*(1-H344/I343))+MAX(0,-(H305-C344-D344))</f>
        <v>48317.837050739829</v>
      </c>
      <c r="K344" s="10">
        <f>MAX(0,(K305-C344-D344))/(1-'P-Parametri'!$B$31*MAX(0,IF(L343&lt;=0,0,(L343-M343)/L343)))</f>
        <v>17962.147651743042</v>
      </c>
      <c r="L344" s="10">
        <f>((L343-K344+MAX(0,-(K305-C344-D344)))*(1+B344))*(1-'P-Parametri'!$B$32)</f>
        <v>84945.614929286079</v>
      </c>
      <c r="M344" s="10">
        <f>IF(L343&lt;=0,M343,M343*(1-K344/L343))+MAX(0,-(K305-C344-D344))</f>
        <v>36969.044885298776</v>
      </c>
      <c r="N344" s="10">
        <f>MAX(0,(N305-C344-D344))/(1-'P-Parametri'!$B$31*MAX(0,IF(O343&lt;=0,0,(O343-P343)/O343)))</f>
        <v>17962.147651743042</v>
      </c>
      <c r="O344" s="10">
        <f>((O343-N344+MAX(0,-(N305-C344-D344)))*(1+B344))*(1-'P-Parametri'!$B$32)</f>
        <v>84945.614929286079</v>
      </c>
      <c r="P344" s="10">
        <f>IF(O343&lt;=0,P343,P343*(1-N344/O343))+MAX(0,-(N305-C344-D344))</f>
        <v>36969.044885298776</v>
      </c>
      <c r="Q344" s="10">
        <f>MAX(0,(Q305-C344-D344))/(1-'P-Parametri'!$B$31*MAX(0,IF(R343&lt;=0,0,(R343-S343)/R343)))</f>
        <v>17962.147651743042</v>
      </c>
      <c r="R344" s="10">
        <f>((R343-Q344+MAX(0,-(Q305-C344-D344)))*(1+B344))*(1-'P-Parametri'!$B$32)</f>
        <v>84945.614929286079</v>
      </c>
      <c r="S344" s="10">
        <f>IF(R343&lt;=0,S343,S343*(1-Q344/R343))+MAX(0,-(Q305-C344-D344))</f>
        <v>36969.044885298776</v>
      </c>
      <c r="T344" s="10">
        <f>MAX(0,(T305-C344-D344))/(1-'P-Parametri'!$B$31*MAX(0,IF(U343&lt;=0,0,(U343-V343)/U343)))</f>
        <v>17962.147651743042</v>
      </c>
      <c r="U344" s="10">
        <f>((U343-T344+MAX(0,-(T305-C344-D344)))*(1+B344))*(1-'P-Parametri'!$B$32)</f>
        <v>84945.614929286079</v>
      </c>
      <c r="V344" s="10">
        <f>IF(U343&lt;=0,V343,V343*(1-T344/U343))+MAX(0,-(T305-C344-D344))</f>
        <v>36969.044885298776</v>
      </c>
    </row>
    <row r="345" spans="1:22">
      <c r="A345" s="9">
        <f t="shared" si="12"/>
        <v>38</v>
      </c>
      <c r="B345" s="12">
        <f>IF($A345='P-Parametri'!$D$47,'P-Parametri'!$B$34,IF($A345='P-Parametri'!$D$48,'P-Parametri'!$C$34,'P-Parametri'!$D$51))</f>
        <v>3.7839263201876694E-2</v>
      </c>
      <c r="C345" s="10">
        <f>IF($A345&lt;='1-Input'!$B$26,0,IF($A345='1-Input'!$B$26+1,('1-Input'!$B$23+0)*'1-Input'!$B$27,'1-Input'!$B$23+0))</f>
        <v>15535</v>
      </c>
      <c r="D345" s="10">
        <f t="shared" si="13"/>
        <v>0</v>
      </c>
      <c r="E345" s="10">
        <f>MAX(0,(E305-C345-D345))/(1-'P-Parametri'!$B$31*MAX(0,IF(F344&lt;=0,0,(F344-G344)/F344)))</f>
        <v>12383.459178378509</v>
      </c>
      <c r="F345" s="10">
        <f>((F344-E345+MAX(0,-(E305-C345-D345)))*(1+B345))*(1-'P-Parametri'!$B$32)</f>
        <v>345836.2223105689</v>
      </c>
      <c r="G345" s="10">
        <f>IF(F344&lt;=0,G344,G344*(1-E345/F344))+MAX(0,-(E305-C345-D345))</f>
        <v>145313.88251211098</v>
      </c>
      <c r="H345" s="10">
        <f>MAX(0,(H305-C345-D345))/(1-'P-Parametri'!$B$31*MAX(0,IF(I344&lt;=0,0,(I344-J344)/I344)))</f>
        <v>17482.185863276431</v>
      </c>
      <c r="I345" s="10">
        <f>((I344-H345+MAX(0,-(H305-C345-D345)))*(1+B345))*(1-'P-Parametri'!$B$32)</f>
        <v>96885.443603060077</v>
      </c>
      <c r="J345" s="10">
        <f>IF(I344&lt;=0,J344,J344*(1-H345/I344))+MAX(0,-(H305-C345-D345))</f>
        <v>40709.442969295815</v>
      </c>
      <c r="K345" s="10">
        <f>MAX(0,(K305-C345-D345))/(1-'P-Parametri'!$B$31*MAX(0,IF(L344&lt;=0,0,(L344-M344)/L344)))</f>
        <v>18047.348200923356</v>
      </c>
      <c r="L345" s="10">
        <f>((L344-K345+MAX(0,-(K305-C345-D345)))*(1+B345))*(1-'P-Parametri'!$B$32)</f>
        <v>69290.7885551449</v>
      </c>
      <c r="M345" s="10">
        <f>IF(L344&lt;=0,M344,M344*(1-K345/L344))+MAX(0,-(K305-C345-D345))</f>
        <v>29114.687408977436</v>
      </c>
      <c r="N345" s="10">
        <f>MAX(0,(N305-C345-D345))/(1-'P-Parametri'!$B$31*MAX(0,IF(O344&lt;=0,0,(O344-P344)/O344)))</f>
        <v>18047.348200923356</v>
      </c>
      <c r="O345" s="10">
        <f>((O344-N345+MAX(0,-(N305-C345-D345)))*(1+B345))*(1-'P-Parametri'!$B$32)</f>
        <v>69290.7885551449</v>
      </c>
      <c r="P345" s="10">
        <f>IF(O344&lt;=0,P344,P344*(1-N345/O344))+MAX(0,-(N305-C345-D345))</f>
        <v>29114.687408977436</v>
      </c>
      <c r="Q345" s="10">
        <f>MAX(0,(Q305-C345-D345))/(1-'P-Parametri'!$B$31*MAX(0,IF(R344&lt;=0,0,(R344-S344)/R344)))</f>
        <v>18047.348200923356</v>
      </c>
      <c r="R345" s="10">
        <f>((R344-Q345+MAX(0,-(Q305-C345-D345)))*(1+B345))*(1-'P-Parametri'!$B$32)</f>
        <v>69290.7885551449</v>
      </c>
      <c r="S345" s="10">
        <f>IF(R344&lt;=0,S344,S344*(1-Q345/R344))+MAX(0,-(Q305-C345-D345))</f>
        <v>29114.687408977436</v>
      </c>
      <c r="T345" s="10">
        <f>MAX(0,(T305-C345-D345))/(1-'P-Parametri'!$B$31*MAX(0,IF(U344&lt;=0,0,(U344-V344)/U344)))</f>
        <v>18047.348200923356</v>
      </c>
      <c r="U345" s="10">
        <f>((U344-T345+MAX(0,-(T305-C345-D345)))*(1+B345))*(1-'P-Parametri'!$B$32)</f>
        <v>69290.7885551449</v>
      </c>
      <c r="V345" s="10">
        <f>IF(U344&lt;=0,V344,V344*(1-T345/U344))+MAX(0,-(T305-C345-D345))</f>
        <v>29114.687408977436</v>
      </c>
    </row>
    <row r="346" spans="1:22">
      <c r="A346" s="9">
        <f t="shared" si="12"/>
        <v>39</v>
      </c>
      <c r="B346" s="12">
        <f>IF($A346='P-Parametri'!$D$47,'P-Parametri'!$B$34,IF($A346='P-Parametri'!$D$48,'P-Parametri'!$C$34,'P-Parametri'!$D$51))</f>
        <v>3.7839263201876694E-2</v>
      </c>
      <c r="C346" s="10">
        <f>IF($A346&lt;='1-Input'!$B$26,0,IF($A346='1-Input'!$B$26+1,('1-Input'!$B$23+0)*'1-Input'!$B$27,'1-Input'!$B$23+0))</f>
        <v>15535</v>
      </c>
      <c r="D346" s="10">
        <f t="shared" si="13"/>
        <v>0</v>
      </c>
      <c r="E346" s="10">
        <f>MAX(0,(E305-C346-D346))/(1-'P-Parametri'!$B$31*MAX(0,IF(F345&lt;=0,0,(F345-G345)/F345)))</f>
        <v>12440.430843832013</v>
      </c>
      <c r="F346" s="10">
        <f>((F345-E346+MAX(0,-(E305-C346-D346)))*(1+B346))*(1-'P-Parametri'!$B$32)</f>
        <v>345319.22008530382</v>
      </c>
      <c r="G346" s="10">
        <f>IF(F345&lt;=0,G345,G345*(1-E346/F345))+MAX(0,-(E305-C346-D346))</f>
        <v>140086.64722147901</v>
      </c>
      <c r="H346" s="10">
        <f>MAX(0,(H305-C346-D346))/(1-'P-Parametri'!$B$31*MAX(0,IF(I345&lt;=0,0,(I345-J345)/I345)))</f>
        <v>17562.614863772313</v>
      </c>
      <c r="I346" s="10">
        <f>((I345-H346+MAX(0,-(H305-C346-D346)))*(1+B346))*(1-'P-Parametri'!$B$32)</f>
        <v>82159.697441603319</v>
      </c>
      <c r="J346" s="10">
        <f>IF(I345&lt;=0,J345,J345*(1-H346/I345))+MAX(0,-(H305-C346-D346))</f>
        <v>33329.962196955479</v>
      </c>
      <c r="K346" s="10">
        <f>MAX(0,(K305-C346-D346))/(1-'P-Parametri'!$B$31*MAX(0,IF(L345&lt;=0,0,(L345-M345)/L345)))</f>
        <v>18130.377302018238</v>
      </c>
      <c r="L346" s="10">
        <f>((L345-K346+MAX(0,-(K305-C346-D346)))*(1+B346))*(1-'P-Parametri'!$B$32)</f>
        <v>52990.090953009872</v>
      </c>
      <c r="M346" s="10">
        <f>IF(L345&lt;=0,M345,M345*(1-K346/L345))+MAX(0,-(K305-C346-D346))</f>
        <v>21496.643528079985</v>
      </c>
      <c r="N346" s="10">
        <f>MAX(0,(N305-C346-D346))/(1-'P-Parametri'!$B$31*MAX(0,IF(O345&lt;=0,0,(O345-P345)/O345)))</f>
        <v>18130.377302018238</v>
      </c>
      <c r="O346" s="10">
        <f>((O345-N346+MAX(0,-(N305-C346-D346)))*(1+B346))*(1-'P-Parametri'!$B$32)</f>
        <v>52990.090953009872</v>
      </c>
      <c r="P346" s="10">
        <f>IF(O345&lt;=0,P345,P345*(1-N346/O345))+MAX(0,-(N305-C346-D346))</f>
        <v>21496.643528079985</v>
      </c>
      <c r="Q346" s="10">
        <f>MAX(0,(Q305-C346-D346))/(1-'P-Parametri'!$B$31*MAX(0,IF(R345&lt;=0,0,(R345-S345)/R345)))</f>
        <v>18130.377302018238</v>
      </c>
      <c r="R346" s="10">
        <f>((R345-Q346+MAX(0,-(Q305-C346-D346)))*(1+B346))*(1-'P-Parametri'!$B$32)</f>
        <v>52990.090953009872</v>
      </c>
      <c r="S346" s="10">
        <f>IF(R345&lt;=0,S345,S345*(1-Q346/R345))+MAX(0,-(Q305-C346-D346))</f>
        <v>21496.643528079985</v>
      </c>
      <c r="T346" s="10">
        <f>MAX(0,(T305-C346-D346))/(1-'P-Parametri'!$B$31*MAX(0,IF(U345&lt;=0,0,(U345-V345)/U345)))</f>
        <v>18130.377302018238</v>
      </c>
      <c r="U346" s="10">
        <f>((U345-T346+MAX(0,-(T305-C346-D346)))*(1+B346))*(1-'P-Parametri'!$B$32)</f>
        <v>52990.090953009872</v>
      </c>
      <c r="V346" s="10">
        <f>IF(U345&lt;=0,V345,V345*(1-T346/U345))+MAX(0,-(T305-C346-D346))</f>
        <v>21496.643528079985</v>
      </c>
    </row>
    <row r="347" spans="1:22">
      <c r="A347" s="9">
        <f t="shared" si="12"/>
        <v>40</v>
      </c>
      <c r="B347" s="12">
        <f>IF($A347='P-Parametri'!$D$47,'P-Parametri'!$B$34,IF($A347='P-Parametri'!$D$48,'P-Parametri'!$C$34,'P-Parametri'!$D$51))</f>
        <v>3.7839263201876694E-2</v>
      </c>
      <c r="C347" s="10">
        <f>IF($A347&lt;='1-Input'!$B$26,0,IF($A347='1-Input'!$B$26+1,('1-Input'!$B$23+0)*'1-Input'!$B$27,'1-Input'!$B$23+0))</f>
        <v>15535</v>
      </c>
      <c r="D347" s="10">
        <f t="shared" si="13"/>
        <v>0</v>
      </c>
      <c r="E347" s="10">
        <f>MAX(0,(E305-C347-D347))/(1-'P-Parametri'!$B$31*MAX(0,IF(F346&lt;=0,0,(F346-G346)/F346)))</f>
        <v>12495.934942682843</v>
      </c>
      <c r="F347" s="10">
        <f>((F346-E347+MAX(0,-(E305-C347-D347)))*(1+B347))*(1-'P-Parametri'!$B$32)</f>
        <v>344726.23888278817</v>
      </c>
      <c r="G347" s="10">
        <f>IF(F346&lt;=0,G346,G346*(1-E347/F346))+MAX(0,-(E305-C347-D347))</f>
        <v>135017.38513526865</v>
      </c>
      <c r="H347" s="10">
        <f>MAX(0,(H305-C347-D347))/(1-'P-Parametri'!$B$31*MAX(0,IF(I346&lt;=0,0,(I346-J346)/I346)))</f>
        <v>17640.972046390405</v>
      </c>
      <c r="I347" s="10">
        <f>((I346-H347+MAX(0,-(H305-C347-D347)))*(1+B347))*(1-'P-Parametri'!$B$32)</f>
        <v>66826.14629403819</v>
      </c>
      <c r="J347" s="10">
        <f>IF(I346&lt;=0,J346,J346*(1-H347/I346))+MAX(0,-(H305-C347-D347))</f>
        <v>26173.498021297408</v>
      </c>
      <c r="K347" s="10">
        <f>MAX(0,(K305-C347-D347))/(1-'P-Parametri'!$B$31*MAX(0,IF(L346&lt;=0,0,(L346-M346)/L346)))</f>
        <v>18211.267607716371</v>
      </c>
      <c r="L347" s="10">
        <f>((L346-K347+MAX(0,-(K305-C347-D347)))*(1+B347))*(1-'P-Parametri'!$B$32)</f>
        <v>36022.638738916219</v>
      </c>
      <c r="M347" s="10">
        <f>IF(L346&lt;=0,M346,M346*(1-K347/L346))+MAX(0,-(K305-C347-D347))</f>
        <v>14108.825901861843</v>
      </c>
      <c r="N347" s="10">
        <f>MAX(0,(N305-C347-D347))/(1-'P-Parametri'!$B$31*MAX(0,IF(O346&lt;=0,0,(O346-P346)/O346)))</f>
        <v>18211.267607716371</v>
      </c>
      <c r="O347" s="10">
        <f>((O346-N347+MAX(0,-(N305-C347-D347)))*(1+B347))*(1-'P-Parametri'!$B$32)</f>
        <v>36022.638738916219</v>
      </c>
      <c r="P347" s="10">
        <f>IF(O346&lt;=0,P346,P346*(1-N347/O346))+MAX(0,-(N305-C347-D347))</f>
        <v>14108.825901861843</v>
      </c>
      <c r="Q347" s="10">
        <f>MAX(0,(Q305-C347-D347))/(1-'P-Parametri'!$B$31*MAX(0,IF(R346&lt;=0,0,(R346-S346)/R346)))</f>
        <v>18211.267607716371</v>
      </c>
      <c r="R347" s="10">
        <f>((R346-Q347+MAX(0,-(Q305-C347-D347)))*(1+B347))*(1-'P-Parametri'!$B$32)</f>
        <v>36022.638738916219</v>
      </c>
      <c r="S347" s="10">
        <f>IF(R346&lt;=0,S346,S346*(1-Q347/R346))+MAX(0,-(Q305-C347-D347))</f>
        <v>14108.825901861843</v>
      </c>
      <c r="T347" s="10">
        <f>MAX(0,(T305-C347-D347))/(1-'P-Parametri'!$B$31*MAX(0,IF(U346&lt;=0,0,(U346-V346)/U346)))</f>
        <v>18211.267607716371</v>
      </c>
      <c r="U347" s="10">
        <f>((U346-T347+MAX(0,-(T305-C347-D347)))*(1+B347))*(1-'P-Parametri'!$B$32)</f>
        <v>36022.638738916219</v>
      </c>
      <c r="V347" s="10">
        <f>IF(U346&lt;=0,V346,V346*(1-T347/U346))+MAX(0,-(T305-C347-D347))</f>
        <v>14108.825901861843</v>
      </c>
    </row>
    <row r="348" spans="1:22">
      <c r="A348" s="9">
        <f t="shared" si="12"/>
        <v>41</v>
      </c>
      <c r="B348" s="12">
        <f>IF($A348='P-Parametri'!$D$47,'P-Parametri'!$B$34,IF($A348='P-Parametri'!$D$48,'P-Parametri'!$C$34,'P-Parametri'!$D$51))</f>
        <v>3.7839263201876694E-2</v>
      </c>
      <c r="C348" s="10">
        <f>IF($A348&lt;='1-Input'!$B$26,0,IF($A348='1-Input'!$B$26+1,('1-Input'!$B$23+0)*'1-Input'!$B$27,'1-Input'!$B$23+0))</f>
        <v>15535</v>
      </c>
      <c r="D348" s="10">
        <f t="shared" si="13"/>
        <v>0</v>
      </c>
      <c r="E348" s="10">
        <f>MAX(0,(E305-C348-D348))/(1-'P-Parametri'!$B$31*MAX(0,IF(F347&lt;=0,0,(F347-G347)/F347)))</f>
        <v>12549.9945058803</v>
      </c>
      <c r="F348" s="10">
        <f>((F347-E348+MAX(0,-(E305-C348-D348)))*(1+B348))*(1-'P-Parametri'!$B$32)</f>
        <v>344056.05761986203</v>
      </c>
      <c r="G348" s="10">
        <f>IF(F347&lt;=0,G347,G347*(1-E348/F347))+MAX(0,-(E305-C348-D348))</f>
        <v>130101.98488277412</v>
      </c>
      <c r="H348" s="10">
        <f>MAX(0,(H305-C348-D348))/(1-'P-Parametri'!$B$31*MAX(0,IF(I347&lt;=0,0,(I347-J347)/I347)))</f>
        <v>17717.289924770914</v>
      </c>
      <c r="I348" s="10">
        <f>((I347-H348+MAX(0,-(H305-C348-D348)))*(1+B348))*(1-'P-Parametri'!$B$32)</f>
        <v>50865.165112345203</v>
      </c>
      <c r="J348" s="10">
        <f>IF(I347&lt;=0,J347,J347*(1-H348/I347))+MAX(0,-(H305-C348-D348))</f>
        <v>19234.246268722316</v>
      </c>
      <c r="K348" s="10">
        <f>MAX(0,(K305-C348-D348))/(1-'P-Parametri'!$B$31*MAX(0,IF(L347&lt;=0,0,(L347-M347)/L347)))</f>
        <v>18290.052682755646</v>
      </c>
      <c r="L348" s="10">
        <f>((L347-K348+MAX(0,-(K305-C348-D348)))*(1+B348))*(1-'P-Parametri'!$B$32)</f>
        <v>18366.766899095182</v>
      </c>
      <c r="M348" s="10">
        <f>IF(L347&lt;=0,M347,M347*(1-K348/L347))+MAX(0,-(K305-C348-D348))</f>
        <v>6945.2427199862477</v>
      </c>
      <c r="N348" s="10">
        <f>MAX(0,(N305-C348-D348))/(1-'P-Parametri'!$B$31*MAX(0,IF(O347&lt;=0,0,(O347-P347)/O347)))</f>
        <v>18290.052682755646</v>
      </c>
      <c r="O348" s="10">
        <f>((O347-N348+MAX(0,-(N305-C348-D348)))*(1+B348))*(1-'P-Parametri'!$B$32)</f>
        <v>18366.766899095182</v>
      </c>
      <c r="P348" s="10">
        <f>IF(O347&lt;=0,P347,P347*(1-N348/O347))+MAX(0,-(N305-C348-D348))</f>
        <v>6945.2427199862477</v>
      </c>
      <c r="Q348" s="10">
        <f>MAX(0,(Q305-C348-D348))/(1-'P-Parametri'!$B$31*MAX(0,IF(R347&lt;=0,0,(R347-S347)/R347)))</f>
        <v>18290.052682755646</v>
      </c>
      <c r="R348" s="10">
        <f>((R347-Q348+MAX(0,-(Q305-C348-D348)))*(1+B348))*(1-'P-Parametri'!$B$32)</f>
        <v>18366.766899095182</v>
      </c>
      <c r="S348" s="10">
        <f>IF(R347&lt;=0,S347,S347*(1-Q348/R347))+MAX(0,-(Q305-C348-D348))</f>
        <v>6945.2427199862477</v>
      </c>
      <c r="T348" s="10">
        <f>MAX(0,(T305-C348-D348))/(1-'P-Parametri'!$B$31*MAX(0,IF(U347&lt;=0,0,(U347-V347)/U347)))</f>
        <v>18290.052682755646</v>
      </c>
      <c r="U348" s="10">
        <f>((U347-T348+MAX(0,-(T305-C348-D348)))*(1+B348))*(1-'P-Parametri'!$B$32)</f>
        <v>18366.766899095182</v>
      </c>
      <c r="V348" s="10">
        <f>IF(U347&lt;=0,V347,V347*(1-T348/U347))+MAX(0,-(T305-C348-D348))</f>
        <v>6945.2427199862477</v>
      </c>
    </row>
    <row r="349" spans="1:22">
      <c r="A349" s="9">
        <f t="shared" si="12"/>
        <v>42</v>
      </c>
      <c r="B349" s="12">
        <f>IF($A349='P-Parametri'!$D$47,'P-Parametri'!$B$34,IF($A349='P-Parametri'!$D$48,'P-Parametri'!$C$34,'P-Parametri'!$D$51))</f>
        <v>3.7839263201876694E-2</v>
      </c>
      <c r="C349" s="10">
        <f>IF($A349&lt;='1-Input'!$B$26,0,IF($A349='1-Input'!$B$26+1,('1-Input'!$B$23+0)*'1-Input'!$B$27,'1-Input'!$B$23+0))</f>
        <v>15535</v>
      </c>
      <c r="D349" s="10">
        <f t="shared" si="13"/>
        <v>0</v>
      </c>
      <c r="E349" s="10">
        <f>MAX(0,(E305-C349-D349))/(1-'P-Parametri'!$B$31*MAX(0,IF(F348&lt;=0,0,(F348-G348)/F348)))</f>
        <v>12602.633118260648</v>
      </c>
      <c r="F349" s="10">
        <f>((F348-E349+MAX(0,-(E305-C349-D349)))*(1+B349))*(1-'P-Parametri'!$B$32)</f>
        <v>343307.38711473986</v>
      </c>
      <c r="G349" s="10">
        <f>IF(F348&lt;=0,G348,G348*(1-E349/F348))+MAX(0,-(E305-C349-D349))</f>
        <v>125336.40221936212</v>
      </c>
      <c r="H349" s="10">
        <f>MAX(0,(H305-C349-D349))/(1-'P-Parametri'!$B$31*MAX(0,IF(I348&lt;=0,0,(I348-J348)/I348)))</f>
        <v>17791.601794496695</v>
      </c>
      <c r="I349" s="10">
        <f>((I348-H349+MAX(0,-(H305-C349-D349)))*(1+B349))*(1-'P-Parametri'!$B$32)</f>
        <v>34256.392500085996</v>
      </c>
      <c r="J349" s="10">
        <f>IF(I348&lt;=0,J348,J348*(1-H349/I348))+MAX(0,-(H305-C349-D349))</f>
        <v>12506.49752998214</v>
      </c>
      <c r="K349" s="10">
        <f>MAX(0,(K305-C349-D349))/(1-'P-Parametri'!$B$31*MAX(0,IF(L348&lt;=0,0,(L348-M348)/L348)))</f>
        <v>18366.76689909515</v>
      </c>
      <c r="L349" s="10">
        <f>((L348-K349+MAX(0,-(K305-C349-D349)))*(1+B349))*(1-'P-Parametri'!$B$32)</f>
        <v>3.3912773731860416E-11</v>
      </c>
      <c r="M349" s="10">
        <f>IF(L348&lt;=0,M348,M348*(1-K349/L348))+MAX(0,-(K305-C349-D349))</f>
        <v>1.233722940694237E-11</v>
      </c>
      <c r="N349" s="10">
        <f>MAX(0,(N305-C349-D349))/(1-'P-Parametri'!$B$31*MAX(0,IF(O348&lt;=0,0,(O348-P348)/O348)))</f>
        <v>18366.76689909515</v>
      </c>
      <c r="O349" s="10">
        <f>((O348-N349+MAX(0,-(N305-C349-D349)))*(1+B349))*(1-'P-Parametri'!$B$32)</f>
        <v>3.3912773731860416E-11</v>
      </c>
      <c r="P349" s="10">
        <f>IF(O348&lt;=0,P348,P348*(1-N349/O348))+MAX(0,-(N305-C349-D349))</f>
        <v>1.233722940694237E-11</v>
      </c>
      <c r="Q349" s="10">
        <f>MAX(0,(Q305-C349-D349))/(1-'P-Parametri'!$B$31*MAX(0,IF(R348&lt;=0,0,(R348-S348)/R348)))</f>
        <v>18366.76689909515</v>
      </c>
      <c r="R349" s="10">
        <f>((R348-Q349+MAX(0,-(Q305-C349-D349)))*(1+B349))*(1-'P-Parametri'!$B$32)</f>
        <v>3.3912773731860416E-11</v>
      </c>
      <c r="S349" s="10">
        <f>IF(R348&lt;=0,S348,S348*(1-Q349/R348))+MAX(0,-(Q305-C349-D349))</f>
        <v>1.233722940694237E-11</v>
      </c>
      <c r="T349" s="10">
        <f>MAX(0,(T305-C349-D349))/(1-'P-Parametri'!$B$31*MAX(0,IF(U348&lt;=0,0,(U348-V348)/U348)))</f>
        <v>18366.76689909515</v>
      </c>
      <c r="U349" s="10">
        <f>((U348-T349+MAX(0,-(T305-C349-D349)))*(1+B349))*(1-'P-Parametri'!$B$32)</f>
        <v>3.3912773731860416E-11</v>
      </c>
      <c r="V349" s="10">
        <f>IF(U348&lt;=0,V348,V348*(1-T349/U348))+MAX(0,-(T305-C349-D349))</f>
        <v>1.233722940694237E-11</v>
      </c>
    </row>
    <row r="350" spans="1:22">
      <c r="A350" s="4" t="s">
        <v>410</v>
      </c>
      <c r="E350" s="10">
        <f>F349</f>
        <v>343307.38711473986</v>
      </c>
      <c r="H350" s="10">
        <f>I349</f>
        <v>34256.392500085996</v>
      </c>
      <c r="K350" s="10">
        <f>L349</f>
        <v>3.3912773731860416E-11</v>
      </c>
      <c r="N350" s="10">
        <f>O349</f>
        <v>3.3912773731860416E-11</v>
      </c>
      <c r="Q350" s="10">
        <f>R349</f>
        <v>3.3912773731860416E-11</v>
      </c>
      <c r="T350" s="10">
        <f>U349</f>
        <v>3.3912773731860416E-11</v>
      </c>
    </row>
    <row r="351" spans="1:22">
      <c r="A351" s="5" t="s">
        <v>411</v>
      </c>
      <c r="B351" s="10">
        <f>IFERROR(T305-T350*(T305-Q305)/(T350-Q350),T305)</f>
        <v>30932.170612526832</v>
      </c>
    </row>
    <row r="354" spans="1:22">
      <c r="A354" s="2" t="s">
        <v>418</v>
      </c>
    </row>
    <row r="355" spans="1:22">
      <c r="A355" s="4" t="s">
        <v>268</v>
      </c>
      <c r="E355" s="19">
        <f>'1-Input'!$B$10*0.9</f>
        <v>26100</v>
      </c>
      <c r="H355" s="19">
        <f>'1-Input'!$B$10*1.05</f>
        <v>30450</v>
      </c>
      <c r="K355" s="10">
        <f>IFERROR(H355-H400*(H355-E355)/(H400-E400),H355)</f>
        <v>35415.972896652733</v>
      </c>
      <c r="N355" s="10">
        <f>IFERROR(K355-K400*(K355-H355)/(K400-H400),K355)</f>
        <v>35415.972896652718</v>
      </c>
      <c r="Q355" s="10">
        <f>IFERROR(N355-N400*(N355-K355)/(N400-K400),N355)</f>
        <v>35415.972896652725</v>
      </c>
      <c r="T355" s="10">
        <f>IFERROR(Q355-Q400*(Q355-N355)/(Q400-N400),Q355)</f>
        <v>35415.972896652725</v>
      </c>
    </row>
    <row r="356" spans="1:22">
      <c r="A356" s="15" t="s">
        <v>176</v>
      </c>
      <c r="B356" s="15" t="s">
        <v>177</v>
      </c>
      <c r="C356" s="15" t="s">
        <v>178</v>
      </c>
      <c r="D356" s="15" t="s">
        <v>179</v>
      </c>
      <c r="E356" s="15" t="s">
        <v>180</v>
      </c>
      <c r="F356" s="15" t="s">
        <v>181</v>
      </c>
      <c r="G356" s="15" t="s">
        <v>182</v>
      </c>
      <c r="H356" s="15" t="s">
        <v>180</v>
      </c>
      <c r="I356" s="15" t="s">
        <v>181</v>
      </c>
      <c r="J356" s="15" t="s">
        <v>182</v>
      </c>
      <c r="K356" s="15" t="s">
        <v>180</v>
      </c>
      <c r="L356" s="15" t="s">
        <v>181</v>
      </c>
      <c r="M356" s="15" t="s">
        <v>182</v>
      </c>
      <c r="N356" s="15" t="s">
        <v>180</v>
      </c>
      <c r="O356" s="15" t="s">
        <v>181</v>
      </c>
      <c r="P356" s="15" t="s">
        <v>182</v>
      </c>
      <c r="Q356" s="15" t="s">
        <v>180</v>
      </c>
      <c r="R356" s="15" t="s">
        <v>181</v>
      </c>
      <c r="S356" s="15" t="s">
        <v>182</v>
      </c>
      <c r="T356" s="15" t="s">
        <v>180</v>
      </c>
      <c r="U356" s="15" t="s">
        <v>181</v>
      </c>
      <c r="V356" s="15" t="s">
        <v>182</v>
      </c>
    </row>
    <row r="357" spans="1:22">
      <c r="A357" s="9">
        <f>0</f>
        <v>0</v>
      </c>
      <c r="E357" s="10">
        <f>0</f>
        <v>0</v>
      </c>
      <c r="F357" s="10">
        <f>'1-Input'!$B$8</f>
        <v>760000</v>
      </c>
      <c r="G357" s="10">
        <f>'1-Input'!$B$9</f>
        <v>586000</v>
      </c>
      <c r="H357" s="10">
        <f>0</f>
        <v>0</v>
      </c>
      <c r="I357" s="10">
        <f>'1-Input'!$B$8</f>
        <v>760000</v>
      </c>
      <c r="J357" s="10">
        <f>'1-Input'!$B$9</f>
        <v>586000</v>
      </c>
      <c r="K357" s="10">
        <f>0</f>
        <v>0</v>
      </c>
      <c r="L357" s="10">
        <f>'1-Input'!$B$8</f>
        <v>760000</v>
      </c>
      <c r="M357" s="10">
        <f>'1-Input'!$B$9</f>
        <v>586000</v>
      </c>
      <c r="N357" s="10">
        <f>0</f>
        <v>0</v>
      </c>
      <c r="O357" s="10">
        <f>'1-Input'!$B$8</f>
        <v>760000</v>
      </c>
      <c r="P357" s="10">
        <f>'1-Input'!$B$9</f>
        <v>586000</v>
      </c>
      <c r="Q357" s="10">
        <f>0</f>
        <v>0</v>
      </c>
      <c r="R357" s="10">
        <f>'1-Input'!$B$8</f>
        <v>760000</v>
      </c>
      <c r="S357" s="10">
        <f>'1-Input'!$B$9</f>
        <v>586000</v>
      </c>
      <c r="T357" s="10">
        <f>0</f>
        <v>0</v>
      </c>
      <c r="U357" s="10">
        <f>'1-Input'!$B$8</f>
        <v>760000</v>
      </c>
      <c r="V357" s="10">
        <f>'1-Input'!$B$9</f>
        <v>586000</v>
      </c>
    </row>
    <row r="358" spans="1:22">
      <c r="A358" s="9">
        <f t="shared" ref="A358:A399" si="14">A357+1</f>
        <v>1</v>
      </c>
      <c r="B358" s="12">
        <f>IF($A358='P-Parametri'!$E$47,'P-Parametri'!$B$34,IF($A358='P-Parametri'!$E$48,'P-Parametri'!$C$34,'P-Parametri'!$E$51))</f>
        <v>3.7839263201876694E-2</v>
      </c>
      <c r="C358" s="10">
        <f>IF($A358&lt;='1-Input'!$B$26,0,IF($A358='1-Input'!$B$26+1,('1-Input'!$B$23+0)*'1-Input'!$B$27,'1-Input'!$B$23+0))</f>
        <v>0</v>
      </c>
      <c r="D358" s="10">
        <f t="shared" ref="D358:D399" si="15">IF(AND($A358&gt;=1,$A358&lt;1+0),0,0)</f>
        <v>0</v>
      </c>
      <c r="E358" s="10">
        <f>MAX(0,(E355-C358-D358))/(1-'P-Parametri'!$B$31*MAX(0,IF(F357&lt;=0,0,(F357-G357)/F357)))</f>
        <v>27751.972690133749</v>
      </c>
      <c r="F358" s="10">
        <f>((F357-E358+MAX(0,-(E355-C358-D358)))*(1+B358))*(1-'P-Parametri'!$B$32)</f>
        <v>758435.84163801069</v>
      </c>
      <c r="G358" s="10">
        <f>IF(F357&lt;=0,G357,G357*(1-E358/F357))+MAX(0,-(E355-C358-D358))</f>
        <v>564601.76842576533</v>
      </c>
      <c r="H358" s="10">
        <f>MAX(0,(H355-C358-D358))/(1-'P-Parametri'!$B$31*MAX(0,IF(I357&lt;=0,0,(I357-J357)/I357)))</f>
        <v>32377.30147182271</v>
      </c>
      <c r="I358" s="10">
        <f>((I357-H358+MAX(0,-(H355-C358-D358)))*(1+B358))*(1-'P-Parametri'!$B$32)</f>
        <v>753645.09451878595</v>
      </c>
      <c r="J358" s="10">
        <f>IF(I357&lt;=0,J357,J357*(1-H358/I357))+MAX(0,-(H355-C358-D358))</f>
        <v>561035.3964967262</v>
      </c>
      <c r="K358" s="10">
        <f>MAX(0,(K355-C358-D358))/(1-'P-Parametri'!$B$31*MAX(0,IF(L357&lt;=0,0,(L357-M357)/L357)))</f>
        <v>37657.590521931947</v>
      </c>
      <c r="L358" s="10">
        <f>((L357-K358+MAX(0,-(K355-C358-D358)))*(1+B358))*(1-'P-Parametri'!$B$32)</f>
        <v>748175.96340412204</v>
      </c>
      <c r="M358" s="10">
        <f>IF(L357&lt;=0,M357,M357*(1-K358/L357))+MAX(0,-(K355-C358-D358))</f>
        <v>556964.01572914189</v>
      </c>
      <c r="N358" s="10">
        <f>MAX(0,(N355-C358-D358))/(1-'P-Parametri'!$B$31*MAX(0,IF(O357&lt;=0,0,(O357-P357)/O357)))</f>
        <v>37657.590521931925</v>
      </c>
      <c r="O358" s="10">
        <f>((O357-N358+MAX(0,-(N355-C358-D358)))*(1+B358))*(1-'P-Parametri'!$B$32)</f>
        <v>748175.96340412216</v>
      </c>
      <c r="P358" s="10">
        <f>IF(O357&lt;=0,P357,P357*(1-N358/O357))+MAX(0,-(N355-C358-D358))</f>
        <v>556964.01572914189</v>
      </c>
      <c r="Q358" s="10">
        <f>MAX(0,(Q355-C358-D358))/(1-'P-Parametri'!$B$31*MAX(0,IF(R357&lt;=0,0,(R357-S357)/R357)))</f>
        <v>37657.590521931939</v>
      </c>
      <c r="R358" s="10">
        <f>((R357-Q358+MAX(0,-(Q355-C358-D358)))*(1+B358))*(1-'P-Parametri'!$B$32)</f>
        <v>748175.96340412216</v>
      </c>
      <c r="S358" s="10">
        <f>IF(R357&lt;=0,S357,S357*(1-Q358/R357))+MAX(0,-(Q355-C358-D358))</f>
        <v>556964.01572914189</v>
      </c>
      <c r="T358" s="10">
        <f>MAX(0,(T355-C358-D358))/(1-'P-Parametri'!$B$31*MAX(0,IF(U357&lt;=0,0,(U357-V357)/U357)))</f>
        <v>37657.590521931939</v>
      </c>
      <c r="U358" s="10">
        <f>((U357-T358+MAX(0,-(T355-C358-D358)))*(1+B358))*(1-'P-Parametri'!$B$32)</f>
        <v>748175.96340412216</v>
      </c>
      <c r="V358" s="10">
        <f>IF(U357&lt;=0,V357,V357*(1-T358/U357))+MAX(0,-(T355-C358-D358))</f>
        <v>556964.01572914189</v>
      </c>
    </row>
    <row r="359" spans="1:22">
      <c r="A359" s="9">
        <f t="shared" si="14"/>
        <v>2</v>
      </c>
      <c r="B359" s="12">
        <f>IF($A359='P-Parametri'!$E$47,'P-Parametri'!$B$34,IF($A359='P-Parametri'!$E$48,'P-Parametri'!$C$34,'P-Parametri'!$E$51))</f>
        <v>3.7839263201876694E-2</v>
      </c>
      <c r="C359" s="10">
        <f>IF($A359&lt;='1-Input'!$B$26,0,IF($A359='1-Input'!$B$26+1,('1-Input'!$B$23+0)*'1-Input'!$B$27,'1-Input'!$B$23+0))</f>
        <v>0</v>
      </c>
      <c r="D359" s="10">
        <f t="shared" si="15"/>
        <v>0</v>
      </c>
      <c r="E359" s="10">
        <f>MAX(0,(E355-C359-D359))/(1-'P-Parametri'!$B$31*MAX(0,IF(F358&lt;=0,0,(F358-G358)/F358)))</f>
        <v>27957.748023961758</v>
      </c>
      <c r="F359" s="10">
        <f>((F358-E359+MAX(0,-(E355-C359-D359)))*(1+B359))*(1-'P-Parametri'!$B$32)</f>
        <v>756602.60876859294</v>
      </c>
      <c r="G359" s="10">
        <f>IF(F358&lt;=0,G358,G358*(1-E359/F358))+MAX(0,-(E355-C359-D359))</f>
        <v>543789.20510934887</v>
      </c>
      <c r="H359" s="10">
        <f>MAX(0,(H355-C359-D359))/(1-'P-Parametri'!$B$31*MAX(0,IF(I358&lt;=0,0,(I358-J358)/I358)))</f>
        <v>32617.372694622052</v>
      </c>
      <c r="I359" s="10">
        <f>((I358-H359+MAX(0,-(H355-C359-D359)))*(1+B359))*(1-'P-Parametri'!$B$32)</f>
        <v>746814.25780698576</v>
      </c>
      <c r="J359" s="10">
        <f>IF(I358&lt;=0,J358,J358*(1-H359/I358))+MAX(0,-(H355-C359-D359))</f>
        <v>536754.07262757362</v>
      </c>
      <c r="K359" s="10">
        <f>MAX(0,(K355-C359-D359))/(1-'P-Parametri'!$B$31*MAX(0,IF(L358&lt;=0,0,(L358-M358)/L358)))</f>
        <v>37936.814033259623</v>
      </c>
      <c r="L359" s="10">
        <f>((L358-K359+MAX(0,-(K355-C359-D359)))*(1+B359))*(1-'P-Parametri'!$B$32)</f>
        <v>735639.84732922306</v>
      </c>
      <c r="M359" s="10">
        <f>IF(L358&lt;=0,M358,M358*(1-K359/L358))+MAX(0,-(K355-C359-D359))</f>
        <v>528722.7445289857</v>
      </c>
      <c r="N359" s="10">
        <f>MAX(0,(N355-C359-D359))/(1-'P-Parametri'!$B$31*MAX(0,IF(O358&lt;=0,0,(O358-P358)/O358)))</f>
        <v>37936.814033259616</v>
      </c>
      <c r="O359" s="10">
        <f>((O358-N359+MAX(0,-(N355-C359-D359)))*(1+B359))*(1-'P-Parametri'!$B$32)</f>
        <v>735639.84732922318</v>
      </c>
      <c r="P359" s="10">
        <f>IF(O358&lt;=0,P358,P358*(1-N359/O358))+MAX(0,-(N355-C359-D359))</f>
        <v>528722.7445289857</v>
      </c>
      <c r="Q359" s="10">
        <f>MAX(0,(Q355-C359-D359))/(1-'P-Parametri'!$B$31*MAX(0,IF(R358&lt;=0,0,(R358-S358)/R358)))</f>
        <v>37936.814033259623</v>
      </c>
      <c r="R359" s="10">
        <f>((R358-Q359+MAX(0,-(Q355-C359-D359)))*(1+B359))*(1-'P-Parametri'!$B$32)</f>
        <v>735639.84732922318</v>
      </c>
      <c r="S359" s="10">
        <f>IF(R358&lt;=0,S358,S358*(1-Q359/R358))+MAX(0,-(Q355-C359-D359))</f>
        <v>528722.7445289857</v>
      </c>
      <c r="T359" s="10">
        <f>MAX(0,(T355-C359-D359))/(1-'P-Parametri'!$B$31*MAX(0,IF(U358&lt;=0,0,(U358-V358)/U358)))</f>
        <v>37936.814033259623</v>
      </c>
      <c r="U359" s="10">
        <f>((U358-T359+MAX(0,-(T355-C359-D359)))*(1+B359))*(1-'P-Parametri'!$B$32)</f>
        <v>735639.84732922318</v>
      </c>
      <c r="V359" s="10">
        <f>IF(U358&lt;=0,V358,V358*(1-T359/U358))+MAX(0,-(T355-C359-D359))</f>
        <v>528722.7445289857</v>
      </c>
    </row>
    <row r="360" spans="1:22">
      <c r="A360" s="9">
        <f t="shared" si="14"/>
        <v>3</v>
      </c>
      <c r="B360" s="12">
        <f>IF($A360='P-Parametri'!$E$47,'P-Parametri'!$B$34,IF($A360='P-Parametri'!$E$48,'P-Parametri'!$C$34,'P-Parametri'!$E$51))</f>
        <v>3.7839263201876694E-2</v>
      </c>
      <c r="C360" s="10">
        <f>IF($A360&lt;='1-Input'!$B$26,0,IF($A360='1-Input'!$B$26+1,('1-Input'!$B$23+0)*'1-Input'!$B$27,'1-Input'!$B$23+0))</f>
        <v>0</v>
      </c>
      <c r="D360" s="10">
        <f t="shared" si="15"/>
        <v>0</v>
      </c>
      <c r="E360" s="10">
        <f>MAX(0,(E355-C360-D360))/(1-'P-Parametri'!$B$31*MAX(0,IF(F359&lt;=0,0,(F359-G359)/F359)))</f>
        <v>28159.334411733314</v>
      </c>
      <c r="F360" s="10">
        <f>((F359-E360+MAX(0,-(E355-C360-D360)))*(1+B360))*(1-'P-Parametri'!$B$32)</f>
        <v>754495.01708059991</v>
      </c>
      <c r="G360" s="10">
        <f>IF(F359&lt;=0,G359,G359*(1-E360/F359))+MAX(0,-(E355-C360-D360))</f>
        <v>523550.3876658206</v>
      </c>
      <c r="H360" s="10">
        <f>MAX(0,(H355-C360-D360))/(1-'P-Parametri'!$B$31*MAX(0,IF(I359&lt;=0,0,(I359-J359)/I359)))</f>
        <v>32852.556813688869</v>
      </c>
      <c r="I360" s="10">
        <f>((I359-H360+MAX(0,-(H355-C360-D360)))*(1+B360))*(1-'P-Parametri'!$B$32)</f>
        <v>739495.53074181534</v>
      </c>
      <c r="J360" s="10">
        <f>IF(I359&lt;=0,J359,J359*(1-H360/I359))+MAX(0,-(H355-C360-D360))</f>
        <v>513142.11894345732</v>
      </c>
      <c r="K360" s="10">
        <f>MAX(0,(K355-C360-D360))/(1-'P-Parametri'!$B$31*MAX(0,IF(L359&lt;=0,0,(L359-M359)/L359)))</f>
        <v>38210.353421981905</v>
      </c>
      <c r="L360" s="10">
        <f>((L359-K360+MAX(0,-(K355-C360-D360)))*(1+B360))*(1-'P-Parametri'!$B$32)</f>
        <v>722372.07266776508</v>
      </c>
      <c r="M360" s="10">
        <f>IF(L359&lt;=0,M359,M359*(1-K360/L359))+MAX(0,-(K355-C360-D360))</f>
        <v>501260.00851211598</v>
      </c>
      <c r="N360" s="10">
        <f>MAX(0,(N355-C360-D360))/(1-'P-Parametri'!$B$31*MAX(0,IF(O359&lt;=0,0,(O359-P359)/O359)))</f>
        <v>38210.353421981883</v>
      </c>
      <c r="O360" s="10">
        <f>((O359-N360+MAX(0,-(N355-C360-D360)))*(1+B360))*(1-'P-Parametri'!$B$32)</f>
        <v>722372.0726677652</v>
      </c>
      <c r="P360" s="10">
        <f>IF(O359&lt;=0,P359,P359*(1-N360/O359))+MAX(0,-(N355-C360-D360))</f>
        <v>501260.00851211604</v>
      </c>
      <c r="Q360" s="10">
        <f>MAX(0,(Q355-C360-D360))/(1-'P-Parametri'!$B$31*MAX(0,IF(R359&lt;=0,0,(R359-S359)/R359)))</f>
        <v>38210.353421981898</v>
      </c>
      <c r="R360" s="10">
        <f>((R359-Q360+MAX(0,-(Q355-C360-D360)))*(1+B360))*(1-'P-Parametri'!$B$32)</f>
        <v>722372.0726677652</v>
      </c>
      <c r="S360" s="10">
        <f>IF(R359&lt;=0,S359,S359*(1-Q360/R359))+MAX(0,-(Q355-C360-D360))</f>
        <v>501260.00851211604</v>
      </c>
      <c r="T360" s="10">
        <f>MAX(0,(T355-C360-D360))/(1-'P-Parametri'!$B$31*MAX(0,IF(U359&lt;=0,0,(U359-V359)/U359)))</f>
        <v>38210.353421981898</v>
      </c>
      <c r="U360" s="10">
        <f>((U359-T360+MAX(0,-(T355-C360-D360)))*(1+B360))*(1-'P-Parametri'!$B$32)</f>
        <v>722372.0726677652</v>
      </c>
      <c r="V360" s="10">
        <f>IF(U359&lt;=0,V359,V359*(1-T360/U359))+MAX(0,-(T355-C360-D360))</f>
        <v>501260.00851211604</v>
      </c>
    </row>
    <row r="361" spans="1:22">
      <c r="A361" s="9">
        <f t="shared" si="14"/>
        <v>4</v>
      </c>
      <c r="B361" s="12">
        <f>IF($A361='P-Parametri'!$E$47,'P-Parametri'!$B$34,IF($A361='P-Parametri'!$E$48,'P-Parametri'!$C$34,'P-Parametri'!$E$51))</f>
        <v>3.7839263201876694E-2</v>
      </c>
      <c r="C361" s="10">
        <f>IF($A361&lt;='1-Input'!$B$26,0,IF($A361='1-Input'!$B$26+1,('1-Input'!$B$23+0)*'1-Input'!$B$27,'1-Input'!$B$23+0))</f>
        <v>0</v>
      </c>
      <c r="D361" s="10">
        <f t="shared" si="15"/>
        <v>0</v>
      </c>
      <c r="E361" s="10">
        <f>MAX(0,(E355-C361-D361))/(1-'P-Parametri'!$B$31*MAX(0,IF(F360&lt;=0,0,(F360-G360)/F360)))</f>
        <v>28356.737819766971</v>
      </c>
      <c r="F361" s="10">
        <f>((F360-E361+MAX(0,-(E355-C361-D361)))*(1+B361))*(1-'P-Parametri'!$B$32)</f>
        <v>752107.58709727996</v>
      </c>
      <c r="G361" s="10">
        <f>IF(F360&lt;=0,G360,G360*(1-E361/F360))+MAX(0,-(E355-C361-D361))</f>
        <v>503873.41069131123</v>
      </c>
      <c r="H361" s="10">
        <f>MAX(0,(H355-C361-D361))/(1-'P-Parametri'!$B$31*MAX(0,IF(I360&lt;=0,0,(I360-J360)/I360)))</f>
        <v>33082.860789728133</v>
      </c>
      <c r="I361" s="10">
        <f>((I360-H361+MAX(0,-(H355-C361-D361)))*(1+B361))*(1-'P-Parametri'!$B$32)</f>
        <v>731676.5192897456</v>
      </c>
      <c r="J361" s="10">
        <f>IF(I360&lt;=0,J360,J360*(1-H361/I360))+MAX(0,-(H355-C361-D361))</f>
        <v>490185.64580652968</v>
      </c>
      <c r="K361" s="10">
        <f>MAX(0,(K355-C361-D361))/(1-'P-Parametri'!$B$31*MAX(0,IF(L360&lt;=0,0,(L360-M360)/L360)))</f>
        <v>38478.216783998258</v>
      </c>
      <c r="L361" s="10">
        <f>((L360-K361+MAX(0,-(K355-C361-D361)))*(1+B361))*(1-'P-Parametri'!$B$32)</f>
        <v>708352.35170770157</v>
      </c>
      <c r="M361" s="10">
        <f>IF(L360&lt;=0,M360,M360*(1-K361/L360))+MAX(0,-(K355-C361-D361))</f>
        <v>474559.65283329284</v>
      </c>
      <c r="N361" s="10">
        <f>MAX(0,(N355-C361-D361))/(1-'P-Parametri'!$B$31*MAX(0,IF(O360&lt;=0,0,(O360-P360)/O360)))</f>
        <v>38478.216783998243</v>
      </c>
      <c r="O361" s="10">
        <f>((O360-N361+MAX(0,-(N355-C361-D361)))*(1+B361))*(1-'P-Parametri'!$B$32)</f>
        <v>708352.35170770169</v>
      </c>
      <c r="P361" s="10">
        <f>IF(O360&lt;=0,P360,P360*(1-N361/O360))+MAX(0,-(N355-C361-D361))</f>
        <v>474559.6528332929</v>
      </c>
      <c r="Q361" s="10">
        <f>MAX(0,(Q355-C361-D361))/(1-'P-Parametri'!$B$31*MAX(0,IF(R360&lt;=0,0,(R360-S360)/R360)))</f>
        <v>38478.21678399825</v>
      </c>
      <c r="R361" s="10">
        <f>((R360-Q361+MAX(0,-(Q355-C361-D361)))*(1+B361))*(1-'P-Parametri'!$B$32)</f>
        <v>708352.35170770169</v>
      </c>
      <c r="S361" s="10">
        <f>IF(R360&lt;=0,S360,S360*(1-Q361/R360))+MAX(0,-(Q355-C361-D361))</f>
        <v>474559.6528332929</v>
      </c>
      <c r="T361" s="10">
        <f>MAX(0,(T355-C361-D361))/(1-'P-Parametri'!$B$31*MAX(0,IF(U360&lt;=0,0,(U360-V360)/U360)))</f>
        <v>38478.21678399825</v>
      </c>
      <c r="U361" s="10">
        <f>((U360-T361+MAX(0,-(T355-C361-D361)))*(1+B361))*(1-'P-Parametri'!$B$32)</f>
        <v>708352.35170770169</v>
      </c>
      <c r="V361" s="10">
        <f>IF(U360&lt;=0,V360,V360*(1-T361/U360))+MAX(0,-(T355-C361-D361))</f>
        <v>474559.6528332929</v>
      </c>
    </row>
    <row r="362" spans="1:22">
      <c r="A362" s="9">
        <f t="shared" si="14"/>
        <v>5</v>
      </c>
      <c r="B362" s="12">
        <f>IF($A362='P-Parametri'!$E$47,'P-Parametri'!$B$34,IF($A362='P-Parametri'!$E$48,'P-Parametri'!$C$34,'P-Parametri'!$E$51))</f>
        <v>3.7839263201876694E-2</v>
      </c>
      <c r="C362" s="10">
        <f>IF($A362&lt;='1-Input'!$B$26,0,IF($A362='1-Input'!$B$26+1,('1-Input'!$B$23+0)*'1-Input'!$B$27,'1-Input'!$B$23+0))</f>
        <v>0</v>
      </c>
      <c r="D362" s="10">
        <f t="shared" si="15"/>
        <v>0</v>
      </c>
      <c r="E362" s="10">
        <f>MAX(0,(E355-C362-D362))/(1-'P-Parametri'!$B$31*MAX(0,IF(F361&lt;=0,0,(F361-G361)/F361)))</f>
        <v>28549.969025657014</v>
      </c>
      <c r="F362" s="10">
        <f>((F361-E362+MAX(0,-(E355-C362-D362)))*(1+B362))*(1-'P-Parametri'!$B$32)</f>
        <v>749434.63221311092</v>
      </c>
      <c r="G362" s="10">
        <f>IF(F361&lt;=0,G361,G361*(1-E362/F361))+MAX(0,-(E355-C362-D362))</f>
        <v>484746.39945664274</v>
      </c>
      <c r="H362" s="10">
        <f>MAX(0,(H355-C362-D362))/(1-'P-Parametri'!$B$31*MAX(0,IF(I361&lt;=0,0,(I361-J361)/I361)))</f>
        <v>33308.297196599851</v>
      </c>
      <c r="I362" s="10">
        <f>((I361-H362+MAX(0,-(H355-C362-D362)))*(1+B362))*(1-'P-Parametri'!$B$32)</f>
        <v>723344.37313863344</v>
      </c>
      <c r="J362" s="10">
        <f>IF(I361&lt;=0,J361,J361*(1-H362/I361))+MAX(0,-(H355-C362-D362))</f>
        <v>467870.79936608311</v>
      </c>
      <c r="K362" s="10">
        <f>MAX(0,(K355-C362-D362))/(1-'P-Parametri'!$B$31*MAX(0,IF(L361&lt;=0,0,(L361-M361)/L361)))</f>
        <v>38740.418743790957</v>
      </c>
      <c r="L362" s="10">
        <f>((L361-K362+MAX(0,-(K355-C362-D362)))*(1+B362))*(1-'P-Parametri'!$B$32)</f>
        <v>693559.65602817247</v>
      </c>
      <c r="M362" s="10">
        <f>IF(L361&lt;=0,M361,M361*(1-K362/L361))+MAX(0,-(K355-C362-D362))</f>
        <v>448605.56427080272</v>
      </c>
      <c r="N362" s="10">
        <f>MAX(0,(N355-C362-D362))/(1-'P-Parametri'!$B$31*MAX(0,IF(O361&lt;=0,0,(O361-P361)/O361)))</f>
        <v>38740.418743790942</v>
      </c>
      <c r="O362" s="10">
        <f>((O361-N362+MAX(0,-(N355-C362-D362)))*(1+B362))*(1-'P-Parametri'!$B$32)</f>
        <v>693559.65602817258</v>
      </c>
      <c r="P362" s="10">
        <f>IF(O361&lt;=0,P361,P361*(1-N362/O361))+MAX(0,-(N355-C362-D362))</f>
        <v>448605.56427080277</v>
      </c>
      <c r="Q362" s="10">
        <f>MAX(0,(Q355-C362-D362))/(1-'P-Parametri'!$B$31*MAX(0,IF(R361&lt;=0,0,(R361-S361)/R361)))</f>
        <v>38740.41874379095</v>
      </c>
      <c r="R362" s="10">
        <f>((R361-Q362+MAX(0,-(Q355-C362-D362)))*(1+B362))*(1-'P-Parametri'!$B$32)</f>
        <v>693559.65602817258</v>
      </c>
      <c r="S362" s="10">
        <f>IF(R361&lt;=0,S361,S361*(1-Q362/R361))+MAX(0,-(Q355-C362-D362))</f>
        <v>448605.56427080277</v>
      </c>
      <c r="T362" s="10">
        <f>MAX(0,(T355-C362-D362))/(1-'P-Parametri'!$B$31*MAX(0,IF(U361&lt;=0,0,(U361-V361)/U361)))</f>
        <v>38740.41874379095</v>
      </c>
      <c r="U362" s="10">
        <f>((U361-T362+MAX(0,-(T355-C362-D362)))*(1+B362))*(1-'P-Parametri'!$B$32)</f>
        <v>693559.65602817258</v>
      </c>
      <c r="V362" s="10">
        <f>IF(U361&lt;=0,V361,V361*(1-T362/U361))+MAX(0,-(T355-C362-D362))</f>
        <v>448605.56427080277</v>
      </c>
    </row>
    <row r="363" spans="1:22">
      <c r="A363" s="9">
        <f t="shared" si="14"/>
        <v>6</v>
      </c>
      <c r="B363" s="12">
        <f>IF($A363='P-Parametri'!$E$47,'P-Parametri'!$B$34,IF($A363='P-Parametri'!$E$48,'P-Parametri'!$C$34,'P-Parametri'!$E$51))</f>
        <v>3.7839263201876694E-2</v>
      </c>
      <c r="C363" s="10">
        <f>IF($A363&lt;='1-Input'!$B$26,0,IF($A363='1-Input'!$B$26+1,('1-Input'!$B$23+0)*'1-Input'!$B$27,'1-Input'!$B$23+0))</f>
        <v>0</v>
      </c>
      <c r="D363" s="10">
        <f t="shared" si="15"/>
        <v>0</v>
      </c>
      <c r="E363" s="10">
        <f>MAX(0,(E355-C363-D363))/(1-'P-Parametri'!$B$31*MAX(0,IF(F362&lt;=0,0,(F362-G362)/F362)))</f>
        <v>28739.043397616122</v>
      </c>
      <c r="F363" s="10">
        <f>((F362-E363+MAX(0,-(E355-C363-D363)))*(1+B363))*(1-'P-Parametri'!$B$32)</f>
        <v>746470.24653133762</v>
      </c>
      <c r="G363" s="10">
        <f>IF(F362&lt;=0,G362,G362*(1-E363/F362))+MAX(0,-(E355-C363-D363))</f>
        <v>466157.52297293476</v>
      </c>
      <c r="H363" s="10">
        <f>MAX(0,(H355-C363-D363))/(1-'P-Parametri'!$B$31*MAX(0,IF(I362&lt;=0,0,(I362-J362)/I362)))</f>
        <v>33528.883963885484</v>
      </c>
      <c r="I363" s="10">
        <f>((I362-H363+MAX(0,-(H355-C363-D363)))*(1+B363))*(1-'P-Parametri'!$B$32)</f>
        <v>714485.76383230183</v>
      </c>
      <c r="J363" s="10">
        <f>IF(I362&lt;=0,J362,J362*(1-H363/I362))+MAX(0,-(H355-C363-D363))</f>
        <v>446183.77680175717</v>
      </c>
      <c r="K363" s="10">
        <f>MAX(0,(K355-C363-D363))/(1-'P-Parametri'!$B$31*MAX(0,IF(L362&lt;=0,0,(L362-M362)/L362)))</f>
        <v>38996.980155007637</v>
      </c>
      <c r="L363" s="10">
        <f>((L362-K363+MAX(0,-(K355-C363-D363)))*(1+B363))*(1-'P-Parametri'!$B$32)</f>
        <v>677972.1835571588</v>
      </c>
      <c r="M363" s="10">
        <f>IF(L362&lt;=0,M362,M362*(1-K363/L362))+MAX(0,-(K355-C363-D363))</f>
        <v>423381.68895562168</v>
      </c>
      <c r="N363" s="10">
        <f>MAX(0,(N355-C363-D363))/(1-'P-Parametri'!$B$31*MAX(0,IF(O362&lt;=0,0,(O362-P362)/O362)))</f>
        <v>38996.980155007623</v>
      </c>
      <c r="O363" s="10">
        <f>((O362-N363+MAX(0,-(N355-C363-D363)))*(1+B363))*(1-'P-Parametri'!$B$32)</f>
        <v>677972.18355715903</v>
      </c>
      <c r="P363" s="10">
        <f>IF(O362&lt;=0,P362,P362*(1-N363/O362))+MAX(0,-(N355-C363-D363))</f>
        <v>423381.68895562168</v>
      </c>
      <c r="Q363" s="10">
        <f>MAX(0,(Q355-C363-D363))/(1-'P-Parametri'!$B$31*MAX(0,IF(R362&lt;=0,0,(R362-S362)/R362)))</f>
        <v>38996.98015500763</v>
      </c>
      <c r="R363" s="10">
        <f>((R362-Q363+MAX(0,-(Q355-C363-D363)))*(1+B363))*(1-'P-Parametri'!$B$32)</f>
        <v>677972.18355715892</v>
      </c>
      <c r="S363" s="10">
        <f>IF(R362&lt;=0,S362,S362*(1-Q363/R362))+MAX(0,-(Q355-C363-D363))</f>
        <v>423381.68895562168</v>
      </c>
      <c r="T363" s="10">
        <f>MAX(0,(T355-C363-D363))/(1-'P-Parametri'!$B$31*MAX(0,IF(U362&lt;=0,0,(U362-V362)/U362)))</f>
        <v>38996.98015500763</v>
      </c>
      <c r="U363" s="10">
        <f>((U362-T363+MAX(0,-(T355-C363-D363)))*(1+B363))*(1-'P-Parametri'!$B$32)</f>
        <v>677972.18355715892</v>
      </c>
      <c r="V363" s="10">
        <f>IF(U362&lt;=0,V362,V362*(1-T363/U362))+MAX(0,-(T355-C363-D363))</f>
        <v>423381.68895562168</v>
      </c>
    </row>
    <row r="364" spans="1:22">
      <c r="A364" s="9">
        <f t="shared" si="14"/>
        <v>7</v>
      </c>
      <c r="B364" s="12">
        <f>IF($A364='P-Parametri'!$E$47,'P-Parametri'!$B$34,IF($A364='P-Parametri'!$E$48,'P-Parametri'!$C$34,'P-Parametri'!$E$51))</f>
        <v>3.7839263201876694E-2</v>
      </c>
      <c r="C364" s="10">
        <f>IF($A364&lt;='1-Input'!$B$26,0,IF($A364='1-Input'!$B$26+1,('1-Input'!$B$23+0)*'1-Input'!$B$27,'1-Input'!$B$23+0))</f>
        <v>0</v>
      </c>
      <c r="D364" s="10">
        <f t="shared" si="15"/>
        <v>0</v>
      </c>
      <c r="E364" s="10">
        <f>MAX(0,(E355-C364-D364))/(1-'P-Parametri'!$B$31*MAX(0,IF(F363&lt;=0,0,(F363-G363)/F363)))</f>
        <v>28923.980670716348</v>
      </c>
      <c r="F364" s="10">
        <f>((F363-E364+MAX(0,-(E355-C364-D364)))*(1+B364))*(1-'P-Parametri'!$B$32)</f>
        <v>743208.29249829706</v>
      </c>
      <c r="G364" s="10">
        <f>IF(F363&lt;=0,G363,G363*(1-E364/F363))+MAX(0,-(E355-C364-D364))</f>
        <v>448095.0064203582</v>
      </c>
      <c r="H364" s="10">
        <f>MAX(0,(H355-C364-D364))/(1-'P-Parametri'!$B$31*MAX(0,IF(I363&lt;=0,0,(I363-J363)/I363)))</f>
        <v>33744.644115835748</v>
      </c>
      <c r="I364" s="10">
        <f>((I363-H364+MAX(0,-(H355-C364-D364)))*(1+B364))*(1-'P-Parametri'!$B$32)</f>
        <v>705086.86239352217</v>
      </c>
      <c r="J364" s="10">
        <f>IF(I363&lt;=0,J363,J363*(1-H364/I363))+MAX(0,-(H355-C364-D364))</f>
        <v>425110.84082375123</v>
      </c>
      <c r="K364" s="10">
        <f>MAX(0,(K355-C364-D364))/(1-'P-Parametri'!$B$31*MAX(0,IF(L363&lt;=0,0,(L363-M363)/L363)))</f>
        <v>39247.927796835167</v>
      </c>
      <c r="L364" s="10">
        <f>((L363-K364+MAX(0,-(K355-C364-D364)))*(1+B364))*(1-'P-Parametri'!$B$32)</f>
        <v>661567.32476548641</v>
      </c>
      <c r="M364" s="10">
        <f>IF(L363&lt;=0,M363,M363*(1-K364/L363))+MAX(0,-(K355-C364-D364))</f>
        <v>398872.04923641123</v>
      </c>
      <c r="N364" s="10">
        <f>MAX(0,(N355-C364-D364))/(1-'P-Parametri'!$B$31*MAX(0,IF(O363&lt;=0,0,(O363-P363)/O363)))</f>
        <v>39247.927796835153</v>
      </c>
      <c r="O364" s="10">
        <f>((O363-N364+MAX(0,-(N355-C364-D364)))*(1+B364))*(1-'P-Parametri'!$B$32)</f>
        <v>661567.32476548664</v>
      </c>
      <c r="P364" s="10">
        <f>IF(O363&lt;=0,P363,P363*(1-N364/O363))+MAX(0,-(N355-C364-D364))</f>
        <v>398872.04923641123</v>
      </c>
      <c r="Q364" s="10">
        <f>MAX(0,(Q355-C364-D364))/(1-'P-Parametri'!$B$31*MAX(0,IF(R363&lt;=0,0,(R363-S363)/R363)))</f>
        <v>39247.927796835153</v>
      </c>
      <c r="R364" s="10">
        <f>((R363-Q364+MAX(0,-(Q355-C364-D364)))*(1+B364))*(1-'P-Parametri'!$B$32)</f>
        <v>661567.32476548653</v>
      </c>
      <c r="S364" s="10">
        <f>IF(R363&lt;=0,S363,S363*(1-Q364/R363))+MAX(0,-(Q355-C364-D364))</f>
        <v>398872.04923641123</v>
      </c>
      <c r="T364" s="10">
        <f>MAX(0,(T355-C364-D364))/(1-'P-Parametri'!$B$31*MAX(0,IF(U363&lt;=0,0,(U363-V363)/U363)))</f>
        <v>39247.927796835153</v>
      </c>
      <c r="U364" s="10">
        <f>((U363-T364+MAX(0,-(T355-C364-D364)))*(1+B364))*(1-'P-Parametri'!$B$32)</f>
        <v>661567.32476548653</v>
      </c>
      <c r="V364" s="10">
        <f>IF(U363&lt;=0,V363,V363*(1-T364/U363))+MAX(0,-(T355-C364-D364))</f>
        <v>398872.04923641123</v>
      </c>
    </row>
    <row r="365" spans="1:22">
      <c r="A365" s="9">
        <f t="shared" si="14"/>
        <v>8</v>
      </c>
      <c r="B365" s="12">
        <f>IF($A365='P-Parametri'!$E$47,'P-Parametri'!$B$34,IF($A365='P-Parametri'!$E$48,'P-Parametri'!$C$34,'P-Parametri'!$E$51))</f>
        <v>3.7839263201876694E-2</v>
      </c>
      <c r="C365" s="10">
        <f>IF($A365&lt;='1-Input'!$B$26,0,IF($A365='1-Input'!$B$26+1,('1-Input'!$B$23+0)*'1-Input'!$B$27,'1-Input'!$B$23+0))</f>
        <v>0</v>
      </c>
      <c r="D365" s="10">
        <f t="shared" si="15"/>
        <v>0</v>
      </c>
      <c r="E365" s="10">
        <f>MAX(0,(E355-C365-D365))/(1-'P-Parametri'!$B$31*MAX(0,IF(F364&lt;=0,0,(F364-G364)/F364)))</f>
        <v>29104.804721151893</v>
      </c>
      <c r="F365" s="10">
        <f>((F364-E365+MAX(0,-(E355-C365-D365)))*(1+B365))*(1-'P-Parametri'!$B$32)</f>
        <v>739642.3883293136</v>
      </c>
      <c r="G365" s="10">
        <f>IF(F364&lt;=0,G364,G364*(1-E365/F364))+MAX(0,-(E355-C365-D365))</f>
        <v>430547.14293440589</v>
      </c>
      <c r="H365" s="10">
        <f>MAX(0,(H355-C365-D365))/(1-'P-Parametri'!$B$31*MAX(0,IF(I364&lt;=0,0,(I364-J364)/I364)))</f>
        <v>33955.605508010543</v>
      </c>
      <c r="I365" s="10">
        <f>((I364-H365+MAX(0,-(H355-C365-D365)))*(1+B365))*(1-'P-Parametri'!$B$32)</f>
        <v>695133.31641949306</v>
      </c>
      <c r="J365" s="10">
        <f>IF(I364&lt;=0,J364,J364*(1-H365/I364))+MAX(0,-(H355-C365-D365))</f>
        <v>404638.33342347352</v>
      </c>
      <c r="K365" s="10">
        <f>MAX(0,(K355-C365-D365))/(1-'P-Parametri'!$B$31*MAX(0,IF(L364&lt;=0,0,(L364-M364)/L364)))</f>
        <v>39493.294067689116</v>
      </c>
      <c r="L365" s="10">
        <f>((L364-K365+MAX(0,-(K355-C365-D365)))*(1+B365))*(1-'P-Parametri'!$B$32)</f>
        <v>644321.62796907069</v>
      </c>
      <c r="M365" s="10">
        <f>IF(L364&lt;=0,M364,M364*(1-K365/L364))+MAX(0,-(K355-C365-D365))</f>
        <v>375060.75967270823</v>
      </c>
      <c r="N365" s="10">
        <f>MAX(0,(N355-C365-D365))/(1-'P-Parametri'!$B$31*MAX(0,IF(O364&lt;=0,0,(O364-P364)/O364)))</f>
        <v>39493.294067689101</v>
      </c>
      <c r="O365" s="10">
        <f>((O364-N365+MAX(0,-(N355-C365-D365)))*(1+B365))*(1-'P-Parametri'!$B$32)</f>
        <v>644321.62796907092</v>
      </c>
      <c r="P365" s="10">
        <f>IF(O364&lt;=0,P364,P364*(1-N365/O364))+MAX(0,-(N355-C365-D365))</f>
        <v>375060.75967270823</v>
      </c>
      <c r="Q365" s="10">
        <f>MAX(0,(Q355-C365-D365))/(1-'P-Parametri'!$B$31*MAX(0,IF(R364&lt;=0,0,(R364-S364)/R364)))</f>
        <v>39493.294067689108</v>
      </c>
      <c r="R365" s="10">
        <f>((R364-Q365+MAX(0,-(Q355-C365-D365)))*(1+B365))*(1-'P-Parametri'!$B$32)</f>
        <v>644321.6279690708</v>
      </c>
      <c r="S365" s="10">
        <f>IF(R364&lt;=0,S364,S364*(1-Q365/R364))+MAX(0,-(Q355-C365-D365))</f>
        <v>375060.75967270823</v>
      </c>
      <c r="T365" s="10">
        <f>MAX(0,(T355-C365-D365))/(1-'P-Parametri'!$B$31*MAX(0,IF(U364&lt;=0,0,(U364-V364)/U364)))</f>
        <v>39493.294067689108</v>
      </c>
      <c r="U365" s="10">
        <f>((U364-T365+MAX(0,-(T355-C365-D365)))*(1+B365))*(1-'P-Parametri'!$B$32)</f>
        <v>644321.6279690708</v>
      </c>
      <c r="V365" s="10">
        <f>IF(U364&lt;=0,V364,V364*(1-T365/U364))+MAX(0,-(T355-C365-D365))</f>
        <v>375060.75967270823</v>
      </c>
    </row>
    <row r="366" spans="1:22">
      <c r="A366" s="9">
        <f t="shared" si="14"/>
        <v>9</v>
      </c>
      <c r="B366" s="12">
        <f>IF($A366='P-Parametri'!$E$47,'P-Parametri'!$B$34,IF($A366='P-Parametri'!$E$48,'P-Parametri'!$C$34,'P-Parametri'!$E$51))</f>
        <v>3.7839263201876694E-2</v>
      </c>
      <c r="C366" s="10">
        <f>IF($A366&lt;='1-Input'!$B$26,0,IF($A366='1-Input'!$B$26+1,('1-Input'!$B$23+0)*'1-Input'!$B$27,'1-Input'!$B$23+0))</f>
        <v>0</v>
      </c>
      <c r="D366" s="10">
        <f t="shared" si="15"/>
        <v>0</v>
      </c>
      <c r="E366" s="10">
        <f>MAX(0,(E355-C366-D366))/(1-'P-Parametri'!$B$31*MAX(0,IF(F365&lt;=0,0,(F365-G365)/F365)))</f>
        <v>29281.543339584547</v>
      </c>
      <c r="F366" s="10">
        <f>((F365-E366+MAX(0,-(E355-C366-D366)))*(1+B366))*(1-'P-Parametri'!$B$32)</f>
        <v>735765.89521965978</v>
      </c>
      <c r="G366" s="10">
        <f>IF(F365&lt;=0,G365,G365*(1-E366/F365))+MAX(0,-(E355-C366-D366))</f>
        <v>413502.30474706955</v>
      </c>
      <c r="H366" s="10">
        <f>MAX(0,(H355-C366-D366))/(1-'P-Parametri'!$B$31*MAX(0,IF(I365&lt;=0,0,(I365-J365)/I365)))</f>
        <v>34161.800562848635</v>
      </c>
      <c r="I366" s="10">
        <f>((I365-H366+MAX(0,-(H355-C366-D366)))*(1+B366))*(1-'P-Parametri'!$B$32)</f>
        <v>684610.2266320592</v>
      </c>
      <c r="J366" s="10">
        <f>IF(I365&lt;=0,J365,J365*(1-H366/I365))+MAX(0,-(H355-C366-D366))</f>
        <v>384752.68887158117</v>
      </c>
      <c r="K366" s="10">
        <f>MAX(0,(K355-C366-D366))/(1-'P-Parametri'!$B$31*MAX(0,IF(L365&lt;=0,0,(L365-M365)/L365)))</f>
        <v>39733.11667765856</v>
      </c>
      <c r="L366" s="10">
        <f>((L365-K366+MAX(0,-(K355-C366-D366)))*(1+B366))*(1-'P-Parametri'!$B$32)</f>
        <v>626210.76370880078</v>
      </c>
      <c r="M366" s="10">
        <f>IF(L365&lt;=0,M365,M365*(1-K366/L365))+MAX(0,-(K355-C366-D366))</f>
        <v>351932.04215276439</v>
      </c>
      <c r="N366" s="10">
        <f>MAX(0,(N355-C366-D366))/(1-'P-Parametri'!$B$31*MAX(0,IF(O365&lt;=0,0,(O365-P365)/O365)))</f>
        <v>39733.116677658552</v>
      </c>
      <c r="O366" s="10">
        <f>((O365-N366+MAX(0,-(N355-C366-D366)))*(1+B366))*(1-'P-Parametri'!$B$32)</f>
        <v>626210.76370880101</v>
      </c>
      <c r="P366" s="10">
        <f>IF(O365&lt;=0,P365,P365*(1-N366/O365))+MAX(0,-(N355-C366-D366))</f>
        <v>351932.04215276439</v>
      </c>
      <c r="Q366" s="10">
        <f>MAX(0,(Q355-C366-D366))/(1-'P-Parametri'!$B$31*MAX(0,IF(R365&lt;=0,0,(R365-S365)/R365)))</f>
        <v>39733.11667765856</v>
      </c>
      <c r="R366" s="10">
        <f>((R365-Q366+MAX(0,-(Q355-C366-D366)))*(1+B366))*(1-'P-Parametri'!$B$32)</f>
        <v>626210.76370880089</v>
      </c>
      <c r="S366" s="10">
        <f>IF(R365&lt;=0,S365,S365*(1-Q366/R365))+MAX(0,-(Q355-C366-D366))</f>
        <v>351932.04215276439</v>
      </c>
      <c r="T366" s="10">
        <f>MAX(0,(T355-C366-D366))/(1-'P-Parametri'!$B$31*MAX(0,IF(U365&lt;=0,0,(U365-V365)/U365)))</f>
        <v>39733.11667765856</v>
      </c>
      <c r="U366" s="10">
        <f>((U365-T366+MAX(0,-(T355-C366-D366)))*(1+B366))*(1-'P-Parametri'!$B$32)</f>
        <v>626210.76370880089</v>
      </c>
      <c r="V366" s="10">
        <f>IF(U365&lt;=0,V365,V365*(1-T366/U365))+MAX(0,-(T355-C366-D366))</f>
        <v>351932.04215276439</v>
      </c>
    </row>
    <row r="367" spans="1:22">
      <c r="A367" s="9">
        <f t="shared" si="14"/>
        <v>10</v>
      </c>
      <c r="B367" s="12">
        <f>IF($A367='P-Parametri'!$E$47,'P-Parametri'!$B$34,IF($A367='P-Parametri'!$E$48,'P-Parametri'!$C$34,'P-Parametri'!$E$51))</f>
        <v>3.7839263201876694E-2</v>
      </c>
      <c r="C367" s="10">
        <f>IF($A367&lt;='1-Input'!$B$26,0,IF($A367='1-Input'!$B$26+1,('1-Input'!$B$23+0)*'1-Input'!$B$27,'1-Input'!$B$23+0))</f>
        <v>0</v>
      </c>
      <c r="D367" s="10">
        <f t="shared" si="15"/>
        <v>0</v>
      </c>
      <c r="E367" s="10">
        <f>MAX(0,(E355-C367-D367))/(1-'P-Parametri'!$B$31*MAX(0,IF(F366&lt;=0,0,(F366-G366)/F366)))</f>
        <v>29454.228004566892</v>
      </c>
      <c r="F367" s="10">
        <f>((F366-E367+MAX(0,-(E355-C367-D367)))*(1+B367))*(1-'P-Parametri'!$B$32)</f>
        <v>731571.90433281439</v>
      </c>
      <c r="G367" s="10">
        <f>IF(F366&lt;=0,G366,G366*(1-E367/F366))+MAX(0,-(E355-C367-D367))</f>
        <v>396948.95368314453</v>
      </c>
      <c r="H367" s="10">
        <f>MAX(0,(H355-C367-D367))/(1-'P-Parametri'!$B$31*MAX(0,IF(I366&lt;=0,0,(I366-J366)/I366)))</f>
        <v>34363.266005328042</v>
      </c>
      <c r="I367" s="10">
        <f>((I366-H367+MAX(0,-(H355-C367-D367)))*(1+B367))*(1-'P-Parametri'!$B$32)</f>
        <v>673502.12286307418</v>
      </c>
      <c r="J367" s="10">
        <f>IF(I366&lt;=0,J366,J366*(1-H367/I366))+MAX(0,-(H355-C367-D367))</f>
        <v>365440.44596366864</v>
      </c>
      <c r="K367" s="10">
        <f>MAX(0,(K355-C367-D367))/(1-'P-Parametri'!$B$31*MAX(0,IF(L366&lt;=0,0,(L366-M366)/L366)))</f>
        <v>39967.438341056361</v>
      </c>
      <c r="L367" s="10">
        <f>((L366-K367+MAX(0,-(K355-C367-D367)))*(1+B367))*(1-'P-Parametri'!$B$32)</f>
        <v>607209.48817496456</v>
      </c>
      <c r="M367" s="10">
        <f>IF(L366&lt;=0,M366,M366*(1-K367/L366))+MAX(0,-(K355-C367-D367))</f>
        <v>329470.24013633735</v>
      </c>
      <c r="N367" s="10">
        <f>MAX(0,(N355-C367-D367))/(1-'P-Parametri'!$B$31*MAX(0,IF(O366&lt;=0,0,(O366-P366)/O366)))</f>
        <v>39967.438341056339</v>
      </c>
      <c r="O367" s="10">
        <f>((O366-N367+MAX(0,-(N355-C367-D367)))*(1+B367))*(1-'P-Parametri'!$B$32)</f>
        <v>607209.48817496479</v>
      </c>
      <c r="P367" s="10">
        <f>IF(O366&lt;=0,P366,P366*(1-N367/O366))+MAX(0,-(N355-C367-D367))</f>
        <v>329470.24013633735</v>
      </c>
      <c r="Q367" s="10">
        <f>MAX(0,(Q355-C367-D367))/(1-'P-Parametri'!$B$31*MAX(0,IF(R366&lt;=0,0,(R366-S366)/R366)))</f>
        <v>39967.438341056346</v>
      </c>
      <c r="R367" s="10">
        <f>((R366-Q367+MAX(0,-(Q355-C367-D367)))*(1+B367))*(1-'P-Parametri'!$B$32)</f>
        <v>607209.48817496467</v>
      </c>
      <c r="S367" s="10">
        <f>IF(R366&lt;=0,S366,S366*(1-Q367/R366))+MAX(0,-(Q355-C367-D367))</f>
        <v>329470.24013633735</v>
      </c>
      <c r="T367" s="10">
        <f>MAX(0,(T355-C367-D367))/(1-'P-Parametri'!$B$31*MAX(0,IF(U366&lt;=0,0,(U366-V366)/U366)))</f>
        <v>39967.438341056346</v>
      </c>
      <c r="U367" s="10">
        <f>((U366-T367+MAX(0,-(T355-C367-D367)))*(1+B367))*(1-'P-Parametri'!$B$32)</f>
        <v>607209.48817496467</v>
      </c>
      <c r="V367" s="10">
        <f>IF(U366&lt;=0,V366,V366*(1-T367/U366))+MAX(0,-(T355-C367-D367))</f>
        <v>329470.24013633735</v>
      </c>
    </row>
    <row r="368" spans="1:22">
      <c r="A368" s="9">
        <f t="shared" si="14"/>
        <v>11</v>
      </c>
      <c r="B368" s="12">
        <f>IF($A368='P-Parametri'!$E$47,'P-Parametri'!$B$34,IF($A368='P-Parametri'!$E$48,'P-Parametri'!$C$34,'P-Parametri'!$E$51))</f>
        <v>3.7839263201876694E-2</v>
      </c>
      <c r="C368" s="10">
        <f>IF($A368&lt;='1-Input'!$B$26,0,IF($A368='1-Input'!$B$26+1,('1-Input'!$B$23+0)*'1-Input'!$B$27,'1-Input'!$B$23+0))</f>
        <v>0</v>
      </c>
      <c r="D368" s="10">
        <f t="shared" si="15"/>
        <v>0</v>
      </c>
      <c r="E368" s="10">
        <f>MAX(0,(E355-C368-D368))/(1-'P-Parametri'!$B$31*MAX(0,IF(F367&lt;=0,0,(F367-G367)/F367)))</f>
        <v>29622.893656970627</v>
      </c>
      <c r="F368" s="10">
        <f>((F367-E368+MAX(0,-(E355-C368-D368)))*(1+B368))*(1-'P-Parametri'!$B$32)</f>
        <v>727053.22355701379</v>
      </c>
      <c r="G368" s="10">
        <f>IF(F367&lt;=0,G367,G367*(1-E368/F367))+MAX(0,-(E355-C368-D368))</f>
        <v>380875.65101452247</v>
      </c>
      <c r="H368" s="10">
        <f>MAX(0,(H355-C368-D368))/(1-'P-Parametri'!$B$31*MAX(0,IF(I367&lt;=0,0,(I367-J367)/I367)))</f>
        <v>34560.042599799061</v>
      </c>
      <c r="I368" s="10">
        <f>((I367-H368+MAX(0,-(H355-C368-D368)))*(1+B368))*(1-'P-Parametri'!$B$32)</f>
        <v>661792.93945349357</v>
      </c>
      <c r="J368" s="10">
        <f>IF(I367&lt;=0,J367,J367*(1-H368/I367))+MAX(0,-(H355-C368-D368))</f>
        <v>346688.2595169429</v>
      </c>
      <c r="K368" s="10">
        <f>MAX(0,(K355-C368-D368))/(1-'P-Parametri'!$B$31*MAX(0,IF(L367&lt;=0,0,(L367-M367)/L367)))</f>
        <v>40196.306470333249</v>
      </c>
      <c r="L368" s="10">
        <f>((L367-K368+MAX(0,-(K355-C368-D368)))*(1+B368))*(1-'P-Parametri'!$B$32)</f>
        <v>587291.6056406342</v>
      </c>
      <c r="M368" s="10">
        <f>IF(L367&lt;=0,M367,M367*(1-K368/L367))+MAX(0,-(K355-C368-D368))</f>
        <v>307659.83202631376</v>
      </c>
      <c r="N368" s="10">
        <f>MAX(0,(N355-C368-D368))/(1-'P-Parametri'!$B$31*MAX(0,IF(O367&lt;=0,0,(O367-P367)/O367)))</f>
        <v>40196.306470333235</v>
      </c>
      <c r="O368" s="10">
        <f>((O367-N368+MAX(0,-(N355-C368-D368)))*(1+B368))*(1-'P-Parametri'!$B$32)</f>
        <v>587291.60564063455</v>
      </c>
      <c r="P368" s="10">
        <f>IF(O367&lt;=0,P367,P367*(1-N368/O367))+MAX(0,-(N355-C368-D368))</f>
        <v>307659.83202631382</v>
      </c>
      <c r="Q368" s="10">
        <f>MAX(0,(Q355-C368-D368))/(1-'P-Parametri'!$B$31*MAX(0,IF(R367&lt;=0,0,(R367-S367)/R367)))</f>
        <v>40196.306470333242</v>
      </c>
      <c r="R368" s="10">
        <f>((R367-Q368+MAX(0,-(Q355-C368-D368)))*(1+B368))*(1-'P-Parametri'!$B$32)</f>
        <v>587291.60564063431</v>
      </c>
      <c r="S368" s="10">
        <f>IF(R367&lt;=0,S367,S367*(1-Q368/R367))+MAX(0,-(Q355-C368-D368))</f>
        <v>307659.83202631376</v>
      </c>
      <c r="T368" s="10">
        <f>MAX(0,(T355-C368-D368))/(1-'P-Parametri'!$B$31*MAX(0,IF(U367&lt;=0,0,(U367-V367)/U367)))</f>
        <v>40196.306470333242</v>
      </c>
      <c r="U368" s="10">
        <f>((U367-T368+MAX(0,-(T355-C368-D368)))*(1+B368))*(1-'P-Parametri'!$B$32)</f>
        <v>587291.60564063431</v>
      </c>
      <c r="V368" s="10">
        <f>IF(U367&lt;=0,V367,V367*(1-T368/U367))+MAX(0,-(T355-C368-D368))</f>
        <v>307659.83202631376</v>
      </c>
    </row>
    <row r="369" spans="1:22">
      <c r="A369" s="9">
        <f t="shared" si="14"/>
        <v>12</v>
      </c>
      <c r="B369" s="12">
        <f>IF($A369='P-Parametri'!$E$47,'P-Parametri'!$B$34,IF($A369='P-Parametri'!$E$48,'P-Parametri'!$C$34,'P-Parametri'!$E$51))</f>
        <v>3.7839263201876694E-2</v>
      </c>
      <c r="C369" s="10">
        <f>IF($A369&lt;='1-Input'!$B$26,0,IF($A369='1-Input'!$B$26+1,('1-Input'!$B$23+0)*'1-Input'!$B$27,'1-Input'!$B$23+0))</f>
        <v>0</v>
      </c>
      <c r="D369" s="10">
        <f t="shared" si="15"/>
        <v>0</v>
      </c>
      <c r="E369" s="10">
        <f>MAX(0,(E355-C369-D369))/(1-'P-Parametri'!$B$31*MAX(0,IF(F368&lt;=0,0,(F368-G368)/F368)))</f>
        <v>29787.578476278326</v>
      </c>
      <c r="F369" s="10">
        <f>((F368-E369+MAX(0,-(E355-C369-D369)))*(1+B369))*(1-'P-Parametri'!$B$32)</f>
        <v>722202.36401987856</v>
      </c>
      <c r="G369" s="10">
        <f>IF(F368&lt;=0,G368,G368*(1-E369/F368))+MAX(0,-(E355-C369-D369))</f>
        <v>365271.06667777617</v>
      </c>
      <c r="H369" s="10">
        <f>MAX(0,(H355-C369-D369))/(1-'P-Parametri'!$B$31*MAX(0,IF(I368&lt;=0,0,(I368-J368)/I368)))</f>
        <v>34752.17488899138</v>
      </c>
      <c r="I369" s="10">
        <f>((I368-H369+MAX(0,-(H355-C369-D369)))*(1+B369))*(1-'P-Parametri'!$B$32)</f>
        <v>649465.99004297808</v>
      </c>
      <c r="J369" s="10">
        <f>IF(I368&lt;=0,J368,J368*(1-H369/I368))+MAX(0,-(H355-C369-D369))</f>
        <v>328482.91112407221</v>
      </c>
      <c r="K369" s="10">
        <f>MAX(0,(K355-C369-D369))/(1-'P-Parametri'!$B$31*MAX(0,IF(L368&lt;=0,0,(L368-M368)/L368)))</f>
        <v>40419.772872520669</v>
      </c>
      <c r="L369" s="10">
        <f>((L368-K369+MAX(0,-(K355-C369-D369)))*(1+B369))*(1-'P-Parametri'!$B$32)</f>
        <v>566429.92986594711</v>
      </c>
      <c r="M369" s="10">
        <f>IF(L368&lt;=0,M368,M368*(1-K369/L368))+MAX(0,-(K355-C369-D369))</f>
        <v>286485.44367636211</v>
      </c>
      <c r="N369" s="10">
        <f>MAX(0,(N355-C369-D369))/(1-'P-Parametri'!$B$31*MAX(0,IF(O368&lt;=0,0,(O368-P368)/O368)))</f>
        <v>40419.772872520662</v>
      </c>
      <c r="O369" s="10">
        <f>((O368-N369+MAX(0,-(N355-C369-D369)))*(1+B369))*(1-'P-Parametri'!$B$32)</f>
        <v>566429.92986594746</v>
      </c>
      <c r="P369" s="10">
        <f>IF(O368&lt;=0,P368,P368*(1-N369/O368))+MAX(0,-(N355-C369-D369))</f>
        <v>286485.44367636216</v>
      </c>
      <c r="Q369" s="10">
        <f>MAX(0,(Q355-C369-D369))/(1-'P-Parametri'!$B$31*MAX(0,IF(R368&lt;=0,0,(R368-S368)/R368)))</f>
        <v>40419.772872520662</v>
      </c>
      <c r="R369" s="10">
        <f>((R368-Q369+MAX(0,-(Q355-C369-D369)))*(1+B369))*(1-'P-Parametri'!$B$32)</f>
        <v>566429.92986594723</v>
      </c>
      <c r="S369" s="10">
        <f>IF(R368&lt;=0,S368,S368*(1-Q369/R368))+MAX(0,-(Q355-C369-D369))</f>
        <v>286485.44367636211</v>
      </c>
      <c r="T369" s="10">
        <f>MAX(0,(T355-C369-D369))/(1-'P-Parametri'!$B$31*MAX(0,IF(U368&lt;=0,0,(U368-V368)/U368)))</f>
        <v>40419.772872520662</v>
      </c>
      <c r="U369" s="10">
        <f>((U368-T369+MAX(0,-(T355-C369-D369)))*(1+B369))*(1-'P-Parametri'!$B$32)</f>
        <v>566429.92986594723</v>
      </c>
      <c r="V369" s="10">
        <f>IF(U368&lt;=0,V368,V368*(1-T369/U368))+MAX(0,-(T355-C369-D369))</f>
        <v>286485.44367636211</v>
      </c>
    </row>
    <row r="370" spans="1:22">
      <c r="A370" s="9">
        <f t="shared" si="14"/>
        <v>13</v>
      </c>
      <c r="B370" s="12">
        <f>IF($A370='P-Parametri'!$E$47,'P-Parametri'!$B$34,IF($A370='P-Parametri'!$E$48,'P-Parametri'!$C$34,'P-Parametri'!$E$51))</f>
        <v>3.7839263201876694E-2</v>
      </c>
      <c r="C370" s="10">
        <f>IF($A370&lt;='1-Input'!$B$26,0,IF($A370='1-Input'!$B$26+1,('1-Input'!$B$23+0)*'1-Input'!$B$27,'1-Input'!$B$23+0))</f>
        <v>0</v>
      </c>
      <c r="D370" s="10">
        <f t="shared" si="15"/>
        <v>0</v>
      </c>
      <c r="E370" s="10">
        <f>MAX(0,(E355-C370-D370))/(1-'P-Parametri'!$B$31*MAX(0,IF(F369&lt;=0,0,(F369-G369)/F369)))</f>
        <v>29948.323659527268</v>
      </c>
      <c r="F370" s="10">
        <f>((F369-E370+MAX(0,-(E355-C370-D370)))*(1+B370))*(1-'P-Parametri'!$B$32)</f>
        <v>717011.52634971705</v>
      </c>
      <c r="G370" s="10">
        <f>IF(F369&lt;=0,G369,G369*(1-E370/F369))+MAX(0,-(E355-C370-D370))</f>
        <v>350123.98786258459</v>
      </c>
      <c r="H370" s="10">
        <f>MAX(0,(H355-C370-D370))/(1-'P-Parametri'!$B$31*MAX(0,IF(I369&lt;=0,0,(I369-J369)/I369)))</f>
        <v>34939.710936115145</v>
      </c>
      <c r="I370" s="10">
        <f>((I369-H370+MAX(0,-(H355-C370-D370)))*(1+B370))*(1-'P-Parametri'!$B$32)</f>
        <v>636503.94172500458</v>
      </c>
      <c r="J370" s="10">
        <f>IF(I369&lt;=0,J369,J369*(1-H370/I369))+MAX(0,-(H355-C370-D370))</f>
        <v>310811.3191730153</v>
      </c>
      <c r="K370" s="10">
        <f>MAX(0,(K355-C370-D370))/(1-'P-Parametri'!$B$31*MAX(0,IF(L369&lt;=0,0,(L369-M369)/L369)))</f>
        <v>40637.893449272087</v>
      </c>
      <c r="L370" s="10">
        <f>((L369-K370+MAX(0,-(K355-C370-D370)))*(1+B370))*(1-'P-Parametri'!$B$32)</f>
        <v>544596.24443275202</v>
      </c>
      <c r="M370" s="10">
        <f>IF(L369&lt;=0,M369,M369*(1-K370/L369))+MAX(0,-(K355-C370-D370))</f>
        <v>265931.86004485679</v>
      </c>
      <c r="N370" s="10">
        <f>MAX(0,(N355-C370-D370))/(1-'P-Parametri'!$B$31*MAX(0,IF(O369&lt;=0,0,(O369-P369)/O369)))</f>
        <v>40637.893449272073</v>
      </c>
      <c r="O370" s="10">
        <f>((O369-N370+MAX(0,-(N355-C370-D370)))*(1+B370))*(1-'P-Parametri'!$B$32)</f>
        <v>544596.2444327526</v>
      </c>
      <c r="P370" s="10">
        <f>IF(O369&lt;=0,P369,P369*(1-N370/O369))+MAX(0,-(N355-C370-D370))</f>
        <v>265931.86004485685</v>
      </c>
      <c r="Q370" s="10">
        <f>MAX(0,(Q355-C370-D370))/(1-'P-Parametri'!$B$31*MAX(0,IF(R369&lt;=0,0,(R369-S369)/R369)))</f>
        <v>40637.89344927208</v>
      </c>
      <c r="R370" s="10">
        <f>((R369-Q370+MAX(0,-(Q355-C370-D370)))*(1+B370))*(1-'P-Parametri'!$B$32)</f>
        <v>544596.24443275225</v>
      </c>
      <c r="S370" s="10">
        <f>IF(R369&lt;=0,S369,S369*(1-Q370/R369))+MAX(0,-(Q355-C370-D370))</f>
        <v>265931.86004485679</v>
      </c>
      <c r="T370" s="10">
        <f>MAX(0,(T355-C370-D370))/(1-'P-Parametri'!$B$31*MAX(0,IF(U369&lt;=0,0,(U369-V369)/U369)))</f>
        <v>40637.89344927208</v>
      </c>
      <c r="U370" s="10">
        <f>((U369-T370+MAX(0,-(T355-C370-D370)))*(1+B370))*(1-'P-Parametri'!$B$32)</f>
        <v>544596.24443275225</v>
      </c>
      <c r="V370" s="10">
        <f>IF(U369&lt;=0,V369,V369*(1-T370/U369))+MAX(0,-(T355-C370-D370))</f>
        <v>265931.86004485679</v>
      </c>
    </row>
    <row r="371" spans="1:22">
      <c r="A371" s="9">
        <f t="shared" si="14"/>
        <v>14</v>
      </c>
      <c r="B371" s="12">
        <f>IF($A371='P-Parametri'!$E$47,'P-Parametri'!$B$34,IF($A371='P-Parametri'!$E$48,'P-Parametri'!$C$34,'P-Parametri'!$E$51))</f>
        <v>3.7839263201876694E-2</v>
      </c>
      <c r="C371" s="10">
        <f>IF($A371&lt;='1-Input'!$B$26,0,IF($A371='1-Input'!$B$26+1,('1-Input'!$B$23+0)*'1-Input'!$B$27,'1-Input'!$B$23+0))</f>
        <v>0</v>
      </c>
      <c r="D371" s="10">
        <f t="shared" si="15"/>
        <v>0</v>
      </c>
      <c r="E371" s="10">
        <f>MAX(0,(E355-C371-D371))/(1-'P-Parametri'!$B$31*MAX(0,IF(F370&lt;=0,0,(F370-G370)/F370)))</f>
        <v>30105.173203624374</v>
      </c>
      <c r="F371" s="10">
        <f>((F370-E371+MAX(0,-(E355-C371-D371)))*(1+B371))*(1-'P-Parametri'!$B$32)</f>
        <v>711472.58667095331</v>
      </c>
      <c r="G371" s="10">
        <f>IF(F370&lt;=0,G370,G370*(1-E371/F370))+MAX(0,-(E355-C371-D371))</f>
        <v>335423.32698059239</v>
      </c>
      <c r="H371" s="10">
        <f>MAX(0,(H355-C371-D371))/(1-'P-Parametri'!$B$31*MAX(0,IF(I370&lt;=0,0,(I370-J370)/I370)))</f>
        <v>35122.702070895102</v>
      </c>
      <c r="I371" s="10">
        <f>((I370-H371+MAX(0,-(H355-C371-D371)))*(1+B371))*(1-'P-Parametri'!$B$32)</f>
        <v>622888.78854072012</v>
      </c>
      <c r="J371" s="10">
        <f>IF(I370&lt;=0,J370,J370*(1-H371/I370))+MAX(0,-(H355-C371-D371))</f>
        <v>293660.54814402445</v>
      </c>
      <c r="K371" s="10">
        <f>MAX(0,(K355-C371-D371))/(1-'P-Parametri'!$B$31*MAX(0,IF(L370&lt;=0,0,(L370-M370)/L370)))</f>
        <v>40850.7279014788</v>
      </c>
      <c r="L371" s="10">
        <f>((L370-K371+MAX(0,-(K355-C371-D371)))*(1+B371))*(1-'P-Parametri'!$B$32)</f>
        <v>521761.26196662924</v>
      </c>
      <c r="M371" s="10">
        <f>IF(L370&lt;=0,M370,M370*(1-K371/L370))+MAX(0,-(K355-C371-D371))</f>
        <v>245984.03600809365</v>
      </c>
      <c r="N371" s="10">
        <f>MAX(0,(N355-C371-D371))/(1-'P-Parametri'!$B$31*MAX(0,IF(O370&lt;=0,0,(O370-P370)/O370)))</f>
        <v>40850.727901478793</v>
      </c>
      <c r="O371" s="10">
        <f>((O370-N371+MAX(0,-(N355-C371-D371)))*(1+B371))*(1-'P-Parametri'!$B$32)</f>
        <v>521761.26196662994</v>
      </c>
      <c r="P371" s="10">
        <f>IF(O370&lt;=0,P370,P370*(1-N371/O370))+MAX(0,-(N355-C371-D371))</f>
        <v>245984.03600809374</v>
      </c>
      <c r="Q371" s="10">
        <f>MAX(0,(Q355-C371-D371))/(1-'P-Parametri'!$B$31*MAX(0,IF(R370&lt;=0,0,(R370-S370)/R370)))</f>
        <v>40850.7279014788</v>
      </c>
      <c r="R371" s="10">
        <f>((R370-Q371+MAX(0,-(Q355-C371-D371)))*(1+B371))*(1-'P-Parametri'!$B$32)</f>
        <v>521761.26196662948</v>
      </c>
      <c r="S371" s="10">
        <f>IF(R370&lt;=0,S370,S370*(1-Q371/R370))+MAX(0,-(Q355-C371-D371))</f>
        <v>245984.03600809365</v>
      </c>
      <c r="T371" s="10">
        <f>MAX(0,(T355-C371-D371))/(1-'P-Parametri'!$B$31*MAX(0,IF(U370&lt;=0,0,(U370-V370)/U370)))</f>
        <v>40850.7279014788</v>
      </c>
      <c r="U371" s="10">
        <f>((U370-T371+MAX(0,-(T355-C371-D371)))*(1+B371))*(1-'P-Parametri'!$B$32)</f>
        <v>521761.26196662948</v>
      </c>
      <c r="V371" s="10">
        <f>IF(U370&lt;=0,V370,V370*(1-T371/U370))+MAX(0,-(T355-C371-D371))</f>
        <v>245984.03600809365</v>
      </c>
    </row>
    <row r="372" spans="1:22">
      <c r="A372" s="9">
        <f t="shared" si="14"/>
        <v>15</v>
      </c>
      <c r="B372" s="12">
        <f>IF($A372='P-Parametri'!$E$47,'P-Parametri'!$B$34,IF($A372='P-Parametri'!$E$48,'P-Parametri'!$C$34,'P-Parametri'!$E$51))</f>
        <v>3.7839263201876694E-2</v>
      </c>
      <c r="C372" s="10">
        <f>IF($A372&lt;='1-Input'!$B$26,0,IF($A372='1-Input'!$B$26+1,('1-Input'!$B$23+0)*'1-Input'!$B$27,'1-Input'!$B$23+0))</f>
        <v>0</v>
      </c>
      <c r="D372" s="10">
        <f t="shared" si="15"/>
        <v>0</v>
      </c>
      <c r="E372" s="10">
        <f>MAX(0,(E355-C372-D372))/(1-'P-Parametri'!$B$31*MAX(0,IF(F371&lt;=0,0,(F371-G371)/F371)))</f>
        <v>30258.173691682223</v>
      </c>
      <c r="F372" s="10">
        <f>((F371-E372+MAX(0,-(E355-C372-D372)))*(1+B372))*(1-'P-Parametri'!$B$32)</f>
        <v>705577.08232000796</v>
      </c>
      <c r="G372" s="10">
        <f>IF(F371&lt;=0,G371,G371*(1-E372/F371))+MAX(0,-(E355-C372-D372))</f>
        <v>321158.12902614946</v>
      </c>
      <c r="H372" s="10">
        <f>MAX(0,(H355-C372-D372))/(1-'P-Parametri'!$B$31*MAX(0,IF(I371&lt;=0,0,(I371-J371)/I371)))</f>
        <v>35301.202640295931</v>
      </c>
      <c r="I372" s="10">
        <f>((I371-H372+MAX(0,-(H355-C372-D372)))*(1+B372))*(1-'P-Parametri'!$B$32)</f>
        <v>608601.8242830307</v>
      </c>
      <c r="J372" s="10">
        <f>IF(I371&lt;=0,J371,J371*(1-H372/I371))+MAX(0,-(H355-C372-D372))</f>
        <v>277017.81719717436</v>
      </c>
      <c r="K372" s="10">
        <f>MAX(0,(K355-C372-D372))/(1-'P-Parametri'!$B$31*MAX(0,IF(L371&lt;=0,0,(L371-M371)/L371)))</f>
        <v>41058.339439342082</v>
      </c>
      <c r="L372" s="10">
        <f>((L371-K372+MAX(0,-(K355-C372-D372)))*(1+B372))*(1-'P-Parametri'!$B$32)</f>
        <v>497894.58220083907</v>
      </c>
      <c r="M372" s="10">
        <f>IF(L371&lt;=0,M371,M371*(1-K372/L371))+MAX(0,-(K355-C372-D372))</f>
        <v>226627.10634832596</v>
      </c>
      <c r="N372" s="10">
        <f>MAX(0,(N355-C372-D372))/(1-'P-Parametri'!$B$31*MAX(0,IF(O371&lt;=0,0,(O371-P371)/O371)))</f>
        <v>41058.339439342068</v>
      </c>
      <c r="O372" s="10">
        <f>((O371-N372+MAX(0,-(N355-C372-D372)))*(1+B372))*(1-'P-Parametri'!$B$32)</f>
        <v>497894.58220083982</v>
      </c>
      <c r="P372" s="10">
        <f>IF(O371&lt;=0,P371,P371*(1-N372/O371))+MAX(0,-(N355-C372-D372))</f>
        <v>226627.10634832611</v>
      </c>
      <c r="Q372" s="10">
        <f>MAX(0,(Q355-C372-D372))/(1-'P-Parametri'!$B$31*MAX(0,IF(R371&lt;=0,0,(R371-S371)/R371)))</f>
        <v>41058.339439342075</v>
      </c>
      <c r="R372" s="10">
        <f>((R371-Q372+MAX(0,-(Q355-C372-D372)))*(1+B372))*(1-'P-Parametri'!$B$32)</f>
        <v>497894.58220083936</v>
      </c>
      <c r="S372" s="10">
        <f>IF(R371&lt;=0,S371,S371*(1-Q372/R371))+MAX(0,-(Q355-C372-D372))</f>
        <v>226627.10634832599</v>
      </c>
      <c r="T372" s="10">
        <f>MAX(0,(T355-C372-D372))/(1-'P-Parametri'!$B$31*MAX(0,IF(U371&lt;=0,0,(U371-V371)/U371)))</f>
        <v>41058.339439342075</v>
      </c>
      <c r="U372" s="10">
        <f>((U371-T372+MAX(0,-(T355-C372-D372)))*(1+B372))*(1-'P-Parametri'!$B$32)</f>
        <v>497894.58220083936</v>
      </c>
      <c r="V372" s="10">
        <f>IF(U371&lt;=0,V371,V371*(1-T372/U371))+MAX(0,-(T355-C372-D372))</f>
        <v>226627.10634832599</v>
      </c>
    </row>
    <row r="373" spans="1:22">
      <c r="A373" s="9">
        <f t="shared" si="14"/>
        <v>16</v>
      </c>
      <c r="B373" s="12">
        <f>IF($A373='P-Parametri'!$E$47,'P-Parametri'!$B$34,IF($A373='P-Parametri'!$E$48,'P-Parametri'!$C$34,'P-Parametri'!$E$51))</f>
        <v>3.7839263201876694E-2</v>
      </c>
      <c r="C373" s="10">
        <f>IF($A373&lt;='1-Input'!$B$26,0,IF($A373='1-Input'!$B$26+1,('1-Input'!$B$23+0)*'1-Input'!$B$27,'1-Input'!$B$23+0))</f>
        <v>0</v>
      </c>
      <c r="D373" s="10">
        <f t="shared" si="15"/>
        <v>0</v>
      </c>
      <c r="E373" s="10">
        <f>MAX(0,(E355-C373-D373))/(1-'P-Parametri'!$B$31*MAX(0,IF(F372&lt;=0,0,(F372-G372)/F372)))</f>
        <v>30407.374083958461</v>
      </c>
      <c r="F373" s="10">
        <f>((F372-E373+MAX(0,-(E355-C373-D373)))*(1+B373))*(1-'P-Parametri'!$B$32)</f>
        <v>699316.19726686378</v>
      </c>
      <c r="G373" s="10">
        <f>IF(F372&lt;=0,G372,G372*(1-E373/F372))+MAX(0,-(E355-C373-D373))</f>
        <v>307317.57834203128</v>
      </c>
      <c r="H373" s="10">
        <f>MAX(0,(H355-C373-D373))/(1-'P-Parametri'!$B$31*MAX(0,IF(I372&lt;=0,0,(I372-J372)/I372)))</f>
        <v>35475.269764618199</v>
      </c>
      <c r="I373" s="10">
        <f>((I372-H373+MAX(0,-(H355-C373-D373)))*(1+B373))*(1-'P-Parametri'!$B$32)</f>
        <v>593623.61458069377</v>
      </c>
      <c r="J373" s="10">
        <f>IF(I372&lt;=0,J372,J372*(1-H373/I372))+MAX(0,-(H355-C373-D373))</f>
        <v>260870.50806570309</v>
      </c>
      <c r="K373" s="10">
        <f>MAX(0,(K355-C373-D373))/(1-'P-Parametri'!$B$31*MAX(0,IF(L372&lt;=0,0,(L372-M372)/L372)))</f>
        <v>41260.794498691706</v>
      </c>
      <c r="L373" s="10">
        <f>((L372-K373+MAX(0,-(K355-C373-D373)))*(1+B373))*(1-'P-Parametri'!$B$32)</f>
        <v>472964.64883431507</v>
      </c>
      <c r="M373" s="10">
        <f>IF(L372&lt;=0,M372,M372*(1-K373/L372))+MAX(0,-(K355-C373-D373))</f>
        <v>207846.39493439952</v>
      </c>
      <c r="N373" s="10">
        <f>MAX(0,(N355-C373-D373))/(1-'P-Parametri'!$B$31*MAX(0,IF(O372&lt;=0,0,(O372-P372)/O372)))</f>
        <v>41260.794498691692</v>
      </c>
      <c r="O373" s="10">
        <f>((O372-N373+MAX(0,-(N355-C373-D373)))*(1+B373))*(1-'P-Parametri'!$B$32)</f>
        <v>472964.64883431583</v>
      </c>
      <c r="P373" s="10">
        <f>IF(O372&lt;=0,P372,P372*(1-N373/O372))+MAX(0,-(N355-C373-D373))</f>
        <v>207846.39493439972</v>
      </c>
      <c r="Q373" s="10">
        <f>MAX(0,(Q355-C373-D373))/(1-'P-Parametri'!$B$31*MAX(0,IF(R372&lt;=0,0,(R372-S372)/R372)))</f>
        <v>41260.794498691699</v>
      </c>
      <c r="R373" s="10">
        <f>((R372-Q373+MAX(0,-(Q355-C373-D373)))*(1+B373))*(1-'P-Parametri'!$B$32)</f>
        <v>472964.64883431536</v>
      </c>
      <c r="S373" s="10">
        <f>IF(R372&lt;=0,S372,S372*(1-Q373/R372))+MAX(0,-(Q355-C373-D373))</f>
        <v>207846.39493439958</v>
      </c>
      <c r="T373" s="10">
        <f>MAX(0,(T355-C373-D373))/(1-'P-Parametri'!$B$31*MAX(0,IF(U372&lt;=0,0,(U372-V372)/U372)))</f>
        <v>41260.794498691699</v>
      </c>
      <c r="U373" s="10">
        <f>((U372-T373+MAX(0,-(T355-C373-D373)))*(1+B373))*(1-'P-Parametri'!$B$32)</f>
        <v>472964.64883431536</v>
      </c>
      <c r="V373" s="10">
        <f>IF(U372&lt;=0,V372,V372*(1-T373/U372))+MAX(0,-(T355-C373-D373))</f>
        <v>207846.39493439958</v>
      </c>
    </row>
    <row r="374" spans="1:22">
      <c r="A374" s="9">
        <f t="shared" si="14"/>
        <v>17</v>
      </c>
      <c r="B374" s="12">
        <f>IF($A374='P-Parametri'!$E$47,'P-Parametri'!$B$34,IF($A374='P-Parametri'!$E$48,'P-Parametri'!$C$34,'P-Parametri'!$E$51))</f>
        <v>3.7839263201876694E-2</v>
      </c>
      <c r="C374" s="10">
        <f>IF($A374&lt;='1-Input'!$B$26,0,IF($A374='1-Input'!$B$26+1,('1-Input'!$B$23+0)*'1-Input'!$B$27,'1-Input'!$B$23+0))</f>
        <v>0</v>
      </c>
      <c r="D374" s="10">
        <f t="shared" si="15"/>
        <v>0</v>
      </c>
      <c r="E374" s="10">
        <f>MAX(0,(E355-C374-D374))/(1-'P-Parametri'!$B$31*MAX(0,IF(F373&lt;=0,0,(F373-G373)/F373)))</f>
        <v>30552.825513914449</v>
      </c>
      <c r="F374" s="10">
        <f>((F373-E374+MAX(0,-(E355-C374-D374)))*(1+B374))*(1-'P-Parametri'!$B$32)</f>
        <v>692680.74722649076</v>
      </c>
      <c r="G374" s="10">
        <f>IF(F373&lt;=0,G373,G373*(1-E374/F373))+MAX(0,-(E355-C374-D374))</f>
        <v>293891.00480471086</v>
      </c>
      <c r="H374" s="10">
        <f>MAX(0,(H355-C374-D374))/(1-'P-Parametri'!$B$31*MAX(0,IF(I373&lt;=0,0,(I373-J373)/I373)))</f>
        <v>35644.963099566856</v>
      </c>
      <c r="I374" s="10">
        <f>((I373-H374+MAX(0,-(H355-C374-D374)))*(1+B374))*(1-'P-Parametri'!$B$32)</f>
        <v>577933.96823047835</v>
      </c>
      <c r="J374" s="10">
        <f>IF(I373&lt;=0,J373,J373*(1-H374/I373))+MAX(0,-(H355-C374-D374))</f>
        <v>245206.1722721626</v>
      </c>
      <c r="K374" s="10">
        <f>MAX(0,(K355-C374-D374))/(1-'P-Parametri'!$B$31*MAX(0,IF(L373&lt;=0,0,(L373-M373)/L373)))</f>
        <v>41458.162464251116</v>
      </c>
      <c r="L374" s="10">
        <f>((L373-K374+MAX(0,-(K355-C374-D374)))*(1+B374))*(1-'P-Parametri'!$B$32)</f>
        <v>446938.70513337554</v>
      </c>
      <c r="M374" s="10">
        <f>IF(L373&lt;=0,M373,M373*(1-K374/L373))+MAX(0,-(K355-C374-D374))</f>
        <v>189627.42311475758</v>
      </c>
      <c r="N374" s="10">
        <f>MAX(0,(N355-C374-D374))/(1-'P-Parametri'!$B$31*MAX(0,IF(O373&lt;=0,0,(O373-P373)/O373)))</f>
        <v>41458.162464251101</v>
      </c>
      <c r="O374" s="10">
        <f>((O373-N374+MAX(0,-(N355-C374-D374)))*(1+B374))*(1-'P-Parametri'!$B$32)</f>
        <v>446938.70513337635</v>
      </c>
      <c r="P374" s="10">
        <f>IF(O373&lt;=0,P373,P373*(1-N374/O373))+MAX(0,-(N355-C374-D374))</f>
        <v>189627.42311475781</v>
      </c>
      <c r="Q374" s="10">
        <f>MAX(0,(Q355-C374-D374))/(1-'P-Parametri'!$B$31*MAX(0,IF(R373&lt;=0,0,(R373-S373)/R373)))</f>
        <v>41458.162464251109</v>
      </c>
      <c r="R374" s="10">
        <f>((R373-Q374+MAX(0,-(Q355-C374-D374)))*(1+B374))*(1-'P-Parametri'!$B$32)</f>
        <v>446938.70513337589</v>
      </c>
      <c r="S374" s="10">
        <f>IF(R373&lt;=0,S373,S373*(1-Q374/R373))+MAX(0,-(Q355-C374-D374))</f>
        <v>189627.42311475764</v>
      </c>
      <c r="T374" s="10">
        <f>MAX(0,(T355-C374-D374))/(1-'P-Parametri'!$B$31*MAX(0,IF(U373&lt;=0,0,(U373-V373)/U373)))</f>
        <v>41458.162464251109</v>
      </c>
      <c r="U374" s="10">
        <f>((U373-T374+MAX(0,-(T355-C374-D374)))*(1+B374))*(1-'P-Parametri'!$B$32)</f>
        <v>446938.70513337589</v>
      </c>
      <c r="V374" s="10">
        <f>IF(U373&lt;=0,V373,V373*(1-T374/U373))+MAX(0,-(T355-C374-D374))</f>
        <v>189627.42311475764</v>
      </c>
    </row>
    <row r="375" spans="1:22">
      <c r="A375" s="9">
        <f t="shared" si="14"/>
        <v>18</v>
      </c>
      <c r="B375" s="12">
        <f>IF($A375='P-Parametri'!$E$47,'P-Parametri'!$B$34,IF($A375='P-Parametri'!$E$48,'P-Parametri'!$C$34,'P-Parametri'!$E$51))</f>
        <v>3.7839263201876694E-2</v>
      </c>
      <c r="C375" s="10">
        <f>IF($A375&lt;='1-Input'!$B$26,0,IF($A375='1-Input'!$B$26+1,('1-Input'!$B$23+0)*'1-Input'!$B$27,'1-Input'!$B$23+0))</f>
        <v>0</v>
      </c>
      <c r="D375" s="10">
        <f t="shared" si="15"/>
        <v>0</v>
      </c>
      <c r="E375" s="10">
        <f>MAX(0,(E355-C375-D375))/(1-'P-Parametri'!$B$31*MAX(0,IF(F374&lt;=0,0,(F374-G374)/F374)))</f>
        <v>30694.581089845051</v>
      </c>
      <c r="F375" s="10">
        <f>((F374-E375+MAX(0,-(E355-C375-D375)))*(1+B375))*(1-'P-Parametri'!$B$32)</f>
        <v>685661.1644432653</v>
      </c>
      <c r="G375" s="10">
        <f>IF(F374&lt;=0,G374,G374*(1-E375/F374))+MAX(0,-(E355-C375-D375))</f>
        <v>280867.88944503909</v>
      </c>
      <c r="H375" s="10">
        <f>MAX(0,(H355-C375-D375))/(1-'P-Parametri'!$B$31*MAX(0,IF(I374&lt;=0,0,(I374-J374)/I374)))</f>
        <v>35810.34460481922</v>
      </c>
      <c r="I375" s="10">
        <f>((I374-H375+MAX(0,-(H355-C375-D375)))*(1+B375))*(1-'P-Parametri'!$B$32)</f>
        <v>561511.90774376958</v>
      </c>
      <c r="J375" s="10">
        <f>IF(I374&lt;=0,J374,J374*(1-H375/I374))+MAX(0,-(H355-C375-D375))</f>
        <v>230012.53768587884</v>
      </c>
      <c r="K375" s="10">
        <f>MAX(0,(K355-C375-D375))/(1-'P-Parametri'!$B$31*MAX(0,IF(L374&lt;=0,0,(L374-M374)/L374)))</f>
        <v>41650.515400462136</v>
      </c>
      <c r="L375" s="10">
        <f>((L374-K375+MAX(0,-(K355-C375-D375)))*(1+B375))*(1-'P-Parametri'!$B$32)</f>
        <v>419782.74822439556</v>
      </c>
      <c r="M375" s="10">
        <f>IF(L374&lt;=0,M374,M374*(1-K375/L374))+MAX(0,-(K355-C375-D375))</f>
        <v>171955.91734433162</v>
      </c>
      <c r="N375" s="10">
        <f>MAX(0,(N355-C375-D375))/(1-'P-Parametri'!$B$31*MAX(0,IF(O374&lt;=0,0,(O374-P374)/O374)))</f>
        <v>41650.515400462122</v>
      </c>
      <c r="O375" s="10">
        <f>((O374-N375+MAX(0,-(N355-C375-D375)))*(1+B375))*(1-'P-Parametri'!$B$32)</f>
        <v>419782.74822439643</v>
      </c>
      <c r="P375" s="10">
        <f>IF(O374&lt;=0,P374,P374*(1-N375/O374))+MAX(0,-(N355-C375-D375))</f>
        <v>171955.91734433186</v>
      </c>
      <c r="Q375" s="10">
        <f>MAX(0,(Q355-C375-D375))/(1-'P-Parametri'!$B$31*MAX(0,IF(R374&lt;=0,0,(R374-S374)/R374)))</f>
        <v>41650.515400462129</v>
      </c>
      <c r="R375" s="10">
        <f>((R374-Q375+MAX(0,-(Q355-C375-D375)))*(1+B375))*(1-'P-Parametri'!$B$32)</f>
        <v>419782.74822439597</v>
      </c>
      <c r="S375" s="10">
        <f>IF(R374&lt;=0,S374,S374*(1-Q375/R374))+MAX(0,-(Q355-C375-D375))</f>
        <v>171955.91734433165</v>
      </c>
      <c r="T375" s="10">
        <f>MAX(0,(T355-C375-D375))/(1-'P-Parametri'!$B$31*MAX(0,IF(U374&lt;=0,0,(U374-V374)/U374)))</f>
        <v>41650.515400462129</v>
      </c>
      <c r="U375" s="10">
        <f>((U374-T375+MAX(0,-(T355-C375-D375)))*(1+B375))*(1-'P-Parametri'!$B$32)</f>
        <v>419782.74822439597</v>
      </c>
      <c r="V375" s="10">
        <f>IF(U374&lt;=0,V374,V374*(1-T375/U374))+MAX(0,-(T355-C375-D375))</f>
        <v>171955.91734433165</v>
      </c>
    </row>
    <row r="376" spans="1:22">
      <c r="A376" s="9">
        <f t="shared" si="14"/>
        <v>19</v>
      </c>
      <c r="B376" s="12">
        <f>IF($A376='P-Parametri'!$E$47,'P-Parametri'!$B$34,IF($A376='P-Parametri'!$E$48,'P-Parametri'!$C$34,'P-Parametri'!$E$51))</f>
        <v>3.7839263201876694E-2</v>
      </c>
      <c r="C376" s="10">
        <f>IF($A376&lt;='1-Input'!$B$26,0,IF($A376='1-Input'!$B$26+1,('1-Input'!$B$23+0)*'1-Input'!$B$27,'1-Input'!$B$23+0))</f>
        <v>5178.3333333332594</v>
      </c>
      <c r="D376" s="10">
        <f t="shared" si="15"/>
        <v>0</v>
      </c>
      <c r="E376" s="10">
        <f>MAX(0,(E355-C376-D376))/(1-'P-Parametri'!$B$31*MAX(0,IF(F375&lt;=0,0,(F375-G375)/F375)))</f>
        <v>24715.378617694802</v>
      </c>
      <c r="F376" s="10">
        <f>((F375-E376+MAX(0,-(E355-C376-D376)))*(1+B376))*(1-'P-Parametri'!$B$32)</f>
        <v>684583.5764028402</v>
      </c>
      <c r="G376" s="10">
        <f>IF(F375&lt;=0,G375,G375*(1-E376/F375))+MAX(0,-(E355-C376-D376))</f>
        <v>270743.71063899068</v>
      </c>
      <c r="H376" s="10">
        <f>MAX(0,(H355-C376-D376))/(1-'P-Parametri'!$B$31*MAX(0,IF(I375&lt;=0,0,(I375-J375)/I375)))</f>
        <v>29854.161234773041</v>
      </c>
      <c r="I376" s="10">
        <f>((I375-H376+MAX(0,-(H355-C376-D376)))*(1+B376))*(1-'P-Parametri'!$B$32)</f>
        <v>550671.73334464221</v>
      </c>
      <c r="J376" s="10">
        <f>IF(I375&lt;=0,J375,J375*(1-H376/I375))+MAX(0,-(H355-C376-D376))</f>
        <v>217783.35555920698</v>
      </c>
      <c r="K376" s="10">
        <f>MAX(0,(K355-C376-D376))/(1-'P-Parametri'!$B$31*MAX(0,IF(L375&lt;=0,0,(L375-M375)/L375)))</f>
        <v>35720.610705623789</v>
      </c>
      <c r="L376" s="10">
        <f>((L375-K376+MAX(0,-(K355-C376-D376)))*(1+B376))*(1-'P-Parametri'!$B$32)</f>
        <v>397797.57629456749</v>
      </c>
      <c r="M376" s="10">
        <f>IF(L375&lt;=0,M375,M375*(1-K376/L375))+MAX(0,-(K355-C376-D376))</f>
        <v>157323.65718603213</v>
      </c>
      <c r="N376" s="10">
        <f>MAX(0,(N355-C376-D376))/(1-'P-Parametri'!$B$31*MAX(0,IF(O375&lt;=0,0,(O375-P375)/O375)))</f>
        <v>35720.610705623774</v>
      </c>
      <c r="O376" s="10">
        <f>((O375-N376+MAX(0,-(N355-C376-D376)))*(1+B376))*(1-'P-Parametri'!$B$32)</f>
        <v>397797.57629456843</v>
      </c>
      <c r="P376" s="10">
        <f>IF(O375&lt;=0,P375,P375*(1-N376/O375))+MAX(0,-(N355-C376-D376))</f>
        <v>157323.65718603236</v>
      </c>
      <c r="Q376" s="10">
        <f>MAX(0,(Q355-C376-D376))/(1-'P-Parametri'!$B$31*MAX(0,IF(R375&lt;=0,0,(R375-S375)/R375)))</f>
        <v>35720.610705623789</v>
      </c>
      <c r="R376" s="10">
        <f>((R375-Q376+MAX(0,-(Q355-C376-D376)))*(1+B376))*(1-'P-Parametri'!$B$32)</f>
        <v>397797.5762945679</v>
      </c>
      <c r="S376" s="10">
        <f>IF(R375&lt;=0,S375,S375*(1-Q376/R375))+MAX(0,-(Q355-C376-D376))</f>
        <v>157323.65718603216</v>
      </c>
      <c r="T376" s="10">
        <f>MAX(0,(T355-C376-D376))/(1-'P-Parametri'!$B$31*MAX(0,IF(U375&lt;=0,0,(U375-V375)/U375)))</f>
        <v>35720.610705623789</v>
      </c>
      <c r="U376" s="10">
        <f>((U375-T376+MAX(0,-(T355-C376-D376)))*(1+B376))*(1-'P-Parametri'!$B$32)</f>
        <v>397797.5762945679</v>
      </c>
      <c r="V376" s="10">
        <f>IF(U375&lt;=0,V375,V375*(1-T376/U375))+MAX(0,-(T355-C376-D376))</f>
        <v>157323.65718603216</v>
      </c>
    </row>
    <row r="377" spans="1:22">
      <c r="A377" s="9">
        <f t="shared" si="14"/>
        <v>20</v>
      </c>
      <c r="B377" s="12">
        <f>IF($A377='P-Parametri'!$E$47,'P-Parametri'!$B$34,IF($A377='P-Parametri'!$E$48,'P-Parametri'!$C$34,'P-Parametri'!$E$51))</f>
        <v>3.7839263201876694E-2</v>
      </c>
      <c r="C377" s="10">
        <f>IF($A377&lt;='1-Input'!$B$26,0,IF($A377='1-Input'!$B$26+1,('1-Input'!$B$23+0)*'1-Input'!$B$27,'1-Input'!$B$23+0))</f>
        <v>15535</v>
      </c>
      <c r="D377" s="10">
        <f t="shared" si="15"/>
        <v>0</v>
      </c>
      <c r="E377" s="10">
        <f>MAX(0,(E355-C377-D377))/(1-'P-Parametri'!$B$31*MAX(0,IF(F376&lt;=0,0,(F376-G376)/F376)))</f>
        <v>12535.200804102249</v>
      </c>
      <c r="F377" s="10">
        <f>((F376-E377+MAX(0,-(E355-C377-D377)))*(1+B377))*(1-'P-Parametri'!$B$32)</f>
        <v>696083.2345854775</v>
      </c>
      <c r="G377" s="10">
        <f>IF(F376&lt;=0,G376,G376*(1-E377/F376))+MAX(0,-(E355-C377-D377))</f>
        <v>265786.20523528167</v>
      </c>
      <c r="H377" s="10">
        <f>MAX(0,(H355-C377-D377))/(1-'P-Parametri'!$B$31*MAX(0,IF(I376&lt;=0,0,(I376-J376)/I376)))</f>
        <v>17696.405110571231</v>
      </c>
      <c r="I377" s="10">
        <f>((I376-H377+MAX(0,-(H355-C377-D377)))*(1+B377))*(1-'P-Parametri'!$B$32)</f>
        <v>552036.43651530822</v>
      </c>
      <c r="J377" s="10">
        <f>IF(I376&lt;=0,J376,J376*(1-H377/I376))+MAX(0,-(H355-C377-D377))</f>
        <v>210784.66241237125</v>
      </c>
      <c r="K377" s="10">
        <f>MAX(0,(K355-C377-D377))/(1-'P-Parametri'!$B$31*MAX(0,IF(L376&lt;=0,0,(L376-M376)/L376)))</f>
        <v>23588.451248505095</v>
      </c>
      <c r="L377" s="10">
        <f>((L376-K377+MAX(0,-(K355-C377-D377)))*(1+B377))*(1-'P-Parametri'!$B$32)</f>
        <v>387592.18477598194</v>
      </c>
      <c r="M377" s="10">
        <f>IF(L376&lt;=0,M376,M376*(1-K377/L376))+MAX(0,-(K355-C377-D377))</f>
        <v>147994.73806003612</v>
      </c>
      <c r="N377" s="10">
        <f>MAX(0,(N355-C377-D377))/(1-'P-Parametri'!$B$31*MAX(0,IF(O376&lt;=0,0,(O376-P376)/O376)))</f>
        <v>23588.45124850508</v>
      </c>
      <c r="O377" s="10">
        <f>((O376-N377+MAX(0,-(N355-C377-D377)))*(1+B377))*(1-'P-Parametri'!$B$32)</f>
        <v>387592.18477598287</v>
      </c>
      <c r="P377" s="10">
        <f>IF(O376&lt;=0,P376,P376*(1-N377/O376))+MAX(0,-(N355-C377-D377))</f>
        <v>147994.73806003635</v>
      </c>
      <c r="Q377" s="10">
        <f>MAX(0,(Q355-C377-D377))/(1-'P-Parametri'!$B$31*MAX(0,IF(R376&lt;=0,0,(R376-S376)/R376)))</f>
        <v>23588.451248505091</v>
      </c>
      <c r="R377" s="10">
        <f>((R376-Q377+MAX(0,-(Q355-C377-D377)))*(1+B377))*(1-'P-Parametri'!$B$32)</f>
        <v>387592.18477598234</v>
      </c>
      <c r="S377" s="10">
        <f>IF(R376&lt;=0,S376,S376*(1-Q377/R376))+MAX(0,-(Q355-C377-D377))</f>
        <v>147994.73806003615</v>
      </c>
      <c r="T377" s="10">
        <f>MAX(0,(T355-C377-D377))/(1-'P-Parametri'!$B$31*MAX(0,IF(U376&lt;=0,0,(U376-V376)/U376)))</f>
        <v>23588.451248505091</v>
      </c>
      <c r="U377" s="10">
        <f>((U376-T377+MAX(0,-(T355-C377-D377)))*(1+B377))*(1-'P-Parametri'!$B$32)</f>
        <v>387592.18477598234</v>
      </c>
      <c r="V377" s="10">
        <f>IF(U376&lt;=0,V376,V376*(1-T377/U376))+MAX(0,-(T355-C377-D377))</f>
        <v>147994.73806003615</v>
      </c>
    </row>
    <row r="378" spans="1:22">
      <c r="A378" s="9">
        <f t="shared" si="14"/>
        <v>21</v>
      </c>
      <c r="B378" s="12">
        <f>IF($A378='P-Parametri'!$E$47,'P-Parametri'!$B$34,IF($A378='P-Parametri'!$E$48,'P-Parametri'!$C$34,'P-Parametri'!$E$51))</f>
        <v>3.7839263201876694E-2</v>
      </c>
      <c r="C378" s="10">
        <f>IF($A378&lt;='1-Input'!$B$26,0,IF($A378='1-Input'!$B$26+1,('1-Input'!$B$23+0)*'1-Input'!$B$27,'1-Input'!$B$23+0))</f>
        <v>15535</v>
      </c>
      <c r="D378" s="10">
        <f t="shared" si="15"/>
        <v>0</v>
      </c>
      <c r="E378" s="10">
        <f>MAX(0,(E355-C378-D378))/(1-'P-Parametri'!$B$31*MAX(0,IF(F377&lt;=0,0,(F377-G377)/F377)))</f>
        <v>12588.229641345093</v>
      </c>
      <c r="F378" s="10">
        <f>((F377-E378+MAX(0,-(E355-C378-D378)))*(1+B378))*(1-'P-Parametri'!$B$32)</f>
        <v>707939.23642871459</v>
      </c>
      <c r="G378" s="10">
        <f>IF(F377&lt;=0,G377,G377*(1-E378/F377))+MAX(0,-(E355-C378-D378))</f>
        <v>260979.62806064848</v>
      </c>
      <c r="H378" s="10">
        <f>MAX(0,(H355-C378-D378))/(1-'P-Parametri'!$B$31*MAX(0,IF(I377&lt;=0,0,(I377-J377)/I377)))</f>
        <v>17771.267875121823</v>
      </c>
      <c r="I378" s="10">
        <f>((I377-H378+MAX(0,-(H355-C378-D378)))*(1+B378))*(1-'P-Parametri'!$B$32)</f>
        <v>553372.40623800561</v>
      </c>
      <c r="J378" s="10">
        <f>IF(I377&lt;=0,J377,J377*(1-H378/I377))+MAX(0,-(H355-C378-D378))</f>
        <v>203999.04021079489</v>
      </c>
      <c r="K378" s="10">
        <f>MAX(0,(K355-C378-D378))/(1-'P-Parametri'!$B$31*MAX(0,IF(L377&lt;=0,0,(L377-M377)/L377)))</f>
        <v>23688.239689202299</v>
      </c>
      <c r="L378" s="10">
        <f>((L377-K378+MAX(0,-(K355-C378-D378)))*(1+B378))*(1-'P-Parametri'!$B$32)</f>
        <v>376918.45464062935</v>
      </c>
      <c r="M378" s="10">
        <f>IF(L377&lt;=0,M377,M377*(1-K378/L377))+MAX(0,-(K355-C378-D378))</f>
        <v>138949.83218833216</v>
      </c>
      <c r="N378" s="10">
        <f>MAX(0,(N355-C378-D378))/(1-'P-Parametri'!$B$31*MAX(0,IF(O377&lt;=0,0,(O377-P377)/O377)))</f>
        <v>23688.239689202284</v>
      </c>
      <c r="O378" s="10">
        <f>((O377-N378+MAX(0,-(N355-C378-D378)))*(1+B378))*(1-'P-Parametri'!$B$32)</f>
        <v>376918.45464063034</v>
      </c>
      <c r="P378" s="10">
        <f>IF(O377&lt;=0,P377,P377*(1-N378/O377))+MAX(0,-(N355-C378-D378))</f>
        <v>138949.8321883324</v>
      </c>
      <c r="Q378" s="10">
        <f>MAX(0,(Q355-C378-D378))/(1-'P-Parametri'!$B$31*MAX(0,IF(R377&lt;=0,0,(R377-S377)/R377)))</f>
        <v>23688.239689202295</v>
      </c>
      <c r="R378" s="10">
        <f>((R377-Q378+MAX(0,-(Q355-C378-D378)))*(1+B378))*(1-'P-Parametri'!$B$32)</f>
        <v>376918.45464062976</v>
      </c>
      <c r="S378" s="10">
        <f>IF(R377&lt;=0,S377,S377*(1-Q378/R377))+MAX(0,-(Q355-C378-D378))</f>
        <v>138949.83218833219</v>
      </c>
      <c r="T378" s="10">
        <f>MAX(0,(T355-C378-D378))/(1-'P-Parametri'!$B$31*MAX(0,IF(U377&lt;=0,0,(U377-V377)/U377)))</f>
        <v>23688.239689202295</v>
      </c>
      <c r="U378" s="10">
        <f>((U377-T378+MAX(0,-(T355-C378-D378)))*(1+B378))*(1-'P-Parametri'!$B$32)</f>
        <v>376918.45464062976</v>
      </c>
      <c r="V378" s="10">
        <f>IF(U377&lt;=0,V377,V377*(1-T378/U377))+MAX(0,-(T355-C378-D378))</f>
        <v>138949.83218833219</v>
      </c>
    </row>
    <row r="379" spans="1:22">
      <c r="A379" s="9">
        <f t="shared" si="14"/>
        <v>22</v>
      </c>
      <c r="B379" s="12">
        <f>IF($A379='P-Parametri'!$E$47,'P-Parametri'!$B$34,IF($A379='P-Parametri'!$E$48,'P-Parametri'!$C$34,'P-Parametri'!$E$51))</f>
        <v>3.7839263201876694E-2</v>
      </c>
      <c r="C379" s="10">
        <f>IF($A379&lt;='1-Input'!$B$26,0,IF($A379='1-Input'!$B$26+1,('1-Input'!$B$23+0)*'1-Input'!$B$27,'1-Input'!$B$23+0))</f>
        <v>15535</v>
      </c>
      <c r="D379" s="10">
        <f t="shared" si="15"/>
        <v>0</v>
      </c>
      <c r="E379" s="10">
        <f>MAX(0,(E355-C379-D379))/(1-'P-Parametri'!$B$31*MAX(0,IF(F378&lt;=0,0,(F378-G378)/F378)))</f>
        <v>12639.85490225821</v>
      </c>
      <c r="F379" s="10">
        <f>((F378-E379+MAX(0,-(E355-C379-D379)))*(1+B379))*(1-'P-Parametri'!$B$32)</f>
        <v>720165.77983248164</v>
      </c>
      <c r="G379" s="10">
        <f>IF(F378&lt;=0,G378,G378*(1-E379/F378))+MAX(0,-(E355-C379-D379))</f>
        <v>256319.98432092185</v>
      </c>
      <c r="H379" s="10">
        <f>MAX(0,(H355-C379-D379))/(1-'P-Parametri'!$B$31*MAX(0,IF(I378&lt;=0,0,(I378-J378)/I378)))</f>
        <v>17844.149159222074</v>
      </c>
      <c r="I379" s="10">
        <f>((I378-H379+MAX(0,-(H355-C379-D379)))*(1+B379))*(1-'P-Parametri'!$B$32)</f>
        <v>554680.66724692914</v>
      </c>
      <c r="J379" s="10">
        <f>IF(I378&lt;=0,J378,J378*(1-H379/I378))+MAX(0,-(H355-C379-D379))</f>
        <v>197420.8493562731</v>
      </c>
      <c r="K379" s="10">
        <f>MAX(0,(K355-C379-D379))/(1-'P-Parametri'!$B$31*MAX(0,IF(L378&lt;=0,0,(L378-M378)/L378)))</f>
        <v>23785.386912391728</v>
      </c>
      <c r="L379" s="10">
        <f>((L378-K379+MAX(0,-(K355-C379-D379)))*(1+B379))*(1-'P-Parametri'!$B$32)</f>
        <v>365762.37209764594</v>
      </c>
      <c r="M379" s="10">
        <f>IF(L378&lt;=0,M378,M378*(1-K379/L378))+MAX(0,-(K355-C379-D379))</f>
        <v>130181.42225955197</v>
      </c>
      <c r="N379" s="10">
        <f>MAX(0,(N355-C379-D379))/(1-'P-Parametri'!$B$31*MAX(0,IF(O378&lt;=0,0,(O378-P378)/O378)))</f>
        <v>23785.386912391717</v>
      </c>
      <c r="O379" s="10">
        <f>((O378-N379+MAX(0,-(N355-C379-D379)))*(1+B379))*(1-'P-Parametri'!$B$32)</f>
        <v>365762.37209764699</v>
      </c>
      <c r="P379" s="10">
        <f>IF(O378&lt;=0,P378,P378*(1-N379/O378))+MAX(0,-(N355-C379-D379))</f>
        <v>130181.42225955222</v>
      </c>
      <c r="Q379" s="10">
        <f>MAX(0,(Q355-C379-D379))/(1-'P-Parametri'!$B$31*MAX(0,IF(R378&lt;=0,0,(R378-S378)/R378)))</f>
        <v>23785.386912391725</v>
      </c>
      <c r="R379" s="10">
        <f>((R378-Q379+MAX(0,-(Q355-C379-D379)))*(1+B379))*(1-'P-Parametri'!$B$32)</f>
        <v>365762.37209764641</v>
      </c>
      <c r="S379" s="10">
        <f>IF(R378&lt;=0,S378,S378*(1-Q379/R378))+MAX(0,-(Q355-C379-D379))</f>
        <v>130181.422259552</v>
      </c>
      <c r="T379" s="10">
        <f>MAX(0,(T355-C379-D379))/(1-'P-Parametri'!$B$31*MAX(0,IF(U378&lt;=0,0,(U378-V378)/U378)))</f>
        <v>23785.386912391725</v>
      </c>
      <c r="U379" s="10">
        <f>((U378-T379+MAX(0,-(T355-C379-D379)))*(1+B379))*(1-'P-Parametri'!$B$32)</f>
        <v>365762.37209764641</v>
      </c>
      <c r="V379" s="10">
        <f>IF(U378&lt;=0,V378,V378*(1-T379/U378))+MAX(0,-(T355-C379-D379))</f>
        <v>130181.422259552</v>
      </c>
    </row>
    <row r="380" spans="1:22">
      <c r="A380" s="9">
        <f t="shared" si="14"/>
        <v>23</v>
      </c>
      <c r="B380" s="12">
        <f>IF($A380='P-Parametri'!$E$47,'P-Parametri'!$B$34,IF($A380='P-Parametri'!$E$48,'P-Parametri'!$C$34,'P-Parametri'!$E$51))</f>
        <v>3.7839263201876694E-2</v>
      </c>
      <c r="C380" s="10">
        <f>IF($A380&lt;='1-Input'!$B$26,0,IF($A380='1-Input'!$B$26+1,('1-Input'!$B$23+0)*'1-Input'!$B$27,'1-Input'!$B$23+0))</f>
        <v>15535</v>
      </c>
      <c r="D380" s="10">
        <f t="shared" si="15"/>
        <v>0</v>
      </c>
      <c r="E380" s="10">
        <f>MAX(0,(E355-C380-D380))/(1-'P-Parametri'!$B$31*MAX(0,IF(F379&lt;=0,0,(F379-G379)/F379)))</f>
        <v>12690.100965664564</v>
      </c>
      <c r="F380" s="10">
        <f>((F379-E380+MAX(0,-(E355-C380-D380)))*(1+B380))*(1-'P-Parametri'!$B$32)</f>
        <v>732777.54521380807</v>
      </c>
      <c r="G380" s="10">
        <f>IF(F379&lt;=0,G379,G379*(1-E380/F379))+MAX(0,-(E355-C380-D380))</f>
        <v>251803.3486078133</v>
      </c>
      <c r="H380" s="10">
        <f>MAX(0,(H355-C380-D380))/(1-'P-Parametri'!$B$31*MAX(0,IF(I379&lt;=0,0,(I379-J379)/I379)))</f>
        <v>17915.083379355132</v>
      </c>
      <c r="I380" s="10">
        <f>((I379-H380+MAX(0,-(H355-C380-D380)))*(1+B380))*(1-'P-Parametri'!$B$32)</f>
        <v>555962.24527710164</v>
      </c>
      <c r="J380" s="10">
        <f>IF(I379&lt;=0,J379,J379*(1-H380/I379))+MAX(0,-(H355-C380-D380))</f>
        <v>191044.54820520696</v>
      </c>
      <c r="K380" s="10">
        <f>MAX(0,(K355-C380-D380))/(1-'P-Parametri'!$B$31*MAX(0,IF(L379&lt;=0,0,(L379-M379)/L379)))</f>
        <v>23879.938793579164</v>
      </c>
      <c r="L380" s="10">
        <f>((L379-K380+MAX(0,-(K355-C380-D380)))*(1+B380))*(1-'P-Parametri'!$B$32)</f>
        <v>354109.37465659349</v>
      </c>
      <c r="M380" s="10">
        <f>IF(L379&lt;=0,M379,M379*(1-K380/L379))+MAX(0,-(K355-C380-D380))</f>
        <v>121682.12153107446</v>
      </c>
      <c r="N380" s="10">
        <f>MAX(0,(N355-C380-D380))/(1-'P-Parametri'!$B$31*MAX(0,IF(O379&lt;=0,0,(O379-P379)/O379)))</f>
        <v>23879.938793579146</v>
      </c>
      <c r="O380" s="10">
        <f>((O379-N380+MAX(0,-(N355-C380-D380)))*(1+B380))*(1-'P-Parametri'!$B$32)</f>
        <v>354109.37465659459</v>
      </c>
      <c r="P380" s="10">
        <f>IF(O379&lt;=0,P379,P379*(1-N380/O379))+MAX(0,-(N355-C380-D380))</f>
        <v>121682.12153107471</v>
      </c>
      <c r="Q380" s="10">
        <f>MAX(0,(Q355-C380-D380))/(1-'P-Parametri'!$B$31*MAX(0,IF(R379&lt;=0,0,(R379-S379)/R379)))</f>
        <v>23879.938793579156</v>
      </c>
      <c r="R380" s="10">
        <f>((R379-Q380+MAX(0,-(Q355-C380-D380)))*(1+B380))*(1-'P-Parametri'!$B$32)</f>
        <v>354109.37465659401</v>
      </c>
      <c r="S380" s="10">
        <f>IF(R379&lt;=0,S379,S379*(1-Q380/R379))+MAX(0,-(Q355-C380-D380))</f>
        <v>121682.12153107449</v>
      </c>
      <c r="T380" s="10">
        <f>MAX(0,(T355-C380-D380))/(1-'P-Parametri'!$B$31*MAX(0,IF(U379&lt;=0,0,(U379-V379)/U379)))</f>
        <v>23879.938793579156</v>
      </c>
      <c r="U380" s="10">
        <f>((U379-T380+MAX(0,-(T355-C380-D380)))*(1+B380))*(1-'P-Parametri'!$B$32)</f>
        <v>354109.37465659401</v>
      </c>
      <c r="V380" s="10">
        <f>IF(U379&lt;=0,V379,V379*(1-T380/U379))+MAX(0,-(T355-C380-D380))</f>
        <v>121682.12153107449</v>
      </c>
    </row>
    <row r="381" spans="1:22">
      <c r="A381" s="9">
        <f t="shared" si="14"/>
        <v>24</v>
      </c>
      <c r="B381" s="12">
        <f>IF($A381='P-Parametri'!$E$47,'P-Parametri'!$B$34,IF($A381='P-Parametri'!$E$48,'P-Parametri'!$C$34,'P-Parametri'!$E$51))</f>
        <v>3.7839263201876694E-2</v>
      </c>
      <c r="C381" s="10">
        <f>IF($A381&lt;='1-Input'!$B$26,0,IF($A381='1-Input'!$B$26+1,('1-Input'!$B$23+0)*'1-Input'!$B$27,'1-Input'!$B$23+0))</f>
        <v>15535</v>
      </c>
      <c r="D381" s="10">
        <f t="shared" si="15"/>
        <v>0</v>
      </c>
      <c r="E381" s="10">
        <f>MAX(0,(E355-C381-D381))/(1-'P-Parametri'!$B$31*MAX(0,IF(F380&lt;=0,0,(F380-G380)/F380)))</f>
        <v>12738.992582576377</v>
      </c>
      <c r="F381" s="10">
        <f>((F380-E381+MAX(0,-(E355-C381-D381)))*(1+B381))*(1-'P-Parametri'!$B$32)</f>
        <v>745789.71237786382</v>
      </c>
      <c r="G381" s="10">
        <f>IF(F380&lt;=0,G380,G380*(1-E381/F380))+MAX(0,-(E355-C381-D381))</f>
        <v>247425.865958223</v>
      </c>
      <c r="H381" s="10">
        <f>MAX(0,(H355-C381-D381))/(1-'P-Parametri'!$B$31*MAX(0,IF(I380&lt;=0,0,(I380-J380)/I380)))</f>
        <v>17984.10547743745</v>
      </c>
      <c r="I381" s="10">
        <f>((I380-H381+MAX(0,-(H355-C381-D381)))*(1+B381))*(1-'P-Parametri'!$B$32)</f>
        <v>557218.16655594285</v>
      </c>
      <c r="J381" s="10">
        <f>IF(I380&lt;=0,J380,J380*(1-H381/I380))+MAX(0,-(H355-C381-D381))</f>
        <v>184864.69456406738</v>
      </c>
      <c r="K381" s="10">
        <f>MAX(0,(K355-C381-D381))/(1-'P-Parametri'!$B$31*MAX(0,IF(L380&lt;=0,0,(L380-M380)/L380)))</f>
        <v>23971.941908647528</v>
      </c>
      <c r="L381" s="10">
        <f>((L380-K381+MAX(0,-(K355-C381-D381)))*(1+B381))*(1-'P-Parametri'!$B$32)</f>
        <v>341944.33077857032</v>
      </c>
      <c r="M381" s="10">
        <f>IF(L380&lt;=0,M380,M380*(1-K381/L380))+MAX(0,-(K355-C381-D381))</f>
        <v>113444.67582240691</v>
      </c>
      <c r="N381" s="10">
        <f>MAX(0,(N355-C381-D381))/(1-'P-Parametri'!$B$31*MAX(0,IF(O380&lt;=0,0,(O380-P380)/O380)))</f>
        <v>23971.941908647514</v>
      </c>
      <c r="O381" s="10">
        <f>((O380-N381+MAX(0,-(N355-C381-D381)))*(1+B381))*(1-'P-Parametri'!$B$32)</f>
        <v>341944.33077857149</v>
      </c>
      <c r="P381" s="10">
        <f>IF(O380&lt;=0,P380,P380*(1-N381/O380))+MAX(0,-(N355-C381-D381))</f>
        <v>113444.67582240718</v>
      </c>
      <c r="Q381" s="10">
        <f>MAX(0,(Q355-C381-D381))/(1-'P-Parametri'!$B$31*MAX(0,IF(R380&lt;=0,0,(R380-S380)/R380)))</f>
        <v>23971.941908647521</v>
      </c>
      <c r="R381" s="10">
        <f>((R380-Q381+MAX(0,-(Q355-C381-D381)))*(1+B381))*(1-'P-Parametri'!$B$32)</f>
        <v>341944.3307785709</v>
      </c>
      <c r="S381" s="10">
        <f>IF(R380&lt;=0,S380,S380*(1-Q381/R380))+MAX(0,-(Q355-C381-D381))</f>
        <v>113444.67582240695</v>
      </c>
      <c r="T381" s="10">
        <f>MAX(0,(T355-C381-D381))/(1-'P-Parametri'!$B$31*MAX(0,IF(U380&lt;=0,0,(U380-V380)/U380)))</f>
        <v>23971.941908647521</v>
      </c>
      <c r="U381" s="10">
        <f>((U380-T381+MAX(0,-(T355-C381-D381)))*(1+B381))*(1-'P-Parametri'!$B$32)</f>
        <v>341944.3307785709</v>
      </c>
      <c r="V381" s="10">
        <f>IF(U380&lt;=0,V380,V380*(1-T381/U380))+MAX(0,-(T355-C381-D381))</f>
        <v>113444.67582240695</v>
      </c>
    </row>
    <row r="382" spans="1:22">
      <c r="A382" s="9">
        <f t="shared" si="14"/>
        <v>25</v>
      </c>
      <c r="B382" s="12">
        <f>IF($A382='P-Parametri'!$E$47,'P-Parametri'!$B$34,IF($A382='P-Parametri'!$E$48,'P-Parametri'!$C$34,'P-Parametri'!$E$51))</f>
        <v>3.7839263201876694E-2</v>
      </c>
      <c r="C382" s="10">
        <f>IF($A382&lt;='1-Input'!$B$26,0,IF($A382='1-Input'!$B$26+1,('1-Input'!$B$23+0)*'1-Input'!$B$27,'1-Input'!$B$23+0))</f>
        <v>15535</v>
      </c>
      <c r="D382" s="10">
        <f t="shared" si="15"/>
        <v>0</v>
      </c>
      <c r="E382" s="10">
        <f>MAX(0,(E355-C382-D382))/(1-'P-Parametri'!$B$31*MAX(0,IF(F381&lt;=0,0,(F381-G381)/F381)))</f>
        <v>12786.554814845551</v>
      </c>
      <c r="F382" s="10">
        <f>((F381-E382+MAX(0,-(E355-C382-D382)))*(1+B382))*(1-'P-Parametri'!$B$32)</f>
        <v>759217.9780559123</v>
      </c>
      <c r="G382" s="10">
        <f>IF(F381&lt;=0,G381,G381*(1-E382/F381))+MAX(0,-(E355-C382-D382))</f>
        <v>243183.75273893727</v>
      </c>
      <c r="H382" s="10">
        <f>MAX(0,(H355-C382-D382))/(1-'P-Parametri'!$B$31*MAX(0,IF(I381&lt;=0,0,(I381-J381)/I381)))</f>
        <v>18051.250834209313</v>
      </c>
      <c r="I382" s="10">
        <f>((I381-H382+MAX(0,-(H355-C382-D382)))*(1+B382))*(1-'P-Parametri'!$B$32)</f>
        <v>558449.4573663614</v>
      </c>
      <c r="J382" s="10">
        <f>IF(I381&lt;=0,J381,J381*(1-H382/I381))+MAX(0,-(H355-C382-D382))</f>
        <v>178875.94693835542</v>
      </c>
      <c r="K382" s="10">
        <f>MAX(0,(K355-C382-D382))/(1-'P-Parametri'!$B$31*MAX(0,IF(L381&lt;=0,0,(L381-M381)/L381)))</f>
        <v>24061.443418410687</v>
      </c>
      <c r="L382" s="10">
        <f>((L381-K382+MAX(0,-(K355-C382-D382)))*(1+B382))*(1-'P-Parametri'!$B$32)</f>
        <v>329251.51891914854</v>
      </c>
      <c r="M382" s="10">
        <f>IF(L381&lt;=0,M381,M381*(1-K382/L381))+MAX(0,-(K355-C382-D382))</f>
        <v>105461.96517998834</v>
      </c>
      <c r="N382" s="10">
        <f>MAX(0,(N355-C382-D382))/(1-'P-Parametri'!$B$31*MAX(0,IF(O381&lt;=0,0,(O381-P381)/O381)))</f>
        <v>24061.443418410672</v>
      </c>
      <c r="O382" s="10">
        <f>((O381-N382+MAX(0,-(N355-C382-D382)))*(1+B382))*(1-'P-Parametri'!$B$32)</f>
        <v>329251.51891914976</v>
      </c>
      <c r="P382" s="10">
        <f>IF(O381&lt;=0,P381,P381*(1-N382/O381))+MAX(0,-(N355-C382-D382))</f>
        <v>105461.96517998863</v>
      </c>
      <c r="Q382" s="10">
        <f>MAX(0,(Q355-C382-D382))/(1-'P-Parametri'!$B$31*MAX(0,IF(R381&lt;=0,0,(R381-S381)/R381)))</f>
        <v>24061.443418410679</v>
      </c>
      <c r="R382" s="10">
        <f>((R381-Q382+MAX(0,-(Q355-C382-D382)))*(1+B382))*(1-'P-Parametri'!$B$32)</f>
        <v>329251.51891914912</v>
      </c>
      <c r="S382" s="10">
        <f>IF(R381&lt;=0,S381,S381*(1-Q382/R381))+MAX(0,-(Q355-C382-D382))</f>
        <v>105461.9651799884</v>
      </c>
      <c r="T382" s="10">
        <f>MAX(0,(T355-C382-D382))/(1-'P-Parametri'!$B$31*MAX(0,IF(U381&lt;=0,0,(U381-V381)/U381)))</f>
        <v>24061.443418410679</v>
      </c>
      <c r="U382" s="10">
        <f>((U381-T382+MAX(0,-(T355-C382-D382)))*(1+B382))*(1-'P-Parametri'!$B$32)</f>
        <v>329251.51891914912</v>
      </c>
      <c r="V382" s="10">
        <f>IF(U381&lt;=0,V381,V381*(1-T382/U381))+MAX(0,-(T355-C382-D382))</f>
        <v>105461.9651799884</v>
      </c>
    </row>
    <row r="383" spans="1:22">
      <c r="A383" s="9">
        <f t="shared" si="14"/>
        <v>26</v>
      </c>
      <c r="B383" s="12">
        <f>IF($A383='P-Parametri'!$E$47,'P-Parametri'!$B$34,IF($A383='P-Parametri'!$E$48,'P-Parametri'!$C$34,'P-Parametri'!$E$51))</f>
        <v>3.7839263201876694E-2</v>
      </c>
      <c r="C383" s="10">
        <f>IF($A383&lt;='1-Input'!$B$26,0,IF($A383='1-Input'!$B$26+1,('1-Input'!$B$23+0)*'1-Input'!$B$27,'1-Input'!$B$23+0))</f>
        <v>15535</v>
      </c>
      <c r="D383" s="10">
        <f t="shared" si="15"/>
        <v>0</v>
      </c>
      <c r="E383" s="10">
        <f>MAX(0,(E355-C383-D383))/(1-'P-Parametri'!$B$31*MAX(0,IF(F382&lt;=0,0,(F382-G382)/F382)))</f>
        <v>12832.812976730092</v>
      </c>
      <c r="F383" s="10">
        <f>((F382-E383+MAX(0,-(E355-C383-D383)))*(1+B383))*(1-'P-Parametri'!$B$32)</f>
        <v>773078.57413100847</v>
      </c>
      <c r="G383" s="10">
        <f>IF(F382&lt;=0,G382,G382*(1-E383/F382))+MAX(0,-(E355-C383-D383))</f>
        <v>239073.29736501523</v>
      </c>
      <c r="H383" s="10">
        <f>MAX(0,(H355-C383-D383))/(1-'P-Parametri'!$B$31*MAX(0,IF(I382&lt;=0,0,(I382-J382)/I382)))</f>
        <v>18116.555186742007</v>
      </c>
      <c r="I383" s="10">
        <f>((I382-H383+MAX(0,-(H355-C383-D383)))*(1+B383))*(1-'P-Parametri'!$B$32)</f>
        <v>559657.14367966435</v>
      </c>
      <c r="J383" s="10">
        <f>IF(I382&lt;=0,J382,J382*(1-H383/I382))+MAX(0,-(H355-C383-D383))</f>
        <v>173073.06554677497</v>
      </c>
      <c r="K383" s="10">
        <f>MAX(0,(K355-C383-D383))/(1-'P-Parametri'!$B$31*MAX(0,IF(L382&lt;=0,0,(L382-M382)/L382)))</f>
        <v>24148.490958654464</v>
      </c>
      <c r="L383" s="10">
        <f>((L382-K383+MAX(0,-(K355-C383-D383)))*(1+B383))*(1-'P-Parametri'!$B$32)</f>
        <v>316014.60593570245</v>
      </c>
      <c r="M383" s="10">
        <f>IF(L382&lt;=0,M382,M382*(1-K383/L382))+MAX(0,-(K355-C383-D383))</f>
        <v>97727.005229032846</v>
      </c>
      <c r="N383" s="10">
        <f>MAX(0,(N355-C383-D383))/(1-'P-Parametri'!$B$31*MAX(0,IF(O382&lt;=0,0,(O382-P382)/O382)))</f>
        <v>24148.490958654449</v>
      </c>
      <c r="O383" s="10">
        <f>((O382-N383+MAX(0,-(N355-C383-D383)))*(1+B383))*(1-'P-Parametri'!$B$32)</f>
        <v>316014.60593570373</v>
      </c>
      <c r="P383" s="10">
        <f>IF(O382&lt;=0,P382,P382*(1-N383/O382))+MAX(0,-(N355-C383-D383))</f>
        <v>97727.005229033151</v>
      </c>
      <c r="Q383" s="10">
        <f>MAX(0,(Q355-C383-D383))/(1-'P-Parametri'!$B$31*MAX(0,IF(R382&lt;=0,0,(R382-S382)/R382)))</f>
        <v>24148.490958654456</v>
      </c>
      <c r="R383" s="10">
        <f>((R382-Q383+MAX(0,-(Q355-C383-D383)))*(1+B383))*(1-'P-Parametri'!$B$32)</f>
        <v>316014.60593570303</v>
      </c>
      <c r="S383" s="10">
        <f>IF(R382&lt;=0,S382,S382*(1-Q383/R382))+MAX(0,-(Q355-C383-D383))</f>
        <v>97727.005229032904</v>
      </c>
      <c r="T383" s="10">
        <f>MAX(0,(T355-C383-D383))/(1-'P-Parametri'!$B$31*MAX(0,IF(U382&lt;=0,0,(U382-V382)/U382)))</f>
        <v>24148.490958654456</v>
      </c>
      <c r="U383" s="10">
        <f>((U382-T383+MAX(0,-(T355-C383-D383)))*(1+B383))*(1-'P-Parametri'!$B$32)</f>
        <v>316014.60593570303</v>
      </c>
      <c r="V383" s="10">
        <f>IF(U382&lt;=0,V382,V382*(1-T383/U382))+MAX(0,-(T355-C383-D383))</f>
        <v>97727.005229032904</v>
      </c>
    </row>
    <row r="384" spans="1:22">
      <c r="A384" s="9">
        <f t="shared" si="14"/>
        <v>27</v>
      </c>
      <c r="B384" s="12">
        <f>IF($A384='P-Parametri'!$E$47,'P-Parametri'!$B$34,IF($A384='P-Parametri'!$E$48,'P-Parametri'!$C$34,'P-Parametri'!$E$51))</f>
        <v>3.7839263201876694E-2</v>
      </c>
      <c r="C384" s="10">
        <f>IF($A384&lt;='1-Input'!$B$26,0,IF($A384='1-Input'!$B$26+1,('1-Input'!$B$23+0)*'1-Input'!$B$27,'1-Input'!$B$23+0))</f>
        <v>15535</v>
      </c>
      <c r="D384" s="10">
        <f t="shared" si="15"/>
        <v>0</v>
      </c>
      <c r="E384" s="10">
        <f>MAX(0,(E355-C384-D384))/(1-'P-Parametri'!$B$31*MAX(0,IF(F383&lt;=0,0,(F383-G383)/F383)))</f>
        <v>12877.79257937798</v>
      </c>
      <c r="F384" s="10">
        <f>((F383-E384+MAX(0,-(E355-C384-D384)))*(1+B384))*(1-'P-Parametri'!$B$32)</f>
        <v>787388.28657301283</v>
      </c>
      <c r="G384" s="10">
        <f>IF(F383&lt;=0,G383,G383*(1-E384/F383))+MAX(0,-(E355-C384-D384))</f>
        <v>235090.86086016792</v>
      </c>
      <c r="H384" s="10">
        <f>MAX(0,(H355-C384-D384))/(1-'P-Parametri'!$B$31*MAX(0,IF(I383&lt;=0,0,(I383-J383)/I383)))</f>
        <v>18180.054550063662</v>
      </c>
      <c r="I384" s="10">
        <f>((I383-H384+MAX(0,-(H355-C384-D384)))*(1+B384))*(1-'P-Parametri'!$B$32)</f>
        <v>560842.25085651584</v>
      </c>
      <c r="J384" s="10">
        <f>IF(I383&lt;=0,J383,J383*(1-H384/I383))+MAX(0,-(H355-C384-D384))</f>
        <v>167450.91311234079</v>
      </c>
      <c r="K384" s="10">
        <f>MAX(0,(K355-C384-D384))/(1-'P-Parametri'!$B$31*MAX(0,IF(L383&lt;=0,0,(L383-M383)/L383)))</f>
        <v>24233.132535667704</v>
      </c>
      <c r="L384" s="10">
        <f>((L383-K384+MAX(0,-(K355-C384-D384)))*(1+B384))*(1-'P-Parametri'!$B$32)</f>
        <v>302216.62483071117</v>
      </c>
      <c r="M384" s="10">
        <f>IF(L383&lt;=0,M383,M383*(1-K384/L383))+MAX(0,-(K355-C384-D384))</f>
        <v>90232.948228038105</v>
      </c>
      <c r="N384" s="10">
        <f>MAX(0,(N355-C384-D384))/(1-'P-Parametri'!$B$31*MAX(0,IF(O383&lt;=0,0,(O383-P383)/O383)))</f>
        <v>24233.13253566769</v>
      </c>
      <c r="O384" s="10">
        <f>((O383-N384+MAX(0,-(N355-C384-D384)))*(1+B384))*(1-'P-Parametri'!$B$32)</f>
        <v>302216.62483071251</v>
      </c>
      <c r="P384" s="10">
        <f>IF(O383&lt;=0,P383,P383*(1-N384/O383))+MAX(0,-(N355-C384-D384))</f>
        <v>90232.948228038425</v>
      </c>
      <c r="Q384" s="10">
        <f>MAX(0,(Q355-C384-D384))/(1-'P-Parametri'!$B$31*MAX(0,IF(R383&lt;=0,0,(R383-S383)/R383)))</f>
        <v>24233.132535667697</v>
      </c>
      <c r="R384" s="10">
        <f>((R383-Q384+MAX(0,-(Q355-C384-D384)))*(1+B384))*(1-'P-Parametri'!$B$32)</f>
        <v>302216.62483071181</v>
      </c>
      <c r="S384" s="10">
        <f>IF(R383&lt;=0,S383,S383*(1-Q384/R383))+MAX(0,-(Q355-C384-D384))</f>
        <v>90232.948228038178</v>
      </c>
      <c r="T384" s="10">
        <f>MAX(0,(T355-C384-D384))/(1-'P-Parametri'!$B$31*MAX(0,IF(U383&lt;=0,0,(U383-V383)/U383)))</f>
        <v>24233.132535667697</v>
      </c>
      <c r="U384" s="10">
        <f>((U383-T384+MAX(0,-(T355-C384-D384)))*(1+B384))*(1-'P-Parametri'!$B$32)</f>
        <v>302216.62483071181</v>
      </c>
      <c r="V384" s="10">
        <f>IF(U383&lt;=0,V383,V383*(1-T384/U383))+MAX(0,-(T355-C384-D384))</f>
        <v>90232.948228038178</v>
      </c>
    </row>
    <row r="385" spans="1:22">
      <c r="A385" s="9">
        <f t="shared" si="14"/>
        <v>28</v>
      </c>
      <c r="B385" s="12">
        <f>IF($A385='P-Parametri'!$E$47,'P-Parametri'!$B$34,IF($A385='P-Parametri'!$E$48,'P-Parametri'!$C$34,'P-Parametri'!$E$51))</f>
        <v>3.7839263201876694E-2</v>
      </c>
      <c r="C385" s="10">
        <f>IF($A385&lt;='1-Input'!$B$26,0,IF($A385='1-Input'!$B$26+1,('1-Input'!$B$23+0)*'1-Input'!$B$27,'1-Input'!$B$23+0))</f>
        <v>15535</v>
      </c>
      <c r="D385" s="10">
        <f t="shared" si="15"/>
        <v>0</v>
      </c>
      <c r="E385" s="10">
        <f>MAX(0,(E355-C385-D385))/(1-'P-Parametri'!$B$31*MAX(0,IF(F384&lt;=0,0,(F384-G384)/F384)))</f>
        <v>12921.519278216319</v>
      </c>
      <c r="F385" s="10">
        <f>((F384-E385+MAX(0,-(E355-C385-D385)))*(1+B385))*(1-'P-Parametri'!$B$32)</f>
        <v>802164.47510528378</v>
      </c>
      <c r="G385" s="10">
        <f>IF(F384&lt;=0,G384,G384*(1-E385/F384))+MAX(0,-(E355-C385-D385))</f>
        <v>231232.87726739896</v>
      </c>
      <c r="H385" s="10">
        <f>MAX(0,(H355-C385-D385))/(1-'P-Parametri'!$B$31*MAX(0,IF(I384&lt;=0,0,(I384-J384)/I384)))</f>
        <v>18241.785142886551</v>
      </c>
      <c r="I385" s="10">
        <f>((I384-H385+MAX(0,-(H355-C385-D385)))*(1+B385))*(1-'P-Parametri'!$B$32)</f>
        <v>562005.80341412977</v>
      </c>
      <c r="J385" s="10">
        <f>IF(I384&lt;=0,J384,J384*(1-H385/I384))+MAX(0,-(H355-C385-D385))</f>
        <v>162004.45544209483</v>
      </c>
      <c r="K385" s="10">
        <f>MAX(0,(K355-C385-D385))/(1-'P-Parametri'!$B$31*MAX(0,IF(L384&lt;=0,0,(L384-M384)/L384)))</f>
        <v>24315.416427240365</v>
      </c>
      <c r="L385" s="10">
        <f>((L384-K385+MAX(0,-(K355-C385-D385)))*(1+B385))*(1-'P-Parametri'!$B$32)</f>
        <v>287839.95180162461</v>
      </c>
      <c r="M385" s="10">
        <f>IF(L384&lt;=0,M384,M384*(1-K385/L384))+MAX(0,-(K355-C385-D385))</f>
        <v>82973.083841519401</v>
      </c>
      <c r="N385" s="10">
        <f>MAX(0,(N355-C385-D385))/(1-'P-Parametri'!$B$31*MAX(0,IF(O384&lt;=0,0,(O384-P384)/O384)))</f>
        <v>24315.416427240347</v>
      </c>
      <c r="O385" s="10">
        <f>((O384-N385+MAX(0,-(N355-C385-D385)))*(1+B385))*(1-'P-Parametri'!$B$32)</f>
        <v>287839.95180162601</v>
      </c>
      <c r="P385" s="10">
        <f>IF(O384&lt;=0,P384,P384*(1-N385/O384))+MAX(0,-(N355-C385-D385))</f>
        <v>82973.083841519721</v>
      </c>
      <c r="Q385" s="10">
        <f>MAX(0,(Q355-C385-D385))/(1-'P-Parametri'!$B$31*MAX(0,IF(R384&lt;=0,0,(R384-S384)/R384)))</f>
        <v>24315.416427240354</v>
      </c>
      <c r="R385" s="10">
        <f>((R384-Q385+MAX(0,-(Q355-C385-D385)))*(1+B385))*(1-'P-Parametri'!$B$32)</f>
        <v>287839.95180162526</v>
      </c>
      <c r="S385" s="10">
        <f>IF(R384&lt;=0,S384,S384*(1-Q385/R384))+MAX(0,-(Q355-C385-D385))</f>
        <v>82973.083841519474</v>
      </c>
      <c r="T385" s="10">
        <f>MAX(0,(T355-C385-D385))/(1-'P-Parametri'!$B$31*MAX(0,IF(U384&lt;=0,0,(U384-V384)/U384)))</f>
        <v>24315.416427240354</v>
      </c>
      <c r="U385" s="10">
        <f>((U384-T385+MAX(0,-(T355-C385-D385)))*(1+B385))*(1-'P-Parametri'!$B$32)</f>
        <v>287839.95180162526</v>
      </c>
      <c r="V385" s="10">
        <f>IF(U384&lt;=0,V384,V384*(1-T385/U384))+MAX(0,-(T355-C385-D385))</f>
        <v>82973.083841519474</v>
      </c>
    </row>
    <row r="386" spans="1:22">
      <c r="A386" s="9">
        <f t="shared" si="14"/>
        <v>29</v>
      </c>
      <c r="B386" s="12">
        <f>IF($A386='P-Parametri'!$E$47,'P-Parametri'!$B$34,IF($A386='P-Parametri'!$E$48,'P-Parametri'!$C$34,'P-Parametri'!$E$51))</f>
        <v>3.7839263201876694E-2</v>
      </c>
      <c r="C386" s="10">
        <f>IF($A386&lt;='1-Input'!$B$26,0,IF($A386='1-Input'!$B$26+1,('1-Input'!$B$23+0)*'1-Input'!$B$27,'1-Input'!$B$23+0))</f>
        <v>15535</v>
      </c>
      <c r="D386" s="10">
        <f t="shared" si="15"/>
        <v>0</v>
      </c>
      <c r="E386" s="10">
        <f>MAX(0,(E355-C386-D386))/(1-'P-Parametri'!$B$31*MAX(0,IF(F385&lt;=0,0,(F385-G385)/F385)))</f>
        <v>12964.018823221222</v>
      </c>
      <c r="F386" s="10">
        <f>((F385-E386+MAX(0,-(E355-C386-D386)))*(1+B386))*(1-'P-Parametri'!$B$32)</f>
        <v>817425.09362622793</v>
      </c>
      <c r="G386" s="10">
        <f>IF(F385&lt;=0,G385,G385*(1-E386/F385))+MAX(0,-(E355-C386-D386))</f>
        <v>227495.85391810551</v>
      </c>
      <c r="H386" s="10">
        <f>MAX(0,(H355-C386-D386))/(1-'P-Parametri'!$B$31*MAX(0,IF(I385&lt;=0,0,(I385-J385)/I385)))</f>
        <v>18301.783317401281</v>
      </c>
      <c r="I386" s="10">
        <f>((I385-H386+MAX(0,-(H355-C386-D386)))*(1+B386))*(1-'P-Parametri'!$B$32)</f>
        <v>563148.82485785289</v>
      </c>
      <c r="J386" s="10">
        <f>IF(I385&lt;=0,J385,J385*(1-H386/I385))+MAX(0,-(H355-C386-D386))</f>
        <v>156728.76180700617</v>
      </c>
      <c r="K386" s="10">
        <f>MAX(0,(K355-C386-D386))/(1-'P-Parametri'!$B$31*MAX(0,IF(L385&lt;=0,0,(L385-M385)/L385)))</f>
        <v>24395.391089082535</v>
      </c>
      <c r="L386" s="10">
        <f>((L385-K386+MAX(0,-(K355-C386-D386)))*(1+B386))*(1-'P-Parametri'!$B$32)</f>
        <v>272866.2825668779</v>
      </c>
      <c r="M386" s="10">
        <f>IF(L385&lt;=0,M385,M385*(1-K386/L385))+MAX(0,-(K355-C386-D386))</f>
        <v>75940.839646397653</v>
      </c>
      <c r="N386" s="10">
        <f>MAX(0,(N355-C386-D386))/(1-'P-Parametri'!$B$31*MAX(0,IF(O385&lt;=0,0,(O385-P385)/O385)))</f>
        <v>24395.391089082517</v>
      </c>
      <c r="O386" s="10">
        <f>((O385-N386+MAX(0,-(N355-C386-D386)))*(1+B386))*(1-'P-Parametri'!$B$32)</f>
        <v>272866.28256687929</v>
      </c>
      <c r="P386" s="10">
        <f>IF(O385&lt;=0,P385,P385*(1-N386/O385))+MAX(0,-(N355-C386-D386))</f>
        <v>75940.839646397973</v>
      </c>
      <c r="Q386" s="10">
        <f>MAX(0,(Q355-C386-D386))/(1-'P-Parametri'!$B$31*MAX(0,IF(R385&lt;=0,0,(R385-S385)/R385)))</f>
        <v>24395.391089082532</v>
      </c>
      <c r="R386" s="10">
        <f>((R385-Q386+MAX(0,-(Q355-C386-D386)))*(1+B386))*(1-'P-Parametri'!$B$32)</f>
        <v>272866.28256687854</v>
      </c>
      <c r="S386" s="10">
        <f>IF(R385&lt;=0,S385,S385*(1-Q386/R385))+MAX(0,-(Q355-C386-D386))</f>
        <v>75940.839646397726</v>
      </c>
      <c r="T386" s="10">
        <f>MAX(0,(T355-C386-D386))/(1-'P-Parametri'!$B$31*MAX(0,IF(U385&lt;=0,0,(U385-V385)/U385)))</f>
        <v>24395.391089082532</v>
      </c>
      <c r="U386" s="10">
        <f>((U385-T386+MAX(0,-(T355-C386-D386)))*(1+B386))*(1-'P-Parametri'!$B$32)</f>
        <v>272866.28256687854</v>
      </c>
      <c r="V386" s="10">
        <f>IF(U385&lt;=0,V385,V385*(1-T386/U385))+MAX(0,-(T355-C386-D386))</f>
        <v>75940.839646397726</v>
      </c>
    </row>
    <row r="387" spans="1:22">
      <c r="A387" s="9">
        <f t="shared" si="14"/>
        <v>30</v>
      </c>
      <c r="B387" s="12">
        <f>IF($A387='P-Parametri'!$E$47,'P-Parametri'!$B$34,IF($A387='P-Parametri'!$E$48,'P-Parametri'!$C$34,'P-Parametri'!$E$51))</f>
        <v>3.7839263201876694E-2</v>
      </c>
      <c r="C387" s="10">
        <f>IF($A387&lt;='1-Input'!$B$26,0,IF($A387='1-Input'!$B$26+1,('1-Input'!$B$23+0)*'1-Input'!$B$27,'1-Input'!$B$23+0))</f>
        <v>15535</v>
      </c>
      <c r="D387" s="10">
        <f t="shared" si="15"/>
        <v>0</v>
      </c>
      <c r="E387" s="10">
        <f>MAX(0,(E355-C387-D387))/(1-'P-Parametri'!$B$31*MAX(0,IF(F386&lt;=0,0,(F386-G386)/F386)))</f>
        <v>13005.31701203285</v>
      </c>
      <c r="F387" s="10">
        <f>((F386-E387+MAX(0,-(E355-C387-D387)))*(1+B387))*(1-'P-Parametri'!$B$32)</f>
        <v>833188.7114097618</v>
      </c>
      <c r="G387" s="10">
        <f>IF(F386&lt;=0,G386,G386*(1-E387/F386))+MAX(0,-(E355-C387-D387))</f>
        <v>223876.37156773746</v>
      </c>
      <c r="H387" s="10">
        <f>MAX(0,(H355-C387-D387))/(1-'P-Parametri'!$B$31*MAX(0,IF(I386&lt;=0,0,(I386-J386)/I386)))</f>
        <v>18360.08549308755</v>
      </c>
      <c r="I387" s="10">
        <f>((I386-H387+MAX(0,-(H355-C387-D387)))*(1+B387))*(1-'P-Parametri'!$B$32)</f>
        <v>564272.33757528127</v>
      </c>
      <c r="J387" s="10">
        <f>IF(I386&lt;=0,J386,J386*(1-H387/I386))+MAX(0,-(H355-C387-D387))</f>
        <v>151619.00513348612</v>
      </c>
      <c r="K387" s="10">
        <f>MAX(0,(K355-C387-D387))/(1-'P-Parametri'!$B$31*MAX(0,IF(L386&lt;=0,0,(L386-M386)/L386)))</f>
        <v>24473.105066597425</v>
      </c>
      <c r="L387" s="10">
        <f>((L386-K387+MAX(0,-(K355-C387-D387)))*(1+B387))*(1-'P-Parametri'!$B$32)</f>
        <v>257276.6079366215</v>
      </c>
      <c r="M387" s="10">
        <f>IF(L386&lt;=0,M386,M386*(1-K387/L386))+MAX(0,-(K355-C387-D387))</f>
        <v>69129.781387279814</v>
      </c>
      <c r="N387" s="10">
        <f>MAX(0,(N355-C387-D387))/(1-'P-Parametri'!$B$31*MAX(0,IF(O386&lt;=0,0,(O386-P386)/O386)))</f>
        <v>24473.105066597407</v>
      </c>
      <c r="O387" s="10">
        <f>((O386-N387+MAX(0,-(N355-C387-D387)))*(1+B387))*(1-'P-Parametri'!$B$32)</f>
        <v>257276.60793662298</v>
      </c>
      <c r="P387" s="10">
        <f>IF(O386&lt;=0,P386,P386*(1-N387/O386))+MAX(0,-(N355-C387-D387))</f>
        <v>69129.781387280149</v>
      </c>
      <c r="Q387" s="10">
        <f>MAX(0,(Q355-C387-D387))/(1-'P-Parametri'!$B$31*MAX(0,IF(R386&lt;=0,0,(R386-S386)/R386)))</f>
        <v>24473.105066597414</v>
      </c>
      <c r="R387" s="10">
        <f>((R386-Q387+MAX(0,-(Q355-C387-D387)))*(1+B387))*(1-'P-Parametri'!$B$32)</f>
        <v>257276.6079366222</v>
      </c>
      <c r="S387" s="10">
        <f>IF(R386&lt;=0,S386,S386*(1-Q387/R386))+MAX(0,-(Q355-C387-D387))</f>
        <v>69129.781387279887</v>
      </c>
      <c r="T387" s="10">
        <f>MAX(0,(T355-C387-D387))/(1-'P-Parametri'!$B$31*MAX(0,IF(U386&lt;=0,0,(U386-V386)/U386)))</f>
        <v>24473.105066597414</v>
      </c>
      <c r="U387" s="10">
        <f>((U386-T387+MAX(0,-(T355-C387-D387)))*(1+B387))*(1-'P-Parametri'!$B$32)</f>
        <v>257276.6079366222</v>
      </c>
      <c r="V387" s="10">
        <f>IF(U386&lt;=0,V386,V386*(1-T387/U386))+MAX(0,-(T355-C387-D387))</f>
        <v>69129.781387279887</v>
      </c>
    </row>
    <row r="388" spans="1:22">
      <c r="A388" s="9">
        <f t="shared" si="14"/>
        <v>31</v>
      </c>
      <c r="B388" s="12">
        <f>IF($A388='P-Parametri'!$E$47,'P-Parametri'!$B$34,IF($A388='P-Parametri'!$E$48,'P-Parametri'!$C$34,'P-Parametri'!$E$51))</f>
        <v>3.7839263201876694E-2</v>
      </c>
      <c r="C388" s="10">
        <f>IF($A388&lt;='1-Input'!$B$26,0,IF($A388='1-Input'!$B$26+1,('1-Input'!$B$23+0)*'1-Input'!$B$27,'1-Input'!$B$23+0))</f>
        <v>15535</v>
      </c>
      <c r="D388" s="10">
        <f t="shared" si="15"/>
        <v>0</v>
      </c>
      <c r="E388" s="10">
        <f>MAX(0,(E355-C388-D388))/(1-'P-Parametri'!$B$31*MAX(0,IF(F387&lt;=0,0,(F387-G387)/F387)))</f>
        <v>13045.439645870087</v>
      </c>
      <c r="F388" s="10">
        <f>((F387-E388+MAX(0,-(E355-C388-D388)))*(1+B388))*(1-'P-Parametri'!$B$32)</f>
        <v>849474.53510963905</v>
      </c>
      <c r="G388" s="10">
        <f>IF(F387&lt;=0,G387,G387*(1-E388/F387))+MAX(0,-(E355-C388-D388))</f>
        <v>220371.0844059831</v>
      </c>
      <c r="H388" s="10">
        <f>MAX(0,(H355-C388-D388))/(1-'P-Parametri'!$B$31*MAX(0,IF(I387&lt;=0,0,(I387-J387)/I387)))</f>
        <v>18416.728094477268</v>
      </c>
      <c r="I388" s="10">
        <f>((I387-H388+MAX(0,-(H355-C388-D388)))*(1+B388))*(1-'P-Parametri'!$B$32)</f>
        <v>565377.36279105255</v>
      </c>
      <c r="J388" s="10">
        <f>IF(I387&lt;=0,J387,J387*(1-H388/I387))+MAX(0,-(H355-C388-D388))</f>
        <v>146670.46201776757</v>
      </c>
      <c r="K388" s="10">
        <f>MAX(0,(K355-C388-D388))/(1-'P-Parametri'!$B$31*MAX(0,IF(L387&lt;=0,0,(L387-M387)/L387)))</f>
        <v>24548.606911922594</v>
      </c>
      <c r="L388" s="10">
        <f>((L387-K388+MAX(0,-(K355-C388-D388)))*(1+B388))*(1-'P-Parametri'!$B$32)</f>
        <v>241051.18859569926</v>
      </c>
      <c r="M388" s="10">
        <f>IF(L387&lt;=0,M387,M387*(1-K388/L387))+MAX(0,-(K355-C388-D388))</f>
        <v>62533.612995625917</v>
      </c>
      <c r="N388" s="10">
        <f>MAX(0,(N355-C388-D388))/(1-'P-Parametri'!$B$31*MAX(0,IF(O387&lt;=0,0,(O387-P387)/O387)))</f>
        <v>24548.606911922579</v>
      </c>
      <c r="O388" s="10">
        <f>((O387-N388+MAX(0,-(N355-C388-D388)))*(1+B388))*(1-'P-Parametri'!$B$32)</f>
        <v>241051.18859570083</v>
      </c>
      <c r="P388" s="10">
        <f>IF(O387&lt;=0,P387,P387*(1-N388/O387))+MAX(0,-(N355-C388-D388))</f>
        <v>62533.612995626259</v>
      </c>
      <c r="Q388" s="10">
        <f>MAX(0,(Q355-C388-D388))/(1-'P-Parametri'!$B$31*MAX(0,IF(R387&lt;=0,0,(R387-S387)/R387)))</f>
        <v>24548.606911922587</v>
      </c>
      <c r="R388" s="10">
        <f>((R387-Q388+MAX(0,-(Q355-C388-D388)))*(1+B388))*(1-'P-Parametri'!$B$32)</f>
        <v>241051.18859569999</v>
      </c>
      <c r="S388" s="10">
        <f>IF(R387&lt;=0,S387,S387*(1-Q388/R387))+MAX(0,-(Q355-C388-D388))</f>
        <v>62533.612995626005</v>
      </c>
      <c r="T388" s="10">
        <f>MAX(0,(T355-C388-D388))/(1-'P-Parametri'!$B$31*MAX(0,IF(U387&lt;=0,0,(U387-V387)/U387)))</f>
        <v>24548.606911922587</v>
      </c>
      <c r="U388" s="10">
        <f>((U387-T388+MAX(0,-(T355-C388-D388)))*(1+B388))*(1-'P-Parametri'!$B$32)</f>
        <v>241051.18859569999</v>
      </c>
      <c r="V388" s="10">
        <f>IF(U387&lt;=0,V387,V387*(1-T388/U387))+MAX(0,-(T355-C388-D388))</f>
        <v>62533.612995626005</v>
      </c>
    </row>
    <row r="389" spans="1:22">
      <c r="A389" s="9">
        <f t="shared" si="14"/>
        <v>32</v>
      </c>
      <c r="B389" s="12">
        <f>IF($A389='P-Parametri'!$E$47,'P-Parametri'!$B$34,IF($A389='P-Parametri'!$E$48,'P-Parametri'!$C$34,'P-Parametri'!$E$51))</f>
        <v>3.7839263201876694E-2</v>
      </c>
      <c r="C389" s="10">
        <f>IF($A389&lt;='1-Input'!$B$26,0,IF($A389='1-Input'!$B$26+1,('1-Input'!$B$23+0)*'1-Input'!$B$27,'1-Input'!$B$23+0))</f>
        <v>15535</v>
      </c>
      <c r="D389" s="10">
        <f t="shared" si="15"/>
        <v>0</v>
      </c>
      <c r="E389" s="10">
        <f>MAX(0,(E355-C389-D389))/(1-'P-Parametri'!$B$31*MAX(0,IF(F388&lt;=0,0,(F388-G388)/F388)))</f>
        <v>13084.412488190685</v>
      </c>
      <c r="F389" s="10">
        <f>((F388-E389+MAX(0,-(E355-C389-D389)))*(1+B389))*(1-'P-Parametri'!$B$32)</f>
        <v>866302.43159354967</v>
      </c>
      <c r="G389" s="10">
        <f>IF(F388&lt;=0,G388,G388*(1-E389/F388))+MAX(0,-(E355-C389-D389))</f>
        <v>216976.71994929505</v>
      </c>
      <c r="H389" s="10">
        <f>MAX(0,(H355-C389-D389))/(1-'P-Parametri'!$B$31*MAX(0,IF(I388&lt;=0,0,(I388-J388)/I388)))</f>
        <v>18471.747492793569</v>
      </c>
      <c r="I389" s="10">
        <f>((I388-H389+MAX(0,-(H355-C389-D389)))*(1+B389))*(1-'P-Parametri'!$B$32)</f>
        <v>566464.92058046977</v>
      </c>
      <c r="J389" s="10">
        <f>IF(I388&lt;=0,J388,J388*(1-H389/I388))+MAX(0,-(H355-C389-D389))</f>
        <v>141878.51257418003</v>
      </c>
      <c r="K389" s="10">
        <f>MAX(0,(K355-C389-D389))/(1-'P-Parametri'!$B$31*MAX(0,IF(L388&lt;=0,0,(L388-M388)/L388)))</f>
        <v>24621.94510613758</v>
      </c>
      <c r="L389" s="10">
        <f>((L388-K389+MAX(0,-(K355-C389-D389)))*(1+B389))*(1-'P-Parametri'!$B$32)</f>
        <v>224169.52906534917</v>
      </c>
      <c r="M389" s="10">
        <f>IF(L388&lt;=0,M388,M388*(1-K389/L388))+MAX(0,-(K355-C389-D389))</f>
        <v>56146.176387506974</v>
      </c>
      <c r="N389" s="10">
        <f>MAX(0,(N355-C389-D389))/(1-'P-Parametri'!$B$31*MAX(0,IF(O388&lt;=0,0,(O388-P388)/O388)))</f>
        <v>24621.945106137562</v>
      </c>
      <c r="O389" s="10">
        <f>((O388-N389+MAX(0,-(N355-C389-D389)))*(1+B389))*(1-'P-Parametri'!$B$32)</f>
        <v>224169.5290653508</v>
      </c>
      <c r="P389" s="10">
        <f>IF(O388&lt;=0,P388,P388*(1-N389/O388))+MAX(0,-(N355-C389-D389))</f>
        <v>56146.176387507323</v>
      </c>
      <c r="Q389" s="10">
        <f>MAX(0,(Q355-C389-D389))/(1-'P-Parametri'!$B$31*MAX(0,IF(R388&lt;=0,0,(R388-S388)/R388)))</f>
        <v>24621.945106137569</v>
      </c>
      <c r="R389" s="10">
        <f>((R388-Q389+MAX(0,-(Q355-C389-D389)))*(1+B389))*(1-'P-Parametri'!$B$32)</f>
        <v>224169.52906534993</v>
      </c>
      <c r="S389" s="10">
        <f>IF(R388&lt;=0,S388,S388*(1-Q389/R388))+MAX(0,-(Q355-C389-D389))</f>
        <v>56146.176387507076</v>
      </c>
      <c r="T389" s="10">
        <f>MAX(0,(T355-C389-D389))/(1-'P-Parametri'!$B$31*MAX(0,IF(U388&lt;=0,0,(U388-V388)/U388)))</f>
        <v>24621.945106137569</v>
      </c>
      <c r="U389" s="10">
        <f>((U388-T389+MAX(0,-(T355-C389-D389)))*(1+B389))*(1-'P-Parametri'!$B$32)</f>
        <v>224169.52906534993</v>
      </c>
      <c r="V389" s="10">
        <f>IF(U388&lt;=0,V388,V388*(1-T389/U388))+MAX(0,-(T355-C389-D389))</f>
        <v>56146.176387507076</v>
      </c>
    </row>
    <row r="390" spans="1:22">
      <c r="A390" s="9">
        <f t="shared" si="14"/>
        <v>33</v>
      </c>
      <c r="B390" s="12">
        <f>IF($A390='P-Parametri'!$E$47,'P-Parametri'!$B$34,IF($A390='P-Parametri'!$E$48,'P-Parametri'!$C$34,'P-Parametri'!$E$51))</f>
        <v>3.7839263201876694E-2</v>
      </c>
      <c r="C390" s="10">
        <f>IF($A390&lt;='1-Input'!$B$26,0,IF($A390='1-Input'!$B$26+1,('1-Input'!$B$23+0)*'1-Input'!$B$27,'1-Input'!$B$23+0))</f>
        <v>15535</v>
      </c>
      <c r="D390" s="10">
        <f t="shared" si="15"/>
        <v>0</v>
      </c>
      <c r="E390" s="10">
        <f>MAX(0,(E355-C390-D390))/(1-'P-Parametri'!$B$31*MAX(0,IF(F389&lt;=0,0,(F389-G389)/F389)))</f>
        <v>13122.261226034991</v>
      </c>
      <c r="F390" s="10">
        <f>((F389-E390+MAX(0,-(E355-C390-D390)))*(1+B390))*(1-'P-Parametri'!$B$32)</f>
        <v>883692.95163388783</v>
      </c>
      <c r="G390" s="10">
        <f>IF(F389&lt;=0,G389,G389*(1-E390/F389))+MAX(0,-(E355-C390-D390))</f>
        <v>213690.07882339464</v>
      </c>
      <c r="H390" s="10">
        <f>MAX(0,(H355-C390-D390))/(1-'P-Parametri'!$B$31*MAX(0,IF(I389&lt;=0,0,(I389-J389)/I389)))</f>
        <v>18525.179951378315</v>
      </c>
      <c r="I390" s="10">
        <f>((I389-H390+MAX(0,-(H355-C390-D390)))*(1+B390))*(1-'P-Parametri'!$B$32)</f>
        <v>567536.02994013671</v>
      </c>
      <c r="J390" s="10">
        <f>IF(I389&lt;=0,J389,J389*(1-H390/I389))+MAX(0,-(H355-C390-D390))</f>
        <v>137238.64012810294</v>
      </c>
      <c r="K390" s="10">
        <f>MAX(0,(K355-C390-D390))/(1-'P-Parametri'!$B$31*MAX(0,IF(L389&lt;=0,0,(L389-M389)/L389)))</f>
        <v>24693.16798652141</v>
      </c>
      <c r="L390" s="10">
        <f>((L389-K390+MAX(0,-(K355-C390-D390)))*(1+B390))*(1-'P-Parametri'!$B$32)</f>
        <v>206610.35080902564</v>
      </c>
      <c r="M390" s="10">
        <f>IF(L389&lt;=0,M389,M389*(1-K390/L389))+MAX(0,-(K355-C390-D390))</f>
        <v>49961.451054326637</v>
      </c>
      <c r="N390" s="10">
        <f>MAX(0,(N355-C390-D390))/(1-'P-Parametri'!$B$31*MAX(0,IF(O389&lt;=0,0,(O389-P389)/O389)))</f>
        <v>24693.167986521396</v>
      </c>
      <c r="O390" s="10">
        <f>((O389-N390+MAX(0,-(N355-C390-D390)))*(1+B390))*(1-'P-Parametri'!$B$32)</f>
        <v>206610.35080902732</v>
      </c>
      <c r="P390" s="10">
        <f>IF(O389&lt;=0,P389,P389*(1-N390/O389))+MAX(0,-(N355-C390-D390))</f>
        <v>49961.451054326993</v>
      </c>
      <c r="Q390" s="10">
        <f>MAX(0,(Q355-C390-D390))/(1-'P-Parametri'!$B$31*MAX(0,IF(R389&lt;=0,0,(R389-S389)/R389)))</f>
        <v>24693.167986521406</v>
      </c>
      <c r="R390" s="10">
        <f>((R389-Q390+MAX(0,-(Q355-C390-D390)))*(1+B390))*(1-'P-Parametri'!$B$32)</f>
        <v>206610.35080902642</v>
      </c>
      <c r="S390" s="10">
        <f>IF(R389&lt;=0,S389,S389*(1-Q390/R389))+MAX(0,-(Q355-C390-D390))</f>
        <v>49961.451054326746</v>
      </c>
      <c r="T390" s="10">
        <f>MAX(0,(T355-C390-D390))/(1-'P-Parametri'!$B$31*MAX(0,IF(U389&lt;=0,0,(U389-V389)/U389)))</f>
        <v>24693.167986521406</v>
      </c>
      <c r="U390" s="10">
        <f>((U389-T390+MAX(0,-(T355-C390-D390)))*(1+B390))*(1-'P-Parametri'!$B$32)</f>
        <v>206610.35080902642</v>
      </c>
      <c r="V390" s="10">
        <f>IF(U389&lt;=0,V389,V389*(1-T390/U389))+MAX(0,-(T355-C390-D390))</f>
        <v>49961.451054326746</v>
      </c>
    </row>
    <row r="391" spans="1:22">
      <c r="A391" s="9">
        <f t="shared" si="14"/>
        <v>34</v>
      </c>
      <c r="B391" s="12">
        <f>IF($A391='P-Parametri'!$E$47,'P-Parametri'!$B$34,IF($A391='P-Parametri'!$E$48,'P-Parametri'!$C$34,'P-Parametri'!$E$51))</f>
        <v>3.7839263201876694E-2</v>
      </c>
      <c r="C391" s="10">
        <f>IF($A391&lt;='1-Input'!$B$26,0,IF($A391='1-Input'!$B$26+1,('1-Input'!$B$23+0)*'1-Input'!$B$27,'1-Input'!$B$23+0))</f>
        <v>15535</v>
      </c>
      <c r="D391" s="10">
        <f t="shared" si="15"/>
        <v>0</v>
      </c>
      <c r="E391" s="10">
        <f>MAX(0,(E355-C391-D391))/(1-'P-Parametri'!$B$31*MAX(0,IF(F390&lt;=0,0,(F390-G390)/F390)))</f>
        <v>13159.01143398489</v>
      </c>
      <c r="F391" s="10">
        <f>((F390-E391+MAX(0,-(E355-C391-D391)))*(1+B391))*(1-'P-Parametri'!$B$32)</f>
        <v>901667.35448311525</v>
      </c>
      <c r="G391" s="10">
        <f>IF(F390&lt;=0,G390,G390*(1-E391/F390))+MAX(0,-(E355-C391-D391))</f>
        <v>210508.03444319777</v>
      </c>
      <c r="H391" s="10">
        <f>MAX(0,(H355-C391-D391))/(1-'P-Parametri'!$B$31*MAX(0,IF(I390&lt;=0,0,(I390-J390)/I390)))</f>
        <v>18577.061574811607</v>
      </c>
      <c r="I391" s="10">
        <f>((I390-H391+MAX(0,-(H355-C391-D391)))*(1+B391))*(1-'P-Parametri'!$B$32)</f>
        <v>568591.7089138187</v>
      </c>
      <c r="J391" s="10">
        <f>IF(I390&lt;=0,J390,J390*(1-H391/I390))+MAX(0,-(H355-C391-D391))</f>
        <v>132746.4307641052</v>
      </c>
      <c r="K391" s="10">
        <f>MAX(0,(K355-C391-D391))/(1-'P-Parametri'!$B$31*MAX(0,IF(L390&lt;=0,0,(L390-M390)/L390)))</f>
        <v>24762.32367873138</v>
      </c>
      <c r="L391" s="10">
        <f>((L390-K391+MAX(0,-(K355-C391-D391)))*(1+B391))*(1-'P-Parametri'!$B$32)</f>
        <v>188351.56444663621</v>
      </c>
      <c r="M391" s="10">
        <f>IF(L390&lt;=0,M390,M390*(1-K391/L390))+MAX(0,-(K355-C391-D391))</f>
        <v>43973.553460513118</v>
      </c>
      <c r="N391" s="10">
        <f>MAX(0,(N355-C391-D391))/(1-'P-Parametri'!$B$31*MAX(0,IF(O390&lt;=0,0,(O390-P390)/O390)))</f>
        <v>24762.323678731362</v>
      </c>
      <c r="O391" s="10">
        <f>((O390-N391+MAX(0,-(N355-C391-D391)))*(1+B391))*(1-'P-Parametri'!$B$32)</f>
        <v>188351.56444663799</v>
      </c>
      <c r="P391" s="10">
        <f>IF(O390&lt;=0,P390,P390*(1-N391/O390))+MAX(0,-(N355-C391-D391))</f>
        <v>43973.553460513489</v>
      </c>
      <c r="Q391" s="10">
        <f>MAX(0,(Q355-C391-D391))/(1-'P-Parametri'!$B$31*MAX(0,IF(R390&lt;=0,0,(R390-S390)/R390)))</f>
        <v>24762.323678731369</v>
      </c>
      <c r="R391" s="10">
        <f>((R390-Q391+MAX(0,-(Q355-C391-D391)))*(1+B391))*(1-'P-Parametri'!$B$32)</f>
        <v>188351.56444663706</v>
      </c>
      <c r="S391" s="10">
        <f>IF(R390&lt;=0,S390,S390*(1-Q391/R390))+MAX(0,-(Q355-C391-D391))</f>
        <v>43973.553460513242</v>
      </c>
      <c r="T391" s="10">
        <f>MAX(0,(T355-C391-D391))/(1-'P-Parametri'!$B$31*MAX(0,IF(U390&lt;=0,0,(U390-V390)/U390)))</f>
        <v>24762.323678731369</v>
      </c>
      <c r="U391" s="10">
        <f>((U390-T391+MAX(0,-(T355-C391-D391)))*(1+B391))*(1-'P-Parametri'!$B$32)</f>
        <v>188351.56444663706</v>
      </c>
      <c r="V391" s="10">
        <f>IF(U390&lt;=0,V390,V390*(1-T391/U390))+MAX(0,-(T355-C391-D391))</f>
        <v>43973.553460513242</v>
      </c>
    </row>
    <row r="392" spans="1:22">
      <c r="A392" s="9">
        <f t="shared" si="14"/>
        <v>35</v>
      </c>
      <c r="B392" s="12">
        <f>IF($A392='P-Parametri'!$E$47,'P-Parametri'!$B$34,IF($A392='P-Parametri'!$E$48,'P-Parametri'!$C$34,'P-Parametri'!$E$51))</f>
        <v>3.7839263201876694E-2</v>
      </c>
      <c r="C392" s="10">
        <f>IF($A392&lt;='1-Input'!$B$26,0,IF($A392='1-Input'!$B$26+1,('1-Input'!$B$23+0)*'1-Input'!$B$27,'1-Input'!$B$23+0))</f>
        <v>15535</v>
      </c>
      <c r="D392" s="10">
        <f t="shared" si="15"/>
        <v>0</v>
      </c>
      <c r="E392" s="10">
        <f>MAX(0,(E355-C392-D392))/(1-'P-Parametri'!$B$31*MAX(0,IF(F391&lt;=0,0,(F391-G391)/F391)))</f>
        <v>13194.688540663888</v>
      </c>
      <c r="F392" s="10">
        <f>((F391-E392+MAX(0,-(E355-C392-D392)))*(1+B392))*(1-'P-Parametri'!$B$32)</f>
        <v>920247.63336272736</v>
      </c>
      <c r="G392" s="10">
        <f>IF(F391&lt;=0,G391,G391*(1-E392/F391))+MAX(0,-(E355-C392-D392))</f>
        <v>207427.53259739498</v>
      </c>
      <c r="H392" s="10">
        <f>MAX(0,(H355-C392-D392))/(1-'P-Parametri'!$B$31*MAX(0,IF(I391&lt;=0,0,(I391-J391)/I391)))</f>
        <v>18627.428261618734</v>
      </c>
      <c r="I392" s="10">
        <f>((I391-H392+MAX(0,-(H355-C392-D392)))*(1+B392))*(1-'P-Parametri'!$B$32)</f>
        <v>569632.97477179044</v>
      </c>
      <c r="J392" s="10">
        <f>IF(I391&lt;=0,J391,J391*(1-H392/I391))+MAX(0,-(H355-C392-D392))</f>
        <v>128397.57273948159</v>
      </c>
      <c r="K392" s="10">
        <f>MAX(0,(K355-C392-D392))/(1-'P-Parametri'!$B$31*MAX(0,IF(L391&lt;=0,0,(L391-M391)/L391)))</f>
        <v>24829.460033763669</v>
      </c>
      <c r="L392" s="10">
        <f>((L391-K392+MAX(0,-(K355-C392-D392)))*(1+B392))*(1-'P-Parametri'!$B$32)</f>
        <v>169370.24104035387</v>
      </c>
      <c r="M392" s="10">
        <f>IF(L391&lt;=0,M391,M391*(1-K392/L391))+MAX(0,-(K355-C392-D392))</f>
        <v>38176.736261791521</v>
      </c>
      <c r="N392" s="10">
        <f>MAX(0,(N355-C392-D392))/(1-'P-Parametri'!$B$31*MAX(0,IF(O391&lt;=0,0,(O391-P391)/O391)))</f>
        <v>24829.460033763655</v>
      </c>
      <c r="O392" s="10">
        <f>((O391-N392+MAX(0,-(N355-C392-D392)))*(1+B392))*(1-'P-Parametri'!$B$32)</f>
        <v>169370.24104035567</v>
      </c>
      <c r="P392" s="10">
        <f>IF(O391&lt;=0,P391,P391*(1-N392/O391))+MAX(0,-(N355-C392-D392))</f>
        <v>38176.736261791899</v>
      </c>
      <c r="Q392" s="10">
        <f>MAX(0,(Q355-C392-D392))/(1-'P-Parametri'!$B$31*MAX(0,IF(R391&lt;=0,0,(R391-S391)/R391)))</f>
        <v>24829.460033763666</v>
      </c>
      <c r="R392" s="10">
        <f>((R391-Q392+MAX(0,-(Q355-C392-D392)))*(1+B392))*(1-'P-Parametri'!$B$32)</f>
        <v>169370.24104035474</v>
      </c>
      <c r="S392" s="10">
        <f>IF(R391&lt;=0,S391,S391*(1-Q392/R391))+MAX(0,-(Q355-C392-D392))</f>
        <v>38176.736261791651</v>
      </c>
      <c r="T392" s="10">
        <f>MAX(0,(T355-C392-D392))/(1-'P-Parametri'!$B$31*MAX(0,IF(U391&lt;=0,0,(U391-V391)/U391)))</f>
        <v>24829.460033763666</v>
      </c>
      <c r="U392" s="10">
        <f>((U391-T392+MAX(0,-(T355-C392-D392)))*(1+B392))*(1-'P-Parametri'!$B$32)</f>
        <v>169370.24104035474</v>
      </c>
      <c r="V392" s="10">
        <f>IF(U391&lt;=0,V391,V391*(1-T392/U391))+MAX(0,-(T355-C392-D392))</f>
        <v>38176.736261791651</v>
      </c>
    </row>
    <row r="393" spans="1:22">
      <c r="A393" s="9">
        <f t="shared" si="14"/>
        <v>36</v>
      </c>
      <c r="B393" s="12">
        <f>IF($A393='P-Parametri'!$E$47,'P-Parametri'!$B$34,IF($A393='P-Parametri'!$E$48,'P-Parametri'!$C$34,'P-Parametri'!$E$51))</f>
        <v>3.7839263201876694E-2</v>
      </c>
      <c r="C393" s="10">
        <f>IF($A393&lt;='1-Input'!$B$26,0,IF($A393='1-Input'!$B$26+1,('1-Input'!$B$23+0)*'1-Input'!$B$27,'1-Input'!$B$23+0))</f>
        <v>15535</v>
      </c>
      <c r="D393" s="10">
        <f t="shared" si="15"/>
        <v>0</v>
      </c>
      <c r="E393" s="10">
        <f>MAX(0,(E355-C393-D393))/(1-'P-Parametri'!$B$31*MAX(0,IF(F392&lt;=0,0,(F392-G392)/F392)))</f>
        <v>13229.317797699718</v>
      </c>
      <c r="F393" s="10">
        <f>((F392-E393+MAX(0,-(E355-C393-D393)))*(1+B393))*(1-'P-Parametri'!$B$32)</f>
        <v>939456.5418959423</v>
      </c>
      <c r="G393" s="10">
        <f>IF(F392&lt;=0,G392,G392*(1-E393/F392))+MAX(0,-(E355-C393-D393))</f>
        <v>204445.59094469418</v>
      </c>
      <c r="H393" s="10">
        <f>MAX(0,(H355-C393-D393))/(1-'P-Parametri'!$B$31*MAX(0,IF(I392&lt;=0,0,(I392-J392)/I392)))</f>
        <v>18676.315660453507</v>
      </c>
      <c r="I393" s="10">
        <f>((I392-H393+MAX(0,-(H355-C393-D393)))*(1+B393))*(1-'P-Parametri'!$B$32)</f>
        <v>570660.84424198093</v>
      </c>
      <c r="J393" s="10">
        <f>IF(I392&lt;=0,J392,J392*(1-H393/I392))+MAX(0,-(H355-C393-D393))</f>
        <v>124187.85577308004</v>
      </c>
      <c r="K393" s="10">
        <f>MAX(0,(K355-C393-D393))/(1-'P-Parametri'!$B$31*MAX(0,IF(L392&lt;=0,0,(L392-M392)/L392)))</f>
        <v>24894.624569547916</v>
      </c>
      <c r="L393" s="10">
        <f>((L392-K393+MAX(0,-(K355-C393-D393)))*(1+B393))*(1-'P-Parametri'!$B$32)</f>
        <v>149642.58241400079</v>
      </c>
      <c r="M393" s="10">
        <f>IF(L392&lt;=0,M392,M392*(1-K393/L392))+MAX(0,-(K355-C393-D393))</f>
        <v>32565.387357225067</v>
      </c>
      <c r="N393" s="10">
        <f>MAX(0,(N355-C393-D393))/(1-'P-Parametri'!$B$31*MAX(0,IF(O392&lt;=0,0,(O392-P392)/O392)))</f>
        <v>24894.624569547897</v>
      </c>
      <c r="O393" s="10">
        <f>((O392-N393+MAX(0,-(N355-C393-D393)))*(1+B393))*(1-'P-Parametri'!$B$32)</f>
        <v>149642.58241400268</v>
      </c>
      <c r="P393" s="10">
        <f>IF(O392&lt;=0,P392,P392*(1-N393/O392))+MAX(0,-(N355-C393-D393))</f>
        <v>32565.387357225452</v>
      </c>
      <c r="Q393" s="10">
        <f>MAX(0,(Q355-C393-D393))/(1-'P-Parametri'!$B$31*MAX(0,IF(R392&lt;=0,0,(R392-S392)/R392)))</f>
        <v>24894.624569547905</v>
      </c>
      <c r="R393" s="10">
        <f>((R392-Q393+MAX(0,-(Q355-C393-D393)))*(1+B393))*(1-'P-Parametri'!$B$32)</f>
        <v>149642.58241400169</v>
      </c>
      <c r="S393" s="10">
        <f>IF(R392&lt;=0,S392,S392*(1-Q393/R392))+MAX(0,-(Q355-C393-D393))</f>
        <v>32565.387357225209</v>
      </c>
      <c r="T393" s="10">
        <f>MAX(0,(T355-C393-D393))/(1-'P-Parametri'!$B$31*MAX(0,IF(U392&lt;=0,0,(U392-V392)/U392)))</f>
        <v>24894.624569547905</v>
      </c>
      <c r="U393" s="10">
        <f>((U392-T393+MAX(0,-(T355-C393-D393)))*(1+B393))*(1-'P-Parametri'!$B$32)</f>
        <v>149642.58241400169</v>
      </c>
      <c r="V393" s="10">
        <f>IF(U392&lt;=0,V392,V392*(1-T393/U392))+MAX(0,-(T355-C393-D393))</f>
        <v>32565.387357225209</v>
      </c>
    </row>
    <row r="394" spans="1:22">
      <c r="A394" s="9">
        <f t="shared" si="14"/>
        <v>37</v>
      </c>
      <c r="B394" s="12">
        <f>IF($A394='P-Parametri'!$E$47,'P-Parametri'!$B$34,IF($A394='P-Parametri'!$E$48,'P-Parametri'!$C$34,'P-Parametri'!$E$51))</f>
        <v>3.7839263201876694E-2</v>
      </c>
      <c r="C394" s="10">
        <f>IF($A394&lt;='1-Input'!$B$26,0,IF($A394='1-Input'!$B$26+1,('1-Input'!$B$23+0)*'1-Input'!$B$27,'1-Input'!$B$23+0))</f>
        <v>15535</v>
      </c>
      <c r="D394" s="10">
        <f t="shared" si="15"/>
        <v>0</v>
      </c>
      <c r="E394" s="10">
        <f>MAX(0,(E355-C394-D394))/(1-'P-Parametri'!$B$31*MAX(0,IF(F393&lt;=0,0,(F393-G393)/F393)))</f>
        <v>13262.924251066852</v>
      </c>
      <c r="F394" s="10">
        <f>((F393-E394+MAX(0,-(E355-C394-D394)))*(1+B394))*(1-'P-Parametri'!$B$32)</f>
        <v>959317.62151540047</v>
      </c>
      <c r="G394" s="10">
        <f>IF(F393&lt;=0,G393,G393*(1-E394/F393))+MAX(0,-(E355-C394-D394))</f>
        <v>201559.29842849984</v>
      </c>
      <c r="H394" s="10">
        <f>MAX(0,(H355-C394-D394))/(1-'P-Parametri'!$B$31*MAX(0,IF(I393&lt;=0,0,(I393-J393)/I393)))</f>
        <v>18723.759129641468</v>
      </c>
      <c r="I394" s="10">
        <f>((I393-H394+MAX(0,-(H355-C394-D394)))*(1+B394))*(1-'P-Parametri'!$B$32)</f>
        <v>571676.33379128831</v>
      </c>
      <c r="J394" s="10">
        <f>IF(I393&lt;=0,J393,J393*(1-H394/I393))+MAX(0,-(H355-C394-D394))</f>
        <v>120113.17021898268</v>
      </c>
      <c r="K394" s="10">
        <f>MAX(0,(K355-C394-D394))/(1-'P-Parametri'!$B$31*MAX(0,IF(L393&lt;=0,0,(L393-M393)/L393)))</f>
        <v>24957.864417020191</v>
      </c>
      <c r="L394" s="10">
        <f>((L393-K394+MAX(0,-(K355-C394-D394)))*(1+B394))*(1-'P-Parametri'!$B$32)</f>
        <v>129143.89046680307</v>
      </c>
      <c r="M394" s="10">
        <f>IF(L393&lt;=0,M393,M393*(1-K394/L393))+MAX(0,-(K355-C394-D394))</f>
        <v>27134.028787772022</v>
      </c>
      <c r="N394" s="10">
        <f>MAX(0,(N355-C394-D394))/(1-'P-Parametri'!$B$31*MAX(0,IF(O393&lt;=0,0,(O393-P393)/O393)))</f>
        <v>24957.864417020173</v>
      </c>
      <c r="O394" s="10">
        <f>((O393-N394+MAX(0,-(N355-C394-D394)))*(1+B394))*(1-'P-Parametri'!$B$32)</f>
        <v>129143.89046680505</v>
      </c>
      <c r="P394" s="10">
        <f>IF(O393&lt;=0,P393,P393*(1-N394/O393))+MAX(0,-(N355-C394-D394))</f>
        <v>27134.028787772419</v>
      </c>
      <c r="Q394" s="10">
        <f>MAX(0,(Q355-C394-D394))/(1-'P-Parametri'!$B$31*MAX(0,IF(R393&lt;=0,0,(R393-S393)/R393)))</f>
        <v>24957.864417020184</v>
      </c>
      <c r="R394" s="10">
        <f>((R393-Q394+MAX(0,-(Q355-C394-D394)))*(1+B394))*(1-'P-Parametri'!$B$32)</f>
        <v>129143.890466804</v>
      </c>
      <c r="S394" s="10">
        <f>IF(R393&lt;=0,S393,S393*(1-Q394/R393))+MAX(0,-(Q355-C394-D394))</f>
        <v>27134.028787772175</v>
      </c>
      <c r="T394" s="10">
        <f>MAX(0,(T355-C394-D394))/(1-'P-Parametri'!$B$31*MAX(0,IF(U393&lt;=0,0,(U393-V393)/U393)))</f>
        <v>24957.864417020184</v>
      </c>
      <c r="U394" s="10">
        <f>((U393-T394+MAX(0,-(T355-C394-D394)))*(1+B394))*(1-'P-Parametri'!$B$32)</f>
        <v>129143.890466804</v>
      </c>
      <c r="V394" s="10">
        <f>IF(U393&lt;=0,V393,V393*(1-T394/U393))+MAX(0,-(T355-C394-D394))</f>
        <v>27134.028787772175</v>
      </c>
    </row>
    <row r="395" spans="1:22">
      <c r="A395" s="9">
        <f t="shared" si="14"/>
        <v>38</v>
      </c>
      <c r="B395" s="12">
        <f>IF($A395='P-Parametri'!$E$47,'P-Parametri'!$B$34,IF($A395='P-Parametri'!$E$48,'P-Parametri'!$C$34,'P-Parametri'!$E$51))</f>
        <v>3.7839263201876694E-2</v>
      </c>
      <c r="C395" s="10">
        <f>IF($A395&lt;='1-Input'!$B$26,0,IF($A395='1-Input'!$B$26+1,('1-Input'!$B$23+0)*'1-Input'!$B$27,'1-Input'!$B$23+0))</f>
        <v>15535</v>
      </c>
      <c r="D395" s="10">
        <f t="shared" si="15"/>
        <v>0</v>
      </c>
      <c r="E395" s="10">
        <f>MAX(0,(E355-C395-D395))/(1-'P-Parametri'!$B$31*MAX(0,IF(F394&lt;=0,0,(F394-G394)/F394)))</f>
        <v>13295.532714723498</v>
      </c>
      <c r="F395" s="10">
        <f>((F394-E395+MAX(0,-(E355-C395-D395)))*(1+B395))*(1-'P-Parametri'!$B$32)</f>
        <v>979855.22987836774</v>
      </c>
      <c r="G395" s="10">
        <f>IF(F394&lt;=0,G394,G394*(1-E395/F394))+MAX(0,-(E355-C395-D395))</f>
        <v>198765.81461655904</v>
      </c>
      <c r="H395" s="10">
        <f>MAX(0,(H355-C395-D395))/(1-'P-Parametri'!$B$31*MAX(0,IF(I394&lt;=0,0,(I394-J394)/I394)))</f>
        <v>18769.793699962232</v>
      </c>
      <c r="I395" s="10">
        <f>((I394-H395+MAX(0,-(H355-C395-D395)))*(1+B395))*(1-'P-Parametri'!$B$32)</f>
        <v>572680.45995550498</v>
      </c>
      <c r="J395" s="10">
        <f>IF(I394&lt;=0,J394,J394*(1-H395/I394))+MAX(0,-(H355-C395-D395))</f>
        <v>116169.50613425981</v>
      </c>
      <c r="K395" s="10">
        <f>MAX(0,(K355-C395-D395))/(1-'P-Parametri'!$B$31*MAX(0,IF(L394&lt;=0,0,(L394-M394)/L394)))</f>
        <v>25019.226270513733</v>
      </c>
      <c r="L395" s="10">
        <f>((L394-K395+MAX(0,-(K355-C395-D395)))*(1+B395))*(1-'P-Parametri'!$B$32)</f>
        <v>107848.53544107852</v>
      </c>
      <c r="M395" s="10">
        <f>IF(L394&lt;=0,M394,M394*(1-K395/L394))+MAX(0,-(K355-C395-D395))</f>
        <v>21877.315493646751</v>
      </c>
      <c r="N395" s="10">
        <f>MAX(0,(N355-C395-D395))/(1-'P-Parametri'!$B$31*MAX(0,IF(O394&lt;=0,0,(O394-P394)/O394)))</f>
        <v>25019.226270513715</v>
      </c>
      <c r="O395" s="10">
        <f>((O394-N395+MAX(0,-(N355-C395-D395)))*(1+B395))*(1-'P-Parametri'!$B$32)</f>
        <v>107848.53544108059</v>
      </c>
      <c r="P395" s="10">
        <f>IF(O394&lt;=0,P394,P394*(1-N395/O394))+MAX(0,-(N355-C395-D395))</f>
        <v>21877.315493647155</v>
      </c>
      <c r="Q395" s="10">
        <f>MAX(0,(Q355-C395-D395))/(1-'P-Parametri'!$B$31*MAX(0,IF(R394&lt;=0,0,(R394-S394)/R394)))</f>
        <v>25019.226270513729</v>
      </c>
      <c r="R395" s="10">
        <f>((R394-Q395+MAX(0,-(Q355-C395-D395)))*(1+B395))*(1-'P-Parametri'!$B$32)</f>
        <v>107848.53544107948</v>
      </c>
      <c r="S395" s="10">
        <f>IF(R394&lt;=0,S394,S394*(1-Q395/R394))+MAX(0,-(Q355-C395-D395))</f>
        <v>21877.315493646911</v>
      </c>
      <c r="T395" s="10">
        <f>MAX(0,(T355-C395-D395))/(1-'P-Parametri'!$B$31*MAX(0,IF(U394&lt;=0,0,(U394-V394)/U394)))</f>
        <v>25019.226270513729</v>
      </c>
      <c r="U395" s="10">
        <f>((U394-T395+MAX(0,-(T355-C395-D395)))*(1+B395))*(1-'P-Parametri'!$B$32)</f>
        <v>107848.53544107948</v>
      </c>
      <c r="V395" s="10">
        <f>IF(U394&lt;=0,V394,V394*(1-T395/U394))+MAX(0,-(T355-C395-D395))</f>
        <v>21877.315493646911</v>
      </c>
    </row>
    <row r="396" spans="1:22">
      <c r="A396" s="9">
        <f t="shared" si="14"/>
        <v>39</v>
      </c>
      <c r="B396" s="12">
        <f>IF($A396='P-Parametri'!$E$47,'P-Parametri'!$B$34,IF($A396='P-Parametri'!$E$48,'P-Parametri'!$C$34,'P-Parametri'!$E$51))</f>
        <v>3.7839263201876694E-2</v>
      </c>
      <c r="C396" s="10">
        <f>IF($A396&lt;='1-Input'!$B$26,0,IF($A396='1-Input'!$B$26+1,('1-Input'!$B$23+0)*'1-Input'!$B$27,'1-Input'!$B$23+0))</f>
        <v>15535</v>
      </c>
      <c r="D396" s="10">
        <f t="shared" si="15"/>
        <v>0</v>
      </c>
      <c r="E396" s="10">
        <f>MAX(0,(E355-C396-D396))/(1-'P-Parametri'!$B$31*MAX(0,IF(F395&lt;=0,0,(F395-G395)/F395)))</f>
        <v>13327.167746455145</v>
      </c>
      <c r="F396" s="10">
        <f>((F395-E396+MAX(0,-(E355-C396-D396)))*(1+B396))*(1-'P-Parametri'!$B$32)</f>
        <v>1001094.570323188</v>
      </c>
      <c r="G396" s="10">
        <f>IF(F395&lt;=0,G395,G395*(1-E396/F395))+MAX(0,-(E355-C396-D396))</f>
        <v>196062.36897185445</v>
      </c>
      <c r="H396" s="10">
        <f>MAX(0,(H355-C396-D396))/(1-'P-Parametri'!$B$31*MAX(0,IF(I395&lt;=0,0,(I395-J395)/I395)))</f>
        <v>18814.454040546945</v>
      </c>
      <c r="I396" s="10">
        <f>((I395-H396+MAX(0,-(H355-C396-D396)))*(1+B396))*(1-'P-Parametri'!$B$32)</f>
        <v>573674.23971636361</v>
      </c>
      <c r="J396" s="10">
        <f>IF(I395&lt;=0,J395,J395*(1-H396/I395))+MAX(0,-(H355-C396-D396))</f>
        <v>112352.95224966266</v>
      </c>
      <c r="K396" s="10">
        <f>MAX(0,(K355-C396-D396))/(1-'P-Parametri'!$B$31*MAX(0,IF(L395&lt;=0,0,(L395-M395)/L395)))</f>
        <v>25078.756342301866</v>
      </c>
      <c r="L396" s="10">
        <f>((L395-K396+MAX(0,-(K355-C396-D396)))*(1+B396))*(1-'P-Parametri'!$B$32)</f>
        <v>85729.923102145956</v>
      </c>
      <c r="M396" s="10">
        <f>IF(L395&lt;=0,M395,M395*(1-K396/L395))+MAX(0,-(K355-C396-D396))</f>
        <v>16790.033942303085</v>
      </c>
      <c r="N396" s="10">
        <f>MAX(0,(N355-C396-D396))/(1-'P-Parametri'!$B$31*MAX(0,IF(O395&lt;=0,0,(O395-P395)/O395)))</f>
        <v>25078.756342301847</v>
      </c>
      <c r="O396" s="10">
        <f>((O395-N396+MAX(0,-(N355-C396-D396)))*(1+B396))*(1-'P-Parametri'!$B$32)</f>
        <v>85729.92310214811</v>
      </c>
      <c r="P396" s="10">
        <f>IF(O395&lt;=0,P395,P395*(1-N396/O395))+MAX(0,-(N355-C396-D396))</f>
        <v>16790.033942303497</v>
      </c>
      <c r="Q396" s="10">
        <f>MAX(0,(Q355-C396-D396))/(1-'P-Parametri'!$B$31*MAX(0,IF(R395&lt;=0,0,(R395-S395)/R395)))</f>
        <v>25078.756342301858</v>
      </c>
      <c r="R396" s="10">
        <f>((R395-Q396+MAX(0,-(Q355-C396-D396)))*(1+B396))*(1-'P-Parametri'!$B$32)</f>
        <v>85729.923102146946</v>
      </c>
      <c r="S396" s="10">
        <f>IF(R395&lt;=0,S395,S395*(1-Q396/R395))+MAX(0,-(Q355-C396-D396))</f>
        <v>16790.033942303253</v>
      </c>
      <c r="T396" s="10">
        <f>MAX(0,(T355-C396-D396))/(1-'P-Parametri'!$B$31*MAX(0,IF(U395&lt;=0,0,(U395-V395)/U395)))</f>
        <v>25078.756342301858</v>
      </c>
      <c r="U396" s="10">
        <f>((U395-T396+MAX(0,-(T355-C396-D396)))*(1+B396))*(1-'P-Parametri'!$B$32)</f>
        <v>85729.923102146946</v>
      </c>
      <c r="V396" s="10">
        <f>IF(U395&lt;=0,V395,V395*(1-T396/U395))+MAX(0,-(T355-C396-D396))</f>
        <v>16790.033942303253</v>
      </c>
    </row>
    <row r="397" spans="1:22">
      <c r="A397" s="9">
        <f t="shared" si="14"/>
        <v>40</v>
      </c>
      <c r="B397" s="12">
        <f>IF($A397='P-Parametri'!$E$47,'P-Parametri'!$B$34,IF($A397='P-Parametri'!$E$48,'P-Parametri'!$C$34,'P-Parametri'!$E$51))</f>
        <v>3.7839263201876694E-2</v>
      </c>
      <c r="C397" s="10">
        <f>IF($A397&lt;='1-Input'!$B$26,0,IF($A397='1-Input'!$B$26+1,('1-Input'!$B$23+0)*'1-Input'!$B$27,'1-Input'!$B$23+0))</f>
        <v>15535</v>
      </c>
      <c r="D397" s="10">
        <f t="shared" si="15"/>
        <v>0</v>
      </c>
      <c r="E397" s="10">
        <f>MAX(0,(E355-C397-D397))/(1-'P-Parametri'!$B$31*MAX(0,IF(F396&lt;=0,0,(F396-G396)/F396)))</f>
        <v>13357.853625835269</v>
      </c>
      <c r="F397" s="10">
        <f>((F396-E397+MAX(0,-(E355-C397-D397)))*(1+B397))*(1-'P-Parametri'!$B$32)</f>
        <v>1023061.7224020321</v>
      </c>
      <c r="G397" s="10">
        <f>IF(F396&lt;=0,G396,G396*(1-E397/F396))+MAX(0,-(E355-C397-D397))</f>
        <v>193446.2600607702</v>
      </c>
      <c r="H397" s="10">
        <f>MAX(0,(H355-C397-D397))/(1-'P-Parametri'!$B$31*MAX(0,IF(I396&lt;=0,0,(I396-J396)/I396)))</f>
        <v>18857.774427764605</v>
      </c>
      <c r="I397" s="10">
        <f>((I396-H397+MAX(0,-(H355-C397-D397)))*(1+B397))*(1-'P-Parametri'!$B$32)</f>
        <v>574658.69092429453</v>
      </c>
      <c r="J397" s="10">
        <f>IF(I396&lt;=0,J396,J396*(1-H397/I396))+MAX(0,-(H355-C397-D397))</f>
        <v>108659.69485176192</v>
      </c>
      <c r="K397" s="10">
        <f>MAX(0,(K355-C397-D397))/(1-'P-Parametri'!$B$31*MAX(0,IF(L396&lt;=0,0,(L396-M396)/L396)))</f>
        <v>25136.500321124979</v>
      </c>
      <c r="L397" s="10">
        <f>((L396-K397+MAX(0,-(K355-C397-D397)))*(1+B397))*(1-'P-Parametri'!$B$32)</f>
        <v>62760.460787426753</v>
      </c>
      <c r="M397" s="10">
        <f>IF(L396&lt;=0,M396,M396*(1-K397/L396))+MAX(0,-(K355-C397-D397))</f>
        <v>11867.10063837905</v>
      </c>
      <c r="N397" s="10">
        <f>MAX(0,(N355-C397-D397))/(1-'P-Parametri'!$B$31*MAX(0,IF(O396&lt;=0,0,(O396-P396)/O396)))</f>
        <v>25136.50032112496</v>
      </c>
      <c r="O397" s="10">
        <f>((O396-N397+MAX(0,-(N355-C397-D397)))*(1+B397))*(1-'P-Parametri'!$B$32)</f>
        <v>62760.460787429009</v>
      </c>
      <c r="P397" s="10">
        <f>IF(O396&lt;=0,P396,P396*(1-N397/O396))+MAX(0,-(N355-C397-D397))</f>
        <v>11867.100638379468</v>
      </c>
      <c r="Q397" s="10">
        <f>MAX(0,(Q355-C397-D397))/(1-'P-Parametri'!$B$31*MAX(0,IF(R396&lt;=0,0,(R396-S396)/R396)))</f>
        <v>25136.500321124971</v>
      </c>
      <c r="R397" s="10">
        <f>((R396-Q397+MAX(0,-(Q355-C397-D397)))*(1+B397))*(1-'P-Parametri'!$B$32)</f>
        <v>62760.460787427786</v>
      </c>
      <c r="S397" s="10">
        <f>IF(R396&lt;=0,S396,S396*(1-Q397/R396))+MAX(0,-(Q355-C397-D397))</f>
        <v>11867.100638379228</v>
      </c>
      <c r="T397" s="10">
        <f>MAX(0,(T355-C397-D397))/(1-'P-Parametri'!$B$31*MAX(0,IF(U396&lt;=0,0,(U396-V396)/U396)))</f>
        <v>25136.500321124971</v>
      </c>
      <c r="U397" s="10">
        <f>((U396-T397+MAX(0,-(T355-C397-D397)))*(1+B397))*(1-'P-Parametri'!$B$32)</f>
        <v>62760.460787427786</v>
      </c>
      <c r="V397" s="10">
        <f>IF(U396&lt;=0,V396,V396*(1-T397/U396))+MAX(0,-(T355-C397-D397))</f>
        <v>11867.100638379228</v>
      </c>
    </row>
    <row r="398" spans="1:22">
      <c r="A398" s="9">
        <f t="shared" si="14"/>
        <v>41</v>
      </c>
      <c r="B398" s="12">
        <f>IF($A398='P-Parametri'!$E$47,'P-Parametri'!$B$34,IF($A398='P-Parametri'!$E$48,'P-Parametri'!$C$34,'P-Parametri'!$E$51))</f>
        <v>-0.35</v>
      </c>
      <c r="C398" s="10">
        <f>IF($A398&lt;='1-Input'!$B$26,0,IF($A398='1-Input'!$B$26+1,('1-Input'!$B$23+0)*'1-Input'!$B$27,'1-Input'!$B$23+0))</f>
        <v>15535</v>
      </c>
      <c r="D398" s="10">
        <f t="shared" si="15"/>
        <v>0</v>
      </c>
      <c r="E398" s="10">
        <f>MAX(0,(E355-C398-D398))/(1-'P-Parametri'!$B$31*MAX(0,IF(F397&lt;=0,0,(F397-G397)/F397)))</f>
        <v>13387.614334212733</v>
      </c>
      <c r="F398" s="10">
        <f>((F397-E398+MAX(0,-(E355-C398-D398)))*(1+B398))*(1-'P-Parametri'!$B$32)</f>
        <v>654975.59390359442</v>
      </c>
      <c r="G398" s="10">
        <f>IF(F397&lt;=0,G397,G397*(1-E398/F397))+MAX(0,-(E355-C398-D398))</f>
        <v>190914.85470429878</v>
      </c>
      <c r="H398" s="10">
        <f>MAX(0,(H355-C398-D398))/(1-'P-Parametri'!$B$31*MAX(0,IF(I397&lt;=0,0,(I397-J397)/I397)))</f>
        <v>18899.788716969513</v>
      </c>
      <c r="I398" s="10">
        <f>((I397-H398+MAX(0,-(H355-C398-D398)))*(1+B398))*(1-'P-Parametri'!$B$32)</f>
        <v>360520.79986189172</v>
      </c>
      <c r="J398" s="10">
        <f>IF(I397&lt;=0,J397,J397*(1-H398/I397))+MAX(0,-(H355-C398-D398))</f>
        <v>105086.01658467516</v>
      </c>
      <c r="K398" s="10">
        <f>MAX(0,(K355-C398-D398))/(1-'P-Parametri'!$B$31*MAX(0,IF(L397&lt;=0,0,(L397-M397)/L397)))</f>
        <v>25192.50333453128</v>
      </c>
      <c r="L398" s="10">
        <f>((L397-K398+MAX(0,-(K355-C398-D398)))*(1+B398))*(1-'P-Parametri'!$B$32)</f>
        <v>24370.333999693292</v>
      </c>
      <c r="M398" s="10">
        <f>IF(L397&lt;=0,M397,M397*(1-K398/L397))+MAX(0,-(K355-C398-D398))</f>
        <v>7103.5605264575697</v>
      </c>
      <c r="N398" s="10">
        <f>MAX(0,(N355-C398-D398))/(1-'P-Parametri'!$B$31*MAX(0,IF(O397&lt;=0,0,(O397-P397)/O397)))</f>
        <v>25192.503334531266</v>
      </c>
      <c r="O398" s="10">
        <f>((O397-N398+MAX(0,-(N355-C398-D398)))*(1+B398))*(1-'P-Parametri'!$B$32)</f>
        <v>24370.333999694765</v>
      </c>
      <c r="P398" s="10">
        <f>IF(O397&lt;=0,P397,P397*(1-N398/O397))+MAX(0,-(N355-C398-D398))</f>
        <v>7103.5605264579945</v>
      </c>
      <c r="Q398" s="10">
        <f>MAX(0,(Q355-C398-D398))/(1-'P-Parametri'!$B$31*MAX(0,IF(R397&lt;=0,0,(R397-S397)/R397)))</f>
        <v>25192.503334531273</v>
      </c>
      <c r="R398" s="10">
        <f>((R397-Q398+MAX(0,-(Q355-C398-D398)))*(1+B398))*(1-'P-Parametri'!$B$32)</f>
        <v>24370.333999693972</v>
      </c>
      <c r="S398" s="10">
        <f>IF(R397&lt;=0,S397,S397*(1-Q398/R397))+MAX(0,-(Q355-C398-D398))</f>
        <v>7103.5605264577562</v>
      </c>
      <c r="T398" s="10">
        <f>MAX(0,(T355-C398-D398))/(1-'P-Parametri'!$B$31*MAX(0,IF(U397&lt;=0,0,(U397-V397)/U397)))</f>
        <v>25192.503334531273</v>
      </c>
      <c r="U398" s="10">
        <f>((U397-T398+MAX(0,-(T355-C398-D398)))*(1+B398))*(1-'P-Parametri'!$B$32)</f>
        <v>24370.333999693972</v>
      </c>
      <c r="V398" s="10">
        <f>IF(U397&lt;=0,V397,V397*(1-T398/U397))+MAX(0,-(T355-C398-D398))</f>
        <v>7103.5605264577562</v>
      </c>
    </row>
    <row r="399" spans="1:22">
      <c r="A399" s="9">
        <f t="shared" si="14"/>
        <v>42</v>
      </c>
      <c r="B399" s="12">
        <f>IF($A399='P-Parametri'!$E$47,'P-Parametri'!$B$34,IF($A399='P-Parametri'!$E$48,'P-Parametri'!$C$34,'P-Parametri'!$E$51))</f>
        <v>-0.2</v>
      </c>
      <c r="C399" s="10">
        <f>IF($A399&lt;='1-Input'!$B$26,0,IF($A399='1-Input'!$B$26+1,('1-Input'!$B$23+0)*'1-Input'!$B$27,'1-Input'!$B$23+0))</f>
        <v>15535</v>
      </c>
      <c r="D399" s="10">
        <f t="shared" si="15"/>
        <v>0</v>
      </c>
      <c r="E399" s="10">
        <f>MAX(0,(E355-C399-D399))/(1-'P-Parametri'!$B$31*MAX(0,IF(F398&lt;=0,0,(F398-G398)/F398)))</f>
        <v>12950.703169567649</v>
      </c>
      <c r="F399" s="10">
        <f>((F398-E399+MAX(0,-(E355-C399-D399)))*(1+B399))*(1-'P-Parametri'!$B$32)</f>
        <v>512592.67276204703</v>
      </c>
      <c r="G399" s="10">
        <f>IF(F398&lt;=0,G398,G398*(1-E399/F398))+MAX(0,-(E355-C399-D399))</f>
        <v>187139.93295614517</v>
      </c>
      <c r="H399" s="10">
        <f>MAX(0,(H355-C399-D399))/(1-'P-Parametri'!$B$31*MAX(0,IF(I398&lt;=0,0,(I398-J398)/I398)))</f>
        <v>18282.985118230146</v>
      </c>
      <c r="I399" s="10">
        <f>((I398-H399+MAX(0,-(H355-C399-D399)))*(1+B399))*(1-'P-Parametri'!$B$32)</f>
        <v>273242.67129133939</v>
      </c>
      <c r="J399" s="10">
        <f>IF(I398&lt;=0,J398,J398*(1-H399/I398))+MAX(0,-(H355-C399-D399))</f>
        <v>99756.82038271481</v>
      </c>
      <c r="K399" s="10">
        <f>MAX(0,(K355-C399-D399))/(1-'P-Parametri'!$B$31*MAX(0,IF(L398&lt;=0,0,(L398-M398)/L398)))</f>
        <v>24370.333999694183</v>
      </c>
      <c r="L399" s="10">
        <f>((L398-K399+MAX(0,-(K355-C399-D399)))*(1+B399))*(1-'P-Parametri'!$B$32)</f>
        <v>-7.116177584975958E-10</v>
      </c>
      <c r="M399" s="10">
        <f>IF(L398&lt;=0,M398,M398*(1-K399/L398))+MAX(0,-(K355-C399-D399))</f>
        <v>-2.6025570295862256E-10</v>
      </c>
      <c r="N399" s="10">
        <f>MAX(0,(N355-C399-D399))/(1-'P-Parametri'!$B$31*MAX(0,IF(O398&lt;=0,0,(O398-P398)/O398)))</f>
        <v>24370.333999694169</v>
      </c>
      <c r="O399" s="10">
        <f>((O398-N399+MAX(0,-(N355-C399-D399)))*(1+B399))*(1-'P-Parametri'!$B$32)</f>
        <v>4.7634821385145189E-10</v>
      </c>
      <c r="P399" s="10">
        <f>IF(O398&lt;=0,P398,P398*(1-N399/O398))+MAX(0,-(N355-C399-D399))</f>
        <v>1.7429245561775461E-10</v>
      </c>
      <c r="Q399" s="10">
        <f>MAX(0,(Q355-C399-D399))/(1-'P-Parametri'!$B$31*MAX(0,IF(R398&lt;=0,0,(R398-S398)/R398)))</f>
        <v>24370.33399969418</v>
      </c>
      <c r="R399" s="10">
        <f>((R398-Q399+MAX(0,-(Q355-C399-D399)))*(1+B399))*(1-'P-Parametri'!$B$32)</f>
        <v>-1.6556004993617535E-10</v>
      </c>
      <c r="S399" s="10">
        <f>IF(R398&lt;=0,S398,S398*(1-Q399/R398))+MAX(0,-(Q355-C399-D399))</f>
        <v>-5.9937677045017675E-11</v>
      </c>
      <c r="T399" s="10">
        <f>MAX(0,(T355-C399-D399))/(1-'P-Parametri'!$B$31*MAX(0,IF(U398&lt;=0,0,(U398-V398)/U398)))</f>
        <v>24370.33399969418</v>
      </c>
      <c r="U399" s="10">
        <f>((U398-T399+MAX(0,-(T355-C399-D399)))*(1+B399))*(1-'P-Parametri'!$B$32)</f>
        <v>-1.6556004993617535E-10</v>
      </c>
      <c r="V399" s="10">
        <f>IF(U398&lt;=0,V398,V398*(1-T399/U398))+MAX(0,-(T355-C399-D399))</f>
        <v>-5.9937677045017675E-11</v>
      </c>
    </row>
    <row r="400" spans="1:22">
      <c r="A400" s="4" t="s">
        <v>410</v>
      </c>
      <c r="E400" s="10">
        <f>F399</f>
        <v>512592.67276204703</v>
      </c>
      <c r="H400" s="10">
        <f>I399</f>
        <v>273242.67129133939</v>
      </c>
      <c r="K400" s="10">
        <f>L399</f>
        <v>-7.116177584975958E-10</v>
      </c>
      <c r="N400" s="10">
        <f>O399</f>
        <v>4.7634821385145189E-10</v>
      </c>
      <c r="Q400" s="10">
        <f>R399</f>
        <v>-1.6556004993617535E-10</v>
      </c>
      <c r="T400" s="10">
        <f>U399</f>
        <v>-1.6556004993617535E-10</v>
      </c>
    </row>
    <row r="401" spans="1:22">
      <c r="A401" s="5" t="s">
        <v>411</v>
      </c>
      <c r="B401" s="10">
        <f>IFERROR(T355-T400*(T355-Q355)/(T400-Q400),T355)</f>
        <v>35415.972896652725</v>
      </c>
    </row>
    <row r="404" spans="1:22">
      <c r="A404" s="2" t="s">
        <v>419</v>
      </c>
    </row>
    <row r="405" spans="1:22">
      <c r="A405" s="4" t="s">
        <v>268</v>
      </c>
      <c r="E405" s="19">
        <f>'1-Input'!$B$10*0.9</f>
        <v>26100</v>
      </c>
      <c r="H405" s="19">
        <f>'1-Input'!$B$10*1.05</f>
        <v>30450</v>
      </c>
      <c r="K405" s="10">
        <f>IFERROR(H405-H450*(H405-E405)/(H450-E450),H405)</f>
        <v>32989.828417655852</v>
      </c>
      <c r="N405" s="10">
        <f>IFERROR(K405-K450*(K405-H405)/(K450-H450),K405)</f>
        <v>32989.828417655859</v>
      </c>
      <c r="Q405" s="10">
        <f>IFERROR(N405-N450*(N405-K405)/(N450-K450),N405)</f>
        <v>32989.828417655859</v>
      </c>
      <c r="T405" s="10">
        <f>IFERROR(Q405-Q450*(Q405-N405)/(Q450-N450),Q405)</f>
        <v>32989.828417655859</v>
      </c>
    </row>
    <row r="406" spans="1:22">
      <c r="A406" s="15" t="s">
        <v>176</v>
      </c>
      <c r="B406" s="15" t="s">
        <v>177</v>
      </c>
      <c r="C406" s="15" t="s">
        <v>178</v>
      </c>
      <c r="D406" s="15" t="s">
        <v>179</v>
      </c>
      <c r="E406" s="15" t="s">
        <v>180</v>
      </c>
      <c r="F406" s="15" t="s">
        <v>181</v>
      </c>
      <c r="G406" s="15" t="s">
        <v>182</v>
      </c>
      <c r="H406" s="15" t="s">
        <v>180</v>
      </c>
      <c r="I406" s="15" t="s">
        <v>181</v>
      </c>
      <c r="J406" s="15" t="s">
        <v>182</v>
      </c>
      <c r="K406" s="15" t="s">
        <v>180</v>
      </c>
      <c r="L406" s="15" t="s">
        <v>181</v>
      </c>
      <c r="M406" s="15" t="s">
        <v>182</v>
      </c>
      <c r="N406" s="15" t="s">
        <v>180</v>
      </c>
      <c r="O406" s="15" t="s">
        <v>181</v>
      </c>
      <c r="P406" s="15" t="s">
        <v>182</v>
      </c>
      <c r="Q406" s="15" t="s">
        <v>180</v>
      </c>
      <c r="R406" s="15" t="s">
        <v>181</v>
      </c>
      <c r="S406" s="15" t="s">
        <v>182</v>
      </c>
      <c r="T406" s="15" t="s">
        <v>180</v>
      </c>
      <c r="U406" s="15" t="s">
        <v>181</v>
      </c>
      <c r="V406" s="15" t="s">
        <v>182</v>
      </c>
    </row>
    <row r="407" spans="1:22">
      <c r="A407" s="9">
        <f>0</f>
        <v>0</v>
      </c>
      <c r="E407" s="10">
        <f>0</f>
        <v>0</v>
      </c>
      <c r="F407" s="10">
        <f>'1-Input'!$B$8</f>
        <v>760000</v>
      </c>
      <c r="G407" s="10">
        <f>'1-Input'!$B$9</f>
        <v>586000</v>
      </c>
      <c r="H407" s="10">
        <f>0</f>
        <v>0</v>
      </c>
      <c r="I407" s="10">
        <f>'1-Input'!$B$8</f>
        <v>760000</v>
      </c>
      <c r="J407" s="10">
        <f>'1-Input'!$B$9</f>
        <v>586000</v>
      </c>
      <c r="K407" s="10">
        <f>0</f>
        <v>0</v>
      </c>
      <c r="L407" s="10">
        <f>'1-Input'!$B$8</f>
        <v>760000</v>
      </c>
      <c r="M407" s="10">
        <f>'1-Input'!$B$9</f>
        <v>586000</v>
      </c>
      <c r="N407" s="10">
        <f>0</f>
        <v>0</v>
      </c>
      <c r="O407" s="10">
        <f>'1-Input'!$B$8</f>
        <v>760000</v>
      </c>
      <c r="P407" s="10">
        <f>'1-Input'!$B$9</f>
        <v>586000</v>
      </c>
      <c r="Q407" s="10">
        <f>0</f>
        <v>0</v>
      </c>
      <c r="R407" s="10">
        <f>'1-Input'!$B$8</f>
        <v>760000</v>
      </c>
      <c r="S407" s="10">
        <f>'1-Input'!$B$9</f>
        <v>586000</v>
      </c>
      <c r="T407" s="10">
        <f>0</f>
        <v>0</v>
      </c>
      <c r="U407" s="10">
        <f>'1-Input'!$B$8</f>
        <v>760000</v>
      </c>
      <c r="V407" s="10">
        <f>'1-Input'!$B$9</f>
        <v>586000</v>
      </c>
    </row>
    <row r="408" spans="1:22">
      <c r="A408" s="9">
        <f t="shared" ref="A408:A449" si="16">A407+1</f>
        <v>1</v>
      </c>
      <c r="B408" s="12">
        <f>IF($A408='P-Parametri'!$B$47,'P-Parametri'!$B$34,IF($A408='P-Parametri'!$B$48,'P-Parametri'!$C$34,'P-Parametri'!$B$52))</f>
        <v>0.03</v>
      </c>
      <c r="C408" s="10">
        <f>IF($A408&lt;='1-Input'!$B$26,0,IF($A408='1-Input'!$B$26+1,('1-Input'!$B$23+0)*'1-Input'!$B$27,'1-Input'!$B$23+0))</f>
        <v>0</v>
      </c>
      <c r="D408" s="10">
        <f t="shared" ref="D408:D449" si="17">IF(AND($A408&gt;=1,$A408&lt;1+0),0,0)</f>
        <v>0</v>
      </c>
      <c r="E408" s="10">
        <f>MAX(0,(E405-C408-D408))/(1-'P-Parametri'!$B$31*MAX(0,IF(F407&lt;=0,0,(F407-G407)/F407)))</f>
        <v>27751.972690133749</v>
      </c>
      <c r="F408" s="10">
        <f>((F407-E408+MAX(0,-(E405-C408-D408)))*(1+B408))*(1-'P-Parametri'!$B$32)</f>
        <v>752707.03719290404</v>
      </c>
      <c r="G408" s="10">
        <f>IF(F407&lt;=0,G407,G407*(1-E408/F407))+MAX(0,-(E405-C408-D408))</f>
        <v>564601.76842576533</v>
      </c>
      <c r="H408" s="10">
        <f>MAX(0,(H405-C408-D408))/(1-'P-Parametri'!$B$31*MAX(0,IF(I407&lt;=0,0,(I407-J407)/I407)))</f>
        <v>32377.30147182271</v>
      </c>
      <c r="I408" s="10">
        <f>((I407-H408+MAX(0,-(H405-C408-D408)))*(1+B408))*(1-'P-Parametri'!$B$32)</f>
        <v>747952.47672505467</v>
      </c>
      <c r="J408" s="10">
        <f>IF(I407&lt;=0,J407,J407*(1-H408/I407))+MAX(0,-(H405-C408-D408))</f>
        <v>561035.3964967262</v>
      </c>
      <c r="K408" s="10">
        <f>MAX(0,(K405-C408-D408))/(1-'P-Parametri'!$B$31*MAX(0,IF(L407&lt;=0,0,(L407-M407)/L407)))</f>
        <v>35077.885720267564</v>
      </c>
      <c r="L408" s="10">
        <f>((L407-K408+MAX(0,-(K405-C408-D408)))*(1+B408))*(1-'P-Parametri'!$B$32)</f>
        <v>745176.43815270823</v>
      </c>
      <c r="M408" s="10">
        <f>IF(L407&lt;=0,M407,M407*(1-K408/L407))+MAX(0,-(K405-C408-D408))</f>
        <v>558953.10390516208</v>
      </c>
      <c r="N408" s="10">
        <f>MAX(0,(N405-C408-D408))/(1-'P-Parametri'!$B$31*MAX(0,IF(O407&lt;=0,0,(O407-P407)/O407)))</f>
        <v>35077.885720267572</v>
      </c>
      <c r="O408" s="10">
        <f>((O407-N408+MAX(0,-(N405-C408-D408)))*(1+B408))*(1-'P-Parametri'!$B$32)</f>
        <v>745176.43815270823</v>
      </c>
      <c r="P408" s="10">
        <f>IF(O407&lt;=0,P407,P407*(1-N408/O407))+MAX(0,-(N405-C408-D408))</f>
        <v>558953.10390516208</v>
      </c>
      <c r="Q408" s="10">
        <f>MAX(0,(Q405-C408-D408))/(1-'P-Parametri'!$B$31*MAX(0,IF(R407&lt;=0,0,(R407-S407)/R407)))</f>
        <v>35077.885720267572</v>
      </c>
      <c r="R408" s="10">
        <f>((R407-Q408+MAX(0,-(Q405-C408-D408)))*(1+B408))*(1-'P-Parametri'!$B$32)</f>
        <v>745176.43815270823</v>
      </c>
      <c r="S408" s="10">
        <f>IF(R407&lt;=0,S407,S407*(1-Q408/R407))+MAX(0,-(Q405-C408-D408))</f>
        <v>558953.10390516208</v>
      </c>
      <c r="T408" s="10">
        <f>MAX(0,(T405-C408-D408))/(1-'P-Parametri'!$B$31*MAX(0,IF(U407&lt;=0,0,(U407-V407)/U407)))</f>
        <v>35077.885720267572</v>
      </c>
      <c r="U408" s="10">
        <f>((U407-T408+MAX(0,-(T405-C408-D408)))*(1+B408))*(1-'P-Parametri'!$B$32)</f>
        <v>745176.43815270823</v>
      </c>
      <c r="V408" s="10">
        <f>IF(U407&lt;=0,V407,V407*(1-T408/U407))+MAX(0,-(T405-C408-D408))</f>
        <v>558953.10390516208</v>
      </c>
    </row>
    <row r="409" spans="1:22">
      <c r="A409" s="9">
        <f t="shared" si="16"/>
        <v>2</v>
      </c>
      <c r="B409" s="12">
        <f>IF($A409='P-Parametri'!$B$47,'P-Parametri'!$B$34,IF($A409='P-Parametri'!$B$48,'P-Parametri'!$C$34,'P-Parametri'!$B$52))</f>
        <v>0.03</v>
      </c>
      <c r="C409" s="10">
        <f>IF($A409&lt;='1-Input'!$B$26,0,IF($A409='1-Input'!$B$26+1,('1-Input'!$B$23+0)*'1-Input'!$B$27,'1-Input'!$B$23+0))</f>
        <v>0</v>
      </c>
      <c r="D409" s="10">
        <f t="shared" si="17"/>
        <v>0</v>
      </c>
      <c r="E409" s="10">
        <f>MAX(0,(E405-C409-D409))/(1-'P-Parametri'!$B$31*MAX(0,IF(F408&lt;=0,0,(F408-G408)/F408)))</f>
        <v>27913.701274861931</v>
      </c>
      <c r="F409" s="10">
        <f>((F408-E409+MAX(0,-(E405-C409-D409)))*(1+B409))*(1-'P-Parametri'!$B$32)</f>
        <v>745044.06172359223</v>
      </c>
      <c r="G409" s="10">
        <f>IF(F408&lt;=0,G408,G408*(1-E409/F408))+MAX(0,-(E405-C409-D409))</f>
        <v>543663.84128498775</v>
      </c>
      <c r="H409" s="10">
        <f>MAX(0,(H405-C409-D409))/(1-'P-Parametri'!$B$31*MAX(0,IF(I408&lt;=0,0,(I408-J408)/I408)))</f>
        <v>32565.984820672253</v>
      </c>
      <c r="I409" s="10">
        <f>((I408-H409+MAX(0,-(H405-C409-D409)))*(1+B409))*(1-'P-Parametri'!$B$32)</f>
        <v>735374.39048819081</v>
      </c>
      <c r="J409" s="10">
        <f>IF(I408&lt;=0,J408,J408*(1-H409/I408))+MAX(0,-(H405-C409-D409))</f>
        <v>536607.81483248563</v>
      </c>
      <c r="K409" s="10">
        <f>MAX(0,(K405-C409-D409))/(1-'P-Parametri'!$B$31*MAX(0,IF(L408&lt;=0,0,(L408-M408)/L408)))</f>
        <v>35282.307109555419</v>
      </c>
      <c r="L409" s="10">
        <f>((L408-K409+MAX(0,-(K405-C409-D409)))*(1+B409))*(1-'P-Parametri'!$B$32)</f>
        <v>729728.57306449849</v>
      </c>
      <c r="M409" s="10">
        <f>IF(L408&lt;=0,M408,M408*(1-K409/L408))+MAX(0,-(K405-C409-D409))</f>
        <v>532488.02253368194</v>
      </c>
      <c r="N409" s="10">
        <f>MAX(0,(N405-C409-D409))/(1-'P-Parametri'!$B$31*MAX(0,IF(O408&lt;=0,0,(O408-P408)/O408)))</f>
        <v>35282.307109555426</v>
      </c>
      <c r="O409" s="10">
        <f>((O408-N409+MAX(0,-(N405-C409-D409)))*(1+B409))*(1-'P-Parametri'!$B$32)</f>
        <v>729728.57306449849</v>
      </c>
      <c r="P409" s="10">
        <f>IF(O408&lt;=0,P408,P408*(1-N409/O408))+MAX(0,-(N405-C409-D409))</f>
        <v>532488.02253368194</v>
      </c>
      <c r="Q409" s="10">
        <f>MAX(0,(Q405-C409-D409))/(1-'P-Parametri'!$B$31*MAX(0,IF(R408&lt;=0,0,(R408-S408)/R408)))</f>
        <v>35282.307109555426</v>
      </c>
      <c r="R409" s="10">
        <f>((R408-Q409+MAX(0,-(Q405-C409-D409)))*(1+B409))*(1-'P-Parametri'!$B$32)</f>
        <v>729728.57306449849</v>
      </c>
      <c r="S409" s="10">
        <f>IF(R408&lt;=0,S408,S408*(1-Q409/R408))+MAX(0,-(Q405-C409-D409))</f>
        <v>532488.02253368194</v>
      </c>
      <c r="T409" s="10">
        <f>MAX(0,(T405-C409-D409))/(1-'P-Parametri'!$B$31*MAX(0,IF(U408&lt;=0,0,(U408-V408)/U408)))</f>
        <v>35282.307109555426</v>
      </c>
      <c r="U409" s="10">
        <f>((U408-T409+MAX(0,-(T405-C409-D409)))*(1+B409))*(1-'P-Parametri'!$B$32)</f>
        <v>729728.57306449849</v>
      </c>
      <c r="V409" s="10">
        <f>IF(U408&lt;=0,V408,V408*(1-T409/U408))+MAX(0,-(T405-C409-D409))</f>
        <v>532488.02253368194</v>
      </c>
    </row>
    <row r="410" spans="1:22">
      <c r="A410" s="9">
        <f t="shared" si="16"/>
        <v>3</v>
      </c>
      <c r="B410" s="12">
        <f>IF($A410='P-Parametri'!$B$47,'P-Parametri'!$B$34,IF($A410='P-Parametri'!$B$48,'P-Parametri'!$C$34,'P-Parametri'!$B$52))</f>
        <v>0.03</v>
      </c>
      <c r="C410" s="10">
        <f>IF($A410&lt;='1-Input'!$B$26,0,IF($A410='1-Input'!$B$26+1,('1-Input'!$B$23+0)*'1-Input'!$B$27,'1-Input'!$B$23+0))</f>
        <v>0</v>
      </c>
      <c r="D410" s="10">
        <f t="shared" si="17"/>
        <v>0</v>
      </c>
      <c r="E410" s="10">
        <f>MAX(0,(E405-C410-D410))/(1-'P-Parametri'!$B$31*MAX(0,IF(F409&lt;=0,0,(F409-G409)/F409)))</f>
        <v>28072.853133280405</v>
      </c>
      <c r="F410" s="10">
        <f>((F409-E410+MAX(0,-(E405-C410-D410)))*(1+B410))*(1-'P-Parametri'!$B$32)</f>
        <v>737003.38415832515</v>
      </c>
      <c r="G410" s="10">
        <f>IF(F409&lt;=0,G409,G409*(1-E410/F409))+MAX(0,-(E405-C410-D410))</f>
        <v>523178.88481817039</v>
      </c>
      <c r="H410" s="10">
        <f>MAX(0,(H405-C410-D410))/(1-'P-Parametri'!$B$31*MAX(0,IF(I409&lt;=0,0,(I409-J409)/I409)))</f>
        <v>32751.661988827142</v>
      </c>
      <c r="I410" s="10">
        <f>((I409-H410+MAX(0,-(H405-C410-D410)))*(1+B410))*(1-'P-Parametri'!$B$32)</f>
        <v>722254.00753363583</v>
      </c>
      <c r="J410" s="10">
        <f>IF(I409&lt;=0,J409,J409*(1-H410/I409))+MAX(0,-(H405-C410-D410))</f>
        <v>512708.6989545321</v>
      </c>
      <c r="K410" s="10">
        <f>MAX(0,(K405-C410-D410))/(1-'P-Parametri'!$B$31*MAX(0,IF(L409&lt;=0,0,(L409-M409)/L409)))</f>
        <v>35483.471573217357</v>
      </c>
      <c r="L410" s="10">
        <f>((L409-K410+MAX(0,-(K405-C410-D410)))*(1+B410))*(1-'P-Parametri'!$B$32)</f>
        <v>713642.30962694751</v>
      </c>
      <c r="M410" s="10">
        <f>IF(L409&lt;=0,M409,M409*(1-K410/L409))+MAX(0,-(K405-C410-D410))</f>
        <v>506595.48617416265</v>
      </c>
      <c r="N410" s="10">
        <f>MAX(0,(N405-C410-D410))/(1-'P-Parametri'!$B$31*MAX(0,IF(O409&lt;=0,0,(O409-P409)/O409)))</f>
        <v>35483.471573217364</v>
      </c>
      <c r="O410" s="10">
        <f>((O409-N410+MAX(0,-(N405-C410-D410)))*(1+B410))*(1-'P-Parametri'!$B$32)</f>
        <v>713642.30962694739</v>
      </c>
      <c r="P410" s="10">
        <f>IF(O409&lt;=0,P409,P409*(1-N410/O409))+MAX(0,-(N405-C410-D410))</f>
        <v>506595.48617416265</v>
      </c>
      <c r="Q410" s="10">
        <f>MAX(0,(Q405-C410-D410))/(1-'P-Parametri'!$B$31*MAX(0,IF(R409&lt;=0,0,(R409-S409)/R409)))</f>
        <v>35483.471573217364</v>
      </c>
      <c r="R410" s="10">
        <f>((R409-Q410+MAX(0,-(Q405-C410-D410)))*(1+B410))*(1-'P-Parametri'!$B$32)</f>
        <v>713642.30962694739</v>
      </c>
      <c r="S410" s="10">
        <f>IF(R409&lt;=0,S409,S409*(1-Q410/R409))+MAX(0,-(Q405-C410-D410))</f>
        <v>506595.48617416265</v>
      </c>
      <c r="T410" s="10">
        <f>MAX(0,(T405-C410-D410))/(1-'P-Parametri'!$B$31*MAX(0,IF(U409&lt;=0,0,(U409-V409)/U409)))</f>
        <v>35483.471573217364</v>
      </c>
      <c r="U410" s="10">
        <f>((U409-T410+MAX(0,-(T405-C410-D410)))*(1+B410))*(1-'P-Parametri'!$B$32)</f>
        <v>713642.30962694739</v>
      </c>
      <c r="V410" s="10">
        <f>IF(U409&lt;=0,V409,V409*(1-T410/U409))+MAX(0,-(T405-C410-D410))</f>
        <v>506595.48617416265</v>
      </c>
    </row>
    <row r="411" spans="1:22">
      <c r="A411" s="9">
        <f t="shared" si="16"/>
        <v>4</v>
      </c>
      <c r="B411" s="12">
        <f>IF($A411='P-Parametri'!$B$47,'P-Parametri'!$B$34,IF($A411='P-Parametri'!$B$48,'P-Parametri'!$C$34,'P-Parametri'!$B$52))</f>
        <v>0.03</v>
      </c>
      <c r="C411" s="10">
        <f>IF($A411&lt;='1-Input'!$B$26,0,IF($A411='1-Input'!$B$26+1,('1-Input'!$B$23+0)*'1-Input'!$B$27,'1-Input'!$B$23+0))</f>
        <v>0</v>
      </c>
      <c r="D411" s="10">
        <f t="shared" si="17"/>
        <v>0</v>
      </c>
      <c r="E411" s="10">
        <f>MAX(0,(E405-C411-D411))/(1-'P-Parametri'!$B$31*MAX(0,IF(F410&lt;=0,0,(F410-G410)/F410)))</f>
        <v>28229.430374426811</v>
      </c>
      <c r="F411" s="10">
        <f>((F410-E411+MAX(0,-(E405-C411-D411)))*(1+B411))*(1-'P-Parametri'!$B$32)</f>
        <v>728577.09805262054</v>
      </c>
      <c r="G411" s="10">
        <f>IF(F410&lt;=0,G410,G410*(1-E411/F410))+MAX(0,-(E405-C411-D411))</f>
        <v>503139.57126846211</v>
      </c>
      <c r="H411" s="10">
        <f>MAX(0,(H405-C411-D411))/(1-'P-Parametri'!$B$31*MAX(0,IF(I410&lt;=0,0,(I410-J410)/I410)))</f>
        <v>32934.335436831272</v>
      </c>
      <c r="I411" s="10">
        <f>((I410-H411+MAX(0,-(H405-C411-D411)))*(1+B411))*(1-'P-Parametri'!$B$32)</f>
        <v>708579.26373518934</v>
      </c>
      <c r="J411" s="10">
        <f>IF(I410&lt;=0,J410,J410*(1-H411/I410))+MAX(0,-(H405-C411-D411))</f>
        <v>489329.49981320574</v>
      </c>
      <c r="K411" s="10">
        <f>MAX(0,(K405-C411-D411))/(1-'P-Parametri'!$B$31*MAX(0,IF(L410&lt;=0,0,(L410-M410)/L410)))</f>
        <v>35681.381777030758</v>
      </c>
      <c r="L411" s="10">
        <f>((L410-K411+MAX(0,-(K405-C411-D411)))*(1+B411))*(1-'P-Parametri'!$B$32)</f>
        <v>696903.15617404343</v>
      </c>
      <c r="M411" s="10">
        <f>IF(L410&lt;=0,M410,M410*(1-K411/L410))+MAX(0,-(K405-C411-D411))</f>
        <v>481266.23270242003</v>
      </c>
      <c r="N411" s="10">
        <f>MAX(0,(N405-C411-D411))/(1-'P-Parametri'!$B$31*MAX(0,IF(O410&lt;=0,0,(O410-P410)/O410)))</f>
        <v>35681.381777030765</v>
      </c>
      <c r="O411" s="10">
        <f>((O410-N411+MAX(0,-(N405-C411-D411)))*(1+B411))*(1-'P-Parametri'!$B$32)</f>
        <v>696903.15617404331</v>
      </c>
      <c r="P411" s="10">
        <f>IF(O410&lt;=0,P410,P410*(1-N411/O410))+MAX(0,-(N405-C411-D411))</f>
        <v>481266.23270242003</v>
      </c>
      <c r="Q411" s="10">
        <f>MAX(0,(Q405-C411-D411))/(1-'P-Parametri'!$B$31*MAX(0,IF(R410&lt;=0,0,(R410-S410)/R410)))</f>
        <v>35681.381777030765</v>
      </c>
      <c r="R411" s="10">
        <f>((R410-Q411+MAX(0,-(Q405-C411-D411)))*(1+B411))*(1-'P-Parametri'!$B$32)</f>
        <v>696903.15617404331</v>
      </c>
      <c r="S411" s="10">
        <f>IF(R410&lt;=0,S410,S410*(1-Q411/R410))+MAX(0,-(Q405-C411-D411))</f>
        <v>481266.23270242003</v>
      </c>
      <c r="T411" s="10">
        <f>MAX(0,(T405-C411-D411))/(1-'P-Parametri'!$B$31*MAX(0,IF(U410&lt;=0,0,(U410-V410)/U410)))</f>
        <v>35681.381777030765</v>
      </c>
      <c r="U411" s="10">
        <f>((U410-T411+MAX(0,-(T405-C411-D411)))*(1+B411))*(1-'P-Parametri'!$B$32)</f>
        <v>696903.15617404331</v>
      </c>
      <c r="V411" s="10">
        <f>IF(U410&lt;=0,V410,V410*(1-T411/U410))+MAX(0,-(T405-C411-D411))</f>
        <v>481266.23270242003</v>
      </c>
    </row>
    <row r="412" spans="1:22">
      <c r="A412" s="9">
        <f t="shared" si="16"/>
        <v>5</v>
      </c>
      <c r="B412" s="12">
        <f>IF($A412='P-Parametri'!$B$47,'P-Parametri'!$B$34,IF($A412='P-Parametri'!$B$48,'P-Parametri'!$C$34,'P-Parametri'!$B$52))</f>
        <v>0.03</v>
      </c>
      <c r="C412" s="10">
        <f>IF($A412&lt;='1-Input'!$B$26,0,IF($A412='1-Input'!$B$26+1,('1-Input'!$B$23+0)*'1-Input'!$B$27,'1-Input'!$B$23+0))</f>
        <v>0</v>
      </c>
      <c r="D412" s="10">
        <f t="shared" si="17"/>
        <v>0</v>
      </c>
      <c r="E412" s="10">
        <f>MAX(0,(E405-C412-D412))/(1-'P-Parametri'!$B$31*MAX(0,IF(F411&lt;=0,0,(F411-G411)/F411)))</f>
        <v>28383.436962791475</v>
      </c>
      <c r="F412" s="10">
        <f>((F411-E412+MAX(0,-(E405-C412-D412)))*(1+B412))*(1-'P-Parametri'!$B$32)</f>
        <v>719757.07198067894</v>
      </c>
      <c r="G412" s="10">
        <f>IF(F411&lt;=0,G411,G411*(1-E412/F411))+MAX(0,-(E405-C412-D412))</f>
        <v>483538.58416256093</v>
      </c>
      <c r="H412" s="10">
        <f>MAX(0,(H405-C412-D412))/(1-'P-Parametri'!$B$31*MAX(0,IF(I411&lt;=0,0,(I411-J411)/I411)))</f>
        <v>33114.009789923388</v>
      </c>
      <c r="I412" s="10">
        <f>((I411-H412+MAX(0,-(H405-C412-D412)))*(1+B412))*(1-'P-Parametri'!$B$32)</f>
        <v>694337.75314049656</v>
      </c>
      <c r="J412" s="10">
        <f>IF(I411&lt;=0,J411,J411*(1-H412/I411))+MAX(0,-(H405-C412-D412))</f>
        <v>466461.68152298767</v>
      </c>
      <c r="K412" s="10">
        <f>MAX(0,(K405-C412-D412))/(1-'P-Parametri'!$B$31*MAX(0,IF(L411&lt;=0,0,(L411-M411)/L411)))</f>
        <v>35876.042732024587</v>
      </c>
      <c r="L412" s="10">
        <f>((L411-K412+MAX(0,-(K405-C412-D412)))*(1+B412))*(1-'P-Parametri'!$B$32)</f>
        <v>679496.21099158889</v>
      </c>
      <c r="M412" s="10">
        <f>IF(L411&lt;=0,M411,M411*(1-K412/L411))+MAX(0,-(K405-C412-D412))</f>
        <v>456491.01425642904</v>
      </c>
      <c r="N412" s="10">
        <f>MAX(0,(N405-C412-D412))/(1-'P-Parametri'!$B$31*MAX(0,IF(O411&lt;=0,0,(O411-P411)/O411)))</f>
        <v>35876.042732024594</v>
      </c>
      <c r="O412" s="10">
        <f>((O411-N412+MAX(0,-(N405-C412-D412)))*(1+B412))*(1-'P-Parametri'!$B$32)</f>
        <v>679496.21099158877</v>
      </c>
      <c r="P412" s="10">
        <f>IF(O411&lt;=0,P411,P411*(1-N412/O411))+MAX(0,-(N405-C412-D412))</f>
        <v>456491.01425642904</v>
      </c>
      <c r="Q412" s="10">
        <f>MAX(0,(Q405-C412-D412))/(1-'P-Parametri'!$B$31*MAX(0,IF(R411&lt;=0,0,(R411-S411)/R411)))</f>
        <v>35876.042732024594</v>
      </c>
      <c r="R412" s="10">
        <f>((R411-Q412+MAX(0,-(Q405-C412-D412)))*(1+B412))*(1-'P-Parametri'!$B$32)</f>
        <v>679496.21099158877</v>
      </c>
      <c r="S412" s="10">
        <f>IF(R411&lt;=0,S411,S411*(1-Q412/R411))+MAX(0,-(Q405-C412-D412))</f>
        <v>456491.01425642904</v>
      </c>
      <c r="T412" s="10">
        <f>MAX(0,(T405-C412-D412))/(1-'P-Parametri'!$B$31*MAX(0,IF(U411&lt;=0,0,(U411-V411)/U411)))</f>
        <v>35876.042732024594</v>
      </c>
      <c r="U412" s="10">
        <f>((U411-T412+MAX(0,-(T405-C412-D412)))*(1+B412))*(1-'P-Parametri'!$B$32)</f>
        <v>679496.21099158877</v>
      </c>
      <c r="V412" s="10">
        <f>IF(U411&lt;=0,V411,V411*(1-T412/U411))+MAX(0,-(T405-C412-D412))</f>
        <v>456491.01425642904</v>
      </c>
    </row>
    <row r="413" spans="1:22">
      <c r="A413" s="9">
        <f t="shared" si="16"/>
        <v>6</v>
      </c>
      <c r="B413" s="12">
        <f>IF($A413='P-Parametri'!$B$47,'P-Parametri'!$B$34,IF($A413='P-Parametri'!$B$48,'P-Parametri'!$C$34,'P-Parametri'!$B$52))</f>
        <v>0.03</v>
      </c>
      <c r="C413" s="10">
        <f>IF($A413&lt;='1-Input'!$B$26,0,IF($A413='1-Input'!$B$26+1,('1-Input'!$B$23+0)*'1-Input'!$B$27,'1-Input'!$B$23+0))</f>
        <v>0</v>
      </c>
      <c r="D413" s="10">
        <f t="shared" si="17"/>
        <v>0</v>
      </c>
      <c r="E413" s="10">
        <f>MAX(0,(E405-C413-D413))/(1-'P-Parametri'!$B$31*MAX(0,IF(F412&lt;=0,0,(F412-G412)/F412)))</f>
        <v>28534.87865347787</v>
      </c>
      <c r="F413" s="10">
        <f>((F412-E413+MAX(0,-(E405-C413-D413)))*(1+B413))*(1-'P-Parametri'!$B$32)</f>
        <v>710534.94140876306</v>
      </c>
      <c r="G413" s="10">
        <f>IF(F412&lt;=0,G412,G412*(1-E413/F412))+MAX(0,-(E405-C413-D413))</f>
        <v>464368.62340707489</v>
      </c>
      <c r="H413" s="10">
        <f>MAX(0,(H405-C413-D413))/(1-'P-Parametri'!$B$31*MAX(0,IF(I412&lt;=0,0,(I412-J412)/I412)))</f>
        <v>33290.691762390845</v>
      </c>
      <c r="I413" s="10">
        <f>((I412-H413+MAX(0,-(H405-C413-D413)))*(1+B413))*(1-'P-Parametri'!$B$32)</f>
        <v>679516.71627300989</v>
      </c>
      <c r="J413" s="10">
        <f>IF(I412&lt;=0,J412,J412*(1-H413/I412))+MAX(0,-(H405-C413-D413))</f>
        <v>444096.72730825393</v>
      </c>
      <c r="K413" s="10">
        <f>MAX(0,(K405-C413-D413))/(1-'P-Parametri'!$B$31*MAX(0,IF(L412&lt;=0,0,(L412-M412)/L412)))</f>
        <v>36067.461712523589</v>
      </c>
      <c r="L413" s="10">
        <f>((L412-K413+MAX(0,-(K405-C413-D413)))*(1+B413))*(1-'P-Parametri'!$B$32)</f>
        <v>661406.14853392239</v>
      </c>
      <c r="M413" s="10">
        <f>IF(L412&lt;=0,M412,M412*(1-K413/L412))+MAX(0,-(K405-C413-D413))</f>
        <v>432260.60367801209</v>
      </c>
      <c r="N413" s="10">
        <f>MAX(0,(N405-C413-D413))/(1-'P-Parametri'!$B$31*MAX(0,IF(O412&lt;=0,0,(O412-P412)/O412)))</f>
        <v>36067.461712523589</v>
      </c>
      <c r="O413" s="10">
        <f>((O412-N413+MAX(0,-(N405-C413-D413)))*(1+B413))*(1-'P-Parametri'!$B$32)</f>
        <v>661406.14853392227</v>
      </c>
      <c r="P413" s="10">
        <f>IF(O412&lt;=0,P412,P412*(1-N413/O412))+MAX(0,-(N405-C413-D413))</f>
        <v>432260.60367801209</v>
      </c>
      <c r="Q413" s="10">
        <f>MAX(0,(Q405-C413-D413))/(1-'P-Parametri'!$B$31*MAX(0,IF(R412&lt;=0,0,(R412-S412)/R412)))</f>
        <v>36067.461712523589</v>
      </c>
      <c r="R413" s="10">
        <f>((R412-Q413+MAX(0,-(Q405-C413-D413)))*(1+B413))*(1-'P-Parametri'!$B$32)</f>
        <v>661406.14853392227</v>
      </c>
      <c r="S413" s="10">
        <f>IF(R412&lt;=0,S412,S412*(1-Q413/R412))+MAX(0,-(Q405-C413-D413))</f>
        <v>432260.60367801209</v>
      </c>
      <c r="T413" s="10">
        <f>MAX(0,(T405-C413-D413))/(1-'P-Parametri'!$B$31*MAX(0,IF(U412&lt;=0,0,(U412-V412)/U412)))</f>
        <v>36067.461712523589</v>
      </c>
      <c r="U413" s="10">
        <f>((U412-T413+MAX(0,-(T405-C413-D413)))*(1+B413))*(1-'P-Parametri'!$B$32)</f>
        <v>661406.14853392227</v>
      </c>
      <c r="V413" s="10">
        <f>IF(U412&lt;=0,V412,V412*(1-T413/U412))+MAX(0,-(T405-C413-D413))</f>
        <v>432260.60367801209</v>
      </c>
    </row>
    <row r="414" spans="1:22">
      <c r="A414" s="9">
        <f t="shared" si="16"/>
        <v>7</v>
      </c>
      <c r="B414" s="12">
        <f>IF($A414='P-Parametri'!$B$47,'P-Parametri'!$B$34,IF($A414='P-Parametri'!$B$48,'P-Parametri'!$C$34,'P-Parametri'!$B$52))</f>
        <v>0.03</v>
      </c>
      <c r="C414" s="10">
        <f>IF($A414&lt;='1-Input'!$B$26,0,IF($A414='1-Input'!$B$26+1,('1-Input'!$B$23+0)*'1-Input'!$B$27,'1-Input'!$B$23+0))</f>
        <v>0</v>
      </c>
      <c r="D414" s="10">
        <f t="shared" si="17"/>
        <v>0</v>
      </c>
      <c r="E414" s="10">
        <f>MAX(0,(E405-C414-D414))/(1-'P-Parametri'!$B$31*MAX(0,IF(F413&lt;=0,0,(F413-G413)/F413)))</f>
        <v>28683.762926466195</v>
      </c>
      <c r="F414" s="10">
        <f>((F413-E414+MAX(0,-(E405-C414-D414)))*(1+B414))*(1-'P-Parametri'!$B$32)</f>
        <v>700902.10040909227</v>
      </c>
      <c r="G414" s="10">
        <f>IF(F413&lt;=0,G413,G413*(1-E414/F413))+MAX(0,-(E405-C414-D414))</f>
        <v>445622.41019778635</v>
      </c>
      <c r="H414" s="10">
        <f>MAX(0,(H405-C414-D414))/(1-'P-Parametri'!$B$31*MAX(0,IF(I413&lt;=0,0,(I413-J413)/I413)))</f>
        <v>33464.390080877231</v>
      </c>
      <c r="I414" s="10">
        <f>((I413-H414+MAX(0,-(H405-C414-D414)))*(1+B414))*(1-'P-Parametri'!$B$32)</f>
        <v>664103.02818594081</v>
      </c>
      <c r="J414" s="10">
        <f>IF(I413&lt;=0,J413,J413*(1-H414/I413))+MAX(0,-(H405-C414-D414))</f>
        <v>422226.14523075067</v>
      </c>
      <c r="K414" s="10">
        <f>MAX(0,(K405-C414-D414))/(1-'P-Parametri'!$B$31*MAX(0,IF(L413&lt;=0,0,(L413-M413)/L413)))</f>
        <v>36255.648173058922</v>
      </c>
      <c r="L414" s="10">
        <f>((L413-K414+MAX(0,-(K405-C414-D414)))*(1+B414))*(1-'P-Parametri'!$B$32)</f>
        <v>642617.20534094609</v>
      </c>
      <c r="M414" s="10">
        <f>IF(L413&lt;=0,M413,M413*(1-K414/L413))+MAX(0,-(K405-C414-D414))</f>
        <v>408565.80071804189</v>
      </c>
      <c r="N414" s="10">
        <f>MAX(0,(N405-C414-D414))/(1-'P-Parametri'!$B$31*MAX(0,IF(O413&lt;=0,0,(O413-P413)/O413)))</f>
        <v>36255.648173058929</v>
      </c>
      <c r="O414" s="10">
        <f>((O413-N414+MAX(0,-(N405-C414-D414)))*(1+B414))*(1-'P-Parametri'!$B$32)</f>
        <v>642617.20534094586</v>
      </c>
      <c r="P414" s="10">
        <f>IF(O413&lt;=0,P413,P413*(1-N414/O413))+MAX(0,-(N405-C414-D414))</f>
        <v>408565.80071804189</v>
      </c>
      <c r="Q414" s="10">
        <f>MAX(0,(Q405-C414-D414))/(1-'P-Parametri'!$B$31*MAX(0,IF(R413&lt;=0,0,(R413-S413)/R413)))</f>
        <v>36255.648173058929</v>
      </c>
      <c r="R414" s="10">
        <f>((R413-Q414+MAX(0,-(Q405-C414-D414)))*(1+B414))*(1-'P-Parametri'!$B$32)</f>
        <v>642617.20534094586</v>
      </c>
      <c r="S414" s="10">
        <f>IF(R413&lt;=0,S413,S413*(1-Q414/R413))+MAX(0,-(Q405-C414-D414))</f>
        <v>408565.80071804189</v>
      </c>
      <c r="T414" s="10">
        <f>MAX(0,(T405-C414-D414))/(1-'P-Parametri'!$B$31*MAX(0,IF(U413&lt;=0,0,(U413-V413)/U413)))</f>
        <v>36255.648173058929</v>
      </c>
      <c r="U414" s="10">
        <f>((U413-T414+MAX(0,-(T405-C414-D414)))*(1+B414))*(1-'P-Parametri'!$B$32)</f>
        <v>642617.20534094586</v>
      </c>
      <c r="V414" s="10">
        <f>IF(U413&lt;=0,V413,V413*(1-T414/U413))+MAX(0,-(T405-C414-D414))</f>
        <v>408565.80071804189</v>
      </c>
    </row>
    <row r="415" spans="1:22">
      <c r="A415" s="9">
        <f t="shared" si="16"/>
        <v>8</v>
      </c>
      <c r="B415" s="12">
        <f>IF($A415='P-Parametri'!$B$47,'P-Parametri'!$B$34,IF($A415='P-Parametri'!$B$48,'P-Parametri'!$C$34,'P-Parametri'!$B$52))</f>
        <v>0.03</v>
      </c>
      <c r="C415" s="10">
        <f>IF($A415&lt;='1-Input'!$B$26,0,IF($A415='1-Input'!$B$26+1,('1-Input'!$B$23+0)*'1-Input'!$B$27,'1-Input'!$B$23+0))</f>
        <v>0</v>
      </c>
      <c r="D415" s="10">
        <f t="shared" si="17"/>
        <v>0</v>
      </c>
      <c r="E415" s="10">
        <f>MAX(0,(E405-C415-D415))/(1-'P-Parametri'!$B$31*MAX(0,IF(F414&lt;=0,0,(F414-G414)/F414)))</f>
        <v>28830.098920193406</v>
      </c>
      <c r="F415" s="10">
        <f>((F414-E415+MAX(0,-(E405-C415-D415)))*(1+B415))*(1-'P-Parametri'!$B$32)</f>
        <v>690849.69321049866</v>
      </c>
      <c r="G415" s="10">
        <f>IF(F414&lt;=0,G414,G414*(1-E415/F414))+MAX(0,-(E405-C415-D415))</f>
        <v>427292.6917398753</v>
      </c>
      <c r="H415" s="10">
        <f>MAX(0,(H405-C415-D415))/(1-'P-Parametri'!$B$31*MAX(0,IF(I414&lt;=0,0,(I414-J414)/I414)))</f>
        <v>33635.115406892306</v>
      </c>
      <c r="I415" s="10">
        <f>((I414-H415+MAX(0,-(H405-C415-D415)))*(1+B415))*(1-'P-Parametri'!$B$32)</f>
        <v>648083.18626209523</v>
      </c>
      <c r="J415" s="10">
        <f>IF(I414&lt;=0,J414,J414*(1-H415/I414))+MAX(0,-(H405-C415-D415))</f>
        <v>400841.47369652108</v>
      </c>
      <c r="K415" s="10">
        <f>MAX(0,(K405-C415-D415))/(1-'P-Parametri'!$B$31*MAX(0,IF(L414&lt;=0,0,(L414-M414)/L414)))</f>
        <v>36440.613664414777</v>
      </c>
      <c r="L415" s="10">
        <f>((L414-K415+MAX(0,-(K405-C415-D415)))*(1+B415))*(1-'P-Parametri'!$B$32)</f>
        <v>623113.16564797366</v>
      </c>
      <c r="M415" s="10">
        <f>IF(L414&lt;=0,M414,M414*(1-K415/L414))+MAX(0,-(K405-C415-D415))</f>
        <v>385397.43800269987</v>
      </c>
      <c r="N415" s="10">
        <f>MAX(0,(N405-C415-D415))/(1-'P-Parametri'!$B$31*MAX(0,IF(O414&lt;=0,0,(O414-P414)/O414)))</f>
        <v>36440.613664414785</v>
      </c>
      <c r="O415" s="10">
        <f>((O414-N415+MAX(0,-(N405-C415-D415)))*(1+B415))*(1-'P-Parametri'!$B$32)</f>
        <v>623113.16564797342</v>
      </c>
      <c r="P415" s="10">
        <f>IF(O414&lt;=0,P414,P414*(1-N415/O414))+MAX(0,-(N405-C415-D415))</f>
        <v>385397.43800269987</v>
      </c>
      <c r="Q415" s="10">
        <f>MAX(0,(Q405-C415-D415))/(1-'P-Parametri'!$B$31*MAX(0,IF(R414&lt;=0,0,(R414-S414)/R414)))</f>
        <v>36440.613664414785</v>
      </c>
      <c r="R415" s="10">
        <f>((R414-Q415+MAX(0,-(Q405-C415-D415)))*(1+B415))*(1-'P-Parametri'!$B$32)</f>
        <v>623113.16564797342</v>
      </c>
      <c r="S415" s="10">
        <f>IF(R414&lt;=0,S414,S414*(1-Q415/R414))+MAX(0,-(Q405-C415-D415))</f>
        <v>385397.43800269987</v>
      </c>
      <c r="T415" s="10">
        <f>MAX(0,(T405-C415-D415))/(1-'P-Parametri'!$B$31*MAX(0,IF(U414&lt;=0,0,(U414-V414)/U414)))</f>
        <v>36440.613664414785</v>
      </c>
      <c r="U415" s="10">
        <f>((U414-T415+MAX(0,-(T405-C415-D415)))*(1+B415))*(1-'P-Parametri'!$B$32)</f>
        <v>623113.16564797342</v>
      </c>
      <c r="V415" s="10">
        <f>IF(U414&lt;=0,V414,V414*(1-T415/U414))+MAX(0,-(T405-C415-D415))</f>
        <v>385397.43800269987</v>
      </c>
    </row>
    <row r="416" spans="1:22">
      <c r="A416" s="9">
        <f t="shared" si="16"/>
        <v>9</v>
      </c>
      <c r="B416" s="12">
        <f>IF($A416='P-Parametri'!$B$47,'P-Parametri'!$B$34,IF($A416='P-Parametri'!$B$48,'P-Parametri'!$C$34,'P-Parametri'!$B$52))</f>
        <v>0.03</v>
      </c>
      <c r="C416" s="10">
        <f>IF($A416&lt;='1-Input'!$B$26,0,IF($A416='1-Input'!$B$26+1,('1-Input'!$B$23+0)*'1-Input'!$B$27,'1-Input'!$B$23+0))</f>
        <v>0</v>
      </c>
      <c r="D416" s="10">
        <f t="shared" si="17"/>
        <v>0</v>
      </c>
      <c r="E416" s="10">
        <f>MAX(0,(E405-C416-D416))/(1-'P-Parametri'!$B$31*MAX(0,IF(F415&lt;=0,0,(F415-G415)/F415)))</f>
        <v>28973.897364654375</v>
      </c>
      <c r="F416" s="10">
        <f>((F415-E416+MAX(0,-(E405-C416-D416)))*(1+B416))*(1-'P-Parametri'!$B$32)</f>
        <v>680368.60558177729</v>
      </c>
      <c r="G416" s="10">
        <f>IF(F415&lt;=0,G415,G415*(1-E416/F415))+MAX(0,-(E405-C416-D416))</f>
        <v>409372.24577773776</v>
      </c>
      <c r="H416" s="10">
        <f>MAX(0,(H405-C416-D416))/(1-'P-Parametri'!$B$31*MAX(0,IF(I415&lt;=0,0,(I415-J415)/I415)))</f>
        <v>33802.880258763435</v>
      </c>
      <c r="I416" s="10">
        <f>((I415-H416+MAX(0,-(H405-C416-D416)))*(1+B416))*(1-'P-Parametri'!$B$32)</f>
        <v>631443.29775306489</v>
      </c>
      <c r="J416" s="10">
        <f>IF(I415&lt;=0,J415,J415*(1-H416/I415))+MAX(0,-(H405-C416-D416))</f>
        <v>379934.2867406939</v>
      </c>
      <c r="K416" s="10">
        <f>MAX(0,(K405-C416-D416))/(1-'P-Parametri'!$B$31*MAX(0,IF(L415&lt;=0,0,(L415-M415)/L415)))</f>
        <v>36622.371749069687</v>
      </c>
      <c r="L416" s="10">
        <f>((L415-K416+MAX(0,-(K405-C416-D416)))*(1+B416))*(1-'P-Parametri'!$B$32)</f>
        <v>602877.34668043931</v>
      </c>
      <c r="M416" s="10">
        <f>IF(L415&lt;=0,M415,M415*(1-K416/L415))+MAX(0,-(K405-C416-D416))</f>
        <v>362746.38675906806</v>
      </c>
      <c r="N416" s="10">
        <f>MAX(0,(N405-C416-D416))/(1-'P-Parametri'!$B$31*MAX(0,IF(O415&lt;=0,0,(O415-P415)/O415)))</f>
        <v>36622.371749069694</v>
      </c>
      <c r="O416" s="10">
        <f>((O415-N416+MAX(0,-(N405-C416-D416)))*(1+B416))*(1-'P-Parametri'!$B$32)</f>
        <v>602877.34668043908</v>
      </c>
      <c r="P416" s="10">
        <f>IF(O415&lt;=0,P415,P415*(1-N416/O415))+MAX(0,-(N405-C416-D416))</f>
        <v>362746.386759068</v>
      </c>
      <c r="Q416" s="10">
        <f>MAX(0,(Q405-C416-D416))/(1-'P-Parametri'!$B$31*MAX(0,IF(R415&lt;=0,0,(R415-S415)/R415)))</f>
        <v>36622.371749069694</v>
      </c>
      <c r="R416" s="10">
        <f>((R415-Q416+MAX(0,-(Q405-C416-D416)))*(1+B416))*(1-'P-Parametri'!$B$32)</f>
        <v>602877.34668043908</v>
      </c>
      <c r="S416" s="10">
        <f>IF(R415&lt;=0,S415,S415*(1-Q416/R415))+MAX(0,-(Q405-C416-D416))</f>
        <v>362746.386759068</v>
      </c>
      <c r="T416" s="10">
        <f>MAX(0,(T405-C416-D416))/(1-'P-Parametri'!$B$31*MAX(0,IF(U415&lt;=0,0,(U415-V415)/U415)))</f>
        <v>36622.371749069694</v>
      </c>
      <c r="U416" s="10">
        <f>((U415-T416+MAX(0,-(T405-C416-D416)))*(1+B416))*(1-'P-Parametri'!$B$32)</f>
        <v>602877.34668043908</v>
      </c>
      <c r="V416" s="10">
        <f>IF(U415&lt;=0,V415,V415*(1-T416/U415))+MAX(0,-(T405-C416-D416))</f>
        <v>362746.386759068</v>
      </c>
    </row>
    <row r="417" spans="1:22">
      <c r="A417" s="9">
        <f t="shared" si="16"/>
        <v>10</v>
      </c>
      <c r="B417" s="12">
        <f>IF($A417='P-Parametri'!$B$47,'P-Parametri'!$B$34,IF($A417='P-Parametri'!$B$48,'P-Parametri'!$C$34,'P-Parametri'!$B$52))</f>
        <v>0.03</v>
      </c>
      <c r="C417" s="10">
        <f>IF($A417&lt;='1-Input'!$B$26,0,IF($A417='1-Input'!$B$26+1,('1-Input'!$B$23+0)*'1-Input'!$B$27,'1-Input'!$B$23+0))</f>
        <v>0</v>
      </c>
      <c r="D417" s="10">
        <f t="shared" si="17"/>
        <v>0</v>
      </c>
      <c r="E417" s="10">
        <f>MAX(0,(E405-C417-D417))/(1-'P-Parametri'!$B$31*MAX(0,IF(F416&lt;=0,0,(F416-G416)/F416)))</f>
        <v>29115.170514220008</v>
      </c>
      <c r="F417" s="10">
        <f>((F416-E417+MAX(0,-(E405-C417-D417)))*(1+B417))*(1-'P-Parametri'!$B$32)</f>
        <v>669449.45604334481</v>
      </c>
      <c r="G417" s="10">
        <f>IF(F416&lt;=0,G416,G416*(1-E417/F416))+MAX(0,-(E405-C417-D417))</f>
        <v>391853.88493359467</v>
      </c>
      <c r="H417" s="10">
        <f>MAX(0,(H405-C417-D417))/(1-'P-Parametri'!$B$31*MAX(0,IF(I416&lt;=0,0,(I416-J416)/I416)))</f>
        <v>33967.698933256674</v>
      </c>
      <c r="I417" s="10">
        <f>((I416-H417+MAX(0,-(H405-C417-D417)))*(1+B417))*(1-'P-Parametri'!$B$32)</f>
        <v>614169.06705083372</v>
      </c>
      <c r="J417" s="10">
        <f>IF(I416&lt;=0,J416,J416*(1-H417/I416))+MAX(0,-(H405-C417-D417))</f>
        <v>359496.19908919366</v>
      </c>
      <c r="K417" s="10">
        <f>MAX(0,(K405-C417-D417))/(1-'P-Parametri'!$B$31*MAX(0,IF(L416&lt;=0,0,(L416-M416)/L416)))</f>
        <v>36800.937916280112</v>
      </c>
      <c r="L417" s="10">
        <f>((L416-K417+MAX(0,-(K405-C417-D417)))*(1+B417))*(1-'P-Parametri'!$B$32)</f>
        <v>581892.58362502989</v>
      </c>
      <c r="M417" s="10">
        <f>IF(L416&lt;=0,M416,M416*(1-K417/L416))+MAX(0,-(K405-C417-D417))</f>
        <v>340603.56229903508</v>
      </c>
      <c r="N417" s="10">
        <f>MAX(0,(N405-C417-D417))/(1-'P-Parametri'!$B$31*MAX(0,IF(O416&lt;=0,0,(O416-P416)/O416)))</f>
        <v>36800.93791628012</v>
      </c>
      <c r="O417" s="10">
        <f>((O416-N417+MAX(0,-(N405-C417-D417)))*(1+B417))*(1-'P-Parametri'!$B$32)</f>
        <v>581892.58362502966</v>
      </c>
      <c r="P417" s="10">
        <f>IF(O416&lt;=0,P416,P416*(1-N417/O416))+MAX(0,-(N405-C417-D417))</f>
        <v>340603.56229903502</v>
      </c>
      <c r="Q417" s="10">
        <f>MAX(0,(Q405-C417-D417))/(1-'P-Parametri'!$B$31*MAX(0,IF(R416&lt;=0,0,(R416-S416)/R416)))</f>
        <v>36800.93791628012</v>
      </c>
      <c r="R417" s="10">
        <f>((R416-Q417+MAX(0,-(Q405-C417-D417)))*(1+B417))*(1-'P-Parametri'!$B$32)</f>
        <v>581892.58362502966</v>
      </c>
      <c r="S417" s="10">
        <f>IF(R416&lt;=0,S416,S416*(1-Q417/R416))+MAX(0,-(Q405-C417-D417))</f>
        <v>340603.56229903502</v>
      </c>
      <c r="T417" s="10">
        <f>MAX(0,(T405-C417-D417))/(1-'P-Parametri'!$B$31*MAX(0,IF(U416&lt;=0,0,(U416-V416)/U416)))</f>
        <v>36800.93791628012</v>
      </c>
      <c r="U417" s="10">
        <f>((U416-T417+MAX(0,-(T405-C417-D417)))*(1+B417))*(1-'P-Parametri'!$B$32)</f>
        <v>581892.58362502966</v>
      </c>
      <c r="V417" s="10">
        <f>IF(U416&lt;=0,V416,V416*(1-T417/U416))+MAX(0,-(T405-C417-D417))</f>
        <v>340603.56229903502</v>
      </c>
    </row>
    <row r="418" spans="1:22">
      <c r="A418" s="9">
        <f t="shared" si="16"/>
        <v>11</v>
      </c>
      <c r="B418" s="12">
        <f>IF($A418='P-Parametri'!$B$47,'P-Parametri'!$B$34,IF($A418='P-Parametri'!$B$48,'P-Parametri'!$C$34,'P-Parametri'!$B$52))</f>
        <v>0.03</v>
      </c>
      <c r="C418" s="10">
        <f>IF($A418&lt;='1-Input'!$B$26,0,IF($A418='1-Input'!$B$26+1,('1-Input'!$B$23+0)*'1-Input'!$B$27,'1-Input'!$B$23+0))</f>
        <v>0</v>
      </c>
      <c r="D418" s="10">
        <f t="shared" si="17"/>
        <v>0</v>
      </c>
      <c r="E418" s="10">
        <f>MAX(0,(E405-C418-D418))/(1-'P-Parametri'!$B$31*MAX(0,IF(F417&lt;=0,0,(F417-G417)/F417)))</f>
        <v>29253.932080358696</v>
      </c>
      <c r="F418" s="10">
        <f>((F417-E418+MAX(0,-(E405-C418-D418)))*(1+B418))*(1-'P-Parametri'!$B$32)</f>
        <v>658082.586902512</v>
      </c>
      <c r="G418" s="10">
        <f>IF(F417&lt;=0,G417,G417*(1-E418/F417))+MAX(0,-(E405-C418-D418))</f>
        <v>374730.46085461555</v>
      </c>
      <c r="H418" s="10">
        <f>MAX(0,(H405-C418-D418))/(1-'P-Parametri'!$B$31*MAX(0,IF(I417&lt;=0,0,(I417-J417)/I417)))</f>
        <v>34129.587427085142</v>
      </c>
      <c r="I418" s="10">
        <f>((I417-H418+MAX(0,-(H405-C418-D418)))*(1+B418))*(1-'P-Parametri'!$B$32)</f>
        <v>596245.78268443618</v>
      </c>
      <c r="J418" s="10">
        <f>IF(I417&lt;=0,J417,J417*(1-H418/I417))+MAX(0,-(H405-C418-D418))</f>
        <v>339518.87099705136</v>
      </c>
      <c r="K418" s="10">
        <f>MAX(0,(K405-C418-D418))/(1-'P-Parametri'!$B$31*MAX(0,IF(L417&lt;=0,0,(L417-M417)/L417)))</f>
        <v>36976.329497041821</v>
      </c>
      <c r="L418" s="10">
        <f>((L417-K418+MAX(0,-(K405-C418-D418)))*(1+B418))*(1-'P-Parametri'!$B$32)</f>
        <v>560141.21426832408</v>
      </c>
      <c r="M418" s="10">
        <f>IF(L417&lt;=0,M417,M417*(1-K418/L417))+MAX(0,-(K405-C418-D418))</f>
        <v>318959.92926117004</v>
      </c>
      <c r="N418" s="10">
        <f>MAX(0,(N405-C418-D418))/(1-'P-Parametri'!$B$31*MAX(0,IF(O417&lt;=0,0,(O417-P417)/O417)))</f>
        <v>36976.329497041821</v>
      </c>
      <c r="O418" s="10">
        <f>((O417-N418+MAX(0,-(N405-C418-D418)))*(1+B418))*(1-'P-Parametri'!$B$32)</f>
        <v>560141.21426832385</v>
      </c>
      <c r="P418" s="10">
        <f>IF(O417&lt;=0,P417,P417*(1-N418/O417))+MAX(0,-(N405-C418-D418))</f>
        <v>318959.92926116998</v>
      </c>
      <c r="Q418" s="10">
        <f>MAX(0,(Q405-C418-D418))/(1-'P-Parametri'!$B$31*MAX(0,IF(R417&lt;=0,0,(R417-S417)/R417)))</f>
        <v>36976.329497041821</v>
      </c>
      <c r="R418" s="10">
        <f>((R417-Q418+MAX(0,-(Q405-C418-D418)))*(1+B418))*(1-'P-Parametri'!$B$32)</f>
        <v>560141.21426832385</v>
      </c>
      <c r="S418" s="10">
        <f>IF(R417&lt;=0,S417,S417*(1-Q418/R417))+MAX(0,-(Q405-C418-D418))</f>
        <v>318959.92926116998</v>
      </c>
      <c r="T418" s="10">
        <f>MAX(0,(T405-C418-D418))/(1-'P-Parametri'!$B$31*MAX(0,IF(U417&lt;=0,0,(U417-V417)/U417)))</f>
        <v>36976.329497041821</v>
      </c>
      <c r="U418" s="10">
        <f>((U417-T418+MAX(0,-(T405-C418-D418)))*(1+B418))*(1-'P-Parametri'!$B$32)</f>
        <v>560141.21426832385</v>
      </c>
      <c r="V418" s="10">
        <f>IF(U417&lt;=0,V417,V417*(1-T418/U417))+MAX(0,-(T405-C418-D418))</f>
        <v>318959.92926116998</v>
      </c>
    </row>
    <row r="419" spans="1:22">
      <c r="A419" s="9">
        <f t="shared" si="16"/>
        <v>12</v>
      </c>
      <c r="B419" s="12">
        <f>IF($A419='P-Parametri'!$B$47,'P-Parametri'!$B$34,IF($A419='P-Parametri'!$B$48,'P-Parametri'!$C$34,'P-Parametri'!$B$52))</f>
        <v>0.03</v>
      </c>
      <c r="C419" s="10">
        <f>IF($A419&lt;='1-Input'!$B$26,0,IF($A419='1-Input'!$B$26+1,('1-Input'!$B$23+0)*'1-Input'!$B$27,'1-Input'!$B$23+0))</f>
        <v>0</v>
      </c>
      <c r="D419" s="10">
        <f t="shared" si="17"/>
        <v>0</v>
      </c>
      <c r="E419" s="10">
        <f>MAX(0,(E405-C419-D419))/(1-'P-Parametri'!$B$31*MAX(0,IF(F418&lt;=0,0,(F418-G418)/F418)))</f>
        <v>29390.197164438046</v>
      </c>
      <c r="F419" s="10">
        <f>((F418-E419+MAX(0,-(E405-C419-D419)))*(1+B419))*(1-'P-Parametri'!$B$32)</f>
        <v>646258.0551073557</v>
      </c>
      <c r="G419" s="10">
        <f>IF(F418&lt;=0,G418,G418*(1-E419/F418))+MAX(0,-(E405-C419-D419))</f>
        <v>357994.86816878535</v>
      </c>
      <c r="H419" s="10">
        <f>MAX(0,(H405-C419-D419))/(1-'P-Parametri'!$B$31*MAX(0,IF(I418&lt;=0,0,(I418-J418)/I418)))</f>
        <v>34288.563358511048</v>
      </c>
      <c r="I419" s="10">
        <f>((I418-H419+MAX(0,-(H405-C419-D419)))*(1+B419))*(1-'P-Parametri'!$B$32)</f>
        <v>577658.30403389141</v>
      </c>
      <c r="J419" s="10">
        <f>IF(I418&lt;=0,J418,J418*(1-H419/I418))+MAX(0,-(H405-C419-D419))</f>
        <v>319994.01286358282</v>
      </c>
      <c r="K419" s="10">
        <f>MAX(0,(K405-C419-D419))/(1-'P-Parametri'!$B$31*MAX(0,IF(L418&lt;=0,0,(L418-M418)/L418)))</f>
        <v>37148.565579152746</v>
      </c>
      <c r="L419" s="10">
        <f>((L418-K419+MAX(0,-(K405-C419-D419)))*(1+B419))*(1-'P-Parametri'!$B$32)</f>
        <v>537605.06329354679</v>
      </c>
      <c r="M419" s="10">
        <f>IF(L418&lt;=0,M418,M418*(1-K419/L418))+MAX(0,-(K405-C419-D419))</f>
        <v>297806.5066108515</v>
      </c>
      <c r="N419" s="10">
        <f>MAX(0,(N405-C419-D419))/(1-'P-Parametri'!$B$31*MAX(0,IF(O418&lt;=0,0,(O418-P418)/O418)))</f>
        <v>37148.565579152753</v>
      </c>
      <c r="O419" s="10">
        <f>((O418-N419+MAX(0,-(N405-C419-D419)))*(1+B419))*(1-'P-Parametri'!$B$32)</f>
        <v>537605.06329354655</v>
      </c>
      <c r="P419" s="10">
        <f>IF(O418&lt;=0,P418,P418*(1-N419/O418))+MAX(0,-(N405-C419-D419))</f>
        <v>297806.50661085144</v>
      </c>
      <c r="Q419" s="10">
        <f>MAX(0,(Q405-C419-D419))/(1-'P-Parametri'!$B$31*MAX(0,IF(R418&lt;=0,0,(R418-S418)/R418)))</f>
        <v>37148.565579152753</v>
      </c>
      <c r="R419" s="10">
        <f>((R418-Q419+MAX(0,-(Q405-C419-D419)))*(1+B419))*(1-'P-Parametri'!$B$32)</f>
        <v>537605.06329354655</v>
      </c>
      <c r="S419" s="10">
        <f>IF(R418&lt;=0,S418,S418*(1-Q419/R418))+MAX(0,-(Q405-C419-D419))</f>
        <v>297806.50661085144</v>
      </c>
      <c r="T419" s="10">
        <f>MAX(0,(T405-C419-D419))/(1-'P-Parametri'!$B$31*MAX(0,IF(U418&lt;=0,0,(U418-V418)/U418)))</f>
        <v>37148.565579152753</v>
      </c>
      <c r="U419" s="10">
        <f>((U418-T419+MAX(0,-(T405-C419-D419)))*(1+B419))*(1-'P-Parametri'!$B$32)</f>
        <v>537605.06329354655</v>
      </c>
      <c r="V419" s="10">
        <f>IF(U418&lt;=0,V418,V418*(1-T419/U418))+MAX(0,-(T405-C419-D419))</f>
        <v>297806.50661085144</v>
      </c>
    </row>
    <row r="420" spans="1:22">
      <c r="A420" s="9">
        <f t="shared" si="16"/>
        <v>13</v>
      </c>
      <c r="B420" s="12">
        <f>IF($A420='P-Parametri'!$B$47,'P-Parametri'!$B$34,IF($A420='P-Parametri'!$B$48,'P-Parametri'!$C$34,'P-Parametri'!$B$52))</f>
        <v>0.03</v>
      </c>
      <c r="C420" s="10">
        <f>IF($A420&lt;='1-Input'!$B$26,0,IF($A420='1-Input'!$B$26+1,('1-Input'!$B$23+0)*'1-Input'!$B$27,'1-Input'!$B$23+0))</f>
        <v>0</v>
      </c>
      <c r="D420" s="10">
        <f t="shared" si="17"/>
        <v>0</v>
      </c>
      <c r="E420" s="10">
        <f>MAX(0,(E405-C420-D420))/(1-'P-Parametri'!$B$31*MAX(0,IF(F419&lt;=0,0,(F419-G419)/F419)))</f>
        <v>29523.982190774001</v>
      </c>
      <c r="F420" s="10">
        <f>((F419-E420+MAX(0,-(E405-C420-D420)))*(1+B420))*(1-'P-Parametri'!$B$32)</f>
        <v>633965.62291387096</v>
      </c>
      <c r="G420" s="10">
        <f>IF(F419&lt;=0,G419,G419*(1-E420/F419))+MAX(0,-(E405-C420-D420))</f>
        <v>341640.04825021903</v>
      </c>
      <c r="H420" s="10">
        <f>MAX(0,(H405-C420-D420))/(1-'P-Parametri'!$B$31*MAX(0,IF(I419&lt;=0,0,(I419-J419)/I419)))</f>
        <v>34444.64588923633</v>
      </c>
      <c r="I420" s="10">
        <f>((I419-H420+MAX(0,-(H405-C420-D420)))*(1+B420))*(1-'P-Parametri'!$B$32)</f>
        <v>558391.0477532167</v>
      </c>
      <c r="J420" s="10">
        <f>IF(I419&lt;=0,J419,J419*(1-H420/I419))+MAX(0,-(H405-C420-D420))</f>
        <v>300913.38962525548</v>
      </c>
      <c r="K420" s="10">
        <f>MAX(0,(K405-C420-D420))/(1-'P-Parametri'!$B$31*MAX(0,IF(L419&lt;=0,0,(L419-M419)/L419)))</f>
        <v>37317.666922588556</v>
      </c>
      <c r="L420" s="10">
        <f>((L419-K420+MAX(0,-(K405-C420-D420)))*(1+B420))*(1-'P-Parametri'!$B$32)</f>
        <v>514265.42622556287</v>
      </c>
      <c r="M420" s="10">
        <f>IF(L419&lt;=0,M419,M419*(1-K420/L419))+MAX(0,-(K405-C420-D420))</f>
        <v>277134.3723995426</v>
      </c>
      <c r="N420" s="10">
        <f>MAX(0,(N405-C420-D420))/(1-'P-Parametri'!$B$31*MAX(0,IF(O419&lt;=0,0,(O419-P419)/O419)))</f>
        <v>37317.666922588563</v>
      </c>
      <c r="O420" s="10">
        <f>((O419-N420+MAX(0,-(N405-C420-D420)))*(1+B420))*(1-'P-Parametri'!$B$32)</f>
        <v>514265.42622556264</v>
      </c>
      <c r="P420" s="10">
        <f>IF(O419&lt;=0,P419,P419*(1-N420/O419))+MAX(0,-(N405-C420-D420))</f>
        <v>277134.37239954254</v>
      </c>
      <c r="Q420" s="10">
        <f>MAX(0,(Q405-C420-D420))/(1-'P-Parametri'!$B$31*MAX(0,IF(R419&lt;=0,0,(R419-S419)/R419)))</f>
        <v>37317.666922588563</v>
      </c>
      <c r="R420" s="10">
        <f>((R419-Q420+MAX(0,-(Q405-C420-D420)))*(1+B420))*(1-'P-Parametri'!$B$32)</f>
        <v>514265.42622556264</v>
      </c>
      <c r="S420" s="10">
        <f>IF(R419&lt;=0,S419,S419*(1-Q420/R419))+MAX(0,-(Q405-C420-D420))</f>
        <v>277134.37239954254</v>
      </c>
      <c r="T420" s="10">
        <f>MAX(0,(T405-C420-D420))/(1-'P-Parametri'!$B$31*MAX(0,IF(U419&lt;=0,0,(U419-V419)/U419)))</f>
        <v>37317.666922588563</v>
      </c>
      <c r="U420" s="10">
        <f>((U419-T420+MAX(0,-(T405-C420-D420)))*(1+B420))*(1-'P-Parametri'!$B$32)</f>
        <v>514265.42622556264</v>
      </c>
      <c r="V420" s="10">
        <f>IF(U419&lt;=0,V419,V419*(1-T420/U419))+MAX(0,-(T405-C420-D420))</f>
        <v>277134.37239954254</v>
      </c>
    </row>
    <row r="421" spans="1:22">
      <c r="A421" s="9">
        <f t="shared" si="16"/>
        <v>14</v>
      </c>
      <c r="B421" s="12">
        <f>IF($A421='P-Parametri'!$B$47,'P-Parametri'!$B$34,IF($A421='P-Parametri'!$B$48,'P-Parametri'!$C$34,'P-Parametri'!$B$52))</f>
        <v>0.03</v>
      </c>
      <c r="C421" s="10">
        <f>IF($A421&lt;='1-Input'!$B$26,0,IF($A421='1-Input'!$B$26+1,('1-Input'!$B$23+0)*'1-Input'!$B$27,'1-Input'!$B$23+0))</f>
        <v>0</v>
      </c>
      <c r="D421" s="10">
        <f t="shared" si="17"/>
        <v>0</v>
      </c>
      <c r="E421" s="10">
        <f>MAX(0,(E405-C421-D421))/(1-'P-Parametri'!$B$31*MAX(0,IF(F420&lt;=0,0,(F420-G420)/F420)))</f>
        <v>29655.304840084562</v>
      </c>
      <c r="F421" s="10">
        <f>((F420-E421+MAX(0,-(E405-C421-D421)))*(1+B421))*(1-'P-Parametri'!$B$32)</f>
        <v>621194.74836076796</v>
      </c>
      <c r="G421" s="10">
        <f>IF(F420&lt;=0,G420,G420*(1-E421/F420))+MAX(0,-(E405-C421-D421))</f>
        <v>325658.99279507512</v>
      </c>
      <c r="H421" s="10">
        <f>MAX(0,(H405-C421-D421))/(1-'P-Parametri'!$B$31*MAX(0,IF(I420&lt;=0,0,(I420-J420)/I420)))</f>
        <v>34597.855646765318</v>
      </c>
      <c r="I421" s="10">
        <f>((I420-H421+MAX(0,-(H405-C421-D421)))*(1+B421))*(1-'P-Parametri'!$B$32)</f>
        <v>538427.97389390564</v>
      </c>
      <c r="J421" s="10">
        <f>IF(I420&lt;=0,J420,J420*(1-H421/I420))+MAX(0,-(H405-C421-D421))</f>
        <v>282268.82492758753</v>
      </c>
      <c r="K421" s="10">
        <f>MAX(0,(K405-C421-D421))/(1-'P-Parametri'!$B$31*MAX(0,IF(L420&lt;=0,0,(L420-M420)/L420)))</f>
        <v>37483.65587538961</v>
      </c>
      <c r="L421" s="10">
        <f>((L420-K421+MAX(0,-(K405-C421-D421)))*(1+B421))*(1-'P-Parametri'!$B$32)</f>
        <v>490103.05301375705</v>
      </c>
      <c r="M421" s="10">
        <f>IF(L420&lt;=0,M420,M420*(1-K421/L420))+MAX(0,-(K405-C421-D421))</f>
        <v>256934.66828466745</v>
      </c>
      <c r="N421" s="10">
        <f>MAX(0,(N405-C421-D421))/(1-'P-Parametri'!$B$31*MAX(0,IF(O420&lt;=0,0,(O420-P420)/O420)))</f>
        <v>37483.655875389617</v>
      </c>
      <c r="O421" s="10">
        <f>((O420-N421+MAX(0,-(N405-C421-D421)))*(1+B421))*(1-'P-Parametri'!$B$32)</f>
        <v>490103.05301375681</v>
      </c>
      <c r="P421" s="10">
        <f>IF(O420&lt;=0,P420,P420*(1-N421/O420))+MAX(0,-(N405-C421-D421))</f>
        <v>256934.66828466736</v>
      </c>
      <c r="Q421" s="10">
        <f>MAX(0,(Q405-C421-D421))/(1-'P-Parametri'!$B$31*MAX(0,IF(R420&lt;=0,0,(R420-S420)/R420)))</f>
        <v>37483.655875389617</v>
      </c>
      <c r="R421" s="10">
        <f>((R420-Q421+MAX(0,-(Q405-C421-D421)))*(1+B421))*(1-'P-Parametri'!$B$32)</f>
        <v>490103.05301375681</v>
      </c>
      <c r="S421" s="10">
        <f>IF(R420&lt;=0,S420,S420*(1-Q421/R420))+MAX(0,-(Q405-C421-D421))</f>
        <v>256934.66828466736</v>
      </c>
      <c r="T421" s="10">
        <f>MAX(0,(T405-C421-D421))/(1-'P-Parametri'!$B$31*MAX(0,IF(U420&lt;=0,0,(U420-V420)/U420)))</f>
        <v>37483.655875389617</v>
      </c>
      <c r="U421" s="10">
        <f>((U420-T421+MAX(0,-(T405-C421-D421)))*(1+B421))*(1-'P-Parametri'!$B$32)</f>
        <v>490103.05301375681</v>
      </c>
      <c r="V421" s="10">
        <f>IF(U420&lt;=0,V420,V420*(1-T421/U420))+MAX(0,-(T405-C421-D421))</f>
        <v>256934.66828466736</v>
      </c>
    </row>
    <row r="422" spans="1:22">
      <c r="A422" s="9">
        <f t="shared" si="16"/>
        <v>15</v>
      </c>
      <c r="B422" s="12">
        <f>IF($A422='P-Parametri'!$B$47,'P-Parametri'!$B$34,IF($A422='P-Parametri'!$B$48,'P-Parametri'!$C$34,'P-Parametri'!$B$52))</f>
        <v>0.03</v>
      </c>
      <c r="C422" s="10">
        <f>IF($A422&lt;='1-Input'!$B$26,0,IF($A422='1-Input'!$B$26+1,('1-Input'!$B$23+0)*'1-Input'!$B$27,'1-Input'!$B$23+0))</f>
        <v>0</v>
      </c>
      <c r="D422" s="10">
        <f t="shared" si="17"/>
        <v>0</v>
      </c>
      <c r="E422" s="10">
        <f>MAX(0,(E405-C422-D422))/(1-'P-Parametri'!$B$31*MAX(0,IF(F421&lt;=0,0,(F421-G421)/F421)))</f>
        <v>29784.183983495368</v>
      </c>
      <c r="F422" s="10">
        <f>((F421-E422+MAX(0,-(E405-C422-D422)))*(1+B422))*(1-'P-Parametri'!$B$32)</f>
        <v>607934.57554597361</v>
      </c>
      <c r="G422" s="10">
        <f>IF(F421&lt;=0,G421,G421*(1-E422/F421))+MAX(0,-(E405-C422-D422))</f>
        <v>310044.74720963882</v>
      </c>
      <c r="H422" s="10">
        <f>MAX(0,(H405-C422-D422))/(1-'P-Parametri'!$B$31*MAX(0,IF(I421&lt;=0,0,(I421-J421)/I421)))</f>
        <v>34748.21464741126</v>
      </c>
      <c r="I422" s="10">
        <f>((I421-H422+MAX(0,-(H405-C422-D422)))*(1+B422))*(1-'P-Parametri'!$B$32)</f>
        <v>517752.57171984145</v>
      </c>
      <c r="J422" s="10">
        <f>IF(I421&lt;=0,J421,J421*(1-H422/I421))+MAX(0,-(H405-C422-D422))</f>
        <v>264052.2050779119</v>
      </c>
      <c r="K422" s="10">
        <f>MAX(0,(K405-C422-D422))/(1-'P-Parametri'!$B$31*MAX(0,IF(L421&lt;=0,0,(L421-M421)/L421)))</f>
        <v>37646.556290245433</v>
      </c>
      <c r="L422" s="10">
        <f>((L421-K422+MAX(0,-(K405-C422-D422)))*(1+B422))*(1-'P-Parametri'!$B$32)</f>
        <v>465098.13124196656</v>
      </c>
      <c r="M422" s="10">
        <f>IF(L421&lt;=0,M421,M421*(1-K422/L421))+MAX(0,-(K405-C422-D422))</f>
        <v>237198.60381207423</v>
      </c>
      <c r="N422" s="10">
        <f>MAX(0,(N405-C422-D422))/(1-'P-Parametri'!$B$31*MAX(0,IF(O421&lt;=0,0,(O421-P421)/O421)))</f>
        <v>37646.55629024544</v>
      </c>
      <c r="O422" s="10">
        <f>((O421-N422+MAX(0,-(N405-C422-D422)))*(1+B422))*(1-'P-Parametri'!$B$32)</f>
        <v>465098.13124196633</v>
      </c>
      <c r="P422" s="10">
        <f>IF(O421&lt;=0,P421,P421*(1-N422/O421))+MAX(0,-(N405-C422-D422))</f>
        <v>237198.60381207417</v>
      </c>
      <c r="Q422" s="10">
        <f>MAX(0,(Q405-C422-D422))/(1-'P-Parametri'!$B$31*MAX(0,IF(R421&lt;=0,0,(R421-S421)/R421)))</f>
        <v>37646.55629024544</v>
      </c>
      <c r="R422" s="10">
        <f>((R421-Q422+MAX(0,-(Q405-C422-D422)))*(1+B422))*(1-'P-Parametri'!$B$32)</f>
        <v>465098.13124196633</v>
      </c>
      <c r="S422" s="10">
        <f>IF(R421&lt;=0,S421,S421*(1-Q422/R421))+MAX(0,-(Q405-C422-D422))</f>
        <v>237198.60381207417</v>
      </c>
      <c r="T422" s="10">
        <f>MAX(0,(T405-C422-D422))/(1-'P-Parametri'!$B$31*MAX(0,IF(U421&lt;=0,0,(U421-V421)/U421)))</f>
        <v>37646.55629024544</v>
      </c>
      <c r="U422" s="10">
        <f>((U421-T422+MAX(0,-(T405-C422-D422)))*(1+B422))*(1-'P-Parametri'!$B$32)</f>
        <v>465098.13124196633</v>
      </c>
      <c r="V422" s="10">
        <f>IF(U421&lt;=0,V421,V421*(1-T422/U421))+MAX(0,-(T405-C422-D422))</f>
        <v>237198.60381207417</v>
      </c>
    </row>
    <row r="423" spans="1:22">
      <c r="A423" s="9">
        <f t="shared" si="16"/>
        <v>16</v>
      </c>
      <c r="B423" s="12">
        <f>IF($A423='P-Parametri'!$B$47,'P-Parametri'!$B$34,IF($A423='P-Parametri'!$B$48,'P-Parametri'!$C$34,'P-Parametri'!$B$52))</f>
        <v>0.03</v>
      </c>
      <c r="C423" s="10">
        <f>IF($A423&lt;='1-Input'!$B$26,0,IF($A423='1-Input'!$B$26+1,('1-Input'!$B$23+0)*'1-Input'!$B$27,'1-Input'!$B$23+0))</f>
        <v>0</v>
      </c>
      <c r="D423" s="10">
        <f t="shared" si="17"/>
        <v>0</v>
      </c>
      <c r="E423" s="10">
        <f>MAX(0,(E405-C423-D423))/(1-'P-Parametri'!$B$31*MAX(0,IF(F422&lt;=0,0,(F422-G422)/F422)))</f>
        <v>29910.639617234392</v>
      </c>
      <c r="F423" s="10">
        <f>((F422-E423+MAX(0,-(E405-C423-D423)))*(1+B423))*(1-'P-Parametri'!$B$32)</f>
        <v>594173.92469858821</v>
      </c>
      <c r="G423" s="10">
        <f>IF(F422&lt;=0,G422,G422*(1-E423/F422))+MAX(0,-(E405-C423-D423))</f>
        <v>294790.41381253669</v>
      </c>
      <c r="H423" s="10">
        <f>MAX(0,(H405-C423-D423))/(1-'P-Parametri'!$B$31*MAX(0,IF(I422&lt;=0,0,(I422-J422)/I422)))</f>
        <v>34895.746220106783</v>
      </c>
      <c r="I423" s="10">
        <f>((I422-H423+MAX(0,-(H405-C423-D423)))*(1+B423))*(1-'P-Parametri'!$B$32)</f>
        <v>496347.84520419728</v>
      </c>
      <c r="J423" s="10">
        <f>IF(I422&lt;=0,J422,J422*(1-H423/I422))+MAX(0,-(H405-C423-D423))</f>
        <v>246255.48278129275</v>
      </c>
      <c r="K423" s="10">
        <f>MAX(0,(K405-C423-D423))/(1-'P-Parametri'!$B$31*MAX(0,IF(L422&lt;=0,0,(L422-M422)/L422)))</f>
        <v>37806.393441950269</v>
      </c>
      <c r="L423" s="10">
        <f>((L422-K423+MAX(0,-(K405-C423-D423)))*(1+B423))*(1-'P-Parametri'!$B$32)</f>
        <v>439230.26895414875</v>
      </c>
      <c r="M423" s="10">
        <f>IF(L422&lt;=0,M422,M422*(1-K423/L422))+MAX(0,-(K405-C423-D423))</f>
        <v>217917.46046356406</v>
      </c>
      <c r="N423" s="10">
        <f>MAX(0,(N405-C423-D423))/(1-'P-Parametri'!$B$31*MAX(0,IF(O422&lt;=0,0,(O422-P422)/O422)))</f>
        <v>37806.393441950277</v>
      </c>
      <c r="O423" s="10">
        <f>((O422-N423+MAX(0,-(N405-C423-D423)))*(1+B423))*(1-'P-Parametri'!$B$32)</f>
        <v>439230.26895414852</v>
      </c>
      <c r="P423" s="10">
        <f>IF(O422&lt;=0,P422,P422*(1-N423/O422))+MAX(0,-(N405-C423-D423))</f>
        <v>217917.46046356397</v>
      </c>
      <c r="Q423" s="10">
        <f>MAX(0,(Q405-C423-D423))/(1-'P-Parametri'!$B$31*MAX(0,IF(R422&lt;=0,0,(R422-S422)/R422)))</f>
        <v>37806.393441950277</v>
      </c>
      <c r="R423" s="10">
        <f>((R422-Q423+MAX(0,-(Q405-C423-D423)))*(1+B423))*(1-'P-Parametri'!$B$32)</f>
        <v>439230.26895414852</v>
      </c>
      <c r="S423" s="10">
        <f>IF(R422&lt;=0,S422,S422*(1-Q423/R422))+MAX(0,-(Q405-C423-D423))</f>
        <v>217917.46046356397</v>
      </c>
      <c r="T423" s="10">
        <f>MAX(0,(T405-C423-D423))/(1-'P-Parametri'!$B$31*MAX(0,IF(U422&lt;=0,0,(U422-V422)/U422)))</f>
        <v>37806.393441950277</v>
      </c>
      <c r="U423" s="10">
        <f>((U422-T423+MAX(0,-(T405-C423-D423)))*(1+B423))*(1-'P-Parametri'!$B$32)</f>
        <v>439230.26895414852</v>
      </c>
      <c r="V423" s="10">
        <f>IF(U422&lt;=0,V422,V422*(1-T423/U422))+MAX(0,-(T405-C423-D423))</f>
        <v>217917.46046356397</v>
      </c>
    </row>
    <row r="424" spans="1:22">
      <c r="A424" s="9">
        <f t="shared" si="16"/>
        <v>17</v>
      </c>
      <c r="B424" s="12">
        <f>IF($A424='P-Parametri'!$B$47,'P-Parametri'!$B$34,IF($A424='P-Parametri'!$B$48,'P-Parametri'!$C$34,'P-Parametri'!$B$52))</f>
        <v>0.03</v>
      </c>
      <c r="C424" s="10">
        <f>IF($A424&lt;='1-Input'!$B$26,0,IF($A424='1-Input'!$B$26+1,('1-Input'!$B$23+0)*'1-Input'!$B$27,'1-Input'!$B$23+0))</f>
        <v>0</v>
      </c>
      <c r="D424" s="10">
        <f t="shared" si="17"/>
        <v>0</v>
      </c>
      <c r="E424" s="10">
        <f>MAX(0,(E405-C424-D424))/(1-'P-Parametri'!$B$31*MAX(0,IF(F423&lt;=0,0,(F423-G423)/F423)))</f>
        <v>30034.692798143074</v>
      </c>
      <c r="F424" s="10">
        <f>((F423-E424+MAX(0,-(E405-C424-D424)))*(1+B424))*(1-'P-Parametri'!$B$32)</f>
        <v>579901.28203974362</v>
      </c>
      <c r="G424" s="10">
        <f>IF(F423&lt;=0,G423,G423*(1-E424/F423))+MAX(0,-(E405-C424-D424))</f>
        <v>279889.15485340543</v>
      </c>
      <c r="H424" s="10">
        <f>MAX(0,(H405-C424-D424))/(1-'P-Parametri'!$B$31*MAX(0,IF(I423&lt;=0,0,(I423-J423)/I423)))</f>
        <v>35040.474931166915</v>
      </c>
      <c r="I424" s="10">
        <f>((I423-H424+MAX(0,-(H405-C424-D424)))*(1+B424))*(1-'P-Parametri'!$B$32)</f>
        <v>474196.29819845886</v>
      </c>
      <c r="J424" s="10">
        <f>IF(I423&lt;=0,J423,J423*(1-H424/I423))+MAX(0,-(H405-C424-D424))</f>
        <v>228870.68066230629</v>
      </c>
      <c r="K424" s="10">
        <f>MAX(0,(K405-C424-D424))/(1-'P-Parametri'!$B$31*MAX(0,IF(L423&lt;=0,0,(L423-M423)/L423)))</f>
        <v>37963.193945890576</v>
      </c>
      <c r="L424" s="10">
        <f>((L423-K424+MAX(0,-(K405-C424-D424)))*(1+B424))*(1-'P-Parametri'!$B$32)</f>
        <v>412478.4770839889</v>
      </c>
      <c r="M424" s="10">
        <f>IF(L423&lt;=0,M423,M423*(1-K424/L423))+MAX(0,-(K405-C424-D424))</f>
        <v>199082.5954724224</v>
      </c>
      <c r="N424" s="10">
        <f>MAX(0,(N405-C424-D424))/(1-'P-Parametri'!$B$31*MAX(0,IF(O423&lt;=0,0,(O423-P423)/O423)))</f>
        <v>37963.193945890584</v>
      </c>
      <c r="O424" s="10">
        <f>((O423-N424+MAX(0,-(N405-C424-D424)))*(1+B424))*(1-'P-Parametri'!$B$32)</f>
        <v>412478.47708398866</v>
      </c>
      <c r="P424" s="10">
        <f>IF(O423&lt;=0,P423,P423*(1-N424/O423))+MAX(0,-(N405-C424-D424))</f>
        <v>199082.59547242234</v>
      </c>
      <c r="Q424" s="10">
        <f>MAX(0,(Q405-C424-D424))/(1-'P-Parametri'!$B$31*MAX(0,IF(R423&lt;=0,0,(R423-S423)/R423)))</f>
        <v>37963.193945890584</v>
      </c>
      <c r="R424" s="10">
        <f>((R423-Q424+MAX(0,-(Q405-C424-D424)))*(1+B424))*(1-'P-Parametri'!$B$32)</f>
        <v>412478.47708398866</v>
      </c>
      <c r="S424" s="10">
        <f>IF(R423&lt;=0,S423,S423*(1-Q424/R423))+MAX(0,-(Q405-C424-D424))</f>
        <v>199082.59547242234</v>
      </c>
      <c r="T424" s="10">
        <f>MAX(0,(T405-C424-D424))/(1-'P-Parametri'!$B$31*MAX(0,IF(U423&lt;=0,0,(U423-V423)/U423)))</f>
        <v>37963.193945890584</v>
      </c>
      <c r="U424" s="10">
        <f>((U423-T424+MAX(0,-(T405-C424-D424)))*(1+B424))*(1-'P-Parametri'!$B$32)</f>
        <v>412478.47708398866</v>
      </c>
      <c r="V424" s="10">
        <f>IF(U423&lt;=0,V423,V423*(1-T424/U423))+MAX(0,-(T405-C424-D424))</f>
        <v>199082.59547242234</v>
      </c>
    </row>
    <row r="425" spans="1:22">
      <c r="A425" s="9">
        <f t="shared" si="16"/>
        <v>18</v>
      </c>
      <c r="B425" s="12">
        <f>IF($A425='P-Parametri'!$B$47,'P-Parametri'!$B$34,IF($A425='P-Parametri'!$B$48,'P-Parametri'!$C$34,'P-Parametri'!$B$52))</f>
        <v>0.03</v>
      </c>
      <c r="C425" s="10">
        <f>IF($A425&lt;='1-Input'!$B$26,0,IF($A425='1-Input'!$B$26+1,('1-Input'!$B$23+0)*'1-Input'!$B$27,'1-Input'!$B$23+0))</f>
        <v>0</v>
      </c>
      <c r="D425" s="10">
        <f t="shared" si="17"/>
        <v>0</v>
      </c>
      <c r="E425" s="10">
        <f>MAX(0,(E405-C425-D425))/(1-'P-Parametri'!$B$31*MAX(0,IF(F424&lt;=0,0,(F424-G424)/F424)))</f>
        <v>30156.365580121394</v>
      </c>
      <c r="F425" s="10">
        <f>((F424-E425+MAX(0,-(E405-C425-D425)))*(1+B425))*(1-'P-Parametri'!$B$32)</f>
        <v>565104.78942550404</v>
      </c>
      <c r="G425" s="10">
        <f>IF(F424&lt;=0,G424,G424*(1-E425/F424))+MAX(0,-(E405-C425-D425))</f>
        <v>265334.19535067398</v>
      </c>
      <c r="H425" s="10">
        <f>MAX(0,(H405-C425-D425))/(1-'P-Parametri'!$B$31*MAX(0,IF(I424&lt;=0,0,(I424-J424)/I424)))</f>
        <v>35182.426510141617</v>
      </c>
      <c r="I425" s="10">
        <f>((I424-H425+MAX(0,-(H405-C425-D425)))*(1+B425))*(1-'P-Parametri'!$B$32)</f>
        <v>451279.91926328884</v>
      </c>
      <c r="J425" s="10">
        <f>IF(I424&lt;=0,J424,J424*(1-H425/I424))+MAX(0,-(H405-C425-D425))</f>
        <v>211889.89457578628</v>
      </c>
      <c r="K425" s="10">
        <f>MAX(0,(K405-C425-D425))/(1-'P-Parametri'!$B$31*MAX(0,IF(L424&lt;=0,0,(L424-M424)/L424)))</f>
        <v>38116.985677712932</v>
      </c>
      <c r="L425" s="10">
        <f>((L424-K425+MAX(0,-(K405-C425-D425)))*(1+B425))*(1-'P-Parametri'!$B$32)</f>
        <v>384821.15147616732</v>
      </c>
      <c r="M425" s="10">
        <f>IF(L424&lt;=0,M424,M424*(1-K425/L424))+MAX(0,-(K405-C425-D425))</f>
        <v>180685.44541031361</v>
      </c>
      <c r="N425" s="10">
        <f>MAX(0,(N405-C425-D425))/(1-'P-Parametri'!$B$31*MAX(0,IF(O424&lt;=0,0,(O424-P424)/O424)))</f>
        <v>38116.985677712939</v>
      </c>
      <c r="O425" s="10">
        <f>((O424-N425+MAX(0,-(N405-C425-D425)))*(1+B425))*(1-'P-Parametri'!$B$32)</f>
        <v>384821.15147616708</v>
      </c>
      <c r="P425" s="10">
        <f>IF(O424&lt;=0,P424,P424*(1-N425/O424))+MAX(0,-(N405-C425-D425))</f>
        <v>180685.44541031355</v>
      </c>
      <c r="Q425" s="10">
        <f>MAX(0,(Q405-C425-D425))/(1-'P-Parametri'!$B$31*MAX(0,IF(R424&lt;=0,0,(R424-S424)/R424)))</f>
        <v>38116.985677712939</v>
      </c>
      <c r="R425" s="10">
        <f>((R424-Q425+MAX(0,-(Q405-C425-D425)))*(1+B425))*(1-'P-Parametri'!$B$32)</f>
        <v>384821.15147616708</v>
      </c>
      <c r="S425" s="10">
        <f>IF(R424&lt;=0,S424,S424*(1-Q425/R424))+MAX(0,-(Q405-C425-D425))</f>
        <v>180685.44541031355</v>
      </c>
      <c r="T425" s="10">
        <f>MAX(0,(T405-C425-D425))/(1-'P-Parametri'!$B$31*MAX(0,IF(U424&lt;=0,0,(U424-V424)/U424)))</f>
        <v>38116.985677712939</v>
      </c>
      <c r="U425" s="10">
        <f>((U424-T425+MAX(0,-(T405-C425-D425)))*(1+B425))*(1-'P-Parametri'!$B$32)</f>
        <v>384821.15147616708</v>
      </c>
      <c r="V425" s="10">
        <f>IF(U424&lt;=0,V424,V424*(1-T425/U424))+MAX(0,-(T405-C425-D425))</f>
        <v>180685.44541031355</v>
      </c>
    </row>
    <row r="426" spans="1:22">
      <c r="A426" s="9">
        <f t="shared" si="16"/>
        <v>19</v>
      </c>
      <c r="B426" s="12">
        <f>IF($A426='P-Parametri'!$B$47,'P-Parametri'!$B$34,IF($A426='P-Parametri'!$B$48,'P-Parametri'!$C$34,'P-Parametri'!$B$52))</f>
        <v>0.03</v>
      </c>
      <c r="C426" s="10">
        <f>IF($A426&lt;='1-Input'!$B$26,0,IF($A426='1-Input'!$B$26+1,('1-Input'!$B$23+0)*'1-Input'!$B$27,'1-Input'!$B$23+0))</f>
        <v>5178.3333333332594</v>
      </c>
      <c r="D426" s="10">
        <f t="shared" si="17"/>
        <v>0</v>
      </c>
      <c r="E426" s="10">
        <f>MAX(0,(E405-C426-D426))/(1-'P-Parametri'!$B$31*MAX(0,IF(F425&lt;=0,0,(F425-G425)/F425)))</f>
        <v>24268.877585288563</v>
      </c>
      <c r="F426" s="10">
        <f>((F425-E426+MAX(0,-(E405-C426-D426)))*(1+B426))*(1-'P-Parametri'!$B$32)</f>
        <v>555946.86721703107</v>
      </c>
      <c r="G426" s="10">
        <f>IF(F425&lt;=0,G425,G425*(1-E426/F425))+MAX(0,-(E405-C426-D426))</f>
        <v>253939.2059139309</v>
      </c>
      <c r="H426" s="10">
        <f>MAX(0,(H405-C426-D426))/(1-'P-Parametri'!$B$31*MAX(0,IF(I425&lt;=0,0,(I425-J425)/I425)))</f>
        <v>29314.824410557652</v>
      </c>
      <c r="I426" s="10">
        <f>((I425-H426+MAX(0,-(H405-C426-D426)))*(1+B426))*(1-'P-Parametri'!$B$32)</f>
        <v>433754.79960291652</v>
      </c>
      <c r="J426" s="10">
        <f>IF(I425&lt;=0,J425,J425*(1-H426/I425))+MAX(0,-(H405-C426-D426))</f>
        <v>198125.67687250135</v>
      </c>
      <c r="K426" s="10">
        <f>MAX(0,(K405-C426-D426))/(1-'P-Parametri'!$B$31*MAX(0,IF(L425&lt;=0,0,(L425-M425)/L425)))</f>
        <v>32260.994327982658</v>
      </c>
      <c r="L426" s="10">
        <f>((L425-K426+MAX(0,-(K405-C426-D426)))*(1+B426))*(1-'P-Parametri'!$B$32)</f>
        <v>362410.68793890497</v>
      </c>
      <c r="M426" s="10">
        <f>IF(L425&lt;=0,M425,M425*(1-K426/L425))+MAX(0,-(K405-C426-D426))</f>
        <v>165537.90971179274</v>
      </c>
      <c r="N426" s="10">
        <f>MAX(0,(N405-C426-D426))/(1-'P-Parametri'!$B$31*MAX(0,IF(O425&lt;=0,0,(O425-P425)/O425)))</f>
        <v>32260.994327982669</v>
      </c>
      <c r="O426" s="10">
        <f>((O425-N426+MAX(0,-(N405-C426-D426)))*(1+B426))*(1-'P-Parametri'!$B$32)</f>
        <v>362410.68793890474</v>
      </c>
      <c r="P426" s="10">
        <f>IF(O425&lt;=0,P425,P425*(1-N426/O425))+MAX(0,-(N405-C426-D426))</f>
        <v>165537.90971179269</v>
      </c>
      <c r="Q426" s="10">
        <f>MAX(0,(Q405-C426-D426))/(1-'P-Parametri'!$B$31*MAX(0,IF(R425&lt;=0,0,(R425-S425)/R425)))</f>
        <v>32260.994327982669</v>
      </c>
      <c r="R426" s="10">
        <f>((R425-Q426+MAX(0,-(Q405-C426-D426)))*(1+B426))*(1-'P-Parametri'!$B$32)</f>
        <v>362410.68793890474</v>
      </c>
      <c r="S426" s="10">
        <f>IF(R425&lt;=0,S425,S425*(1-Q426/R425))+MAX(0,-(Q405-C426-D426))</f>
        <v>165537.90971179269</v>
      </c>
      <c r="T426" s="10">
        <f>MAX(0,(T405-C426-D426))/(1-'P-Parametri'!$B$31*MAX(0,IF(U425&lt;=0,0,(U425-V425)/U425)))</f>
        <v>32260.994327982669</v>
      </c>
      <c r="U426" s="10">
        <f>((U425-T426+MAX(0,-(T405-C426-D426)))*(1+B426))*(1-'P-Parametri'!$B$32)</f>
        <v>362410.68793890474</v>
      </c>
      <c r="V426" s="10">
        <f>IF(U425&lt;=0,V425,V425*(1-T426/U425))+MAX(0,-(T405-C426-D426))</f>
        <v>165537.90971179269</v>
      </c>
    </row>
    <row r="427" spans="1:22">
      <c r="A427" s="9">
        <f t="shared" si="16"/>
        <v>20</v>
      </c>
      <c r="B427" s="12">
        <f>IF($A427='P-Parametri'!$B$47,'P-Parametri'!$B$34,IF($A427='P-Parametri'!$B$48,'P-Parametri'!$C$34,'P-Parametri'!$B$52))</f>
        <v>0.03</v>
      </c>
      <c r="C427" s="10">
        <f>IF($A427&lt;='1-Input'!$B$26,0,IF($A427='1-Input'!$B$26+1,('1-Input'!$B$23+0)*'1-Input'!$B$27,'1-Input'!$B$23+0))</f>
        <v>15535</v>
      </c>
      <c r="D427" s="10">
        <f t="shared" si="17"/>
        <v>0</v>
      </c>
      <c r="E427" s="10">
        <f>MAX(0,(E405-C427-D427))/(1-'P-Parametri'!$B$31*MAX(0,IF(F426&lt;=0,0,(F426-G426)/F426)))</f>
        <v>12302.623839457539</v>
      </c>
      <c r="F427" s="10">
        <f>((F426-E427+MAX(0,-(E405-C427-D427)))*(1+B427))*(1-'P-Parametri'!$B$32)</f>
        <v>558833.66353754303</v>
      </c>
      <c r="G427" s="10">
        <f>IF(F426&lt;=0,G426,G426*(1-E427/F426))+MAX(0,-(E405-C427-D427))</f>
        <v>248319.75068777156</v>
      </c>
      <c r="H427" s="10">
        <f>MAX(0,(H405-C427-D427))/(1-'P-Parametri'!$B$31*MAX(0,IF(I426&lt;=0,0,(I426-J426)/I426)))</f>
        <v>17368.067635164145</v>
      </c>
      <c r="I427" s="10">
        <f>((I426-H427+MAX(0,-(H405-C427-D427)))*(1+B427))*(1-'P-Parametri'!$B$32)</f>
        <v>428020.57725893141</v>
      </c>
      <c r="J427" s="10">
        <f>IF(I426&lt;=0,J426,J426*(1-H427/I426))+MAX(0,-(H405-C427-D427))</f>
        <v>190192.4847571993</v>
      </c>
      <c r="K427" s="10">
        <f>MAX(0,(K405-C427-D427))/(1-'P-Parametri'!$B$31*MAX(0,IF(L426&lt;=0,0,(L426-M426)/L426)))</f>
        <v>20325.621221457055</v>
      </c>
      <c r="L427" s="10">
        <f>((L426-K427+MAX(0,-(K405-C427-D427)))*(1+B427))*(1-'P-Parametri'!$B$32)</f>
        <v>351642.92348153342</v>
      </c>
      <c r="M427" s="10">
        <f>IF(L426&lt;=0,M426,M426*(1-K427/L426))+MAX(0,-(K405-C427-D427))</f>
        <v>156253.79927418646</v>
      </c>
      <c r="N427" s="10">
        <f>MAX(0,(N405-C427-D427))/(1-'P-Parametri'!$B$31*MAX(0,IF(O426&lt;=0,0,(O426-P426)/O426)))</f>
        <v>20325.621221457062</v>
      </c>
      <c r="O427" s="10">
        <f>((O426-N427+MAX(0,-(N405-C427-D427)))*(1+B427))*(1-'P-Parametri'!$B$32)</f>
        <v>351642.92348153313</v>
      </c>
      <c r="P427" s="10">
        <f>IF(O426&lt;=0,P426,P426*(1-N427/O426))+MAX(0,-(N405-C427-D427))</f>
        <v>156253.7992741864</v>
      </c>
      <c r="Q427" s="10">
        <f>MAX(0,(Q405-C427-D427))/(1-'P-Parametri'!$B$31*MAX(0,IF(R426&lt;=0,0,(R426-S426)/R426)))</f>
        <v>20325.621221457062</v>
      </c>
      <c r="R427" s="10">
        <f>((R426-Q427+MAX(0,-(Q405-C427-D427)))*(1+B427))*(1-'P-Parametri'!$B$32)</f>
        <v>351642.92348153313</v>
      </c>
      <c r="S427" s="10">
        <f>IF(R426&lt;=0,S426,S426*(1-Q427/R426))+MAX(0,-(Q405-C427-D427))</f>
        <v>156253.7992741864</v>
      </c>
      <c r="T427" s="10">
        <f>MAX(0,(T405-C427-D427))/(1-'P-Parametri'!$B$31*MAX(0,IF(U426&lt;=0,0,(U426-V426)/U426)))</f>
        <v>20325.621221457062</v>
      </c>
      <c r="U427" s="10">
        <f>((U426-T427+MAX(0,-(T405-C427-D427)))*(1+B427))*(1-'P-Parametri'!$B$32)</f>
        <v>351642.92348153313</v>
      </c>
      <c r="V427" s="10">
        <f>IF(U426&lt;=0,V426,V426*(1-T427/U426))+MAX(0,-(T405-C427-D427))</f>
        <v>156253.7992741864</v>
      </c>
    </row>
    <row r="428" spans="1:22">
      <c r="A428" s="9">
        <f t="shared" si="16"/>
        <v>21</v>
      </c>
      <c r="B428" s="12">
        <f>IF($A428='P-Parametri'!$B$47,'P-Parametri'!$B$34,IF($A428='P-Parametri'!$B$48,'P-Parametri'!$C$34,'P-Parametri'!$B$52))</f>
        <v>0.03</v>
      </c>
      <c r="C428" s="10">
        <f>IF($A428&lt;='1-Input'!$B$26,0,IF($A428='1-Input'!$B$26+1,('1-Input'!$B$23+0)*'1-Input'!$B$27,'1-Input'!$B$23+0))</f>
        <v>15535</v>
      </c>
      <c r="D428" s="10">
        <f t="shared" si="17"/>
        <v>0</v>
      </c>
      <c r="E428" s="10">
        <f>MAX(0,(E405-C428-D428))/(1-'P-Parametri'!$B$31*MAX(0,IF(F427&lt;=0,0,(F427-G427)/F427)))</f>
        <v>12349.042218762494</v>
      </c>
      <c r="F428" s="10">
        <f>((F427-E428+MAX(0,-(E405-C428-D428)))*(1+B428))*(1-'P-Parametri'!$B$32)</f>
        <v>561753.4016384274</v>
      </c>
      <c r="G428" s="10">
        <f>IF(F427&lt;=0,G427,G427*(1-E428/F427))+MAX(0,-(E405-C428-D428))</f>
        <v>242832.40931040328</v>
      </c>
      <c r="H428" s="10">
        <f>MAX(0,(H405-C428-D428))/(1-'P-Parametri'!$B$31*MAX(0,IF(I427&lt;=0,0,(I427-J427)/I427)))</f>
        <v>17433.598172535974</v>
      </c>
      <c r="I428" s="10">
        <f>((I427-H428+MAX(0,-(H405-C428-D428)))*(1+B428))*(1-'P-Parametri'!$B$32)</f>
        <v>422058.77928206936</v>
      </c>
      <c r="J428" s="10">
        <f>IF(I427&lt;=0,J427,J427*(1-H428/I427))+MAX(0,-(H405-C428-D428))</f>
        <v>182445.80263287862</v>
      </c>
      <c r="K428" s="10">
        <f>MAX(0,(K405-C428-D428))/(1-'P-Parametri'!$B$31*MAX(0,IF(L427&lt;=0,0,(L427-M427)/L427)))</f>
        <v>20402.310747836007</v>
      </c>
      <c r="L428" s="10">
        <f>((L427-K428+MAX(0,-(K405-C428-D428)))*(1+B428))*(1-'P-Parametri'!$B$32)</f>
        <v>340495.47545347695</v>
      </c>
      <c r="M428" s="10">
        <f>IF(L427&lt;=0,M427,M427*(1-K428/L427))+MAX(0,-(K405-C428-D428))</f>
        <v>147187.95902704337</v>
      </c>
      <c r="N428" s="10">
        <f>MAX(0,(N405-C428-D428))/(1-'P-Parametri'!$B$31*MAX(0,IF(O427&lt;=0,0,(O427-P427)/O427)))</f>
        <v>20402.310747836018</v>
      </c>
      <c r="O428" s="10">
        <f>((O427-N428+MAX(0,-(N405-C428-D428)))*(1+B428))*(1-'P-Parametri'!$B$32)</f>
        <v>340495.47545347665</v>
      </c>
      <c r="P428" s="10">
        <f>IF(O427&lt;=0,P427,P427*(1-N428/O427))+MAX(0,-(N405-C428-D428))</f>
        <v>147187.95902704328</v>
      </c>
      <c r="Q428" s="10">
        <f>MAX(0,(Q405-C428-D428))/(1-'P-Parametri'!$B$31*MAX(0,IF(R427&lt;=0,0,(R427-S427)/R427)))</f>
        <v>20402.310747836018</v>
      </c>
      <c r="R428" s="10">
        <f>((R427-Q428+MAX(0,-(Q405-C428-D428)))*(1+B428))*(1-'P-Parametri'!$B$32)</f>
        <v>340495.47545347665</v>
      </c>
      <c r="S428" s="10">
        <f>IF(R427&lt;=0,S427,S427*(1-Q428/R427))+MAX(0,-(Q405-C428-D428))</f>
        <v>147187.95902704328</v>
      </c>
      <c r="T428" s="10">
        <f>MAX(0,(T405-C428-D428))/(1-'P-Parametri'!$B$31*MAX(0,IF(U427&lt;=0,0,(U427-V427)/U427)))</f>
        <v>20402.310747836018</v>
      </c>
      <c r="U428" s="10">
        <f>((U427-T428+MAX(0,-(T405-C428-D428)))*(1+B428))*(1-'P-Parametri'!$B$32)</f>
        <v>340495.47545347665</v>
      </c>
      <c r="V428" s="10">
        <f>IF(U427&lt;=0,V427,V427*(1-T428/U427))+MAX(0,-(T405-C428-D428))</f>
        <v>147187.95902704328</v>
      </c>
    </row>
    <row r="429" spans="1:22">
      <c r="A429" s="9">
        <f t="shared" si="16"/>
        <v>22</v>
      </c>
      <c r="B429" s="12">
        <f>IF($A429='P-Parametri'!$B$47,'P-Parametri'!$B$34,IF($A429='P-Parametri'!$B$48,'P-Parametri'!$C$34,'P-Parametri'!$B$52))</f>
        <v>0.03</v>
      </c>
      <c r="C429" s="10">
        <f>IF($A429&lt;='1-Input'!$B$26,0,IF($A429='1-Input'!$B$26+1,('1-Input'!$B$23+0)*'1-Input'!$B$27,'1-Input'!$B$23+0))</f>
        <v>15535</v>
      </c>
      <c r="D429" s="10">
        <f t="shared" si="17"/>
        <v>0</v>
      </c>
      <c r="E429" s="10">
        <f>MAX(0,(E405-C429-D429))/(1-'P-Parametri'!$B$31*MAX(0,IF(F428&lt;=0,0,(F428-G428)/F428)))</f>
        <v>12394.53628387095</v>
      </c>
      <c r="F429" s="10">
        <f>((F428-E429+MAX(0,-(E405-C429-D429)))*(1+B429))*(1-'P-Parametri'!$B$32)</f>
        <v>564707.95205256273</v>
      </c>
      <c r="G429" s="10">
        <f>IF(F428&lt;=0,G428,G428*(1-E429/F428))+MAX(0,-(E405-C429-D429))</f>
        <v>237474.55104142061</v>
      </c>
      <c r="H429" s="10">
        <f>MAX(0,(H405-C429-D429))/(1-'P-Parametri'!$B$31*MAX(0,IF(I428&lt;=0,0,(I428-J428)/I428)))</f>
        <v>17497.823821479906</v>
      </c>
      <c r="I429" s="10">
        <f>((I428-H429+MAX(0,-(H405-C429-D429)))*(1+B429))*(1-'P-Parametri'!$B$32)</f>
        <v>415864.38855615829</v>
      </c>
      <c r="J429" s="10">
        <f>IF(I428&lt;=0,J428,J428*(1-H429/I428))+MAX(0,-(H405-C429-D429))</f>
        <v>174881.91658632143</v>
      </c>
      <c r="K429" s="10">
        <f>MAX(0,(K405-C429-D429))/(1-'P-Parametri'!$B$31*MAX(0,IF(L428&lt;=0,0,(L428-M428)/L428)))</f>
        <v>20477.47318044271</v>
      </c>
      <c r="L429" s="10">
        <f>((L428-K429+MAX(0,-(K405-C429-D429)))*(1+B429))*(1-'P-Parametri'!$B$32)</f>
        <v>328959.30525654281</v>
      </c>
      <c r="M429" s="10">
        <f>IF(L428&lt;=0,M428,M428*(1-K429/L428))+MAX(0,-(K405-C429-D429))</f>
        <v>138336.0426265501</v>
      </c>
      <c r="N429" s="10">
        <f>MAX(0,(N405-C429-D429))/(1-'P-Parametri'!$B$31*MAX(0,IF(O428&lt;=0,0,(O428-P428)/O428)))</f>
        <v>20477.473180442717</v>
      </c>
      <c r="O429" s="10">
        <f>((O428-N429+MAX(0,-(N405-C429-D429)))*(1+B429))*(1-'P-Parametri'!$B$32)</f>
        <v>328959.30525654252</v>
      </c>
      <c r="P429" s="10">
        <f>IF(O428&lt;=0,P428,P428*(1-N429/O428))+MAX(0,-(N405-C429-D429))</f>
        <v>138336.04262655001</v>
      </c>
      <c r="Q429" s="10">
        <f>MAX(0,(Q405-C429-D429))/(1-'P-Parametri'!$B$31*MAX(0,IF(R428&lt;=0,0,(R428-S428)/R428)))</f>
        <v>20477.473180442717</v>
      </c>
      <c r="R429" s="10">
        <f>((R428-Q429+MAX(0,-(Q405-C429-D429)))*(1+B429))*(1-'P-Parametri'!$B$32)</f>
        <v>328959.30525654252</v>
      </c>
      <c r="S429" s="10">
        <f>IF(R428&lt;=0,S428,S428*(1-Q429/R428))+MAX(0,-(Q405-C429-D429))</f>
        <v>138336.04262655001</v>
      </c>
      <c r="T429" s="10">
        <f>MAX(0,(T405-C429-D429))/(1-'P-Parametri'!$B$31*MAX(0,IF(U428&lt;=0,0,(U428-V428)/U428)))</f>
        <v>20477.473180442717</v>
      </c>
      <c r="U429" s="10">
        <f>((U428-T429+MAX(0,-(T405-C429-D429)))*(1+B429))*(1-'P-Parametri'!$B$32)</f>
        <v>328959.30525654252</v>
      </c>
      <c r="V429" s="10">
        <f>IF(U428&lt;=0,V428,V428*(1-T429/U428))+MAX(0,-(T405-C429-D429))</f>
        <v>138336.04262655001</v>
      </c>
    </row>
    <row r="430" spans="1:22">
      <c r="A430" s="9">
        <f t="shared" si="16"/>
        <v>23</v>
      </c>
      <c r="B430" s="12">
        <f>IF($A430='P-Parametri'!$B$47,'P-Parametri'!$B$34,IF($A430='P-Parametri'!$B$48,'P-Parametri'!$C$34,'P-Parametri'!$B$52))</f>
        <v>0.03</v>
      </c>
      <c r="C430" s="10">
        <f>IF($A430&lt;='1-Input'!$B$26,0,IF($A430='1-Input'!$B$26+1,('1-Input'!$B$23+0)*'1-Input'!$B$27,'1-Input'!$B$23+0))</f>
        <v>15535</v>
      </c>
      <c r="D430" s="10">
        <f t="shared" si="17"/>
        <v>0</v>
      </c>
      <c r="E430" s="10">
        <f>MAX(0,(E405-C430-D430))/(1-'P-Parametri'!$B$31*MAX(0,IF(F429&lt;=0,0,(F429-G429)/F429)))</f>
        <v>12439.116610133387</v>
      </c>
      <c r="F430" s="10">
        <f>((F429-E430+MAX(0,-(E405-C430-D430)))*(1+B430))*(1-'P-Parametri'!$B$32)</f>
        <v>567699.22670469072</v>
      </c>
      <c r="G430" s="10">
        <f>IF(F429&lt;=0,G429,G429*(1-E430/F429))+MAX(0,-(E405-C430-D430))</f>
        <v>232243.57523949255</v>
      </c>
      <c r="H430" s="10">
        <f>MAX(0,(H405-C430-D430))/(1-'P-Parametri'!$B$31*MAX(0,IF(I429&lt;=0,0,(I429-J429)/I429)))</f>
        <v>17560.759511608088</v>
      </c>
      <c r="I430" s="10">
        <f>((I429-H430+MAX(0,-(H405-C430-D430)))*(1+B430))*(1-'P-Parametri'!$B$32)</f>
        <v>409432.23244005488</v>
      </c>
      <c r="J430" s="10">
        <f>IF(I429&lt;=0,J429,J429*(1-H430/I429))+MAX(0,-(H405-C430-D430))</f>
        <v>167497.1551962829</v>
      </c>
      <c r="K430" s="10">
        <f>MAX(0,(K405-C430-D430))/(1-'P-Parametri'!$B$31*MAX(0,IF(L429&lt;=0,0,(L429-M429)/L429)))</f>
        <v>20551.12599120598</v>
      </c>
      <c r="L430" s="10">
        <f>((L429-K430+MAX(0,-(K405-C430-D430)))*(1+B430))*(1-'P-Parametri'!$B$32)</f>
        <v>317025.10379401036</v>
      </c>
      <c r="M430" s="10">
        <f>IF(L429&lt;=0,M429,M429*(1-K430/L429))+MAX(0,-(K405-C430-D430))</f>
        <v>129693.75345669076</v>
      </c>
      <c r="N430" s="10">
        <f>MAX(0,(N405-C430-D430))/(1-'P-Parametri'!$B$31*MAX(0,IF(O429&lt;=0,0,(O429-P429)/O429)))</f>
        <v>20551.125991205983</v>
      </c>
      <c r="O430" s="10">
        <f>((O429-N430+MAX(0,-(N405-C430-D430)))*(1+B430))*(1-'P-Parametri'!$B$32)</f>
        <v>317025.10379401007</v>
      </c>
      <c r="P430" s="10">
        <f>IF(O429&lt;=0,P429,P429*(1-N430/O429))+MAX(0,-(N405-C430-D430))</f>
        <v>129693.75345669068</v>
      </c>
      <c r="Q430" s="10">
        <f>MAX(0,(Q405-C430-D430))/(1-'P-Parametri'!$B$31*MAX(0,IF(R429&lt;=0,0,(R429-S429)/R429)))</f>
        <v>20551.125991205983</v>
      </c>
      <c r="R430" s="10">
        <f>((R429-Q430+MAX(0,-(Q405-C430-D430)))*(1+B430))*(1-'P-Parametri'!$B$32)</f>
        <v>317025.10379401007</v>
      </c>
      <c r="S430" s="10">
        <f>IF(R429&lt;=0,S429,S429*(1-Q430/R429))+MAX(0,-(Q405-C430-D430))</f>
        <v>129693.75345669068</v>
      </c>
      <c r="T430" s="10">
        <f>MAX(0,(T405-C430-D430))/(1-'P-Parametri'!$B$31*MAX(0,IF(U429&lt;=0,0,(U429-V429)/U429)))</f>
        <v>20551.125991205983</v>
      </c>
      <c r="U430" s="10">
        <f>((U429-T430+MAX(0,-(T405-C430-D430)))*(1+B430))*(1-'P-Parametri'!$B$32)</f>
        <v>317025.10379401007</v>
      </c>
      <c r="V430" s="10">
        <f>IF(U429&lt;=0,V429,V429*(1-T430/U429))+MAX(0,-(T405-C430-D430))</f>
        <v>129693.75345669068</v>
      </c>
    </row>
    <row r="431" spans="1:22">
      <c r="A431" s="9">
        <f t="shared" si="16"/>
        <v>24</v>
      </c>
      <c r="B431" s="12">
        <f>IF($A431='P-Parametri'!$B$47,'P-Parametri'!$B$34,IF($A431='P-Parametri'!$B$48,'P-Parametri'!$C$34,'P-Parametri'!$B$52))</f>
        <v>0.03</v>
      </c>
      <c r="C431" s="10">
        <f>IF($A431&lt;='1-Input'!$B$26,0,IF($A431='1-Input'!$B$26+1,('1-Input'!$B$23+0)*'1-Input'!$B$27,'1-Input'!$B$23+0))</f>
        <v>15535</v>
      </c>
      <c r="D431" s="10">
        <f t="shared" si="17"/>
        <v>0</v>
      </c>
      <c r="E431" s="10">
        <f>MAX(0,(E405-C431-D431))/(1-'P-Parametri'!$B$31*MAX(0,IF(F430&lt;=0,0,(F430-G430)/F430)))</f>
        <v>12482.794032256921</v>
      </c>
      <c r="F431" s="10">
        <f>((F430-E431+MAX(0,-(E405-C431-D431)))*(1+B431))*(1-'P-Parametri'!$B$32)</f>
        <v>570729.17980130157</v>
      </c>
      <c r="G431" s="10">
        <f>IF(F430&lt;=0,G430,G430*(1-E431/F430))+MAX(0,-(E405-C431-D431))</f>
        <v>227136.91210053148</v>
      </c>
      <c r="H431" s="10">
        <f>MAX(0,(H405-C431-D431))/(1-'P-Parametri'!$B$31*MAX(0,IF(I430&lt;=0,0,(I430-J430)/I430)))</f>
        <v>17622.420538676</v>
      </c>
      <c r="I431" s="10">
        <f>((I430-H431+MAX(0,-(H405-C431-D431)))*(1+B431))*(1-'P-Parametri'!$B$32)</f>
        <v>402756.97804590344</v>
      </c>
      <c r="J431" s="10">
        <f>IF(I430&lt;=0,J430,J430*(1-H431/I430))+MAX(0,-(H405-C431-D431))</f>
        <v>160287.89057559153</v>
      </c>
      <c r="K431" s="10">
        <f>MAX(0,(K405-C431-D431))/(1-'P-Parametri'!$B$31*MAX(0,IF(L430&lt;=0,0,(L430-M430)/L430)))</f>
        <v>20623.287080547372</v>
      </c>
      <c r="L431" s="10">
        <f>((L430-K431+MAX(0,-(K405-C431-D431)))*(1+B431))*(1-'P-Parametri'!$B$32)</f>
        <v>304683.28347243712</v>
      </c>
      <c r="M431" s="10">
        <f>IF(L430&lt;=0,M430,M430*(1-K431/L430))+MAX(0,-(K405-C431-D431))</f>
        <v>121256.84584880307</v>
      </c>
      <c r="N431" s="10">
        <f>MAX(0,(N405-C431-D431))/(1-'P-Parametri'!$B$31*MAX(0,IF(O430&lt;=0,0,(O430-P430)/O430)))</f>
        <v>20623.287080547379</v>
      </c>
      <c r="O431" s="10">
        <f>((O430-N431+MAX(0,-(N405-C431-D431)))*(1+B431))*(1-'P-Parametri'!$B$32)</f>
        <v>304683.28347243683</v>
      </c>
      <c r="P431" s="10">
        <f>IF(O430&lt;=0,P430,P430*(1-N431/O430))+MAX(0,-(N405-C431-D431))</f>
        <v>121256.845848803</v>
      </c>
      <c r="Q431" s="10">
        <f>MAX(0,(Q405-C431-D431))/(1-'P-Parametri'!$B$31*MAX(0,IF(R430&lt;=0,0,(R430-S430)/R430)))</f>
        <v>20623.287080547379</v>
      </c>
      <c r="R431" s="10">
        <f>((R430-Q431+MAX(0,-(Q405-C431-D431)))*(1+B431))*(1-'P-Parametri'!$B$32)</f>
        <v>304683.28347243683</v>
      </c>
      <c r="S431" s="10">
        <f>IF(R430&lt;=0,S430,S430*(1-Q431/R430))+MAX(0,-(Q405-C431-D431))</f>
        <v>121256.845848803</v>
      </c>
      <c r="T431" s="10">
        <f>MAX(0,(T405-C431-D431))/(1-'P-Parametri'!$B$31*MAX(0,IF(U430&lt;=0,0,(U430-V430)/U430)))</f>
        <v>20623.287080547379</v>
      </c>
      <c r="U431" s="10">
        <f>((U430-T431+MAX(0,-(T405-C431-D431)))*(1+B431))*(1-'P-Parametri'!$B$32)</f>
        <v>304683.28347243683</v>
      </c>
      <c r="V431" s="10">
        <f>IF(U430&lt;=0,V430,V430*(1-T431/U430))+MAX(0,-(T405-C431-D431))</f>
        <v>121256.845848803</v>
      </c>
    </row>
    <row r="432" spans="1:22">
      <c r="A432" s="9">
        <f t="shared" si="16"/>
        <v>25</v>
      </c>
      <c r="B432" s="12">
        <f>IF($A432='P-Parametri'!$B$47,'P-Parametri'!$B$34,IF($A432='P-Parametri'!$B$48,'P-Parametri'!$C$34,'P-Parametri'!$B$52))</f>
        <v>0.03</v>
      </c>
      <c r="C432" s="10">
        <f>IF($A432&lt;='1-Input'!$B$26,0,IF($A432='1-Input'!$B$26+1,('1-Input'!$B$23+0)*'1-Input'!$B$27,'1-Input'!$B$23+0))</f>
        <v>15535</v>
      </c>
      <c r="D432" s="10">
        <f t="shared" si="17"/>
        <v>0</v>
      </c>
      <c r="E432" s="10">
        <f>MAX(0,(E405-C432-D432))/(1-'P-Parametri'!$B$31*MAX(0,IF(F431&lt;=0,0,(F431-G431)/F431)))</f>
        <v>12525.579622236964</v>
      </c>
      <c r="F432" s="10">
        <f>((F431-E432+MAX(0,-(E405-C432-D432)))*(1+B432))*(1-'P-Parametri'!$B$32)</f>
        <v>573799.80876806763</v>
      </c>
      <c r="G432" s="10">
        <f>IF(F431&lt;=0,G431,G431*(1-E432/F431))+MAX(0,-(E405-C432-D432))</f>
        <v>222152.02333305209</v>
      </c>
      <c r="H432" s="10">
        <f>MAX(0,(H405-C432-D432))/(1-'P-Parametri'!$B$31*MAX(0,IF(I431&lt;=0,0,(I431-J431)/I431)))</f>
        <v>17682.822533427759</v>
      </c>
      <c r="I432" s="10">
        <f>((I431-H432+MAX(0,-(H405-C432-D432)))*(1+B432))*(1-'P-Parametri'!$B$32)</f>
        <v>395833.12741749425</v>
      </c>
      <c r="J432" s="10">
        <f>IF(I431&lt;=0,J431,J431*(1-H432/I431))+MAX(0,-(H405-C432-D432))</f>
        <v>153250.53932457825</v>
      </c>
      <c r="K432" s="10">
        <f>MAX(0,(K405-C432-D432))/(1-'P-Parametri'!$B$31*MAX(0,IF(L431&lt;=0,0,(L431-M431)/L431)))</f>
        <v>20693.974740921232</v>
      </c>
      <c r="L432" s="10">
        <f>((L431-K432+MAX(0,-(K405-C432-D432)))*(1+B432))*(1-'P-Parametri'!$B$32)</f>
        <v>291923.97001747444</v>
      </c>
      <c r="M432" s="10">
        <f>IF(L431&lt;=0,M431,M431*(1-K432/L431))+MAX(0,-(K405-C432-D432))</f>
        <v>113021.12619736406</v>
      </c>
      <c r="N432" s="10">
        <f>MAX(0,(N405-C432-D432))/(1-'P-Parametri'!$B$31*MAX(0,IF(O431&lt;=0,0,(O431-P431)/O431)))</f>
        <v>20693.97474092124</v>
      </c>
      <c r="O432" s="10">
        <f>((O431-N432+MAX(0,-(N405-C432-D432)))*(1+B432))*(1-'P-Parametri'!$B$32)</f>
        <v>291923.97001747414</v>
      </c>
      <c r="P432" s="10">
        <f>IF(O431&lt;=0,P431,P431*(1-N432/O431))+MAX(0,-(N405-C432-D432))</f>
        <v>113021.12619736399</v>
      </c>
      <c r="Q432" s="10">
        <f>MAX(0,(Q405-C432-D432))/(1-'P-Parametri'!$B$31*MAX(0,IF(R431&lt;=0,0,(R431-S431)/R431)))</f>
        <v>20693.97474092124</v>
      </c>
      <c r="R432" s="10">
        <f>((R431-Q432+MAX(0,-(Q405-C432-D432)))*(1+B432))*(1-'P-Parametri'!$B$32)</f>
        <v>291923.97001747414</v>
      </c>
      <c r="S432" s="10">
        <f>IF(R431&lt;=0,S431,S431*(1-Q432/R431))+MAX(0,-(Q405-C432-D432))</f>
        <v>113021.12619736399</v>
      </c>
      <c r="T432" s="10">
        <f>MAX(0,(T405-C432-D432))/(1-'P-Parametri'!$B$31*MAX(0,IF(U431&lt;=0,0,(U431-V431)/U431)))</f>
        <v>20693.97474092124</v>
      </c>
      <c r="U432" s="10">
        <f>((U431-T432+MAX(0,-(T405-C432-D432)))*(1+B432))*(1-'P-Parametri'!$B$32)</f>
        <v>291923.97001747414</v>
      </c>
      <c r="V432" s="10">
        <f>IF(U431&lt;=0,V431,V431*(1-T432/U431))+MAX(0,-(T405-C432-D432))</f>
        <v>113021.12619736399</v>
      </c>
    </row>
    <row r="433" spans="1:22">
      <c r="A433" s="9">
        <f t="shared" si="16"/>
        <v>26</v>
      </c>
      <c r="B433" s="12">
        <f>IF($A433='P-Parametri'!$B$47,'P-Parametri'!$B$34,IF($A433='P-Parametri'!$B$48,'P-Parametri'!$C$34,'P-Parametri'!$B$52))</f>
        <v>0.03</v>
      </c>
      <c r="C433" s="10">
        <f>IF($A433&lt;='1-Input'!$B$26,0,IF($A433='1-Input'!$B$26+1,('1-Input'!$B$23+0)*'1-Input'!$B$27,'1-Input'!$B$23+0))</f>
        <v>15535</v>
      </c>
      <c r="D433" s="10">
        <f t="shared" si="17"/>
        <v>0</v>
      </c>
      <c r="E433" s="10">
        <f>MAX(0,(E405-C433-D433))/(1-'P-Parametri'!$B$31*MAX(0,IF(F432&lt;=0,0,(F432-G432)/F432)))</f>
        <v>12567.484667913341</v>
      </c>
      <c r="F433" s="10">
        <f>((F432-E433+MAX(0,-(E405-C433-D433)))*(1+B433))*(1-'P-Parametri'!$B$32)</f>
        <v>576913.15523551265</v>
      </c>
      <c r="G433" s="10">
        <f>IF(F432&lt;=0,G432,G432*(1-E433/F432))+MAX(0,-(E405-C433-D433))</f>
        <v>217286.40277249773</v>
      </c>
      <c r="H433" s="10">
        <f>MAX(0,(H405-C433-D433))/(1-'P-Parametri'!$B$31*MAX(0,IF(I432&lt;=0,0,(I432-J432)/I432)))</f>
        <v>17741.981431322994</v>
      </c>
      <c r="I433" s="10">
        <f>((I432-H433+MAX(0,-(H405-C433-D433)))*(1+B433))*(1-'P-Parametri'!$B$32)</f>
        <v>388655.01260502491</v>
      </c>
      <c r="J433" s="10">
        <f>IF(I432&lt;=0,J432,J432*(1-H433/I432))+MAX(0,-(H405-C433-D433))</f>
        <v>146381.56339834369</v>
      </c>
      <c r="K433" s="10">
        <f>MAX(0,(K405-C433-D433))/(1-'P-Parametri'!$B$31*MAX(0,IF(L432&lt;=0,0,(L432-M432)/L432)))</f>
        <v>20763.207621386464</v>
      </c>
      <c r="L433" s="10">
        <f>((L432-K433+MAX(0,-(K405-C433-D433)))*(1+B433))*(1-'P-Parametri'!$B$32)</f>
        <v>278736.99409743468</v>
      </c>
      <c r="M433" s="10">
        <f>IF(L432&lt;=0,M432,M432*(1-K433/L432))+MAX(0,-(K405-C433-D433))</f>
        <v>104982.4539749415</v>
      </c>
      <c r="N433" s="10">
        <f>MAX(0,(N405-C433-D433))/(1-'P-Parametri'!$B$31*MAX(0,IF(O432&lt;=0,0,(O432-P432)/O432)))</f>
        <v>20763.207621386471</v>
      </c>
      <c r="O433" s="10">
        <f>((O432-N433+MAX(0,-(N405-C433-D433)))*(1+B433))*(1-'P-Parametri'!$B$32)</f>
        <v>278736.99409743439</v>
      </c>
      <c r="P433" s="10">
        <f>IF(O432&lt;=0,P432,P432*(1-N433/O432))+MAX(0,-(N405-C433-D433))</f>
        <v>104982.45397494141</v>
      </c>
      <c r="Q433" s="10">
        <f>MAX(0,(Q405-C433-D433))/(1-'P-Parametri'!$B$31*MAX(0,IF(R432&lt;=0,0,(R432-S432)/R432)))</f>
        <v>20763.207621386471</v>
      </c>
      <c r="R433" s="10">
        <f>((R432-Q433+MAX(0,-(Q405-C433-D433)))*(1+B433))*(1-'P-Parametri'!$B$32)</f>
        <v>278736.99409743439</v>
      </c>
      <c r="S433" s="10">
        <f>IF(R432&lt;=0,S432,S432*(1-Q433/R432))+MAX(0,-(Q405-C433-D433))</f>
        <v>104982.45397494141</v>
      </c>
      <c r="T433" s="10">
        <f>MAX(0,(T405-C433-D433))/(1-'P-Parametri'!$B$31*MAX(0,IF(U432&lt;=0,0,(U432-V432)/U432)))</f>
        <v>20763.207621386471</v>
      </c>
      <c r="U433" s="10">
        <f>((U432-T433+MAX(0,-(T405-C433-D433)))*(1+B433))*(1-'P-Parametri'!$B$32)</f>
        <v>278736.99409743439</v>
      </c>
      <c r="V433" s="10">
        <f>IF(U432&lt;=0,V432,V432*(1-T433/U432))+MAX(0,-(T405-C433-D433))</f>
        <v>104982.45397494141</v>
      </c>
    </row>
    <row r="434" spans="1:22">
      <c r="A434" s="9">
        <f t="shared" si="16"/>
        <v>27</v>
      </c>
      <c r="B434" s="12">
        <f>IF($A434='P-Parametri'!$B$47,'P-Parametri'!$B$34,IF($A434='P-Parametri'!$B$48,'P-Parametri'!$C$34,'P-Parametri'!$B$52))</f>
        <v>0.03</v>
      </c>
      <c r="C434" s="10">
        <f>IF($A434&lt;='1-Input'!$B$26,0,IF($A434='1-Input'!$B$26+1,('1-Input'!$B$23+0)*'1-Input'!$B$27,'1-Input'!$B$23+0))</f>
        <v>15535</v>
      </c>
      <c r="D434" s="10">
        <f t="shared" si="17"/>
        <v>0</v>
      </c>
      <c r="E434" s="10">
        <f>MAX(0,(E405-C434-D434))/(1-'P-Parametri'!$B$31*MAX(0,IF(F433&lt;=0,0,(F433-G433)/F433)))</f>
        <v>12608.520652166666</v>
      </c>
      <c r="F434" s="10">
        <f>((F433-E434+MAX(0,-(E405-C434-D434)))*(1+B434))*(1-'P-Parametri'!$B$32)</f>
        <v>580071.30607360462</v>
      </c>
      <c r="G434" s="10">
        <f>IF(F433&lt;=0,G433,G433*(1-E434/F433))+MAX(0,-(E405-C434-D434))</f>
        <v>212537.57693635672</v>
      </c>
      <c r="H434" s="10">
        <f>MAX(0,(H405-C434-D434))/(1-'P-Parametri'!$B$31*MAX(0,IF(I433&lt;=0,0,(I433-J433)/I433)))</f>
        <v>17799.91344316761</v>
      </c>
      <c r="I434" s="10">
        <f>((I433-H434+MAX(0,-(H405-C434-D434)))*(1+B434))*(1-'P-Parametri'!$B$32)</f>
        <v>381216.7906324396</v>
      </c>
      <c r="J434" s="10">
        <f>IF(I433&lt;=0,J433,J433*(1-H434/I433))+MAX(0,-(H405-C434-D434))</f>
        <v>139677.47089043612</v>
      </c>
      <c r="K434" s="10">
        <f>MAX(0,(K405-C434-D434))/(1-'P-Parametri'!$B$31*MAX(0,IF(L433&lt;=0,0,(L433-M433)/L433)))</f>
        <v>20831.004693236104</v>
      </c>
      <c r="L434" s="10">
        <f>((L433-K434+MAX(0,-(K405-C434-D434)))*(1+B434))*(1-'P-Parametri'!$B$32)</f>
        <v>265111.88274815184</v>
      </c>
      <c r="M434" s="10">
        <f>IF(L433&lt;=0,M433,M433*(1-K434/L433))+MAX(0,-(K405-C434-D434))</f>
        <v>97136.742649321735</v>
      </c>
      <c r="N434" s="10">
        <f>MAX(0,(N405-C434-D434))/(1-'P-Parametri'!$B$31*MAX(0,IF(O433&lt;=0,0,(O433-P433)/O433)))</f>
        <v>20831.004693236111</v>
      </c>
      <c r="O434" s="10">
        <f>((O433-N434+MAX(0,-(N405-C434-D434)))*(1+B434))*(1-'P-Parametri'!$B$32)</f>
        <v>265111.88274815161</v>
      </c>
      <c r="P434" s="10">
        <f>IF(O433&lt;=0,P433,P433*(1-N434/O433))+MAX(0,-(N405-C434-D434))</f>
        <v>97136.742649321663</v>
      </c>
      <c r="Q434" s="10">
        <f>MAX(0,(Q405-C434-D434))/(1-'P-Parametri'!$B$31*MAX(0,IF(R433&lt;=0,0,(R433-S433)/R433)))</f>
        <v>20831.004693236111</v>
      </c>
      <c r="R434" s="10">
        <f>((R433-Q434+MAX(0,-(Q405-C434-D434)))*(1+B434))*(1-'P-Parametri'!$B$32)</f>
        <v>265111.88274815161</v>
      </c>
      <c r="S434" s="10">
        <f>IF(R433&lt;=0,S433,S433*(1-Q434/R433))+MAX(0,-(Q405-C434-D434))</f>
        <v>97136.742649321663</v>
      </c>
      <c r="T434" s="10">
        <f>MAX(0,(T405-C434-D434))/(1-'P-Parametri'!$B$31*MAX(0,IF(U433&lt;=0,0,(U433-V433)/U433)))</f>
        <v>20831.004693236111</v>
      </c>
      <c r="U434" s="10">
        <f>((U433-T434+MAX(0,-(T405-C434-D434)))*(1+B434))*(1-'P-Parametri'!$B$32)</f>
        <v>265111.88274815161</v>
      </c>
      <c r="V434" s="10">
        <f>IF(U433&lt;=0,V433,V433*(1-T434/U433))+MAX(0,-(T405-C434-D434))</f>
        <v>97136.742649321663</v>
      </c>
    </row>
    <row r="435" spans="1:22">
      <c r="A435" s="9">
        <f t="shared" si="16"/>
        <v>28</v>
      </c>
      <c r="B435" s="12">
        <f>IF($A435='P-Parametri'!$B$47,'P-Parametri'!$B$34,IF($A435='P-Parametri'!$B$48,'P-Parametri'!$C$34,'P-Parametri'!$B$52))</f>
        <v>0.03</v>
      </c>
      <c r="C435" s="10">
        <f>IF($A435&lt;='1-Input'!$B$26,0,IF($A435='1-Input'!$B$26+1,('1-Input'!$B$23+0)*'1-Input'!$B$27,'1-Input'!$B$23+0))</f>
        <v>15535</v>
      </c>
      <c r="D435" s="10">
        <f t="shared" si="17"/>
        <v>0</v>
      </c>
      <c r="E435" s="10">
        <f>MAX(0,(E405-C435-D435))/(1-'P-Parametri'!$B$31*MAX(0,IF(F434&lt;=0,0,(F434-G434)/F434)))</f>
        <v>12648.699232767818</v>
      </c>
      <c r="F435" s="10">
        <f>((F434-E435+MAX(0,-(E405-C435-D435)))*(1+B435))*(1-'P-Parametri'!$B$32)</f>
        <v>583276.39447596984</v>
      </c>
      <c r="G435" s="10">
        <f>IF(F434&lt;=0,G434,G434*(1-E435/F434))+MAX(0,-(E405-C435-D435))</f>
        <v>207903.10552192666</v>
      </c>
      <c r="H435" s="10">
        <f>MAX(0,(H405-C435-D435))/(1-'P-Parametri'!$B$31*MAX(0,IF(I434&lt;=0,0,(I434-J434)/I434)))</f>
        <v>17856.635026666543</v>
      </c>
      <c r="I435" s="10">
        <f>((I434-H435+MAX(0,-(H405-C435-D435)))*(1+B435))*(1-'P-Parametri'!$B$32)</f>
        <v>373512.43835339835</v>
      </c>
      <c r="J435" s="10">
        <f>IF(I434&lt;=0,J434,J434*(1-H435/I434))+MAX(0,-(H405-C435-D435))</f>
        <v>133134.81673556397</v>
      </c>
      <c r="K435" s="10">
        <f>MAX(0,(K405-C435-D435))/(1-'P-Parametri'!$B$31*MAX(0,IF(L434&lt;=0,0,(L434-M434)/L434)))</f>
        <v>20897.385216705872</v>
      </c>
      <c r="L435" s="10">
        <f>((L434-K435+MAX(0,-(K405-C435-D435)))*(1+B435))*(1-'P-Parametri'!$B$32)</f>
        <v>251037.85059247457</v>
      </c>
      <c r="M435" s="10">
        <f>IF(L434&lt;=0,M434,M434*(1-K435/L434))+MAX(0,-(K405-C435-D435))</f>
        <v>89479.960505885159</v>
      </c>
      <c r="N435" s="10">
        <f>MAX(0,(N405-C435-D435))/(1-'P-Parametri'!$B$31*MAX(0,IF(O434&lt;=0,0,(O434-P434)/O434)))</f>
        <v>20897.385216705876</v>
      </c>
      <c r="O435" s="10">
        <f>((O434-N435+MAX(0,-(N405-C435-D435)))*(1+B435))*(1-'P-Parametri'!$B$32)</f>
        <v>251037.85059247434</v>
      </c>
      <c r="P435" s="10">
        <f>IF(O434&lt;=0,P434,P434*(1-N435/O434))+MAX(0,-(N405-C435-D435))</f>
        <v>89479.960505885087</v>
      </c>
      <c r="Q435" s="10">
        <f>MAX(0,(Q405-C435-D435))/(1-'P-Parametri'!$B$31*MAX(0,IF(R434&lt;=0,0,(R434-S434)/R434)))</f>
        <v>20897.385216705876</v>
      </c>
      <c r="R435" s="10">
        <f>((R434-Q435+MAX(0,-(Q405-C435-D435)))*(1+B435))*(1-'P-Parametri'!$B$32)</f>
        <v>251037.85059247434</v>
      </c>
      <c r="S435" s="10">
        <f>IF(R434&lt;=0,S434,S434*(1-Q435/R434))+MAX(0,-(Q405-C435-D435))</f>
        <v>89479.960505885087</v>
      </c>
      <c r="T435" s="10">
        <f>MAX(0,(T405-C435-D435))/(1-'P-Parametri'!$B$31*MAX(0,IF(U434&lt;=0,0,(U434-V434)/U434)))</f>
        <v>20897.385216705876</v>
      </c>
      <c r="U435" s="10">
        <f>((U434-T435+MAX(0,-(T405-C435-D435)))*(1+B435))*(1-'P-Parametri'!$B$32)</f>
        <v>251037.85059247434</v>
      </c>
      <c r="V435" s="10">
        <f>IF(U434&lt;=0,V434,V434*(1-T435/U434))+MAX(0,-(T405-C435-D435))</f>
        <v>89479.960505885087</v>
      </c>
    </row>
    <row r="436" spans="1:22">
      <c r="A436" s="9">
        <f t="shared" si="16"/>
        <v>29</v>
      </c>
      <c r="B436" s="12">
        <f>IF($A436='P-Parametri'!$B$47,'P-Parametri'!$B$34,IF($A436='P-Parametri'!$B$48,'P-Parametri'!$C$34,'P-Parametri'!$B$52))</f>
        <v>0.03</v>
      </c>
      <c r="C436" s="10">
        <f>IF($A436&lt;='1-Input'!$B$26,0,IF($A436='1-Input'!$B$26+1,('1-Input'!$B$23+0)*'1-Input'!$B$27,'1-Input'!$B$23+0))</f>
        <v>15535</v>
      </c>
      <c r="D436" s="10">
        <f t="shared" si="17"/>
        <v>0</v>
      </c>
      <c r="E436" s="10">
        <f>MAX(0,(E405-C436-D436))/(1-'P-Parametri'!$B$31*MAX(0,IF(F435&lt;=0,0,(F435-G435)/F435)))</f>
        <v>12688.032222890624</v>
      </c>
      <c r="F436" s="10">
        <f>((F435-E436+MAX(0,-(E405-C436-D436)))*(1+B436))*(1-'P-Parametri'!$B$32)</f>
        <v>586530.60109443031</v>
      </c>
      <c r="G436" s="10">
        <f>IF(F435&lt;=0,G435,G435*(1-E436/F435))+MAX(0,-(E405-C436-D436))</f>
        <v>203380.58184861537</v>
      </c>
      <c r="H436" s="10">
        <f>MAX(0,(H405-C436-D436))/(1-'P-Parametri'!$B$31*MAX(0,IF(I435&lt;=0,0,(I435-J435)/I435)))</f>
        <v>17912.16285891279</v>
      </c>
      <c r="I436" s="10">
        <f>((I435-H436+MAX(0,-(H405-C436-D436)))*(1+B436))*(1-'P-Parametri'!$B$32)</f>
        <v>365535.74719180149</v>
      </c>
      <c r="J436" s="10">
        <f>IF(I435&lt;=0,J435,J435*(1-H436/I435))+MAX(0,-(H405-C436-D436))</f>
        <v>126750.20333400807</v>
      </c>
      <c r="K436" s="10">
        <f>MAX(0,(K405-C436-D436))/(1-'P-Parametri'!$B$31*MAX(0,IF(L435&lt;=0,0,(L435-M435)/L435)))</f>
        <v>20962.36870877846</v>
      </c>
      <c r="L436" s="10">
        <f>((L435-K436+MAX(0,-(K405-C436-D436)))*(1+B436))*(1-'P-Parametri'!$B$32)</f>
        <v>236503.79084752657</v>
      </c>
      <c r="M436" s="10">
        <f>IF(L435&lt;=0,M435,M435*(1-K436/L435))+MAX(0,-(K405-C436-D436))</f>
        <v>82008.131378347491</v>
      </c>
      <c r="N436" s="10">
        <f>MAX(0,(N405-C436-D436))/(1-'P-Parametri'!$B$31*MAX(0,IF(O435&lt;=0,0,(O435-P435)/O435)))</f>
        <v>20962.368708778467</v>
      </c>
      <c r="O436" s="10">
        <f>((O435-N436+MAX(0,-(N405-C436-D436)))*(1+B436))*(1-'P-Parametri'!$B$32)</f>
        <v>236503.79084752634</v>
      </c>
      <c r="P436" s="10">
        <f>IF(O435&lt;=0,P435,P435*(1-N436/O435))+MAX(0,-(N405-C436-D436))</f>
        <v>82008.131378347418</v>
      </c>
      <c r="Q436" s="10">
        <f>MAX(0,(Q405-C436-D436))/(1-'P-Parametri'!$B$31*MAX(0,IF(R435&lt;=0,0,(R435-S435)/R435)))</f>
        <v>20962.368708778467</v>
      </c>
      <c r="R436" s="10">
        <f>((R435-Q436+MAX(0,-(Q405-C436-D436)))*(1+B436))*(1-'P-Parametri'!$B$32)</f>
        <v>236503.79084752634</v>
      </c>
      <c r="S436" s="10">
        <f>IF(R435&lt;=0,S435,S435*(1-Q436/R435))+MAX(0,-(Q405-C436-D436))</f>
        <v>82008.131378347418</v>
      </c>
      <c r="T436" s="10">
        <f>MAX(0,(T405-C436-D436))/(1-'P-Parametri'!$B$31*MAX(0,IF(U435&lt;=0,0,(U435-V435)/U435)))</f>
        <v>20962.368708778467</v>
      </c>
      <c r="U436" s="10">
        <f>((U435-T436+MAX(0,-(T405-C436-D436)))*(1+B436))*(1-'P-Parametri'!$B$32)</f>
        <v>236503.79084752634</v>
      </c>
      <c r="V436" s="10">
        <f>IF(U435&lt;=0,V435,V435*(1-T436/U435))+MAX(0,-(T405-C436-D436))</f>
        <v>82008.131378347418</v>
      </c>
    </row>
    <row r="437" spans="1:22">
      <c r="A437" s="9">
        <f t="shared" si="16"/>
        <v>30</v>
      </c>
      <c r="B437" s="12">
        <f>IF($A437='P-Parametri'!$B$47,'P-Parametri'!$B$34,IF($A437='P-Parametri'!$B$48,'P-Parametri'!$C$34,'P-Parametri'!$B$52))</f>
        <v>0.03</v>
      </c>
      <c r="C437" s="10">
        <f>IF($A437&lt;='1-Input'!$B$26,0,IF($A437='1-Input'!$B$26+1,('1-Input'!$B$23+0)*'1-Input'!$B$27,'1-Input'!$B$23+0))</f>
        <v>15535</v>
      </c>
      <c r="D437" s="10">
        <f t="shared" si="17"/>
        <v>0</v>
      </c>
      <c r="E437" s="10">
        <f>MAX(0,(E405-C437-D437))/(1-'P-Parametri'!$B$31*MAX(0,IF(F436&lt;=0,0,(F436-G436)/F436)))</f>
        <v>12726.531572295253</v>
      </c>
      <c r="F437" s="10">
        <f>((F436-E437+MAX(0,-(E405-C437-D437)))*(1+B437))*(1-'P-Parametri'!$B$32)</f>
        <v>589836.15522458358</v>
      </c>
      <c r="G437" s="10">
        <f>IF(F436&lt;=0,G436,G436*(1-E437/F436))+MAX(0,-(E405-C437-D437))</f>
        <v>198967.63324668648</v>
      </c>
      <c r="H437" s="10">
        <f>MAX(0,(H405-C437-D437))/(1-'P-Parametri'!$B$31*MAX(0,IF(I436&lt;=0,0,(I436-J436)/I436)))</f>
        <v>17966.513809823347</v>
      </c>
      <c r="I437" s="10">
        <f>((I436-H437+MAX(0,-(H405-C437-D437)))*(1+B437))*(1-'P-Parametri'!$B$32)</f>
        <v>357280.31776267063</v>
      </c>
      <c r="J437" s="10">
        <f>IF(I436&lt;=0,J436,J436*(1-H437/I436))+MAX(0,-(H405-C437-D437))</f>
        <v>120520.28110042837</v>
      </c>
      <c r="K437" s="10">
        <f>MAX(0,(K405-C437-D437))/(1-'P-Parametri'!$B$31*MAX(0,IF(L436&lt;=0,0,(L436-M436)/L436)))</f>
        <v>21025.974912095939</v>
      </c>
      <c r="L437" s="10">
        <f>((L436-K437+MAX(0,-(K405-C437-D437)))*(1+B437))*(1-'P-Parametri'!$B$32)</f>
        <v>221498.26611266658</v>
      </c>
      <c r="M437" s="10">
        <f>IF(L436&lt;=0,M436,M436*(1-K437/L436))+MAX(0,-(K405-C437-D437))</f>
        <v>74717.335291021111</v>
      </c>
      <c r="N437" s="10">
        <f>MAX(0,(N405-C437-D437))/(1-'P-Parametri'!$B$31*MAX(0,IF(O436&lt;=0,0,(O436-P436)/O436)))</f>
        <v>21025.97491209595</v>
      </c>
      <c r="O437" s="10">
        <f>((O436-N437+MAX(0,-(N405-C437-D437)))*(1+B437))*(1-'P-Parametri'!$B$32)</f>
        <v>221498.26611266632</v>
      </c>
      <c r="P437" s="10">
        <f>IF(O436&lt;=0,P436,P436*(1-N437/O436))+MAX(0,-(N405-C437-D437))</f>
        <v>74717.335291021038</v>
      </c>
      <c r="Q437" s="10">
        <f>MAX(0,(Q405-C437-D437))/(1-'P-Parametri'!$B$31*MAX(0,IF(R436&lt;=0,0,(R436-S436)/R436)))</f>
        <v>21025.97491209595</v>
      </c>
      <c r="R437" s="10">
        <f>((R436-Q437+MAX(0,-(Q405-C437-D437)))*(1+B437))*(1-'P-Parametri'!$B$32)</f>
        <v>221498.26611266632</v>
      </c>
      <c r="S437" s="10">
        <f>IF(R436&lt;=0,S436,S436*(1-Q437/R436))+MAX(0,-(Q405-C437-D437))</f>
        <v>74717.335291021038</v>
      </c>
      <c r="T437" s="10">
        <f>MAX(0,(T405-C437-D437))/(1-'P-Parametri'!$B$31*MAX(0,IF(U436&lt;=0,0,(U436-V436)/U436)))</f>
        <v>21025.97491209595</v>
      </c>
      <c r="U437" s="10">
        <f>((U436-T437+MAX(0,-(T405-C437-D437)))*(1+B437))*(1-'P-Parametri'!$B$32)</f>
        <v>221498.26611266632</v>
      </c>
      <c r="V437" s="10">
        <f>IF(U436&lt;=0,V436,V436*(1-T437/U436))+MAX(0,-(T405-C437-D437))</f>
        <v>74717.335291021038</v>
      </c>
    </row>
    <row r="438" spans="1:22">
      <c r="A438" s="9">
        <f t="shared" si="16"/>
        <v>31</v>
      </c>
      <c r="B438" s="12">
        <f>IF($A438='P-Parametri'!$B$47,'P-Parametri'!$B$34,IF($A438='P-Parametri'!$B$48,'P-Parametri'!$C$34,'P-Parametri'!$B$52))</f>
        <v>0.03</v>
      </c>
      <c r="C438" s="10">
        <f>IF($A438&lt;='1-Input'!$B$26,0,IF($A438='1-Input'!$B$26+1,('1-Input'!$B$23+0)*'1-Input'!$B$27,'1-Input'!$B$23+0))</f>
        <v>15535</v>
      </c>
      <c r="D438" s="10">
        <f t="shared" si="17"/>
        <v>0</v>
      </c>
      <c r="E438" s="10">
        <f>MAX(0,(E405-C438-D438))/(1-'P-Parametri'!$B$31*MAX(0,IF(F437&lt;=0,0,(F437-G437)/F437)))</f>
        <v>12764.209349187426</v>
      </c>
      <c r="F438" s="10">
        <f>((F437-E438+MAX(0,-(E405-C438-D438)))*(1+B438))*(1-'P-Parametri'!$B$32)</f>
        <v>593195.3360431547</v>
      </c>
      <c r="G438" s="10">
        <f>IF(F437&lt;=0,G437,G437*(1-E438/F437))+MAX(0,-(E405-C438-D438))</f>
        <v>194661.92139437379</v>
      </c>
      <c r="H438" s="10">
        <f>MAX(0,(H405-C438-D438))/(1-'P-Parametri'!$B$31*MAX(0,IF(I437&lt;=0,0,(I437-J437)/I437)))</f>
        <v>18019.704916529146</v>
      </c>
      <c r="I438" s="10">
        <f>((I437-H438+MAX(0,-(H405-C438-D438)))*(1+B438))*(1-'P-Parametri'!$B$32)</f>
        <v>348739.55436906271</v>
      </c>
      <c r="J438" s="10">
        <f>IF(I437&lt;=0,J437,J437*(1-H438/I437))+MAX(0,-(H405-C438-D438))</f>
        <v>114441.74893978056</v>
      </c>
      <c r="K438" s="10">
        <f>MAX(0,(K405-C438-D438))/(1-'P-Parametri'!$B$31*MAX(0,IF(L437&lt;=0,0,(L437-M437)/L437)))</f>
        <v>21088.223764988659</v>
      </c>
      <c r="L438" s="10">
        <f>((L437-K438+MAX(0,-(K405-C438-D438)))*(1+B438))*(1-'P-Parametri'!$B$32)</f>
        <v>206009.49893087207</v>
      </c>
      <c r="M438" s="10">
        <f>IF(L437&lt;=0,M437,M437*(1-K438/L437))+MAX(0,-(K405-C438-D438))</f>
        <v>67603.709015774017</v>
      </c>
      <c r="N438" s="10">
        <f>MAX(0,(N405-C438-D438))/(1-'P-Parametri'!$B$31*MAX(0,IF(O437&lt;=0,0,(O437-P437)/O437)))</f>
        <v>21088.223764988667</v>
      </c>
      <c r="O438" s="10">
        <f>((O437-N438+MAX(0,-(N405-C438-D438)))*(1+B438))*(1-'P-Parametri'!$B$32)</f>
        <v>206009.49893087175</v>
      </c>
      <c r="P438" s="10">
        <f>IF(O437&lt;=0,P437,P437*(1-N438/O437))+MAX(0,-(N405-C438-D438))</f>
        <v>67603.709015773944</v>
      </c>
      <c r="Q438" s="10">
        <f>MAX(0,(Q405-C438-D438))/(1-'P-Parametri'!$B$31*MAX(0,IF(R437&lt;=0,0,(R437-S437)/R437)))</f>
        <v>21088.223764988667</v>
      </c>
      <c r="R438" s="10">
        <f>((R437-Q438+MAX(0,-(Q405-C438-D438)))*(1+B438))*(1-'P-Parametri'!$B$32)</f>
        <v>206009.49893087175</v>
      </c>
      <c r="S438" s="10">
        <f>IF(R437&lt;=0,S437,S437*(1-Q438/R437))+MAX(0,-(Q405-C438-D438))</f>
        <v>67603.709015773944</v>
      </c>
      <c r="T438" s="10">
        <f>MAX(0,(T405-C438-D438))/(1-'P-Parametri'!$B$31*MAX(0,IF(U437&lt;=0,0,(U437-V437)/U437)))</f>
        <v>21088.223764988667</v>
      </c>
      <c r="U438" s="10">
        <f>((U437-T438+MAX(0,-(T405-C438-D438)))*(1+B438))*(1-'P-Parametri'!$B$32)</f>
        <v>206009.49893087175</v>
      </c>
      <c r="V438" s="10">
        <f>IF(U437&lt;=0,V437,V437*(1-T438/U437))+MAX(0,-(T405-C438-D438))</f>
        <v>67603.709015773944</v>
      </c>
    </row>
    <row r="439" spans="1:22">
      <c r="A439" s="9">
        <f t="shared" si="16"/>
        <v>32</v>
      </c>
      <c r="B439" s="12">
        <f>IF($A439='P-Parametri'!$B$47,'P-Parametri'!$B$34,IF($A439='P-Parametri'!$B$48,'P-Parametri'!$C$34,'P-Parametri'!$B$52))</f>
        <v>0.03</v>
      </c>
      <c r="C439" s="10">
        <f>IF($A439&lt;='1-Input'!$B$26,0,IF($A439='1-Input'!$B$26+1,('1-Input'!$B$23+0)*'1-Input'!$B$27,'1-Input'!$B$23+0))</f>
        <v>15535</v>
      </c>
      <c r="D439" s="10">
        <f t="shared" si="17"/>
        <v>0</v>
      </c>
      <c r="E439" s="10">
        <f>MAX(0,(E405-C439-D439))/(1-'P-Parametri'!$B$31*MAX(0,IF(F438&lt;=0,0,(F438-G438)/F438)))</f>
        <v>12801.077722756172</v>
      </c>
      <c r="F439" s="10">
        <f>((F438-E439+MAX(0,-(E405-C439-D439)))*(1+B439))*(1-'P-Parametri'!$B$32)</f>
        <v>596610.4738978704</v>
      </c>
      <c r="G439" s="10">
        <f>IF(F438&lt;=0,G438,G438*(1-E439/F438))+MAX(0,-(E405-C439-D439))</f>
        <v>190461.1426052952</v>
      </c>
      <c r="H439" s="10">
        <f>MAX(0,(H405-C439-D439))/(1-'P-Parametri'!$B$31*MAX(0,IF(I438&lt;=0,0,(I438-J438)/I438)))</f>
        <v>18071.753358722981</v>
      </c>
      <c r="I439" s="10">
        <f>((I438-H439+MAX(0,-(H405-C439-D439)))*(1+B439))*(1-'P-Parametri'!$B$32)</f>
        <v>339906.6593705687</v>
      </c>
      <c r="J439" s="10">
        <f>IF(I438&lt;=0,J438,J438*(1-H439/I438))+MAX(0,-(H405-C439-D439))</f>
        <v>108511.35465306904</v>
      </c>
      <c r="K439" s="10">
        <f>MAX(0,(K405-C439-D439))/(1-'P-Parametri'!$B$31*MAX(0,IF(L438&lt;=0,0,(L438-M438)/L438)))</f>
        <v>21149.135372625242</v>
      </c>
      <c r="L439" s="10">
        <f>((L438-K439+MAX(0,-(K405-C439-D439)))*(1+B439))*(1-'P-Parametri'!$B$32)</f>
        <v>190025.36211606424</v>
      </c>
      <c r="M439" s="10">
        <f>IF(L438&lt;=0,M438,M438*(1-K439/L438))+MAX(0,-(K405-C439-D439))</f>
        <v>60663.446546877203</v>
      </c>
      <c r="N439" s="10">
        <f>MAX(0,(N405-C439-D439))/(1-'P-Parametri'!$B$31*MAX(0,IF(O438&lt;=0,0,(O438-P438)/O438)))</f>
        <v>21149.135372625249</v>
      </c>
      <c r="O439" s="10">
        <f>((O438-N439+MAX(0,-(N405-C439-D439)))*(1+B439))*(1-'P-Parametri'!$B$32)</f>
        <v>190025.36211606389</v>
      </c>
      <c r="P439" s="10">
        <f>IF(O438&lt;=0,P438,P438*(1-N439/O438))+MAX(0,-(N405-C439-D439))</f>
        <v>60663.446546877123</v>
      </c>
      <c r="Q439" s="10">
        <f>MAX(0,(Q405-C439-D439))/(1-'P-Parametri'!$B$31*MAX(0,IF(R438&lt;=0,0,(R438-S438)/R438)))</f>
        <v>21149.135372625249</v>
      </c>
      <c r="R439" s="10">
        <f>((R438-Q439+MAX(0,-(Q405-C439-D439)))*(1+B439))*(1-'P-Parametri'!$B$32)</f>
        <v>190025.36211606389</v>
      </c>
      <c r="S439" s="10">
        <f>IF(R438&lt;=0,S438,S438*(1-Q439/R438))+MAX(0,-(Q405-C439-D439))</f>
        <v>60663.446546877123</v>
      </c>
      <c r="T439" s="10">
        <f>MAX(0,(T405-C439-D439))/(1-'P-Parametri'!$B$31*MAX(0,IF(U438&lt;=0,0,(U438-V438)/U438)))</f>
        <v>21149.135372625249</v>
      </c>
      <c r="U439" s="10">
        <f>((U438-T439+MAX(0,-(T405-C439-D439)))*(1+B439))*(1-'P-Parametri'!$B$32)</f>
        <v>190025.36211606389</v>
      </c>
      <c r="V439" s="10">
        <f>IF(U438&lt;=0,V438,V438*(1-T439/U438))+MAX(0,-(T405-C439-D439))</f>
        <v>60663.446546877123</v>
      </c>
    </row>
    <row r="440" spans="1:22">
      <c r="A440" s="9">
        <f t="shared" si="16"/>
        <v>33</v>
      </c>
      <c r="B440" s="12">
        <f>IF($A440='P-Parametri'!$B$47,'P-Parametri'!$B$34,IF($A440='P-Parametri'!$B$48,'P-Parametri'!$C$34,'P-Parametri'!$B$52))</f>
        <v>0.03</v>
      </c>
      <c r="C440" s="10">
        <f>IF($A440&lt;='1-Input'!$B$26,0,IF($A440='1-Input'!$B$26+1,('1-Input'!$B$23+0)*'1-Input'!$B$27,'1-Input'!$B$23+0))</f>
        <v>15535</v>
      </c>
      <c r="D440" s="10">
        <f t="shared" si="17"/>
        <v>0</v>
      </c>
      <c r="E440" s="10">
        <f>MAX(0,(E405-C440-D440))/(1-'P-Parametri'!$B$31*MAX(0,IF(F439&lt;=0,0,(F439-G439)/F439)))</f>
        <v>12837.148946390776</v>
      </c>
      <c r="F440" s="10">
        <f>((F439-E440+MAX(0,-(E405-C440-D440)))*(1+B440))*(1-'P-Parametri'!$B$32)</f>
        <v>600083.95165062405</v>
      </c>
      <c r="G440" s="10">
        <f>IF(F439&lt;=0,G439,G439*(1-E440/F439))+MAX(0,-(E405-C440-D440))</f>
        <v>186363.02806809972</v>
      </c>
      <c r="H440" s="10">
        <f>MAX(0,(H405-C440-D440))/(1-'P-Parametri'!$B$31*MAX(0,IF(I439&lt;=0,0,(I439-J439)/I439)))</f>
        <v>18122.676434966252</v>
      </c>
      <c r="I440" s="10">
        <f>((I439-H440+MAX(0,-(H405-C440-D440)))*(1+B440))*(1-'P-Parametri'!$B$32)</f>
        <v>330774.62741882313</v>
      </c>
      <c r="J440" s="10">
        <f>IF(I439&lt;=0,J439,J439*(1-H440/I439))+MAX(0,-(H405-C440-D440))</f>
        <v>102725.89527566529</v>
      </c>
      <c r="K440" s="10">
        <f>MAX(0,(K405-C440-D440))/(1-'P-Parametri'!$B$31*MAX(0,IF(L439&lt;=0,0,(L439-M439)/L439)))</f>
        <v>21208.729979284675</v>
      </c>
      <c r="L440" s="10">
        <f>((L439-K440+MAX(0,-(K405-C440-D440)))*(1+B440))*(1-'P-Parametri'!$B$32)</f>
        <v>173533.36883868117</v>
      </c>
      <c r="M440" s="10">
        <f>IF(L439&lt;=0,M439,M439*(1-K440/L439))+MAX(0,-(K405-C440-D440))</f>
        <v>53892.799496934167</v>
      </c>
      <c r="N440" s="10">
        <f>MAX(0,(N405-C440-D440))/(1-'P-Parametri'!$B$31*MAX(0,IF(O439&lt;=0,0,(O439-P439)/O439)))</f>
        <v>21208.729979284686</v>
      </c>
      <c r="O440" s="10">
        <f>((O439-N440+MAX(0,-(N405-C440-D440)))*(1+B440))*(1-'P-Parametri'!$B$32)</f>
        <v>173533.36883868082</v>
      </c>
      <c r="P440" s="10">
        <f>IF(O439&lt;=0,P439,P439*(1-N440/O439))+MAX(0,-(N405-C440-D440))</f>
        <v>53892.79949693408</v>
      </c>
      <c r="Q440" s="10">
        <f>MAX(0,(Q405-C440-D440))/(1-'P-Parametri'!$B$31*MAX(0,IF(R439&lt;=0,0,(R439-S439)/R439)))</f>
        <v>21208.729979284686</v>
      </c>
      <c r="R440" s="10">
        <f>((R439-Q440+MAX(0,-(Q405-C440-D440)))*(1+B440))*(1-'P-Parametri'!$B$32)</f>
        <v>173533.36883868082</v>
      </c>
      <c r="S440" s="10">
        <f>IF(R439&lt;=0,S439,S439*(1-Q440/R439))+MAX(0,-(Q405-C440-D440))</f>
        <v>53892.79949693408</v>
      </c>
      <c r="T440" s="10">
        <f>MAX(0,(T405-C440-D440))/(1-'P-Parametri'!$B$31*MAX(0,IF(U439&lt;=0,0,(U439-V439)/U439)))</f>
        <v>21208.729979284686</v>
      </c>
      <c r="U440" s="10">
        <f>((U439-T440+MAX(0,-(T405-C440-D440)))*(1+B440))*(1-'P-Parametri'!$B$32)</f>
        <v>173533.36883868082</v>
      </c>
      <c r="V440" s="10">
        <f>IF(U439&lt;=0,V439,V439*(1-T440/U439))+MAX(0,-(T405-C440-D440))</f>
        <v>53892.79949693408</v>
      </c>
    </row>
    <row r="441" spans="1:22">
      <c r="A441" s="9">
        <f t="shared" si="16"/>
        <v>34</v>
      </c>
      <c r="B441" s="12">
        <f>IF($A441='P-Parametri'!$B$47,'P-Parametri'!$B$34,IF($A441='P-Parametri'!$B$48,'P-Parametri'!$C$34,'P-Parametri'!$B$52))</f>
        <v>0.03</v>
      </c>
      <c r="C441" s="10">
        <f>IF($A441&lt;='1-Input'!$B$26,0,IF($A441='1-Input'!$B$26+1,('1-Input'!$B$23+0)*'1-Input'!$B$27,'1-Input'!$B$23+0))</f>
        <v>15535</v>
      </c>
      <c r="D441" s="10">
        <f t="shared" si="17"/>
        <v>0</v>
      </c>
      <c r="E441" s="10">
        <f>MAX(0,(E405-C441-D441))/(1-'P-Parametri'!$B$31*MAX(0,IF(F440&lt;=0,0,(F440-G440)/F440)))</f>
        <v>12872.435341575565</v>
      </c>
      <c r="F441" s="10">
        <f>((F440-E441+MAX(0,-(E405-C441-D441)))*(1+B441))*(1-'P-Parametri'!$B$32)</f>
        <v>603618.20607472328</v>
      </c>
      <c r="G441" s="10">
        <f>IF(F440&lt;=0,G440,G440*(1-E441/F440))+MAX(0,-(E405-C441-D441))</f>
        <v>182365.34404027634</v>
      </c>
      <c r="H441" s="10">
        <f>MAX(0,(H405-C441-D441))/(1-'P-Parametri'!$B$31*MAX(0,IF(I440&lt;=0,0,(I440-J440)/I440)))</f>
        <v>18172.491539952629</v>
      </c>
      <c r="I441" s="10">
        <f>((I440-H441+MAX(0,-(H405-C441-D441)))*(1+B441))*(1-'P-Parametri'!$B$32)</f>
        <v>321336.23955532617</v>
      </c>
      <c r="J441" s="10">
        <f>IF(I440&lt;=0,J440,J440*(1-H441/I440))+MAX(0,-(H405-C441-D441))</f>
        <v>97082.217350915074</v>
      </c>
      <c r="K441" s="10">
        <f>MAX(0,(K405-C441-D441))/(1-'P-Parametri'!$B$31*MAX(0,IF(L440&lt;=0,0,(L440-M440)/L440)))</f>
        <v>21267.027941748289</v>
      </c>
      <c r="L441" s="10">
        <f>((L440-K441+MAX(0,-(K405-C441-D441)))*(1+B441))*(1-'P-Parametri'!$B$32)</f>
        <v>156520.66246159317</v>
      </c>
      <c r="M441" s="10">
        <f>IF(L440&lt;=0,M440,M440*(1-K441/L440))+MAX(0,-(K405-C441-D441))</f>
        <v>47288.077417079869</v>
      </c>
      <c r="N441" s="10">
        <f>MAX(0,(N405-C441-D441))/(1-'P-Parametri'!$B$31*MAX(0,IF(O440&lt;=0,0,(O440-P440)/O440)))</f>
        <v>21267.027941748296</v>
      </c>
      <c r="O441" s="10">
        <f>((O440-N441+MAX(0,-(N405-C441-D441)))*(1+B441))*(1-'P-Parametri'!$B$32)</f>
        <v>156520.66246159282</v>
      </c>
      <c r="P441" s="10">
        <f>IF(O440&lt;=0,P440,P440*(1-N441/O440))+MAX(0,-(N405-C441-D441))</f>
        <v>47288.077417079781</v>
      </c>
      <c r="Q441" s="10">
        <f>MAX(0,(Q405-C441-D441))/(1-'P-Parametri'!$B$31*MAX(0,IF(R440&lt;=0,0,(R440-S440)/R440)))</f>
        <v>21267.027941748296</v>
      </c>
      <c r="R441" s="10">
        <f>((R440-Q441+MAX(0,-(Q405-C441-D441)))*(1+B441))*(1-'P-Parametri'!$B$32)</f>
        <v>156520.66246159282</v>
      </c>
      <c r="S441" s="10">
        <f>IF(R440&lt;=0,S440,S440*(1-Q441/R440))+MAX(0,-(Q405-C441-D441))</f>
        <v>47288.077417079781</v>
      </c>
      <c r="T441" s="10">
        <f>MAX(0,(T405-C441-D441))/(1-'P-Parametri'!$B$31*MAX(0,IF(U440&lt;=0,0,(U440-V440)/U440)))</f>
        <v>21267.027941748296</v>
      </c>
      <c r="U441" s="10">
        <f>((U440-T441+MAX(0,-(T405-C441-D441)))*(1+B441))*(1-'P-Parametri'!$B$32)</f>
        <v>156520.66246159282</v>
      </c>
      <c r="V441" s="10">
        <f>IF(U440&lt;=0,V440,V440*(1-T441/U440))+MAX(0,-(T405-C441-D441))</f>
        <v>47288.077417079781</v>
      </c>
    </row>
    <row r="442" spans="1:22">
      <c r="A442" s="9">
        <f t="shared" si="16"/>
        <v>35</v>
      </c>
      <c r="B442" s="12">
        <f>IF($A442='P-Parametri'!$B$47,'P-Parametri'!$B$34,IF($A442='P-Parametri'!$B$48,'P-Parametri'!$C$34,'P-Parametri'!$B$52))</f>
        <v>0.03</v>
      </c>
      <c r="C442" s="10">
        <f>IF($A442&lt;='1-Input'!$B$26,0,IF($A442='1-Input'!$B$26+1,('1-Input'!$B$23+0)*'1-Input'!$B$27,'1-Input'!$B$23+0))</f>
        <v>15535</v>
      </c>
      <c r="D442" s="10">
        <f t="shared" si="17"/>
        <v>0</v>
      </c>
      <c r="E442" s="10">
        <f>MAX(0,(E405-C442-D442))/(1-'P-Parametri'!$B$31*MAX(0,IF(F441&lt;=0,0,(F441-G441)/F441)))</f>
        <v>12906.949282459267</v>
      </c>
      <c r="F442" s="10">
        <f>((F441-E442+MAX(0,-(E405-C442-D442)))*(1+B442))*(1-'P-Parametri'!$B$32)</f>
        <v>607215.72930703987</v>
      </c>
      <c r="G442" s="10">
        <f>IF(F441&lt;=0,G441,G441*(1-E442/F441))+MAX(0,-(E405-C442-D442))</f>
        <v>178465.89199804503</v>
      </c>
      <c r="H442" s="10">
        <f>MAX(0,(H405-C442-D442))/(1-'P-Parametri'!$B$31*MAX(0,IF(I441&lt;=0,0,(I441-J441)/I441)))</f>
        <v>18221.216142724086</v>
      </c>
      <c r="I442" s="10">
        <f>((I441-H442+MAX(0,-(H405-C442-D442)))*(1+B442))*(1-'P-Parametri'!$B$32)</f>
        <v>311584.05716675019</v>
      </c>
      <c r="J442" s="10">
        <f>IF(I441&lt;=0,J441,J441*(1-H442/I441))+MAX(0,-(H405-C442-D442))</f>
        <v>91577.217141745161</v>
      </c>
      <c r="K442" s="10">
        <f>MAX(0,(K405-C442-D442))/(1-'P-Parametri'!$B$31*MAX(0,IF(L441&lt;=0,0,(L441-M441)/L441)))</f>
        <v>21324.049703806235</v>
      </c>
      <c r="L442" s="10">
        <f>((L441-K442+MAX(0,-(K405-C442-D442)))*(1+B442))*(1-'P-Parametri'!$B$32)</f>
        <v>138974.00611823949</v>
      </c>
      <c r="M442" s="10">
        <f>IF(L441&lt;=0,M441,M441*(1-K442/L441))+MAX(0,-(K405-C442-D442))</f>
        <v>40845.648044621259</v>
      </c>
      <c r="N442" s="10">
        <f>MAX(0,(N405-C442-D442))/(1-'P-Parametri'!$B$31*MAX(0,IF(O441&lt;=0,0,(O441-P441)/O441)))</f>
        <v>21324.049703806242</v>
      </c>
      <c r="O442" s="10">
        <f>((O441-N442+MAX(0,-(N405-C442-D442)))*(1+B442))*(1-'P-Parametri'!$B$32)</f>
        <v>138974.00611823914</v>
      </c>
      <c r="P442" s="10">
        <f>IF(O441&lt;=0,P441,P441*(1-N442/O441))+MAX(0,-(N405-C442-D442))</f>
        <v>40845.648044621164</v>
      </c>
      <c r="Q442" s="10">
        <f>MAX(0,(Q405-C442-D442))/(1-'P-Parametri'!$B$31*MAX(0,IF(R441&lt;=0,0,(R441-S441)/R441)))</f>
        <v>21324.049703806242</v>
      </c>
      <c r="R442" s="10">
        <f>((R441-Q442+MAX(0,-(Q405-C442-D442)))*(1+B442))*(1-'P-Parametri'!$B$32)</f>
        <v>138974.00611823914</v>
      </c>
      <c r="S442" s="10">
        <f>IF(R441&lt;=0,S441,S441*(1-Q442/R441))+MAX(0,-(Q405-C442-D442))</f>
        <v>40845.648044621164</v>
      </c>
      <c r="T442" s="10">
        <f>MAX(0,(T405-C442-D442))/(1-'P-Parametri'!$B$31*MAX(0,IF(U441&lt;=0,0,(U441-V441)/U441)))</f>
        <v>21324.049703806242</v>
      </c>
      <c r="U442" s="10">
        <f>((U441-T442+MAX(0,-(T405-C442-D442)))*(1+B442))*(1-'P-Parametri'!$B$32)</f>
        <v>138974.00611823914</v>
      </c>
      <c r="V442" s="10">
        <f>IF(U441&lt;=0,V441,V441*(1-T442/U441))+MAX(0,-(T405-C442-D442))</f>
        <v>40845.648044621164</v>
      </c>
    </row>
    <row r="443" spans="1:22">
      <c r="A443" s="9">
        <f t="shared" si="16"/>
        <v>36</v>
      </c>
      <c r="B443" s="12">
        <f>IF($A443='P-Parametri'!$B$47,'P-Parametri'!$B$34,IF($A443='P-Parametri'!$B$48,'P-Parametri'!$C$34,'P-Parametri'!$B$52))</f>
        <v>0.03</v>
      </c>
      <c r="C443" s="10">
        <f>IF($A443&lt;='1-Input'!$B$26,0,IF($A443='1-Input'!$B$26+1,('1-Input'!$B$23+0)*'1-Input'!$B$27,'1-Input'!$B$23+0))</f>
        <v>15535</v>
      </c>
      <c r="D443" s="10">
        <f t="shared" si="17"/>
        <v>0</v>
      </c>
      <c r="E443" s="10">
        <f>MAX(0,(E405-C443-D443))/(1-'P-Parametri'!$B$31*MAX(0,IF(F442&lt;=0,0,(F442-G442)/F442)))</f>
        <v>12940.703181094088</v>
      </c>
      <c r="F443" s="10">
        <f>((F442-E443+MAX(0,-(E405-C443-D443)))*(1+B443))*(1-'P-Parametri'!$B$32)</f>
        <v>610879.07035590464</v>
      </c>
      <c r="G443" s="10">
        <f>IF(F442&lt;=0,G442,G442*(1-E443/F442))+MAX(0,-(E405-C443-D443))</f>
        <v>174662.50874423588</v>
      </c>
      <c r="H443" s="10">
        <f>MAX(0,(H405-C443-D443))/(1-'P-Parametri'!$B$31*MAX(0,IF(I442&lt;=0,0,(I442-J442)/I442)))</f>
        <v>18268.867765832307</v>
      </c>
      <c r="I443" s="10">
        <f>((I442-H443+MAX(0,-(H405-C443-D443)))*(1+B443))*(1-'P-Parametri'!$B$32)</f>
        <v>301510.41579277959</v>
      </c>
      <c r="J443" s="10">
        <f>IF(I442&lt;=0,J442,J442*(1-H443/I442))+MAX(0,-(H405-C443-D443))</f>
        <v>86207.840782960178</v>
      </c>
      <c r="K443" s="10">
        <f>MAX(0,(K405-C443-D443))/(1-'P-Parametri'!$B$31*MAX(0,IF(L442&lt;=0,0,(L442-M442)/L442)))</f>
        <v>21379.815771870381</v>
      </c>
      <c r="L443" s="10">
        <f>((L442-K443+MAX(0,-(K405-C443-D443)))*(1+B443))*(1-'P-Parametri'!$B$32)</f>
        <v>120879.77202464666</v>
      </c>
      <c r="M443" s="10">
        <f>IF(L442&lt;=0,M442,M442*(1-K443/L442))+MAX(0,-(K405-C443-D443))</f>
        <v>34561.937481268295</v>
      </c>
      <c r="N443" s="10">
        <f>MAX(0,(N405-C443-D443))/(1-'P-Parametri'!$B$31*MAX(0,IF(O442&lt;=0,0,(O442-P442)/O442)))</f>
        <v>21379.815771870388</v>
      </c>
      <c r="O443" s="10">
        <f>((O442-N443+MAX(0,-(N405-C443-D443)))*(1+B443))*(1-'P-Parametri'!$B$32)</f>
        <v>120879.7720246463</v>
      </c>
      <c r="P443" s="10">
        <f>IF(O442&lt;=0,P442,P442*(1-N443/O442))+MAX(0,-(N405-C443-D443))</f>
        <v>34561.9374812682</v>
      </c>
      <c r="Q443" s="10">
        <f>MAX(0,(Q405-C443-D443))/(1-'P-Parametri'!$B$31*MAX(0,IF(R442&lt;=0,0,(R442-S442)/R442)))</f>
        <v>21379.815771870388</v>
      </c>
      <c r="R443" s="10">
        <f>((R442-Q443+MAX(0,-(Q405-C443-D443)))*(1+B443))*(1-'P-Parametri'!$B$32)</f>
        <v>120879.7720246463</v>
      </c>
      <c r="S443" s="10">
        <f>IF(R442&lt;=0,S442,S442*(1-Q443/R442))+MAX(0,-(Q405-C443-D443))</f>
        <v>34561.9374812682</v>
      </c>
      <c r="T443" s="10">
        <f>MAX(0,(T405-C443-D443))/(1-'P-Parametri'!$B$31*MAX(0,IF(U442&lt;=0,0,(U442-V442)/U442)))</f>
        <v>21379.815771870388</v>
      </c>
      <c r="U443" s="10">
        <f>((U442-T443+MAX(0,-(T405-C443-D443)))*(1+B443))*(1-'P-Parametri'!$B$32)</f>
        <v>120879.7720246463</v>
      </c>
      <c r="V443" s="10">
        <f>IF(U442&lt;=0,V442,V442*(1-T443/U442))+MAX(0,-(T405-C443-D443))</f>
        <v>34561.9374812682</v>
      </c>
    </row>
    <row r="444" spans="1:22">
      <c r="A444" s="9">
        <f t="shared" si="16"/>
        <v>37</v>
      </c>
      <c r="B444" s="12">
        <f>IF($A444='P-Parametri'!$B$47,'P-Parametri'!$B$34,IF($A444='P-Parametri'!$B$48,'P-Parametri'!$C$34,'P-Parametri'!$B$52))</f>
        <v>0.03</v>
      </c>
      <c r="C444" s="10">
        <f>IF($A444&lt;='1-Input'!$B$26,0,IF($A444='1-Input'!$B$26+1,('1-Input'!$B$23+0)*'1-Input'!$B$27,'1-Input'!$B$23+0))</f>
        <v>15535</v>
      </c>
      <c r="D444" s="10">
        <f t="shared" si="17"/>
        <v>0</v>
      </c>
      <c r="E444" s="10">
        <f>MAX(0,(E405-C444-D444))/(1-'P-Parametri'!$B$31*MAX(0,IF(F443&lt;=0,0,(F443-G443)/F443)))</f>
        <v>12973.709473337927</v>
      </c>
      <c r="F444" s="10">
        <f>((F443-E444+MAX(0,-(E405-C444-D444)))*(1+B444))*(1-'P-Parametri'!$B$32)</f>
        <v>614610.83666562557</v>
      </c>
      <c r="G444" s="10">
        <f>IF(F443&lt;=0,G443,G443*(1-E444/F443))+MAX(0,-(E405-C444-D444))</f>
        <v>170953.06647604381</v>
      </c>
      <c r="H444" s="10">
        <f>MAX(0,(H405-C444-D444))/(1-'P-Parametri'!$B$31*MAX(0,IF(I443&lt;=0,0,(I443-J443)/I443)))</f>
        <v>18315.463965436364</v>
      </c>
      <c r="I444" s="10">
        <f>((I443-H444+MAX(0,-(H405-C444-D444)))*(1+B444))*(1-'P-Parametri'!$B$32)</f>
        <v>291107.41878139914</v>
      </c>
      <c r="J444" s="10">
        <f>IF(I443&lt;=0,J443,J443*(1-H444/I443))+MAX(0,-(H405-C444-D444))</f>
        <v>80971.084376894447</v>
      </c>
      <c r="K444" s="10">
        <f>MAX(0,(K405-C444-D444))/(1-'P-Parametri'!$B$31*MAX(0,IF(L443&lt;=0,0,(L443-M443)/L443)))</f>
        <v>21434.346691682895</v>
      </c>
      <c r="L444" s="10">
        <f>((L443-K444+MAX(0,-(K405-C444-D444)))*(1+B444))*(1-'P-Parametri'!$B$32)</f>
        <v>102223.93051676678</v>
      </c>
      <c r="M444" s="10">
        <f>IF(L443&lt;=0,M443,M443*(1-K444/L443))+MAX(0,-(K405-C444-D444))</f>
        <v>28433.430305074027</v>
      </c>
      <c r="N444" s="10">
        <f>MAX(0,(N405-C444-D444))/(1-'P-Parametri'!$B$31*MAX(0,IF(O443&lt;=0,0,(O443-P443)/O443)))</f>
        <v>21434.346691682902</v>
      </c>
      <c r="O444" s="10">
        <f>((O443-N444+MAX(0,-(N405-C444-D444)))*(1+B444))*(1-'P-Parametri'!$B$32)</f>
        <v>102223.93051676638</v>
      </c>
      <c r="P444" s="10">
        <f>IF(O443&lt;=0,P443,P443*(1-N444/O443))+MAX(0,-(N405-C444-D444))</f>
        <v>28433.430305073929</v>
      </c>
      <c r="Q444" s="10">
        <f>MAX(0,(Q405-C444-D444))/(1-'P-Parametri'!$B$31*MAX(0,IF(R443&lt;=0,0,(R443-S443)/R443)))</f>
        <v>21434.346691682902</v>
      </c>
      <c r="R444" s="10">
        <f>((R443-Q444+MAX(0,-(Q405-C444-D444)))*(1+B444))*(1-'P-Parametri'!$B$32)</f>
        <v>102223.93051676638</v>
      </c>
      <c r="S444" s="10">
        <f>IF(R443&lt;=0,S443,S443*(1-Q444/R443))+MAX(0,-(Q405-C444-D444))</f>
        <v>28433.430305073929</v>
      </c>
      <c r="T444" s="10">
        <f>MAX(0,(T405-C444-D444))/(1-'P-Parametri'!$B$31*MAX(0,IF(U443&lt;=0,0,(U443-V443)/U443)))</f>
        <v>21434.346691682902</v>
      </c>
      <c r="U444" s="10">
        <f>((U443-T444+MAX(0,-(T405-C444-D444)))*(1+B444))*(1-'P-Parametri'!$B$32)</f>
        <v>102223.93051676638</v>
      </c>
      <c r="V444" s="10">
        <f>IF(U443&lt;=0,V443,V443*(1-T444/U443))+MAX(0,-(T405-C444-D444))</f>
        <v>28433.430305073929</v>
      </c>
    </row>
    <row r="445" spans="1:22">
      <c r="A445" s="9">
        <f t="shared" si="16"/>
        <v>38</v>
      </c>
      <c r="B445" s="12">
        <f>IF($A445='P-Parametri'!$B$47,'P-Parametri'!$B$34,IF($A445='P-Parametri'!$B$48,'P-Parametri'!$C$34,'P-Parametri'!$B$52))</f>
        <v>0.03</v>
      </c>
      <c r="C445" s="10">
        <f>IF($A445&lt;='1-Input'!$B$26,0,IF($A445='1-Input'!$B$26+1,('1-Input'!$B$23+0)*'1-Input'!$B$27,'1-Input'!$B$23+0))</f>
        <v>15535</v>
      </c>
      <c r="D445" s="10">
        <f t="shared" si="17"/>
        <v>0</v>
      </c>
      <c r="E445" s="10">
        <f>MAX(0,(E405-C445-D445))/(1-'P-Parametri'!$B$31*MAX(0,IF(F444&lt;=0,0,(F444-G444)/F444)))</f>
        <v>13005.980605411869</v>
      </c>
      <c r="F445" s="10">
        <f>((F444-E445+MAX(0,-(E405-C445-D445)))*(1+B445))*(1-'P-Parametri'!$B$32)</f>
        <v>618413.69573853596</v>
      </c>
      <c r="G445" s="10">
        <f>IF(F444&lt;=0,G444,G444*(1-E445/F444))+MAX(0,-(E405-C445-D445))</f>
        <v>167335.47281452376</v>
      </c>
      <c r="H445" s="10">
        <f>MAX(0,(H405-C445-D445))/(1-'P-Parametri'!$B$31*MAX(0,IF(I444&lt;=0,0,(I444-J444)/I444)))</f>
        <v>18361.022312325415</v>
      </c>
      <c r="I445" s="10">
        <f>((I444-H445+MAX(0,-(H405-C445-D445)))*(1+B445))*(1-'P-Parametri'!$B$32)</f>
        <v>280366.93078641966</v>
      </c>
      <c r="J445" s="10">
        <f>IF(I444&lt;=0,J444,J444*(1-H445/I444))+MAX(0,-(H405-C445-D445))</f>
        <v>75863.994035051393</v>
      </c>
      <c r="K445" s="10">
        <f>MAX(0,(K405-C445-D445))/(1-'P-Parametri'!$B$31*MAX(0,IF(L444&lt;=0,0,(L444-M444)/L444)))</f>
        <v>21487.663026107333</v>
      </c>
      <c r="L445" s="10">
        <f>((L444-K445+MAX(0,-(K405-C445-D445)))*(1+B445))*(1-'P-Parametri'!$B$32)</f>
        <v>82992.038804348471</v>
      </c>
      <c r="M445" s="10">
        <f>IF(L444&lt;=0,M444,M444*(1-K445/L444))+MAX(0,-(K405-C445-D445))</f>
        <v>22456.669619164695</v>
      </c>
      <c r="N445" s="10">
        <f>MAX(0,(N405-C445-D445))/(1-'P-Parametri'!$B$31*MAX(0,IF(O444&lt;=0,0,(O444-P444)/O444)))</f>
        <v>21487.663026107341</v>
      </c>
      <c r="O445" s="10">
        <f>((O444-N445+MAX(0,-(N405-C445-D445)))*(1+B445))*(1-'P-Parametri'!$B$32)</f>
        <v>82992.038804348063</v>
      </c>
      <c r="P445" s="10">
        <f>IF(O444&lt;=0,P444,P444*(1-N445/O444))+MAX(0,-(N405-C445-D445))</f>
        <v>22456.669619164593</v>
      </c>
      <c r="Q445" s="10">
        <f>MAX(0,(Q405-C445-D445))/(1-'P-Parametri'!$B$31*MAX(0,IF(R444&lt;=0,0,(R444-S444)/R444)))</f>
        <v>21487.663026107341</v>
      </c>
      <c r="R445" s="10">
        <f>((R444-Q445+MAX(0,-(Q405-C445-D445)))*(1+B445))*(1-'P-Parametri'!$B$32)</f>
        <v>82992.038804348063</v>
      </c>
      <c r="S445" s="10">
        <f>IF(R444&lt;=0,S444,S444*(1-Q445/R444))+MAX(0,-(Q405-C445-D445))</f>
        <v>22456.669619164593</v>
      </c>
      <c r="T445" s="10">
        <f>MAX(0,(T405-C445-D445))/(1-'P-Parametri'!$B$31*MAX(0,IF(U444&lt;=0,0,(U444-V444)/U444)))</f>
        <v>21487.663026107341</v>
      </c>
      <c r="U445" s="10">
        <f>((U444-T445+MAX(0,-(T405-C445-D445)))*(1+B445))*(1-'P-Parametri'!$B$32)</f>
        <v>82992.038804348063</v>
      </c>
      <c r="V445" s="10">
        <f>IF(U444&lt;=0,V444,V444*(1-T445/U444))+MAX(0,-(T405-C445-D445))</f>
        <v>22456.669619164593</v>
      </c>
    </row>
    <row r="446" spans="1:22">
      <c r="A446" s="9">
        <f t="shared" si="16"/>
        <v>39</v>
      </c>
      <c r="B446" s="12">
        <f>IF($A446='P-Parametri'!$B$47,'P-Parametri'!$B$34,IF($A446='P-Parametri'!$B$48,'P-Parametri'!$C$34,'P-Parametri'!$B$52))</f>
        <v>0.03</v>
      </c>
      <c r="C446" s="10">
        <f>IF($A446&lt;='1-Input'!$B$26,0,IF($A446='1-Input'!$B$26+1,('1-Input'!$B$23+0)*'1-Input'!$B$27,'1-Input'!$B$23+0))</f>
        <v>15535</v>
      </c>
      <c r="D446" s="10">
        <f t="shared" si="17"/>
        <v>0</v>
      </c>
      <c r="E446" s="10">
        <f>MAX(0,(E405-C446-D446))/(1-'P-Parametri'!$B$31*MAX(0,IF(F445&lt;=0,0,(F445-G445)/F445)))</f>
        <v>13037.529021103692</v>
      </c>
      <c r="F446" s="10">
        <f>((F445-E446+MAX(0,-(E405-C446-D446)))*(1+B446))*(1-'P-Parametri'!$B$32)</f>
        <v>622290.37681551732</v>
      </c>
      <c r="G446" s="10">
        <f>IF(F445&lt;=0,G445,G445*(1-E446/F445))+MAX(0,-(E405-C446-D446))</f>
        <v>163807.67079766505</v>
      </c>
      <c r="H446" s="10">
        <f>MAX(0,(H405-C446-D446))/(1-'P-Parametri'!$B$31*MAX(0,IF(I445&lt;=0,0,(I445-J445)/I445)))</f>
        <v>18405.560373853437</v>
      </c>
      <c r="I446" s="10">
        <f>((I445-H446+MAX(0,-(H405-C446-D446)))*(1+B446))*(1-'P-Parametri'!$B$32)</f>
        <v>269280.57110189338</v>
      </c>
      <c r="J446" s="10">
        <f>IF(I445&lt;=0,J445,J445*(1-H446/I445))+MAX(0,-(H405-C446-D446))</f>
        <v>70883.66586832657</v>
      </c>
      <c r="K446" s="10">
        <f>MAX(0,(K405-C446-D446))/(1-'P-Parametri'!$B$31*MAX(0,IF(L445&lt;=0,0,(L445-M445)/L445)))</f>
        <v>21539.785333987093</v>
      </c>
      <c r="L446" s="10">
        <f>((L445-K446+MAX(0,-(K405-C446-D446)))*(1+B446))*(1-'P-Parametri'!$B$32)</f>
        <v>63169.229432323278</v>
      </c>
      <c r="M446" s="10">
        <f>IF(L445&lt;=0,M445,M445*(1-K446/L445))+MAX(0,-(K405-C446-D446))</f>
        <v>16628.257040297765</v>
      </c>
      <c r="N446" s="10">
        <f>MAX(0,(N405-C446-D446))/(1-'P-Parametri'!$B$31*MAX(0,IF(O445&lt;=0,0,(O445-P445)/O445)))</f>
        <v>21539.785333987104</v>
      </c>
      <c r="O446" s="10">
        <f>((O445-N446+MAX(0,-(N405-C446-D446)))*(1+B446))*(1-'P-Parametri'!$B$32)</f>
        <v>63169.229432322842</v>
      </c>
      <c r="P446" s="10">
        <f>IF(O445&lt;=0,P445,P445*(1-N446/O445))+MAX(0,-(N405-C446-D446))</f>
        <v>16628.257040297656</v>
      </c>
      <c r="Q446" s="10">
        <f>MAX(0,(Q405-C446-D446))/(1-'P-Parametri'!$B$31*MAX(0,IF(R445&lt;=0,0,(R445-S445)/R445)))</f>
        <v>21539.785333987104</v>
      </c>
      <c r="R446" s="10">
        <f>((R445-Q446+MAX(0,-(Q405-C446-D446)))*(1+B446))*(1-'P-Parametri'!$B$32)</f>
        <v>63169.229432322842</v>
      </c>
      <c r="S446" s="10">
        <f>IF(R445&lt;=0,S445,S445*(1-Q446/R445))+MAX(0,-(Q405-C446-D446))</f>
        <v>16628.257040297656</v>
      </c>
      <c r="T446" s="10">
        <f>MAX(0,(T405-C446-D446))/(1-'P-Parametri'!$B$31*MAX(0,IF(U445&lt;=0,0,(U445-V445)/U445)))</f>
        <v>21539.785333987104</v>
      </c>
      <c r="U446" s="10">
        <f>((U445-T446+MAX(0,-(T405-C446-D446)))*(1+B446))*(1-'P-Parametri'!$B$32)</f>
        <v>63169.229432322842</v>
      </c>
      <c r="V446" s="10">
        <f>IF(U445&lt;=0,V445,V445*(1-T446/U445))+MAX(0,-(T405-C446-D446))</f>
        <v>16628.257040297656</v>
      </c>
    </row>
    <row r="447" spans="1:22">
      <c r="A447" s="9">
        <f t="shared" si="16"/>
        <v>40</v>
      </c>
      <c r="B447" s="12">
        <f>IF($A447='P-Parametri'!$B$47,'P-Parametri'!$B$34,IF($A447='P-Parametri'!$B$48,'P-Parametri'!$C$34,'P-Parametri'!$B$52))</f>
        <v>0.03</v>
      </c>
      <c r="C447" s="10">
        <f>IF($A447&lt;='1-Input'!$B$26,0,IF($A447='1-Input'!$B$26+1,('1-Input'!$B$23+0)*'1-Input'!$B$27,'1-Input'!$B$23+0))</f>
        <v>15535</v>
      </c>
      <c r="D447" s="10">
        <f t="shared" si="17"/>
        <v>0</v>
      </c>
      <c r="E447" s="10">
        <f>MAX(0,(E405-C447-D447))/(1-'P-Parametri'!$B$31*MAX(0,IF(F446&lt;=0,0,(F446-G446)/F446)))</f>
        <v>13068.367149606991</v>
      </c>
      <c r="F447" s="10">
        <f>((F446-E447+MAX(0,-(E405-C447-D447)))*(1+B447))*(1-'P-Parametri'!$B$32)</f>
        <v>626243.67261597584</v>
      </c>
      <c r="G447" s="10">
        <f>IF(F446&lt;=0,G446,G446*(1-E447/F446))+MAX(0,-(E405-C447-D447))</f>
        <v>160367.63883885418</v>
      </c>
      <c r="H447" s="10">
        <f>MAX(0,(H405-C447-D447))/(1-'P-Parametri'!$B$31*MAX(0,IF(I446&lt;=0,0,(I446-J446)/I446)))</f>
        <v>18449.095696771252</v>
      </c>
      <c r="I447" s="10">
        <f>((I446-H447+MAX(0,-(H405-C447-D447)))*(1+B447))*(1-'P-Parametri'!$B$32)</f>
        <v>257839.70682794123</v>
      </c>
      <c r="J447" s="10">
        <f>IF(I446&lt;=0,J446,J446*(1-H447/I446))+MAX(0,-(H405-C447-D447))</f>
        <v>66027.245928367818</v>
      </c>
      <c r="K447" s="10">
        <f>MAX(0,(K405-C447-D447))/(1-'P-Parametri'!$B$31*MAX(0,IF(L446&lt;=0,0,(L446-M446)/L446)))</f>
        <v>21590.734150053981</v>
      </c>
      <c r="L447" s="10">
        <f>((L446-K447+MAX(0,-(K405-C447-D447)))*(1+B447))*(1-'P-Parametri'!$B$32)</f>
        <v>42740.198440455912</v>
      </c>
      <c r="M447" s="10">
        <f>IF(L446&lt;=0,M446,M446*(1-K447/L446))+MAX(0,-(K405-C447-D447))</f>
        <v>10944.852630236588</v>
      </c>
      <c r="N447" s="10">
        <f>MAX(0,(N405-C447-D447))/(1-'P-Parametri'!$B$31*MAX(0,IF(O446&lt;=0,0,(O446-P446)/O446)))</f>
        <v>21590.734150053988</v>
      </c>
      <c r="O447" s="10">
        <f>((O446-N447+MAX(0,-(N405-C447-D447)))*(1+B447))*(1-'P-Parametri'!$B$32)</f>
        <v>42740.198440455446</v>
      </c>
      <c r="P447" s="10">
        <f>IF(O446&lt;=0,P446,P446*(1-N447/O446))+MAX(0,-(N405-C447-D447))</f>
        <v>10944.852630236475</v>
      </c>
      <c r="Q447" s="10">
        <f>MAX(0,(Q405-C447-D447))/(1-'P-Parametri'!$B$31*MAX(0,IF(R446&lt;=0,0,(R446-S446)/R446)))</f>
        <v>21590.734150053988</v>
      </c>
      <c r="R447" s="10">
        <f>((R446-Q447+MAX(0,-(Q405-C447-D447)))*(1+B447))*(1-'P-Parametri'!$B$32)</f>
        <v>42740.198440455446</v>
      </c>
      <c r="S447" s="10">
        <f>IF(R446&lt;=0,S446,S446*(1-Q447/R446))+MAX(0,-(Q405-C447-D447))</f>
        <v>10944.852630236475</v>
      </c>
      <c r="T447" s="10">
        <f>MAX(0,(T405-C447-D447))/(1-'P-Parametri'!$B$31*MAX(0,IF(U446&lt;=0,0,(U446-V446)/U446)))</f>
        <v>21590.734150053988</v>
      </c>
      <c r="U447" s="10">
        <f>((U446-T447+MAX(0,-(T405-C447-D447)))*(1+B447))*(1-'P-Parametri'!$B$32)</f>
        <v>42740.198440455446</v>
      </c>
      <c r="V447" s="10">
        <f>IF(U446&lt;=0,V446,V446*(1-T447/U446))+MAX(0,-(T405-C447-D447))</f>
        <v>10944.852630236475</v>
      </c>
    </row>
    <row r="448" spans="1:22">
      <c r="A448" s="9">
        <f t="shared" si="16"/>
        <v>41</v>
      </c>
      <c r="B448" s="12">
        <f>IF($A448='P-Parametri'!$B$47,'P-Parametri'!$B$34,IF($A448='P-Parametri'!$B$48,'P-Parametri'!$C$34,'P-Parametri'!$B$52))</f>
        <v>0.03</v>
      </c>
      <c r="C448" s="10">
        <f>IF($A448&lt;='1-Input'!$B$26,0,IF($A448='1-Input'!$B$26+1,('1-Input'!$B$23+0)*'1-Input'!$B$27,'1-Input'!$B$23+0))</f>
        <v>15535</v>
      </c>
      <c r="D448" s="10">
        <f t="shared" si="17"/>
        <v>0</v>
      </c>
      <c r="E448" s="10">
        <f>MAX(0,(E405-C448-D448))/(1-'P-Parametri'!$B$31*MAX(0,IF(F447&lt;=0,0,(F447-G447)/F447)))</f>
        <v>13098.50739398443</v>
      </c>
      <c r="F448" s="10">
        <f>((F447-E448+MAX(0,-(E405-C448-D448)))*(1+B448))*(1-'P-Parametri'!$B$32)</f>
        <v>630276.44113829383</v>
      </c>
      <c r="G448" s="10">
        <f>IF(F447&lt;=0,G447,G447*(1-E448/F447))+MAX(0,-(E405-C448-D448))</f>
        <v>157013.39065250216</v>
      </c>
      <c r="H448" s="10">
        <f>MAX(0,(H405-C448-D448))/(1-'P-Parametri'!$B$31*MAX(0,IF(I447&lt;=0,0,(I447-J447)/I447)))</f>
        <v>18491.645790939689</v>
      </c>
      <c r="I448" s="10">
        <f>((I447-H448+MAX(0,-(H405-C448-D448)))*(1+B448))*(1-'P-Parametri'!$B$32)</f>
        <v>246035.44586237537</v>
      </c>
      <c r="J448" s="10">
        <f>IF(I447&lt;=0,J447,J447*(1-H448/I447))+MAX(0,-(H405-C448-D448))</f>
        <v>61291.930102580773</v>
      </c>
      <c r="K448" s="10">
        <f>MAX(0,(K405-C448-D448))/(1-'P-Parametri'!$B$31*MAX(0,IF(L447&lt;=0,0,(L447-M447)/L447)))</f>
        <v>21640.529965867936</v>
      </c>
      <c r="L448" s="10">
        <f>((L447-K448+MAX(0,-(K405-C448-D448)))*(1+B448))*(1-'P-Parametri'!$B$32)</f>
        <v>21689.193211767961</v>
      </c>
      <c r="M448" s="10">
        <f>IF(L447&lt;=0,M447,M447*(1-K448/L447))+MAX(0,-(K405-C448-D448))</f>
        <v>5403.1747728766704</v>
      </c>
      <c r="N448" s="10">
        <f>MAX(0,(N405-C448-D448))/(1-'P-Parametri'!$B$31*MAX(0,IF(O447&lt;=0,0,(O447-P447)/O447)))</f>
        <v>21640.529965867947</v>
      </c>
      <c r="O448" s="10">
        <f>((O447-N448+MAX(0,-(N405-C448-D448)))*(1+B448))*(1-'P-Parametri'!$B$32)</f>
        <v>21689.193211767477</v>
      </c>
      <c r="P448" s="10">
        <f>IF(O447&lt;=0,P447,P447*(1-N448/O447))+MAX(0,-(N405-C448-D448))</f>
        <v>5403.1747728765522</v>
      </c>
      <c r="Q448" s="10">
        <f>MAX(0,(Q405-C448-D448))/(1-'P-Parametri'!$B$31*MAX(0,IF(R447&lt;=0,0,(R447-S447)/R447)))</f>
        <v>21640.529965867947</v>
      </c>
      <c r="R448" s="10">
        <f>((R447-Q448+MAX(0,-(Q405-C448-D448)))*(1+B448))*(1-'P-Parametri'!$B$32)</f>
        <v>21689.193211767477</v>
      </c>
      <c r="S448" s="10">
        <f>IF(R447&lt;=0,S447,S447*(1-Q448/R447))+MAX(0,-(Q405-C448-D448))</f>
        <v>5403.1747728765522</v>
      </c>
      <c r="T448" s="10">
        <f>MAX(0,(T405-C448-D448))/(1-'P-Parametri'!$B$31*MAX(0,IF(U447&lt;=0,0,(U447-V447)/U447)))</f>
        <v>21640.529965867947</v>
      </c>
      <c r="U448" s="10">
        <f>((U447-T448+MAX(0,-(T405-C448-D448)))*(1+B448))*(1-'P-Parametri'!$B$32)</f>
        <v>21689.193211767477</v>
      </c>
      <c r="V448" s="10">
        <f>IF(U447&lt;=0,V447,V447*(1-T448/U447))+MAX(0,-(T405-C448-D448))</f>
        <v>5403.1747728765522</v>
      </c>
    </row>
    <row r="449" spans="1:22">
      <c r="A449" s="9">
        <f t="shared" si="16"/>
        <v>42</v>
      </c>
      <c r="B449" s="12">
        <f>IF($A449='P-Parametri'!$B$47,'P-Parametri'!$B$34,IF($A449='P-Parametri'!$B$48,'P-Parametri'!$C$34,'P-Parametri'!$B$52))</f>
        <v>0.03</v>
      </c>
      <c r="C449" s="10">
        <f>IF($A449&lt;='1-Input'!$B$26,0,IF($A449='1-Input'!$B$26+1,('1-Input'!$B$23+0)*'1-Input'!$B$27,'1-Input'!$B$23+0))</f>
        <v>15535</v>
      </c>
      <c r="D449" s="10">
        <f t="shared" si="17"/>
        <v>0</v>
      </c>
      <c r="E449" s="10">
        <f>MAX(0,(E405-C449-D449))/(1-'P-Parametri'!$B$31*MAX(0,IF(F448&lt;=0,0,(F448-G448)/F448)))</f>
        <v>13127.962120242799</v>
      </c>
      <c r="F449" s="10">
        <f>((F448-E449+MAX(0,-(E405-C449-D449)))*(1+B449))*(1-'P-Parametri'!$B$32)</f>
        <v>634391.60752181534</v>
      </c>
      <c r="G449" s="10">
        <f>IF(F448&lt;=0,G448,G448*(1-E449/F448))+MAX(0,-(E405-C449-D449))</f>
        <v>153742.97514857783</v>
      </c>
      <c r="H449" s="10">
        <f>MAX(0,(H405-C449-D449))/(1-'P-Parametri'!$B$31*MAX(0,IF(I448&lt;=0,0,(I448-J448)/I448)))</f>
        <v>18533.228113906422</v>
      </c>
      <c r="I449" s="10">
        <f>((I448-H449+MAX(0,-(H405-C449-D449)))*(1+B449))*(1-'P-Parametri'!$B$32)</f>
        <v>233858.62971236117</v>
      </c>
      <c r="J449" s="10">
        <f>IF(I448&lt;=0,J448,J448*(1-H449/I448))+MAX(0,-(H405-C449-D449))</f>
        <v>56674.963965237519</v>
      </c>
      <c r="K449" s="10">
        <f>MAX(0,(K405-C449-D449))/(1-'P-Parametri'!$B$31*MAX(0,IF(L448&lt;=0,0,(L448-M448)/L448)))</f>
        <v>21689.193211767495</v>
      </c>
      <c r="L449" s="10">
        <f>((L448-K449+MAX(0,-(K405-C449-D449)))*(1+B449))*(1-'P-Parametri'!$B$32)</f>
        <v>4.7867186367511753E-10</v>
      </c>
      <c r="M449" s="10">
        <f>IF(L448&lt;=0,M448,M448*(1-K449/L448))+MAX(0,-(K405-C449-D449))</f>
        <v>1.1577547045118458E-10</v>
      </c>
      <c r="N449" s="10">
        <f>MAX(0,(N405-C449-D449))/(1-'P-Parametri'!$B$31*MAX(0,IF(O448&lt;=0,0,(O448-P448)/O448)))</f>
        <v>21689.193211767502</v>
      </c>
      <c r="O449" s="10">
        <f>((O448-N449+MAX(0,-(N405-C449-D449)))*(1+B449))*(1-'P-Parametri'!$B$32)</f>
        <v>-2.6177367544732987E-11</v>
      </c>
      <c r="P449" s="10">
        <f>IF(O448&lt;=0,P448,P448*(1-N449/O448))+MAX(0,-(N405-C449-D449))</f>
        <v>-5.9987290389213488E-12</v>
      </c>
      <c r="Q449" s="10">
        <f>MAX(0,(Q405-C449-D449))/(1-'P-Parametri'!$B$31*MAX(0,IF(R448&lt;=0,0,(R448-S448)/R448)))</f>
        <v>21689.193211767502</v>
      </c>
      <c r="R449" s="10">
        <f>((R448-Q449+MAX(0,-(Q405-C449-D449)))*(1+B449))*(1-'P-Parametri'!$B$32)</f>
        <v>-2.6177367544732987E-11</v>
      </c>
      <c r="S449" s="10">
        <f>IF(R448&lt;=0,S448,S448*(1-Q449/R448))+MAX(0,-(Q405-C449-D449))</f>
        <v>-5.9987290389213488E-12</v>
      </c>
      <c r="T449" s="10">
        <f>MAX(0,(T405-C449-D449))/(1-'P-Parametri'!$B$31*MAX(0,IF(U448&lt;=0,0,(U448-V448)/U448)))</f>
        <v>21689.193211767502</v>
      </c>
      <c r="U449" s="10">
        <f>((U448-T449+MAX(0,-(T405-C449-D449)))*(1+B449))*(1-'P-Parametri'!$B$32)</f>
        <v>-2.6177367544732987E-11</v>
      </c>
      <c r="V449" s="10">
        <f>IF(U448&lt;=0,V448,V448*(1-T449/U448))+MAX(0,-(T405-C449-D449))</f>
        <v>-5.9987290389213488E-12</v>
      </c>
    </row>
    <row r="450" spans="1:22">
      <c r="A450" s="4" t="s">
        <v>410</v>
      </c>
      <c r="E450" s="10">
        <f>F449</f>
        <v>634391.60752181534</v>
      </c>
      <c r="H450" s="10">
        <f>I449</f>
        <v>233858.62971236117</v>
      </c>
      <c r="K450" s="10">
        <f>L449</f>
        <v>4.7867186367511753E-10</v>
      </c>
      <c r="N450" s="10">
        <f>O449</f>
        <v>-2.6177367544732987E-11</v>
      </c>
      <c r="Q450" s="10">
        <f>R449</f>
        <v>-2.6177367544732987E-11</v>
      </c>
      <c r="T450" s="10">
        <f>U449</f>
        <v>-2.6177367544732987E-11</v>
      </c>
    </row>
    <row r="451" spans="1:22">
      <c r="A451" s="5" t="s">
        <v>411</v>
      </c>
      <c r="B451" s="10">
        <f>IFERROR(T405-T450*(T405-Q405)/(T450-Q450),T405)</f>
        <v>32989.828417655859</v>
      </c>
    </row>
    <row r="454" spans="1:22">
      <c r="A454" s="2" t="s">
        <v>420</v>
      </c>
    </row>
    <row r="455" spans="1:22">
      <c r="A455" s="4" t="s">
        <v>268</v>
      </c>
      <c r="E455" s="19">
        <f>'1-Input'!$B$10*0.9</f>
        <v>26100</v>
      </c>
      <c r="H455" s="19">
        <f>'1-Input'!$B$10*1.05</f>
        <v>30450</v>
      </c>
      <c r="K455" s="10">
        <f>IFERROR(H455-H500*(H455-E455)/(H500-E500),H455)</f>
        <v>24240.026430496302</v>
      </c>
      <c r="N455" s="10">
        <f>IFERROR(K455-K500*(K455-H455)/(K500-H500),K455)</f>
        <v>24121.340453023215</v>
      </c>
      <c r="Q455" s="10">
        <f>IFERROR(N455-N500*(N455-K455)/(N500-K500),N455)</f>
        <v>24119.259297342585</v>
      </c>
      <c r="T455" s="10">
        <f>IFERROR(Q455-Q500*(Q455-N455)/(Q500-N500),Q455)</f>
        <v>24119.550866508416</v>
      </c>
    </row>
    <row r="456" spans="1:22">
      <c r="A456" s="15" t="s">
        <v>176</v>
      </c>
      <c r="B456" s="15" t="s">
        <v>177</v>
      </c>
      <c r="C456" s="15" t="s">
        <v>178</v>
      </c>
      <c r="D456" s="15" t="s">
        <v>179</v>
      </c>
      <c r="E456" s="15" t="s">
        <v>180</v>
      </c>
      <c r="F456" s="15" t="s">
        <v>181</v>
      </c>
      <c r="G456" s="15" t="s">
        <v>182</v>
      </c>
      <c r="H456" s="15" t="s">
        <v>180</v>
      </c>
      <c r="I456" s="15" t="s">
        <v>181</v>
      </c>
      <c r="J456" s="15" t="s">
        <v>182</v>
      </c>
      <c r="K456" s="15" t="s">
        <v>180</v>
      </c>
      <c r="L456" s="15" t="s">
        <v>181</v>
      </c>
      <c r="M456" s="15" t="s">
        <v>182</v>
      </c>
      <c r="N456" s="15" t="s">
        <v>180</v>
      </c>
      <c r="O456" s="15" t="s">
        <v>181</v>
      </c>
      <c r="P456" s="15" t="s">
        <v>182</v>
      </c>
      <c r="Q456" s="15" t="s">
        <v>180</v>
      </c>
      <c r="R456" s="15" t="s">
        <v>181</v>
      </c>
      <c r="S456" s="15" t="s">
        <v>182</v>
      </c>
      <c r="T456" s="15" t="s">
        <v>180</v>
      </c>
      <c r="U456" s="15" t="s">
        <v>181</v>
      </c>
      <c r="V456" s="15" t="s">
        <v>182</v>
      </c>
    </row>
    <row r="457" spans="1:22">
      <c r="A457" s="9">
        <f>0</f>
        <v>0</v>
      </c>
      <c r="E457" s="10">
        <f>0</f>
        <v>0</v>
      </c>
      <c r="F457" s="10">
        <f>'1-Input'!$B$8</f>
        <v>760000</v>
      </c>
      <c r="G457" s="10">
        <f>'1-Input'!$B$9</f>
        <v>586000</v>
      </c>
      <c r="H457" s="10">
        <f>0</f>
        <v>0</v>
      </c>
      <c r="I457" s="10">
        <f>'1-Input'!$B$8</f>
        <v>760000</v>
      </c>
      <c r="J457" s="10">
        <f>'1-Input'!$B$9</f>
        <v>586000</v>
      </c>
      <c r="K457" s="10">
        <f>0</f>
        <v>0</v>
      </c>
      <c r="L457" s="10">
        <f>'1-Input'!$B$8</f>
        <v>760000</v>
      </c>
      <c r="M457" s="10">
        <f>'1-Input'!$B$9</f>
        <v>586000</v>
      </c>
      <c r="N457" s="10">
        <f>0</f>
        <v>0</v>
      </c>
      <c r="O457" s="10">
        <f>'1-Input'!$B$8</f>
        <v>760000</v>
      </c>
      <c r="P457" s="10">
        <f>'1-Input'!$B$9</f>
        <v>586000</v>
      </c>
      <c r="Q457" s="10">
        <f>0</f>
        <v>0</v>
      </c>
      <c r="R457" s="10">
        <f>'1-Input'!$B$8</f>
        <v>760000</v>
      </c>
      <c r="S457" s="10">
        <f>'1-Input'!$B$9</f>
        <v>586000</v>
      </c>
      <c r="T457" s="10">
        <f>0</f>
        <v>0</v>
      </c>
      <c r="U457" s="10">
        <f>'1-Input'!$B$8</f>
        <v>760000</v>
      </c>
      <c r="V457" s="10">
        <f>'1-Input'!$B$9</f>
        <v>586000</v>
      </c>
    </row>
    <row r="458" spans="1:22">
      <c r="A458" s="9">
        <f t="shared" ref="A458:A499" si="18">A457+1</f>
        <v>1</v>
      </c>
      <c r="B458" s="12">
        <f>IF($A458='P-Parametri'!$C$47,'P-Parametri'!$B$34,IF($A458='P-Parametri'!$C$48,'P-Parametri'!$C$34,'P-Parametri'!$C$52))</f>
        <v>-0.35</v>
      </c>
      <c r="C458" s="10">
        <f>IF($A458&lt;='1-Input'!$B$26,0,IF($A458='1-Input'!$B$26+1,('1-Input'!$B$23+0)*'1-Input'!$B$27,'1-Input'!$B$23+0))</f>
        <v>0</v>
      </c>
      <c r="D458" s="10">
        <f t="shared" ref="D458:D499" si="19">IF(AND($A458&gt;=1,$A458&lt;1+0),0,0)</f>
        <v>0</v>
      </c>
      <c r="E458" s="10">
        <f>MAX(0,(E455-C458-D458))/(1-'P-Parametri'!$B$31*MAX(0,IF(F457&lt;=0,0,(F457-G457)/F457)))</f>
        <v>27751.972690133749</v>
      </c>
      <c r="F458" s="10">
        <f>((F457-E458+MAX(0,-(E455-C458-D458)))*(1+B458))*(1-'P-Parametri'!$B$32)</f>
        <v>475009.29531591031</v>
      </c>
      <c r="G458" s="10">
        <f>IF(F457&lt;=0,G457,G457*(1-E458/F457))+MAX(0,-(E455-C458-D458))</f>
        <v>564601.76842576533</v>
      </c>
      <c r="H458" s="10">
        <f>MAX(0,(H455-C458-D458))/(1-'P-Parametri'!$B$31*MAX(0,IF(I457&lt;=0,0,(I457-J457)/I457)))</f>
        <v>32377.30147182271</v>
      </c>
      <c r="I458" s="10">
        <f>((I457-H458+MAX(0,-(H455-C458-D458)))*(1+B458))*(1-'P-Parametri'!$B$32)</f>
        <v>472008.84453522868</v>
      </c>
      <c r="J458" s="10">
        <f>IF(I457&lt;=0,J457,J457*(1-H458/I457))+MAX(0,-(H455-C458-D458))</f>
        <v>561035.3964967262</v>
      </c>
      <c r="K458" s="10">
        <f>MAX(0,(K455-C458-D458))/(1-'P-Parametri'!$B$31*MAX(0,IF(L457&lt;=0,0,(L457-M457)/L457)))</f>
        <v>25774.274004109335</v>
      </c>
      <c r="L458" s="10">
        <f>((L457-K458+MAX(0,-(K455-C458-D458)))*(1+B458))*(1-'P-Parametri'!$B$32)</f>
        <v>476292.22845353431</v>
      </c>
      <c r="M458" s="10">
        <f>IF(L457&lt;=0,M457,M457*(1-K458/L457))+MAX(0,-(K455-C458-D458))</f>
        <v>566126.67820209463</v>
      </c>
      <c r="N458" s="10">
        <f>MAX(0,(N455-C458-D458))/(1-'P-Parametri'!$B$31*MAX(0,IF(O457&lt;=0,0,(O457-P457)/O457)))</f>
        <v>25648.075919606083</v>
      </c>
      <c r="O458" s="10">
        <f>((O457-N458+MAX(0,-(N455-C458-D458)))*(1+B458))*(1-'P-Parametri'!$B$32)</f>
        <v>476374.09315095155</v>
      </c>
      <c r="P458" s="10">
        <f>IF(O457&lt;=0,P457,P457*(1-N458/O457))+MAX(0,-(N455-C458-D458))</f>
        <v>566223.98356725113</v>
      </c>
      <c r="Q458" s="10">
        <f>MAX(0,(Q455-C458-D458))/(1-'P-Parametri'!$B$31*MAX(0,IF(R457&lt;=0,0,(R457-S457)/R457)))</f>
        <v>25645.863039314405</v>
      </c>
      <c r="R458" s="10">
        <f>((R457-Q458+MAX(0,-(Q455-C458-D458)))*(1+B458))*(1-'P-Parametri'!$B$32)</f>
        <v>476375.52864639676</v>
      </c>
      <c r="S458" s="10">
        <f>IF(R457&lt;=0,S457,S457*(1-Q458/R457))+MAX(0,-(Q455-C458-D458))</f>
        <v>566225.68981442333</v>
      </c>
      <c r="T458" s="10">
        <f>MAX(0,(T455-C458-D458))/(1-'P-Parametri'!$B$31*MAX(0,IF(U457&lt;=0,0,(U457-V457)/U457)))</f>
        <v>25646.173063051087</v>
      </c>
      <c r="U458" s="10">
        <f>((U457-T458+MAX(0,-(T455-C458-D458)))*(1+B458))*(1-'P-Parametri'!$B$32)</f>
        <v>476375.32753399876</v>
      </c>
      <c r="V458" s="10">
        <f>IF(U457&lt;=0,V457,V457*(1-T458/U457))+MAX(0,-(T455-C458-D458))</f>
        <v>566225.45076980535</v>
      </c>
    </row>
    <row r="459" spans="1:22">
      <c r="A459" s="9">
        <f t="shared" si="18"/>
        <v>2</v>
      </c>
      <c r="B459" s="12">
        <f>IF($A459='P-Parametri'!$C$47,'P-Parametri'!$B$34,IF($A459='P-Parametri'!$C$48,'P-Parametri'!$C$34,'P-Parametri'!$C$52))</f>
        <v>-0.2</v>
      </c>
      <c r="C459" s="10">
        <f>IF($A459&lt;='1-Input'!$B$26,0,IF($A459='1-Input'!$B$26+1,('1-Input'!$B$23+0)*'1-Input'!$B$27,'1-Input'!$B$23+0))</f>
        <v>0</v>
      </c>
      <c r="D459" s="10">
        <f t="shared" si="19"/>
        <v>0</v>
      </c>
      <c r="E459" s="10">
        <f>MAX(0,(E455-C459-D459))/(1-'P-Parametri'!$B$31*MAX(0,IF(F458&lt;=0,0,(F458-G458)/F458)))</f>
        <v>26100</v>
      </c>
      <c r="F459" s="10">
        <f>((F458-E459+MAX(0,-(E455-C459-D459)))*(1+B459))*(1-'P-Parametri'!$B$32)</f>
        <v>358409.18138022284</v>
      </c>
      <c r="G459" s="10">
        <f>IF(F458&lt;=0,G458,G458*(1-E459/F458))+MAX(0,-(E455-C459-D459))</f>
        <v>533578.99413223902</v>
      </c>
      <c r="H459" s="10">
        <f>MAX(0,(H455-C459-D459))/(1-'P-Parametri'!$B$31*MAX(0,IF(I458&lt;=0,0,(I458-J458)/I458)))</f>
        <v>30450</v>
      </c>
      <c r="I459" s="10">
        <f>((I458-H459+MAX(0,-(H455-C459-D459)))*(1+B459))*(1-'P-Parametri'!$B$32)</f>
        <v>352540.58147692663</v>
      </c>
      <c r="J459" s="10">
        <f>IF(I458&lt;=0,J458,J458*(1-H459/I458))+MAX(0,-(H455-C459-D459))</f>
        <v>524842.15982094547</v>
      </c>
      <c r="K459" s="10">
        <f>MAX(0,(K455-C459-D459))/(1-'P-Parametri'!$B$31*MAX(0,IF(L458&lt;=0,0,(L458-M458)/L458)))</f>
        <v>24240.026430496302</v>
      </c>
      <c r="L459" s="10">
        <f>((L458-K459+MAX(0,-(K455-C459-D459)))*(1+B459))*(1-'P-Parametri'!$B$32)</f>
        <v>360918.47809519357</v>
      </c>
      <c r="M459" s="10">
        <f>IF(L458&lt;=0,M458,M458*(1-K459/L458))+MAX(0,-(K455-C459-D459))</f>
        <v>537314.69089089159</v>
      </c>
      <c r="N459" s="10">
        <f>MAX(0,(N455-C459-D459))/(1-'P-Parametri'!$B$31*MAX(0,IF(O458&lt;=0,0,(O458-P458)/O458)))</f>
        <v>24121.340453023215</v>
      </c>
      <c r="O459" s="10">
        <f>((O458-N459+MAX(0,-(N455-C459-D459)))*(1+B459))*(1-'P-Parametri'!$B$32)</f>
        <v>361078.59775402601</v>
      </c>
      <c r="P459" s="10">
        <f>IF(O458&lt;=0,P458,P458*(1-N459/O458))+MAX(0,-(N455-C459-D459))</f>
        <v>537553.06783807697</v>
      </c>
      <c r="Q459" s="10">
        <f>MAX(0,(Q455-C459-D459))/(1-'P-Parametri'!$B$31*MAX(0,IF(R458&lt;=0,0,(R458-S458)/R458)))</f>
        <v>24119.259297342585</v>
      </c>
      <c r="R459" s="10">
        <f>((R458-Q459+MAX(0,-(Q455-C459-D459)))*(1+B459))*(1-'P-Parametri'!$B$32)</f>
        <v>361081.40544828487</v>
      </c>
      <c r="S459" s="10">
        <f>IF(R458&lt;=0,S458,S458*(1-Q459/R458))+MAX(0,-(Q455-C459-D459))</f>
        <v>537557.24777195218</v>
      </c>
      <c r="T459" s="10">
        <f>MAX(0,(T455-C459-D459))/(1-'P-Parametri'!$B$31*MAX(0,IF(U458&lt;=0,0,(U458-V458)/U458)))</f>
        <v>24119.550866508416</v>
      </c>
      <c r="U459" s="10">
        <f>((U458-T459+MAX(0,-(T455-C459-D459)))*(1+B459))*(1-'P-Parametri'!$B$32)</f>
        <v>361081.01209132437</v>
      </c>
      <c r="V459" s="10">
        <f>IF(U458&lt;=0,V458,V458*(1-T459/U458))+MAX(0,-(T455-C459-D459))</f>
        <v>537556.66216471267</v>
      </c>
    </row>
    <row r="460" spans="1:22">
      <c r="A460" s="9">
        <f t="shared" si="18"/>
        <v>3</v>
      </c>
      <c r="B460" s="12">
        <f>IF($A460='P-Parametri'!$C$47,'P-Parametri'!$B$34,IF($A460='P-Parametri'!$C$48,'P-Parametri'!$C$34,'P-Parametri'!$C$52))</f>
        <v>4.8525513124279884E-2</v>
      </c>
      <c r="C460" s="10">
        <f>IF($A460&lt;='1-Input'!$B$26,0,IF($A460='1-Input'!$B$26+1,('1-Input'!$B$23+0)*'1-Input'!$B$27,'1-Input'!$B$23+0))</f>
        <v>0</v>
      </c>
      <c r="D460" s="10">
        <f t="shared" si="19"/>
        <v>0</v>
      </c>
      <c r="E460" s="10">
        <f>MAX(0,(E455-C460-D460))/(1-'P-Parametri'!$B$31*MAX(0,IF(F459&lt;=0,0,(F459-G459)/F459)))</f>
        <v>26100</v>
      </c>
      <c r="F460" s="10">
        <f>((F459-E460+MAX(0,-(E455-C460-D460)))*(1+B460))*(1-'P-Parametri'!$B$32)</f>
        <v>347737.78561276232</v>
      </c>
      <c r="G460" s="10">
        <f>IF(F459&lt;=0,G459,G459*(1-E460/F459))+MAX(0,-(E455-C460-D460))</f>
        <v>494722.81390487636</v>
      </c>
      <c r="H460" s="10">
        <f>MAX(0,(H455-C460-D460))/(1-'P-Parametri'!$B$31*MAX(0,IF(I459&lt;=0,0,(I459-J459)/I459)))</f>
        <v>30450</v>
      </c>
      <c r="I460" s="10">
        <f>((I459-H460+MAX(0,-(H455-C460-D460)))*(1+B460))*(1-'P-Parametri'!$B$32)</f>
        <v>337044.75183116103</v>
      </c>
      <c r="J460" s="10">
        <f>IF(I459&lt;=0,J459,J459*(1-H460/I459))+MAX(0,-(H455-C460-D460))</f>
        <v>479509.94955568906</v>
      </c>
      <c r="K460" s="10">
        <f>MAX(0,(K455-C460-D460))/(1-'P-Parametri'!$B$31*MAX(0,IF(L459&lt;=0,0,(L459-M459)/L459)))</f>
        <v>24240.026430496302</v>
      </c>
      <c r="L460" s="10">
        <f>((L459-K460+MAX(0,-(K455-C460-D460)))*(1+B460))*(1-'P-Parametri'!$B$32)</f>
        <v>352309.91439703555</v>
      </c>
      <c r="M460" s="10">
        <f>IF(L459&lt;=0,M459,M459*(1-K460/L459))+MAX(0,-(K455-C460-D460))</f>
        <v>501227.53243497596</v>
      </c>
      <c r="N460" s="10">
        <f>MAX(0,(N455-C460-D460))/(1-'P-Parametri'!$B$31*MAX(0,IF(O459&lt;=0,0,(O459-P459)/O459)))</f>
        <v>24121.340453023215</v>
      </c>
      <c r="O460" s="10">
        <f>((O459-N460+MAX(0,-(N455-C460-D460)))*(1+B460))*(1-'P-Parametri'!$B$32)</f>
        <v>352601.66455025895</v>
      </c>
      <c r="P460" s="10">
        <f>IF(O459&lt;=0,P459,P459*(1-N460/O459))+MAX(0,-(N455-C460-D460))</f>
        <v>501642.602245424</v>
      </c>
      <c r="Q460" s="10">
        <f>MAX(0,(Q455-C460-D460))/(1-'P-Parametri'!$B$31*MAX(0,IF(R459&lt;=0,0,(R459-S459)/R459)))</f>
        <v>24119.259297342585</v>
      </c>
      <c r="R460" s="10">
        <f>((R459-Q460+MAX(0,-(Q455-C460-D460)))*(1+B460))*(1-'P-Parametri'!$B$32)</f>
        <v>352606.78038198262</v>
      </c>
      <c r="S460" s="10">
        <f>IF(R459&lt;=0,S459,S459*(1-Q460/R459))+MAX(0,-(Q455-C460-D460))</f>
        <v>501649.88048428803</v>
      </c>
      <c r="T460" s="10">
        <f>MAX(0,(T455-C460-D460))/(1-'P-Parametri'!$B$31*MAX(0,IF(U459&lt;=0,0,(U459-V459)/U459)))</f>
        <v>24119.550866508416</v>
      </c>
      <c r="U460" s="10">
        <f>((U459-T460+MAX(0,-(T455-C460-D460)))*(1+B460))*(1-'P-Parametri'!$B$32)</f>
        <v>352606.06365578959</v>
      </c>
      <c r="V460" s="10">
        <f>IF(U459&lt;=0,V459,V459*(1-T460/U459))+MAX(0,-(T455-C460-D460))</f>
        <v>501648.8608056287</v>
      </c>
    </row>
    <row r="461" spans="1:22">
      <c r="A461" s="9">
        <f t="shared" si="18"/>
        <v>4</v>
      </c>
      <c r="B461" s="12">
        <f>IF($A461='P-Parametri'!$C$47,'P-Parametri'!$B$34,IF($A461='P-Parametri'!$C$48,'P-Parametri'!$C$34,'P-Parametri'!$C$52))</f>
        <v>4.8525513124279884E-2</v>
      </c>
      <c r="C461" s="10">
        <f>IF($A461&lt;='1-Input'!$B$26,0,IF($A461='1-Input'!$B$26+1,('1-Input'!$B$23+0)*'1-Input'!$B$27,'1-Input'!$B$23+0))</f>
        <v>0</v>
      </c>
      <c r="D461" s="10">
        <f t="shared" si="19"/>
        <v>0</v>
      </c>
      <c r="E461" s="10">
        <f>MAX(0,(E455-C461-D461))/(1-'P-Parametri'!$B$31*MAX(0,IF(F460&lt;=0,0,(F460-G460)/F460)))</f>
        <v>26100</v>
      </c>
      <c r="F461" s="10">
        <f>((F460-E461+MAX(0,-(E455-C461-D461)))*(1+B461))*(1-'P-Parametri'!$B$32)</f>
        <v>336570.93335137918</v>
      </c>
      <c r="G461" s="10">
        <f>IF(F460&lt;=0,G460,G460*(1-E461/F460))+MAX(0,-(E455-C461-D461))</f>
        <v>457590.62414251256</v>
      </c>
      <c r="H461" s="10">
        <f>MAX(0,(H455-C461-D461))/(1-'P-Parametri'!$B$31*MAX(0,IF(I460&lt;=0,0,(I460-J460)/I460)))</f>
        <v>30450</v>
      </c>
      <c r="I461" s="10">
        <f>((I460-H461+MAX(0,-(H455-C461-D461)))*(1+B461))*(1-'P-Parametri'!$B$32)</f>
        <v>320829.47464600939</v>
      </c>
      <c r="J461" s="10">
        <f>IF(I460&lt;=0,J460,J460*(1-H461/I460))+MAX(0,-(H455-C461-D461))</f>
        <v>436189.06149959797</v>
      </c>
      <c r="K461" s="10">
        <f>MAX(0,(K455-C461-D461))/(1-'P-Parametri'!$B$31*MAX(0,IF(L460&lt;=0,0,(L460-M460)/L460)))</f>
        <v>24240.026430496302</v>
      </c>
      <c r="L461" s="10">
        <f>((L460-K461+MAX(0,-(K455-C461-D461)))*(1+B461))*(1-'P-Parametri'!$B$32)</f>
        <v>343301.66832549911</v>
      </c>
      <c r="M461" s="10">
        <f>IF(L460&lt;=0,M460,M460*(1-K461/L460))+MAX(0,-(K455-C461-D461))</f>
        <v>466741.50709927082</v>
      </c>
      <c r="N461" s="10">
        <f>MAX(0,(N455-C461-D461))/(1-'P-Parametri'!$B$31*MAX(0,IF(O460&lt;=0,0,(O460-P460)/O460)))</f>
        <v>24121.340453023215</v>
      </c>
      <c r="O461" s="10">
        <f>((O460-N461+MAX(0,-(N455-C461-D461)))*(1+B461))*(1-'P-Parametri'!$B$32)</f>
        <v>343731.16037453333</v>
      </c>
      <c r="P461" s="10">
        <f>IF(O460&lt;=0,P460,P460*(1-N461/O460))+MAX(0,-(N455-C461-D461))</f>
        <v>467325.43017552973</v>
      </c>
      <c r="Q461" s="10">
        <f>MAX(0,(Q455-C461-D461))/(1-'P-Parametri'!$B$31*MAX(0,IF(R460&lt;=0,0,(R460-S460)/R460)))</f>
        <v>24119.259297342585</v>
      </c>
      <c r="R461" s="10">
        <f>((R460-Q461+MAX(0,-(Q455-C461-D461)))*(1+B461))*(1-'P-Parametri'!$B$32)</f>
        <v>343738.69150699454</v>
      </c>
      <c r="S461" s="10">
        <f>IF(R460&lt;=0,S460,S460*(1-Q461/R460))+MAX(0,-(Q455-C461-D461))</f>
        <v>467335.66925223503</v>
      </c>
      <c r="T461" s="10">
        <f>MAX(0,(T455-C461-D461))/(1-'P-Parametri'!$B$31*MAX(0,IF(U460&lt;=0,0,(U460-V460)/U460)))</f>
        <v>24119.550866508416</v>
      </c>
      <c r="U461" s="10">
        <f>((U460-T461+MAX(0,-(T455-C461-D461)))*(1+B461))*(1-'P-Parametri'!$B$32)</f>
        <v>343737.63639803283</v>
      </c>
      <c r="V461" s="10">
        <f>IF(U460&lt;=0,V460,V460*(1-T461/U460))+MAX(0,-(T455-C461-D461))</f>
        <v>467334.23476125416</v>
      </c>
    </row>
    <row r="462" spans="1:22">
      <c r="A462" s="9">
        <f t="shared" si="18"/>
        <v>5</v>
      </c>
      <c r="B462" s="12">
        <f>IF($A462='P-Parametri'!$C$47,'P-Parametri'!$B$34,IF($A462='P-Parametri'!$C$48,'P-Parametri'!$C$34,'P-Parametri'!$C$52))</f>
        <v>4.8525513124279884E-2</v>
      </c>
      <c r="C462" s="10">
        <f>IF($A462&lt;='1-Input'!$B$26,0,IF($A462='1-Input'!$B$26+1,('1-Input'!$B$23+0)*'1-Input'!$B$27,'1-Input'!$B$23+0))</f>
        <v>0</v>
      </c>
      <c r="D462" s="10">
        <f t="shared" si="19"/>
        <v>0</v>
      </c>
      <c r="E462" s="10">
        <f>MAX(0,(E455-C462-D462))/(1-'P-Parametri'!$B$31*MAX(0,IF(F461&lt;=0,0,(F461-G461)/F461)))</f>
        <v>26100</v>
      </c>
      <c r="F462" s="10">
        <f>((F461-E462+MAX(0,-(E455-C462-D462)))*(1+B462))*(1-'P-Parametri'!$B$32)</f>
        <v>324885.62131302408</v>
      </c>
      <c r="G462" s="10">
        <f>IF(F461&lt;=0,G461,G461*(1-E462/F461))+MAX(0,-(E455-C462-D462))</f>
        <v>422105.93397275568</v>
      </c>
      <c r="H462" s="10">
        <f>MAX(0,(H455-C462-D462))/(1-'P-Parametri'!$B$31*MAX(0,IF(I461&lt;=0,0,(I461-J461)/I461)))</f>
        <v>30450</v>
      </c>
      <c r="I462" s="10">
        <f>((I461-H462+MAX(0,-(H455-C462-D462)))*(1+B462))*(1-'P-Parametri'!$B$32)</f>
        <v>303861.34707865788</v>
      </c>
      <c r="J462" s="10">
        <f>IF(I461&lt;=0,J461,J461*(1-H462/I461))+MAX(0,-(H455-C462-D462))</f>
        <v>394790.25630154833</v>
      </c>
      <c r="K462" s="10">
        <f>MAX(0,(K455-C462-D462))/(1-'P-Parametri'!$B$31*MAX(0,IF(L461&lt;=0,0,(L461-M461)/L461)))</f>
        <v>24240.026430496302</v>
      </c>
      <c r="L462" s="10">
        <f>((L461-K462+MAX(0,-(K455-C462-D462)))*(1+B462))*(1-'P-Parametri'!$B$32)</f>
        <v>333875.1832426606</v>
      </c>
      <c r="M462" s="10">
        <f>IF(L461&lt;=0,M461,M461*(1-K462/L461))+MAX(0,-(K455-C462-D462))</f>
        <v>433785.57500758965</v>
      </c>
      <c r="N462" s="10">
        <f>MAX(0,(N455-C462-D462))/(1-'P-Parametri'!$B$31*MAX(0,IF(O461&lt;=0,0,(O461-P461)/O461)))</f>
        <v>24121.340453023215</v>
      </c>
      <c r="O462" s="10">
        <f>((O461-N462+MAX(0,-(N455-C462-D462)))*(1+B462))*(1-'P-Parametri'!$B$32)</f>
        <v>334448.81233189459</v>
      </c>
      <c r="P462" s="10">
        <f>IF(O461&lt;=0,P461,P461*(1-N462/O461))+MAX(0,-(N455-C462-D462))</f>
        <v>434530.85958339367</v>
      </c>
      <c r="Q462" s="10">
        <f>MAX(0,(Q455-C462-D462))/(1-'P-Parametri'!$B$31*MAX(0,IF(R461&lt;=0,0,(R461-S461)/R461)))</f>
        <v>24119.259297342585</v>
      </c>
      <c r="R462" s="10">
        <f>((R461-Q462+MAX(0,-(Q455-C462-D462)))*(1+B462))*(1-'P-Parametri'!$B$32)</f>
        <v>334458.87090379209</v>
      </c>
      <c r="S462" s="10">
        <f>IF(R461&lt;=0,S461,S461*(1-Q462/R461))+MAX(0,-(Q455-C462-D462))</f>
        <v>434543.92813000403</v>
      </c>
      <c r="T462" s="10">
        <f>MAX(0,(T455-C462-D462))/(1-'P-Parametri'!$B$31*MAX(0,IF(U461&lt;=0,0,(U461-V461)/U461)))</f>
        <v>24119.550866508416</v>
      </c>
      <c r="U462" s="10">
        <f>((U461-T462+MAX(0,-(T455-C462-D462)))*(1+B462))*(1-'P-Parametri'!$B$32)</f>
        <v>334457.46170147019</v>
      </c>
      <c r="V462" s="10">
        <f>IF(U461&lt;=0,V461,V461*(1-T462/U461))+MAX(0,-(T455-C462-D462))</f>
        <v>434542.09723130235</v>
      </c>
    </row>
    <row r="463" spans="1:22">
      <c r="A463" s="9">
        <f t="shared" si="18"/>
        <v>6</v>
      </c>
      <c r="B463" s="12">
        <f>IF($A463='P-Parametri'!$C$47,'P-Parametri'!$B$34,IF($A463='P-Parametri'!$C$48,'P-Parametri'!$C$34,'P-Parametri'!$C$52))</f>
        <v>4.8525513124279884E-2</v>
      </c>
      <c r="C463" s="10">
        <f>IF($A463&lt;='1-Input'!$B$26,0,IF($A463='1-Input'!$B$26+1,('1-Input'!$B$23+0)*'1-Input'!$B$27,'1-Input'!$B$23+0))</f>
        <v>0</v>
      </c>
      <c r="D463" s="10">
        <f t="shared" si="19"/>
        <v>0</v>
      </c>
      <c r="E463" s="10">
        <f>MAX(0,(E455-C463-D463))/(1-'P-Parametri'!$B$31*MAX(0,IF(F462&lt;=0,0,(F462-G462)/F462)))</f>
        <v>26100</v>
      </c>
      <c r="F463" s="10">
        <f>((F462-E463+MAX(0,-(E455-C463-D463)))*(1+B463))*(1-'P-Parametri'!$B$32)</f>
        <v>312657.77820759255</v>
      </c>
      <c r="G463" s="10">
        <f>IF(F462&lt;=0,G462,G462*(1-E463/F462))+MAX(0,-(E455-C463-D463))</f>
        <v>388195.64630854974</v>
      </c>
      <c r="H463" s="10">
        <f>MAX(0,(H455-C463-D463))/(1-'P-Parametri'!$B$31*MAX(0,IF(I462&lt;=0,0,(I462-J462)/I462)))</f>
        <v>30450</v>
      </c>
      <c r="I463" s="10">
        <f>((I462-H463+MAX(0,-(H455-C463-D463)))*(1+B463))*(1-'P-Parametri'!$B$32)</f>
        <v>286105.41544367099</v>
      </c>
      <c r="J463" s="10">
        <f>IF(I462&lt;=0,J462,J462*(1-H463/I462))+MAX(0,-(H455-C463-D463))</f>
        <v>355228.25402664143</v>
      </c>
      <c r="K463" s="10">
        <f>MAX(0,(K455-C463-D463))/(1-'P-Parametri'!$B$31*MAX(0,IF(L462&lt;=0,0,(L462-M462)/L462)))</f>
        <v>24240.026430496302</v>
      </c>
      <c r="L463" s="10">
        <f>((L462-K463+MAX(0,-(K455-C463-D463)))*(1+B463))*(1-'P-Parametri'!$B$32)</f>
        <v>324011.04095443588</v>
      </c>
      <c r="M463" s="10">
        <f>IF(L462&lt;=0,M462,M462*(1-K463/L462))+MAX(0,-(K455-C463-D463))</f>
        <v>402291.84821655194</v>
      </c>
      <c r="N463" s="10">
        <f>MAX(0,(N455-C463-D463))/(1-'P-Parametri'!$B$31*MAX(0,IF(O462&lt;=0,0,(O462-P462)/O462)))</f>
        <v>24121.340453023215</v>
      </c>
      <c r="O463" s="10">
        <f>((O462-N463+MAX(0,-(N455-C463-D463)))*(1+B463))*(1-'P-Parametri'!$B$32)</f>
        <v>324735.49914497742</v>
      </c>
      <c r="P463" s="10">
        <f>IF(O462&lt;=0,P462,P462*(1-N463/O462))+MAX(0,-(N455-C463-D463))</f>
        <v>403191.33492407319</v>
      </c>
      <c r="Q463" s="10">
        <f>MAX(0,(Q455-C463-D463))/(1-'P-Parametri'!$B$31*MAX(0,IF(R462&lt;=0,0,(R462-S462)/R462)))</f>
        <v>24119.259297342585</v>
      </c>
      <c r="R463" s="10">
        <f>((R462-Q463+MAX(0,-(Q455-C463-D463)))*(1+B463))*(1-'P-Parametri'!$B$32)</f>
        <v>324748.20250143734</v>
      </c>
      <c r="S463" s="10">
        <f>IF(R462&lt;=0,S462,S462*(1-Q463/R462))+MAX(0,-(Q455-C463-D463))</f>
        <v>403207.10740125075</v>
      </c>
      <c r="T463" s="10">
        <f>MAX(0,(T455-C463-D463))/(1-'P-Parametri'!$B$31*MAX(0,IF(U462&lt;=0,0,(U462-V462)/U462)))</f>
        <v>24119.550866508416</v>
      </c>
      <c r="U463" s="10">
        <f>((U462-T463+MAX(0,-(T455-C463-D463)))*(1+B463))*(1-'P-Parametri'!$B$32)</f>
        <v>324746.42276574508</v>
      </c>
      <c r="V463" s="10">
        <f>IF(U462&lt;=0,V462,V462*(1-T463/U462))+MAX(0,-(T455-C463-D463))</f>
        <v>403204.8976828446</v>
      </c>
    </row>
    <row r="464" spans="1:22">
      <c r="A464" s="9">
        <f t="shared" si="18"/>
        <v>7</v>
      </c>
      <c r="B464" s="12">
        <f>IF($A464='P-Parametri'!$C$47,'P-Parametri'!$B$34,IF($A464='P-Parametri'!$C$48,'P-Parametri'!$C$34,'P-Parametri'!$C$52))</f>
        <v>4.8525513124279884E-2</v>
      </c>
      <c r="C464" s="10">
        <f>IF($A464&lt;='1-Input'!$B$26,0,IF($A464='1-Input'!$B$26+1,('1-Input'!$B$23+0)*'1-Input'!$B$27,'1-Input'!$B$23+0))</f>
        <v>0</v>
      </c>
      <c r="D464" s="10">
        <f t="shared" si="19"/>
        <v>0</v>
      </c>
      <c r="E464" s="10">
        <f>MAX(0,(E455-C464-D464))/(1-'P-Parametri'!$B$31*MAX(0,IF(F463&lt;=0,0,(F463-G463)/F463)))</f>
        <v>26100</v>
      </c>
      <c r="F464" s="10">
        <f>((F463-E464+MAX(0,-(E455-C464-D464)))*(1+B464))*(1-'P-Parametri'!$B$32)</f>
        <v>299862.21515199979</v>
      </c>
      <c r="G464" s="10">
        <f>IF(F463&lt;=0,G463,G463*(1-E464/F463))+MAX(0,-(E455-C464-D464))</f>
        <v>355789.90727100702</v>
      </c>
      <c r="H464" s="10">
        <f>MAX(0,(H455-C464-D464))/(1-'P-Parametri'!$B$31*MAX(0,IF(I463&lt;=0,0,(I463-J463)/I463)))</f>
        <v>30450</v>
      </c>
      <c r="I464" s="10">
        <f>((I463-H464+MAX(0,-(H455-C464-D464)))*(1+B464))*(1-'P-Parametri'!$B$32)</f>
        <v>267525.10320975393</v>
      </c>
      <c r="J464" s="10">
        <f>IF(I463&lt;=0,J463,J463*(1-H464/I463))+MAX(0,-(H455-C464-D464))</f>
        <v>317421.55848284165</v>
      </c>
      <c r="K464" s="10">
        <f>MAX(0,(K455-C464-D464))/(1-'P-Parametri'!$B$31*MAX(0,IF(L463&lt;=0,0,(L463-M463)/L463)))</f>
        <v>24240.026430496302</v>
      </c>
      <c r="L464" s="10">
        <f>((L463-K464+MAX(0,-(K455-C464-D464)))*(1+B464))*(1-'P-Parametri'!$B$32)</f>
        <v>313688.92170985276</v>
      </c>
      <c r="M464" s="10">
        <f>IF(L463&lt;=0,M463,M463*(1-K464/L463))+MAX(0,-(K455-C464-D464))</f>
        <v>372195.45086904999</v>
      </c>
      <c r="N464" s="10">
        <f>MAX(0,(N455-C464-D464))/(1-'P-Parametri'!$B$31*MAX(0,IF(O463&lt;=0,0,(O463-P463)/O463)))</f>
        <v>24121.340453023215</v>
      </c>
      <c r="O464" s="10">
        <f>((O463-N464+MAX(0,-(N455-C464-D464)))*(1+B464))*(1-'P-Parametri'!$B$32)</f>
        <v>314571.21176491521</v>
      </c>
      <c r="P464" s="10">
        <f>IF(O463&lt;=0,P463,P463*(1-N464/O463))+MAX(0,-(N455-C464-D464))</f>
        <v>373242.29799087805</v>
      </c>
      <c r="Q464" s="10">
        <f>MAX(0,(Q455-C464-D464))/(1-'P-Parametri'!$B$31*MAX(0,IF(R463&lt;=0,0,(R463-S463)/R463)))</f>
        <v>24119.259297342585</v>
      </c>
      <c r="R464" s="10">
        <f>((R463-Q464+MAX(0,-(Q455-C464-D464)))*(1+B464))*(1-'P-Parametri'!$B$32)</f>
        <v>314586.68269921729</v>
      </c>
      <c r="S464" s="10">
        <f>IF(R463&lt;=0,S463,S463*(1-Q464/R463))+MAX(0,-(Q455-C464-D464))</f>
        <v>373260.65442927723</v>
      </c>
      <c r="T464" s="10">
        <f>MAX(0,(T455-C464-D464))/(1-'P-Parametri'!$B$31*MAX(0,IF(U463&lt;=0,0,(U463-V463)/U463)))</f>
        <v>24119.550866508416</v>
      </c>
      <c r="U464" s="10">
        <f>((U463-T464+MAX(0,-(T455-C464-D464)))*(1+B464))*(1-'P-Parametri'!$B$32)</f>
        <v>314584.51522686012</v>
      </c>
      <c r="V464" s="10">
        <f>IF(U463&lt;=0,V463,V463*(1-T464/U463))+MAX(0,-(T455-C464-D464))</f>
        <v>373258.08269882895</v>
      </c>
    </row>
    <row r="465" spans="1:22">
      <c r="A465" s="9">
        <f t="shared" si="18"/>
        <v>8</v>
      </c>
      <c r="B465" s="12">
        <f>IF($A465='P-Parametri'!$C$47,'P-Parametri'!$B$34,IF($A465='P-Parametri'!$C$48,'P-Parametri'!$C$34,'P-Parametri'!$C$52))</f>
        <v>4.8525513124279884E-2</v>
      </c>
      <c r="C465" s="10">
        <f>IF($A465&lt;='1-Input'!$B$26,0,IF($A465='1-Input'!$B$26+1,('1-Input'!$B$23+0)*'1-Input'!$B$27,'1-Input'!$B$23+0))</f>
        <v>0</v>
      </c>
      <c r="D465" s="10">
        <f t="shared" si="19"/>
        <v>0</v>
      </c>
      <c r="E465" s="10">
        <f>MAX(0,(E455-C465-D465))/(1-'P-Parametri'!$B$31*MAX(0,IF(F464&lt;=0,0,(F464-G464)/F464)))</f>
        <v>26100</v>
      </c>
      <c r="F465" s="10">
        <f>((F464-E465+MAX(0,-(E455-C465-D465)))*(1+B465))*(1-'P-Parametri'!$B$32)</f>
        <v>286472.5737820575</v>
      </c>
      <c r="G465" s="10">
        <f>IF(F464&lt;=0,G464,G464*(1-E465/F464))+MAX(0,-(E455-C465-D465))</f>
        <v>324821.96229312388</v>
      </c>
      <c r="H465" s="10">
        <f>MAX(0,(H455-C465-D465))/(1-'P-Parametri'!$B$31*MAX(0,IF(I464&lt;=0,0,(I464-J464)/I464)))</f>
        <v>30450</v>
      </c>
      <c r="I465" s="10">
        <f>((I464-H465+MAX(0,-(H455-C465-D465)))*(1+B465))*(1-'P-Parametri'!$B$32)</f>
        <v>248082.13565351485</v>
      </c>
      <c r="J465" s="10">
        <f>IF(I464&lt;=0,J464,J464*(1-H465/I464))+MAX(0,-(H455-C465-D465))</f>
        <v>281292.28934197797</v>
      </c>
      <c r="K465" s="10">
        <f>MAX(0,(K455-C465-D465))/(1-'P-Parametri'!$B$31*MAX(0,IF(L464&lt;=0,0,(L464-M464)/L464)))</f>
        <v>24240.026430496302</v>
      </c>
      <c r="L465" s="10">
        <f>((L464-K465+MAX(0,-(K455-C465-D465)))*(1+B465))*(1-'P-Parametri'!$B$32)</f>
        <v>302887.56234315108</v>
      </c>
      <c r="M465" s="10">
        <f>IF(L464&lt;=0,M464,M464*(1-K465/L464))+MAX(0,-(K455-C465-D465))</f>
        <v>343434.38555249665</v>
      </c>
      <c r="N465" s="10">
        <f>MAX(0,(N455-C465-D465))/(1-'P-Parametri'!$B$31*MAX(0,IF(O464&lt;=0,0,(O464-P464)/O464)))</f>
        <v>24121.340453023215</v>
      </c>
      <c r="O465" s="10">
        <f>((O464-N465+MAX(0,-(N455-C465-D465)))*(1+B465))*(1-'P-Parametri'!$B$32)</f>
        <v>303935.01215347421</v>
      </c>
      <c r="P465" s="10">
        <f>IF(O464&lt;=0,P464,P464*(1-N465/O464))+MAX(0,-(N455-C465-D465))</f>
        <v>344622.0549279658</v>
      </c>
      <c r="Q465" s="10">
        <f>MAX(0,(Q455-C465-D465))/(1-'P-Parametri'!$B$31*MAX(0,IF(R464&lt;=0,0,(R464-S464)/R464)))</f>
        <v>24119.259297342585</v>
      </c>
      <c r="R465" s="10">
        <f>((R464-Q465+MAX(0,-(Q455-C465-D465)))*(1+B465))*(1-'P-Parametri'!$B$32)</f>
        <v>303953.37916000147</v>
      </c>
      <c r="S465" s="10">
        <f>IF(R464&lt;=0,S464,S464*(1-Q465/R464))+MAX(0,-(Q455-C465-D465))</f>
        <v>344642.88068110094</v>
      </c>
      <c r="T465" s="10">
        <f>MAX(0,(T455-C465-D465))/(1-'P-Parametri'!$B$31*MAX(0,IF(U464&lt;=0,0,(U464-V464)/U464)))</f>
        <v>24119.550866508416</v>
      </c>
      <c r="U465" s="10">
        <f>((U464-T465+MAX(0,-(T455-C465-D465)))*(1+B465))*(1-'P-Parametri'!$B$32)</f>
        <v>303950.80594896234</v>
      </c>
      <c r="V465" s="10">
        <f>IF(U464&lt;=0,V464,V464*(1-T465/U464))+MAX(0,-(T455-C465-D465))</f>
        <v>344639.96300054213</v>
      </c>
    </row>
    <row r="466" spans="1:22">
      <c r="A466" s="9">
        <f t="shared" si="18"/>
        <v>9</v>
      </c>
      <c r="B466" s="12">
        <f>IF($A466='P-Parametri'!$C$47,'P-Parametri'!$B$34,IF($A466='P-Parametri'!$C$48,'P-Parametri'!$C$34,'P-Parametri'!$C$52))</f>
        <v>4.8525513124279884E-2</v>
      </c>
      <c r="C466" s="10">
        <f>IF($A466&lt;='1-Input'!$B$26,0,IF($A466='1-Input'!$B$26+1,('1-Input'!$B$23+0)*'1-Input'!$B$27,'1-Input'!$B$23+0))</f>
        <v>0</v>
      </c>
      <c r="D466" s="10">
        <f t="shared" si="19"/>
        <v>0</v>
      </c>
      <c r="E466" s="10">
        <f>MAX(0,(E455-C466-D466))/(1-'P-Parametri'!$B$31*MAX(0,IF(F465&lt;=0,0,(F465-G465)/F465)))</f>
        <v>26100</v>
      </c>
      <c r="F466" s="10">
        <f>((F465-E466+MAX(0,-(E455-C466-D466)))*(1+B466))*(1-'P-Parametri'!$B$32)</f>
        <v>272461.27195526462</v>
      </c>
      <c r="G466" s="10">
        <f>IF(F465&lt;=0,G465,G465*(1-E466/F465))+MAX(0,-(E455-C466-D466))</f>
        <v>295228.01860795874</v>
      </c>
      <c r="H466" s="10">
        <f>MAX(0,(H455-C466-D466))/(1-'P-Parametri'!$B$31*MAX(0,IF(I465&lt;=0,0,(I465-J465)/I465)))</f>
        <v>30450</v>
      </c>
      <c r="I466" s="10">
        <f>((I465-H466+MAX(0,-(H455-C466-D466)))*(1+B466))*(1-'P-Parametri'!$B$32)</f>
        <v>227736.46101501767</v>
      </c>
      <c r="J466" s="10">
        <f>IF(I465&lt;=0,J465,J465*(1-H466/I465))+MAX(0,-(H455-C466-D466))</f>
        <v>246766.02170928527</v>
      </c>
      <c r="K466" s="10">
        <f>MAX(0,(K455-C466-D466))/(1-'P-Parametri'!$B$31*MAX(0,IF(L465&lt;=0,0,(L465-M465)/L465)))</f>
        <v>24240.026430496302</v>
      </c>
      <c r="L466" s="10">
        <f>((L465-K466+MAX(0,-(K455-C466-D466)))*(1+B466))*(1-'P-Parametri'!$B$32)</f>
        <v>291584.71247248526</v>
      </c>
      <c r="M466" s="10">
        <f>IF(L465&lt;=0,M465,M465*(1-K466/L465))+MAX(0,-(K455-C466-D466))</f>
        <v>315949.40558655711</v>
      </c>
      <c r="N466" s="10">
        <f>MAX(0,(N455-C466-D466))/(1-'P-Parametri'!$B$31*MAX(0,IF(O465&lt;=0,0,(O465-P465)/O465)))</f>
        <v>24121.340453023215</v>
      </c>
      <c r="O466" s="10">
        <f>((O465-N466+MAX(0,-(N455-C466-D466)))*(1+B466))*(1-'P-Parametri'!$B$32)</f>
        <v>292804.99015150638</v>
      </c>
      <c r="P466" s="10">
        <f>IF(O465&lt;=0,P465,P465*(1-N466/O465))+MAX(0,-(N455-C466-D466))</f>
        <v>317271.64914338855</v>
      </c>
      <c r="Q466" s="10">
        <f>MAX(0,(Q455-C466-D466))/(1-'P-Parametri'!$B$31*MAX(0,IF(R465&lt;=0,0,(R465-S465)/R465)))</f>
        <v>24119.259297342585</v>
      </c>
      <c r="R466" s="10">
        <f>((R465-Q466+MAX(0,-(Q455-C466-D466)))*(1+B466))*(1-'P-Parametri'!$B$32)</f>
        <v>292826.38769043831</v>
      </c>
      <c r="S466" s="10">
        <f>IF(R465&lt;=0,S465,S465*(1-Q466/R465))+MAX(0,-(Q455-C466-D466))</f>
        <v>317294.83465146675</v>
      </c>
      <c r="T466" s="10">
        <f>MAX(0,(T455-C466-D466))/(1-'P-Parametri'!$B$31*MAX(0,IF(U465&lt;=0,0,(U465-V465)/U465)))</f>
        <v>24119.550866508416</v>
      </c>
      <c r="U466" s="10">
        <f>((U465-T466+MAX(0,-(T455-C466-D466)))*(1+B466))*(1-'P-Parametri'!$B$32)</f>
        <v>292823.38990289421</v>
      </c>
      <c r="V466" s="10">
        <f>IF(U465&lt;=0,V465,V465*(1-T466/U465))+MAX(0,-(T455-C466-D466))</f>
        <v>317291.58637008519</v>
      </c>
    </row>
    <row r="467" spans="1:22">
      <c r="A467" s="9">
        <f t="shared" si="18"/>
        <v>10</v>
      </c>
      <c r="B467" s="12">
        <f>IF($A467='P-Parametri'!$C$47,'P-Parametri'!$B$34,IF($A467='P-Parametri'!$C$48,'P-Parametri'!$C$34,'P-Parametri'!$C$52))</f>
        <v>4.8525513124279884E-2</v>
      </c>
      <c r="C467" s="10">
        <f>IF($A467&lt;='1-Input'!$B$26,0,IF($A467='1-Input'!$B$26+1,('1-Input'!$B$23+0)*'1-Input'!$B$27,'1-Input'!$B$23+0))</f>
        <v>0</v>
      </c>
      <c r="D467" s="10">
        <f t="shared" si="19"/>
        <v>0</v>
      </c>
      <c r="E467" s="10">
        <f>MAX(0,(E455-C467-D467))/(1-'P-Parametri'!$B$31*MAX(0,IF(F466&lt;=0,0,(F466-G466)/F466)))</f>
        <v>26100</v>
      </c>
      <c r="F467" s="10">
        <f>((F466-E467+MAX(0,-(E455-C467-D467)))*(1+B467))*(1-'P-Parametri'!$B$32)</f>
        <v>257799.44693266239</v>
      </c>
      <c r="G467" s="10">
        <f>IF(F466&lt;=0,G466,G466*(1-E467/F466))+MAX(0,-(E455-C467-D467))</f>
        <v>266947.11383800348</v>
      </c>
      <c r="H467" s="10">
        <f>MAX(0,(H455-C467-D467))/(1-'P-Parametri'!$B$31*MAX(0,IF(I466&lt;=0,0,(I466-J466)/I466)))</f>
        <v>30450</v>
      </c>
      <c r="I467" s="10">
        <f>((I466-H467+MAX(0,-(H455-C467-D467)))*(1+B467))*(1-'P-Parametri'!$B$32)</f>
        <v>206446.16799270816</v>
      </c>
      <c r="J467" s="10">
        <f>IF(I466&lt;=0,J466,J466*(1-H467/I466))+MAX(0,-(H455-C467-D467))</f>
        <v>213771.63281100412</v>
      </c>
      <c r="K467" s="10">
        <f>MAX(0,(K455-C467-D467))/(1-'P-Parametri'!$B$31*MAX(0,IF(L466&lt;=0,0,(L466-M466)/L466)))</f>
        <v>24240.026430496302</v>
      </c>
      <c r="L467" s="10">
        <f>((L466-K467+MAX(0,-(K455-C467-D467)))*(1+B467))*(1-'P-Parametri'!$B$32)</f>
        <v>279757.08866499952</v>
      </c>
      <c r="M467" s="10">
        <f>IF(L466&lt;=0,M466,M466*(1-K467/L466))+MAX(0,-(K455-C467-D467))</f>
        <v>289683.89297728264</v>
      </c>
      <c r="N467" s="10">
        <f>MAX(0,(N455-C467-D467))/(1-'P-Parametri'!$B$31*MAX(0,IF(O466&lt;=0,0,(O466-P466)/O466)))</f>
        <v>24121.340453023215</v>
      </c>
      <c r="O467" s="10">
        <f>((O466-N467+MAX(0,-(N455-C467-D467)))*(1+B467))*(1-'P-Parametri'!$B$32)</f>
        <v>281158.21834486991</v>
      </c>
      <c r="P467" s="10">
        <f>IF(O466&lt;=0,P466,P466*(1-N467/O466))+MAX(0,-(N455-C467-D467))</f>
        <v>291134.73986079777</v>
      </c>
      <c r="Q467" s="10">
        <f>MAX(0,(Q455-C467-D467))/(1-'P-Parametri'!$B$31*MAX(0,IF(R466&lt;=0,0,(R466-S466)/R466)))</f>
        <v>24119.259297342585</v>
      </c>
      <c r="R467" s="10">
        <f>((R466-Q467+MAX(0,-(Q455-C467-D467)))*(1+B467))*(1-'P-Parametri'!$B$32)</f>
        <v>281182.78711916547</v>
      </c>
      <c r="S467" s="10">
        <f>IF(R466&lt;=0,S466,S466*(1-Q467/R466))+MAX(0,-(Q455-C467-D467))</f>
        <v>291160.18042502983</v>
      </c>
      <c r="T467" s="10">
        <f>MAX(0,(T455-C467-D467))/(1-'P-Parametri'!$B$31*MAX(0,IF(U466&lt;=0,0,(U466-V466)/U466)))</f>
        <v>24119.550866508416</v>
      </c>
      <c r="U467" s="10">
        <f>((U466-T467+MAX(0,-(T455-C467-D467)))*(1+B467))*(1-'P-Parametri'!$B$32)</f>
        <v>281179.34504268219</v>
      </c>
      <c r="V467" s="10">
        <f>IF(U466&lt;=0,V466,V466*(1-T467/U466))+MAX(0,-(T455-C467-D467))</f>
        <v>291156.61621108843</v>
      </c>
    </row>
    <row r="468" spans="1:22">
      <c r="A468" s="9">
        <f t="shared" si="18"/>
        <v>11</v>
      </c>
      <c r="B468" s="12">
        <f>IF($A468='P-Parametri'!$C$47,'P-Parametri'!$B$34,IF($A468='P-Parametri'!$C$48,'P-Parametri'!$C$34,'P-Parametri'!$C$52))</f>
        <v>4.8525513124279884E-2</v>
      </c>
      <c r="C468" s="10">
        <f>IF($A468&lt;='1-Input'!$B$26,0,IF($A468='1-Input'!$B$26+1,('1-Input'!$B$23+0)*'1-Input'!$B$27,'1-Input'!$B$23+0))</f>
        <v>0</v>
      </c>
      <c r="D468" s="10">
        <f t="shared" si="19"/>
        <v>0</v>
      </c>
      <c r="E468" s="10">
        <f>MAX(0,(E455-C468-D468))/(1-'P-Parametri'!$B$31*MAX(0,IF(F467&lt;=0,0,(F467-G467)/F467)))</f>
        <v>26100</v>
      </c>
      <c r="F468" s="10">
        <f>((F467-E468+MAX(0,-(E455-C468-D468)))*(1+B468))*(1-'P-Parametri'!$B$32)</f>
        <v>242456.89592271033</v>
      </c>
      <c r="G468" s="10">
        <f>IF(F467&lt;=0,G467,G467*(1-E468/F467))+MAX(0,-(E455-C468-D468))</f>
        <v>239920.99041504762</v>
      </c>
      <c r="H468" s="10">
        <f>MAX(0,(H455-C468-D468))/(1-'P-Parametri'!$B$31*MAX(0,IF(I467&lt;=0,0,(I467-J467)/I467)))</f>
        <v>30450</v>
      </c>
      <c r="I468" s="10">
        <f>((I467-H468+MAX(0,-(H455-C468-D468)))*(1+B468))*(1-'P-Parametri'!$B$32)</f>
        <v>184167.39940775637</v>
      </c>
      <c r="J468" s="10">
        <f>IF(I467&lt;=0,J467,J467*(1-H468/I467))+MAX(0,-(H455-C468-D468))</f>
        <v>182241.15548422228</v>
      </c>
      <c r="K468" s="10">
        <f>MAX(0,(K455-C468-D468))/(1-'P-Parametri'!$B$31*MAX(0,IF(L467&lt;=0,0,(L467-M467)/L467)))</f>
        <v>24240.026430496302</v>
      </c>
      <c r="L468" s="10">
        <f>((L467-K468+MAX(0,-(K455-C468-D468)))*(1+B468))*(1-'P-Parametri'!$B$32)</f>
        <v>267380.32647385821</v>
      </c>
      <c r="M468" s="10">
        <f>IF(L467&lt;=0,M467,M467*(1-K468/L467))+MAX(0,-(K455-C468-D468))</f>
        <v>264583.74178623647</v>
      </c>
      <c r="N468" s="10">
        <f>MAX(0,(N455-C468-D468))/(1-'P-Parametri'!$B$31*MAX(0,IF(O467&lt;=0,0,(O467-P467)/O467)))</f>
        <v>24121.340453023215</v>
      </c>
      <c r="O468" s="10">
        <f>((O467-N468+MAX(0,-(N455-C468-D468)))*(1+B468))*(1-'P-Parametri'!$B$32)</f>
        <v>268970.70483484463</v>
      </c>
      <c r="P468" s="10">
        <f>IF(O467&lt;=0,P467,P467*(1-N468/O467))+MAX(0,-(N455-C468-D468))</f>
        <v>266157.48605962755</v>
      </c>
      <c r="Q468" s="10">
        <f>MAX(0,(Q455-C468-D468))/(1-'P-Parametri'!$B$31*MAX(0,IF(R467&lt;=0,0,(R467-S467)/R467)))</f>
        <v>24119.259297342585</v>
      </c>
      <c r="R468" s="10">
        <f>((R467-Q468+MAX(0,-(Q455-C468-D468)))*(1+B468))*(1-'P-Parametri'!$B$32)</f>
        <v>268998.59208008461</v>
      </c>
      <c r="S468" s="10">
        <f>IF(R467&lt;=0,S467,S467*(1-Q468/R467))+MAX(0,-(Q455-C468-D468))</f>
        <v>266185.08162655262</v>
      </c>
      <c r="T468" s="10">
        <f>MAX(0,(T455-C468-D468))/(1-'P-Parametri'!$B$31*MAX(0,IF(U467&lt;=0,0,(U467-V467)/U467)))</f>
        <v>24119.550866508416</v>
      </c>
      <c r="U468" s="10">
        <f>((U467-T468+MAX(0,-(T455-C468-D468)))*(1+B468))*(1-'P-Parametri'!$B$32)</f>
        <v>268994.68508700997</v>
      </c>
      <c r="V468" s="10">
        <f>IF(U467&lt;=0,V467,V467*(1-T468/U467))+MAX(0,-(T455-C468-D468))</f>
        <v>266181.21549750539</v>
      </c>
    </row>
    <row r="469" spans="1:22">
      <c r="A469" s="9">
        <f t="shared" si="18"/>
        <v>12</v>
      </c>
      <c r="B469" s="12">
        <f>IF($A469='P-Parametri'!$C$47,'P-Parametri'!$B$34,IF($A469='P-Parametri'!$C$48,'P-Parametri'!$C$34,'P-Parametri'!$C$52))</f>
        <v>4.8525513124279884E-2</v>
      </c>
      <c r="C469" s="10">
        <f>IF($A469&lt;='1-Input'!$B$26,0,IF($A469='1-Input'!$B$26+1,('1-Input'!$B$23+0)*'1-Input'!$B$27,'1-Input'!$B$23+0))</f>
        <v>0</v>
      </c>
      <c r="D469" s="10">
        <f t="shared" si="19"/>
        <v>0</v>
      </c>
      <c r="E469" s="10">
        <f>MAX(0,(E455-C469-D469))/(1-'P-Parametri'!$B$31*MAX(0,IF(F468&lt;=0,0,(F468-G468)/F468)))</f>
        <v>26171.169679049181</v>
      </c>
      <c r="F469" s="10">
        <f>((F468-E469+MAX(0,-(E455-C469-D469)))*(1+B469))*(1-'P-Parametri'!$B$32)</f>
        <v>226327.53988691018</v>
      </c>
      <c r="G469" s="10">
        <f>IF(F468&lt;=0,G468,G468*(1-E469/F468))+MAX(0,-(E455-C469-D469))</f>
        <v>214023.55027080298</v>
      </c>
      <c r="H469" s="10">
        <f>MAX(0,(H455-C469-D469))/(1-'P-Parametri'!$B$31*MAX(0,IF(I468&lt;=0,0,(I468-J468)/I468)))</f>
        <v>30533.031292224048</v>
      </c>
      <c r="I469" s="10">
        <f>((I468-H469+MAX(0,-(H455-C469-D469)))*(1+B469))*(1-'P-Parametri'!$B$32)</f>
        <v>160767.37555253931</v>
      </c>
      <c r="J469" s="10">
        <f>IF(I468&lt;=0,J468,J468*(1-H469/I468))+MAX(0,-(H455-C469-D469))</f>
        <v>152027.47531593687</v>
      </c>
      <c r="K469" s="10">
        <f>MAX(0,(K455-C469-D469))/(1-'P-Parametri'!$B$31*MAX(0,IF(L468&lt;=0,0,(L468-M468)/L468)))</f>
        <v>24306.124319431248</v>
      </c>
      <c r="L469" s="10">
        <f>((L468-K469+MAX(0,-(K455-C469-D469)))*(1+B469))*(1-'P-Parametri'!$B$32)</f>
        <v>254359.76353616297</v>
      </c>
      <c r="M469" s="10">
        <f>IF(L468&lt;=0,M468,M468*(1-K469/L468))+MAX(0,-(K455-C469-D469))</f>
        <v>240531.84011655502</v>
      </c>
      <c r="N469" s="10">
        <f>MAX(0,(N455-C469-D469))/(1-'P-Parametri'!$B$31*MAX(0,IF(O468&lt;=0,0,(O468-P468)/O468)))</f>
        <v>24187.11470812964</v>
      </c>
      <c r="O469" s="10">
        <f>((O468-N469+MAX(0,-(N455-C469-D469)))*(1+B469))*(1-'P-Parametri'!$B$32)</f>
        <v>256148.51576313321</v>
      </c>
      <c r="P469" s="10">
        <f>IF(O468&lt;=0,P468,P468*(1-N469/O468))+MAX(0,-(N455-C469-D469))</f>
        <v>242223.34925575339</v>
      </c>
      <c r="Q469" s="10">
        <f>MAX(0,(Q455-C469-D469))/(1-'P-Parametri'!$B$31*MAX(0,IF(R468&lt;=0,0,(R468-S468)/R468)))</f>
        <v>24185.027877537832</v>
      </c>
      <c r="R469" s="10">
        <f>((R468-Q469+MAX(0,-(Q455-C469-D469)))*(1+B469))*(1-'P-Parametri'!$B$32)</f>
        <v>256179.88148920867</v>
      </c>
      <c r="S469" s="10">
        <f>IF(R468&lt;=0,S468,S468*(1-Q469/R468))+MAX(0,-(Q455-C469-D469))</f>
        <v>242253.00982668882</v>
      </c>
      <c r="T469" s="10">
        <f>MAX(0,(T455-C469-D469))/(1-'P-Parametri'!$B$31*MAX(0,IF(U468&lt;=0,0,(U468-V468)/U468)))</f>
        <v>24185.320241756694</v>
      </c>
      <c r="U469" s="10">
        <f>((U468-T469+MAX(0,-(T455-C469-D469)))*(1+B469))*(1-'P-Parametri'!$B$32)</f>
        <v>256175.48716221427</v>
      </c>
      <c r="V469" s="10">
        <f>IF(U468&lt;=0,V468,V468*(1-T469/U468))+MAX(0,-(T455-C469-D469))</f>
        <v>242248.85439131898</v>
      </c>
    </row>
    <row r="470" spans="1:22">
      <c r="A470" s="9">
        <f t="shared" si="18"/>
        <v>13</v>
      </c>
      <c r="B470" s="12">
        <f>IF($A470='P-Parametri'!$C$47,'P-Parametri'!$B$34,IF($A470='P-Parametri'!$C$48,'P-Parametri'!$C$34,'P-Parametri'!$C$52))</f>
        <v>4.8525513124279884E-2</v>
      </c>
      <c r="C470" s="10">
        <f>IF($A470&lt;='1-Input'!$B$26,0,IF($A470='1-Input'!$B$26+1,('1-Input'!$B$23+0)*'1-Input'!$B$27,'1-Input'!$B$23+0))</f>
        <v>0</v>
      </c>
      <c r="D470" s="10">
        <f t="shared" si="19"/>
        <v>0</v>
      </c>
      <c r="E470" s="10">
        <f>MAX(0,(E455-C470-D470))/(1-'P-Parametri'!$B$31*MAX(0,IF(F469&lt;=0,0,(F469-G469)/F469)))</f>
        <v>26474.200841967518</v>
      </c>
      <c r="F470" s="10">
        <f>((F469-E470+MAX(0,-(E455-C470-D470)))*(1+B470))*(1-'P-Parametri'!$B$32)</f>
        <v>209132.22222195577</v>
      </c>
      <c r="G470" s="10">
        <f>IF(F469&lt;=0,G469,G469*(1-E470/F469))+MAX(0,-(E455-C470-D470))</f>
        <v>188988.58343640284</v>
      </c>
      <c r="H470" s="10">
        <f>MAX(0,(H455-C470-D470))/(1-'P-Parametri'!$B$31*MAX(0,IF(I469&lt;=0,0,(I469-J469)/I469)))</f>
        <v>30886.567648962107</v>
      </c>
      <c r="I470" s="10">
        <f>((I469-H470+MAX(0,-(H455-C470-D470)))*(1+B470))*(1-'P-Parametri'!$B$32)</f>
        <v>135910.97407059013</v>
      </c>
      <c r="J470" s="10">
        <f>IF(I469&lt;=0,J469,J469*(1-H470/I469))+MAX(0,-(H455-C470-D470))</f>
        <v>122820.01400913671</v>
      </c>
      <c r="K470" s="10">
        <f>MAX(0,(K455-C470-D470))/(1-'P-Parametri'!$B$31*MAX(0,IF(L469&lt;=0,0,(L469-M469)/L469)))</f>
        <v>24587.560464963994</v>
      </c>
      <c r="L470" s="10">
        <f>((L469-K470+MAX(0,-(K455-C470-D470)))*(1+B470))*(1-'P-Parametri'!$B$32)</f>
        <v>240440.17309267129</v>
      </c>
      <c r="M470" s="10">
        <f>IF(L469&lt;=0,M469,M469*(1-K470/L469))+MAX(0,-(K455-C470-D470))</f>
        <v>217280.94901492831</v>
      </c>
      <c r="N470" s="10">
        <f>MAX(0,(N455-C470-D470))/(1-'P-Parametri'!$B$31*MAX(0,IF(O469&lt;=0,0,(O469-P469)/O469)))</f>
        <v>24467.172863249518</v>
      </c>
      <c r="O470" s="10">
        <f>((O469-N470+MAX(0,-(N455-C470-D470)))*(1+B470))*(1-'P-Parametri'!$B$32)</f>
        <v>242437.95134753193</v>
      </c>
      <c r="P470" s="10">
        <f>IF(O469&lt;=0,P469,P469*(1-N470/O469))+MAX(0,-(N455-C470-D470))</f>
        <v>219086.30104722042</v>
      </c>
      <c r="Q470" s="10">
        <f>MAX(0,(Q455-C470-D470))/(1-'P-Parametri'!$B$31*MAX(0,IF(R469&lt;=0,0,(R469-S469)/R469)))</f>
        <v>24465.061869629892</v>
      </c>
      <c r="R470" s="10">
        <f>((R469-Q470+MAX(0,-(Q455-C470-D470)))*(1+B470))*(1-'P-Parametri'!$B$32)</f>
        <v>242472.98233983855</v>
      </c>
      <c r="S470" s="10">
        <f>IF(R469&lt;=0,S469,S469*(1-Q470/R469))+MAX(0,-(Q455-C470-D470))</f>
        <v>219117.95785047166</v>
      </c>
      <c r="T470" s="10">
        <f>MAX(0,(T455-C470-D470))/(1-'P-Parametri'!$B$31*MAX(0,IF(U469&lt;=0,0,(U469-V469)/U469)))</f>
        <v>24465.357619080296</v>
      </c>
      <c r="U470" s="10">
        <f>((U469-T470+MAX(0,-(T455-C470-D470)))*(1+B470))*(1-'P-Parametri'!$B$32)</f>
        <v>242468.07451035731</v>
      </c>
      <c r="V470" s="10">
        <f>IF(U469&lt;=0,V469,V469*(1-T470/U469))+MAX(0,-(T455-C470-D470))</f>
        <v>219113.52274366899</v>
      </c>
    </row>
    <row r="471" spans="1:22">
      <c r="A471" s="9">
        <f t="shared" si="18"/>
        <v>14</v>
      </c>
      <c r="B471" s="12">
        <f>IF($A471='P-Parametri'!$C$47,'P-Parametri'!$B$34,IF($A471='P-Parametri'!$C$48,'P-Parametri'!$C$34,'P-Parametri'!$C$52))</f>
        <v>4.8525513124279884E-2</v>
      </c>
      <c r="C471" s="10">
        <f>IF($A471&lt;='1-Input'!$B$26,0,IF($A471='1-Input'!$B$26+1,('1-Input'!$B$23+0)*'1-Input'!$B$27,'1-Input'!$B$23+0))</f>
        <v>0</v>
      </c>
      <c r="D471" s="10">
        <f t="shared" si="19"/>
        <v>0</v>
      </c>
      <c r="E471" s="10">
        <f>MAX(0,(E455-C471-D471))/(1-'P-Parametri'!$B$31*MAX(0,IF(F470&lt;=0,0,(F470-G470)/F470)))</f>
        <v>26770.417694589039</v>
      </c>
      <c r="F471" s="10">
        <f>((F470-E471+MAX(0,-(E455-C471-D471)))*(1+B471))*(1-'P-Parametri'!$B$32)</f>
        <v>190828.58265699417</v>
      </c>
      <c r="G471" s="10">
        <f>IF(F470&lt;=0,G470,G470*(1-E471/F470))+MAX(0,-(E455-C471-D471))</f>
        <v>164796.695336387</v>
      </c>
      <c r="H471" s="10">
        <f>MAX(0,(H455-C471-D471))/(1-'P-Parametri'!$B$31*MAX(0,IF(I470&lt;=0,0,(I470-J470)/I470)))</f>
        <v>31232.153977020545</v>
      </c>
      <c r="I471" s="10">
        <f>((I470-H471+MAX(0,-(H455-C471-D471)))*(1+B471))*(1-'P-Parametri'!$B$32)</f>
        <v>109538.89672475052</v>
      </c>
      <c r="J471" s="10">
        <f>IF(I470&lt;=0,J470,J470*(1-H471/I470))+MAX(0,-(H455-C471-D471))</f>
        <v>94596.144559118256</v>
      </c>
      <c r="K471" s="10">
        <f>MAX(0,(K455-C471-D471))/(1-'P-Parametri'!$B$31*MAX(0,IF(L470&lt;=0,0,(L470-M470)/L470)))</f>
        <v>24862.667910814722</v>
      </c>
      <c r="L471" s="10">
        <f>((L470-K471+MAX(0,-(K455-C471-D471)))*(1+B471))*(1-'P-Parametri'!$B$32)</f>
        <v>225586.43721038057</v>
      </c>
      <c r="M471" s="10">
        <f>IF(L470&lt;=0,M470,M470*(1-K471/L470))+MAX(0,-(K455-C471-D471))</f>
        <v>194813.05602841519</v>
      </c>
      <c r="N471" s="10">
        <f>MAX(0,(N455-C471-D471))/(1-'P-Parametri'!$B$31*MAX(0,IF(O470&lt;=0,0,(O470-P470)/O470)))</f>
        <v>24740.933305778508</v>
      </c>
      <c r="O471" s="10">
        <f>((O470-N471+MAX(0,-(N455-C471-D471)))*(1+B471))*(1-'P-Parametri'!$B$32)</f>
        <v>227804.35579275939</v>
      </c>
      <c r="P471" s="10">
        <f>IF(O470&lt;=0,P470,P470*(1-N471/O470))+MAX(0,-(N455-C471-D471))</f>
        <v>196728.4171751161</v>
      </c>
      <c r="Q471" s="10">
        <f>MAX(0,(Q455-C471-D471))/(1-'P-Parametri'!$B$31*MAX(0,IF(R470&lt;=0,0,(R470-S470)/R470)))</f>
        <v>24738.798692488934</v>
      </c>
      <c r="R471" s="10">
        <f>((R470-Q471+MAX(0,-(Q455-C471-D471)))*(1+B471))*(1-'P-Parametri'!$B$32)</f>
        <v>227843.2469402664</v>
      </c>
      <c r="S471" s="10">
        <f>IF(R470&lt;=0,S470,S470*(1-Q471/R470))+MAX(0,-(Q455-C471-D471))</f>
        <v>196762.00298546869</v>
      </c>
      <c r="T471" s="10">
        <f>MAX(0,(T455-C471-D471))/(1-'P-Parametri'!$B$31*MAX(0,IF(U470&lt;=0,0,(U470-V470)/U470)))</f>
        <v>24739.097751046647</v>
      </c>
      <c r="U471" s="10">
        <f>((U470-T471+MAX(0,-(T455-C471-D471)))*(1+B471))*(1-'P-Parametri'!$B$32)</f>
        <v>227837.79830442346</v>
      </c>
      <c r="V471" s="10">
        <f>IF(U470&lt;=0,V470,V470*(1-T471/U470))+MAX(0,-(T455-C471-D471))</f>
        <v>196757.29762546168</v>
      </c>
    </row>
    <row r="472" spans="1:22">
      <c r="A472" s="9">
        <f t="shared" si="18"/>
        <v>15</v>
      </c>
      <c r="B472" s="12">
        <f>IF($A472='P-Parametri'!$C$47,'P-Parametri'!$B$34,IF($A472='P-Parametri'!$C$48,'P-Parametri'!$C$34,'P-Parametri'!$C$52))</f>
        <v>4.8525513124279884E-2</v>
      </c>
      <c r="C472" s="10">
        <f>IF($A472&lt;='1-Input'!$B$26,0,IF($A472='1-Input'!$B$26+1,('1-Input'!$B$23+0)*'1-Input'!$B$27,'1-Input'!$B$23+0))</f>
        <v>0</v>
      </c>
      <c r="D472" s="10">
        <f t="shared" si="19"/>
        <v>0</v>
      </c>
      <c r="E472" s="10">
        <f>MAX(0,(E455-C472-D472))/(1-'P-Parametri'!$B$31*MAX(0,IF(F471&lt;=0,0,(F471-G471)/F471)))</f>
        <v>27059.752836870095</v>
      </c>
      <c r="F472" s="10">
        <f>((F471-E472+MAX(0,-(E455-C472-D472)))*(1+B472))*(1-'P-Parametri'!$B$32)</f>
        <v>171372.36472826666</v>
      </c>
      <c r="G472" s="10">
        <f>IF(F471&lt;=0,G471,G471*(1-E472/F471))+MAX(0,-(E455-C472-D472))</f>
        <v>141428.29956440188</v>
      </c>
      <c r="H472" s="10">
        <f>MAX(0,(H455-C472-D472))/(1-'P-Parametri'!$B$31*MAX(0,IF(I471&lt;=0,0,(I471-J471)/I471)))</f>
        <v>31569.711643015111</v>
      </c>
      <c r="I472" s="10">
        <f>((I471-H472+MAX(0,-(H455-C472-D472)))*(1+B472))*(1-'P-Parametri'!$B$32)</f>
        <v>81589.174436117144</v>
      </c>
      <c r="J472" s="10">
        <f>IF(I471&lt;=0,J471,J471*(1-H472/I471))+MAX(0,-(H455-C472-D472))</f>
        <v>67333.016158468963</v>
      </c>
      <c r="K472" s="10">
        <f>MAX(0,(K455-C472-D472))/(1-'P-Parametri'!$B$31*MAX(0,IF(L471&lt;=0,0,(L471-M471)/L471)))</f>
        <v>25131.384060093045</v>
      </c>
      <c r="L472" s="10">
        <f>((L471-K472+MAX(0,-(K455-C472-D472)))*(1+B472))*(1-'P-Parametri'!$B$32)</f>
        <v>209761.87298783447</v>
      </c>
      <c r="M472" s="10">
        <f>IF(L471&lt;=0,M471,M471*(1-K472/L471))+MAX(0,-(K455-C472-D472))</f>
        <v>173109.97054369422</v>
      </c>
      <c r="N472" s="10">
        <f>MAX(0,(N455-C472-D472))/(1-'P-Parametri'!$B$31*MAX(0,IF(O471&lt;=0,0,(O471-P471)/O471)))</f>
        <v>25008.333745318174</v>
      </c>
      <c r="O472" s="10">
        <f>((O471-N472+MAX(0,-(N455-C472-D472)))*(1+B472))*(1-'P-Parametri'!$B$32)</f>
        <v>212211.52947070237</v>
      </c>
      <c r="P472" s="10">
        <f>IF(O471&lt;=0,P471,P471*(1-N472/O471))+MAX(0,-(N455-C472-D472))</f>
        <v>175131.59609247083</v>
      </c>
      <c r="Q472" s="10">
        <f>MAX(0,(Q455-C472-D472))/(1-'P-Parametri'!$B$31*MAX(0,IF(R471&lt;=0,0,(R471-S471)/R471)))</f>
        <v>25006.176061090864</v>
      </c>
      <c r="R472" s="10">
        <f>((R471-Q472+MAX(0,-(Q455-C472-D472)))*(1+B472))*(1-'P-Parametri'!$B$32)</f>
        <v>212254.48413656504</v>
      </c>
      <c r="S472" s="10">
        <f>IF(R471&lt;=0,S471,S471*(1-Q472/R471))+MAX(0,-(Q455-C472-D472))</f>
        <v>175167.04524648658</v>
      </c>
      <c r="T472" s="10">
        <f>MAX(0,(T455-C472-D472))/(1-'P-Parametri'!$B$31*MAX(0,IF(U471&lt;=0,0,(U471-V471)/U471)))</f>
        <v>25006.47835187869</v>
      </c>
      <c r="U472" s="10">
        <f>((U471-T472+MAX(0,-(T455-C472-D472)))*(1+B472))*(1-'P-Parametri'!$B$32)</f>
        <v>212248.46620325514</v>
      </c>
      <c r="V472" s="10">
        <f>IF(U471&lt;=0,V471,V471*(1-T472/U471))+MAX(0,-(T455-C472-D472))</f>
        <v>175162.07883269945</v>
      </c>
    </row>
    <row r="473" spans="1:22">
      <c r="A473" s="9">
        <f t="shared" si="18"/>
        <v>16</v>
      </c>
      <c r="B473" s="12">
        <f>IF($A473='P-Parametri'!$C$47,'P-Parametri'!$B$34,IF($A473='P-Parametri'!$C$48,'P-Parametri'!$C$34,'P-Parametri'!$C$52))</f>
        <v>4.8525513124279884E-2</v>
      </c>
      <c r="C473" s="10">
        <f>IF($A473&lt;='1-Input'!$B$26,0,IF($A473='1-Input'!$B$26+1,('1-Input'!$B$23+0)*'1-Input'!$B$27,'1-Input'!$B$23+0))</f>
        <v>0</v>
      </c>
      <c r="D473" s="10">
        <f t="shared" si="19"/>
        <v>0</v>
      </c>
      <c r="E473" s="10">
        <f>MAX(0,(E455-C473-D473))/(1-'P-Parametri'!$B$31*MAX(0,IF(F472&lt;=0,0,(F472-G472)/F472)))</f>
        <v>27342.155799339565</v>
      </c>
      <c r="F473" s="10">
        <f>((F472-E473+MAX(0,-(E455-C473-D473)))*(1+B473))*(1-'P-Parametri'!$B$32)</f>
        <v>150717.31002515531</v>
      </c>
      <c r="G473" s="10">
        <f>IF(F472&lt;=0,G472,G472*(1-E473/F472))+MAX(0,-(E455-C473-D473))</f>
        <v>118863.66607021449</v>
      </c>
      <c r="H473" s="10">
        <f>MAX(0,(H455-C473-D473))/(1-'P-Parametri'!$B$31*MAX(0,IF(I472&lt;=0,0,(I472-J472)/I472)))</f>
        <v>31899.181765896159</v>
      </c>
      <c r="I473" s="10">
        <f>((I472-H473+MAX(0,-(H455-C473-D473)))*(1+B473))*(1-'P-Parametri'!$B$32)</f>
        <v>51997.022611561799</v>
      </c>
      <c r="J473" s="10">
        <f>IF(I472&lt;=0,J472,J472*(1-H473/I472))+MAX(0,-(H455-C473-D473))</f>
        <v>41007.610415250332</v>
      </c>
      <c r="K473" s="10">
        <f>MAX(0,(K455-C473-D473))/(1-'P-Parametri'!$B$31*MAX(0,IF(L472&lt;=0,0,(L472-M472)/L472)))</f>
        <v>25393.66203995168</v>
      </c>
      <c r="L473" s="10">
        <f>((L472-K473+MAX(0,-(K455-C473-D473)))*(1+B473))*(1-'P-Parametri'!$B$32)</f>
        <v>192928.14344195841</v>
      </c>
      <c r="M473" s="10">
        <f>IF(L472&lt;=0,M472,M472*(1-K473/L472))+MAX(0,-(K455-C473-D473))</f>
        <v>152153.36854010937</v>
      </c>
      <c r="N473" s="10">
        <f>MAX(0,(N455-C473-D473))/(1-'P-Parametri'!$B$31*MAX(0,IF(O472&lt;=0,0,(O472-P472)/O472)))</f>
        <v>25269.327538523859</v>
      </c>
      <c r="O473" s="10">
        <f>((O472-N473+MAX(0,-(N455-C473-D473)))*(1+B473))*(1-'P-Parametri'!$B$32)</f>
        <v>195621.64086910919</v>
      </c>
      <c r="P473" s="10">
        <f>IF(O472&lt;=0,P472,P472*(1-N473/O472))+MAX(0,-(N455-C473-D473))</f>
        <v>154277.60349818022</v>
      </c>
      <c r="Q473" s="10">
        <f>MAX(0,(Q455-C473-D473))/(1-'P-Parametri'!$B$31*MAX(0,IF(R472&lt;=0,0,(R472-S472)/R472)))</f>
        <v>25267.14733611534</v>
      </c>
      <c r="R473" s="10">
        <f>((R472-Q473+MAX(0,-(Q455-C473-D473)))*(1+B473))*(1-'P-Parametri'!$B$32)</f>
        <v>195668.87127990118</v>
      </c>
      <c r="S473" s="10">
        <f>IF(R472&lt;=0,S472,S472*(1-Q473/R472))+MAX(0,-(Q455-C473-D473))</f>
        <v>154314.85190565107</v>
      </c>
      <c r="T473" s="10">
        <f>MAX(0,(T455-C473-D473))/(1-'P-Parametri'!$B$31*MAX(0,IF(U472&lt;=0,0,(U472-V472)/U472)))</f>
        <v>25267.452781692293</v>
      </c>
      <c r="U473" s="10">
        <f>((U472-T473+MAX(0,-(T455-C473-D473)))*(1+B473))*(1-'P-Parametri'!$B$32)</f>
        <v>195662.25431625734</v>
      </c>
      <c r="V473" s="10">
        <f>IF(U472&lt;=0,V472,V472*(1-T473/U472))+MAX(0,-(T455-C473-D473))</f>
        <v>154309.63341709899</v>
      </c>
    </row>
    <row r="474" spans="1:22">
      <c r="A474" s="9">
        <f t="shared" si="18"/>
        <v>17</v>
      </c>
      <c r="B474" s="12">
        <f>IF($A474='P-Parametri'!$C$47,'P-Parametri'!$B$34,IF($A474='P-Parametri'!$C$48,'P-Parametri'!$C$34,'P-Parametri'!$C$52))</f>
        <v>4.8525513124279884E-2</v>
      </c>
      <c r="C474" s="10">
        <f>IF($A474&lt;='1-Input'!$B$26,0,IF($A474='1-Input'!$B$26+1,('1-Input'!$B$23+0)*'1-Input'!$B$27,'1-Input'!$B$23+0))</f>
        <v>0</v>
      </c>
      <c r="D474" s="10">
        <f t="shared" si="19"/>
        <v>0</v>
      </c>
      <c r="E474" s="10">
        <f>MAX(0,(E455-C474-D474))/(1-'P-Parametri'!$B$31*MAX(0,IF(F473&lt;=0,0,(F473-G473)/F473)))</f>
        <v>27617.592428855005</v>
      </c>
      <c r="F474" s="10">
        <f>((F473-E474+MAX(0,-(E455-C474-D474)))*(1+B474))*(1-'P-Parametri'!$B$32)</f>
        <v>128815.0481689985</v>
      </c>
      <c r="G474" s="10">
        <f>IF(F473&lt;=0,G473,G473*(1-E474/F473))+MAX(0,-(E455-C474-D474))</f>
        <v>97082.967598494128</v>
      </c>
      <c r="H474" s="10">
        <f>MAX(0,(H455-C474-D474))/(1-'P-Parametri'!$B$31*MAX(0,IF(I473&lt;=0,0,(I473-J473)/I473)))</f>
        <v>32220.524500330841</v>
      </c>
      <c r="I474" s="10">
        <f>((I473-H474+MAX(0,-(H455-C474-D474)))*(1+B474))*(1-'P-Parametri'!$B$32)</f>
        <v>20694.690504220031</v>
      </c>
      <c r="J474" s="10">
        <f>IF(I473&lt;=0,J473,J473*(1-H474/I473))+MAX(0,-(H455-C474-D474))</f>
        <v>15596.795531576576</v>
      </c>
      <c r="K474" s="10">
        <f>MAX(0,(K455-C474-D474))/(1-'P-Parametri'!$B$31*MAX(0,IF(L473&lt;=0,0,(L473-M473)/L473)))</f>
        <v>25649.470131115708</v>
      </c>
      <c r="L474" s="10">
        <f>((L473-K474+MAX(0,-(K455-C474-D474)))*(1+B474))*(1-'P-Parametri'!$B$32)</f>
        <v>175045.16485446415</v>
      </c>
      <c r="M474" s="10">
        <f>IF(L473&lt;=0,M473,M473*(1-K474/L473))+MAX(0,-(K455-C474-D474))</f>
        <v>131924.8357190683</v>
      </c>
      <c r="N474" s="10">
        <f>MAX(0,(N455-C474-D474))/(1-'P-Parametri'!$B$31*MAX(0,IF(O473&lt;=0,0,(O473-P473)/O473)))</f>
        <v>25523.883121427123</v>
      </c>
      <c r="O474" s="10">
        <f>((O473-N474+MAX(0,-(N455-C474-D474)))*(1+B474))*(1-'P-Parametri'!$B$32)</f>
        <v>177995.13504623043</v>
      </c>
      <c r="P474" s="10">
        <f>IF(O473&lt;=0,P473,P473*(1-N474/O473))+MAX(0,-(N455-C474-D474))</f>
        <v>134148.11525522967</v>
      </c>
      <c r="Q474" s="10">
        <f>MAX(0,(Q455-C474-D474))/(1-'P-Parametri'!$B$31*MAX(0,IF(R473&lt;=0,0,(R473-S473)/R473)))</f>
        <v>25521.680956317217</v>
      </c>
      <c r="R474" s="10">
        <f>((R473-Q474+MAX(0,-(Q455-C474-D474)))*(1+B474))*(1-'P-Parametri'!$B$32)</f>
        <v>178046.862700609</v>
      </c>
      <c r="S474" s="10">
        <f>IF(R473&lt;=0,S473,S473*(1-Q474/R473))+MAX(0,-(Q455-C474-D474))</f>
        <v>134187.10040692857</v>
      </c>
      <c r="T474" s="10">
        <f>MAX(0,(T455-C474-D474))/(1-'P-Parametri'!$B$31*MAX(0,IF(U473&lt;=0,0,(U473-V473)/U473)))</f>
        <v>25521.989478860774</v>
      </c>
      <c r="U474" s="10">
        <f>((U473-T474+MAX(0,-(T455-C474-D474)))*(1+B474))*(1-'P-Parametri'!$B$32)</f>
        <v>178039.61567474864</v>
      </c>
      <c r="V474" s="10">
        <f>IF(U473&lt;=0,V473,V473*(1-T474/U473))+MAX(0,-(T455-C474-D474))</f>
        <v>134181.63860113188</v>
      </c>
    </row>
    <row r="475" spans="1:22">
      <c r="A475" s="9">
        <f t="shared" si="18"/>
        <v>18</v>
      </c>
      <c r="B475" s="12">
        <f>IF($A475='P-Parametri'!$C$47,'P-Parametri'!$B$34,IF($A475='P-Parametri'!$C$48,'P-Parametri'!$C$34,'P-Parametri'!$C$52))</f>
        <v>4.8525513124279884E-2</v>
      </c>
      <c r="C475" s="10">
        <f>IF($A475&lt;='1-Input'!$B$26,0,IF($A475='1-Input'!$B$26+1,('1-Input'!$B$23+0)*'1-Input'!$B$27,'1-Input'!$B$23+0))</f>
        <v>0</v>
      </c>
      <c r="D475" s="10">
        <f t="shared" si="19"/>
        <v>0</v>
      </c>
      <c r="E475" s="10">
        <f>MAX(0,(E455-C475-D475))/(1-'P-Parametri'!$B$31*MAX(0,IF(F474&lt;=0,0,(F474-G474)/F474)))</f>
        <v>27886.044222355395</v>
      </c>
      <c r="F475" s="10">
        <f>((F474-E475+MAX(0,-(E455-C475-D475)))*(1+B475))*(1-'P-Parametri'!$B$32)</f>
        <v>105614.98238097187</v>
      </c>
      <c r="G475" s="10">
        <f>IF(F474&lt;=0,G474,G474*(1-E475/F474))+MAX(0,-(E455-C475-D475))</f>
        <v>76066.324231351799</v>
      </c>
      <c r="H475" s="10">
        <f>MAX(0,(H455-C475-D475))/(1-'P-Parametri'!$B$31*MAX(0,IF(I474&lt;=0,0,(I474-J474)/I474)))</f>
        <v>32533.718259414629</v>
      </c>
      <c r="I475" s="10">
        <f>((I474-H475+MAX(0,-(H455-C475-D475)))*(1+B475))*(1-'P-Parametri'!$B$32)</f>
        <v>-12388.695606604191</v>
      </c>
      <c r="J475" s="10">
        <f>IF(I474&lt;=0,J474,J474*(1-H475/I474))+MAX(0,-(H455-C475-D475))</f>
        <v>-8922.6217300894859</v>
      </c>
      <c r="K475" s="10">
        <f>MAX(0,(K455-C475-D475))/(1-'P-Parametri'!$B$31*MAX(0,IF(L474&lt;=0,0,(L474-M474)/L474)))</f>
        <v>25898.791149114313</v>
      </c>
      <c r="L475" s="10">
        <f>((L474-K475+MAX(0,-(K455-C475-D475)))*(1+B475))*(1-'P-Parametri'!$B$32)</f>
        <v>156071.01046398748</v>
      </c>
      <c r="M475" s="10">
        <f>IF(L474&lt;=0,M474,M474*(1-K475/L474))+MAX(0,-(K455-C475-D475))</f>
        <v>112405.90887233095</v>
      </c>
      <c r="N475" s="10">
        <f>MAX(0,(N455-C475-D475))/(1-'P-Parametri'!$B$31*MAX(0,IF(O474&lt;=0,0,(O474-P474)/O474)))</f>
        <v>25771.983393697144</v>
      </c>
      <c r="O475" s="10">
        <f>((O474-N475+MAX(0,-(N455-C475-D475)))*(1+B475))*(1-'P-Parametri'!$B$32)</f>
        <v>159290.63847947578</v>
      </c>
      <c r="P475" s="10">
        <f>IF(O474&lt;=0,P474,P474*(1-N475/O474))+MAX(0,-(N455-C475-D475))</f>
        <v>114724.75855643227</v>
      </c>
      <c r="Q475" s="10">
        <f>MAX(0,(Q455-C475-D475))/(1-'P-Parametri'!$B$31*MAX(0,IF(R474&lt;=0,0,(R474-S474)/R474)))</f>
        <v>25769.759822841072</v>
      </c>
      <c r="R475" s="10">
        <f>((R474-Q475+MAX(0,-(Q455-C475-D475)))*(1+B475))*(1-'P-Parametri'!$B$32)</f>
        <v>159347.09457712638</v>
      </c>
      <c r="S475" s="10">
        <f>IF(R474&lt;=0,S474,S474*(1-Q475/R474))+MAX(0,-(Q455-C475-D475))</f>
        <v>114765.41952831244</v>
      </c>
      <c r="T475" s="10">
        <f>MAX(0,(T455-C475-D475))/(1-'P-Parametri'!$B$31*MAX(0,IF(U474&lt;=0,0,(U474-V474)/U474)))</f>
        <v>25770.071344322001</v>
      </c>
      <c r="U475" s="10">
        <f>((U474-T475+MAX(0,-(T455-C475-D475)))*(1+B475))*(1-'P-Parametri'!$B$32)</f>
        <v>159339.18509805636</v>
      </c>
      <c r="V475" s="10">
        <f>IF(U474&lt;=0,V474,V474*(1-T475/U474))+MAX(0,-(T455-C475-D475))</f>
        <v>114759.72294070828</v>
      </c>
    </row>
    <row r="476" spans="1:22">
      <c r="A476" s="9">
        <f t="shared" si="18"/>
        <v>19</v>
      </c>
      <c r="B476" s="12">
        <f>IF($A476='P-Parametri'!$C$47,'P-Parametri'!$B$34,IF($A476='P-Parametri'!$C$48,'P-Parametri'!$C$34,'P-Parametri'!$C$52))</f>
        <v>4.8525513124279884E-2</v>
      </c>
      <c r="C476" s="10">
        <f>IF($A476&lt;='1-Input'!$B$26,0,IF($A476='1-Input'!$B$26+1,('1-Input'!$B$23+0)*'1-Input'!$B$27,'1-Input'!$B$23+0))</f>
        <v>5178.3333333332594</v>
      </c>
      <c r="D476" s="10">
        <f t="shared" si="19"/>
        <v>0</v>
      </c>
      <c r="E476" s="10">
        <f>MAX(0,(E455-C476-D476))/(1-'P-Parametri'!$B$31*MAX(0,IF(F475&lt;=0,0,(F475-G475)/F475)))</f>
        <v>22562.941450535774</v>
      </c>
      <c r="F476" s="10">
        <f>((F475-E476+MAX(0,-(E455-C476-D476)))*(1+B476))*(1-'P-Parametri'!$B$32)</f>
        <v>86908.019464939003</v>
      </c>
      <c r="G476" s="10">
        <f>IF(F475&lt;=0,G475,G475*(1-E476/F475))+MAX(0,-(E455-C476-D476))</f>
        <v>59815.978103389229</v>
      </c>
      <c r="H476" s="10">
        <f>MAX(0,(H455-C476-D476))/(1-'P-Parametri'!$B$31*MAX(0,IF(I475&lt;=0,0,(I475-J475)/I475)))</f>
        <v>25271.666666666741</v>
      </c>
      <c r="I476" s="10">
        <f>((I475-H476+MAX(0,-(H455-C476-D476)))*(1+B476))*(1-'P-Parametri'!$B$32)</f>
        <v>-39408.874975673622</v>
      </c>
      <c r="J476" s="10">
        <f>IF(I475&lt;=0,J475,J475*(1-H476/I475))+MAX(0,-(H455-C476-D476))</f>
        <v>-8922.6217300894859</v>
      </c>
      <c r="K476" s="10">
        <f>MAX(0,(K455-C476-D476))/(1-'P-Parametri'!$B$31*MAX(0,IF(L475&lt;=0,0,(L475-M475)/L475)))</f>
        <v>20557.055618547129</v>
      </c>
      <c r="L476" s="10">
        <f>((L475-K476+MAX(0,-(K455-C476-D476)))*(1+B476))*(1-'P-Parametri'!$B$32)</f>
        <v>141805.65936173618</v>
      </c>
      <c r="M476" s="10">
        <f>IF(L475&lt;=0,M475,M475*(1-K476/L475))+MAX(0,-(K455-C476-D476))</f>
        <v>97600.247566799546</v>
      </c>
      <c r="N476" s="10">
        <f>MAX(0,(N455-C476-D476))/(1-'P-Parametri'!$B$31*MAX(0,IF(O475&lt;=0,0,(O475-P475)/O475)))</f>
        <v>20429.058896135361</v>
      </c>
      <c r="O476" s="10">
        <f>((O475-N476+MAX(0,-(N455-C476-D476)))*(1+B476))*(1-'P-Parametri'!$B$32)</f>
        <v>145308.70916789831</v>
      </c>
      <c r="P476" s="10">
        <f>IF(O475&lt;=0,P475,P475*(1-N476/O475))+MAX(0,-(N455-C476-D476))</f>
        <v>100011.28341585616</v>
      </c>
      <c r="Q476" s="10">
        <f>MAX(0,(Q455-C476-D476))/(1-'P-Parametri'!$B$31*MAX(0,IF(R475&lt;=0,0,(R475-S475)/R475)))</f>
        <v>20426.81447677243</v>
      </c>
      <c r="R476" s="10">
        <f>((R475-Q476+MAX(0,-(Q455-C476-D476)))*(1+B476))*(1-'P-Parametri'!$B$32)</f>
        <v>145370.13505964109</v>
      </c>
      <c r="S476" s="10">
        <f>IF(R475&lt;=0,S475,S475*(1-Q476/R475))+MAX(0,-(Q455-C476-D476))</f>
        <v>100053.56086985965</v>
      </c>
      <c r="T476" s="10">
        <f>MAX(0,(T455-C476-D476))/(1-'P-Parametri'!$B$31*MAX(0,IF(U475&lt;=0,0,(U475-V475)/U475)))</f>
        <v>20427.128919121707</v>
      </c>
      <c r="U476" s="10">
        <f>((U475-T476+MAX(0,-(T455-C476-D476)))*(1+B476))*(1-'P-Parametri'!$B$32)</f>
        <v>145361.52931419789</v>
      </c>
      <c r="V476" s="10">
        <f>IF(U475&lt;=0,V475,V475*(1-T476/U475))+MAX(0,-(T455-C476-D476))</f>
        <v>100047.63781368869</v>
      </c>
    </row>
    <row r="477" spans="1:22">
      <c r="A477" s="9">
        <f t="shared" si="18"/>
        <v>20</v>
      </c>
      <c r="B477" s="12">
        <f>IF($A477='P-Parametri'!$C$47,'P-Parametri'!$B$34,IF($A477='P-Parametri'!$C$48,'P-Parametri'!$C$34,'P-Parametri'!$C$52))</f>
        <v>4.8525513124279884E-2</v>
      </c>
      <c r="C477" s="10">
        <f>IF($A477&lt;='1-Input'!$B$26,0,IF($A477='1-Input'!$B$26+1,('1-Input'!$B$23+0)*'1-Input'!$B$27,'1-Input'!$B$23+0))</f>
        <v>15535</v>
      </c>
      <c r="D477" s="10">
        <f t="shared" si="19"/>
        <v>0</v>
      </c>
      <c r="E477" s="10">
        <f>MAX(0,(E455-C477-D477))/(1-'P-Parametri'!$B$31*MAX(0,IF(F476&lt;=0,0,(F476-G476)/F476)))</f>
        <v>11496.822169603629</v>
      </c>
      <c r="F477" s="10">
        <f>((F476-E477+MAX(0,-(E455-C477-D477)))*(1+B477))*(1-'P-Parametri'!$B$32)</f>
        <v>78912.423210729001</v>
      </c>
      <c r="G477" s="10">
        <f>IF(F476&lt;=0,G476,G476*(1-E477/F476))+MAX(0,-(E455-C477-D477))</f>
        <v>51903.087355338015</v>
      </c>
      <c r="H477" s="10">
        <f>MAX(0,(H455-C477-D477))/(1-'P-Parametri'!$B$31*MAX(0,IF(I476&lt;=0,0,(I476-J476)/I476)))</f>
        <v>14915</v>
      </c>
      <c r="I477" s="10">
        <f>((I476-H477+MAX(0,-(H455-C477-D477)))*(1+B477))*(1-'P-Parametri'!$B$32)</f>
        <v>-56846.048945999879</v>
      </c>
      <c r="J477" s="10">
        <f>IF(I476&lt;=0,J476,J476*(1-H477/I476))+MAX(0,-(H455-C477-D477))</f>
        <v>-8922.6217300894859</v>
      </c>
      <c r="K477" s="10">
        <f>MAX(0,(K455-C477-D477))/(1-'P-Parametri'!$B$31*MAX(0,IF(L476&lt;=0,0,(L476-M476)/L476)))</f>
        <v>9472.8008379664388</v>
      </c>
      <c r="L477" s="10">
        <f>((L476-K477+MAX(0,-(K455-C477-D477)))*(1+B477))*(1-'P-Parametri'!$B$32)</f>
        <v>138476.86963006473</v>
      </c>
      <c r="M477" s="10">
        <f>IF(L476&lt;=0,M476,M476*(1-K477/L476))+MAX(0,-(K455-C477-D477))</f>
        <v>91080.425219102865</v>
      </c>
      <c r="N477" s="10">
        <f>MAX(0,(N455-C477-D477))/(1-'P-Parametri'!$B$31*MAX(0,IF(O476&lt;=0,0,(O476-P476)/O476)))</f>
        <v>9343.6468789476348</v>
      </c>
      <c r="O477" s="10">
        <f>((O476-N477+MAX(0,-(N455-C477-D477)))*(1+B477))*(1-'P-Parametri'!$B$32)</f>
        <v>142277.71103008967</v>
      </c>
      <c r="P477" s="10">
        <f>IF(O476&lt;=0,P476,P476*(1-N477/O476))+MAX(0,-(N455-C477-D477))</f>
        <v>93580.353559694748</v>
      </c>
      <c r="Q477" s="10">
        <f>MAX(0,(Q455-C477-D477))/(1-'P-Parametri'!$B$31*MAX(0,IF(R476&lt;=0,0,(R476-S476)/R476)))</f>
        <v>9341.38216746941</v>
      </c>
      <c r="R477" s="10">
        <f>((R476-Q477+MAX(0,-(Q455-C477-D477)))*(1+B477))*(1-'P-Parametri'!$B$32)</f>
        <v>142344.35869006833</v>
      </c>
      <c r="S477" s="10">
        <f>IF(R476&lt;=0,S476,S476*(1-Q477/R476))+MAX(0,-(Q455-C477-D477))</f>
        <v>93624.189741339564</v>
      </c>
      <c r="T477" s="10">
        <f>MAX(0,(T455-C477-D477))/(1-'P-Parametri'!$B$31*MAX(0,IF(U476&lt;=0,0,(U476-V476)/U476)))</f>
        <v>9341.6994527367733</v>
      </c>
      <c r="U477" s="10">
        <f>((U476-T477+MAX(0,-(T455-C477-D477)))*(1+B477))*(1-'P-Parametri'!$B$32)</f>
        <v>142335.02137676463</v>
      </c>
      <c r="V477" s="10">
        <f>IF(U476&lt;=0,V476,V476*(1-T477/U476))+MAX(0,-(T455-C477-D477))</f>
        <v>93618.048307984063</v>
      </c>
    </row>
    <row r="478" spans="1:22">
      <c r="A478" s="9">
        <f t="shared" si="18"/>
        <v>21</v>
      </c>
      <c r="B478" s="12">
        <f>IF($A478='P-Parametri'!$C$47,'P-Parametri'!$B$34,IF($A478='P-Parametri'!$C$48,'P-Parametri'!$C$34,'P-Parametri'!$C$52))</f>
        <v>4.8525513124279884E-2</v>
      </c>
      <c r="C478" s="10">
        <f>IF($A478&lt;='1-Input'!$B$26,0,IF($A478='1-Input'!$B$26+1,('1-Input'!$B$23+0)*'1-Input'!$B$27,'1-Input'!$B$23+0))</f>
        <v>15535</v>
      </c>
      <c r="D478" s="10">
        <f t="shared" si="19"/>
        <v>0</v>
      </c>
      <c r="E478" s="10">
        <f>MAX(0,(E455-C478-D478))/(1-'P-Parametri'!$B$31*MAX(0,IF(F477&lt;=0,0,(F477-G477)/F477)))</f>
        <v>11597.020432668016</v>
      </c>
      <c r="F478" s="10">
        <f>((F477-E478+MAX(0,-(E455-C478-D478)))*(1+B478))*(1-'P-Parametri'!$B$32)</f>
        <v>70440.753404555915</v>
      </c>
      <c r="G478" s="10">
        <f>IF(F477&lt;=0,G477,G477*(1-E478/F477))+MAX(0,-(E455-C478-D478))</f>
        <v>44275.376279085445</v>
      </c>
      <c r="H478" s="10">
        <f>MAX(0,(H455-C478-D478))/(1-'P-Parametri'!$B$31*MAX(0,IF(I477&lt;=0,0,(I477-J477)/I477)))</f>
        <v>14915</v>
      </c>
      <c r="I478" s="10">
        <f>((I477-H478+MAX(0,-(H455-C478-D478)))*(1+B478))*(1-'P-Parametri'!$B$32)</f>
        <v>-75092.804087104203</v>
      </c>
      <c r="J478" s="10">
        <f>IF(I477&lt;=0,J477,J477*(1-H478/I477))+MAX(0,-(H455-C478-D478))</f>
        <v>-8922.6217300894859</v>
      </c>
      <c r="K478" s="10">
        <f>MAX(0,(K455-C478-D478))/(1-'P-Parametri'!$B$31*MAX(0,IF(L477&lt;=0,0,(L477-M477)/L477)))</f>
        <v>9555.3591463682678</v>
      </c>
      <c r="L478" s="10">
        <f>((L477-K478+MAX(0,-(K455-C478-D478)))*(1+B478))*(1-'P-Parametri'!$B$32)</f>
        <v>134907.1379468097</v>
      </c>
      <c r="M478" s="10">
        <f>IF(L477&lt;=0,M477,M477*(1-K478/L477))+MAX(0,-(K455-C478-D478))</f>
        <v>84795.576518396003</v>
      </c>
      <c r="N478" s="10">
        <f>MAX(0,(N455-C478-D478))/(1-'P-Parametri'!$B$31*MAX(0,IF(O477&lt;=0,0,(O477-P477)/O477)))</f>
        <v>9425.0795717514593</v>
      </c>
      <c r="O478" s="10">
        <f>((O477-N478+MAX(0,-(N455-C478-D478)))*(1+B478))*(1-'P-Parametri'!$B$32)</f>
        <v>139020.77482262539</v>
      </c>
      <c r="P478" s="10">
        <f>IF(O477&lt;=0,P477,P477*(1-N478/O477))+MAX(0,-(N455-C478-D478))</f>
        <v>87381.193675359609</v>
      </c>
      <c r="Q478" s="10">
        <f>MAX(0,(Q455-C478-D478))/(1-'P-Parametri'!$B$31*MAX(0,IF(R477&lt;=0,0,(R477-S477)/R477)))</f>
        <v>9422.7951226315545</v>
      </c>
      <c r="R478" s="10">
        <f>((R477-Q478+MAX(0,-(Q455-C478-D478)))*(1+B478))*(1-'P-Parametri'!$B$32)</f>
        <v>139092.90734353857</v>
      </c>
      <c r="S478" s="10">
        <f>IF(R477&lt;=0,S477,S477*(1-Q478/R477))+MAX(0,-(Q455-C478-D478))</f>
        <v>87426.532408280968</v>
      </c>
      <c r="T478" s="10">
        <f>MAX(0,(T455-C478-D478))/(1-'P-Parametri'!$B$31*MAX(0,IF(U477&lt;=0,0,(U477-V477)/U477)))</f>
        <v>9423.1151731354512</v>
      </c>
      <c r="U478" s="10">
        <f>((U477-T478+MAX(0,-(T455-C478-D478)))*(1+B478))*(1-'P-Parametri'!$B$32)</f>
        <v>139082.80160318149</v>
      </c>
      <c r="V478" s="10">
        <f>IF(U477&lt;=0,V477,V477*(1-T478/U477))+MAX(0,-(T455-C478-D478))</f>
        <v>87420.180468029517</v>
      </c>
    </row>
    <row r="479" spans="1:22">
      <c r="A479" s="9">
        <f t="shared" si="18"/>
        <v>22</v>
      </c>
      <c r="B479" s="12">
        <f>IF($A479='P-Parametri'!$C$47,'P-Parametri'!$B$34,IF($A479='P-Parametri'!$C$48,'P-Parametri'!$C$34,'P-Parametri'!$C$52))</f>
        <v>4.8525513124279884E-2</v>
      </c>
      <c r="C479" s="10">
        <f>IF($A479&lt;='1-Input'!$B$26,0,IF($A479='1-Input'!$B$26+1,('1-Input'!$B$23+0)*'1-Input'!$B$27,'1-Input'!$B$23+0))</f>
        <v>15535</v>
      </c>
      <c r="D479" s="10">
        <f t="shared" si="19"/>
        <v>0</v>
      </c>
      <c r="E479" s="10">
        <f>MAX(0,(E455-C479-D479))/(1-'P-Parametri'!$B$31*MAX(0,IF(F478&lt;=0,0,(F478-G478)/F478)))</f>
        <v>11694.418755084531</v>
      </c>
      <c r="F479" s="10">
        <f>((F478-E479+MAX(0,-(E455-C479-D479)))*(1+B479))*(1-'P-Parametri'!$B$32)</f>
        <v>61473.836621142633</v>
      </c>
      <c r="G479" s="10">
        <f>IF(F478&lt;=0,G478,G478*(1-E479/F478))+MAX(0,-(E455-C479-D479))</f>
        <v>36924.875812787577</v>
      </c>
      <c r="H479" s="10">
        <f>MAX(0,(H455-C479-D479))/(1-'P-Parametri'!$B$31*MAX(0,IF(I478&lt;=0,0,(I478-J478)/I478)))</f>
        <v>14915</v>
      </c>
      <c r="I479" s="10">
        <f>((I478-H479+MAX(0,-(H455-C479-D479)))*(1+B479))*(1-'P-Parametri'!$B$32)</f>
        <v>-94186.728007689351</v>
      </c>
      <c r="J479" s="10">
        <f>IF(I478&lt;=0,J478,J478*(1-H479/I478))+MAX(0,-(H455-C479-D479))</f>
        <v>-8922.6217300894859</v>
      </c>
      <c r="K479" s="10">
        <f>MAX(0,(K455-C479-D479))/(1-'P-Parametri'!$B$31*MAX(0,IF(L478&lt;=0,0,(L478-M478)/L478)))</f>
        <v>9635.6104450830589</v>
      </c>
      <c r="L479" s="10">
        <f>((L478-K479+MAX(0,-(K455-C479-D479)))*(1+B479))*(1-'P-Parametri'!$B$32)</f>
        <v>131087.69186830305</v>
      </c>
      <c r="M479" s="10">
        <f>IF(L478&lt;=0,M478,M478*(1-K479/L478))+MAX(0,-(K455-C479-D479))</f>
        <v>78739.135360185086</v>
      </c>
      <c r="N479" s="10">
        <f>MAX(0,(N455-C479-D479))/(1-'P-Parametri'!$B$31*MAX(0,IF(O478&lt;=0,0,(O478-P478)/O478)))</f>
        <v>9504.2367090748412</v>
      </c>
      <c r="O479" s="10">
        <f>((O478-N479+MAX(0,-(N455-C479-D479)))*(1+B479))*(1-'P-Parametri'!$B$32)</f>
        <v>135529.79179442377</v>
      </c>
      <c r="P479" s="10">
        <f>IF(O478&lt;=0,P478,P478*(1-N479/O478))+MAX(0,-(N455-C479-D479))</f>
        <v>81407.32718186795</v>
      </c>
      <c r="Q479" s="10">
        <f>MAX(0,(Q455-C479-D479))/(1-'P-Parametri'!$B$31*MAX(0,IF(R478&lt;=0,0,(R478-S478)/R478)))</f>
        <v>9501.9330738619883</v>
      </c>
      <c r="R479" s="10">
        <f>((R478-Q479+MAX(0,-(Q455-C479-D479)))*(1+B479))*(1-'P-Parametri'!$B$32)</f>
        <v>135607.6839068032</v>
      </c>
      <c r="S479" s="10">
        <f>IF(R478&lt;=0,S478,S478*(1-Q479/R478))+MAX(0,-(Q455-C479-D479))</f>
        <v>81454.113859493606</v>
      </c>
      <c r="T479" s="10">
        <f>MAX(0,(T455-C479-D479))/(1-'P-Parametri'!$B$31*MAX(0,IF(U478&lt;=0,0,(U478-V478)/U478)))</f>
        <v>9502.2558123306389</v>
      </c>
      <c r="U479" s="10">
        <f>((U478-T479+MAX(0,-(T455-C479-D479)))*(1+B479))*(1-'P-Parametri'!$B$32)</f>
        <v>135596.77124974359</v>
      </c>
      <c r="V479" s="10">
        <f>IF(U478&lt;=0,V478,V478*(1-T479/U478))+MAX(0,-(T455-C479-D479))</f>
        <v>81447.559062707427</v>
      </c>
    </row>
    <row r="480" spans="1:22">
      <c r="A480" s="9">
        <f t="shared" si="18"/>
        <v>23</v>
      </c>
      <c r="B480" s="12">
        <f>IF($A480='P-Parametri'!$C$47,'P-Parametri'!$B$34,IF($A480='P-Parametri'!$C$48,'P-Parametri'!$C$34,'P-Parametri'!$C$52))</f>
        <v>4.8525513124279884E-2</v>
      </c>
      <c r="C480" s="10">
        <f>IF($A480&lt;='1-Input'!$B$26,0,IF($A480='1-Input'!$B$26+1,('1-Input'!$B$23+0)*'1-Input'!$B$27,'1-Input'!$B$23+0))</f>
        <v>15535</v>
      </c>
      <c r="D480" s="10">
        <f t="shared" si="19"/>
        <v>0</v>
      </c>
      <c r="E480" s="10">
        <f>MAX(0,(E455-C480-D480))/(1-'P-Parametri'!$B$31*MAX(0,IF(F479&lt;=0,0,(F479-G479)/F479)))</f>
        <v>11789.036770142407</v>
      </c>
      <c r="F480" s="10">
        <f>((F479-E480+MAX(0,-(E455-C480-D480)))*(1+B480))*(1-'P-Parametri'!$B$32)</f>
        <v>51991.588697730651</v>
      </c>
      <c r="G480" s="10">
        <f>IF(F479&lt;=0,G479,G479*(1-E480/F479))+MAX(0,-(E455-C480-D480))</f>
        <v>29843.672773962124</v>
      </c>
      <c r="H480" s="10">
        <f>MAX(0,(H455-C480-D480))/(1-'P-Parametri'!$B$31*MAX(0,IF(I479&lt;=0,0,(I479-J479)/I479)))</f>
        <v>14915</v>
      </c>
      <c r="I480" s="10">
        <f>((I479-H480+MAX(0,-(H455-C480-D480)))*(1+B480))*(1-'P-Parametri'!$B$32)</f>
        <v>-114167.15345132408</v>
      </c>
      <c r="J480" s="10">
        <f>IF(I479&lt;=0,J479,J479*(1-H480/I479))+MAX(0,-(H455-C480-D480))</f>
        <v>-8922.6217300894859</v>
      </c>
      <c r="K480" s="10">
        <f>MAX(0,(K455-C480-D480))/(1-'P-Parametri'!$B$31*MAX(0,IF(L479&lt;=0,0,(L479-M479)/L479)))</f>
        <v>9713.5709109495892</v>
      </c>
      <c r="L480" s="10">
        <f>((L479-K480+MAX(0,-(K455-C480-D480)))*(1+B480))*(1-'P-Parametri'!$B$32)</f>
        <v>127009.3347319038</v>
      </c>
      <c r="M480" s="10">
        <f>IF(L479&lt;=0,M479,M479*(1-K480/L479))+MAX(0,-(K455-C480-D480))</f>
        <v>72904.581681748154</v>
      </c>
      <c r="N480" s="10">
        <f>MAX(0,(N455-C480-D480))/(1-'P-Parametri'!$B$31*MAX(0,IF(O479&lt;=0,0,(O479-P479)/O479)))</f>
        <v>9581.1342471984754</v>
      </c>
      <c r="O480" s="10">
        <f>((O479-N480+MAX(0,-(N455-C480-D480)))*(1+B480))*(1-'P-Parametri'!$B$32)</f>
        <v>131796.26002045459</v>
      </c>
      <c r="P480" s="10">
        <f>IF(O479&lt;=0,P479,P479*(1-N480/O479))+MAX(0,-(N455-C480-D480))</f>
        <v>75652.322912266638</v>
      </c>
      <c r="Q480" s="10">
        <f>MAX(0,(Q455-C480-D480))/(1-'P-Parametri'!$B$31*MAX(0,IF(R479&lt;=0,0,(R479-S479)/R479)))</f>
        <v>9578.8119735739292</v>
      </c>
      <c r="R480" s="10">
        <f>((R479-Q480+MAX(0,-(Q455-C480-D480)))*(1+B480))*(1-'P-Parametri'!$B$32)</f>
        <v>131880.19863703885</v>
      </c>
      <c r="S480" s="10">
        <f>IF(R479&lt;=0,S479,S479*(1-Q480/R479))+MAX(0,-(Q455-C480-D480))</f>
        <v>75700.50448680947</v>
      </c>
      <c r="T480" s="10">
        <f>MAX(0,(T455-C480-D480))/(1-'P-Parametri'!$B$31*MAX(0,IF(U479&lt;=0,0,(U479-V479)/U479)))</f>
        <v>9579.1373232773876</v>
      </c>
      <c r="U480" s="10">
        <f>((U479-T480+MAX(0,-(T455-C480-D480)))*(1+B480))*(1-'P-Parametri'!$B$32)</f>
        <v>131868.4388669047</v>
      </c>
      <c r="V480" s="10">
        <f>IF(U479&lt;=0,V479,V479*(1-T480/U479))+MAX(0,-(T455-C480-D480))</f>
        <v>75693.754265464551</v>
      </c>
    </row>
    <row r="481" spans="1:22">
      <c r="A481" s="9">
        <f t="shared" si="18"/>
        <v>24</v>
      </c>
      <c r="B481" s="12">
        <f>IF($A481='P-Parametri'!$C$47,'P-Parametri'!$B$34,IF($A481='P-Parametri'!$C$48,'P-Parametri'!$C$34,'P-Parametri'!$C$52))</f>
        <v>4.8525513124279884E-2</v>
      </c>
      <c r="C481" s="10">
        <f>IF($A481&lt;='1-Input'!$B$26,0,IF($A481='1-Input'!$B$26+1,('1-Input'!$B$23+0)*'1-Input'!$B$27,'1-Input'!$B$23+0))</f>
        <v>15535</v>
      </c>
      <c r="D481" s="10">
        <f t="shared" si="19"/>
        <v>0</v>
      </c>
      <c r="E481" s="10">
        <f>MAX(0,(E455-C481-D481))/(1-'P-Parametri'!$B$31*MAX(0,IF(F480&lt;=0,0,(F480-G480)/F480)))</f>
        <v>11880.898567051796</v>
      </c>
      <c r="F481" s="10">
        <f>((F480-E481+MAX(0,-(E455-C481-D481)))*(1+B481))*(1-'P-Parametri'!$B$32)</f>
        <v>41972.967787136957</v>
      </c>
      <c r="G481" s="10">
        <f>IF(F480&lt;=0,G480,G480*(1-E481/F480))+MAX(0,-(E455-C481-D481))</f>
        <v>23023.922541724929</v>
      </c>
      <c r="H481" s="10">
        <f>MAX(0,(H455-C481-D481))/(1-'P-Parametri'!$B$31*MAX(0,IF(I480&lt;=0,0,(I480-J480)/I480)))</f>
        <v>14915</v>
      </c>
      <c r="I481" s="10">
        <f>((I480-H481+MAX(0,-(H455-C481-D481)))*(1+B481))*(1-'P-Parametri'!$B$32)</f>
        <v>-135075.23932037115</v>
      </c>
      <c r="J481" s="10">
        <f>IF(I480&lt;=0,J480,J480*(1-H481/I480))+MAX(0,-(H455-C481-D481))</f>
        <v>-8922.6217300894859</v>
      </c>
      <c r="K481" s="10">
        <f>MAX(0,(K455-C481-D481))/(1-'P-Parametri'!$B$31*MAX(0,IF(L480&lt;=0,0,(L480-M480)/L480)))</f>
        <v>9789.2603922604376</v>
      </c>
      <c r="L481" s="10">
        <f>((L480-K481+MAX(0,-(K455-C481-D481)))*(1+B481))*(1-'P-Parametri'!$B$32)</f>
        <v>122662.42211824992</v>
      </c>
      <c r="M481" s="10">
        <f>IF(L480&lt;=0,M480,M480*(1-K481/L480))+MAX(0,-(K455-C481-D481))</f>
        <v>67285.451911657467</v>
      </c>
      <c r="N481" s="10">
        <f>MAX(0,(N455-C481-D481))/(1-'P-Parametri'!$B$31*MAX(0,IF(O480&lt;=0,0,(O480-P480)/O480)))</f>
        <v>9655.7917637995652</v>
      </c>
      <c r="O481" s="10">
        <f>((O480-N481+MAX(0,-(N455-C481-D481)))*(1+B481))*(1-'P-Parametri'!$B$32)</f>
        <v>127811.26235774491</v>
      </c>
      <c r="P481" s="10">
        <f>IF(O480&lt;=0,P480,P480*(1-N481/O480))+MAX(0,-(N455-C481-D481))</f>
        <v>70109.805420683799</v>
      </c>
      <c r="Q481" s="10">
        <f>MAX(0,(Q455-C481-D481))/(1-'P-Parametri'!$B$31*MAX(0,IF(R480&lt;=0,0,(R480-S480)/R480)))</f>
        <v>9653.4513946993447</v>
      </c>
      <c r="R481" s="10">
        <f>((R480-Q481+MAX(0,-(Q455-C481-D481)))*(1+B481))*(1-'P-Parametri'!$B$32)</f>
        <v>127901.54714404613</v>
      </c>
      <c r="S481" s="10">
        <f>IF(R480&lt;=0,S480,S480*(1-Q481/R480))+MAX(0,-(Q455-C481-D481))</f>
        <v>70159.330389636132</v>
      </c>
      <c r="T481" s="10">
        <f>MAX(0,(T455-C481-D481))/(1-'P-Parametri'!$B$31*MAX(0,IF(U480&lt;=0,0,(U480-V480)/U480)))</f>
        <v>9653.7792795724672</v>
      </c>
      <c r="U481" s="10">
        <f>((U480-T481+MAX(0,-(T455-C481-D481)))*(1+B481))*(1-'P-Parametri'!$B$32)</f>
        <v>127888.8982778065</v>
      </c>
      <c r="V481" s="10">
        <f>IF(U480&lt;=0,V480,V480*(1-T481/U480))+MAX(0,-(T455-C481-D481))</f>
        <v>70152.391959215354</v>
      </c>
    </row>
    <row r="482" spans="1:22">
      <c r="A482" s="9">
        <f t="shared" si="18"/>
        <v>25</v>
      </c>
      <c r="B482" s="12">
        <f>IF($A482='P-Parametri'!$C$47,'P-Parametri'!$B$34,IF($A482='P-Parametri'!$C$48,'P-Parametri'!$C$34,'P-Parametri'!$C$52))</f>
        <v>4.8525513124279884E-2</v>
      </c>
      <c r="C482" s="10">
        <f>IF($A482&lt;='1-Input'!$B$26,0,IF($A482='1-Input'!$B$26+1,('1-Input'!$B$23+0)*'1-Input'!$B$27,'1-Input'!$B$23+0))</f>
        <v>15535</v>
      </c>
      <c r="D482" s="10">
        <f t="shared" si="19"/>
        <v>0</v>
      </c>
      <c r="E482" s="10">
        <f>MAX(0,(E455-C482-D482))/(1-'P-Parametri'!$B$31*MAX(0,IF(F481&lt;=0,0,(F481-G481)/F481)))</f>
        <v>11970.032361519545</v>
      </c>
      <c r="F482" s="10">
        <f>((F481-E482+MAX(0,-(E455-C482-D482)))*(1+B482))*(1-'P-Parametri'!$B$32)</f>
        <v>31395.92557585537</v>
      </c>
      <c r="G482" s="10">
        <f>IF(F481&lt;=0,G481,G481*(1-E482/F481))+MAX(0,-(E455-C482-D482))</f>
        <v>16457.860801434403</v>
      </c>
      <c r="H482" s="10">
        <f>MAX(0,(H455-C482-D482))/(1-'P-Parametri'!$B$31*MAX(0,IF(I481&lt;=0,0,(I481-J481)/I481)))</f>
        <v>14915</v>
      </c>
      <c r="I482" s="10">
        <f>((I481-H482+MAX(0,-(H455-C482-D482)))*(1+B482))*(1-'P-Parametri'!$B$32)</f>
        <v>-156954.05546173165</v>
      </c>
      <c r="J482" s="10">
        <f>IF(I481&lt;=0,J481,J481*(1-H482/I481))+MAX(0,-(H455-C482-D482))</f>
        <v>-8922.6217300894859</v>
      </c>
      <c r="K482" s="10">
        <f>MAX(0,(K455-C482-D482))/(1-'P-Parametri'!$B$31*MAX(0,IF(L481&lt;=0,0,(L481-M481)/L481)))</f>
        <v>9862.7021373330535</v>
      </c>
      <c r="L482" s="10">
        <f>((L481-K482+MAX(0,-(K455-C482-D482)))*(1+B482))*(1-'P-Parametri'!$B$32)</f>
        <v>118036.83750471941</v>
      </c>
      <c r="M482" s="10">
        <f>IF(L481&lt;=0,M481,M481*(1-K482/L481))+MAX(0,-(K455-C482-D482))</f>
        <v>61875.348646773455</v>
      </c>
      <c r="N482" s="10">
        <f>MAX(0,(N455-C482-D482))/(1-'P-Parametri'!$B$31*MAX(0,IF(O481&lt;=0,0,(O481-P481)/O481)))</f>
        <v>9728.2321902235944</v>
      </c>
      <c r="O482" s="10">
        <f>((O481-N482+MAX(0,-(N455-C482-D482)))*(1+B482))*(1-'P-Parametri'!$B$32)</f>
        <v>123565.44365807477</v>
      </c>
      <c r="P482" s="10">
        <f>IF(O481&lt;=0,P481,P481*(1-N482/O481))+MAX(0,-(N455-C482-D482))</f>
        <v>64773.464527384742</v>
      </c>
      <c r="Q482" s="10">
        <f>MAX(0,(Q455-C482-D482))/(1-'P-Parametri'!$B$31*MAX(0,IF(R481&lt;=0,0,(R481-S481)/R481)))</f>
        <v>9725.8742630256293</v>
      </c>
      <c r="R482" s="10">
        <f>((R481-Q482+MAX(0,-(Q455-C482-D482)))*(1+B482))*(1-'P-Parametri'!$B$32)</f>
        <v>123662.38763028631</v>
      </c>
      <c r="S482" s="10">
        <f>IF(R481&lt;=0,S481,S481*(1-Q482/R481))+MAX(0,-(Q455-C482-D482))</f>
        <v>64824.282917699129</v>
      </c>
      <c r="T482" s="10">
        <f>MAX(0,(T455-C482-D482))/(1-'P-Parametri'!$B$31*MAX(0,IF(U481&lt;=0,0,(U481-V481)/U481)))</f>
        <v>9726.2046077819596</v>
      </c>
      <c r="U482" s="10">
        <f>((U481-T482+MAX(0,-(T455-C482-D482)))*(1+B482))*(1-'P-Parametri'!$B$32)</f>
        <v>123648.80581448457</v>
      </c>
      <c r="V482" s="10">
        <f>IF(U481&lt;=0,V481,V481*(1-T482/U481))+MAX(0,-(T455-C482-D482))</f>
        <v>64817.16327940856</v>
      </c>
    </row>
    <row r="483" spans="1:22">
      <c r="A483" s="9">
        <f t="shared" si="18"/>
        <v>26</v>
      </c>
      <c r="B483" s="12">
        <f>IF($A483='P-Parametri'!$C$47,'P-Parametri'!$B$34,IF($A483='P-Parametri'!$C$48,'P-Parametri'!$C$34,'P-Parametri'!$C$52))</f>
        <v>4.8525513124279884E-2</v>
      </c>
      <c r="C483" s="10">
        <f>IF($A483&lt;='1-Input'!$B$26,0,IF($A483='1-Input'!$B$26+1,('1-Input'!$B$23+0)*'1-Input'!$B$27,'1-Input'!$B$23+0))</f>
        <v>15535</v>
      </c>
      <c r="D483" s="10">
        <f t="shared" si="19"/>
        <v>0</v>
      </c>
      <c r="E483" s="10">
        <f>MAX(0,(E455-C483-D483))/(1-'P-Parametri'!$B$31*MAX(0,IF(F482&lt;=0,0,(F482-G482)/F482)))</f>
        <v>12056.470168370115</v>
      </c>
      <c r="F483" s="10">
        <f>((F482-E483+MAX(0,-(E455-C483-D483)))*(1+B483))*(1-'P-Parametri'!$B$32)</f>
        <v>20237.356579868254</v>
      </c>
      <c r="G483" s="10">
        <f>IF(F482&lt;=0,G482,G482*(1-E483/F482))+MAX(0,-(E455-C483-D483))</f>
        <v>10137.814357564726</v>
      </c>
      <c r="H483" s="10">
        <f>MAX(0,(H455-C483-D483))/(1-'P-Parametri'!$B$31*MAX(0,IF(I482&lt;=0,0,(I482-J482)/I482)))</f>
        <v>14915</v>
      </c>
      <c r="I483" s="10">
        <f>((I482-H483+MAX(0,-(H455-C483-D483)))*(1+B483))*(1-'P-Parametri'!$B$32)</f>
        <v>-179848.67138906111</v>
      </c>
      <c r="J483" s="10">
        <f>IF(I482&lt;=0,J482,J482*(1-H483/I482))+MAX(0,-(H455-C483-D483))</f>
        <v>-8922.6217300894859</v>
      </c>
      <c r="K483" s="10">
        <f>MAX(0,(K455-C483-D483))/(1-'P-Parametri'!$B$31*MAX(0,IF(L482&lt;=0,0,(L482-M482)/L482)))</f>
        <v>9933.9225247659306</v>
      </c>
      <c r="L483" s="10">
        <f>((L482-K483+MAX(0,-(K455-C483-D483)))*(1+B483))*(1-'P-Parametri'!$B$32)</f>
        <v>113121.96707078695</v>
      </c>
      <c r="M483" s="10">
        <f>IF(L482&lt;=0,M482,M482*(1-K483/L482))+MAX(0,-(K455-C483-D483))</f>
        <v>56667.949561506095</v>
      </c>
      <c r="N483" s="10">
        <f>MAX(0,(N455-C483-D483))/(1-'P-Parametri'!$B$31*MAX(0,IF(O482&lt;=0,0,(O482-P482)/O482)))</f>
        <v>9798.4815454182608</v>
      </c>
      <c r="O483" s="10">
        <f>((O482-N483+MAX(0,-(N455-C483-D483)))*(1+B483))*(1-'P-Parametri'!$B$32)</f>
        <v>119048.98720111215</v>
      </c>
      <c r="P483" s="10">
        <f>IF(O482&lt;=0,P482,P482*(1-N483/O482))+MAX(0,-(N455-C483-D483))</f>
        <v>59637.064106562808</v>
      </c>
      <c r="Q483" s="10">
        <f>MAX(0,(Q455-C483-D483))/(1-'P-Parametri'!$B$31*MAX(0,IF(R482&lt;=0,0,(R482-S482)/R482)))</f>
        <v>9796.1065911940077</v>
      </c>
      <c r="R483" s="10">
        <f>((R482-Q483+MAX(0,-(Q455-C483-D483)))*(1+B483))*(1-'P-Parametri'!$B$32)</f>
        <v>119152.91735255958</v>
      </c>
      <c r="S483" s="10">
        <f>IF(R482&lt;=0,S482,S482*(1-Q483/R482))+MAX(0,-(Q455-C483-D483))</f>
        <v>59689.127456702896</v>
      </c>
      <c r="T483" s="10">
        <f>MAX(0,(T455-C483-D483))/(1-'P-Parametri'!$B$31*MAX(0,IF(U482&lt;=0,0,(U482-V482)/U482)))</f>
        <v>9796.4393214306256</v>
      </c>
      <c r="U483" s="10">
        <f>((U482-T483+MAX(0,-(T455-C483-D483)))*(1+B483))*(1-'P-Parametri'!$B$32)</f>
        <v>119138.35677554787</v>
      </c>
      <c r="V483" s="10">
        <f>IF(U482&lt;=0,V482,V482*(1-T483/U482))+MAX(0,-(T455-C483-D483))</f>
        <v>59681.833399986434</v>
      </c>
    </row>
    <row r="484" spans="1:22">
      <c r="A484" s="9">
        <f t="shared" si="18"/>
        <v>27</v>
      </c>
      <c r="B484" s="12">
        <f>IF($A484='P-Parametri'!$C$47,'P-Parametri'!$B$34,IF($A484='P-Parametri'!$C$48,'P-Parametri'!$C$34,'P-Parametri'!$C$52))</f>
        <v>4.8525513124279884E-2</v>
      </c>
      <c r="C484" s="10">
        <f>IF($A484&lt;='1-Input'!$B$26,0,IF($A484='1-Input'!$B$26+1,('1-Input'!$B$23+0)*'1-Input'!$B$27,'1-Input'!$B$23+0))</f>
        <v>15535</v>
      </c>
      <c r="D484" s="10">
        <f t="shared" si="19"/>
        <v>0</v>
      </c>
      <c r="E484" s="10">
        <f>MAX(0,(E455-C484-D484))/(1-'P-Parametri'!$B$31*MAX(0,IF(F483&lt;=0,0,(F483-G483)/F483)))</f>
        <v>12140.247478251387</v>
      </c>
      <c r="F484" s="10">
        <f>((F483-E484+MAX(0,-(E455-C484-D484)))*(1+B484))*(1-'P-Parametri'!$B$32)</f>
        <v>8473.0454246449099</v>
      </c>
      <c r="G484" s="10">
        <f>IF(F483&lt;=0,G483,G483*(1-E484/F483))+MAX(0,-(E455-C484-D484))</f>
        <v>4056.2110264340608</v>
      </c>
      <c r="H484" s="10">
        <f>MAX(0,(H455-C484-D484))/(1-'P-Parametri'!$B$31*MAX(0,IF(I483&lt;=0,0,(I483-J483)/I483)))</f>
        <v>14915</v>
      </c>
      <c r="I484" s="10">
        <f>((I483-H484+MAX(0,-(H455-C484-D484)))*(1+B484))*(1-'P-Parametri'!$B$32)</f>
        <v>-203806.24912422159</v>
      </c>
      <c r="J484" s="10">
        <f>IF(I483&lt;=0,J483,J483*(1-H484/I483))+MAX(0,-(H455-C484-D484))</f>
        <v>-8922.6217300894859</v>
      </c>
      <c r="K484" s="10">
        <f>MAX(0,(K455-C484-D484))/(1-'P-Parametri'!$B$31*MAX(0,IF(L483&lt;=0,0,(L483-M483)/L483)))</f>
        <v>10002.950797060521</v>
      </c>
      <c r="L484" s="10">
        <f>((L483-K484+MAX(0,-(K455-C484-D484)))*(1+B484))*(1-'P-Parametri'!$B$32)</f>
        <v>107906.67361237742</v>
      </c>
      <c r="M484" s="10">
        <f>IF(L483&lt;=0,M483,M483*(1-K484/L483))+MAX(0,-(K455-C484-D484))</f>
        <v>51657.01555892334</v>
      </c>
      <c r="N484" s="10">
        <f>MAX(0,(N455-C484-D484))/(1-'P-Parametri'!$B$31*MAX(0,IF(O483&lt;=0,0,(O483-P483)/O483)))</f>
        <v>9866.5686731872174</v>
      </c>
      <c r="O484" s="10">
        <f>((O483-N484+MAX(0,-(N455-C484-D484)))*(1+B484))*(1-'P-Parametri'!$B$32)</f>
        <v>114251.5903083201</v>
      </c>
      <c r="P484" s="10">
        <f>IF(O483&lt;=0,P483,P483*(1-N484/O483))+MAX(0,-(N455-C484-D484))</f>
        <v>54694.45012631407</v>
      </c>
      <c r="Q484" s="10">
        <f>MAX(0,(Q455-C484-D484))/(1-'P-Parametri'!$B$31*MAX(0,IF(R483&lt;=0,0,(R483-S483)/R483)))</f>
        <v>9864.1772160169767</v>
      </c>
      <c r="R484" s="10">
        <f>((R483-Q484+MAX(0,-(Q455-C484-D484)))*(1+B484))*(1-'P-Parametri'!$B$32)</f>
        <v>114362.84826571368</v>
      </c>
      <c r="S484" s="10">
        <f>IF(R483&lt;=0,S483,S483*(1-Q484/R483))+MAX(0,-(Q455-C484-D484))</f>
        <v>54747.711466356654</v>
      </c>
      <c r="T484" s="10">
        <f>MAX(0,(T455-C484-D484))/(1-'P-Parametri'!$B$31*MAX(0,IF(U483&lt;=0,0,(U483-V483)/U483)))</f>
        <v>9864.5122583104203</v>
      </c>
      <c r="U484" s="10">
        <f>((U483-T484+MAX(0,-(T455-C484-D484)))*(1+B484))*(1-'P-Parametri'!$B$32)</f>
        <v>114347.26106571218</v>
      </c>
      <c r="V484" s="10">
        <f>IF(U483&lt;=0,V483,V483*(1-T484/U483))+MAX(0,-(T455-C484-D484))</f>
        <v>54740.249571683722</v>
      </c>
    </row>
    <row r="485" spans="1:22">
      <c r="A485" s="9">
        <f t="shared" si="18"/>
        <v>28</v>
      </c>
      <c r="B485" s="12">
        <f>IF($A485='P-Parametri'!$C$47,'P-Parametri'!$B$34,IF($A485='P-Parametri'!$C$48,'P-Parametri'!$C$34,'P-Parametri'!$C$52))</f>
        <v>4.8525513124279884E-2</v>
      </c>
      <c r="C485" s="10">
        <f>IF($A485&lt;='1-Input'!$B$26,0,IF($A485='1-Input'!$B$26+1,('1-Input'!$B$23+0)*'1-Input'!$B$27,'1-Input'!$B$23+0))</f>
        <v>15535</v>
      </c>
      <c r="D485" s="10">
        <f t="shared" si="19"/>
        <v>0</v>
      </c>
      <c r="E485" s="10">
        <f>MAX(0,(E455-C485-D485))/(1-'P-Parametri'!$B$31*MAX(0,IF(F484&lt;=0,0,(F484-G484)/F484)))</f>
        <v>12221.402940247015</v>
      </c>
      <c r="F485" s="10">
        <f>((F484-E485+MAX(0,-(E455-C485-D485)))*(1+B485))*(1-'P-Parametri'!$B$32)</f>
        <v>-3922.3879904451082</v>
      </c>
      <c r="G485" s="10">
        <f>IF(F484&lt;=0,G484,G484*(1-E485/F484))+MAX(0,-(E455-C485-D485))</f>
        <v>-1794.4113744013614</v>
      </c>
      <c r="H485" s="10">
        <f>MAX(0,(H455-C485-D485))/(1-'P-Parametri'!$B$31*MAX(0,IF(I484&lt;=0,0,(I484-J484)/I484)))</f>
        <v>14915</v>
      </c>
      <c r="I485" s="10">
        <f>((I484-H485+MAX(0,-(H455-C485-D485)))*(1+B485))*(1-'P-Parametri'!$B$32)</f>
        <v>-228876.14034921955</v>
      </c>
      <c r="J485" s="10">
        <f>IF(I484&lt;=0,J484,J484*(1-H485/I484))+MAX(0,-(H455-C485-D485))</f>
        <v>-8922.6217300894859</v>
      </c>
      <c r="K485" s="10">
        <f>MAX(0,(K455-C485-D485))/(1-'P-Parametri'!$B$31*MAX(0,IF(L484&lt;=0,0,(L484-M484)/L484)))</f>
        <v>10069.818799109842</v>
      </c>
      <c r="L485" s="10">
        <f>((L484-K485+MAX(0,-(K455-C485-D485)))*(1+B485))*(1-'P-Parametri'!$B$32)</f>
        <v>102379.26951875596</v>
      </c>
      <c r="M485" s="10">
        <f>IF(L484&lt;=0,M484,M484*(1-K485/L484))+MAX(0,-(K455-C485-D485))</f>
        <v>46836.39817755788</v>
      </c>
      <c r="N485" s="10">
        <f>MAX(0,(N455-C485-D485))/(1-'P-Parametri'!$B$31*MAX(0,IF(O484&lt;=0,0,(O484-P484)/O484)))</f>
        <v>9932.5249842441826</v>
      </c>
      <c r="O485" s="10">
        <f>((O484-N485+MAX(0,-(N455-C485-D485)))*(1+B485))*(1-'P-Parametri'!$B$32)</f>
        <v>109162.43909457682</v>
      </c>
      <c r="P485" s="10">
        <f>IF(O484&lt;=0,P484,P484*(1-N485/O484))+MAX(0,-(N455-C485-D485))</f>
        <v>49939.557954458229</v>
      </c>
      <c r="Q485" s="10">
        <f>MAX(0,(Q455-C485-D485))/(1-'P-Parametri'!$B$31*MAX(0,IF(R484&lt;=0,0,(R484-S484)/R484)))</f>
        <v>9930.1175405949307</v>
      </c>
      <c r="R485" s="10">
        <f>((R484-Q485+MAX(0,-(Q455-C485-D485)))*(1+B485))*(1-'P-Parametri'!$B$32)</f>
        <v>109281.38180538382</v>
      </c>
      <c r="S485" s="10">
        <f>IF(R484&lt;=0,S484,S484*(1-Q485/R484))+MAX(0,-(Q455-C485-D485))</f>
        <v>49993.971784424597</v>
      </c>
      <c r="T485" s="10">
        <f>MAX(0,(T455-C485-D485))/(1-'P-Parametri'!$B$31*MAX(0,IF(U484&lt;=0,0,(U484-V484)/U484)))</f>
        <v>9930.4548225883609</v>
      </c>
      <c r="U485" s="10">
        <f>((U484-T485+MAX(0,-(T455-C485-D485)))*(1+B485))*(1-'P-Parametri'!$B$32)</f>
        <v>109264.71797418017</v>
      </c>
      <c r="V485" s="10">
        <f>IF(U484&lt;=0,V484,V484*(1-T485/U484))+MAX(0,-(T455-C485-D485))</f>
        <v>49986.348426325916</v>
      </c>
    </row>
    <row r="486" spans="1:22">
      <c r="A486" s="9">
        <f t="shared" si="18"/>
        <v>29</v>
      </c>
      <c r="B486" s="12">
        <f>IF($A486='P-Parametri'!$C$47,'P-Parametri'!$B$34,IF($A486='P-Parametri'!$C$48,'P-Parametri'!$C$34,'P-Parametri'!$C$52))</f>
        <v>4.8525513124279884E-2</v>
      </c>
      <c r="C486" s="10">
        <f>IF($A486&lt;='1-Input'!$B$26,0,IF($A486='1-Input'!$B$26+1,('1-Input'!$B$23+0)*'1-Input'!$B$27,'1-Input'!$B$23+0))</f>
        <v>15535</v>
      </c>
      <c r="D486" s="10">
        <f t="shared" si="19"/>
        <v>0</v>
      </c>
      <c r="E486" s="10">
        <f>MAX(0,(E455-C486-D486))/(1-'P-Parametri'!$B$31*MAX(0,IF(F485&lt;=0,0,(F485-G485)/F485)))</f>
        <v>10565</v>
      </c>
      <c r="F486" s="10">
        <f>((F485-E486+MAX(0,-(E455-C486-D486)))*(1+B486))*(1-'P-Parametri'!$B$32)</f>
        <v>-15160.015134658963</v>
      </c>
      <c r="G486" s="10">
        <f>IF(F485&lt;=0,G485,G485*(1-E486/F485))+MAX(0,-(E455-C486-D486))</f>
        <v>-1794.4113744013614</v>
      </c>
      <c r="H486" s="10">
        <f>MAX(0,(H455-C486-D486))/(1-'P-Parametri'!$B$31*MAX(0,IF(I485&lt;=0,0,(I485-J485)/I485)))</f>
        <v>14915</v>
      </c>
      <c r="I486" s="10">
        <f>((I485-H486+MAX(0,-(H455-C486-D486)))*(1+B486))*(1-'P-Parametri'!$B$32)</f>
        <v>-255109.98806875912</v>
      </c>
      <c r="J486" s="10">
        <f>IF(I485&lt;=0,J485,J485*(1-H486/I485))+MAX(0,-(H455-C486-D486))</f>
        <v>-8922.6217300894859</v>
      </c>
      <c r="K486" s="10">
        <f>MAX(0,(K455-C486-D486))/(1-'P-Parametri'!$B$31*MAX(0,IF(L485&lt;=0,0,(L485-M485)/L485)))</f>
        <v>10134.560722876258</v>
      </c>
      <c r="L486" s="10">
        <f>((L485-K486+MAX(0,-(K455-C486-D486)))*(1+B486))*(1-'P-Parametri'!$B$32)</f>
        <v>96527.488761953151</v>
      </c>
      <c r="M486" s="10">
        <f>IF(L485&lt;=0,M485,M485*(1-K486/L485))+MAX(0,-(K455-C486-D486))</f>
        <v>42200.046271527608</v>
      </c>
      <c r="N486" s="10">
        <f>MAX(0,(N455-C486-D486))/(1-'P-Parametri'!$B$31*MAX(0,IF(O485&lt;=0,0,(O485-P485)/O485)))</f>
        <v>9996.3842043718396</v>
      </c>
      <c r="O486" s="10">
        <f>((O485-N486+MAX(0,-(N455-C486-D486)))*(1+B486))*(1-'P-Parametri'!$B$32)</f>
        <v>103770.18231108616</v>
      </c>
      <c r="P486" s="10">
        <f>IF(O485&lt;=0,P485,P485*(1-N486/O485))+MAX(0,-(N455-C486-D486))</f>
        <v>45366.4189475811</v>
      </c>
      <c r="Q486" s="10">
        <f>MAX(0,(Q455-C486-D486))/(1-'P-Parametri'!$B$31*MAX(0,IF(R485&lt;=0,0,(R485-S485)/R485)))</f>
        <v>9993.9612825361037</v>
      </c>
      <c r="R486" s="10">
        <f>((R485-Q486+MAX(0,-(Q455-C486-D486)))*(1+B486))*(1-'P-Parametri'!$B$32)</f>
        <v>103897.18276340404</v>
      </c>
      <c r="S486" s="10">
        <f>IF(R485&lt;=0,S485,S485*(1-Q486/R485))+MAX(0,-(Q455-C486-D486))</f>
        <v>45421.94121417126</v>
      </c>
      <c r="T486" s="10">
        <f>MAX(0,(T455-C486-D486))/(1-'P-Parametri'!$B$31*MAX(0,IF(U485&lt;=0,0,(U485-V485)/U485)))</f>
        <v>9994.3007330179189</v>
      </c>
      <c r="U486" s="10">
        <f>((U485-T486+MAX(0,-(T455-C486-D486)))*(1+B486))*(1-'P-Parametri'!$B$32)</f>
        <v>103879.3900454993</v>
      </c>
      <c r="V486" s="10">
        <f>IF(U485&lt;=0,V485,V485*(1-T486/U485))+MAX(0,-(T455-C486-D486))</f>
        <v>45414.162564498394</v>
      </c>
    </row>
    <row r="487" spans="1:22">
      <c r="A487" s="9">
        <f t="shared" si="18"/>
        <v>30</v>
      </c>
      <c r="B487" s="12">
        <f>IF($A487='P-Parametri'!$C$47,'P-Parametri'!$B$34,IF($A487='P-Parametri'!$C$48,'P-Parametri'!$C$34,'P-Parametri'!$C$52))</f>
        <v>4.8525513124279884E-2</v>
      </c>
      <c r="C487" s="10">
        <f>IF($A487&lt;='1-Input'!$B$26,0,IF($A487='1-Input'!$B$26+1,('1-Input'!$B$23+0)*'1-Input'!$B$27,'1-Input'!$B$23+0))</f>
        <v>15535</v>
      </c>
      <c r="D487" s="10">
        <f t="shared" si="19"/>
        <v>0</v>
      </c>
      <c r="E487" s="10">
        <f>MAX(0,(E455-C487-D487))/(1-'P-Parametri'!$B$31*MAX(0,IF(F486&lt;=0,0,(F486-G486)/F486)))</f>
        <v>10565</v>
      </c>
      <c r="F487" s="10">
        <f>((F486-E487+MAX(0,-(E455-C487-D487)))*(1+B487))*(1-'P-Parametri'!$B$32)</f>
        <v>-26919.388024809759</v>
      </c>
      <c r="G487" s="10">
        <f>IF(F486&lt;=0,G486,G486*(1-E487/F486))+MAX(0,-(E455-C487-D487))</f>
        <v>-1794.4113744013614</v>
      </c>
      <c r="H487" s="10">
        <f>MAX(0,(H455-C487-D487))/(1-'P-Parametri'!$B$31*MAX(0,IF(I486&lt;=0,0,(I486-J486)/I486)))</f>
        <v>14915</v>
      </c>
      <c r="I487" s="10">
        <f>((I486-H487+MAX(0,-(H455-C487-D487)))*(1+B487))*(1-'P-Parametri'!$B$32)</f>
        <v>-282561.83299283084</v>
      </c>
      <c r="J487" s="10">
        <f>IF(I486&lt;=0,J486,J486*(1-H487/I486))+MAX(0,-(H455-C487-D487))</f>
        <v>-8922.6217300894859</v>
      </c>
      <c r="K487" s="10">
        <f>MAX(0,(K455-C487-D487))/(1-'P-Parametri'!$B$31*MAX(0,IF(L486&lt;=0,0,(L486-M486)/L486)))</f>
        <v>10197.212859406025</v>
      </c>
      <c r="L487" s="10">
        <f>((L486-K487+MAX(0,-(K455-C487-D487)))*(1+B487))*(1-'P-Parametri'!$B$32)</f>
        <v>90338.457845201119</v>
      </c>
      <c r="M487" s="10">
        <f>IF(L486&lt;=0,M486,M486*(1-K487/L486))+MAX(0,-(K455-C487-D487))</f>
        <v>37742.011984851284</v>
      </c>
      <c r="N487" s="10">
        <f>MAX(0,(N455-C487-D487))/(1-'P-Parametri'!$B$31*MAX(0,IF(O486&lt;=0,0,(O486-P486)/O486)))</f>
        <v>10058.182129817447</v>
      </c>
      <c r="O487" s="10">
        <f>((O486-N487+MAX(0,-(N455-C487-D487)))*(1+B487))*(1-'P-Parametri'!$B$32)</f>
        <v>98062.904229815453</v>
      </c>
      <c r="P487" s="10">
        <f>IF(O486&lt;=0,P486,P486*(1-N487/O486))+MAX(0,-(N455-C487-D487))</f>
        <v>40969.166343895318</v>
      </c>
      <c r="Q487" s="10">
        <f>MAX(0,(Q455-C487-D487))/(1-'P-Parametri'!$B$31*MAX(0,IF(R486&lt;=0,0,(R486-S486)/R486)))</f>
        <v>10055.744229411472</v>
      </c>
      <c r="R487" s="10">
        <f>((R486-Q487+MAX(0,-(Q455-C487-D487)))*(1+B487))*(1-'P-Parametri'!$B$32)</f>
        <v>98198.35220619278</v>
      </c>
      <c r="S487" s="10">
        <f>IF(R486&lt;=0,S486,S486*(1-Q487/R486))+MAX(0,-(Q455-C487-D487))</f>
        <v>41025.754415793963</v>
      </c>
      <c r="T487" s="10">
        <f>MAX(0,(T455-C487-D487))/(1-'P-Parametri'!$B$31*MAX(0,IF(U486&lt;=0,0,(U486-V486)/U486)))</f>
        <v>10056.085778385615</v>
      </c>
      <c r="U487" s="10">
        <f>((U486-T487+MAX(0,-(T455-C487-D487)))*(1+B487))*(1-'P-Parametri'!$B$32)</f>
        <v>98179.375993191425</v>
      </c>
      <c r="V487" s="10">
        <f>IF(U486&lt;=0,V486,V486*(1-T487/U486))+MAX(0,-(T455-C487-D487))</f>
        <v>41017.82644717893</v>
      </c>
    </row>
    <row r="488" spans="1:22">
      <c r="A488" s="9">
        <f t="shared" si="18"/>
        <v>31</v>
      </c>
      <c r="B488" s="12">
        <f>IF($A488='P-Parametri'!$C$47,'P-Parametri'!$B$34,IF($A488='P-Parametri'!$C$48,'P-Parametri'!$C$34,'P-Parametri'!$C$52))</f>
        <v>4.8525513124279884E-2</v>
      </c>
      <c r="C488" s="10">
        <f>IF($A488&lt;='1-Input'!$B$26,0,IF($A488='1-Input'!$B$26+1,('1-Input'!$B$23+0)*'1-Input'!$B$27,'1-Input'!$B$23+0))</f>
        <v>15535</v>
      </c>
      <c r="D488" s="10">
        <f t="shared" si="19"/>
        <v>0</v>
      </c>
      <c r="E488" s="10">
        <f>MAX(0,(E455-C488-D488))/(1-'P-Parametri'!$B$31*MAX(0,IF(F487&lt;=0,0,(F487-G487)/F487)))</f>
        <v>10565</v>
      </c>
      <c r="F488" s="10">
        <f>((F487-E488+MAX(0,-(E455-C488-D488)))*(1+B488))*(1-'P-Parametri'!$B$32)</f>
        <v>-39224.730513487535</v>
      </c>
      <c r="G488" s="10">
        <f>IF(F487&lt;=0,G487,G487*(1-E488/F487))+MAX(0,-(E455-C488-D488))</f>
        <v>-1794.4113744013614</v>
      </c>
      <c r="H488" s="10">
        <f>MAX(0,(H455-C488-D488))/(1-'P-Parametri'!$B$31*MAX(0,IF(I487&lt;=0,0,(I487-J487)/I487)))</f>
        <v>14915</v>
      </c>
      <c r="I488" s="10">
        <f>((I487-H488+MAX(0,-(H455-C488-D488)))*(1+B488))*(1-'P-Parametri'!$B$32)</f>
        <v>-311288.22485848085</v>
      </c>
      <c r="J488" s="10">
        <f>IF(I487&lt;=0,J487,J487*(1-H488/I487))+MAX(0,-(H455-C488-D488))</f>
        <v>-8922.6217300894859</v>
      </c>
      <c r="K488" s="10">
        <f>MAX(0,(K455-C488-D488))/(1-'P-Parametri'!$B$31*MAX(0,IF(L487&lt;=0,0,(L487-M487)/L487)))</f>
        <v>10257.81335915869</v>
      </c>
      <c r="L488" s="10">
        <f>((L487-K488+MAX(0,-(K455-C488-D488)))*(1+B488))*(1-'P-Parametri'!$B$32)</f>
        <v>83798.665653348566</v>
      </c>
      <c r="M488" s="10">
        <f>IF(L487&lt;=0,M487,M487*(1-K488/L487))+MAX(0,-(K455-C488-D488))</f>
        <v>33456.45604362485</v>
      </c>
      <c r="N488" s="10">
        <f>MAX(0,(N455-C488-D488))/(1-'P-Parametri'!$B$31*MAX(0,IF(O487&lt;=0,0,(O487-P487)/O487)))</f>
        <v>10117.956390889975</v>
      </c>
      <c r="O488" s="10">
        <f>((O487-N488+MAX(0,-(N455-C488-D488)))*(1+B488))*(1-'P-Parametri'!$B$32)</f>
        <v>92028.096516378369</v>
      </c>
      <c r="P488" s="10">
        <f>IF(O487&lt;=0,P487,P487*(1-N488/O487))+MAX(0,-(N455-C488-D488))</f>
        <v>36742.040483262113</v>
      </c>
      <c r="Q488" s="10">
        <f>MAX(0,(Q455-C488-D488))/(1-'P-Parametri'!$B$31*MAX(0,IF(R487&lt;=0,0,(R487-S487)/R487)))</f>
        <v>10115.50400240917</v>
      </c>
      <c r="R488" s="10">
        <f>((R487-Q488+MAX(0,-(Q455-C488-D488)))*(1+B488))*(1-'P-Parametri'!$B$32)</f>
        <v>92172.399383099619</v>
      </c>
      <c r="S488" s="10">
        <f>IF(R487&lt;=0,S487,S487*(1-Q488/R487))+MAX(0,-(Q455-C488-D488))</f>
        <v>36799.653125179357</v>
      </c>
      <c r="T488" s="10">
        <f>MAX(0,(T455-C488-D488))/(1-'P-Parametri'!$B$31*MAX(0,IF(U487&lt;=0,0,(U487-V487)/U487)))</f>
        <v>10115.84758115741</v>
      </c>
      <c r="U488" s="10">
        <f>((U487-T488+MAX(0,-(T455-C488-D488)))*(1+B488))*(1-'P-Parametri'!$B$32)</f>
        <v>92152.182603131034</v>
      </c>
      <c r="V488" s="10">
        <f>IF(U487&lt;=0,V487,V487*(1-T488/U487))+MAX(0,-(T455-C488-D488))</f>
        <v>36791.581614671501</v>
      </c>
    </row>
    <row r="489" spans="1:22">
      <c r="A489" s="9">
        <f t="shared" si="18"/>
        <v>32</v>
      </c>
      <c r="B489" s="12">
        <f>IF($A489='P-Parametri'!$C$47,'P-Parametri'!$B$34,IF($A489='P-Parametri'!$C$48,'P-Parametri'!$C$34,'P-Parametri'!$C$52))</f>
        <v>4.8525513124279884E-2</v>
      </c>
      <c r="C489" s="10">
        <f>IF($A489&lt;='1-Input'!$B$26,0,IF($A489='1-Input'!$B$26+1,('1-Input'!$B$23+0)*'1-Input'!$B$27,'1-Input'!$B$23+0))</f>
        <v>15535</v>
      </c>
      <c r="D489" s="10">
        <f t="shared" si="19"/>
        <v>0</v>
      </c>
      <c r="E489" s="10">
        <f>MAX(0,(E455-C489-D489))/(1-'P-Parametri'!$B$31*MAX(0,IF(F488&lt;=0,0,(F488-G488)/F488)))</f>
        <v>10565</v>
      </c>
      <c r="F489" s="10">
        <f>((F488-E489+MAX(0,-(E455-C489-D489)))*(1+B489))*(1-'P-Parametri'!$B$32)</f>
        <v>-52101.391129504183</v>
      </c>
      <c r="G489" s="10">
        <f>IF(F488&lt;=0,G488,G488*(1-E489/F488))+MAX(0,-(E455-C489-D489))</f>
        <v>-1794.4113744013614</v>
      </c>
      <c r="H489" s="10">
        <f>MAX(0,(H455-C489-D489))/(1-'P-Parametri'!$B$31*MAX(0,IF(I488&lt;=0,0,(I488-J488)/I488)))</f>
        <v>14915</v>
      </c>
      <c r="I489" s="10">
        <f>((I488-H489+MAX(0,-(H455-C489-D489)))*(1+B489))*(1-'P-Parametri'!$B$32)</f>
        <v>-341348.33892007841</v>
      </c>
      <c r="J489" s="10">
        <f>IF(I488&lt;=0,J488,J488*(1-H489/I488))+MAX(0,-(H455-C489-D489))</f>
        <v>-8922.6217300894859</v>
      </c>
      <c r="K489" s="10">
        <f>MAX(0,(K455-C489-D489))/(1-'P-Parametri'!$B$31*MAX(0,IF(L488&lt;=0,0,(L488-M488)/L488)))</f>
        <v>10316.402001467273</v>
      </c>
      <c r="L489" s="10">
        <f>((L488-K489+MAX(0,-(K455-C489-D489)))*(1+B489))*(1-'P-Parametri'!$B$32)</f>
        <v>76893.932144720209</v>
      </c>
      <c r="M489" s="10">
        <f>IF(L488&lt;=0,M488,M488*(1-K489/L488))+MAX(0,-(K455-C489-D489))</f>
        <v>29337.652392045929</v>
      </c>
      <c r="N489" s="10">
        <f>MAX(0,(N455-C489-D489))/(1-'P-Parametri'!$B$31*MAX(0,IF(O488&lt;=0,0,(O488-P488)/O488)))</f>
        <v>10175.746224563485</v>
      </c>
      <c r="O489" s="10">
        <f>((O488-N489+MAX(0,-(N455-C489-D489)))*(1+B489))*(1-'P-Parametri'!$B$32)</f>
        <v>85652.629034973201</v>
      </c>
      <c r="P489" s="10">
        <f>IF(O488&lt;=0,P488,P488*(1-N489/O488))+MAX(0,-(N455-C489-D489))</f>
        <v>32679.393380007365</v>
      </c>
      <c r="Q489" s="10">
        <f>MAX(0,(Q455-C489-D489))/(1-'P-Parametri'!$B$31*MAX(0,IF(R488&lt;=0,0,(R488-S488)/R488)))</f>
        <v>10173.279828993014</v>
      </c>
      <c r="R489" s="10">
        <f>((R488-Q489+MAX(0,-(Q455-C489-D489)))*(1+B489))*(1-'P-Parametri'!$B$32)</f>
        <v>85806.212568396397</v>
      </c>
      <c r="S489" s="10">
        <f>IF(R488&lt;=0,S488,S488*(1-Q489/R488))+MAX(0,-(Q455-C489-D489))</f>
        <v>32737.990725611071</v>
      </c>
      <c r="T489" s="10">
        <f>MAX(0,(T455-C489-D489))/(1-'P-Parametri'!$B$31*MAX(0,IF(U488&lt;=0,0,(U488-V488)/U488)))</f>
        <v>10173.625370129503</v>
      </c>
      <c r="U489" s="10">
        <f>((U488-T489+MAX(0,-(T455-C489-D489)))*(1+B489))*(1-'P-Parametri'!$B$32)</f>
        <v>85784.695570345226</v>
      </c>
      <c r="V489" s="10">
        <f>IF(U488&lt;=0,V488,V488*(1-T489/U488))+MAX(0,-(T455-C489-D489))</f>
        <v>32729.781258469255</v>
      </c>
    </row>
    <row r="490" spans="1:22">
      <c r="A490" s="9">
        <f t="shared" si="18"/>
        <v>33</v>
      </c>
      <c r="B490" s="12">
        <f>IF($A490='P-Parametri'!$C$47,'P-Parametri'!$B$34,IF($A490='P-Parametri'!$C$48,'P-Parametri'!$C$34,'P-Parametri'!$C$52))</f>
        <v>4.8525513124279884E-2</v>
      </c>
      <c r="C490" s="10">
        <f>IF($A490&lt;='1-Input'!$B$26,0,IF($A490='1-Input'!$B$26+1,('1-Input'!$B$23+0)*'1-Input'!$B$27,'1-Input'!$B$23+0))</f>
        <v>15535</v>
      </c>
      <c r="D490" s="10">
        <f t="shared" si="19"/>
        <v>0</v>
      </c>
      <c r="E490" s="10">
        <f>MAX(0,(E455-C490-D490))/(1-'P-Parametri'!$B$31*MAX(0,IF(F489&lt;=0,0,(F489-G489)/F489)))</f>
        <v>10565</v>
      </c>
      <c r="F490" s="10">
        <f>((F489-E490+MAX(0,-(E455-C490-D490)))*(1+B490))*(1-'P-Parametri'!$B$32)</f>
        <v>-65575.895294880771</v>
      </c>
      <c r="G490" s="10">
        <f>IF(F489&lt;=0,G489,G489*(1-E490/F489))+MAX(0,-(E455-C490-D490))</f>
        <v>-1794.4113744013614</v>
      </c>
      <c r="H490" s="10">
        <f>MAX(0,(H455-C490-D490))/(1-'P-Parametri'!$B$31*MAX(0,IF(I489&lt;=0,0,(I489-J489)/I489)))</f>
        <v>14915</v>
      </c>
      <c r="I490" s="10">
        <f>((I489-H490+MAX(0,-(H455-C490-D490)))*(1+B490))*(1-'P-Parametri'!$B$32)</f>
        <v>-372804.09784804739</v>
      </c>
      <c r="J490" s="10">
        <f>IF(I489&lt;=0,J489,J489*(1-H490/I489))+MAX(0,-(H455-C490-D490))</f>
        <v>-8922.6217300894859</v>
      </c>
      <c r="K490" s="10">
        <f>MAX(0,(K455-C490-D490))/(1-'P-Parametri'!$B$31*MAX(0,IF(L489&lt;=0,0,(L489-M489)/L489)))</f>
        <v>10373.019973791366</v>
      </c>
      <c r="L490" s="10">
        <f>((L489-K490+MAX(0,-(K455-C490-D490)))*(1+B490))*(1-'P-Parametri'!$B$32)</f>
        <v>69609.375820383284</v>
      </c>
      <c r="M490" s="10">
        <f>IF(L489&lt;=0,M489,M489*(1-K490/L489))+MAX(0,-(K455-C490-D490))</f>
        <v>25379.992200158656</v>
      </c>
      <c r="N490" s="10">
        <f>MAX(0,(N455-C490-D490))/(1-'P-Parametri'!$B$31*MAX(0,IF(O489&lt;=0,0,(O489-P489)/O489)))</f>
        <v>10231.592256739954</v>
      </c>
      <c r="O490" s="10">
        <f>((O489-N490+MAX(0,-(N455-C490-D490)))*(1+B490))*(1-'P-Parametri'!$B$32)</f>
        <v>78922.719525685679</v>
      </c>
      <c r="P490" s="10">
        <f>IF(O489&lt;=0,P489,P489*(1-N490/O489))+MAX(0,-(N455-C490-D490))</f>
        <v>28775.6926760241</v>
      </c>
      <c r="Q490" s="10">
        <f>MAX(0,(Q455-C490-D490))/(1-'P-Parametri'!$B$31*MAX(0,IF(R489&lt;=0,0,(R489-S489)/R489)))</f>
        <v>10229.112325218081</v>
      </c>
      <c r="R490" s="10">
        <f>((R489-Q490+MAX(0,-(Q455-C490-D490)))*(1+B490))*(1-'P-Parametri'!$B$32)</f>
        <v>79086.028777297819</v>
      </c>
      <c r="S490" s="10">
        <f>IF(R489&lt;=0,S489,S489*(1-Q490/R489))+MAX(0,-(Q455-C490-D490))</f>
        <v>28835.236199914125</v>
      </c>
      <c r="T490" s="10">
        <f>MAX(0,(T455-C490-D490))/(1-'P-Parametri'!$B$31*MAX(0,IF(U489&lt;=0,0,(U489-V489)/U489)))</f>
        <v>10229.459762736513</v>
      </c>
      <c r="U490" s="10">
        <f>((U489-T490+MAX(0,-(T455-C490-D490)))*(1+B490))*(1-'P-Parametri'!$B$32)</f>
        <v>79063.149209610085</v>
      </c>
      <c r="V490" s="10">
        <f>IF(U489&lt;=0,V489,V489*(1-T490/U489))+MAX(0,-(T455-C490-D490))</f>
        <v>28826.894173533114</v>
      </c>
    </row>
    <row r="491" spans="1:22">
      <c r="A491" s="9">
        <f t="shared" si="18"/>
        <v>34</v>
      </c>
      <c r="B491" s="12">
        <f>IF($A491='P-Parametri'!$C$47,'P-Parametri'!$B$34,IF($A491='P-Parametri'!$C$48,'P-Parametri'!$C$34,'P-Parametri'!$C$52))</f>
        <v>4.8525513124279884E-2</v>
      </c>
      <c r="C491" s="10">
        <f>IF($A491&lt;='1-Input'!$B$26,0,IF($A491='1-Input'!$B$26+1,('1-Input'!$B$23+0)*'1-Input'!$B$27,'1-Input'!$B$23+0))</f>
        <v>15535</v>
      </c>
      <c r="D491" s="10">
        <f t="shared" si="19"/>
        <v>0</v>
      </c>
      <c r="E491" s="10">
        <f>MAX(0,(E455-C491-D491))/(1-'P-Parametri'!$B$31*MAX(0,IF(F490&lt;=0,0,(F490-G490)/F490)))</f>
        <v>10565</v>
      </c>
      <c r="F491" s="10">
        <f>((F490-E491+MAX(0,-(E455-C491-D491)))*(1+B491))*(1-'P-Parametri'!$B$32)</f>
        <v>-79675.999966189309</v>
      </c>
      <c r="G491" s="10">
        <f>IF(F490&lt;=0,G490,G490*(1-E491/F490))+MAX(0,-(E455-C491-D491))</f>
        <v>-1794.4113744013614</v>
      </c>
      <c r="H491" s="10">
        <f>MAX(0,(H455-C491-D491))/(1-'P-Parametri'!$B$31*MAX(0,IF(I490&lt;=0,0,(I490-J490)/I490)))</f>
        <v>14915</v>
      </c>
      <c r="I491" s="10">
        <f>((I490-H491+MAX(0,-(H455-C491-D491)))*(1+B491))*(1-'P-Parametri'!$B$32)</f>
        <v>-405720.29928716837</v>
      </c>
      <c r="J491" s="10">
        <f>IF(I490&lt;=0,J490,J490*(1-H491/I490))+MAX(0,-(H455-C491-D491))</f>
        <v>-8922.6217300894859</v>
      </c>
      <c r="K491" s="10">
        <f>MAX(0,(K455-C491-D491))/(1-'P-Parametri'!$B$31*MAX(0,IF(L490&lt;=0,0,(L490-M490)/L490)))</f>
        <v>10427.709661281122</v>
      </c>
      <c r="L491" s="10">
        <f>((L490-K491+MAX(0,-(K455-C491-D491)))*(1+B491))*(1-'P-Parametri'!$B$32)</f>
        <v>61929.379903268382</v>
      </c>
      <c r="M491" s="10">
        <f>IF(L490&lt;=0,M490,M490*(1-K491/L490))+MAX(0,-(K455-C491-D491))</f>
        <v>21577.987272665301</v>
      </c>
      <c r="N491" s="10">
        <f>MAX(0,(N455-C491-D491))/(1-'P-Parametri'!$B$31*MAX(0,IF(O490&lt;=0,0,(O490-P490)/O490)))</f>
        <v>10285.536294682377</v>
      </c>
      <c r="O491" s="10">
        <f>((O490-N491+MAX(0,-(N455-C491-D491)))*(1+B491))*(1-'P-Parametri'!$B$32)</f>
        <v>71823.902091159573</v>
      </c>
      <c r="P491" s="10">
        <f>IF(O490&lt;=0,P490,P490*(1-N491/O490))+MAX(0,-(N455-C491-D491))</f>
        <v>25025.525003107734</v>
      </c>
      <c r="Q491" s="10">
        <f>MAX(0,(Q455-C491-D491))/(1-'P-Parametri'!$B$31*MAX(0,IF(R490&lt;=0,0,(R490-S490)/R490)))</f>
        <v>10283.043288214125</v>
      </c>
      <c r="R491" s="10">
        <f>((R490-Q491+MAX(0,-(Q455-C491-D491)))*(1+B491))*(1-'P-Parametri'!$B$32)</f>
        <v>71997.402293095016</v>
      </c>
      <c r="S491" s="10">
        <f>IF(R490&lt;=0,S490,S490*(1-Q491/R490))+MAX(0,-(Q455-C491-D491))</f>
        <v>25085.977491975151</v>
      </c>
      <c r="T491" s="10">
        <f>MAX(0,(T455-C491-D491))/(1-'P-Parametri'!$B$31*MAX(0,IF(U490&lt;=0,0,(U490-V490)/U490)))</f>
        <v>10283.392557527866</v>
      </c>
      <c r="U491" s="10">
        <f>((U490-T491+MAX(0,-(T455-C491-D491)))*(1+B491))*(1-'P-Parametri'!$B$32)</f>
        <v>71973.094976915236</v>
      </c>
      <c r="V491" s="10">
        <f>IF(U490&lt;=0,V490,V490*(1-T491/U490))+MAX(0,-(T455-C491-D491))</f>
        <v>25077.508119926209</v>
      </c>
    </row>
    <row r="492" spans="1:22">
      <c r="A492" s="9">
        <f t="shared" si="18"/>
        <v>35</v>
      </c>
      <c r="B492" s="12">
        <f>IF($A492='P-Parametri'!$C$47,'P-Parametri'!$B$34,IF($A492='P-Parametri'!$C$48,'P-Parametri'!$C$34,'P-Parametri'!$C$52))</f>
        <v>4.8525513124279884E-2</v>
      </c>
      <c r="C492" s="10">
        <f>IF($A492&lt;='1-Input'!$B$26,0,IF($A492='1-Input'!$B$26+1,('1-Input'!$B$23+0)*'1-Input'!$B$27,'1-Input'!$B$23+0))</f>
        <v>15535</v>
      </c>
      <c r="D492" s="10">
        <f t="shared" si="19"/>
        <v>0</v>
      </c>
      <c r="E492" s="10">
        <f>MAX(0,(E455-C492-D492))/(1-'P-Parametri'!$B$31*MAX(0,IF(F491&lt;=0,0,(F491-G491)/F491)))</f>
        <v>10565</v>
      </c>
      <c r="F492" s="10">
        <f>((F491-E492+MAX(0,-(E455-C492-D492)))*(1+B492))*(1-'P-Parametri'!$B$32)</f>
        <v>-94430.750812807979</v>
      </c>
      <c r="G492" s="10">
        <f>IF(F491&lt;=0,G491,G491*(1-E492/F491))+MAX(0,-(E455-C492-D492))</f>
        <v>-1794.4113744013614</v>
      </c>
      <c r="H492" s="10">
        <f>MAX(0,(H455-C492-D492))/(1-'P-Parametri'!$B$31*MAX(0,IF(I491&lt;=0,0,(I491-J491)/I491)))</f>
        <v>14915</v>
      </c>
      <c r="I492" s="10">
        <f>((I491-H492+MAX(0,-(H455-C492-D492)))*(1+B492))*(1-'P-Parametri'!$B$32)</f>
        <v>-440164.74933721672</v>
      </c>
      <c r="J492" s="10">
        <f>IF(I491&lt;=0,J491,J491*(1-H492/I491))+MAX(0,-(H455-C492-D492))</f>
        <v>-8922.6217300894859</v>
      </c>
      <c r="K492" s="10">
        <f>MAX(0,(K455-C492-D492))/(1-'P-Parametri'!$B$31*MAX(0,IF(L491&lt;=0,0,(L491-M491)/L491)))</f>
        <v>10480.514447036147</v>
      </c>
      <c r="L492" s="10">
        <f>((L491-K492+MAX(0,-(K455-C492-D492)))*(1+B492))*(1-'P-Parametri'!$B$32)</f>
        <v>53837.557156053626</v>
      </c>
      <c r="M492" s="10">
        <f>IF(L491&lt;=0,M491,M491*(1-K492/L491))+MAX(0,-(K455-C492-D492))</f>
        <v>17926.272889243945</v>
      </c>
      <c r="N492" s="10">
        <f>MAX(0,(N455-C492-D492))/(1-'P-Parametri'!$B$31*MAX(0,IF(O491&lt;=0,0,(O491-P491)/O491)))</f>
        <v>10337.621129996973</v>
      </c>
      <c r="O492" s="10">
        <f>((O491-N492+MAX(0,-(N455-C492-D492)))*(1+B492))*(1-'P-Parametri'!$B$32)</f>
        <v>64340.994426316844</v>
      </c>
      <c r="P492" s="10">
        <f>IF(O491&lt;=0,P491,P491*(1-N492/O491))+MAX(0,-(N455-C492-D492))</f>
        <v>21423.598784548292</v>
      </c>
      <c r="Q492" s="10">
        <f>MAX(0,(Q455-C492-D492))/(1-'P-Parametri'!$B$31*MAX(0,IF(R491&lt;=0,0,(R491-S491)/R491)))</f>
        <v>10335.115499215548</v>
      </c>
      <c r="R492" s="10">
        <f>((R491-Q492+MAX(0,-(Q455-C492-D492)))*(1+B492))*(1-'P-Parametri'!$B$32)</f>
        <v>64525.171939167041</v>
      </c>
      <c r="S492" s="10">
        <f>IF(R491&lt;=0,S491,S491*(1-Q492/R491))+MAX(0,-(Q455-C492-D492))</f>
        <v>21484.924307655612</v>
      </c>
      <c r="T492" s="10">
        <f>MAX(0,(T455-C492-D492))/(1-'P-Parametri'!$B$31*MAX(0,IF(U491&lt;=0,0,(U491-V491)/U491)))</f>
        <v>10335.466537191043</v>
      </c>
      <c r="U492" s="10">
        <f>((U491-T492+MAX(0,-(T455-C492-D492)))*(1+B492))*(1-'P-Parametri'!$B$32)</f>
        <v>64499.368735550459</v>
      </c>
      <c r="V492" s="10">
        <f>IF(U491&lt;=0,V491,V491*(1-T492/U491))+MAX(0,-(T455-C492-D492))</f>
        <v>21476.332623822196</v>
      </c>
    </row>
    <row r="493" spans="1:22">
      <c r="A493" s="9">
        <f t="shared" si="18"/>
        <v>36</v>
      </c>
      <c r="B493" s="12">
        <f>IF($A493='P-Parametri'!$C$47,'P-Parametri'!$B$34,IF($A493='P-Parametri'!$C$48,'P-Parametri'!$C$34,'P-Parametri'!$C$52))</f>
        <v>4.8525513124279884E-2</v>
      </c>
      <c r="C493" s="10">
        <f>IF($A493&lt;='1-Input'!$B$26,0,IF($A493='1-Input'!$B$26+1,('1-Input'!$B$23+0)*'1-Input'!$B$27,'1-Input'!$B$23+0))</f>
        <v>15535</v>
      </c>
      <c r="D493" s="10">
        <f t="shared" si="19"/>
        <v>0</v>
      </c>
      <c r="E493" s="10">
        <f>MAX(0,(E455-C493-D493))/(1-'P-Parametri'!$B$31*MAX(0,IF(F492&lt;=0,0,(F492-G492)/F492)))</f>
        <v>10565</v>
      </c>
      <c r="F493" s="10">
        <f>((F492-E493+MAX(0,-(E455-C493-D493)))*(1+B493))*(1-'P-Parametri'!$B$32)</f>
        <v>-109870.54204987477</v>
      </c>
      <c r="G493" s="10">
        <f>IF(F492&lt;=0,G492,G492*(1-E493/F492))+MAX(0,-(E455-C493-D493))</f>
        <v>-1794.4113744013614</v>
      </c>
      <c r="H493" s="10">
        <f>MAX(0,(H455-C493-D493))/(1-'P-Parametri'!$B$31*MAX(0,IF(I492&lt;=0,0,(I492-J492)/I492)))</f>
        <v>14915</v>
      </c>
      <c r="I493" s="10">
        <f>((I492-H493+MAX(0,-(H455-C493-D493)))*(1+B493))*(1-'P-Parametri'!$B$32)</f>
        <v>-476208.40223090124</v>
      </c>
      <c r="J493" s="10">
        <f>IF(I492&lt;=0,J492,J492*(1-H493/I492))+MAX(0,-(H455-C493-D493))</f>
        <v>-8922.6217300894859</v>
      </c>
      <c r="K493" s="10">
        <f>MAX(0,(K455-C493-D493))/(1-'P-Parametri'!$B$31*MAX(0,IF(L492&lt;=0,0,(L492-M492)/L492)))</f>
        <v>10531.478523320095</v>
      </c>
      <c r="L493" s="10">
        <f>((L492-K493+MAX(0,-(K455-C493-D493)))*(1+B493))*(1-'P-Parametri'!$B$32)</f>
        <v>45316.713263147758</v>
      </c>
      <c r="M493" s="10">
        <f>IF(L492&lt;=0,M492,M492*(1-K493/L492))+MAX(0,-(K455-C493-D493))</f>
        <v>14419.610107553823</v>
      </c>
      <c r="N493" s="10">
        <f>MAX(0,(N455-C493-D493))/(1-'P-Parametri'!$B$31*MAX(0,IF(O492&lt;=0,0,(O492-P492)/O492)))</f>
        <v>10387.890352421709</v>
      </c>
      <c r="O493" s="10">
        <f>((O492-N493+MAX(0,-(N455-C493-D493)))*(1+B493))*(1-'P-Parametri'!$B$32)</f>
        <v>56458.063721461112</v>
      </c>
      <c r="P493" s="10">
        <f>IF(O492&lt;=0,P492,P492*(1-N493/O492))+MAX(0,-(N455-C493-D493))</f>
        <v>17964.746506736177</v>
      </c>
      <c r="Q493" s="10">
        <f>MAX(0,(Q455-C493-D493))/(1-'P-Parametri'!$B$31*MAX(0,IF(R492&lt;=0,0,(R492-S492)/R492)))</f>
        <v>10385.372537395042</v>
      </c>
      <c r="R493" s="10">
        <f>((R492-Q493+MAX(0,-(Q455-C493-D493)))*(1+B493))*(1-'P-Parametri'!$B$32)</f>
        <v>56653.427026292185</v>
      </c>
      <c r="S493" s="10">
        <f>IF(R492&lt;=0,S492,S492*(1-Q493/R492))+MAX(0,-(Q455-C493-D493))</f>
        <v>18026.910385846943</v>
      </c>
      <c r="T493" s="10">
        <f>MAX(0,(T455-C493-D493))/(1-'P-Parametri'!$B$31*MAX(0,IF(U492&lt;=0,0,(U492-V492)/U492)))</f>
        <v>10385.725282378935</v>
      </c>
      <c r="U493" s="10">
        <f>((U492-T493+MAX(0,-(T455-C493-D493)))*(1+B493))*(1-'P-Parametri'!$B$32)</f>
        <v>56626.056697223474</v>
      </c>
      <c r="V493" s="10">
        <f>IF(U492&lt;=0,V492,V492*(1-T493/U492))+MAX(0,-(T455-C493-D493))</f>
        <v>18018.201248637564</v>
      </c>
    </row>
    <row r="494" spans="1:22">
      <c r="A494" s="9">
        <f t="shared" si="18"/>
        <v>37</v>
      </c>
      <c r="B494" s="12">
        <f>IF($A494='P-Parametri'!$C$47,'P-Parametri'!$B$34,IF($A494='P-Parametri'!$C$48,'P-Parametri'!$C$34,'P-Parametri'!$C$52))</f>
        <v>4.8525513124279884E-2</v>
      </c>
      <c r="C494" s="10">
        <f>IF($A494&lt;='1-Input'!$B$26,0,IF($A494='1-Input'!$B$26+1,('1-Input'!$B$23+0)*'1-Input'!$B$27,'1-Input'!$B$23+0))</f>
        <v>15535</v>
      </c>
      <c r="D494" s="10">
        <f t="shared" si="19"/>
        <v>0</v>
      </c>
      <c r="E494" s="10">
        <f>MAX(0,(E455-C494-D494))/(1-'P-Parametri'!$B$31*MAX(0,IF(F493&lt;=0,0,(F493-G493)/F493)))</f>
        <v>10565</v>
      </c>
      <c r="F494" s="10">
        <f>((F493-E494+MAX(0,-(E455-C494-D494)))*(1+B494))*(1-'P-Parametri'!$B$32)</f>
        <v>-126027.17904919323</v>
      </c>
      <c r="G494" s="10">
        <f>IF(F493&lt;=0,G493,G493*(1-E494/F493))+MAX(0,-(E455-C494-D494))</f>
        <v>-1794.4113744013614</v>
      </c>
      <c r="H494" s="10">
        <f>MAX(0,(H455-C494-D494))/(1-'P-Parametri'!$B$31*MAX(0,IF(I493&lt;=0,0,(I493-J493)/I493)))</f>
        <v>14915</v>
      </c>
      <c r="I494" s="10">
        <f>((I493-H494+MAX(0,-(H455-C494-D494)))*(1+B494))*(1-'P-Parametri'!$B$32)</f>
        <v>-513925.5064968348</v>
      </c>
      <c r="J494" s="10">
        <f>IF(I493&lt;=0,J493,J493*(1-H494/I493))+MAX(0,-(H455-C494-D494))</f>
        <v>-8922.6217300894859</v>
      </c>
      <c r="K494" s="10">
        <f>MAX(0,(K455-C494-D494))/(1-'P-Parametri'!$B$31*MAX(0,IF(L493&lt;=0,0,(L493-M493)/L493)))</f>
        <v>10580.6467138796</v>
      </c>
      <c r="L494" s="10">
        <f>((L493-K494+MAX(0,-(K455-C494-D494)))*(1+B494))*(1-'P-Parametri'!$B$32)</f>
        <v>36348.808698485554</v>
      </c>
      <c r="M494" s="10">
        <f>IF(L493&lt;=0,M493,M493*(1-K494/L493))+MAX(0,-(K455-C494-D494))</f>
        <v>11052.88756053306</v>
      </c>
      <c r="N494" s="10">
        <f>MAX(0,(N455-C494-D494))/(1-'P-Parametri'!$B$31*MAX(0,IF(O493&lt;=0,0,(O493-P493)/O493)))</f>
        <v>10436.388174567775</v>
      </c>
      <c r="O494" s="10">
        <f>((O493-N494+MAX(0,-(N455-C494-D494)))*(1+B494))*(1-'P-Parametri'!$B$32)</f>
        <v>48158.391165710178</v>
      </c>
      <c r="P494" s="10">
        <f>IF(O493&lt;=0,P493,P493*(1-N494/O493))+MAX(0,-(N455-C494-D494))</f>
        <v>14643.926491955175</v>
      </c>
      <c r="Q494" s="10">
        <f>MAX(0,(Q455-C494-D494))/(1-'P-Parametri'!$B$31*MAX(0,IF(R493&lt;=0,0,(R493-S493)/R493)))</f>
        <v>10433.858604647554</v>
      </c>
      <c r="R494" s="10">
        <f>((R493-Q494+MAX(0,-(Q455-C494-D494)))*(1+B494))*(1-'P-Parametri'!$B$32)</f>
        <v>48365.471902296325</v>
      </c>
      <c r="S494" s="10">
        <f>IF(R493&lt;=0,S493,S493*(1-Q494/R493))+MAX(0,-(Q455-C494-D494))</f>
        <v>14706.895270833882</v>
      </c>
      <c r="T494" s="10">
        <f>MAX(0,(T455-C494-D494))/(1-'P-Parametri'!$B$31*MAX(0,IF(U493&lt;=0,0,(U493-V493)/U493)))</f>
        <v>10434.212996487826</v>
      </c>
      <c r="U494" s="10">
        <f>((U493-T494+MAX(0,-(T455-C494-D494)))*(1+B494))*(1-'P-Parametri'!$B$32)</f>
        <v>48336.459965233444</v>
      </c>
      <c r="V494" s="10">
        <f>IF(U493&lt;=0,V493,V493*(1-T494/U493))+MAX(0,-(T455-C494-D494))</f>
        <v>14698.073367455161</v>
      </c>
    </row>
    <row r="495" spans="1:22">
      <c r="A495" s="9">
        <f t="shared" si="18"/>
        <v>38</v>
      </c>
      <c r="B495" s="12">
        <f>IF($A495='P-Parametri'!$C$47,'P-Parametri'!$B$34,IF($A495='P-Parametri'!$C$48,'P-Parametri'!$C$34,'P-Parametri'!$C$52))</f>
        <v>4.8525513124279884E-2</v>
      </c>
      <c r="C495" s="10">
        <f>IF($A495&lt;='1-Input'!$B$26,0,IF($A495='1-Input'!$B$26+1,('1-Input'!$B$23+0)*'1-Input'!$B$27,'1-Input'!$B$23+0))</f>
        <v>15535</v>
      </c>
      <c r="D495" s="10">
        <f t="shared" si="19"/>
        <v>0</v>
      </c>
      <c r="E495" s="10">
        <f>MAX(0,(E455-C495-D495))/(1-'P-Parametri'!$B$31*MAX(0,IF(F494&lt;=0,0,(F494-G494)/F494)))</f>
        <v>10565</v>
      </c>
      <c r="F495" s="10">
        <f>((F494-E495+MAX(0,-(E455-C495-D495)))*(1+B495))*(1-'P-Parametri'!$B$32)</f>
        <v>-142933.94385706622</v>
      </c>
      <c r="G495" s="10">
        <f>IF(F494&lt;=0,G494,G494*(1-E495/F494))+MAX(0,-(E455-C495-D495))</f>
        <v>-1794.4113744013614</v>
      </c>
      <c r="H495" s="10">
        <f>MAX(0,(H455-C495-D495))/(1-'P-Parametri'!$B$31*MAX(0,IF(I494&lt;=0,0,(I494-J494)/I494)))</f>
        <v>14915</v>
      </c>
      <c r="I495" s="10">
        <f>((I494-H495+MAX(0,-(H455-C495-D495)))*(1+B495))*(1-'P-Parametri'!$B$32)</f>
        <v>-553393.75790862681</v>
      </c>
      <c r="J495" s="10">
        <f>IF(I494&lt;=0,J494,J494*(1-H495/I494))+MAX(0,-(H455-C495-D495))</f>
        <v>-8922.6217300894859</v>
      </c>
      <c r="K495" s="10">
        <f>MAX(0,(K455-C495-D495))/(1-'P-Parametri'!$B$31*MAX(0,IF(L494&lt;=0,0,(L494-M494)/L494)))</f>
        <v>10628.064307414979</v>
      </c>
      <c r="L495" s="10">
        <f>((L494-K495+MAX(0,-(K455-C495-D495)))*(1+B495))*(1-'P-Parametri'!$B$32)</f>
        <v>26914.91899716455</v>
      </c>
      <c r="M495" s="10">
        <f>IF(L494&lt;=0,M494,M494*(1-K495/L494))+MAX(0,-(K455-C495-D495))</f>
        <v>7821.1227797283791</v>
      </c>
      <c r="N495" s="10">
        <f>MAX(0,(N455-C495-D495))/(1-'P-Parametri'!$B$31*MAX(0,IF(O494&lt;=0,0,(O494-P494)/O494)))</f>
        <v>10483.159267660785</v>
      </c>
      <c r="O495" s="10">
        <f>((O494-N495+MAX(0,-(N455-C495-D495)))*(1+B495))*(1-'P-Parametri'!$B$32)</f>
        <v>39424.43497426252</v>
      </c>
      <c r="P495" s="10">
        <f>IF(O494&lt;=0,P494,P494*(1-N495/O494))+MAX(0,-(N455-C495-D495))</f>
        <v>11456.224203669661</v>
      </c>
      <c r="Q495" s="10">
        <f>MAX(0,(Q455-C495-D495))/(1-'P-Parametri'!$B$31*MAX(0,IF(R494&lt;=0,0,(R494-S494)/R494)))</f>
        <v>10480.618361371289</v>
      </c>
      <c r="R495" s="10">
        <f>((R494-Q495+MAX(0,-(Q455-C495-D495)))*(1+B495))*(1-'P-Parametri'!$B$32)</f>
        <v>39643.789027639337</v>
      </c>
      <c r="S495" s="10">
        <f>IF(R494&lt;=0,S494,S494*(1-Q495/R494))+MAX(0,-(Q455-C495-D495))</f>
        <v>11519.965617265301</v>
      </c>
      <c r="T495" s="10">
        <f>MAX(0,(T455-C495-D495))/(1-'P-Parametri'!$B$31*MAX(0,IF(U494&lt;=0,0,(U494-V494)/U494)))</f>
        <v>10480.974341432839</v>
      </c>
      <c r="U495" s="10">
        <f>((U494-T495+MAX(0,-(T455-C495-D495)))*(1+B495))*(1-'P-Parametri'!$B$32)</f>
        <v>39613.057603287802</v>
      </c>
      <c r="V495" s="10">
        <f>IF(U494&lt;=0,V494,V494*(1-T495/U494))+MAX(0,-(T455-C495-D495))</f>
        <v>11511.035468039332</v>
      </c>
    </row>
    <row r="496" spans="1:22">
      <c r="A496" s="9">
        <f t="shared" si="18"/>
        <v>39</v>
      </c>
      <c r="B496" s="12">
        <f>IF($A496='P-Parametri'!$C$47,'P-Parametri'!$B$34,IF($A496='P-Parametri'!$C$48,'P-Parametri'!$C$34,'P-Parametri'!$C$52))</f>
        <v>4.8525513124279884E-2</v>
      </c>
      <c r="C496" s="10">
        <f>IF($A496&lt;='1-Input'!$B$26,0,IF($A496='1-Input'!$B$26+1,('1-Input'!$B$23+0)*'1-Input'!$B$27,'1-Input'!$B$23+0))</f>
        <v>15535</v>
      </c>
      <c r="D496" s="10">
        <f t="shared" si="19"/>
        <v>0</v>
      </c>
      <c r="E496" s="10">
        <f>MAX(0,(E455-C496-D496))/(1-'P-Parametri'!$B$31*MAX(0,IF(F495&lt;=0,0,(F495-G495)/F495)))</f>
        <v>10565</v>
      </c>
      <c r="F496" s="10">
        <f>((F495-E496+MAX(0,-(E455-C496-D496)))*(1+B496))*(1-'P-Parametri'!$B$32)</f>
        <v>-160625.66375402187</v>
      </c>
      <c r="G496" s="10">
        <f>IF(F495&lt;=0,G495,G495*(1-E496/F495))+MAX(0,-(E455-C496-D496))</f>
        <v>-1794.4113744013614</v>
      </c>
      <c r="H496" s="10">
        <f>MAX(0,(H455-C496-D496))/(1-'P-Parametri'!$B$31*MAX(0,IF(I495&lt;=0,0,(I495-J495)/I495)))</f>
        <v>14915</v>
      </c>
      <c r="I496" s="10">
        <f>((I495-H496+MAX(0,-(H455-C496-D496)))*(1+B496))*(1-'P-Parametri'!$B$32)</f>
        <v>-594694.45953516674</v>
      </c>
      <c r="J496" s="10">
        <f>IF(I495&lt;=0,J495,J495*(1-H496/I495))+MAX(0,-(H455-C496-D496))</f>
        <v>-8922.6217300894859</v>
      </c>
      <c r="K496" s="10">
        <f>MAX(0,(K455-C496-D496))/(1-'P-Parametri'!$B$31*MAX(0,IF(L495&lt;=0,0,(L495-M495)/L495)))</f>
        <v>10673.776902159969</v>
      </c>
      <c r="L496" s="10">
        <f>((L495-K496+MAX(0,-(K455-C496-D496)))*(1+B496))*(1-'P-Parametri'!$B$32)</f>
        <v>16995.193345191241</v>
      </c>
      <c r="M496" s="10">
        <f>IF(L495&lt;=0,M495,M495*(1-K496/L495))+MAX(0,-(K455-C496-D496))</f>
        <v>4719.4630762748202</v>
      </c>
      <c r="N496" s="10">
        <f>MAX(0,(N455-C496-D496))/(1-'P-Parametri'!$B$31*MAX(0,IF(O495&lt;=0,0,(O495-P495)/O495)))</f>
        <v>10528.248608239523</v>
      </c>
      <c r="O496" s="10">
        <f>((O495-N496+MAX(0,-(N455-C496-D496)))*(1+B496))*(1-'P-Parametri'!$B$32)</f>
        <v>30237.791859495544</v>
      </c>
      <c r="P496" s="10">
        <f>IF(O495&lt;=0,P495,P495*(1-N496/O495))+MAX(0,-(N455-C496-D496))</f>
        <v>8396.8531154928605</v>
      </c>
      <c r="Q496" s="10">
        <f>MAX(0,(Q455-C496-D496))/(1-'P-Parametri'!$B$31*MAX(0,IF(R495&lt;=0,0,(R495-S495)/R495)))</f>
        <v>10525.69677320363</v>
      </c>
      <c r="R496" s="10">
        <f>((R495-Q496+MAX(0,-(Q455-C496-D496)))*(1+B496))*(1-'P-Parametri'!$B$32)</f>
        <v>30470.000497037759</v>
      </c>
      <c r="S496" s="10">
        <f>IF(R495&lt;=0,S495,S495*(1-Q496/R495))+MAX(0,-(Q455-C496-D496))</f>
        <v>8461.3360589118438</v>
      </c>
      <c r="T496" s="10">
        <f>MAX(0,(T455-C496-D496))/(1-'P-Parametri'!$B$31*MAX(0,IF(U495&lt;=0,0,(U495-V495)/U495)))</f>
        <v>10526.054284378637</v>
      </c>
      <c r="U496" s="10">
        <f>((U495-T496+MAX(0,-(T455-C496-D496)))*(1+B496))*(1-'P-Parametri'!$B$32)</f>
        <v>30437.468150046447</v>
      </c>
      <c r="V496" s="10">
        <f>IF(U495&lt;=0,V495,V495*(1-T496/U495))+MAX(0,-(T455-C496-D496))</f>
        <v>8452.3020216230834</v>
      </c>
    </row>
    <row r="497" spans="1:22">
      <c r="A497" s="9">
        <f t="shared" si="18"/>
        <v>40</v>
      </c>
      <c r="B497" s="12">
        <f>IF($A497='P-Parametri'!$C$47,'P-Parametri'!$B$34,IF($A497='P-Parametri'!$C$48,'P-Parametri'!$C$34,'P-Parametri'!$C$52))</f>
        <v>4.8525513124279884E-2</v>
      </c>
      <c r="C497" s="10">
        <f>IF($A497&lt;='1-Input'!$B$26,0,IF($A497='1-Input'!$B$26+1,('1-Input'!$B$23+0)*'1-Input'!$B$27,'1-Input'!$B$23+0))</f>
        <v>15535</v>
      </c>
      <c r="D497" s="10">
        <f t="shared" si="19"/>
        <v>0</v>
      </c>
      <c r="E497" s="10">
        <f>MAX(0,(E455-C497-D497))/(1-'P-Parametri'!$B$31*MAX(0,IF(F496&lt;=0,0,(F496-G496)/F496)))</f>
        <v>10565</v>
      </c>
      <c r="F497" s="10">
        <f>((F496-E497+MAX(0,-(E455-C497-D497)))*(1+B497))*(1-'P-Parametri'!$B$32)</f>
        <v>-179138.78299766232</v>
      </c>
      <c r="G497" s="10">
        <f>IF(F496&lt;=0,G496,G496*(1-E497/F496))+MAX(0,-(E455-C497-D497))</f>
        <v>-1794.4113744013614</v>
      </c>
      <c r="H497" s="10">
        <f>MAX(0,(H455-C497-D497))/(1-'P-Parametri'!$B$31*MAX(0,IF(I496&lt;=0,0,(I496-J496)/I496)))</f>
        <v>14915</v>
      </c>
      <c r="I497" s="10">
        <f>((I496-H497+MAX(0,-(H455-C497-D497)))*(1+B497))*(1-'P-Parametri'!$B$32)</f>
        <v>-637912.68922179658</v>
      </c>
      <c r="J497" s="10">
        <f>IF(I496&lt;=0,J496,J496*(1-H497/I496))+MAX(0,-(H455-C497-D497))</f>
        <v>-8922.6217300894859</v>
      </c>
      <c r="K497" s="10">
        <f>MAX(0,(K455-C497-D497))/(1-'P-Parametri'!$B$31*MAX(0,IF(L496&lt;=0,0,(L496-M496)/L496)))</f>
        <v>10717.830261448096</v>
      </c>
      <c r="L497" s="10">
        <f>((L496-K497+MAX(0,-(K455-C497-D497)))*(1+B497))*(1-'P-Parametri'!$B$32)</f>
        <v>6568.8113977522944</v>
      </c>
      <c r="M497" s="10">
        <f>IF(L496&lt;=0,M496,M496*(1-K497/L496))+MAX(0,-(K455-C497-D497))</f>
        <v>1743.1860107951627</v>
      </c>
      <c r="N497" s="10">
        <f>MAX(0,(N455-C497-D497))/(1-'P-Parametri'!$B$31*MAX(0,IF(O496&lt;=0,0,(O496-P496)/O496)))</f>
        <v>10571.701335691569</v>
      </c>
      <c r="O497" s="10">
        <f>((O496-N497+MAX(0,-(N455-C497-D497)))*(1+B497))*(1-'P-Parametri'!$B$32)</f>
        <v>20579.156862304862</v>
      </c>
      <c r="P497" s="10">
        <f>IF(O496&lt;=0,P496,P496*(1-N497/O496))+MAX(0,-(N455-C497-D497))</f>
        <v>5461.1551746795749</v>
      </c>
      <c r="Q497" s="10">
        <f>MAX(0,(Q455-C497-D497))/(1-'P-Parametri'!$B$31*MAX(0,IF(R496&lt;=0,0,(R496-S496)/R496)))</f>
        <v>10569.138968591282</v>
      </c>
      <c r="R497" s="10">
        <f>((R496-Q497+MAX(0,-(Q455-C497-D497)))*(1+B497))*(1-'P-Parametri'!$B$32)</f>
        <v>20824.82792363812</v>
      </c>
      <c r="S497" s="10">
        <f>IF(R496&lt;=0,S496,S496*(1-Q497/R496))+MAX(0,-(Q455-C497-D497))</f>
        <v>5526.3496720463145</v>
      </c>
      <c r="T497" s="10">
        <f>MAX(0,(T455-C497-D497))/(1-'P-Parametri'!$B$31*MAX(0,IF(U496&lt;=0,0,(U496-V496)/U496)))</f>
        <v>10569.49795530474</v>
      </c>
      <c r="U497" s="10">
        <f>((U496-T497+MAX(0,-(T455-C497-D497)))*(1+B497))*(1-'P-Parametri'!$B$32)</f>
        <v>20790.409495893087</v>
      </c>
      <c r="V497" s="10">
        <f>IF(U496&lt;=0,V496,V496*(1-T497/U496))+MAX(0,-(T455-C497-D497))</f>
        <v>5517.2159463042017</v>
      </c>
    </row>
    <row r="498" spans="1:22">
      <c r="A498" s="9">
        <f t="shared" si="18"/>
        <v>41</v>
      </c>
      <c r="B498" s="12">
        <f>IF($A498='P-Parametri'!$C$47,'P-Parametri'!$B$34,IF($A498='P-Parametri'!$C$48,'P-Parametri'!$C$34,'P-Parametri'!$C$52))</f>
        <v>4.8525513124279884E-2</v>
      </c>
      <c r="C498" s="10">
        <f>IF($A498&lt;='1-Input'!$B$26,0,IF($A498='1-Input'!$B$26+1,('1-Input'!$B$23+0)*'1-Input'!$B$27,'1-Input'!$B$23+0))</f>
        <v>15535</v>
      </c>
      <c r="D498" s="10">
        <f t="shared" si="19"/>
        <v>0</v>
      </c>
      <c r="E498" s="10">
        <f>MAX(0,(E455-C498-D498))/(1-'P-Parametri'!$B$31*MAX(0,IF(F497&lt;=0,0,(F497-G497)/F497)))</f>
        <v>10565</v>
      </c>
      <c r="F498" s="10">
        <f>((F497-E498+MAX(0,-(E455-C498-D498)))*(1+B498))*(1-'P-Parametri'!$B$32)</f>
        <v>-198511.43789642243</v>
      </c>
      <c r="G498" s="10">
        <f>IF(F497&lt;=0,G497,G497*(1-E498/F497))+MAX(0,-(E455-C498-D498))</f>
        <v>-1794.4113744013614</v>
      </c>
      <c r="H498" s="10">
        <f>MAX(0,(H455-C498-D498))/(1-'P-Parametri'!$B$31*MAX(0,IF(I497&lt;=0,0,(I497-J497)/I497)))</f>
        <v>14915</v>
      </c>
      <c r="I498" s="10">
        <f>((I497-H498+MAX(0,-(H455-C498-D498)))*(1+B498))*(1-'P-Parametri'!$B$32)</f>
        <v>-683137.47484737611</v>
      </c>
      <c r="J498" s="10">
        <f>IF(I497&lt;=0,J497,J497*(1-H498/I497))+MAX(0,-(H455-C498-D498))</f>
        <v>-8922.6217300894859</v>
      </c>
      <c r="K498" s="10">
        <f>MAX(0,(K455-C498-D498))/(1-'P-Parametri'!$B$31*MAX(0,IF(L497&lt;=0,0,(L497-M497)/L497)))</f>
        <v>10760.270180074076</v>
      </c>
      <c r="L498" s="10">
        <f>((L497-K498+MAX(0,-(K455-C498-D498)))*(1+B498))*(1-'P-Parametri'!$B$32)</f>
        <v>-4386.0617675322683</v>
      </c>
      <c r="M498" s="10">
        <f>IF(L497&lt;=0,M497,M497*(1-K498/L497))+MAX(0,-(K455-C498-D498))</f>
        <v>-1112.3005170567053</v>
      </c>
      <c r="N498" s="10">
        <f>MAX(0,(N455-C498-D498))/(1-'P-Parametri'!$B$31*MAX(0,IF(O497&lt;=0,0,(O497-P497)/O497)))</f>
        <v>10613.562620436742</v>
      </c>
      <c r="O498" s="10">
        <f>((O497-N498+MAX(0,-(N455-C498-D498)))*(1+B498))*(1-'P-Parametri'!$B$32)</f>
        <v>10428.281456411054</v>
      </c>
      <c r="P498" s="10">
        <f>IF(O497&lt;=0,P497,P497*(1-N498/O497))+MAX(0,-(N455-C498-D498))</f>
        <v>2644.6008904487071</v>
      </c>
      <c r="Q498" s="10">
        <f>MAX(0,(Q455-C498-D498))/(1-'P-Parametri'!$B$31*MAX(0,IF(R497&lt;=0,0,(R497-S497)/R497)))</f>
        <v>10610.990107005659</v>
      </c>
      <c r="R498" s="10">
        <f>((R497-Q498+MAX(0,-(Q455-C498-D498)))*(1+B498))*(1-'P-Parametri'!$B$32)</f>
        <v>10688.050598577422</v>
      </c>
      <c r="S498" s="10">
        <f>IF(R497&lt;=0,S497,S497*(1-Q498/R497))+MAX(0,-(Q455-C498-D498))</f>
        <v>2710.478063744788</v>
      </c>
      <c r="T498" s="10">
        <f>MAX(0,(T455-C498-D498))/(1-'P-Parametri'!$B$31*MAX(0,IF(U497&lt;=0,0,(U497-V497)/U497)))</f>
        <v>10611.350515216431</v>
      </c>
      <c r="U498" s="10">
        <f>((U497-T498+MAX(0,-(T455-C498-D498)))*(1+B498))*(1-'P-Parametri'!$B$32)</f>
        <v>10651.657034754628</v>
      </c>
      <c r="V498" s="10">
        <f>IF(U497&lt;=0,V497,V497*(1-T498/U497))+MAX(0,-(T455-C498-D498))</f>
        <v>2701.2486953493644</v>
      </c>
    </row>
    <row r="499" spans="1:22">
      <c r="A499" s="9">
        <f t="shared" si="18"/>
        <v>42</v>
      </c>
      <c r="B499" s="12">
        <f>IF($A499='P-Parametri'!$C$47,'P-Parametri'!$B$34,IF($A499='P-Parametri'!$C$48,'P-Parametri'!$C$34,'P-Parametri'!$C$52))</f>
        <v>4.8525513124279884E-2</v>
      </c>
      <c r="C499" s="10">
        <f>IF($A499&lt;='1-Input'!$B$26,0,IF($A499='1-Input'!$B$26+1,('1-Input'!$B$23+0)*'1-Input'!$B$27,'1-Input'!$B$23+0))</f>
        <v>15535</v>
      </c>
      <c r="D499" s="10">
        <f t="shared" si="19"/>
        <v>0</v>
      </c>
      <c r="E499" s="10">
        <f>MAX(0,(E455-C499-D499))/(1-'P-Parametri'!$B$31*MAX(0,IF(F498&lt;=0,0,(F498-G498)/F498)))</f>
        <v>10565</v>
      </c>
      <c r="F499" s="10">
        <f>((F498-E499+MAX(0,-(E455-C499-D499)))*(1+B499))*(1-'P-Parametri'!$B$32)</f>
        <v>-218783.53536888788</v>
      </c>
      <c r="G499" s="10">
        <f>IF(F498&lt;=0,G498,G498*(1-E499/F498))+MAX(0,-(E455-C499-D499))</f>
        <v>-1794.4113744013614</v>
      </c>
      <c r="H499" s="10">
        <f>MAX(0,(H455-C499-D499))/(1-'P-Parametri'!$B$31*MAX(0,IF(I498&lt;=0,0,(I498-J498)/I498)))</f>
        <v>14915</v>
      </c>
      <c r="I499" s="10">
        <f>((I498-H499+MAX(0,-(H455-C499-D499)))*(1+B499))*(1-'P-Parametri'!$B$32)</f>
        <v>-730461.97771826445</v>
      </c>
      <c r="J499" s="10">
        <f>IF(I498&lt;=0,J498,J498*(1-H499/I498))+MAX(0,-(H455-C499-D499))</f>
        <v>-8922.6217300894859</v>
      </c>
      <c r="K499" s="10">
        <f>MAX(0,(K455-C499-D499))/(1-'P-Parametri'!$B$31*MAX(0,IF(L498&lt;=0,0,(L498-M498)/L498)))</f>
        <v>8705.0264304963021</v>
      </c>
      <c r="L499" s="10">
        <f>((L498-K499+MAX(0,-(K455-C499-D499)))*(1+B499))*(1-'P-Parametri'!$B$32)</f>
        <v>-13698.887290252726</v>
      </c>
      <c r="M499" s="10">
        <f>IF(L498&lt;=0,M498,M498*(1-K499/L498))+MAX(0,-(K455-C499-D499))</f>
        <v>-1112.3005170567053</v>
      </c>
      <c r="N499" s="10">
        <f>MAX(0,(N455-C499-D499))/(1-'P-Parametri'!$B$31*MAX(0,IF(O498&lt;=0,0,(O498-P498)/O498)))</f>
        <v>10653.877542510607</v>
      </c>
      <c r="O499" s="10">
        <f>((O498-N499+MAX(0,-(N455-C499-D499)))*(1+B499))*(1-'P-Parametri'!$B$32)</f>
        <v>-236.07016543249014</v>
      </c>
      <c r="P499" s="10">
        <f>IF(O498&lt;=0,P498,P498*(1-N499/O498))+MAX(0,-(N455-C499-D499))</f>
        <v>-57.210923264239348</v>
      </c>
      <c r="Q499" s="10">
        <f>MAX(0,(Q455-C499-D499))/(1-'P-Parametri'!$B$31*MAX(0,IF(R498&lt;=0,0,(R498-S498)/R498)))</f>
        <v>10651.295257555841</v>
      </c>
      <c r="R499" s="10">
        <f>((R498-Q499+MAX(0,-(Q455-C499-D499)))*(1+B499))*(1-'P-Parametri'!$B$32)</f>
        <v>38.461834979101205</v>
      </c>
      <c r="S499" s="10">
        <f>IF(R498&lt;=0,S498,S498*(1-Q499/R498))+MAX(0,-(Q455-C499-D499))</f>
        <v>9.3211147014698224</v>
      </c>
      <c r="T499" s="10">
        <f>MAX(0,(T455-C499-D499))/(1-'P-Parametri'!$B$31*MAX(0,IF(U498&lt;=0,0,(U498-V498)/U498)))</f>
        <v>10651.657034753582</v>
      </c>
      <c r="U499" s="10">
        <f>((U498-T499+MAX(0,-(T455-C499-D499)))*(1+B499))*(1-'P-Parametri'!$B$32)</f>
        <v>1.094479313371936E-9</v>
      </c>
      <c r="V499" s="10">
        <f>IF(U498&lt;=0,V498,V498*(1-T499/U498))+MAX(0,-(T455-C499-D499))</f>
        <v>2.6511058311849281E-10</v>
      </c>
    </row>
    <row r="500" spans="1:22">
      <c r="A500" s="4" t="s">
        <v>410</v>
      </c>
      <c r="E500" s="10">
        <f>F499</f>
        <v>-218783.53536888788</v>
      </c>
      <c r="H500" s="10">
        <f>I499</f>
        <v>-730461.97771826445</v>
      </c>
      <c r="K500" s="10">
        <f>L499</f>
        <v>-13698.887290252726</v>
      </c>
      <c r="N500" s="10">
        <f>O499</f>
        <v>-236.07016543249014</v>
      </c>
      <c r="Q500" s="10">
        <f>R499</f>
        <v>38.461834979101205</v>
      </c>
      <c r="T500" s="10">
        <f>U499</f>
        <v>1.094479313371936E-9</v>
      </c>
    </row>
    <row r="501" spans="1:22">
      <c r="A501" s="5" t="s">
        <v>411</v>
      </c>
      <c r="B501" s="10">
        <f>IFERROR(T455-T500*(T455-Q455)/(T500-Q500),T455)</f>
        <v>24119.550866508423</v>
      </c>
    </row>
    <row r="504" spans="1:22">
      <c r="A504" s="2" t="s">
        <v>421</v>
      </c>
    </row>
    <row r="505" spans="1:22">
      <c r="A505" s="4" t="s">
        <v>268</v>
      </c>
      <c r="E505" s="19">
        <f>'1-Input'!$B$10*0.9</f>
        <v>26100</v>
      </c>
      <c r="H505" s="19">
        <f>'1-Input'!$B$10*1.05</f>
        <v>30450</v>
      </c>
      <c r="K505" s="10">
        <f>IFERROR(H505-H550*(H505-E505)/(H550-E550),H505)</f>
        <v>34109.014978654333</v>
      </c>
      <c r="N505" s="10">
        <f>IFERROR(K505-K550*(K505-H505)/(K550-H550),K505)</f>
        <v>34109.014978654326</v>
      </c>
      <c r="Q505" s="10">
        <f>IFERROR(N505-N550*(N505-K505)/(N550-K550),N505)</f>
        <v>34109.014978654326</v>
      </c>
      <c r="T505" s="10">
        <f>IFERROR(Q505-Q550*(Q505-N505)/(Q550-N550),Q505)</f>
        <v>34109.014978654326</v>
      </c>
    </row>
    <row r="506" spans="1:22">
      <c r="A506" s="15" t="s">
        <v>176</v>
      </c>
      <c r="B506" s="15" t="s">
        <v>177</v>
      </c>
      <c r="C506" s="15" t="s">
        <v>178</v>
      </c>
      <c r="D506" s="15" t="s">
        <v>179</v>
      </c>
      <c r="E506" s="15" t="s">
        <v>180</v>
      </c>
      <c r="F506" s="15" t="s">
        <v>181</v>
      </c>
      <c r="G506" s="15" t="s">
        <v>182</v>
      </c>
      <c r="H506" s="15" t="s">
        <v>180</v>
      </c>
      <c r="I506" s="15" t="s">
        <v>181</v>
      </c>
      <c r="J506" s="15" t="s">
        <v>182</v>
      </c>
      <c r="K506" s="15" t="s">
        <v>180</v>
      </c>
      <c r="L506" s="15" t="s">
        <v>181</v>
      </c>
      <c r="M506" s="15" t="s">
        <v>182</v>
      </c>
      <c r="N506" s="15" t="s">
        <v>180</v>
      </c>
      <c r="O506" s="15" t="s">
        <v>181</v>
      </c>
      <c r="P506" s="15" t="s">
        <v>182</v>
      </c>
      <c r="Q506" s="15" t="s">
        <v>180</v>
      </c>
      <c r="R506" s="15" t="s">
        <v>181</v>
      </c>
      <c r="S506" s="15" t="s">
        <v>182</v>
      </c>
      <c r="T506" s="15" t="s">
        <v>180</v>
      </c>
      <c r="U506" s="15" t="s">
        <v>181</v>
      </c>
      <c r="V506" s="15" t="s">
        <v>182</v>
      </c>
    </row>
    <row r="507" spans="1:22">
      <c r="A507" s="9">
        <f>0</f>
        <v>0</v>
      </c>
      <c r="E507" s="10">
        <f>0</f>
        <v>0</v>
      </c>
      <c r="F507" s="10">
        <f>'1-Input'!$B$8</f>
        <v>760000</v>
      </c>
      <c r="G507" s="10">
        <f>'1-Input'!$B$9</f>
        <v>586000</v>
      </c>
      <c r="H507" s="10">
        <f>0</f>
        <v>0</v>
      </c>
      <c r="I507" s="10">
        <f>'1-Input'!$B$8</f>
        <v>760000</v>
      </c>
      <c r="J507" s="10">
        <f>'1-Input'!$B$9</f>
        <v>586000</v>
      </c>
      <c r="K507" s="10">
        <f>0</f>
        <v>0</v>
      </c>
      <c r="L507" s="10">
        <f>'1-Input'!$B$8</f>
        <v>760000</v>
      </c>
      <c r="M507" s="10">
        <f>'1-Input'!$B$9</f>
        <v>586000</v>
      </c>
      <c r="N507" s="10">
        <f>0</f>
        <v>0</v>
      </c>
      <c r="O507" s="10">
        <f>'1-Input'!$B$8</f>
        <v>760000</v>
      </c>
      <c r="P507" s="10">
        <f>'1-Input'!$B$9</f>
        <v>586000</v>
      </c>
      <c r="Q507" s="10">
        <f>0</f>
        <v>0</v>
      </c>
      <c r="R507" s="10">
        <f>'1-Input'!$B$8</f>
        <v>760000</v>
      </c>
      <c r="S507" s="10">
        <f>'1-Input'!$B$9</f>
        <v>586000</v>
      </c>
      <c r="T507" s="10">
        <f>0</f>
        <v>0</v>
      </c>
      <c r="U507" s="10">
        <f>'1-Input'!$B$8</f>
        <v>760000</v>
      </c>
      <c r="V507" s="10">
        <f>'1-Input'!$B$9</f>
        <v>586000</v>
      </c>
    </row>
    <row r="508" spans="1:22">
      <c r="A508" s="9">
        <f t="shared" ref="A508:A549" si="20">A507+1</f>
        <v>1</v>
      </c>
      <c r="B508" s="12">
        <f>IF($A508='P-Parametri'!$D$47,'P-Parametri'!$B$34,IF($A508='P-Parametri'!$D$48,'P-Parametri'!$C$34,'P-Parametri'!$D$52))</f>
        <v>4.8525513124279884E-2</v>
      </c>
      <c r="C508" s="10">
        <f>IF($A508&lt;='1-Input'!$B$26,0,IF($A508='1-Input'!$B$26+1,('1-Input'!$B$23+0)*'1-Input'!$B$27,'1-Input'!$B$23+0))</f>
        <v>0</v>
      </c>
      <c r="D508" s="10">
        <f t="shared" ref="D508:D549" si="21">IF(AND($A508&gt;=1,$A508&lt;1+0),0,0)</f>
        <v>0</v>
      </c>
      <c r="E508" s="10">
        <f>MAX(0,(E505-C508-D508))/(1-'P-Parametri'!$B$31*MAX(0,IF(F507&lt;=0,0,(F507-G507)/F507)))</f>
        <v>27751.972690133749</v>
      </c>
      <c r="F508" s="10">
        <f>((F507-E508+MAX(0,-(E505-C508-D508)))*(1+B508))*(1-'P-Parametri'!$B$32)</f>
        <v>766245.17709218059</v>
      </c>
      <c r="G508" s="10">
        <f>IF(F507&lt;=0,G507,G507*(1-E508/F507))+MAX(0,-(E505-C508-D508))</f>
        <v>564601.76842576533</v>
      </c>
      <c r="H508" s="10">
        <f>MAX(0,(H505-C508-D508))/(1-'P-Parametri'!$B$31*MAX(0,IF(I507&lt;=0,0,(I507-J507)/I507)))</f>
        <v>32377.30147182271</v>
      </c>
      <c r="I508" s="10">
        <f>((I507-H508+MAX(0,-(H505-C508-D508)))*(1+B508))*(1-'P-Parametri'!$B$32)</f>
        <v>761405.10140846006</v>
      </c>
      <c r="J508" s="10">
        <f>IF(I507&lt;=0,J507,J507*(1-H508/I507))+MAX(0,-(H505-C508-D508))</f>
        <v>561035.3964967262</v>
      </c>
      <c r="K508" s="10">
        <f>MAX(0,(K505-C508-D508))/(1-'P-Parametri'!$B$31*MAX(0,IF(L507&lt;=0,0,(L507-M507)/L507)))</f>
        <v>36267.910045018318</v>
      </c>
      <c r="L508" s="10">
        <f>((L507-K508+MAX(0,-(K505-C508-D508)))*(1+B508))*(1-'P-Parametri'!$B$32)</f>
        <v>757333.85786258557</v>
      </c>
      <c r="M508" s="10">
        <f>IF(L507&lt;=0,M507,M507*(1-K508/L507))+MAX(0,-(K505-C508-D508))</f>
        <v>558035.53251792002</v>
      </c>
      <c r="N508" s="10">
        <f>MAX(0,(N505-C508-D508))/(1-'P-Parametri'!$B$31*MAX(0,IF(O507&lt;=0,0,(O507-P507)/O507)))</f>
        <v>36267.91004501831</v>
      </c>
      <c r="O508" s="10">
        <f>((O507-N508+MAX(0,-(N505-C508-D508)))*(1+B508))*(1-'P-Parametri'!$B$32)</f>
        <v>757333.85786258557</v>
      </c>
      <c r="P508" s="10">
        <f>IF(O507&lt;=0,P507,P507*(1-N508/O507))+MAX(0,-(N505-C508-D508))</f>
        <v>558035.53251792002</v>
      </c>
      <c r="Q508" s="10">
        <f>MAX(0,(Q505-C508-D508))/(1-'P-Parametri'!$B$31*MAX(0,IF(R507&lt;=0,0,(R507-S507)/R507)))</f>
        <v>36267.91004501831</v>
      </c>
      <c r="R508" s="10">
        <f>((R507-Q508+MAX(0,-(Q505-C508-D508)))*(1+B508))*(1-'P-Parametri'!$B$32)</f>
        <v>757333.85786258557</v>
      </c>
      <c r="S508" s="10">
        <f>IF(R507&lt;=0,S507,S507*(1-Q508/R507))+MAX(0,-(Q505-C508-D508))</f>
        <v>558035.53251792002</v>
      </c>
      <c r="T508" s="10">
        <f>MAX(0,(T505-C508-D508))/(1-'P-Parametri'!$B$31*MAX(0,IF(U507&lt;=0,0,(U507-V507)/U507)))</f>
        <v>36267.91004501831</v>
      </c>
      <c r="U508" s="10">
        <f>((U507-T508+MAX(0,-(T505-C508-D508)))*(1+B508))*(1-'P-Parametri'!$B$32)</f>
        <v>757333.85786258557</v>
      </c>
      <c r="V508" s="10">
        <f>IF(U507&lt;=0,V507,V507*(1-T508/U507))+MAX(0,-(T505-C508-D508))</f>
        <v>558035.53251792002</v>
      </c>
    </row>
    <row r="509" spans="1:22">
      <c r="A509" s="9">
        <f t="shared" si="20"/>
        <v>2</v>
      </c>
      <c r="B509" s="12">
        <f>IF($A509='P-Parametri'!$D$47,'P-Parametri'!$B$34,IF($A509='P-Parametri'!$D$48,'P-Parametri'!$C$34,'P-Parametri'!$D$52))</f>
        <v>4.8525513124279884E-2</v>
      </c>
      <c r="C509" s="10">
        <f>IF($A509&lt;='1-Input'!$B$26,0,IF($A509='1-Input'!$B$26+1,('1-Input'!$B$23+0)*'1-Input'!$B$27,'1-Input'!$B$23+0))</f>
        <v>0</v>
      </c>
      <c r="D509" s="10">
        <f t="shared" si="21"/>
        <v>0</v>
      </c>
      <c r="E509" s="10">
        <f>MAX(0,(E505-C509-D509))/(1-'P-Parametri'!$B$31*MAX(0,IF(F508&lt;=0,0,(F508-G508)/F508)))</f>
        <v>28016.948550563986</v>
      </c>
      <c r="F509" s="10">
        <f>((F508-E509+MAX(0,-(E505-C509-D509)))*(1+B509))*(1-'P-Parametri'!$B$32)</f>
        <v>772503.02987015783</v>
      </c>
      <c r="G509" s="10">
        <f>IF(F508&lt;=0,G508,G508*(1-E509/F508))+MAX(0,-(E505-C509-D509))</f>
        <v>543957.69891583209</v>
      </c>
      <c r="H509" s="10">
        <f>MAX(0,(H505-C509-D509))/(1-'P-Parametri'!$B$31*MAX(0,IF(I508&lt;=0,0,(I508-J508)/I508)))</f>
        <v>32686.439975657984</v>
      </c>
      <c r="I509" s="10">
        <f>((I508-H509+MAX(0,-(H505-C509-D509)))*(1+B509))*(1-'P-Parametri'!$B$32)</f>
        <v>762551.94818526309</v>
      </c>
      <c r="J509" s="10">
        <f>IF(I508&lt;=0,J508,J508*(1-H509/I508))+MAX(0,-(H505-C509-D509))</f>
        <v>536950.64873513731</v>
      </c>
      <c r="K509" s="10">
        <f>MAX(0,(K505-C509-D509))/(1-'P-Parametri'!$B$31*MAX(0,IF(L508&lt;=0,0,(L508-M508)/L508)))</f>
        <v>36614.196083041177</v>
      </c>
      <c r="L509" s="10">
        <f>((L508-K509+MAX(0,-(K505-C509-D509)))*(1+B509))*(1-'P-Parametri'!$B$32)</f>
        <v>754181.56727978191</v>
      </c>
      <c r="M509" s="10">
        <f>IF(L508&lt;=0,M508,M508*(1-K509/L508))+MAX(0,-(K505-C509-D509))</f>
        <v>531056.64837482828</v>
      </c>
      <c r="N509" s="10">
        <f>MAX(0,(N505-C509-D509))/(1-'P-Parametri'!$B$31*MAX(0,IF(O508&lt;=0,0,(O508-P508)/O508)))</f>
        <v>36614.19608304117</v>
      </c>
      <c r="O509" s="10">
        <f>((O508-N509+MAX(0,-(N505-C509-D509)))*(1+B509))*(1-'P-Parametri'!$B$32)</f>
        <v>754181.56727978191</v>
      </c>
      <c r="P509" s="10">
        <f>IF(O508&lt;=0,P508,P508*(1-N509/O508))+MAX(0,-(N505-C509-D509))</f>
        <v>531056.64837482828</v>
      </c>
      <c r="Q509" s="10">
        <f>MAX(0,(Q505-C509-D509))/(1-'P-Parametri'!$B$31*MAX(0,IF(R508&lt;=0,0,(R508-S508)/R508)))</f>
        <v>36614.19608304117</v>
      </c>
      <c r="R509" s="10">
        <f>((R508-Q509+MAX(0,-(Q505-C509-D509)))*(1+B509))*(1-'P-Parametri'!$B$32)</f>
        <v>754181.56727978191</v>
      </c>
      <c r="S509" s="10">
        <f>IF(R508&lt;=0,S508,S508*(1-Q509/R508))+MAX(0,-(Q505-C509-D509))</f>
        <v>531056.64837482828</v>
      </c>
      <c r="T509" s="10">
        <f>MAX(0,(T505-C509-D509))/(1-'P-Parametri'!$B$31*MAX(0,IF(U508&lt;=0,0,(U508-V508)/U508)))</f>
        <v>36614.19608304117</v>
      </c>
      <c r="U509" s="10">
        <f>((U508-T509+MAX(0,-(T505-C509-D509)))*(1+B509))*(1-'P-Parametri'!$B$32)</f>
        <v>754181.56727978191</v>
      </c>
      <c r="V509" s="10">
        <f>IF(U508&lt;=0,V508,V508*(1-T509/U508))+MAX(0,-(T505-C509-D509))</f>
        <v>531056.64837482828</v>
      </c>
    </row>
    <row r="510" spans="1:22">
      <c r="A510" s="9">
        <f t="shared" si="20"/>
        <v>3</v>
      </c>
      <c r="B510" s="12">
        <f>IF($A510='P-Parametri'!$D$47,'P-Parametri'!$B$34,IF($A510='P-Parametri'!$D$48,'P-Parametri'!$C$34,'P-Parametri'!$D$52))</f>
        <v>4.8525513124279884E-2</v>
      </c>
      <c r="C510" s="10">
        <f>IF($A510&lt;='1-Input'!$B$26,0,IF($A510='1-Input'!$B$26+1,('1-Input'!$B$23+0)*'1-Input'!$B$27,'1-Input'!$B$23+0))</f>
        <v>0</v>
      </c>
      <c r="D510" s="10">
        <f t="shared" si="21"/>
        <v>0</v>
      </c>
      <c r="E510" s="10">
        <f>MAX(0,(E505-C510-D510))/(1-'P-Parametri'!$B$31*MAX(0,IF(F509&lt;=0,0,(F509-G509)/F509)))</f>
        <v>28274.939572864605</v>
      </c>
      <c r="F510" s="10">
        <f>((F509-E510+MAX(0,-(E505-C510-D510)))*(1+B510))*(1-'P-Parametri'!$B$32)</f>
        <v>778781.45597995131</v>
      </c>
      <c r="G510" s="10">
        <f>IF(F509&lt;=0,G509,G509*(1-E510/F509))+MAX(0,-(E505-C510-D510))</f>
        <v>524047.91154629289</v>
      </c>
      <c r="H510" s="10">
        <f>MAX(0,(H505-C510-D510))/(1-'P-Parametri'!$B$31*MAX(0,IF(I509&lt;=0,0,(I509-J509)/I509)))</f>
        <v>32987.429501675375</v>
      </c>
      <c r="I510" s="10">
        <f>((I509-H510+MAX(0,-(H505-C510-D510)))*(1+B510))*(1-'P-Parametri'!$B$32)</f>
        <v>763437.07728735707</v>
      </c>
      <c r="J510" s="10">
        <f>IF(I509&lt;=0,J509,J509*(1-H510/I509))+MAX(0,-(H505-C510-D510))</f>
        <v>513722.56347067491</v>
      </c>
      <c r="K510" s="10">
        <f>MAX(0,(K505-C510-D510))/(1-'P-Parametri'!$B$31*MAX(0,IF(L509&lt;=0,0,(L509-M509)/L509)))</f>
        <v>36951.353923807859</v>
      </c>
      <c r="L510" s="10">
        <f>((L509-K510+MAX(0,-(K505-C510-D510)))*(1+B510))*(1-'P-Parametri'!$B$32)</f>
        <v>750530.10913233482</v>
      </c>
      <c r="M510" s="10">
        <f>IF(L509&lt;=0,M509,M509*(1-K510/L509))+MAX(0,-(K505-C510-D510))</f>
        <v>505037.36731699551</v>
      </c>
      <c r="N510" s="10">
        <f>MAX(0,(N505-C510-D510))/(1-'P-Parametri'!$B$31*MAX(0,IF(O509&lt;=0,0,(O509-P509)/O509)))</f>
        <v>36951.353923807852</v>
      </c>
      <c r="O510" s="10">
        <f>((O509-N510+MAX(0,-(N505-C510-D510)))*(1+B510))*(1-'P-Parametri'!$B$32)</f>
        <v>750530.10913233482</v>
      </c>
      <c r="P510" s="10">
        <f>IF(O509&lt;=0,P509,P509*(1-N510/O509))+MAX(0,-(N505-C510-D510))</f>
        <v>505037.36731699551</v>
      </c>
      <c r="Q510" s="10">
        <f>MAX(0,(Q505-C510-D510))/(1-'P-Parametri'!$B$31*MAX(0,IF(R509&lt;=0,0,(R509-S509)/R509)))</f>
        <v>36951.353923807852</v>
      </c>
      <c r="R510" s="10">
        <f>((R509-Q510+MAX(0,-(Q505-C510-D510)))*(1+B510))*(1-'P-Parametri'!$B$32)</f>
        <v>750530.10913233482</v>
      </c>
      <c r="S510" s="10">
        <f>IF(R509&lt;=0,S509,S509*(1-Q510/R509))+MAX(0,-(Q505-C510-D510))</f>
        <v>505037.36731699551</v>
      </c>
      <c r="T510" s="10">
        <f>MAX(0,(T505-C510-D510))/(1-'P-Parametri'!$B$31*MAX(0,IF(U509&lt;=0,0,(U509-V509)/U509)))</f>
        <v>36951.353923807852</v>
      </c>
      <c r="U510" s="10">
        <f>((U509-T510+MAX(0,-(T505-C510-D510)))*(1+B510))*(1-'P-Parametri'!$B$32)</f>
        <v>750530.10913233482</v>
      </c>
      <c r="V510" s="10">
        <f>IF(U509&lt;=0,V509,V509*(1-T510/U509))+MAX(0,-(T505-C510-D510))</f>
        <v>505037.36731699551</v>
      </c>
    </row>
    <row r="511" spans="1:22">
      <c r="A511" s="9">
        <f t="shared" si="20"/>
        <v>4</v>
      </c>
      <c r="B511" s="12">
        <f>IF($A511='P-Parametri'!$D$47,'P-Parametri'!$B$34,IF($A511='P-Parametri'!$D$48,'P-Parametri'!$C$34,'P-Parametri'!$D$52))</f>
        <v>4.8525513124279884E-2</v>
      </c>
      <c r="C511" s="10">
        <f>IF($A511&lt;='1-Input'!$B$26,0,IF($A511='1-Input'!$B$26+1,('1-Input'!$B$23+0)*'1-Input'!$B$27,'1-Input'!$B$23+0))</f>
        <v>0</v>
      </c>
      <c r="D511" s="10">
        <f t="shared" si="21"/>
        <v>0</v>
      </c>
      <c r="E511" s="10">
        <f>MAX(0,(E505-C511-D511))/(1-'P-Parametri'!$B$31*MAX(0,IF(F510&lt;=0,0,(F510-G510)/F510)))</f>
        <v>28525.96316164967</v>
      </c>
      <c r="F511" s="10">
        <f>((F510-E511+MAX(0,-(E505-C511-D511)))*(1+B511))*(1-'P-Parametri'!$B$32)</f>
        <v>785088.70153045596</v>
      </c>
      <c r="G511" s="10">
        <f>IF(F510&lt;=0,G510,G510*(1-E511/F510))+MAX(0,-(E505-C511-D511))</f>
        <v>504852.57592944964</v>
      </c>
      <c r="H511" s="10">
        <f>MAX(0,(H505-C511-D511))/(1-'P-Parametri'!$B$31*MAX(0,IF(I510&lt;=0,0,(I510-J510)/I510)))</f>
        <v>33280.290355257952</v>
      </c>
      <c r="I511" s="10">
        <f>((I510-H511+MAX(0,-(H505-C511-D511)))*(1+B511))*(1-'P-Parametri'!$B$32)</f>
        <v>764056.84363979637</v>
      </c>
      <c r="J511" s="10">
        <f>IF(I510&lt;=0,J510,J510*(1-H511/I510))+MAX(0,-(H505-C511-D511))</f>
        <v>491328.00525102444</v>
      </c>
      <c r="K511" s="10">
        <f>MAX(0,(K505-C511-D511))/(1-'P-Parametri'!$B$31*MAX(0,IF(L510&lt;=0,0,(L510-M510)/L510)))</f>
        <v>37279.406312691586</v>
      </c>
      <c r="L511" s="10">
        <f>((L510-K511+MAX(0,-(K505-C511-D511)))*(1+B511))*(1-'P-Parametri'!$B$32)</f>
        <v>746365.83604189917</v>
      </c>
      <c r="M511" s="10">
        <f>IF(L510&lt;=0,M510,M510*(1-K511/L510))+MAX(0,-(K505-C511-D511))</f>
        <v>479951.77382752416</v>
      </c>
      <c r="N511" s="10">
        <f>MAX(0,(N505-C511-D511))/(1-'P-Parametri'!$B$31*MAX(0,IF(O510&lt;=0,0,(O510-P510)/O510)))</f>
        <v>37279.406312691579</v>
      </c>
      <c r="O511" s="10">
        <f>((O510-N511+MAX(0,-(N505-C511-D511)))*(1+B511))*(1-'P-Parametri'!$B$32)</f>
        <v>746365.83604189917</v>
      </c>
      <c r="P511" s="10">
        <f>IF(O510&lt;=0,P510,P510*(1-N511/O510))+MAX(0,-(N505-C511-D511))</f>
        <v>479951.77382752416</v>
      </c>
      <c r="Q511" s="10">
        <f>MAX(0,(Q505-C511-D511))/(1-'P-Parametri'!$B$31*MAX(0,IF(R510&lt;=0,0,(R510-S510)/R510)))</f>
        <v>37279.406312691579</v>
      </c>
      <c r="R511" s="10">
        <f>((R510-Q511+MAX(0,-(Q505-C511-D511)))*(1+B511))*(1-'P-Parametri'!$B$32)</f>
        <v>746365.83604189917</v>
      </c>
      <c r="S511" s="10">
        <f>IF(R510&lt;=0,S510,S510*(1-Q511/R510))+MAX(0,-(Q505-C511-D511))</f>
        <v>479951.77382752416</v>
      </c>
      <c r="T511" s="10">
        <f>MAX(0,(T505-C511-D511))/(1-'P-Parametri'!$B$31*MAX(0,IF(U510&lt;=0,0,(U510-V510)/U510)))</f>
        <v>37279.406312691579</v>
      </c>
      <c r="U511" s="10">
        <f>((U510-T511+MAX(0,-(T505-C511-D511)))*(1+B511))*(1-'P-Parametri'!$B$32)</f>
        <v>746365.83604189917</v>
      </c>
      <c r="V511" s="10">
        <f>IF(U510&lt;=0,V510,V510*(1-T511/U510))+MAX(0,-(T505-C511-D511))</f>
        <v>479951.77382752416</v>
      </c>
    </row>
    <row r="512" spans="1:22">
      <c r="A512" s="9">
        <f t="shared" si="20"/>
        <v>5</v>
      </c>
      <c r="B512" s="12">
        <f>IF($A512='P-Parametri'!$D$47,'P-Parametri'!$B$34,IF($A512='P-Parametri'!$D$48,'P-Parametri'!$C$34,'P-Parametri'!$D$52))</f>
        <v>4.8525513124279884E-2</v>
      </c>
      <c r="C512" s="10">
        <f>IF($A512&lt;='1-Input'!$B$26,0,IF($A512='1-Input'!$B$26+1,('1-Input'!$B$23+0)*'1-Input'!$B$27,'1-Input'!$B$23+0))</f>
        <v>0</v>
      </c>
      <c r="D512" s="10">
        <f t="shared" si="21"/>
        <v>0</v>
      </c>
      <c r="E512" s="10">
        <f>MAX(0,(E505-C512-D512))/(1-'P-Parametri'!$B$31*MAX(0,IF(F511&lt;=0,0,(F511-G511)/F511)))</f>
        <v>28770.049750457318</v>
      </c>
      <c r="F512" s="10">
        <f>((F511-E512+MAX(0,-(E505-C512-D512)))*(1+B512))*(1-'P-Parametri'!$B$32)</f>
        <v>791433.36363820045</v>
      </c>
      <c r="G512" s="10">
        <f>IF(F511&lt;=0,G511,G511*(1-E512/F511))+MAX(0,-(E505-C512-D512))</f>
        <v>486351.94829613582</v>
      </c>
      <c r="H512" s="10">
        <f>MAX(0,(H505-C512-D512))/(1-'P-Parametri'!$B$31*MAX(0,IF(I511&lt;=0,0,(I511-J511)/I511)))</f>
        <v>33565.058042200202</v>
      </c>
      <c r="I512" s="10">
        <f>((I511-H512+MAX(0,-(H505-C512-D512)))*(1+B512))*(1-'P-Parametri'!$B$32)</f>
        <v>764407.39577813749</v>
      </c>
      <c r="J512" s="10">
        <f>IF(I511&lt;=0,J511,J511*(1-H512/I511))+MAX(0,-(H505-C512-D512))</f>
        <v>469743.93967882503</v>
      </c>
      <c r="K512" s="10">
        <f>MAX(0,(K505-C512-D512))/(1-'P-Parametri'!$B$31*MAX(0,IF(L511&lt;=0,0,(L511-M511)/L511)))</f>
        <v>37598.39302202985</v>
      </c>
      <c r="L512" s="10">
        <f>((L511-K512+MAX(0,-(K505-C512-D512)))*(1+B512))*(1-'P-Parametri'!$B$32)</f>
        <v>741674.4253844358</v>
      </c>
      <c r="M512" s="10">
        <f>IF(L511&lt;=0,M511,M511*(1-K512/L511))+MAX(0,-(K505-C512-D512))</f>
        <v>455774.0655877078</v>
      </c>
      <c r="N512" s="10">
        <f>MAX(0,(N505-C512-D512))/(1-'P-Parametri'!$B$31*MAX(0,IF(O511&lt;=0,0,(O511-P511)/O511)))</f>
        <v>37598.393022029843</v>
      </c>
      <c r="O512" s="10">
        <f>((O511-N512+MAX(0,-(N505-C512-D512)))*(1+B512))*(1-'P-Parametri'!$B$32)</f>
        <v>741674.4253844358</v>
      </c>
      <c r="P512" s="10">
        <f>IF(O511&lt;=0,P511,P511*(1-N512/O511))+MAX(0,-(N505-C512-D512))</f>
        <v>455774.0655877078</v>
      </c>
      <c r="Q512" s="10">
        <f>MAX(0,(Q505-C512-D512))/(1-'P-Parametri'!$B$31*MAX(0,IF(R511&lt;=0,0,(R511-S511)/R511)))</f>
        <v>37598.393022029843</v>
      </c>
      <c r="R512" s="10">
        <f>((R511-Q512+MAX(0,-(Q505-C512-D512)))*(1+B512))*(1-'P-Parametri'!$B$32)</f>
        <v>741674.4253844358</v>
      </c>
      <c r="S512" s="10">
        <f>IF(R511&lt;=0,S511,S511*(1-Q512/R511))+MAX(0,-(Q505-C512-D512))</f>
        <v>455774.0655877078</v>
      </c>
      <c r="T512" s="10">
        <f>MAX(0,(T505-C512-D512))/(1-'P-Parametri'!$B$31*MAX(0,IF(U511&lt;=0,0,(U511-V511)/U511)))</f>
        <v>37598.393022029843</v>
      </c>
      <c r="U512" s="10">
        <f>((U511-T512+MAX(0,-(T505-C512-D512)))*(1+B512))*(1-'P-Parametri'!$B$32)</f>
        <v>741674.4253844358</v>
      </c>
      <c r="V512" s="10">
        <f>IF(U511&lt;=0,V511,V511*(1-T512/U511))+MAX(0,-(T505-C512-D512))</f>
        <v>455774.0655877078</v>
      </c>
    </row>
    <row r="513" spans="1:22">
      <c r="A513" s="9">
        <f t="shared" si="20"/>
        <v>6</v>
      </c>
      <c r="B513" s="12">
        <f>IF($A513='P-Parametri'!$D$47,'P-Parametri'!$B$34,IF($A513='P-Parametri'!$D$48,'P-Parametri'!$C$34,'P-Parametri'!$D$52))</f>
        <v>4.8525513124279884E-2</v>
      </c>
      <c r="C513" s="10">
        <f>IF($A513&lt;='1-Input'!$B$26,0,IF($A513='1-Input'!$B$26+1,('1-Input'!$B$23+0)*'1-Input'!$B$27,'1-Input'!$B$23+0))</f>
        <v>0</v>
      </c>
      <c r="D513" s="10">
        <f t="shared" si="21"/>
        <v>0</v>
      </c>
      <c r="E513" s="10">
        <f>MAX(0,(E505-C513-D513))/(1-'P-Parametri'!$B$31*MAX(0,IF(F512&lt;=0,0,(F512-G512)/F512)))</f>
        <v>29007.242000853086</v>
      </c>
      <c r="F513" s="10">
        <f>((F512-E513+MAX(0,-(E505-C513-D513)))*(1+B513))*(1-'P-Parametri'!$B$32)</f>
        <v>797824.39392833598</v>
      </c>
      <c r="G513" s="10">
        <f>IF(F512&lt;=0,G512,G512*(1-E513/F512))+MAX(0,-(E505-C513-D513))</f>
        <v>468526.40629856387</v>
      </c>
      <c r="H513" s="10">
        <f>MAX(0,(H505-C513-D513))/(1-'P-Parametri'!$B$31*MAX(0,IF(I512&lt;=0,0,(I512-J512)/I512)))</f>
        <v>33841.782334328607</v>
      </c>
      <c r="I513" s="10">
        <f>((I512-H513+MAX(0,-(H505-C513-D513)))*(1+B513))*(1-'P-Parametri'!$B$32)</f>
        <v>764484.65133770974</v>
      </c>
      <c r="J513" s="10">
        <f>IF(I512&lt;=0,J512,J512*(1-H513/I512))+MAX(0,-(H505-C513-D513))</f>
        <v>448947.47401499108</v>
      </c>
      <c r="K513" s="10">
        <f>MAX(0,(K505-C513-D513))/(1-'P-Parametri'!$B$31*MAX(0,IF(L512&lt;=0,0,(L512-M512)/L512)))</f>
        <v>37908.369804465481</v>
      </c>
      <c r="L513" s="10">
        <f>((L512-K513+MAX(0,-(K505-C513-D513)))*(1+B513))*(1-'P-Parametri'!$B$32)</f>
        <v>736440.83121734601</v>
      </c>
      <c r="M513" s="10">
        <f>IF(L512&lt;=0,M512,M512*(1-K513/L512))+MAX(0,-(K505-C513-D513))</f>
        <v>432478.59895943903</v>
      </c>
      <c r="N513" s="10">
        <f>MAX(0,(N505-C513-D513))/(1-'P-Parametri'!$B$31*MAX(0,IF(O512&lt;=0,0,(O512-P512)/O512)))</f>
        <v>37908.369804465474</v>
      </c>
      <c r="O513" s="10">
        <f>((O512-N513+MAX(0,-(N505-C513-D513)))*(1+B513))*(1-'P-Parametri'!$B$32)</f>
        <v>736440.83121734601</v>
      </c>
      <c r="P513" s="10">
        <f>IF(O512&lt;=0,P512,P512*(1-N513/O512))+MAX(0,-(N505-C513-D513))</f>
        <v>432478.59895943903</v>
      </c>
      <c r="Q513" s="10">
        <f>MAX(0,(Q505-C513-D513))/(1-'P-Parametri'!$B$31*MAX(0,IF(R512&lt;=0,0,(R512-S512)/R512)))</f>
        <v>37908.369804465474</v>
      </c>
      <c r="R513" s="10">
        <f>((R512-Q513+MAX(0,-(Q505-C513-D513)))*(1+B513))*(1-'P-Parametri'!$B$32)</f>
        <v>736440.83121734601</v>
      </c>
      <c r="S513" s="10">
        <f>IF(R512&lt;=0,S512,S512*(1-Q513/R512))+MAX(0,-(Q505-C513-D513))</f>
        <v>432478.59895943903</v>
      </c>
      <c r="T513" s="10">
        <f>MAX(0,(T505-C513-D513))/(1-'P-Parametri'!$B$31*MAX(0,IF(U512&lt;=0,0,(U512-V512)/U512)))</f>
        <v>37908.369804465474</v>
      </c>
      <c r="U513" s="10">
        <f>((U512-T513+MAX(0,-(T505-C513-D513)))*(1+B513))*(1-'P-Parametri'!$B$32)</f>
        <v>736440.83121734601</v>
      </c>
      <c r="V513" s="10">
        <f>IF(U512&lt;=0,V512,V512*(1-T513/U512))+MAX(0,-(T505-C513-D513))</f>
        <v>432478.59895943903</v>
      </c>
    </row>
    <row r="514" spans="1:22">
      <c r="A514" s="9">
        <f t="shared" si="20"/>
        <v>7</v>
      </c>
      <c r="B514" s="12">
        <f>IF($A514='P-Parametri'!$D$47,'P-Parametri'!$B$34,IF($A514='P-Parametri'!$D$48,'P-Parametri'!$C$34,'P-Parametri'!$D$52))</f>
        <v>4.8525513124279884E-2</v>
      </c>
      <c r="C514" s="10">
        <f>IF($A514&lt;='1-Input'!$B$26,0,IF($A514='1-Input'!$B$26+1,('1-Input'!$B$23+0)*'1-Input'!$B$27,'1-Input'!$B$23+0))</f>
        <v>0</v>
      </c>
      <c r="D514" s="10">
        <f t="shared" si="21"/>
        <v>0</v>
      </c>
      <c r="E514" s="10">
        <f>MAX(0,(E505-C514-D514))/(1-'P-Parametri'!$B$31*MAX(0,IF(F513&lt;=0,0,(F513-G513)/F513)))</f>
        <v>29237.593991665701</v>
      </c>
      <c r="F514" s="10">
        <f>((F513-E514+MAX(0,-(E505-C514-D514)))*(1+B514))*(1-'P-Parametri'!$B$32)</f>
        <v>804271.10304657719</v>
      </c>
      <c r="G514" s="10">
        <f>IF(F513&lt;=0,G513,G513*(1-E514/F513))+MAX(0,-(E505-C514-D514))</f>
        <v>451356.48150561238</v>
      </c>
      <c r="H514" s="10">
        <f>MAX(0,(H505-C514-D514))/(1-'P-Parametri'!$B$31*MAX(0,IF(I513&lt;=0,0,(I513-J513)/I513)))</f>
        <v>34110.526323609985</v>
      </c>
      <c r="I514" s="10">
        <f>((I513-H514+MAX(0,-(H505-C514-D514)))*(1+B514))*(1-'P-Parametri'!$B$32)</f>
        <v>764284.27239469974</v>
      </c>
      <c r="J514" s="10">
        <f>IF(I513&lt;=0,J513,J513*(1-H514/I513))+MAX(0,-(H505-C514-D514))</f>
        <v>428915.89508988103</v>
      </c>
      <c r="K514" s="10">
        <f>MAX(0,(K505-C514-D514))/(1-'P-Parametri'!$B$31*MAX(0,IF(L513&lt;=0,0,(L513-M513)/L513)))</f>
        <v>38209.407333392315</v>
      </c>
      <c r="L514" s="10">
        <f>((L513-K514+MAX(0,-(K505-C514-D514)))*(1+B514))*(1-'P-Parametri'!$B$32)</f>
        <v>730649.23508340423</v>
      </c>
      <c r="M514" s="10">
        <f>IF(L513&lt;=0,M513,M513*(1-K514/L513))+MAX(0,-(K505-C514-D514))</f>
        <v>410039.93145196204</v>
      </c>
      <c r="N514" s="10">
        <f>MAX(0,(N505-C514-D514))/(1-'P-Parametri'!$B$31*MAX(0,IF(O513&lt;=0,0,(O513-P513)/O513)))</f>
        <v>38209.407333392308</v>
      </c>
      <c r="O514" s="10">
        <f>((O513-N514+MAX(0,-(N505-C514-D514)))*(1+B514))*(1-'P-Parametri'!$B$32)</f>
        <v>730649.23508340423</v>
      </c>
      <c r="P514" s="10">
        <f>IF(O513&lt;=0,P513,P513*(1-N514/O513))+MAX(0,-(N505-C514-D514))</f>
        <v>410039.93145196204</v>
      </c>
      <c r="Q514" s="10">
        <f>MAX(0,(Q505-C514-D514))/(1-'P-Parametri'!$B$31*MAX(0,IF(R513&lt;=0,0,(R513-S513)/R513)))</f>
        <v>38209.407333392308</v>
      </c>
      <c r="R514" s="10">
        <f>((R513-Q514+MAX(0,-(Q505-C514-D514)))*(1+B514))*(1-'P-Parametri'!$B$32)</f>
        <v>730649.23508340423</v>
      </c>
      <c r="S514" s="10">
        <f>IF(R513&lt;=0,S513,S513*(1-Q514/R513))+MAX(0,-(Q505-C514-D514))</f>
        <v>410039.93145196204</v>
      </c>
      <c r="T514" s="10">
        <f>MAX(0,(T505-C514-D514))/(1-'P-Parametri'!$B$31*MAX(0,IF(U513&lt;=0,0,(U513-V513)/U513)))</f>
        <v>38209.407333392308</v>
      </c>
      <c r="U514" s="10">
        <f>((U513-T514+MAX(0,-(T505-C514-D514)))*(1+B514))*(1-'P-Parametri'!$B$32)</f>
        <v>730649.23508340423</v>
      </c>
      <c r="V514" s="10">
        <f>IF(U513&lt;=0,V513,V513*(1-T514/U513))+MAX(0,-(T505-C514-D514))</f>
        <v>410039.93145196204</v>
      </c>
    </row>
    <row r="515" spans="1:22">
      <c r="A515" s="9">
        <f t="shared" si="20"/>
        <v>8</v>
      </c>
      <c r="B515" s="12">
        <f>IF($A515='P-Parametri'!$D$47,'P-Parametri'!$B$34,IF($A515='P-Parametri'!$D$48,'P-Parametri'!$C$34,'P-Parametri'!$D$52))</f>
        <v>4.8525513124279884E-2</v>
      </c>
      <c r="C515" s="10">
        <f>IF($A515&lt;='1-Input'!$B$26,0,IF($A515='1-Input'!$B$26+1,('1-Input'!$B$23+0)*'1-Input'!$B$27,'1-Input'!$B$23+0))</f>
        <v>0</v>
      </c>
      <c r="D515" s="10">
        <f t="shared" si="21"/>
        <v>0</v>
      </c>
      <c r="E515" s="10">
        <f>MAX(0,(E505-C515-D515))/(1-'P-Parametri'!$B$31*MAX(0,IF(F514&lt;=0,0,(F514-G514)/F514)))</f>
        <v>29461.170404702596</v>
      </c>
      <c r="F515" s="10">
        <f>((F514-E515+MAX(0,-(E505-C515-D515)))*(1+B515))*(1-'P-Parametri'!$B$32)</f>
        <v>810783.16623271606</v>
      </c>
      <c r="G515" s="10">
        <f>IF(F514&lt;=0,G514,G514*(1-E515/F514))+MAX(0,-(E505-C515-D515))</f>
        <v>434822.88958053512</v>
      </c>
      <c r="H515" s="10">
        <f>MAX(0,(H505-C515-D515))/(1-'P-Parametri'!$B$31*MAX(0,IF(I514&lt;=0,0,(I514-J514)/I514)))</f>
        <v>34371.365472153033</v>
      </c>
      <c r="I515" s="10">
        <f>((I514-H515+MAX(0,-(H505-C515-D515)))*(1+B515))*(1-'P-Parametri'!$B$32)</f>
        <v>763801.64065646403</v>
      </c>
      <c r="J515" s="10">
        <f>IF(I514&lt;=0,J514,J514*(1-H515/I514))+MAX(0,-(H505-C515-D515))</f>
        <v>409626.70451062423</v>
      </c>
      <c r="K515" s="10">
        <f>MAX(0,(K505-C515-D515))/(1-'P-Parametri'!$B$31*MAX(0,IF(L514&lt;=0,0,(L514-M514)/L514)))</f>
        <v>38501.590138800333</v>
      </c>
      <c r="L515" s="10">
        <f>((L514-K515+MAX(0,-(K505-C515-D515)))*(1+B515))*(1-'P-Parametri'!$B$32)</f>
        <v>724282.99564415601</v>
      </c>
      <c r="M515" s="10">
        <f>IF(L514&lt;=0,M514,M514*(1-K515/L514))+MAX(0,-(K505-C515-D515))</f>
        <v>388432.86115987709</v>
      </c>
      <c r="N515" s="10">
        <f>MAX(0,(N505-C515-D515))/(1-'P-Parametri'!$B$31*MAX(0,IF(O514&lt;=0,0,(O514-P514)/O514)))</f>
        <v>38501.590138800319</v>
      </c>
      <c r="O515" s="10">
        <f>((O514-N515+MAX(0,-(N505-C515-D515)))*(1+B515))*(1-'P-Parametri'!$B$32)</f>
        <v>724282.99564415601</v>
      </c>
      <c r="P515" s="10">
        <f>IF(O514&lt;=0,P514,P514*(1-N515/O514))+MAX(0,-(N505-C515-D515))</f>
        <v>388432.86115987709</v>
      </c>
      <c r="Q515" s="10">
        <f>MAX(0,(Q505-C515-D515))/(1-'P-Parametri'!$B$31*MAX(0,IF(R514&lt;=0,0,(R514-S514)/R514)))</f>
        <v>38501.590138800319</v>
      </c>
      <c r="R515" s="10">
        <f>((R514-Q515+MAX(0,-(Q505-C515-D515)))*(1+B515))*(1-'P-Parametri'!$B$32)</f>
        <v>724282.99564415601</v>
      </c>
      <c r="S515" s="10">
        <f>IF(R514&lt;=0,S514,S514*(1-Q515/R514))+MAX(0,-(Q505-C515-D515))</f>
        <v>388432.86115987709</v>
      </c>
      <c r="T515" s="10">
        <f>MAX(0,(T505-C515-D515))/(1-'P-Parametri'!$B$31*MAX(0,IF(U514&lt;=0,0,(U514-V514)/U514)))</f>
        <v>38501.590138800319</v>
      </c>
      <c r="U515" s="10">
        <f>((U514-T515+MAX(0,-(T505-C515-D515)))*(1+B515))*(1-'P-Parametri'!$B$32)</f>
        <v>724282.99564415601</v>
      </c>
      <c r="V515" s="10">
        <f>IF(U514&lt;=0,V514,V514*(1-T515/U514))+MAX(0,-(T505-C515-D515))</f>
        <v>388432.86115987709</v>
      </c>
    </row>
    <row r="516" spans="1:22">
      <c r="A516" s="9">
        <f t="shared" si="20"/>
        <v>9</v>
      </c>
      <c r="B516" s="12">
        <f>IF($A516='P-Parametri'!$D$47,'P-Parametri'!$B$34,IF($A516='P-Parametri'!$D$48,'P-Parametri'!$C$34,'P-Parametri'!$D$52))</f>
        <v>4.8525513124279884E-2</v>
      </c>
      <c r="C516" s="10">
        <f>IF($A516&lt;='1-Input'!$B$26,0,IF($A516='1-Input'!$B$26+1,('1-Input'!$B$23+0)*'1-Input'!$B$27,'1-Input'!$B$23+0))</f>
        <v>0</v>
      </c>
      <c r="D516" s="10">
        <f t="shared" si="21"/>
        <v>0</v>
      </c>
      <c r="E516" s="10">
        <f>MAX(0,(E505-C516-D516))/(1-'P-Parametri'!$B$31*MAX(0,IF(F515&lt;=0,0,(F515-G515)/F515)))</f>
        <v>29678.045712782488</v>
      </c>
      <c r="F516" s="10">
        <f>((F515-E516+MAX(0,-(E505-C516-D516)))*(1+B516))*(1-'P-Parametri'!$B$32)</f>
        <v>817370.6300025715</v>
      </c>
      <c r="G516" s="10">
        <f>IF(F515&lt;=0,G515,G515*(1-E516/F515))+MAX(0,-(E505-C516-D516))</f>
        <v>418906.55814768525</v>
      </c>
      <c r="H516" s="10">
        <f>MAX(0,(H505-C516-D516))/(1-'P-Parametri'!$B$31*MAX(0,IF(I515&lt;=0,0,(I515-J515)/I515)))</f>
        <v>34624.386664912905</v>
      </c>
      <c r="I516" s="10">
        <f>((I515-H516+MAX(0,-(H505-C516-D516)))*(1+B516))*(1-'P-Parametri'!$B$32)</f>
        <v>763031.83249124442</v>
      </c>
      <c r="J516" s="10">
        <f>IF(I515&lt;=0,J515,J515*(1-H516/I515))+MAX(0,-(H505-C516-D516))</f>
        <v>391057.6511722994</v>
      </c>
      <c r="K516" s="10">
        <f>MAX(0,(K505-C516-D516))/(1-'P-Parametri'!$B$31*MAX(0,IF(L515&lt;=0,0,(L515-M515)/L515)))</f>
        <v>38785.015546148883</v>
      </c>
      <c r="L516" s="10">
        <f>((L515-K516+MAX(0,-(K505-C516-D516)))*(1+B516))*(1-'P-Parametri'!$B$32)</f>
        <v>717324.59708526451</v>
      </c>
      <c r="M516" s="10">
        <f>IF(L515&lt;=0,M515,M515*(1-K516/L515))+MAX(0,-(K505-C516-D516))</f>
        <v>367632.46318101499</v>
      </c>
      <c r="N516" s="10">
        <f>MAX(0,(N505-C516-D516))/(1-'P-Parametri'!$B$31*MAX(0,IF(O515&lt;=0,0,(O515-P515)/O515)))</f>
        <v>38785.015546148876</v>
      </c>
      <c r="O516" s="10">
        <f>((O515-N516+MAX(0,-(N505-C516-D516)))*(1+B516))*(1-'P-Parametri'!$B$32)</f>
        <v>717324.59708526451</v>
      </c>
      <c r="P516" s="10">
        <f>IF(O515&lt;=0,P515,P515*(1-N516/O515))+MAX(0,-(N505-C516-D516))</f>
        <v>367632.46318101499</v>
      </c>
      <c r="Q516" s="10">
        <f>MAX(0,(Q505-C516-D516))/(1-'P-Parametri'!$B$31*MAX(0,IF(R515&lt;=0,0,(R515-S515)/R515)))</f>
        <v>38785.015546148876</v>
      </c>
      <c r="R516" s="10">
        <f>((R515-Q516+MAX(0,-(Q505-C516-D516)))*(1+B516))*(1-'P-Parametri'!$B$32)</f>
        <v>717324.59708526451</v>
      </c>
      <c r="S516" s="10">
        <f>IF(R515&lt;=0,S515,S515*(1-Q516/R515))+MAX(0,-(Q505-C516-D516))</f>
        <v>367632.46318101499</v>
      </c>
      <c r="T516" s="10">
        <f>MAX(0,(T505-C516-D516))/(1-'P-Parametri'!$B$31*MAX(0,IF(U515&lt;=0,0,(U515-V515)/U515)))</f>
        <v>38785.015546148876</v>
      </c>
      <c r="U516" s="10">
        <f>((U515-T516+MAX(0,-(T505-C516-D516)))*(1+B516))*(1-'P-Parametri'!$B$32)</f>
        <v>717324.59708526451</v>
      </c>
      <c r="V516" s="10">
        <f>IF(U515&lt;=0,V515,V515*(1-T516/U515))+MAX(0,-(T505-C516-D516))</f>
        <v>367632.46318101499</v>
      </c>
    </row>
    <row r="517" spans="1:22">
      <c r="A517" s="9">
        <f t="shared" si="20"/>
        <v>10</v>
      </c>
      <c r="B517" s="12">
        <f>IF($A517='P-Parametri'!$D$47,'P-Parametri'!$B$34,IF($A517='P-Parametri'!$D$48,'P-Parametri'!$C$34,'P-Parametri'!$D$52))</f>
        <v>4.8525513124279884E-2</v>
      </c>
      <c r="C517" s="10">
        <f>IF($A517&lt;='1-Input'!$B$26,0,IF($A517='1-Input'!$B$26+1,('1-Input'!$B$23+0)*'1-Input'!$B$27,'1-Input'!$B$23+0))</f>
        <v>0</v>
      </c>
      <c r="D517" s="10">
        <f t="shared" si="21"/>
        <v>0</v>
      </c>
      <c r="E517" s="10">
        <f>MAX(0,(E505-C517-D517))/(1-'P-Parametri'!$B$31*MAX(0,IF(F516&lt;=0,0,(F516-G516)/F516)))</f>
        <v>29888.303375393556</v>
      </c>
      <c r="F517" s="10">
        <f>((F516-E517+MAX(0,-(E505-C517-D517)))*(1+B517))*(1-'P-Parametri'!$B$32)</f>
        <v>824043.91998185741</v>
      </c>
      <c r="G517" s="10">
        <f>IF(F516&lt;=0,G516,G516*(1-E517/F516))+MAX(0,-(E505-C517-D517))</f>
        <v>403588.65236995922</v>
      </c>
      <c r="H517" s="10">
        <f>MAX(0,(H505-C517-D517))/(1-'P-Parametri'!$B$31*MAX(0,IF(I516&lt;=0,0,(I516-J516)/I516)))</f>
        <v>34869.687271292481</v>
      </c>
      <c r="I517" s="10">
        <f>((I516-H517+MAX(0,-(H505-C517-D517)))*(1+B517))*(1-'P-Parametri'!$B$32)</f>
        <v>761969.59378051769</v>
      </c>
      <c r="J517" s="10">
        <f>IF(I516&lt;=0,J516,J516*(1-H517/I516))+MAX(0,-(H505-C517-D517))</f>
        <v>373186.76109828573</v>
      </c>
      <c r="K517" s="10">
        <f>MAX(0,(K505-C517-D517))/(1-'P-Parametri'!$B$31*MAX(0,IF(L516&lt;=0,0,(L516-M516)/L516)))</f>
        <v>39059.792625205504</v>
      </c>
      <c r="L517" s="10">
        <f>((L516-K517+MAX(0,-(K505-C517-D517)))*(1+B517))*(1-'P-Parametri'!$B$32)</f>
        <v>709755.59622636158</v>
      </c>
      <c r="M517" s="10">
        <f>IF(L516&lt;=0,M516,M516*(1-K517/L516))+MAX(0,-(K505-C517-D517))</f>
        <v>347614.1230425447</v>
      </c>
      <c r="N517" s="10">
        <f>MAX(0,(N505-C517-D517))/(1-'P-Parametri'!$B$31*MAX(0,IF(O516&lt;=0,0,(O516-P516)/O516)))</f>
        <v>39059.792625205497</v>
      </c>
      <c r="O517" s="10">
        <f>((O516-N517+MAX(0,-(N505-C517-D517)))*(1+B517))*(1-'P-Parametri'!$B$32)</f>
        <v>709755.59622636158</v>
      </c>
      <c r="P517" s="10">
        <f>IF(O516&lt;=0,P516,P516*(1-N517/O516))+MAX(0,-(N505-C517-D517))</f>
        <v>347614.12304254476</v>
      </c>
      <c r="Q517" s="10">
        <f>MAX(0,(Q505-C517-D517))/(1-'P-Parametri'!$B$31*MAX(0,IF(R516&lt;=0,0,(R516-S516)/R516)))</f>
        <v>39059.792625205497</v>
      </c>
      <c r="R517" s="10">
        <f>((R516-Q517+MAX(0,-(Q505-C517-D517)))*(1+B517))*(1-'P-Parametri'!$B$32)</f>
        <v>709755.59622636158</v>
      </c>
      <c r="S517" s="10">
        <f>IF(R516&lt;=0,S516,S516*(1-Q517/R516))+MAX(0,-(Q505-C517-D517))</f>
        <v>347614.12304254476</v>
      </c>
      <c r="T517" s="10">
        <f>MAX(0,(T505-C517-D517))/(1-'P-Parametri'!$B$31*MAX(0,IF(U516&lt;=0,0,(U516-V516)/U516)))</f>
        <v>39059.792625205497</v>
      </c>
      <c r="U517" s="10">
        <f>((U516-T517+MAX(0,-(T505-C517-D517)))*(1+B517))*(1-'P-Parametri'!$B$32)</f>
        <v>709755.59622636158</v>
      </c>
      <c r="V517" s="10">
        <f>IF(U516&lt;=0,V516,V516*(1-T517/U516))+MAX(0,-(T505-C517-D517))</f>
        <v>347614.12304254476</v>
      </c>
    </row>
    <row r="518" spans="1:22">
      <c r="A518" s="9">
        <f t="shared" si="20"/>
        <v>11</v>
      </c>
      <c r="B518" s="12">
        <f>IF($A518='P-Parametri'!$D$47,'P-Parametri'!$B$34,IF($A518='P-Parametri'!$D$48,'P-Parametri'!$C$34,'P-Parametri'!$D$52))</f>
        <v>4.8525513124279884E-2</v>
      </c>
      <c r="C518" s="10">
        <f>IF($A518&lt;='1-Input'!$B$26,0,IF($A518='1-Input'!$B$26+1,('1-Input'!$B$23+0)*'1-Input'!$B$27,'1-Input'!$B$23+0))</f>
        <v>0</v>
      </c>
      <c r="D518" s="10">
        <f t="shared" si="21"/>
        <v>0</v>
      </c>
      <c r="E518" s="10">
        <f>MAX(0,(E505-C518-D518))/(1-'P-Parametri'!$B$31*MAX(0,IF(F517&lt;=0,0,(F517-G517)/F517)))</f>
        <v>30092.035046748355</v>
      </c>
      <c r="F518" s="10">
        <f>((F517-E518+MAX(0,-(E505-C518-D518)))*(1+B518))*(1-'P-Parametri'!$B$32)</f>
        <v>830813.84993247921</v>
      </c>
      <c r="G518" s="10">
        <f>IF(F517&lt;=0,G517,G517*(1-E518/F517))+MAX(0,-(E505-C518-D518))</f>
        <v>388850.59827224299</v>
      </c>
      <c r="H518" s="10">
        <f>MAX(0,(H505-C518-D518))/(1-'P-Parametri'!$B$31*MAX(0,IF(I517&lt;=0,0,(I517-J517)/I517)))</f>
        <v>35107.374221206417</v>
      </c>
      <c r="I518" s="10">
        <f>((I517-H518+MAX(0,-(H505-C518-D518)))*(1+B518))*(1-'P-Parametri'!$B$32)</f>
        <v>760609.31457061169</v>
      </c>
      <c r="J518" s="10">
        <f>IF(I517&lt;=0,J517,J517*(1-H518/I517))+MAX(0,-(H505-C518-D518))</f>
        <v>355992.36465095013</v>
      </c>
      <c r="K518" s="10">
        <f>MAX(0,(K505-C518-D518))/(1-'P-Parametri'!$B$31*MAX(0,IF(L517&lt;=0,0,(L517-M517)/L517)))</f>
        <v>39326.04115508547</v>
      </c>
      <c r="L518" s="10">
        <f>((L517-K518+MAX(0,-(K505-C518-D518)))*(1+B518))*(1-'P-Parametri'!$B$32)</f>
        <v>701556.56825830287</v>
      </c>
      <c r="M518" s="10">
        <f>IF(L517&lt;=0,M517,M517*(1-K518/L517))+MAX(0,-(K505-C518-D518))</f>
        <v>328353.56718142511</v>
      </c>
      <c r="N518" s="10">
        <f>MAX(0,(N505-C518-D518))/(1-'P-Parametri'!$B$31*MAX(0,IF(O517&lt;=0,0,(O517-P517)/O517)))</f>
        <v>39326.041155085455</v>
      </c>
      <c r="O518" s="10">
        <f>((O517-N518+MAX(0,-(N505-C518-D518)))*(1+B518))*(1-'P-Parametri'!$B$32)</f>
        <v>701556.56825830287</v>
      </c>
      <c r="P518" s="10">
        <f>IF(O517&lt;=0,P517,P517*(1-N518/O517))+MAX(0,-(N505-C518-D518))</f>
        <v>328353.56718142517</v>
      </c>
      <c r="Q518" s="10">
        <f>MAX(0,(Q505-C518-D518))/(1-'P-Parametri'!$B$31*MAX(0,IF(R517&lt;=0,0,(R517-S517)/R517)))</f>
        <v>39326.041155085455</v>
      </c>
      <c r="R518" s="10">
        <f>((R517-Q518+MAX(0,-(Q505-C518-D518)))*(1+B518))*(1-'P-Parametri'!$B$32)</f>
        <v>701556.56825830287</v>
      </c>
      <c r="S518" s="10">
        <f>IF(R517&lt;=0,S517,S517*(1-Q518/R517))+MAX(0,-(Q505-C518-D518))</f>
        <v>328353.56718142517</v>
      </c>
      <c r="T518" s="10">
        <f>MAX(0,(T505-C518-D518))/(1-'P-Parametri'!$B$31*MAX(0,IF(U517&lt;=0,0,(U517-V517)/U517)))</f>
        <v>39326.041155085455</v>
      </c>
      <c r="U518" s="10">
        <f>((U517-T518+MAX(0,-(T505-C518-D518)))*(1+B518))*(1-'P-Parametri'!$B$32)</f>
        <v>701556.56825830287</v>
      </c>
      <c r="V518" s="10">
        <f>IF(U517&lt;=0,V517,V517*(1-T518/U517))+MAX(0,-(T505-C518-D518))</f>
        <v>328353.56718142517</v>
      </c>
    </row>
    <row r="519" spans="1:22">
      <c r="A519" s="9">
        <f t="shared" si="20"/>
        <v>12</v>
      </c>
      <c r="B519" s="12">
        <f>IF($A519='P-Parametri'!$D$47,'P-Parametri'!$B$34,IF($A519='P-Parametri'!$D$48,'P-Parametri'!$C$34,'P-Parametri'!$D$52))</f>
        <v>4.8525513124279884E-2</v>
      </c>
      <c r="C519" s="10">
        <f>IF($A519&lt;='1-Input'!$B$26,0,IF($A519='1-Input'!$B$26+1,('1-Input'!$B$23+0)*'1-Input'!$B$27,'1-Input'!$B$23+0))</f>
        <v>0</v>
      </c>
      <c r="D519" s="10">
        <f t="shared" si="21"/>
        <v>0</v>
      </c>
      <c r="E519" s="10">
        <f>MAX(0,(E505-C519-D519))/(1-'P-Parametri'!$B$31*MAX(0,IF(F518&lt;=0,0,(F518-G518)/F518)))</f>
        <v>30289.339800468762</v>
      </c>
      <c r="F519" s="10">
        <f>((F518-E519+MAX(0,-(E505-C519-D519)))*(1+B519))*(1-'P-Parametri'!$B$32)</f>
        <v>837691.63200921949</v>
      </c>
      <c r="G519" s="10">
        <f>IF(F518&lt;=0,G518,G518*(1-E519/F518))+MAX(0,-(E505-C519-D519))</f>
        <v>374674.10385819251</v>
      </c>
      <c r="H519" s="10">
        <f>MAX(0,(H505-C519-D519))/(1-'P-Parametri'!$B$31*MAX(0,IF(I518&lt;=0,0,(I518-J518)/I518)))</f>
        <v>35337.563100546889</v>
      </c>
      <c r="I519" s="10">
        <f>((I518-H519+MAX(0,-(H505-C519-D519)))*(1+B519))*(1-'P-Parametri'!$B$32)</f>
        <v>758945.00349396537</v>
      </c>
      <c r="J519" s="10">
        <f>IF(I518&lt;=0,J518,J518*(1-H519/I518))+MAX(0,-(H505-C519-D519))</f>
        <v>339453.12116789125</v>
      </c>
      <c r="K519" s="10">
        <f>MAX(0,(K505-C519-D519))/(1-'P-Parametri'!$B$31*MAX(0,IF(L518&lt;=0,0,(L518-M518)/L518)))</f>
        <v>39583.890611024515</v>
      </c>
      <c r="L519" s="10">
        <f>((L518-K519+MAX(0,-(K505-C519-D519)))*(1+B519))*(1-'P-Parametri'!$B$32)</f>
        <v>692707.05102135742</v>
      </c>
      <c r="M519" s="10">
        <f>IF(L518&lt;=0,M518,M518*(1-K519/L518))+MAX(0,-(K505-C519-D519))</f>
        <v>309826.89054105512</v>
      </c>
      <c r="N519" s="10">
        <f>MAX(0,(N505-C519-D519))/(1-'P-Parametri'!$B$31*MAX(0,IF(O518&lt;=0,0,(O518-P518)/O518)))</f>
        <v>39583.890611024508</v>
      </c>
      <c r="O519" s="10">
        <f>((O518-N519+MAX(0,-(N505-C519-D519)))*(1+B519))*(1-'P-Parametri'!$B$32)</f>
        <v>692707.05102135742</v>
      </c>
      <c r="P519" s="10">
        <f>IF(O518&lt;=0,P518,P518*(1-N519/O518))+MAX(0,-(N505-C519-D519))</f>
        <v>309826.89054105518</v>
      </c>
      <c r="Q519" s="10">
        <f>MAX(0,(Q505-C519-D519))/(1-'P-Parametri'!$B$31*MAX(0,IF(R518&lt;=0,0,(R518-S518)/R518)))</f>
        <v>39583.890611024508</v>
      </c>
      <c r="R519" s="10">
        <f>((R518-Q519+MAX(0,-(Q505-C519-D519)))*(1+B519))*(1-'P-Parametri'!$B$32)</f>
        <v>692707.05102135742</v>
      </c>
      <c r="S519" s="10">
        <f>IF(R518&lt;=0,S518,S518*(1-Q519/R518))+MAX(0,-(Q505-C519-D519))</f>
        <v>309826.89054105518</v>
      </c>
      <c r="T519" s="10">
        <f>MAX(0,(T505-C519-D519))/(1-'P-Parametri'!$B$31*MAX(0,IF(U518&lt;=0,0,(U518-V518)/U518)))</f>
        <v>39583.890611024508</v>
      </c>
      <c r="U519" s="10">
        <f>((U518-T519+MAX(0,-(T505-C519-D519)))*(1+B519))*(1-'P-Parametri'!$B$32)</f>
        <v>692707.05102135742</v>
      </c>
      <c r="V519" s="10">
        <f>IF(U518&lt;=0,V518,V518*(1-T519/U518))+MAX(0,-(T505-C519-D519))</f>
        <v>309826.89054105518</v>
      </c>
    </row>
    <row r="520" spans="1:22">
      <c r="A520" s="9">
        <f t="shared" si="20"/>
        <v>13</v>
      </c>
      <c r="B520" s="12">
        <f>IF($A520='P-Parametri'!$D$47,'P-Parametri'!$B$34,IF($A520='P-Parametri'!$D$48,'P-Parametri'!$C$34,'P-Parametri'!$D$52))</f>
        <v>4.8525513124279884E-2</v>
      </c>
      <c r="C520" s="10">
        <f>IF($A520&lt;='1-Input'!$B$26,0,IF($A520='1-Input'!$B$26+1,('1-Input'!$B$23+0)*'1-Input'!$B$27,'1-Input'!$B$23+0))</f>
        <v>0</v>
      </c>
      <c r="D520" s="10">
        <f t="shared" si="21"/>
        <v>0</v>
      </c>
      <c r="E520" s="10">
        <f>MAX(0,(E505-C520-D520))/(1-'P-Parametri'!$B$31*MAX(0,IF(F519&lt;=0,0,(F519-G519)/F519)))</f>
        <v>30480.323374603518</v>
      </c>
      <c r="F520" s="10">
        <f>((F519-E520+MAX(0,-(E505-C520-D520)))*(1+B520))*(1-'P-Parametri'!$B$32)</f>
        <v>844688.88828266051</v>
      </c>
      <c r="G520" s="10">
        <f>IF(F519&lt;=0,G519,G519*(1-E520/F519))+MAX(0,-(E505-C520-D520))</f>
        <v>361041.1780782179</v>
      </c>
      <c r="H520" s="10">
        <f>MAX(0,(H505-C520-D520))/(1-'P-Parametri'!$B$31*MAX(0,IF(I519&lt;=0,0,(I519-J519)/I519)))</f>
        <v>35560.377270370773</v>
      </c>
      <c r="I520" s="10">
        <f>((I519-H520+MAX(0,-(H505-C520-D520)))*(1+B520))*(1-'P-Parametri'!$B$32)</f>
        <v>756970.26192451548</v>
      </c>
      <c r="J520" s="10">
        <f>IF(I519&lt;=0,J519,J519*(1-H520/I519))+MAX(0,-(H505-C520-D520))</f>
        <v>323548.04109125421</v>
      </c>
      <c r="K520" s="10">
        <f>MAX(0,(K505-C520-D520))/(1-'P-Parametri'!$B$31*MAX(0,IF(L519&lt;=0,0,(L519-M519)/L519)))</f>
        <v>39833.47917772334</v>
      </c>
      <c r="L520" s="10">
        <f>((L519-K520+MAX(0,-(K505-C520-D520)))*(1+B520))*(1-'P-Parametri'!$B$32)</f>
        <v>683185.48772878258</v>
      </c>
      <c r="M520" s="10">
        <f>IF(L519&lt;=0,M519,M519*(1-K520/L519))+MAX(0,-(K505-C520-D520))</f>
        <v>292010.58135975106</v>
      </c>
      <c r="N520" s="10">
        <f>MAX(0,(N505-C520-D520))/(1-'P-Parametri'!$B$31*MAX(0,IF(O519&lt;=0,0,(O519-P519)/O519)))</f>
        <v>39833.479177723333</v>
      </c>
      <c r="O520" s="10">
        <f>((O519-N520+MAX(0,-(N505-C520-D520)))*(1+B520))*(1-'P-Parametri'!$B$32)</f>
        <v>683185.48772878258</v>
      </c>
      <c r="P520" s="10">
        <f>IF(O519&lt;=0,P519,P519*(1-N520/O519))+MAX(0,-(N505-C520-D520))</f>
        <v>292010.58135975112</v>
      </c>
      <c r="Q520" s="10">
        <f>MAX(0,(Q505-C520-D520))/(1-'P-Parametri'!$B$31*MAX(0,IF(R519&lt;=0,0,(R519-S519)/R519)))</f>
        <v>39833.479177723333</v>
      </c>
      <c r="R520" s="10">
        <f>((R519-Q520+MAX(0,-(Q505-C520-D520)))*(1+B520))*(1-'P-Parametri'!$B$32)</f>
        <v>683185.48772878258</v>
      </c>
      <c r="S520" s="10">
        <f>IF(R519&lt;=0,S519,S519*(1-Q520/R519))+MAX(0,-(Q505-C520-D520))</f>
        <v>292010.58135975112</v>
      </c>
      <c r="T520" s="10">
        <f>MAX(0,(T505-C520-D520))/(1-'P-Parametri'!$B$31*MAX(0,IF(U519&lt;=0,0,(U519-V519)/U519)))</f>
        <v>39833.479177723333</v>
      </c>
      <c r="U520" s="10">
        <f>((U519-T520+MAX(0,-(T505-C520-D520)))*(1+B520))*(1-'P-Parametri'!$B$32)</f>
        <v>683185.48772878258</v>
      </c>
      <c r="V520" s="10">
        <f>IF(U519&lt;=0,V519,V519*(1-T520/U519))+MAX(0,-(T505-C520-D520))</f>
        <v>292010.58135975112</v>
      </c>
    </row>
    <row r="521" spans="1:22">
      <c r="A521" s="9">
        <f t="shared" si="20"/>
        <v>14</v>
      </c>
      <c r="B521" s="12">
        <f>IF($A521='P-Parametri'!$D$47,'P-Parametri'!$B$34,IF($A521='P-Parametri'!$D$48,'P-Parametri'!$C$34,'P-Parametri'!$D$52))</f>
        <v>4.8525513124279884E-2</v>
      </c>
      <c r="C521" s="10">
        <f>IF($A521&lt;='1-Input'!$B$26,0,IF($A521='1-Input'!$B$26+1,('1-Input'!$B$23+0)*'1-Input'!$B$27,'1-Input'!$B$23+0))</f>
        <v>0</v>
      </c>
      <c r="D521" s="10">
        <f t="shared" si="21"/>
        <v>0</v>
      </c>
      <c r="E521" s="10">
        <f>MAX(0,(E505-C521-D521))/(1-'P-Parametri'!$B$31*MAX(0,IF(F520&lt;=0,0,(F520-G520)/F520)))</f>
        <v>30665.097440164034</v>
      </c>
      <c r="F521" s="10">
        <f>((F520-E521+MAX(0,-(E505-C521-D521)))*(1+B521))*(1-'P-Parametri'!$B$32)</f>
        <v>851817.66356252297</v>
      </c>
      <c r="G521" s="10">
        <f>IF(F520&lt;=0,G520,G520*(1-E521/F520))+MAX(0,-(E505-C521-D521))</f>
        <v>347934.14771560783</v>
      </c>
      <c r="H521" s="10">
        <f>MAX(0,(H505-C521-D521))/(1-'P-Parametri'!$B$31*MAX(0,IF(I520&lt;=0,0,(I520-J520)/I520)))</f>
        <v>35775.94701352471</v>
      </c>
      <c r="I521" s="10">
        <f>((I520-H521+MAX(0,-(H505-C521-D521)))*(1+B521))*(1-'P-Parametri'!$B$32)</f>
        <v>754678.25782615144</v>
      </c>
      <c r="J521" s="10">
        <f>IF(I520&lt;=0,J520,J520*(1-H521/I520))+MAX(0,-(H505-C521-D521))</f>
        <v>308256.50566820911</v>
      </c>
      <c r="K521" s="10">
        <f>MAX(0,(K505-C521-D521))/(1-'P-Parametri'!$B$31*MAX(0,IF(L520&lt;=0,0,(L520-M520)/L520)))</f>
        <v>40074.95279342719</v>
      </c>
      <c r="L521" s="10">
        <f>((L520-K521+MAX(0,-(K505-C521-D521)))*(1+B521))*(1-'P-Parametri'!$B$32)</f>
        <v>672969.16803144629</v>
      </c>
      <c r="M521" s="10">
        <f>IF(L520&lt;=0,M520,M520*(1-K521/L520))+MAX(0,-(K505-C521-D521))</f>
        <v>274881.5432385272</v>
      </c>
      <c r="N521" s="10">
        <f>MAX(0,(N505-C521-D521))/(1-'P-Parametri'!$B$31*MAX(0,IF(O520&lt;=0,0,(O520-P520)/O520)))</f>
        <v>40074.952793427183</v>
      </c>
      <c r="O521" s="10">
        <f>((O520-N521+MAX(0,-(N505-C521-D521)))*(1+B521))*(1-'P-Parametri'!$B$32)</f>
        <v>672969.16803144629</v>
      </c>
      <c r="P521" s="10">
        <f>IF(O520&lt;=0,P520,P520*(1-N521/O520))+MAX(0,-(N505-C521-D521))</f>
        <v>274881.5432385272</v>
      </c>
      <c r="Q521" s="10">
        <f>MAX(0,(Q505-C521-D521))/(1-'P-Parametri'!$B$31*MAX(0,IF(R520&lt;=0,0,(R520-S520)/R520)))</f>
        <v>40074.952793427183</v>
      </c>
      <c r="R521" s="10">
        <f>((R520-Q521+MAX(0,-(Q505-C521-D521)))*(1+B521))*(1-'P-Parametri'!$B$32)</f>
        <v>672969.16803144629</v>
      </c>
      <c r="S521" s="10">
        <f>IF(R520&lt;=0,S520,S520*(1-Q521/R520))+MAX(0,-(Q505-C521-D521))</f>
        <v>274881.5432385272</v>
      </c>
      <c r="T521" s="10">
        <f>MAX(0,(T505-C521-D521))/(1-'P-Parametri'!$B$31*MAX(0,IF(U520&lt;=0,0,(U520-V520)/U520)))</f>
        <v>40074.952793427183</v>
      </c>
      <c r="U521" s="10">
        <f>((U520-T521+MAX(0,-(T505-C521-D521)))*(1+B521))*(1-'P-Parametri'!$B$32)</f>
        <v>672969.16803144629</v>
      </c>
      <c r="V521" s="10">
        <f>IF(U520&lt;=0,V520,V520*(1-T521/U520))+MAX(0,-(T505-C521-D521))</f>
        <v>274881.5432385272</v>
      </c>
    </row>
    <row r="522" spans="1:22">
      <c r="A522" s="9">
        <f t="shared" si="20"/>
        <v>15</v>
      </c>
      <c r="B522" s="12">
        <f>IF($A522='P-Parametri'!$D$47,'P-Parametri'!$B$34,IF($A522='P-Parametri'!$D$48,'P-Parametri'!$C$34,'P-Parametri'!$D$52))</f>
        <v>4.8525513124279884E-2</v>
      </c>
      <c r="C522" s="10">
        <f>IF($A522&lt;='1-Input'!$B$26,0,IF($A522='1-Input'!$B$26+1,('1-Input'!$B$23+0)*'1-Input'!$B$27,'1-Input'!$B$23+0))</f>
        <v>0</v>
      </c>
      <c r="D522" s="10">
        <f t="shared" si="21"/>
        <v>0</v>
      </c>
      <c r="E522" s="10">
        <f>MAX(0,(E505-C522-D522))/(1-'P-Parametri'!$B$31*MAX(0,IF(F521&lt;=0,0,(F521-G521)/F521)))</f>
        <v>30843.778895866304</v>
      </c>
      <c r="F522" s="10">
        <f>((F521-E522+MAX(0,-(E505-C522-D522)))*(1+B522))*(1-'P-Parametri'!$B$32)</f>
        <v>859090.43955437606</v>
      </c>
      <c r="G522" s="10">
        <f>IF(F521&lt;=0,G521,G521*(1-E522/F521))+MAX(0,-(E505-C522-D522))</f>
        <v>335335.67226538114</v>
      </c>
      <c r="H522" s="10">
        <f>MAX(0,(H505-C522-D522))/(1-'P-Parametri'!$B$31*MAX(0,IF(I521&lt;=0,0,(I521-J521)/I521)))</f>
        <v>35984.408711844022</v>
      </c>
      <c r="I522" s="10">
        <f>((I521-H522+MAX(0,-(H505-C522-D522)))*(1+B522))*(1-'P-Parametri'!$B$32)</f>
        <v>752061.69924799935</v>
      </c>
      <c r="J522" s="10">
        <f>IF(I521&lt;=0,J521,J521*(1-H522/I521))+MAX(0,-(H505-C522-D522))</f>
        <v>293558.28430961131</v>
      </c>
      <c r="K522" s="10">
        <f>MAX(0,(K505-C522-D522))/(1-'P-Parametri'!$B$31*MAX(0,IF(L521&lt;=0,0,(L521-M521)/L521)))</f>
        <v>40308.464228253106</v>
      </c>
      <c r="L522" s="10">
        <f>((L521-K522+MAX(0,-(K505-C522-D522)))*(1+B522))*(1-'P-Parametri'!$B$32)</f>
        <v>662034.16731063346</v>
      </c>
      <c r="M522" s="10">
        <f>IF(L521&lt;=0,M521,M521*(1-K522/L521))+MAX(0,-(K505-C522-D522))</f>
        <v>258417.114585654</v>
      </c>
      <c r="N522" s="10">
        <f>MAX(0,(N505-C522-D522))/(1-'P-Parametri'!$B$31*MAX(0,IF(O521&lt;=0,0,(O521-P521)/O521)))</f>
        <v>40308.464228253099</v>
      </c>
      <c r="O522" s="10">
        <f>((O521-N522+MAX(0,-(N505-C522-D522)))*(1+B522))*(1-'P-Parametri'!$B$32)</f>
        <v>662034.16731063346</v>
      </c>
      <c r="P522" s="10">
        <f>IF(O521&lt;=0,P521,P521*(1-N522/O521))+MAX(0,-(N505-C522-D522))</f>
        <v>258417.11458565402</v>
      </c>
      <c r="Q522" s="10">
        <f>MAX(0,(Q505-C522-D522))/(1-'P-Parametri'!$B$31*MAX(0,IF(R521&lt;=0,0,(R521-S521)/R521)))</f>
        <v>40308.464228253099</v>
      </c>
      <c r="R522" s="10">
        <f>((R521-Q522+MAX(0,-(Q505-C522-D522)))*(1+B522))*(1-'P-Parametri'!$B$32)</f>
        <v>662034.16731063346</v>
      </c>
      <c r="S522" s="10">
        <f>IF(R521&lt;=0,S521,S521*(1-Q522/R521))+MAX(0,-(Q505-C522-D522))</f>
        <v>258417.11458565402</v>
      </c>
      <c r="T522" s="10">
        <f>MAX(0,(T505-C522-D522))/(1-'P-Parametri'!$B$31*MAX(0,IF(U521&lt;=0,0,(U521-V521)/U521)))</f>
        <v>40308.464228253099</v>
      </c>
      <c r="U522" s="10">
        <f>((U521-T522+MAX(0,-(T505-C522-D522)))*(1+B522))*(1-'P-Parametri'!$B$32)</f>
        <v>662034.16731063346</v>
      </c>
      <c r="V522" s="10">
        <f>IF(U521&lt;=0,V521,V521*(1-T522/U521))+MAX(0,-(T505-C522-D522))</f>
        <v>258417.11458565402</v>
      </c>
    </row>
    <row r="523" spans="1:22">
      <c r="A523" s="9">
        <f t="shared" si="20"/>
        <v>16</v>
      </c>
      <c r="B523" s="12">
        <f>IF($A523='P-Parametri'!$D$47,'P-Parametri'!$B$34,IF($A523='P-Parametri'!$D$48,'P-Parametri'!$C$34,'P-Parametri'!$D$52))</f>
        <v>4.8525513124279884E-2</v>
      </c>
      <c r="C523" s="10">
        <f>IF($A523&lt;='1-Input'!$B$26,0,IF($A523='1-Input'!$B$26+1,('1-Input'!$B$23+0)*'1-Input'!$B$27,'1-Input'!$B$23+0))</f>
        <v>0</v>
      </c>
      <c r="D523" s="10">
        <f t="shared" si="21"/>
        <v>0</v>
      </c>
      <c r="E523" s="10">
        <f>MAX(0,(E505-C523-D523))/(1-'P-Parametri'!$B$31*MAX(0,IF(F522&lt;=0,0,(F522-G522)/F522)))</f>
        <v>31016.489191292523</v>
      </c>
      <c r="F523" s="10">
        <f>((F522-E523+MAX(0,-(E505-C523-D523)))*(1+B523))*(1-'P-Parametri'!$B$32)</f>
        <v>866520.15038188302</v>
      </c>
      <c r="G523" s="10">
        <f>IF(F522&lt;=0,G522,G522*(1-E523/F522))+MAX(0,-(E505-C523-D523))</f>
        <v>323228.75688675215</v>
      </c>
      <c r="H523" s="10">
        <f>MAX(0,(H505-C523-D523))/(1-'P-Parametri'!$B$31*MAX(0,IF(I522&lt;=0,0,(I522-J522)/I522)))</f>
        <v>36185.904056507949</v>
      </c>
      <c r="I523" s="10">
        <f>((I522-H523+MAX(0,-(H505-C523-D523)))*(1+B523))*(1-'P-Parametri'!$B$32)</f>
        <v>749112.80741543754</v>
      </c>
      <c r="J523" s="10">
        <f>IF(I522&lt;=0,J522,J522*(1-H523/I522))+MAX(0,-(H505-C523-D523))</f>
        <v>279433.54970121087</v>
      </c>
      <c r="K523" s="10">
        <f>MAX(0,(K505-C523-D523))/(1-'P-Parametri'!$B$31*MAX(0,IF(L522&lt;=0,0,(L522-M522)/L522)))</f>
        <v>40534.172199657733</v>
      </c>
      <c r="L523" s="10">
        <f>((L522-K523+MAX(0,-(K505-C523-D523)))*(1+B523))*(1-'P-Parametri'!$B$32)</f>
        <v>650355.28407791222</v>
      </c>
      <c r="M523" s="10">
        <f>IF(L522&lt;=0,M522,M522*(1-K523/L522))+MAX(0,-(K505-C523-D523))</f>
        <v>242595.08554370166</v>
      </c>
      <c r="N523" s="10">
        <f>MAX(0,(N505-C523-D523))/(1-'P-Parametri'!$B$31*MAX(0,IF(O522&lt;=0,0,(O522-P522)/O522)))</f>
        <v>40534.172199657725</v>
      </c>
      <c r="O523" s="10">
        <f>((O522-N523+MAX(0,-(N505-C523-D523)))*(1+B523))*(1-'P-Parametri'!$B$32)</f>
        <v>650355.28407791222</v>
      </c>
      <c r="P523" s="10">
        <f>IF(O522&lt;=0,P522,P522*(1-N523/O522))+MAX(0,-(N505-C523-D523))</f>
        <v>242595.08554370169</v>
      </c>
      <c r="Q523" s="10">
        <f>MAX(0,(Q505-C523-D523))/(1-'P-Parametri'!$B$31*MAX(0,IF(R522&lt;=0,0,(R522-S522)/R522)))</f>
        <v>40534.172199657725</v>
      </c>
      <c r="R523" s="10">
        <f>((R522-Q523+MAX(0,-(Q505-C523-D523)))*(1+B523))*(1-'P-Parametri'!$B$32)</f>
        <v>650355.28407791222</v>
      </c>
      <c r="S523" s="10">
        <f>IF(R522&lt;=0,S522,S522*(1-Q523/R522))+MAX(0,-(Q505-C523-D523))</f>
        <v>242595.08554370169</v>
      </c>
      <c r="T523" s="10">
        <f>MAX(0,(T505-C523-D523))/(1-'P-Parametri'!$B$31*MAX(0,IF(U522&lt;=0,0,(U522-V522)/U522)))</f>
        <v>40534.172199657725</v>
      </c>
      <c r="U523" s="10">
        <f>((U522-T523+MAX(0,-(T505-C523-D523)))*(1+B523))*(1-'P-Parametri'!$B$32)</f>
        <v>650355.28407791222</v>
      </c>
      <c r="V523" s="10">
        <f>IF(U522&lt;=0,V522,V522*(1-T523/U522))+MAX(0,-(T505-C523-D523))</f>
        <v>242595.08554370169</v>
      </c>
    </row>
    <row r="524" spans="1:22">
      <c r="A524" s="9">
        <f t="shared" si="20"/>
        <v>17</v>
      </c>
      <c r="B524" s="12">
        <f>IF($A524='P-Parametri'!$D$47,'P-Parametri'!$B$34,IF($A524='P-Parametri'!$D$48,'P-Parametri'!$C$34,'P-Parametri'!$D$52))</f>
        <v>4.8525513124279884E-2</v>
      </c>
      <c r="C524" s="10">
        <f>IF($A524&lt;='1-Input'!$B$26,0,IF($A524='1-Input'!$B$26+1,('1-Input'!$B$23+0)*'1-Input'!$B$27,'1-Input'!$B$23+0))</f>
        <v>0</v>
      </c>
      <c r="D524" s="10">
        <f t="shared" si="21"/>
        <v>0</v>
      </c>
      <c r="E524" s="10">
        <f>MAX(0,(E505-C524-D524))/(1-'P-Parametri'!$B$31*MAX(0,IF(F523&lt;=0,0,(F523-G523)/F523)))</f>
        <v>31183.353680239044</v>
      </c>
      <c r="F524" s="10">
        <f>((F523-E524+MAX(0,-(E505-C524-D524)))*(1+B524))*(1-'P-Parametri'!$B$32)</f>
        <v>874120.19950639713</v>
      </c>
      <c r="G524" s="10">
        <f>IF(F523&lt;=0,G523,G523*(1-E524/F523))+MAX(0,-(E505-C524-D524))</f>
        <v>311596.7635151248</v>
      </c>
      <c r="H524" s="10">
        <f>MAX(0,(H505-C524-D524))/(1-'P-Parametri'!$B$31*MAX(0,IF(I523&lt;=0,0,(I523-J523)/I523)))</f>
        <v>36380.579293612216</v>
      </c>
      <c r="I524" s="10">
        <f>((I523-H524+MAX(0,-(H505-C524-D524)))*(1+B524))*(1-'P-Parametri'!$B$32)</f>
        <v>745823.28936122486</v>
      </c>
      <c r="J524" s="10">
        <f>IF(I523&lt;=0,J523,J523*(1-H524/I523))+MAX(0,-(H505-C524-D524))</f>
        <v>265862.89076764561</v>
      </c>
      <c r="K524" s="10">
        <f>MAX(0,(K505-C524-D524))/(1-'P-Parametri'!$B$31*MAX(0,IF(L523&lt;=0,0,(L523-M523)/L523)))</f>
        <v>40752.240527354377</v>
      </c>
      <c r="L524" s="10">
        <f>((L523-K524+MAX(0,-(K505-C524-D524)))*(1+B524))*(1-'P-Parametri'!$B$32)</f>
        <v>637905.97535288939</v>
      </c>
      <c r="M524" s="10">
        <f>IF(L523&lt;=0,M523,M523*(1-K524/L523))+MAX(0,-(K505-C524-D524))</f>
        <v>227393.71251134746</v>
      </c>
      <c r="N524" s="10">
        <f>MAX(0,(N505-C524-D524))/(1-'P-Parametri'!$B$31*MAX(0,IF(O523&lt;=0,0,(O523-P523)/O523)))</f>
        <v>40752.24052735437</v>
      </c>
      <c r="O524" s="10">
        <f>((O523-N524+MAX(0,-(N505-C524-D524)))*(1+B524))*(1-'P-Parametri'!$B$32)</f>
        <v>637905.97535288939</v>
      </c>
      <c r="P524" s="10">
        <f>IF(O523&lt;=0,P523,P523*(1-N524/O523))+MAX(0,-(N505-C524-D524))</f>
        <v>227393.71251134749</v>
      </c>
      <c r="Q524" s="10">
        <f>MAX(0,(Q505-C524-D524))/(1-'P-Parametri'!$B$31*MAX(0,IF(R523&lt;=0,0,(R523-S523)/R523)))</f>
        <v>40752.24052735437</v>
      </c>
      <c r="R524" s="10">
        <f>((R523-Q524+MAX(0,-(Q505-C524-D524)))*(1+B524))*(1-'P-Parametri'!$B$32)</f>
        <v>637905.97535288939</v>
      </c>
      <c r="S524" s="10">
        <f>IF(R523&lt;=0,S523,S523*(1-Q524/R523))+MAX(0,-(Q505-C524-D524))</f>
        <v>227393.71251134749</v>
      </c>
      <c r="T524" s="10">
        <f>MAX(0,(T505-C524-D524))/(1-'P-Parametri'!$B$31*MAX(0,IF(U523&lt;=0,0,(U523-V523)/U523)))</f>
        <v>40752.24052735437</v>
      </c>
      <c r="U524" s="10">
        <f>((U523-T524+MAX(0,-(T505-C524-D524)))*(1+B524))*(1-'P-Parametri'!$B$32)</f>
        <v>637905.97535288939</v>
      </c>
      <c r="V524" s="10">
        <f>IF(U523&lt;=0,V523,V523*(1-T524/U523))+MAX(0,-(T505-C524-D524))</f>
        <v>227393.71251134749</v>
      </c>
    </row>
    <row r="525" spans="1:22">
      <c r="A525" s="9">
        <f t="shared" si="20"/>
        <v>18</v>
      </c>
      <c r="B525" s="12">
        <f>IF($A525='P-Parametri'!$D$47,'P-Parametri'!$B$34,IF($A525='P-Parametri'!$D$48,'P-Parametri'!$C$34,'P-Parametri'!$D$52))</f>
        <v>4.8525513124279884E-2</v>
      </c>
      <c r="C525" s="10">
        <f>IF($A525&lt;='1-Input'!$B$26,0,IF($A525='1-Input'!$B$26+1,('1-Input'!$B$23+0)*'1-Input'!$B$27,'1-Input'!$B$23+0))</f>
        <v>0</v>
      </c>
      <c r="D525" s="10">
        <f t="shared" si="21"/>
        <v>0</v>
      </c>
      <c r="E525" s="10">
        <f>MAX(0,(E505-C525-D525))/(1-'P-Parametri'!$B$31*MAX(0,IF(F524&lt;=0,0,(F524-G524)/F524)))</f>
        <v>31344.50100559993</v>
      </c>
      <c r="F525" s="10">
        <f>((F524-E525+MAX(0,-(E505-C525-D525)))*(1+B525))*(1-'P-Parametri'!$B$32)</f>
        <v>881904.47807578335</v>
      </c>
      <c r="G525" s="10">
        <f>IF(F524&lt;=0,G524,G524*(1-E525/F524))+MAX(0,-(E505-C525-D525))</f>
        <v>300423.42022337078</v>
      </c>
      <c r="H525" s="10">
        <f>MAX(0,(H505-C525-D525))/(1-'P-Parametri'!$B$31*MAX(0,IF(I524&lt;=0,0,(I524-J524)/I524)))</f>
        <v>36568.584506533254</v>
      </c>
      <c r="I525" s="10">
        <f>((I524-H525+MAX(0,-(H505-C525-D525)))*(1+B525))*(1-'P-Parametri'!$B$32)</f>
        <v>742184.310036888</v>
      </c>
      <c r="J525" s="10">
        <f>IF(I524&lt;=0,J524,J524*(1-H525/I524))+MAX(0,-(H505-C525-D525))</f>
        <v>252827.32359393255</v>
      </c>
      <c r="K525" s="10">
        <f>MAX(0,(K505-C525-D525))/(1-'P-Parametri'!$B$31*MAX(0,IF(L524&lt;=0,0,(L524-M524)/L524)))</f>
        <v>40962.837329442671</v>
      </c>
      <c r="L525" s="10">
        <f>((L524-K525+MAX(0,-(K505-C525-D525)))*(1+B525))*(1-'P-Parametri'!$B$32)</f>
        <v>624658.28988184826</v>
      </c>
      <c r="M525" s="10">
        <f>IF(L524&lt;=0,M524,M524*(1-K525/L524))+MAX(0,-(K505-C525-D525))</f>
        <v>212791.73037724456</v>
      </c>
      <c r="N525" s="10">
        <f>MAX(0,(N505-C525-D525))/(1-'P-Parametri'!$B$31*MAX(0,IF(O524&lt;=0,0,(O524-P524)/O524)))</f>
        <v>40962.837329442664</v>
      </c>
      <c r="O525" s="10">
        <f>((O524-N525+MAX(0,-(N505-C525-D525)))*(1+B525))*(1-'P-Parametri'!$B$32)</f>
        <v>624658.28988184826</v>
      </c>
      <c r="P525" s="10">
        <f>IF(O524&lt;=0,P524,P524*(1-N525/O524))+MAX(0,-(N505-C525-D525))</f>
        <v>212791.73037724459</v>
      </c>
      <c r="Q525" s="10">
        <f>MAX(0,(Q505-C525-D525))/(1-'P-Parametri'!$B$31*MAX(0,IF(R524&lt;=0,0,(R524-S524)/R524)))</f>
        <v>40962.837329442664</v>
      </c>
      <c r="R525" s="10">
        <f>((R524-Q525+MAX(0,-(Q505-C525-D525)))*(1+B525))*(1-'P-Parametri'!$B$32)</f>
        <v>624658.28988184826</v>
      </c>
      <c r="S525" s="10">
        <f>IF(R524&lt;=0,S524,S524*(1-Q525/R524))+MAX(0,-(Q505-C525-D525))</f>
        <v>212791.73037724459</v>
      </c>
      <c r="T525" s="10">
        <f>MAX(0,(T505-C525-D525))/(1-'P-Parametri'!$B$31*MAX(0,IF(U524&lt;=0,0,(U524-V524)/U524)))</f>
        <v>40962.837329442664</v>
      </c>
      <c r="U525" s="10">
        <f>((U524-T525+MAX(0,-(T505-C525-D525)))*(1+B525))*(1-'P-Parametri'!$B$32)</f>
        <v>624658.28988184826</v>
      </c>
      <c r="V525" s="10">
        <f>IF(U524&lt;=0,V524,V524*(1-T525/U524))+MAX(0,-(T505-C525-D525))</f>
        <v>212791.73037724459</v>
      </c>
    </row>
    <row r="526" spans="1:22">
      <c r="A526" s="9">
        <f t="shared" si="20"/>
        <v>19</v>
      </c>
      <c r="B526" s="12">
        <f>IF($A526='P-Parametri'!$D$47,'P-Parametri'!$B$34,IF($A526='P-Parametri'!$D$48,'P-Parametri'!$C$34,'P-Parametri'!$D$52))</f>
        <v>4.8525513124279884E-2</v>
      </c>
      <c r="C526" s="10">
        <f>IF($A526&lt;='1-Input'!$B$26,0,IF($A526='1-Input'!$B$26+1,('1-Input'!$B$23+0)*'1-Input'!$B$27,'1-Input'!$B$23+0))</f>
        <v>5178.3333333332594</v>
      </c>
      <c r="D526" s="10">
        <f t="shared" si="21"/>
        <v>0</v>
      </c>
      <c r="E526" s="10">
        <f>MAX(0,(E505-C526-D526))/(1-'P-Parametri'!$B$31*MAX(0,IF(F525&lt;=0,0,(F525-G525)/F525)))</f>
        <v>25250.337469524937</v>
      </c>
      <c r="F526" s="10">
        <f>((F525-E526+MAX(0,-(E505-C526-D526)))*(1+B526))*(1-'P-Parametri'!$B$32)</f>
        <v>896427.27490451769</v>
      </c>
      <c r="G526" s="10">
        <f>IF(F525&lt;=0,G525,G525*(1-E526/F525))+MAX(0,-(E505-C526-D526))</f>
        <v>291821.81661099277</v>
      </c>
      <c r="H526" s="10">
        <f>MAX(0,(H505-C526-D526))/(1-'P-Parametri'!$B$31*MAX(0,IF(I525&lt;=0,0,(I525-J525)/I525)))</f>
        <v>30500.347888983229</v>
      </c>
      <c r="I526" s="10">
        <f>((I525-H526+MAX(0,-(H505-C526-D526)))*(1+B526))*(1-'P-Parametri'!$B$32)</f>
        <v>744726.35401026555</v>
      </c>
      <c r="J526" s="10">
        <f>IF(I525&lt;=0,J525,J525*(1-H526/I525))+MAX(0,-(H505-C526-D526))</f>
        <v>242437.2880984743</v>
      </c>
      <c r="K526" s="10">
        <f>MAX(0,(K505-C526-D526))/(1-'P-Parametri'!$B$31*MAX(0,IF(L525&lt;=0,0,(L525-M525)/L525)))</f>
        <v>34916.409213785337</v>
      </c>
      <c r="L526" s="10">
        <f>((L525-K526+MAX(0,-(K505-C526-D526)))*(1+B526))*(1-'P-Parametri'!$B$32)</f>
        <v>617122.6892222818</v>
      </c>
      <c r="M526" s="10">
        <f>IF(L525&lt;=0,M525,M525*(1-K526/L525))+MAX(0,-(K505-C526-D526))</f>
        <v>200897.35027293712</v>
      </c>
      <c r="N526" s="10">
        <f>MAX(0,(N505-C526-D526))/(1-'P-Parametri'!$B$31*MAX(0,IF(O525&lt;=0,0,(O525-P525)/O525)))</f>
        <v>34916.409213785329</v>
      </c>
      <c r="O526" s="10">
        <f>((O525-N526+MAX(0,-(N505-C526-D526)))*(1+B526))*(1-'P-Parametri'!$B$32)</f>
        <v>617122.6892222818</v>
      </c>
      <c r="P526" s="10">
        <f>IF(O525&lt;=0,P525,P525*(1-N526/O525))+MAX(0,-(N505-C526-D526))</f>
        <v>200897.35027293718</v>
      </c>
      <c r="Q526" s="10">
        <f>MAX(0,(Q505-C526-D526))/(1-'P-Parametri'!$B$31*MAX(0,IF(R525&lt;=0,0,(R525-S525)/R525)))</f>
        <v>34916.409213785329</v>
      </c>
      <c r="R526" s="10">
        <f>((R525-Q526+MAX(0,-(Q505-C526-D526)))*(1+B526))*(1-'P-Parametri'!$B$32)</f>
        <v>617122.6892222818</v>
      </c>
      <c r="S526" s="10">
        <f>IF(R525&lt;=0,S525,S525*(1-Q526/R525))+MAX(0,-(Q505-C526-D526))</f>
        <v>200897.35027293718</v>
      </c>
      <c r="T526" s="10">
        <f>MAX(0,(T505-C526-D526))/(1-'P-Parametri'!$B$31*MAX(0,IF(U525&lt;=0,0,(U525-V525)/U525)))</f>
        <v>34916.409213785329</v>
      </c>
      <c r="U526" s="10">
        <f>((U525-T526+MAX(0,-(T505-C526-D526)))*(1+B526))*(1-'P-Parametri'!$B$32)</f>
        <v>617122.6892222818</v>
      </c>
      <c r="V526" s="10">
        <f>IF(U525&lt;=0,V525,V525*(1-T526/U525))+MAX(0,-(T505-C526-D526))</f>
        <v>200897.35027293718</v>
      </c>
    </row>
    <row r="527" spans="1:22">
      <c r="A527" s="9">
        <f t="shared" si="20"/>
        <v>20</v>
      </c>
      <c r="B527" s="12">
        <f>IF($A527='P-Parametri'!$D$47,'P-Parametri'!$B$34,IF($A527='P-Parametri'!$D$48,'P-Parametri'!$C$34,'P-Parametri'!$D$52))</f>
        <v>4.8525513124279884E-2</v>
      </c>
      <c r="C527" s="10">
        <f>IF($A527&lt;='1-Input'!$B$26,0,IF($A527='1-Input'!$B$26+1,('1-Input'!$B$23+0)*'1-Input'!$B$27,'1-Input'!$B$23+0))</f>
        <v>15535</v>
      </c>
      <c r="D527" s="10">
        <f t="shared" si="21"/>
        <v>0</v>
      </c>
      <c r="E527" s="10">
        <f>MAX(0,(E505-C527-D527))/(1-'P-Parametri'!$B$31*MAX(0,IF(F526&lt;=0,0,(F526-G526)/F526)))</f>
        <v>12811.649970198427</v>
      </c>
      <c r="F527" s="10">
        <f>((F526-E527+MAX(0,-(E505-C527-D527)))*(1+B527))*(1-'P-Parametri'!$B$32)</f>
        <v>924640.53948581056</v>
      </c>
      <c r="G527" s="10">
        <f>IF(F526&lt;=0,G526,G526*(1-E527/F526))+MAX(0,-(E505-C527-D527))</f>
        <v>287651.12806463445</v>
      </c>
      <c r="H527" s="10">
        <f>MAX(0,(H505-C527-D527))/(1-'P-Parametri'!$B$31*MAX(0,IF(I526&lt;=0,0,(I526-J526)/I526)))</f>
        <v>18086.678590204407</v>
      </c>
      <c r="I527" s="10">
        <f>((I526-H527+MAX(0,-(H505-C527-D527)))*(1+B527))*(1-'P-Parametri'!$B$32)</f>
        <v>760376.43804922723</v>
      </c>
      <c r="J527" s="10">
        <f>IF(I526&lt;=0,J526,J526*(1-H527/I526))+MAX(0,-(H505-C527-D527))</f>
        <v>236549.37331674836</v>
      </c>
      <c r="K527" s="10">
        <f>MAX(0,(K505-C527-D527))/(1-'P-Parametri'!$B$31*MAX(0,IF(L526&lt;=0,0,(L526-M526)/L526)))</f>
        <v>22523.784046165823</v>
      </c>
      <c r="L527" s="10">
        <f>((L526-K527+MAX(0,-(K505-C527-D527)))*(1+B527))*(1-'P-Parametri'!$B$32)</f>
        <v>622205.21790861618</v>
      </c>
      <c r="M527" s="10">
        <f>IF(L526&lt;=0,M526,M526*(1-K527/L526))+MAX(0,-(K505-C527-D527))</f>
        <v>193564.98571720012</v>
      </c>
      <c r="N527" s="10">
        <f>MAX(0,(N505-C527-D527))/(1-'P-Parametri'!$B$31*MAX(0,IF(O526&lt;=0,0,(O526-P526)/O526)))</f>
        <v>22523.784046165812</v>
      </c>
      <c r="O527" s="10">
        <f>((O526-N527+MAX(0,-(N505-C527-D527)))*(1+B527))*(1-'P-Parametri'!$B$32)</f>
        <v>622205.21790861629</v>
      </c>
      <c r="P527" s="10">
        <f>IF(O526&lt;=0,P526,P526*(1-N527/O526))+MAX(0,-(N505-C527-D527))</f>
        <v>193564.98571720018</v>
      </c>
      <c r="Q527" s="10">
        <f>MAX(0,(Q505-C527-D527))/(1-'P-Parametri'!$B$31*MAX(0,IF(R526&lt;=0,0,(R526-S526)/R526)))</f>
        <v>22523.784046165812</v>
      </c>
      <c r="R527" s="10">
        <f>((R526-Q527+MAX(0,-(Q505-C527-D527)))*(1+B527))*(1-'P-Parametri'!$B$32)</f>
        <v>622205.21790861629</v>
      </c>
      <c r="S527" s="10">
        <f>IF(R526&lt;=0,S526,S526*(1-Q527/R526))+MAX(0,-(Q505-C527-D527))</f>
        <v>193564.98571720018</v>
      </c>
      <c r="T527" s="10">
        <f>MAX(0,(T505-C527-D527))/(1-'P-Parametri'!$B$31*MAX(0,IF(U526&lt;=0,0,(U526-V526)/U526)))</f>
        <v>22523.784046165812</v>
      </c>
      <c r="U527" s="10">
        <f>((U526-T527+MAX(0,-(T505-C527-D527)))*(1+B527))*(1-'P-Parametri'!$B$32)</f>
        <v>622205.21790861629</v>
      </c>
      <c r="V527" s="10">
        <f>IF(U526&lt;=0,V526,V526*(1-T527/U526))+MAX(0,-(T505-C527-D527))</f>
        <v>193564.98571720018</v>
      </c>
    </row>
    <row r="528" spans="1:22">
      <c r="A528" s="9">
        <f t="shared" si="20"/>
        <v>21</v>
      </c>
      <c r="B528" s="12">
        <f>IF($A528='P-Parametri'!$D$47,'P-Parametri'!$B$34,IF($A528='P-Parametri'!$D$48,'P-Parametri'!$C$34,'P-Parametri'!$D$52))</f>
        <v>-0.35</v>
      </c>
      <c r="C528" s="10">
        <f>IF($A528&lt;='1-Input'!$B$26,0,IF($A528='1-Input'!$B$26+1,('1-Input'!$B$23+0)*'1-Input'!$B$27,'1-Input'!$B$23+0))</f>
        <v>15535</v>
      </c>
      <c r="D528" s="10">
        <f t="shared" si="21"/>
        <v>0</v>
      </c>
      <c r="E528" s="10">
        <f>MAX(0,(E505-C528-D528))/(1-'P-Parametri'!$B$31*MAX(0,IF(F527&lt;=0,0,(F527-G527)/F527)))</f>
        <v>12870.260235732809</v>
      </c>
      <c r="F528" s="10">
        <f>((F527-E528+MAX(0,-(E505-C528-D528)))*(1+B528))*(1-'P-Parametri'!$B$32)</f>
        <v>591465.38014952547</v>
      </c>
      <c r="G528" s="10">
        <f>IF(F527&lt;=0,G527,G527*(1-E528/F527))+MAX(0,-(E505-C528-D528))</f>
        <v>283647.25335095089</v>
      </c>
      <c r="H528" s="10">
        <f>MAX(0,(H505-C528-D528))/(1-'P-Parametri'!$B$31*MAX(0,IF(I527&lt;=0,0,(I527-J527)/I527)))</f>
        <v>18169.420862844756</v>
      </c>
      <c r="I528" s="10">
        <f>((I527-H528+MAX(0,-(H505-C528-D528)))*(1+B528))*(1-'P-Parametri'!$B$32)</f>
        <v>481469.69204880629</v>
      </c>
      <c r="J528" s="10">
        <f>IF(I527&lt;=0,J527,J527*(1-H528/I527))+MAX(0,-(H505-C528-D528))</f>
        <v>230896.95577253727</v>
      </c>
      <c r="K528" s="10">
        <f>MAX(0,(K505-C528-D528))/(1-'P-Parametri'!$B$31*MAX(0,IF(L527&lt;=0,0,(L527-M527)/L527)))</f>
        <v>22626.825025809791</v>
      </c>
      <c r="L528" s="10">
        <f>((L527-K528+MAX(0,-(K505-C528-D528)))*(1+B528))*(1-'P-Parametri'!$B$32)</f>
        <v>388946.50346307654</v>
      </c>
      <c r="M528" s="10">
        <f>IF(L527&lt;=0,M527,M527*(1-K528/L527))+MAX(0,-(K505-C528-D528))</f>
        <v>186525.89164198824</v>
      </c>
      <c r="N528" s="10">
        <f>MAX(0,(N505-C528-D528))/(1-'P-Parametri'!$B$31*MAX(0,IF(O527&lt;=0,0,(O527-P527)/O527)))</f>
        <v>22626.82502580978</v>
      </c>
      <c r="O528" s="10">
        <f>((O527-N528+MAX(0,-(N505-C528-D528)))*(1+B528))*(1-'P-Parametri'!$B$32)</f>
        <v>388946.5034630766</v>
      </c>
      <c r="P528" s="10">
        <f>IF(O527&lt;=0,P527,P527*(1-N528/O527))+MAX(0,-(N505-C528-D528))</f>
        <v>186525.8916419883</v>
      </c>
      <c r="Q528" s="10">
        <f>MAX(0,(Q505-C528-D528))/(1-'P-Parametri'!$B$31*MAX(0,IF(R527&lt;=0,0,(R527-S527)/R527)))</f>
        <v>22626.82502580978</v>
      </c>
      <c r="R528" s="10">
        <f>((R527-Q528+MAX(0,-(Q505-C528-D528)))*(1+B528))*(1-'P-Parametri'!$B$32)</f>
        <v>388946.5034630766</v>
      </c>
      <c r="S528" s="10">
        <f>IF(R527&lt;=0,S527,S527*(1-Q528/R527))+MAX(0,-(Q505-C528-D528))</f>
        <v>186525.8916419883</v>
      </c>
      <c r="T528" s="10">
        <f>MAX(0,(T505-C528-D528))/(1-'P-Parametri'!$B$31*MAX(0,IF(U527&lt;=0,0,(U527-V527)/U527)))</f>
        <v>22626.82502580978</v>
      </c>
      <c r="U528" s="10">
        <f>((U527-T528+MAX(0,-(T505-C528-D528)))*(1+B528))*(1-'P-Parametri'!$B$32)</f>
        <v>388946.5034630766</v>
      </c>
      <c r="V528" s="10">
        <f>IF(U527&lt;=0,V527,V527*(1-T528/U527))+MAX(0,-(T505-C528-D528))</f>
        <v>186525.8916419883</v>
      </c>
    </row>
    <row r="529" spans="1:22">
      <c r="A529" s="9">
        <f t="shared" si="20"/>
        <v>22</v>
      </c>
      <c r="B529" s="12">
        <f>IF($A529='P-Parametri'!$D$47,'P-Parametri'!$B$34,IF($A529='P-Parametri'!$D$48,'P-Parametri'!$C$34,'P-Parametri'!$D$52))</f>
        <v>-0.2</v>
      </c>
      <c r="C529" s="10">
        <f>IF($A529&lt;='1-Input'!$B$26,0,IF($A529='1-Input'!$B$26+1,('1-Input'!$B$23+0)*'1-Input'!$B$27,'1-Input'!$B$23+0))</f>
        <v>15535</v>
      </c>
      <c r="D529" s="10">
        <f t="shared" si="21"/>
        <v>0</v>
      </c>
      <c r="E529" s="10">
        <f>MAX(0,(E505-C529-D529))/(1-'P-Parametri'!$B$31*MAX(0,IF(F528&lt;=0,0,(F528-G528)/F528)))</f>
        <v>12218.288236674718</v>
      </c>
      <c r="F529" s="10">
        <f>((F528-E529+MAX(0,-(E505-C529-D529)))*(1+B529))*(1-'P-Parametri'!$B$32)</f>
        <v>462470.87818322005</v>
      </c>
      <c r="G529" s="10">
        <f>IF(F528&lt;=0,G528,G528*(1-E529/F528))+MAX(0,-(E505-C529-D529))</f>
        <v>277787.76602456358</v>
      </c>
      <c r="H529" s="10">
        <f>MAX(0,(H505-C529-D529))/(1-'P-Parametri'!$B$31*MAX(0,IF(I528&lt;=0,0,(I528-J528)/I528)))</f>
        <v>17249.007955513811</v>
      </c>
      <c r="I529" s="10">
        <f>((I528-H529+MAX(0,-(H505-C529-D529)))*(1+B529))*(1-'P-Parametri'!$B$32)</f>
        <v>370633.79418008472</v>
      </c>
      <c r="J529" s="10">
        <f>IF(I528&lt;=0,J528,J528*(1-H529/I528))+MAX(0,-(H505-C529-D529))</f>
        <v>222624.90149207658</v>
      </c>
      <c r="K529" s="10">
        <f>MAX(0,(K505-C529-D529))/(1-'P-Parametri'!$B$31*MAX(0,IF(L528&lt;=0,0,(L528-M528)/L528)))</f>
        <v>21480.612278420471</v>
      </c>
      <c r="L529" s="10">
        <f>((L528-K529+MAX(0,-(K505-C529-D529)))*(1+B529))*(1-'P-Parametri'!$B$32)</f>
        <v>293384.7675218294</v>
      </c>
      <c r="M529" s="10">
        <f>IF(L528&lt;=0,M528,M528*(1-K529/L528))+MAX(0,-(K505-C529-D529))</f>
        <v>176224.49974728367</v>
      </c>
      <c r="N529" s="10">
        <f>MAX(0,(N505-C529-D529))/(1-'P-Parametri'!$B$31*MAX(0,IF(O528&lt;=0,0,(O528-P528)/O528)))</f>
        <v>21480.61227842046</v>
      </c>
      <c r="O529" s="10">
        <f>((O528-N529+MAX(0,-(N505-C529-D529)))*(1+B529))*(1-'P-Parametri'!$B$32)</f>
        <v>293384.76752182946</v>
      </c>
      <c r="P529" s="10">
        <f>IF(O528&lt;=0,P528,P528*(1-N529/O528))+MAX(0,-(N505-C529-D529))</f>
        <v>176224.49974728373</v>
      </c>
      <c r="Q529" s="10">
        <f>MAX(0,(Q505-C529-D529))/(1-'P-Parametri'!$B$31*MAX(0,IF(R528&lt;=0,0,(R528-S528)/R528)))</f>
        <v>21480.61227842046</v>
      </c>
      <c r="R529" s="10">
        <f>((R528-Q529+MAX(0,-(Q505-C529-D529)))*(1+B529))*(1-'P-Parametri'!$B$32)</f>
        <v>293384.76752182946</v>
      </c>
      <c r="S529" s="10">
        <f>IF(R528&lt;=0,S528,S528*(1-Q529/R528))+MAX(0,-(Q505-C529-D529))</f>
        <v>176224.49974728373</v>
      </c>
      <c r="T529" s="10">
        <f>MAX(0,(T505-C529-D529))/(1-'P-Parametri'!$B$31*MAX(0,IF(U528&lt;=0,0,(U528-V528)/U528)))</f>
        <v>21480.61227842046</v>
      </c>
      <c r="U529" s="10">
        <f>((U528-T529+MAX(0,-(T505-C529-D529)))*(1+B529))*(1-'P-Parametri'!$B$32)</f>
        <v>293384.76752182946</v>
      </c>
      <c r="V529" s="10">
        <f>IF(U528&lt;=0,V528,V528*(1-T529/U528))+MAX(0,-(T505-C529-D529))</f>
        <v>176224.49974728373</v>
      </c>
    </row>
    <row r="530" spans="1:22">
      <c r="A530" s="9">
        <f t="shared" si="20"/>
        <v>23</v>
      </c>
      <c r="B530" s="12">
        <f>IF($A530='P-Parametri'!$D$47,'P-Parametri'!$B$34,IF($A530='P-Parametri'!$D$48,'P-Parametri'!$C$34,'P-Parametri'!$D$52))</f>
        <v>4.8525513124279884E-2</v>
      </c>
      <c r="C530" s="10">
        <f>IF($A530&lt;='1-Input'!$B$26,0,IF($A530='1-Input'!$B$26+1,('1-Input'!$B$23+0)*'1-Input'!$B$27,'1-Input'!$B$23+0))</f>
        <v>15535</v>
      </c>
      <c r="D530" s="10">
        <f t="shared" si="21"/>
        <v>0</v>
      </c>
      <c r="E530" s="10">
        <f>MAX(0,(E505-C530-D530))/(1-'P-Parametri'!$B$31*MAX(0,IF(F529&lt;=0,0,(F529-G529)/F529)))</f>
        <v>11789.036770142406</v>
      </c>
      <c r="F530" s="10">
        <f>((F529-E530+MAX(0,-(E505-C530-D530)))*(1+B530))*(1-'P-Parametri'!$B$32)</f>
        <v>471606.30620539573</v>
      </c>
      <c r="G530" s="10">
        <f>IF(F529&lt;=0,G529,G529*(1-E530/F529))+MAX(0,-(E505-C530-D530))</f>
        <v>270706.5629857381</v>
      </c>
      <c r="H530" s="10">
        <f>MAX(0,(H505-C530-D530))/(1-'P-Parametri'!$B$31*MAX(0,IF(I529&lt;=0,0,(I529-J529)/I529)))</f>
        <v>16643.017834990442</v>
      </c>
      <c r="I530" s="10">
        <f>((I529-H530+MAX(0,-(H505-C530-D530)))*(1+B530))*(1-'P-Parametri'!$B$32)</f>
        <v>370426.02368768514</v>
      </c>
      <c r="J530" s="10">
        <f>IF(I529&lt;=0,J529,J529*(1-H530/I529))+MAX(0,-(H505-C530-D530))</f>
        <v>212628.10609935707</v>
      </c>
      <c r="K530" s="10">
        <f>MAX(0,(K505-C530-D530))/(1-'P-Parametri'!$B$31*MAX(0,IF(L529&lt;=0,0,(L529-M529)/L529)))</f>
        <v>20725.957932090088</v>
      </c>
      <c r="L530" s="10">
        <f>((L529-K530+MAX(0,-(K505-C530-D530)))*(1+B530))*(1-'P-Parametri'!$B$32)</f>
        <v>285317.93879647087</v>
      </c>
      <c r="M530" s="10">
        <f>IF(L529&lt;=0,M529,M529*(1-K530/L529))+MAX(0,-(K505-C530-D530))</f>
        <v>163775.24548225416</v>
      </c>
      <c r="N530" s="10">
        <f>MAX(0,(N505-C530-D530))/(1-'P-Parametri'!$B$31*MAX(0,IF(O529&lt;=0,0,(O529-P529)/O529)))</f>
        <v>20725.957932090078</v>
      </c>
      <c r="O530" s="10">
        <f>((O529-N530+MAX(0,-(N505-C530-D530)))*(1+B530))*(1-'P-Parametri'!$B$32)</f>
        <v>285317.93879647093</v>
      </c>
      <c r="P530" s="10">
        <f>IF(O529&lt;=0,P529,P529*(1-N530/O529))+MAX(0,-(N505-C530-D530))</f>
        <v>163775.24548225425</v>
      </c>
      <c r="Q530" s="10">
        <f>MAX(0,(Q505-C530-D530))/(1-'P-Parametri'!$B$31*MAX(0,IF(R529&lt;=0,0,(R529-S529)/R529)))</f>
        <v>20725.957932090078</v>
      </c>
      <c r="R530" s="10">
        <f>((R529-Q530+MAX(0,-(Q505-C530-D530)))*(1+B530))*(1-'P-Parametri'!$B$32)</f>
        <v>285317.93879647093</v>
      </c>
      <c r="S530" s="10">
        <f>IF(R529&lt;=0,S529,S529*(1-Q530/R529))+MAX(0,-(Q505-C530-D530))</f>
        <v>163775.24548225425</v>
      </c>
      <c r="T530" s="10">
        <f>MAX(0,(T505-C530-D530))/(1-'P-Parametri'!$B$31*MAX(0,IF(U529&lt;=0,0,(U529-V529)/U529)))</f>
        <v>20725.957932090078</v>
      </c>
      <c r="U530" s="10">
        <f>((U529-T530+MAX(0,-(T505-C530-D530)))*(1+B530))*(1-'P-Parametri'!$B$32)</f>
        <v>285317.93879647093</v>
      </c>
      <c r="V530" s="10">
        <f>IF(U529&lt;=0,V529,V529*(1-T530/U529))+MAX(0,-(T505-C530-D530))</f>
        <v>163775.24548225425</v>
      </c>
    </row>
    <row r="531" spans="1:22">
      <c r="A531" s="9">
        <f t="shared" si="20"/>
        <v>24</v>
      </c>
      <c r="B531" s="12">
        <f>IF($A531='P-Parametri'!$D$47,'P-Parametri'!$B$34,IF($A531='P-Parametri'!$D$48,'P-Parametri'!$C$34,'P-Parametri'!$D$52))</f>
        <v>4.8525513124279884E-2</v>
      </c>
      <c r="C531" s="10">
        <f>IF($A531&lt;='1-Input'!$B$26,0,IF($A531='1-Input'!$B$26+1,('1-Input'!$B$23+0)*'1-Input'!$B$27,'1-Input'!$B$23+0))</f>
        <v>15535</v>
      </c>
      <c r="D531" s="10">
        <f t="shared" si="21"/>
        <v>0</v>
      </c>
      <c r="E531" s="10">
        <f>MAX(0,(E505-C531-D531))/(1-'P-Parametri'!$B$31*MAX(0,IF(F530&lt;=0,0,(F530-G530)/F530)))</f>
        <v>11880.898567051796</v>
      </c>
      <c r="F531" s="10">
        <f>((F530-E531+MAX(0,-(E505-C531-D531)))*(1+B531))*(1-'P-Parametri'!$B$32)</f>
        <v>481069.75130238279</v>
      </c>
      <c r="G531" s="10">
        <f>IF(F530&lt;=0,G530,G530*(1-E531/F530))+MAX(0,-(E505-C531-D531))</f>
        <v>263886.81275350088</v>
      </c>
      <c r="H531" s="10">
        <f>MAX(0,(H505-C531-D531))/(1-'P-Parametri'!$B$31*MAX(0,IF(I530&lt;=0,0,(I530-J530)/I530)))</f>
        <v>16772.702520357554</v>
      </c>
      <c r="I531" s="10">
        <f>((I530-H531+MAX(0,-(H505-C531-D531)))*(1+B531))*(1-'P-Parametri'!$B$32)</f>
        <v>370072.90098498773</v>
      </c>
      <c r="J531" s="10">
        <f>IF(I530&lt;=0,J530,J530*(1-H531/I530))+MAX(0,-(H505-C531-D531))</f>
        <v>203000.41327268243</v>
      </c>
      <c r="K531" s="10">
        <f>MAX(0,(K505-C531-D531))/(1-'P-Parametri'!$B$31*MAX(0,IF(L530&lt;=0,0,(L530-M530)/L530)))</f>
        <v>20887.457448584275</v>
      </c>
      <c r="L531" s="10">
        <f>((L530-K531+MAX(0,-(K505-C531-D531)))*(1+B531))*(1-'P-Parametri'!$B$32)</f>
        <v>276707.58192871115</v>
      </c>
      <c r="M531" s="10">
        <f>IF(L530&lt;=0,M530,M530*(1-K531/L530))+MAX(0,-(K505-C531-D531))</f>
        <v>151785.6436872466</v>
      </c>
      <c r="N531" s="10">
        <f>MAX(0,(N505-C531-D531))/(1-'P-Parametri'!$B$31*MAX(0,IF(O530&lt;=0,0,(O530-P530)/O530)))</f>
        <v>20887.457448584268</v>
      </c>
      <c r="O531" s="10">
        <f>((O530-N531+MAX(0,-(N505-C531-D531)))*(1+B531))*(1-'P-Parametri'!$B$32)</f>
        <v>276707.58192871121</v>
      </c>
      <c r="P531" s="10">
        <f>IF(O530&lt;=0,P530,P530*(1-N531/O530))+MAX(0,-(N505-C531-D531))</f>
        <v>151785.64368724669</v>
      </c>
      <c r="Q531" s="10">
        <f>MAX(0,(Q505-C531-D531))/(1-'P-Parametri'!$B$31*MAX(0,IF(R530&lt;=0,0,(R530-S530)/R530)))</f>
        <v>20887.457448584268</v>
      </c>
      <c r="R531" s="10">
        <f>((R530-Q531+MAX(0,-(Q505-C531-D531)))*(1+B531))*(1-'P-Parametri'!$B$32)</f>
        <v>276707.58192871121</v>
      </c>
      <c r="S531" s="10">
        <f>IF(R530&lt;=0,S530,S530*(1-Q531/R530))+MAX(0,-(Q505-C531-D531))</f>
        <v>151785.64368724669</v>
      </c>
      <c r="T531" s="10">
        <f>MAX(0,(T505-C531-D531))/(1-'P-Parametri'!$B$31*MAX(0,IF(U530&lt;=0,0,(U530-V530)/U530)))</f>
        <v>20887.457448584268</v>
      </c>
      <c r="U531" s="10">
        <f>((U530-T531+MAX(0,-(T505-C531-D531)))*(1+B531))*(1-'P-Parametri'!$B$32)</f>
        <v>276707.58192871121</v>
      </c>
      <c r="V531" s="10">
        <f>IF(U530&lt;=0,V530,V530*(1-T531/U530))+MAX(0,-(T505-C531-D531))</f>
        <v>151785.64368724669</v>
      </c>
    </row>
    <row r="532" spans="1:22">
      <c r="A532" s="9">
        <f t="shared" si="20"/>
        <v>25</v>
      </c>
      <c r="B532" s="12">
        <f>IF($A532='P-Parametri'!$D$47,'P-Parametri'!$B$34,IF($A532='P-Parametri'!$D$48,'P-Parametri'!$C$34,'P-Parametri'!$D$52))</f>
        <v>4.8525513124279884E-2</v>
      </c>
      <c r="C532" s="10">
        <f>IF($A532&lt;='1-Input'!$B$26,0,IF($A532='1-Input'!$B$26+1,('1-Input'!$B$23+0)*'1-Input'!$B$27,'1-Input'!$B$23+0))</f>
        <v>15535</v>
      </c>
      <c r="D532" s="10">
        <f t="shared" si="21"/>
        <v>0</v>
      </c>
      <c r="E532" s="10">
        <f>MAX(0,(E505-C532-D532))/(1-'P-Parametri'!$B$31*MAX(0,IF(F531&lt;=0,0,(F531-G531)/F531)))</f>
        <v>11970.032361519545</v>
      </c>
      <c r="F532" s="10">
        <f>((F531-E532+MAX(0,-(E505-C532-D532)))*(1+B532))*(1-'P-Parametri'!$B$32)</f>
        <v>490879.29746190627</v>
      </c>
      <c r="G532" s="10">
        <f>IF(F531&lt;=0,G531,G531*(1-E532/F531))+MAX(0,-(E505-C532-D532))</f>
        <v>257320.75101321036</v>
      </c>
      <c r="H532" s="10">
        <f>MAX(0,(H505-C532-D532))/(1-'P-Parametri'!$B$31*MAX(0,IF(I531&lt;=0,0,(I531-J531)/I531)))</f>
        <v>16898.535984104499</v>
      </c>
      <c r="I532" s="10">
        <f>((I531-H532+MAX(0,-(H505-C532-D532)))*(1+B532))*(1-'P-Parametri'!$B$32)</f>
        <v>369571.707620323</v>
      </c>
      <c r="J532" s="10">
        <f>IF(I531&lt;=0,J531,J531*(1-H532/I531))+MAX(0,-(H505-C532-D532))</f>
        <v>193730.86184282601</v>
      </c>
      <c r="K532" s="10">
        <f>MAX(0,(K505-C532-D532))/(1-'P-Parametri'!$B$31*MAX(0,IF(L531&lt;=0,0,(L531-M531)/L531)))</f>
        <v>21044.160944424148</v>
      </c>
      <c r="L532" s="10">
        <f>((L531-K532+MAX(0,-(K505-C532-D532)))*(1+B532))*(1-'P-Parametri'!$B$32)</f>
        <v>267533.48043530894</v>
      </c>
      <c r="M532" s="10">
        <f>IF(L531&lt;=0,M531,M531*(1-K532/L531))+MAX(0,-(K505-C532-D532))</f>
        <v>140242.04414962945</v>
      </c>
      <c r="N532" s="10">
        <f>MAX(0,(N505-C532-D532))/(1-'P-Parametri'!$B$31*MAX(0,IF(O531&lt;=0,0,(O531-P531)/O531)))</f>
        <v>21044.160944424137</v>
      </c>
      <c r="O532" s="10">
        <f>((O531-N532+MAX(0,-(N505-C532-D532)))*(1+B532))*(1-'P-Parametri'!$B$32)</f>
        <v>267533.48043530906</v>
      </c>
      <c r="P532" s="10">
        <f>IF(O531&lt;=0,P531,P531*(1-N532/O531))+MAX(0,-(N505-C532-D532))</f>
        <v>140242.04414962951</v>
      </c>
      <c r="Q532" s="10">
        <f>MAX(0,(Q505-C532-D532))/(1-'P-Parametri'!$B$31*MAX(0,IF(R531&lt;=0,0,(R531-S531)/R531)))</f>
        <v>21044.160944424137</v>
      </c>
      <c r="R532" s="10">
        <f>((R531-Q532+MAX(0,-(Q505-C532-D532)))*(1+B532))*(1-'P-Parametri'!$B$32)</f>
        <v>267533.48043530906</v>
      </c>
      <c r="S532" s="10">
        <f>IF(R531&lt;=0,S531,S531*(1-Q532/R531))+MAX(0,-(Q505-C532-D532))</f>
        <v>140242.04414962951</v>
      </c>
      <c r="T532" s="10">
        <f>MAX(0,(T505-C532-D532))/(1-'P-Parametri'!$B$31*MAX(0,IF(U531&lt;=0,0,(U531-V531)/U531)))</f>
        <v>21044.160944424137</v>
      </c>
      <c r="U532" s="10">
        <f>((U531-T532+MAX(0,-(T505-C532-D532)))*(1+B532))*(1-'P-Parametri'!$B$32)</f>
        <v>267533.48043530906</v>
      </c>
      <c r="V532" s="10">
        <f>IF(U531&lt;=0,V531,V531*(1-T532/U531))+MAX(0,-(T505-C532-D532))</f>
        <v>140242.04414962951</v>
      </c>
    </row>
    <row r="533" spans="1:22">
      <c r="A533" s="9">
        <f t="shared" si="20"/>
        <v>26</v>
      </c>
      <c r="B533" s="12">
        <f>IF($A533='P-Parametri'!$D$47,'P-Parametri'!$B$34,IF($A533='P-Parametri'!$D$48,'P-Parametri'!$C$34,'P-Parametri'!$D$52))</f>
        <v>4.8525513124279884E-2</v>
      </c>
      <c r="C533" s="10">
        <f>IF($A533&lt;='1-Input'!$B$26,0,IF($A533='1-Input'!$B$26+1,('1-Input'!$B$23+0)*'1-Input'!$B$27,'1-Input'!$B$23+0))</f>
        <v>15535</v>
      </c>
      <c r="D533" s="10">
        <f t="shared" si="21"/>
        <v>0</v>
      </c>
      <c r="E533" s="10">
        <f>MAX(0,(E505-C533-D533))/(1-'P-Parametri'!$B$31*MAX(0,IF(F532&lt;=0,0,(F532-G532)/F532)))</f>
        <v>12056.470168370115</v>
      </c>
      <c r="F533" s="10">
        <f>((F532-E533+MAX(0,-(E505-C533-D533)))*(1+B533))*(1-'P-Parametri'!$B$32)</f>
        <v>501053.83478220628</v>
      </c>
      <c r="G533" s="10">
        <f>IF(F532&lt;=0,G532,G532*(1-E533/F532))+MAX(0,-(E505-C533-D533))</f>
        <v>251000.70456934068</v>
      </c>
      <c r="H533" s="10">
        <f>MAX(0,(H505-C533-D533))/(1-'P-Parametri'!$B$31*MAX(0,IF(I532&lt;=0,0,(I532-J532)/I532)))</f>
        <v>17020.563422739258</v>
      </c>
      <c r="I533" s="10">
        <f>((I532-H533+MAX(0,-(H505-C533-D533)))*(1+B533))*(1-'P-Parametri'!$B$32)</f>
        <v>368919.55163357878</v>
      </c>
      <c r="J533" s="10">
        <f>IF(I532&lt;=0,J532,J532*(1-H533/I532))+MAX(0,-(H505-C533-D533))</f>
        <v>184808.61927677621</v>
      </c>
      <c r="K533" s="10">
        <f>MAX(0,(K505-C533-D533))/(1-'P-Parametri'!$B$31*MAX(0,IF(L532&lt;=0,0,(L532-M532)/L532)))</f>
        <v>21196.124703928595</v>
      </c>
      <c r="L533" s="10">
        <f>((L532-K533+MAX(0,-(K505-C533-D533)))*(1+B533))*(1-'P-Parametri'!$B$32)</f>
        <v>257774.42031528399</v>
      </c>
      <c r="M533" s="10">
        <f>IF(L532&lt;=0,M532,M532*(1-K533/L532))+MAX(0,-(K505-C533-D533))</f>
        <v>129130.95685060187</v>
      </c>
      <c r="N533" s="10">
        <f>MAX(0,(N505-C533-D533))/(1-'P-Parametri'!$B$31*MAX(0,IF(O532&lt;=0,0,(O532-P532)/O532)))</f>
        <v>21196.124703928588</v>
      </c>
      <c r="O533" s="10">
        <f>((O532-N533+MAX(0,-(N505-C533-D533)))*(1+B533))*(1-'P-Parametri'!$B$32)</f>
        <v>257774.42031528414</v>
      </c>
      <c r="P533" s="10">
        <f>IF(O532&lt;=0,P532,P532*(1-N533/O532))+MAX(0,-(N505-C533-D533))</f>
        <v>129130.95685060194</v>
      </c>
      <c r="Q533" s="10">
        <f>MAX(0,(Q505-C533-D533))/(1-'P-Parametri'!$B$31*MAX(0,IF(R532&lt;=0,0,(R532-S532)/R532)))</f>
        <v>21196.124703928588</v>
      </c>
      <c r="R533" s="10">
        <f>((R532-Q533+MAX(0,-(Q505-C533-D533)))*(1+B533))*(1-'P-Parametri'!$B$32)</f>
        <v>257774.42031528414</v>
      </c>
      <c r="S533" s="10">
        <f>IF(R532&lt;=0,S532,S532*(1-Q533/R532))+MAX(0,-(Q505-C533-D533))</f>
        <v>129130.95685060194</v>
      </c>
      <c r="T533" s="10">
        <f>MAX(0,(T505-C533-D533))/(1-'P-Parametri'!$B$31*MAX(0,IF(U532&lt;=0,0,(U532-V532)/U532)))</f>
        <v>21196.124703928588</v>
      </c>
      <c r="U533" s="10">
        <f>((U532-T533+MAX(0,-(T505-C533-D533)))*(1+B533))*(1-'P-Parametri'!$B$32)</f>
        <v>257774.42031528414</v>
      </c>
      <c r="V533" s="10">
        <f>IF(U532&lt;=0,V532,V532*(1-T533/U532))+MAX(0,-(T505-C533-D533))</f>
        <v>129130.95685060194</v>
      </c>
    </row>
    <row r="534" spans="1:22">
      <c r="A534" s="9">
        <f t="shared" si="20"/>
        <v>27</v>
      </c>
      <c r="B534" s="12">
        <f>IF($A534='P-Parametri'!$D$47,'P-Parametri'!$B$34,IF($A534='P-Parametri'!$D$48,'P-Parametri'!$C$34,'P-Parametri'!$D$52))</f>
        <v>4.8525513124279884E-2</v>
      </c>
      <c r="C534" s="10">
        <f>IF($A534&lt;='1-Input'!$B$26,0,IF($A534='1-Input'!$B$26+1,('1-Input'!$B$23+0)*'1-Input'!$B$27,'1-Input'!$B$23+0))</f>
        <v>15535</v>
      </c>
      <c r="D534" s="10">
        <f t="shared" si="21"/>
        <v>0</v>
      </c>
      <c r="E534" s="10">
        <f>MAX(0,(E505-C534-D534))/(1-'P-Parametri'!$B$31*MAX(0,IF(F533&lt;=0,0,(F533-G533)/F533)))</f>
        <v>12140.247478251387</v>
      </c>
      <c r="F534" s="10">
        <f>((F533-E534+MAX(0,-(E505-C534-D534)))*(1+B534))*(1-'P-Parametri'!$B$32)</f>
        <v>511613.09326130908</v>
      </c>
      <c r="G534" s="10">
        <f>IF(F533&lt;=0,G533,G533*(1-E534/F533))+MAX(0,-(E505-C534-D534))</f>
        <v>244919.10123821002</v>
      </c>
      <c r="H534" s="10">
        <f>MAX(0,(H505-C534-D534))/(1-'P-Parametri'!$B$31*MAX(0,IF(I533&lt;=0,0,(I533-J533)/I533)))</f>
        <v>17138.834939717886</v>
      </c>
      <c r="I534" s="10">
        <f>((I533-H534+MAX(0,-(H505-C534-D534)))*(1+B534))*(1-'P-Parametri'!$B$32)</f>
        <v>368113.3543657001</v>
      </c>
      <c r="J534" s="10">
        <f>IF(I533&lt;=0,J533,J533*(1-H534/I533))+MAX(0,-(H505-C534-D534))</f>
        <v>176222.99564366558</v>
      </c>
      <c r="K534" s="10">
        <f>MAX(0,(K505-C534-D534))/(1-'P-Parametri'!$B$31*MAX(0,IF(L533&lt;=0,0,(L533-M533)/L533)))</f>
        <v>21343.411122159185</v>
      </c>
      <c r="L534" s="10">
        <f>((L533-K534+MAX(0,-(K505-C534-D534)))*(1+B534))*(1-'P-Parametri'!$B$32)</f>
        <v>247408.13734224709</v>
      </c>
      <c r="M534" s="10">
        <f>IF(L533&lt;=0,M533,M533*(1-K534/L533))+MAX(0,-(K505-C534-D534))</f>
        <v>118439.06935730748</v>
      </c>
      <c r="N534" s="10">
        <f>MAX(0,(N505-C534-D534))/(1-'P-Parametri'!$B$31*MAX(0,IF(O533&lt;=0,0,(O533-P533)/O533)))</f>
        <v>21343.411122159174</v>
      </c>
      <c r="O534" s="10">
        <f>((O533-N534+MAX(0,-(N505-C534-D534)))*(1+B534))*(1-'P-Parametri'!$B$32)</f>
        <v>247408.13734224724</v>
      </c>
      <c r="P534" s="10">
        <f>IF(O533&lt;=0,P533,P533*(1-N534/O533))+MAX(0,-(N505-C534-D534))</f>
        <v>118439.06935730757</v>
      </c>
      <c r="Q534" s="10">
        <f>MAX(0,(Q505-C534-D534))/(1-'P-Parametri'!$B$31*MAX(0,IF(R533&lt;=0,0,(R533-S533)/R533)))</f>
        <v>21343.411122159174</v>
      </c>
      <c r="R534" s="10">
        <f>((R533-Q534+MAX(0,-(Q505-C534-D534)))*(1+B534))*(1-'P-Parametri'!$B$32)</f>
        <v>247408.13734224724</v>
      </c>
      <c r="S534" s="10">
        <f>IF(R533&lt;=0,S533,S533*(1-Q534/R533))+MAX(0,-(Q505-C534-D534))</f>
        <v>118439.06935730757</v>
      </c>
      <c r="T534" s="10">
        <f>MAX(0,(T505-C534-D534))/(1-'P-Parametri'!$B$31*MAX(0,IF(U533&lt;=0,0,(U533-V533)/U533)))</f>
        <v>21343.411122159174</v>
      </c>
      <c r="U534" s="10">
        <f>((U533-T534+MAX(0,-(T505-C534-D534)))*(1+B534))*(1-'P-Parametri'!$B$32)</f>
        <v>247408.13734224724</v>
      </c>
      <c r="V534" s="10">
        <f>IF(U533&lt;=0,V533,V533*(1-T534/U533))+MAX(0,-(T505-C534-D534))</f>
        <v>118439.06935730757</v>
      </c>
    </row>
    <row r="535" spans="1:22">
      <c r="A535" s="9">
        <f t="shared" si="20"/>
        <v>28</v>
      </c>
      <c r="B535" s="12">
        <f>IF($A535='P-Parametri'!$D$47,'P-Parametri'!$B$34,IF($A535='P-Parametri'!$D$48,'P-Parametri'!$C$34,'P-Parametri'!$D$52))</f>
        <v>4.8525513124279884E-2</v>
      </c>
      <c r="C535" s="10">
        <f>IF($A535&lt;='1-Input'!$B$26,0,IF($A535='1-Input'!$B$26+1,('1-Input'!$B$23+0)*'1-Input'!$B$27,'1-Input'!$B$23+0))</f>
        <v>15535</v>
      </c>
      <c r="D535" s="10">
        <f t="shared" si="21"/>
        <v>0</v>
      </c>
      <c r="E535" s="10">
        <f>MAX(0,(E505-C535-D535))/(1-'P-Parametri'!$B$31*MAX(0,IF(F534&lt;=0,0,(F534-G534)/F534)))</f>
        <v>12221.402940247015</v>
      </c>
      <c r="F535" s="10">
        <f>((F534-E535+MAX(0,-(E505-C535-D535)))*(1+B535))*(1-'P-Parametri'!$B$32)</f>
        <v>522577.6784872053</v>
      </c>
      <c r="G535" s="10">
        <f>IF(F534&lt;=0,G534,G534*(1-E535/F534))+MAX(0,-(E505-C535-D535))</f>
        <v>239068.4788373746</v>
      </c>
      <c r="H535" s="10">
        <f>MAX(0,(H505-C535-D535))/(1-'P-Parametri'!$B$31*MAX(0,IF(I534&lt;=0,0,(I534-J534)/I534)))</f>
        <v>17253.405097376643</v>
      </c>
      <c r="I535" s="10">
        <f>((I534-H535+MAX(0,-(H505-C535-D535)))*(1+B535))*(1-'P-Parametri'!$B$32)</f>
        <v>367149.83712464501</v>
      </c>
      <c r="J535" s="10">
        <f>IF(I534&lt;=0,J534,J534*(1-H535/I534))+MAX(0,-(H505-C535-D535))</f>
        <v>167963.45630542986</v>
      </c>
      <c r="K535" s="10">
        <f>MAX(0,(K505-C535-D535))/(1-'P-Parametri'!$B$31*MAX(0,IF(L534&lt;=0,0,(L534-M534)/L534)))</f>
        <v>21486.088146930255</v>
      </c>
      <c r="L535" s="10">
        <f>((L534-K535+MAX(0,-(K505-C535-D535)))*(1+B535))*(1-'P-Parametri'!$B$32)</f>
        <v>236411.26249349117</v>
      </c>
      <c r="M535" s="10">
        <f>IF(L534&lt;=0,M534,M534*(1-K535/L534))+MAX(0,-(K505-C535-D535))</f>
        <v>108153.26262682307</v>
      </c>
      <c r="N535" s="10">
        <f>MAX(0,(N505-C535-D535))/(1-'P-Parametri'!$B$31*MAX(0,IF(O534&lt;=0,0,(O534-P534)/O534)))</f>
        <v>21486.088146930244</v>
      </c>
      <c r="O535" s="10">
        <f>((O534-N535+MAX(0,-(N505-C535-D535)))*(1+B535))*(1-'P-Parametri'!$B$32)</f>
        <v>236411.26249349135</v>
      </c>
      <c r="P535" s="10">
        <f>IF(O534&lt;=0,P534,P534*(1-N535/O534))+MAX(0,-(N505-C535-D535))</f>
        <v>108153.26262682317</v>
      </c>
      <c r="Q535" s="10">
        <f>MAX(0,(Q505-C535-D535))/(1-'P-Parametri'!$B$31*MAX(0,IF(R534&lt;=0,0,(R534-S534)/R534)))</f>
        <v>21486.088146930244</v>
      </c>
      <c r="R535" s="10">
        <f>((R534-Q535+MAX(0,-(Q505-C535-D535)))*(1+B535))*(1-'P-Parametri'!$B$32)</f>
        <v>236411.26249349135</v>
      </c>
      <c r="S535" s="10">
        <f>IF(R534&lt;=0,S534,S534*(1-Q535/R534))+MAX(0,-(Q505-C535-D535))</f>
        <v>108153.26262682317</v>
      </c>
      <c r="T535" s="10">
        <f>MAX(0,(T505-C535-D535))/(1-'P-Parametri'!$B$31*MAX(0,IF(U534&lt;=0,0,(U534-V534)/U534)))</f>
        <v>21486.088146930244</v>
      </c>
      <c r="U535" s="10">
        <f>((U534-T535+MAX(0,-(T505-C535-D535)))*(1+B535))*(1-'P-Parametri'!$B$32)</f>
        <v>236411.26249349135</v>
      </c>
      <c r="V535" s="10">
        <f>IF(U534&lt;=0,V534,V534*(1-T535/U534))+MAX(0,-(T505-C535-D535))</f>
        <v>108153.26262682317</v>
      </c>
    </row>
    <row r="536" spans="1:22">
      <c r="A536" s="9">
        <f t="shared" si="20"/>
        <v>29</v>
      </c>
      <c r="B536" s="12">
        <f>IF($A536='P-Parametri'!$D$47,'P-Parametri'!$B$34,IF($A536='P-Parametri'!$D$48,'P-Parametri'!$C$34,'P-Parametri'!$D$52))</f>
        <v>4.8525513124279884E-2</v>
      </c>
      <c r="C536" s="10">
        <f>IF($A536&lt;='1-Input'!$B$26,0,IF($A536='1-Input'!$B$26+1,('1-Input'!$B$23+0)*'1-Input'!$B$27,'1-Input'!$B$23+0))</f>
        <v>15535</v>
      </c>
      <c r="D536" s="10">
        <f t="shared" si="21"/>
        <v>0</v>
      </c>
      <c r="E536" s="10">
        <f>MAX(0,(E505-C536-D536))/(1-'P-Parametri'!$B$31*MAX(0,IF(F535&lt;=0,0,(F535-G535)/F535)))</f>
        <v>12299.978052000373</v>
      </c>
      <c r="F536" s="10">
        <f>((F535-E536+MAX(0,-(E505-C536-D536)))*(1+B536))*(1-'P-Parametri'!$B$32)</f>
        <v>533969.1093093314</v>
      </c>
      <c r="G536" s="10">
        <f>IF(F535&lt;=0,G535,G535*(1-E536/F535))+MAX(0,-(E505-C536-D536))</f>
        <v>233441.49329306796</v>
      </c>
      <c r="H536" s="10">
        <f>MAX(0,(H505-C536-D536))/(1-'P-Parametri'!$B$31*MAX(0,IF(I535&lt;=0,0,(I535-J535)/I535)))</f>
        <v>17364.332479468583</v>
      </c>
      <c r="I536" s="10">
        <f>((I535-H536+MAX(0,-(H505-C536-D536)))*(1+B536))*(1-'P-Parametri'!$B$32)</f>
        <v>366025.50769003574</v>
      </c>
      <c r="J536" s="10">
        <f>IF(I535&lt;=0,J535,J535*(1-H536/I535))+MAX(0,-(H505-C536-D536))</f>
        <v>160019.6333623789</v>
      </c>
      <c r="K536" s="10">
        <f>MAX(0,(K505-C536-D536))/(1-'P-Parametri'!$B$31*MAX(0,IF(L535&lt;=0,0,(L535-M535)/L535)))</f>
        <v>21624.228734025033</v>
      </c>
      <c r="L536" s="10">
        <f>((L535-K536+MAX(0,-(K505-C536-D536)))*(1+B536))*(1-'P-Parametri'!$B$32)</f>
        <v>224759.26541551607</v>
      </c>
      <c r="M536" s="10">
        <f>IF(L535&lt;=0,M535,M535*(1-K536/L535))+MAX(0,-(K505-C536-D536))</f>
        <v>98260.625259608409</v>
      </c>
      <c r="N536" s="10">
        <f>MAX(0,(N505-C536-D536))/(1-'P-Parametri'!$B$31*MAX(0,IF(O535&lt;=0,0,(O535-P535)/O535)))</f>
        <v>21624.228734025022</v>
      </c>
      <c r="O536" s="10">
        <f>((O535-N536+MAX(0,-(N505-C536-D536)))*(1+B536))*(1-'P-Parametri'!$B$32)</f>
        <v>224759.26541551627</v>
      </c>
      <c r="P536" s="10">
        <f>IF(O535&lt;=0,P535,P535*(1-N536/O535))+MAX(0,-(N505-C536-D536))</f>
        <v>98260.625259608525</v>
      </c>
      <c r="Q536" s="10">
        <f>MAX(0,(Q505-C536-D536))/(1-'P-Parametri'!$B$31*MAX(0,IF(R535&lt;=0,0,(R535-S535)/R535)))</f>
        <v>21624.228734025022</v>
      </c>
      <c r="R536" s="10">
        <f>((R535-Q536+MAX(0,-(Q505-C536-D536)))*(1+B536))*(1-'P-Parametri'!$B$32)</f>
        <v>224759.26541551627</v>
      </c>
      <c r="S536" s="10">
        <f>IF(R535&lt;=0,S535,S535*(1-Q536/R535))+MAX(0,-(Q505-C536-D536))</f>
        <v>98260.625259608525</v>
      </c>
      <c r="T536" s="10">
        <f>MAX(0,(T505-C536-D536))/(1-'P-Parametri'!$B$31*MAX(0,IF(U535&lt;=0,0,(U535-V535)/U535)))</f>
        <v>21624.228734025022</v>
      </c>
      <c r="U536" s="10">
        <f>((U535-T536+MAX(0,-(T505-C536-D536)))*(1+B536))*(1-'P-Parametri'!$B$32)</f>
        <v>224759.26541551627</v>
      </c>
      <c r="V536" s="10">
        <f>IF(U535&lt;=0,V535,V535*(1-T536/U535))+MAX(0,-(T505-C536-D536))</f>
        <v>98260.625259608525</v>
      </c>
    </row>
    <row r="537" spans="1:22">
      <c r="A537" s="9">
        <f t="shared" si="20"/>
        <v>30</v>
      </c>
      <c r="B537" s="12">
        <f>IF($A537='P-Parametri'!$D$47,'P-Parametri'!$B$34,IF($A537='P-Parametri'!$D$48,'P-Parametri'!$C$34,'P-Parametri'!$D$52))</f>
        <v>4.8525513124279884E-2</v>
      </c>
      <c r="C537" s="10">
        <f>IF($A537&lt;='1-Input'!$B$26,0,IF($A537='1-Input'!$B$26+1,('1-Input'!$B$23+0)*'1-Input'!$B$27,'1-Input'!$B$23+0))</f>
        <v>15535</v>
      </c>
      <c r="D537" s="10">
        <f t="shared" si="21"/>
        <v>0</v>
      </c>
      <c r="E537" s="10">
        <f>MAX(0,(E505-C537-D537))/(1-'P-Parametri'!$B$31*MAX(0,IF(F536&lt;=0,0,(F536-G536)/F536)))</f>
        <v>12376.016858742885</v>
      </c>
      <c r="F537" s="10">
        <f>((F536-E537+MAX(0,-(E505-C537-D537)))*(1+B537))*(1-'P-Parametri'!$B$32)</f>
        <v>545809.85757402563</v>
      </c>
      <c r="G537" s="10">
        <f>IF(F536&lt;=0,G536,G536*(1-E537/F536))+MAX(0,-(E505-C537-D537))</f>
        <v>228030.92589102848</v>
      </c>
      <c r="H537" s="10">
        <f>MAX(0,(H505-C537-D537))/(1-'P-Parametri'!$B$31*MAX(0,IF(I536&lt;=0,0,(I536-J536)/I536)))</f>
        <v>17471.679266270719</v>
      </c>
      <c r="I537" s="10">
        <f>((I536-H537+MAX(0,-(H505-C537-D537)))*(1+B537))*(1-'P-Parametri'!$B$32)</f>
        <v>364736.64663586154</v>
      </c>
      <c r="J537" s="10">
        <f>IF(I536&lt;=0,J536,J536*(1-H537/I536))+MAX(0,-(H505-C537-D537))</f>
        <v>152381.33588945711</v>
      </c>
      <c r="K537" s="10">
        <f>MAX(0,(K505-C537-D537))/(1-'P-Parametri'!$B$31*MAX(0,IF(L536&lt;=0,0,(L536-M536)/L536)))</f>
        <v>21757.910318066155</v>
      </c>
      <c r="L537" s="10">
        <f>((L536-K537+MAX(0,-(K505-C537-D537)))*(1+B537))*(1-'P-Parametri'!$B$32)</f>
        <v>212426.39581844085</v>
      </c>
      <c r="M537" s="10">
        <f>IF(L536&lt;=0,M536,M536*(1-K537/L536))+MAX(0,-(K505-C537-D537))</f>
        <v>88748.466246972326</v>
      </c>
      <c r="N537" s="10">
        <f>MAX(0,(N505-C537-D537))/(1-'P-Parametri'!$B$31*MAX(0,IF(O536&lt;=0,0,(O536-P536)/O536)))</f>
        <v>21757.910318066144</v>
      </c>
      <c r="O537" s="10">
        <f>((O536-N537+MAX(0,-(N505-C537-D537)))*(1+B537))*(1-'P-Parametri'!$B$32)</f>
        <v>212426.39581844109</v>
      </c>
      <c r="P537" s="10">
        <f>IF(O536&lt;=0,P536,P536*(1-N537/O536))+MAX(0,-(N505-C537-D537))</f>
        <v>88748.466246972443</v>
      </c>
      <c r="Q537" s="10">
        <f>MAX(0,(Q505-C537-D537))/(1-'P-Parametri'!$B$31*MAX(0,IF(R536&lt;=0,0,(R536-S536)/R536)))</f>
        <v>21757.910318066144</v>
      </c>
      <c r="R537" s="10">
        <f>((R536-Q537+MAX(0,-(Q505-C537-D537)))*(1+B537))*(1-'P-Parametri'!$B$32)</f>
        <v>212426.39581844109</v>
      </c>
      <c r="S537" s="10">
        <f>IF(R536&lt;=0,S536,S536*(1-Q537/R536))+MAX(0,-(Q505-C537-D537))</f>
        <v>88748.466246972443</v>
      </c>
      <c r="T537" s="10">
        <f>MAX(0,(T505-C537-D537))/(1-'P-Parametri'!$B$31*MAX(0,IF(U536&lt;=0,0,(U536-V536)/U536)))</f>
        <v>21757.910318066144</v>
      </c>
      <c r="U537" s="10">
        <f>((U536-T537+MAX(0,-(T505-C537-D537)))*(1+B537))*(1-'P-Parametri'!$B$32)</f>
        <v>212426.39581844109</v>
      </c>
      <c r="V537" s="10">
        <f>IF(U536&lt;=0,V536,V536*(1-T537/U536))+MAX(0,-(T505-C537-D537))</f>
        <v>88748.466246972443</v>
      </c>
    </row>
    <row r="538" spans="1:22">
      <c r="A538" s="9">
        <f t="shared" si="20"/>
        <v>31</v>
      </c>
      <c r="B538" s="12">
        <f>IF($A538='P-Parametri'!$D$47,'P-Parametri'!$B$34,IF($A538='P-Parametri'!$D$48,'P-Parametri'!$C$34,'P-Parametri'!$D$52))</f>
        <v>4.8525513124279884E-2</v>
      </c>
      <c r="C538" s="10">
        <f>IF($A538&lt;='1-Input'!$B$26,0,IF($A538='1-Input'!$B$26+1,('1-Input'!$B$23+0)*'1-Input'!$B$27,'1-Input'!$B$23+0))</f>
        <v>15535</v>
      </c>
      <c r="D538" s="10">
        <f t="shared" si="21"/>
        <v>0</v>
      </c>
      <c r="E538" s="10">
        <f>MAX(0,(E505-C538-D538))/(1-'P-Parametri'!$B$31*MAX(0,IF(F537&lt;=0,0,(F537-G537)/F537)))</f>
        <v>12449.565662413825</v>
      </c>
      <c r="F538" s="10">
        <f>((F537-E538+MAX(0,-(E505-C538-D538)))*(1+B538))*(1-'P-Parametri'!$B$32)</f>
        <v>558123.390009225</v>
      </c>
      <c r="G538" s="10">
        <f>IF(F537&lt;=0,G537,G537*(1-E538/F537))+MAX(0,-(E505-C538-D538))</f>
        <v>222829.68969943706</v>
      </c>
      <c r="H538" s="10">
        <f>MAX(0,(H505-C538-D538))/(1-'P-Parametri'!$B$31*MAX(0,IF(I537&lt;=0,0,(I537-J537)/I537)))</f>
        <v>17575.51082393774</v>
      </c>
      <c r="I538" s="10">
        <f>((I537-H538+MAX(0,-(H505-C538-D538)))*(1+B538))*(1-'P-Parametri'!$B$32)</f>
        <v>363279.29344787722</v>
      </c>
      <c r="J538" s="10">
        <f>IF(I537&lt;=0,J537,J537*(1-H538/I537))+MAX(0,-(H505-C538-D538))</f>
        <v>145038.55900374145</v>
      </c>
      <c r="K538" s="10">
        <f>MAX(0,(K505-C538-D538))/(1-'P-Parametri'!$B$31*MAX(0,IF(L537&lt;=0,0,(L537-M537)/L537)))</f>
        <v>21887.214301127784</v>
      </c>
      <c r="L538" s="10">
        <f>((L537-K538+MAX(0,-(K505-C538-D538)))*(1+B538))*(1-'P-Parametri'!$B$32)</f>
        <v>199385.62268457952</v>
      </c>
      <c r="M538" s="10">
        <f>IF(L537&lt;=0,M537,M537*(1-K538/L537))+MAX(0,-(K505-C538-D538))</f>
        <v>79604.326263050127</v>
      </c>
      <c r="N538" s="10">
        <f>MAX(0,(N505-C538-D538))/(1-'P-Parametri'!$B$31*MAX(0,IF(O537&lt;=0,0,(O537-P537)/O537)))</f>
        <v>21887.214301127777</v>
      </c>
      <c r="O538" s="10">
        <f>((O537-N538+MAX(0,-(N505-C538-D538)))*(1+B538))*(1-'P-Parametri'!$B$32)</f>
        <v>199385.62268457981</v>
      </c>
      <c r="P538" s="10">
        <f>IF(O537&lt;=0,P537,P537*(1-N538/O537))+MAX(0,-(N505-C538-D538))</f>
        <v>79604.326263050243</v>
      </c>
      <c r="Q538" s="10">
        <f>MAX(0,(Q505-C538-D538))/(1-'P-Parametri'!$B$31*MAX(0,IF(R537&lt;=0,0,(R537-S537)/R537)))</f>
        <v>21887.214301127777</v>
      </c>
      <c r="R538" s="10">
        <f>((R537-Q538+MAX(0,-(Q505-C538-D538)))*(1+B538))*(1-'P-Parametri'!$B$32)</f>
        <v>199385.62268457981</v>
      </c>
      <c r="S538" s="10">
        <f>IF(R537&lt;=0,S537,S537*(1-Q538/R537))+MAX(0,-(Q505-C538-D538))</f>
        <v>79604.326263050243</v>
      </c>
      <c r="T538" s="10">
        <f>MAX(0,(T505-C538-D538))/(1-'P-Parametri'!$B$31*MAX(0,IF(U537&lt;=0,0,(U537-V537)/U537)))</f>
        <v>21887.214301127777</v>
      </c>
      <c r="U538" s="10">
        <f>((U537-T538+MAX(0,-(T505-C538-D538)))*(1+B538))*(1-'P-Parametri'!$B$32)</f>
        <v>199385.62268457981</v>
      </c>
      <c r="V538" s="10">
        <f>IF(U537&lt;=0,V537,V537*(1-T538/U537))+MAX(0,-(T505-C538-D538))</f>
        <v>79604.326263050243</v>
      </c>
    </row>
    <row r="539" spans="1:22">
      <c r="A539" s="9">
        <f t="shared" si="20"/>
        <v>32</v>
      </c>
      <c r="B539" s="12">
        <f>IF($A539='P-Parametri'!$D$47,'P-Parametri'!$B$34,IF($A539='P-Parametri'!$D$48,'P-Parametri'!$C$34,'P-Parametri'!$D$52))</f>
        <v>4.8525513124279884E-2</v>
      </c>
      <c r="C539" s="10">
        <f>IF($A539&lt;='1-Input'!$B$26,0,IF($A539='1-Input'!$B$26+1,('1-Input'!$B$23+0)*'1-Input'!$B$27,'1-Input'!$B$23+0))</f>
        <v>15535</v>
      </c>
      <c r="D539" s="10">
        <f t="shared" si="21"/>
        <v>0</v>
      </c>
      <c r="E539" s="10">
        <f>MAX(0,(E505-C539-D539))/(1-'P-Parametri'!$B$31*MAX(0,IF(F538&lt;=0,0,(F538-G538)/F538)))</f>
        <v>12520.672741861819</v>
      </c>
      <c r="F539" s="10">
        <f>((F538-E539+MAX(0,-(E505-C539-D539)))*(1+B539))*(1-'P-Parametri'!$B$32)</f>
        <v>570934.21234659397</v>
      </c>
      <c r="G539" s="10">
        <f>IF(F538&lt;=0,G538,G538*(1-E539/F538))+MAX(0,-(E505-C539-D539))</f>
        <v>217830.83519550532</v>
      </c>
      <c r="H539" s="10">
        <f>MAX(0,(H505-C539-D539))/(1-'P-Parametri'!$B$31*MAX(0,IF(I538&lt;=0,0,(I538-J538)/I538)))</f>
        <v>17675.895309500145</v>
      </c>
      <c r="I539" s="10">
        <f>((I538-H539+MAX(0,-(H505-C539-D539)))*(1+B539))*(1-'P-Parametri'!$B$32)</f>
        <v>361649.23240979557</v>
      </c>
      <c r="J539" s="10">
        <f>IF(I538&lt;=0,J538,J538*(1-H539/I538))+MAX(0,-(H505-C539-D539))</f>
        <v>137981.49180770342</v>
      </c>
      <c r="K539" s="10">
        <f>MAX(0,(K505-C539-D539))/(1-'P-Parametri'!$B$31*MAX(0,IF(L538&lt;=0,0,(L538-M538)/L538)))</f>
        <v>22012.225560830142</v>
      </c>
      <c r="L539" s="10">
        <f>((L538-K539+MAX(0,-(K505-C539-D539)))*(1+B539))*(1-'P-Parametri'!$B$32)</f>
        <v>185608.57116930842</v>
      </c>
      <c r="M539" s="10">
        <f>IF(L538&lt;=0,M538,M538*(1-K539/L538))+MAX(0,-(K505-C539-D539))</f>
        <v>70815.987556742315</v>
      </c>
      <c r="N539" s="10">
        <f>MAX(0,(N505-C539-D539))/(1-'P-Parametri'!$B$31*MAX(0,IF(O538&lt;=0,0,(O538-P538)/O538)))</f>
        <v>22012.225560830131</v>
      </c>
      <c r="O539" s="10">
        <f>((O538-N539+MAX(0,-(N505-C539-D539)))*(1+B539))*(1-'P-Parametri'!$B$32)</f>
        <v>185608.57116930877</v>
      </c>
      <c r="P539" s="10">
        <f>IF(O538&lt;=0,P538,P538*(1-N539/O538))+MAX(0,-(N505-C539-D539))</f>
        <v>70815.987556742431</v>
      </c>
      <c r="Q539" s="10">
        <f>MAX(0,(Q505-C539-D539))/(1-'P-Parametri'!$B$31*MAX(0,IF(R538&lt;=0,0,(R538-S538)/R538)))</f>
        <v>22012.225560830131</v>
      </c>
      <c r="R539" s="10">
        <f>((R538-Q539+MAX(0,-(Q505-C539-D539)))*(1+B539))*(1-'P-Parametri'!$B$32)</f>
        <v>185608.57116930877</v>
      </c>
      <c r="S539" s="10">
        <f>IF(R538&lt;=0,S538,S538*(1-Q539/R538))+MAX(0,-(Q505-C539-D539))</f>
        <v>70815.987556742431</v>
      </c>
      <c r="T539" s="10">
        <f>MAX(0,(T505-C539-D539))/(1-'P-Parametri'!$B$31*MAX(0,IF(U538&lt;=0,0,(U538-V538)/U538)))</f>
        <v>22012.225560830131</v>
      </c>
      <c r="U539" s="10">
        <f>((U538-T539+MAX(0,-(T505-C539-D539)))*(1+B539))*(1-'P-Parametri'!$B$32)</f>
        <v>185608.57116930877</v>
      </c>
      <c r="V539" s="10">
        <f>IF(U538&lt;=0,V538,V538*(1-T539/U538))+MAX(0,-(T505-C539-D539))</f>
        <v>70815.987556742431</v>
      </c>
    </row>
    <row r="540" spans="1:22">
      <c r="A540" s="9">
        <f t="shared" si="20"/>
        <v>33</v>
      </c>
      <c r="B540" s="12">
        <f>IF($A540='P-Parametri'!$D$47,'P-Parametri'!$B$34,IF($A540='P-Parametri'!$D$48,'P-Parametri'!$C$34,'P-Parametri'!$D$52))</f>
        <v>4.8525513124279884E-2</v>
      </c>
      <c r="C540" s="10">
        <f>IF($A540&lt;='1-Input'!$B$26,0,IF($A540='1-Input'!$B$26+1,('1-Input'!$B$23+0)*'1-Input'!$B$27,'1-Input'!$B$23+0))</f>
        <v>15535</v>
      </c>
      <c r="D540" s="10">
        <f t="shared" si="21"/>
        <v>0</v>
      </c>
      <c r="E540" s="10">
        <f>MAX(0,(E505-C540-D540))/(1-'P-Parametri'!$B$31*MAX(0,IF(F539&lt;=0,0,(F539-G539)/F539)))</f>
        <v>12589.388084931712</v>
      </c>
      <c r="F540" s="10">
        <f>((F539-E540+MAX(0,-(E505-C540-D540)))*(1+B540))*(1-'P-Parametri'!$B$32)</f>
        <v>584267.91577252676</v>
      </c>
      <c r="G540" s="10">
        <f>IF(F539&lt;=0,G539,G539*(1-E540/F539))+MAX(0,-(E505-C540-D540))</f>
        <v>213027.55512954172</v>
      </c>
      <c r="H540" s="10">
        <f>MAX(0,(H505-C540-D540))/(1-'P-Parametri'!$B$31*MAX(0,IF(I539&lt;=0,0,(I539-J539)/I539)))</f>
        <v>17772.903292641407</v>
      </c>
      <c r="I540" s="10">
        <f>((I539-H540+MAX(0,-(H505-C540-D540)))*(1+B540))*(1-'P-Parametri'!$B$32)</f>
        <v>359841.9782299801</v>
      </c>
      <c r="J540" s="10">
        <f>IF(I539&lt;=0,J539,J539*(1-H540/I539))+MAX(0,-(H505-C540-D540))</f>
        <v>131200.52425599052</v>
      </c>
      <c r="K540" s="10">
        <f>MAX(0,(K505-C540-D540))/(1-'P-Parametri'!$B$31*MAX(0,IF(L539&lt;=0,0,(L539-M539)/L539)))</f>
        <v>22133.031979329295</v>
      </c>
      <c r="L540" s="10">
        <f>((L539-K540+MAX(0,-(K505-C540-D540)))*(1+B540))*(1-'P-Parametri'!$B$32)</f>
        <v>171065.45706521629</v>
      </c>
      <c r="M540" s="10">
        <f>IF(L539&lt;=0,M539,M539*(1-K540/L539))+MAX(0,-(K505-C540-D540))</f>
        <v>62371.48250308595</v>
      </c>
      <c r="N540" s="10">
        <f>MAX(0,(N505-C540-D540))/(1-'P-Parametri'!$B$31*MAX(0,IF(O539&lt;=0,0,(O539-P539)/O539)))</f>
        <v>22133.031979329284</v>
      </c>
      <c r="O540" s="10">
        <f>((O539-N540+MAX(0,-(N505-C540-D540)))*(1+B540))*(1-'P-Parametri'!$B$32)</f>
        <v>171065.4570652167</v>
      </c>
      <c r="P540" s="10">
        <f>IF(O539&lt;=0,P539,P539*(1-N540/O539))+MAX(0,-(N505-C540-D540))</f>
        <v>62371.482503086067</v>
      </c>
      <c r="Q540" s="10">
        <f>MAX(0,(Q505-C540-D540))/(1-'P-Parametri'!$B$31*MAX(0,IF(R539&lt;=0,0,(R539-S539)/R539)))</f>
        <v>22133.031979329284</v>
      </c>
      <c r="R540" s="10">
        <f>((R539-Q540+MAX(0,-(Q505-C540-D540)))*(1+B540))*(1-'P-Parametri'!$B$32)</f>
        <v>171065.4570652167</v>
      </c>
      <c r="S540" s="10">
        <f>IF(R539&lt;=0,S539,S539*(1-Q540/R539))+MAX(0,-(Q505-C540-D540))</f>
        <v>62371.482503086067</v>
      </c>
      <c r="T540" s="10">
        <f>MAX(0,(T505-C540-D540))/(1-'P-Parametri'!$B$31*MAX(0,IF(U539&lt;=0,0,(U539-V539)/U539)))</f>
        <v>22133.031979329284</v>
      </c>
      <c r="U540" s="10">
        <f>((U539-T540+MAX(0,-(T505-C540-D540)))*(1+B540))*(1-'P-Parametri'!$B$32)</f>
        <v>171065.4570652167</v>
      </c>
      <c r="V540" s="10">
        <f>IF(U539&lt;=0,V539,V539*(1-T540/U539))+MAX(0,-(T505-C540-D540))</f>
        <v>62371.482503086067</v>
      </c>
    </row>
    <row r="541" spans="1:22">
      <c r="A541" s="9">
        <f t="shared" si="20"/>
        <v>34</v>
      </c>
      <c r="B541" s="12">
        <f>IF($A541='P-Parametri'!$D$47,'P-Parametri'!$B$34,IF($A541='P-Parametri'!$D$48,'P-Parametri'!$C$34,'P-Parametri'!$D$52))</f>
        <v>4.8525513124279884E-2</v>
      </c>
      <c r="C541" s="10">
        <f>IF($A541&lt;='1-Input'!$B$26,0,IF($A541='1-Input'!$B$26+1,('1-Input'!$B$23+0)*'1-Input'!$B$27,'1-Input'!$B$23+0))</f>
        <v>15535</v>
      </c>
      <c r="D541" s="10">
        <f t="shared" si="21"/>
        <v>0</v>
      </c>
      <c r="E541" s="10">
        <f>MAX(0,(E505-C541-D541))/(1-'P-Parametri'!$B$31*MAX(0,IF(F540&lt;=0,0,(F540-G540)/F540)))</f>
        <v>12655.763133065406</v>
      </c>
      <c r="F541" s="10">
        <f>((F540-E541+MAX(0,-(E505-C541-D541)))*(1+B541))*(1-'P-Parametri'!$B$32)</f>
        <v>598151.22580305662</v>
      </c>
      <c r="G541" s="10">
        <f>IF(F540&lt;=0,G540,G540*(1-E541/F540))+MAX(0,-(E505-C541-D541))</f>
        <v>208413.18866211249</v>
      </c>
      <c r="H541" s="10">
        <f>MAX(0,(H505-C541-D541))/(1-'P-Parametri'!$B$31*MAX(0,IF(I540&lt;=0,0,(I540-J540)/I540)))</f>
        <v>17866.607395141556</v>
      </c>
      <c r="I541" s="10">
        <f>((I540-H541+MAX(0,-(H505-C541-D541)))*(1+B541))*(1-'P-Parametri'!$B$32)</f>
        <v>357852.7613781041</v>
      </c>
      <c r="J541" s="10">
        <f>IF(I540&lt;=0,J540,J540*(1-H541/I540))+MAX(0,-(H505-C541-D541))</f>
        <v>124686.2529960088</v>
      </c>
      <c r="K541" s="10">
        <f>MAX(0,(K505-C541-D541))/(1-'P-Parametri'!$B$31*MAX(0,IF(L540&lt;=0,0,(L540-M540)/L540)))</f>
        <v>22249.723994307442</v>
      </c>
      <c r="L541" s="10">
        <f>((L540-K541+MAX(0,-(K505-C541-D541)))*(1+B541))*(1-'P-Parametri'!$B$32)</f>
        <v>155725.0186933823</v>
      </c>
      <c r="M541" s="10">
        <f>IF(L540&lt;=0,M540,M540*(1-K541/L540))+MAX(0,-(K505-C541-D541))</f>
        <v>54259.100876675082</v>
      </c>
      <c r="N541" s="10">
        <f>MAX(0,(N505-C541-D541))/(1-'P-Parametri'!$B$31*MAX(0,IF(O540&lt;=0,0,(O540-P540)/O540)))</f>
        <v>22249.723994307435</v>
      </c>
      <c r="O541" s="10">
        <f>((O540-N541+MAX(0,-(N505-C541-D541)))*(1+B541))*(1-'P-Parametri'!$B$32)</f>
        <v>155725.01869338274</v>
      </c>
      <c r="P541" s="10">
        <f>IF(O540&lt;=0,P540,P540*(1-N541/O540))+MAX(0,-(N505-C541-D541))</f>
        <v>54259.100876675206</v>
      </c>
      <c r="Q541" s="10">
        <f>MAX(0,(Q505-C541-D541))/(1-'P-Parametri'!$B$31*MAX(0,IF(R540&lt;=0,0,(R540-S540)/R540)))</f>
        <v>22249.723994307435</v>
      </c>
      <c r="R541" s="10">
        <f>((R540-Q541+MAX(0,-(Q505-C541-D541)))*(1+B541))*(1-'P-Parametri'!$B$32)</f>
        <v>155725.01869338274</v>
      </c>
      <c r="S541" s="10">
        <f>IF(R540&lt;=0,S540,S540*(1-Q541/R540))+MAX(0,-(Q505-C541-D541))</f>
        <v>54259.100876675206</v>
      </c>
      <c r="T541" s="10">
        <f>MAX(0,(T505-C541-D541))/(1-'P-Parametri'!$B$31*MAX(0,IF(U540&lt;=0,0,(U540-V540)/U540)))</f>
        <v>22249.723994307435</v>
      </c>
      <c r="U541" s="10">
        <f>((U540-T541+MAX(0,-(T505-C541-D541)))*(1+B541))*(1-'P-Parametri'!$B$32)</f>
        <v>155725.01869338274</v>
      </c>
      <c r="V541" s="10">
        <f>IF(U540&lt;=0,V540,V540*(1-T541/U540))+MAX(0,-(T505-C541-D541))</f>
        <v>54259.100876675206</v>
      </c>
    </row>
    <row r="542" spans="1:22">
      <c r="A542" s="9">
        <f t="shared" si="20"/>
        <v>35</v>
      </c>
      <c r="B542" s="12">
        <f>IF($A542='P-Parametri'!$D$47,'P-Parametri'!$B$34,IF($A542='P-Parametri'!$D$48,'P-Parametri'!$C$34,'P-Parametri'!$D$52))</f>
        <v>4.8525513124279884E-2</v>
      </c>
      <c r="C542" s="10">
        <f>IF($A542&lt;='1-Input'!$B$26,0,IF($A542='1-Input'!$B$26+1,('1-Input'!$B$23+0)*'1-Input'!$B$27,'1-Input'!$B$23+0))</f>
        <v>15535</v>
      </c>
      <c r="D542" s="10">
        <f t="shared" si="21"/>
        <v>0</v>
      </c>
      <c r="E542" s="10">
        <f>MAX(0,(E505-C542-D542))/(1-'P-Parametri'!$B$31*MAX(0,IF(F541&lt;=0,0,(F541-G541)/F541)))</f>
        <v>12719.850538882742</v>
      </c>
      <c r="F542" s="10">
        <f>((F541-E542+MAX(0,-(E505-C542-D542)))*(1+B542))*(1-'P-Parametri'!$B$32)</f>
        <v>612612.05368162482</v>
      </c>
      <c r="G542" s="10">
        <f>IF(F541&lt;=0,G541,G541*(1-E542/F541))+MAX(0,-(E505-C542-D542))</f>
        <v>203981.2248112403</v>
      </c>
      <c r="H542" s="10">
        <f>MAX(0,(H505-C542-D542))/(1-'P-Parametri'!$B$31*MAX(0,IF(I541&lt;=0,0,(I541-J541)/I541)))</f>
        <v>17957.081948645158</v>
      </c>
      <c r="I542" s="10">
        <f>((I541-H542+MAX(0,-(H505-C542-D542)))*(1+B542))*(1-'P-Parametri'!$B$32)</f>
        <v>355676.51309913414</v>
      </c>
      <c r="J542" s="10">
        <f>IF(I541&lt;=0,J541,J541*(1-H542/I541))+MAX(0,-(H505-C542-D542))</f>
        <v>118429.4862344604</v>
      </c>
      <c r="K542" s="10">
        <f>MAX(0,(K505-C542-D542))/(1-'P-Parametri'!$B$31*MAX(0,IF(L541&lt;=0,0,(L541-M541)/L541)))</f>
        <v>22362.394172782999</v>
      </c>
      <c r="L542" s="10">
        <f>((L541-K542+MAX(0,-(K505-C542-D542)))*(1+B542))*(1-'P-Parametri'!$B$32)</f>
        <v>139554.44607844792</v>
      </c>
      <c r="M542" s="10">
        <f>IF(L541&lt;=0,M541,M541*(1-K542/L541))+MAX(0,-(K505-C542-D542))</f>
        <v>46467.395912079257</v>
      </c>
      <c r="N542" s="10">
        <f>MAX(0,(N505-C542-D542))/(1-'P-Parametri'!$B$31*MAX(0,IF(O541&lt;=0,0,(O541-P541)/O541)))</f>
        <v>22362.394172782995</v>
      </c>
      <c r="O542" s="10">
        <f>((O541-N542+MAX(0,-(N505-C542-D542)))*(1+B542))*(1-'P-Parametri'!$B$32)</f>
        <v>139554.44607844838</v>
      </c>
      <c r="P542" s="10">
        <f>IF(O541&lt;=0,P541,P541*(1-N542/O541))+MAX(0,-(N505-C542-D542))</f>
        <v>46467.395912079388</v>
      </c>
      <c r="Q542" s="10">
        <f>MAX(0,(Q505-C542-D542))/(1-'P-Parametri'!$B$31*MAX(0,IF(R541&lt;=0,0,(R541-S541)/R541)))</f>
        <v>22362.394172782995</v>
      </c>
      <c r="R542" s="10">
        <f>((R541-Q542+MAX(0,-(Q505-C542-D542)))*(1+B542))*(1-'P-Parametri'!$B$32)</f>
        <v>139554.44607844838</v>
      </c>
      <c r="S542" s="10">
        <f>IF(R541&lt;=0,S541,S541*(1-Q542/R541))+MAX(0,-(Q505-C542-D542))</f>
        <v>46467.395912079388</v>
      </c>
      <c r="T542" s="10">
        <f>MAX(0,(T505-C542-D542))/(1-'P-Parametri'!$B$31*MAX(0,IF(U541&lt;=0,0,(U541-V541)/U541)))</f>
        <v>22362.394172782995</v>
      </c>
      <c r="U542" s="10">
        <f>((U541-T542+MAX(0,-(T505-C542-D542)))*(1+B542))*(1-'P-Parametri'!$B$32)</f>
        <v>139554.44607844838</v>
      </c>
      <c r="V542" s="10">
        <f>IF(U541&lt;=0,V541,V541*(1-T542/U541))+MAX(0,-(T505-C542-D542))</f>
        <v>46467.395912079388</v>
      </c>
    </row>
    <row r="543" spans="1:22">
      <c r="A543" s="9">
        <f t="shared" si="20"/>
        <v>36</v>
      </c>
      <c r="B543" s="12">
        <f>IF($A543='P-Parametri'!$D$47,'P-Parametri'!$B$34,IF($A543='P-Parametri'!$D$48,'P-Parametri'!$C$34,'P-Parametri'!$D$52))</f>
        <v>4.8525513124279884E-2</v>
      </c>
      <c r="C543" s="10">
        <f>IF($A543&lt;='1-Input'!$B$26,0,IF($A543='1-Input'!$B$26+1,('1-Input'!$B$23+0)*'1-Input'!$B$27,'1-Input'!$B$23+0))</f>
        <v>15535</v>
      </c>
      <c r="D543" s="10">
        <f t="shared" si="21"/>
        <v>0</v>
      </c>
      <c r="E543" s="10">
        <f>MAX(0,(E505-C543-D543))/(1-'P-Parametri'!$B$31*MAX(0,IF(F542&lt;=0,0,(F542-G542)/F542)))</f>
        <v>12781.703937058948</v>
      </c>
      <c r="F543" s="10">
        <f>((F542-E543+MAX(0,-(E505-C543-D543)))*(1+B543))*(1-'P-Parametri'!$B$32)</f>
        <v>627679.55040293036</v>
      </c>
      <c r="G543" s="10">
        <f>IF(F542&lt;=0,G542,G542*(1-E543/F542))+MAX(0,-(E505-C543-D543))</f>
        <v>199725.305247485</v>
      </c>
      <c r="H543" s="10">
        <f>MAX(0,(H505-C543-D543))/(1-'P-Parametri'!$B$31*MAX(0,IF(I542&lt;=0,0,(I542-J542)/I542)))</f>
        <v>18044.402671200591</v>
      </c>
      <c r="I543" s="10">
        <f>((I542-H543+MAX(0,-(H505-C543-D543)))*(1+B543))*(1-'P-Parametri'!$B$32)</f>
        <v>353307.85007001524</v>
      </c>
      <c r="J543" s="10">
        <f>IF(I542&lt;=0,J542,J542*(1-H543/I542))+MAX(0,-(H505-C543-D543))</f>
        <v>112421.24768326209</v>
      </c>
      <c r="K543" s="10">
        <f>MAX(0,(K505-C543-D543))/(1-'P-Parametri'!$B$31*MAX(0,IF(L542&lt;=0,0,(L542-M542)/L542)))</f>
        <v>22471.136808297018</v>
      </c>
      <c r="L543" s="10">
        <f>((L542-K543+MAX(0,-(K505-C543-D543)))*(1+B543))*(1-'P-Parametri'!$B$32)</f>
        <v>122519.30725691219</v>
      </c>
      <c r="M543" s="10">
        <f>IF(L542&lt;=0,M542,M542*(1-K543/L542))+MAX(0,-(K505-C543-D543))</f>
        <v>38985.189217792562</v>
      </c>
      <c r="N543" s="10">
        <f>MAX(0,(N505-C543-D543))/(1-'P-Parametri'!$B$31*MAX(0,IF(O542&lt;=0,0,(O542-P542)/O542)))</f>
        <v>22471.136808297011</v>
      </c>
      <c r="O543" s="10">
        <f>((O542-N543+MAX(0,-(N505-C543-D543)))*(1+B543))*(1-'P-Parametri'!$B$32)</f>
        <v>122519.30725691267</v>
      </c>
      <c r="P543" s="10">
        <f>IF(O542&lt;=0,P542,P542*(1-N543/O542))+MAX(0,-(N505-C543-D543))</f>
        <v>38985.1892177927</v>
      </c>
      <c r="Q543" s="10">
        <f>MAX(0,(Q505-C543-D543))/(1-'P-Parametri'!$B$31*MAX(0,IF(R542&lt;=0,0,(R542-S542)/R542)))</f>
        <v>22471.136808297011</v>
      </c>
      <c r="R543" s="10">
        <f>((R542-Q543+MAX(0,-(Q505-C543-D543)))*(1+B543))*(1-'P-Parametri'!$B$32)</f>
        <v>122519.30725691267</v>
      </c>
      <c r="S543" s="10">
        <f>IF(R542&lt;=0,S542,S542*(1-Q543/R542))+MAX(0,-(Q505-C543-D543))</f>
        <v>38985.1892177927</v>
      </c>
      <c r="T543" s="10">
        <f>MAX(0,(T505-C543-D543))/(1-'P-Parametri'!$B$31*MAX(0,IF(U542&lt;=0,0,(U542-V542)/U542)))</f>
        <v>22471.136808297011</v>
      </c>
      <c r="U543" s="10">
        <f>((U542-T543+MAX(0,-(T505-C543-D543)))*(1+B543))*(1-'P-Parametri'!$B$32)</f>
        <v>122519.30725691267</v>
      </c>
      <c r="V543" s="10">
        <f>IF(U542&lt;=0,V542,V542*(1-T543/U542))+MAX(0,-(T505-C543-D543))</f>
        <v>38985.1892177927</v>
      </c>
    </row>
    <row r="544" spans="1:22">
      <c r="A544" s="9">
        <f t="shared" si="20"/>
        <v>37</v>
      </c>
      <c r="B544" s="12">
        <f>IF($A544='P-Parametri'!$D$47,'P-Parametri'!$B$34,IF($A544='P-Parametri'!$D$48,'P-Parametri'!$C$34,'P-Parametri'!$D$52))</f>
        <v>4.8525513124279884E-2</v>
      </c>
      <c r="C544" s="10">
        <f>IF($A544&lt;='1-Input'!$B$26,0,IF($A544='1-Input'!$B$26+1,('1-Input'!$B$23+0)*'1-Input'!$B$27,'1-Input'!$B$23+0))</f>
        <v>15535</v>
      </c>
      <c r="D544" s="10">
        <f t="shared" si="21"/>
        <v>0</v>
      </c>
      <c r="E544" s="10">
        <f>MAX(0,(E505-C544-D544))/(1-'P-Parametri'!$B$31*MAX(0,IF(F543&lt;=0,0,(F543-G543)/F543)))</f>
        <v>12841.377728679081</v>
      </c>
      <c r="F544" s="10">
        <f>((F543-E544+MAX(0,-(E505-C544-D544)))*(1+B544))*(1-'P-Parametri'!$B$32)</f>
        <v>643384.16347068059</v>
      </c>
      <c r="G544" s="10">
        <f>IF(F543&lt;=0,G543,G543*(1-E544/F543))+MAX(0,-(E505-C544-D544))</f>
        <v>195639.22647526392</v>
      </c>
      <c r="H544" s="10">
        <f>MAX(0,(H505-C544-D544))/(1-'P-Parametri'!$B$31*MAX(0,IF(I543&lt;=0,0,(I543-J543)/I543)))</f>
        <v>18128.646362825224</v>
      </c>
      <c r="I544" s="10">
        <f>((I543-H544+MAX(0,-(H505-C544-D544)))*(1+B544))*(1-'P-Parametri'!$B$32)</f>
        <v>350741.05866255763</v>
      </c>
      <c r="J544" s="10">
        <f>IF(I543&lt;=0,J543,J543*(1-H544/I543))+MAX(0,-(H505-C544-D544))</f>
        <v>106652.77963899542</v>
      </c>
      <c r="K544" s="10">
        <f>MAX(0,(K505-C544-D544))/(1-'P-Parametri'!$B$31*MAX(0,IF(L543&lt;=0,0,(L543-M543)/L543)))</f>
        <v>22576.047541793032</v>
      </c>
      <c r="L544" s="10">
        <f>((L543-K544+MAX(0,-(K505-C544-D544)))*(1+B544))*(1-'P-Parametri'!$B$32)</f>
        <v>104583.47156075627</v>
      </c>
      <c r="M544" s="10">
        <f>IF(L543&lt;=0,M543,M543*(1-K544/L543))+MAX(0,-(K505-C544-D544))</f>
        <v>31801.574611148371</v>
      </c>
      <c r="N544" s="10">
        <f>MAX(0,(N505-C544-D544))/(1-'P-Parametri'!$B$31*MAX(0,IF(O543&lt;=0,0,(O543-P543)/O543)))</f>
        <v>22576.047541793025</v>
      </c>
      <c r="O544" s="10">
        <f>((O543-N544+MAX(0,-(N505-C544-D544)))*(1+B544))*(1-'P-Parametri'!$B$32)</f>
        <v>104583.47156075678</v>
      </c>
      <c r="P544" s="10">
        <f>IF(O543&lt;=0,P543,P543*(1-N544/O543))+MAX(0,-(N505-C544-D544))</f>
        <v>31801.574611148517</v>
      </c>
      <c r="Q544" s="10">
        <f>MAX(0,(Q505-C544-D544))/(1-'P-Parametri'!$B$31*MAX(0,IF(R543&lt;=0,0,(R543-S543)/R543)))</f>
        <v>22576.047541793025</v>
      </c>
      <c r="R544" s="10">
        <f>((R543-Q544+MAX(0,-(Q505-C544-D544)))*(1+B544))*(1-'P-Parametri'!$B$32)</f>
        <v>104583.47156075678</v>
      </c>
      <c r="S544" s="10">
        <f>IF(R543&lt;=0,S543,S543*(1-Q544/R543))+MAX(0,-(Q505-C544-D544))</f>
        <v>31801.574611148517</v>
      </c>
      <c r="T544" s="10">
        <f>MAX(0,(T505-C544-D544))/(1-'P-Parametri'!$B$31*MAX(0,IF(U543&lt;=0,0,(U543-V543)/U543)))</f>
        <v>22576.047541793025</v>
      </c>
      <c r="U544" s="10">
        <f>((U543-T544+MAX(0,-(T505-C544-D544)))*(1+B544))*(1-'P-Parametri'!$B$32)</f>
        <v>104583.47156075678</v>
      </c>
      <c r="V544" s="10">
        <f>IF(U543&lt;=0,V543,V543*(1-T544/U543))+MAX(0,-(T505-C544-D544))</f>
        <v>31801.574611148517</v>
      </c>
    </row>
    <row r="545" spans="1:22">
      <c r="A545" s="9">
        <f t="shared" si="20"/>
        <v>38</v>
      </c>
      <c r="B545" s="12">
        <f>IF($A545='P-Parametri'!$D$47,'P-Parametri'!$B$34,IF($A545='P-Parametri'!$D$48,'P-Parametri'!$C$34,'P-Parametri'!$D$52))</f>
        <v>4.8525513124279884E-2</v>
      </c>
      <c r="C545" s="10">
        <f>IF($A545&lt;='1-Input'!$B$26,0,IF($A545='1-Input'!$B$26+1,('1-Input'!$B$23+0)*'1-Input'!$B$27,'1-Input'!$B$23+0))</f>
        <v>15535</v>
      </c>
      <c r="D545" s="10">
        <f t="shared" si="21"/>
        <v>0</v>
      </c>
      <c r="E545" s="10">
        <f>MAX(0,(E505-C545-D545))/(1-'P-Parametri'!$B$31*MAX(0,IF(F544&lt;=0,0,(F544-G544)/F544)))</f>
        <v>12898.926879126946</v>
      </c>
      <c r="F545" s="10">
        <f>((F544-E545+MAX(0,-(E505-C545-D545)))*(1+B545))*(1-'P-Parametri'!$B$32)</f>
        <v>659757.6965020129</v>
      </c>
      <c r="G545" s="10">
        <f>IF(F544&lt;=0,G544,G544*(1-E545/F544))+MAX(0,-(E505-C545-D545))</f>
        <v>191716.94143893293</v>
      </c>
      <c r="H545" s="10">
        <f>MAX(0,(H505-C545-D545))/(1-'P-Parametri'!$B$31*MAX(0,IF(I544&lt;=0,0,(I544-J544)/I544)))</f>
        <v>18209.890620177797</v>
      </c>
      <c r="I545" s="10">
        <f>((I544-H545+MAX(0,-(H505-C545-D545)))*(1+B545))*(1-'P-Parametri'!$B$32)</f>
        <v>347970.07877424959</v>
      </c>
      <c r="J545" s="10">
        <f>IF(I544&lt;=0,J544,J544*(1-H545/I544))+MAX(0,-(H505-C545-D545))</f>
        <v>101115.54525027069</v>
      </c>
      <c r="K545" s="10">
        <f>MAX(0,(K505-C545-D545))/(1-'P-Parametri'!$B$31*MAX(0,IF(L544&lt;=0,0,(L544-M544)/L544)))</f>
        <v>22677.223006291613</v>
      </c>
      <c r="L545" s="10">
        <f>((L544-K545+MAX(0,-(K505-C545-D545)))*(1+B545))*(1-'P-Parametri'!$B$32)</f>
        <v>85709.02971106756</v>
      </c>
      <c r="M545" s="10">
        <f>IF(L544&lt;=0,M544,M544*(1-K545/L544))+MAX(0,-(K505-C545-D545))</f>
        <v>24905.920941923221</v>
      </c>
      <c r="N545" s="10">
        <f>MAX(0,(N505-C545-D545))/(1-'P-Parametri'!$B$31*MAX(0,IF(O544&lt;=0,0,(O544-P544)/O544)))</f>
        <v>22677.223006291606</v>
      </c>
      <c r="O545" s="10">
        <f>((O544-N545+MAX(0,-(N505-C545-D545)))*(1+B545))*(1-'P-Parametri'!$B$32)</f>
        <v>85709.029711068099</v>
      </c>
      <c r="P545" s="10">
        <f>IF(O544&lt;=0,P544,P544*(1-N545/O544))+MAX(0,-(N505-C545-D545))</f>
        <v>24905.92094192337</v>
      </c>
      <c r="Q545" s="10">
        <f>MAX(0,(Q505-C545-D545))/(1-'P-Parametri'!$B$31*MAX(0,IF(R544&lt;=0,0,(R544-S544)/R544)))</f>
        <v>22677.223006291606</v>
      </c>
      <c r="R545" s="10">
        <f>((R544-Q545+MAX(0,-(Q505-C545-D545)))*(1+B545))*(1-'P-Parametri'!$B$32)</f>
        <v>85709.029711068099</v>
      </c>
      <c r="S545" s="10">
        <f>IF(R544&lt;=0,S544,S544*(1-Q545/R544))+MAX(0,-(Q505-C545-D545))</f>
        <v>24905.92094192337</v>
      </c>
      <c r="T545" s="10">
        <f>MAX(0,(T505-C545-D545))/(1-'P-Parametri'!$B$31*MAX(0,IF(U544&lt;=0,0,(U544-V544)/U544)))</f>
        <v>22677.223006291606</v>
      </c>
      <c r="U545" s="10">
        <f>((U544-T545+MAX(0,-(T505-C545-D545)))*(1+B545))*(1-'P-Parametri'!$B$32)</f>
        <v>85709.029711068099</v>
      </c>
      <c r="V545" s="10">
        <f>IF(U544&lt;=0,V544,V544*(1-T545/U544))+MAX(0,-(T505-C545-D545))</f>
        <v>24905.92094192337</v>
      </c>
    </row>
    <row r="546" spans="1:22">
      <c r="A546" s="9">
        <f t="shared" si="20"/>
        <v>39</v>
      </c>
      <c r="B546" s="12">
        <f>IF($A546='P-Parametri'!$D$47,'P-Parametri'!$B$34,IF($A546='P-Parametri'!$D$48,'P-Parametri'!$C$34,'P-Parametri'!$D$52))</f>
        <v>4.8525513124279884E-2</v>
      </c>
      <c r="C546" s="10">
        <f>IF($A546&lt;='1-Input'!$B$26,0,IF($A546='1-Input'!$B$26+1,('1-Input'!$B$23+0)*'1-Input'!$B$27,'1-Input'!$B$23+0))</f>
        <v>15535</v>
      </c>
      <c r="D546" s="10">
        <f t="shared" si="21"/>
        <v>0</v>
      </c>
      <c r="E546" s="10">
        <f>MAX(0,(E505-C546-D546))/(1-'P-Parametri'!$B$31*MAX(0,IF(F545&lt;=0,0,(F545-G545)/F545)))</f>
        <v>12954.406729456738</v>
      </c>
      <c r="F546" s="10">
        <f>((F545-E546+MAX(0,-(E505-C546-D546)))*(1+B546))*(1-'P-Parametri'!$B$32)</f>
        <v>676833.37179664336</v>
      </c>
      <c r="G546" s="10">
        <f>IF(F545&lt;=0,G545,G545*(1-E546/F545))+MAX(0,-(E505-C546-D546))</f>
        <v>187952.56059200212</v>
      </c>
      <c r="H546" s="10">
        <f>MAX(0,(H505-C546-D546))/(1-'P-Parametri'!$B$31*MAX(0,IF(I545&lt;=0,0,(I545-J545)/I545)))</f>
        <v>18288.213570264768</v>
      </c>
      <c r="I546" s="10">
        <f>((I545-H546+MAX(0,-(H505-C546-D546)))*(1+B546))*(1-'P-Parametri'!$B$32)</f>
        <v>344988.48718701629</v>
      </c>
      <c r="J546" s="10">
        <f>IF(I545&lt;=0,J545,J545*(1-H546/I545))+MAX(0,-(H505-C546-D546))</f>
        <v>95801.230027178099</v>
      </c>
      <c r="K546" s="10">
        <f>MAX(0,(K505-C546-D546))/(1-'P-Parametri'!$B$31*MAX(0,IF(L545&lt;=0,0,(L545-M545)/L545)))</f>
        <v>22774.760495268332</v>
      </c>
      <c r="L546" s="10">
        <f>((L545-K546+MAX(0,-(K505-C546-D546)))*(1+B546))*(1-'P-Parametri'!$B$32)</f>
        <v>65856.210548752249</v>
      </c>
      <c r="M546" s="10">
        <f>IF(L545&lt;=0,M545,M545*(1-K546/L545))+MAX(0,-(K505-C546-D546))</f>
        <v>18287.873972093348</v>
      </c>
      <c r="N546" s="10">
        <f>MAX(0,(N505-C546-D546))/(1-'P-Parametri'!$B$31*MAX(0,IF(O545&lt;=0,0,(O545-P545)/O545)))</f>
        <v>22774.760495268325</v>
      </c>
      <c r="O546" s="10">
        <f>((O545-N546+MAX(0,-(N505-C546-D546)))*(1+B546))*(1-'P-Parametri'!$B$32)</f>
        <v>65856.210548752832</v>
      </c>
      <c r="P546" s="10">
        <f>IF(O545&lt;=0,P545,P545*(1-N546/O545))+MAX(0,-(N505-C546-D546))</f>
        <v>18287.873972093505</v>
      </c>
      <c r="Q546" s="10">
        <f>MAX(0,(Q505-C546-D546))/(1-'P-Parametri'!$B$31*MAX(0,IF(R545&lt;=0,0,(R545-S545)/R545)))</f>
        <v>22774.760495268325</v>
      </c>
      <c r="R546" s="10">
        <f>((R545-Q546+MAX(0,-(Q505-C546-D546)))*(1+B546))*(1-'P-Parametri'!$B$32)</f>
        <v>65856.210548752832</v>
      </c>
      <c r="S546" s="10">
        <f>IF(R545&lt;=0,S545,S545*(1-Q546/R545))+MAX(0,-(Q505-C546-D546))</f>
        <v>18287.873972093505</v>
      </c>
      <c r="T546" s="10">
        <f>MAX(0,(T505-C546-D546))/(1-'P-Parametri'!$B$31*MAX(0,IF(U545&lt;=0,0,(U545-V545)/U545)))</f>
        <v>22774.760495268325</v>
      </c>
      <c r="U546" s="10">
        <f>((U545-T546+MAX(0,-(T505-C546-D546)))*(1+B546))*(1-'P-Parametri'!$B$32)</f>
        <v>65856.210548752832</v>
      </c>
      <c r="V546" s="10">
        <f>IF(U545&lt;=0,V545,V545*(1-T546/U545))+MAX(0,-(T505-C546-D546))</f>
        <v>18287.873972093505</v>
      </c>
    </row>
    <row r="547" spans="1:22">
      <c r="A547" s="9">
        <f t="shared" si="20"/>
        <v>40</v>
      </c>
      <c r="B547" s="12">
        <f>IF($A547='P-Parametri'!$D$47,'P-Parametri'!$B$34,IF($A547='P-Parametri'!$D$48,'P-Parametri'!$C$34,'P-Parametri'!$D$52))</f>
        <v>4.8525513124279884E-2</v>
      </c>
      <c r="C547" s="10">
        <f>IF($A547&lt;='1-Input'!$B$26,0,IF($A547='1-Input'!$B$26+1,('1-Input'!$B$23+0)*'1-Input'!$B$27,'1-Input'!$B$23+0))</f>
        <v>15535</v>
      </c>
      <c r="D547" s="10">
        <f t="shared" si="21"/>
        <v>0</v>
      </c>
      <c r="E547" s="10">
        <f>MAX(0,(E505-C547-D547))/(1-'P-Parametri'!$B$31*MAX(0,IF(F546&lt;=0,0,(F546-G546)/F546)))</f>
        <v>13007.872821098752</v>
      </c>
      <c r="F547" s="10">
        <f>((F546-E547+MAX(0,-(E505-C547-D547)))*(1+B547))*(1-'P-Parametri'!$B$32)</f>
        <v>694645.89599443739</v>
      </c>
      <c r="G547" s="10">
        <f>IF(F546&lt;=0,G546,G546*(1-E547/F546))+MAX(0,-(E505-C547-D547))</f>
        <v>184340.35246743701</v>
      </c>
      <c r="H547" s="10">
        <f>MAX(0,(H505-C547-D547))/(1-'P-Parametri'!$B$31*MAX(0,IF(I546&lt;=0,0,(I546-J546)/I546)))</f>
        <v>18363.693622970932</v>
      </c>
      <c r="I547" s="10">
        <f>((I546-H547+MAX(0,-(H505-C547-D547)))*(1+B547))*(1-'P-Parametri'!$B$32)</f>
        <v>341789.48041231092</v>
      </c>
      <c r="J547" s="10">
        <f>IF(I546&lt;=0,J546,J546*(1-H547/I546))+MAX(0,-(H505-C547-D547))</f>
        <v>90701.742646403058</v>
      </c>
      <c r="K547" s="10">
        <f>MAX(0,(K505-C547-D547))/(1-'P-Parametri'!$B$31*MAX(0,IF(L546&lt;=0,0,(L546-M546)/L546)))</f>
        <v>22868.757654474091</v>
      </c>
      <c r="L547" s="10">
        <f>((L546-K547+MAX(0,-(K505-C547-D547)))*(1+B547))*(1-'P-Parametri'!$B$32)</f>
        <v>44983.294221671058</v>
      </c>
      <c r="M547" s="10">
        <f>IF(L546&lt;=0,M546,M546*(1-K547/L546))+MAX(0,-(K505-C547-D547))</f>
        <v>11937.357378464485</v>
      </c>
      <c r="N547" s="10">
        <f>MAX(0,(N505-C547-D547))/(1-'P-Parametri'!$B$31*MAX(0,IF(O546&lt;=0,0,(O546-P546)/O546)))</f>
        <v>22868.757654474088</v>
      </c>
      <c r="O547" s="10">
        <f>((O546-N547+MAX(0,-(N505-C547-D547)))*(1+B547))*(1-'P-Parametri'!$B$32)</f>
        <v>44983.294221671669</v>
      </c>
      <c r="P547" s="10">
        <f>IF(O546&lt;=0,P546,P546*(1-N547/O546))+MAX(0,-(N505-C547-D547))</f>
        <v>11937.357378464647</v>
      </c>
      <c r="Q547" s="10">
        <f>MAX(0,(Q505-C547-D547))/(1-'P-Parametri'!$B$31*MAX(0,IF(R546&lt;=0,0,(R546-S546)/R546)))</f>
        <v>22868.757654474088</v>
      </c>
      <c r="R547" s="10">
        <f>((R546-Q547+MAX(0,-(Q505-C547-D547)))*(1+B547))*(1-'P-Parametri'!$B$32)</f>
        <v>44983.294221671669</v>
      </c>
      <c r="S547" s="10">
        <f>IF(R546&lt;=0,S546,S546*(1-Q547/R546))+MAX(0,-(Q505-C547-D547))</f>
        <v>11937.357378464647</v>
      </c>
      <c r="T547" s="10">
        <f>MAX(0,(T505-C547-D547))/(1-'P-Parametri'!$B$31*MAX(0,IF(U546&lt;=0,0,(U546-V546)/U546)))</f>
        <v>22868.757654474088</v>
      </c>
      <c r="U547" s="10">
        <f>((U546-T547+MAX(0,-(T505-C547-D547)))*(1+B547))*(1-'P-Parametri'!$B$32)</f>
        <v>44983.294221671669</v>
      </c>
      <c r="V547" s="10">
        <f>IF(U546&lt;=0,V546,V546*(1-T547/U546))+MAX(0,-(T505-C547-D547))</f>
        <v>11937.357378464647</v>
      </c>
    </row>
    <row r="548" spans="1:22">
      <c r="A548" s="9">
        <f t="shared" si="20"/>
        <v>41</v>
      </c>
      <c r="B548" s="12">
        <f>IF($A548='P-Parametri'!$D$47,'P-Parametri'!$B$34,IF($A548='P-Parametri'!$D$48,'P-Parametri'!$C$34,'P-Parametri'!$D$52))</f>
        <v>4.8525513124279884E-2</v>
      </c>
      <c r="C548" s="10">
        <f>IF($A548&lt;='1-Input'!$B$26,0,IF($A548='1-Input'!$B$26+1,('1-Input'!$B$23+0)*'1-Input'!$B$27,'1-Input'!$B$23+0))</f>
        <v>15535</v>
      </c>
      <c r="D548" s="10">
        <f t="shared" si="21"/>
        <v>0</v>
      </c>
      <c r="E548" s="10">
        <f>MAX(0,(E505-C548-D548))/(1-'P-Parametri'!$B$31*MAX(0,IF(F547&lt;=0,0,(F547-G547)/F547)))</f>
        <v>13059.380733666678</v>
      </c>
      <c r="F548" s="10">
        <f>((F547-E548+MAX(0,-(E505-C548-D548)))*(1+B548))*(1-'P-Parametri'!$B$32)</f>
        <v>713231.52895108471</v>
      </c>
      <c r="G548" s="10">
        <f>IF(F547&lt;=0,G547,G547*(1-E548/F547))+MAX(0,-(E505-C548-D548))</f>
        <v>180874.74378633447</v>
      </c>
      <c r="H548" s="10">
        <f>MAX(0,(H505-C548-D548))/(1-'P-Parametri'!$B$31*MAX(0,IF(I547&lt;=0,0,(I547-J547)/I547)))</f>
        <v>18436.409242085989</v>
      </c>
      <c r="I548" s="10">
        <f>((I547-H548+MAX(0,-(H505-C548-D548)))*(1+B548))*(1-'P-Parametri'!$B$32)</f>
        <v>338365.85697933374</v>
      </c>
      <c r="J548" s="10">
        <f>IF(I547&lt;=0,J547,J547*(1-H548/I547))+MAX(0,-(H505-C548-D548))</f>
        <v>85809.21510464781</v>
      </c>
      <c r="K548" s="10">
        <f>MAX(0,(K505-C548-D548))/(1-'P-Parametri'!$B$31*MAX(0,IF(L547&lt;=0,0,(L547-M547)/L547)))</f>
        <v>22959.312196788895</v>
      </c>
      <c r="L548" s="10">
        <f>((L547-K548+MAX(0,-(K505-C548-D548)))*(1+B548))*(1-'P-Parametri'!$B$32)</f>
        <v>23046.521639572125</v>
      </c>
      <c r="M548" s="10">
        <f>IF(L547&lt;=0,M547,M547*(1-K548/L547))+MAX(0,-(K505-C548-D548))</f>
        <v>5844.5729437315913</v>
      </c>
      <c r="N548" s="10">
        <f>MAX(0,(N505-C548-D548))/(1-'P-Parametri'!$B$31*MAX(0,IF(O547&lt;=0,0,(O547-P547)/O547)))</f>
        <v>22959.312196788884</v>
      </c>
      <c r="O548" s="10">
        <f>((O547-N548+MAX(0,-(N505-C548-D548)))*(1+B548))*(1-'P-Parametri'!$B$32)</f>
        <v>23046.52163957278</v>
      </c>
      <c r="P548" s="10">
        <f>IF(O547&lt;=0,P547,P547*(1-N548/O547))+MAX(0,-(N505-C548-D548))</f>
        <v>5844.572943731755</v>
      </c>
      <c r="Q548" s="10">
        <f>MAX(0,(Q505-C548-D548))/(1-'P-Parametri'!$B$31*MAX(0,IF(R547&lt;=0,0,(R547-S547)/R547)))</f>
        <v>22959.312196788884</v>
      </c>
      <c r="R548" s="10">
        <f>((R547-Q548+MAX(0,-(Q505-C548-D548)))*(1+B548))*(1-'P-Parametri'!$B$32)</f>
        <v>23046.52163957278</v>
      </c>
      <c r="S548" s="10">
        <f>IF(R547&lt;=0,S547,S547*(1-Q548/R547))+MAX(0,-(Q505-C548-D548))</f>
        <v>5844.572943731755</v>
      </c>
      <c r="T548" s="10">
        <f>MAX(0,(T505-C548-D548))/(1-'P-Parametri'!$B$31*MAX(0,IF(U547&lt;=0,0,(U547-V547)/U547)))</f>
        <v>22959.312196788884</v>
      </c>
      <c r="U548" s="10">
        <f>((U547-T548+MAX(0,-(T505-C548-D548)))*(1+B548))*(1-'P-Parametri'!$B$32)</f>
        <v>23046.52163957278</v>
      </c>
      <c r="V548" s="10">
        <f>IF(U547&lt;=0,V547,V547*(1-T548/U547))+MAX(0,-(T505-C548-D548))</f>
        <v>5844.572943731755</v>
      </c>
    </row>
    <row r="549" spans="1:22">
      <c r="A549" s="9">
        <f t="shared" si="20"/>
        <v>42</v>
      </c>
      <c r="B549" s="12">
        <f>IF($A549='P-Parametri'!$D$47,'P-Parametri'!$B$34,IF($A549='P-Parametri'!$D$48,'P-Parametri'!$C$34,'P-Parametri'!$D$52))</f>
        <v>4.8525513124279884E-2</v>
      </c>
      <c r="C549" s="10">
        <f>IF($A549&lt;='1-Input'!$B$26,0,IF($A549='1-Input'!$B$26+1,('1-Input'!$B$23+0)*'1-Input'!$B$27,'1-Input'!$B$23+0))</f>
        <v>15535</v>
      </c>
      <c r="D549" s="10">
        <f t="shared" si="21"/>
        <v>0</v>
      </c>
      <c r="E549" s="10">
        <f>MAX(0,(E505-C549-D549))/(1-'P-Parametri'!$B$31*MAX(0,IF(F548&lt;=0,0,(F548-G548)/F548)))</f>
        <v>13108.985935561555</v>
      </c>
      <c r="F549" s="10">
        <f>((F548-E549+MAX(0,-(E505-C549-D549)))*(1+B549))*(1-'P-Parametri'!$B$32)</f>
        <v>732628.15596789657</v>
      </c>
      <c r="G549" s="10">
        <f>IF(F548&lt;=0,G548,G548*(1-E549/F548))+MAX(0,-(E505-C549-D549))</f>
        <v>177550.31914139428</v>
      </c>
      <c r="H549" s="10">
        <f>MAX(0,(H505-C549-D549))/(1-'P-Parametri'!$B$31*MAX(0,IF(I548&lt;=0,0,(I548-J548)/I548)))</f>
        <v>18506.438734396652</v>
      </c>
      <c r="I549" s="10">
        <f>((I548-H549+MAX(0,-(H505-C549-D549)))*(1+B549))*(1-'P-Parametri'!$B$32)</f>
        <v>334709.99912162049</v>
      </c>
      <c r="J549" s="10">
        <f>IF(I548&lt;=0,J548,J548*(1-H549/I548))+MAX(0,-(H505-C549-D549))</f>
        <v>81116.002271776728</v>
      </c>
      <c r="K549" s="10">
        <f>MAX(0,(K505-C549-D549))/(1-'P-Parametri'!$B$31*MAX(0,IF(L548&lt;=0,0,(L548-M548)/L548)))</f>
        <v>23046.521639573049</v>
      </c>
      <c r="L549" s="10">
        <f>((L548-K549+MAX(0,-(K505-C549-D549)))*(1+B549))*(1-'P-Parametri'!$B$32)</f>
        <v>-9.6694868033555385E-10</v>
      </c>
      <c r="M549" s="10">
        <f>IF(L548&lt;=0,M548,M548*(1-K549/L548))+MAX(0,-(K505-C549-D549))</f>
        <v>-2.3489381613459995E-10</v>
      </c>
      <c r="N549" s="10">
        <f>MAX(0,(N505-C549-D549))/(1-'P-Parametri'!$B$31*MAX(0,IF(O548&lt;=0,0,(O548-P548)/O548)))</f>
        <v>23046.521639573046</v>
      </c>
      <c r="O549" s="10">
        <f>((O548-N549+MAX(0,-(N505-C549-D549)))*(1+B549))*(1-'P-Parametri'!$B$32)</f>
        <v>-2.7790257348226547E-10</v>
      </c>
      <c r="P549" s="10">
        <f>IF(O548&lt;=0,P548,P548*(1-N549/O548))+MAX(0,-(N505-C549-D549))</f>
        <v>-6.748330629281513E-11</v>
      </c>
      <c r="Q549" s="10">
        <f>MAX(0,(Q505-C549-D549))/(1-'P-Parametri'!$B$31*MAX(0,IF(R548&lt;=0,0,(R548-S548)/R548)))</f>
        <v>23046.521639573046</v>
      </c>
      <c r="R549" s="10">
        <f>((R548-Q549+MAX(0,-(Q505-C549-D549)))*(1+B549))*(1-'P-Parametri'!$B$32)</f>
        <v>-2.7790257348226547E-10</v>
      </c>
      <c r="S549" s="10">
        <f>IF(R548&lt;=0,S548,S548*(1-Q549/R548))+MAX(0,-(Q505-C549-D549))</f>
        <v>-6.748330629281513E-11</v>
      </c>
      <c r="T549" s="10">
        <f>MAX(0,(T505-C549-D549))/(1-'P-Parametri'!$B$31*MAX(0,IF(U548&lt;=0,0,(U548-V548)/U548)))</f>
        <v>23046.521639573046</v>
      </c>
      <c r="U549" s="10">
        <f>((U548-T549+MAX(0,-(T505-C549-D549)))*(1+B549))*(1-'P-Parametri'!$B$32)</f>
        <v>-2.7790257348226547E-10</v>
      </c>
      <c r="V549" s="10">
        <f>IF(U548&lt;=0,V548,V548*(1-T549/U548))+MAX(0,-(T505-C549-D549))</f>
        <v>-6.748330629281513E-11</v>
      </c>
    </row>
    <row r="550" spans="1:22">
      <c r="A550" s="4" t="s">
        <v>410</v>
      </c>
      <c r="E550" s="10">
        <f>F549</f>
        <v>732628.15596789657</v>
      </c>
      <c r="H550" s="10">
        <f>I549</f>
        <v>334709.99912162049</v>
      </c>
      <c r="K550" s="10">
        <f>L549</f>
        <v>-9.6694868033555385E-10</v>
      </c>
      <c r="N550" s="10">
        <f>O549</f>
        <v>-2.7790257348226547E-10</v>
      </c>
      <c r="Q550" s="10">
        <f>R549</f>
        <v>-2.7790257348226547E-10</v>
      </c>
      <c r="T550" s="10">
        <f>U549</f>
        <v>-2.7790257348226547E-10</v>
      </c>
    </row>
    <row r="551" spans="1:22">
      <c r="A551" s="5" t="s">
        <v>411</v>
      </c>
      <c r="B551" s="10">
        <f>IFERROR(T505-T550*(T505-Q505)/(T550-Q550),T505)</f>
        <v>34109.014978654326</v>
      </c>
    </row>
    <row r="554" spans="1:22">
      <c r="A554" s="2" t="s">
        <v>422</v>
      </c>
    </row>
    <row r="555" spans="1:22">
      <c r="A555" s="4" t="s">
        <v>268</v>
      </c>
      <c r="E555" s="19">
        <f>'1-Input'!$B$10*0.9</f>
        <v>26100</v>
      </c>
      <c r="H555" s="19">
        <f>'1-Input'!$B$10*1.05</f>
        <v>30450</v>
      </c>
      <c r="K555" s="10">
        <f>IFERROR(H555-H600*(H555-E555)/(H600-E600),H555)</f>
        <v>39202.86299518653</v>
      </c>
      <c r="N555" s="10">
        <f>IFERROR(K555-K600*(K555-H555)/(K600-H600),K555)</f>
        <v>39202.862995186486</v>
      </c>
      <c r="Q555" s="10">
        <f>IFERROR(N555-N600*(N555-K555)/(N600-K600),N555)</f>
        <v>39202.862995186486</v>
      </c>
      <c r="T555" s="10">
        <f>IFERROR(Q555-Q600*(Q555-N555)/(Q600-N600),Q555)</f>
        <v>39202.862995186486</v>
      </c>
    </row>
    <row r="556" spans="1:22">
      <c r="A556" s="15" t="s">
        <v>176</v>
      </c>
      <c r="B556" s="15" t="s">
        <v>177</v>
      </c>
      <c r="C556" s="15" t="s">
        <v>178</v>
      </c>
      <c r="D556" s="15" t="s">
        <v>179</v>
      </c>
      <c r="E556" s="15" t="s">
        <v>180</v>
      </c>
      <c r="F556" s="15" t="s">
        <v>181</v>
      </c>
      <c r="G556" s="15" t="s">
        <v>182</v>
      </c>
      <c r="H556" s="15" t="s">
        <v>180</v>
      </c>
      <c r="I556" s="15" t="s">
        <v>181</v>
      </c>
      <c r="J556" s="15" t="s">
        <v>182</v>
      </c>
      <c r="K556" s="15" t="s">
        <v>180</v>
      </c>
      <c r="L556" s="15" t="s">
        <v>181</v>
      </c>
      <c r="M556" s="15" t="s">
        <v>182</v>
      </c>
      <c r="N556" s="15" t="s">
        <v>180</v>
      </c>
      <c r="O556" s="15" t="s">
        <v>181</v>
      </c>
      <c r="P556" s="15" t="s">
        <v>182</v>
      </c>
      <c r="Q556" s="15" t="s">
        <v>180</v>
      </c>
      <c r="R556" s="15" t="s">
        <v>181</v>
      </c>
      <c r="S556" s="15" t="s">
        <v>182</v>
      </c>
      <c r="T556" s="15" t="s">
        <v>180</v>
      </c>
      <c r="U556" s="15" t="s">
        <v>181</v>
      </c>
      <c r="V556" s="15" t="s">
        <v>182</v>
      </c>
    </row>
    <row r="557" spans="1:22">
      <c r="A557" s="9">
        <f>0</f>
        <v>0</v>
      </c>
      <c r="E557" s="10">
        <f>0</f>
        <v>0</v>
      </c>
      <c r="F557" s="10">
        <f>'1-Input'!$B$8</f>
        <v>760000</v>
      </c>
      <c r="G557" s="10">
        <f>'1-Input'!$B$9</f>
        <v>586000</v>
      </c>
      <c r="H557" s="10">
        <f>0</f>
        <v>0</v>
      </c>
      <c r="I557" s="10">
        <f>'1-Input'!$B$8</f>
        <v>760000</v>
      </c>
      <c r="J557" s="10">
        <f>'1-Input'!$B$9</f>
        <v>586000</v>
      </c>
      <c r="K557" s="10">
        <f>0</f>
        <v>0</v>
      </c>
      <c r="L557" s="10">
        <f>'1-Input'!$B$8</f>
        <v>760000</v>
      </c>
      <c r="M557" s="10">
        <f>'1-Input'!$B$9</f>
        <v>586000</v>
      </c>
      <c r="N557" s="10">
        <f>0</f>
        <v>0</v>
      </c>
      <c r="O557" s="10">
        <f>'1-Input'!$B$8</f>
        <v>760000</v>
      </c>
      <c r="P557" s="10">
        <f>'1-Input'!$B$9</f>
        <v>586000</v>
      </c>
      <c r="Q557" s="10">
        <f>0</f>
        <v>0</v>
      </c>
      <c r="R557" s="10">
        <f>'1-Input'!$B$8</f>
        <v>760000</v>
      </c>
      <c r="S557" s="10">
        <f>'1-Input'!$B$9</f>
        <v>586000</v>
      </c>
      <c r="T557" s="10">
        <f>0</f>
        <v>0</v>
      </c>
      <c r="U557" s="10">
        <f>'1-Input'!$B$8</f>
        <v>760000</v>
      </c>
      <c r="V557" s="10">
        <f>'1-Input'!$B$9</f>
        <v>586000</v>
      </c>
    </row>
    <row r="558" spans="1:22">
      <c r="A558" s="9">
        <f t="shared" ref="A558:A599" si="22">A557+1</f>
        <v>1</v>
      </c>
      <c r="B558" s="12">
        <f>IF($A558='P-Parametri'!$E$47,'P-Parametri'!$B$34,IF($A558='P-Parametri'!$E$48,'P-Parametri'!$C$34,'P-Parametri'!$E$52))</f>
        <v>4.8525513124279884E-2</v>
      </c>
      <c r="C558" s="10">
        <f>IF($A558&lt;='1-Input'!$B$26,0,IF($A558='1-Input'!$B$26+1,('1-Input'!$B$23+0)*'1-Input'!$B$27,'1-Input'!$B$23+0))</f>
        <v>0</v>
      </c>
      <c r="D558" s="10">
        <f t="shared" ref="D558:D599" si="23">IF(AND($A558&gt;=1,$A558&lt;1+0),0,0)</f>
        <v>0</v>
      </c>
      <c r="E558" s="10">
        <f>MAX(0,(E555-C558-D558))/(1-'P-Parametri'!$B$31*MAX(0,IF(F557&lt;=0,0,(F557-G557)/F557)))</f>
        <v>27751.972690133749</v>
      </c>
      <c r="F558" s="10">
        <f>((F557-E558+MAX(0,-(E555-C558-D558)))*(1+B558))*(1-'P-Parametri'!$B$32)</f>
        <v>766245.17709218059</v>
      </c>
      <c r="G558" s="10">
        <f>IF(F557&lt;=0,G557,G557*(1-E558/F557))+MAX(0,-(E555-C558-D558))</f>
        <v>564601.76842576533</v>
      </c>
      <c r="H558" s="10">
        <f>MAX(0,(H555-C558-D558))/(1-'P-Parametri'!$B$31*MAX(0,IF(I557&lt;=0,0,(I557-J557)/I557)))</f>
        <v>32377.30147182271</v>
      </c>
      <c r="I558" s="10">
        <f>((I557-H558+MAX(0,-(H555-C558-D558)))*(1+B558))*(1-'P-Parametri'!$B$32)</f>
        <v>761405.10140846006</v>
      </c>
      <c r="J558" s="10">
        <f>IF(I557&lt;=0,J557,J557*(1-H558/I557))+MAX(0,-(H555-C558-D558))</f>
        <v>561035.3964967262</v>
      </c>
      <c r="K558" s="10">
        <f>MAX(0,(K555-C558-D558))/(1-'P-Parametri'!$B$31*MAX(0,IF(L557&lt;=0,0,(L557-M557)/L557)))</f>
        <v>41684.167939366729</v>
      </c>
      <c r="L558" s="10">
        <f>((L557-K558+MAX(0,-(K555-C558-D558)))*(1+B558))*(1-'P-Parametri'!$B$32)</f>
        <v>751666.13144387619</v>
      </c>
      <c r="M558" s="10">
        <f>IF(L557&lt;=0,M557,M557*(1-K558/L557))+MAX(0,-(K555-C558-D558))</f>
        <v>553859.31261517247</v>
      </c>
      <c r="N558" s="10">
        <f>MAX(0,(N555-C558-D558))/(1-'P-Parametri'!$B$31*MAX(0,IF(O557&lt;=0,0,(O557-P557)/O557)))</f>
        <v>41684.167939366678</v>
      </c>
      <c r="O558" s="10">
        <f>((O557-N558+MAX(0,-(N555-C558-D558)))*(1+B558))*(1-'P-Parametri'!$B$32)</f>
        <v>751666.13144387631</v>
      </c>
      <c r="P558" s="10">
        <f>IF(O557&lt;=0,P557,P557*(1-N558/O557))+MAX(0,-(N555-C558-D558))</f>
        <v>553859.31261517247</v>
      </c>
      <c r="Q558" s="10">
        <f>MAX(0,(Q555-C558-D558))/(1-'P-Parametri'!$B$31*MAX(0,IF(R557&lt;=0,0,(R557-S557)/R557)))</f>
        <v>41684.167939366678</v>
      </c>
      <c r="R558" s="10">
        <f>((R557-Q558+MAX(0,-(Q555-C558-D558)))*(1+B558))*(1-'P-Parametri'!$B$32)</f>
        <v>751666.13144387631</v>
      </c>
      <c r="S558" s="10">
        <f>IF(R557&lt;=0,S557,S557*(1-Q558/R557))+MAX(0,-(Q555-C558-D558))</f>
        <v>553859.31261517247</v>
      </c>
      <c r="T558" s="10">
        <f>MAX(0,(T555-C558-D558))/(1-'P-Parametri'!$B$31*MAX(0,IF(U557&lt;=0,0,(U557-V557)/U557)))</f>
        <v>41684.167939366678</v>
      </c>
      <c r="U558" s="10">
        <f>((U557-T558+MAX(0,-(T555-C558-D558)))*(1+B558))*(1-'P-Parametri'!$B$32)</f>
        <v>751666.13144387631</v>
      </c>
      <c r="V558" s="10">
        <f>IF(U557&lt;=0,V557,V557*(1-T558/U557))+MAX(0,-(T555-C558-D558))</f>
        <v>553859.31261517247</v>
      </c>
    </row>
    <row r="559" spans="1:22">
      <c r="A559" s="9">
        <f t="shared" si="22"/>
        <v>2</v>
      </c>
      <c r="B559" s="12">
        <f>IF($A559='P-Parametri'!$E$47,'P-Parametri'!$B$34,IF($A559='P-Parametri'!$E$48,'P-Parametri'!$C$34,'P-Parametri'!$E$52))</f>
        <v>4.8525513124279884E-2</v>
      </c>
      <c r="C559" s="10">
        <f>IF($A559&lt;='1-Input'!$B$26,0,IF($A559='1-Input'!$B$26+1,('1-Input'!$B$23+0)*'1-Input'!$B$27,'1-Input'!$B$23+0))</f>
        <v>0</v>
      </c>
      <c r="D559" s="10">
        <f t="shared" si="23"/>
        <v>0</v>
      </c>
      <c r="E559" s="10">
        <f>MAX(0,(E555-C559-D559))/(1-'P-Parametri'!$B$31*MAX(0,IF(F558&lt;=0,0,(F558-G558)/F558)))</f>
        <v>28016.948550563986</v>
      </c>
      <c r="F559" s="10">
        <f>((F558-E559+MAX(0,-(E555-C559-D559)))*(1+B559))*(1-'P-Parametri'!$B$32)</f>
        <v>772503.02987015783</v>
      </c>
      <c r="G559" s="10">
        <f>IF(F558&lt;=0,G558,G558*(1-E559/F558))+MAX(0,-(E555-C559-D559))</f>
        <v>543957.69891583209</v>
      </c>
      <c r="H559" s="10">
        <f>MAX(0,(H555-C559-D559))/(1-'P-Parametri'!$B$31*MAX(0,IF(I558&lt;=0,0,(I558-J558)/I558)))</f>
        <v>32686.439975657984</v>
      </c>
      <c r="I559" s="10">
        <f>((I558-H559+MAX(0,-(H555-C559-D559)))*(1+B559))*(1-'P-Parametri'!$B$32)</f>
        <v>762551.94818526309</v>
      </c>
      <c r="J559" s="10">
        <f>IF(I558&lt;=0,J558,J558*(1-H559/I558))+MAX(0,-(H555-C559-D559))</f>
        <v>536950.64873513731</v>
      </c>
      <c r="K559" s="10">
        <f>MAX(0,(K555-C559-D559))/(1-'P-Parametri'!$B$31*MAX(0,IF(L558&lt;=0,0,(L558-M558)/L558)))</f>
        <v>42082.168412680068</v>
      </c>
      <c r="L559" s="10">
        <f>((L558-K559+MAX(0,-(K555-C559-D559)))*(1+B559))*(1-'P-Parametri'!$B$32)</f>
        <v>742528.85516416095</v>
      </c>
      <c r="M559" s="10">
        <f>IF(L558&lt;=0,M558,M558*(1-K559/L558))+MAX(0,-(K555-C559-D559))</f>
        <v>522851.39580823679</v>
      </c>
      <c r="N559" s="10">
        <f>MAX(0,(N555-C559-D559))/(1-'P-Parametri'!$B$31*MAX(0,IF(O558&lt;=0,0,(O558-P558)/O558)))</f>
        <v>42082.168412680017</v>
      </c>
      <c r="O559" s="10">
        <f>((O558-N559+MAX(0,-(N555-C559-D559)))*(1+B559))*(1-'P-Parametri'!$B$32)</f>
        <v>742528.85516416107</v>
      </c>
      <c r="P559" s="10">
        <f>IF(O558&lt;=0,P558,P558*(1-N559/O558))+MAX(0,-(N555-C559-D559))</f>
        <v>522851.39580823685</v>
      </c>
      <c r="Q559" s="10">
        <f>MAX(0,(Q555-C559-D559))/(1-'P-Parametri'!$B$31*MAX(0,IF(R558&lt;=0,0,(R558-S558)/R558)))</f>
        <v>42082.168412680017</v>
      </c>
      <c r="R559" s="10">
        <f>((R558-Q559+MAX(0,-(Q555-C559-D559)))*(1+B559))*(1-'P-Parametri'!$B$32)</f>
        <v>742528.85516416107</v>
      </c>
      <c r="S559" s="10">
        <f>IF(R558&lt;=0,S558,S558*(1-Q559/R558))+MAX(0,-(Q555-C559-D559))</f>
        <v>522851.39580823685</v>
      </c>
      <c r="T559" s="10">
        <f>MAX(0,(T555-C559-D559))/(1-'P-Parametri'!$B$31*MAX(0,IF(U558&lt;=0,0,(U558-V558)/U558)))</f>
        <v>42082.168412680017</v>
      </c>
      <c r="U559" s="10">
        <f>((U558-T559+MAX(0,-(T555-C559-D559)))*(1+B559))*(1-'P-Parametri'!$B$32)</f>
        <v>742528.85516416107</v>
      </c>
      <c r="V559" s="10">
        <f>IF(U558&lt;=0,V558,V558*(1-T559/U558))+MAX(0,-(T555-C559-D559))</f>
        <v>522851.39580823685</v>
      </c>
    </row>
    <row r="560" spans="1:22">
      <c r="A560" s="9">
        <f t="shared" si="22"/>
        <v>3</v>
      </c>
      <c r="B560" s="12">
        <f>IF($A560='P-Parametri'!$E$47,'P-Parametri'!$B$34,IF($A560='P-Parametri'!$E$48,'P-Parametri'!$C$34,'P-Parametri'!$E$52))</f>
        <v>4.8525513124279884E-2</v>
      </c>
      <c r="C560" s="10">
        <f>IF($A560&lt;='1-Input'!$B$26,0,IF($A560='1-Input'!$B$26+1,('1-Input'!$B$23+0)*'1-Input'!$B$27,'1-Input'!$B$23+0))</f>
        <v>0</v>
      </c>
      <c r="D560" s="10">
        <f t="shared" si="23"/>
        <v>0</v>
      </c>
      <c r="E560" s="10">
        <f>MAX(0,(E555-C560-D560))/(1-'P-Parametri'!$B$31*MAX(0,IF(F559&lt;=0,0,(F559-G559)/F559)))</f>
        <v>28274.939572864605</v>
      </c>
      <c r="F560" s="10">
        <f>((F559-E560+MAX(0,-(E555-C560-D560)))*(1+B560))*(1-'P-Parametri'!$B$32)</f>
        <v>778781.45597995131</v>
      </c>
      <c r="G560" s="10">
        <f>IF(F559&lt;=0,G559,G559*(1-E560/F559))+MAX(0,-(E555-C560-D560))</f>
        <v>524047.91154629289</v>
      </c>
      <c r="H560" s="10">
        <f>MAX(0,(H555-C560-D560))/(1-'P-Parametri'!$B$31*MAX(0,IF(I559&lt;=0,0,(I559-J559)/I559)))</f>
        <v>32987.429501675375</v>
      </c>
      <c r="I560" s="10">
        <f>((I559-H560+MAX(0,-(H555-C560-D560)))*(1+B560))*(1-'P-Parametri'!$B$32)</f>
        <v>763437.07728735707</v>
      </c>
      <c r="J560" s="10">
        <f>IF(I559&lt;=0,J559,J559*(1-H560/I559))+MAX(0,-(H555-C560-D560))</f>
        <v>513722.56347067491</v>
      </c>
      <c r="K560" s="10">
        <f>MAX(0,(K555-C560-D560))/(1-'P-Parametri'!$B$31*MAX(0,IF(L559&lt;=0,0,(L559-M559)/L559)))</f>
        <v>42469.67748169307</v>
      </c>
      <c r="L560" s="10">
        <f>((L559-K560+MAX(0,-(K555-C560-D560)))*(1+B560))*(1-'P-Parametri'!$B$32)</f>
        <v>732561.84867987724</v>
      </c>
      <c r="M560" s="10">
        <f>IF(L559&lt;=0,M559,M559*(1-K560/L559))+MAX(0,-(K555-C560-D560))</f>
        <v>492946.38942849194</v>
      </c>
      <c r="N560" s="10">
        <f>MAX(0,(N555-C560-D560))/(1-'P-Parametri'!$B$31*MAX(0,IF(O559&lt;=0,0,(O559-P559)/O559)))</f>
        <v>42469.677481693026</v>
      </c>
      <c r="O560" s="10">
        <f>((O559-N560+MAX(0,-(N555-C560-D560)))*(1+B560))*(1-'P-Parametri'!$B$32)</f>
        <v>732561.84867987747</v>
      </c>
      <c r="P560" s="10">
        <f>IF(O559&lt;=0,P559,P559*(1-N560/O559))+MAX(0,-(N555-C560-D560))</f>
        <v>492946.389428492</v>
      </c>
      <c r="Q560" s="10">
        <f>MAX(0,(Q555-C560-D560))/(1-'P-Parametri'!$B$31*MAX(0,IF(R559&lt;=0,0,(R559-S559)/R559)))</f>
        <v>42469.677481693026</v>
      </c>
      <c r="R560" s="10">
        <f>((R559-Q560+MAX(0,-(Q555-C560-D560)))*(1+B560))*(1-'P-Parametri'!$B$32)</f>
        <v>732561.84867987747</v>
      </c>
      <c r="S560" s="10">
        <f>IF(R559&lt;=0,S559,S559*(1-Q560/R559))+MAX(0,-(Q555-C560-D560))</f>
        <v>492946.389428492</v>
      </c>
      <c r="T560" s="10">
        <f>MAX(0,(T555-C560-D560))/(1-'P-Parametri'!$B$31*MAX(0,IF(U559&lt;=0,0,(U559-V559)/U559)))</f>
        <v>42469.677481693026</v>
      </c>
      <c r="U560" s="10">
        <f>((U559-T560+MAX(0,-(T555-C560-D560)))*(1+B560))*(1-'P-Parametri'!$B$32)</f>
        <v>732561.84867987747</v>
      </c>
      <c r="V560" s="10">
        <f>IF(U559&lt;=0,V559,V559*(1-T560/U559))+MAX(0,-(T555-C560-D560))</f>
        <v>492946.389428492</v>
      </c>
    </row>
    <row r="561" spans="1:22">
      <c r="A561" s="9">
        <f t="shared" si="22"/>
        <v>4</v>
      </c>
      <c r="B561" s="12">
        <f>IF($A561='P-Parametri'!$E$47,'P-Parametri'!$B$34,IF($A561='P-Parametri'!$E$48,'P-Parametri'!$C$34,'P-Parametri'!$E$52))</f>
        <v>4.8525513124279884E-2</v>
      </c>
      <c r="C561" s="10">
        <f>IF($A561&lt;='1-Input'!$B$26,0,IF($A561='1-Input'!$B$26+1,('1-Input'!$B$23+0)*'1-Input'!$B$27,'1-Input'!$B$23+0))</f>
        <v>0</v>
      </c>
      <c r="D561" s="10">
        <f t="shared" si="23"/>
        <v>0</v>
      </c>
      <c r="E561" s="10">
        <f>MAX(0,(E555-C561-D561))/(1-'P-Parametri'!$B$31*MAX(0,IF(F560&lt;=0,0,(F560-G560)/F560)))</f>
        <v>28525.96316164967</v>
      </c>
      <c r="F561" s="10">
        <f>((F560-E561+MAX(0,-(E555-C561-D561)))*(1+B561))*(1-'P-Parametri'!$B$32)</f>
        <v>785088.70153045596</v>
      </c>
      <c r="G561" s="10">
        <f>IF(F560&lt;=0,G560,G560*(1-E561/F560))+MAX(0,-(E555-C561-D561))</f>
        <v>504852.57592944964</v>
      </c>
      <c r="H561" s="10">
        <f>MAX(0,(H555-C561-D561))/(1-'P-Parametri'!$B$31*MAX(0,IF(I560&lt;=0,0,(I560-J560)/I560)))</f>
        <v>33280.290355257952</v>
      </c>
      <c r="I561" s="10">
        <f>((I560-H561+MAX(0,-(H555-C561-D561)))*(1+B561))*(1-'P-Parametri'!$B$32)</f>
        <v>764056.84363979637</v>
      </c>
      <c r="J561" s="10">
        <f>IF(I560&lt;=0,J560,J560*(1-H561/I560))+MAX(0,-(H555-C561-D561))</f>
        <v>491328.00525102444</v>
      </c>
      <c r="K561" s="10">
        <f>MAX(0,(K555-C561-D561))/(1-'P-Parametri'!$B$31*MAX(0,IF(L560&lt;=0,0,(L560-M560)/L560)))</f>
        <v>42846.721288578163</v>
      </c>
      <c r="L561" s="10">
        <f>((L560-K561+MAX(0,-(K555-C561-D561)))*(1+B561))*(1-'P-Parametri'!$B$32)</f>
        <v>721737.54004182492</v>
      </c>
      <c r="M561" s="10">
        <f>IF(L560&lt;=0,M560,M560*(1-K561/L560))+MAX(0,-(K555-C561-D561))</f>
        <v>464114.50772988162</v>
      </c>
      <c r="N561" s="10">
        <f>MAX(0,(N555-C561-D561))/(1-'P-Parametri'!$B$31*MAX(0,IF(O560&lt;=0,0,(O560-P560)/O560)))</f>
        <v>42846.721288578119</v>
      </c>
      <c r="O561" s="10">
        <f>((O560-N561+MAX(0,-(N555-C561-D561)))*(1+B561))*(1-'P-Parametri'!$B$32)</f>
        <v>721737.54004182515</v>
      </c>
      <c r="P561" s="10">
        <f>IF(O560&lt;=0,P560,P560*(1-N561/O560))+MAX(0,-(N555-C561-D561))</f>
        <v>464114.50772988168</v>
      </c>
      <c r="Q561" s="10">
        <f>MAX(0,(Q555-C561-D561))/(1-'P-Parametri'!$B$31*MAX(0,IF(R560&lt;=0,0,(R560-S560)/R560)))</f>
        <v>42846.721288578119</v>
      </c>
      <c r="R561" s="10">
        <f>((R560-Q561+MAX(0,-(Q555-C561-D561)))*(1+B561))*(1-'P-Parametri'!$B$32)</f>
        <v>721737.54004182515</v>
      </c>
      <c r="S561" s="10">
        <f>IF(R560&lt;=0,S560,S560*(1-Q561/R560))+MAX(0,-(Q555-C561-D561))</f>
        <v>464114.50772988168</v>
      </c>
      <c r="T561" s="10">
        <f>MAX(0,(T555-C561-D561))/(1-'P-Parametri'!$B$31*MAX(0,IF(U560&lt;=0,0,(U560-V560)/U560)))</f>
        <v>42846.721288578119</v>
      </c>
      <c r="U561" s="10">
        <f>((U560-T561+MAX(0,-(T555-C561-D561)))*(1+B561))*(1-'P-Parametri'!$B$32)</f>
        <v>721737.54004182515</v>
      </c>
      <c r="V561" s="10">
        <f>IF(U560&lt;=0,V560,V560*(1-T561/U560))+MAX(0,-(T555-C561-D561))</f>
        <v>464114.50772988168</v>
      </c>
    </row>
    <row r="562" spans="1:22">
      <c r="A562" s="9">
        <f t="shared" si="22"/>
        <v>5</v>
      </c>
      <c r="B562" s="12">
        <f>IF($A562='P-Parametri'!$E$47,'P-Parametri'!$B$34,IF($A562='P-Parametri'!$E$48,'P-Parametri'!$C$34,'P-Parametri'!$E$52))</f>
        <v>4.8525513124279884E-2</v>
      </c>
      <c r="C562" s="10">
        <f>IF($A562&lt;='1-Input'!$B$26,0,IF($A562='1-Input'!$B$26+1,('1-Input'!$B$23+0)*'1-Input'!$B$27,'1-Input'!$B$23+0))</f>
        <v>0</v>
      </c>
      <c r="D562" s="10">
        <f t="shared" si="23"/>
        <v>0</v>
      </c>
      <c r="E562" s="10">
        <f>MAX(0,(E555-C562-D562))/(1-'P-Parametri'!$B$31*MAX(0,IF(F561&lt;=0,0,(F561-G561)/F561)))</f>
        <v>28770.049750457318</v>
      </c>
      <c r="F562" s="10">
        <f>((F561-E562+MAX(0,-(E555-C562-D562)))*(1+B562))*(1-'P-Parametri'!$B$32)</f>
        <v>791433.36363820045</v>
      </c>
      <c r="G562" s="10">
        <f>IF(F561&lt;=0,G561,G561*(1-E562/F561))+MAX(0,-(E555-C562-D562))</f>
        <v>486351.94829613582</v>
      </c>
      <c r="H562" s="10">
        <f>MAX(0,(H555-C562-D562))/(1-'P-Parametri'!$B$31*MAX(0,IF(I561&lt;=0,0,(I561-J561)/I561)))</f>
        <v>33565.058042200202</v>
      </c>
      <c r="I562" s="10">
        <f>((I561-H562+MAX(0,-(H555-C562-D562)))*(1+B562))*(1-'P-Parametri'!$B$32)</f>
        <v>764407.39577813749</v>
      </c>
      <c r="J562" s="10">
        <f>IF(I561&lt;=0,J561,J561*(1-H562/I561))+MAX(0,-(H555-C562-D562))</f>
        <v>469743.93967882503</v>
      </c>
      <c r="K562" s="10">
        <f>MAX(0,(K555-C562-D562))/(1-'P-Parametri'!$B$31*MAX(0,IF(L561&lt;=0,0,(L561-M561)/L561)))</f>
        <v>43213.345545282704</v>
      </c>
      <c r="L562" s="10">
        <f>((L561-K562+MAX(0,-(K555-C562-D562)))*(1+B562))*(1-'P-Parametri'!$B$32)</f>
        <v>710027.02934332215</v>
      </c>
      <c r="M562" s="10">
        <f>IF(L561&lt;=0,M561,M561*(1-K562/L561))+MAX(0,-(K555-C562-D562))</f>
        <v>436326.0950695842</v>
      </c>
      <c r="N562" s="10">
        <f>MAX(0,(N555-C562-D562))/(1-'P-Parametri'!$B$31*MAX(0,IF(O561&lt;=0,0,(O561-P561)/O561)))</f>
        <v>43213.34554528266</v>
      </c>
      <c r="O562" s="10">
        <f>((O561-N562+MAX(0,-(N555-C562-D562)))*(1+B562))*(1-'P-Parametri'!$B$32)</f>
        <v>710027.02934332239</v>
      </c>
      <c r="P562" s="10">
        <f>IF(O561&lt;=0,P561,P561*(1-N562/O561))+MAX(0,-(N555-C562-D562))</f>
        <v>436326.09506958432</v>
      </c>
      <c r="Q562" s="10">
        <f>MAX(0,(Q555-C562-D562))/(1-'P-Parametri'!$B$31*MAX(0,IF(R561&lt;=0,0,(R561-S561)/R561)))</f>
        <v>43213.34554528266</v>
      </c>
      <c r="R562" s="10">
        <f>((R561-Q562+MAX(0,-(Q555-C562-D562)))*(1+B562))*(1-'P-Parametri'!$B$32)</f>
        <v>710027.02934332239</v>
      </c>
      <c r="S562" s="10">
        <f>IF(R561&lt;=0,S561,S561*(1-Q562/R561))+MAX(0,-(Q555-C562-D562))</f>
        <v>436326.09506958432</v>
      </c>
      <c r="T562" s="10">
        <f>MAX(0,(T555-C562-D562))/(1-'P-Parametri'!$B$31*MAX(0,IF(U561&lt;=0,0,(U561-V561)/U561)))</f>
        <v>43213.34554528266</v>
      </c>
      <c r="U562" s="10">
        <f>((U561-T562+MAX(0,-(T555-C562-D562)))*(1+B562))*(1-'P-Parametri'!$B$32)</f>
        <v>710027.02934332239</v>
      </c>
      <c r="V562" s="10">
        <f>IF(U561&lt;=0,V561,V561*(1-T562/U561))+MAX(0,-(T555-C562-D562))</f>
        <v>436326.09506958432</v>
      </c>
    </row>
    <row r="563" spans="1:22">
      <c r="A563" s="9">
        <f t="shared" si="22"/>
        <v>6</v>
      </c>
      <c r="B563" s="12">
        <f>IF($A563='P-Parametri'!$E$47,'P-Parametri'!$B$34,IF($A563='P-Parametri'!$E$48,'P-Parametri'!$C$34,'P-Parametri'!$E$52))</f>
        <v>4.8525513124279884E-2</v>
      </c>
      <c r="C563" s="10">
        <f>IF($A563&lt;='1-Input'!$B$26,0,IF($A563='1-Input'!$B$26+1,('1-Input'!$B$23+0)*'1-Input'!$B$27,'1-Input'!$B$23+0))</f>
        <v>0</v>
      </c>
      <c r="D563" s="10">
        <f t="shared" si="23"/>
        <v>0</v>
      </c>
      <c r="E563" s="10">
        <f>MAX(0,(E555-C563-D563))/(1-'P-Parametri'!$B$31*MAX(0,IF(F562&lt;=0,0,(F562-G562)/F562)))</f>
        <v>29007.242000853086</v>
      </c>
      <c r="F563" s="10">
        <f>((F562-E563+MAX(0,-(E555-C563-D563)))*(1+B563))*(1-'P-Parametri'!$B$32)</f>
        <v>797824.39392833598</v>
      </c>
      <c r="G563" s="10">
        <f>IF(F562&lt;=0,G562,G562*(1-E563/F562))+MAX(0,-(E555-C563-D563))</f>
        <v>468526.40629856387</v>
      </c>
      <c r="H563" s="10">
        <f>MAX(0,(H555-C563-D563))/(1-'P-Parametri'!$B$31*MAX(0,IF(I562&lt;=0,0,(I562-J562)/I562)))</f>
        <v>33841.782334328607</v>
      </c>
      <c r="I563" s="10">
        <f>((I562-H563+MAX(0,-(H555-C563-D563)))*(1+B563))*(1-'P-Parametri'!$B$32)</f>
        <v>764484.65133770974</v>
      </c>
      <c r="J563" s="10">
        <f>IF(I562&lt;=0,J562,J562*(1-H563/I562))+MAX(0,-(H555-C563-D563))</f>
        <v>448947.47401499108</v>
      </c>
      <c r="K563" s="10">
        <f>MAX(0,(K555-C563-D563))/(1-'P-Parametri'!$B$31*MAX(0,IF(L562&lt;=0,0,(L562-M562)/L562)))</f>
        <v>43569.614330561839</v>
      </c>
      <c r="L563" s="10">
        <f>((L562-K563+MAX(0,-(K555-C563-D563)))*(1+B563))*(1-'P-Parametri'!$B$32)</f>
        <v>697400.00784563215</v>
      </c>
      <c r="M563" s="10">
        <f>IF(L562&lt;=0,M562,M562*(1-K563/L562))+MAX(0,-(K555-C563-D563))</f>
        <v>409551.67818277352</v>
      </c>
      <c r="N563" s="10">
        <f>MAX(0,(N555-C563-D563))/(1-'P-Parametri'!$B$31*MAX(0,IF(O562&lt;=0,0,(O562-P562)/O562)))</f>
        <v>43569.614330561795</v>
      </c>
      <c r="O563" s="10">
        <f>((O562-N563+MAX(0,-(N555-C563-D563)))*(1+B563))*(1-'P-Parametri'!$B$32)</f>
        <v>697400.00784563238</v>
      </c>
      <c r="P563" s="10">
        <f>IF(O562&lt;=0,P562,P562*(1-N563/O562))+MAX(0,-(N555-C563-D563))</f>
        <v>409551.6781827737</v>
      </c>
      <c r="Q563" s="10">
        <f>MAX(0,(Q555-C563-D563))/(1-'P-Parametri'!$B$31*MAX(0,IF(R562&lt;=0,0,(R562-S562)/R562)))</f>
        <v>43569.614330561795</v>
      </c>
      <c r="R563" s="10">
        <f>((R562-Q563+MAX(0,-(Q555-C563-D563)))*(1+B563))*(1-'P-Parametri'!$B$32)</f>
        <v>697400.00784563238</v>
      </c>
      <c r="S563" s="10">
        <f>IF(R562&lt;=0,S562,S562*(1-Q563/R562))+MAX(0,-(Q555-C563-D563))</f>
        <v>409551.6781827737</v>
      </c>
      <c r="T563" s="10">
        <f>MAX(0,(T555-C563-D563))/(1-'P-Parametri'!$B$31*MAX(0,IF(U562&lt;=0,0,(U562-V562)/U562)))</f>
        <v>43569.614330561795</v>
      </c>
      <c r="U563" s="10">
        <f>((U562-T563+MAX(0,-(T555-C563-D563)))*(1+B563))*(1-'P-Parametri'!$B$32)</f>
        <v>697400.00784563238</v>
      </c>
      <c r="V563" s="10">
        <f>IF(U562&lt;=0,V562,V562*(1-T563/U562))+MAX(0,-(T555-C563-D563))</f>
        <v>409551.6781827737</v>
      </c>
    </row>
    <row r="564" spans="1:22">
      <c r="A564" s="9">
        <f t="shared" si="22"/>
        <v>7</v>
      </c>
      <c r="B564" s="12">
        <f>IF($A564='P-Parametri'!$E$47,'P-Parametri'!$B$34,IF($A564='P-Parametri'!$E$48,'P-Parametri'!$C$34,'P-Parametri'!$E$52))</f>
        <v>4.8525513124279884E-2</v>
      </c>
      <c r="C564" s="10">
        <f>IF($A564&lt;='1-Input'!$B$26,0,IF($A564='1-Input'!$B$26+1,('1-Input'!$B$23+0)*'1-Input'!$B$27,'1-Input'!$B$23+0))</f>
        <v>0</v>
      </c>
      <c r="D564" s="10">
        <f t="shared" si="23"/>
        <v>0</v>
      </c>
      <c r="E564" s="10">
        <f>MAX(0,(E555-C564-D564))/(1-'P-Parametri'!$B$31*MAX(0,IF(F563&lt;=0,0,(F563-G563)/F563)))</f>
        <v>29237.593991665701</v>
      </c>
      <c r="F564" s="10">
        <f>((F563-E564+MAX(0,-(E555-C564-D564)))*(1+B564))*(1-'P-Parametri'!$B$32)</f>
        <v>804271.10304657719</v>
      </c>
      <c r="G564" s="10">
        <f>IF(F563&lt;=0,G563,G563*(1-E564/F563))+MAX(0,-(E555-C564-D564))</f>
        <v>451356.48150561238</v>
      </c>
      <c r="H564" s="10">
        <f>MAX(0,(H555-C564-D564))/(1-'P-Parametri'!$B$31*MAX(0,IF(I563&lt;=0,0,(I563-J563)/I563)))</f>
        <v>34110.526323609985</v>
      </c>
      <c r="I564" s="10">
        <f>((I563-H564+MAX(0,-(H555-C564-D564)))*(1+B564))*(1-'P-Parametri'!$B$32)</f>
        <v>764284.27239469974</v>
      </c>
      <c r="J564" s="10">
        <f>IF(I563&lt;=0,J563,J563*(1-H564/I563))+MAX(0,-(H555-C564-D564))</f>
        <v>428915.89508988103</v>
      </c>
      <c r="K564" s="10">
        <f>MAX(0,(K555-C564-D564))/(1-'P-Parametri'!$B$31*MAX(0,IF(L563&lt;=0,0,(L563-M563)/L563)))</f>
        <v>43915.608872190016</v>
      </c>
      <c r="L564" s="10">
        <f>((L563-K564+MAX(0,-(K555-C564-D564)))*(1+B564))*(1-'P-Parametri'!$B$32)</f>
        <v>683824.67462283536</v>
      </c>
      <c r="M564" s="10">
        <f>IF(L563&lt;=0,M563,M563*(1-K564/L563))+MAX(0,-(K555-C564-D564))</f>
        <v>383762.01499136613</v>
      </c>
      <c r="N564" s="10">
        <f>MAX(0,(N555-C564-D564))/(1-'P-Parametri'!$B$31*MAX(0,IF(O563&lt;=0,0,(O563-P563)/O563)))</f>
        <v>43915.608872189965</v>
      </c>
      <c r="O564" s="10">
        <f>((O563-N564+MAX(0,-(N555-C564-D564)))*(1+B564))*(1-'P-Parametri'!$B$32)</f>
        <v>683824.67462283559</v>
      </c>
      <c r="P564" s="10">
        <f>IF(O563&lt;=0,P563,P563*(1-N564/O563))+MAX(0,-(N555-C564-D564))</f>
        <v>383762.01499136636</v>
      </c>
      <c r="Q564" s="10">
        <f>MAX(0,(Q555-C564-D564))/(1-'P-Parametri'!$B$31*MAX(0,IF(R563&lt;=0,0,(R563-S563)/R563)))</f>
        <v>43915.608872189965</v>
      </c>
      <c r="R564" s="10">
        <f>((R563-Q564+MAX(0,-(Q555-C564-D564)))*(1+B564))*(1-'P-Parametri'!$B$32)</f>
        <v>683824.67462283559</v>
      </c>
      <c r="S564" s="10">
        <f>IF(R563&lt;=0,S563,S563*(1-Q564/R563))+MAX(0,-(Q555-C564-D564))</f>
        <v>383762.01499136636</v>
      </c>
      <c r="T564" s="10">
        <f>MAX(0,(T555-C564-D564))/(1-'P-Parametri'!$B$31*MAX(0,IF(U563&lt;=0,0,(U563-V563)/U563)))</f>
        <v>43915.608872189965</v>
      </c>
      <c r="U564" s="10">
        <f>((U563-T564+MAX(0,-(T555-C564-D564)))*(1+B564))*(1-'P-Parametri'!$B$32)</f>
        <v>683824.67462283559</v>
      </c>
      <c r="V564" s="10">
        <f>IF(U563&lt;=0,V563,V563*(1-T564/U563))+MAX(0,-(T555-C564-D564))</f>
        <v>383762.01499136636</v>
      </c>
    </row>
    <row r="565" spans="1:22">
      <c r="A565" s="9">
        <f t="shared" si="22"/>
        <v>8</v>
      </c>
      <c r="B565" s="12">
        <f>IF($A565='P-Parametri'!$E$47,'P-Parametri'!$B$34,IF($A565='P-Parametri'!$E$48,'P-Parametri'!$C$34,'P-Parametri'!$E$52))</f>
        <v>4.8525513124279884E-2</v>
      </c>
      <c r="C565" s="10">
        <f>IF($A565&lt;='1-Input'!$B$26,0,IF($A565='1-Input'!$B$26+1,('1-Input'!$B$23+0)*'1-Input'!$B$27,'1-Input'!$B$23+0))</f>
        <v>0</v>
      </c>
      <c r="D565" s="10">
        <f t="shared" si="23"/>
        <v>0</v>
      </c>
      <c r="E565" s="10">
        <f>MAX(0,(E555-C565-D565))/(1-'P-Parametri'!$B$31*MAX(0,IF(F564&lt;=0,0,(F564-G564)/F564)))</f>
        <v>29461.170404702596</v>
      </c>
      <c r="F565" s="10">
        <f>((F564-E565+MAX(0,-(E555-C565-D565)))*(1+B565))*(1-'P-Parametri'!$B$32)</f>
        <v>810783.16623271606</v>
      </c>
      <c r="G565" s="10">
        <f>IF(F564&lt;=0,G564,G564*(1-E565/F564))+MAX(0,-(E555-C565-D565))</f>
        <v>434822.88958053512</v>
      </c>
      <c r="H565" s="10">
        <f>MAX(0,(H555-C565-D565))/(1-'P-Parametri'!$B$31*MAX(0,IF(I564&lt;=0,0,(I564-J564)/I564)))</f>
        <v>34371.365472153033</v>
      </c>
      <c r="I565" s="10">
        <f>((I564-H565+MAX(0,-(H555-C565-D565)))*(1+B565))*(1-'P-Parametri'!$B$32)</f>
        <v>763801.64065646403</v>
      </c>
      <c r="J565" s="10">
        <f>IF(I564&lt;=0,J564,J564*(1-H565/I564))+MAX(0,-(H555-C565-D565))</f>
        <v>409626.70451062423</v>
      </c>
      <c r="K565" s="10">
        <f>MAX(0,(K555-C565-D565))/(1-'P-Parametri'!$B$31*MAX(0,IF(L564&lt;=0,0,(L564-M564)/L564)))</f>
        <v>44251.426323885054</v>
      </c>
      <c r="L565" s="10">
        <f>((L564-K565+MAX(0,-(K555-C565-D565)))*(1+B565))*(1-'P-Parametri'!$B$32)</f>
        <v>669267.65061651275</v>
      </c>
      <c r="M565" s="10">
        <f>IF(L564&lt;=0,M564,M564*(1-K565/L564))+MAX(0,-(K555-C565-D565))</f>
        <v>358928.13993170619</v>
      </c>
      <c r="N565" s="10">
        <f>MAX(0,(N555-C565-D565))/(1-'P-Parametri'!$B$31*MAX(0,IF(O564&lt;=0,0,(O564-P564)/O564)))</f>
        <v>44251.426323885011</v>
      </c>
      <c r="O565" s="10">
        <f>((O564-N565+MAX(0,-(N555-C565-D565)))*(1+B565))*(1-'P-Parametri'!$B$32)</f>
        <v>669267.65061651322</v>
      </c>
      <c r="P565" s="10">
        <f>IF(O564&lt;=0,P564,P564*(1-N565/O564))+MAX(0,-(N555-C565-D565))</f>
        <v>358928.13993170642</v>
      </c>
      <c r="Q565" s="10">
        <f>MAX(0,(Q555-C565-D565))/(1-'P-Parametri'!$B$31*MAX(0,IF(R564&lt;=0,0,(R564-S564)/R564)))</f>
        <v>44251.426323885011</v>
      </c>
      <c r="R565" s="10">
        <f>((R564-Q565+MAX(0,-(Q555-C565-D565)))*(1+B565))*(1-'P-Parametri'!$B$32)</f>
        <v>669267.65061651322</v>
      </c>
      <c r="S565" s="10">
        <f>IF(R564&lt;=0,S564,S564*(1-Q565/R564))+MAX(0,-(Q555-C565-D565))</f>
        <v>358928.13993170642</v>
      </c>
      <c r="T565" s="10">
        <f>MAX(0,(T555-C565-D565))/(1-'P-Parametri'!$B$31*MAX(0,IF(U564&lt;=0,0,(U564-V564)/U564)))</f>
        <v>44251.426323885011</v>
      </c>
      <c r="U565" s="10">
        <f>((U564-T565+MAX(0,-(T555-C565-D565)))*(1+B565))*(1-'P-Parametri'!$B$32)</f>
        <v>669267.65061651322</v>
      </c>
      <c r="V565" s="10">
        <f>IF(U564&lt;=0,V564,V564*(1-T565/U564))+MAX(0,-(T555-C565-D565))</f>
        <v>358928.13993170642</v>
      </c>
    </row>
    <row r="566" spans="1:22">
      <c r="A566" s="9">
        <f t="shared" si="22"/>
        <v>9</v>
      </c>
      <c r="B566" s="12">
        <f>IF($A566='P-Parametri'!$E$47,'P-Parametri'!$B$34,IF($A566='P-Parametri'!$E$48,'P-Parametri'!$C$34,'P-Parametri'!$E$52))</f>
        <v>4.8525513124279884E-2</v>
      </c>
      <c r="C566" s="10">
        <f>IF($A566&lt;='1-Input'!$B$26,0,IF($A566='1-Input'!$B$26+1,('1-Input'!$B$23+0)*'1-Input'!$B$27,'1-Input'!$B$23+0))</f>
        <v>0</v>
      </c>
      <c r="D566" s="10">
        <f t="shared" si="23"/>
        <v>0</v>
      </c>
      <c r="E566" s="10">
        <f>MAX(0,(E555-C566-D566))/(1-'P-Parametri'!$B$31*MAX(0,IF(F565&lt;=0,0,(F565-G565)/F565)))</f>
        <v>29678.045712782488</v>
      </c>
      <c r="F566" s="10">
        <f>((F565-E566+MAX(0,-(E555-C566-D566)))*(1+B566))*(1-'P-Parametri'!$B$32)</f>
        <v>817370.6300025715</v>
      </c>
      <c r="G566" s="10">
        <f>IF(F565&lt;=0,G565,G565*(1-E566/F565))+MAX(0,-(E555-C566-D566))</f>
        <v>418906.55814768525</v>
      </c>
      <c r="H566" s="10">
        <f>MAX(0,(H555-C566-D566))/(1-'P-Parametri'!$B$31*MAX(0,IF(I565&lt;=0,0,(I565-J565)/I565)))</f>
        <v>34624.386664912905</v>
      </c>
      <c r="I566" s="10">
        <f>((I565-H566+MAX(0,-(H555-C566-D566)))*(1+B566))*(1-'P-Parametri'!$B$32)</f>
        <v>763031.83249124442</v>
      </c>
      <c r="J566" s="10">
        <f>IF(I565&lt;=0,J565,J565*(1-H566/I565))+MAX(0,-(H555-C566-D566))</f>
        <v>391057.6511722994</v>
      </c>
      <c r="K566" s="10">
        <f>MAX(0,(K555-C566-D566))/(1-'P-Parametri'!$B$31*MAX(0,IF(L565&lt;=0,0,(L565-M565)/L565)))</f>
        <v>44577.178545712442</v>
      </c>
      <c r="L566" s="10">
        <f>((L565-K566+MAX(0,-(K555-C566-D566)))*(1+B566))*(1-'P-Parametri'!$B$32)</f>
        <v>653693.8899763407</v>
      </c>
      <c r="M566" s="10">
        <f>IF(L565&lt;=0,M565,M565*(1-K566/L565))+MAX(0,-(K555-C566-D566))</f>
        <v>335021.4058110934</v>
      </c>
      <c r="N566" s="10">
        <f>MAX(0,(N555-C566-D566))/(1-'P-Parametri'!$B$31*MAX(0,IF(O565&lt;=0,0,(O565-P565)/O565)))</f>
        <v>44577.178545712399</v>
      </c>
      <c r="O566" s="10">
        <f>((O565-N566+MAX(0,-(N555-C566-D566)))*(1+B566))*(1-'P-Parametri'!$B$32)</f>
        <v>653693.88997634128</v>
      </c>
      <c r="P566" s="10">
        <f>IF(O565&lt;=0,P565,P565*(1-N566/O565))+MAX(0,-(N555-C566-D566))</f>
        <v>335021.40581109369</v>
      </c>
      <c r="Q566" s="10">
        <f>MAX(0,(Q555-C566-D566))/(1-'P-Parametri'!$B$31*MAX(0,IF(R565&lt;=0,0,(R565-S565)/R565)))</f>
        <v>44577.178545712399</v>
      </c>
      <c r="R566" s="10">
        <f>((R565-Q566+MAX(0,-(Q555-C566-D566)))*(1+B566))*(1-'P-Parametri'!$B$32)</f>
        <v>653693.88997634128</v>
      </c>
      <c r="S566" s="10">
        <f>IF(R565&lt;=0,S565,S565*(1-Q566/R565))+MAX(0,-(Q555-C566-D566))</f>
        <v>335021.40581109369</v>
      </c>
      <c r="T566" s="10">
        <f>MAX(0,(T555-C566-D566))/(1-'P-Parametri'!$B$31*MAX(0,IF(U565&lt;=0,0,(U565-V565)/U565)))</f>
        <v>44577.178545712399</v>
      </c>
      <c r="U566" s="10">
        <f>((U565-T566+MAX(0,-(T555-C566-D566)))*(1+B566))*(1-'P-Parametri'!$B$32)</f>
        <v>653693.88997634128</v>
      </c>
      <c r="V566" s="10">
        <f>IF(U565&lt;=0,V565,V565*(1-T566/U565))+MAX(0,-(T555-C566-D566))</f>
        <v>335021.40581109369</v>
      </c>
    </row>
    <row r="567" spans="1:22">
      <c r="A567" s="9">
        <f t="shared" si="22"/>
        <v>10</v>
      </c>
      <c r="B567" s="12">
        <f>IF($A567='P-Parametri'!$E$47,'P-Parametri'!$B$34,IF($A567='P-Parametri'!$E$48,'P-Parametri'!$C$34,'P-Parametri'!$E$52))</f>
        <v>4.8525513124279884E-2</v>
      </c>
      <c r="C567" s="10">
        <f>IF($A567&lt;='1-Input'!$B$26,0,IF($A567='1-Input'!$B$26+1,('1-Input'!$B$23+0)*'1-Input'!$B$27,'1-Input'!$B$23+0))</f>
        <v>0</v>
      </c>
      <c r="D567" s="10">
        <f t="shared" si="23"/>
        <v>0</v>
      </c>
      <c r="E567" s="10">
        <f>MAX(0,(E555-C567-D567))/(1-'P-Parametri'!$B$31*MAX(0,IF(F566&lt;=0,0,(F566-G566)/F566)))</f>
        <v>29888.303375393556</v>
      </c>
      <c r="F567" s="10">
        <f>((F566-E567+MAX(0,-(E555-C567-D567)))*(1+B567))*(1-'P-Parametri'!$B$32)</f>
        <v>824043.91998185741</v>
      </c>
      <c r="G567" s="10">
        <f>IF(F566&lt;=0,G566,G566*(1-E567/F566))+MAX(0,-(E555-C567-D567))</f>
        <v>403588.65236995922</v>
      </c>
      <c r="H567" s="10">
        <f>MAX(0,(H555-C567-D567))/(1-'P-Parametri'!$B$31*MAX(0,IF(I566&lt;=0,0,(I566-J566)/I566)))</f>
        <v>34869.687271292481</v>
      </c>
      <c r="I567" s="10">
        <f>((I566-H567+MAX(0,-(H555-C567-D567)))*(1+B567))*(1-'P-Parametri'!$B$32)</f>
        <v>761969.59378051769</v>
      </c>
      <c r="J567" s="10">
        <f>IF(I566&lt;=0,J566,J566*(1-H567/I566))+MAX(0,-(H555-C567-D567))</f>
        <v>373186.76109828573</v>
      </c>
      <c r="K567" s="10">
        <f>MAX(0,(K555-C567-D567))/(1-'P-Parametri'!$B$31*MAX(0,IF(L566&lt;=0,0,(L566-M566)/L566)))</f>
        <v>44892.990895943476</v>
      </c>
      <c r="L567" s="10">
        <f>((L566-K567+MAX(0,-(K555-C567-D567)))*(1+B567))*(1-'P-Parametri'!$B$32)</f>
        <v>637066.58854859893</v>
      </c>
      <c r="M567" s="10">
        <f>IF(L566&lt;=0,M566,M566*(1-K567/L566))+MAX(0,-(K555-C567-D567))</f>
        <v>312013.52222575358</v>
      </c>
      <c r="N567" s="10">
        <f>MAX(0,(N555-C567-D567))/(1-'P-Parametri'!$B$31*MAX(0,IF(O566&lt;=0,0,(O566-P566)/O566)))</f>
        <v>44892.990895943425</v>
      </c>
      <c r="O567" s="10">
        <f>((O566-N567+MAX(0,-(N555-C567-D567)))*(1+B567))*(1-'P-Parametri'!$B$32)</f>
        <v>637066.58854859951</v>
      </c>
      <c r="P567" s="10">
        <f>IF(O566&lt;=0,P566,P566*(1-N567/O566))+MAX(0,-(N555-C567-D567))</f>
        <v>312013.52222575387</v>
      </c>
      <c r="Q567" s="10">
        <f>MAX(0,(Q555-C567-D567))/(1-'P-Parametri'!$B$31*MAX(0,IF(R566&lt;=0,0,(R566-S566)/R566)))</f>
        <v>44892.990895943425</v>
      </c>
      <c r="R567" s="10">
        <f>((R566-Q567+MAX(0,-(Q555-C567-D567)))*(1+B567))*(1-'P-Parametri'!$B$32)</f>
        <v>637066.58854859951</v>
      </c>
      <c r="S567" s="10">
        <f>IF(R566&lt;=0,S566,S566*(1-Q567/R566))+MAX(0,-(Q555-C567-D567))</f>
        <v>312013.52222575387</v>
      </c>
      <c r="T567" s="10">
        <f>MAX(0,(T555-C567-D567))/(1-'P-Parametri'!$B$31*MAX(0,IF(U566&lt;=0,0,(U566-V566)/U566)))</f>
        <v>44892.990895943425</v>
      </c>
      <c r="U567" s="10">
        <f>((U566-T567+MAX(0,-(T555-C567-D567)))*(1+B567))*(1-'P-Parametri'!$B$32)</f>
        <v>637066.58854859951</v>
      </c>
      <c r="V567" s="10">
        <f>IF(U566&lt;=0,V566,V566*(1-T567/U566))+MAX(0,-(T555-C567-D567))</f>
        <v>312013.52222575387</v>
      </c>
    </row>
    <row r="568" spans="1:22">
      <c r="A568" s="9">
        <f t="shared" si="22"/>
        <v>11</v>
      </c>
      <c r="B568" s="12">
        <f>IF($A568='P-Parametri'!$E$47,'P-Parametri'!$B$34,IF($A568='P-Parametri'!$E$48,'P-Parametri'!$C$34,'P-Parametri'!$E$52))</f>
        <v>4.8525513124279884E-2</v>
      </c>
      <c r="C568" s="10">
        <f>IF($A568&lt;='1-Input'!$B$26,0,IF($A568='1-Input'!$B$26+1,('1-Input'!$B$23+0)*'1-Input'!$B$27,'1-Input'!$B$23+0))</f>
        <v>0</v>
      </c>
      <c r="D568" s="10">
        <f t="shared" si="23"/>
        <v>0</v>
      </c>
      <c r="E568" s="10">
        <f>MAX(0,(E555-C568-D568))/(1-'P-Parametri'!$B$31*MAX(0,IF(F567&lt;=0,0,(F567-G567)/F567)))</f>
        <v>30092.035046748355</v>
      </c>
      <c r="F568" s="10">
        <f>((F567-E568+MAX(0,-(E555-C568-D568)))*(1+B568))*(1-'P-Parametri'!$B$32)</f>
        <v>830813.84993247921</v>
      </c>
      <c r="G568" s="10">
        <f>IF(F567&lt;=0,G567,G567*(1-E568/F567))+MAX(0,-(E555-C568-D568))</f>
        <v>388850.59827224299</v>
      </c>
      <c r="H568" s="10">
        <f>MAX(0,(H555-C568-D568))/(1-'P-Parametri'!$B$31*MAX(0,IF(I567&lt;=0,0,(I567-J567)/I567)))</f>
        <v>35107.374221206417</v>
      </c>
      <c r="I568" s="10">
        <f>((I567-H568+MAX(0,-(H555-C568-D568)))*(1+B568))*(1-'P-Parametri'!$B$32)</f>
        <v>760609.31457061169</v>
      </c>
      <c r="J568" s="10">
        <f>IF(I567&lt;=0,J567,J567*(1-H568/I567))+MAX(0,-(H555-C568-D568))</f>
        <v>355992.36465095013</v>
      </c>
      <c r="K568" s="10">
        <f>MAX(0,(K555-C568-D568))/(1-'P-Parametri'!$B$31*MAX(0,IF(L567&lt;=0,0,(L567-M567)/L567)))</f>
        <v>45199.001041533615</v>
      </c>
      <c r="L568" s="10">
        <f>((L567-K568+MAX(0,-(K555-C568-D568)))*(1+B568))*(1-'P-Parametri'!$B$32)</f>
        <v>619347.08936069033</v>
      </c>
      <c r="M568" s="10">
        <f>IF(L567&lt;=0,M567,M567*(1-K568/L567))+MAX(0,-(K555-C568-D568))</f>
        <v>289876.59059324721</v>
      </c>
      <c r="N568" s="10">
        <f>MAX(0,(N555-C568-D568))/(1-'P-Parametri'!$B$31*MAX(0,IF(O567&lt;=0,0,(O567-P567)/O567)))</f>
        <v>45199.001041533564</v>
      </c>
      <c r="O568" s="10">
        <f>((O567-N568+MAX(0,-(N555-C568-D568)))*(1+B568))*(1-'P-Parametri'!$B$32)</f>
        <v>619347.08936069102</v>
      </c>
      <c r="P568" s="10">
        <f>IF(O567&lt;=0,P567,P567*(1-N568/O567))+MAX(0,-(N555-C568-D568))</f>
        <v>289876.5905932475</v>
      </c>
      <c r="Q568" s="10">
        <f>MAX(0,(Q555-C568-D568))/(1-'P-Parametri'!$B$31*MAX(0,IF(R567&lt;=0,0,(R567-S567)/R567)))</f>
        <v>45199.001041533564</v>
      </c>
      <c r="R568" s="10">
        <f>((R567-Q568+MAX(0,-(Q555-C568-D568)))*(1+B568))*(1-'P-Parametri'!$B$32)</f>
        <v>619347.08936069102</v>
      </c>
      <c r="S568" s="10">
        <f>IF(R567&lt;=0,S567,S567*(1-Q568/R567))+MAX(0,-(Q555-C568-D568))</f>
        <v>289876.5905932475</v>
      </c>
      <c r="T568" s="10">
        <f>MAX(0,(T555-C568-D568))/(1-'P-Parametri'!$B$31*MAX(0,IF(U567&lt;=0,0,(U567-V567)/U567)))</f>
        <v>45199.001041533564</v>
      </c>
      <c r="U568" s="10">
        <f>((U567-T568+MAX(0,-(T555-C568-D568)))*(1+B568))*(1-'P-Parametri'!$B$32)</f>
        <v>619347.08936069102</v>
      </c>
      <c r="V568" s="10">
        <f>IF(U567&lt;=0,V567,V567*(1-T568/U567))+MAX(0,-(T555-C568-D568))</f>
        <v>289876.5905932475</v>
      </c>
    </row>
    <row r="569" spans="1:22">
      <c r="A569" s="9">
        <f t="shared" si="22"/>
        <v>12</v>
      </c>
      <c r="B569" s="12">
        <f>IF($A569='P-Parametri'!$E$47,'P-Parametri'!$B$34,IF($A569='P-Parametri'!$E$48,'P-Parametri'!$C$34,'P-Parametri'!$E$52))</f>
        <v>4.8525513124279884E-2</v>
      </c>
      <c r="C569" s="10">
        <f>IF($A569&lt;='1-Input'!$B$26,0,IF($A569='1-Input'!$B$26+1,('1-Input'!$B$23+0)*'1-Input'!$B$27,'1-Input'!$B$23+0))</f>
        <v>0</v>
      </c>
      <c r="D569" s="10">
        <f t="shared" si="23"/>
        <v>0</v>
      </c>
      <c r="E569" s="10">
        <f>MAX(0,(E555-C569-D569))/(1-'P-Parametri'!$B$31*MAX(0,IF(F568&lt;=0,0,(F568-G568)/F568)))</f>
        <v>30289.339800468762</v>
      </c>
      <c r="F569" s="10">
        <f>((F568-E569+MAX(0,-(E555-C569-D569)))*(1+B569))*(1-'P-Parametri'!$B$32)</f>
        <v>837691.63200921949</v>
      </c>
      <c r="G569" s="10">
        <f>IF(F568&lt;=0,G568,G568*(1-E569/F568))+MAX(0,-(E555-C569-D569))</f>
        <v>374674.10385819251</v>
      </c>
      <c r="H569" s="10">
        <f>MAX(0,(H555-C569-D569))/(1-'P-Parametri'!$B$31*MAX(0,IF(I568&lt;=0,0,(I568-J568)/I568)))</f>
        <v>35337.563100546889</v>
      </c>
      <c r="I569" s="10">
        <f>((I568-H569+MAX(0,-(H555-C569-D569)))*(1+B569))*(1-'P-Parametri'!$B$32)</f>
        <v>758945.00349396537</v>
      </c>
      <c r="J569" s="10">
        <f>IF(I568&lt;=0,J568,J568*(1-H569/I568))+MAX(0,-(H555-C569-D569))</f>
        <v>339453.12116789125</v>
      </c>
      <c r="K569" s="10">
        <f>MAX(0,(K555-C569-D569))/(1-'P-Parametri'!$B$31*MAX(0,IF(L568&lt;=0,0,(L568-M568)/L568)))</f>
        <v>45495.357793579591</v>
      </c>
      <c r="L569" s="10">
        <f>((L568-K569+MAX(0,-(K555-C569-D569)))*(1+B569))*(1-'P-Parametri'!$B$32)</f>
        <v>600494.78493606392</v>
      </c>
      <c r="M569" s="10">
        <f>IF(L568&lt;=0,M568,M568*(1-K569/L568))+MAX(0,-(K555-C569-D569))</f>
        <v>268583.13587041019</v>
      </c>
      <c r="N569" s="10">
        <f>MAX(0,(N555-C569-D569))/(1-'P-Parametri'!$B$31*MAX(0,IF(O568&lt;=0,0,(O568-P568)/O568)))</f>
        <v>45495.35779357954</v>
      </c>
      <c r="O569" s="10">
        <f>((O568-N569+MAX(0,-(N555-C569-D569)))*(1+B569))*(1-'P-Parametri'!$B$32)</f>
        <v>600494.78493606474</v>
      </c>
      <c r="P569" s="10">
        <f>IF(O568&lt;=0,P568,P568*(1-N569/O568))+MAX(0,-(N555-C569-D569))</f>
        <v>268583.13587041048</v>
      </c>
      <c r="Q569" s="10">
        <f>MAX(0,(Q555-C569-D569))/(1-'P-Parametri'!$B$31*MAX(0,IF(R568&lt;=0,0,(R568-S568)/R568)))</f>
        <v>45495.35779357954</v>
      </c>
      <c r="R569" s="10">
        <f>((R568-Q569+MAX(0,-(Q555-C569-D569)))*(1+B569))*(1-'P-Parametri'!$B$32)</f>
        <v>600494.78493606474</v>
      </c>
      <c r="S569" s="10">
        <f>IF(R568&lt;=0,S568,S568*(1-Q569/R568))+MAX(0,-(Q555-C569-D569))</f>
        <v>268583.13587041048</v>
      </c>
      <c r="T569" s="10">
        <f>MAX(0,(T555-C569-D569))/(1-'P-Parametri'!$B$31*MAX(0,IF(U568&lt;=0,0,(U568-V568)/U568)))</f>
        <v>45495.35779357954</v>
      </c>
      <c r="U569" s="10">
        <f>((U568-T569+MAX(0,-(T555-C569-D569)))*(1+B569))*(1-'P-Parametri'!$B$32)</f>
        <v>600494.78493606474</v>
      </c>
      <c r="V569" s="10">
        <f>IF(U568&lt;=0,V568,V568*(1-T569/U568))+MAX(0,-(T555-C569-D569))</f>
        <v>268583.13587041048</v>
      </c>
    </row>
    <row r="570" spans="1:22">
      <c r="A570" s="9">
        <f t="shared" si="22"/>
        <v>13</v>
      </c>
      <c r="B570" s="12">
        <f>IF($A570='P-Parametri'!$E$47,'P-Parametri'!$B$34,IF($A570='P-Parametri'!$E$48,'P-Parametri'!$C$34,'P-Parametri'!$E$52))</f>
        <v>4.8525513124279884E-2</v>
      </c>
      <c r="C570" s="10">
        <f>IF($A570&lt;='1-Input'!$B$26,0,IF($A570='1-Input'!$B$26+1,('1-Input'!$B$23+0)*'1-Input'!$B$27,'1-Input'!$B$23+0))</f>
        <v>0</v>
      </c>
      <c r="D570" s="10">
        <f t="shared" si="23"/>
        <v>0</v>
      </c>
      <c r="E570" s="10">
        <f>MAX(0,(E555-C570-D570))/(1-'P-Parametri'!$B$31*MAX(0,IF(F569&lt;=0,0,(F569-G569)/F569)))</f>
        <v>30480.323374603518</v>
      </c>
      <c r="F570" s="10">
        <f>((F569-E570+MAX(0,-(E555-C570-D570)))*(1+B570))*(1-'P-Parametri'!$B$32)</f>
        <v>844688.88828266051</v>
      </c>
      <c r="G570" s="10">
        <f>IF(F569&lt;=0,G569,G569*(1-E570/F569))+MAX(0,-(E555-C570-D570))</f>
        <v>361041.1780782179</v>
      </c>
      <c r="H570" s="10">
        <f>MAX(0,(H555-C570-D570))/(1-'P-Parametri'!$B$31*MAX(0,IF(I569&lt;=0,0,(I569-J569)/I569)))</f>
        <v>35560.377270370773</v>
      </c>
      <c r="I570" s="10">
        <f>((I569-H570+MAX(0,-(H555-C570-D570)))*(1+B570))*(1-'P-Parametri'!$B$32)</f>
        <v>756970.26192451548</v>
      </c>
      <c r="J570" s="10">
        <f>IF(I569&lt;=0,J569,J569*(1-H570/I569))+MAX(0,-(H555-C570-D570))</f>
        <v>323548.04109125421</v>
      </c>
      <c r="K570" s="10">
        <f>MAX(0,(K555-C570-D570))/(1-'P-Parametri'!$B$31*MAX(0,IF(L569&lt;=0,0,(L569-M569)/L569)))</f>
        <v>45782.219973316598</v>
      </c>
      <c r="L570" s="10">
        <f>((L569-K570+MAX(0,-(K555-C570-D570)))*(1+B570))*(1-'P-Parametri'!$B$32)</f>
        <v>580467.01626042195</v>
      </c>
      <c r="M570" s="10">
        <f>IF(L569&lt;=0,M569,M569*(1-K570/L569))+MAX(0,-(K555-C570-D570))</f>
        <v>248106.13504374769</v>
      </c>
      <c r="N570" s="10">
        <f>MAX(0,(N555-C570-D570))/(1-'P-Parametri'!$B$31*MAX(0,IF(O569&lt;=0,0,(O569-P569)/O569)))</f>
        <v>45782.219973316547</v>
      </c>
      <c r="O570" s="10">
        <f>((O569-N570+MAX(0,-(N555-C570-D570)))*(1+B570))*(1-'P-Parametri'!$B$32)</f>
        <v>580467.01626042288</v>
      </c>
      <c r="P570" s="10">
        <f>IF(O569&lt;=0,P569,P569*(1-N570/O569))+MAX(0,-(N555-C570-D570))</f>
        <v>248106.13504374801</v>
      </c>
      <c r="Q570" s="10">
        <f>MAX(0,(Q555-C570-D570))/(1-'P-Parametri'!$B$31*MAX(0,IF(R569&lt;=0,0,(R569-S569)/R569)))</f>
        <v>45782.219973316547</v>
      </c>
      <c r="R570" s="10">
        <f>((R569-Q570+MAX(0,-(Q555-C570-D570)))*(1+B570))*(1-'P-Parametri'!$B$32)</f>
        <v>580467.01626042288</v>
      </c>
      <c r="S570" s="10">
        <f>IF(R569&lt;=0,S569,S569*(1-Q570/R569))+MAX(0,-(Q555-C570-D570))</f>
        <v>248106.13504374801</v>
      </c>
      <c r="T570" s="10">
        <f>MAX(0,(T555-C570-D570))/(1-'P-Parametri'!$B$31*MAX(0,IF(U569&lt;=0,0,(U569-V569)/U569)))</f>
        <v>45782.219973316547</v>
      </c>
      <c r="U570" s="10">
        <f>((U569-T570+MAX(0,-(T555-C570-D570)))*(1+B570))*(1-'P-Parametri'!$B$32)</f>
        <v>580467.01626042288</v>
      </c>
      <c r="V570" s="10">
        <f>IF(U569&lt;=0,V569,V569*(1-T570/U569))+MAX(0,-(T555-C570-D570))</f>
        <v>248106.13504374801</v>
      </c>
    </row>
    <row r="571" spans="1:22">
      <c r="A571" s="9">
        <f t="shared" si="22"/>
        <v>14</v>
      </c>
      <c r="B571" s="12">
        <f>IF($A571='P-Parametri'!$E$47,'P-Parametri'!$B$34,IF($A571='P-Parametri'!$E$48,'P-Parametri'!$C$34,'P-Parametri'!$E$52))</f>
        <v>4.8525513124279884E-2</v>
      </c>
      <c r="C571" s="10">
        <f>IF($A571&lt;='1-Input'!$B$26,0,IF($A571='1-Input'!$B$26+1,('1-Input'!$B$23+0)*'1-Input'!$B$27,'1-Input'!$B$23+0))</f>
        <v>0</v>
      </c>
      <c r="D571" s="10">
        <f t="shared" si="23"/>
        <v>0</v>
      </c>
      <c r="E571" s="10">
        <f>MAX(0,(E555-C571-D571))/(1-'P-Parametri'!$B$31*MAX(0,IF(F570&lt;=0,0,(F570-G570)/F570)))</f>
        <v>30665.097440164034</v>
      </c>
      <c r="F571" s="10">
        <f>((F570-E571+MAX(0,-(E555-C571-D571)))*(1+B571))*(1-'P-Parametri'!$B$32)</f>
        <v>851817.66356252297</v>
      </c>
      <c r="G571" s="10">
        <f>IF(F570&lt;=0,G570,G570*(1-E571/F570))+MAX(0,-(E555-C571-D571))</f>
        <v>347934.14771560783</v>
      </c>
      <c r="H571" s="10">
        <f>MAX(0,(H555-C571-D571))/(1-'P-Parametri'!$B$31*MAX(0,IF(I570&lt;=0,0,(I570-J570)/I570)))</f>
        <v>35775.94701352471</v>
      </c>
      <c r="I571" s="10">
        <f>((I570-H571+MAX(0,-(H555-C571-D571)))*(1+B571))*(1-'P-Parametri'!$B$32)</f>
        <v>754678.25782615144</v>
      </c>
      <c r="J571" s="10">
        <f>IF(I570&lt;=0,J570,J570*(1-H571/I570))+MAX(0,-(H555-C571-D571))</f>
        <v>308256.50566820911</v>
      </c>
      <c r="K571" s="10">
        <f>MAX(0,(K555-C571-D571))/(1-'P-Parametri'!$B$31*MAX(0,IF(L570&lt;=0,0,(L570-M570)/L570)))</f>
        <v>46059.755313440444</v>
      </c>
      <c r="L571" s="10">
        <f>((L570-K571+MAX(0,-(K555-C571-D571)))*(1+B571))*(1-'P-Parametri'!$B$32)</f>
        <v>559218.96820677118</v>
      </c>
      <c r="M571" s="10">
        <f>IF(L570&lt;=0,M570,M570*(1-K571/L570))+MAX(0,-(K555-C571-D571))</f>
        <v>228419.04249282231</v>
      </c>
      <c r="N571" s="10">
        <f>MAX(0,(N555-C571-D571))/(1-'P-Parametri'!$B$31*MAX(0,IF(O570&lt;=0,0,(O570-P570)/O570)))</f>
        <v>46059.755313440401</v>
      </c>
      <c r="O571" s="10">
        <f>((O570-N571+MAX(0,-(N555-C571-D571)))*(1+B571))*(1-'P-Parametri'!$B$32)</f>
        <v>559218.96820677223</v>
      </c>
      <c r="P571" s="10">
        <f>IF(O570&lt;=0,P570,P570*(1-N571/O570))+MAX(0,-(N555-C571-D571))</f>
        <v>228419.04249282269</v>
      </c>
      <c r="Q571" s="10">
        <f>MAX(0,(Q555-C571-D571))/(1-'P-Parametri'!$B$31*MAX(0,IF(R570&lt;=0,0,(R570-S570)/R570)))</f>
        <v>46059.755313440401</v>
      </c>
      <c r="R571" s="10">
        <f>((R570-Q571+MAX(0,-(Q555-C571-D571)))*(1+B571))*(1-'P-Parametri'!$B$32)</f>
        <v>559218.96820677223</v>
      </c>
      <c r="S571" s="10">
        <f>IF(R570&lt;=0,S570,S570*(1-Q571/R570))+MAX(0,-(Q555-C571-D571))</f>
        <v>228419.04249282269</v>
      </c>
      <c r="T571" s="10">
        <f>MAX(0,(T555-C571-D571))/(1-'P-Parametri'!$B$31*MAX(0,IF(U570&lt;=0,0,(U570-V570)/U570)))</f>
        <v>46059.755313440401</v>
      </c>
      <c r="U571" s="10">
        <f>((U570-T571+MAX(0,-(T555-C571-D571)))*(1+B571))*(1-'P-Parametri'!$B$32)</f>
        <v>559218.96820677223</v>
      </c>
      <c r="V571" s="10">
        <f>IF(U570&lt;=0,V570,V570*(1-T571/U570))+MAX(0,-(T555-C571-D571))</f>
        <v>228419.04249282269</v>
      </c>
    </row>
    <row r="572" spans="1:22">
      <c r="A572" s="9">
        <f t="shared" si="22"/>
        <v>15</v>
      </c>
      <c r="B572" s="12">
        <f>IF($A572='P-Parametri'!$E$47,'P-Parametri'!$B$34,IF($A572='P-Parametri'!$E$48,'P-Parametri'!$C$34,'P-Parametri'!$E$52))</f>
        <v>4.8525513124279884E-2</v>
      </c>
      <c r="C572" s="10">
        <f>IF($A572&lt;='1-Input'!$B$26,0,IF($A572='1-Input'!$B$26+1,('1-Input'!$B$23+0)*'1-Input'!$B$27,'1-Input'!$B$23+0))</f>
        <v>0</v>
      </c>
      <c r="D572" s="10">
        <f t="shared" si="23"/>
        <v>0</v>
      </c>
      <c r="E572" s="10">
        <f>MAX(0,(E555-C572-D572))/(1-'P-Parametri'!$B$31*MAX(0,IF(F571&lt;=0,0,(F571-G571)/F571)))</f>
        <v>30843.778895866304</v>
      </c>
      <c r="F572" s="10">
        <f>((F571-E572+MAX(0,-(E555-C572-D572)))*(1+B572))*(1-'P-Parametri'!$B$32)</f>
        <v>859090.43955437606</v>
      </c>
      <c r="G572" s="10">
        <f>IF(F571&lt;=0,G571,G571*(1-E572/F571))+MAX(0,-(E555-C572-D572))</f>
        <v>335335.67226538114</v>
      </c>
      <c r="H572" s="10">
        <f>MAX(0,(H555-C572-D572))/(1-'P-Parametri'!$B$31*MAX(0,IF(I571&lt;=0,0,(I571-J571)/I571)))</f>
        <v>35984.408711844022</v>
      </c>
      <c r="I572" s="10">
        <f>((I571-H572+MAX(0,-(H555-C572-D572)))*(1+B572))*(1-'P-Parametri'!$B$32)</f>
        <v>752061.69924799935</v>
      </c>
      <c r="J572" s="10">
        <f>IF(I571&lt;=0,J571,J571*(1-H572/I571))+MAX(0,-(H555-C572-D572))</f>
        <v>293558.28430961131</v>
      </c>
      <c r="K572" s="10">
        <f>MAX(0,(K555-C572-D572))/(1-'P-Parametri'!$B$31*MAX(0,IF(L571&lt;=0,0,(L571-M571)/L571)))</f>
        <v>46328.139398792046</v>
      </c>
      <c r="L572" s="10">
        <f>((L571-K572+MAX(0,-(K555-C572-D572)))*(1+B572))*(1-'P-Parametri'!$B$32)</f>
        <v>536703.56121371826</v>
      </c>
      <c r="M572" s="10">
        <f>IF(L571&lt;=0,M571,M571*(1-K572/L571))+MAX(0,-(K555-C572-D572))</f>
        <v>209495.81233866684</v>
      </c>
      <c r="N572" s="10">
        <f>MAX(0,(N555-C572-D572))/(1-'P-Parametri'!$B$31*MAX(0,IF(O571&lt;=0,0,(O571-P571)/O571)))</f>
        <v>46328.139398791995</v>
      </c>
      <c r="O572" s="10">
        <f>((O571-N572+MAX(0,-(N555-C572-D572)))*(1+B572))*(1-'P-Parametri'!$B$32)</f>
        <v>536703.56121371943</v>
      </c>
      <c r="P572" s="10">
        <f>IF(O571&lt;=0,P571,P571*(1-N572/O571))+MAX(0,-(N555-C572-D572))</f>
        <v>209495.81233866725</v>
      </c>
      <c r="Q572" s="10">
        <f>MAX(0,(Q555-C572-D572))/(1-'P-Parametri'!$B$31*MAX(0,IF(R571&lt;=0,0,(R571-S571)/R571)))</f>
        <v>46328.139398791995</v>
      </c>
      <c r="R572" s="10">
        <f>((R571-Q572+MAX(0,-(Q555-C572-D572)))*(1+B572))*(1-'P-Parametri'!$B$32)</f>
        <v>536703.56121371943</v>
      </c>
      <c r="S572" s="10">
        <f>IF(R571&lt;=0,S571,S571*(1-Q572/R571))+MAX(0,-(Q555-C572-D572))</f>
        <v>209495.81233866725</v>
      </c>
      <c r="T572" s="10">
        <f>MAX(0,(T555-C572-D572))/(1-'P-Parametri'!$B$31*MAX(0,IF(U571&lt;=0,0,(U571-V571)/U571)))</f>
        <v>46328.139398791995</v>
      </c>
      <c r="U572" s="10">
        <f>((U571-T572+MAX(0,-(T555-C572-D572)))*(1+B572))*(1-'P-Parametri'!$B$32)</f>
        <v>536703.56121371943</v>
      </c>
      <c r="V572" s="10">
        <f>IF(U571&lt;=0,V571,V571*(1-T572/U571))+MAX(0,-(T555-C572-D572))</f>
        <v>209495.81233866725</v>
      </c>
    </row>
    <row r="573" spans="1:22">
      <c r="A573" s="9">
        <f t="shared" si="22"/>
        <v>16</v>
      </c>
      <c r="B573" s="12">
        <f>IF($A573='P-Parametri'!$E$47,'P-Parametri'!$B$34,IF($A573='P-Parametri'!$E$48,'P-Parametri'!$C$34,'P-Parametri'!$E$52))</f>
        <v>4.8525513124279884E-2</v>
      </c>
      <c r="C573" s="10">
        <f>IF($A573&lt;='1-Input'!$B$26,0,IF($A573='1-Input'!$B$26+1,('1-Input'!$B$23+0)*'1-Input'!$B$27,'1-Input'!$B$23+0))</f>
        <v>0</v>
      </c>
      <c r="D573" s="10">
        <f t="shared" si="23"/>
        <v>0</v>
      </c>
      <c r="E573" s="10">
        <f>MAX(0,(E555-C573-D573))/(1-'P-Parametri'!$B$31*MAX(0,IF(F572&lt;=0,0,(F572-G572)/F572)))</f>
        <v>31016.489191292523</v>
      </c>
      <c r="F573" s="10">
        <f>((F572-E573+MAX(0,-(E555-C573-D573)))*(1+B573))*(1-'P-Parametri'!$B$32)</f>
        <v>866520.15038188302</v>
      </c>
      <c r="G573" s="10">
        <f>IF(F572&lt;=0,G572,G572*(1-E573/F572))+MAX(0,-(E555-C573-D573))</f>
        <v>323228.75688675215</v>
      </c>
      <c r="H573" s="10">
        <f>MAX(0,(H555-C573-D573))/(1-'P-Parametri'!$B$31*MAX(0,IF(I572&lt;=0,0,(I572-J572)/I572)))</f>
        <v>36185.904056507949</v>
      </c>
      <c r="I573" s="10">
        <f>((I572-H573+MAX(0,-(H555-C573-D573)))*(1+B573))*(1-'P-Parametri'!$B$32)</f>
        <v>749112.80741543754</v>
      </c>
      <c r="J573" s="10">
        <f>IF(I572&lt;=0,J572,J572*(1-H573/I572))+MAX(0,-(H555-C573-D573))</f>
        <v>279433.54970121087</v>
      </c>
      <c r="K573" s="10">
        <f>MAX(0,(K555-C573-D573))/(1-'P-Parametri'!$B$31*MAX(0,IF(L572&lt;=0,0,(L572-M572)/L572)))</f>
        <v>46587.554649728903</v>
      </c>
      <c r="L573" s="10">
        <f>((L572-K573+MAX(0,-(K555-C573-D573)))*(1+B573))*(1-'P-Parametri'!$B$32)</f>
        <v>512871.33899838396</v>
      </c>
      <c r="M573" s="10">
        <f>IF(L572&lt;=0,M572,M572*(1-K573/L572))+MAX(0,-(K555-C573-D573))</f>
        <v>191310.91789871632</v>
      </c>
      <c r="N573" s="10">
        <f>MAX(0,(N555-C573-D573))/(1-'P-Parametri'!$B$31*MAX(0,IF(O572&lt;=0,0,(O572-P572)/O572)))</f>
        <v>46587.55464972886</v>
      </c>
      <c r="O573" s="10">
        <f>((O572-N573+MAX(0,-(N555-C573-D573)))*(1+B573))*(1-'P-Parametri'!$B$32)</f>
        <v>512871.33899838524</v>
      </c>
      <c r="P573" s="10">
        <f>IF(O572&lt;=0,P572,P572*(1-N573/O572))+MAX(0,-(N555-C573-D573))</f>
        <v>191310.91789871675</v>
      </c>
      <c r="Q573" s="10">
        <f>MAX(0,(Q555-C573-D573))/(1-'P-Parametri'!$B$31*MAX(0,IF(R572&lt;=0,0,(R572-S572)/R572)))</f>
        <v>46587.55464972886</v>
      </c>
      <c r="R573" s="10">
        <f>((R572-Q573+MAX(0,-(Q555-C573-D573)))*(1+B573))*(1-'P-Parametri'!$B$32)</f>
        <v>512871.33899838524</v>
      </c>
      <c r="S573" s="10">
        <f>IF(R572&lt;=0,S572,S572*(1-Q573/R572))+MAX(0,-(Q555-C573-D573))</f>
        <v>191310.91789871675</v>
      </c>
      <c r="T573" s="10">
        <f>MAX(0,(T555-C573-D573))/(1-'P-Parametri'!$B$31*MAX(0,IF(U572&lt;=0,0,(U572-V572)/U572)))</f>
        <v>46587.55464972886</v>
      </c>
      <c r="U573" s="10">
        <f>((U572-T573+MAX(0,-(T555-C573-D573)))*(1+B573))*(1-'P-Parametri'!$B$32)</f>
        <v>512871.33899838524</v>
      </c>
      <c r="V573" s="10">
        <f>IF(U572&lt;=0,V572,V572*(1-T573/U572))+MAX(0,-(T555-C573-D573))</f>
        <v>191310.91789871675</v>
      </c>
    </row>
    <row r="574" spans="1:22">
      <c r="A574" s="9">
        <f t="shared" si="22"/>
        <v>17</v>
      </c>
      <c r="B574" s="12">
        <f>IF($A574='P-Parametri'!$E$47,'P-Parametri'!$B$34,IF($A574='P-Parametri'!$E$48,'P-Parametri'!$C$34,'P-Parametri'!$E$52))</f>
        <v>4.8525513124279884E-2</v>
      </c>
      <c r="C574" s="10">
        <f>IF($A574&lt;='1-Input'!$B$26,0,IF($A574='1-Input'!$B$26+1,('1-Input'!$B$23+0)*'1-Input'!$B$27,'1-Input'!$B$23+0))</f>
        <v>0</v>
      </c>
      <c r="D574" s="10">
        <f t="shared" si="23"/>
        <v>0</v>
      </c>
      <c r="E574" s="10">
        <f>MAX(0,(E555-C574-D574))/(1-'P-Parametri'!$B$31*MAX(0,IF(F573&lt;=0,0,(F573-G573)/F573)))</f>
        <v>31183.353680239044</v>
      </c>
      <c r="F574" s="10">
        <f>((F573-E574+MAX(0,-(E555-C574-D574)))*(1+B574))*(1-'P-Parametri'!$B$32)</f>
        <v>874120.19950639713</v>
      </c>
      <c r="G574" s="10">
        <f>IF(F573&lt;=0,G573,G573*(1-E574/F573))+MAX(0,-(E555-C574-D574))</f>
        <v>311596.7635151248</v>
      </c>
      <c r="H574" s="10">
        <f>MAX(0,(H555-C574-D574))/(1-'P-Parametri'!$B$31*MAX(0,IF(I573&lt;=0,0,(I573-J573)/I573)))</f>
        <v>36380.579293612216</v>
      </c>
      <c r="I574" s="10">
        <f>((I573-H574+MAX(0,-(H555-C574-D574)))*(1+B574))*(1-'P-Parametri'!$B$32)</f>
        <v>745823.28936122486</v>
      </c>
      <c r="J574" s="10">
        <f>IF(I573&lt;=0,J573,J573*(1-H574/I573))+MAX(0,-(H555-C574-D574))</f>
        <v>265862.89076764561</v>
      </c>
      <c r="K574" s="10">
        <f>MAX(0,(K555-C574-D574))/(1-'P-Parametri'!$B$31*MAX(0,IF(L573&lt;=0,0,(L573-M573)/L573)))</f>
        <v>46838.189350837427</v>
      </c>
      <c r="L574" s="10">
        <f>((L573-K574+MAX(0,-(K555-C574-D574)))*(1+B574))*(1-'P-Parametri'!$B$32)</f>
        <v>487670.3520723838</v>
      </c>
      <c r="M574" s="10">
        <f>IF(L573&lt;=0,M573,M573*(1-K574/L573))+MAX(0,-(K555-C574-D574))</f>
        <v>173839.36837730539</v>
      </c>
      <c r="N574" s="10">
        <f>MAX(0,(N555-C574-D574))/(1-'P-Parametri'!$B$31*MAX(0,IF(O573&lt;=0,0,(O573-P573)/O573)))</f>
        <v>46838.189350837376</v>
      </c>
      <c r="O574" s="10">
        <f>((O573-N574+MAX(0,-(N555-C574-D574)))*(1+B574))*(1-'P-Parametri'!$B$32)</f>
        <v>487670.3520723852</v>
      </c>
      <c r="P574" s="10">
        <f>IF(O573&lt;=0,P573,P573*(1-N574/O573))+MAX(0,-(N555-C574-D574))</f>
        <v>173839.36837730586</v>
      </c>
      <c r="Q574" s="10">
        <f>MAX(0,(Q555-C574-D574))/(1-'P-Parametri'!$B$31*MAX(0,IF(R573&lt;=0,0,(R573-S573)/R573)))</f>
        <v>46838.189350837376</v>
      </c>
      <c r="R574" s="10">
        <f>((R573-Q574+MAX(0,-(Q555-C574-D574)))*(1+B574))*(1-'P-Parametri'!$B$32)</f>
        <v>487670.3520723852</v>
      </c>
      <c r="S574" s="10">
        <f>IF(R573&lt;=0,S573,S573*(1-Q574/R573))+MAX(0,-(Q555-C574-D574))</f>
        <v>173839.36837730586</v>
      </c>
      <c r="T574" s="10">
        <f>MAX(0,(T555-C574-D574))/(1-'P-Parametri'!$B$31*MAX(0,IF(U573&lt;=0,0,(U573-V573)/U573)))</f>
        <v>46838.189350837376</v>
      </c>
      <c r="U574" s="10">
        <f>((U573-T574+MAX(0,-(T555-C574-D574)))*(1+B574))*(1-'P-Parametri'!$B$32)</f>
        <v>487670.3520723852</v>
      </c>
      <c r="V574" s="10">
        <f>IF(U573&lt;=0,V573,V573*(1-T574/U573))+MAX(0,-(T555-C574-D574))</f>
        <v>173839.36837730586</v>
      </c>
    </row>
    <row r="575" spans="1:22">
      <c r="A575" s="9">
        <f t="shared" si="22"/>
        <v>18</v>
      </c>
      <c r="B575" s="12">
        <f>IF($A575='P-Parametri'!$E$47,'P-Parametri'!$B$34,IF($A575='P-Parametri'!$E$48,'P-Parametri'!$C$34,'P-Parametri'!$E$52))</f>
        <v>4.8525513124279884E-2</v>
      </c>
      <c r="C575" s="10">
        <f>IF($A575&lt;='1-Input'!$B$26,0,IF($A575='1-Input'!$B$26+1,('1-Input'!$B$23+0)*'1-Input'!$B$27,'1-Input'!$B$23+0))</f>
        <v>0</v>
      </c>
      <c r="D575" s="10">
        <f t="shared" si="23"/>
        <v>0</v>
      </c>
      <c r="E575" s="10">
        <f>MAX(0,(E555-C575-D575))/(1-'P-Parametri'!$B$31*MAX(0,IF(F574&lt;=0,0,(F574-G574)/F574)))</f>
        <v>31344.50100559993</v>
      </c>
      <c r="F575" s="10">
        <f>((F574-E575+MAX(0,-(E555-C575-D575)))*(1+B575))*(1-'P-Parametri'!$B$32)</f>
        <v>881904.47807578335</v>
      </c>
      <c r="G575" s="10">
        <f>IF(F574&lt;=0,G574,G574*(1-E575/F574))+MAX(0,-(E555-C575-D575))</f>
        <v>300423.42022337078</v>
      </c>
      <c r="H575" s="10">
        <f>MAX(0,(H555-C575-D575))/(1-'P-Parametri'!$B$31*MAX(0,IF(I574&lt;=0,0,(I574-J574)/I574)))</f>
        <v>36568.584506533254</v>
      </c>
      <c r="I575" s="10">
        <f>((I574-H575+MAX(0,-(H555-C575-D575)))*(1+B575))*(1-'P-Parametri'!$B$32)</f>
        <v>742184.310036888</v>
      </c>
      <c r="J575" s="10">
        <f>IF(I574&lt;=0,J574,J574*(1-H575/I574))+MAX(0,-(H555-C575-D575))</f>
        <v>252827.32359393255</v>
      </c>
      <c r="K575" s="10">
        <f>MAX(0,(K555-C575-D575))/(1-'P-Parametri'!$B$31*MAX(0,IF(L574&lt;=0,0,(L574-M574)/L574)))</f>
        <v>47080.236727012278</v>
      </c>
      <c r="L575" s="10">
        <f>((L574-K575+MAX(0,-(K555-C575-D575)))*(1+B575))*(1-'P-Parametri'!$B$32)</f>
        <v>461046.03681645135</v>
      </c>
      <c r="M575" s="10">
        <f>IF(L574&lt;=0,M574,M574*(1-K575/L574))+MAX(0,-(K555-C575-D575))</f>
        <v>157056.72292654598</v>
      </c>
      <c r="N575" s="10">
        <f>MAX(0,(N555-C575-D575))/(1-'P-Parametri'!$B$31*MAX(0,IF(O574&lt;=0,0,(O574-P574)/O574)))</f>
        <v>47080.236727012227</v>
      </c>
      <c r="O575" s="10">
        <f>((O574-N575+MAX(0,-(N555-C575-D575)))*(1+B575))*(1-'P-Parametri'!$B$32)</f>
        <v>461046.03681645292</v>
      </c>
      <c r="P575" s="10">
        <f>IF(O574&lt;=0,P574,P574*(1-N575/O574))+MAX(0,-(N555-C575-D575))</f>
        <v>157056.72292654647</v>
      </c>
      <c r="Q575" s="10">
        <f>MAX(0,(Q555-C575-D575))/(1-'P-Parametri'!$B$31*MAX(0,IF(R574&lt;=0,0,(R574-S574)/R574)))</f>
        <v>47080.236727012227</v>
      </c>
      <c r="R575" s="10">
        <f>((R574-Q575+MAX(0,-(Q555-C575-D575)))*(1+B575))*(1-'P-Parametri'!$B$32)</f>
        <v>461046.03681645292</v>
      </c>
      <c r="S575" s="10">
        <f>IF(R574&lt;=0,S574,S574*(1-Q575/R574))+MAX(0,-(Q555-C575-D575))</f>
        <v>157056.72292654647</v>
      </c>
      <c r="T575" s="10">
        <f>MAX(0,(T555-C575-D575))/(1-'P-Parametri'!$B$31*MAX(0,IF(U574&lt;=0,0,(U574-V574)/U574)))</f>
        <v>47080.236727012227</v>
      </c>
      <c r="U575" s="10">
        <f>((U574-T575+MAX(0,-(T555-C575-D575)))*(1+B575))*(1-'P-Parametri'!$B$32)</f>
        <v>461046.03681645292</v>
      </c>
      <c r="V575" s="10">
        <f>IF(U574&lt;=0,V574,V574*(1-T575/U574))+MAX(0,-(T555-C575-D575))</f>
        <v>157056.72292654647</v>
      </c>
    </row>
    <row r="576" spans="1:22">
      <c r="A576" s="9">
        <f t="shared" si="22"/>
        <v>19</v>
      </c>
      <c r="B576" s="12">
        <f>IF($A576='P-Parametri'!$E$47,'P-Parametri'!$B$34,IF($A576='P-Parametri'!$E$48,'P-Parametri'!$C$34,'P-Parametri'!$E$52))</f>
        <v>4.8525513124279884E-2</v>
      </c>
      <c r="C576" s="10">
        <f>IF($A576&lt;='1-Input'!$B$26,0,IF($A576='1-Input'!$B$26+1,('1-Input'!$B$23+0)*'1-Input'!$B$27,'1-Input'!$B$23+0))</f>
        <v>5178.3333333332594</v>
      </c>
      <c r="D576" s="10">
        <f t="shared" si="23"/>
        <v>0</v>
      </c>
      <c r="E576" s="10">
        <f>MAX(0,(E555-C576-D576))/(1-'P-Parametri'!$B$31*MAX(0,IF(F575&lt;=0,0,(F575-G575)/F575)))</f>
        <v>25250.337469524937</v>
      </c>
      <c r="F576" s="10">
        <f>((F575-E576+MAX(0,-(E555-C576-D576)))*(1+B576))*(1-'P-Parametri'!$B$32)</f>
        <v>896427.27490451769</v>
      </c>
      <c r="G576" s="10">
        <f>IF(F575&lt;=0,G575,G575*(1-E576/F575))+MAX(0,-(E555-C576-D576))</f>
        <v>291821.81661099277</v>
      </c>
      <c r="H576" s="10">
        <f>MAX(0,(H555-C576-D576))/(1-'P-Parametri'!$B$31*MAX(0,IF(I575&lt;=0,0,(I575-J575)/I575)))</f>
        <v>30500.347888983229</v>
      </c>
      <c r="I576" s="10">
        <f>((I575-H576+MAX(0,-(H555-C576-D576)))*(1+B576))*(1-'P-Parametri'!$B$32)</f>
        <v>744726.35401026555</v>
      </c>
      <c r="J576" s="10">
        <f>IF(I575&lt;=0,J575,J575*(1-H576/I575))+MAX(0,-(H555-C576-D576))</f>
        <v>242437.2880984743</v>
      </c>
      <c r="K576" s="10">
        <f>MAX(0,(K555-C576-D576))/(1-'P-Parametri'!$B$31*MAX(0,IF(L575&lt;=0,0,(L575-M575)/L575)))</f>
        <v>41064.169021125788</v>
      </c>
      <c r="L576" s="10">
        <f>((L575-K576+MAX(0,-(K555-C576-D576)))*(1+B576))*(1-'P-Parametri'!$B$32)</f>
        <v>439480.98002612125</v>
      </c>
      <c r="M576" s="10">
        <f>IF(L575&lt;=0,M575,M575*(1-K576/L575))+MAX(0,-(K555-C576-D576))</f>
        <v>143068.08990262216</v>
      </c>
      <c r="N576" s="10">
        <f>MAX(0,(N555-C576-D576))/(1-'P-Parametri'!$B$31*MAX(0,IF(O575&lt;=0,0,(O575-P575)/O575)))</f>
        <v>41064.169021125737</v>
      </c>
      <c r="O576" s="10">
        <f>((O575-N576+MAX(0,-(N555-C576-D576)))*(1+B576))*(1-'P-Parametri'!$B$32)</f>
        <v>439480.980026123</v>
      </c>
      <c r="P576" s="10">
        <f>IF(O575&lt;=0,P575,P575*(1-N576/O575))+MAX(0,-(N555-C576-D576))</f>
        <v>143068.08990262268</v>
      </c>
      <c r="Q576" s="10">
        <f>MAX(0,(Q555-C576-D576))/(1-'P-Parametri'!$B$31*MAX(0,IF(R575&lt;=0,0,(R575-S575)/R575)))</f>
        <v>41064.169021125737</v>
      </c>
      <c r="R576" s="10">
        <f>((R575-Q576+MAX(0,-(Q555-C576-D576)))*(1+B576))*(1-'P-Parametri'!$B$32)</f>
        <v>439480.980026123</v>
      </c>
      <c r="S576" s="10">
        <f>IF(R575&lt;=0,S575,S575*(1-Q576/R575))+MAX(0,-(Q555-C576-D576))</f>
        <v>143068.08990262268</v>
      </c>
      <c r="T576" s="10">
        <f>MAX(0,(T555-C576-D576))/(1-'P-Parametri'!$B$31*MAX(0,IF(U575&lt;=0,0,(U575-V575)/U575)))</f>
        <v>41064.169021125737</v>
      </c>
      <c r="U576" s="10">
        <f>((U575-T576+MAX(0,-(T555-C576-D576)))*(1+B576))*(1-'P-Parametri'!$B$32)</f>
        <v>439480.980026123</v>
      </c>
      <c r="V576" s="10">
        <f>IF(U575&lt;=0,V575,V575*(1-T576/U575))+MAX(0,-(T555-C576-D576))</f>
        <v>143068.08990262268</v>
      </c>
    </row>
    <row r="577" spans="1:22">
      <c r="A577" s="9">
        <f t="shared" si="22"/>
        <v>20</v>
      </c>
      <c r="B577" s="12">
        <f>IF($A577='P-Parametri'!$E$47,'P-Parametri'!$B$34,IF($A577='P-Parametri'!$E$48,'P-Parametri'!$C$34,'P-Parametri'!$E$52))</f>
        <v>4.8525513124279884E-2</v>
      </c>
      <c r="C577" s="10">
        <f>IF($A577&lt;='1-Input'!$B$26,0,IF($A577='1-Input'!$B$26+1,('1-Input'!$B$23+0)*'1-Input'!$B$27,'1-Input'!$B$23+0))</f>
        <v>15535</v>
      </c>
      <c r="D577" s="10">
        <f t="shared" si="23"/>
        <v>0</v>
      </c>
      <c r="E577" s="10">
        <f>MAX(0,(E555-C577-D577))/(1-'P-Parametri'!$B$31*MAX(0,IF(F576&lt;=0,0,(F576-G576)/F576)))</f>
        <v>12811.649970198427</v>
      </c>
      <c r="F577" s="10">
        <f>((F576-E577+MAX(0,-(E555-C577-D577)))*(1+B577))*(1-'P-Parametri'!$B$32)</f>
        <v>924640.53948581056</v>
      </c>
      <c r="G577" s="10">
        <f>IF(F576&lt;=0,G576,G576*(1-E577/F576))+MAX(0,-(E555-C577-D577))</f>
        <v>287651.12806463445</v>
      </c>
      <c r="H577" s="10">
        <f>MAX(0,(H555-C577-D577))/(1-'P-Parametri'!$B$31*MAX(0,IF(I576&lt;=0,0,(I576-J576)/I576)))</f>
        <v>18086.678590204407</v>
      </c>
      <c r="I577" s="10">
        <f>((I576-H577+MAX(0,-(H555-C577-D577)))*(1+B577))*(1-'P-Parametri'!$B$32)</f>
        <v>760376.43804922723</v>
      </c>
      <c r="J577" s="10">
        <f>IF(I576&lt;=0,J576,J576*(1-H577/I576))+MAX(0,-(H555-C577-D577))</f>
        <v>236549.37331674836</v>
      </c>
      <c r="K577" s="10">
        <f>MAX(0,(K555-C577-D577))/(1-'P-Parametri'!$B$31*MAX(0,IF(L576&lt;=0,0,(L576-M576)/L576)))</f>
        <v>28700.840154940084</v>
      </c>
      <c r="L577" s="10">
        <f>((L576-K577+MAX(0,-(K555-C577-D577)))*(1+B577))*(1-'P-Parametri'!$B$32)</f>
        <v>429852.03002581431</v>
      </c>
      <c r="M577" s="10">
        <f>IF(L576&lt;=0,M576,M576*(1-K577/L576))+MAX(0,-(K555-C577-D577))</f>
        <v>133724.85420827268</v>
      </c>
      <c r="N577" s="10">
        <f>MAX(0,(N555-C577-D577))/(1-'P-Parametri'!$B$31*MAX(0,IF(O576&lt;=0,0,(O576-P576)/O576)))</f>
        <v>28700.84015494003</v>
      </c>
      <c r="O577" s="10">
        <f>((O576-N577+MAX(0,-(N555-C577-D577)))*(1+B577))*(1-'P-Parametri'!$B$32)</f>
        <v>429852.03002581617</v>
      </c>
      <c r="P577" s="10">
        <f>IF(O576&lt;=0,P576,P576*(1-N577/O576))+MAX(0,-(N555-C577-D577))</f>
        <v>133724.8542082732</v>
      </c>
      <c r="Q577" s="10">
        <f>MAX(0,(Q555-C577-D577))/(1-'P-Parametri'!$B$31*MAX(0,IF(R576&lt;=0,0,(R576-S576)/R576)))</f>
        <v>28700.84015494003</v>
      </c>
      <c r="R577" s="10">
        <f>((R576-Q577+MAX(0,-(Q555-C577-D577)))*(1+B577))*(1-'P-Parametri'!$B$32)</f>
        <v>429852.03002581617</v>
      </c>
      <c r="S577" s="10">
        <f>IF(R576&lt;=0,S576,S576*(1-Q577/R576))+MAX(0,-(Q555-C577-D577))</f>
        <v>133724.8542082732</v>
      </c>
      <c r="T577" s="10">
        <f>MAX(0,(T555-C577-D577))/(1-'P-Parametri'!$B$31*MAX(0,IF(U576&lt;=0,0,(U576-V576)/U576)))</f>
        <v>28700.84015494003</v>
      </c>
      <c r="U577" s="10">
        <f>((U576-T577+MAX(0,-(T555-C577-D577)))*(1+B577))*(1-'P-Parametri'!$B$32)</f>
        <v>429852.03002581617</v>
      </c>
      <c r="V577" s="10">
        <f>IF(U576&lt;=0,V576,V576*(1-T577/U576))+MAX(0,-(T555-C577-D577))</f>
        <v>133724.8542082732</v>
      </c>
    </row>
    <row r="578" spans="1:22">
      <c r="A578" s="9">
        <f t="shared" si="22"/>
        <v>21</v>
      </c>
      <c r="B578" s="12">
        <f>IF($A578='P-Parametri'!$E$47,'P-Parametri'!$B$34,IF($A578='P-Parametri'!$E$48,'P-Parametri'!$C$34,'P-Parametri'!$E$52))</f>
        <v>4.8525513124279884E-2</v>
      </c>
      <c r="C578" s="10">
        <f>IF($A578&lt;='1-Input'!$B$26,0,IF($A578='1-Input'!$B$26+1,('1-Input'!$B$23+0)*'1-Input'!$B$27,'1-Input'!$B$23+0))</f>
        <v>15535</v>
      </c>
      <c r="D578" s="10">
        <f t="shared" si="23"/>
        <v>0</v>
      </c>
      <c r="E578" s="10">
        <f>MAX(0,(E555-C578-D578))/(1-'P-Parametri'!$B$31*MAX(0,IF(F577&lt;=0,0,(F577-G577)/F577)))</f>
        <v>12870.260235732809</v>
      </c>
      <c r="F578" s="10">
        <f>((F577-E578+MAX(0,-(E555-C578-D578)))*(1+B578))*(1-'P-Parametri'!$B$32)</f>
        <v>954102.37110235146</v>
      </c>
      <c r="G578" s="10">
        <f>IF(F577&lt;=0,G577,G577*(1-E578/F577))+MAX(0,-(E555-C578-D578))</f>
        <v>283647.25335095089</v>
      </c>
      <c r="H578" s="10">
        <f>MAX(0,(H555-C578-D578))/(1-'P-Parametri'!$B$31*MAX(0,IF(I577&lt;=0,0,(I577-J577)/I577)))</f>
        <v>18169.420862844756</v>
      </c>
      <c r="I578" s="10">
        <f>((I577-H578+MAX(0,-(H555-C578-D578)))*(1+B578))*(1-'P-Parametri'!$B$32)</f>
        <v>776666.54755271319</v>
      </c>
      <c r="J578" s="10">
        <f>IF(I577&lt;=0,J577,J577*(1-H578/I577))+MAX(0,-(H555-C578-D578))</f>
        <v>230896.95577253727</v>
      </c>
      <c r="K578" s="10">
        <f>MAX(0,(K555-C578-D578))/(1-'P-Parametri'!$B$31*MAX(0,IF(L577&lt;=0,0,(L577-M577)/L577)))</f>
        <v>28832.139703901674</v>
      </c>
      <c r="L578" s="10">
        <f>((L577-K578+MAX(0,-(K555-C578-D578)))*(1+B578))*(1-'P-Parametri'!$B$32)</f>
        <v>419638.62710028025</v>
      </c>
      <c r="M578" s="10">
        <f>IF(L577&lt;=0,M577,M577*(1-K578/L577))+MAX(0,-(K555-C578-D578))</f>
        <v>124755.31723019849</v>
      </c>
      <c r="N578" s="10">
        <f>MAX(0,(N555-C578-D578))/(1-'P-Parametri'!$B$31*MAX(0,IF(O577&lt;=0,0,(O577-P577)/O577)))</f>
        <v>28832.139703901619</v>
      </c>
      <c r="O578" s="10">
        <f>((O577-N578+MAX(0,-(N555-C578-D578)))*(1+B578))*(1-'P-Parametri'!$B$32)</f>
        <v>419638.62710028229</v>
      </c>
      <c r="P578" s="10">
        <f>IF(O577&lt;=0,P577,P577*(1-N578/O577))+MAX(0,-(N555-C578-D578))</f>
        <v>124755.31723019903</v>
      </c>
      <c r="Q578" s="10">
        <f>MAX(0,(Q555-C578-D578))/(1-'P-Parametri'!$B$31*MAX(0,IF(R577&lt;=0,0,(R577-S577)/R577)))</f>
        <v>28832.139703901619</v>
      </c>
      <c r="R578" s="10">
        <f>((R577-Q578+MAX(0,-(Q555-C578-D578)))*(1+B578))*(1-'P-Parametri'!$B$32)</f>
        <v>419638.62710028229</v>
      </c>
      <c r="S578" s="10">
        <f>IF(R577&lt;=0,S577,S577*(1-Q578/R577))+MAX(0,-(Q555-C578-D578))</f>
        <v>124755.31723019903</v>
      </c>
      <c r="T578" s="10">
        <f>MAX(0,(T555-C578-D578))/(1-'P-Parametri'!$B$31*MAX(0,IF(U577&lt;=0,0,(U577-V577)/U577)))</f>
        <v>28832.139703901619</v>
      </c>
      <c r="U578" s="10">
        <f>((U577-T578+MAX(0,-(T555-C578-D578)))*(1+B578))*(1-'P-Parametri'!$B$32)</f>
        <v>419638.62710028229</v>
      </c>
      <c r="V578" s="10">
        <f>IF(U577&lt;=0,V577,V577*(1-T578/U577))+MAX(0,-(T555-C578-D578))</f>
        <v>124755.31723019903</v>
      </c>
    </row>
    <row r="579" spans="1:22">
      <c r="A579" s="9">
        <f t="shared" si="22"/>
        <v>22</v>
      </c>
      <c r="B579" s="12">
        <f>IF($A579='P-Parametri'!$E$47,'P-Parametri'!$B$34,IF($A579='P-Parametri'!$E$48,'P-Parametri'!$C$34,'P-Parametri'!$E$52))</f>
        <v>4.8525513124279884E-2</v>
      </c>
      <c r="C579" s="10">
        <f>IF($A579&lt;='1-Input'!$B$26,0,IF($A579='1-Input'!$B$26+1,('1-Input'!$B$23+0)*'1-Input'!$B$27,'1-Input'!$B$23+0))</f>
        <v>15535</v>
      </c>
      <c r="D579" s="10">
        <f t="shared" si="23"/>
        <v>0</v>
      </c>
      <c r="E579" s="10">
        <f>MAX(0,(E555-C579-D579))/(1-'P-Parametri'!$B$31*MAX(0,IF(F578&lt;=0,0,(F578-G578)/F578)))</f>
        <v>12926.773346632188</v>
      </c>
      <c r="F579" s="10">
        <f>((F578-E579+MAX(0,-(E555-C579-D579)))*(1+B579))*(1-'P-Parametri'!$B$32)</f>
        <v>984872.93332371279</v>
      </c>
      <c r="G579" s="10">
        <f>IF(F578&lt;=0,G578,G578*(1-E579/F578))+MAX(0,-(E555-C579-D579))</f>
        <v>279804.22364521172</v>
      </c>
      <c r="H579" s="10">
        <f>MAX(0,(H555-C579-D579))/(1-'P-Parametri'!$B$31*MAX(0,IF(I578&lt;=0,0,(I578-J578)/I578)))</f>
        <v>18249.202504971046</v>
      </c>
      <c r="I579" s="10">
        <f>((I578-H579+MAX(0,-(H555-C579-D579)))*(1+B579))*(1-'P-Parametri'!$B$32)</f>
        <v>793629.49600678077</v>
      </c>
      <c r="J579" s="10">
        <f>IF(I578&lt;=0,J578,J578*(1-H579/I578))+MAX(0,-(H555-C579-D579))</f>
        <v>225471.6090559164</v>
      </c>
      <c r="K579" s="10">
        <f>MAX(0,(K555-C579-D579))/(1-'P-Parametri'!$B$31*MAX(0,IF(L578&lt;=0,0,(L578-M578)/L578)))</f>
        <v>28958.741177275864</v>
      </c>
      <c r="L579" s="10">
        <f>((L578-K579+MAX(0,-(K555-C579-D579)))*(1+B579))*(1-'P-Parametri'!$B$32)</f>
        <v>408818.5521990438</v>
      </c>
      <c r="M579" s="10">
        <f>IF(L578&lt;=0,M578,M578*(1-K579/L578))+MAX(0,-(K555-C579-D579))</f>
        <v>116146.10752249698</v>
      </c>
      <c r="N579" s="10">
        <f>MAX(0,(N555-C579-D579))/(1-'P-Parametri'!$B$31*MAX(0,IF(O578&lt;=0,0,(O578-P578)/O578)))</f>
        <v>28958.74117727581</v>
      </c>
      <c r="O579" s="10">
        <f>((O578-N579+MAX(0,-(N555-C579-D579)))*(1+B579))*(1-'P-Parametri'!$B$32)</f>
        <v>408818.55219904595</v>
      </c>
      <c r="P579" s="10">
        <f>IF(O578&lt;=0,P578,P578*(1-N579/O578))+MAX(0,-(N555-C579-D579))</f>
        <v>116146.10752249755</v>
      </c>
      <c r="Q579" s="10">
        <f>MAX(0,(Q555-C579-D579))/(1-'P-Parametri'!$B$31*MAX(0,IF(R578&lt;=0,0,(R578-S578)/R578)))</f>
        <v>28958.74117727581</v>
      </c>
      <c r="R579" s="10">
        <f>((R578-Q579+MAX(0,-(Q555-C579-D579)))*(1+B579))*(1-'P-Parametri'!$B$32)</f>
        <v>408818.55219904595</v>
      </c>
      <c r="S579" s="10">
        <f>IF(R578&lt;=0,S578,S578*(1-Q579/R578))+MAX(0,-(Q555-C579-D579))</f>
        <v>116146.10752249755</v>
      </c>
      <c r="T579" s="10">
        <f>MAX(0,(T555-C579-D579))/(1-'P-Parametri'!$B$31*MAX(0,IF(U578&lt;=0,0,(U578-V578)/U578)))</f>
        <v>28958.74117727581</v>
      </c>
      <c r="U579" s="10">
        <f>((U578-T579+MAX(0,-(T555-C579-D579)))*(1+B579))*(1-'P-Parametri'!$B$32)</f>
        <v>408818.55219904595</v>
      </c>
      <c r="V579" s="10">
        <f>IF(U578&lt;=0,V578,V578*(1-T579/U578))+MAX(0,-(T555-C579-D579))</f>
        <v>116146.10752249755</v>
      </c>
    </row>
    <row r="580" spans="1:22">
      <c r="A580" s="9">
        <f t="shared" si="22"/>
        <v>23</v>
      </c>
      <c r="B580" s="12">
        <f>IF($A580='P-Parametri'!$E$47,'P-Parametri'!$B$34,IF($A580='P-Parametri'!$E$48,'P-Parametri'!$C$34,'P-Parametri'!$E$52))</f>
        <v>4.8525513124279884E-2</v>
      </c>
      <c r="C580" s="10">
        <f>IF($A580&lt;='1-Input'!$B$26,0,IF($A580='1-Input'!$B$26+1,('1-Input'!$B$23+0)*'1-Input'!$B$27,'1-Input'!$B$23+0))</f>
        <v>15535</v>
      </c>
      <c r="D580" s="10">
        <f t="shared" si="23"/>
        <v>0</v>
      </c>
      <c r="E580" s="10">
        <f>MAX(0,(E555-C580-D580))/(1-'P-Parametri'!$B$31*MAX(0,IF(F579&lt;=0,0,(F579-G579)/F579)))</f>
        <v>12981.244764689374</v>
      </c>
      <c r="F580" s="10">
        <f>((F579-E580+MAX(0,-(E555-C580-D580)))*(1+B580))*(1-'P-Parametri'!$B$32)</f>
        <v>1017015.1249846776</v>
      </c>
      <c r="G580" s="10">
        <f>IF(F579&lt;=0,G579,G579*(1-E580/F579))+MAX(0,-(E555-C580-D580))</f>
        <v>276116.22797548148</v>
      </c>
      <c r="H580" s="10">
        <f>MAX(0,(H555-C580-D580))/(1-'P-Parametri'!$B$31*MAX(0,IF(I579&lt;=0,0,(I579-J579)/I579)))</f>
        <v>18326.101814040889</v>
      </c>
      <c r="I580" s="10">
        <f>((I579-H580+MAX(0,-(H555-C580-D580)))*(1+B580))*(1-'P-Parametri'!$B$32)</f>
        <v>811299.53844449262</v>
      </c>
      <c r="J580" s="10">
        <f>IF(I579&lt;=0,J579,J579*(1-H580/I579))+MAX(0,-(H555-C580-D580))</f>
        <v>220265.12960357126</v>
      </c>
      <c r="K580" s="10">
        <f>MAX(0,(K555-C580-D580))/(1-'P-Parametri'!$B$31*MAX(0,IF(L579&lt;=0,0,(L579-M579)/L579)))</f>
        <v>29080.768821358306</v>
      </c>
      <c r="L580" s="10">
        <f>((L579-K580+MAX(0,-(K555-C580-D580)))*(1+B580))*(1-'P-Parametri'!$B$32)</f>
        <v>397368.42466042674</v>
      </c>
      <c r="M580" s="10">
        <f>IF(L579&lt;=0,M579,M579*(1-K580/L579))+MAX(0,-(K555-C580-D580))</f>
        <v>107884.2072633378</v>
      </c>
      <c r="N580" s="10">
        <f>MAX(0,(N555-C580-D580))/(1-'P-Parametri'!$B$31*MAX(0,IF(O579&lt;=0,0,(O579-P579)/O579)))</f>
        <v>29080.768821358251</v>
      </c>
      <c r="O580" s="10">
        <f>((O579-N580+MAX(0,-(N555-C580-D580)))*(1+B580))*(1-'P-Parametri'!$B$32)</f>
        <v>397368.42466042907</v>
      </c>
      <c r="P580" s="10">
        <f>IF(O579&lt;=0,P579,P579*(1-N580/O579))+MAX(0,-(N555-C580-D580))</f>
        <v>107884.20726333839</v>
      </c>
      <c r="Q580" s="10">
        <f>MAX(0,(Q555-C580-D580))/(1-'P-Parametri'!$B$31*MAX(0,IF(R579&lt;=0,0,(R579-S579)/R579)))</f>
        <v>29080.768821358251</v>
      </c>
      <c r="R580" s="10">
        <f>((R579-Q580+MAX(0,-(Q555-C580-D580)))*(1+B580))*(1-'P-Parametri'!$B$32)</f>
        <v>397368.42466042907</v>
      </c>
      <c r="S580" s="10">
        <f>IF(R579&lt;=0,S579,S579*(1-Q580/R579))+MAX(0,-(Q555-C580-D580))</f>
        <v>107884.20726333839</v>
      </c>
      <c r="T580" s="10">
        <f>MAX(0,(T555-C580-D580))/(1-'P-Parametri'!$B$31*MAX(0,IF(U579&lt;=0,0,(U579-V579)/U579)))</f>
        <v>29080.768821358251</v>
      </c>
      <c r="U580" s="10">
        <f>((U579-T580+MAX(0,-(T555-C580-D580)))*(1+B580))*(1-'P-Parametri'!$B$32)</f>
        <v>397368.42466042907</v>
      </c>
      <c r="V580" s="10">
        <f>IF(U579&lt;=0,V579,V579*(1-T580/U579))+MAX(0,-(T555-C580-D580))</f>
        <v>107884.20726333839</v>
      </c>
    </row>
    <row r="581" spans="1:22">
      <c r="A581" s="9">
        <f t="shared" si="22"/>
        <v>24</v>
      </c>
      <c r="B581" s="12">
        <f>IF($A581='P-Parametri'!$E$47,'P-Parametri'!$B$34,IF($A581='P-Parametri'!$E$48,'P-Parametri'!$C$34,'P-Parametri'!$E$52))</f>
        <v>4.8525513124279884E-2</v>
      </c>
      <c r="C581" s="10">
        <f>IF($A581&lt;='1-Input'!$B$26,0,IF($A581='1-Input'!$B$26+1,('1-Input'!$B$23+0)*'1-Input'!$B$27,'1-Input'!$B$23+0))</f>
        <v>15535</v>
      </c>
      <c r="D581" s="10">
        <f t="shared" si="23"/>
        <v>0</v>
      </c>
      <c r="E581" s="10">
        <f>MAX(0,(E555-C581-D581))/(1-'P-Parametri'!$B$31*MAX(0,IF(F580&lt;=0,0,(F580-G580)/F580)))</f>
        <v>13033.730069791302</v>
      </c>
      <c r="F581" s="10">
        <f>((F580-E581+MAX(0,-(E555-C581-D581)))*(1+B581))*(1-'P-Parametri'!$B$32)</f>
        <v>1050594.7070558206</v>
      </c>
      <c r="G581" s="10">
        <f>IF(F580&lt;=0,G580,G580*(1-E581/F580))+MAX(0,-(E555-C581-D581))</f>
        <v>272577.6135587336</v>
      </c>
      <c r="H581" s="10">
        <f>MAX(0,(H555-C581-D581))/(1-'P-Parametri'!$B$31*MAX(0,IF(I580&lt;=0,0,(I580-J580)/I580)))</f>
        <v>18400.197254229744</v>
      </c>
      <c r="I581" s="10">
        <f>((I580-H581+MAX(0,-(H555-C581-D581)))*(1+B581))*(1-'P-Parametri'!$B$32)</f>
        <v>829712.43820026913</v>
      </c>
      <c r="J581" s="10">
        <f>IF(I580&lt;=0,J580,J580*(1-H581/I580))+MAX(0,-(H555-C581-D581))</f>
        <v>215269.53717330209</v>
      </c>
      <c r="K581" s="10">
        <f>MAX(0,(K555-C581-D581))/(1-'P-Parametri'!$B$31*MAX(0,IF(L580&lt;=0,0,(L580-M580)/L580)))</f>
        <v>29198.347147000804</v>
      </c>
      <c r="L581" s="10">
        <f>((L580-K581+MAX(0,-(K555-C581-D581)))*(1+B581))*(1-'P-Parametri'!$B$32)</f>
        <v>385263.64800288732</v>
      </c>
      <c r="M581" s="10">
        <f>IF(L580&lt;=0,M580,M580*(1-K581/L580))+MAX(0,-(K555-C581-D581))</f>
        <v>99956.953007930337</v>
      </c>
      <c r="N581" s="10">
        <f>MAX(0,(N555-C581-D581))/(1-'P-Parametri'!$B$31*MAX(0,IF(O580&lt;=0,0,(O580-P580)/O580)))</f>
        <v>29198.34714700075</v>
      </c>
      <c r="O581" s="10">
        <f>((O580-N581+MAX(0,-(N555-C581-D581)))*(1+B581))*(1-'P-Parametri'!$B$32)</f>
        <v>385263.64800288976</v>
      </c>
      <c r="P581" s="10">
        <f>IF(O580&lt;=0,P580,P580*(1-N581/O580))+MAX(0,-(N555-C581-D581))</f>
        <v>99956.953007930962</v>
      </c>
      <c r="Q581" s="10">
        <f>MAX(0,(Q555-C581-D581))/(1-'P-Parametri'!$B$31*MAX(0,IF(R580&lt;=0,0,(R580-S580)/R580)))</f>
        <v>29198.34714700075</v>
      </c>
      <c r="R581" s="10">
        <f>((R580-Q581+MAX(0,-(Q555-C581-D581)))*(1+B581))*(1-'P-Parametri'!$B$32)</f>
        <v>385263.64800288976</v>
      </c>
      <c r="S581" s="10">
        <f>IF(R580&lt;=0,S580,S580*(1-Q581/R580))+MAX(0,-(Q555-C581-D581))</f>
        <v>99956.953007930962</v>
      </c>
      <c r="T581" s="10">
        <f>MAX(0,(T555-C581-D581))/(1-'P-Parametri'!$B$31*MAX(0,IF(U580&lt;=0,0,(U580-V580)/U580)))</f>
        <v>29198.34714700075</v>
      </c>
      <c r="U581" s="10">
        <f>((U580-T581+MAX(0,-(T555-C581-D581)))*(1+B581))*(1-'P-Parametri'!$B$32)</f>
        <v>385263.64800288976</v>
      </c>
      <c r="V581" s="10">
        <f>IF(U580&lt;=0,V580,V580*(1-T581/U580))+MAX(0,-(T555-C581-D581))</f>
        <v>99956.953007930962</v>
      </c>
    </row>
    <row r="582" spans="1:22">
      <c r="A582" s="9">
        <f t="shared" si="22"/>
        <v>25</v>
      </c>
      <c r="B582" s="12">
        <f>IF($A582='P-Parametri'!$E$47,'P-Parametri'!$B$34,IF($A582='P-Parametri'!$E$48,'P-Parametri'!$C$34,'P-Parametri'!$E$52))</f>
        <v>4.8525513124279884E-2</v>
      </c>
      <c r="C582" s="10">
        <f>IF($A582&lt;='1-Input'!$B$26,0,IF($A582='1-Input'!$B$26+1,('1-Input'!$B$23+0)*'1-Input'!$B$27,'1-Input'!$B$23+0))</f>
        <v>15535</v>
      </c>
      <c r="D582" s="10">
        <f t="shared" si="23"/>
        <v>0</v>
      </c>
      <c r="E582" s="10">
        <f>MAX(0,(E555-C582-D582))/(1-'P-Parametri'!$B$31*MAX(0,IF(F581&lt;=0,0,(F581-G581)/F581)))</f>
        <v>13084.284804132554</v>
      </c>
      <c r="F582" s="10">
        <f>((F581-E582+MAX(0,-(E555-C582-D582)))*(1+B582))*(1-'P-Parametri'!$B$32)</f>
        <v>1085680.4355675131</v>
      </c>
      <c r="G582" s="10">
        <f>IF(F581&lt;=0,G581,G581*(1-E582/F581))+MAX(0,-(E555-C582-D582))</f>
        <v>269182.8856935724</v>
      </c>
      <c r="H582" s="10">
        <f>MAX(0,(H555-C582-D582))/(1-'P-Parametri'!$B$31*MAX(0,IF(I581&lt;=0,0,(I581-J581)/I581)))</f>
        <v>18471.567236501378</v>
      </c>
      <c r="I582" s="10">
        <f>((I581-H582+MAX(0,-(H555-C582-D582)))*(1+B582))*(1-'P-Parametri'!$B$32)</f>
        <v>848905.53699368297</v>
      </c>
      <c r="J582" s="10">
        <f>IF(I581&lt;=0,J581,J581*(1-H582/I581))+MAX(0,-(H555-C582-D582))</f>
        <v>210477.07469257523</v>
      </c>
      <c r="K582" s="10">
        <f>MAX(0,(K555-C582-D582))/(1-'P-Parametri'!$B$31*MAX(0,IF(L581&lt;=0,0,(L581-M581)/L581)))</f>
        <v>29311.600580616214</v>
      </c>
      <c r="L582" s="10">
        <f>((L581-K582+MAX(0,-(K555-C582-D582)))*(1+B582))*(1-'P-Parametri'!$B$32)</f>
        <v>372478.35356473271</v>
      </c>
      <c r="M582" s="10">
        <f>IF(L581&lt;=0,M581,M581*(1-K582/L581))+MAX(0,-(K555-C582-D582))</f>
        <v>92352.035448197523</v>
      </c>
      <c r="N582" s="10">
        <f>MAX(0,(N555-C582-D582))/(1-'P-Parametri'!$B$31*MAX(0,IF(O581&lt;=0,0,(O581-P581)/O581)))</f>
        <v>29311.600580616159</v>
      </c>
      <c r="O582" s="10">
        <f>((O581-N582+MAX(0,-(N555-C582-D582)))*(1+B582))*(1-'P-Parametri'!$B$32)</f>
        <v>372478.35356473527</v>
      </c>
      <c r="P582" s="10">
        <f>IF(O581&lt;=0,P581,P581*(1-N582/O581))+MAX(0,-(N555-C582-D582))</f>
        <v>92352.035448198163</v>
      </c>
      <c r="Q582" s="10">
        <f>MAX(0,(Q555-C582-D582))/(1-'P-Parametri'!$B$31*MAX(0,IF(R581&lt;=0,0,(R581-S581)/R581)))</f>
        <v>29311.600580616159</v>
      </c>
      <c r="R582" s="10">
        <f>((R581-Q582+MAX(0,-(Q555-C582-D582)))*(1+B582))*(1-'P-Parametri'!$B$32)</f>
        <v>372478.35356473527</v>
      </c>
      <c r="S582" s="10">
        <f>IF(R581&lt;=0,S581,S581*(1-Q582/R581))+MAX(0,-(Q555-C582-D582))</f>
        <v>92352.035448198163</v>
      </c>
      <c r="T582" s="10">
        <f>MAX(0,(T555-C582-D582))/(1-'P-Parametri'!$B$31*MAX(0,IF(U581&lt;=0,0,(U581-V581)/U581)))</f>
        <v>29311.600580616159</v>
      </c>
      <c r="U582" s="10">
        <f>((U581-T582+MAX(0,-(T555-C582-D582)))*(1+B582))*(1-'P-Parametri'!$B$32)</f>
        <v>372478.35356473527</v>
      </c>
      <c r="V582" s="10">
        <f>IF(U581&lt;=0,V581,V581*(1-T582/U581))+MAX(0,-(T555-C582-D582))</f>
        <v>92352.035448198163</v>
      </c>
    </row>
    <row r="583" spans="1:22">
      <c r="A583" s="9">
        <f t="shared" si="22"/>
        <v>26</v>
      </c>
      <c r="B583" s="12">
        <f>IF($A583='P-Parametri'!$E$47,'P-Parametri'!$B$34,IF($A583='P-Parametri'!$E$48,'P-Parametri'!$C$34,'P-Parametri'!$E$52))</f>
        <v>4.8525513124279884E-2</v>
      </c>
      <c r="C583" s="10">
        <f>IF($A583&lt;='1-Input'!$B$26,0,IF($A583='1-Input'!$B$26+1,('1-Input'!$B$23+0)*'1-Input'!$B$27,'1-Input'!$B$23+0))</f>
        <v>15535</v>
      </c>
      <c r="D583" s="10">
        <f t="shared" si="23"/>
        <v>0</v>
      </c>
      <c r="E583" s="10">
        <f>MAX(0,(E555-C583-D583))/(1-'P-Parametri'!$B$31*MAX(0,IF(F582&lt;=0,0,(F582-G582)/F582)))</f>
        <v>13132.964329050536</v>
      </c>
      <c r="F583" s="10">
        <f>((F582-E583+MAX(0,-(E555-C583-D583)))*(1+B583))*(1-'P-Parametri'!$B$32)</f>
        <v>1122344.2008551969</v>
      </c>
      <c r="G583" s="10">
        <f>IF(F582&lt;=0,G582,G582*(1-E583/F582))+MAX(0,-(E555-C583-D583))</f>
        <v>265926.70724548545</v>
      </c>
      <c r="H583" s="10">
        <f>MAX(0,(H555-C583-D583))/(1-'P-Parametri'!$B$31*MAX(0,IF(I582&lt;=0,0,(I582-J582)/I582)))</f>
        <v>18540.289916496808</v>
      </c>
      <c r="I583" s="10">
        <f>((I582-H583+MAX(0,-(H555-C583-D583)))*(1+B583))*(1-'P-Parametri'!$B$32)</f>
        <v>868917.82847863168</v>
      </c>
      <c r="J583" s="10">
        <f>IF(I582&lt;=0,J582,J582*(1-H583/I582))+MAX(0,-(H555-C583-D583))</f>
        <v>205880.20753183536</v>
      </c>
      <c r="K583" s="10">
        <f>MAX(0,(K555-C583-D583))/(1-'P-Parametri'!$B$31*MAX(0,IF(L582&lt;=0,0,(L582-M582)/L582)))</f>
        <v>29420.653143458578</v>
      </c>
      <c r="L583" s="10">
        <f>((L582-K583+MAX(0,-(K555-C583-D583)))*(1+B583))*(1-'P-Parametri'!$B$32)</f>
        <v>358985.34186272108</v>
      </c>
      <c r="M583" s="10">
        <f>IF(L582&lt;=0,M582,M582*(1-K583/L582))+MAX(0,-(K555-C583-D583))</f>
        <v>85057.498259631437</v>
      </c>
      <c r="N583" s="10">
        <f>MAX(0,(N555-C583-D583))/(1-'P-Parametri'!$B$31*MAX(0,IF(O582&lt;=0,0,(O582-P582)/O582)))</f>
        <v>29420.653143458523</v>
      </c>
      <c r="O583" s="10">
        <f>((O582-N583+MAX(0,-(N555-C583-D583)))*(1+B583))*(1-'P-Parametri'!$B$32)</f>
        <v>358985.34186272376</v>
      </c>
      <c r="P583" s="10">
        <f>IF(O582&lt;=0,P582,P582*(1-N583/O582))+MAX(0,-(N555-C583-D583))</f>
        <v>85057.498259632092</v>
      </c>
      <c r="Q583" s="10">
        <f>MAX(0,(Q555-C583-D583))/(1-'P-Parametri'!$B$31*MAX(0,IF(R582&lt;=0,0,(R582-S582)/R582)))</f>
        <v>29420.653143458523</v>
      </c>
      <c r="R583" s="10">
        <f>((R582-Q583+MAX(0,-(Q555-C583-D583)))*(1+B583))*(1-'P-Parametri'!$B$32)</f>
        <v>358985.34186272376</v>
      </c>
      <c r="S583" s="10">
        <f>IF(R582&lt;=0,S582,S582*(1-Q583/R582))+MAX(0,-(Q555-C583-D583))</f>
        <v>85057.498259632092</v>
      </c>
      <c r="T583" s="10">
        <f>MAX(0,(T555-C583-D583))/(1-'P-Parametri'!$B$31*MAX(0,IF(U582&lt;=0,0,(U582-V582)/U582)))</f>
        <v>29420.653143458523</v>
      </c>
      <c r="U583" s="10">
        <f>((U582-T583+MAX(0,-(T555-C583-D583)))*(1+B583))*(1-'P-Parametri'!$B$32)</f>
        <v>358985.34186272376</v>
      </c>
      <c r="V583" s="10">
        <f>IF(U582&lt;=0,V582,V582*(1-T583/U582))+MAX(0,-(T555-C583-D583))</f>
        <v>85057.498259632092</v>
      </c>
    </row>
    <row r="584" spans="1:22">
      <c r="A584" s="9">
        <f t="shared" si="22"/>
        <v>27</v>
      </c>
      <c r="B584" s="12">
        <f>IF($A584='P-Parametri'!$E$47,'P-Parametri'!$B$34,IF($A584='P-Parametri'!$E$48,'P-Parametri'!$C$34,'P-Parametri'!$E$52))</f>
        <v>4.8525513124279884E-2</v>
      </c>
      <c r="C584" s="10">
        <f>IF($A584&lt;='1-Input'!$B$26,0,IF($A584='1-Input'!$B$26+1,('1-Input'!$B$23+0)*'1-Input'!$B$27,'1-Input'!$B$23+0))</f>
        <v>15535</v>
      </c>
      <c r="D584" s="10">
        <f t="shared" si="23"/>
        <v>0</v>
      </c>
      <c r="E584" s="10">
        <f>MAX(0,(E555-C584-D584))/(1-'P-Parametri'!$B$31*MAX(0,IF(F583&lt;=0,0,(F583-G583)/F583)))</f>
        <v>13179.823694090048</v>
      </c>
      <c r="F584" s="10">
        <f>((F583-E584+MAX(0,-(E555-C584-D584)))*(1+B584))*(1-'P-Parametri'!$B$32)</f>
        <v>1160661.1734066177</v>
      </c>
      <c r="G584" s="10">
        <f>IF(F583&lt;=0,G583,G583*(1-E584/F583))+MAX(0,-(E555-C584-D584))</f>
        <v>262803.89775943401</v>
      </c>
      <c r="H584" s="10">
        <f>MAX(0,(H555-C584-D584))/(1-'P-Parametri'!$B$31*MAX(0,IF(I583&lt;=0,0,(I583-J583)/I583)))</f>
        <v>18606.443009687937</v>
      </c>
      <c r="I584" s="10">
        <f>((I583-H584+MAX(0,-(H555-C584-D584)))*(1+B584))*(1-'P-Parametri'!$B$32)</f>
        <v>889790.0354007131</v>
      </c>
      <c r="J584" s="10">
        <f>IF(I583&lt;=0,J583,J583*(1-H584/I583))+MAX(0,-(H555-C584-D584))</f>
        <v>201471.62225171641</v>
      </c>
      <c r="K584" s="10">
        <f>MAX(0,(K555-C584-D584))/(1-'P-Parametri'!$B$31*MAX(0,IF(L583&lt;=0,0,(L583-M583)/L583)))</f>
        <v>29525.628158299707</v>
      </c>
      <c r="L584" s="10">
        <f>((L583-K584+MAX(0,-(K555-C584-D584)))*(1+B584))*(1-'P-Parametri'!$B$32)</f>
        <v>344756.02153497539</v>
      </c>
      <c r="M584" s="10">
        <f>IF(L583&lt;=0,M583,M583*(1-K584/L583))+MAX(0,-(K555-C584-D584))</f>
        <v>78061.736113305495</v>
      </c>
      <c r="N584" s="10">
        <f>MAX(0,(N555-C584-D584))/(1-'P-Parametri'!$B$31*MAX(0,IF(O583&lt;=0,0,(O583-P583)/O583)))</f>
        <v>29525.628158299653</v>
      </c>
      <c r="O584" s="10">
        <f>((O583-N584+MAX(0,-(N555-C584-D584)))*(1+B584))*(1-'P-Parametri'!$B$32)</f>
        <v>344756.02153497824</v>
      </c>
      <c r="P584" s="10">
        <f>IF(O583&lt;=0,P583,P583*(1-N584/O583))+MAX(0,-(N555-C584-D584))</f>
        <v>78061.736113306149</v>
      </c>
      <c r="Q584" s="10">
        <f>MAX(0,(Q555-C584-D584))/(1-'P-Parametri'!$B$31*MAX(0,IF(R583&lt;=0,0,(R583-S583)/R583)))</f>
        <v>29525.628158299653</v>
      </c>
      <c r="R584" s="10">
        <f>((R583-Q584+MAX(0,-(Q555-C584-D584)))*(1+B584))*(1-'P-Parametri'!$B$32)</f>
        <v>344756.02153497824</v>
      </c>
      <c r="S584" s="10">
        <f>IF(R583&lt;=0,S583,S583*(1-Q584/R583))+MAX(0,-(Q555-C584-D584))</f>
        <v>78061.736113306149</v>
      </c>
      <c r="T584" s="10">
        <f>MAX(0,(T555-C584-D584))/(1-'P-Parametri'!$B$31*MAX(0,IF(U583&lt;=0,0,(U583-V583)/U583)))</f>
        <v>29525.628158299653</v>
      </c>
      <c r="U584" s="10">
        <f>((U583-T584+MAX(0,-(T555-C584-D584)))*(1+B584))*(1-'P-Parametri'!$B$32)</f>
        <v>344756.02153497824</v>
      </c>
      <c r="V584" s="10">
        <f>IF(U583&lt;=0,V583,V583*(1-T584/U583))+MAX(0,-(T555-C584-D584))</f>
        <v>78061.736113306149</v>
      </c>
    </row>
    <row r="585" spans="1:22">
      <c r="A585" s="9">
        <f t="shared" si="22"/>
        <v>28</v>
      </c>
      <c r="B585" s="12">
        <f>IF($A585='P-Parametri'!$E$47,'P-Parametri'!$B$34,IF($A585='P-Parametri'!$E$48,'P-Parametri'!$C$34,'P-Parametri'!$E$52))</f>
        <v>4.8525513124279884E-2</v>
      </c>
      <c r="C585" s="10">
        <f>IF($A585&lt;='1-Input'!$B$26,0,IF($A585='1-Input'!$B$26+1,('1-Input'!$B$23+0)*'1-Input'!$B$27,'1-Input'!$B$23+0))</f>
        <v>15535</v>
      </c>
      <c r="D585" s="10">
        <f t="shared" si="23"/>
        <v>0</v>
      </c>
      <c r="E585" s="10">
        <f>MAX(0,(E555-C585-D585))/(1-'P-Parametri'!$B$31*MAX(0,IF(F584&lt;=0,0,(F584-G584)/F584)))</f>
        <v>13224.917517859312</v>
      </c>
      <c r="F585" s="10">
        <f>((F584-E585+MAX(0,-(E555-C585-D585)))*(1+B585))*(1-'P-Parametri'!$B$32)</f>
        <v>1200709.9566051965</v>
      </c>
      <c r="G585" s="10">
        <f>IF(F584&lt;=0,G584,G584*(1-E585/F584))+MAX(0,-(E555-C585-D585))</f>
        <v>259809.4322333413</v>
      </c>
      <c r="H585" s="10">
        <f>MAX(0,(H555-C585-D585))/(1-'P-Parametri'!$B$31*MAX(0,IF(I584&lt;=0,0,(I584-J584)/I584)))</f>
        <v>18670.103623177631</v>
      </c>
      <c r="I585" s="10">
        <f>((I584-H585+MAX(0,-(H555-C585-D585)))*(1+B585))*(1-'P-Parametri'!$B$32)</f>
        <v>911564.69051290839</v>
      </c>
      <c r="J585" s="10">
        <f>IF(I584&lt;=0,J584,J584*(1-H585/I584))+MAX(0,-(H555-C585-D585))</f>
        <v>197244.22487152964</v>
      </c>
      <c r="K585" s="10">
        <f>MAX(0,(K555-C585-D585))/(1-'P-Parametri'!$B$31*MAX(0,IF(L584&lt;=0,0,(L584-M584)/L584)))</f>
        <v>29626.647982521208</v>
      </c>
      <c r="L585" s="10">
        <f>((L584-K585+MAX(0,-(K555-C585-D585)))*(1+B585))*(1-'P-Parametri'!$B$32)</f>
        <v>329760.34572841064</v>
      </c>
      <c r="M585" s="10">
        <f>IF(L584&lt;=0,M584,M584*(1-K585/L584))+MAX(0,-(K555-C585-D585))</f>
        <v>71353.491928225354</v>
      </c>
      <c r="N585" s="10">
        <f>MAX(0,(N555-C585-D585))/(1-'P-Parametri'!$B$31*MAX(0,IF(O584&lt;=0,0,(O584-P584)/O584)))</f>
        <v>29626.647982521154</v>
      </c>
      <c r="O585" s="10">
        <f>((O584-N585+MAX(0,-(N555-C585-D585)))*(1+B585))*(1-'P-Parametri'!$B$32)</f>
        <v>329760.34572841367</v>
      </c>
      <c r="P585" s="10">
        <f>IF(O584&lt;=0,P584,P584*(1-N585/O584))+MAX(0,-(N555-C585-D585))</f>
        <v>71353.491928226009</v>
      </c>
      <c r="Q585" s="10">
        <f>MAX(0,(Q555-C585-D585))/(1-'P-Parametri'!$B$31*MAX(0,IF(R584&lt;=0,0,(R584-S584)/R584)))</f>
        <v>29626.647982521154</v>
      </c>
      <c r="R585" s="10">
        <f>((R584-Q585+MAX(0,-(Q555-C585-D585)))*(1+B585))*(1-'P-Parametri'!$B$32)</f>
        <v>329760.34572841367</v>
      </c>
      <c r="S585" s="10">
        <f>IF(R584&lt;=0,S584,S584*(1-Q585/R584))+MAX(0,-(Q555-C585-D585))</f>
        <v>71353.491928226009</v>
      </c>
      <c r="T585" s="10">
        <f>MAX(0,(T555-C585-D585))/(1-'P-Parametri'!$B$31*MAX(0,IF(U584&lt;=0,0,(U584-V584)/U584)))</f>
        <v>29626.647982521154</v>
      </c>
      <c r="U585" s="10">
        <f>((U584-T585+MAX(0,-(T555-C585-D585)))*(1+B585))*(1-'P-Parametri'!$B$32)</f>
        <v>329760.34572841367</v>
      </c>
      <c r="V585" s="10">
        <f>IF(U584&lt;=0,V584,V584*(1-T585/U584))+MAX(0,-(T555-C585-D585))</f>
        <v>71353.491928226009</v>
      </c>
    </row>
    <row r="586" spans="1:22">
      <c r="A586" s="9">
        <f t="shared" si="22"/>
        <v>29</v>
      </c>
      <c r="B586" s="12">
        <f>IF($A586='P-Parametri'!$E$47,'P-Parametri'!$B$34,IF($A586='P-Parametri'!$E$48,'P-Parametri'!$C$34,'P-Parametri'!$E$52))</f>
        <v>4.8525513124279884E-2</v>
      </c>
      <c r="C586" s="10">
        <f>IF($A586&lt;='1-Input'!$B$26,0,IF($A586='1-Input'!$B$26+1,('1-Input'!$B$23+0)*'1-Input'!$B$27,'1-Input'!$B$23+0))</f>
        <v>15535</v>
      </c>
      <c r="D586" s="10">
        <f t="shared" si="23"/>
        <v>0</v>
      </c>
      <c r="E586" s="10">
        <f>MAX(0,(E555-C586-D586))/(1-'P-Parametri'!$B$31*MAX(0,IF(F585&lt;=0,0,(F585-G585)/F585)))</f>
        <v>13268.2998802032</v>
      </c>
      <c r="F586" s="10">
        <f>((F585-E586+MAX(0,-(E555-C586-D586)))*(1+B586))*(1-'P-Parametri'!$B$32)</f>
        <v>1242572.7466778732</v>
      </c>
      <c r="G586" s="10">
        <f>IF(F585&lt;=0,G585,G585*(1-E586/F585))+MAX(0,-(E555-C586-D586))</f>
        <v>256938.43958468887</v>
      </c>
      <c r="H586" s="10">
        <f>MAX(0,(H555-C586-D586))/(1-'P-Parametri'!$B$31*MAX(0,IF(I585&lt;=0,0,(I585-J585)/I585)))</f>
        <v>18731.348103476641</v>
      </c>
      <c r="I586" s="10">
        <f>((I585-H586+MAX(0,-(H555-C586-D586)))*(1+B586))*(1-'P-Parametri'!$B$32)</f>
        <v>934286.22140734666</v>
      </c>
      <c r="J586" s="10">
        <f>IF(I585&lt;=0,J585,J585*(1-H586/I585))+MAX(0,-(H555-C586-D586))</f>
        <v>193191.13870450162</v>
      </c>
      <c r="K586" s="10">
        <f>MAX(0,(K555-C586-D586))/(1-'P-Parametri'!$B$31*MAX(0,IF(L585&lt;=0,0,(L585-M585)/L585)))</f>
        <v>29723.833766559314</v>
      </c>
      <c r="L586" s="10">
        <f>((L585-K586+MAX(0,-(K555-C586-D586)))*(1+B586))*(1-'P-Parametri'!$B$32)</f>
        <v>313966.74578549771</v>
      </c>
      <c r="M586" s="10">
        <f>IF(L585&lt;=0,M585,M585*(1-K586/L585))+MAX(0,-(K555-C586-D586))</f>
        <v>64921.853436176745</v>
      </c>
      <c r="N586" s="10">
        <f>MAX(0,(N555-C586-D586))/(1-'P-Parametri'!$B$31*MAX(0,IF(O585&lt;=0,0,(O585-P585)/O585)))</f>
        <v>29723.833766559259</v>
      </c>
      <c r="O586" s="10">
        <f>((O585-N586+MAX(0,-(N555-C586-D586)))*(1+B586))*(1-'P-Parametri'!$B$32)</f>
        <v>313966.74578550085</v>
      </c>
      <c r="P586" s="10">
        <f>IF(O585&lt;=0,P585,P585*(1-N586/O585))+MAX(0,-(N555-C586-D586))</f>
        <v>64921.853436177415</v>
      </c>
      <c r="Q586" s="10">
        <f>MAX(0,(Q555-C586-D586))/(1-'P-Parametri'!$B$31*MAX(0,IF(R585&lt;=0,0,(R585-S585)/R585)))</f>
        <v>29723.833766559259</v>
      </c>
      <c r="R586" s="10">
        <f>((R585-Q586+MAX(0,-(Q555-C586-D586)))*(1+B586))*(1-'P-Parametri'!$B$32)</f>
        <v>313966.74578550085</v>
      </c>
      <c r="S586" s="10">
        <f>IF(R585&lt;=0,S585,S585*(1-Q586/R585))+MAX(0,-(Q555-C586-D586))</f>
        <v>64921.853436177415</v>
      </c>
      <c r="T586" s="10">
        <f>MAX(0,(T555-C586-D586))/(1-'P-Parametri'!$B$31*MAX(0,IF(U585&lt;=0,0,(U585-V585)/U585)))</f>
        <v>29723.833766559259</v>
      </c>
      <c r="U586" s="10">
        <f>((U585-T586+MAX(0,-(T555-C586-D586)))*(1+B586))*(1-'P-Parametri'!$B$32)</f>
        <v>313966.74578550085</v>
      </c>
      <c r="V586" s="10">
        <f>IF(U585&lt;=0,V585,V585*(1-T586/U585))+MAX(0,-(T555-C586-D586))</f>
        <v>64921.853436177415</v>
      </c>
    </row>
    <row r="587" spans="1:22">
      <c r="A587" s="9">
        <f t="shared" si="22"/>
        <v>30</v>
      </c>
      <c r="B587" s="12">
        <f>IF($A587='P-Parametri'!$E$47,'P-Parametri'!$B$34,IF($A587='P-Parametri'!$E$48,'P-Parametri'!$C$34,'P-Parametri'!$E$52))</f>
        <v>4.8525513124279884E-2</v>
      </c>
      <c r="C587" s="10">
        <f>IF($A587&lt;='1-Input'!$B$26,0,IF($A587='1-Input'!$B$26+1,('1-Input'!$B$23+0)*'1-Input'!$B$27,'1-Input'!$B$23+0))</f>
        <v>15535</v>
      </c>
      <c r="D587" s="10">
        <f t="shared" si="23"/>
        <v>0</v>
      </c>
      <c r="E587" s="10">
        <f>MAX(0,(E555-C587-D587))/(1-'P-Parametri'!$B$31*MAX(0,IF(F586&lt;=0,0,(F586-G586)/F586)))</f>
        <v>13310.024225191428</v>
      </c>
      <c r="F587" s="10">
        <f>((F586-E587+MAX(0,-(E555-C587-D587)))*(1+B587))*(1-'P-Parametri'!$B$32)</f>
        <v>1286335.500170599</v>
      </c>
      <c r="G587" s="10">
        <f>IF(F586&lt;=0,G586,G586*(1-E587/F586))+MAX(0,-(E555-C587-D587))</f>
        <v>254186.20084100295</v>
      </c>
      <c r="H587" s="10">
        <f>MAX(0,(H555-C587-D587))/(1-'P-Parametri'!$B$31*MAX(0,IF(I586&lt;=0,0,(I586-J586)/I586)))</f>
        <v>18790.251899548526</v>
      </c>
      <c r="I587" s="10">
        <f>((I586-H587+MAX(0,-(H555-C587-D587)))*(1+B587))*(1-'P-Parametri'!$B$32)</f>
        <v>958001.03942899127</v>
      </c>
      <c r="J587" s="10">
        <f>IF(I586&lt;=0,J586,J586*(1-H587/I586))+MAX(0,-(H555-C587-D587))</f>
        <v>189305.70180321662</v>
      </c>
      <c r="K587" s="10">
        <f>MAX(0,(K555-C587-D587))/(1-'P-Parametri'!$B$31*MAX(0,IF(L586&lt;=0,0,(L586-M586)/L586)))</f>
        <v>29817.305236577798</v>
      </c>
      <c r="L587" s="10">
        <f>((L586-K587+MAX(0,-(K555-C587-D587)))*(1+B587))*(1-'P-Parametri'!$B$32)</f>
        <v>297342.06207962218</v>
      </c>
      <c r="M587" s="10">
        <f>IF(L586&lt;=0,M586,M586*(1-K587/L586))+MAX(0,-(K555-C587-D587))</f>
        <v>58756.24912802691</v>
      </c>
      <c r="N587" s="10">
        <f>MAX(0,(N555-C587-D587))/(1-'P-Parametri'!$B$31*MAX(0,IF(O586&lt;=0,0,(O586-P586)/O586)))</f>
        <v>29817.305236577744</v>
      </c>
      <c r="O587" s="10">
        <f>((O586-N587+MAX(0,-(N555-C587-D587)))*(1+B587))*(1-'P-Parametri'!$B$32)</f>
        <v>297342.06207962555</v>
      </c>
      <c r="P587" s="10">
        <f>IF(O586&lt;=0,P586,P586*(1-N587/O586))+MAX(0,-(N555-C587-D587))</f>
        <v>58756.249128027594</v>
      </c>
      <c r="Q587" s="10">
        <f>MAX(0,(Q555-C587-D587))/(1-'P-Parametri'!$B$31*MAX(0,IF(R586&lt;=0,0,(R586-S586)/R586)))</f>
        <v>29817.305236577744</v>
      </c>
      <c r="R587" s="10">
        <f>((R586-Q587+MAX(0,-(Q555-C587-D587)))*(1+B587))*(1-'P-Parametri'!$B$32)</f>
        <v>297342.06207962555</v>
      </c>
      <c r="S587" s="10">
        <f>IF(R586&lt;=0,S586,S586*(1-Q587/R586))+MAX(0,-(Q555-C587-D587))</f>
        <v>58756.249128027594</v>
      </c>
      <c r="T587" s="10">
        <f>MAX(0,(T555-C587-D587))/(1-'P-Parametri'!$B$31*MAX(0,IF(U586&lt;=0,0,(U586-V586)/U586)))</f>
        <v>29817.305236577744</v>
      </c>
      <c r="U587" s="10">
        <f>((U586-T587+MAX(0,-(T555-C587-D587)))*(1+B587))*(1-'P-Parametri'!$B$32)</f>
        <v>297342.06207962555</v>
      </c>
      <c r="V587" s="10">
        <f>IF(U586&lt;=0,V586,V586*(1-T587/U586))+MAX(0,-(T555-C587-D587))</f>
        <v>58756.249128027594</v>
      </c>
    </row>
    <row r="588" spans="1:22">
      <c r="A588" s="9">
        <f t="shared" si="22"/>
        <v>31</v>
      </c>
      <c r="B588" s="12">
        <f>IF($A588='P-Parametri'!$E$47,'P-Parametri'!$B$34,IF($A588='P-Parametri'!$E$48,'P-Parametri'!$C$34,'P-Parametri'!$E$52))</f>
        <v>4.8525513124279884E-2</v>
      </c>
      <c r="C588" s="10">
        <f>IF($A588&lt;='1-Input'!$B$26,0,IF($A588='1-Input'!$B$26+1,('1-Input'!$B$23+0)*'1-Input'!$B$27,'1-Input'!$B$23+0))</f>
        <v>15535</v>
      </c>
      <c r="D588" s="10">
        <f t="shared" si="23"/>
        <v>0</v>
      </c>
      <c r="E588" s="10">
        <f>MAX(0,(E555-C588-D588))/(1-'P-Parametri'!$B$31*MAX(0,IF(F587&lt;=0,0,(F587-G587)/F587)))</f>
        <v>13350.143274399541</v>
      </c>
      <c r="F588" s="10">
        <f>((F587-E588+MAX(0,-(E555-C588-D588)))*(1+B588))*(1-'P-Parametri'!$B$32)</f>
        <v>1332088.1092902035</v>
      </c>
      <c r="G588" s="10">
        <f>IF(F587&lt;=0,G587,G587*(1-E588/F587))+MAX(0,-(E555-C588-D588))</f>
        <v>251548.14708352473</v>
      </c>
      <c r="H588" s="10">
        <f>MAX(0,(H555-C588-D588))/(1-'P-Parametri'!$B$31*MAX(0,IF(I587&lt;=0,0,(I587-J587)/I587)))</f>
        <v>18846.889440385155</v>
      </c>
      <c r="I588" s="10">
        <f>((I587-H588+MAX(0,-(H555-C588-D588)))*(1+B588))*(1-'P-Parametri'!$B$32)</f>
        <v>982757.6328455609</v>
      </c>
      <c r="J588" s="10">
        <f>IF(I587&lt;=0,J587,J587*(1-H588/I587))+MAX(0,-(H555-C588-D588))</f>
        <v>185581.46405662052</v>
      </c>
      <c r="K588" s="10">
        <f>MAX(0,(K555-C588-D588))/(1-'P-Parametri'!$B$31*MAX(0,IF(L587&lt;=0,0,(L587-M587)/L587)))</f>
        <v>29907.180500198698</v>
      </c>
      <c r="L588" s="10">
        <f>((L587-K588+MAX(0,-(K555-C588-D588)))*(1+B588))*(1-'P-Parametri'!$B$32)</f>
        <v>279851.47184252529</v>
      </c>
      <c r="M588" s="10">
        <f>IF(L587&lt;=0,M587,M587*(1-K588/L587))+MAX(0,-(K555-C588-D588))</f>
        <v>52846.443647105778</v>
      </c>
      <c r="N588" s="10">
        <f>MAX(0,(N555-C588-D588))/(1-'P-Parametri'!$B$31*MAX(0,IF(O587&lt;=0,0,(O587-P587)/O587)))</f>
        <v>29907.180500198643</v>
      </c>
      <c r="O588" s="10">
        <f>((O587-N588+MAX(0,-(N555-C588-D588)))*(1+B588))*(1-'P-Parametri'!$B$32)</f>
        <v>279851.4718425289</v>
      </c>
      <c r="P588" s="10">
        <f>IF(O587&lt;=0,P587,P587*(1-N588/O587))+MAX(0,-(N555-C588-D588))</f>
        <v>52846.443647106469</v>
      </c>
      <c r="Q588" s="10">
        <f>MAX(0,(Q555-C588-D588))/(1-'P-Parametri'!$B$31*MAX(0,IF(R587&lt;=0,0,(R587-S587)/R587)))</f>
        <v>29907.180500198643</v>
      </c>
      <c r="R588" s="10">
        <f>((R587-Q588+MAX(0,-(Q555-C588-D588)))*(1+B588))*(1-'P-Parametri'!$B$32)</f>
        <v>279851.4718425289</v>
      </c>
      <c r="S588" s="10">
        <f>IF(R587&lt;=0,S587,S587*(1-Q588/R587))+MAX(0,-(Q555-C588-D588))</f>
        <v>52846.443647106469</v>
      </c>
      <c r="T588" s="10">
        <f>MAX(0,(T555-C588-D588))/(1-'P-Parametri'!$B$31*MAX(0,IF(U587&lt;=0,0,(U587-V587)/U587)))</f>
        <v>29907.180500198643</v>
      </c>
      <c r="U588" s="10">
        <f>((U587-T588+MAX(0,-(T555-C588-D588)))*(1+B588))*(1-'P-Parametri'!$B$32)</f>
        <v>279851.4718425289</v>
      </c>
      <c r="V588" s="10">
        <f>IF(U587&lt;=0,V587,V587*(1-T588/U587))+MAX(0,-(T555-C588-D588))</f>
        <v>52846.443647106469</v>
      </c>
    </row>
    <row r="589" spans="1:22">
      <c r="A589" s="9">
        <f t="shared" si="22"/>
        <v>32</v>
      </c>
      <c r="B589" s="12">
        <f>IF($A589='P-Parametri'!$E$47,'P-Parametri'!$B$34,IF($A589='P-Parametri'!$E$48,'P-Parametri'!$C$34,'P-Parametri'!$E$52))</f>
        <v>4.8525513124279884E-2</v>
      </c>
      <c r="C589" s="10">
        <f>IF($A589&lt;='1-Input'!$B$26,0,IF($A589='1-Input'!$B$26+1,('1-Input'!$B$23+0)*'1-Input'!$B$27,'1-Input'!$B$23+0))</f>
        <v>15535</v>
      </c>
      <c r="D589" s="10">
        <f t="shared" si="23"/>
        <v>0</v>
      </c>
      <c r="E589" s="10">
        <f>MAX(0,(E555-C589-D589))/(1-'P-Parametri'!$B$31*MAX(0,IF(F588&lt;=0,0,(F588-G588)/F588)))</f>
        <v>13388.708949946984</v>
      </c>
      <c r="F589" s="10">
        <f>((F588-E589+MAX(0,-(E555-C589-D589)))*(1+B589))*(1-'P-Parametri'!$B$32)</f>
        <v>1379924.5854676508</v>
      </c>
      <c r="G589" s="10">
        <f>IF(F588&lt;=0,G588,G588*(1-E589/F588))+MAX(0,-(E555-C589-D589))</f>
        <v>249019.85717183538</v>
      </c>
      <c r="H589" s="10">
        <f>MAX(0,(H555-C589-D589))/(1-'P-Parametri'!$B$31*MAX(0,IF(I588&lt;=0,0,(I588-J588)/I588)))</f>
        <v>18901.33402635677</v>
      </c>
      <c r="I589" s="10">
        <f>((I588-H589+MAX(0,-(H555-C589-D589)))*(1+B589))*(1-'P-Parametri'!$B$32)</f>
        <v>1008606.6644568802</v>
      </c>
      <c r="J589" s="10">
        <f>IF(I588&lt;=0,J588,J588*(1-H589/I588))+MAX(0,-(H555-C589-D589))</f>
        <v>182012.1839777898</v>
      </c>
      <c r="K589" s="10">
        <f>MAX(0,(K555-C589-D589))/(1-'P-Parametri'!$B$31*MAX(0,IF(L588&lt;=0,0,(L588-M588)/L588)))</f>
        <v>29993.575874091141</v>
      </c>
      <c r="L589" s="10">
        <f>((L588-K589+MAX(0,-(K555-C589-D589)))*(1+B589))*(1-'P-Parametri'!$B$32)</f>
        <v>261458.41382129848</v>
      </c>
      <c r="M589" s="10">
        <f>IF(L588&lt;=0,M588,M588*(1-K589/L588))+MAX(0,-(K555-C589-D589))</f>
        <v>47182.532691878529</v>
      </c>
      <c r="N589" s="10">
        <f>MAX(0,(N555-C589-D589))/(1-'P-Parametri'!$B$31*MAX(0,IF(O588&lt;=0,0,(O588-P588)/O588)))</f>
        <v>29993.575874091086</v>
      </c>
      <c r="O589" s="10">
        <f>((O588-N589+MAX(0,-(N555-C589-D589)))*(1+B589))*(1-'P-Parametri'!$B$32)</f>
        <v>261458.4138213023</v>
      </c>
      <c r="P589" s="10">
        <f>IF(O588&lt;=0,P588,P588*(1-N589/O588))+MAX(0,-(N555-C589-D589))</f>
        <v>47182.532691879227</v>
      </c>
      <c r="Q589" s="10">
        <f>MAX(0,(Q555-C589-D589))/(1-'P-Parametri'!$B$31*MAX(0,IF(R588&lt;=0,0,(R588-S588)/R588)))</f>
        <v>29993.575874091086</v>
      </c>
      <c r="R589" s="10">
        <f>((R588-Q589+MAX(0,-(Q555-C589-D589)))*(1+B589))*(1-'P-Parametri'!$B$32)</f>
        <v>261458.4138213023</v>
      </c>
      <c r="S589" s="10">
        <f>IF(R588&lt;=0,S588,S588*(1-Q589/R588))+MAX(0,-(Q555-C589-D589))</f>
        <v>47182.532691879227</v>
      </c>
      <c r="T589" s="10">
        <f>MAX(0,(T555-C589-D589))/(1-'P-Parametri'!$B$31*MAX(0,IF(U588&lt;=0,0,(U588-V588)/U588)))</f>
        <v>29993.575874091086</v>
      </c>
      <c r="U589" s="10">
        <f>((U588-T589+MAX(0,-(T555-C589-D589)))*(1+B589))*(1-'P-Parametri'!$B$32)</f>
        <v>261458.4138213023</v>
      </c>
      <c r="V589" s="10">
        <f>IF(U588&lt;=0,V588,V588*(1-T589/U588))+MAX(0,-(T555-C589-D589))</f>
        <v>47182.532691879227</v>
      </c>
    </row>
    <row r="590" spans="1:22">
      <c r="A590" s="9">
        <f t="shared" si="22"/>
        <v>33</v>
      </c>
      <c r="B590" s="12">
        <f>IF($A590='P-Parametri'!$E$47,'P-Parametri'!$B$34,IF($A590='P-Parametri'!$E$48,'P-Parametri'!$C$34,'P-Parametri'!$E$52))</f>
        <v>4.8525513124279884E-2</v>
      </c>
      <c r="C590" s="10">
        <f>IF($A590&lt;='1-Input'!$B$26,0,IF($A590='1-Input'!$B$26+1,('1-Input'!$B$23+0)*'1-Input'!$B$27,'1-Input'!$B$23+0))</f>
        <v>15535</v>
      </c>
      <c r="D590" s="10">
        <f t="shared" si="23"/>
        <v>0</v>
      </c>
      <c r="E590" s="10">
        <f>MAX(0,(E555-C590-D590))/(1-'P-Parametri'!$B$31*MAX(0,IF(F589&lt;=0,0,(F589-G589)/F589)))</f>
        <v>13425.772306749617</v>
      </c>
      <c r="F590" s="10">
        <f>((F589-E590+MAX(0,-(E555-C590-D590)))*(1+B590))*(1-'P-Parametri'!$B$32)</f>
        <v>1429943.2515147468</v>
      </c>
      <c r="G590" s="10">
        <f>IF(F589&lt;=0,G589,G589*(1-E590/F589))+MAX(0,-(E555-C590-D590))</f>
        <v>246597.05527566123</v>
      </c>
      <c r="H590" s="10">
        <f>MAX(0,(H555-C590-D590))/(1-'P-Parametri'!$B$31*MAX(0,IF(I589&lt;=0,0,(I589-J589)/I589)))</f>
        <v>18953.657733570333</v>
      </c>
      <c r="I590" s="10">
        <f>((I589-H590+MAX(0,-(H555-C590-D590)))*(1+B590))*(1-'P-Parametri'!$B$32)</f>
        <v>1035601.0738361658</v>
      </c>
      <c r="J590" s="10">
        <f>IF(I589&lt;=0,J589,J589*(1-H590/I589))+MAX(0,-(H555-C590-D590))</f>
        <v>178591.82521948995</v>
      </c>
      <c r="K590" s="10">
        <f>MAX(0,(K555-C590-D590))/(1-'P-Parametri'!$B$31*MAX(0,IF(L589&lt;=0,0,(L589-M589)/L589)))</f>
        <v>30076.605732202494</v>
      </c>
      <c r="L590" s="10">
        <f>((L589-K590+MAX(0,-(K555-C590-D590)))*(1+B590))*(1-'P-Parametri'!$B$32)</f>
        <v>242124.50959613454</v>
      </c>
      <c r="M590" s="10">
        <f>IF(L589&lt;=0,M589,M589*(1-K590/L589))+MAX(0,-(K555-C590-D590))</f>
        <v>41754.937486660521</v>
      </c>
      <c r="N590" s="10">
        <f>MAX(0,(N555-C590-D590))/(1-'P-Parametri'!$B$31*MAX(0,IF(O589&lt;=0,0,(O589-P589)/O589)))</f>
        <v>30076.605732202439</v>
      </c>
      <c r="O590" s="10">
        <f>((O589-N590+MAX(0,-(N555-C590-D590)))*(1+B590))*(1-'P-Parametri'!$B$32)</f>
        <v>242124.50959613858</v>
      </c>
      <c r="P590" s="10">
        <f>IF(O589&lt;=0,P589,P589*(1-N590/O589))+MAX(0,-(N555-C590-D590))</f>
        <v>41754.937486661227</v>
      </c>
      <c r="Q590" s="10">
        <f>MAX(0,(Q555-C590-D590))/(1-'P-Parametri'!$B$31*MAX(0,IF(R589&lt;=0,0,(R589-S589)/R589)))</f>
        <v>30076.605732202439</v>
      </c>
      <c r="R590" s="10">
        <f>((R589-Q590+MAX(0,-(Q555-C590-D590)))*(1+B590))*(1-'P-Parametri'!$B$32)</f>
        <v>242124.50959613858</v>
      </c>
      <c r="S590" s="10">
        <f>IF(R589&lt;=0,S589,S589*(1-Q590/R589))+MAX(0,-(Q555-C590-D590))</f>
        <v>41754.937486661227</v>
      </c>
      <c r="T590" s="10">
        <f>MAX(0,(T555-C590-D590))/(1-'P-Parametri'!$B$31*MAX(0,IF(U589&lt;=0,0,(U589-V589)/U589)))</f>
        <v>30076.605732202439</v>
      </c>
      <c r="U590" s="10">
        <f>((U589-T590+MAX(0,-(T555-C590-D590)))*(1+B590))*(1-'P-Parametri'!$B$32)</f>
        <v>242124.50959613858</v>
      </c>
      <c r="V590" s="10">
        <f>IF(U589&lt;=0,V589,V589*(1-T590/U589))+MAX(0,-(T555-C590-D590))</f>
        <v>41754.937486661227</v>
      </c>
    </row>
    <row r="591" spans="1:22">
      <c r="A591" s="9">
        <f t="shared" si="22"/>
        <v>34</v>
      </c>
      <c r="B591" s="12">
        <f>IF($A591='P-Parametri'!$E$47,'P-Parametri'!$B$34,IF($A591='P-Parametri'!$E$48,'P-Parametri'!$C$34,'P-Parametri'!$E$52))</f>
        <v>4.8525513124279884E-2</v>
      </c>
      <c r="C591" s="10">
        <f>IF($A591&lt;='1-Input'!$B$26,0,IF($A591='1-Input'!$B$26+1,('1-Input'!$B$23+0)*'1-Input'!$B$27,'1-Input'!$B$23+0))</f>
        <v>15535</v>
      </c>
      <c r="D591" s="10">
        <f t="shared" si="23"/>
        <v>0</v>
      </c>
      <c r="E591" s="10">
        <f>MAX(0,(E555-C591-D591))/(1-'P-Parametri'!$B$31*MAX(0,IF(F590&lt;=0,0,(F590-G590)/F590)))</f>
        <v>13461.3834734422</v>
      </c>
      <c r="F591" s="10">
        <f>((F590-E591+MAX(0,-(E555-C591-D591)))*(1+B591))*(1-'P-Parametri'!$B$32)</f>
        <v>1482246.9427642089</v>
      </c>
      <c r="G591" s="10">
        <f>IF(F590&lt;=0,G590,G590*(1-E591/F590))+MAX(0,-(E555-C591-D591))</f>
        <v>244275.60823853521</v>
      </c>
      <c r="H591" s="10">
        <f>MAX(0,(H555-C591-D591))/(1-'P-Parametri'!$B$31*MAX(0,IF(I590&lt;=0,0,(I590-J590)/I590)))</f>
        <v>19003.931330467622</v>
      </c>
      <c r="I591" s="10">
        <f>((I590-H591+MAX(0,-(H555-C591-D591)))*(1+B591))*(1-'P-Parametri'!$B$32)</f>
        <v>1063796.1844054912</v>
      </c>
      <c r="J591" s="10">
        <f>IF(I590&lt;=0,J590,J590*(1-H591/I590))+MAX(0,-(H555-C591-D591))</f>
        <v>175314.55285235934</v>
      </c>
      <c r="K591" s="10">
        <f>MAX(0,(K555-C591-D591))/(1-'P-Parametri'!$B$31*MAX(0,IF(L590&lt;=0,0,(L590-M590)/L590)))</f>
        <v>30156.382373412034</v>
      </c>
      <c r="L591" s="10">
        <f>((L590-K591+MAX(0,-(K555-C591-D591)))*(1+B591))*(1-'P-Parametri'!$B$32)</f>
        <v>221809.48138347335</v>
      </c>
      <c r="M591" s="10">
        <f>IF(L590&lt;=0,M590,M590*(1-K591/L590))+MAX(0,-(K555-C591-D591))</f>
        <v>36554.398875654275</v>
      </c>
      <c r="N591" s="10">
        <f>MAX(0,(N555-C591-D591))/(1-'P-Parametri'!$B$31*MAX(0,IF(O590&lt;=0,0,(O590-P590)/O590)))</f>
        <v>30156.38237341198</v>
      </c>
      <c r="O591" s="10">
        <f>((O590-N591+MAX(0,-(N555-C591-D591)))*(1+B591))*(1-'P-Parametri'!$B$32)</f>
        <v>221809.48138347763</v>
      </c>
      <c r="P591" s="10">
        <f>IF(O590&lt;=0,P590,P590*(1-N591/O590))+MAX(0,-(N555-C591-D591))</f>
        <v>36554.398875654988</v>
      </c>
      <c r="Q591" s="10">
        <f>MAX(0,(Q555-C591-D591))/(1-'P-Parametri'!$B$31*MAX(0,IF(R590&lt;=0,0,(R590-S590)/R590)))</f>
        <v>30156.38237341198</v>
      </c>
      <c r="R591" s="10">
        <f>((R590-Q591+MAX(0,-(Q555-C591-D591)))*(1+B591))*(1-'P-Parametri'!$B$32)</f>
        <v>221809.48138347763</v>
      </c>
      <c r="S591" s="10">
        <f>IF(R590&lt;=0,S590,S590*(1-Q591/R590))+MAX(0,-(Q555-C591-D591))</f>
        <v>36554.398875654988</v>
      </c>
      <c r="T591" s="10">
        <f>MAX(0,(T555-C591-D591))/(1-'P-Parametri'!$B$31*MAX(0,IF(U590&lt;=0,0,(U590-V590)/U590)))</f>
        <v>30156.38237341198</v>
      </c>
      <c r="U591" s="10">
        <f>((U590-T591+MAX(0,-(T555-C591-D591)))*(1+B591))*(1-'P-Parametri'!$B$32)</f>
        <v>221809.48138347763</v>
      </c>
      <c r="V591" s="10">
        <f>IF(U590&lt;=0,V590,V590*(1-T591/U590))+MAX(0,-(T555-C591-D591))</f>
        <v>36554.398875654988</v>
      </c>
    </row>
    <row r="592" spans="1:22">
      <c r="A592" s="9">
        <f t="shared" si="22"/>
        <v>35</v>
      </c>
      <c r="B592" s="12">
        <f>IF($A592='P-Parametri'!$E$47,'P-Parametri'!$B$34,IF($A592='P-Parametri'!$E$48,'P-Parametri'!$C$34,'P-Parametri'!$E$52))</f>
        <v>4.8525513124279884E-2</v>
      </c>
      <c r="C592" s="10">
        <f>IF($A592&lt;='1-Input'!$B$26,0,IF($A592='1-Input'!$B$26+1,('1-Input'!$B$23+0)*'1-Input'!$B$27,'1-Input'!$B$23+0))</f>
        <v>15535</v>
      </c>
      <c r="D592" s="10">
        <f t="shared" si="23"/>
        <v>0</v>
      </c>
      <c r="E592" s="10">
        <f>MAX(0,(E555-C592-D592))/(1-'P-Parametri'!$B$31*MAX(0,IF(F591&lt;=0,0,(F591-G591)/F591)))</f>
        <v>13495.591601429323</v>
      </c>
      <c r="F592" s="10">
        <f>((F591-E592+MAX(0,-(E555-C592-D592)))*(1+B592))*(1-'P-Parametri'!$B$32)</f>
        <v>1536943.2176016732</v>
      </c>
      <c r="G592" s="10">
        <f>IF(F591&lt;=0,G591,G591*(1-E592/F591))+MAX(0,-(E555-C592-D592))</f>
        <v>242051.52279644946</v>
      </c>
      <c r="H592" s="10">
        <f>MAX(0,(H555-C592-D592))/(1-'P-Parametri'!$B$31*MAX(0,IF(I591&lt;=0,0,(I591-J591)/I591)))</f>
        <v>19052.224205898568</v>
      </c>
      <c r="I592" s="10">
        <f>((I591-H592+MAX(0,-(H555-C592-D592)))*(1+B592))*(1-'P-Parametri'!$B$32)</f>
        <v>1093249.8155578666</v>
      </c>
      <c r="J592" s="10">
        <f>IF(I591&lt;=0,J591,J591*(1-H592/I591))+MAX(0,-(H555-C592-D592))</f>
        <v>172174.72943837833</v>
      </c>
      <c r="K592" s="10">
        <f>MAX(0,(K555-C592-D592))/(1-'P-Parametri'!$B$31*MAX(0,IF(L591&lt;=0,0,(L591-M591)/L591)))</f>
        <v>30233.015907394154</v>
      </c>
      <c r="L592" s="10">
        <f>((L591-K592+MAX(0,-(K555-C592-D592)))*(1+B592))*(1-'P-Parametri'!$B$32)</f>
        <v>200471.06614231016</v>
      </c>
      <c r="M592" s="10">
        <f>IF(L591&lt;=0,M591,M591*(1-K592/L591))+MAX(0,-(K555-C592-D592))</f>
        <v>31571.971092135595</v>
      </c>
      <c r="N592" s="10">
        <f>MAX(0,(N555-C592-D592))/(1-'P-Parametri'!$B$31*MAX(0,IF(O591&lt;=0,0,(O591-P591)/O591)))</f>
        <v>30233.015907394096</v>
      </c>
      <c r="O592" s="10">
        <f>((O591-N592+MAX(0,-(N555-C592-D592)))*(1+B592))*(1-'P-Parametri'!$B$32)</f>
        <v>200471.0661423147</v>
      </c>
      <c r="P592" s="10">
        <f>IF(O591&lt;=0,P591,P591*(1-N592/O591))+MAX(0,-(N555-C592-D592))</f>
        <v>31571.971092136318</v>
      </c>
      <c r="Q592" s="10">
        <f>MAX(0,(Q555-C592-D592))/(1-'P-Parametri'!$B$31*MAX(0,IF(R591&lt;=0,0,(R591-S591)/R591)))</f>
        <v>30233.015907394096</v>
      </c>
      <c r="R592" s="10">
        <f>((R591-Q592+MAX(0,-(Q555-C592-D592)))*(1+B592))*(1-'P-Parametri'!$B$32)</f>
        <v>200471.0661423147</v>
      </c>
      <c r="S592" s="10">
        <f>IF(R591&lt;=0,S591,S591*(1-Q592/R591))+MAX(0,-(Q555-C592-D592))</f>
        <v>31571.971092136318</v>
      </c>
      <c r="T592" s="10">
        <f>MAX(0,(T555-C592-D592))/(1-'P-Parametri'!$B$31*MAX(0,IF(U591&lt;=0,0,(U591-V591)/U591)))</f>
        <v>30233.015907394096</v>
      </c>
      <c r="U592" s="10">
        <f>((U591-T592+MAX(0,-(T555-C592-D592)))*(1+B592))*(1-'P-Parametri'!$B$32)</f>
        <v>200471.0661423147</v>
      </c>
      <c r="V592" s="10">
        <f>IF(U591&lt;=0,V591,V591*(1-T592/U591))+MAX(0,-(T555-C592-D592))</f>
        <v>31571.971092136318</v>
      </c>
    </row>
    <row r="593" spans="1:22">
      <c r="A593" s="9">
        <f t="shared" si="22"/>
        <v>36</v>
      </c>
      <c r="B593" s="12">
        <f>IF($A593='P-Parametri'!$E$47,'P-Parametri'!$B$34,IF($A593='P-Parametri'!$E$48,'P-Parametri'!$C$34,'P-Parametri'!$E$52))</f>
        <v>4.8525513124279884E-2</v>
      </c>
      <c r="C593" s="10">
        <f>IF($A593&lt;='1-Input'!$B$26,0,IF($A593='1-Input'!$B$26+1,('1-Input'!$B$23+0)*'1-Input'!$B$27,'1-Input'!$B$23+0))</f>
        <v>15535</v>
      </c>
      <c r="D593" s="10">
        <f t="shared" si="23"/>
        <v>0</v>
      </c>
      <c r="E593" s="10">
        <f>MAX(0,(E555-C593-D593))/(1-'P-Parametri'!$B$31*MAX(0,IF(F592&lt;=0,0,(F592-G592)/F592)))</f>
        <v>13528.444821530373</v>
      </c>
      <c r="F593" s="10">
        <f>((F592-E593+MAX(0,-(E555-C593-D593)))*(1+B593))*(1-'P-Parametri'!$B$32)</f>
        <v>1594144.5778177467</v>
      </c>
      <c r="G593" s="10">
        <f>IF(F592&lt;=0,G592,G592*(1-E593/F592))+MAX(0,-(E555-C593-D593))</f>
        <v>239920.94267311282</v>
      </c>
      <c r="H593" s="10">
        <f>MAX(0,(H555-C593-D593))/(1-'P-Parametri'!$B$31*MAX(0,IF(I592&lt;=0,0,(I592-J592)/I592)))</f>
        <v>19098.604307915339</v>
      </c>
      <c r="I593" s="10">
        <f>((I592-H593+MAX(0,-(H555-C593-D593)))*(1+B593))*(1-'P-Parametri'!$B$32)</f>
        <v>1124022.4000490243</v>
      </c>
      <c r="J593" s="10">
        <f>IF(I592&lt;=0,J592,J592*(1-H593/I592))+MAX(0,-(H555-C593-D593))</f>
        <v>169166.91093013738</v>
      </c>
      <c r="K593" s="10">
        <f>MAX(0,(K555-C593-D593))/(1-'P-Parametri'!$B$31*MAX(0,IF(L592&lt;=0,0,(L592-M592)/L592)))</f>
        <v>30306.614157493761</v>
      </c>
      <c r="L593" s="10">
        <f>((L592-K593+MAX(0,-(K555-C593-D593)))*(1+B593))*(1-'P-Parametri'!$B$32)</f>
        <v>178064.92579422571</v>
      </c>
      <c r="M593" s="10">
        <f>IF(L592&lt;=0,M592,M592*(1-K593/L592))+MAX(0,-(K555-C593-D593))</f>
        <v>26799.015251208104</v>
      </c>
      <c r="N593" s="10">
        <f>MAX(0,(N555-C593-D593))/(1-'P-Parametri'!$B$31*MAX(0,IF(O592&lt;=0,0,(O592-P592)/O592)))</f>
        <v>30306.614157493706</v>
      </c>
      <c r="O593" s="10">
        <f>((O592-N593+MAX(0,-(N555-C593-D593)))*(1+B593))*(1-'P-Parametri'!$B$32)</f>
        <v>178064.92579423054</v>
      </c>
      <c r="P593" s="10">
        <f>IF(O592&lt;=0,P592,P592*(1-N593/O592))+MAX(0,-(N555-C593-D593))</f>
        <v>26799.015251208835</v>
      </c>
      <c r="Q593" s="10">
        <f>MAX(0,(Q555-C593-D593))/(1-'P-Parametri'!$B$31*MAX(0,IF(R592&lt;=0,0,(R592-S592)/R592)))</f>
        <v>30306.614157493706</v>
      </c>
      <c r="R593" s="10">
        <f>((R592-Q593+MAX(0,-(Q555-C593-D593)))*(1+B593))*(1-'P-Parametri'!$B$32)</f>
        <v>178064.92579423054</v>
      </c>
      <c r="S593" s="10">
        <f>IF(R592&lt;=0,S592,S592*(1-Q593/R592))+MAX(0,-(Q555-C593-D593))</f>
        <v>26799.015251208835</v>
      </c>
      <c r="T593" s="10">
        <f>MAX(0,(T555-C593-D593))/(1-'P-Parametri'!$B$31*MAX(0,IF(U592&lt;=0,0,(U592-V592)/U592)))</f>
        <v>30306.614157493706</v>
      </c>
      <c r="U593" s="10">
        <f>((U592-T593+MAX(0,-(T555-C593-D593)))*(1+B593))*(1-'P-Parametri'!$B$32)</f>
        <v>178064.92579423054</v>
      </c>
      <c r="V593" s="10">
        <f>IF(U592&lt;=0,V592,V592*(1-T593/U592))+MAX(0,-(T555-C593-D593))</f>
        <v>26799.015251208835</v>
      </c>
    </row>
    <row r="594" spans="1:22">
      <c r="A594" s="9">
        <f t="shared" si="22"/>
        <v>37</v>
      </c>
      <c r="B594" s="12">
        <f>IF($A594='P-Parametri'!$E$47,'P-Parametri'!$B$34,IF($A594='P-Parametri'!$E$48,'P-Parametri'!$C$34,'P-Parametri'!$E$52))</f>
        <v>4.8525513124279884E-2</v>
      </c>
      <c r="C594" s="10">
        <f>IF($A594&lt;='1-Input'!$B$26,0,IF($A594='1-Input'!$B$26+1,('1-Input'!$B$23+0)*'1-Input'!$B$27,'1-Input'!$B$23+0))</f>
        <v>15535</v>
      </c>
      <c r="D594" s="10">
        <f t="shared" si="23"/>
        <v>0</v>
      </c>
      <c r="E594" s="10">
        <f>MAX(0,(E555-C594-D594))/(1-'P-Parametri'!$B$31*MAX(0,IF(F593&lt;=0,0,(F593-G593)/F593)))</f>
        <v>13559.990207694407</v>
      </c>
      <c r="F594" s="10">
        <f>((F593-E594+MAX(0,-(E555-C594-D594)))*(1+B594))*(1-'P-Parametri'!$B$32)</f>
        <v>1653968.6992286379</v>
      </c>
      <c r="G594" s="10">
        <f>IF(F593&lt;=0,G593,G593*(1-E594/F593))+MAX(0,-(E555-C594-D594))</f>
        <v>237880.14557193534</v>
      </c>
      <c r="H594" s="10">
        <f>MAX(0,(H555-C594-D594))/(1-'P-Parametri'!$B$31*MAX(0,IF(I593&lt;=0,0,(I593-J593)/I593)))</f>
        <v>19143.138092547288</v>
      </c>
      <c r="I594" s="10">
        <f>((I593-H594+MAX(0,-(H555-C594-D594)))*(1+B594))*(1-'P-Parametri'!$B$32)</f>
        <v>1156177.1068931241</v>
      </c>
      <c r="J594" s="10">
        <f>IF(I593&lt;=0,J593,J593*(1-H594/I593))+MAX(0,-(H555-C594-D594))</f>
        <v>166285.84242431042</v>
      </c>
      <c r="K594" s="10">
        <f>MAX(0,(K555-C594-D594))/(1-'P-Parametri'!$B$31*MAX(0,IF(L593&lt;=0,0,(L593-M593)/L593)))</f>
        <v>30377.282579439863</v>
      </c>
      <c r="L594" s="10">
        <f>((L593-K594+MAX(0,-(K555-C594-D594)))*(1+B594))*(1-'P-Parametri'!$B$32)</f>
        <v>154544.5533601311</v>
      </c>
      <c r="M594" s="10">
        <f>IF(L593&lt;=0,M593,M593*(1-K594/L593))+MAX(0,-(K555-C594-D594))</f>
        <v>22227.19261120414</v>
      </c>
      <c r="N594" s="10">
        <f>MAX(0,(N555-C594-D594))/(1-'P-Parametri'!$B$31*MAX(0,IF(O593&lt;=0,0,(O593-P593)/O593)))</f>
        <v>30377.282579439809</v>
      </c>
      <c r="O594" s="10">
        <f>((O593-N594+MAX(0,-(N555-C594-D594)))*(1+B594))*(1-'P-Parametri'!$B$32)</f>
        <v>154544.55336013623</v>
      </c>
      <c r="P594" s="10">
        <f>IF(O593&lt;=0,P593,P593*(1-N594/O593))+MAX(0,-(N555-C594-D594))</f>
        <v>22227.192611204879</v>
      </c>
      <c r="Q594" s="10">
        <f>MAX(0,(Q555-C594-D594))/(1-'P-Parametri'!$B$31*MAX(0,IF(R593&lt;=0,0,(R593-S593)/R593)))</f>
        <v>30377.282579439809</v>
      </c>
      <c r="R594" s="10">
        <f>((R593-Q594+MAX(0,-(Q555-C594-D594)))*(1+B594))*(1-'P-Parametri'!$B$32)</f>
        <v>154544.55336013623</v>
      </c>
      <c r="S594" s="10">
        <f>IF(R593&lt;=0,S593,S593*(1-Q594/R593))+MAX(0,-(Q555-C594-D594))</f>
        <v>22227.192611204879</v>
      </c>
      <c r="T594" s="10">
        <f>MAX(0,(T555-C594-D594))/(1-'P-Parametri'!$B$31*MAX(0,IF(U593&lt;=0,0,(U593-V593)/U593)))</f>
        <v>30377.282579439809</v>
      </c>
      <c r="U594" s="10">
        <f>((U593-T594+MAX(0,-(T555-C594-D594)))*(1+B594))*(1-'P-Parametri'!$B$32)</f>
        <v>154544.55336013623</v>
      </c>
      <c r="V594" s="10">
        <f>IF(U593&lt;=0,V593,V593*(1-T594/U593))+MAX(0,-(T555-C594-D594))</f>
        <v>22227.192611204879</v>
      </c>
    </row>
    <row r="595" spans="1:22">
      <c r="A595" s="9">
        <f t="shared" si="22"/>
        <v>38</v>
      </c>
      <c r="B595" s="12">
        <f>IF($A595='P-Parametri'!$E$47,'P-Parametri'!$B$34,IF($A595='P-Parametri'!$E$48,'P-Parametri'!$C$34,'P-Parametri'!$E$52))</f>
        <v>4.8525513124279884E-2</v>
      </c>
      <c r="C595" s="10">
        <f>IF($A595&lt;='1-Input'!$B$26,0,IF($A595='1-Input'!$B$26+1,('1-Input'!$B$23+0)*'1-Input'!$B$27,'1-Input'!$B$23+0))</f>
        <v>15535</v>
      </c>
      <c r="D595" s="10">
        <f t="shared" si="23"/>
        <v>0</v>
      </c>
      <c r="E595" s="10">
        <f>MAX(0,(E555-C595-D595))/(1-'P-Parametri'!$B$31*MAX(0,IF(F594&lt;=0,0,(F594-G594)/F594)))</f>
        <v>13590.273747274316</v>
      </c>
      <c r="F595" s="10">
        <f>((F594-E595+MAX(0,-(E555-C595-D595)))*(1+B595))*(1-'P-Parametri'!$B$32)</f>
        <v>1716538.6730352533</v>
      </c>
      <c r="G595" s="10">
        <f>IF(F594&lt;=0,G594,G594*(1-E595/F594))+MAX(0,-(E555-C595-D595))</f>
        <v>235925.54008340841</v>
      </c>
      <c r="H595" s="10">
        <f>MAX(0,(H555-C595-D595))/(1-'P-Parametri'!$B$31*MAX(0,IF(I594&lt;=0,0,(I594-J594)/I594)))</f>
        <v>19185.890481835915</v>
      </c>
      <c r="I595" s="10">
        <f>((I594-H595+MAX(0,-(H555-C595-D595)))*(1+B595))*(1-'P-Parametri'!$B$32)</f>
        <v>1189779.9700082343</v>
      </c>
      <c r="J595" s="10">
        <f>IF(I594&lt;=0,J594,J594*(1-H595/I594))+MAX(0,-(H555-C595-D595))</f>
        <v>163526.45379568957</v>
      </c>
      <c r="K595" s="10">
        <f>MAX(0,(K555-C595-D595))/(1-'P-Parametri'!$B$31*MAX(0,IF(L594&lt;=0,0,(L594-M594)/L594)))</f>
        <v>30445.124194753316</v>
      </c>
      <c r="L595" s="10">
        <f>((L594-K595+MAX(0,-(K555-C595-D595)))*(1+B595))*(1-'P-Parametri'!$B$32)</f>
        <v>129861.17480876987</v>
      </c>
      <c r="M595" s="10">
        <f>IF(L594&lt;=0,M594,M594*(1-K595/L594))+MAX(0,-(K555-C595-D595))</f>
        <v>17848.457645553848</v>
      </c>
      <c r="N595" s="10">
        <f>MAX(0,(N555-C595-D595))/(1-'P-Parametri'!$B$31*MAX(0,IF(O594&lt;=0,0,(O594-P594)/O594)))</f>
        <v>30445.124194753262</v>
      </c>
      <c r="O595" s="10">
        <f>((O594-N595+MAX(0,-(N555-C595-D595)))*(1+B595))*(1-'P-Parametri'!$B$32)</f>
        <v>129861.17480877526</v>
      </c>
      <c r="P595" s="10">
        <f>IF(O594&lt;=0,P594,P594*(1-N595/O594))+MAX(0,-(N555-C595-D595))</f>
        <v>17848.457645554594</v>
      </c>
      <c r="Q595" s="10">
        <f>MAX(0,(Q555-C595-D595))/(1-'P-Parametri'!$B$31*MAX(0,IF(R594&lt;=0,0,(R594-S594)/R594)))</f>
        <v>30445.124194753262</v>
      </c>
      <c r="R595" s="10">
        <f>((R594-Q595+MAX(0,-(Q555-C595-D595)))*(1+B595))*(1-'P-Parametri'!$B$32)</f>
        <v>129861.17480877526</v>
      </c>
      <c r="S595" s="10">
        <f>IF(R594&lt;=0,S594,S594*(1-Q595/R594))+MAX(0,-(Q555-C595-D595))</f>
        <v>17848.457645554594</v>
      </c>
      <c r="T595" s="10">
        <f>MAX(0,(T555-C595-D595))/(1-'P-Parametri'!$B$31*MAX(0,IF(U594&lt;=0,0,(U594-V594)/U594)))</f>
        <v>30445.124194753262</v>
      </c>
      <c r="U595" s="10">
        <f>((U594-T595+MAX(0,-(T555-C595-D595)))*(1+B595))*(1-'P-Parametri'!$B$32)</f>
        <v>129861.17480877526</v>
      </c>
      <c r="V595" s="10">
        <f>IF(U594&lt;=0,V594,V594*(1-T595/U594))+MAX(0,-(T555-C595-D595))</f>
        <v>17848.457645554594</v>
      </c>
    </row>
    <row r="596" spans="1:22">
      <c r="A596" s="9">
        <f t="shared" si="22"/>
        <v>39</v>
      </c>
      <c r="B596" s="12">
        <f>IF($A596='P-Parametri'!$E$47,'P-Parametri'!$B$34,IF($A596='P-Parametri'!$E$48,'P-Parametri'!$C$34,'P-Parametri'!$E$52))</f>
        <v>4.8525513124279884E-2</v>
      </c>
      <c r="C596" s="10">
        <f>IF($A596&lt;='1-Input'!$B$26,0,IF($A596='1-Input'!$B$26+1,('1-Input'!$B$23+0)*'1-Input'!$B$27,'1-Input'!$B$23+0))</f>
        <v>15535</v>
      </c>
      <c r="D596" s="10">
        <f t="shared" si="23"/>
        <v>0</v>
      </c>
      <c r="E596" s="10">
        <f>MAX(0,(E555-C596-D596))/(1-'P-Parametri'!$B$31*MAX(0,IF(F595&lt;=0,0,(F595-G595)/F595)))</f>
        <v>13619.340317365235</v>
      </c>
      <c r="F596" s="10">
        <f>((F595-E596+MAX(0,-(E555-C596-D596)))*(1+B596))*(1-'P-Parametri'!$B$32)</f>
        <v>1781983.2584129854</v>
      </c>
      <c r="G596" s="10">
        <f>IF(F595&lt;=0,G595,G595*(1-E596/F595))+MAX(0,-(E555-C596-D596))</f>
        <v>234053.66252514021</v>
      </c>
      <c r="H596" s="10">
        <f>MAX(0,(H555-C596-D596))/(1-'P-Parametri'!$B$31*MAX(0,IF(I595&lt;=0,0,(I595-J595)/I595)))</f>
        <v>19226.9248304309</v>
      </c>
      <c r="I596" s="10">
        <f>((I595-H596+MAX(0,-(H555-C596-D596)))*(1+B596))*(1-'P-Parametri'!$B$32)</f>
        <v>1224900.0228695762</v>
      </c>
      <c r="J596" s="10">
        <f>IF(I595&lt;=0,J595,J595*(1-H596/I595))+MAX(0,-(H555-C596-D596))</f>
        <v>160883.85523614674</v>
      </c>
      <c r="K596" s="10">
        <f>MAX(0,(K555-C596-D596))/(1-'P-Parametri'!$B$31*MAX(0,IF(L595&lt;=0,0,(L595-M595)/L595)))</f>
        <v>30510.239537739766</v>
      </c>
      <c r="L596" s="10">
        <f>((L595-K596+MAX(0,-(K555-C596-D596)))*(1+B596))*(1-'P-Parametri'!$B$32)</f>
        <v>103963.64640366509</v>
      </c>
      <c r="M596" s="10">
        <f>IF(L595&lt;=0,M595,M595*(1-K596/L595))+MAX(0,-(K555-C596-D596))</f>
        <v>13655.050963788059</v>
      </c>
      <c r="N596" s="10">
        <f>MAX(0,(N555-C596-D596))/(1-'P-Parametri'!$B$31*MAX(0,IF(O595&lt;=0,0,(O595-P595)/O595)))</f>
        <v>30510.239537739708</v>
      </c>
      <c r="O596" s="10">
        <f>((O595-N596+MAX(0,-(N555-C596-D596)))*(1+B596))*(1-'P-Parametri'!$B$32)</f>
        <v>103963.64640367079</v>
      </c>
      <c r="P596" s="10">
        <f>IF(O595&lt;=0,P595,P595*(1-N596/O595))+MAX(0,-(N555-C596-D596))</f>
        <v>13655.050963788812</v>
      </c>
      <c r="Q596" s="10">
        <f>MAX(0,(Q555-C596-D596))/(1-'P-Parametri'!$B$31*MAX(0,IF(R595&lt;=0,0,(R595-S595)/R595)))</f>
        <v>30510.239537739708</v>
      </c>
      <c r="R596" s="10">
        <f>((R595-Q596+MAX(0,-(Q555-C596-D596)))*(1+B596))*(1-'P-Parametri'!$B$32)</f>
        <v>103963.64640367079</v>
      </c>
      <c r="S596" s="10">
        <f>IF(R595&lt;=0,S595,S595*(1-Q596/R595))+MAX(0,-(Q555-C596-D596))</f>
        <v>13655.050963788812</v>
      </c>
      <c r="T596" s="10">
        <f>MAX(0,(T555-C596-D596))/(1-'P-Parametri'!$B$31*MAX(0,IF(U595&lt;=0,0,(U595-V595)/U595)))</f>
        <v>30510.239537739708</v>
      </c>
      <c r="U596" s="10">
        <f>((U595-T596+MAX(0,-(T555-C596-D596)))*(1+B596))*(1-'P-Parametri'!$B$32)</f>
        <v>103963.64640367079</v>
      </c>
      <c r="V596" s="10">
        <f>IF(U595&lt;=0,V595,V595*(1-T596/U595))+MAX(0,-(T555-C596-D596))</f>
        <v>13655.050963788812</v>
      </c>
    </row>
    <row r="597" spans="1:22">
      <c r="A597" s="9">
        <f t="shared" si="22"/>
        <v>40</v>
      </c>
      <c r="B597" s="12">
        <f>IF($A597='P-Parametri'!$E$47,'P-Parametri'!$B$34,IF($A597='P-Parametri'!$E$48,'P-Parametri'!$C$34,'P-Parametri'!$E$52))</f>
        <v>4.8525513124279884E-2</v>
      </c>
      <c r="C597" s="10">
        <f>IF($A597&lt;='1-Input'!$B$26,0,IF($A597='1-Input'!$B$26+1,('1-Input'!$B$23+0)*'1-Input'!$B$27,'1-Input'!$B$23+0))</f>
        <v>15535</v>
      </c>
      <c r="D597" s="10">
        <f t="shared" si="23"/>
        <v>0</v>
      </c>
      <c r="E597" s="10">
        <f>MAX(0,(E555-C597-D597))/(1-'P-Parametri'!$B$31*MAX(0,IF(F596&lt;=0,0,(F596-G596)/F596)))</f>
        <v>13647.233666729742</v>
      </c>
      <c r="F597" s="10">
        <f>((F596-E597+MAX(0,-(E555-C597-D597)))*(1+B597))*(1-'P-Parametri'!$B$32)</f>
        <v>1850437.1468477705</v>
      </c>
      <c r="G597" s="10">
        <f>IF(F596&lt;=0,G596,G596*(1-E597/F596))+MAX(0,-(E555-C597-D597))</f>
        <v>232261.17373044795</v>
      </c>
      <c r="H597" s="10">
        <f>MAX(0,(H555-C597-D597))/(1-'P-Parametri'!$B$31*MAX(0,IF(I596&lt;=0,0,(I596-J596)/I596)))</f>
        <v>19266.302900073275</v>
      </c>
      <c r="I597" s="10">
        <f>((I596-H597+MAX(0,-(H555-C597-D597)))*(1+B597))*(1-'P-Parametri'!$B$32)</f>
        <v>1261609.4394412155</v>
      </c>
      <c r="J597" s="10">
        <f>IF(I596&lt;=0,J596,J596*(1-H597/I596))+MAX(0,-(H555-C597-D597))</f>
        <v>158353.33272097068</v>
      </c>
      <c r="K597" s="10">
        <f>MAX(0,(K555-C597-D597))/(1-'P-Parametri'!$B$31*MAX(0,IF(L596&lt;=0,0,(L596-M596)/L596)))</f>
        <v>30572.726614998268</v>
      </c>
      <c r="L597" s="10">
        <f>((L596-K597+MAX(0,-(K555-C597-D597)))*(1+B597))*(1-'P-Parametri'!$B$32)</f>
        <v>76798.347326414601</v>
      </c>
      <c r="M597" s="10">
        <f>IF(L596&lt;=0,M596,M596*(1-K597/L596))+MAX(0,-(K555-C597-D597))</f>
        <v>9639.4921172964696</v>
      </c>
      <c r="N597" s="10">
        <f>MAX(0,(N555-C597-D597))/(1-'P-Parametri'!$B$31*MAX(0,IF(O596&lt;=0,0,(O596-P596)/O596)))</f>
        <v>30572.726614998206</v>
      </c>
      <c r="O597" s="10">
        <f>((O596-N597+MAX(0,-(N555-C597-D597)))*(1+B597))*(1-'P-Parametri'!$B$32)</f>
        <v>76798.347326420626</v>
      </c>
      <c r="P597" s="10">
        <f>IF(O596&lt;=0,P596,P596*(1-N597/O596))+MAX(0,-(N555-C597-D597))</f>
        <v>9639.4921172972281</v>
      </c>
      <c r="Q597" s="10">
        <f>MAX(0,(Q555-C597-D597))/(1-'P-Parametri'!$B$31*MAX(0,IF(R596&lt;=0,0,(R596-S596)/R596)))</f>
        <v>30572.726614998206</v>
      </c>
      <c r="R597" s="10">
        <f>((R596-Q597+MAX(0,-(Q555-C597-D597)))*(1+B597))*(1-'P-Parametri'!$B$32)</f>
        <v>76798.347326420626</v>
      </c>
      <c r="S597" s="10">
        <f>IF(R596&lt;=0,S596,S596*(1-Q597/R596))+MAX(0,-(Q555-C597-D597))</f>
        <v>9639.4921172972281</v>
      </c>
      <c r="T597" s="10">
        <f>MAX(0,(T555-C597-D597))/(1-'P-Parametri'!$B$31*MAX(0,IF(U596&lt;=0,0,(U596-V596)/U596)))</f>
        <v>30572.726614998206</v>
      </c>
      <c r="U597" s="10">
        <f>((U596-T597+MAX(0,-(T555-C597-D597)))*(1+B597))*(1-'P-Parametri'!$B$32)</f>
        <v>76798.347326420626</v>
      </c>
      <c r="V597" s="10">
        <f>IF(U596&lt;=0,V596,V596*(1-T597/U596))+MAX(0,-(T555-C597-D597))</f>
        <v>9639.4921172972281</v>
      </c>
    </row>
    <row r="598" spans="1:22">
      <c r="A598" s="9">
        <f t="shared" si="22"/>
        <v>41</v>
      </c>
      <c r="B598" s="12">
        <f>IF($A598='P-Parametri'!$E$47,'P-Parametri'!$B$34,IF($A598='P-Parametri'!$E$48,'P-Parametri'!$C$34,'P-Parametri'!$E$52))</f>
        <v>-0.35</v>
      </c>
      <c r="C598" s="10">
        <f>IF($A598&lt;='1-Input'!$B$26,0,IF($A598='1-Input'!$B$26+1,('1-Input'!$B$23+0)*'1-Input'!$B$27,'1-Input'!$B$23+0))</f>
        <v>15535</v>
      </c>
      <c r="D598" s="10">
        <f t="shared" si="23"/>
        <v>0</v>
      </c>
      <c r="E598" s="10">
        <f>MAX(0,(E555-C598-D598))/(1-'P-Parametri'!$B$31*MAX(0,IF(F597&lt;=0,0,(F597-G597)/F597)))</f>
        <v>13673.996402851575</v>
      </c>
      <c r="F598" s="10">
        <f>((F597-E598+MAX(0,-(E555-C598-D598)))*(1+B598))*(1-'P-Parametri'!$B$32)</f>
        <v>1191508.2556936189</v>
      </c>
      <c r="G598" s="10">
        <f>IF(F597&lt;=0,G597,G597*(1-E598/F597))+MAX(0,-(E555-C598-D598))</f>
        <v>230544.85580010244</v>
      </c>
      <c r="H598" s="10">
        <f>MAX(0,(H555-C598-D598))/(1-'P-Parametri'!$B$31*MAX(0,IF(I597&lt;=0,0,(I597-J597)/I597)))</f>
        <v>19304.084841318625</v>
      </c>
      <c r="I598" s="10">
        <f>((I597-H598+MAX(0,-(H555-C598-D598)))*(1+B598))*(1-'P-Parametri'!$B$32)</f>
        <v>805883.48352895305</v>
      </c>
      <c r="J598" s="10">
        <f>IF(I597&lt;=0,J597,J597*(1-H598/I597))+MAX(0,-(H555-C598-D598))</f>
        <v>155930.34342318523</v>
      </c>
      <c r="K598" s="10">
        <f>MAX(0,(K555-C598-D598))/(1-'P-Parametri'!$B$31*MAX(0,IF(L597&lt;=0,0,(L597-M597)/L597)))</f>
        <v>30632.680876418788</v>
      </c>
      <c r="L598" s="10">
        <f>((L597-K598+MAX(0,-(K555-C598-D598)))*(1+B598))*(1-'P-Parametri'!$B$32)</f>
        <v>29947.667826112283</v>
      </c>
      <c r="M598" s="10">
        <f>IF(L597&lt;=0,M597,M597*(1-K598/L597))+MAX(0,-(K555-C598-D598))</f>
        <v>5794.5723225402198</v>
      </c>
      <c r="N598" s="10">
        <f>MAX(0,(N555-C598-D598))/(1-'P-Parametri'!$B$31*MAX(0,IF(O597&lt;=0,0,(O597-P597)/O597)))</f>
        <v>30632.680876418734</v>
      </c>
      <c r="O598" s="10">
        <f>((O597-N598+MAX(0,-(N555-C598-D598)))*(1+B598))*(1-'P-Parametri'!$B$32)</f>
        <v>29947.667826116231</v>
      </c>
      <c r="P598" s="10">
        <f>IF(O597&lt;=0,P597,P597*(1-N598/O597))+MAX(0,-(N555-C598-D598))</f>
        <v>5794.5723225409838</v>
      </c>
      <c r="Q598" s="10">
        <f>MAX(0,(Q555-C598-D598))/(1-'P-Parametri'!$B$31*MAX(0,IF(R597&lt;=0,0,(R597-S597)/R597)))</f>
        <v>30632.680876418734</v>
      </c>
      <c r="R598" s="10">
        <f>((R597-Q598+MAX(0,-(Q555-C598-D598)))*(1+B598))*(1-'P-Parametri'!$B$32)</f>
        <v>29947.667826116231</v>
      </c>
      <c r="S598" s="10">
        <f>IF(R597&lt;=0,S597,S597*(1-Q598/R597))+MAX(0,-(Q555-C598-D598))</f>
        <v>5794.5723225409838</v>
      </c>
      <c r="T598" s="10">
        <f>MAX(0,(T555-C598-D598))/(1-'P-Parametri'!$B$31*MAX(0,IF(U597&lt;=0,0,(U597-V597)/U597)))</f>
        <v>30632.680876418734</v>
      </c>
      <c r="U598" s="10">
        <f>((U597-T598+MAX(0,-(T555-C598-D598)))*(1+B598))*(1-'P-Parametri'!$B$32)</f>
        <v>29947.667826116231</v>
      </c>
      <c r="V598" s="10">
        <f>IF(U597&lt;=0,V597,V597*(1-T598/U597))+MAX(0,-(T555-C598-D598))</f>
        <v>5794.5723225409838</v>
      </c>
    </row>
    <row r="599" spans="1:22">
      <c r="A599" s="9">
        <f t="shared" si="22"/>
        <v>42</v>
      </c>
      <c r="B599" s="12">
        <f>IF($A599='P-Parametri'!$E$47,'P-Parametri'!$B$34,IF($A599='P-Parametri'!$E$48,'P-Parametri'!$C$34,'P-Parametri'!$E$52))</f>
        <v>-0.2</v>
      </c>
      <c r="C599" s="10">
        <f>IF($A599&lt;='1-Input'!$B$26,0,IF($A599='1-Input'!$B$26+1,('1-Input'!$B$23+0)*'1-Input'!$B$27,'1-Input'!$B$23+0))</f>
        <v>15535</v>
      </c>
      <c r="D599" s="10">
        <f t="shared" si="23"/>
        <v>0</v>
      </c>
      <c r="E599" s="10">
        <f>MAX(0,(E555-C599-D599))/(1-'P-Parametri'!$B$31*MAX(0,IF(F598&lt;=0,0,(F598-G598)/F598)))</f>
        <v>13368.216245263193</v>
      </c>
      <c r="F599" s="10">
        <f>((F598-E599+MAX(0,-(E555-C599-D599)))*(1+B599))*(1-'P-Parametri'!$B$32)</f>
        <v>940627.00749556732</v>
      </c>
      <c r="G599" s="10">
        <f>IF(F598&lt;=0,G598,G598*(1-E599/F598))+MAX(0,-(E555-C599-D599))</f>
        <v>227958.24049815923</v>
      </c>
      <c r="H599" s="10">
        <f>MAX(0,(H555-C599-D599))/(1-'P-Parametri'!$B$31*MAX(0,IF(I598&lt;=0,0,(I598-J598)/I598)))</f>
        <v>18872.403719649839</v>
      </c>
      <c r="I599" s="10">
        <f>((I598-H599+MAX(0,-(H555-C599-D599)))*(1+B599))*(1-'P-Parametri'!$B$32)</f>
        <v>628349.64611974766</v>
      </c>
      <c r="J599" s="10">
        <f>IF(I598&lt;=0,J598,J598*(1-H599/I598))+MAX(0,-(H555-C599-D599))</f>
        <v>152278.72324065017</v>
      </c>
      <c r="K599" s="10">
        <f>MAX(0,(K555-C599-D599))/(1-'P-Parametri'!$B$31*MAX(0,IF(L598&lt;=0,0,(L598-M598)/L598)))</f>
        <v>29947.667826116056</v>
      </c>
      <c r="L599" s="10">
        <f>((L598-K599+MAX(0,-(K555-C599-D599)))*(1+B599))*(1-'P-Parametri'!$B$32)</f>
        <v>-3.0120310839265584E-9</v>
      </c>
      <c r="M599" s="10">
        <f>IF(L598&lt;=0,M598,M598*(1-K599/L598))+MAX(0,-(K555-C599-D599))</f>
        <v>-7.2953254701253573E-10</v>
      </c>
      <c r="N599" s="10">
        <f>MAX(0,(N555-C599-D599))/(1-'P-Parametri'!$B$31*MAX(0,IF(O598&lt;=0,0,(O598-P598)/O598)))</f>
        <v>29947.667826116001</v>
      </c>
      <c r="O599" s="10">
        <f>((O598-N599+MAX(0,-(N555-C599-D599)))*(1+B599))*(1-'P-Parametri'!$B$32)</f>
        <v>1.8298742361366751E-10</v>
      </c>
      <c r="P599" s="10">
        <f>IF(O598&lt;=0,P598,P598*(1-N599/O598))+MAX(0,-(N555-C599-D599))</f>
        <v>4.4389546511350619E-11</v>
      </c>
      <c r="Q599" s="10">
        <f>MAX(0,(Q555-C599-D599))/(1-'P-Parametri'!$B$31*MAX(0,IF(R598&lt;=0,0,(R598-S598)/R598)))</f>
        <v>29947.667826116001</v>
      </c>
      <c r="R599" s="10">
        <f>((R598-Q599+MAX(0,-(Q555-C599-D599)))*(1+B599))*(1-'P-Parametri'!$B$32)</f>
        <v>1.8298742361366751E-10</v>
      </c>
      <c r="S599" s="10">
        <f>IF(R598&lt;=0,S598,S598*(1-Q599/R598))+MAX(0,-(Q555-C599-D599))</f>
        <v>4.4389546511350619E-11</v>
      </c>
      <c r="T599" s="10">
        <f>MAX(0,(T555-C599-D599))/(1-'P-Parametri'!$B$31*MAX(0,IF(U598&lt;=0,0,(U598-V598)/U598)))</f>
        <v>29947.667826116001</v>
      </c>
      <c r="U599" s="10">
        <f>((U598-T599+MAX(0,-(T555-C599-D599)))*(1+B599))*(1-'P-Parametri'!$B$32)</f>
        <v>1.8298742361366751E-10</v>
      </c>
      <c r="V599" s="10">
        <f>IF(U598&lt;=0,V598,V598*(1-T599/U598))+MAX(0,-(T555-C599-D599))</f>
        <v>4.4389546511350619E-11</v>
      </c>
    </row>
    <row r="600" spans="1:22">
      <c r="A600" s="4" t="s">
        <v>410</v>
      </c>
      <c r="E600" s="10">
        <f>F599</f>
        <v>940627.00749556732</v>
      </c>
      <c r="H600" s="10">
        <f>I599</f>
        <v>628349.64611974766</v>
      </c>
      <c r="K600" s="10">
        <f>L599</f>
        <v>-3.0120310839265584E-9</v>
      </c>
      <c r="N600" s="10">
        <f>O599</f>
        <v>1.8298742361366751E-10</v>
      </c>
      <c r="Q600" s="10">
        <f>R599</f>
        <v>1.8298742361366751E-10</v>
      </c>
      <c r="T600" s="10">
        <f>U599</f>
        <v>1.8298742361366751E-10</v>
      </c>
    </row>
    <row r="601" spans="1:22">
      <c r="A601" s="5" t="s">
        <v>411</v>
      </c>
      <c r="B601" s="10">
        <f>IFERROR(T555-T600*(T555-Q555)/(T600-Q600),T555)</f>
        <v>39202.862995186486</v>
      </c>
    </row>
    <row r="604" spans="1:22">
      <c r="A604" s="2" t="s">
        <v>423</v>
      </c>
    </row>
    <row r="605" spans="1:22">
      <c r="A605" s="4" t="s">
        <v>268</v>
      </c>
      <c r="E605" s="19">
        <f>'1-Input'!$B$8</f>
        <v>760000</v>
      </c>
      <c r="H605" s="19">
        <f>'1-Input'!$B$8*1.2</f>
        <v>912000</v>
      </c>
      <c r="K605" s="10">
        <f>IFERROR(H605-H650*(H605-E605)/(H650-E650),H605)</f>
        <v>816905.48848331382</v>
      </c>
      <c r="N605" s="10">
        <f>IFERROR(K605-K650*(K605-H605)/(K650-H650),K605)</f>
        <v>820838.89766257559</v>
      </c>
      <c r="Q605" s="10">
        <f>IFERROR(N605-N650*(N605-K605)/(N650-K650),N605)</f>
        <v>820838.89766257594</v>
      </c>
      <c r="T605" s="10">
        <f>IFERROR(Q605-Q650*(Q605-N605)/(Q650-N650),Q605)</f>
        <v>820838.89766257606</v>
      </c>
    </row>
    <row r="606" spans="1:22">
      <c r="A606" s="15" t="s">
        <v>176</v>
      </c>
      <c r="B606" s="15" t="s">
        <v>177</v>
      </c>
      <c r="C606" s="15" t="s">
        <v>178</v>
      </c>
      <c r="D606" s="15" t="s">
        <v>179</v>
      </c>
      <c r="E606" s="15" t="s">
        <v>180</v>
      </c>
      <c r="F606" s="15" t="s">
        <v>181</v>
      </c>
      <c r="G606" s="15" t="s">
        <v>182</v>
      </c>
      <c r="H606" s="15" t="s">
        <v>180</v>
      </c>
      <c r="I606" s="15" t="s">
        <v>181</v>
      </c>
      <c r="J606" s="15" t="s">
        <v>182</v>
      </c>
      <c r="K606" s="15" t="s">
        <v>180</v>
      </c>
      <c r="L606" s="15" t="s">
        <v>181</v>
      </c>
      <c r="M606" s="15" t="s">
        <v>182</v>
      </c>
      <c r="N606" s="15" t="s">
        <v>180</v>
      </c>
      <c r="O606" s="15" t="s">
        <v>181</v>
      </c>
      <c r="P606" s="15" t="s">
        <v>182</v>
      </c>
      <c r="Q606" s="15" t="s">
        <v>180</v>
      </c>
      <c r="R606" s="15" t="s">
        <v>181</v>
      </c>
      <c r="S606" s="15" t="s">
        <v>182</v>
      </c>
      <c r="T606" s="15" t="s">
        <v>180</v>
      </c>
      <c r="U606" s="15" t="s">
        <v>181</v>
      </c>
      <c r="V606" s="15" t="s">
        <v>182</v>
      </c>
    </row>
    <row r="607" spans="1:22">
      <c r="A607" s="9">
        <f>0</f>
        <v>0</v>
      </c>
      <c r="E607" s="10">
        <f>0</f>
        <v>0</v>
      </c>
      <c r="F607" s="10">
        <f>E605</f>
        <v>760000</v>
      </c>
      <c r="G607" s="10">
        <f>E605*'1-Input'!$B$28</f>
        <v>586000</v>
      </c>
      <c r="H607" s="10">
        <f>0</f>
        <v>0</v>
      </c>
      <c r="I607" s="10">
        <f>H605</f>
        <v>912000</v>
      </c>
      <c r="J607" s="10">
        <f>H605*'1-Input'!$B$28</f>
        <v>703200</v>
      </c>
      <c r="K607" s="10">
        <f>0</f>
        <v>0</v>
      </c>
      <c r="L607" s="10">
        <f>K605</f>
        <v>816905.48848331382</v>
      </c>
      <c r="M607" s="10">
        <f>K605*'1-Input'!$B$28</f>
        <v>629877.12664634455</v>
      </c>
      <c r="N607" s="10">
        <f>0</f>
        <v>0</v>
      </c>
      <c r="O607" s="10">
        <f>N605</f>
        <v>820838.89766257559</v>
      </c>
      <c r="P607" s="10">
        <f>N605*'1-Input'!$B$28</f>
        <v>632909.99214509118</v>
      </c>
      <c r="Q607" s="10">
        <f>0</f>
        <v>0</v>
      </c>
      <c r="R607" s="10">
        <f>Q605</f>
        <v>820838.89766257594</v>
      </c>
      <c r="S607" s="10">
        <f>Q605*'1-Input'!$B$28</f>
        <v>632909.99214509141</v>
      </c>
      <c r="T607" s="10">
        <f>0</f>
        <v>0</v>
      </c>
      <c r="U607" s="10">
        <f>T605</f>
        <v>820838.89766257606</v>
      </c>
      <c r="V607" s="10">
        <f>T605*'1-Input'!$B$28</f>
        <v>632909.99214509153</v>
      </c>
    </row>
    <row r="608" spans="1:22">
      <c r="A608" s="9">
        <f t="shared" ref="A608:A649" si="24">A607+1</f>
        <v>1</v>
      </c>
      <c r="B608" s="12">
        <f>IF($A608='P-Parametri'!$B$47,'P-Parametri'!$B$34,IF($A608='P-Parametri'!$B$48,'P-Parametri'!$C$34,'P-Parametri'!$B$50))</f>
        <v>0.01</v>
      </c>
      <c r="C608" s="10">
        <f>IF($A608&lt;='1-Input'!$B$26,0,IF($A608='1-Input'!$B$26+1,('1-Input'!$B$23+0)*'1-Input'!$B$27,'1-Input'!$B$23+0))</f>
        <v>0</v>
      </c>
      <c r="D608" s="10">
        <f t="shared" ref="D608:D649" si="25">IF(AND($A608&gt;=1,$A608&lt;1+0),0,0)</f>
        <v>0</v>
      </c>
      <c r="E608" s="10">
        <f>MAX(0,('1-Input'!$B$10-C608-D608))/(1-'P-Parametri'!$B$31*MAX(0,IF(F607&lt;=0,0,(F607-G607)/F607)))</f>
        <v>30835.525211259723</v>
      </c>
      <c r="F608" s="10">
        <f>((F607-E608+MAX(0,-('1-Input'!$B$10-C608-D608)))*(1+B608))*(1-'P-Parametri'!$B$32)</f>
        <v>734983.20729755436</v>
      </c>
      <c r="G608" s="10">
        <f>IF(F607&lt;=0,G607,G607*(1-E608/F607))+MAX(0,-('1-Input'!$B$10-C608-D608))</f>
        <v>562224.18713973917</v>
      </c>
      <c r="H608" s="10">
        <f>MAX(0,('1-Input'!$B$10-C608-D608))/(1-'P-Parametri'!$B$31*MAX(0,IF(I607&lt;=0,0,(I607-J607)/I607)))</f>
        <v>30835.525211259723</v>
      </c>
      <c r="I608" s="10">
        <f>((I607-H608+MAX(0,-('1-Input'!$B$10-C608-D608)))*(1+B608))*(1-'P-Parametri'!$B$32)</f>
        <v>888196.16729755444</v>
      </c>
      <c r="J608" s="10">
        <f>IF(I607&lt;=0,J607,J607*(1-H608/I607))+MAX(0,-('1-Input'!$B$10-C608-D608))</f>
        <v>679424.18713973928</v>
      </c>
      <c r="K608" s="10">
        <f>MAX(0,('1-Input'!$B$10-C608-D608))/(1-'P-Parametri'!$B$31*MAX(0,IF(L607&lt;=0,0,(L607-M607)/L607)))</f>
        <v>30835.525211259723</v>
      </c>
      <c r="L608" s="10">
        <f>((L607-K608+MAX(0,-('1-Input'!$B$10-C608-D608)))*(1+B608))*(1-'P-Parametri'!$B$32)</f>
        <v>792342.80157896515</v>
      </c>
      <c r="M608" s="10">
        <f>IF(L607&lt;=0,M607,M607*(1-K608/L607))+MAX(0,-('1-Input'!$B$10-C608-D608))</f>
        <v>606101.31378608383</v>
      </c>
      <c r="N608" s="10">
        <f>MAX(0,('1-Input'!$B$10-C608-D608))/(1-'P-Parametri'!$B$31*MAX(0,IF(O607&lt;=0,0,(O607-P607)/O607)))</f>
        <v>30835.525211259723</v>
      </c>
      <c r="O608" s="10">
        <f>((O607-N608+MAX(0,-('1-Input'!$B$10-C608-D608)))*(1+B608))*(1-'P-Parametri'!$B$32)</f>
        <v>796307.59936347732</v>
      </c>
      <c r="P608" s="10">
        <f>IF(O607&lt;=0,P607,P607*(1-N608/O607))+MAX(0,-('1-Input'!$B$10-C608-D608))</f>
        <v>609134.17928483046</v>
      </c>
      <c r="Q608" s="10">
        <f>MAX(0,('1-Input'!$B$10-C608-D608))/(1-'P-Parametri'!$B$31*MAX(0,IF(R607&lt;=0,0,(R607-S607)/R607)))</f>
        <v>30835.525211259723</v>
      </c>
      <c r="R608" s="10">
        <f>((R607-Q608+MAX(0,-('1-Input'!$B$10-C608-D608)))*(1+B608))*(1-'P-Parametri'!$B$32)</f>
        <v>796307.59936347767</v>
      </c>
      <c r="S608" s="10">
        <f>IF(R607&lt;=0,S607,S607*(1-Q608/R607))+MAX(0,-('1-Input'!$B$10-C608-D608))</f>
        <v>609134.17928483058</v>
      </c>
      <c r="T608" s="10">
        <f>MAX(0,('1-Input'!$B$10-C608-D608))/(1-'P-Parametri'!$B$31*MAX(0,IF(U607&lt;=0,0,(U607-V607)/U607)))</f>
        <v>30835.525211259723</v>
      </c>
      <c r="U608" s="10">
        <f>((U607-T608+MAX(0,-('1-Input'!$B$10-C608-D608)))*(1+B608))*(1-'P-Parametri'!$B$32)</f>
        <v>796307.59936347778</v>
      </c>
      <c r="V608" s="10">
        <f>IF(U607&lt;=0,V607,V607*(1-T608/U607))+MAX(0,-('1-Input'!$B$10-C608-D608))</f>
        <v>609134.17928483069</v>
      </c>
    </row>
    <row r="609" spans="1:22">
      <c r="A609" s="9">
        <f t="shared" si="24"/>
        <v>2</v>
      </c>
      <c r="B609" s="12">
        <f>IF($A609='P-Parametri'!$B$47,'P-Parametri'!$B$34,IF($A609='P-Parametri'!$B$48,'P-Parametri'!$C$34,'P-Parametri'!$B$50))</f>
        <v>0.01</v>
      </c>
      <c r="C609" s="10">
        <f>IF($A609&lt;='1-Input'!$B$26,0,IF($A609='1-Input'!$B$26+1,('1-Input'!$B$23+0)*'1-Input'!$B$27,'1-Input'!$B$23+0))</f>
        <v>0</v>
      </c>
      <c r="D609" s="10">
        <f t="shared" si="25"/>
        <v>0</v>
      </c>
      <c r="E609" s="10">
        <f>MAX(0,('1-Input'!$B$10-C609-D609))/(1-'P-Parametri'!$B$31*MAX(0,IF(F608&lt;=0,0,(F608-G608)/F608)))</f>
        <v>30887.650271682665</v>
      </c>
      <c r="F609" s="10">
        <f>((F608-E609+MAX(0,-('1-Input'!$B$10-C609-D609)))*(1+B609))*(1-'P-Parametri'!$B$32)</f>
        <v>709714.23957093817</v>
      </c>
      <c r="G609" s="10">
        <f>IF(F608&lt;=0,G608,G608*(1-E609/F608))+MAX(0,-('1-Input'!$B$10-C609-D609))</f>
        <v>538596.7302206821</v>
      </c>
      <c r="H609" s="10">
        <f>MAX(0,('1-Input'!$B$10-C609-D609))/(1-'P-Parametri'!$B$31*MAX(0,IF(I608&lt;=0,0,(I608-J608)/I608)))</f>
        <v>30887.650271682665</v>
      </c>
      <c r="I609" s="10">
        <f>((I608-H609+MAX(0,-('1-Input'!$B$10-C609-D609)))*(1+B609))*(1-'P-Parametri'!$B$32)</f>
        <v>864149.83899173827</v>
      </c>
      <c r="J609" s="10">
        <f>IF(I608&lt;=0,J608,J608*(1-H609/I608))+MAX(0,-('1-Input'!$B$10-C609-D609))</f>
        <v>655796.73022068222</v>
      </c>
      <c r="K609" s="10">
        <f>MAX(0,('1-Input'!$B$10-C609-D609))/(1-'P-Parametri'!$B$31*MAX(0,IF(L608&lt;=0,0,(L608-M608)/L608)))</f>
        <v>30887.650271682665</v>
      </c>
      <c r="L609" s="10">
        <f>((L608-K609+MAX(0,-('1-Input'!$B$10-C609-D609)))*(1+B609))*(1-'P-Parametri'!$B$32)</f>
        <v>767531.56341471465</v>
      </c>
      <c r="M609" s="10">
        <f>IF(L608&lt;=0,M608,M608*(1-K609/L608))+MAX(0,-('1-Input'!$B$10-C609-D609))</f>
        <v>582473.85686702689</v>
      </c>
      <c r="N609" s="10">
        <f>MAX(0,('1-Input'!$B$10-C609-D609))/(1-'P-Parametri'!$B$31*MAX(0,IF(O608&lt;=0,0,(O608-P608)/O608)))</f>
        <v>30887.650271682662</v>
      </c>
      <c r="O609" s="10">
        <f>((O608-N609+MAX(0,-('1-Input'!$B$10-C609-D609)))*(1+B609))*(1-'P-Parametri'!$B$32)</f>
        <v>771528.00028554723</v>
      </c>
      <c r="P609" s="10">
        <f>IF(O608&lt;=0,P608,P608*(1-N609/O608))+MAX(0,-('1-Input'!$B$10-C609-D609))</f>
        <v>585506.7223657734</v>
      </c>
      <c r="Q609" s="10">
        <f>MAX(0,('1-Input'!$B$10-C609-D609))/(1-'P-Parametri'!$B$31*MAX(0,IF(R608&lt;=0,0,(R608-S608)/R608)))</f>
        <v>30887.650271682665</v>
      </c>
      <c r="R609" s="10">
        <f>((R608-Q609+MAX(0,-('1-Input'!$B$10-C609-D609)))*(1+B609))*(1-'P-Parametri'!$B$32)</f>
        <v>771528.00028554758</v>
      </c>
      <c r="S609" s="10">
        <f>IF(R608&lt;=0,S608,S608*(1-Q609/R608))+MAX(0,-('1-Input'!$B$10-C609-D609))</f>
        <v>585506.72236577363</v>
      </c>
      <c r="T609" s="10">
        <f>MAX(0,('1-Input'!$B$10-C609-D609))/(1-'P-Parametri'!$B$31*MAX(0,IF(U608&lt;=0,0,(U608-V608)/U608)))</f>
        <v>30887.650271682665</v>
      </c>
      <c r="U609" s="10">
        <f>((U608-T609+MAX(0,-('1-Input'!$B$10-C609-D609)))*(1+B609))*(1-'P-Parametri'!$B$32)</f>
        <v>771528.00028554769</v>
      </c>
      <c r="V609" s="10">
        <f>IF(U608&lt;=0,V608,V608*(1-T609/U608))+MAX(0,-('1-Input'!$B$10-C609-D609))</f>
        <v>585506.72236577363</v>
      </c>
    </row>
    <row r="610" spans="1:22">
      <c r="A610" s="9">
        <f t="shared" si="24"/>
        <v>3</v>
      </c>
      <c r="B610" s="12">
        <f>IF($A610='P-Parametri'!$B$47,'P-Parametri'!$B$34,IF($A610='P-Parametri'!$B$48,'P-Parametri'!$C$34,'P-Parametri'!$B$50))</f>
        <v>0.01</v>
      </c>
      <c r="C610" s="10">
        <f>IF($A610&lt;='1-Input'!$B$26,0,IF($A610='1-Input'!$B$26+1,('1-Input'!$B$23+0)*'1-Input'!$B$27,'1-Input'!$B$23+0))</f>
        <v>0</v>
      </c>
      <c r="D610" s="10">
        <f t="shared" si="25"/>
        <v>0</v>
      </c>
      <c r="E610" s="10">
        <f>MAX(0,('1-Input'!$B$10-C610-D610))/(1-'P-Parametri'!$B$31*MAX(0,IF(F609&lt;=0,0,(F609-G609)/F609)))</f>
        <v>30939.537099239889</v>
      </c>
      <c r="F610" s="10">
        <f>((F609-E610+MAX(0,-('1-Input'!$B$10-C610-D610)))*(1+B610))*(1-'P-Parametri'!$B$32)</f>
        <v>684191.3245974225</v>
      </c>
      <c r="G610" s="10">
        <f>IF(F609&lt;=0,G609,G609*(1-E610/F609))+MAX(0,-('1-Input'!$B$10-C610-D610))</f>
        <v>515116.95119544177</v>
      </c>
      <c r="H610" s="10">
        <f>MAX(0,('1-Input'!$B$10-C610-D610))/(1-'P-Parametri'!$B$31*MAX(0,IF(I609&lt;=0,0,(I609-J609)/I609)))</f>
        <v>30939.537099239889</v>
      </c>
      <c r="I610" s="10">
        <f>((I609-H610+MAX(0,-('1-Input'!$B$10-C610-D610)))*(1+B610))*(1-'P-Parametri'!$B$32)</f>
        <v>839859.32010160049</v>
      </c>
      <c r="J610" s="10">
        <f>IF(I609&lt;=0,J609,J609*(1-H610/I609))+MAX(0,-('1-Input'!$B$10-C610-D610))</f>
        <v>632316.95119544188</v>
      </c>
      <c r="K610" s="10">
        <f>MAX(0,('1-Input'!$B$10-C610-D610))/(1-'P-Parametri'!$B$31*MAX(0,IF(L609&lt;=0,0,(L609-M609)/L609)))</f>
        <v>30939.537099239889</v>
      </c>
      <c r="L610" s="10">
        <f>((L609-K610+MAX(0,-('1-Input'!$B$10-C610-D610)))*(1+B610))*(1-'P-Parametri'!$B$32)</f>
        <v>742470.0306854723</v>
      </c>
      <c r="M610" s="10">
        <f>IF(L609&lt;=0,M609,M609*(1-K610/L609))+MAX(0,-('1-Input'!$B$10-C610-D610))</f>
        <v>558994.07784178655</v>
      </c>
      <c r="N610" s="10">
        <f>MAX(0,('1-Input'!$B$10-C610-D610))/(1-'P-Parametri'!$B$31*MAX(0,IF(O609&lt;=0,0,(O609-P609)/O609)))</f>
        <v>30939.537099239889</v>
      </c>
      <c r="O610" s="10">
        <f>((O609-N610+MAX(0,-('1-Input'!$B$10-C610-D610)))*(1+B610))*(1-'P-Parametri'!$B$32)</f>
        <v>746498.35912253405</v>
      </c>
      <c r="P610" s="10">
        <f>IF(O609&lt;=0,P609,P609*(1-N610/O609))+MAX(0,-('1-Input'!$B$10-C610-D610))</f>
        <v>562026.94334053306</v>
      </c>
      <c r="Q610" s="10">
        <f>MAX(0,('1-Input'!$B$10-C610-D610))/(1-'P-Parametri'!$B$31*MAX(0,IF(R609&lt;=0,0,(R609-S609)/R609)))</f>
        <v>30939.537099239889</v>
      </c>
      <c r="R610" s="10">
        <f>((R609-Q610+MAX(0,-('1-Input'!$B$10-C610-D610)))*(1+B610))*(1-'P-Parametri'!$B$32)</f>
        <v>746498.3591225344</v>
      </c>
      <c r="S610" s="10">
        <f>IF(R609&lt;=0,S609,S609*(1-Q610/R609))+MAX(0,-('1-Input'!$B$10-C610-D610))</f>
        <v>562026.9433405333</v>
      </c>
      <c r="T610" s="10">
        <f>MAX(0,('1-Input'!$B$10-C610-D610))/(1-'P-Parametri'!$B$31*MAX(0,IF(U609&lt;=0,0,(U609-V609)/U609)))</f>
        <v>30939.537099239889</v>
      </c>
      <c r="U610" s="10">
        <f>((U609-T610+MAX(0,-('1-Input'!$B$10-C610-D610)))*(1+B610))*(1-'P-Parametri'!$B$32)</f>
        <v>746498.35912253452</v>
      </c>
      <c r="V610" s="10">
        <f>IF(U609&lt;=0,V609,V609*(1-T610/U609))+MAX(0,-('1-Input'!$B$10-C610-D610))</f>
        <v>562026.9433405333</v>
      </c>
    </row>
    <row r="611" spans="1:22">
      <c r="A611" s="9">
        <f t="shared" si="24"/>
        <v>4</v>
      </c>
      <c r="B611" s="12">
        <f>IF($A611='P-Parametri'!$B$47,'P-Parametri'!$B$34,IF($A611='P-Parametri'!$B$48,'P-Parametri'!$C$34,'P-Parametri'!$B$50))</f>
        <v>0.01</v>
      </c>
      <c r="C611" s="10">
        <f>IF($A611&lt;='1-Input'!$B$26,0,IF($A611='1-Input'!$B$26+1,('1-Input'!$B$23+0)*'1-Input'!$B$27,'1-Input'!$B$23+0))</f>
        <v>0</v>
      </c>
      <c r="D611" s="10">
        <f t="shared" si="25"/>
        <v>0</v>
      </c>
      <c r="E611" s="10">
        <f>MAX(0,('1-Input'!$B$10-C611-D611))/(1-'P-Parametri'!$B$31*MAX(0,IF(F610&lt;=0,0,(F610-G610)/F610)))</f>
        <v>30991.185695677592</v>
      </c>
      <c r="F611" s="10">
        <f>((F610-E611+MAX(0,-('1-Input'!$B$10-C611-D611)))*(1+B611))*(1-'P-Parametri'!$B$32)</f>
        <v>658412.67601018073</v>
      </c>
      <c r="G611" s="10">
        <f>IF(F610&lt;=0,G610,G610*(1-E611/F610))+MAX(0,-('1-Input'!$B$10-C611-D611))</f>
        <v>491784.17202160106</v>
      </c>
      <c r="H611" s="10">
        <f>MAX(0,('1-Input'!$B$10-C611-D611))/(1-'P-Parametri'!$B$31*MAX(0,IF(I610&lt;=0,0,(I610-J610)/I610)))</f>
        <v>30991.185695677588</v>
      </c>
      <c r="I611" s="10">
        <f>((I610-H611+MAX(0,-('1-Input'!$B$10-C611-D611)))*(1+B611))*(1-'P-Parametri'!$B$32)</f>
        <v>815322.90211848204</v>
      </c>
      <c r="J611" s="10">
        <f>IF(I610&lt;=0,J610,J610*(1-H611/I610))+MAX(0,-('1-Input'!$B$10-C611-D611))</f>
        <v>608984.17202160112</v>
      </c>
      <c r="K611" s="10">
        <f>MAX(0,('1-Input'!$B$10-C611-D611))/(1-'P-Parametri'!$B$31*MAX(0,IF(L610&lt;=0,0,(L610-M610)/L610)))</f>
        <v>30991.185695677588</v>
      </c>
      <c r="L611" s="10">
        <f>((L610-K611+MAX(0,-('1-Input'!$B$10-C611-D611)))*(1+B611))*(1-'P-Parametri'!$B$32)</f>
        <v>717156.4461728133</v>
      </c>
      <c r="M611" s="10">
        <f>IF(L610&lt;=0,M610,M610*(1-K611/L610))+MAX(0,-('1-Input'!$B$10-C611-D611))</f>
        <v>535661.29866794578</v>
      </c>
      <c r="N611" s="10">
        <f>MAX(0,('1-Input'!$B$10-C611-D611))/(1-'P-Parametri'!$B$31*MAX(0,IF(O610&lt;=0,0,(O610-P610)/O610)))</f>
        <v>30991.185695677588</v>
      </c>
      <c r="O611" s="10">
        <f>((O610-N611+MAX(0,-('1-Input'!$B$10-C611-D611)))*(1+B611))*(1-'P-Parametri'!$B$32)</f>
        <v>721216.92067080282</v>
      </c>
      <c r="P611" s="10">
        <f>IF(O610&lt;=0,P610,P610*(1-N611/O610))+MAX(0,-('1-Input'!$B$10-C611-D611))</f>
        <v>538694.1641666923</v>
      </c>
      <c r="Q611" s="10">
        <f>MAX(0,('1-Input'!$B$10-C611-D611))/(1-'P-Parametri'!$B$31*MAX(0,IF(R610&lt;=0,0,(R610-S610)/R610)))</f>
        <v>30991.185695677588</v>
      </c>
      <c r="R611" s="10">
        <f>((R610-Q611+MAX(0,-('1-Input'!$B$10-C611-D611)))*(1+B611))*(1-'P-Parametri'!$B$32)</f>
        <v>721216.92067080305</v>
      </c>
      <c r="S611" s="10">
        <f>IF(R610&lt;=0,S610,S610*(1-Q611/R610))+MAX(0,-('1-Input'!$B$10-C611-D611))</f>
        <v>538694.16416669253</v>
      </c>
      <c r="T611" s="10">
        <f>MAX(0,('1-Input'!$B$10-C611-D611))/(1-'P-Parametri'!$B$31*MAX(0,IF(U610&lt;=0,0,(U610-V610)/U610)))</f>
        <v>30991.185695677592</v>
      </c>
      <c r="U611" s="10">
        <f>((U610-T611+MAX(0,-('1-Input'!$B$10-C611-D611)))*(1+B611))*(1-'P-Parametri'!$B$32)</f>
        <v>721216.92067080317</v>
      </c>
      <c r="V611" s="10">
        <f>IF(U610&lt;=0,V610,V610*(1-T611/U610))+MAX(0,-('1-Input'!$B$10-C611-D611))</f>
        <v>538694.16416669253</v>
      </c>
    </row>
    <row r="612" spans="1:22">
      <c r="A612" s="9">
        <f t="shared" si="24"/>
        <v>5</v>
      </c>
      <c r="B612" s="12">
        <f>IF($A612='P-Parametri'!$B$47,'P-Parametri'!$B$34,IF($A612='P-Parametri'!$B$48,'P-Parametri'!$C$34,'P-Parametri'!$B$50))</f>
        <v>0.01</v>
      </c>
      <c r="C612" s="10">
        <f>IF($A612&lt;='1-Input'!$B$26,0,IF($A612='1-Input'!$B$26+1,('1-Input'!$B$23+0)*'1-Input'!$B$27,'1-Input'!$B$23+0))</f>
        <v>0</v>
      </c>
      <c r="D612" s="10">
        <f t="shared" si="25"/>
        <v>0</v>
      </c>
      <c r="E612" s="10">
        <f>MAX(0,('1-Input'!$B$10-C612-D612))/(1-'P-Parametri'!$B$31*MAX(0,IF(F611&lt;=0,0,(F611-G611)/F611)))</f>
        <v>31042.596077707083</v>
      </c>
      <c r="F612" s="10">
        <f>((F611-E612+MAX(0,-('1-Input'!$B$10-C612-D612)))*(1+B612))*(1-'P-Parametri'!$B$32)</f>
        <v>632376.49317033484</v>
      </c>
      <c r="G612" s="10">
        <f>IF(F611&lt;=0,G611,G611*(1-E612/F611))+MAX(0,-('1-Input'!$B$10-C612-D612))</f>
        <v>468597.71470430586</v>
      </c>
      <c r="H612" s="10">
        <f>MAX(0,('1-Input'!$B$10-C612-D612))/(1-'P-Parametri'!$B$31*MAX(0,IF(I611&lt;=0,0,(I611-J611)/I611)))</f>
        <v>31042.596077707083</v>
      </c>
      <c r="I612" s="10">
        <f>((I611-H612+MAX(0,-('1-Input'!$B$10-C612-D612)))*(1+B612))*(1-'P-Parametri'!$B$32)</f>
        <v>790538.86288298026</v>
      </c>
      <c r="J612" s="10">
        <f>IF(I611&lt;=0,J611,J611*(1-H612/I611))+MAX(0,-('1-Input'!$B$10-C612-D612))</f>
        <v>585797.71470430586</v>
      </c>
      <c r="K612" s="10">
        <f>MAX(0,('1-Input'!$B$10-C612-D612))/(1-'P-Parametri'!$B$31*MAX(0,IF(L611&lt;=0,0,(L611-M611)/L611)))</f>
        <v>31042.596077707087</v>
      </c>
      <c r="L612" s="10">
        <f>((L611-K612+MAX(0,-('1-Input'!$B$10-C612-D612)))*(1+B612))*(1-'P-Parametri'!$B$32)</f>
        <v>691589.03861886519</v>
      </c>
      <c r="M612" s="10">
        <f>IF(L611&lt;=0,M611,M611*(1-K612/L611))+MAX(0,-('1-Input'!$B$10-C612-D612))</f>
        <v>512474.84135065059</v>
      </c>
      <c r="N612" s="10">
        <f>MAX(0,('1-Input'!$B$10-C612-D612))/(1-'P-Parametri'!$B$31*MAX(0,IF(O611&lt;=0,0,(O611-P611)/O611)))</f>
        <v>31042.596077707083</v>
      </c>
      <c r="O612" s="10">
        <f>((O611-N612+MAX(0,-('1-Input'!$B$10-C612-D612)))*(1+B612))*(1-'P-Parametri'!$B$32)</f>
        <v>695681.91570334858</v>
      </c>
      <c r="P612" s="10">
        <f>IF(O611&lt;=0,P611,P611*(1-N612/O611))+MAX(0,-('1-Input'!$B$10-C612-D612))</f>
        <v>515507.7068493971</v>
      </c>
      <c r="Q612" s="10">
        <f>MAX(0,('1-Input'!$B$10-C612-D612))/(1-'P-Parametri'!$B$31*MAX(0,IF(R611&lt;=0,0,(R611-S611)/R611)))</f>
        <v>31042.596077707083</v>
      </c>
      <c r="R612" s="10">
        <f>((R611-Q612+MAX(0,-('1-Input'!$B$10-C612-D612)))*(1+B612))*(1-'P-Parametri'!$B$32)</f>
        <v>695681.91570334882</v>
      </c>
      <c r="S612" s="10">
        <f>IF(R611&lt;=0,S611,S611*(1-Q612/R611))+MAX(0,-('1-Input'!$B$10-C612-D612))</f>
        <v>515507.70684939733</v>
      </c>
      <c r="T612" s="10">
        <f>MAX(0,('1-Input'!$B$10-C612-D612))/(1-'P-Parametri'!$B$31*MAX(0,IF(U611&lt;=0,0,(U611-V611)/U611)))</f>
        <v>31042.596077707087</v>
      </c>
      <c r="U612" s="10">
        <f>((U611-T612+MAX(0,-('1-Input'!$B$10-C612-D612)))*(1+B612))*(1-'P-Parametri'!$B$32)</f>
        <v>695681.91570334893</v>
      </c>
      <c r="V612" s="10">
        <f>IF(U611&lt;=0,V611,V611*(1-T612/U611))+MAX(0,-('1-Input'!$B$10-C612-D612))</f>
        <v>515507.70684939733</v>
      </c>
    </row>
    <row r="613" spans="1:22">
      <c r="A613" s="9">
        <f t="shared" si="24"/>
        <v>6</v>
      </c>
      <c r="B613" s="12">
        <f>IF($A613='P-Parametri'!$B$47,'P-Parametri'!$B$34,IF($A613='P-Parametri'!$B$48,'P-Parametri'!$C$34,'P-Parametri'!$B$50))</f>
        <v>0.01</v>
      </c>
      <c r="C613" s="10">
        <f>IF($A613&lt;='1-Input'!$B$26,0,IF($A613='1-Input'!$B$26+1,('1-Input'!$B$23+0)*'1-Input'!$B$27,'1-Input'!$B$23+0))</f>
        <v>0</v>
      </c>
      <c r="D613" s="10">
        <f t="shared" si="25"/>
        <v>0</v>
      </c>
      <c r="E613" s="10">
        <f>MAX(0,('1-Input'!$B$10-C613-D613))/(1-'P-Parametri'!$B$31*MAX(0,IF(F612&lt;=0,0,(F612-G612)/F612)))</f>
        <v>31093.768276865681</v>
      </c>
      <c r="F613" s="10">
        <f>((F612-E613+MAX(0,-('1-Input'!$B$10-C613-D613)))*(1+B613))*(1-'P-Parametri'!$B$32)</f>
        <v>606080.96103811893</v>
      </c>
      <c r="G613" s="10">
        <f>IF(F612&lt;=0,G612,G612*(1-E613/F612))+MAX(0,-('1-Input'!$B$10-C613-D613))</f>
        <v>445556.90133846202</v>
      </c>
      <c r="H613" s="10">
        <f>MAX(0,('1-Input'!$B$10-C613-D613))/(1-'P-Parametri'!$B$31*MAX(0,IF(I612&lt;=0,0,(I612-J612)/I612)))</f>
        <v>31093.768276865681</v>
      </c>
      <c r="I613" s="10">
        <f>((I612-H613+MAX(0,-('1-Input'!$B$10-C613-D613)))*(1+B613))*(1-'P-Parametri'!$B$32)</f>
        <v>765505.4664610714</v>
      </c>
      <c r="J613" s="10">
        <f>IF(I612&lt;=0,J612,J612*(1-H613/I612))+MAX(0,-('1-Input'!$B$10-C613-D613))</f>
        <v>562756.90133846202</v>
      </c>
      <c r="K613" s="10">
        <f>MAX(0,('1-Input'!$B$10-C613-D613))/(1-'P-Parametri'!$B$31*MAX(0,IF(L612&lt;=0,0,(L612-M612)/L612)))</f>
        <v>31093.768276865681</v>
      </c>
      <c r="L613" s="10">
        <f>((L612-K613+MAX(0,-('1-Input'!$B$10-C613-D613)))*(1+B613))*(1-'P-Parametri'!$B$32)</f>
        <v>665766.02259932854</v>
      </c>
      <c r="M613" s="10">
        <f>IF(L612&lt;=0,M612,M612*(1-K613/L612))+MAX(0,-('1-Input'!$B$10-C613-D613))</f>
        <v>489434.0279848068</v>
      </c>
      <c r="N613" s="10">
        <f>MAX(0,('1-Input'!$B$10-C613-D613))/(1-'P-Parametri'!$B$31*MAX(0,IF(O612&lt;=0,0,(O612-P612)/O612)))</f>
        <v>31093.768276865681</v>
      </c>
      <c r="O613" s="10">
        <f>((O612-N613+MAX(0,-('1-Input'!$B$10-C613-D613)))*(1+B613))*(1-'P-Parametri'!$B$32)</f>
        <v>669891.56084294617</v>
      </c>
      <c r="P613" s="10">
        <f>IF(O612&lt;=0,P612,P612*(1-N613/O612))+MAX(0,-('1-Input'!$B$10-C613-D613))</f>
        <v>492466.89348355326</v>
      </c>
      <c r="Q613" s="10">
        <f>MAX(0,('1-Input'!$B$10-C613-D613))/(1-'P-Parametri'!$B$31*MAX(0,IF(R612&lt;=0,0,(R612-S612)/R612)))</f>
        <v>31093.768276865681</v>
      </c>
      <c r="R613" s="10">
        <f>((R612-Q613+MAX(0,-('1-Input'!$B$10-C613-D613)))*(1+B613))*(1-'P-Parametri'!$B$32)</f>
        <v>669891.5608429464</v>
      </c>
      <c r="S613" s="10">
        <f>IF(R612&lt;=0,S612,S612*(1-Q613/R612))+MAX(0,-('1-Input'!$B$10-C613-D613))</f>
        <v>492466.89348355349</v>
      </c>
      <c r="T613" s="10">
        <f>MAX(0,('1-Input'!$B$10-C613-D613))/(1-'P-Parametri'!$B$31*MAX(0,IF(U612&lt;=0,0,(U612-V612)/U612)))</f>
        <v>31093.768276865681</v>
      </c>
      <c r="U613" s="10">
        <f>((U612-T613+MAX(0,-('1-Input'!$B$10-C613-D613)))*(1+B613))*(1-'P-Parametri'!$B$32)</f>
        <v>669891.56084294652</v>
      </c>
      <c r="V613" s="10">
        <f>IF(U612&lt;=0,V612,V612*(1-T613/U612))+MAX(0,-('1-Input'!$B$10-C613-D613))</f>
        <v>492466.89348355349</v>
      </c>
    </row>
    <row r="614" spans="1:22">
      <c r="A614" s="9">
        <f t="shared" si="24"/>
        <v>7</v>
      </c>
      <c r="B614" s="12">
        <f>IF($A614='P-Parametri'!$B$47,'P-Parametri'!$B$34,IF($A614='P-Parametri'!$B$48,'P-Parametri'!$C$34,'P-Parametri'!$B$50))</f>
        <v>0.01</v>
      </c>
      <c r="C614" s="10">
        <f>IF($A614&lt;='1-Input'!$B$26,0,IF($A614='1-Input'!$B$26+1,('1-Input'!$B$23+0)*'1-Input'!$B$27,'1-Input'!$B$23+0))</f>
        <v>0</v>
      </c>
      <c r="D614" s="10">
        <f t="shared" si="25"/>
        <v>0</v>
      </c>
      <c r="E614" s="10">
        <f>MAX(0,('1-Input'!$B$10-C614-D614))/(1-'P-Parametri'!$B$31*MAX(0,IF(F613&lt;=0,0,(F613-G613)/F613)))</f>
        <v>31144.702339376607</v>
      </c>
      <c r="F614" s="10">
        <f>((F613-E614+MAX(0,-('1-Input'!$B$10-C614-D614)))*(1+B614))*(1-'P-Parametri'!$B$32)</f>
        <v>579524.2500431583</v>
      </c>
      <c r="G614" s="10">
        <f>IF(F613&lt;=0,G613,G613*(1-E614/F613))+MAX(0,-('1-Input'!$B$10-C614-D614))</f>
        <v>422661.05415053392</v>
      </c>
      <c r="H614" s="10">
        <f>MAX(0,('1-Input'!$B$10-C614-D614))/(1-'P-Parametri'!$B$31*MAX(0,IF(I613&lt;=0,0,(I613-J613)/I613)))</f>
        <v>31144.702339376607</v>
      </c>
      <c r="I614" s="10">
        <f>((I613-H614+MAX(0,-('1-Input'!$B$10-C614-D614)))*(1+B614))*(1-'P-Parametri'!$B$32)</f>
        <v>740220.96301938593</v>
      </c>
      <c r="J614" s="10">
        <f>IF(I613&lt;=0,J613,J613*(1-H614/I613))+MAX(0,-('1-Input'!$B$10-C614-D614))</f>
        <v>539861.05415053386</v>
      </c>
      <c r="K614" s="10">
        <f>MAX(0,('1-Input'!$B$10-C614-D614))/(1-'P-Parametri'!$B$31*MAX(0,IF(L613&lt;=0,0,(L613-M613)/L613)))</f>
        <v>31144.702339376607</v>
      </c>
      <c r="L614" s="10">
        <f>((L613-K614+MAX(0,-('1-Input'!$B$10-C614-D614)))*(1+B614))*(1-'P-Parametri'!$B$32)</f>
        <v>639685.59839562641</v>
      </c>
      <c r="M614" s="10">
        <f>IF(L613&lt;=0,M613,M613*(1-K614/L613))+MAX(0,-('1-Input'!$B$10-C614-D614))</f>
        <v>466538.1807968787</v>
      </c>
      <c r="N614" s="10">
        <f>MAX(0,('1-Input'!$B$10-C614-D614))/(1-'P-Parametri'!$B$31*MAX(0,IF(O613&lt;=0,0,(O613-P613)/O613)))</f>
        <v>31144.702339376607</v>
      </c>
      <c r="O614" s="10">
        <f>((O613-N614+MAX(0,-('1-Input'!$B$10-C614-D614)))*(1+B614))*(1-'P-Parametri'!$B$32)</f>
        <v>643844.05843442807</v>
      </c>
      <c r="P614" s="10">
        <f>IF(O613&lt;=0,P613,P613*(1-N614/O613))+MAX(0,-('1-Input'!$B$10-C614-D614))</f>
        <v>469571.04629562516</v>
      </c>
      <c r="Q614" s="10">
        <f>MAX(0,('1-Input'!$B$10-C614-D614))/(1-'P-Parametri'!$B$31*MAX(0,IF(R613&lt;=0,0,(R613-S613)/R613)))</f>
        <v>31144.702339376607</v>
      </c>
      <c r="R614" s="10">
        <f>((R613-Q614+MAX(0,-('1-Input'!$B$10-C614-D614)))*(1+B614))*(1-'P-Parametri'!$B$32)</f>
        <v>643844.0584344283</v>
      </c>
      <c r="S614" s="10">
        <f>IF(R613&lt;=0,S613,S613*(1-Q614/R613))+MAX(0,-('1-Input'!$B$10-C614-D614))</f>
        <v>469571.04629562539</v>
      </c>
      <c r="T614" s="10">
        <f>MAX(0,('1-Input'!$B$10-C614-D614))/(1-'P-Parametri'!$B$31*MAX(0,IF(U613&lt;=0,0,(U613-V613)/U613)))</f>
        <v>31144.702339376607</v>
      </c>
      <c r="U614" s="10">
        <f>((U613-T614+MAX(0,-('1-Input'!$B$10-C614-D614)))*(1+B614))*(1-'P-Parametri'!$B$32)</f>
        <v>643844.05843442841</v>
      </c>
      <c r="V614" s="10">
        <f>IF(U613&lt;=0,V613,V613*(1-T614/U613))+MAX(0,-('1-Input'!$B$10-C614-D614))</f>
        <v>469571.04629562539</v>
      </c>
    </row>
    <row r="615" spans="1:22">
      <c r="A615" s="9">
        <f t="shared" si="24"/>
        <v>8</v>
      </c>
      <c r="B615" s="12">
        <f>IF($A615='P-Parametri'!$B$47,'P-Parametri'!$B$34,IF($A615='P-Parametri'!$B$48,'P-Parametri'!$C$34,'P-Parametri'!$B$50))</f>
        <v>0.01</v>
      </c>
      <c r="C615" s="10">
        <f>IF($A615&lt;='1-Input'!$B$26,0,IF($A615='1-Input'!$B$26+1,('1-Input'!$B$23+0)*'1-Input'!$B$27,'1-Input'!$B$23+0))</f>
        <v>0</v>
      </c>
      <c r="D615" s="10">
        <f t="shared" si="25"/>
        <v>0</v>
      </c>
      <c r="E615" s="10">
        <f>MAX(0,('1-Input'!$B$10-C615-D615))/(1-'P-Parametri'!$B$31*MAX(0,IF(F614&lt;=0,0,(F614-G614)/F614)))</f>
        <v>31195.398326008148</v>
      </c>
      <c r="F615" s="10">
        <f>((F614-E615+MAX(0,-('1-Input'!$B$10-C615-D615)))*(1+B615))*(1-'P-Parametri'!$B$32)</f>
        <v>552704.51595385303</v>
      </c>
      <c r="G615" s="10">
        <f>IF(F614&lt;=0,G614,G614*(1-E615/F614))+MAX(0,-('1-Input'!$B$10-C615-D615))</f>
        <v>399909.49553994171</v>
      </c>
      <c r="H615" s="10">
        <f>MAX(0,('1-Input'!$B$10-C615-D615))/(1-'P-Parametri'!$B$31*MAX(0,IF(I614&lt;=0,0,(I614-J614)/I614)))</f>
        <v>31195.398326008148</v>
      </c>
      <c r="I615" s="10">
        <f>((I614-H615+MAX(0,-('1-Input'!$B$10-C615-D615)))*(1+B615))*(1-'P-Parametri'!$B$32)</f>
        <v>714683.58869963104</v>
      </c>
      <c r="J615" s="10">
        <f>IF(I614&lt;=0,J614,J614*(1-H615/I614))+MAX(0,-('1-Input'!$B$10-C615-D615))</f>
        <v>517109.49553994171</v>
      </c>
      <c r="K615" s="10">
        <f>MAX(0,('1-Input'!$B$10-C615-D615))/(1-'P-Parametri'!$B$31*MAX(0,IF(L614&lt;=0,0,(L614-M614)/L614)))</f>
        <v>31195.398326008148</v>
      </c>
      <c r="L615" s="10">
        <f>((L614-K615+MAX(0,-('1-Input'!$B$10-C615-D615)))*(1+B615))*(1-'P-Parametri'!$B$32)</f>
        <v>613345.95186617388</v>
      </c>
      <c r="M615" s="10">
        <f>IF(L614&lt;=0,M614,M614*(1-K615/L614))+MAX(0,-('1-Input'!$B$10-C615-D615))</f>
        <v>443786.62218628649</v>
      </c>
      <c r="N615" s="10">
        <f>MAX(0,('1-Input'!$B$10-C615-D615))/(1-'P-Parametri'!$B$31*MAX(0,IF(O614&lt;=0,0,(O614-P614)/O614)))</f>
        <v>31195.398326008148</v>
      </c>
      <c r="O615" s="10">
        <f>((O614-N615+MAX(0,-('1-Input'!$B$10-C615-D615)))*(1+B615))*(1-'P-Parametri'!$B$32)</f>
        <v>617537.59641608514</v>
      </c>
      <c r="P615" s="10">
        <f>IF(O614&lt;=0,P614,P614*(1-N615/O614))+MAX(0,-('1-Input'!$B$10-C615-D615))</f>
        <v>446819.487685033</v>
      </c>
      <c r="Q615" s="10">
        <f>MAX(0,('1-Input'!$B$10-C615-D615))/(1-'P-Parametri'!$B$31*MAX(0,IF(R614&lt;=0,0,(R614-S614)/R614)))</f>
        <v>31195.398326008144</v>
      </c>
      <c r="R615" s="10">
        <f>((R614-Q615+MAX(0,-('1-Input'!$B$10-C615-D615)))*(1+B615))*(1-'P-Parametri'!$B$32)</f>
        <v>617537.59641608538</v>
      </c>
      <c r="S615" s="10">
        <f>IF(R614&lt;=0,S614,S614*(1-Q615/R614))+MAX(0,-('1-Input'!$B$10-C615-D615))</f>
        <v>446819.48768503318</v>
      </c>
      <c r="T615" s="10">
        <f>MAX(0,('1-Input'!$B$10-C615-D615))/(1-'P-Parametri'!$B$31*MAX(0,IF(U614&lt;=0,0,(U614-V614)/U614)))</f>
        <v>31195.398326008148</v>
      </c>
      <c r="U615" s="10">
        <f>((U614-T615+MAX(0,-('1-Input'!$B$10-C615-D615)))*(1+B615))*(1-'P-Parametri'!$B$32)</f>
        <v>617537.59641608549</v>
      </c>
      <c r="V615" s="10">
        <f>IF(U614&lt;=0,V614,V614*(1-T615/U614))+MAX(0,-('1-Input'!$B$10-C615-D615))</f>
        <v>446819.48768503318</v>
      </c>
    </row>
    <row r="616" spans="1:22">
      <c r="A616" s="9">
        <f t="shared" si="24"/>
        <v>9</v>
      </c>
      <c r="B616" s="12">
        <f>IF($A616='P-Parametri'!$B$47,'P-Parametri'!$B$34,IF($A616='P-Parametri'!$B$48,'P-Parametri'!$C$34,'P-Parametri'!$B$50))</f>
        <v>0.01</v>
      </c>
      <c r="C616" s="10">
        <f>IF($A616&lt;='1-Input'!$B$26,0,IF($A616='1-Input'!$B$26+1,('1-Input'!$B$23+0)*'1-Input'!$B$27,'1-Input'!$B$23+0))</f>
        <v>0</v>
      </c>
      <c r="D616" s="10">
        <f t="shared" si="25"/>
        <v>0</v>
      </c>
      <c r="E616" s="10">
        <f>MAX(0,('1-Input'!$B$10-C616-D616))/(1-'P-Parametri'!$B$31*MAX(0,IF(F615&lt;=0,0,(F615-G615)/F615)))</f>
        <v>31245.85631193197</v>
      </c>
      <c r="F616" s="10">
        <f>((F615-E616+MAX(0,-('1-Input'!$B$10-C616-D616)))*(1+B616))*(1-'P-Parametri'!$B$32)</f>
        <v>525619.89974586363</v>
      </c>
      <c r="G616" s="10">
        <f>IF(F615&lt;=0,G615,G615*(1-E616/F615))+MAX(0,-('1-Input'!$B$10-C616-D616))</f>
        <v>377301.54812005576</v>
      </c>
      <c r="H616" s="10">
        <f>MAX(0,('1-Input'!$B$10-C616-D616))/(1-'P-Parametri'!$B$31*MAX(0,IF(I615&lt;=0,0,(I615-J615)/I615)))</f>
        <v>31245.85631193197</v>
      </c>
      <c r="I616" s="10">
        <f>((I615-H616+MAX(0,-('1-Input'!$B$10-C616-D616)))*(1+B616))*(1-'P-Parametri'!$B$32)</f>
        <v>688891.56549215282</v>
      </c>
      <c r="J616" s="10">
        <f>IF(I615&lt;=0,J615,J615*(1-H616/I615))+MAX(0,-('1-Input'!$B$10-C616-D616))</f>
        <v>494501.54812005576</v>
      </c>
      <c r="K616" s="10">
        <f>MAX(0,('1-Input'!$B$10-C616-D616))/(1-'P-Parametri'!$B$31*MAX(0,IF(L615&lt;=0,0,(L615-M615)/L615)))</f>
        <v>31245.85631193197</v>
      </c>
      <c r="L616" s="10">
        <f>((L615-K616+MAX(0,-('1-Input'!$B$10-C616-D616)))*(1+B616))*(1-'P-Parametri'!$B$32)</f>
        <v>586745.25431676477</v>
      </c>
      <c r="M616" s="10">
        <f>IF(L615&lt;=0,M615,M615*(1-K616/L615))+MAX(0,-('1-Input'!$B$10-C616-D616))</f>
        <v>421178.67476640054</v>
      </c>
      <c r="N616" s="10">
        <f>MAX(0,('1-Input'!$B$10-C616-D616))/(1-'P-Parametri'!$B$31*MAX(0,IF(O615&lt;=0,0,(O615-P615)/O615)))</f>
        <v>31245.856311931966</v>
      </c>
      <c r="O616" s="10">
        <f>((O615-N616+MAX(0,-('1-Input'!$B$10-C616-D616)))*(1+B616))*(1-'P-Parametri'!$B$32)</f>
        <v>590970.34819018422</v>
      </c>
      <c r="P616" s="10">
        <f>IF(O615&lt;=0,P615,P615*(1-N616/O615))+MAX(0,-('1-Input'!$B$10-C616-D616))</f>
        <v>424211.54026514705</v>
      </c>
      <c r="Q616" s="10">
        <f>MAX(0,('1-Input'!$B$10-C616-D616))/(1-'P-Parametri'!$B$31*MAX(0,IF(R615&lt;=0,0,(R615-S615)/R615)))</f>
        <v>31245.856311931966</v>
      </c>
      <c r="R616" s="10">
        <f>((R615-Q616+MAX(0,-('1-Input'!$B$10-C616-D616)))*(1+B616))*(1-'P-Parametri'!$B$32)</f>
        <v>590970.34819018445</v>
      </c>
      <c r="S616" s="10">
        <f>IF(R615&lt;=0,S615,S615*(1-Q616/R615))+MAX(0,-('1-Input'!$B$10-C616-D616))</f>
        <v>424211.54026514722</v>
      </c>
      <c r="T616" s="10">
        <f>MAX(0,('1-Input'!$B$10-C616-D616))/(1-'P-Parametri'!$B$31*MAX(0,IF(U615&lt;=0,0,(U615-V615)/U615)))</f>
        <v>31245.85631193197</v>
      </c>
      <c r="U616" s="10">
        <f>((U615-T616+MAX(0,-('1-Input'!$B$10-C616-D616)))*(1+B616))*(1-'P-Parametri'!$B$32)</f>
        <v>590970.34819018457</v>
      </c>
      <c r="V616" s="10">
        <f>IF(U615&lt;=0,V615,V615*(1-T616/U615))+MAX(0,-('1-Input'!$B$10-C616-D616))</f>
        <v>424211.54026514722</v>
      </c>
    </row>
    <row r="617" spans="1:22">
      <c r="A617" s="9">
        <f t="shared" si="24"/>
        <v>10</v>
      </c>
      <c r="B617" s="12">
        <f>IF($A617='P-Parametri'!$B$47,'P-Parametri'!$B$34,IF($A617='P-Parametri'!$B$48,'P-Parametri'!$C$34,'P-Parametri'!$B$50))</f>
        <v>0.01</v>
      </c>
      <c r="C617" s="10">
        <f>IF($A617&lt;='1-Input'!$B$26,0,IF($A617='1-Input'!$B$26+1,('1-Input'!$B$23+0)*'1-Input'!$B$27,'1-Input'!$B$23+0))</f>
        <v>0</v>
      </c>
      <c r="D617" s="10">
        <f t="shared" si="25"/>
        <v>0</v>
      </c>
      <c r="E617" s="10">
        <f>MAX(0,('1-Input'!$B$10-C617-D617))/(1-'P-Parametri'!$B$31*MAX(0,IF(F616&lt;=0,0,(F616-G616)/F616)))</f>
        <v>31296.076386580684</v>
      </c>
      <c r="F617" s="10">
        <f>((F616-E617+MAX(0,-('1-Input'!$B$10-C617-D617)))*(1+B617))*(1-'P-Parametri'!$B$32)</f>
        <v>498268.52746969002</v>
      </c>
      <c r="G617" s="10">
        <f>IF(F616&lt;=0,G616,G616*(1-E617/F616))+MAX(0,-('1-Input'!$B$10-C617-D617))</f>
        <v>354836.53475878539</v>
      </c>
      <c r="H617" s="10">
        <f>MAX(0,('1-Input'!$B$10-C617-D617))/(1-'P-Parametri'!$B$31*MAX(0,IF(I616&lt;=0,0,(I616-J616)/I616)))</f>
        <v>31296.076386580684</v>
      </c>
      <c r="I617" s="10">
        <f>((I616-H617+MAX(0,-('1-Input'!$B$10-C617-D617)))*(1+B617))*(1-'P-Parametri'!$B$32)</f>
        <v>662843.10110863461</v>
      </c>
      <c r="J617" s="10">
        <f>IF(I616&lt;=0,J616,J616*(1-H617/I616))+MAX(0,-('1-Input'!$B$10-C617-D617))</f>
        <v>472036.53475878539</v>
      </c>
      <c r="K617" s="10">
        <f>MAX(0,('1-Input'!$B$10-C617-D617))/(1-'P-Parametri'!$B$31*MAX(0,IF(L616&lt;=0,0,(L616-M616)/L616)))</f>
        <v>31296.076386580684</v>
      </c>
      <c r="L617" s="10">
        <f>((L616-K617+MAX(0,-('1-Input'!$B$10-C617-D617)))*(1+B617))*(1-'P-Parametri'!$B$32)</f>
        <v>559881.66237006697</v>
      </c>
      <c r="M617" s="10">
        <f>IF(L616&lt;=0,M616,M616*(1-K617/L616))+MAX(0,-('1-Input'!$B$10-C617-D617))</f>
        <v>398713.66140513017</v>
      </c>
      <c r="N617" s="10">
        <f>MAX(0,('1-Input'!$B$10-C617-D617))/(1-'P-Parametri'!$B$31*MAX(0,IF(O616&lt;=0,0,(O616-P616)/O616)))</f>
        <v>31296.07638658068</v>
      </c>
      <c r="O617" s="10">
        <f>((O616-N617+MAX(0,-('1-Input'!$B$10-C617-D617)))*(1+B617))*(1-'P-Parametri'!$B$32)</f>
        <v>564140.47249259625</v>
      </c>
      <c r="P617" s="10">
        <f>IF(O616&lt;=0,P616,P616*(1-N617/O616))+MAX(0,-('1-Input'!$B$10-C617-D617))</f>
        <v>401746.52690387669</v>
      </c>
      <c r="Q617" s="10">
        <f>MAX(0,('1-Input'!$B$10-C617-D617))/(1-'P-Parametri'!$B$31*MAX(0,IF(R616&lt;=0,0,(R616-S616)/R616)))</f>
        <v>31296.07638658068</v>
      </c>
      <c r="R617" s="10">
        <f>((R616-Q617+MAX(0,-('1-Input'!$B$10-C617-D617)))*(1+B617))*(1-'P-Parametri'!$B$32)</f>
        <v>564140.47249259648</v>
      </c>
      <c r="S617" s="10">
        <f>IF(R616&lt;=0,S616,S616*(1-Q617/R616))+MAX(0,-('1-Input'!$B$10-C617-D617))</f>
        <v>401746.52690387686</v>
      </c>
      <c r="T617" s="10">
        <f>MAX(0,('1-Input'!$B$10-C617-D617))/(1-'P-Parametri'!$B$31*MAX(0,IF(U616&lt;=0,0,(U616-V616)/U616)))</f>
        <v>31296.076386580684</v>
      </c>
      <c r="U617" s="10">
        <f>((U616-T617+MAX(0,-('1-Input'!$B$10-C617-D617)))*(1+B617))*(1-'P-Parametri'!$B$32)</f>
        <v>564140.4724925966</v>
      </c>
      <c r="V617" s="10">
        <f>IF(U616&lt;=0,V616,V616*(1-T617/U616))+MAX(0,-('1-Input'!$B$10-C617-D617))</f>
        <v>401746.52690387686</v>
      </c>
    </row>
    <row r="618" spans="1:22">
      <c r="A618" s="9">
        <f t="shared" si="24"/>
        <v>11</v>
      </c>
      <c r="B618" s="12">
        <f>IF($A618='P-Parametri'!$B$47,'P-Parametri'!$B$34,IF($A618='P-Parametri'!$B$48,'P-Parametri'!$C$34,'P-Parametri'!$B$50))</f>
        <v>0.01</v>
      </c>
      <c r="C618" s="10">
        <f>IF($A618&lt;='1-Input'!$B$26,0,IF($A618='1-Input'!$B$26+1,('1-Input'!$B$23+0)*'1-Input'!$B$27,'1-Input'!$B$23+0))</f>
        <v>0</v>
      </c>
      <c r="D618" s="10">
        <f t="shared" si="25"/>
        <v>0</v>
      </c>
      <c r="E618" s="10">
        <f>MAX(0,('1-Input'!$B$10-C618-D618))/(1-'P-Parametri'!$B$31*MAX(0,IF(F617&lt;=0,0,(F617-G617)/F617)))</f>
        <v>31346.058653504719</v>
      </c>
      <c r="F618" s="10">
        <f>((F617-E618+MAX(0,-('1-Input'!$B$10-C618-D618)))*(1+B618))*(1-'P-Parametri'!$B$32)</f>
        <v>470648.5101173385</v>
      </c>
      <c r="G618" s="10">
        <f>IF(F617&lt;=0,G617,G617*(1-E618/F617))+MAX(0,-('1-Input'!$B$10-C618-D618))</f>
        <v>332513.77861876041</v>
      </c>
      <c r="H618" s="10">
        <f>MAX(0,('1-Input'!$B$10-C618-D618))/(1-'P-Parametri'!$B$31*MAX(0,IF(I617&lt;=0,0,(I617-J617)/I617)))</f>
        <v>31346.058653504719</v>
      </c>
      <c r="I618" s="10">
        <f>((I617-H618+MAX(0,-('1-Input'!$B$10-C618-D618)))*(1+B618))*(1-'P-Parametri'!$B$32)</f>
        <v>636536.38885392179</v>
      </c>
      <c r="J618" s="10">
        <f>IF(I617&lt;=0,J617,J617*(1-H618/I617))+MAX(0,-('1-Input'!$B$10-C618-D618))</f>
        <v>449713.77861876035</v>
      </c>
      <c r="K618" s="10">
        <f>MAX(0,('1-Input'!$B$10-C618-D618))/(1-'P-Parametri'!$B$31*MAX(0,IF(L617&lt;=0,0,(L617-M617)/L617)))</f>
        <v>31346.058653504719</v>
      </c>
      <c r="L618" s="10">
        <f>((L617-K618+MAX(0,-('1-Input'!$B$10-C618-D618)))*(1+B618))*(1-'P-Parametri'!$B$32)</f>
        <v>532753.31783422048</v>
      </c>
      <c r="M618" s="10">
        <f>IF(L617&lt;=0,M617,M617*(1-K618/L617))+MAX(0,-('1-Input'!$B$10-C618-D618))</f>
        <v>376390.90526510513</v>
      </c>
      <c r="N618" s="10">
        <f>MAX(0,('1-Input'!$B$10-C618-D618))/(1-'P-Parametri'!$B$31*MAX(0,IF(O617&lt;=0,0,(O617-P617)/O617)))</f>
        <v>31346.058653504715</v>
      </c>
      <c r="O618" s="10">
        <f>((O617-N618+MAX(0,-('1-Input'!$B$10-C618-D618)))*(1+B618))*(1-'P-Parametri'!$B$32)</f>
        <v>537046.1132615275</v>
      </c>
      <c r="P618" s="10">
        <f>IF(O617&lt;=0,P617,P617*(1-N618/O617))+MAX(0,-('1-Input'!$B$10-C618-D618))</f>
        <v>379423.77076385164</v>
      </c>
      <c r="Q618" s="10">
        <f>MAX(0,('1-Input'!$B$10-C618-D618))/(1-'P-Parametri'!$B$31*MAX(0,IF(R617&lt;=0,0,(R617-S617)/R617)))</f>
        <v>31346.058653504715</v>
      </c>
      <c r="R618" s="10">
        <f>((R617-Q618+MAX(0,-('1-Input'!$B$10-C618-D618)))*(1+B618))*(1-'P-Parametri'!$B$32)</f>
        <v>537046.11326152773</v>
      </c>
      <c r="S618" s="10">
        <f>IF(R617&lt;=0,S617,S617*(1-Q618/R617))+MAX(0,-('1-Input'!$B$10-C618-D618))</f>
        <v>379423.77076385182</v>
      </c>
      <c r="T618" s="10">
        <f>MAX(0,('1-Input'!$B$10-C618-D618))/(1-'P-Parametri'!$B$31*MAX(0,IF(U617&lt;=0,0,(U617-V617)/U617)))</f>
        <v>31346.058653504715</v>
      </c>
      <c r="U618" s="10">
        <f>((U617-T618+MAX(0,-('1-Input'!$B$10-C618-D618)))*(1+B618))*(1-'P-Parametri'!$B$32)</f>
        <v>537046.11326152785</v>
      </c>
      <c r="V618" s="10">
        <f>IF(U617&lt;=0,V617,V617*(1-T618/U617))+MAX(0,-('1-Input'!$B$10-C618-D618))</f>
        <v>379423.77076385182</v>
      </c>
    </row>
    <row r="619" spans="1:22">
      <c r="A619" s="9">
        <f t="shared" si="24"/>
        <v>12</v>
      </c>
      <c r="B619" s="12">
        <f>IF($A619='P-Parametri'!$B$47,'P-Parametri'!$B$34,IF($A619='P-Parametri'!$B$48,'P-Parametri'!$C$34,'P-Parametri'!$B$50))</f>
        <v>0.01</v>
      </c>
      <c r="C619" s="10">
        <f>IF($A619&lt;='1-Input'!$B$26,0,IF($A619='1-Input'!$B$26+1,('1-Input'!$B$23+0)*'1-Input'!$B$27,'1-Input'!$B$23+0))</f>
        <v>0</v>
      </c>
      <c r="D619" s="10">
        <f t="shared" si="25"/>
        <v>0</v>
      </c>
      <c r="E619" s="10">
        <f>MAX(0,('1-Input'!$B$10-C619-D619))/(1-'P-Parametri'!$B$31*MAX(0,IF(F618&lt;=0,0,(F618-G618)/F618)))</f>
        <v>31395.803230228496</v>
      </c>
      <c r="F619" s="10">
        <f>((F618-E619+MAX(0,-('1-Input'!$B$10-C619-D619)))*(1+B619))*(1-'P-Parametri'!$B$32)</f>
        <v>442757.94348806917</v>
      </c>
      <c r="G619" s="10">
        <f>IF(F618&lt;=0,G618,G618*(1-E619/F618))+MAX(0,-('1-Input'!$B$10-C619-D619))</f>
        <v>310332.60319710308</v>
      </c>
      <c r="H619" s="10">
        <f>MAX(0,('1-Input'!$B$10-C619-D619))/(1-'P-Parametri'!$B$31*MAX(0,IF(I618&lt;=0,0,(I618-J618)/I618)))</f>
        <v>31395.803230228496</v>
      </c>
      <c r="I619" s="10">
        <f>((I618-H619+MAX(0,-('1-Input'!$B$10-C619-D619)))*(1+B619))*(1-'P-Parametri'!$B$32)</f>
        <v>609969.60749697033</v>
      </c>
      <c r="J619" s="10">
        <f>IF(I618&lt;=0,J618,J618*(1-H619/I618))+MAX(0,-('1-Input'!$B$10-C619-D619))</f>
        <v>427532.60319710302</v>
      </c>
      <c r="K619" s="10">
        <f>MAX(0,('1-Input'!$B$10-C619-D619))/(1-'P-Parametri'!$B$31*MAX(0,IF(L618&lt;=0,0,(L618-M618)/L618)))</f>
        <v>31395.803230228499</v>
      </c>
      <c r="L619" s="10">
        <f>((L618-K619+MAX(0,-('1-Input'!$B$10-C619-D619)))*(1+B619))*(1-'P-Parametri'!$B$32)</f>
        <v>505358.34757053189</v>
      </c>
      <c r="M619" s="10">
        <f>IF(L618&lt;=0,M618,M618*(1-K619/L618))+MAX(0,-('1-Input'!$B$10-C619-D619))</f>
        <v>354209.7298434478</v>
      </c>
      <c r="N619" s="10">
        <f>MAX(0,('1-Input'!$B$10-C619-D619))/(1-'P-Parametri'!$B$31*MAX(0,IF(O618&lt;=0,0,(O618-P618)/O618)))</f>
        <v>31395.803230228492</v>
      </c>
      <c r="O619" s="10">
        <f>((O618-N619+MAX(0,-('1-Input'!$B$10-C619-D619)))*(1+B619))*(1-'P-Parametri'!$B$32)</f>
        <v>509685.39950534882</v>
      </c>
      <c r="P619" s="10">
        <f>IF(O618&lt;=0,P618,P618*(1-N619/O618))+MAX(0,-('1-Input'!$B$10-C619-D619))</f>
        <v>357242.59534219431</v>
      </c>
      <c r="Q619" s="10">
        <f>MAX(0,('1-Input'!$B$10-C619-D619))/(1-'P-Parametri'!$B$31*MAX(0,IF(R618&lt;=0,0,(R618-S618)/R618)))</f>
        <v>31395.803230228492</v>
      </c>
      <c r="R619" s="10">
        <f>((R618-Q619+MAX(0,-('1-Input'!$B$10-C619-D619)))*(1+B619))*(1-'P-Parametri'!$B$32)</f>
        <v>509685.39950534905</v>
      </c>
      <c r="S619" s="10">
        <f>IF(R618&lt;=0,S618,S618*(1-Q619/R618))+MAX(0,-('1-Input'!$B$10-C619-D619))</f>
        <v>357242.59534219443</v>
      </c>
      <c r="T619" s="10">
        <f>MAX(0,('1-Input'!$B$10-C619-D619))/(1-'P-Parametri'!$B$31*MAX(0,IF(U618&lt;=0,0,(U618-V618)/U618)))</f>
        <v>31395.803230228496</v>
      </c>
      <c r="U619" s="10">
        <f>((U618-T619+MAX(0,-('1-Input'!$B$10-C619-D619)))*(1+B619))*(1-'P-Parametri'!$B$32)</f>
        <v>509685.39950534917</v>
      </c>
      <c r="V619" s="10">
        <f>IF(U618&lt;=0,V618,V618*(1-T619/U618))+MAX(0,-('1-Input'!$B$10-C619-D619))</f>
        <v>357242.59534219443</v>
      </c>
    </row>
    <row r="620" spans="1:22">
      <c r="A620" s="9">
        <f t="shared" si="24"/>
        <v>13</v>
      </c>
      <c r="B620" s="12">
        <f>IF($A620='P-Parametri'!$B$47,'P-Parametri'!$B$34,IF($A620='P-Parametri'!$B$48,'P-Parametri'!$C$34,'P-Parametri'!$B$50))</f>
        <v>0.01</v>
      </c>
      <c r="C620" s="10">
        <f>IF($A620&lt;='1-Input'!$B$26,0,IF($A620='1-Input'!$B$26+1,('1-Input'!$B$23+0)*'1-Input'!$B$27,'1-Input'!$B$23+0))</f>
        <v>0</v>
      </c>
      <c r="D620" s="10">
        <f t="shared" si="25"/>
        <v>0</v>
      </c>
      <c r="E620" s="10">
        <f>MAX(0,('1-Input'!$B$10-C620-D620))/(1-'P-Parametri'!$B$31*MAX(0,IF(F619&lt;=0,0,(F619-G619)/F619)))</f>
        <v>31445.310248106005</v>
      </c>
      <c r="F620" s="10">
        <f>((F619-E620+MAX(0,-('1-Input'!$B$10-C620-D620)))*(1+B620))*(1-'P-Parametri'!$B$32)</f>
        <v>414594.90805321804</v>
      </c>
      <c r="G620" s="10">
        <f>IF(F619&lt;=0,G619,G619*(1-E620/F619))+MAX(0,-('1-Input'!$B$10-C620-D620))</f>
        <v>288292.33236478938</v>
      </c>
      <c r="H620" s="10">
        <f>MAX(0,('1-Input'!$B$10-C620-D620))/(1-'P-Parametri'!$B$31*MAX(0,IF(I619&lt;=0,0,(I619-J619)/I619)))</f>
        <v>31445.310248106005</v>
      </c>
      <c r="I620" s="10">
        <f>((I619-H620+MAX(0,-('1-Input'!$B$10-C620-D620)))*(1+B620))*(1-'P-Parametri'!$B$32)</f>
        <v>583140.92114091024</v>
      </c>
      <c r="J620" s="10">
        <f>IF(I619&lt;=0,J619,J619*(1-H620/I619))+MAX(0,-('1-Input'!$B$10-C620-D620))</f>
        <v>405492.33236478933</v>
      </c>
      <c r="K620" s="10">
        <f>MAX(0,('1-Input'!$B$10-C620-D620))/(1-'P-Parametri'!$B$31*MAX(0,IF(L619&lt;=0,0,(L619-M619)/L619)))</f>
        <v>31445.310248106009</v>
      </c>
      <c r="L620" s="10">
        <f>((L619-K620+MAX(0,-('1-Input'!$B$10-C620-D620)))*(1+B620))*(1-'P-Parametri'!$B$32)</f>
        <v>477694.86336025881</v>
      </c>
      <c r="M620" s="10">
        <f>IF(L619&lt;=0,M619,M619*(1-K620/L619))+MAX(0,-('1-Input'!$B$10-C620-D620))</f>
        <v>332169.45901113411</v>
      </c>
      <c r="N620" s="10">
        <f>MAX(0,('1-Input'!$B$10-C620-D620))/(1-'P-Parametri'!$B$31*MAX(0,IF(O619&lt;=0,0,(O619-P619)/O619)))</f>
        <v>31445.310248106005</v>
      </c>
      <c r="O620" s="10">
        <f>((O619-N620+MAX(0,-('1-Input'!$B$10-C620-D620)))*(1+B620))*(1-'P-Parametri'!$B$32)</f>
        <v>482056.44516951556</v>
      </c>
      <c r="P620" s="10">
        <f>IF(O619&lt;=0,P619,P619*(1-N620/O619))+MAX(0,-('1-Input'!$B$10-C620-D620))</f>
        <v>335202.32450988062</v>
      </c>
      <c r="Q620" s="10">
        <f>MAX(0,('1-Input'!$B$10-C620-D620))/(1-'P-Parametri'!$B$31*MAX(0,IF(R619&lt;=0,0,(R619-S619)/R619)))</f>
        <v>31445.310248106005</v>
      </c>
      <c r="R620" s="10">
        <f>((R619-Q620+MAX(0,-('1-Input'!$B$10-C620-D620)))*(1+B620))*(1-'P-Parametri'!$B$32)</f>
        <v>482056.44516951579</v>
      </c>
      <c r="S620" s="10">
        <f>IF(R619&lt;=0,S619,S619*(1-Q620/R619))+MAX(0,-('1-Input'!$B$10-C620-D620))</f>
        <v>335202.32450988074</v>
      </c>
      <c r="T620" s="10">
        <f>MAX(0,('1-Input'!$B$10-C620-D620))/(1-'P-Parametri'!$B$31*MAX(0,IF(U619&lt;=0,0,(U619-V619)/U619)))</f>
        <v>31445.310248106005</v>
      </c>
      <c r="U620" s="10">
        <f>((U619-T620+MAX(0,-('1-Input'!$B$10-C620-D620)))*(1+B620))*(1-'P-Parametri'!$B$32)</f>
        <v>482056.44516951591</v>
      </c>
      <c r="V620" s="10">
        <f>IF(U619&lt;=0,V619,V619*(1-T620/U619))+MAX(0,-('1-Input'!$B$10-C620-D620))</f>
        <v>335202.32450988074</v>
      </c>
    </row>
    <row r="621" spans="1:22">
      <c r="A621" s="9">
        <f t="shared" si="24"/>
        <v>14</v>
      </c>
      <c r="B621" s="12">
        <f>IF($A621='P-Parametri'!$B$47,'P-Parametri'!$B$34,IF($A621='P-Parametri'!$B$48,'P-Parametri'!$C$34,'P-Parametri'!$B$50))</f>
        <v>0.01</v>
      </c>
      <c r="C621" s="10">
        <f>IF($A621&lt;='1-Input'!$B$26,0,IF($A621='1-Input'!$B$26+1,('1-Input'!$B$23+0)*'1-Input'!$B$27,'1-Input'!$B$23+0))</f>
        <v>0</v>
      </c>
      <c r="D621" s="10">
        <f t="shared" si="25"/>
        <v>0</v>
      </c>
      <c r="E621" s="10">
        <f>MAX(0,('1-Input'!$B$10-C621-D621))/(1-'P-Parametri'!$B$31*MAX(0,IF(F620&lt;=0,0,(F620-G620)/F620)))</f>
        <v>31494.579852175757</v>
      </c>
      <c r="F621" s="10">
        <f>((F620-E621+MAX(0,-('1-Input'!$B$10-C621-D621)))*(1+B621))*(1-'P-Parametri'!$B$32)</f>
        <v>386157.46882008656</v>
      </c>
      <c r="G621" s="10">
        <f>IF(F620&lt;=0,G620,G620*(1-E621/F620))+MAX(0,-('1-Input'!$B$10-C621-D621))</f>
        <v>266392.2904055973</v>
      </c>
      <c r="H621" s="10">
        <f>MAX(0,('1-Input'!$B$10-C621-D621))/(1-'P-Parametri'!$B$31*MAX(0,IF(I620&lt;=0,0,(I620-J620)/I620)))</f>
        <v>31494.579852175757</v>
      </c>
      <c r="I621" s="10">
        <f>((I620-H621+MAX(0,-('1-Input'!$B$10-C621-D621)))*(1+B621))*(1-'P-Parametri'!$B$32)</f>
        <v>556048.47909221856</v>
      </c>
      <c r="J621" s="10">
        <f>IF(I620&lt;=0,J620,J620*(1-H621/I620))+MAX(0,-('1-Input'!$B$10-C621-D621))</f>
        <v>383592.29040559725</v>
      </c>
      <c r="K621" s="10">
        <f>MAX(0,('1-Input'!$B$10-C621-D621))/(1-'P-Parametri'!$B$31*MAX(0,IF(L620&lt;=0,0,(L620-M620)/L620)))</f>
        <v>31494.579852175761</v>
      </c>
      <c r="L621" s="10">
        <f>((L620-K621+MAX(0,-('1-Input'!$B$10-C621-D621)))*(1+B621))*(1-'P-Parametri'!$B$32)</f>
        <v>449760.96177047753</v>
      </c>
      <c r="M621" s="10">
        <f>IF(L620&lt;=0,M620,M620*(1-K621/L620))+MAX(0,-('1-Input'!$B$10-C621-D621))</f>
        <v>310269.41705194203</v>
      </c>
      <c r="N621" s="10">
        <f>MAX(0,('1-Input'!$B$10-C621-D621))/(1-'P-Parametri'!$B$31*MAX(0,IF(O620&lt;=0,0,(O620-P620)/O620)))</f>
        <v>31494.579852175757</v>
      </c>
      <c r="O621" s="10">
        <f>((O620-N621+MAX(0,-('1-Input'!$B$10-C621-D621)))*(1+B621))*(1-'P-Parametri'!$B$32)</f>
        <v>454157.34900257213</v>
      </c>
      <c r="P621" s="10">
        <f>IF(O620&lt;=0,P620,P620*(1-N621/O620))+MAX(0,-('1-Input'!$B$10-C621-D621))</f>
        <v>313302.28255068854</v>
      </c>
      <c r="Q621" s="10">
        <f>MAX(0,('1-Input'!$B$10-C621-D621))/(1-'P-Parametri'!$B$31*MAX(0,IF(R620&lt;=0,0,(R620-S620)/R620)))</f>
        <v>31494.579852175757</v>
      </c>
      <c r="R621" s="10">
        <f>((R620-Q621+MAX(0,-('1-Input'!$B$10-C621-D621)))*(1+B621))*(1-'P-Parametri'!$B$32)</f>
        <v>454157.34900257236</v>
      </c>
      <c r="S621" s="10">
        <f>IF(R620&lt;=0,S620,S620*(1-Q621/R620))+MAX(0,-('1-Input'!$B$10-C621-D621))</f>
        <v>313302.28255068866</v>
      </c>
      <c r="T621" s="10">
        <f>MAX(0,('1-Input'!$B$10-C621-D621))/(1-'P-Parametri'!$B$31*MAX(0,IF(U620&lt;=0,0,(U620-V620)/U620)))</f>
        <v>31494.579852175757</v>
      </c>
      <c r="U621" s="10">
        <f>((U620-T621+MAX(0,-('1-Input'!$B$10-C621-D621)))*(1+B621))*(1-'P-Parametri'!$B$32)</f>
        <v>454157.34900257248</v>
      </c>
      <c r="V621" s="10">
        <f>IF(U620&lt;=0,V620,V620*(1-T621/U620))+MAX(0,-('1-Input'!$B$10-C621-D621))</f>
        <v>313302.28255068866</v>
      </c>
    </row>
    <row r="622" spans="1:22">
      <c r="A622" s="9">
        <f t="shared" si="24"/>
        <v>15</v>
      </c>
      <c r="B622" s="12">
        <f>IF($A622='P-Parametri'!$B$47,'P-Parametri'!$B$34,IF($A622='P-Parametri'!$B$48,'P-Parametri'!$C$34,'P-Parametri'!$B$50))</f>
        <v>0.01</v>
      </c>
      <c r="C622" s="10">
        <f>IF($A622&lt;='1-Input'!$B$26,0,IF($A622='1-Input'!$B$26+1,('1-Input'!$B$23+0)*'1-Input'!$B$27,'1-Input'!$B$23+0))</f>
        <v>0</v>
      </c>
      <c r="D622" s="10">
        <f t="shared" si="25"/>
        <v>0</v>
      </c>
      <c r="E622" s="10">
        <f>MAX(0,('1-Input'!$B$10-C622-D622))/(1-'P-Parametri'!$B$31*MAX(0,IF(F621&lt;=0,0,(F621-G621)/F621)))</f>
        <v>31543.612201015236</v>
      </c>
      <c r="F622" s="10">
        <f>((F621-E622+MAX(0,-('1-Input'!$B$10-C622-D622)))*(1+B622))*(1-'P-Parametri'!$B$32)</f>
        <v>357443.67519489152</v>
      </c>
      <c r="G622" s="10">
        <f>IF(F621&lt;=0,G621,G621*(1-E622/F621))+MAX(0,-('1-Input'!$B$10-C622-D622))</f>
        <v>244631.80205464069</v>
      </c>
      <c r="H622" s="10">
        <f>MAX(0,('1-Input'!$B$10-C622-D622))/(1-'P-Parametri'!$B$31*MAX(0,IF(I621&lt;=0,0,(I621-J621)/I621)))</f>
        <v>31543.612201015236</v>
      </c>
      <c r="I622" s="10">
        <f>((I621-H622+MAX(0,-('1-Input'!$B$10-C622-D622)))*(1+B622))*(1-'P-Parametri'!$B$32)</f>
        <v>528690.41572899511</v>
      </c>
      <c r="J622" s="10">
        <f>IF(I621&lt;=0,J621,J621*(1-H622/I621))+MAX(0,-('1-Input'!$B$10-C622-D622))</f>
        <v>361831.8020546406</v>
      </c>
      <c r="K622" s="10">
        <f>MAX(0,('1-Input'!$B$10-C622-D622))/(1-'P-Parametri'!$B$31*MAX(0,IF(L621&lt;=0,0,(L621-M621)/L621)))</f>
        <v>31543.612201015239</v>
      </c>
      <c r="L622" s="10">
        <f>((L621-K622+MAX(0,-('1-Input'!$B$10-C622-D622)))*(1+B622))*(1-'P-Parametri'!$B$32)</f>
        <v>421554.72401902662</v>
      </c>
      <c r="M622" s="10">
        <f>IF(L621&lt;=0,M621,M621*(1-K622/L621))+MAX(0,-('1-Input'!$B$10-C622-D622))</f>
        <v>288508.92870098539</v>
      </c>
      <c r="N622" s="10">
        <f>MAX(0,('1-Input'!$B$10-C622-D622))/(1-'P-Parametri'!$B$31*MAX(0,IF(O621&lt;=0,0,(O621-P621)/O621)))</f>
        <v>31543.612201015232</v>
      </c>
      <c r="O622" s="10">
        <f>((O621-N622+MAX(0,-('1-Input'!$B$10-C622-D622)))*(1+B622))*(1-'P-Parametri'!$B$32)</f>
        <v>425986.19442123332</v>
      </c>
      <c r="P622" s="10">
        <f>IF(O621&lt;=0,P621,P621*(1-N622/O621))+MAX(0,-('1-Input'!$B$10-C622-D622))</f>
        <v>291541.7941997319</v>
      </c>
      <c r="Q622" s="10">
        <f>MAX(0,('1-Input'!$B$10-C622-D622))/(1-'P-Parametri'!$B$31*MAX(0,IF(R621&lt;=0,0,(R621-S621)/R621)))</f>
        <v>31543.612201015232</v>
      </c>
      <c r="R622" s="10">
        <f>((R621-Q622+MAX(0,-('1-Input'!$B$10-C622-D622)))*(1+B622))*(1-'P-Parametri'!$B$32)</f>
        <v>425986.19442123355</v>
      </c>
      <c r="S622" s="10">
        <f>IF(R621&lt;=0,S621,S621*(1-Q622/R621))+MAX(0,-('1-Input'!$B$10-C622-D622))</f>
        <v>291541.79419973202</v>
      </c>
      <c r="T622" s="10">
        <f>MAX(0,('1-Input'!$B$10-C622-D622))/(1-'P-Parametri'!$B$31*MAX(0,IF(U621&lt;=0,0,(U621-V621)/U621)))</f>
        <v>31543.612201015236</v>
      </c>
      <c r="U622" s="10">
        <f>((U621-T622+MAX(0,-('1-Input'!$B$10-C622-D622)))*(1+B622))*(1-'P-Parametri'!$B$32)</f>
        <v>425986.19442123367</v>
      </c>
      <c r="V622" s="10">
        <f>IF(U621&lt;=0,V621,V621*(1-T622/U621))+MAX(0,-('1-Input'!$B$10-C622-D622))</f>
        <v>291541.79419973202</v>
      </c>
    </row>
    <row r="623" spans="1:22">
      <c r="A623" s="9">
        <f t="shared" si="24"/>
        <v>16</v>
      </c>
      <c r="B623" s="12">
        <f>IF($A623='P-Parametri'!$B$47,'P-Parametri'!$B$34,IF($A623='P-Parametri'!$B$48,'P-Parametri'!$C$34,'P-Parametri'!$B$50))</f>
        <v>0.01</v>
      </c>
      <c r="C623" s="10">
        <f>IF($A623&lt;='1-Input'!$B$26,0,IF($A623='1-Input'!$B$26+1,('1-Input'!$B$23+0)*'1-Input'!$B$27,'1-Input'!$B$23+0))</f>
        <v>0</v>
      </c>
      <c r="D623" s="10">
        <f t="shared" si="25"/>
        <v>0</v>
      </c>
      <c r="E623" s="10">
        <f>MAX(0,('1-Input'!$B$10-C623-D623))/(1-'P-Parametri'!$B$31*MAX(0,IF(F622&lt;=0,0,(F622-G622)/F622)))</f>
        <v>31592.407466594781</v>
      </c>
      <c r="F623" s="10">
        <f>((F622-E623+MAX(0,-('1-Input'!$B$10-C623-D623)))*(1+B623))*(1-'P-Parametri'!$B$32)</f>
        <v>328451.56084476854</v>
      </c>
      <c r="G623" s="10">
        <f>IF(F622&lt;=0,G622,G622*(1-E623/F622))+MAX(0,-('1-Input'!$B$10-C623-D623))</f>
        <v>223010.19253648739</v>
      </c>
      <c r="H623" s="10">
        <f>MAX(0,('1-Input'!$B$10-C623-D623))/(1-'P-Parametri'!$B$31*MAX(0,IF(I622&lt;=0,0,(I622-J622)/I622)))</f>
        <v>31592.407466594781</v>
      </c>
      <c r="I623" s="10">
        <f>((I622-H623+MAX(0,-('1-Input'!$B$10-C623-D623)))*(1+B623))*(1-'P-Parametri'!$B$32)</f>
        <v>501064.85036833433</v>
      </c>
      <c r="J623" s="10">
        <f>IF(I622&lt;=0,J622,J622*(1-H623/I622))+MAX(0,-('1-Input'!$B$10-C623-D623))</f>
        <v>340210.19253648724</v>
      </c>
      <c r="K623" s="10">
        <f>MAX(0,('1-Input'!$B$10-C623-D623))/(1-'P-Parametri'!$B$31*MAX(0,IF(L622&lt;=0,0,(L622-M622)/L622)))</f>
        <v>31592.407466594785</v>
      </c>
      <c r="L623" s="10">
        <f>((L622-K623+MAX(0,-('1-Input'!$B$10-C623-D623)))*(1+B623))*(1-'P-Parametri'!$B$32)</f>
        <v>393074.21583852026</v>
      </c>
      <c r="M623" s="10">
        <f>IF(L622&lt;=0,M622,M622*(1-K623/L622))+MAX(0,-('1-Input'!$B$10-C623-D623))</f>
        <v>266887.31918283209</v>
      </c>
      <c r="N623" s="10">
        <f>MAX(0,('1-Input'!$B$10-C623-D623))/(1-'P-Parametri'!$B$31*MAX(0,IF(O622&lt;=0,0,(O622-P622)/O622)))</f>
        <v>31592.407466594777</v>
      </c>
      <c r="O623" s="10">
        <f>((O622-N623+MAX(0,-('1-Input'!$B$10-C623-D623)))*(1+B623))*(1-'P-Parametri'!$B$32)</f>
        <v>397541.04937453661</v>
      </c>
      <c r="P623" s="10">
        <f>IF(O622&lt;=0,P622,P622*(1-N623/O622))+MAX(0,-('1-Input'!$B$10-C623-D623))</f>
        <v>269920.1846815786</v>
      </c>
      <c r="Q623" s="10">
        <f>MAX(0,('1-Input'!$B$10-C623-D623))/(1-'P-Parametri'!$B$31*MAX(0,IF(R622&lt;=0,0,(R622-S622)/R622)))</f>
        <v>31592.407466594777</v>
      </c>
      <c r="R623" s="10">
        <f>((R622-Q623+MAX(0,-('1-Input'!$B$10-C623-D623)))*(1+B623))*(1-'P-Parametri'!$B$32)</f>
        <v>397541.04937453684</v>
      </c>
      <c r="S623" s="10">
        <f>IF(R622&lt;=0,S622,S622*(1-Q623/R622))+MAX(0,-('1-Input'!$B$10-C623-D623))</f>
        <v>269920.18468157871</v>
      </c>
      <c r="T623" s="10">
        <f>MAX(0,('1-Input'!$B$10-C623-D623))/(1-'P-Parametri'!$B$31*MAX(0,IF(U622&lt;=0,0,(U622-V622)/U622)))</f>
        <v>31592.407466594781</v>
      </c>
      <c r="U623" s="10">
        <f>((U622-T623+MAX(0,-('1-Input'!$B$10-C623-D623)))*(1+B623))*(1-'P-Parametri'!$B$32)</f>
        <v>397541.04937453696</v>
      </c>
      <c r="V623" s="10">
        <f>IF(U622&lt;=0,V622,V622*(1-T623/U622))+MAX(0,-('1-Input'!$B$10-C623-D623))</f>
        <v>269920.18468157871</v>
      </c>
    </row>
    <row r="624" spans="1:22">
      <c r="A624" s="9">
        <f t="shared" si="24"/>
        <v>17</v>
      </c>
      <c r="B624" s="12">
        <f>IF($A624='P-Parametri'!$B$47,'P-Parametri'!$B$34,IF($A624='P-Parametri'!$B$48,'P-Parametri'!$C$34,'P-Parametri'!$B$50))</f>
        <v>0.01</v>
      </c>
      <c r="C624" s="10">
        <f>IF($A624&lt;='1-Input'!$B$26,0,IF($A624='1-Input'!$B$26+1,('1-Input'!$B$23+0)*'1-Input'!$B$27,'1-Input'!$B$23+0))</f>
        <v>0</v>
      </c>
      <c r="D624" s="10">
        <f t="shared" si="25"/>
        <v>0</v>
      </c>
      <c r="E624" s="10">
        <f>MAX(0,('1-Input'!$B$10-C624-D624))/(1-'P-Parametri'!$B$31*MAX(0,IF(F623&lt;=0,0,(F623-G623)/F623)))</f>
        <v>31640.965834131057</v>
      </c>
      <c r="F624" s="10">
        <f>((F623-E624+MAX(0,-('1-Input'!$B$10-C624-D624)))*(1+B624))*(1-'P-Parametri'!$B$32)</f>
        <v>299179.1435588224</v>
      </c>
      <c r="G624" s="10">
        <f>IF(F623&lt;=0,G623,G623*(1-E624/F623))+MAX(0,-('1-Input'!$B$10-C624-D624))</f>
        <v>201526.78760286039</v>
      </c>
      <c r="H624" s="10">
        <f>MAX(0,('1-Input'!$B$10-C624-D624))/(1-'P-Parametri'!$B$31*MAX(0,IF(I623&lt;=0,0,(I623-J623)/I623)))</f>
        <v>31640.965834131057</v>
      </c>
      <c r="I624" s="10">
        <f>((I623-H624+MAX(0,-('1-Input'!$B$10-C624-D624)))*(1+B624))*(1-'P-Parametri'!$B$32)</f>
        <v>473169.88713278621</v>
      </c>
      <c r="J624" s="10">
        <f>IF(I623&lt;=0,J623,J623*(1-H624/I623))+MAX(0,-('1-Input'!$B$10-C624-D624))</f>
        <v>318726.78760286025</v>
      </c>
      <c r="K624" s="10">
        <f>MAX(0,('1-Input'!$B$10-C624-D624))/(1-'P-Parametri'!$B$31*MAX(0,IF(L623&lt;=0,0,(L623-M623)/L623)))</f>
        <v>31640.965834131061</v>
      </c>
      <c r="L624" s="10">
        <f>((L623-K624+MAX(0,-('1-Input'!$B$10-C624-D624)))*(1+B624))*(1-'P-Parametri'!$B$32)</f>
        <v>364317.48733942426</v>
      </c>
      <c r="M624" s="10">
        <f>IF(L623&lt;=0,M623,M623*(1-K624/L623))+MAX(0,-('1-Input'!$B$10-C624-D624))</f>
        <v>245403.91424920509</v>
      </c>
      <c r="N624" s="10">
        <f>MAX(0,('1-Input'!$B$10-C624-D624))/(1-'P-Parametri'!$B$31*MAX(0,IF(O623&lt;=0,0,(O623-P623)/O623)))</f>
        <v>31640.965834131057</v>
      </c>
      <c r="O624" s="10">
        <f>((O623-N624+MAX(0,-('1-Input'!$B$10-C624-D624)))*(1+B624))*(1-'P-Parametri'!$B$32)</f>
        <v>368819.96620705799</v>
      </c>
      <c r="P624" s="10">
        <f>IF(O623&lt;=0,P623,P623*(1-N624/O623))+MAX(0,-('1-Input'!$B$10-C624-D624))</f>
        <v>248436.7797479516</v>
      </c>
      <c r="Q624" s="10">
        <f>MAX(0,('1-Input'!$B$10-C624-D624))/(1-'P-Parametri'!$B$31*MAX(0,IF(R623&lt;=0,0,(R623-S623)/R623)))</f>
        <v>31640.965834131057</v>
      </c>
      <c r="R624" s="10">
        <f>((R623-Q624+MAX(0,-('1-Input'!$B$10-C624-D624)))*(1+B624))*(1-'P-Parametri'!$B$32)</f>
        <v>368819.96620705823</v>
      </c>
      <c r="S624" s="10">
        <f>IF(R623&lt;=0,S623,S623*(1-Q624/R623))+MAX(0,-('1-Input'!$B$10-C624-D624))</f>
        <v>248436.77974795172</v>
      </c>
      <c r="T624" s="10">
        <f>MAX(0,('1-Input'!$B$10-C624-D624))/(1-'P-Parametri'!$B$31*MAX(0,IF(U623&lt;=0,0,(U623-V623)/U623)))</f>
        <v>31640.965834131057</v>
      </c>
      <c r="U624" s="10">
        <f>((U623-T624+MAX(0,-('1-Input'!$B$10-C624-D624)))*(1+B624))*(1-'P-Parametri'!$B$32)</f>
        <v>368819.9662070584</v>
      </c>
      <c r="V624" s="10">
        <f>IF(U623&lt;=0,V623,V623*(1-T624/U623))+MAX(0,-('1-Input'!$B$10-C624-D624))</f>
        <v>248436.77974795175</v>
      </c>
    </row>
    <row r="625" spans="1:22">
      <c r="A625" s="9">
        <f t="shared" si="24"/>
        <v>18</v>
      </c>
      <c r="B625" s="12">
        <f>IF($A625='P-Parametri'!$B$47,'P-Parametri'!$B$34,IF($A625='P-Parametri'!$B$48,'P-Parametri'!$C$34,'P-Parametri'!$B$50))</f>
        <v>0.01</v>
      </c>
      <c r="C625" s="10">
        <f>IF($A625&lt;='1-Input'!$B$26,0,IF($A625='1-Input'!$B$26+1,('1-Input'!$B$23+0)*'1-Input'!$B$27,'1-Input'!$B$23+0))</f>
        <v>0</v>
      </c>
      <c r="D625" s="10">
        <f t="shared" si="25"/>
        <v>0</v>
      </c>
      <c r="E625" s="10">
        <f>MAX(0,('1-Input'!$B$10-C625-D625))/(1-'P-Parametri'!$B$31*MAX(0,IF(F624&lt;=0,0,(F624-G624)/F624)))</f>
        <v>31689.287501940049</v>
      </c>
      <c r="F625" s="10">
        <f>((F624-E625+MAX(0,-('1-Input'!$B$10-C625-D625)))*(1+B625))*(1-'P-Parametri'!$B$32)</f>
        <v>269624.42510821624</v>
      </c>
      <c r="G625" s="10">
        <f>IF(F624&lt;=0,G624,G624*(1-E625/F624))+MAX(0,-('1-Input'!$B$10-C625-D625))</f>
        <v>180180.91356992055</v>
      </c>
      <c r="H625" s="10">
        <f>MAX(0,('1-Input'!$B$10-C625-D625))/(1-'P-Parametri'!$B$31*MAX(0,IF(I624&lt;=0,0,(I624-J624)/I624)))</f>
        <v>31689.287501940053</v>
      </c>
      <c r="I625" s="10">
        <f>((I624-H625+MAX(0,-('1-Input'!$B$10-C625-D625)))*(1+B625))*(1-'P-Parametri'!$B$32)</f>
        <v>445003.61481590034</v>
      </c>
      <c r="J625" s="10">
        <f>IF(I624&lt;=0,J624,J624*(1-H625/I624))+MAX(0,-('1-Input'!$B$10-C625-D625))</f>
        <v>297380.91356992041</v>
      </c>
      <c r="K625" s="10">
        <f>MAX(0,('1-Input'!$B$10-C625-D625))/(1-'P-Parametri'!$B$31*MAX(0,IF(L624&lt;=0,0,(L624-M624)/L624)))</f>
        <v>31689.287501940056</v>
      </c>
      <c r="L625" s="10">
        <f>((L624-K625+MAX(0,-('1-Input'!$B$10-C625-D625)))*(1+B625))*(1-'P-Parametri'!$B$32)</f>
        <v>335282.57287218736</v>
      </c>
      <c r="M625" s="10">
        <f>IF(L624&lt;=0,M624,M624*(1-K625/L624))+MAX(0,-('1-Input'!$B$10-C625-D625))</f>
        <v>224058.04021626528</v>
      </c>
      <c r="N625" s="10">
        <f>MAX(0,('1-Input'!$B$10-C625-D625))/(1-'P-Parametri'!$B$31*MAX(0,IF(O624&lt;=0,0,(O624-P624)/O624)))</f>
        <v>31689.287501940049</v>
      </c>
      <c r="O625" s="10">
        <f>((O624-N625+MAX(0,-('1-Input'!$B$10-C625-D625)))*(1+B625))*(1-'P-Parametri'!$B$32)</f>
        <v>339820.98152118485</v>
      </c>
      <c r="P625" s="10">
        <f>IF(O624&lt;=0,P624,P624*(1-N625/O624))+MAX(0,-('1-Input'!$B$10-C625-D625))</f>
        <v>227090.90571501173</v>
      </c>
      <c r="Q625" s="10">
        <f>MAX(0,('1-Input'!$B$10-C625-D625))/(1-'P-Parametri'!$B$31*MAX(0,IF(R624&lt;=0,0,(R624-S624)/R624)))</f>
        <v>31689.287501940049</v>
      </c>
      <c r="R625" s="10">
        <f>((R624-Q625+MAX(0,-('1-Input'!$B$10-C625-D625)))*(1+B625))*(1-'P-Parametri'!$B$32)</f>
        <v>339820.98152118508</v>
      </c>
      <c r="S625" s="10">
        <f>IF(R624&lt;=0,S624,S624*(1-Q625/R624))+MAX(0,-('1-Input'!$B$10-C625-D625))</f>
        <v>227090.90571501185</v>
      </c>
      <c r="T625" s="10">
        <f>MAX(0,('1-Input'!$B$10-C625-D625))/(1-'P-Parametri'!$B$31*MAX(0,IF(U624&lt;=0,0,(U624-V624)/U624)))</f>
        <v>31689.287501940053</v>
      </c>
      <c r="U625" s="10">
        <f>((U624-T625+MAX(0,-('1-Input'!$B$10-C625-D625)))*(1+B625))*(1-'P-Parametri'!$B$32)</f>
        <v>339820.98152118525</v>
      </c>
      <c r="V625" s="10">
        <f>IF(U624&lt;=0,V624,V624*(1-T625/U624))+MAX(0,-('1-Input'!$B$10-C625-D625))</f>
        <v>227090.9057150119</v>
      </c>
    </row>
    <row r="626" spans="1:22">
      <c r="A626" s="9">
        <f t="shared" si="24"/>
        <v>19</v>
      </c>
      <c r="B626" s="12">
        <f>IF($A626='P-Parametri'!$B$47,'P-Parametri'!$B$34,IF($A626='P-Parametri'!$B$48,'P-Parametri'!$C$34,'P-Parametri'!$B$50))</f>
        <v>0.01</v>
      </c>
      <c r="C626" s="10">
        <f>IF($A626&lt;='1-Input'!$B$26,0,IF($A626='1-Input'!$B$26+1,('1-Input'!$B$23+0)*'1-Input'!$B$27,'1-Input'!$B$23+0))</f>
        <v>5178.3333333332594</v>
      </c>
      <c r="D626" s="10">
        <f t="shared" si="25"/>
        <v>0</v>
      </c>
      <c r="E626" s="10">
        <f>MAX(0,('1-Input'!$B$10-C626-D626))/(1-'P-Parametri'!$B$31*MAX(0,IF(F625&lt;=0,0,(F625-G625)/F625)))</f>
        <v>26070.245272050295</v>
      </c>
      <c r="F626" s="10">
        <f>((F625-E626+MAX(0,-('1-Input'!$B$10-C626-D626)))*(1+B626))*(1-'P-Parametri'!$B$32)</f>
        <v>245497.74219125856</v>
      </c>
      <c r="G626" s="10">
        <f>IF(F625&lt;=0,G625,G625*(1-E626/F625))+MAX(0,-('1-Input'!$B$10-C626-D626))</f>
        <v>162759.04754934547</v>
      </c>
      <c r="H626" s="10">
        <f>MAX(0,('1-Input'!$B$10-C626-D626))/(1-'P-Parametri'!$B$31*MAX(0,IF(I625&lt;=0,0,(I625-J625)/I625)))</f>
        <v>26070.245272050295</v>
      </c>
      <c r="I626" s="10">
        <f>((I625-H626+MAX(0,-('1-Input'!$B$10-C626-D626)))*(1+B626))*(1-'P-Parametri'!$B$32)</f>
        <v>422276.45783280995</v>
      </c>
      <c r="J626" s="10">
        <f>IF(I625&lt;=0,J625,J625*(1-H626/I625))+MAX(0,-('1-Input'!$B$10-C626-D626))</f>
        <v>279959.0475493453</v>
      </c>
      <c r="K626" s="10">
        <f>MAX(0,('1-Input'!$B$10-C626-D626))/(1-'P-Parametri'!$B$31*MAX(0,IF(L625&lt;=0,0,(L625-M625)/L625)))</f>
        <v>26070.245272050302</v>
      </c>
      <c r="L626" s="10">
        <f>((L625-K626+MAX(0,-('1-Input'!$B$10-C626-D626)))*(1+B626))*(1-'P-Parametri'!$B$32)</f>
        <v>311679.84197438613</v>
      </c>
      <c r="M626" s="10">
        <f>IF(L625&lt;=0,M625,M625*(1-K626/L625))+MAX(0,-('1-Input'!$B$10-C626-D626))</f>
        <v>206636.17419569023</v>
      </c>
      <c r="N626" s="10">
        <f>MAX(0,('1-Input'!$B$10-C626-D626))/(1-'P-Parametri'!$B$31*MAX(0,IF(O625&lt;=0,0,(O625-P625)/O625)))</f>
        <v>26070.245272050295</v>
      </c>
      <c r="O626" s="10">
        <f>((O625-N626+MAX(0,-('1-Input'!$B$10-C626-D626)))*(1+B626))*(1-'P-Parametri'!$B$32)</f>
        <v>316254.46712440258</v>
      </c>
      <c r="P626" s="10">
        <f>IF(O625&lt;=0,P625,P625*(1-N626/O625))+MAX(0,-('1-Input'!$B$10-C626-D626))</f>
        <v>209669.03969443662</v>
      </c>
      <c r="Q626" s="10">
        <f>MAX(0,('1-Input'!$B$10-C626-D626))/(1-'P-Parametri'!$B$31*MAX(0,IF(R625&lt;=0,0,(R625-S625)/R625)))</f>
        <v>26070.245272050295</v>
      </c>
      <c r="R626" s="10">
        <f>((R625-Q626+MAX(0,-('1-Input'!$B$10-C626-D626)))*(1+B626))*(1-'P-Parametri'!$B$32)</f>
        <v>316254.46712440281</v>
      </c>
      <c r="S626" s="10">
        <f>IF(R625&lt;=0,S625,S625*(1-Q626/R625))+MAX(0,-('1-Input'!$B$10-C626-D626))</f>
        <v>209669.03969443677</v>
      </c>
      <c r="T626" s="10">
        <f>MAX(0,('1-Input'!$B$10-C626-D626))/(1-'P-Parametri'!$B$31*MAX(0,IF(U625&lt;=0,0,(U625-V625)/U625)))</f>
        <v>26070.245272050299</v>
      </c>
      <c r="U626" s="10">
        <f>((U625-T626+MAX(0,-('1-Input'!$B$10-C626-D626)))*(1+B626))*(1-'P-Parametri'!$B$32)</f>
        <v>316254.46712440299</v>
      </c>
      <c r="V626" s="10">
        <f>IF(U625&lt;=0,V625,V625*(1-T626/U625))+MAX(0,-('1-Input'!$B$10-C626-D626))</f>
        <v>209669.03969443683</v>
      </c>
    </row>
    <row r="627" spans="1:22">
      <c r="A627" s="9">
        <f t="shared" si="24"/>
        <v>20</v>
      </c>
      <c r="B627" s="12">
        <f>IF($A627='P-Parametri'!$B$47,'P-Parametri'!$B$34,IF($A627='P-Parametri'!$B$48,'P-Parametri'!$C$34,'P-Parametri'!$B$50))</f>
        <v>0.01</v>
      </c>
      <c r="C627" s="10">
        <f>IF($A627&lt;='1-Input'!$B$26,0,IF($A627='1-Input'!$B$26+1,('1-Input'!$B$23+0)*'1-Input'!$B$27,'1-Input'!$B$23+0))</f>
        <v>15535</v>
      </c>
      <c r="D627" s="10">
        <f t="shared" si="25"/>
        <v>0</v>
      </c>
      <c r="E627" s="10">
        <f>MAX(0,('1-Input'!$B$10-C627-D627))/(1-'P-Parametri'!$B$31*MAX(0,IF(F626&lt;=0,0,(F626-G626)/F626)))</f>
        <v>14758.207199777085</v>
      </c>
      <c r="F627" s="10">
        <f>((F626-E627+MAX(0,-('1-Input'!$B$10-C627-D627)))*(1+B627))*(1-'P-Parametri'!$B$32)</f>
        <v>232580.83648071348</v>
      </c>
      <c r="G627" s="10">
        <f>IF(F626&lt;=0,G626,G626*(1-E627/F626))+MAX(0,-('1-Input'!$B$10-C627-D627))</f>
        <v>152974.71419486488</v>
      </c>
      <c r="H627" s="10">
        <f>MAX(0,('1-Input'!$B$10-C627-D627))/(1-'P-Parametri'!$B$31*MAX(0,IF(I626&lt;=0,0,(I626-J626)/I626)))</f>
        <v>14758.207199777085</v>
      </c>
      <c r="I627" s="10">
        <f>((I626-H627+MAX(0,-('1-Input'!$B$10-C627-D627)))*(1+B627))*(1-'P-Parametri'!$B$32)</f>
        <v>410770.24627308449</v>
      </c>
      <c r="J627" s="10">
        <f>IF(I626&lt;=0,J626,J626*(1-H627/I626))+MAX(0,-('1-Input'!$B$10-C627-D627))</f>
        <v>270174.71419486467</v>
      </c>
      <c r="K627" s="10">
        <f>MAX(0,('1-Input'!$B$10-C627-D627))/(1-'P-Parametri'!$B$31*MAX(0,IF(L626&lt;=0,0,(L626-M626)/L626)))</f>
        <v>14758.207199777087</v>
      </c>
      <c r="L627" s="10">
        <f>((L626-K627+MAX(0,-('1-Input'!$B$10-C627-D627)))*(1+B627))*(1-'P-Parametri'!$B$32)</f>
        <v>299291.06942011043</v>
      </c>
      <c r="M627" s="10">
        <f>IF(L626&lt;=0,M626,M626*(1-K627/L626))+MAX(0,-('1-Input'!$B$10-C627-D627))</f>
        <v>196851.84084120963</v>
      </c>
      <c r="N627" s="10">
        <f>MAX(0,('1-Input'!$B$10-C627-D627))/(1-'P-Parametri'!$B$31*MAX(0,IF(O626&lt;=0,0,(O626-P626)/O626)))</f>
        <v>14758.207199777084</v>
      </c>
      <c r="O627" s="10">
        <f>((O626-N627+MAX(0,-('1-Input'!$B$10-C627-D627)))*(1+B627))*(1-'P-Parametri'!$B$32)</f>
        <v>303902.20007882401</v>
      </c>
      <c r="P627" s="10">
        <f>IF(O626&lt;=0,P626,P626*(1-N627/O626))+MAX(0,-('1-Input'!$B$10-C627-D627))</f>
        <v>199884.70633995603</v>
      </c>
      <c r="Q627" s="10">
        <f>MAX(0,('1-Input'!$B$10-C627-D627))/(1-'P-Parametri'!$B$31*MAX(0,IF(R626&lt;=0,0,(R626-S626)/R626)))</f>
        <v>14758.207199777085</v>
      </c>
      <c r="R627" s="10">
        <f>((R626-Q627+MAX(0,-('1-Input'!$B$10-C627-D627)))*(1+B627))*(1-'P-Parametri'!$B$32)</f>
        <v>303902.20007882424</v>
      </c>
      <c r="S627" s="10">
        <f>IF(R626&lt;=0,S626,S626*(1-Q627/R626))+MAX(0,-('1-Input'!$B$10-C627-D627))</f>
        <v>199884.70633995617</v>
      </c>
      <c r="T627" s="10">
        <f>MAX(0,('1-Input'!$B$10-C627-D627))/(1-'P-Parametri'!$B$31*MAX(0,IF(U626&lt;=0,0,(U626-V626)/U626)))</f>
        <v>14758.207199777085</v>
      </c>
      <c r="U627" s="10">
        <f>((U626-T627+MAX(0,-('1-Input'!$B$10-C627-D627)))*(1+B627))*(1-'P-Parametri'!$B$32)</f>
        <v>303902.20007882442</v>
      </c>
      <c r="V627" s="10">
        <f>IF(U626&lt;=0,V626,V626*(1-T627/U626))+MAX(0,-('1-Input'!$B$10-C627-D627))</f>
        <v>199884.70633995623</v>
      </c>
    </row>
    <row r="628" spans="1:22">
      <c r="A628" s="9">
        <f t="shared" si="24"/>
        <v>21</v>
      </c>
      <c r="B628" s="12">
        <f>IF($A628='P-Parametri'!$B$47,'P-Parametri'!$B$34,IF($A628='P-Parametri'!$B$48,'P-Parametri'!$C$34,'P-Parametri'!$B$50))</f>
        <v>0.01</v>
      </c>
      <c r="C628" s="10">
        <f>IF($A628&lt;='1-Input'!$B$26,0,IF($A628='1-Input'!$B$26+1,('1-Input'!$B$23+0)*'1-Input'!$B$27,'1-Input'!$B$23+0))</f>
        <v>15535</v>
      </c>
      <c r="D628" s="10">
        <f t="shared" si="25"/>
        <v>0</v>
      </c>
      <c r="E628" s="10">
        <f>MAX(0,('1-Input'!$B$10-C628-D628))/(1-'P-Parametri'!$B$31*MAX(0,IF(F627&lt;=0,0,(F627-G627)/F627)))</f>
        <v>14780.314355899256</v>
      </c>
      <c r="F628" s="10">
        <f>((F627-E628+MAX(0,-('1-Input'!$B$10-C628-D628)))*(1+B628))*(1-'P-Parametri'!$B$32)</f>
        <v>219538.57029137024</v>
      </c>
      <c r="G628" s="10">
        <f>IF(F627&lt;=0,G627,G627*(1-E628/F627))+MAX(0,-('1-Input'!$B$10-C628-D628))</f>
        <v>143253.30120780892</v>
      </c>
      <c r="H628" s="10">
        <f>MAX(0,('1-Input'!$B$10-C628-D628))/(1-'P-Parametri'!$B$31*MAX(0,IF(I627&lt;=0,0,(I627-J627)/I627)))</f>
        <v>14780.314355899258</v>
      </c>
      <c r="I628" s="10">
        <f>((I627-H628+MAX(0,-('1-Input'!$B$10-C628-D628)))*(1+B628))*(1-'P-Parametri'!$B$32)</f>
        <v>399149.93157388439</v>
      </c>
      <c r="J628" s="10">
        <f>IF(I627&lt;=0,J627,J627*(1-H628/I627))+MAX(0,-('1-Input'!$B$10-C628-D628))</f>
        <v>260453.30120780872</v>
      </c>
      <c r="K628" s="10">
        <f>MAX(0,('1-Input'!$B$10-C628-D628))/(1-'P-Parametri'!$B$31*MAX(0,IF(L627&lt;=0,0,(L627-M627)/L627)))</f>
        <v>14780.31435589926</v>
      </c>
      <c r="L628" s="10">
        <f>((L627-K628+MAX(0,-('1-Input'!$B$10-C628-D628)))*(1+B628))*(1-'P-Parametri'!$B$32)</f>
        <v>286781.15088962362</v>
      </c>
      <c r="M628" s="10">
        <f>IF(L627&lt;=0,M627,M627*(1-K628/L627))+MAX(0,-('1-Input'!$B$10-C628-D628))</f>
        <v>187130.42785415368</v>
      </c>
      <c r="N628" s="10">
        <f>MAX(0,('1-Input'!$B$10-C628-D628))/(1-'P-Parametri'!$B$31*MAX(0,IF(O627&lt;=0,0,(O627-P627)/O627)))</f>
        <v>14780.314355899256</v>
      </c>
      <c r="O628" s="10">
        <f>((O627-N628+MAX(0,-('1-Input'!$B$10-C628-D628)))*(1+B628))*(1-'P-Parametri'!$B$32)</f>
        <v>291429.07837099367</v>
      </c>
      <c r="P628" s="10">
        <f>IF(O627&lt;=0,P627,P627*(1-N628/O627))+MAX(0,-('1-Input'!$B$10-C628-D628))</f>
        <v>190163.29335290007</v>
      </c>
      <c r="Q628" s="10">
        <f>MAX(0,('1-Input'!$B$10-C628-D628))/(1-'P-Parametri'!$B$31*MAX(0,IF(R627&lt;=0,0,(R627-S627)/R627)))</f>
        <v>14780.314355899256</v>
      </c>
      <c r="R628" s="10">
        <f>((R627-Q628+MAX(0,-('1-Input'!$B$10-C628-D628)))*(1+B628))*(1-'P-Parametri'!$B$32)</f>
        <v>291429.07837099396</v>
      </c>
      <c r="S628" s="10">
        <f>IF(R627&lt;=0,S627,S627*(1-Q628/R627))+MAX(0,-('1-Input'!$B$10-C628-D628))</f>
        <v>190163.29335290019</v>
      </c>
      <c r="T628" s="10">
        <f>MAX(0,('1-Input'!$B$10-C628-D628))/(1-'P-Parametri'!$B$31*MAX(0,IF(U627&lt;=0,0,(U627-V627)/U627)))</f>
        <v>14780.314355899258</v>
      </c>
      <c r="U628" s="10">
        <f>((U627-T628+MAX(0,-('1-Input'!$B$10-C628-D628)))*(1+B628))*(1-'P-Parametri'!$B$32)</f>
        <v>291429.07837099413</v>
      </c>
      <c r="V628" s="10">
        <f>IF(U627&lt;=0,V627,V627*(1-T628/U627))+MAX(0,-('1-Input'!$B$10-C628-D628))</f>
        <v>190163.29335290028</v>
      </c>
    </row>
    <row r="629" spans="1:22">
      <c r="A629" s="9">
        <f t="shared" si="24"/>
        <v>22</v>
      </c>
      <c r="B629" s="12">
        <f>IF($A629='P-Parametri'!$B$47,'P-Parametri'!$B$34,IF($A629='P-Parametri'!$B$48,'P-Parametri'!$C$34,'P-Parametri'!$B$50))</f>
        <v>0.01</v>
      </c>
      <c r="C629" s="10">
        <f>IF($A629&lt;='1-Input'!$B$26,0,IF($A629='1-Input'!$B$26+1,('1-Input'!$B$23+0)*'1-Input'!$B$27,'1-Input'!$B$23+0))</f>
        <v>15535</v>
      </c>
      <c r="D629" s="10">
        <f t="shared" si="25"/>
        <v>0</v>
      </c>
      <c r="E629" s="10">
        <f>MAX(0,('1-Input'!$B$10-C629-D629))/(1-'P-Parametri'!$B$31*MAX(0,IF(F628&lt;=0,0,(F628-G628)/F628)))</f>
        <v>14802.312037660675</v>
      </c>
      <c r="F629" s="10">
        <f>((F628-E629+MAX(0,-('1-Input'!$B$10-C629-D629)))*(1+B629))*(1-'P-Parametri'!$B$32)</f>
        <v>206370.05359457416</v>
      </c>
      <c r="G629" s="10">
        <f>IF(F628&lt;=0,G628,G628*(1-E629/F628))+MAX(0,-('1-Input'!$B$10-C629-D629))</f>
        <v>133594.49700730469</v>
      </c>
      <c r="H629" s="10">
        <f>MAX(0,('1-Input'!$B$10-C629-D629))/(1-'P-Parametri'!$B$31*MAX(0,IF(I628&lt;=0,0,(I628-J628)/I628)))</f>
        <v>14802.312037660678</v>
      </c>
      <c r="I629" s="10">
        <f>((I628-H629+MAX(0,-('1-Input'!$B$10-C629-D629)))*(1+B629))*(1-'P-Parametri'!$B$32)</f>
        <v>387414.71354012273</v>
      </c>
      <c r="J629" s="10">
        <f>IF(I628&lt;=0,J628,J628*(1-H629/I628))+MAX(0,-('1-Input'!$B$10-C629-D629))</f>
        <v>250794.49700730448</v>
      </c>
      <c r="K629" s="10">
        <f>MAX(0,('1-Input'!$B$10-C629-D629))/(1-'P-Parametri'!$B$31*MAX(0,IF(L628&lt;=0,0,(L628-M628)/L628)))</f>
        <v>14802.312037660678</v>
      </c>
      <c r="L629" s="10">
        <f>((L628-K629+MAX(0,-('1-Input'!$B$10-C629-D629)))*(1+B629))*(1-'P-Parametri'!$B$32)</f>
        <v>274149.22998600156</v>
      </c>
      <c r="M629" s="10">
        <f>IF(L628&lt;=0,M628,M628*(1-K629/L628))+MAX(0,-('1-Input'!$B$10-C629-D629))</f>
        <v>177471.62365364944</v>
      </c>
      <c r="N629" s="10">
        <f>MAX(0,('1-Input'!$B$10-C629-D629))/(1-'P-Parametri'!$B$31*MAX(0,IF(O628&lt;=0,0,(O628-P628)/O628)))</f>
        <v>14802.312037660675</v>
      </c>
      <c r="O629" s="10">
        <f>((O628-N629+MAX(0,-('1-Input'!$B$10-C629-D629)))*(1+B629))*(1-'P-Parametri'!$B$32)</f>
        <v>278834.24792867299</v>
      </c>
      <c r="P629" s="10">
        <f>IF(O628&lt;=0,P628,P628*(1-N629/O628))+MAX(0,-('1-Input'!$B$10-C629-D629))</f>
        <v>180504.48915239584</v>
      </c>
      <c r="Q629" s="10">
        <f>MAX(0,('1-Input'!$B$10-C629-D629))/(1-'P-Parametri'!$B$31*MAX(0,IF(R628&lt;=0,0,(R628-S628)/R628)))</f>
        <v>14802.312037660677</v>
      </c>
      <c r="R629" s="10">
        <f>((R628-Q629+MAX(0,-('1-Input'!$B$10-C629-D629)))*(1+B629))*(1-'P-Parametri'!$B$32)</f>
        <v>278834.24792867329</v>
      </c>
      <c r="S629" s="10">
        <f>IF(R628&lt;=0,S628,S628*(1-Q629/R628))+MAX(0,-('1-Input'!$B$10-C629-D629))</f>
        <v>180504.48915239595</v>
      </c>
      <c r="T629" s="10">
        <f>MAX(0,('1-Input'!$B$10-C629-D629))/(1-'P-Parametri'!$B$31*MAX(0,IF(U628&lt;=0,0,(U628-V628)/U628)))</f>
        <v>14802.312037660677</v>
      </c>
      <c r="U629" s="10">
        <f>((U628-T629+MAX(0,-('1-Input'!$B$10-C629-D629)))*(1+B629))*(1-'P-Parametri'!$B$32)</f>
        <v>278834.24792867346</v>
      </c>
      <c r="V629" s="10">
        <f>IF(U628&lt;=0,V628,V628*(1-T629/U628))+MAX(0,-('1-Input'!$B$10-C629-D629))</f>
        <v>180504.48915239604</v>
      </c>
    </row>
    <row r="630" spans="1:22">
      <c r="A630" s="9">
        <f t="shared" si="24"/>
        <v>23</v>
      </c>
      <c r="B630" s="12">
        <f>IF($A630='P-Parametri'!$B$47,'P-Parametri'!$B$34,IF($A630='P-Parametri'!$B$48,'P-Parametri'!$C$34,'P-Parametri'!$B$50))</f>
        <v>0.01</v>
      </c>
      <c r="C630" s="10">
        <f>IF($A630&lt;='1-Input'!$B$26,0,IF($A630='1-Input'!$B$26+1,('1-Input'!$B$23+0)*'1-Input'!$B$27,'1-Input'!$B$23+0))</f>
        <v>15535</v>
      </c>
      <c r="D630" s="10">
        <f t="shared" si="25"/>
        <v>0</v>
      </c>
      <c r="E630" s="10">
        <f>MAX(0,('1-Input'!$B$10-C630-D630))/(1-'P-Parametri'!$B$31*MAX(0,IF(F629&lt;=0,0,(F629-G629)/F629)))</f>
        <v>14824.200366522795</v>
      </c>
      <c r="F630" s="10">
        <f>((F629-E630+MAX(0,-('1-Input'!$B$10-C630-D630)))*(1+B630))*(1-'P-Parametri'!$B$32)</f>
        <v>193074.38913681122</v>
      </c>
      <c r="G630" s="10">
        <f>IF(F629&lt;=0,G629,G629*(1-E630/F629))+MAX(0,-('1-Input'!$B$10-C630-D630))</f>
        <v>123997.99035817727</v>
      </c>
      <c r="H630" s="10">
        <f>MAX(0,('1-Input'!$B$10-C630-D630))/(1-'P-Parametri'!$B$31*MAX(0,IF(I629&lt;=0,0,(I629-J629)/I629)))</f>
        <v>14824.200366522797</v>
      </c>
      <c r="I630" s="10">
        <f>((I629-H630+MAX(0,-('1-Input'!$B$10-C630-D630)))*(1+B630))*(1-'P-Parametri'!$B$32)</f>
        <v>375563.78546872531</v>
      </c>
      <c r="J630" s="10">
        <f>IF(I629&lt;=0,J629,J629*(1-H630/I629))+MAX(0,-('1-Input'!$B$10-C630-D630))</f>
        <v>241197.99035817705</v>
      </c>
      <c r="K630" s="10">
        <f>MAX(0,('1-Input'!$B$10-C630-D630))/(1-'P-Parametri'!$B$31*MAX(0,IF(L629&lt;=0,0,(L629-M629)/L629)))</f>
        <v>14824.200366522799</v>
      </c>
      <c r="L630" s="10">
        <f>((L629-K630+MAX(0,-('1-Input'!$B$10-C630-D630)))*(1+B630))*(1-'P-Parametri'!$B$32)</f>
        <v>261394.4433558422</v>
      </c>
      <c r="M630" s="10">
        <f>IF(L629&lt;=0,M629,M629*(1-K630/L629))+MAX(0,-('1-Input'!$B$10-C630-D630))</f>
        <v>167875.11700452204</v>
      </c>
      <c r="N630" s="10">
        <f>MAX(0,('1-Input'!$B$10-C630-D630))/(1-'P-Parametri'!$B$31*MAX(0,IF(O629&lt;=0,0,(O629-P629)/O629)))</f>
        <v>14824.200366522795</v>
      </c>
      <c r="O630" s="10">
        <f>((O629-N630+MAX(0,-('1-Input'!$B$10-C630-D630)))*(1+B630))*(1-'P-Parametri'!$B$32)</f>
        <v>266116.84774169623</v>
      </c>
      <c r="P630" s="10">
        <f>IF(O629&lt;=0,P629,P629*(1-N630/O629))+MAX(0,-('1-Input'!$B$10-C630-D630))</f>
        <v>170907.9825032684</v>
      </c>
      <c r="Q630" s="10">
        <f>MAX(0,('1-Input'!$B$10-C630-D630))/(1-'P-Parametri'!$B$31*MAX(0,IF(R629&lt;=0,0,(R629-S629)/R629)))</f>
        <v>14824.200366522797</v>
      </c>
      <c r="R630" s="10">
        <f>((R629-Q630+MAX(0,-('1-Input'!$B$10-C630-D630)))*(1+B630))*(1-'P-Parametri'!$B$32)</f>
        <v>266116.84774169652</v>
      </c>
      <c r="S630" s="10">
        <f>IF(R629&lt;=0,S629,S629*(1-Q630/R629))+MAX(0,-('1-Input'!$B$10-C630-D630))</f>
        <v>170907.98250326852</v>
      </c>
      <c r="T630" s="10">
        <f>MAX(0,('1-Input'!$B$10-C630-D630))/(1-'P-Parametri'!$B$31*MAX(0,IF(U629&lt;=0,0,(U629-V629)/U629)))</f>
        <v>14824.200366522797</v>
      </c>
      <c r="U630" s="10">
        <f>((U629-T630+MAX(0,-('1-Input'!$B$10-C630-D630)))*(1+B630))*(1-'P-Parametri'!$B$32)</f>
        <v>266116.84774169663</v>
      </c>
      <c r="V630" s="10">
        <f>IF(U629&lt;=0,V629,V629*(1-T630/U629))+MAX(0,-('1-Input'!$B$10-C630-D630))</f>
        <v>170907.98250326861</v>
      </c>
    </row>
    <row r="631" spans="1:22">
      <c r="A631" s="9">
        <f t="shared" si="24"/>
        <v>24</v>
      </c>
      <c r="B631" s="12">
        <f>IF($A631='P-Parametri'!$B$47,'P-Parametri'!$B$34,IF($A631='P-Parametri'!$B$48,'P-Parametri'!$C$34,'P-Parametri'!$B$50))</f>
        <v>0.01</v>
      </c>
      <c r="C631" s="10">
        <f>IF($A631&lt;='1-Input'!$B$26,0,IF($A631='1-Input'!$B$26+1,('1-Input'!$B$23+0)*'1-Input'!$B$27,'1-Input'!$B$23+0))</f>
        <v>15535</v>
      </c>
      <c r="D631" s="10">
        <f t="shared" si="25"/>
        <v>0</v>
      </c>
      <c r="E631" s="10">
        <f>MAX(0,('1-Input'!$B$10-C631-D631))/(1-'P-Parametri'!$B$31*MAX(0,IF(F630&lt;=0,0,(F630-G630)/F630)))</f>
        <v>14845.979469616521</v>
      </c>
      <c r="F631" s="10">
        <f>((F630-E631+MAX(0,-('1-Input'!$B$10-C631-D631)))*(1+B631))*(1-'P-Parametri'!$B$32)</f>
        <v>179650.67237633892</v>
      </c>
      <c r="G631" s="10">
        <f>IF(F630&lt;=0,G630,G630*(1-E631/F630))+MAX(0,-('1-Input'!$B$10-C631-D631))</f>
        <v>114463.47038708582</v>
      </c>
      <c r="H631" s="10">
        <f>MAX(0,('1-Input'!$B$10-C631-D631))/(1-'P-Parametri'!$B$31*MAX(0,IF(I630&lt;=0,0,(I630-J630)/I630)))</f>
        <v>14845.979469616523</v>
      </c>
      <c r="I631" s="10">
        <f>((I630-H631+MAX(0,-('1-Input'!$B$10-C631-D631)))*(1+B631))*(1-'P-Parametri'!$B$32)</f>
        <v>363596.33409098169</v>
      </c>
      <c r="J631" s="10">
        <f>IF(I630&lt;=0,J630,J630*(1-H631/I630))+MAX(0,-('1-Input'!$B$10-C631-D631))</f>
        <v>231663.47038708563</v>
      </c>
      <c r="K631" s="10">
        <f>MAX(0,('1-Input'!$B$10-C631-D631))/(1-'P-Parametri'!$B$31*MAX(0,IF(L630&lt;=0,0,(L630-M630)/L630)))</f>
        <v>14845.979469616525</v>
      </c>
      <c r="L631" s="10">
        <f>((L630-K631+MAX(0,-('1-Input'!$B$10-C631-D631)))*(1+B631))*(1-'P-Parametri'!$B$32)</f>
        <v>248515.92062803777</v>
      </c>
      <c r="M631" s="10">
        <f>IF(L630&lt;=0,M630,M630*(1-K631/L630))+MAX(0,-('1-Input'!$B$10-C631-D631))</f>
        <v>158340.59703343059</v>
      </c>
      <c r="N631" s="10">
        <f>MAX(0,('1-Input'!$B$10-C631-D631))/(1-'P-Parametri'!$B$31*MAX(0,IF(O630&lt;=0,0,(O630-P630)/O630)))</f>
        <v>14845.979469616521</v>
      </c>
      <c r="O631" s="10">
        <f>((O630-N631+MAX(0,-('1-Input'!$B$10-C631-D631)))*(1+B631))*(1-'P-Parametri'!$B$32)</f>
        <v>253276.00980089093</v>
      </c>
      <c r="P631" s="10">
        <f>IF(O630&lt;=0,P630,P630*(1-N631/O630))+MAX(0,-('1-Input'!$B$10-C631-D631))</f>
        <v>161373.46253217696</v>
      </c>
      <c r="Q631" s="10">
        <f>MAX(0,('1-Input'!$B$10-C631-D631))/(1-'P-Parametri'!$B$31*MAX(0,IF(R630&lt;=0,0,(R630-S630)/R630)))</f>
        <v>14845.979469616523</v>
      </c>
      <c r="R631" s="10">
        <f>((R630-Q631+MAX(0,-('1-Input'!$B$10-C631-D631)))*(1+B631))*(1-'P-Parametri'!$B$32)</f>
        <v>253276.00980089122</v>
      </c>
      <c r="S631" s="10">
        <f>IF(R630&lt;=0,S630,S630*(1-Q631/R630))+MAX(0,-('1-Input'!$B$10-C631-D631))</f>
        <v>161373.4625321771</v>
      </c>
      <c r="T631" s="10">
        <f>MAX(0,('1-Input'!$B$10-C631-D631))/(1-'P-Parametri'!$B$31*MAX(0,IF(U630&lt;=0,0,(U630-V630)/U630)))</f>
        <v>14845.979469616523</v>
      </c>
      <c r="U631" s="10">
        <f>((U630-T631+MAX(0,-('1-Input'!$B$10-C631-D631)))*(1+B631))*(1-'P-Parametri'!$B$32)</f>
        <v>253276.00980089133</v>
      </c>
      <c r="V631" s="10">
        <f>IF(U630&lt;=0,V630,V630*(1-T631/U630))+MAX(0,-('1-Input'!$B$10-C631-D631))</f>
        <v>161373.46253217716</v>
      </c>
    </row>
    <row r="632" spans="1:22">
      <c r="A632" s="9">
        <f t="shared" si="24"/>
        <v>25</v>
      </c>
      <c r="B632" s="12">
        <f>IF($A632='P-Parametri'!$B$47,'P-Parametri'!$B$34,IF($A632='P-Parametri'!$B$48,'P-Parametri'!$C$34,'P-Parametri'!$B$50))</f>
        <v>0.01</v>
      </c>
      <c r="C632" s="10">
        <f>IF($A632&lt;='1-Input'!$B$26,0,IF($A632='1-Input'!$B$26+1,('1-Input'!$B$23+0)*'1-Input'!$B$27,'1-Input'!$B$23+0))</f>
        <v>15535</v>
      </c>
      <c r="D632" s="10">
        <f t="shared" si="25"/>
        <v>0</v>
      </c>
      <c r="E632" s="10">
        <f>MAX(0,('1-Input'!$B$10-C632-D632))/(1-'P-Parametri'!$B$31*MAX(0,IF(F631&lt;=0,0,(F631-G631)/F631)))</f>
        <v>14867.64947967304</v>
      </c>
      <c r="F632" s="10">
        <f>((F631-E632+MAX(0,-('1-Input'!$B$10-C632-D632)))*(1+B632))*(1-'P-Parametri'!$B$32)</f>
        <v>166097.99141938126</v>
      </c>
      <c r="G632" s="10">
        <f>IF(F631&lt;=0,G631,G631*(1-E632/F631))+MAX(0,-('1-Input'!$B$10-C632-D632))</f>
        <v>104990.62659846294</v>
      </c>
      <c r="H632" s="10">
        <f>MAX(0,('1-Input'!$B$10-C632-D632))/(1-'P-Parametri'!$B$31*MAX(0,IF(I631&lt;=0,0,(I631-J631)/I631)))</f>
        <v>14867.649479673042</v>
      </c>
      <c r="I632" s="10">
        <f>((I631-H632+MAX(0,-('1-Input'!$B$10-C632-D632)))*(1+B632))*(1-'P-Parametri'!$B$32)</f>
        <v>351511.53951450688</v>
      </c>
      <c r="J632" s="10">
        <f>IF(I631&lt;=0,J631,J631*(1-H632/I631))+MAX(0,-('1-Input'!$B$10-C632-D632))</f>
        <v>222190.62659846275</v>
      </c>
      <c r="K632" s="10">
        <f>MAX(0,('1-Input'!$B$10-C632-D632))/(1-'P-Parametri'!$B$31*MAX(0,IF(L631&lt;=0,0,(L631-M631)/L631)))</f>
        <v>14867.649479673044</v>
      </c>
      <c r="L632" s="10">
        <f>((L631-K632+MAX(0,-('1-Input'!$B$10-C632-D632)))*(1+B632))*(1-'P-Parametri'!$B$32)</f>
        <v>235512.78435212866</v>
      </c>
      <c r="M632" s="10">
        <f>IF(L631&lt;=0,M631,M631*(1-K632/L631))+MAX(0,-('1-Input'!$B$10-C632-D632))</f>
        <v>148867.75324480771</v>
      </c>
      <c r="N632" s="10">
        <f>MAX(0,('1-Input'!$B$10-C632-D632))/(1-'P-Parametri'!$B$31*MAX(0,IF(O631&lt;=0,0,(O631-P631)/O631)))</f>
        <v>14867.649479673042</v>
      </c>
      <c r="O632" s="10">
        <f>((O631-N632+MAX(0,-('1-Input'!$B$10-C632-D632)))*(1+B632))*(1-'P-Parametri'!$B$32)</f>
        <v>240310.85903658121</v>
      </c>
      <c r="P632" s="10">
        <f>IF(O631&lt;=0,P631,P631*(1-N632/O631))+MAX(0,-('1-Input'!$B$10-C632-D632))</f>
        <v>151900.61874355408</v>
      </c>
      <c r="Q632" s="10">
        <f>MAX(0,('1-Input'!$B$10-C632-D632))/(1-'P-Parametri'!$B$31*MAX(0,IF(R631&lt;=0,0,(R631-S631)/R631)))</f>
        <v>14867.649479673042</v>
      </c>
      <c r="R632" s="10">
        <f>((R631-Q632+MAX(0,-('1-Input'!$B$10-C632-D632)))*(1+B632))*(1-'P-Parametri'!$B$32)</f>
        <v>240310.8590365815</v>
      </c>
      <c r="S632" s="10">
        <f>IF(R631&lt;=0,S631,S631*(1-Q632/R631))+MAX(0,-('1-Input'!$B$10-C632-D632))</f>
        <v>151900.61874355422</v>
      </c>
      <c r="T632" s="10">
        <f>MAX(0,('1-Input'!$B$10-C632-D632))/(1-'P-Parametri'!$B$31*MAX(0,IF(U631&lt;=0,0,(U631-V631)/U631)))</f>
        <v>14867.649479673042</v>
      </c>
      <c r="U632" s="10">
        <f>((U631-T632+MAX(0,-('1-Input'!$B$10-C632-D632)))*(1+B632))*(1-'P-Parametri'!$B$32)</f>
        <v>240310.85903658162</v>
      </c>
      <c r="V632" s="10">
        <f>IF(U631&lt;=0,V631,V631*(1-T632/U631))+MAX(0,-('1-Input'!$B$10-C632-D632))</f>
        <v>151900.61874355428</v>
      </c>
    </row>
    <row r="633" spans="1:22">
      <c r="A633" s="9">
        <f t="shared" si="24"/>
        <v>26</v>
      </c>
      <c r="B633" s="12">
        <f>IF($A633='P-Parametri'!$B$47,'P-Parametri'!$B$34,IF($A633='P-Parametri'!$B$48,'P-Parametri'!$C$34,'P-Parametri'!$B$50))</f>
        <v>0.01</v>
      </c>
      <c r="C633" s="10">
        <f>IF($A633&lt;='1-Input'!$B$26,0,IF($A633='1-Input'!$B$26+1,('1-Input'!$B$23+0)*'1-Input'!$B$27,'1-Input'!$B$23+0))</f>
        <v>15535</v>
      </c>
      <c r="D633" s="10">
        <f t="shared" si="25"/>
        <v>0</v>
      </c>
      <c r="E633" s="10">
        <f>MAX(0,('1-Input'!$B$10-C633-D633))/(1-'P-Parametri'!$B$31*MAX(0,IF(F632&lt;=0,0,(F632-G632)/F632)))</f>
        <v>14889.210534954604</v>
      </c>
      <c r="F633" s="10">
        <f>((F632-E633+MAX(0,-('1-Input'!$B$10-C633-D633)))*(1+B633))*(1-'P-Parametri'!$B$32)</f>
        <v>152415.42695588438</v>
      </c>
      <c r="G633" s="10">
        <f>IF(F632&lt;=0,G632,G632*(1-E633/F632))+MAX(0,-('1-Input'!$B$10-C633-D633))</f>
        <v>95579.148890256824</v>
      </c>
      <c r="H633" s="10">
        <f>MAX(0,('1-Input'!$B$10-C633-D633))/(1-'P-Parametri'!$B$31*MAX(0,IF(I632&lt;=0,0,(I632-J632)/I632)))</f>
        <v>14889.210534954607</v>
      </c>
      <c r="I633" s="10">
        <f>((I632-H633+MAX(0,-('1-Input'!$B$10-C633-D633)))*(1+B633))*(1-'P-Parametri'!$B$32)</f>
        <v>339308.57516480907</v>
      </c>
      <c r="J633" s="10">
        <f>IF(I632&lt;=0,J632,J632*(1-H633/I632))+MAX(0,-('1-Input'!$B$10-C633-D633))</f>
        <v>212779.14889025665</v>
      </c>
      <c r="K633" s="10">
        <f>MAX(0,('1-Input'!$B$10-C633-D633))/(1-'P-Parametri'!$B$31*MAX(0,IF(L632&lt;=0,0,(L632-M632)/L632)))</f>
        <v>14889.210534954607</v>
      </c>
      <c r="L633" s="10">
        <f>((L632-K633+MAX(0,-('1-Input'!$B$10-C633-D633)))*(1+B633))*(1-'P-Parametri'!$B$32)</f>
        <v>222384.14993623507</v>
      </c>
      <c r="M633" s="10">
        <f>IF(L632&lt;=0,M632,M632*(1-K633/L632))+MAX(0,-('1-Input'!$B$10-C633-D633))</f>
        <v>139456.27553660158</v>
      </c>
      <c r="N633" s="10">
        <f>MAX(0,('1-Input'!$B$10-C633-D633))/(1-'P-Parametri'!$B$31*MAX(0,IF(O632&lt;=0,0,(O632-P632)/O632)))</f>
        <v>14889.210534954605</v>
      </c>
      <c r="O633" s="10">
        <f>((O632-N633+MAX(0,-('1-Input'!$B$10-C633-D633)))*(1+B633))*(1-'P-Parametri'!$B$32)</f>
        <v>227220.5132566696</v>
      </c>
      <c r="P633" s="10">
        <f>IF(O632&lt;=0,P632,P632*(1-N633/O632))+MAX(0,-('1-Input'!$B$10-C633-D633))</f>
        <v>142489.14103534797</v>
      </c>
      <c r="Q633" s="10">
        <f>MAX(0,('1-Input'!$B$10-C633-D633))/(1-'P-Parametri'!$B$31*MAX(0,IF(R632&lt;=0,0,(R632-S632)/R632)))</f>
        <v>14889.210534954607</v>
      </c>
      <c r="R633" s="10">
        <f>((R632-Q633+MAX(0,-('1-Input'!$B$10-C633-D633)))*(1+B633))*(1-'P-Parametri'!$B$32)</f>
        <v>227220.51325666989</v>
      </c>
      <c r="S633" s="10">
        <f>IF(R632&lt;=0,S632,S632*(1-Q633/R632))+MAX(0,-('1-Input'!$B$10-C633-D633))</f>
        <v>142489.14103534809</v>
      </c>
      <c r="T633" s="10">
        <f>MAX(0,('1-Input'!$B$10-C633-D633))/(1-'P-Parametri'!$B$31*MAX(0,IF(U632&lt;=0,0,(U632-V632)/U632)))</f>
        <v>14889.210534954607</v>
      </c>
      <c r="U633" s="10">
        <f>((U632-T633+MAX(0,-('1-Input'!$B$10-C633-D633)))*(1+B633))*(1-'P-Parametri'!$B$32)</f>
        <v>227220.51325667</v>
      </c>
      <c r="V633" s="10">
        <f>IF(U632&lt;=0,V632,V632*(1-T633/U632))+MAX(0,-('1-Input'!$B$10-C633-D633))</f>
        <v>142489.14103534818</v>
      </c>
    </row>
    <row r="634" spans="1:22">
      <c r="A634" s="9">
        <f t="shared" si="24"/>
        <v>27</v>
      </c>
      <c r="B634" s="12">
        <f>IF($A634='P-Parametri'!$B$47,'P-Parametri'!$B$34,IF($A634='P-Parametri'!$B$48,'P-Parametri'!$C$34,'P-Parametri'!$B$50))</f>
        <v>0.01</v>
      </c>
      <c r="C634" s="10">
        <f>IF($A634&lt;='1-Input'!$B$26,0,IF($A634='1-Input'!$B$26+1,('1-Input'!$B$23+0)*'1-Input'!$B$27,'1-Input'!$B$23+0))</f>
        <v>15535</v>
      </c>
      <c r="D634" s="10">
        <f t="shared" si="25"/>
        <v>0</v>
      </c>
      <c r="E634" s="10">
        <f>MAX(0,('1-Input'!$B$10-C634-D634))/(1-'P-Parametri'!$B$31*MAX(0,IF(F633&lt;=0,0,(F633-G633)/F633)))</f>
        <v>14910.662779185246</v>
      </c>
      <c r="F634" s="10">
        <f>((F633-E634+MAX(0,-('1-Input'!$B$10-C634-D634)))*(1+B634))*(1-'P-Parametri'!$B$32)</f>
        <v>138602.05219482919</v>
      </c>
      <c r="G634" s="10">
        <f>IF(F633&lt;=0,G633,G633*(1-E634/F633))+MAX(0,-('1-Input'!$B$10-C634-D634))</f>
        <v>86228.727569476367</v>
      </c>
      <c r="H634" s="10">
        <f>MAX(0,('1-Input'!$B$10-C634-D634))/(1-'P-Parametri'!$B$31*MAX(0,IF(I633&lt;=0,0,(I633-J633)/I633)))</f>
        <v>14910.662779185248</v>
      </c>
      <c r="I634" s="10">
        <f>((I633-H634+MAX(0,-('1-Input'!$B$10-C634-D634)))*(1+B634))*(1-'P-Parametri'!$B$32)</f>
        <v>326986.60772646114</v>
      </c>
      <c r="J634" s="10">
        <f>IF(I633&lt;=0,J633,J633*(1-H634/I633))+MAX(0,-('1-Input'!$B$10-C634-D634))</f>
        <v>203428.72756947621</v>
      </c>
      <c r="K634" s="10">
        <f>MAX(0,('1-Input'!$B$10-C634-D634))/(1-'P-Parametri'!$B$31*MAX(0,IF(L633&lt;=0,0,(L633-M633)/L633)))</f>
        <v>14910.66277918525</v>
      </c>
      <c r="L634" s="10">
        <f>((L633-K634+MAX(0,-('1-Input'!$B$10-C634-D634)))*(1+B634))*(1-'P-Parametri'!$B$32)</f>
        <v>209129.12558456307</v>
      </c>
      <c r="M634" s="10">
        <f>IF(L633&lt;=0,M633,M633*(1-K634/L633))+MAX(0,-('1-Input'!$B$10-C634-D634))</f>
        <v>130105.85421582113</v>
      </c>
      <c r="N634" s="10">
        <f>MAX(0,('1-Input'!$B$10-C634-D634))/(1-'P-Parametri'!$B$31*MAX(0,IF(O633&lt;=0,0,(O633-P633)/O633)))</f>
        <v>14910.662779185246</v>
      </c>
      <c r="O634" s="10">
        <f>((O633-N634+MAX(0,-('1-Input'!$B$10-C634-D634)))*(1+B634))*(1-'P-Parametri'!$B$32)</f>
        <v>214004.08308429469</v>
      </c>
      <c r="P634" s="10">
        <f>IF(O633&lt;=0,P633,P633*(1-N634/O633))+MAX(0,-('1-Input'!$B$10-C634-D634))</f>
        <v>133138.71971456753</v>
      </c>
      <c r="Q634" s="10">
        <f>MAX(0,('1-Input'!$B$10-C634-D634))/(1-'P-Parametri'!$B$31*MAX(0,IF(R633&lt;=0,0,(R633-S633)/R633)))</f>
        <v>14910.662779185248</v>
      </c>
      <c r="R634" s="10">
        <f>((R633-Q634+MAX(0,-('1-Input'!$B$10-C634-D634)))*(1+B634))*(1-'P-Parametri'!$B$32)</f>
        <v>214004.08308429498</v>
      </c>
      <c r="S634" s="10">
        <f>IF(R633&lt;=0,S633,S633*(1-Q634/R633))+MAX(0,-('1-Input'!$B$10-C634-D634))</f>
        <v>133138.71971456765</v>
      </c>
      <c r="T634" s="10">
        <f>MAX(0,('1-Input'!$B$10-C634-D634))/(1-'P-Parametri'!$B$31*MAX(0,IF(U633&lt;=0,0,(U633-V633)/U633)))</f>
        <v>14910.662779185248</v>
      </c>
      <c r="U634" s="10">
        <f>((U633-T634+MAX(0,-('1-Input'!$B$10-C634-D634)))*(1+B634))*(1-'P-Parametri'!$B$32)</f>
        <v>214004.0830842951</v>
      </c>
      <c r="V634" s="10">
        <f>IF(U633&lt;=0,V633,V633*(1-T634/U633))+MAX(0,-('1-Input'!$B$10-C634-D634))</f>
        <v>133138.71971456773</v>
      </c>
    </row>
    <row r="635" spans="1:22">
      <c r="A635" s="9">
        <f t="shared" si="24"/>
        <v>28</v>
      </c>
      <c r="B635" s="12">
        <f>IF($A635='P-Parametri'!$B$47,'P-Parametri'!$B$34,IF($A635='P-Parametri'!$B$48,'P-Parametri'!$C$34,'P-Parametri'!$B$50))</f>
        <v>0.01</v>
      </c>
      <c r="C635" s="10">
        <f>IF($A635&lt;='1-Input'!$B$26,0,IF($A635='1-Input'!$B$26+1,('1-Input'!$B$23+0)*'1-Input'!$B$27,'1-Input'!$B$23+0))</f>
        <v>15535</v>
      </c>
      <c r="D635" s="10">
        <f t="shared" si="25"/>
        <v>0</v>
      </c>
      <c r="E635" s="10">
        <f>MAX(0,('1-Input'!$B$10-C635-D635))/(1-'P-Parametri'!$B$31*MAX(0,IF(F634&lt;=0,0,(F634-G634)/F634)))</f>
        <v>14932.006361481481</v>
      </c>
      <c r="F635" s="10">
        <f>((F634-E635+MAX(0,-('1-Input'!$B$10-C635-D635)))*(1+B635))*(1-'P-Parametri'!$B$32)</f>
        <v>124656.93279909782</v>
      </c>
      <c r="G635" s="10">
        <f>IF(F634&lt;=0,G634,G634*(1-E635/F634))+MAX(0,-('1-Input'!$B$10-C635-D635))</f>
        <v>76939.053367539047</v>
      </c>
      <c r="H635" s="10">
        <f>MAX(0,('1-Input'!$B$10-C635-D635))/(1-'P-Parametri'!$B$31*MAX(0,IF(I634&lt;=0,0,(I634-J634)/I634)))</f>
        <v>14932.006361481484</v>
      </c>
      <c r="I635" s="10">
        <f>((I634-H635+MAX(0,-('1-Input'!$B$10-C635-D635)))*(1+B635))*(1-'P-Parametri'!$B$32)</f>
        <v>314544.79708387214</v>
      </c>
      <c r="J635" s="10">
        <f>IF(I634&lt;=0,J634,J634*(1-H635/I634))+MAX(0,-('1-Input'!$B$10-C635-D635))</f>
        <v>194139.0533675389</v>
      </c>
      <c r="K635" s="10">
        <f>MAX(0,('1-Input'!$B$10-C635-D635))/(1-'P-Parametri'!$B$31*MAX(0,IF(L634&lt;=0,0,(L634-M634)/L634)))</f>
        <v>14932.006361481484</v>
      </c>
      <c r="L635" s="10">
        <f>((L634-K635+MAX(0,-('1-Input'!$B$10-C635-D635)))*(1+B635))*(1-'P-Parametri'!$B$32)</f>
        <v>195746.8122344818</v>
      </c>
      <c r="M635" s="10">
        <f>IF(L634&lt;=0,M634,M634*(1-K635/L634))+MAX(0,-('1-Input'!$B$10-C635-D635))</f>
        <v>120816.18001388383</v>
      </c>
      <c r="N635" s="10">
        <f>MAX(0,('1-Input'!$B$10-C635-D635))/(1-'P-Parametri'!$B$31*MAX(0,IF(O634&lt;=0,0,(O634-P634)/O634)))</f>
        <v>14932.006361481483</v>
      </c>
      <c r="O635" s="10">
        <f>((O634-N635+MAX(0,-('1-Input'!$B$10-C635-D635)))*(1+B635))*(1-'P-Parametri'!$B$32)</f>
        <v>200660.67189506127</v>
      </c>
      <c r="P635" s="10">
        <f>IF(O634&lt;=0,P634,P634*(1-N635/O634))+MAX(0,-('1-Input'!$B$10-C635-D635))</f>
        <v>123849.04551263021</v>
      </c>
      <c r="Q635" s="10">
        <f>MAX(0,('1-Input'!$B$10-C635-D635))/(1-'P-Parametri'!$B$31*MAX(0,IF(R634&lt;=0,0,(R634-S634)/R634)))</f>
        <v>14932.006361481484</v>
      </c>
      <c r="R635" s="10">
        <f>((R634-Q635+MAX(0,-('1-Input'!$B$10-C635-D635)))*(1+B635))*(1-'P-Parametri'!$B$32)</f>
        <v>200660.67189506156</v>
      </c>
      <c r="S635" s="10">
        <f>IF(R634&lt;=0,S634,S634*(1-Q635/R634))+MAX(0,-('1-Input'!$B$10-C635-D635))</f>
        <v>123849.04551263034</v>
      </c>
      <c r="T635" s="10">
        <f>MAX(0,('1-Input'!$B$10-C635-D635))/(1-'P-Parametri'!$B$31*MAX(0,IF(U634&lt;=0,0,(U634-V634)/U634)))</f>
        <v>14932.006361481484</v>
      </c>
      <c r="U635" s="10">
        <f>((U634-T635+MAX(0,-('1-Input'!$B$10-C635-D635)))*(1+B635))*(1-'P-Parametri'!$B$32)</f>
        <v>200660.67189506168</v>
      </c>
      <c r="V635" s="10">
        <f>IF(U634&lt;=0,V634,V634*(1-T635/U634))+MAX(0,-('1-Input'!$B$10-C635-D635))</f>
        <v>123849.04551263042</v>
      </c>
    </row>
    <row r="636" spans="1:22">
      <c r="A636" s="9">
        <f t="shared" si="24"/>
        <v>29</v>
      </c>
      <c r="B636" s="12">
        <f>IF($A636='P-Parametri'!$B$47,'P-Parametri'!$B$34,IF($A636='P-Parametri'!$B$48,'P-Parametri'!$C$34,'P-Parametri'!$B$50))</f>
        <v>0.01</v>
      </c>
      <c r="C636" s="10">
        <f>IF($A636&lt;='1-Input'!$B$26,0,IF($A636='1-Input'!$B$26+1,('1-Input'!$B$23+0)*'1-Input'!$B$27,'1-Input'!$B$23+0))</f>
        <v>15535</v>
      </c>
      <c r="D636" s="10">
        <f t="shared" si="25"/>
        <v>0</v>
      </c>
      <c r="E636" s="10">
        <f>MAX(0,('1-Input'!$B$10-C636-D636))/(1-'P-Parametri'!$B$31*MAX(0,IF(F635&lt;=0,0,(F635-G635)/F635)))</f>
        <v>14953.241436282982</v>
      </c>
      <c r="F636" s="10">
        <f>((F635-E636+MAX(0,-('1-Input'!$B$10-C636-D636)))*(1+B636))*(1-'P-Parametri'!$B$32)</f>
        <v>110579.12681989009</v>
      </c>
      <c r="G636" s="10">
        <f>IF(F635&lt;=0,G635,G635*(1-E636/F635))+MAX(0,-('1-Input'!$B$10-C636-D636))</f>
        <v>67709.817455421377</v>
      </c>
      <c r="H636" s="10">
        <f>MAX(0,('1-Input'!$B$10-C636-D636))/(1-'P-Parametri'!$B$31*MAX(0,IF(I635&lt;=0,0,(I635-J635)/I635)))</f>
        <v>14953.241436282984</v>
      </c>
      <c r="I636" s="10">
        <f>((I635-H636+MAX(0,-('1-Input'!$B$10-C636-D636)))*(1+B636))*(1-'P-Parametri'!$B$32)</f>
        <v>301982.29626165691</v>
      </c>
      <c r="J636" s="10">
        <f>IF(I635&lt;=0,J635,J635*(1-H636/I635))+MAX(0,-('1-Input'!$B$10-C636-D636))</f>
        <v>184909.81745542123</v>
      </c>
      <c r="K636" s="10">
        <f>MAX(0,('1-Input'!$B$10-C636-D636))/(1-'P-Parametri'!$B$31*MAX(0,IF(L635&lt;=0,0,(L635-M635)/L635)))</f>
        <v>14953.241436282984</v>
      </c>
      <c r="L636" s="10">
        <f>((L635-K636+MAX(0,-('1-Input'!$B$10-C636-D636)))*(1+B636))*(1-'P-Parametri'!$B$32)</f>
        <v>182236.30349316844</v>
      </c>
      <c r="M636" s="10">
        <f>IF(L635&lt;=0,M635,M635*(1-K636/L635))+MAX(0,-('1-Input'!$B$10-C636-D636))</f>
        <v>111586.94410176617</v>
      </c>
      <c r="N636" s="10">
        <f>MAX(0,('1-Input'!$B$10-C636-D636))/(1-'P-Parametri'!$B$31*MAX(0,IF(O635&lt;=0,0,(O635-P635)/O635)))</f>
        <v>14953.241436282984</v>
      </c>
      <c r="O636" s="10">
        <f>((O635-N636+MAX(0,-('1-Input'!$B$10-C636-D636)))*(1+B636))*(1-'P-Parametri'!$B$32)</f>
        <v>187189.37575383933</v>
      </c>
      <c r="P636" s="10">
        <f>IF(O635&lt;=0,P635,P635*(1-N636/O635))+MAX(0,-('1-Input'!$B$10-C636-D636))</f>
        <v>114619.80960051254</v>
      </c>
      <c r="Q636" s="10">
        <f>MAX(0,('1-Input'!$B$10-C636-D636))/(1-'P-Parametri'!$B$31*MAX(0,IF(R635&lt;=0,0,(R635-S635)/R635)))</f>
        <v>14953.241436282984</v>
      </c>
      <c r="R636" s="10">
        <f>((R635-Q636+MAX(0,-('1-Input'!$B$10-C636-D636)))*(1+B636))*(1-'P-Parametri'!$B$32)</f>
        <v>187189.37575383962</v>
      </c>
      <c r="S636" s="10">
        <f>IF(R635&lt;=0,S635,S635*(1-Q636/R635))+MAX(0,-('1-Input'!$B$10-C636-D636))</f>
        <v>114619.80960051269</v>
      </c>
      <c r="T636" s="10">
        <f>MAX(0,('1-Input'!$B$10-C636-D636))/(1-'P-Parametri'!$B$31*MAX(0,IF(U635&lt;=0,0,(U635-V635)/U635)))</f>
        <v>14953.241436282984</v>
      </c>
      <c r="U636" s="10">
        <f>((U635-T636+MAX(0,-('1-Input'!$B$10-C636-D636)))*(1+B636))*(1-'P-Parametri'!$B$32)</f>
        <v>187189.37575383973</v>
      </c>
      <c r="V636" s="10">
        <f>IF(U635&lt;=0,V635,V635*(1-T636/U635))+MAX(0,-('1-Input'!$B$10-C636-D636))</f>
        <v>114619.80960051274</v>
      </c>
    </row>
    <row r="637" spans="1:22">
      <c r="A637" s="9">
        <f t="shared" si="24"/>
        <v>30</v>
      </c>
      <c r="B637" s="12">
        <f>IF($A637='P-Parametri'!$B$47,'P-Parametri'!$B$34,IF($A637='P-Parametri'!$B$48,'P-Parametri'!$C$34,'P-Parametri'!$B$50))</f>
        <v>0.01</v>
      </c>
      <c r="C637" s="10">
        <f>IF($A637&lt;='1-Input'!$B$26,0,IF($A637='1-Input'!$B$26+1,('1-Input'!$B$23+0)*'1-Input'!$B$27,'1-Input'!$B$23+0))</f>
        <v>15535</v>
      </c>
      <c r="D637" s="10">
        <f t="shared" si="25"/>
        <v>0</v>
      </c>
      <c r="E637" s="10">
        <f>MAX(0,('1-Input'!$B$10-C637-D637))/(1-'P-Parametri'!$B$31*MAX(0,IF(F636&lt;=0,0,(F636-G636)/F636)))</f>
        <v>14974.368163283247</v>
      </c>
      <c r="F637" s="10">
        <f>((F636-E637+MAX(0,-('1-Input'!$B$10-C637-D637)))*(1+B637))*(1-'P-Parametri'!$B$32)</f>
        <v>96367.684630686577</v>
      </c>
      <c r="G637" s="10">
        <f>IF(F636&lt;=0,G636,G636*(1-E637/F636))+MAX(0,-('1-Input'!$B$10-C637-D637))</f>
        <v>58540.711458612153</v>
      </c>
      <c r="H637" s="10">
        <f>MAX(0,('1-Input'!$B$10-C637-D637))/(1-'P-Parametri'!$B$31*MAX(0,IF(I636&lt;=0,0,(I636-J636)/I636)))</f>
        <v>14974.368163283249</v>
      </c>
      <c r="I637" s="10">
        <f>((I636-H637+MAX(0,-('1-Input'!$B$10-C637-D637)))*(1+B637))*(1-'P-Parametri'!$B$32)</f>
        <v>289298.25136459863</v>
      </c>
      <c r="J637" s="10">
        <f>IF(I636&lt;=0,J636,J636*(1-H637/I636))+MAX(0,-('1-Input'!$B$10-C637-D637))</f>
        <v>175740.711458612</v>
      </c>
      <c r="K637" s="10">
        <f>MAX(0,('1-Input'!$B$10-C637-D637))/(1-'P-Parametri'!$B$31*MAX(0,IF(L636&lt;=0,0,(L636-M636)/L636)))</f>
        <v>14974.36816328325</v>
      </c>
      <c r="L637" s="10">
        <f>((L636-K637+MAX(0,-('1-Input'!$B$10-C637-D637)))*(1+B637))*(1-'P-Parametri'!$B$32)</f>
        <v>168596.68557381767</v>
      </c>
      <c r="M637" s="10">
        <f>IF(L636&lt;=0,M636,M636*(1-K637/L636))+MAX(0,-('1-Input'!$B$10-C637-D637))</f>
        <v>102417.83810495696</v>
      </c>
      <c r="N637" s="10">
        <f>MAX(0,('1-Input'!$B$10-C637-D637))/(1-'P-Parametri'!$B$31*MAX(0,IF(O636&lt;=0,0,(O636-P636)/O636)))</f>
        <v>14974.368163283247</v>
      </c>
      <c r="O637" s="10">
        <f>((O636-N637+MAX(0,-('1-Input'!$B$10-C637-D637)))*(1+B637))*(1-'P-Parametri'!$B$32)</f>
        <v>173589.28335112872</v>
      </c>
      <c r="P637" s="10">
        <f>IF(O636&lt;=0,P636,P636*(1-N637/O636))+MAX(0,-('1-Input'!$B$10-C637-D637))</f>
        <v>105450.70360370332</v>
      </c>
      <c r="Q637" s="10">
        <f>MAX(0,('1-Input'!$B$10-C637-D637))/(1-'P-Parametri'!$B$31*MAX(0,IF(R636&lt;=0,0,(R636-S636)/R636)))</f>
        <v>14974.368163283249</v>
      </c>
      <c r="R637" s="10">
        <f>((R636-Q637+MAX(0,-('1-Input'!$B$10-C637-D637)))*(1+B637))*(1-'P-Parametri'!$B$32)</f>
        <v>173589.28335112904</v>
      </c>
      <c r="S637" s="10">
        <f>IF(R636&lt;=0,S636,S636*(1-Q637/R636))+MAX(0,-('1-Input'!$B$10-C637-D637))</f>
        <v>105450.70360370347</v>
      </c>
      <c r="T637" s="10">
        <f>MAX(0,('1-Input'!$B$10-C637-D637))/(1-'P-Parametri'!$B$31*MAX(0,IF(U636&lt;=0,0,(U636-V636)/U636)))</f>
        <v>14974.368163283249</v>
      </c>
      <c r="U637" s="10">
        <f>((U636-T637+MAX(0,-('1-Input'!$B$10-C637-D637)))*(1+B637))*(1-'P-Parametri'!$B$32)</f>
        <v>173589.28335112915</v>
      </c>
      <c r="V637" s="10">
        <f>IF(U636&lt;=0,V636,V636*(1-T637/U636))+MAX(0,-('1-Input'!$B$10-C637-D637))</f>
        <v>105450.70360370353</v>
      </c>
    </row>
    <row r="638" spans="1:22">
      <c r="A638" s="9">
        <f t="shared" si="24"/>
        <v>31</v>
      </c>
      <c r="B638" s="12">
        <f>IF($A638='P-Parametri'!$B$47,'P-Parametri'!$B$34,IF($A638='P-Parametri'!$B$48,'P-Parametri'!$C$34,'P-Parametri'!$B$50))</f>
        <v>0.01</v>
      </c>
      <c r="C638" s="10">
        <f>IF($A638&lt;='1-Input'!$B$26,0,IF($A638='1-Input'!$B$26+1,('1-Input'!$B$23+0)*'1-Input'!$B$27,'1-Input'!$B$23+0))</f>
        <v>15535</v>
      </c>
      <c r="D638" s="10">
        <f t="shared" si="25"/>
        <v>0</v>
      </c>
      <c r="E638" s="10">
        <f>MAX(0,('1-Input'!$B$10-C638-D638))/(1-'P-Parametri'!$B$31*MAX(0,IF(F637&lt;=0,0,(F637-G637)/F637)))</f>
        <v>14995.386707360296</v>
      </c>
      <c r="F638" s="10">
        <f>((F637-E638+MAX(0,-('1-Input'!$B$10-C638-D638)))*(1+B638))*(1-'P-Parametri'!$B$32)</f>
        <v>82021.648860754431</v>
      </c>
      <c r="G638" s="10">
        <f>IF(F637&lt;=0,G637,G637*(1-E638/F637))+MAX(0,-('1-Input'!$B$10-C638-D638))</f>
        <v>49431.427471868381</v>
      </c>
      <c r="H638" s="10">
        <f>MAX(0,('1-Input'!$B$10-C638-D638))/(1-'P-Parametri'!$B$31*MAX(0,IF(I637&lt;=0,0,(I637-J637)/I637)))</f>
        <v>14995.386707360298</v>
      </c>
      <c r="I638" s="10">
        <f>((I637-H638+MAX(0,-('1-Input'!$B$10-C638-D638)))*(1+B638))*(1-'P-Parametri'!$B$32)</f>
        <v>276491.8015172031</v>
      </c>
      <c r="J638" s="10">
        <f>IF(I637&lt;=0,J637,J637*(1-H638/I637))+MAX(0,-('1-Input'!$B$10-C638-D638))</f>
        <v>166631.42747186823</v>
      </c>
      <c r="K638" s="10">
        <f>MAX(0,('1-Input'!$B$10-C638-D638))/(1-'P-Parametri'!$B$31*MAX(0,IF(L637&lt;=0,0,(L637-M637)/L637)))</f>
        <v>14995.3867073603</v>
      </c>
      <c r="L638" s="10">
        <f>((L637-K638+MAX(0,-('1-Input'!$B$10-C638-D638)))*(1+B638))*(1-'P-Parametri'!$B$32)</f>
        <v>154827.0372314117</v>
      </c>
      <c r="M638" s="10">
        <f>IF(L637&lt;=0,M637,M637*(1-K638/L637))+MAX(0,-('1-Input'!$B$10-C638-D638))</f>
        <v>93308.554118213186</v>
      </c>
      <c r="N638" s="10">
        <f>MAX(0,('1-Input'!$B$10-C638-D638))/(1-'P-Parametri'!$B$31*MAX(0,IF(O637&lt;=0,0,(O637-P637)/O637)))</f>
        <v>14995.386707360298</v>
      </c>
      <c r="O638" s="10">
        <f>((O637-N638+MAX(0,-('1-Input'!$B$10-C638-D638)))*(1+B638))*(1-'P-Parametri'!$B$32)</f>
        <v>159859.47593898568</v>
      </c>
      <c r="P638" s="10">
        <f>IF(O637&lt;=0,P637,P637*(1-N638/O637))+MAX(0,-('1-Input'!$B$10-C638-D638))</f>
        <v>96341.419616959553</v>
      </c>
      <c r="Q638" s="10">
        <f>MAX(0,('1-Input'!$B$10-C638-D638))/(1-'P-Parametri'!$B$31*MAX(0,IF(R637&lt;=0,0,(R637-S637)/R637)))</f>
        <v>14995.3867073603</v>
      </c>
      <c r="R638" s="10">
        <f>((R637-Q638+MAX(0,-('1-Input'!$B$10-C638-D638)))*(1+B638))*(1-'P-Parametri'!$B$32)</f>
        <v>159859.475938986</v>
      </c>
      <c r="S638" s="10">
        <f>IF(R637&lt;=0,S637,S637*(1-Q638/R637))+MAX(0,-('1-Input'!$B$10-C638-D638))</f>
        <v>96341.419616959713</v>
      </c>
      <c r="T638" s="10">
        <f>MAX(0,('1-Input'!$B$10-C638-D638))/(1-'P-Parametri'!$B$31*MAX(0,IF(U637&lt;=0,0,(U637-V637)/U637)))</f>
        <v>14995.3867073603</v>
      </c>
      <c r="U638" s="10">
        <f>((U637-T638+MAX(0,-('1-Input'!$B$10-C638-D638)))*(1+B638))*(1-'P-Parametri'!$B$32)</f>
        <v>159859.47593898611</v>
      </c>
      <c r="V638" s="10">
        <f>IF(U637&lt;=0,V637,V637*(1-T638/U637))+MAX(0,-('1-Input'!$B$10-C638-D638))</f>
        <v>96341.419616959756</v>
      </c>
    </row>
    <row r="639" spans="1:22">
      <c r="A639" s="9">
        <f t="shared" si="24"/>
        <v>32</v>
      </c>
      <c r="B639" s="12">
        <f>IF($A639='P-Parametri'!$B$47,'P-Parametri'!$B$34,IF($A639='P-Parametri'!$B$48,'P-Parametri'!$C$34,'P-Parametri'!$B$50))</f>
        <v>0.01</v>
      </c>
      <c r="C639" s="10">
        <f>IF($A639&lt;='1-Input'!$B$26,0,IF($A639='1-Input'!$B$26+1,('1-Input'!$B$23+0)*'1-Input'!$B$27,'1-Input'!$B$23+0))</f>
        <v>15535</v>
      </c>
      <c r="D639" s="10">
        <f t="shared" si="25"/>
        <v>0</v>
      </c>
      <c r="E639" s="10">
        <f>MAX(0,('1-Input'!$B$10-C639-D639))/(1-'P-Parametri'!$B$31*MAX(0,IF(F638&lt;=0,0,(F638-G638)/F638)))</f>
        <v>15016.29723850739</v>
      </c>
      <c r="F639" s="10">
        <f>((F638-E639+MAX(0,-('1-Input'!$B$10-C639-D639)))*(1+B639))*(1-'P-Parametri'!$B$32)</f>
        <v>67540.054328192564</v>
      </c>
      <c r="G639" s="10">
        <f>IF(F638&lt;=0,G638,G638*(1-E639/F638))+MAX(0,-('1-Input'!$B$10-C639-D639))</f>
        <v>40381.658073774037</v>
      </c>
      <c r="H639" s="10">
        <f>MAX(0,('1-Input'!$B$10-C639-D639))/(1-'P-Parametri'!$B$31*MAX(0,IF(I638&lt;=0,0,(I638-J638)/I638)))</f>
        <v>15016.297238507392</v>
      </c>
      <c r="I639" s="10">
        <f>((I638-H639+MAX(0,-('1-Input'!$B$10-C639-D639)))*(1+B639))*(1-'P-Parametri'!$B$32)</f>
        <v>263562.07880283974</v>
      </c>
      <c r="J639" s="10">
        <f>IF(I638&lt;=0,J638,J638*(1-H639/I638))+MAX(0,-('1-Input'!$B$10-C639-D639))</f>
        <v>157581.65807377387</v>
      </c>
      <c r="K639" s="10">
        <f>MAX(0,('1-Input'!$B$10-C639-D639))/(1-'P-Parametri'!$B$31*MAX(0,IF(L638&lt;=0,0,(L638-M638)/L638)))</f>
        <v>15016.297238507394</v>
      </c>
      <c r="L639" s="10">
        <f>((L638-K639+MAX(0,-('1-Input'!$B$10-C639-D639)))*(1+B639))*(1-'P-Parametri'!$B$32)</f>
        <v>140926.42969804769</v>
      </c>
      <c r="M639" s="10">
        <f>IF(L638&lt;=0,M638,M638*(1-K639/L638))+MAX(0,-('1-Input'!$B$10-C639-D639))</f>
        <v>84258.784720118842</v>
      </c>
      <c r="N639" s="10">
        <f>MAX(0,('1-Input'!$B$10-C639-D639))/(1-'P-Parametri'!$B$31*MAX(0,IF(O638&lt;=0,0,(O638-P638)/O638)))</f>
        <v>15016.297238507392</v>
      </c>
      <c r="O639" s="10">
        <f>((O638-N639+MAX(0,-('1-Input'!$B$10-C639-D639)))*(1+B639))*(1-'P-Parametri'!$B$32)</f>
        <v>145999.02726650808</v>
      </c>
      <c r="P639" s="10">
        <f>IF(O638&lt;=0,P638,P638*(1-N639/O638))+MAX(0,-('1-Input'!$B$10-C639-D639))</f>
        <v>87291.650218865208</v>
      </c>
      <c r="Q639" s="10">
        <f>MAX(0,('1-Input'!$B$10-C639-D639))/(1-'P-Parametri'!$B$31*MAX(0,IF(R638&lt;=0,0,(R638-S638)/R638)))</f>
        <v>15016.297238507394</v>
      </c>
      <c r="R639" s="10">
        <f>((R638-Q639+MAX(0,-('1-Input'!$B$10-C639-D639)))*(1+B639))*(1-'P-Parametri'!$B$32)</f>
        <v>145999.0272665084</v>
      </c>
      <c r="S639" s="10">
        <f>IF(R638&lt;=0,S638,S638*(1-Q639/R638))+MAX(0,-('1-Input'!$B$10-C639-D639))</f>
        <v>87291.650218865369</v>
      </c>
      <c r="T639" s="10">
        <f>MAX(0,('1-Input'!$B$10-C639-D639))/(1-'P-Parametri'!$B$31*MAX(0,IF(U638&lt;=0,0,(U638-V638)/U638)))</f>
        <v>15016.297238507394</v>
      </c>
      <c r="U639" s="10">
        <f>((U638-T639+MAX(0,-('1-Input'!$B$10-C639-D639)))*(1+B639))*(1-'P-Parametri'!$B$32)</f>
        <v>145999.02726650852</v>
      </c>
      <c r="V639" s="10">
        <f>IF(U638&lt;=0,V638,V638*(1-T639/U638))+MAX(0,-('1-Input'!$B$10-C639-D639))</f>
        <v>87291.650218865412</v>
      </c>
    </row>
    <row r="640" spans="1:22">
      <c r="A640" s="9">
        <f t="shared" si="24"/>
        <v>33</v>
      </c>
      <c r="B640" s="12">
        <f>IF($A640='P-Parametri'!$B$47,'P-Parametri'!$B$34,IF($A640='P-Parametri'!$B$48,'P-Parametri'!$C$34,'P-Parametri'!$B$50))</f>
        <v>0.01</v>
      </c>
      <c r="C640" s="10">
        <f>IF($A640&lt;='1-Input'!$B$26,0,IF($A640='1-Input'!$B$26+1,('1-Input'!$B$23+0)*'1-Input'!$B$27,'1-Input'!$B$23+0))</f>
        <v>15535</v>
      </c>
      <c r="D640" s="10">
        <f t="shared" si="25"/>
        <v>0</v>
      </c>
      <c r="E640" s="10">
        <f>MAX(0,('1-Input'!$B$10-C640-D640))/(1-'P-Parametri'!$B$31*MAX(0,IF(F639&lt;=0,0,(F639-G639)/F639)))</f>
        <v>15037.099931763787</v>
      </c>
      <c r="F640" s="10">
        <f>((F639-E640+MAX(0,-('1-Input'!$B$10-C640-D640)))*(1+B640))*(1-'P-Parametri'!$B$32)</f>
        <v>52921.927972512276</v>
      </c>
      <c r="G640" s="10">
        <f>IF(F639&lt;=0,G639,G639*(1-E640/F639))+MAX(0,-('1-Input'!$B$10-C640-D640))</f>
        <v>31391.09634110174</v>
      </c>
      <c r="H640" s="10">
        <f>MAX(0,('1-Input'!$B$10-C640-D640))/(1-'P-Parametri'!$B$31*MAX(0,IF(I639&lt;=0,0,(I639-J639)/I639)))</f>
        <v>15037.099931763789</v>
      </c>
      <c r="I640" s="10">
        <f>((I639-H640+MAX(0,-('1-Input'!$B$10-C640-D640)))*(1+B640))*(1-'P-Parametri'!$B$32)</f>
        <v>250508.20820246715</v>
      </c>
      <c r="J640" s="10">
        <f>IF(I639&lt;=0,J639,J639*(1-H640/I639))+MAX(0,-('1-Input'!$B$10-C640-D640))</f>
        <v>148591.09634110157</v>
      </c>
      <c r="K640" s="10">
        <f>MAX(0,('1-Input'!$B$10-C640-D640))/(1-'P-Parametri'!$B$31*MAX(0,IF(L639&lt;=0,0,(L639-M639)/L639)))</f>
        <v>15037.099931763791</v>
      </c>
      <c r="L640" s="10">
        <f>((L639-K640+MAX(0,-('1-Input'!$B$10-C640-D640)))*(1+B640))*(1-'P-Parametri'!$B$32)</f>
        <v>126893.92661781886</v>
      </c>
      <c r="M640" s="10">
        <f>IF(L639&lt;=0,M639,M639*(1-K640/L639))+MAX(0,-('1-Input'!$B$10-C640-D640))</f>
        <v>75268.222987446556</v>
      </c>
      <c r="N640" s="10">
        <f>MAX(0,('1-Input'!$B$10-C640-D640))/(1-'P-Parametri'!$B$31*MAX(0,IF(O639&lt;=0,0,(O639-P639)/O639)))</f>
        <v>15037.099931763789</v>
      </c>
      <c r="O640" s="10">
        <f>((O639-N640+MAX(0,-('1-Input'!$B$10-C640-D640)))*(1+B640))*(1-'P-Parametri'!$B$32)</f>
        <v>132007.00351487554</v>
      </c>
      <c r="P640" s="10">
        <f>IF(O639&lt;=0,P639,P639*(1-N640/O639))+MAX(0,-('1-Input'!$B$10-C640-D640))</f>
        <v>78301.088486192908</v>
      </c>
      <c r="Q640" s="10">
        <f>MAX(0,('1-Input'!$B$10-C640-D640))/(1-'P-Parametri'!$B$31*MAX(0,IF(R639&lt;=0,0,(R639-S639)/R639)))</f>
        <v>15037.099931763789</v>
      </c>
      <c r="R640" s="10">
        <f>((R639-Q640+MAX(0,-('1-Input'!$B$10-C640-D640)))*(1+B640))*(1-'P-Parametri'!$B$32)</f>
        <v>132007.00351487586</v>
      </c>
      <c r="S640" s="10">
        <f>IF(R639&lt;=0,S639,S639*(1-Q640/R639))+MAX(0,-('1-Input'!$B$10-C640-D640))</f>
        <v>78301.088486193083</v>
      </c>
      <c r="T640" s="10">
        <f>MAX(0,('1-Input'!$B$10-C640-D640))/(1-'P-Parametri'!$B$31*MAX(0,IF(U639&lt;=0,0,(U639-V639)/U639)))</f>
        <v>15037.099931763791</v>
      </c>
      <c r="U640" s="10">
        <f>((U639-T640+MAX(0,-('1-Input'!$B$10-C640-D640)))*(1+B640))*(1-'P-Parametri'!$B$32)</f>
        <v>132007.00351487598</v>
      </c>
      <c r="V640" s="10">
        <f>IF(U639&lt;=0,V639,V639*(1-T640/U639))+MAX(0,-('1-Input'!$B$10-C640-D640))</f>
        <v>78301.088486193126</v>
      </c>
    </row>
    <row r="641" spans="1:22">
      <c r="A641" s="9">
        <f t="shared" si="24"/>
        <v>34</v>
      </c>
      <c r="B641" s="12">
        <f>IF($A641='P-Parametri'!$B$47,'P-Parametri'!$B$34,IF($A641='P-Parametri'!$B$48,'P-Parametri'!$C$34,'P-Parametri'!$B$50))</f>
        <v>0.01</v>
      </c>
      <c r="C641" s="10">
        <f>IF($A641&lt;='1-Input'!$B$26,0,IF($A641='1-Input'!$B$26+1,('1-Input'!$B$23+0)*'1-Input'!$B$27,'1-Input'!$B$23+0))</f>
        <v>15535</v>
      </c>
      <c r="D641" s="10">
        <f t="shared" si="25"/>
        <v>0</v>
      </c>
      <c r="E641" s="10">
        <f>MAX(0,('1-Input'!$B$10-C641-D641))/(1-'P-Parametri'!$B$31*MAX(0,IF(F640&lt;=0,0,(F640-G640)/F640)))</f>
        <v>15057.794967145555</v>
      </c>
      <c r="F641" s="10">
        <f>((F640-E641+MAX(0,-('1-Input'!$B$10-C641-D641)))*(1+B641))*(1-'P-Parametri'!$B$32)</f>
        <v>38166.288786749545</v>
      </c>
      <c r="G641" s="10">
        <f>IF(F640&lt;=0,G640,G640*(1-E641/F640))+MAX(0,-('1-Input'!$B$10-C641-D641))</f>
        <v>22459.435862977549</v>
      </c>
      <c r="H641" s="10">
        <f>MAX(0,('1-Input'!$B$10-C641-D641))/(1-'P-Parametri'!$B$31*MAX(0,IF(I640&lt;=0,0,(I640-J640)/I640)))</f>
        <v>15057.794967145557</v>
      </c>
      <c r="I641" s="10">
        <f>((I640-H641+MAX(0,-('1-Input'!$B$10-C641-D641)))*(1+B641))*(1-'P-Parametri'!$B$32)</f>
        <v>237329.30753293945</v>
      </c>
      <c r="J641" s="10">
        <f>IF(I640&lt;=0,J640,J640*(1-H641/I640))+MAX(0,-('1-Input'!$B$10-C641-D641))</f>
        <v>139659.43586297741</v>
      </c>
      <c r="K641" s="10">
        <f>MAX(0,('1-Input'!$B$10-C641-D641))/(1-'P-Parametri'!$B$31*MAX(0,IF(L640&lt;=0,0,(L640-M640)/L640)))</f>
        <v>15057.794967145559</v>
      </c>
      <c r="L641" s="10">
        <f>((L640-K641+MAX(0,-('1-Input'!$B$10-C641-D641)))*(1+B641))*(1-'P-Parametri'!$B$32)</f>
        <v>112728.58398124567</v>
      </c>
      <c r="M641" s="10">
        <f>IF(L640&lt;=0,M640,M640*(1-K641/L640))+MAX(0,-('1-Input'!$B$10-C641-D641))</f>
        <v>66336.562509322379</v>
      </c>
      <c r="N641" s="10">
        <f>MAX(0,('1-Input'!$B$10-C641-D641))/(1-'P-Parametri'!$B$31*MAX(0,IF(O640&lt;=0,0,(O640-P640)/O640)))</f>
        <v>15057.794967145557</v>
      </c>
      <c r="O641" s="10">
        <f>((O640-N641+MAX(0,-('1-Input'!$B$10-C641-D641)))*(1+B641))*(1-'P-Parametri'!$B$32)</f>
        <v>117882.46323194088</v>
      </c>
      <c r="P641" s="10">
        <f>IF(O640&lt;=0,P640,P640*(1-N641/O640))+MAX(0,-('1-Input'!$B$10-C641-D641))</f>
        <v>69369.428008068717</v>
      </c>
      <c r="Q641" s="10">
        <f>MAX(0,('1-Input'!$B$10-C641-D641))/(1-'P-Parametri'!$B$31*MAX(0,IF(R640&lt;=0,0,(R640-S640)/R640)))</f>
        <v>15057.794967145557</v>
      </c>
      <c r="R641" s="10">
        <f>((R640-Q641+MAX(0,-('1-Input'!$B$10-C641-D641)))*(1+B641))*(1-'P-Parametri'!$B$32)</f>
        <v>117882.46323194119</v>
      </c>
      <c r="S641" s="10">
        <f>IF(R640&lt;=0,S640,S640*(1-Q641/R640))+MAX(0,-('1-Input'!$B$10-C641-D641))</f>
        <v>69369.428008068891</v>
      </c>
      <c r="T641" s="10">
        <f>MAX(0,('1-Input'!$B$10-C641-D641))/(1-'P-Parametri'!$B$31*MAX(0,IF(U640&lt;=0,0,(U640-V640)/U640)))</f>
        <v>15057.794967145557</v>
      </c>
      <c r="U641" s="10">
        <f>((U640-T641+MAX(0,-('1-Input'!$B$10-C641-D641)))*(1+B641))*(1-'P-Parametri'!$B$32)</f>
        <v>117882.46323194131</v>
      </c>
      <c r="V641" s="10">
        <f>IF(U640&lt;=0,V640,V640*(1-T641/U640))+MAX(0,-('1-Input'!$B$10-C641-D641))</f>
        <v>69369.42800806895</v>
      </c>
    </row>
    <row r="642" spans="1:22">
      <c r="A642" s="9">
        <f t="shared" si="24"/>
        <v>35</v>
      </c>
      <c r="B642" s="12">
        <f>IF($A642='P-Parametri'!$B$47,'P-Parametri'!$B$34,IF($A642='P-Parametri'!$B$48,'P-Parametri'!$C$34,'P-Parametri'!$B$50))</f>
        <v>0.01</v>
      </c>
      <c r="C642" s="10">
        <f>IF($A642&lt;='1-Input'!$B$26,0,IF($A642='1-Input'!$B$26+1,('1-Input'!$B$23+0)*'1-Input'!$B$27,'1-Input'!$B$23+0))</f>
        <v>15535</v>
      </c>
      <c r="D642" s="10">
        <f t="shared" si="25"/>
        <v>0</v>
      </c>
      <c r="E642" s="10">
        <f>MAX(0,('1-Input'!$B$10-C642-D642))/(1-'P-Parametri'!$B$31*MAX(0,IF(F641&lt;=0,0,(F641-G641)/F641)))</f>
        <v>15078.382529576469</v>
      </c>
      <c r="F642" s="10">
        <f>((F641-E642+MAX(0,-('1-Input'!$B$10-C642-D642)))*(1+B642))*(1-'P-Parametri'!$B$32)</f>
        <v>23272.147749105316</v>
      </c>
      <c r="G642" s="10">
        <f>IF(F641&lt;=0,G641,G641*(1-E642/F641))+MAX(0,-('1-Input'!$B$10-C642-D642))</f>
        <v>13586.370754849035</v>
      </c>
      <c r="H642" s="10">
        <f>MAX(0,('1-Input'!$B$10-C642-D642))/(1-'P-Parametri'!$B$31*MAX(0,IF(I641&lt;=0,0,(I641-J641)/I641)))</f>
        <v>15078.382529576471</v>
      </c>
      <c r="I642" s="10">
        <f>((I641-H642+MAX(0,-('1-Input'!$B$10-C642-D642)))*(1+B642))*(1-'P-Parametri'!$B$32)</f>
        <v>224024.4873848898</v>
      </c>
      <c r="J642" s="10">
        <f>IF(I641&lt;=0,J641,J641*(1-H642/I641))+MAX(0,-('1-Input'!$B$10-C642-D642))</f>
        <v>130786.3707548489</v>
      </c>
      <c r="K642" s="10">
        <f>MAX(0,('1-Input'!$B$10-C642-D642))/(1-'P-Parametri'!$B$31*MAX(0,IF(L641&lt;=0,0,(L641-M641)/L641)))</f>
        <v>15078.382529576473</v>
      </c>
      <c r="L642" s="10">
        <f>((L641-K642+MAX(0,-('1-Input'!$B$10-C642-D642)))*(1+B642))*(1-'P-Parametri'!$B$32)</f>
        <v>98429.450059253519</v>
      </c>
      <c r="M642" s="10">
        <f>IF(L641&lt;=0,M641,M641*(1-K642/L641))+MAX(0,-('1-Input'!$B$10-C642-D642))</f>
        <v>57463.497401193883</v>
      </c>
      <c r="N642" s="10">
        <f>MAX(0,('1-Input'!$B$10-C642-D642))/(1-'P-Parametri'!$B$31*MAX(0,IF(O641&lt;=0,0,(O641-P641)/O641)))</f>
        <v>15078.382529576471</v>
      </c>
      <c r="O642" s="10">
        <f>((O641-N642+MAX(0,-('1-Input'!$B$10-C642-D642)))*(1+B642))*(1-'P-Parametri'!$B$32)</f>
        <v>103624.45726636928</v>
      </c>
      <c r="P642" s="10">
        <f>IF(O641&lt;=0,P641,P641*(1-N642/O641))+MAX(0,-('1-Input'!$B$10-C642-D642))</f>
        <v>60496.362899940214</v>
      </c>
      <c r="Q642" s="10">
        <f>MAX(0,('1-Input'!$B$10-C642-D642))/(1-'P-Parametri'!$B$31*MAX(0,IF(R641&lt;=0,0,(R641-S641)/R641)))</f>
        <v>15078.382529576471</v>
      </c>
      <c r="R642" s="10">
        <f>((R641-Q642+MAX(0,-('1-Input'!$B$10-C642-D642)))*(1+B642))*(1-'P-Parametri'!$B$32)</f>
        <v>103624.45726636959</v>
      </c>
      <c r="S642" s="10">
        <f>IF(R641&lt;=0,S641,S641*(1-Q642/R641))+MAX(0,-('1-Input'!$B$10-C642-D642))</f>
        <v>60496.362899940388</v>
      </c>
      <c r="T642" s="10">
        <f>MAX(0,('1-Input'!$B$10-C642-D642))/(1-'P-Parametri'!$B$31*MAX(0,IF(U641&lt;=0,0,(U641-V641)/U641)))</f>
        <v>15078.382529576471</v>
      </c>
      <c r="U642" s="10">
        <f>((U641-T642+MAX(0,-('1-Input'!$B$10-C642-D642)))*(1+B642))*(1-'P-Parametri'!$B$32)</f>
        <v>103624.4572663697</v>
      </c>
      <c r="V642" s="10">
        <f>IF(U641&lt;=0,V641,V641*(1-T642/U641))+MAX(0,-('1-Input'!$B$10-C642-D642))</f>
        <v>60496.362899940446</v>
      </c>
    </row>
    <row r="643" spans="1:22">
      <c r="A643" s="9">
        <f t="shared" si="24"/>
        <v>36</v>
      </c>
      <c r="B643" s="12">
        <f>IF($A643='P-Parametri'!$B$47,'P-Parametri'!$B$34,IF($A643='P-Parametri'!$B$48,'P-Parametri'!$C$34,'P-Parametri'!$B$50))</f>
        <v>0.01</v>
      </c>
      <c r="C643" s="10">
        <f>IF($A643&lt;='1-Input'!$B$26,0,IF($A643='1-Input'!$B$26+1,('1-Input'!$B$23+0)*'1-Input'!$B$27,'1-Input'!$B$23+0))</f>
        <v>15535</v>
      </c>
      <c r="D643" s="10">
        <f t="shared" si="25"/>
        <v>0</v>
      </c>
      <c r="E643" s="10">
        <f>MAX(0,('1-Input'!$B$10-C643-D643))/(1-'P-Parametri'!$B$31*MAX(0,IF(F642&lt;=0,0,(F642-G642)/F642)))</f>
        <v>15098.862808818983</v>
      </c>
      <c r="F643" s="10">
        <f>((F642-E643+MAX(0,-('1-Input'!$B$10-C643-D643)))*(1+B643))*(1-'P-Parametri'!$B$32)</f>
        <v>8238.5077541098162</v>
      </c>
      <c r="G643" s="10">
        <f>IF(F642&lt;=0,G642,G642*(1-E643/F642))+MAX(0,-('1-Input'!$B$10-C643-D643))</f>
        <v>4771.5956722569072</v>
      </c>
      <c r="H643" s="10">
        <f>MAX(0,('1-Input'!$B$10-C643-D643))/(1-'P-Parametri'!$B$31*MAX(0,IF(I642&lt;=0,0,(I642-J642)/I642)))</f>
        <v>15098.862808818985</v>
      </c>
      <c r="I643" s="10">
        <f>((I642-H643+MAX(0,-('1-Input'!$B$10-C643-D643)))*(1+B643))*(1-'P-Parametri'!$B$32)</f>
        <v>210592.85106018785</v>
      </c>
      <c r="J643" s="10">
        <f>IF(I642&lt;=0,J642,J642*(1-H643/I642))+MAX(0,-('1-Input'!$B$10-C643-D643))</f>
        <v>121971.59567225678</v>
      </c>
      <c r="K643" s="10">
        <f>MAX(0,('1-Input'!$B$10-C643-D643))/(1-'P-Parametri'!$B$31*MAX(0,IF(L642&lt;=0,0,(L642-M642)/L642)))</f>
        <v>15098.862808818987</v>
      </c>
      <c r="L643" s="10">
        <f>((L642-K643+MAX(0,-('1-Input'!$B$10-C643-D643)))*(1+B643))*(1-'P-Parametri'!$B$32)</f>
        <v>83995.565336693006</v>
      </c>
      <c r="M643" s="10">
        <f>IF(L642&lt;=0,M642,M642*(1-K643/L642))+MAX(0,-('1-Input'!$B$10-C643-D643))</f>
        <v>48648.722318601773</v>
      </c>
      <c r="N643" s="10">
        <f>MAX(0,('1-Input'!$B$10-C643-D643))/(1-'P-Parametri'!$B$31*MAX(0,IF(O642&lt;=0,0,(O642-P642)/O642)))</f>
        <v>15098.862808818985</v>
      </c>
      <c r="O643" s="10">
        <f>((O642-N643+MAX(0,-('1-Input'!$B$10-C643-D643)))*(1+B643))*(1-'P-Parametri'!$B$32)</f>
        <v>89232.028701321542</v>
      </c>
      <c r="P643" s="10">
        <f>IF(O642&lt;=0,P642,P642*(1-N643/O642))+MAX(0,-('1-Input'!$B$10-C643-D643))</f>
        <v>51681.587817348089</v>
      </c>
      <c r="Q643" s="10">
        <f>MAX(0,('1-Input'!$B$10-C643-D643))/(1-'P-Parametri'!$B$31*MAX(0,IF(R642&lt;=0,0,(R642-S642)/R642)))</f>
        <v>15098.862808818985</v>
      </c>
      <c r="R643" s="10">
        <f>((R642-Q643+MAX(0,-('1-Input'!$B$10-C643-D643)))*(1+B643))*(1-'P-Parametri'!$B$32)</f>
        <v>89232.028701321848</v>
      </c>
      <c r="S643" s="10">
        <f>IF(R642&lt;=0,S642,S642*(1-Q643/R642))+MAX(0,-('1-Input'!$B$10-C643-D643))</f>
        <v>51681.587817348263</v>
      </c>
      <c r="T643" s="10">
        <f>MAX(0,('1-Input'!$B$10-C643-D643))/(1-'P-Parametri'!$B$31*MAX(0,IF(U642&lt;=0,0,(U642-V642)/U642)))</f>
        <v>15098.862808818985</v>
      </c>
      <c r="U643" s="10">
        <f>((U642-T643+MAX(0,-('1-Input'!$B$10-C643-D643)))*(1+B643))*(1-'P-Parametri'!$B$32)</f>
        <v>89232.028701321964</v>
      </c>
      <c r="V643" s="10">
        <f>IF(U642&lt;=0,V642,V642*(1-T643/U642))+MAX(0,-('1-Input'!$B$10-C643-D643))</f>
        <v>51681.587817348329</v>
      </c>
    </row>
    <row r="644" spans="1:22">
      <c r="A644" s="9">
        <f t="shared" si="24"/>
        <v>37</v>
      </c>
      <c r="B644" s="12">
        <f>IF($A644='P-Parametri'!$B$47,'P-Parametri'!$B$34,IF($A644='P-Parametri'!$B$48,'P-Parametri'!$C$34,'P-Parametri'!$B$50))</f>
        <v>0.01</v>
      </c>
      <c r="C644" s="10">
        <f>IF($A644&lt;='1-Input'!$B$26,0,IF($A644='1-Input'!$B$26+1,('1-Input'!$B$23+0)*'1-Input'!$B$27,'1-Input'!$B$23+0))</f>
        <v>15535</v>
      </c>
      <c r="D644" s="10">
        <f t="shared" si="25"/>
        <v>0</v>
      </c>
      <c r="E644" s="10">
        <f>MAX(0,('1-Input'!$B$10-C644-D644))/(1-'P-Parametri'!$B$31*MAX(0,IF(F643&lt;=0,0,(F643-G643)/F643)))</f>
        <v>15119.235999405299</v>
      </c>
      <c r="F644" s="10">
        <f>((F643-E644+MAX(0,-('1-Input'!$B$10-C644-D644)))*(1+B644))*(1-'P-Parametri'!$B$32)</f>
        <v>-6935.6364566929396</v>
      </c>
      <c r="G644" s="10">
        <f>IF(F643&lt;=0,G643,G643*(1-E644/F643))+MAX(0,-('1-Input'!$B$10-C644-D644))</f>
        <v>-3985.19417558955</v>
      </c>
      <c r="H644" s="10">
        <f>MAX(0,('1-Input'!$B$10-C644-D644))/(1-'P-Parametri'!$B$31*MAX(0,IF(I643&lt;=0,0,(I643-J643)/I643)))</f>
        <v>15119.235999405302</v>
      </c>
      <c r="I644" s="10">
        <f>((I643-H644+MAX(0,-('1-Input'!$B$10-C644-D644)))*(1+B644))*(1-'P-Parametri'!$B$32)</f>
        <v>197033.49450896759</v>
      </c>
      <c r="J644" s="10">
        <f>IF(I643&lt;=0,J643,J643*(1-H644/I643))+MAX(0,-('1-Input'!$B$10-C644-D644))</f>
        <v>113214.80582441033</v>
      </c>
      <c r="K644" s="10">
        <f>MAX(0,('1-Input'!$B$10-C644-D644))/(1-'P-Parametri'!$B$31*MAX(0,IF(L643&lt;=0,0,(L643-M643)/L643)))</f>
        <v>15119.235999405304</v>
      </c>
      <c r="L644" s="10">
        <f>((L643-K644+MAX(0,-('1-Input'!$B$10-C644-D644)))*(1+B644))*(1-'P-Parametri'!$B$32)</f>
        <v>69425.962445399244</v>
      </c>
      <c r="M644" s="10">
        <f>IF(L643&lt;=0,M643,M643*(1-K644/L643))+MAX(0,-('1-Input'!$B$10-C644-D644))</f>
        <v>39891.932470755324</v>
      </c>
      <c r="N644" s="10">
        <f>MAX(0,('1-Input'!$B$10-C644-D644))/(1-'P-Parametri'!$B$31*MAX(0,IF(O643&lt;=0,0,(O643-P643)/O643)))</f>
        <v>15119.2359994053</v>
      </c>
      <c r="O644" s="10">
        <f>((O643-N644+MAX(0,-('1-Input'!$B$10-C644-D644)))*(1+B644))*(1-'P-Parametri'!$B$32)</f>
        <v>74704.212787677534</v>
      </c>
      <c r="P644" s="10">
        <f>IF(O643&lt;=0,P643,P643*(1-N644/O643))+MAX(0,-('1-Input'!$B$10-C644-D644))</f>
        <v>42924.79796950164</v>
      </c>
      <c r="Q644" s="10">
        <f>MAX(0,('1-Input'!$B$10-C644-D644))/(1-'P-Parametri'!$B$31*MAX(0,IF(R643&lt;=0,0,(R643-S643)/R643)))</f>
        <v>15119.235999405302</v>
      </c>
      <c r="R644" s="10">
        <f>((R643-Q644+MAX(0,-('1-Input'!$B$10-C644-D644)))*(1+B644))*(1-'P-Parametri'!$B$32)</f>
        <v>74704.21278767784</v>
      </c>
      <c r="S644" s="10">
        <f>IF(R643&lt;=0,S643,S643*(1-Q644/R643))+MAX(0,-('1-Input'!$B$10-C644-D644))</f>
        <v>42924.797969501815</v>
      </c>
      <c r="T644" s="10">
        <f>MAX(0,('1-Input'!$B$10-C644-D644))/(1-'P-Parametri'!$B$31*MAX(0,IF(U643&lt;=0,0,(U643-V643)/U643)))</f>
        <v>15119.235999405302</v>
      </c>
      <c r="U644" s="10">
        <f>((U643-T644+MAX(0,-('1-Input'!$B$10-C644-D644)))*(1+B644))*(1-'P-Parametri'!$B$32)</f>
        <v>74704.21278767797</v>
      </c>
      <c r="V644" s="10">
        <f>IF(U643&lt;=0,V643,V643*(1-T644/U643))+MAX(0,-('1-Input'!$B$10-C644-D644))</f>
        <v>42924.79796950188</v>
      </c>
    </row>
    <row r="645" spans="1:22">
      <c r="A645" s="9">
        <f t="shared" si="24"/>
        <v>38</v>
      </c>
      <c r="B645" s="12">
        <f>IF($A645='P-Parametri'!$B$47,'P-Parametri'!$B$34,IF($A645='P-Parametri'!$B$48,'P-Parametri'!$C$34,'P-Parametri'!$B$50))</f>
        <v>0.01</v>
      </c>
      <c r="C645" s="10">
        <f>IF($A645&lt;='1-Input'!$B$26,0,IF($A645='1-Input'!$B$26+1,('1-Input'!$B$23+0)*'1-Input'!$B$27,'1-Input'!$B$23+0))</f>
        <v>15535</v>
      </c>
      <c r="D645" s="10">
        <f t="shared" si="25"/>
        <v>0</v>
      </c>
      <c r="E645" s="10">
        <f>MAX(0,('1-Input'!$B$10-C645-D645))/(1-'P-Parametri'!$B$31*MAX(0,IF(F644&lt;=0,0,(F644-G644)/F644)))</f>
        <v>13465</v>
      </c>
      <c r="F645" s="10">
        <f>((F644-E645+MAX(0,-('1-Input'!$B$10-C645-D645)))*(1+B645))*(1-'P-Parametri'!$B$32)</f>
        <v>-20563.433535617351</v>
      </c>
      <c r="G645" s="10">
        <f>IF(F644&lt;=0,G644,G644*(1-E645/F644))+MAX(0,-('1-Input'!$B$10-C645-D645))</f>
        <v>-3985.19417558955</v>
      </c>
      <c r="H645" s="10">
        <f>MAX(0,('1-Input'!$B$10-C645-D645))/(1-'P-Parametri'!$B$31*MAX(0,IF(I644&lt;=0,0,(I644-J644)/I644)))</f>
        <v>15139.502300568558</v>
      </c>
      <c r="I645" s="10">
        <f>((I644-H645+MAX(0,-('1-Input'!$B$10-C645-D645)))*(1+B645))*(1-'P-Parametri'!$B$32)</f>
        <v>183345.50626622204</v>
      </c>
      <c r="J645" s="10">
        <f>IF(I644&lt;=0,J644,J644*(1-H645/I644))+MAX(0,-('1-Input'!$B$10-C645-D645))</f>
        <v>104515.69698756699</v>
      </c>
      <c r="K645" s="10">
        <f>MAX(0,('1-Input'!$B$10-C645-D645))/(1-'P-Parametri'!$B$31*MAX(0,IF(L644&lt;=0,0,(L644-M644)/L644)))</f>
        <v>15139.50230056856</v>
      </c>
      <c r="L645" s="10">
        <f>((L644-K645+MAX(0,-('1-Input'!$B$10-C645-D645)))*(1+B645))*(1-'P-Parametri'!$B$32)</f>
        <v>54719.666096786437</v>
      </c>
      <c r="M645" s="10">
        <f>IF(L644&lt;=0,M644,M644*(1-K645/L644))+MAX(0,-('1-Input'!$B$10-C645-D645))</f>
        <v>31192.823633911994</v>
      </c>
      <c r="N645" s="10">
        <f>MAX(0,('1-Input'!$B$10-C645-D645))/(1-'P-Parametri'!$B$31*MAX(0,IF(O644&lt;=0,0,(O644-P644)/O644)))</f>
        <v>15139.502300568558</v>
      </c>
      <c r="O645" s="10">
        <f>((O644-N645+MAX(0,-('1-Input'!$B$10-C645-D645)))*(1+B645))*(1-'P-Parametri'!$B$32)</f>
        <v>60040.036876796104</v>
      </c>
      <c r="P645" s="10">
        <f>IF(O644&lt;=0,P644,P644*(1-N645/O644))+MAX(0,-('1-Input'!$B$10-C645-D645))</f>
        <v>34225.689132658299</v>
      </c>
      <c r="Q645" s="10">
        <f>MAX(0,('1-Input'!$B$10-C645-D645))/(1-'P-Parametri'!$B$31*MAX(0,IF(R644&lt;=0,0,(R644-S644)/R644)))</f>
        <v>15139.502300568558</v>
      </c>
      <c r="R645" s="10">
        <f>((R644-Q645+MAX(0,-('1-Input'!$B$10-C645-D645)))*(1+B645))*(1-'P-Parametri'!$B$32)</f>
        <v>60040.036876796417</v>
      </c>
      <c r="S645" s="10">
        <f>IF(R644&lt;=0,S644,S644*(1-Q645/R644))+MAX(0,-('1-Input'!$B$10-C645-D645))</f>
        <v>34225.689132658481</v>
      </c>
      <c r="T645" s="10">
        <f>MAX(0,('1-Input'!$B$10-C645-D645))/(1-'P-Parametri'!$B$31*MAX(0,IF(U644&lt;=0,0,(U644-V644)/U644)))</f>
        <v>15139.502300568558</v>
      </c>
      <c r="U645" s="10">
        <f>((U644-T645+MAX(0,-('1-Input'!$B$10-C645-D645)))*(1+B645))*(1-'P-Parametri'!$B$32)</f>
        <v>60040.036876796548</v>
      </c>
      <c r="V645" s="10">
        <f>IF(U644&lt;=0,V644,V644*(1-T645/U644))+MAX(0,-('1-Input'!$B$10-C645-D645))</f>
        <v>34225.689132658546</v>
      </c>
    </row>
    <row r="646" spans="1:22">
      <c r="A646" s="9">
        <f t="shared" si="24"/>
        <v>39</v>
      </c>
      <c r="B646" s="12">
        <f>IF($A646='P-Parametri'!$B$47,'P-Parametri'!$B$34,IF($A646='P-Parametri'!$B$48,'P-Parametri'!$C$34,'P-Parametri'!$B$50))</f>
        <v>0.01</v>
      </c>
      <c r="C646" s="10">
        <f>IF($A646&lt;='1-Input'!$B$26,0,IF($A646='1-Input'!$B$26+1,('1-Input'!$B$23+0)*'1-Input'!$B$27,'1-Input'!$B$23+0))</f>
        <v>15535</v>
      </c>
      <c r="D646" s="10">
        <f t="shared" si="25"/>
        <v>0</v>
      </c>
      <c r="E646" s="10">
        <f>MAX(0,('1-Input'!$B$10-C646-D646))/(1-'P-Parametri'!$B$31*MAX(0,IF(F645&lt;=0,0,(F645-G645)/F645)))</f>
        <v>13465</v>
      </c>
      <c r="F646" s="10">
        <f>((F645-E646+MAX(0,-('1-Input'!$B$10-C646-D646)))*(1+B646))*(1-'P-Parametri'!$B$32)</f>
        <v>-34299.980435231584</v>
      </c>
      <c r="G646" s="10">
        <f>IF(F645&lt;=0,G645,G645*(1-E646/F645))+MAX(0,-('1-Input'!$B$10-C646-D646))</f>
        <v>-3985.19417558955</v>
      </c>
      <c r="H646" s="10">
        <f>MAX(0,('1-Input'!$B$10-C646-D646))/(1-'P-Parametri'!$B$31*MAX(0,IF(I645&lt;=0,0,(I645-J645)/I645)))</f>
        <v>15159.661916174138</v>
      </c>
      <c r="I646" s="10">
        <f>((I645-H646+MAX(0,-('1-Input'!$B$10-C646-D646)))*(1+B646))*(1-'P-Parametri'!$B$32)</f>
        <v>169527.96738796128</v>
      </c>
      <c r="J646" s="10">
        <f>IF(I645&lt;=0,J645,J645*(1-H646/I645))+MAX(0,-('1-Input'!$B$10-C646-D646))</f>
        <v>95873.965518216457</v>
      </c>
      <c r="K646" s="10">
        <f>MAX(0,('1-Input'!$B$10-C646-D646))/(1-'P-Parametri'!$B$31*MAX(0,IF(L645&lt;=0,0,(L645-M645)/L645)))</f>
        <v>15159.66191617414</v>
      </c>
      <c r="L646" s="10">
        <f>((L645-K646+MAX(0,-('1-Input'!$B$10-C646-D646)))*(1+B646))*(1-'P-Parametri'!$B$32)</f>
        <v>39875.693013973585</v>
      </c>
      <c r="M646" s="10">
        <f>IF(L645&lt;=0,M645,M645*(1-K646/L645))+MAX(0,-('1-Input'!$B$10-C646-D646))</f>
        <v>22551.092164561469</v>
      </c>
      <c r="N646" s="10">
        <f>MAX(0,('1-Input'!$B$10-C646-D646))/(1-'P-Parametri'!$B$31*MAX(0,IF(O645&lt;=0,0,(O645-P645)/O645)))</f>
        <v>15159.661916174138</v>
      </c>
      <c r="O646" s="10">
        <f>((O645-N646+MAX(0,-('1-Input'!$B$10-C646-D646)))*(1+B646))*(1-'P-Parametri'!$B$32)</f>
        <v>45238.520352807725</v>
      </c>
      <c r="P646" s="10">
        <f>IF(O645&lt;=0,P645,P645*(1-N646/O645))+MAX(0,-('1-Input'!$B$10-C646-D646))</f>
        <v>25583.957663307767</v>
      </c>
      <c r="Q646" s="10">
        <f>MAX(0,('1-Input'!$B$10-C646-D646))/(1-'P-Parametri'!$B$31*MAX(0,IF(R645&lt;=0,0,(R645-S645)/R645)))</f>
        <v>15159.661916174138</v>
      </c>
      <c r="R646" s="10">
        <f>((R645-Q646+MAX(0,-('1-Input'!$B$10-C646-D646)))*(1+B646))*(1-'P-Parametri'!$B$32)</f>
        <v>45238.520352808046</v>
      </c>
      <c r="S646" s="10">
        <f>IF(R645&lt;=0,S645,S645*(1-Q646/R645))+MAX(0,-('1-Input'!$B$10-C646-D646))</f>
        <v>25583.957663307949</v>
      </c>
      <c r="T646" s="10">
        <f>MAX(0,('1-Input'!$B$10-C646-D646))/(1-'P-Parametri'!$B$31*MAX(0,IF(U645&lt;=0,0,(U645-V645)/U645)))</f>
        <v>15159.661916174138</v>
      </c>
      <c r="U646" s="10">
        <f>((U645-T646+MAX(0,-('1-Input'!$B$10-C646-D646)))*(1+B646))*(1-'P-Parametri'!$B$32)</f>
        <v>45238.520352808177</v>
      </c>
      <c r="V646" s="10">
        <f>IF(U645&lt;=0,V645,V645*(1-T646/U645))+MAX(0,-('1-Input'!$B$10-C646-D646))</f>
        <v>25583.957663308021</v>
      </c>
    </row>
    <row r="647" spans="1:22">
      <c r="A647" s="9">
        <f t="shared" si="24"/>
        <v>40</v>
      </c>
      <c r="B647" s="12">
        <f>IF($A647='P-Parametri'!$B$47,'P-Parametri'!$B$34,IF($A647='P-Parametri'!$B$48,'P-Parametri'!$C$34,'P-Parametri'!$B$50))</f>
        <v>0.01</v>
      </c>
      <c r="C647" s="10">
        <f>IF($A647&lt;='1-Input'!$B$26,0,IF($A647='1-Input'!$B$26+1,('1-Input'!$B$23+0)*'1-Input'!$B$27,'1-Input'!$B$23+0))</f>
        <v>15535</v>
      </c>
      <c r="D647" s="10">
        <f t="shared" si="25"/>
        <v>0</v>
      </c>
      <c r="E647" s="10">
        <f>MAX(0,('1-Input'!$B$10-C647-D647))/(1-'P-Parametri'!$B$31*MAX(0,IF(F646&lt;=0,0,(F646-G646)/F646)))</f>
        <v>13465</v>
      </c>
      <c r="F647" s="10">
        <f>((F646-E647+MAX(0,-('1-Input'!$B$10-C647-D647)))*(1+B647))*(1-'P-Parametri'!$B$32)</f>
        <v>-48146.144979104734</v>
      </c>
      <c r="G647" s="10">
        <f>IF(F646&lt;=0,G646,G646*(1-E647/F646))+MAX(0,-('1-Input'!$B$10-C647-D647))</f>
        <v>-3985.19417558955</v>
      </c>
      <c r="H647" s="10">
        <f>MAX(0,('1-Input'!$B$10-C647-D647))/(1-'P-Parametri'!$B$31*MAX(0,IF(I646&lt;=0,0,(I646-J646)/I646)))</f>
        <v>15179.71505465112</v>
      </c>
      <c r="I647" s="10">
        <f>((I646-H647+MAX(0,-('1-Input'!$B$10-C647-D647)))*(1+B647))*(1-'P-Parametri'!$B$32)</f>
        <v>155579.95138692998</v>
      </c>
      <c r="J647" s="10">
        <f>IF(I646&lt;=0,J646,J646*(1-H647/I646))+MAX(0,-('1-Input'!$B$10-C647-D647))</f>
        <v>87289.308366069643</v>
      </c>
      <c r="K647" s="10">
        <f>MAX(0,('1-Input'!$B$10-C647-D647))/(1-'P-Parametri'!$B$31*MAX(0,IF(L646&lt;=0,0,(L646-M646)/L646)))</f>
        <v>15179.715054651124</v>
      </c>
      <c r="L647" s="10">
        <f>((L646-K647+MAX(0,-('1-Input'!$B$10-C647-D647)))*(1+B647))*(1-'P-Parametri'!$B$32)</f>
        <v>24893.051863437853</v>
      </c>
      <c r="M647" s="10">
        <f>IF(L646&lt;=0,M646,M646*(1-K647/L646))+MAX(0,-('1-Input'!$B$10-C647-D647))</f>
        <v>13966.435012414664</v>
      </c>
      <c r="N647" s="10">
        <f>MAX(0,('1-Input'!$B$10-C647-D647))/(1-'P-Parametri'!$B$31*MAX(0,IF(O646&lt;=0,0,(O646-P646)/O646)))</f>
        <v>15179.71505465112</v>
      </c>
      <c r="O647" s="10">
        <f>((O646-N647+MAX(0,-('1-Input'!$B$10-C647-D647)))*(1+B647))*(1-'P-Parametri'!$B$32)</f>
        <v>30298.674564435896</v>
      </c>
      <c r="P647" s="10">
        <f>IF(O646&lt;=0,P646,P646*(1-N647/O646))+MAX(0,-('1-Input'!$B$10-C647-D647))</f>
        <v>16999.300511160956</v>
      </c>
      <c r="Q647" s="10">
        <f>MAX(0,('1-Input'!$B$10-C647-D647))/(1-'P-Parametri'!$B$31*MAX(0,IF(R646&lt;=0,0,(R646-S646)/R646)))</f>
        <v>15179.71505465112</v>
      </c>
      <c r="R647" s="10">
        <f>((R646-Q647+MAX(0,-('1-Input'!$B$10-C647-D647)))*(1+B647))*(1-'P-Parametri'!$B$32)</f>
        <v>30298.67456443622</v>
      </c>
      <c r="S647" s="10">
        <f>IF(R646&lt;=0,S646,S646*(1-Q647/R646))+MAX(0,-('1-Input'!$B$10-C647-D647))</f>
        <v>16999.300511161138</v>
      </c>
      <c r="T647" s="10">
        <f>MAX(0,('1-Input'!$B$10-C647-D647))/(1-'P-Parametri'!$B$31*MAX(0,IF(U646&lt;=0,0,(U646-V646)/U646)))</f>
        <v>15179.71505465112</v>
      </c>
      <c r="U647" s="10">
        <f>((U646-T647+MAX(0,-('1-Input'!$B$10-C647-D647)))*(1+B647))*(1-'P-Parametri'!$B$32)</f>
        <v>30298.674564436351</v>
      </c>
      <c r="V647" s="10">
        <f>IF(U646&lt;=0,V646,V646*(1-T647/U646))+MAX(0,-('1-Input'!$B$10-C647-D647))</f>
        <v>16999.300511161215</v>
      </c>
    </row>
    <row r="648" spans="1:22">
      <c r="A648" s="9">
        <f t="shared" si="24"/>
        <v>41</v>
      </c>
      <c r="B648" s="12">
        <f>IF($A648='P-Parametri'!$B$47,'P-Parametri'!$B$34,IF($A648='P-Parametri'!$B$48,'P-Parametri'!$C$34,'P-Parametri'!$B$50))</f>
        <v>0.01</v>
      </c>
      <c r="C648" s="10">
        <f>IF($A648&lt;='1-Input'!$B$26,0,IF($A648='1-Input'!$B$26+1,('1-Input'!$B$23+0)*'1-Input'!$B$27,'1-Input'!$B$23+0))</f>
        <v>15535</v>
      </c>
      <c r="D648" s="10">
        <f t="shared" si="25"/>
        <v>0</v>
      </c>
      <c r="E648" s="10">
        <f>MAX(0,('1-Input'!$B$10-C648-D648))/(1-'P-Parametri'!$B$31*MAX(0,IF(F647&lt;=0,0,(F647-G647)/F647)))</f>
        <v>13465</v>
      </c>
      <c r="F648" s="10">
        <f>((F647-E648+MAX(0,-('1-Input'!$B$10-C648-D648)))*(1+B648))*(1-'P-Parametri'!$B$32)</f>
        <v>-62102.801916037992</v>
      </c>
      <c r="G648" s="10">
        <f>IF(F647&lt;=0,G647,G647*(1-E648/F647))+MAX(0,-('1-Input'!$B$10-C648-D648))</f>
        <v>-3985.19417558955</v>
      </c>
      <c r="H648" s="10">
        <f>MAX(0,('1-Input'!$B$10-C648-D648))/(1-'P-Parametri'!$B$31*MAX(0,IF(I647&lt;=0,0,(I647-J647)/I647)))</f>
        <v>15199.661928923873</v>
      </c>
      <c r="I648" s="10">
        <f>((I647-H648+MAX(0,-('1-Input'!$B$10-C648-D648)))*(1+B648))*(1-'P-Parametri'!$B$32)</f>
        <v>141500.524167881</v>
      </c>
      <c r="J648" s="10">
        <f>IF(I647&lt;=0,J647,J647*(1-H648/I647))+MAX(0,-('1-Input'!$B$10-C648-D648))</f>
        <v>78761.42308685297</v>
      </c>
      <c r="K648" s="10">
        <f>MAX(0,('1-Input'!$B$10-C648-D648))/(1-'P-Parametri'!$B$31*MAX(0,IF(L647&lt;=0,0,(L647-M647)/L647)))</f>
        <v>15199.661928923875</v>
      </c>
      <c r="L648" s="10">
        <f>((L647-K648+MAX(0,-('1-Input'!$B$10-C648-D648)))*(1+B648))*(1-'P-Parametri'!$B$32)</f>
        <v>9770.7431861913992</v>
      </c>
      <c r="M648" s="10">
        <f>IF(L647&lt;=0,M647,M647*(1-K648/L647))+MAX(0,-('1-Input'!$B$10-C648-D648))</f>
        <v>5438.5497331979996</v>
      </c>
      <c r="N648" s="10">
        <f>MAX(0,('1-Input'!$B$10-C648-D648))/(1-'P-Parametri'!$B$31*MAX(0,IF(O647&lt;=0,0,(O647-P647)/O647)))</f>
        <v>15199.661928923873</v>
      </c>
      <c r="O648" s="10">
        <f>((O647-N648+MAX(0,-('1-Input'!$B$10-C648-D648)))*(1+B648))*(1-'P-Parametri'!$B$32)</f>
        <v>15219.502756343409</v>
      </c>
      <c r="P648" s="10">
        <f>IF(O647&lt;=0,P647,P647*(1-N648/O647))+MAX(0,-('1-Input'!$B$10-C648-D648))</f>
        <v>8471.415231944291</v>
      </c>
      <c r="Q648" s="10">
        <f>MAX(0,('1-Input'!$B$10-C648-D648))/(1-'P-Parametri'!$B$31*MAX(0,IF(R647&lt;=0,0,(R647-S647)/R647)))</f>
        <v>15199.661928923873</v>
      </c>
      <c r="R648" s="10">
        <f>((R647-Q648+MAX(0,-('1-Input'!$B$10-C648-D648)))*(1+B648))*(1-'P-Parametri'!$B$32)</f>
        <v>15219.502756343736</v>
      </c>
      <c r="S648" s="10">
        <f>IF(R647&lt;=0,S647,S647*(1-Q648/R647))+MAX(0,-('1-Input'!$B$10-C648-D648))</f>
        <v>8471.4152319444711</v>
      </c>
      <c r="T648" s="10">
        <f>MAX(0,('1-Input'!$B$10-C648-D648))/(1-'P-Parametri'!$B$31*MAX(0,IF(U647&lt;=0,0,(U647-V647)/U647)))</f>
        <v>15199.661928923873</v>
      </c>
      <c r="U648" s="10">
        <f>((U647-T648+MAX(0,-('1-Input'!$B$10-C648-D648)))*(1+B648))*(1-'P-Parametri'!$B$32)</f>
        <v>15219.502756343867</v>
      </c>
      <c r="V648" s="10">
        <f>IF(U647&lt;=0,V647,V647*(1-T648/U647))+MAX(0,-('1-Input'!$B$10-C648-D648))</f>
        <v>8471.4152319445457</v>
      </c>
    </row>
    <row r="649" spans="1:22">
      <c r="A649" s="9">
        <f t="shared" si="24"/>
        <v>42</v>
      </c>
      <c r="B649" s="12">
        <f>IF($A649='P-Parametri'!$B$47,'P-Parametri'!$B$34,IF($A649='P-Parametri'!$B$48,'P-Parametri'!$C$34,'P-Parametri'!$B$50))</f>
        <v>0.01</v>
      </c>
      <c r="C649" s="10">
        <f>IF($A649&lt;='1-Input'!$B$26,0,IF($A649='1-Input'!$B$26+1,('1-Input'!$B$23+0)*'1-Input'!$B$27,'1-Input'!$B$23+0))</f>
        <v>15535</v>
      </c>
      <c r="D649" s="10">
        <f t="shared" si="25"/>
        <v>0</v>
      </c>
      <c r="E649" s="10">
        <f>MAX(0,('1-Input'!$B$10-C649-D649))/(1-'P-Parametri'!$B$31*MAX(0,IF(F648&lt;=0,0,(F648-G648)/F648)))</f>
        <v>13465</v>
      </c>
      <c r="F649" s="10">
        <f>((F648-E649+MAX(0,-('1-Input'!$B$10-C649-D649)))*(1+B649))*(1-'P-Parametri'!$B$32)</f>
        <v>-76170.832975327969</v>
      </c>
      <c r="G649" s="10">
        <f>IF(F648&lt;=0,G648,G648*(1-E649/F648))+MAX(0,-('1-Input'!$B$10-C649-D649))</f>
        <v>-3985.19417558955</v>
      </c>
      <c r="H649" s="10">
        <f>MAX(0,('1-Input'!$B$10-C649-D649))/(1-'P-Parametri'!$B$31*MAX(0,IF(I648&lt;=0,0,(I648-J648)/I648)))</f>
        <v>15219.502756343818</v>
      </c>
      <c r="I649" s="10">
        <f>((I648-H649+MAX(0,-('1-Input'!$B$10-C649-D649)))*(1+B649))*(1-'P-Parametri'!$B$32)</f>
        <v>127288.74396240125</v>
      </c>
      <c r="J649" s="10">
        <f>IF(I648&lt;=0,J648,J648*(1-H649/I648))+MAX(0,-('1-Input'!$B$10-C649-D649))</f>
        <v>70290.007854908457</v>
      </c>
      <c r="K649" s="10">
        <f>MAX(0,('1-Input'!$B$10-C649-D649))/(1-'P-Parametri'!$B$31*MAX(0,IF(L648&lt;=0,0,(L648-M648)/L648)))</f>
        <v>15219.50275634382</v>
      </c>
      <c r="L649" s="10">
        <f>((L648-K649+MAX(0,-('1-Input'!$B$10-C649-D649)))*(1+B649))*(1-'P-Parametri'!$B$32)</f>
        <v>-5492.2406715222378</v>
      </c>
      <c r="M649" s="10">
        <f>IF(L648&lt;=0,M648,M648*(1-K649/L648))+MAX(0,-('1-Input'!$B$10-C649-D649))</f>
        <v>-3032.8654987465152</v>
      </c>
      <c r="N649" s="10">
        <f>MAX(0,('1-Input'!$B$10-C649-D649))/(1-'P-Parametri'!$B$31*MAX(0,IF(O648&lt;=0,0,(O648-P648)/O648)))</f>
        <v>15219.502756343818</v>
      </c>
      <c r="O649" s="10">
        <f>((O648-N649+MAX(0,-('1-Input'!$B$10-C649-D649)))*(1+B649))*(1-'P-Parametri'!$B$32)</f>
        <v>-4.125386112718843E-10</v>
      </c>
      <c r="P649" s="10">
        <f>IF(O648&lt;=0,P648,P648*(1-N649/O648))+MAX(0,-('1-Input'!$B$10-C649-D649))</f>
        <v>-2.2760487784828846E-10</v>
      </c>
      <c r="Q649" s="10">
        <f>MAX(0,('1-Input'!$B$10-C649-D649))/(1-'P-Parametri'!$B$31*MAX(0,IF(R648&lt;=0,0,(R648-S648)/R648)))</f>
        <v>15219.502756343818</v>
      </c>
      <c r="R649" s="10">
        <f>((R648-Q649+MAX(0,-('1-Input'!$B$10-C649-D649)))*(1+B649))*(1-'P-Parametri'!$B$32)</f>
        <v>-8.2507722254376868E-11</v>
      </c>
      <c r="S649" s="10">
        <f>IF(R648&lt;=0,S648,S648*(1-Q649/R648))+MAX(0,-('1-Input'!$B$10-C649-D649))</f>
        <v>-4.5144769159992064E-11</v>
      </c>
      <c r="T649" s="10">
        <f>MAX(0,('1-Input'!$B$10-C649-D649))/(1-'P-Parametri'!$B$31*MAX(0,IF(U648&lt;=0,0,(U648-V648)/U648)))</f>
        <v>15219.502756343818</v>
      </c>
      <c r="U649" s="10">
        <f>((U648-T649+MAX(0,-('1-Input'!$B$10-C649-D649)))*(1+B649))*(1-'P-Parametri'!$B$32)</f>
        <v>4.9504633352626115E-11</v>
      </c>
      <c r="V649" s="10">
        <f>IF(U648&lt;=0,V648,V648*(1-T649/U648))+MAX(0,-('1-Input'!$B$10-C649-D649))</f>
        <v>2.7274964700828777E-11</v>
      </c>
    </row>
    <row r="650" spans="1:22">
      <c r="A650" s="4" t="s">
        <v>410</v>
      </c>
      <c r="E650" s="10">
        <f>F649</f>
        <v>-76170.832975327969</v>
      </c>
      <c r="H650" s="10">
        <f>I649</f>
        <v>127288.74396240125</v>
      </c>
      <c r="K650" s="10">
        <f>L649</f>
        <v>-5492.2406715222378</v>
      </c>
      <c r="N650" s="10">
        <f>O649</f>
        <v>-4.125386112718843E-10</v>
      </c>
      <c r="Q650" s="10">
        <f>R649</f>
        <v>-8.2507722254376868E-11</v>
      </c>
      <c r="T650" s="10">
        <f>U649</f>
        <v>4.9504633352626115E-11</v>
      </c>
    </row>
    <row r="651" spans="1:22">
      <c r="A651" s="5" t="s">
        <v>411</v>
      </c>
      <c r="B651" s="10">
        <f>IFERROR(T605-T650*(T605-Q605)/(T650-Q650),T605)</f>
        <v>820838.89766257606</v>
      </c>
    </row>
    <row r="654" spans="1:22">
      <c r="A654" s="2" t="s">
        <v>424</v>
      </c>
    </row>
    <row r="655" spans="1:22">
      <c r="A655" s="4" t="s">
        <v>268</v>
      </c>
      <c r="E655" s="19">
        <f>'1-Input'!$B$8</f>
        <v>760000</v>
      </c>
      <c r="H655" s="19">
        <f>'1-Input'!$B$8*1.2</f>
        <v>912000</v>
      </c>
      <c r="K655" s="10">
        <f>IFERROR(H655-H700*(H655-E655)/(H700-E700),H655)</f>
        <v>1160571.7404414101</v>
      </c>
      <c r="N655" s="10">
        <f>IFERROR(K655-K700*(K655-H655)/(K700-H700),K655)</f>
        <v>1177069.7600441277</v>
      </c>
      <c r="Q655" s="10">
        <f>IFERROR(N655-N700*(N655-K655)/(N700-K700),N655)</f>
        <v>1177208.0060704483</v>
      </c>
      <c r="T655" s="10">
        <f>IFERROR(Q655-Q700*(Q655-N655)/(Q700-N700),Q655)</f>
        <v>1177197.4720333938</v>
      </c>
    </row>
    <row r="656" spans="1:22">
      <c r="A656" s="15" t="s">
        <v>176</v>
      </c>
      <c r="B656" s="15" t="s">
        <v>177</v>
      </c>
      <c r="C656" s="15" t="s">
        <v>178</v>
      </c>
      <c r="D656" s="15" t="s">
        <v>179</v>
      </c>
      <c r="E656" s="15" t="s">
        <v>180</v>
      </c>
      <c r="F656" s="15" t="s">
        <v>181</v>
      </c>
      <c r="G656" s="15" t="s">
        <v>182</v>
      </c>
      <c r="H656" s="15" t="s">
        <v>180</v>
      </c>
      <c r="I656" s="15" t="s">
        <v>181</v>
      </c>
      <c r="J656" s="15" t="s">
        <v>182</v>
      </c>
      <c r="K656" s="15" t="s">
        <v>180</v>
      </c>
      <c r="L656" s="15" t="s">
        <v>181</v>
      </c>
      <c r="M656" s="15" t="s">
        <v>182</v>
      </c>
      <c r="N656" s="15" t="s">
        <v>180</v>
      </c>
      <c r="O656" s="15" t="s">
        <v>181</v>
      </c>
      <c r="P656" s="15" t="s">
        <v>182</v>
      </c>
      <c r="Q656" s="15" t="s">
        <v>180</v>
      </c>
      <c r="R656" s="15" t="s">
        <v>181</v>
      </c>
      <c r="S656" s="15" t="s">
        <v>182</v>
      </c>
      <c r="T656" s="15" t="s">
        <v>180</v>
      </c>
      <c r="U656" s="15" t="s">
        <v>181</v>
      </c>
      <c r="V656" s="15" t="s">
        <v>182</v>
      </c>
    </row>
    <row r="657" spans="1:22">
      <c r="A657" s="9">
        <f>0</f>
        <v>0</v>
      </c>
      <c r="E657" s="10">
        <f>0</f>
        <v>0</v>
      </c>
      <c r="F657" s="10">
        <f>E655</f>
        <v>760000</v>
      </c>
      <c r="G657" s="10">
        <f>E655*'1-Input'!$B$28</f>
        <v>586000</v>
      </c>
      <c r="H657" s="10">
        <f>0</f>
        <v>0</v>
      </c>
      <c r="I657" s="10">
        <f>H655</f>
        <v>912000</v>
      </c>
      <c r="J657" s="10">
        <f>H655*'1-Input'!$B$28</f>
        <v>703200</v>
      </c>
      <c r="K657" s="10">
        <f>0</f>
        <v>0</v>
      </c>
      <c r="L657" s="10">
        <f>K655</f>
        <v>1160571.7404414101</v>
      </c>
      <c r="M657" s="10">
        <f>K655*'1-Input'!$B$28</f>
        <v>894861.89460350829</v>
      </c>
      <c r="N657" s="10">
        <f>0</f>
        <v>0</v>
      </c>
      <c r="O657" s="10">
        <f>N655</f>
        <v>1177069.7600441277</v>
      </c>
      <c r="P657" s="10">
        <f>N655*'1-Input'!$B$28</f>
        <v>907582.73603402474</v>
      </c>
      <c r="Q657" s="10">
        <f>0</f>
        <v>0</v>
      </c>
      <c r="R657" s="10">
        <f>Q655</f>
        <v>1177208.0060704483</v>
      </c>
      <c r="S657" s="10">
        <f>Q655*'1-Input'!$B$28</f>
        <v>907689.33099642454</v>
      </c>
      <c r="T657" s="10">
        <f>0</f>
        <v>0</v>
      </c>
      <c r="U657" s="10">
        <f>T655</f>
        <v>1177197.4720333938</v>
      </c>
      <c r="V657" s="10">
        <f>T655*'1-Input'!$B$28</f>
        <v>907681.20869943255</v>
      </c>
    </row>
    <row r="658" spans="1:22">
      <c r="A658" s="9">
        <f t="shared" ref="A658:A699" si="26">A657+1</f>
        <v>1</v>
      </c>
      <c r="B658" s="12">
        <f>IF($A658='P-Parametri'!$C$47,'P-Parametri'!$B$34,IF($A658='P-Parametri'!$C$48,'P-Parametri'!$C$34,'P-Parametri'!$C$50))</f>
        <v>-0.35</v>
      </c>
      <c r="C658" s="10">
        <f>IF($A658&lt;='1-Input'!$B$26,0,IF($A658='1-Input'!$B$26+1,('1-Input'!$B$23+0)*'1-Input'!$B$27,'1-Input'!$B$23+0))</f>
        <v>0</v>
      </c>
      <c r="D658" s="10">
        <f t="shared" ref="D658:D699" si="27">IF(AND($A658&gt;=1,$A658&lt;1+0),0,0)</f>
        <v>0</v>
      </c>
      <c r="E658" s="10">
        <f>MAX(0,('1-Input'!$B$10-C658-D658))/(1-'P-Parametri'!$B$31*MAX(0,IF(F657&lt;=0,0,(F657-G657)/F657)))</f>
        <v>30835.525211259723</v>
      </c>
      <c r="F658" s="10">
        <f>((F657-E658+MAX(0,-('1-Input'!$B$10-C658-D658)))*(1+B658))*(1-'P-Parametri'!$B$32)</f>
        <v>473008.99479545583</v>
      </c>
      <c r="G658" s="10">
        <f>IF(F657&lt;=0,G657,G657*(1-E658/F657))+MAX(0,-('1-Input'!$B$10-C658-D658))</f>
        <v>562224.18713973917</v>
      </c>
      <c r="H658" s="10">
        <f>MAX(0,('1-Input'!$B$10-C658-D658))/(1-'P-Parametri'!$B$31*MAX(0,IF(I657&lt;=0,0,(I657-J657)/I657)))</f>
        <v>30835.525211259723</v>
      </c>
      <c r="I658" s="10">
        <f>((I657-H658+MAX(0,-('1-Input'!$B$10-C658-D658)))*(1+B658))*(1-'P-Parametri'!$B$32)</f>
        <v>571611.39479545585</v>
      </c>
      <c r="J658" s="10">
        <f>IF(I657&lt;=0,J657,J657*(1-H658/I657))+MAX(0,-('1-Input'!$B$10-C658-D658))</f>
        <v>679424.18713973928</v>
      </c>
      <c r="K658" s="10">
        <f>MAX(0,('1-Input'!$B$10-C658-D658))/(1-'P-Parametri'!$B$31*MAX(0,IF(L657&lt;=0,0,(L657-M657)/L657)))</f>
        <v>30835.525211259723</v>
      </c>
      <c r="L658" s="10">
        <f>((L657-K658+MAX(0,-('1-Input'!$B$10-C658-D658)))*(1+B658))*(1-'P-Parametri'!$B$32)</f>
        <v>732859.88281979854</v>
      </c>
      <c r="M658" s="10">
        <f>IF(L657&lt;=0,M657,M657*(1-K658/L657))+MAX(0,-('1-Input'!$B$10-C658-D658))</f>
        <v>871086.08174324746</v>
      </c>
      <c r="N658" s="10">
        <f>MAX(0,('1-Input'!$B$10-C658-D658))/(1-'P-Parametri'!$B$31*MAX(0,IF(O657&lt;=0,0,(O657-P657)/O657)))</f>
        <v>30835.525211259723</v>
      </c>
      <c r="O658" s="10">
        <f>((O657-N658+MAX(0,-('1-Input'!$B$10-C658-D658)))*(1+B658))*(1-'P-Parametri'!$B$32)</f>
        <v>743562.14813608152</v>
      </c>
      <c r="P658" s="10">
        <f>IF(O657&lt;=0,P657,P657*(1-N658/O657))+MAX(0,-('1-Input'!$B$10-C658-D658))</f>
        <v>883806.92317376402</v>
      </c>
      <c r="Q658" s="10">
        <f>MAX(0,('1-Input'!$B$10-C658-D658))/(1-'P-Parametri'!$B$31*MAX(0,IF(R657&lt;=0,0,(R657-S657)/R657)))</f>
        <v>30835.525211259723</v>
      </c>
      <c r="R658" s="10">
        <f>((R657-Q658+MAX(0,-('1-Input'!$B$10-C658-D658)))*(1+B658))*(1-'P-Parametri'!$B$32)</f>
        <v>743651.82833335572</v>
      </c>
      <c r="S658" s="10">
        <f>IF(R657&lt;=0,S657,S657*(1-Q658/R657))+MAX(0,-('1-Input'!$B$10-C658-D658))</f>
        <v>883913.51813616371</v>
      </c>
      <c r="T658" s="10">
        <f>MAX(0,('1-Input'!$B$10-C658-D658))/(1-'P-Parametri'!$B$31*MAX(0,IF(U657&lt;=0,0,(U657-V657)/U657)))</f>
        <v>30835.525211259723</v>
      </c>
      <c r="U658" s="10">
        <f>((U657-T658+MAX(0,-('1-Input'!$B$10-C658-D658)))*(1+B658))*(1-'P-Parametri'!$B$32)</f>
        <v>743644.99490351835</v>
      </c>
      <c r="V658" s="10">
        <f>IF(U657&lt;=0,V657,V657*(1-T658/U657))+MAX(0,-('1-Input'!$B$10-C658-D658))</f>
        <v>883905.39583917183</v>
      </c>
    </row>
    <row r="659" spans="1:22">
      <c r="A659" s="9">
        <f t="shared" si="26"/>
        <v>2</v>
      </c>
      <c r="B659" s="12">
        <f>IF($A659='P-Parametri'!$C$47,'P-Parametri'!$B$34,IF($A659='P-Parametri'!$C$48,'P-Parametri'!$C$34,'P-Parametri'!$C$50))</f>
        <v>-0.2</v>
      </c>
      <c r="C659" s="10">
        <f>IF($A659&lt;='1-Input'!$B$26,0,IF($A659='1-Input'!$B$26+1,('1-Input'!$B$23+0)*'1-Input'!$B$27,'1-Input'!$B$23+0))</f>
        <v>0</v>
      </c>
      <c r="D659" s="10">
        <f t="shared" si="27"/>
        <v>0</v>
      </c>
      <c r="E659" s="10">
        <f>MAX(0,('1-Input'!$B$10-C659-D659))/(1-'P-Parametri'!$B$31*MAX(0,IF(F658&lt;=0,0,(F658-G658)/F658)))</f>
        <v>29000</v>
      </c>
      <c r="F659" s="10">
        <f>((F658-E659+MAX(0,-('1-Input'!$B$10-C659-D659)))*(1+B659))*(1-'P-Parametri'!$B$32)</f>
        <v>354496.78144469199</v>
      </c>
      <c r="G659" s="10">
        <f>IF(F658&lt;=0,G658,G658*(1-E659/F658))+MAX(0,-('1-Input'!$B$10-C659-D659))</f>
        <v>527754.43792470987</v>
      </c>
      <c r="H659" s="10">
        <f>MAX(0,('1-Input'!$B$10-C659-D659))/(1-'P-Parametri'!$B$31*MAX(0,IF(I658&lt;=0,0,(I658-J658)/I658)))</f>
        <v>29000</v>
      </c>
      <c r="I659" s="10">
        <f>((I658-H659+MAX(0,-('1-Input'!$B$10-C659-D659)))*(1+B659))*(1-'P-Parametri'!$B$32)</f>
        <v>433220.93760469195</v>
      </c>
      <c r="J659" s="10">
        <f>IF(I658&lt;=0,J658,J658*(1-H659/I658))+MAX(0,-('1-Input'!$B$10-C659-D659))</f>
        <v>644954.43792470999</v>
      </c>
      <c r="K659" s="10">
        <f>MAX(0,('1-Input'!$B$10-C659-D659))/(1-'P-Parametri'!$B$31*MAX(0,IF(L658&lt;=0,0,(L658-M658)/L658)))</f>
        <v>29000</v>
      </c>
      <c r="L659" s="10">
        <f>((L658-K659+MAX(0,-('1-Input'!$B$10-C659-D659)))*(1+B659))*(1-'P-Parametri'!$B$32)</f>
        <v>561961.73044332711</v>
      </c>
      <c r="M659" s="10">
        <f>IF(L658&lt;=0,M658,M658*(1-K659/L658))+MAX(0,-('1-Input'!$B$10-C659-D659))</f>
        <v>836616.33252821816</v>
      </c>
      <c r="N659" s="10">
        <f>MAX(0,('1-Input'!$B$10-C659-D659))/(1-'P-Parametri'!$B$31*MAX(0,IF(O658&lt;=0,0,(O658-P658)/O658)))</f>
        <v>29000</v>
      </c>
      <c r="O659" s="10">
        <f>((O658-N659+MAX(0,-('1-Input'!$B$10-C659-D659)))*(1+B659))*(1-'P-Parametri'!$B$32)</f>
        <v>570506.41907184746</v>
      </c>
      <c r="P659" s="10">
        <f>IF(O658&lt;=0,P658,P658*(1-N659/O658))+MAX(0,-('1-Input'!$B$10-C659-D659))</f>
        <v>849337.17395873473</v>
      </c>
      <c r="Q659" s="10">
        <f>MAX(0,('1-Input'!$B$10-C659-D659))/(1-'P-Parametri'!$B$31*MAX(0,IF(R658&lt;=0,0,(R658-S658)/R658)))</f>
        <v>29000</v>
      </c>
      <c r="R659" s="10">
        <f>((R658-Q659+MAX(0,-('1-Input'!$B$10-C659-D659)))*(1+B659))*(1-'P-Parametri'!$B$32)</f>
        <v>570578.01974135125</v>
      </c>
      <c r="S659" s="10">
        <f>IF(R658&lt;=0,S658,S658*(1-Q659/R658))+MAX(0,-('1-Input'!$B$10-C659-D659))</f>
        <v>849443.76892113441</v>
      </c>
      <c r="T659" s="10">
        <f>MAX(0,('1-Input'!$B$10-C659-D659))/(1-'P-Parametri'!$B$31*MAX(0,IF(U658&lt;=0,0,(U658-V658)/U658)))</f>
        <v>29000</v>
      </c>
      <c r="U659" s="10">
        <f>((U658-T659+MAX(0,-('1-Input'!$B$10-C659-D659)))*(1+B659))*(1-'P-Parametri'!$B$32)</f>
        <v>570572.5639309691</v>
      </c>
      <c r="V659" s="10">
        <f>IF(U658&lt;=0,V658,V658*(1-T659/U658))+MAX(0,-('1-Input'!$B$10-C659-D659))</f>
        <v>849435.64662414254</v>
      </c>
    </row>
    <row r="660" spans="1:22">
      <c r="A660" s="9">
        <f t="shared" si="26"/>
        <v>3</v>
      </c>
      <c r="B660" s="12">
        <f>IF($A660='P-Parametri'!$C$47,'P-Parametri'!$B$34,IF($A660='P-Parametri'!$C$48,'P-Parametri'!$C$34,'P-Parametri'!$C$50))</f>
        <v>2.7158250435358244E-2</v>
      </c>
      <c r="C660" s="10">
        <f>IF($A660&lt;='1-Input'!$B$26,0,IF($A660='1-Input'!$B$26+1,('1-Input'!$B$23+0)*'1-Input'!$B$27,'1-Input'!$B$23+0))</f>
        <v>0</v>
      </c>
      <c r="D660" s="10">
        <f t="shared" si="27"/>
        <v>0</v>
      </c>
      <c r="E660" s="10">
        <f>MAX(0,('1-Input'!$B$10-C660-D660))/(1-'P-Parametri'!$B$31*MAX(0,IF(F659&lt;=0,0,(F659-G659)/F659)))</f>
        <v>29000</v>
      </c>
      <c r="F660" s="10">
        <f>((F659-E660+MAX(0,-('1-Input'!$B$10-C660-D660)))*(1+B660))*(1-'P-Parametri'!$B$32)</f>
        <v>333668.03114196786</v>
      </c>
      <c r="G660" s="10">
        <f>IF(F659&lt;=0,G659,G659*(1-E660/F659))+MAX(0,-('1-Input'!$B$10-C660-D660))</f>
        <v>484580.9043387514</v>
      </c>
      <c r="H660" s="10">
        <f>MAX(0,('1-Input'!$B$10-C660-D660))/(1-'P-Parametri'!$B$31*MAX(0,IF(I659&lt;=0,0,(I659-J659)/I659)))</f>
        <v>29000</v>
      </c>
      <c r="I660" s="10">
        <f>((I659-H660+MAX(0,-('1-Input'!$B$10-C660-D660)))*(1+B660))*(1-'P-Parametri'!$B$32)</f>
        <v>414368.47331725672</v>
      </c>
      <c r="J660" s="10">
        <f>IF(I659&lt;=0,J659,J659*(1-H660/I659))+MAX(0,-('1-Input'!$B$10-C660-D660))</f>
        <v>601780.90433875157</v>
      </c>
      <c r="K660" s="10">
        <f>MAX(0,('1-Input'!$B$10-C660-D660))/(1-'P-Parametri'!$B$31*MAX(0,IF(L659&lt;=0,0,(L659-M659)/L659)))</f>
        <v>29000</v>
      </c>
      <c r="L660" s="10">
        <f>((L659-K660+MAX(0,-('1-Input'!$B$10-C660-D660)))*(1+B660))*(1-'P-Parametri'!$B$32)</f>
        <v>546341.16651398654</v>
      </c>
      <c r="M660" s="10">
        <f>IF(L659&lt;=0,M659,M659*(1-K660/L659))+MAX(0,-('1-Input'!$B$10-C660-D660))</f>
        <v>793442.79894225963</v>
      </c>
      <c r="N660" s="10">
        <f>MAX(0,('1-Input'!$B$10-C660-D660))/(1-'P-Parametri'!$B$31*MAX(0,IF(O659&lt;=0,0,(O659-P659)/O659)))</f>
        <v>29000</v>
      </c>
      <c r="O660" s="10">
        <f>((O659-N660+MAX(0,-('1-Input'!$B$10-C660-D660)))*(1+B660))*(1-'P-Parametri'!$B$32)</f>
        <v>555100.36044132803</v>
      </c>
      <c r="P660" s="10">
        <f>IF(O659&lt;=0,P659,P659*(1-N660/O659))+MAX(0,-('1-Input'!$B$10-C660-D660))</f>
        <v>806163.64037277619</v>
      </c>
      <c r="Q660" s="10">
        <f>MAX(0,('1-Input'!$B$10-C660-D660))/(1-'P-Parametri'!$B$31*MAX(0,IF(R659&lt;=0,0,(R659-S659)/R659)))</f>
        <v>29000</v>
      </c>
      <c r="R660" s="10">
        <f>((R659-Q660+MAX(0,-('1-Input'!$B$10-C660-D660)))*(1+B660))*(1-'P-Parametri'!$B$32)</f>
        <v>555173.75856930867</v>
      </c>
      <c r="S660" s="10">
        <f>IF(R659&lt;=0,S659,S659*(1-Q660/R659))+MAX(0,-('1-Input'!$B$10-C660-D660))</f>
        <v>806270.235335176</v>
      </c>
      <c r="T660" s="10">
        <f>MAX(0,('1-Input'!$B$10-C660-D660))/(1-'P-Parametri'!$B$31*MAX(0,IF(U659&lt;=0,0,(U659-V659)/U659)))</f>
        <v>29000</v>
      </c>
      <c r="U660" s="10">
        <f>((U659-T660+MAX(0,-('1-Input'!$B$10-C660-D660)))*(1+B660))*(1-'P-Parametri'!$B$32)</f>
        <v>555168.1657966231</v>
      </c>
      <c r="V660" s="10">
        <f>IF(U659&lt;=0,V659,V659*(1-T660/U659))+MAX(0,-('1-Input'!$B$10-C660-D660))</f>
        <v>806262.113038184</v>
      </c>
    </row>
    <row r="661" spans="1:22">
      <c r="A661" s="9">
        <f t="shared" si="26"/>
        <v>4</v>
      </c>
      <c r="B661" s="12">
        <f>IF($A661='P-Parametri'!$C$47,'P-Parametri'!$B$34,IF($A661='P-Parametri'!$C$48,'P-Parametri'!$C$34,'P-Parametri'!$C$50))</f>
        <v>2.7158250435358244E-2</v>
      </c>
      <c r="C661" s="10">
        <f>IF($A661&lt;='1-Input'!$B$26,0,IF($A661='1-Input'!$B$26+1,('1-Input'!$B$23+0)*'1-Input'!$B$27,'1-Input'!$B$23+0))</f>
        <v>0</v>
      </c>
      <c r="D661" s="10">
        <f t="shared" si="27"/>
        <v>0</v>
      </c>
      <c r="E661" s="10">
        <f>MAX(0,('1-Input'!$B$10-C661-D661))/(1-'P-Parametri'!$B$31*MAX(0,IF(F660&lt;=0,0,(F660-G660)/F660)))</f>
        <v>29000</v>
      </c>
      <c r="F661" s="10">
        <f>((F660-E661+MAX(0,-('1-Input'!$B$10-C661-D661)))*(1+B661))*(1-'P-Parametri'!$B$32)</f>
        <v>312316.39726770623</v>
      </c>
      <c r="G661" s="10">
        <f>IF(F660&lt;=0,G660,G660*(1-E661/F660))+MAX(0,-('1-Input'!$B$10-C661-D661))</f>
        <v>442464.65431105654</v>
      </c>
      <c r="H661" s="10">
        <f>MAX(0,('1-Input'!$B$10-C661-D661))/(1-'P-Parametri'!$B$31*MAX(0,IF(I660&lt;=0,0,(I660-J660)/I660)))</f>
        <v>29000</v>
      </c>
      <c r="I661" s="10">
        <f>((I660-H661+MAX(0,-('1-Input'!$B$10-C661-D661)))*(1+B661))*(1-'P-Parametri'!$B$32)</f>
        <v>395042.73801184742</v>
      </c>
      <c r="J661" s="10">
        <f>IF(I660&lt;=0,J660,J660*(1-H661/I660))+MAX(0,-('1-Input'!$B$10-C661-D661))</f>
        <v>559664.65431105671</v>
      </c>
      <c r="K661" s="10">
        <f>MAX(0,('1-Input'!$B$10-C661-D661))/(1-'P-Parametri'!$B$31*MAX(0,IF(L660&lt;=0,0,(L660-M660)/L660)))</f>
        <v>29000</v>
      </c>
      <c r="L661" s="10">
        <f>((L660-K661+MAX(0,-('1-Input'!$B$10-C661-D661)))*(1+B661))*(1-'P-Parametri'!$B$32)</f>
        <v>530328.4649797444</v>
      </c>
      <c r="M661" s="10">
        <f>IF(L660&lt;=0,M660,M660*(1-K661/L660))+MAX(0,-('1-Input'!$B$10-C661-D661))</f>
        <v>751326.54891456477</v>
      </c>
      <c r="N661" s="10">
        <f>MAX(0,('1-Input'!$B$10-C661-D661))/(1-'P-Parametri'!$B$31*MAX(0,IF(O660&lt;=0,0,(O660-P660)/O660)))</f>
        <v>29000</v>
      </c>
      <c r="O661" s="10">
        <f>((O660-N661+MAX(0,-('1-Input'!$B$10-C661-D661)))*(1+B661))*(1-'P-Parametri'!$B$32)</f>
        <v>539307.54913275712</v>
      </c>
      <c r="P661" s="10">
        <f>IF(O660&lt;=0,P660,P660*(1-N661/O660))+MAX(0,-('1-Input'!$B$10-C661-D661))</f>
        <v>764047.39034508134</v>
      </c>
      <c r="Q661" s="10">
        <f>MAX(0,('1-Input'!$B$10-C661-D661))/(1-'P-Parametri'!$B$31*MAX(0,IF(R660&lt;=0,0,(R660-S660)/R660)))</f>
        <v>29000</v>
      </c>
      <c r="R661" s="10">
        <f>((R660-Q661+MAX(0,-('1-Input'!$B$10-C661-D661)))*(1+B661))*(1-'P-Parametri'!$B$32)</f>
        <v>539382.7898424936</v>
      </c>
      <c r="S661" s="10">
        <f>IF(R660&lt;=0,S660,S660*(1-Q661/R660))+MAX(0,-('1-Input'!$B$10-C661-D661))</f>
        <v>764153.98530748114</v>
      </c>
      <c r="T661" s="10">
        <f>MAX(0,('1-Input'!$B$10-C661-D661))/(1-'P-Parametri'!$B$31*MAX(0,IF(U660&lt;=0,0,(U660-V660)/U660)))</f>
        <v>29000</v>
      </c>
      <c r="U661" s="10">
        <f>((U660-T661+MAX(0,-('1-Input'!$B$10-C661-D661)))*(1+B661))*(1-'P-Parametri'!$B$32)</f>
        <v>539377.05666921195</v>
      </c>
      <c r="V661" s="10">
        <f>IF(U660&lt;=0,V660,V660*(1-T661/U660))+MAX(0,-('1-Input'!$B$10-C661-D661))</f>
        <v>764145.86301048915</v>
      </c>
    </row>
    <row r="662" spans="1:22">
      <c r="A662" s="9">
        <f t="shared" si="26"/>
        <v>5</v>
      </c>
      <c r="B662" s="12">
        <f>IF($A662='P-Parametri'!$C$47,'P-Parametri'!$B$34,IF($A662='P-Parametri'!$C$48,'P-Parametri'!$C$34,'P-Parametri'!$C$50))</f>
        <v>2.7158250435358244E-2</v>
      </c>
      <c r="C662" s="10">
        <f>IF($A662&lt;='1-Input'!$B$26,0,IF($A662='1-Input'!$B$26+1,('1-Input'!$B$23+0)*'1-Input'!$B$27,'1-Input'!$B$23+0))</f>
        <v>0</v>
      </c>
      <c r="D662" s="10">
        <f t="shared" si="27"/>
        <v>0</v>
      </c>
      <c r="E662" s="10">
        <f>MAX(0,('1-Input'!$B$10-C662-D662))/(1-'P-Parametri'!$B$31*MAX(0,IF(F661&lt;=0,0,(F661-G661)/F661)))</f>
        <v>29000</v>
      </c>
      <c r="F662" s="10">
        <f>((F661-E662+MAX(0,-('1-Input'!$B$10-C662-D662)))*(1+B662))*(1-'P-Parametri'!$B$32)</f>
        <v>290428.75338727178</v>
      </c>
      <c r="G662" s="10">
        <f>IF(F661&lt;=0,G661,G661*(1-E662/F661))+MAX(0,-('1-Input'!$B$10-C662-D662))</f>
        <v>401379.79585573194</v>
      </c>
      <c r="H662" s="10">
        <f>MAX(0,('1-Input'!$B$10-C662-D662))/(1-'P-Parametri'!$B$31*MAX(0,IF(I661&lt;=0,0,(I661-J661)/I661)))</f>
        <v>29000</v>
      </c>
      <c r="I662" s="10">
        <f>((I661-H662+MAX(0,-('1-Input'!$B$10-C662-D662)))*(1+B662))*(1-'P-Parametri'!$B$32)</f>
        <v>375231.85072409577</v>
      </c>
      <c r="J662" s="10">
        <f>IF(I661&lt;=0,J661,J661*(1-H662/I661))+MAX(0,-('1-Input'!$B$10-C662-D662))</f>
        <v>518579.79585573205</v>
      </c>
      <c r="K662" s="10">
        <f>MAX(0,('1-Input'!$B$10-C662-D662))/(1-'P-Parametri'!$B$31*MAX(0,IF(L661&lt;=0,0,(L661-M661)/L661)))</f>
        <v>29000</v>
      </c>
      <c r="L662" s="10">
        <f>((L661-K662+MAX(0,-('1-Input'!$B$10-C662-D662)))*(1+B662))*(1-'P-Parametri'!$B$32)</f>
        <v>513913.78164407396</v>
      </c>
      <c r="M662" s="10">
        <f>IF(L661&lt;=0,M661,M661*(1-K662/L661))+MAX(0,-('1-Input'!$B$10-C662-D662))</f>
        <v>710241.69045924023</v>
      </c>
      <c r="N662" s="10">
        <f>MAX(0,('1-Input'!$B$10-C662-D662))/(1-'P-Parametri'!$B$31*MAX(0,IF(O661&lt;=0,0,(O661-P661)/O661)))</f>
        <v>29000</v>
      </c>
      <c r="O662" s="10">
        <f>((O661-N662+MAX(0,-('1-Input'!$B$10-C662-D662)))*(1+B662))*(1-'P-Parametri'!$B$32)</f>
        <v>523118.27613245614</v>
      </c>
      <c r="P662" s="10">
        <f>IF(O661&lt;=0,P661,P661*(1-N662/O661))+MAX(0,-('1-Input'!$B$10-C662-D662))</f>
        <v>722962.53188975679</v>
      </c>
      <c r="Q662" s="10">
        <f>MAX(0,('1-Input'!$B$10-C662-D662))/(1-'P-Parametri'!$B$31*MAX(0,IF(R661&lt;=0,0,(R661-S661)/R661)))</f>
        <v>29000</v>
      </c>
      <c r="R662" s="10">
        <f>((R661-Q662+MAX(0,-('1-Input'!$B$10-C662-D662)))*(1+B662))*(1-'P-Parametri'!$B$32)</f>
        <v>523195.40567999904</v>
      </c>
      <c r="S662" s="10">
        <f>IF(R661&lt;=0,S661,S661*(1-Q662/R661))+MAX(0,-('1-Input'!$B$10-C662-D662))</f>
        <v>723069.12685215659</v>
      </c>
      <c r="T662" s="10">
        <f>MAX(0,('1-Input'!$B$10-C662-D662))/(1-'P-Parametri'!$B$31*MAX(0,IF(U661&lt;=0,0,(U661-V661)/U661)))</f>
        <v>29000</v>
      </c>
      <c r="U662" s="10">
        <f>((U661-T662+MAX(0,-('1-Input'!$B$10-C662-D662)))*(1+B662))*(1-'P-Parametri'!$B$32)</f>
        <v>523189.52858151402</v>
      </c>
      <c r="V662" s="10">
        <f>IF(U661&lt;=0,V661,V661*(1-T662/U661))+MAX(0,-('1-Input'!$B$10-C662-D662))</f>
        <v>723061.00455516449</v>
      </c>
    </row>
    <row r="663" spans="1:22">
      <c r="A663" s="9">
        <f t="shared" si="26"/>
        <v>6</v>
      </c>
      <c r="B663" s="12">
        <f>IF($A663='P-Parametri'!$C$47,'P-Parametri'!$B$34,IF($A663='P-Parametri'!$C$48,'P-Parametri'!$C$34,'P-Parametri'!$C$50))</f>
        <v>2.7158250435358244E-2</v>
      </c>
      <c r="C663" s="10">
        <f>IF($A663&lt;='1-Input'!$B$26,0,IF($A663='1-Input'!$B$26+1,('1-Input'!$B$23+0)*'1-Input'!$B$27,'1-Input'!$B$23+0))</f>
        <v>0</v>
      </c>
      <c r="D663" s="10">
        <f t="shared" si="27"/>
        <v>0</v>
      </c>
      <c r="E663" s="10">
        <f>MAX(0,('1-Input'!$B$10-C663-D663))/(1-'P-Parametri'!$B$31*MAX(0,IF(F662&lt;=0,0,(F662-G662)/F662)))</f>
        <v>29000</v>
      </c>
      <c r="F663" s="10">
        <f>((F662-E663+MAX(0,-('1-Input'!$B$10-C663-D663)))*(1+B663))*(1-'P-Parametri'!$B$32)</f>
        <v>267991.64354088128</v>
      </c>
      <c r="G663" s="10">
        <f>IF(F662&lt;=0,G662,G662*(1-E663/F662))+MAX(0,-('1-Input'!$B$10-C663-D663))</f>
        <v>361301.0710598614</v>
      </c>
      <c r="H663" s="10">
        <f>MAX(0,('1-Input'!$B$10-C663-D663))/(1-'P-Parametri'!$B$31*MAX(0,IF(I662&lt;=0,0,(I662-J662)/I662)))</f>
        <v>29000</v>
      </c>
      <c r="I663" s="10">
        <f>((I662-H663+MAX(0,-('1-Input'!$B$10-C663-D663)))*(1+B663))*(1-'P-Parametri'!$B$32)</f>
        <v>354923.63223068882</v>
      </c>
      <c r="J663" s="10">
        <f>IF(I662&lt;=0,J662,J662*(1-H663/I662))+MAX(0,-('1-Input'!$B$10-C663-D663))</f>
        <v>478501.07105986151</v>
      </c>
      <c r="K663" s="10">
        <f>MAX(0,('1-Input'!$B$10-C663-D663))/(1-'P-Parametri'!$B$31*MAX(0,IF(L662&lt;=0,0,(L662-M662)/L662)))</f>
        <v>29000</v>
      </c>
      <c r="L663" s="10">
        <f>((L662-K663+MAX(0,-('1-Input'!$B$10-C663-D663)))*(1+B663))*(1-'P-Parametri'!$B$32)</f>
        <v>497087.0251823893</v>
      </c>
      <c r="M663" s="10">
        <f>IF(L662&lt;=0,M662,M662*(1-K663/L662))+MAX(0,-('1-Input'!$B$10-C663-D663))</f>
        <v>670162.96566336963</v>
      </c>
      <c r="N663" s="10">
        <f>MAX(0,('1-Input'!$B$10-C663-D663))/(1-'P-Parametri'!$B$31*MAX(0,IF(O662&lt;=0,0,(O662-P662)/O662)))</f>
        <v>29000</v>
      </c>
      <c r="O663" s="10">
        <f>((O662-N663+MAX(0,-('1-Input'!$B$10-C663-D663)))*(1+B663))*(1-'P-Parametri'!$B$32)</f>
        <v>506522.58869230817</v>
      </c>
      <c r="P663" s="10">
        <f>IF(O662&lt;=0,P662,P662*(1-N663/O662))+MAX(0,-('1-Input'!$B$10-C663-D663))</f>
        <v>682883.80709388619</v>
      </c>
      <c r="Q663" s="10">
        <f>MAX(0,('1-Input'!$B$10-C663-D663))/(1-'P-Parametri'!$B$31*MAX(0,IF(R662&lt;=0,0,(R662-S662)/R662)))</f>
        <v>29000</v>
      </c>
      <c r="R663" s="10">
        <f>((R662-Q663+MAX(0,-('1-Input'!$B$10-C663-D663)))*(1+B663))*(1-'P-Parametri'!$B$32)</f>
        <v>506601.65449491696</v>
      </c>
      <c r="S663" s="10">
        <f>IF(R662&lt;=0,S662,S662*(1-Q663/R662))+MAX(0,-('1-Input'!$B$10-C663-D663))</f>
        <v>682990.402056286</v>
      </c>
      <c r="T663" s="10">
        <f>MAX(0,('1-Input'!$B$10-C663-D663))/(1-'P-Parametri'!$B$31*MAX(0,IF(U662&lt;=0,0,(U662-V662)/U662)))</f>
        <v>29000</v>
      </c>
      <c r="U663" s="10">
        <f>((U662-T663+MAX(0,-('1-Input'!$B$10-C663-D663)))*(1+B663))*(1-'P-Parametri'!$B$32)</f>
        <v>506595.62985813984</v>
      </c>
      <c r="V663" s="10">
        <f>IF(U662&lt;=0,V662,V662*(1-T663/U662))+MAX(0,-('1-Input'!$B$10-C663-D663))</f>
        <v>682982.27975929389</v>
      </c>
    </row>
    <row r="664" spans="1:22">
      <c r="A664" s="9">
        <f t="shared" si="26"/>
        <v>7</v>
      </c>
      <c r="B664" s="12">
        <f>IF($A664='P-Parametri'!$C$47,'P-Parametri'!$B$34,IF($A664='P-Parametri'!$C$48,'P-Parametri'!$C$34,'P-Parametri'!$C$50))</f>
        <v>2.7158250435358244E-2</v>
      </c>
      <c r="C664" s="10">
        <f>IF($A664&lt;='1-Input'!$B$26,0,IF($A664='1-Input'!$B$26+1,('1-Input'!$B$23+0)*'1-Input'!$B$27,'1-Input'!$B$23+0))</f>
        <v>0</v>
      </c>
      <c r="D664" s="10">
        <f t="shared" si="27"/>
        <v>0</v>
      </c>
      <c r="E664" s="10">
        <f>MAX(0,('1-Input'!$B$10-C664-D664))/(1-'P-Parametri'!$B$31*MAX(0,IF(F663&lt;=0,0,(F663-G663)/F663)))</f>
        <v>29000</v>
      </c>
      <c r="F664" s="10">
        <f>((F663-E664+MAX(0,-('1-Input'!$B$10-C664-D664)))*(1+B664))*(1-'P-Parametri'!$B$32)</f>
        <v>244991.27397122615</v>
      </c>
      <c r="G664" s="10">
        <f>IF(F663&lt;=0,G663,G663*(1-E664/F663))+MAX(0,-('1-Input'!$B$10-C664-D664))</f>
        <v>322203.84055559145</v>
      </c>
      <c r="H664" s="10">
        <f>MAX(0,('1-Input'!$B$10-C664-D664))/(1-'P-Parametri'!$B$31*MAX(0,IF(I663&lt;=0,0,(I663-J663)/I663)))</f>
        <v>29000</v>
      </c>
      <c r="I664" s="10">
        <f>((I663-H664+MAX(0,-('1-Input'!$B$10-C664-D664)))*(1+B664))*(1-'P-Parametri'!$B$32)</f>
        <v>334105.59756189625</v>
      </c>
      <c r="J664" s="10">
        <f>IF(I663&lt;=0,J663,J663*(1-H664/I663))+MAX(0,-('1-Input'!$B$10-C664-D664))</f>
        <v>439403.84055559157</v>
      </c>
      <c r="K664" s="10">
        <f>MAX(0,('1-Input'!$B$10-C664-D664))/(1-'P-Parametri'!$B$31*MAX(0,IF(L663&lt;=0,0,(L663-M663)/L663)))</f>
        <v>29000</v>
      </c>
      <c r="L664" s="10">
        <f>((L663-K664+MAX(0,-('1-Input'!$B$10-C664-D664)))*(1+B664))*(1-'P-Parametri'!$B$32)</f>
        <v>479837.85093815881</v>
      </c>
      <c r="M664" s="10">
        <f>IF(L663&lt;=0,M663,M663*(1-K664/L663))+MAX(0,-('1-Input'!$B$10-C664-D664))</f>
        <v>631065.73515909968</v>
      </c>
      <c r="N664" s="10">
        <f>MAX(0,('1-Input'!$B$10-C664-D664))/(1-'P-Parametri'!$B$31*MAX(0,IF(O663&lt;=0,0,(O663-P663)/O663)))</f>
        <v>29000</v>
      </c>
      <c r="O664" s="10">
        <f>((O663-N664+MAX(0,-('1-Input'!$B$10-C664-D664)))*(1+B664))*(1-'P-Parametri'!$B$32)</f>
        <v>489510.28421106533</v>
      </c>
      <c r="P664" s="10">
        <f>IF(O663&lt;=0,P663,P663*(1-N664/O663))+MAX(0,-('1-Input'!$B$10-C664-D664))</f>
        <v>643786.57658961625</v>
      </c>
      <c r="Q664" s="10">
        <f>MAX(0,('1-Input'!$B$10-C664-D664))/(1-'P-Parametri'!$B$31*MAX(0,IF(R663&lt;=0,0,(R663-S663)/R663)))</f>
        <v>29000</v>
      </c>
      <c r="R664" s="10">
        <f>((R663-Q664+MAX(0,-('1-Input'!$B$10-C664-D664)))*(1+B664))*(1-'P-Parametri'!$B$32)</f>
        <v>489591.33487635932</v>
      </c>
      <c r="S664" s="10">
        <f>IF(R663&lt;=0,S663,S663*(1-Q664/R663))+MAX(0,-('1-Input'!$B$10-C664-D664))</f>
        <v>643893.17155201605</v>
      </c>
      <c r="T664" s="10">
        <f>MAX(0,('1-Input'!$B$10-C664-D664))/(1-'P-Parametri'!$B$31*MAX(0,IF(U663&lt;=0,0,(U663-V663)/U663)))</f>
        <v>29000</v>
      </c>
      <c r="U664" s="10">
        <f>((U663-T664+MAX(0,-('1-Input'!$B$10-C664-D664)))*(1+B664))*(1-'P-Parametri'!$B$32)</f>
        <v>489585.15899749857</v>
      </c>
      <c r="V664" s="10">
        <f>IF(U663&lt;=0,V663,V663*(1-T664/U663))+MAX(0,-('1-Input'!$B$10-C664-D664))</f>
        <v>643885.04925502394</v>
      </c>
    </row>
    <row r="665" spans="1:22">
      <c r="A665" s="9">
        <f t="shared" si="26"/>
        <v>8</v>
      </c>
      <c r="B665" s="12">
        <f>IF($A665='P-Parametri'!$C$47,'P-Parametri'!$B$34,IF($A665='P-Parametri'!$C$48,'P-Parametri'!$C$34,'P-Parametri'!$C$50))</f>
        <v>2.7158250435358244E-2</v>
      </c>
      <c r="C665" s="10">
        <f>IF($A665&lt;='1-Input'!$B$26,0,IF($A665='1-Input'!$B$26+1,('1-Input'!$B$23+0)*'1-Input'!$B$27,'1-Input'!$B$23+0))</f>
        <v>0</v>
      </c>
      <c r="D665" s="10">
        <f t="shared" si="27"/>
        <v>0</v>
      </c>
      <c r="E665" s="10">
        <f>MAX(0,('1-Input'!$B$10-C665-D665))/(1-'P-Parametri'!$B$31*MAX(0,IF(F664&lt;=0,0,(F664-G664)/F664)))</f>
        <v>29000</v>
      </c>
      <c r="F665" s="10">
        <f>((F664-E665+MAX(0,-('1-Input'!$B$10-C665-D665)))*(1+B665))*(1-'P-Parametri'!$B$32)</f>
        <v>221413.50464342561</v>
      </c>
      <c r="G665" s="10">
        <f>IF(F664&lt;=0,G664,G664*(1-E665/F664))+MAX(0,-('1-Input'!$B$10-C665-D665))</f>
        <v>284064.06837248267</v>
      </c>
      <c r="H665" s="10">
        <f>MAX(0,('1-Input'!$B$10-C665-D665))/(1-'P-Parametri'!$B$31*MAX(0,IF(I664&lt;=0,0,(I664-J664)/I664)))</f>
        <v>29000</v>
      </c>
      <c r="I665" s="10">
        <f>((I664-H665+MAX(0,-('1-Input'!$B$10-C665-D665)))*(1+B665))*(1-'P-Parametri'!$B$32)</f>
        <v>312764.94832613243</v>
      </c>
      <c r="J665" s="10">
        <f>IF(I664&lt;=0,J664,J664*(1-H665/I664))+MAX(0,-('1-Input'!$B$10-C665-D665))</f>
        <v>401264.06837248278</v>
      </c>
      <c r="K665" s="10">
        <f>MAX(0,('1-Input'!$B$10-C665-D665))/(1-'P-Parametri'!$B$31*MAX(0,IF(L664&lt;=0,0,(L664-M664)/L664)))</f>
        <v>29000</v>
      </c>
      <c r="L665" s="10">
        <f>((L664-K665+MAX(0,-('1-Input'!$B$10-C665-D665)))*(1+B665))*(1-'P-Parametri'!$B$32)</f>
        <v>462155.65456327668</v>
      </c>
      <c r="M665" s="10">
        <f>IF(L664&lt;=0,M664,M664*(1-K665/L664))+MAX(0,-('1-Input'!$B$10-C665-D665))</f>
        <v>592925.96297599096</v>
      </c>
      <c r="N665" s="10">
        <f>MAX(0,('1-Input'!$B$10-C665-D665))/(1-'P-Parametri'!$B$31*MAX(0,IF(O664&lt;=0,0,(O664-P664)/O664)))</f>
        <v>29000</v>
      </c>
      <c r="O665" s="10">
        <f>((O664-N665+MAX(0,-('1-Input'!$B$10-C665-D665)))*(1+B665))*(1-'P-Parametri'!$B$32)</f>
        <v>472070.90396205196</v>
      </c>
      <c r="P665" s="10">
        <f>IF(O664&lt;=0,P664,P664*(1-N665/O664))+MAX(0,-('1-Input'!$B$10-C665-D665))</f>
        <v>605646.80440650752</v>
      </c>
      <c r="Q665" s="10">
        <f>MAX(0,('1-Input'!$B$10-C665-D665))/(1-'P-Parametri'!$B$31*MAX(0,IF(R664&lt;=0,0,(R664-S664)/R664)))</f>
        <v>29000</v>
      </c>
      <c r="R665" s="10">
        <f>((R664-Q665+MAX(0,-('1-Input'!$B$10-C665-D665)))*(1+B665))*(1-'P-Parametri'!$B$32)</f>
        <v>472153.98931789288</v>
      </c>
      <c r="S665" s="10">
        <f>IF(R664&lt;=0,S664,S664*(1-Q665/R664))+MAX(0,-('1-Input'!$B$10-C665-D665))</f>
        <v>605753.39936890732</v>
      </c>
      <c r="T665" s="10">
        <f>MAX(0,('1-Input'!$B$10-C665-D665))/(1-'P-Parametri'!$B$31*MAX(0,IF(U664&lt;=0,0,(U664-V664)/U664)))</f>
        <v>29000</v>
      </c>
      <c r="U665" s="10">
        <f>((U664-T665+MAX(0,-('1-Input'!$B$10-C665-D665)))*(1+B665))*(1-'P-Parametri'!$B$32)</f>
        <v>472147.65840017726</v>
      </c>
      <c r="V665" s="10">
        <f>IF(U664&lt;=0,V664,V664*(1-T665/U664))+MAX(0,-('1-Input'!$B$10-C665-D665))</f>
        <v>605745.27707191522</v>
      </c>
    </row>
    <row r="666" spans="1:22">
      <c r="A666" s="9">
        <f t="shared" si="26"/>
        <v>9</v>
      </c>
      <c r="B666" s="12">
        <f>IF($A666='P-Parametri'!$C$47,'P-Parametri'!$B$34,IF($A666='P-Parametri'!$C$48,'P-Parametri'!$C$34,'P-Parametri'!$C$50))</f>
        <v>2.7158250435358244E-2</v>
      </c>
      <c r="C666" s="10">
        <f>IF($A666&lt;='1-Input'!$B$26,0,IF($A666='1-Input'!$B$26+1,('1-Input'!$B$23+0)*'1-Input'!$B$27,'1-Input'!$B$23+0))</f>
        <v>0</v>
      </c>
      <c r="D666" s="10">
        <f t="shared" si="27"/>
        <v>0</v>
      </c>
      <c r="E666" s="10">
        <f>MAX(0,('1-Input'!$B$10-C666-D666))/(1-'P-Parametri'!$B$31*MAX(0,IF(F665&lt;=0,0,(F665-G665)/F665)))</f>
        <v>29000</v>
      </c>
      <c r="F666" s="10">
        <f>((F665-E666+MAX(0,-('1-Input'!$B$10-C666-D666)))*(1+B666))*(1-'P-Parametri'!$B$32)</f>
        <v>197243.84055209736</v>
      </c>
      <c r="G666" s="10">
        <f>IF(F665&lt;=0,G665,G665*(1-E666/F665))+MAX(0,-('1-Input'!$B$10-C666-D666))</f>
        <v>246858.30716081391</v>
      </c>
      <c r="H666" s="10">
        <f>MAX(0,('1-Input'!$B$10-C666-D666))/(1-'P-Parametri'!$B$31*MAX(0,IF(I665&lt;=0,0,(I665-J665)/I665)))</f>
        <v>29000</v>
      </c>
      <c r="I666" s="10">
        <f>((I665-H666+MAX(0,-('1-Input'!$B$10-C666-D666)))*(1+B666))*(1-'P-Parametri'!$B$32)</f>
        <v>290888.56484183494</v>
      </c>
      <c r="J666" s="10">
        <f>IF(I665&lt;=0,J665,J665*(1-H666/I665))+MAX(0,-('1-Input'!$B$10-C666-D666))</f>
        <v>364058.30716081406</v>
      </c>
      <c r="K666" s="10">
        <f>MAX(0,('1-Input'!$B$10-C666-D666))/(1-'P-Parametri'!$B$31*MAX(0,IF(L665&lt;=0,0,(L665-M665)/L665)))</f>
        <v>29000</v>
      </c>
      <c r="L666" s="10">
        <f>((L665-K666+MAX(0,-('1-Input'!$B$10-C666-D666)))*(1+B666))*(1-'P-Parametri'!$B$32)</f>
        <v>444029.56549878285</v>
      </c>
      <c r="M666" s="10">
        <f>IF(L665&lt;=0,M665,M665*(1-K666/L665))+MAX(0,-('1-Input'!$B$10-C666-D666))</f>
        <v>555720.20176432224</v>
      </c>
      <c r="N666" s="10">
        <f>MAX(0,('1-Input'!$B$10-C666-D666))/(1-'P-Parametri'!$B$31*MAX(0,IF(O665&lt;=0,0,(O665-P665)/O665)))</f>
        <v>29000</v>
      </c>
      <c r="O666" s="10">
        <f>((O665-N666+MAX(0,-('1-Input'!$B$10-C666-D666)))*(1+B666))*(1-'P-Parametri'!$B$32)</f>
        <v>454193.72666340898</v>
      </c>
      <c r="P666" s="10">
        <f>IF(O665&lt;=0,P665,P665*(1-N666/O665))+MAX(0,-('1-Input'!$B$10-C666-D666))</f>
        <v>568441.0431948388</v>
      </c>
      <c r="Q666" s="10">
        <f>MAX(0,('1-Input'!$B$10-C666-D666))/(1-'P-Parametri'!$B$31*MAX(0,IF(R665&lt;=0,0,(R665-S665)/R665)))</f>
        <v>29000</v>
      </c>
      <c r="R666" s="10">
        <f>((R665-Q666+MAX(0,-('1-Input'!$B$10-C666-D666)))*(1+B666))*(1-'P-Parametri'!$B$32)</f>
        <v>454278.89778853388</v>
      </c>
      <c r="S666" s="10">
        <f>IF(R665&lt;=0,S665,S665*(1-Q666/R665))+MAX(0,-('1-Input'!$B$10-C666-D666))</f>
        <v>568547.6381572386</v>
      </c>
      <c r="T666" s="10">
        <f>MAX(0,('1-Input'!$B$10-C666-D666))/(1-'P-Parametri'!$B$31*MAX(0,IF(U665&lt;=0,0,(U665-V665)/U665)))</f>
        <v>29000</v>
      </c>
      <c r="U666" s="10">
        <f>((U665-T666+MAX(0,-('1-Input'!$B$10-C666-D666)))*(1+B666))*(1-'P-Parametri'!$B$32)</f>
        <v>454272.40793987812</v>
      </c>
      <c r="V666" s="10">
        <f>IF(U665&lt;=0,V665,V665*(1-T666/U665))+MAX(0,-('1-Input'!$B$10-C666-D666))</f>
        <v>568539.51586024649</v>
      </c>
    </row>
    <row r="667" spans="1:22">
      <c r="A667" s="9">
        <f t="shared" si="26"/>
        <v>10</v>
      </c>
      <c r="B667" s="12">
        <f>IF($A667='P-Parametri'!$C$47,'P-Parametri'!$B$34,IF($A667='P-Parametri'!$C$48,'P-Parametri'!$C$34,'P-Parametri'!$C$50))</f>
        <v>2.7158250435358244E-2</v>
      </c>
      <c r="C667" s="10">
        <f>IF($A667&lt;='1-Input'!$B$26,0,IF($A667='1-Input'!$B$26+1,('1-Input'!$B$23+0)*'1-Input'!$B$27,'1-Input'!$B$23+0))</f>
        <v>0</v>
      </c>
      <c r="D667" s="10">
        <f t="shared" si="27"/>
        <v>0</v>
      </c>
      <c r="E667" s="10">
        <f>MAX(0,('1-Input'!$B$10-C667-D667))/(1-'P-Parametri'!$B$31*MAX(0,IF(F666&lt;=0,0,(F666-G666)/F666)))</f>
        <v>29000</v>
      </c>
      <c r="F667" s="10">
        <f>((F666-E667+MAX(0,-('1-Input'!$B$10-C667-D667)))*(1+B667))*(1-'P-Parametri'!$B$32)</f>
        <v>172467.42281020165</v>
      </c>
      <c r="G667" s="10">
        <f>IF(F666&lt;=0,G666,G666*(1-E667/F666))+MAX(0,-('1-Input'!$B$10-C667-D667))</f>
        <v>210563.68377675567</v>
      </c>
      <c r="H667" s="10">
        <f>MAX(0,('1-Input'!$B$10-C667-D667))/(1-'P-Parametri'!$B$31*MAX(0,IF(I666&lt;=0,0,(I666-J666)/I666)))</f>
        <v>29000</v>
      </c>
      <c r="I667" s="10">
        <f>((I666-H667+MAX(0,-('1-Input'!$B$10-C667-D667)))*(1+B667))*(1-'P-Parametri'!$B$32)</f>
        <v>268462.9980718221</v>
      </c>
      <c r="J667" s="10">
        <f>IF(I666&lt;=0,J666,J666*(1-H667/I666))+MAX(0,-('1-Input'!$B$10-C667-D667))</f>
        <v>327763.68377675582</v>
      </c>
      <c r="K667" s="10">
        <f>MAX(0,('1-Input'!$B$10-C667-D667))/(1-'P-Parametri'!$B$31*MAX(0,IF(L666&lt;=0,0,(L666-M666)/L666)))</f>
        <v>29000</v>
      </c>
      <c r="L667" s="10">
        <f>((L666-K667+MAX(0,-('1-Input'!$B$10-C667-D667)))*(1+B667))*(1-'P-Parametri'!$B$32)</f>
        <v>425448.44029192335</v>
      </c>
      <c r="M667" s="10">
        <f>IF(L666&lt;=0,M666,M666*(1-K667/L666))+MAX(0,-('1-Input'!$B$10-C667-D667))</f>
        <v>519425.57838026399</v>
      </c>
      <c r="N667" s="10">
        <f>MAX(0,('1-Input'!$B$10-C667-D667))/(1-'P-Parametri'!$B$31*MAX(0,IF(O666&lt;=0,0,(O666-P666)/O666)))</f>
        <v>29000</v>
      </c>
      <c r="O667" s="10">
        <f>((O666-N667+MAX(0,-('1-Input'!$B$10-C667-D667)))*(1+B667))*(1-'P-Parametri'!$B$32)</f>
        <v>435867.76188692573</v>
      </c>
      <c r="P667" s="10">
        <f>IF(O666&lt;=0,P666,P666*(1-N667/O666))+MAX(0,-('1-Input'!$B$10-C667-D667))</f>
        <v>532146.41981078056</v>
      </c>
      <c r="Q667" s="10">
        <f>MAX(0,('1-Input'!$B$10-C667-D667))/(1-'P-Parametri'!$B$31*MAX(0,IF(R666&lt;=0,0,(R666-S666)/R666)))</f>
        <v>29000</v>
      </c>
      <c r="R667" s="10">
        <f>((R666-Q667+MAX(0,-('1-Input'!$B$10-C667-D667)))*(1+B667))*(1-'P-Parametri'!$B$32)</f>
        <v>435955.07114234887</v>
      </c>
      <c r="S667" s="10">
        <f>IF(R666&lt;=0,S666,S666*(1-Q667/R666))+MAX(0,-('1-Input'!$B$10-C667-D667))</f>
        <v>532253.01477318036</v>
      </c>
      <c r="T667" s="10">
        <f>MAX(0,('1-Input'!$B$10-C667-D667))/(1-'P-Parametri'!$B$31*MAX(0,IF(U666&lt;=0,0,(U666-V666)/U666)))</f>
        <v>29000</v>
      </c>
      <c r="U667" s="10">
        <f>((U666-T667+MAX(0,-('1-Input'!$B$10-C667-D667)))*(1+B667))*(1-'P-Parametri'!$B$32)</f>
        <v>435948.41837296123</v>
      </c>
      <c r="V667" s="10">
        <f>IF(U666&lt;=0,V666,V666*(1-T667/U666))+MAX(0,-('1-Input'!$B$10-C667-D667))</f>
        <v>532244.89247618825</v>
      </c>
    </row>
    <row r="668" spans="1:22">
      <c r="A668" s="9">
        <f t="shared" si="26"/>
        <v>11</v>
      </c>
      <c r="B668" s="12">
        <f>IF($A668='P-Parametri'!$C$47,'P-Parametri'!$B$34,IF($A668='P-Parametri'!$C$48,'P-Parametri'!$C$34,'P-Parametri'!$C$50))</f>
        <v>2.7158250435358244E-2</v>
      </c>
      <c r="C668" s="10">
        <f>IF($A668&lt;='1-Input'!$B$26,0,IF($A668='1-Input'!$B$26+1,('1-Input'!$B$23+0)*'1-Input'!$B$27,'1-Input'!$B$23+0))</f>
        <v>0</v>
      </c>
      <c r="D668" s="10">
        <f t="shared" si="27"/>
        <v>0</v>
      </c>
      <c r="E668" s="10">
        <f>MAX(0,('1-Input'!$B$10-C668-D668))/(1-'P-Parametri'!$B$31*MAX(0,IF(F667&lt;=0,0,(F667-G667)/F667)))</f>
        <v>29000</v>
      </c>
      <c r="F668" s="10">
        <f>((F667-E668+MAX(0,-('1-Input'!$B$10-C668-D668)))*(1+B668))*(1-'P-Parametri'!$B$32)</f>
        <v>147069.01951418014</v>
      </c>
      <c r="G668" s="10">
        <f>IF(F667&lt;=0,G667,G667*(1-E668/F667))+MAX(0,-('1-Input'!$B$10-C668-D668))</f>
        <v>175157.8852205502</v>
      </c>
      <c r="H668" s="10">
        <f>MAX(0,('1-Input'!$B$10-C668-D668))/(1-'P-Parametri'!$B$31*MAX(0,IF(I667&lt;=0,0,(I667-J667)/I667)))</f>
        <v>29000</v>
      </c>
      <c r="I668" s="10">
        <f>((I667-H668+MAX(0,-('1-Input'!$B$10-C668-D668)))*(1+B668))*(1-'P-Parametri'!$B$32)</f>
        <v>245474.46135517146</v>
      </c>
      <c r="J668" s="10">
        <f>IF(I667&lt;=0,J667,J667*(1-H668/I667))+MAX(0,-('1-Input'!$B$10-C668-D668))</f>
        <v>292357.88522055029</v>
      </c>
      <c r="K668" s="10">
        <f>MAX(0,('1-Input'!$B$10-C668-D668))/(1-'P-Parametri'!$B$31*MAX(0,IF(L667&lt;=0,0,(L667-M667)/L667)))</f>
        <v>29000</v>
      </c>
      <c r="L668" s="10">
        <f>((L667-K668+MAX(0,-('1-Input'!$B$10-C668-D668)))*(1+B668))*(1-'P-Parametri'!$B$32)</f>
        <v>406400.85574544244</v>
      </c>
      <c r="M668" s="10">
        <f>IF(L667&lt;=0,M667,M667*(1-K668/L667))+MAX(0,-('1-Input'!$B$10-C668-D668))</f>
        <v>484019.77982405853</v>
      </c>
      <c r="N668" s="10">
        <f>MAX(0,('1-Input'!$B$10-C668-D668))/(1-'P-Parametri'!$B$31*MAX(0,IF(O667&lt;=0,0,(O667-P667)/O667)))</f>
        <v>29000</v>
      </c>
      <c r="O668" s="10">
        <f>((O667-N668+MAX(0,-('1-Input'!$B$10-C668-D668)))*(1+B668))*(1-'P-Parametri'!$B$32)</f>
        <v>417081.7433014079</v>
      </c>
      <c r="P668" s="10">
        <f>IF(O667&lt;=0,P667,P667*(1-N668/O667))+MAX(0,-('1-Input'!$B$10-C668-D668))</f>
        <v>496740.62125457503</v>
      </c>
      <c r="Q668" s="10">
        <f>MAX(0,('1-Input'!$B$10-C668-D668))/(1-'P-Parametri'!$B$31*MAX(0,IF(R667&lt;=0,0,(R667-S667)/R667)))</f>
        <v>29000</v>
      </c>
      <c r="R668" s="10">
        <f>((R667-Q668+MAX(0,-('1-Input'!$B$10-C668-D668)))*(1+B668))*(1-'P-Parametri'!$B$32)</f>
        <v>417171.24436261109</v>
      </c>
      <c r="S668" s="10">
        <f>IF(R667&lt;=0,S667,S667*(1-Q668/R667))+MAX(0,-('1-Input'!$B$10-C668-D668))</f>
        <v>496847.21621697489</v>
      </c>
      <c r="T668" s="10">
        <f>MAX(0,('1-Input'!$B$10-C668-D668))/(1-'P-Parametri'!$B$31*MAX(0,IF(U667&lt;=0,0,(U667-V667)/U667)))</f>
        <v>29000</v>
      </c>
      <c r="U668" s="10">
        <f>((U667-T668+MAX(0,-('1-Input'!$B$10-C668-D668)))*(1+B668))*(1-'P-Parametri'!$B$32)</f>
        <v>417164.42458254023</v>
      </c>
      <c r="V668" s="10">
        <f>IF(U667&lt;=0,V667,V667*(1-T668/U667))+MAX(0,-('1-Input'!$B$10-C668-D668))</f>
        <v>496839.09391998278</v>
      </c>
    </row>
    <row r="669" spans="1:22">
      <c r="A669" s="9">
        <f t="shared" si="26"/>
        <v>12</v>
      </c>
      <c r="B669" s="12">
        <f>IF($A669='P-Parametri'!$C$47,'P-Parametri'!$B$34,IF($A669='P-Parametri'!$C$48,'P-Parametri'!$C$34,'P-Parametri'!$C$50))</f>
        <v>2.7158250435358244E-2</v>
      </c>
      <c r="C669" s="10">
        <f>IF($A669&lt;='1-Input'!$B$26,0,IF($A669='1-Input'!$B$26+1,('1-Input'!$B$23+0)*'1-Input'!$B$27,'1-Input'!$B$23+0))</f>
        <v>0</v>
      </c>
      <c r="D669" s="10">
        <f t="shared" si="27"/>
        <v>0</v>
      </c>
      <c r="E669" s="10">
        <f>MAX(0,('1-Input'!$B$10-C669-D669))/(1-'P-Parametri'!$B$31*MAX(0,IF(F668&lt;=0,0,(F668-G668)/F668)))</f>
        <v>29000</v>
      </c>
      <c r="F669" s="10">
        <f>((F668-E669+MAX(0,-('1-Input'!$B$10-C669-D669)))*(1+B669))*(1-'P-Parametri'!$B$32)</f>
        <v>121033.01637977384</v>
      </c>
      <c r="G669" s="10">
        <f>IF(F668&lt;=0,G668,G668*(1-E669/F668))+MAX(0,-('1-Input'!$B$10-C669-D669))</f>
        <v>140619.14491905394</v>
      </c>
      <c r="H669" s="10">
        <f>MAX(0,('1-Input'!$B$10-C669-D669))/(1-'P-Parametri'!$B$31*MAX(0,IF(I668&lt;=0,0,(I668-J668)/I668)))</f>
        <v>29000</v>
      </c>
      <c r="I669" s="10">
        <f>((I668-H669+MAX(0,-('1-Input'!$B$10-C669-D669)))*(1+B669))*(1-'P-Parametri'!$B$32)</f>
        <v>221908.82193153547</v>
      </c>
      <c r="J669" s="10">
        <f>IF(I668&lt;=0,J668,J668*(1-H669/I668))+MAX(0,-('1-Input'!$B$10-C669-D669))</f>
        <v>257819.144919054</v>
      </c>
      <c r="K669" s="10">
        <f>MAX(0,('1-Input'!$B$10-C669-D669))/(1-'P-Parametri'!$B$31*MAX(0,IF(L668&lt;=0,0,(L668-M668)/L668)))</f>
        <v>29000</v>
      </c>
      <c r="L669" s="10">
        <f>((L668-K669+MAX(0,-('1-Input'!$B$10-C669-D669)))*(1+B669))*(1-'P-Parametri'!$B$32)</f>
        <v>386875.10189489508</v>
      </c>
      <c r="M669" s="10">
        <f>IF(L668&lt;=0,M668,M668*(1-K669/L668))+MAX(0,-('1-Input'!$B$10-C669-D669))</f>
        <v>449481.03952256223</v>
      </c>
      <c r="N669" s="10">
        <f>MAX(0,('1-Input'!$B$10-C669-D669))/(1-'P-Parametri'!$B$31*MAX(0,IF(O668&lt;=0,0,(O668-P668)/O668)))</f>
        <v>29000</v>
      </c>
      <c r="O669" s="10">
        <f>((O668-N669+MAX(0,-('1-Input'!$B$10-C669-D669)))*(1+B669))*(1-'P-Parametri'!$B$32)</f>
        <v>397824.1217464272</v>
      </c>
      <c r="P669" s="10">
        <f>IF(O668&lt;=0,P668,P668*(1-N669/O668))+MAX(0,-('1-Input'!$B$10-C669-D669))</f>
        <v>462201.88095307874</v>
      </c>
      <c r="Q669" s="10">
        <f>MAX(0,('1-Input'!$B$10-C669-D669))/(1-'P-Parametri'!$B$31*MAX(0,IF(R668&lt;=0,0,(R668-S668)/R668)))</f>
        <v>29000</v>
      </c>
      <c r="R669" s="10">
        <f>((R668-Q669+MAX(0,-('1-Input'!$B$10-C669-D669)))*(1+B669))*(1-'P-Parametri'!$B$32)</f>
        <v>397915.86963635788</v>
      </c>
      <c r="S669" s="10">
        <f>IF(R668&lt;=0,S668,S668*(1-Q669/R668))+MAX(0,-('1-Input'!$B$10-C669-D669))</f>
        <v>462308.4759154786</v>
      </c>
      <c r="T669" s="10">
        <f>MAX(0,('1-Input'!$B$10-C669-D669))/(1-'P-Parametri'!$B$31*MAX(0,IF(U668&lt;=0,0,(U668-V668)/U668)))</f>
        <v>29000</v>
      </c>
      <c r="U669" s="10">
        <f>((U668-T669+MAX(0,-('1-Input'!$B$10-C669-D669)))*(1+B669))*(1-'P-Parametri'!$B$32)</f>
        <v>397908.87865297869</v>
      </c>
      <c r="V669" s="10">
        <f>IF(U668&lt;=0,V668,V668*(1-T669/U668))+MAX(0,-('1-Input'!$B$10-C669-D669))</f>
        <v>462300.35361848649</v>
      </c>
    </row>
    <row r="670" spans="1:22">
      <c r="A670" s="9">
        <f t="shared" si="26"/>
        <v>13</v>
      </c>
      <c r="B670" s="12">
        <f>IF($A670='P-Parametri'!$C$47,'P-Parametri'!$B$34,IF($A670='P-Parametri'!$C$48,'P-Parametri'!$C$34,'P-Parametri'!$C$50))</f>
        <v>2.7158250435358244E-2</v>
      </c>
      <c r="C670" s="10">
        <f>IF($A670&lt;='1-Input'!$B$26,0,IF($A670='1-Input'!$B$26+1,('1-Input'!$B$23+0)*'1-Input'!$B$27,'1-Input'!$B$23+0))</f>
        <v>0</v>
      </c>
      <c r="D670" s="10">
        <f t="shared" si="27"/>
        <v>0</v>
      </c>
      <c r="E670" s="10">
        <f>MAX(0,('1-Input'!$B$10-C670-D670))/(1-'P-Parametri'!$B$31*MAX(0,IF(F669&lt;=0,0,(F669-G669)/F669)))</f>
        <v>29000</v>
      </c>
      <c r="F670" s="10">
        <f>((F669-E670+MAX(0,-('1-Input'!$B$10-C670-D670)))*(1+B670))*(1-'P-Parametri'!$B$32)</f>
        <v>94343.407142763288</v>
      </c>
      <c r="G670" s="10">
        <f>IF(F669&lt;=0,G669,G669*(1-E670/F669))+MAX(0,-('1-Input'!$B$10-C670-D670))</f>
        <v>106926.22934420884</v>
      </c>
      <c r="H670" s="10">
        <f>MAX(0,('1-Input'!$B$10-C670-D670))/(1-'P-Parametri'!$B$31*MAX(0,IF(I669&lt;=0,0,(I669-J669)/I669)))</f>
        <v>29000</v>
      </c>
      <c r="I670" s="10">
        <f>((I669-H670+MAX(0,-('1-Input'!$B$10-C670-D670)))*(1+B670))*(1-'P-Parametri'!$B$32)</f>
        <v>197751.59225268455</v>
      </c>
      <c r="J670" s="10">
        <f>IF(I669&lt;=0,J669,J669*(1-H670/I669))+MAX(0,-('1-Input'!$B$10-C670-D670))</f>
        <v>224126.22934420887</v>
      </c>
      <c r="K670" s="10">
        <f>MAX(0,('1-Input'!$B$10-C670-D670))/(1-'P-Parametri'!$B$31*MAX(0,IF(L669&lt;=0,0,(L669-M669)/L669)))</f>
        <v>29000</v>
      </c>
      <c r="L670" s="10">
        <f>((L669-K670+MAX(0,-('1-Input'!$B$10-C670-D670)))*(1+B670))*(1-'P-Parametri'!$B$32)</f>
        <v>366859.17480966251</v>
      </c>
      <c r="M670" s="10">
        <f>IF(L669&lt;=0,M669,M669*(1-K670/L669))+MAX(0,-('1-Input'!$B$10-C670-D670))</f>
        <v>415788.12394771713</v>
      </c>
      <c r="N670" s="10">
        <f>MAX(0,('1-Input'!$B$10-C670-D670))/(1-'P-Parametri'!$B$31*MAX(0,IF(O669&lt;=0,0,(O669-P669)/O669)))</f>
        <v>29000</v>
      </c>
      <c r="O670" s="10">
        <f>((O669-N670+MAX(0,-('1-Input'!$B$10-C670-D670)))*(1+B670))*(1-'P-Parametri'!$B$32)</f>
        <v>378083.05813219491</v>
      </c>
      <c r="P670" s="10">
        <f>IF(O669&lt;=0,P669,P669*(1-N670/O669))+MAX(0,-('1-Input'!$B$10-C670-D670))</f>
        <v>428508.96537823364</v>
      </c>
      <c r="Q670" s="10">
        <f>MAX(0,('1-Input'!$B$10-C670-D670))/(1-'P-Parametri'!$B$31*MAX(0,IF(R669&lt;=0,0,(R669-S669)/R669)))</f>
        <v>29000</v>
      </c>
      <c r="R670" s="10">
        <f>((R669-Q670+MAX(0,-('1-Input'!$B$10-C670-D670)))*(1+B670))*(1-'P-Parametri'!$B$32)</f>
        <v>378177.10925509303</v>
      </c>
      <c r="S670" s="10">
        <f>IF(R669&lt;=0,S669,S669*(1-Q670/R669))+MAX(0,-('1-Input'!$B$10-C670-D670))</f>
        <v>428615.5603406335</v>
      </c>
      <c r="T670" s="10">
        <f>MAX(0,('1-Input'!$B$10-C670-D670))/(1-'P-Parametri'!$B$31*MAX(0,IF(U669&lt;=0,0,(U669-V669)/U669)))</f>
        <v>29000</v>
      </c>
      <c r="U670" s="10">
        <f>((U669-T670+MAX(0,-('1-Input'!$B$10-C670-D670)))*(1+B670))*(1-'P-Parametri'!$B$32)</f>
        <v>378169.94277052896</v>
      </c>
      <c r="V670" s="10">
        <f>IF(U669&lt;=0,V669,V669*(1-T670/U669))+MAX(0,-('1-Input'!$B$10-C670-D670))</f>
        <v>428607.43804364133</v>
      </c>
    </row>
    <row r="671" spans="1:22">
      <c r="A671" s="9">
        <f t="shared" si="26"/>
        <v>14</v>
      </c>
      <c r="B671" s="12">
        <f>IF($A671='P-Parametri'!$C$47,'P-Parametri'!$B$34,IF($A671='P-Parametri'!$C$48,'P-Parametri'!$C$34,'P-Parametri'!$C$50))</f>
        <v>2.7158250435358244E-2</v>
      </c>
      <c r="C671" s="10">
        <f>IF($A671&lt;='1-Input'!$B$26,0,IF($A671='1-Input'!$B$26+1,('1-Input'!$B$23+0)*'1-Input'!$B$27,'1-Input'!$B$23+0))</f>
        <v>0</v>
      </c>
      <c r="D671" s="10">
        <f t="shared" si="27"/>
        <v>0</v>
      </c>
      <c r="E671" s="10">
        <f>MAX(0,('1-Input'!$B$10-C671-D671))/(1-'P-Parametri'!$B$31*MAX(0,IF(F670&lt;=0,0,(F670-G670)/F670)))</f>
        <v>29000</v>
      </c>
      <c r="F671" s="10">
        <f>((F670-E671+MAX(0,-('1-Input'!$B$10-C671-D671)))*(1+B671))*(1-'P-Parametri'!$B$32)</f>
        <v>66983.783718729537</v>
      </c>
      <c r="G671" s="10">
        <f>IF(F670&lt;=0,G670,G670*(1-E671/F670))+MAX(0,-('1-Input'!$B$10-C671-D671))</f>
        <v>74058.424959216252</v>
      </c>
      <c r="H671" s="10">
        <f>MAX(0,('1-Input'!$B$10-C671-D671))/(1-'P-Parametri'!$B$31*MAX(0,IF(I670&lt;=0,0,(I670-J670)/I670)))</f>
        <v>29000</v>
      </c>
      <c r="I671" s="10">
        <f>((I670-H671+MAX(0,-('1-Input'!$B$10-C671-D671)))*(1+B671))*(1-'P-Parametri'!$B$32)</f>
        <v>172987.92107593553</v>
      </c>
      <c r="J671" s="10">
        <f>IF(I670&lt;=0,J670,J670*(1-H671/I670))+MAX(0,-('1-Input'!$B$10-C671-D671))</f>
        <v>191258.42495921624</v>
      </c>
      <c r="K671" s="10">
        <f>MAX(0,('1-Input'!$B$10-C671-D671))/(1-'P-Parametri'!$B$31*MAX(0,IF(L670&lt;=0,0,(L670-M670)/L670)))</f>
        <v>29000</v>
      </c>
      <c r="L671" s="10">
        <f>((L670-K671+MAX(0,-('1-Input'!$B$10-C671-D671)))*(1+B671))*(1-'P-Parametri'!$B$32)</f>
        <v>346340.76921324473</v>
      </c>
      <c r="M671" s="10">
        <f>IF(L670&lt;=0,M670,M670*(1-K671/L670))+MAX(0,-('1-Input'!$B$10-C671-D671))</f>
        <v>382920.3195627245</v>
      </c>
      <c r="N671" s="10">
        <f>MAX(0,('1-Input'!$B$10-C671-D671))/(1-'P-Parametri'!$B$31*MAX(0,IF(O670&lt;=0,0,(O670-P670)/O670)))</f>
        <v>29000</v>
      </c>
      <c r="O671" s="10">
        <f>((O670-N671+MAX(0,-('1-Input'!$B$10-C671-D671)))*(1+B671))*(1-'P-Parametri'!$B$32)</f>
        <v>357846.41616119439</v>
      </c>
      <c r="P671" s="10">
        <f>IF(O670&lt;=0,P670,P670*(1-N671/O670))+MAX(0,-('1-Input'!$B$10-C671-D671))</f>
        <v>395641.16099324106</v>
      </c>
      <c r="Q671" s="10">
        <f>MAX(0,('1-Input'!$B$10-C671-D671))/(1-'P-Parametri'!$B$31*MAX(0,IF(R670&lt;=0,0,(R670-S670)/R670)))</f>
        <v>29000</v>
      </c>
      <c r="R671" s="10">
        <f>((R670-Q671+MAX(0,-('1-Input'!$B$10-C671-D671)))*(1+B671))*(1-'P-Parametri'!$B$32)</f>
        <v>357942.82833726821</v>
      </c>
      <c r="S671" s="10">
        <f>IF(R670&lt;=0,S670,S670*(1-Q671/R670))+MAX(0,-('1-Input'!$B$10-C671-D671))</f>
        <v>395747.75595564087</v>
      </c>
      <c r="T671" s="10">
        <f>MAX(0,('1-Input'!$B$10-C671-D671))/(1-'P-Parametri'!$B$31*MAX(0,IF(U670&lt;=0,0,(U670-V670)/U670)))</f>
        <v>29000</v>
      </c>
      <c r="U671" s="10">
        <f>((U670-T671+MAX(0,-('1-Input'!$B$10-C671-D671)))*(1+B671))*(1-'P-Parametri'!$B$32)</f>
        <v>357935.48194574914</v>
      </c>
      <c r="V671" s="10">
        <f>IF(U670&lt;=0,V670,V670*(1-T671/U670))+MAX(0,-('1-Input'!$B$10-C671-D671))</f>
        <v>395739.6336586487</v>
      </c>
    </row>
    <row r="672" spans="1:22">
      <c r="A672" s="9">
        <f t="shared" si="26"/>
        <v>15</v>
      </c>
      <c r="B672" s="12">
        <f>IF($A672='P-Parametri'!$C$47,'P-Parametri'!$B$34,IF($A672='P-Parametri'!$C$48,'P-Parametri'!$C$34,'P-Parametri'!$C$50))</f>
        <v>2.7158250435358244E-2</v>
      </c>
      <c r="C672" s="10">
        <f>IF($A672&lt;='1-Input'!$B$26,0,IF($A672='1-Input'!$B$26+1,('1-Input'!$B$23+0)*'1-Input'!$B$27,'1-Input'!$B$23+0))</f>
        <v>0</v>
      </c>
      <c r="D672" s="10">
        <f t="shared" si="27"/>
        <v>0</v>
      </c>
      <c r="E672" s="10">
        <f>MAX(0,('1-Input'!$B$10-C672-D672))/(1-'P-Parametri'!$B$31*MAX(0,IF(F671&lt;=0,0,(F671-G671)/F671)))</f>
        <v>29000</v>
      </c>
      <c r="F672" s="10">
        <f>((F671-E672+MAX(0,-('1-Input'!$B$10-C672-D672)))*(1+B672))*(1-'P-Parametri'!$B$32)</f>
        <v>38937.326115786389</v>
      </c>
      <c r="G672" s="10">
        <f>IF(F671&lt;=0,G671,G671*(1-E672/F671))+MAX(0,-('1-Input'!$B$10-C672-D672))</f>
        <v>41995.525484387865</v>
      </c>
      <c r="H672" s="10">
        <f>MAX(0,('1-Input'!$B$10-C672-D672))/(1-'P-Parametri'!$B$31*MAX(0,IF(I671&lt;=0,0,(I671-J671)/I671)))</f>
        <v>29000</v>
      </c>
      <c r="I672" s="10">
        <f>((I671-H672+MAX(0,-('1-Input'!$B$10-C672-D672)))*(1+B672))*(1-'P-Parametri'!$B$32)</f>
        <v>147602.58433399003</v>
      </c>
      <c r="J672" s="10">
        <f>IF(I671&lt;=0,J671,J671*(1-H672/I671))+MAX(0,-('1-Input'!$B$10-C672-D672))</f>
        <v>159195.52548438782</v>
      </c>
      <c r="K672" s="10">
        <f>MAX(0,('1-Input'!$B$10-C672-D672))/(1-'P-Parametri'!$B$31*MAX(0,IF(L671&lt;=0,0,(L671-M671)/L671)))</f>
        <v>29000</v>
      </c>
      <c r="L672" s="10">
        <f>((L671-K672+MAX(0,-('1-Input'!$B$10-C672-D672)))*(1+B672))*(1-'P-Parametri'!$B$32)</f>
        <v>325307.27091829351</v>
      </c>
      <c r="M672" s="10">
        <f>IF(L671&lt;=0,M671,M671*(1-K672/L671))+MAX(0,-('1-Input'!$B$10-C672-D672))</f>
        <v>350857.42008789605</v>
      </c>
      <c r="N672" s="10">
        <f>MAX(0,('1-Input'!$B$10-C672-D672))/(1-'P-Parametri'!$B$31*MAX(0,IF(O671&lt;=0,0,(O671-P671)/O671)))</f>
        <v>29000</v>
      </c>
      <c r="O672" s="10">
        <f>((O671-N672+MAX(0,-('1-Input'!$B$10-C672-D672)))*(1+B672))*(1-'P-Parametri'!$B$32)</f>
        <v>337101.754867098</v>
      </c>
      <c r="P672" s="10">
        <f>IF(O671&lt;=0,P671,P671*(1-N672/O671))+MAX(0,-('1-Input'!$B$10-C672-D672))</f>
        <v>363578.26151841268</v>
      </c>
      <c r="Q672" s="10">
        <f>MAX(0,('1-Input'!$B$10-C672-D672))/(1-'P-Parametri'!$B$31*MAX(0,IF(R671&lt;=0,0,(R671-S671)/R671)))</f>
        <v>29000</v>
      </c>
      <c r="R672" s="10">
        <f>((R671-Q672+MAX(0,-('1-Input'!$B$10-C672-D672)))*(1+B672))*(1-'P-Parametri'!$B$32)</f>
        <v>337200.5873680705</v>
      </c>
      <c r="S672" s="10">
        <f>IF(R671&lt;=0,S671,S671*(1-Q672/R671))+MAX(0,-('1-Input'!$B$10-C672-D672))</f>
        <v>363684.85648081248</v>
      </c>
      <c r="T672" s="10">
        <f>MAX(0,('1-Input'!$B$10-C672-D672))/(1-'P-Parametri'!$B$31*MAX(0,IF(U671&lt;=0,0,(U671-V671)/U671)))</f>
        <v>29000</v>
      </c>
      <c r="U672" s="10">
        <f>((U671-T672+MAX(0,-('1-Input'!$B$10-C672-D672)))*(1+B672))*(1-'P-Parametri'!$B$32)</f>
        <v>337193.05655322404</v>
      </c>
      <c r="V672" s="10">
        <f>IF(U671&lt;=0,V671,V671*(1-T672/U671))+MAX(0,-('1-Input'!$B$10-C672-D672))</f>
        <v>363676.73418382031</v>
      </c>
    </row>
    <row r="673" spans="1:22">
      <c r="A673" s="9">
        <f t="shared" si="26"/>
        <v>16</v>
      </c>
      <c r="B673" s="12">
        <f>IF($A673='P-Parametri'!$C$47,'P-Parametri'!$B$34,IF($A673='P-Parametri'!$C$48,'P-Parametri'!$C$34,'P-Parametri'!$C$50))</f>
        <v>2.7158250435358244E-2</v>
      </c>
      <c r="C673" s="10">
        <f>IF($A673&lt;='1-Input'!$B$26,0,IF($A673='1-Input'!$B$26+1,('1-Input'!$B$23+0)*'1-Input'!$B$27,'1-Input'!$B$23+0))</f>
        <v>0</v>
      </c>
      <c r="D673" s="10">
        <f t="shared" si="27"/>
        <v>0</v>
      </c>
      <c r="E673" s="10">
        <f>MAX(0,('1-Input'!$B$10-C673-D673))/(1-'P-Parametri'!$B$31*MAX(0,IF(F672&lt;=0,0,(F672-G672)/F672)))</f>
        <v>29000</v>
      </c>
      <c r="F673" s="10">
        <f>((F672-E673+MAX(0,-('1-Input'!$B$10-C673-D673)))*(1+B673))*(1-'P-Parametri'!$B$32)</f>
        <v>10186.792094082548</v>
      </c>
      <c r="G673" s="10">
        <f>IF(F672&lt;=0,G672,G672*(1-E673/F672))+MAX(0,-('1-Input'!$B$10-C673-D673))</f>
        <v>10717.819474845366</v>
      </c>
      <c r="H673" s="10">
        <f>MAX(0,('1-Input'!$B$10-C673-D673))/(1-'P-Parametri'!$B$31*MAX(0,IF(I672&lt;=0,0,(I672-J672)/I672)))</f>
        <v>29000</v>
      </c>
      <c r="I673" s="10">
        <f>((I672-H673+MAX(0,-('1-Input'!$B$10-C673-D673)))*(1+B673))*(1-'P-Parametri'!$B$32)</f>
        <v>121579.97577557</v>
      </c>
      <c r="J673" s="10">
        <f>IF(I672&lt;=0,J672,J672*(1-H673/I672))+MAX(0,-('1-Input'!$B$10-C673-D673))</f>
        <v>127917.8194748453</v>
      </c>
      <c r="K673" s="10">
        <f>MAX(0,('1-Input'!$B$10-C673-D673))/(1-'P-Parametri'!$B$31*MAX(0,IF(L672&lt;=0,0,(L672-M672)/L672)))</f>
        <v>29000</v>
      </c>
      <c r="L673" s="10">
        <f>((L672-K673+MAX(0,-('1-Input'!$B$10-C673-D673)))*(1+B673))*(1-'P-Parametri'!$B$32)</f>
        <v>303745.74907173467</v>
      </c>
      <c r="M673" s="10">
        <f>IF(L672&lt;=0,M672,M672*(1-K673/L672))+MAX(0,-('1-Input'!$B$10-C673-D673))</f>
        <v>319579.71407835354</v>
      </c>
      <c r="N673" s="10">
        <f>MAX(0,('1-Input'!$B$10-C673-D673))/(1-'P-Parametri'!$B$31*MAX(0,IF(O672&lt;=0,0,(O672-P672)/O672)))</f>
        <v>29000</v>
      </c>
      <c r="O673" s="10">
        <f>((O672-N673+MAX(0,-('1-Input'!$B$10-C673-D673)))*(1+B673))*(1-'P-Parametri'!$B$32)</f>
        <v>315836.32096638135</v>
      </c>
      <c r="P673" s="10">
        <f>IF(O672&lt;=0,P672,P672*(1-N673/O672))+MAX(0,-('1-Input'!$B$10-C673-D673))</f>
        <v>332300.55550887011</v>
      </c>
      <c r="Q673" s="10">
        <f>MAX(0,('1-Input'!$B$10-C673-D673))/(1-'P-Parametri'!$B$31*MAX(0,IF(R672&lt;=0,0,(R672-S672)/R672)))</f>
        <v>29000</v>
      </c>
      <c r="R673" s="10">
        <f>((R672-Q673+MAX(0,-('1-Input'!$B$10-C673-D673)))*(1+B673))*(1-'P-Parametri'!$B$32)</f>
        <v>315937.63455192879</v>
      </c>
      <c r="S673" s="10">
        <f>IF(R672&lt;=0,S672,S672*(1-Q673/R672))+MAX(0,-('1-Input'!$B$10-C673-D673))</f>
        <v>332407.15047126997</v>
      </c>
      <c r="T673" s="10">
        <f>MAX(0,('1-Input'!$B$10-C673-D673))/(1-'P-Parametri'!$B$31*MAX(0,IF(U672&lt;=0,0,(U672-V672)/U672)))</f>
        <v>29000</v>
      </c>
      <c r="U673" s="10">
        <f>((U672-T673+MAX(0,-('1-Input'!$B$10-C673-D673)))*(1+B673))*(1-'P-Parametri'!$B$32)</f>
        <v>315929.91468400398</v>
      </c>
      <c r="V673" s="10">
        <f>IF(U672&lt;=0,V672,V672*(1-T673/U672))+MAX(0,-('1-Input'!$B$10-C673-D673))</f>
        <v>332399.0281742778</v>
      </c>
    </row>
    <row r="674" spans="1:22">
      <c r="A674" s="9">
        <f t="shared" si="26"/>
        <v>17</v>
      </c>
      <c r="B674" s="12">
        <f>IF($A674='P-Parametri'!$C$47,'P-Parametri'!$B$34,IF($A674='P-Parametri'!$C$48,'P-Parametri'!$C$34,'P-Parametri'!$C$50))</f>
        <v>2.7158250435358244E-2</v>
      </c>
      <c r="C674" s="10">
        <f>IF($A674&lt;='1-Input'!$B$26,0,IF($A674='1-Input'!$B$26+1,('1-Input'!$B$23+0)*'1-Input'!$B$27,'1-Input'!$B$23+0))</f>
        <v>0</v>
      </c>
      <c r="D674" s="10">
        <f t="shared" si="27"/>
        <v>0</v>
      </c>
      <c r="E674" s="10">
        <f>MAX(0,('1-Input'!$B$10-C674-D674))/(1-'P-Parametri'!$B$31*MAX(0,IF(F673&lt;=0,0,(F673-G673)/F673)))</f>
        <v>29000</v>
      </c>
      <c r="F674" s="10">
        <f>((F673-E674+MAX(0,-('1-Input'!$B$10-C674-D674)))*(1+B674))*(1-'P-Parametri'!$B$32)</f>
        <v>-19285.49343428338</v>
      </c>
      <c r="G674" s="10">
        <f>IF(F673&lt;=0,G673,G673*(1-E674/F673))+MAX(0,-('1-Input'!$B$10-C674-D674))</f>
        <v>-19793.921797568291</v>
      </c>
      <c r="H674" s="10">
        <f>MAX(0,('1-Input'!$B$10-C674-D674))/(1-'P-Parametri'!$B$31*MAX(0,IF(I673&lt;=0,0,(I673-J673)/I673)))</f>
        <v>29000</v>
      </c>
      <c r="I674" s="10">
        <f>((I673-H674+MAX(0,-('1-Input'!$B$10-C674-D674)))*(1+B674))*(1-'P-Parametri'!$B$32)</f>
        <v>94904.097371096359</v>
      </c>
      <c r="J674" s="10">
        <f>IF(I673&lt;=0,J673,J673*(1-H674/I673))+MAX(0,-('1-Input'!$B$10-C674-D674))</f>
        <v>97406.078202431629</v>
      </c>
      <c r="K674" s="10">
        <f>MAX(0,('1-Input'!$B$10-C674-D674))/(1-'P-Parametri'!$B$31*MAX(0,IF(L673&lt;=0,0,(L673-M673)/L673)))</f>
        <v>29000</v>
      </c>
      <c r="L674" s="10">
        <f>((L673-K674+MAX(0,-('1-Input'!$B$10-C674-D674)))*(1+B674))*(1-'P-Parametri'!$B$32)</f>
        <v>281642.94820521277</v>
      </c>
      <c r="M674" s="10">
        <f>IF(L673&lt;=0,M673,M673*(1-K674/L673))+MAX(0,-('1-Input'!$B$10-C674-D674))</f>
        <v>289067.97280593985</v>
      </c>
      <c r="N674" s="10">
        <f>MAX(0,('1-Input'!$B$10-C674-D674))/(1-'P-Parametri'!$B$31*MAX(0,IF(O673&lt;=0,0,(O673-P673)/O673)))</f>
        <v>29000</v>
      </c>
      <c r="O674" s="10">
        <f>((O673-N674+MAX(0,-('1-Input'!$B$10-C674-D674)))*(1+B674))*(1-'P-Parametri'!$B$32)</f>
        <v>294037.04101793288</v>
      </c>
      <c r="P674" s="10">
        <f>IF(O673&lt;=0,P673,P673*(1-N674/O673))+MAX(0,-('1-Input'!$B$10-C674-D674))</f>
        <v>301788.81423645641</v>
      </c>
      <c r="Q674" s="10">
        <f>MAX(0,('1-Input'!$B$10-C674-D674))/(1-'P-Parametri'!$B$31*MAX(0,IF(R673&lt;=0,0,(R673-S673)/R673)))</f>
        <v>29000</v>
      </c>
      <c r="R674" s="10">
        <f>((R673-Q674+MAX(0,-('1-Input'!$B$10-C674-D674)))*(1+B674))*(1-'P-Parametri'!$B$32)</f>
        <v>294140.89797303849</v>
      </c>
      <c r="S674" s="10">
        <f>IF(R673&lt;=0,S673,S673*(1-Q674/R673))+MAX(0,-('1-Input'!$B$10-C674-D674))</f>
        <v>301895.40919885633</v>
      </c>
      <c r="T674" s="10">
        <f>MAX(0,('1-Input'!$B$10-C674-D674))/(1-'P-Parametri'!$B$31*MAX(0,IF(U673&lt;=0,0,(U673-V673)/U673)))</f>
        <v>29000</v>
      </c>
      <c r="U674" s="10">
        <f>((U673-T674+MAX(0,-('1-Input'!$B$10-C674-D674)))*(1+B674))*(1-'P-Parametri'!$B$32)</f>
        <v>294132.98430605937</v>
      </c>
      <c r="V674" s="10">
        <f>IF(U673&lt;=0,V673,V673*(1-T674/U673))+MAX(0,-('1-Input'!$B$10-C674-D674))</f>
        <v>301887.28690186411</v>
      </c>
    </row>
    <row r="675" spans="1:22">
      <c r="A675" s="9">
        <f t="shared" si="26"/>
        <v>18</v>
      </c>
      <c r="B675" s="12">
        <f>IF($A675='P-Parametri'!$C$47,'P-Parametri'!$B$34,IF($A675='P-Parametri'!$C$48,'P-Parametri'!$C$34,'P-Parametri'!$C$50))</f>
        <v>2.7158250435358244E-2</v>
      </c>
      <c r="C675" s="10">
        <f>IF($A675&lt;='1-Input'!$B$26,0,IF($A675='1-Input'!$B$26+1,('1-Input'!$B$23+0)*'1-Input'!$B$27,'1-Input'!$B$23+0))</f>
        <v>0</v>
      </c>
      <c r="D675" s="10">
        <f t="shared" si="27"/>
        <v>0</v>
      </c>
      <c r="E675" s="10">
        <f>MAX(0,('1-Input'!$B$10-C675-D675))/(1-'P-Parametri'!$B$31*MAX(0,IF(F674&lt;=0,0,(F674-G674)/F674)))</f>
        <v>29000</v>
      </c>
      <c r="F675" s="10">
        <f>((F674-E675+MAX(0,-('1-Input'!$B$10-C675-D675)))*(1+B675))*(1-'P-Parametri'!$B$32)</f>
        <v>-49497.649271451766</v>
      </c>
      <c r="G675" s="10">
        <f>IF(F674&lt;=0,G674,G674*(1-E675/F674))+MAX(0,-('1-Input'!$B$10-C675-D675))</f>
        <v>-19793.921797568291</v>
      </c>
      <c r="H675" s="10">
        <f>MAX(0,('1-Input'!$B$10-C675-D675))/(1-'P-Parametri'!$B$31*MAX(0,IF(I674&lt;=0,0,(I674-J674)/I674)))</f>
        <v>29000</v>
      </c>
      <c r="I675" s="10">
        <f>((I674-H675+MAX(0,-('1-Input'!$B$10-C675-D675)))*(1+B675))*(1-'P-Parametri'!$B$32)</f>
        <v>67558.549477512395</v>
      </c>
      <c r="J675" s="10">
        <f>IF(I674&lt;=0,J674,J674*(1-H675/I674))+MAX(0,-('1-Input'!$B$10-C675-D675))</f>
        <v>67641.543834384196</v>
      </c>
      <c r="K675" s="10">
        <f>MAX(0,('1-Input'!$B$10-C675-D675))/(1-'P-Parametri'!$B$31*MAX(0,IF(L674&lt;=0,0,(L674-M674)/L674)))</f>
        <v>29000</v>
      </c>
      <c r="L675" s="10">
        <f>((L674-K675+MAX(0,-('1-Input'!$B$10-C675-D675)))*(1+B675))*(1-'P-Parametri'!$B$32)</f>
        <v>258985.28008597059</v>
      </c>
      <c r="M675" s="10">
        <f>IF(L674&lt;=0,M674,M674*(1-K675/L674))+MAX(0,-('1-Input'!$B$10-C675-D675))</f>
        <v>259303.43843789244</v>
      </c>
      <c r="N675" s="10">
        <f>MAX(0,('1-Input'!$B$10-C675-D675))/(1-'P-Parametri'!$B$31*MAX(0,IF(O674&lt;=0,0,(O674-P674)/O674)))</f>
        <v>29000</v>
      </c>
      <c r="O675" s="10">
        <f>((O674-N675+MAX(0,-('1-Input'!$B$10-C675-D675)))*(1+B675))*(1-'P-Parametri'!$B$32)</f>
        <v>271690.51338583912</v>
      </c>
      <c r="P675" s="10">
        <f>IF(O674&lt;=0,P674,P674*(1-N675/O674))+MAX(0,-('1-Input'!$B$10-C675-D675))</f>
        <v>272024.27986840898</v>
      </c>
      <c r="Q675" s="10">
        <f>MAX(0,('1-Input'!$B$10-C675-D675))/(1-'P-Parametri'!$B$31*MAX(0,IF(R674&lt;=0,0,(R674-S674)/R674)))</f>
        <v>29000</v>
      </c>
      <c r="R675" s="10">
        <f>((R674-Q675+MAX(0,-('1-Input'!$B$10-C675-D675)))*(1+B675))*(1-'P-Parametri'!$B$32)</f>
        <v>271796.97755908436</v>
      </c>
      <c r="S675" s="10">
        <f>IF(R674&lt;=0,S674,S674*(1-Q675/R674))+MAX(0,-('1-Input'!$B$10-C675-D675))</f>
        <v>272130.8748308089</v>
      </c>
      <c r="T675" s="10">
        <f>MAX(0,('1-Input'!$B$10-C675-D675))/(1-'P-Parametri'!$B$31*MAX(0,IF(U674&lt;=0,0,(U674-V674)/U674)))</f>
        <v>29000</v>
      </c>
      <c r="U675" s="10">
        <f>((U674-T675+MAX(0,-('1-Input'!$B$10-C675-D675)))*(1+B675))*(1-'P-Parametri'!$B$32)</f>
        <v>271788.86522793223</v>
      </c>
      <c r="V675" s="10">
        <f>IF(U674&lt;=0,V674,V674*(1-T675/U674))+MAX(0,-('1-Input'!$B$10-C675-D675))</f>
        <v>272122.75253381667</v>
      </c>
    </row>
    <row r="676" spans="1:22">
      <c r="A676" s="9">
        <f t="shared" si="26"/>
        <v>19</v>
      </c>
      <c r="B676" s="12">
        <f>IF($A676='P-Parametri'!$C$47,'P-Parametri'!$B$34,IF($A676='P-Parametri'!$C$48,'P-Parametri'!$C$34,'P-Parametri'!$C$50))</f>
        <v>2.7158250435358244E-2</v>
      </c>
      <c r="C676" s="10">
        <f>IF($A676&lt;='1-Input'!$B$26,0,IF($A676='1-Input'!$B$26+1,('1-Input'!$B$23+0)*'1-Input'!$B$27,'1-Input'!$B$23+0))</f>
        <v>5178.3333333332594</v>
      </c>
      <c r="D676" s="10">
        <f t="shared" si="27"/>
        <v>0</v>
      </c>
      <c r="E676" s="10">
        <f>MAX(0,('1-Input'!$B$10-C676-D676))/(1-'P-Parametri'!$B$31*MAX(0,IF(F675&lt;=0,0,(F675-G675)/F675)))</f>
        <v>23821.666666666741</v>
      </c>
      <c r="F676" s="10">
        <f>((F675-E676+MAX(0,-('1-Input'!$B$10-C676-D676)))*(1+B676))*(1-'P-Parametri'!$B$32)</f>
        <v>-75159.91920155086</v>
      </c>
      <c r="G676" s="10">
        <f>IF(F675&lt;=0,G675,G675*(1-E676/F675))+MAX(0,-('1-Input'!$B$10-C676-D676))</f>
        <v>-19793.921797568291</v>
      </c>
      <c r="H676" s="10">
        <f>MAX(0,('1-Input'!$B$10-C676-D676))/(1-'P-Parametri'!$B$31*MAX(0,IF(I675&lt;=0,0,(I675-J675)/I675)))</f>
        <v>23821.666666666741</v>
      </c>
      <c r="I676" s="10">
        <f>((I675-H676+MAX(0,-('1-Input'!$B$10-C676-D676)))*(1+B676))*(1-'P-Parametri'!$B$32)</f>
        <v>44834.850627429543</v>
      </c>
      <c r="J676" s="10">
        <f>IF(I675&lt;=0,J675,J675*(1-H676/I675))+MAX(0,-('1-Input'!$B$10-C676-D676))</f>
        <v>43790.612716069154</v>
      </c>
      <c r="K676" s="10">
        <f>MAX(0,('1-Input'!$B$10-C676-D676))/(1-'P-Parametri'!$B$31*MAX(0,IF(L675&lt;=0,0,(L675-M675)/L675)))</f>
        <v>23821.666666666741</v>
      </c>
      <c r="L676" s="10">
        <f>((L675-K676+MAX(0,-('1-Input'!$B$10-C676-D676)))*(1+B676))*(1-'P-Parametri'!$B$32)</f>
        <v>241067.14523437741</v>
      </c>
      <c r="M676" s="10">
        <f>IF(L675&lt;=0,M675,M675*(1-K676/L675))+MAX(0,-('1-Input'!$B$10-C676-D676))</f>
        <v>235452.50731957739</v>
      </c>
      <c r="N676" s="10">
        <f>MAX(0,('1-Input'!$B$10-C676-D676))/(1-'P-Parametri'!$B$31*MAX(0,IF(O675&lt;=0,0,(O675-P675)/O675)))</f>
        <v>23821.666666666741</v>
      </c>
      <c r="O676" s="10">
        <f>((O675-N676+MAX(0,-('1-Input'!$B$10-C676-D676)))*(1+B676))*(1-'P-Parametri'!$B$32)</f>
        <v>254091.32987162808</v>
      </c>
      <c r="P676" s="10">
        <f>IF(O675&lt;=0,P675,P675*(1-N676/O675))+MAX(0,-('1-Input'!$B$10-C676-D676))</f>
        <v>248173.34875009392</v>
      </c>
      <c r="Q676" s="10">
        <f>MAX(0,('1-Input'!$B$10-C676-D676))/(1-'P-Parametri'!$B$31*MAX(0,IF(R675&lt;=0,0,(R675-S675)/R675)))</f>
        <v>23821.666666666741</v>
      </c>
      <c r="R676" s="10">
        <f>((R675-Q676+MAX(0,-('1-Input'!$B$10-C676-D676)))*(1+B676))*(1-'P-Parametri'!$B$32)</f>
        <v>254200.46671444489</v>
      </c>
      <c r="S676" s="10">
        <f>IF(R675&lt;=0,S675,S675*(1-Q676/R675))+MAX(0,-('1-Input'!$B$10-C676-D676))</f>
        <v>248279.94371249384</v>
      </c>
      <c r="T676" s="10">
        <f>MAX(0,('1-Input'!$B$10-C676-D676))/(1-'P-Parametri'!$B$31*MAX(0,IF(U675&lt;=0,0,(U675-V675)/U675)))</f>
        <v>23821.666666666741</v>
      </c>
      <c r="U676" s="10">
        <f>((U675-T676+MAX(0,-('1-Input'!$B$10-C676-D676)))*(1+B676))*(1-'P-Parametri'!$B$32)</f>
        <v>254192.15073186744</v>
      </c>
      <c r="V676" s="10">
        <f>IF(U675&lt;=0,V675,V675*(1-T676/U675))+MAX(0,-('1-Input'!$B$10-C676-D676))</f>
        <v>248271.82141550162</v>
      </c>
    </row>
    <row r="677" spans="1:22">
      <c r="A677" s="9">
        <f t="shared" si="26"/>
        <v>20</v>
      </c>
      <c r="B677" s="12">
        <f>IF($A677='P-Parametri'!$C$47,'P-Parametri'!$B$34,IF($A677='P-Parametri'!$C$48,'P-Parametri'!$C$34,'P-Parametri'!$C$50))</f>
        <v>2.7158250435358244E-2</v>
      </c>
      <c r="C677" s="10">
        <f>IF($A677&lt;='1-Input'!$B$26,0,IF($A677='1-Input'!$B$26+1,('1-Input'!$B$23+0)*'1-Input'!$B$27,'1-Input'!$B$23+0))</f>
        <v>15535</v>
      </c>
      <c r="D677" s="10">
        <f t="shared" si="27"/>
        <v>0</v>
      </c>
      <c r="E677" s="10">
        <f>MAX(0,('1-Input'!$B$10-C677-D677))/(1-'P-Parametri'!$B$31*MAX(0,IF(F676&lt;=0,0,(F676-G676)/F676)))</f>
        <v>13465</v>
      </c>
      <c r="F677" s="10">
        <f>((F676-E677+MAX(0,-('1-Input'!$B$10-C677-D677)))*(1+B677))*(1-'P-Parametri'!$B$32)</f>
        <v>-90849.753318135889</v>
      </c>
      <c r="G677" s="10">
        <f>IF(F676&lt;=0,G676,G676*(1-E677/F676))+MAX(0,-('1-Input'!$B$10-C677-D677))</f>
        <v>-19793.921797568291</v>
      </c>
      <c r="H677" s="10">
        <f>MAX(0,('1-Input'!$B$10-C677-D677))/(1-'P-Parametri'!$B$31*MAX(0,IF(I676&lt;=0,0,(I676-J676)/I676)))</f>
        <v>13547.035408126771</v>
      </c>
      <c r="I677" s="10">
        <f>((I676-H677+MAX(0,-('1-Input'!$B$10-C677-D677)))*(1+B677))*(1-'P-Parametri'!$B$32)</f>
        <v>32073.262465522599</v>
      </c>
      <c r="J677" s="10">
        <f>IF(I676&lt;=0,J676,J676*(1-H677/I676))+MAX(0,-('1-Input'!$B$10-C677-D677))</f>
        <v>30559.09810842996</v>
      </c>
      <c r="K677" s="10">
        <f>MAX(0,('1-Input'!$B$10-C677-D677))/(1-'P-Parametri'!$B$31*MAX(0,IF(L676&lt;=0,0,(L676-M676)/L676)))</f>
        <v>13547.035408126772</v>
      </c>
      <c r="L677" s="10">
        <f>((L676-K677+MAX(0,-('1-Input'!$B$10-C677-D677)))*(1+B677))*(1-'P-Parametri'!$B$32)</f>
        <v>233231.75963209619</v>
      </c>
      <c r="M677" s="10">
        <f>IF(L676&lt;=0,M676,M676*(1-K677/L676))+MAX(0,-('1-Input'!$B$10-C677-D677))</f>
        <v>222220.99271193819</v>
      </c>
      <c r="N677" s="10">
        <f>MAX(0,('1-Input'!$B$10-C677-D677))/(1-'P-Parametri'!$B$31*MAX(0,IF(O676&lt;=0,0,(O676-P676)/O676)))</f>
        <v>13547.035408126771</v>
      </c>
      <c r="O677" s="10">
        <f>((O676-N677+MAX(0,-('1-Input'!$B$10-C677-D677)))*(1+B677))*(1-'P-Parametri'!$B$32)</f>
        <v>246582.90254003098</v>
      </c>
      <c r="P677" s="10">
        <f>IF(O676&lt;=0,P676,P676*(1-N677/O676))+MAX(0,-('1-Input'!$B$10-C677-D677))</f>
        <v>234941.83414245473</v>
      </c>
      <c r="Q677" s="10">
        <f>MAX(0,('1-Input'!$B$10-C677-D677))/(1-'P-Parametri'!$B$31*MAX(0,IF(R676&lt;=0,0,(R676-S676)/R676)))</f>
        <v>13547.035408126772</v>
      </c>
      <c r="R677" s="10">
        <f>((R676-Q677+MAX(0,-('1-Input'!$B$10-C677-D677)))*(1+B677))*(1-'P-Parametri'!$B$32)</f>
        <v>246694.77914693966</v>
      </c>
      <c r="S677" s="10">
        <f>IF(R676&lt;=0,S676,S676*(1-Q677/R676))+MAX(0,-('1-Input'!$B$10-C677-D677))</f>
        <v>235048.42910485467</v>
      </c>
      <c r="T677" s="10">
        <f>MAX(0,('1-Input'!$B$10-C677-D677))/(1-'P-Parametri'!$B$31*MAX(0,IF(U676&lt;=0,0,(U676-V676)/U676)))</f>
        <v>13547.035408126772</v>
      </c>
      <c r="U677" s="10">
        <f>((U676-T677+MAX(0,-('1-Input'!$B$10-C677-D677)))*(1+B677))*(1-'P-Parametri'!$B$32)</f>
        <v>246686.25440048499</v>
      </c>
      <c r="V677" s="10">
        <f>IF(U676&lt;=0,V676,V676*(1-T677/U676))+MAX(0,-('1-Input'!$B$10-C677-D677))</f>
        <v>235040.30680786242</v>
      </c>
    </row>
    <row r="678" spans="1:22">
      <c r="A678" s="9">
        <f t="shared" si="26"/>
        <v>21</v>
      </c>
      <c r="B678" s="12">
        <f>IF($A678='P-Parametri'!$C$47,'P-Parametri'!$B$34,IF($A678='P-Parametri'!$C$48,'P-Parametri'!$C$34,'P-Parametri'!$C$50))</f>
        <v>2.7158250435358244E-2</v>
      </c>
      <c r="C678" s="10">
        <f>IF($A678&lt;='1-Input'!$B$26,0,IF($A678='1-Input'!$B$26+1,('1-Input'!$B$23+0)*'1-Input'!$B$27,'1-Input'!$B$23+0))</f>
        <v>15535</v>
      </c>
      <c r="D678" s="10">
        <f t="shared" si="27"/>
        <v>0</v>
      </c>
      <c r="E678" s="10">
        <f>MAX(0,('1-Input'!$B$10-C678-D678))/(1-'P-Parametri'!$B$31*MAX(0,IF(F677&lt;=0,0,(F677-G677)/F677)))</f>
        <v>13465</v>
      </c>
      <c r="F678" s="10">
        <f>((F677-E678+MAX(0,-('1-Input'!$B$10-C678-D678)))*(1+B678))*(1-'P-Parametri'!$B$32)</f>
        <v>-106933.46399382674</v>
      </c>
      <c r="G678" s="10">
        <f>IF(F677&lt;=0,G677,G677*(1-E678/F677))+MAX(0,-('1-Input'!$B$10-C678-D678))</f>
        <v>-19793.921797568291</v>
      </c>
      <c r="H678" s="10">
        <f>MAX(0,('1-Input'!$B$10-C678-D678))/(1-'P-Parametri'!$B$31*MAX(0,IF(I677&lt;=0,0,(I677-J677)/I677)))</f>
        <v>13632.329808112245</v>
      </c>
      <c r="I678" s="10">
        <f>((I677-H678+MAX(0,-('1-Input'!$B$10-C678-D678)))*(1+B678))*(1-'P-Parametri'!$B$32)</f>
        <v>18903.872612532319</v>
      </c>
      <c r="J678" s="10">
        <f>IF(I677&lt;=0,J677,J677*(1-H678/I677))+MAX(0,-('1-Input'!$B$10-C678-D678))</f>
        <v>17570.344485364807</v>
      </c>
      <c r="K678" s="10">
        <f>MAX(0,('1-Input'!$B$10-C678-D678))/(1-'P-Parametri'!$B$31*MAX(0,IF(L677&lt;=0,0,(L677-M677)/L677)))</f>
        <v>13632.329808112247</v>
      </c>
      <c r="L678" s="10">
        <f>((L677-K678+MAX(0,-('1-Input'!$B$10-C678-D678)))*(1+B678))*(1-'P-Parametri'!$B$32)</f>
        <v>225112.23940233639</v>
      </c>
      <c r="M678" s="10">
        <f>IF(L677&lt;=0,M677,M677*(1-K678/L677))+MAX(0,-('1-Input'!$B$10-C678-D678))</f>
        <v>209232.23908887306</v>
      </c>
      <c r="N678" s="10">
        <f>MAX(0,('1-Input'!$B$10-C678-D678))/(1-'P-Parametri'!$B$31*MAX(0,IF(O677&lt;=0,0,(O677-P677)/O677)))</f>
        <v>13632.329808112245</v>
      </c>
      <c r="O678" s="10">
        <f>((O677-N678+MAX(0,-('1-Input'!$B$10-C678-D678)))*(1+B678))*(1-'P-Parametri'!$B$32)</f>
        <v>238798.54851978188</v>
      </c>
      <c r="P678" s="10">
        <f>IF(O677&lt;=0,P677,P677*(1-N678/O677))+MAX(0,-('1-Input'!$B$10-C678-D678))</f>
        <v>221953.08051938956</v>
      </c>
      <c r="Q678" s="10">
        <f>MAX(0,('1-Input'!$B$10-C678-D678))/(1-'P-Parametri'!$B$31*MAX(0,IF(R677&lt;=0,0,(R677-S677)/R677)))</f>
        <v>13632.329808112247</v>
      </c>
      <c r="R678" s="10">
        <f>((R677-Q678+MAX(0,-('1-Input'!$B$10-C678-D678)))*(1+B678))*(1-'P-Parametri'!$B$32)</f>
        <v>238913.23366963922</v>
      </c>
      <c r="S678" s="10">
        <f>IF(R677&lt;=0,S677,S677*(1-Q678/R677))+MAX(0,-('1-Input'!$B$10-C678-D678))</f>
        <v>222059.67548178954</v>
      </c>
      <c r="T678" s="10">
        <f>MAX(0,('1-Input'!$B$10-C678-D678))/(1-'P-Parametri'!$B$31*MAX(0,IF(U677&lt;=0,0,(U677-V677)/U677)))</f>
        <v>13632.329808112247</v>
      </c>
      <c r="U678" s="10">
        <f>((U677-T678+MAX(0,-('1-Input'!$B$10-C678-D678)))*(1+B678))*(1-'P-Parametri'!$B$32)</f>
        <v>238904.4949185127</v>
      </c>
      <c r="V678" s="10">
        <f>IF(U677&lt;=0,V677,V677*(1-T678/U677))+MAX(0,-('1-Input'!$B$10-C678-D678))</f>
        <v>222051.55318479729</v>
      </c>
    </row>
    <row r="679" spans="1:22">
      <c r="A679" s="9">
        <f t="shared" si="26"/>
        <v>22</v>
      </c>
      <c r="B679" s="12">
        <f>IF($A679='P-Parametri'!$C$47,'P-Parametri'!$B$34,IF($A679='P-Parametri'!$C$48,'P-Parametri'!$C$34,'P-Parametri'!$C$50))</f>
        <v>2.7158250435358244E-2</v>
      </c>
      <c r="C679" s="10">
        <f>IF($A679&lt;='1-Input'!$B$26,0,IF($A679='1-Input'!$B$26+1,('1-Input'!$B$23+0)*'1-Input'!$B$27,'1-Input'!$B$23+0))</f>
        <v>15535</v>
      </c>
      <c r="D679" s="10">
        <f t="shared" si="27"/>
        <v>0</v>
      </c>
      <c r="E679" s="10">
        <f>MAX(0,('1-Input'!$B$10-C679-D679))/(1-'P-Parametri'!$B$31*MAX(0,IF(F678&lt;=0,0,(F678-G678)/F678)))</f>
        <v>13465</v>
      </c>
      <c r="F679" s="10">
        <f>((F678-E679+MAX(0,-('1-Input'!$B$10-C679-D679)))*(1+B679))*(1-'P-Parametri'!$B$32)</f>
        <v>-123420.93907974154</v>
      </c>
      <c r="G679" s="10">
        <f>IF(F678&lt;=0,G678,G678*(1-E679/F678))+MAX(0,-('1-Input'!$B$10-C679-D679))</f>
        <v>-19793.921797568291</v>
      </c>
      <c r="H679" s="10">
        <f>MAX(0,('1-Input'!$B$10-C679-D679))/(1-'P-Parametri'!$B$31*MAX(0,IF(I678&lt;=0,0,(I678-J678)/I678)))</f>
        <v>13716.576739271799</v>
      </c>
      <c r="I679" s="10">
        <f>((I678-H679+MAX(0,-('1-Input'!$B$10-C679-D679)))*(1+B679))*(1-'P-Parametri'!$B$32)</f>
        <v>5317.5174061614916</v>
      </c>
      <c r="J679" s="10">
        <f>IF(I678&lt;=0,J678,J678*(1-H679/I678))+MAX(0,-('1-Input'!$B$10-C679-D679))</f>
        <v>4821.3705894460818</v>
      </c>
      <c r="K679" s="10">
        <f>MAX(0,('1-Input'!$B$10-C679-D679))/(1-'P-Parametri'!$B$31*MAX(0,IF(L678&lt;=0,0,(L678-M678)/L678)))</f>
        <v>13716.576739271801</v>
      </c>
      <c r="L679" s="10">
        <f>((L678-K679+MAX(0,-('1-Input'!$B$10-C679-D679)))*(1+B679))*(1-'P-Parametri'!$B$32)</f>
        <v>216702.52541259534</v>
      </c>
      <c r="M679" s="10">
        <f>IF(L678&lt;=0,M678,M678*(1-K679/L678))+MAX(0,-('1-Input'!$B$10-C679-D679))</f>
        <v>196483.26519295434</v>
      </c>
      <c r="N679" s="10">
        <f>MAX(0,('1-Input'!$B$10-C679-D679))/(1-'P-Parametri'!$B$31*MAX(0,IF(O678&lt;=0,0,(O678-P678)/O678)))</f>
        <v>13716.576739271801</v>
      </c>
      <c r="O679" s="10">
        <f>((O678-N679+MAX(0,-('1-Input'!$B$10-C679-D679)))*(1+B679))*(1-'P-Parametri'!$B$32)</f>
        <v>230732.41472993218</v>
      </c>
      <c r="P679" s="10">
        <f>IF(O678&lt;=0,P678,P678*(1-N679/O678))+MAX(0,-('1-Input'!$B$10-C679-D679))</f>
        <v>209204.10662347084</v>
      </c>
      <c r="Q679" s="10">
        <f>MAX(0,('1-Input'!$B$10-C679-D679))/(1-'P-Parametri'!$B$31*MAX(0,IF(R678&lt;=0,0,(R678-S678)/R678)))</f>
        <v>13716.576739271803</v>
      </c>
      <c r="R679" s="10">
        <f>((R678-Q679+MAX(0,-('1-Input'!$B$10-C679-D679)))*(1+B679))*(1-'P-Parametri'!$B$32)</f>
        <v>230849.97892821481</v>
      </c>
      <c r="S679" s="10">
        <f>IF(R678&lt;=0,S678,S678*(1-Q679/R678))+MAX(0,-('1-Input'!$B$10-C679-D679))</f>
        <v>209310.70158587082</v>
      </c>
      <c r="T679" s="10">
        <f>MAX(0,('1-Input'!$B$10-C679-D679))/(1-'P-Parametri'!$B$31*MAX(0,IF(U678&lt;=0,0,(U678-V678)/U678)))</f>
        <v>13716.576739271801</v>
      </c>
      <c r="U679" s="10">
        <f>((U678-T679+MAX(0,-('1-Input'!$B$10-C679-D679)))*(1+B679))*(1-'P-Parametri'!$B$32)</f>
        <v>230841.02080005736</v>
      </c>
      <c r="V679" s="10">
        <f>IF(U678&lt;=0,V678,V678*(1-T679/U678))+MAX(0,-('1-Input'!$B$10-C679-D679))</f>
        <v>209302.57928887857</v>
      </c>
    </row>
    <row r="680" spans="1:22">
      <c r="A680" s="9">
        <f t="shared" si="26"/>
        <v>23</v>
      </c>
      <c r="B680" s="12">
        <f>IF($A680='P-Parametri'!$C$47,'P-Parametri'!$B$34,IF($A680='P-Parametri'!$C$48,'P-Parametri'!$C$34,'P-Parametri'!$C$50))</f>
        <v>2.7158250435358244E-2</v>
      </c>
      <c r="C680" s="10">
        <f>IF($A680&lt;='1-Input'!$B$26,0,IF($A680='1-Input'!$B$26+1,('1-Input'!$B$23+0)*'1-Input'!$B$27,'1-Input'!$B$23+0))</f>
        <v>15535</v>
      </c>
      <c r="D680" s="10">
        <f t="shared" si="27"/>
        <v>0</v>
      </c>
      <c r="E680" s="10">
        <f>MAX(0,('1-Input'!$B$10-C680-D680))/(1-'P-Parametri'!$B$31*MAX(0,IF(F679&lt;=0,0,(F679-G679)/F679)))</f>
        <v>13465</v>
      </c>
      <c r="F680" s="10">
        <f>((F679-E680+MAX(0,-('1-Input'!$B$10-C680-D680)))*(1+B680))*(1-'P-Parametri'!$B$32)</f>
        <v>-140322.31465095966</v>
      </c>
      <c r="G680" s="10">
        <f>IF(F679&lt;=0,G679,G679*(1-E680/F679))+MAX(0,-('1-Input'!$B$10-C680-D680))</f>
        <v>-19793.921797568291</v>
      </c>
      <c r="H680" s="10">
        <f>MAX(0,('1-Input'!$B$10-C680-D680))/(1-'P-Parametri'!$B$31*MAX(0,IF(I679&lt;=0,0,(I679-J679)/I679)))</f>
        <v>13799.769962751332</v>
      </c>
      <c r="I680" s="10">
        <f>((I679-H680+MAX(0,-('1-Input'!$B$10-C680-D680)))*(1+B680))*(1-'P-Parametri'!$B$32)</f>
        <v>-8695.1904643861089</v>
      </c>
      <c r="J680" s="10">
        <f>IF(I679&lt;=0,J679,J679*(1-H680/I679))+MAX(0,-('1-Input'!$B$10-C680-D680))</f>
        <v>-7690.8225934924367</v>
      </c>
      <c r="K680" s="10">
        <f>MAX(0,('1-Input'!$B$10-C680-D680))/(1-'P-Parametri'!$B$31*MAX(0,IF(L679&lt;=0,0,(L679-M679)/L679)))</f>
        <v>13799.769962751332</v>
      </c>
      <c r="L680" s="10">
        <f>((L679-K680+MAX(0,-('1-Input'!$B$10-C680-D680)))*(1+B680))*(1-'P-Parametri'!$B$32)</f>
        <v>207996.41281778234</v>
      </c>
      <c r="M680" s="10">
        <f>IF(L679&lt;=0,M679,M679*(1-K680/L679))+MAX(0,-('1-Input'!$B$10-C680-D680))</f>
        <v>183971.07201001581</v>
      </c>
      <c r="N680" s="10">
        <f>MAX(0,('1-Input'!$B$10-C680-D680))/(1-'P-Parametri'!$B$31*MAX(0,IF(O679&lt;=0,0,(O679-P679)/O679)))</f>
        <v>13799.769962751332</v>
      </c>
      <c r="O680" s="10">
        <f>((O679-N680+MAX(0,-('1-Input'!$B$10-C680-D680)))*(1+B680))*(1-'P-Parametri'!$B$32)</f>
        <v>222378.5075496498</v>
      </c>
      <c r="P680" s="10">
        <f>IF(O679&lt;=0,P679,P679*(1-N680/O679))+MAX(0,-('1-Input'!$B$10-C680-D680))</f>
        <v>196691.91344053231</v>
      </c>
      <c r="Q680" s="10">
        <f>MAX(0,('1-Input'!$B$10-C680-D680))/(1-'P-Parametri'!$B$31*MAX(0,IF(R679&lt;=0,0,(R679-S679)/R679)))</f>
        <v>13799.769962751334</v>
      </c>
      <c r="R680" s="10">
        <f>((R679-Q680+MAX(0,-('1-Input'!$B$10-C680-D680)))*(1+B680))*(1-'P-Parametri'!$B$32)</f>
        <v>222499.02307179917</v>
      </c>
      <c r="S680" s="10">
        <f>IF(R679&lt;=0,S679,S679*(1-Q680/R679))+MAX(0,-('1-Input'!$B$10-C680-D680))</f>
        <v>196798.50840293232</v>
      </c>
      <c r="T680" s="10">
        <f>MAX(0,('1-Input'!$B$10-C680-D680))/(1-'P-Parametri'!$B$31*MAX(0,IF(U679&lt;=0,0,(U679-V679)/U679)))</f>
        <v>13799.769962751332</v>
      </c>
      <c r="U680" s="10">
        <f>((U679-T680+MAX(0,-('1-Input'!$B$10-C680-D680)))*(1+B680))*(1-'P-Parametri'!$B$32)</f>
        <v>222489.8400593843</v>
      </c>
      <c r="V680" s="10">
        <f>IF(U679&lt;=0,V679,V679*(1-T680/U679))+MAX(0,-('1-Input'!$B$10-C680-D680))</f>
        <v>196790.38610594007</v>
      </c>
    </row>
    <row r="681" spans="1:22">
      <c r="A681" s="9">
        <f t="shared" si="26"/>
        <v>24</v>
      </c>
      <c r="B681" s="12">
        <f>IF($A681='P-Parametri'!$C$47,'P-Parametri'!$B$34,IF($A681='P-Parametri'!$C$48,'P-Parametri'!$C$34,'P-Parametri'!$C$50))</f>
        <v>2.7158250435358244E-2</v>
      </c>
      <c r="C681" s="10">
        <f>IF($A681&lt;='1-Input'!$B$26,0,IF($A681='1-Input'!$B$26+1,('1-Input'!$B$23+0)*'1-Input'!$B$27,'1-Input'!$B$23+0))</f>
        <v>15535</v>
      </c>
      <c r="D681" s="10">
        <f t="shared" si="27"/>
        <v>0</v>
      </c>
      <c r="E681" s="10">
        <f>MAX(0,('1-Input'!$B$10-C681-D681))/(1-'P-Parametri'!$B$31*MAX(0,IF(F680&lt;=0,0,(F680-G680)/F680)))</f>
        <v>13465</v>
      </c>
      <c r="F681" s="10">
        <f>((F680-E681+MAX(0,-('1-Input'!$B$10-C681-D681)))*(1+B681))*(1-'P-Parametri'!$B$32)</f>
        <v>-157647.98123791959</v>
      </c>
      <c r="G681" s="10">
        <f>IF(F680&lt;=0,G680,G680*(1-E681/F680))+MAX(0,-('1-Input'!$B$10-C681-D681))</f>
        <v>-19793.921797568291</v>
      </c>
      <c r="H681" s="10">
        <f>MAX(0,('1-Input'!$B$10-C681-D681))/(1-'P-Parametri'!$B$31*MAX(0,IF(I680&lt;=0,0,(I680-J680)/I680)))</f>
        <v>13465</v>
      </c>
      <c r="I681" s="10">
        <f>((I680-H681+MAX(0,-('1-Input'!$B$10-C681-D681)))*(1+B681))*(1-'P-Parametri'!$B$32)</f>
        <v>-22716.498421779717</v>
      </c>
      <c r="J681" s="10">
        <f>IF(I680&lt;=0,J680,J680*(1-H681/I680))+MAX(0,-('1-Input'!$B$10-C681-D681))</f>
        <v>-7690.8225934924367</v>
      </c>
      <c r="K681" s="10">
        <f>MAX(0,('1-Input'!$B$10-C681-D681))/(1-'P-Parametri'!$B$31*MAX(0,IF(L680&lt;=0,0,(L680-M680)/L680)))</f>
        <v>13881.904034311785</v>
      </c>
      <c r="L681" s="10">
        <f>((L680-K681+MAX(0,-('1-Input'!$B$10-C681-D681)))*(1+B681))*(1-'P-Parametri'!$B$32)</f>
        <v>198987.5465876963</v>
      </c>
      <c r="M681" s="10">
        <f>IF(L680&lt;=0,M680,M680*(1-K681/L680))+MAX(0,-('1-Input'!$B$10-C681-D681))</f>
        <v>171692.64503074935</v>
      </c>
      <c r="N681" s="10">
        <f>MAX(0,('1-Input'!$B$10-C681-D681))/(1-'P-Parametri'!$B$31*MAX(0,IF(O680&lt;=0,0,(O680-P680)/O680)))</f>
        <v>13881.904034311785</v>
      </c>
      <c r="O681" s="10">
        <f>((O680-N681+MAX(0,-('1-Input'!$B$10-C681-D681)))*(1+B681))*(1-'P-Parametri'!$B$32)</f>
        <v>213730.6884755521</v>
      </c>
      <c r="P681" s="10">
        <f>IF(O680&lt;=0,P680,P680*(1-N681/O680))+MAX(0,-('1-Input'!$B$10-C681-D681))</f>
        <v>184413.48646126586</v>
      </c>
      <c r="Q681" s="10">
        <f>MAX(0,('1-Input'!$B$10-C681-D681))/(1-'P-Parametri'!$B$31*MAX(0,IF(R680&lt;=0,0,(R680-S680)/R680)))</f>
        <v>13881.904034311787</v>
      </c>
      <c r="R681" s="10">
        <f>((R680-Q681+MAX(0,-('1-Input'!$B$10-C681-D681)))*(1+B681))*(1-'P-Parametri'!$B$32)</f>
        <v>213854.22941140758</v>
      </c>
      <c r="S681" s="10">
        <f>IF(R680&lt;=0,S680,S680*(1-Q681/R680))+MAX(0,-('1-Input'!$B$10-C681-D681))</f>
        <v>184520.08142366586</v>
      </c>
      <c r="T681" s="10">
        <f>MAX(0,('1-Input'!$B$10-C681-D681))/(1-'P-Parametri'!$B$31*MAX(0,IF(U680&lt;=0,0,(U680-V680)/U680)))</f>
        <v>13881.904034311785</v>
      </c>
      <c r="U681" s="10">
        <f>((U680-T681+MAX(0,-('1-Input'!$B$10-C681-D681)))*(1+B681))*(1-'P-Parametri'!$B$32)</f>
        <v>213844.81586925575</v>
      </c>
      <c r="V681" s="10">
        <f>IF(U680&lt;=0,V680,V680*(1-T681/U680))+MAX(0,-('1-Input'!$B$10-C681-D681))</f>
        <v>184511.95912667361</v>
      </c>
    </row>
    <row r="682" spans="1:22">
      <c r="A682" s="9">
        <f t="shared" si="26"/>
        <v>25</v>
      </c>
      <c r="B682" s="12">
        <f>IF($A682='P-Parametri'!$C$47,'P-Parametri'!$B$34,IF($A682='P-Parametri'!$C$48,'P-Parametri'!$C$34,'P-Parametri'!$C$50))</f>
        <v>2.7158250435358244E-2</v>
      </c>
      <c r="C682" s="10">
        <f>IF($A682&lt;='1-Input'!$B$26,0,IF($A682='1-Input'!$B$26+1,('1-Input'!$B$23+0)*'1-Input'!$B$27,'1-Input'!$B$23+0))</f>
        <v>15535</v>
      </c>
      <c r="D682" s="10">
        <f t="shared" si="27"/>
        <v>0</v>
      </c>
      <c r="E682" s="10">
        <f>MAX(0,('1-Input'!$B$10-C682-D682))/(1-'P-Parametri'!$B$31*MAX(0,IF(F681&lt;=0,0,(F681-G681)/F681)))</f>
        <v>13465</v>
      </c>
      <c r="F682" s="10">
        <f>((F681-E682+MAX(0,-('1-Input'!$B$10-C682-D682)))*(1+B682))*(1-'P-Parametri'!$B$32)</f>
        <v>-175408.59021424953</v>
      </c>
      <c r="G682" s="10">
        <f>IF(F681&lt;=0,G681,G681*(1-E682/F681))+MAX(0,-('1-Input'!$B$10-C682-D682))</f>
        <v>-19793.921797568291</v>
      </c>
      <c r="H682" s="10">
        <f>MAX(0,('1-Input'!$B$10-C682-D682))/(1-'P-Parametri'!$B$31*MAX(0,IF(I681&lt;=0,0,(I681-J681)/I681)))</f>
        <v>13465</v>
      </c>
      <c r="I682" s="10">
        <f>((I681-H682+MAX(0,-('1-Input'!$B$10-C682-D682)))*(1+B682))*(1-'P-Parametri'!$B$32)</f>
        <v>-37089.796367810843</v>
      </c>
      <c r="J682" s="10">
        <f>IF(I681&lt;=0,J681,J681*(1-H682/I681))+MAX(0,-('1-Input'!$B$10-C682-D682))</f>
        <v>-7690.8225934924367</v>
      </c>
      <c r="K682" s="10">
        <f>MAX(0,('1-Input'!$B$10-C682-D682))/(1-'P-Parametri'!$B$31*MAX(0,IF(L681&lt;=0,0,(L681-M681)/L681)))</f>
        <v>13962.974290145708</v>
      </c>
      <c r="L682" s="10">
        <f>((L681-K682+MAX(0,-('1-Input'!$B$10-C682-D682)))*(1+B682))*(1-'P-Parametri'!$B$32)</f>
        <v>189669.41693676513</v>
      </c>
      <c r="M682" s="10">
        <f>IF(L681&lt;=0,M681,M681*(1-K682/L681))+MAX(0,-('1-Input'!$B$10-C682-D682))</f>
        <v>159644.95647193328</v>
      </c>
      <c r="N682" s="10">
        <f>MAX(0,('1-Input'!$B$10-C682-D682))/(1-'P-Parametri'!$B$31*MAX(0,IF(O681&lt;=0,0,(O681-P681)/O681)))</f>
        <v>13962.974290145708</v>
      </c>
      <c r="O682" s="10">
        <f>((O681-N682+MAX(0,-('1-Input'!$B$10-C682-D682)))*(1+B682))*(1-'P-Parametri'!$B$32)</f>
        <v>204782.66968456045</v>
      </c>
      <c r="P682" s="10">
        <f>IF(O681&lt;=0,P681,P681*(1-N682/O681))+MAX(0,-('1-Input'!$B$10-C682-D682))</f>
        <v>172365.79790244979</v>
      </c>
      <c r="Q682" s="10">
        <f>MAX(0,('1-Input'!$B$10-C682-D682))/(1-'P-Parametri'!$B$31*MAX(0,IF(R681&lt;=0,0,(R681-S681)/R681)))</f>
        <v>13962.97429014571</v>
      </c>
      <c r="R682" s="10">
        <f>((R681-Q682+MAX(0,-('1-Input'!$B$10-C682-D682)))*(1+B682))*(1-'P-Parametri'!$B$32)</f>
        <v>204909.31198390783</v>
      </c>
      <c r="S682" s="10">
        <f>IF(R681&lt;=0,S681,S681*(1-Q682/R681))+MAX(0,-('1-Input'!$B$10-C682-D682))</f>
        <v>172472.39286484983</v>
      </c>
      <c r="T682" s="10">
        <f>MAX(0,('1-Input'!$B$10-C682-D682))/(1-'P-Parametri'!$B$31*MAX(0,IF(U681&lt;=0,0,(U681-V681)/U681)))</f>
        <v>13962.97429014571</v>
      </c>
      <c r="U682" s="10">
        <f>((U681-T682+MAX(0,-('1-Input'!$B$10-C682-D682)))*(1+B682))*(1-'P-Parametri'!$B$32)</f>
        <v>204899.66212481572</v>
      </c>
      <c r="V682" s="10">
        <f>IF(U681&lt;=0,V681,V681*(1-T682/U681))+MAX(0,-('1-Input'!$B$10-C682-D682))</f>
        <v>172464.27056785754</v>
      </c>
    </row>
    <row r="683" spans="1:22">
      <c r="A683" s="9">
        <f t="shared" si="26"/>
        <v>26</v>
      </c>
      <c r="B683" s="12">
        <f>IF($A683='P-Parametri'!$C$47,'P-Parametri'!$B$34,IF($A683='P-Parametri'!$C$48,'P-Parametri'!$C$34,'P-Parametri'!$C$50))</f>
        <v>2.7158250435358244E-2</v>
      </c>
      <c r="C683" s="10">
        <f>IF($A683&lt;='1-Input'!$B$26,0,IF($A683='1-Input'!$B$26+1,('1-Input'!$B$23+0)*'1-Input'!$B$27,'1-Input'!$B$23+0))</f>
        <v>15535</v>
      </c>
      <c r="D683" s="10">
        <f t="shared" si="27"/>
        <v>0</v>
      </c>
      <c r="E683" s="10">
        <f>MAX(0,('1-Input'!$B$10-C683-D683))/(1-'P-Parametri'!$B$31*MAX(0,IF(F682&lt;=0,0,(F682-G682)/F682)))</f>
        <v>13465</v>
      </c>
      <c r="F683" s="10">
        <f>((F682-E683+MAX(0,-('1-Input'!$B$10-C683-D683)))*(1+B683))*(1-'P-Parametri'!$B$32)</f>
        <v>-193615.06034495751</v>
      </c>
      <c r="G683" s="10">
        <f>IF(F682&lt;=0,G682,G682*(1-E683/F682))+MAX(0,-('1-Input'!$B$10-C683-D683))</f>
        <v>-19793.921797568291</v>
      </c>
      <c r="H683" s="10">
        <f>MAX(0,('1-Input'!$B$10-C683-D683))/(1-'P-Parametri'!$B$31*MAX(0,IF(I682&lt;=0,0,(I682-J682)/I682)))</f>
        <v>13465</v>
      </c>
      <c r="I683" s="10">
        <f>((I682-H683+MAX(0,-('1-Input'!$B$10-C683-D683)))*(1+B683))*(1-'P-Parametri'!$B$32)</f>
        <v>-51823.920635899834</v>
      </c>
      <c r="J683" s="10">
        <f>IF(I682&lt;=0,J682,J682*(1-H683/I682))+MAX(0,-('1-Input'!$B$10-C683-D683))</f>
        <v>-7690.8225934924367</v>
      </c>
      <c r="K683" s="10">
        <f>MAX(0,('1-Input'!$B$10-C683-D683))/(1-'P-Parametri'!$B$31*MAX(0,IF(L682&lt;=0,0,(L682-M682)/L682)))</f>
        <v>14042.976831856178</v>
      </c>
      <c r="L683" s="10">
        <f>((L682-K683+MAX(0,-('1-Input'!$B$10-C683-D683)))*(1+B683))*(1-'P-Parametri'!$B$32)</f>
        <v>180035.3546544518</v>
      </c>
      <c r="M683" s="10">
        <f>IF(L682&lt;=0,M682,M682*(1-K683/L682))+MAX(0,-('1-Input'!$B$10-C683-D683))</f>
        <v>147824.96745490856</v>
      </c>
      <c r="N683" s="10">
        <f>MAX(0,('1-Input'!$B$10-C683-D683))/(1-'P-Parametri'!$B$31*MAX(0,IF(O682&lt;=0,0,(O682-P682)/O682)))</f>
        <v>14042.976831856178</v>
      </c>
      <c r="O683" s="10">
        <f>((O682-N683+MAX(0,-('1-Input'!$B$10-C683-D683)))*(1+B683))*(1-'P-Parametri'!$B$32)</f>
        <v>195528.009500763</v>
      </c>
      <c r="P683" s="10">
        <f>IF(O682&lt;=0,P682,P682*(1-N683/O682))+MAX(0,-('1-Input'!$B$10-C683-D683))</f>
        <v>160545.80888542507</v>
      </c>
      <c r="Q683" s="10">
        <f>MAX(0,('1-Input'!$B$10-C683-D683))/(1-'P-Parametri'!$B$31*MAX(0,IF(R682&lt;=0,0,(R682-S682)/R682)))</f>
        <v>14042.976831856178</v>
      </c>
      <c r="R683" s="10">
        <f>((R682-Q683+MAX(0,-('1-Input'!$B$10-C683-D683)))*(1+B683))*(1-'P-Parametri'!$B$32)</f>
        <v>195657.8310200265</v>
      </c>
      <c r="S683" s="10">
        <f>IF(R682&lt;=0,S682,S682*(1-Q683/R682))+MAX(0,-('1-Input'!$B$10-C683-D683))</f>
        <v>160652.4038478251</v>
      </c>
      <c r="T683" s="10">
        <f>MAX(0,('1-Input'!$B$10-C683-D683))/(1-'P-Parametri'!$B$31*MAX(0,IF(U682&lt;=0,0,(U682-V682)/U682)))</f>
        <v>14042.976831856178</v>
      </c>
      <c r="U683" s="10">
        <f>((U682-T683+MAX(0,-('1-Input'!$B$10-C683-D683)))*(1+B683))*(1-'P-Parametri'!$B$32)</f>
        <v>195647.93891150926</v>
      </c>
      <c r="V683" s="10">
        <f>IF(U682&lt;=0,V682,V682*(1-T683/U682))+MAX(0,-('1-Input'!$B$10-C683-D683))</f>
        <v>160644.28155083282</v>
      </c>
    </row>
    <row r="684" spans="1:22">
      <c r="A684" s="9">
        <f t="shared" si="26"/>
        <v>27</v>
      </c>
      <c r="B684" s="12">
        <f>IF($A684='P-Parametri'!$C$47,'P-Parametri'!$B$34,IF($A684='P-Parametri'!$C$48,'P-Parametri'!$C$34,'P-Parametri'!$C$50))</f>
        <v>2.7158250435358244E-2</v>
      </c>
      <c r="C684" s="10">
        <f>IF($A684&lt;='1-Input'!$B$26,0,IF($A684='1-Input'!$B$26+1,('1-Input'!$B$23+0)*'1-Input'!$B$27,'1-Input'!$B$23+0))</f>
        <v>15535</v>
      </c>
      <c r="D684" s="10">
        <f t="shared" si="27"/>
        <v>0</v>
      </c>
      <c r="E684" s="10">
        <f>MAX(0,('1-Input'!$B$10-C684-D684))/(1-'P-Parametri'!$B$31*MAX(0,IF(F683&lt;=0,0,(F683-G683)/F683)))</f>
        <v>13465</v>
      </c>
      <c r="F684" s="10">
        <f>((F683-E684+MAX(0,-('1-Input'!$B$10-C684-D684)))*(1+B684))*(1-'P-Parametri'!$B$32)</f>
        <v>-212278.584499007</v>
      </c>
      <c r="G684" s="10">
        <f>IF(F683&lt;=0,G683,G683*(1-E684/F683))+MAX(0,-('1-Input'!$B$10-C684-D684))</f>
        <v>-19793.921797568291</v>
      </c>
      <c r="H684" s="10">
        <f>MAX(0,('1-Input'!$B$10-C684-D684))/(1-'P-Parametri'!$B$31*MAX(0,IF(I683&lt;=0,0,(I683-J683)/I683)))</f>
        <v>13465</v>
      </c>
      <c r="I684" s="10">
        <f>((I683-H684+MAX(0,-('1-Input'!$B$10-C684-D684)))*(1+B684))*(1-'P-Parametri'!$B$32)</f>
        <v>-66927.929386197473</v>
      </c>
      <c r="J684" s="10">
        <f>IF(I683&lt;=0,J683,J683*(1-H684/I683))+MAX(0,-('1-Input'!$B$10-C684-D684))</f>
        <v>-7690.8225934924367</v>
      </c>
      <c r="K684" s="10">
        <f>MAX(0,('1-Input'!$B$10-C684-D684))/(1-'P-Parametri'!$B$31*MAX(0,IF(L683&lt;=0,0,(L683-M683)/L683)))</f>
        <v>14121.908510661566</v>
      </c>
      <c r="L684" s="10">
        <f>((L683-K684+MAX(0,-('1-Input'!$B$10-C684-D684)))*(1+B684))*(1-'P-Parametri'!$B$32)</f>
        <v>170078.52633462712</v>
      </c>
      <c r="M684" s="10">
        <f>IF(L683&lt;=0,M683,M683*(1-K684/L683))+MAX(0,-('1-Input'!$B$10-C684-D684))</f>
        <v>136229.63013909917</v>
      </c>
      <c r="N684" s="10">
        <f>MAX(0,('1-Input'!$B$10-C684-D684))/(1-'P-Parametri'!$B$31*MAX(0,IF(O683&lt;=0,0,(O683-P683)/O683)))</f>
        <v>14121.908510661568</v>
      </c>
      <c r="O684" s="10">
        <f>((O683-N684+MAX(0,-('1-Input'!$B$10-C684-D684)))*(1+B684))*(1-'P-Parametri'!$B$32)</f>
        <v>185960.1077646699</v>
      </c>
      <c r="P684" s="10">
        <f>IF(O683&lt;=0,P683,P683*(1-N684/O683))+MAX(0,-('1-Input'!$B$10-C684-D684))</f>
        <v>148950.47156961568</v>
      </c>
      <c r="Q684" s="10">
        <f>MAX(0,('1-Input'!$B$10-C684-D684))/(1-'P-Parametri'!$B$31*MAX(0,IF(R683&lt;=0,0,(R683-S683)/R683)))</f>
        <v>14121.908510661568</v>
      </c>
      <c r="R684" s="10">
        <f>((R683-Q684+MAX(0,-('1-Input'!$B$10-C684-D684)))*(1+B684))*(1-'P-Parametri'!$B$32)</f>
        <v>186093.18831477626</v>
      </c>
      <c r="S684" s="10">
        <f>IF(R683&lt;=0,S683,S683*(1-Q684/R683))+MAX(0,-('1-Input'!$B$10-C684-D684))</f>
        <v>149057.06653201571</v>
      </c>
      <c r="T684" s="10">
        <f>MAX(0,('1-Input'!$B$10-C684-D684))/(1-'P-Parametri'!$B$31*MAX(0,IF(U683&lt;=0,0,(U683-V683)/U683)))</f>
        <v>14121.908510661566</v>
      </c>
      <c r="U684" s="10">
        <f>((U683-T684+MAX(0,-('1-Input'!$B$10-C684-D684)))*(1+B684))*(1-'P-Parametri'!$B$32)</f>
        <v>186083.04787542034</v>
      </c>
      <c r="V684" s="10">
        <f>IF(U683&lt;=0,V683,V683*(1-T684/U683))+MAX(0,-('1-Input'!$B$10-C684-D684))</f>
        <v>149048.94423502343</v>
      </c>
    </row>
    <row r="685" spans="1:22">
      <c r="A685" s="9">
        <f t="shared" si="26"/>
        <v>28</v>
      </c>
      <c r="B685" s="12">
        <f>IF($A685='P-Parametri'!$C$47,'P-Parametri'!$B$34,IF($A685='P-Parametri'!$C$48,'P-Parametri'!$C$34,'P-Parametri'!$C$50))</f>
        <v>2.7158250435358244E-2</v>
      </c>
      <c r="C685" s="10">
        <f>IF($A685&lt;='1-Input'!$B$26,0,IF($A685='1-Input'!$B$26+1,('1-Input'!$B$23+0)*'1-Input'!$B$27,'1-Input'!$B$23+0))</f>
        <v>15535</v>
      </c>
      <c r="D685" s="10">
        <f t="shared" si="27"/>
        <v>0</v>
      </c>
      <c r="E685" s="10">
        <f>MAX(0,('1-Input'!$B$10-C685-D685))/(1-'P-Parametri'!$B$31*MAX(0,IF(F684&lt;=0,0,(F684-G684)/F684)))</f>
        <v>13465</v>
      </c>
      <c r="F685" s="10">
        <f>((F684-E685+MAX(0,-('1-Input'!$B$10-C685-D685)))*(1+B685))*(1-'P-Parametri'!$B$32)</f>
        <v>-231410.63653040447</v>
      </c>
      <c r="G685" s="10">
        <f>IF(F684&lt;=0,G684,G684*(1-E685/F684))+MAX(0,-('1-Input'!$B$10-C685-D685))</f>
        <v>-19793.921797568291</v>
      </c>
      <c r="H685" s="10">
        <f>MAX(0,('1-Input'!$B$10-C685-D685))/(1-'P-Parametri'!$B$31*MAX(0,IF(I684&lt;=0,0,(I684-J684)/I684)))</f>
        <v>13465</v>
      </c>
      <c r="I685" s="10">
        <f>((I684-H685+MAX(0,-('1-Input'!$B$10-C685-D685)))*(1+B685))*(1-'P-Parametri'!$B$32)</f>
        <v>-82411.108174308494</v>
      </c>
      <c r="J685" s="10">
        <f>IF(I684&lt;=0,J684,J684*(1-H685/I684))+MAX(0,-('1-Input'!$B$10-C685-D685))</f>
        <v>-7690.8225934924367</v>
      </c>
      <c r="K685" s="10">
        <f>MAX(0,('1-Input'!$B$10-C685-D685))/(1-'P-Parametri'!$B$31*MAX(0,IF(L684&lt;=0,0,(L684-M684)/L684)))</f>
        <v>14199.766910889433</v>
      </c>
      <c r="L685" s="10">
        <f>((L684-K685+MAX(0,-('1-Input'!$B$10-C685-D685)))*(1+B685))*(1-'P-Parametri'!$B$32)</f>
        <v>159791.92950210109</v>
      </c>
      <c r="M685" s="10">
        <f>IF(L684&lt;=0,M684,M684*(1-K685/L684))+MAX(0,-('1-Input'!$B$10-C685-D685))</f>
        <v>124855.88980855372</v>
      </c>
      <c r="N685" s="10">
        <f>MAX(0,('1-Input'!$B$10-C685-D685))/(1-'P-Parametri'!$B$31*MAX(0,IF(O684&lt;=0,0,(O684-P684)/O684)))</f>
        <v>14199.766910889433</v>
      </c>
      <c r="O685" s="10">
        <f>((O684-N685+MAX(0,-('1-Input'!$B$10-C685-D685)))*(1+B685))*(1-'P-Parametri'!$B$32)</f>
        <v>176072.20110313882</v>
      </c>
      <c r="P685" s="10">
        <f>IF(O684&lt;=0,P684,P684*(1-N685/O684))+MAX(0,-('1-Input'!$B$10-C685-D685))</f>
        <v>137576.73123907021</v>
      </c>
      <c r="Q685" s="10">
        <f>MAX(0,('1-Input'!$B$10-C685-D685))/(1-'P-Parametri'!$B$31*MAX(0,IF(R684&lt;=0,0,(R684-S684)/R684)))</f>
        <v>14199.766910889433</v>
      </c>
      <c r="R685" s="10">
        <f>((R684-Q685+MAX(0,-('1-Input'!$B$10-C685-D685)))*(1+B685))*(1-'P-Parametri'!$B$32)</f>
        <v>176208.62249858302</v>
      </c>
      <c r="S685" s="10">
        <f>IF(R684&lt;=0,S684,S684*(1-Q685/R684))+MAX(0,-('1-Input'!$B$10-C685-D685))</f>
        <v>137683.32620147025</v>
      </c>
      <c r="T685" s="10">
        <f>MAX(0,('1-Input'!$B$10-C685-D685))/(1-'P-Parametri'!$B$31*MAX(0,IF(U684&lt;=0,0,(U684-V684)/U684)))</f>
        <v>14199.766910889433</v>
      </c>
      <c r="U685" s="10">
        <f>((U684-T685+MAX(0,-('1-Input'!$B$10-C685-D685)))*(1+B685))*(1-'P-Parametri'!$B$32)</f>
        <v>176198.22749430744</v>
      </c>
      <c r="V685" s="10">
        <f>IF(U684&lt;=0,V684,V684*(1-T685/U684))+MAX(0,-('1-Input'!$B$10-C685-D685))</f>
        <v>137675.20390447797</v>
      </c>
    </row>
    <row r="686" spans="1:22">
      <c r="A686" s="9">
        <f t="shared" si="26"/>
        <v>29</v>
      </c>
      <c r="B686" s="12">
        <f>IF($A686='P-Parametri'!$C$47,'P-Parametri'!$B$34,IF($A686='P-Parametri'!$C$48,'P-Parametri'!$C$34,'P-Parametri'!$C$50))</f>
        <v>2.7158250435358244E-2</v>
      </c>
      <c r="C686" s="10">
        <f>IF($A686&lt;='1-Input'!$B$26,0,IF($A686='1-Input'!$B$26+1,('1-Input'!$B$23+0)*'1-Input'!$B$27,'1-Input'!$B$23+0))</f>
        <v>15535</v>
      </c>
      <c r="D686" s="10">
        <f t="shared" si="27"/>
        <v>0</v>
      </c>
      <c r="E686" s="10">
        <f>MAX(0,('1-Input'!$B$10-C686-D686))/(1-'P-Parametri'!$B$31*MAX(0,IF(F685&lt;=0,0,(F685-G685)/F685)))</f>
        <v>13465</v>
      </c>
      <c r="F686" s="10">
        <f>((F685-E686+MAX(0,-('1-Input'!$B$10-C686-D686)))*(1+B686))*(1-'P-Parametri'!$B$32)</f>
        <v>-251022.97833202934</v>
      </c>
      <c r="G686" s="10">
        <f>IF(F685&lt;=0,G685,G685*(1-E686/F685))+MAX(0,-('1-Input'!$B$10-C686-D686))</f>
        <v>-19793.921797568291</v>
      </c>
      <c r="H686" s="10">
        <f>MAX(0,('1-Input'!$B$10-C686-D686))/(1-'P-Parametri'!$B$31*MAX(0,IF(I685&lt;=0,0,(I685-J685)/I685)))</f>
        <v>13465</v>
      </c>
      <c r="I686" s="10">
        <f>((I685-H686+MAX(0,-('1-Input'!$B$10-C686-D686)))*(1+B686))*(1-'P-Parametri'!$B$32)</f>
        <v>-98282.975659812117</v>
      </c>
      <c r="J686" s="10">
        <f>IF(I685&lt;=0,J685,J685*(1-H686/I685))+MAX(0,-('1-Input'!$B$10-C686-D686))</f>
        <v>-7690.8225934924367</v>
      </c>
      <c r="K686" s="10">
        <f>MAX(0,('1-Input'!$B$10-C686-D686))/(1-'P-Parametri'!$B$31*MAX(0,IF(L685&lt;=0,0,(L685-M685)/L685)))</f>
        <v>14276.550332822288</v>
      </c>
      <c r="L686" s="10">
        <f>((L685-K686+MAX(0,-('1-Input'!$B$10-C686-D686)))*(1+B686))*(1-'P-Parametri'!$B$32)</f>
        <v>149168.38763439629</v>
      </c>
      <c r="M686" s="10">
        <f>IF(L685&lt;=0,M685,M685*(1-K686/L685))+MAX(0,-('1-Input'!$B$10-C686-D686))</f>
        <v>113700.6869096633</v>
      </c>
      <c r="N686" s="10">
        <f>MAX(0,('1-Input'!$B$10-C686-D686))/(1-'P-Parametri'!$B$31*MAX(0,IF(O685&lt;=0,0,(O685-P685)/O685)))</f>
        <v>14276.550332822286</v>
      </c>
      <c r="O686" s="10">
        <f>((O685-N686+MAX(0,-('1-Input'!$B$10-C686-D686)))*(1+B686))*(1-'P-Parametri'!$B$32)</f>
        <v>165857.35809814197</v>
      </c>
      <c r="P686" s="10">
        <f>IF(O685&lt;=0,P685,P685*(1-N686/O685))+MAX(0,-('1-Input'!$B$10-C686-D686))</f>
        <v>126421.52834017981</v>
      </c>
      <c r="Q686" s="10">
        <f>MAX(0,('1-Input'!$B$10-C686-D686))/(1-'P-Parametri'!$B$31*MAX(0,IF(R685&lt;=0,0,(R685-S685)/R685)))</f>
        <v>14276.550332822288</v>
      </c>
      <c r="R686" s="10">
        <f>((R685-Q686+MAX(0,-('1-Input'!$B$10-C686-D686)))*(1+B686))*(1-'P-Parametri'!$B$32)</f>
        <v>165997.20420728467</v>
      </c>
      <c r="S686" s="10">
        <f>IF(R685&lt;=0,S685,S685*(1-Q686/R685))+MAX(0,-('1-Input'!$B$10-C686-D686))</f>
        <v>126528.12330257984</v>
      </c>
      <c r="T686" s="10">
        <f>MAX(0,('1-Input'!$B$10-C686-D686))/(1-'P-Parametri'!$B$31*MAX(0,IF(U685&lt;=0,0,(U685-V685)/U685)))</f>
        <v>14276.550332822286</v>
      </c>
      <c r="U686" s="10">
        <f>((U685-T686+MAX(0,-('1-Input'!$B$10-C686-D686)))*(1+B686))*(1-'P-Parametri'!$B$32)</f>
        <v>165986.5482475085</v>
      </c>
      <c r="V686" s="10">
        <f>IF(U685&lt;=0,V685,V685*(1-T686/U685))+MAX(0,-('1-Input'!$B$10-C686-D686))</f>
        <v>126520.00100558755</v>
      </c>
    </row>
    <row r="687" spans="1:22">
      <c r="A687" s="9">
        <f t="shared" si="26"/>
        <v>30</v>
      </c>
      <c r="B687" s="12">
        <f>IF($A687='P-Parametri'!$C$47,'P-Parametri'!$B$34,IF($A687='P-Parametri'!$C$48,'P-Parametri'!$C$34,'P-Parametri'!$C$50))</f>
        <v>2.7158250435358244E-2</v>
      </c>
      <c r="C687" s="10">
        <f>IF($A687&lt;='1-Input'!$B$26,0,IF($A687='1-Input'!$B$26+1,('1-Input'!$B$23+0)*'1-Input'!$B$27,'1-Input'!$B$23+0))</f>
        <v>15535</v>
      </c>
      <c r="D687" s="10">
        <f t="shared" si="27"/>
        <v>0</v>
      </c>
      <c r="E687" s="10">
        <f>MAX(0,('1-Input'!$B$10-C687-D687))/(1-'P-Parametri'!$B$31*MAX(0,IF(F686&lt;=0,0,(F686-G686)/F686)))</f>
        <v>13465</v>
      </c>
      <c r="F687" s="10">
        <f>((F686-E687+MAX(0,-('1-Input'!$B$10-C687-D687)))*(1+B687))*(1-'P-Parametri'!$B$32)</f>
        <v>-271127.66706654278</v>
      </c>
      <c r="G687" s="10">
        <f>IF(F686&lt;=0,G686,G686*(1-E687/F686))+MAX(0,-('1-Input'!$B$10-C687-D687))</f>
        <v>-19793.921797568291</v>
      </c>
      <c r="H687" s="10">
        <f>MAX(0,('1-Input'!$B$10-C687-D687))/(1-'P-Parametri'!$B$31*MAX(0,IF(I686&lt;=0,0,(I686-J686)/I686)))</f>
        <v>13465</v>
      </c>
      <c r="I687" s="10">
        <f>((I686-H687+MAX(0,-('1-Input'!$B$10-C687-D687)))*(1+B687))*(1-'P-Parametri'!$B$32)</f>
        <v>-114553.28945808875</v>
      </c>
      <c r="J687" s="10">
        <f>IF(I686&lt;=0,J686,J686*(1-H687/I686))+MAX(0,-('1-Input'!$B$10-C687-D687))</f>
        <v>-7690.8225934924367</v>
      </c>
      <c r="K687" s="10">
        <f>MAX(0,('1-Input'!$B$10-C687-D687))/(1-'P-Parametri'!$B$31*MAX(0,IF(L686&lt;=0,0,(L686-M686)/L686)))</f>
        <v>14352.257774957325</v>
      </c>
      <c r="L687" s="10">
        <f>((L686-K687+MAX(0,-('1-Input'!$B$10-C687-D687)))*(1+B687))*(1-'P-Parametri'!$B$32)</f>
        <v>138200.54507673363</v>
      </c>
      <c r="M687" s="10">
        <f>IF(L686&lt;=0,M686,M686*(1-K687/L686))+MAX(0,-('1-Input'!$B$10-C687-D687))</f>
        <v>102760.959038388</v>
      </c>
      <c r="N687" s="10">
        <f>MAX(0,('1-Input'!$B$10-C687-D687))/(1-'P-Parametri'!$B$31*MAX(0,IF(O686&lt;=0,0,(O686-P686)/O686)))</f>
        <v>14352.257774957323</v>
      </c>
      <c r="O687" s="10">
        <f>((O686-N687+MAX(0,-('1-Input'!$B$10-C687-D687)))*(1+B687))*(1-'P-Parametri'!$B$32)</f>
        <v>155308.47435243579</v>
      </c>
      <c r="P687" s="10">
        <f>IF(O686&lt;=0,P686,P686*(1-N687/O686))+MAX(0,-('1-Input'!$B$10-C687-D687))</f>
        <v>115481.8004689045</v>
      </c>
      <c r="Q687" s="10">
        <f>MAX(0,('1-Input'!$B$10-C687-D687))/(1-'P-Parametri'!$B$31*MAX(0,IF(R686&lt;=0,0,(R686-S686)/R686)))</f>
        <v>14352.257774957325</v>
      </c>
      <c r="R687" s="10">
        <f>((R686-Q687+MAX(0,-('1-Input'!$B$10-C687-D687)))*(1+B687))*(1-'P-Parametri'!$B$32)</f>
        <v>155451.83114906336</v>
      </c>
      <c r="S687" s="10">
        <f>IF(R686&lt;=0,S686,S686*(1-Q687/R686))+MAX(0,-('1-Input'!$B$10-C687-D687))</f>
        <v>115588.39543130454</v>
      </c>
      <c r="T687" s="10">
        <f>MAX(0,('1-Input'!$B$10-C687-D687))/(1-'P-Parametri'!$B$31*MAX(0,IF(U686&lt;=0,0,(U686-V686)/U686)))</f>
        <v>14352.257774957323</v>
      </c>
      <c r="U687" s="10">
        <f>((U686-T687+MAX(0,-('1-Input'!$B$10-C687-D687)))*(1+B687))*(1-'P-Parametri'!$B$32)</f>
        <v>155440.907682777</v>
      </c>
      <c r="V687" s="10">
        <f>IF(U686&lt;=0,V686,V686*(1-T687/U686))+MAX(0,-('1-Input'!$B$10-C687-D687))</f>
        <v>115580.27313431224</v>
      </c>
    </row>
    <row r="688" spans="1:22">
      <c r="A688" s="9">
        <f t="shared" si="26"/>
        <v>31</v>
      </c>
      <c r="B688" s="12">
        <f>IF($A688='P-Parametri'!$C$47,'P-Parametri'!$B$34,IF($A688='P-Parametri'!$C$48,'P-Parametri'!$C$34,'P-Parametri'!$C$50))</f>
        <v>2.7158250435358244E-2</v>
      </c>
      <c r="C688" s="10">
        <f>IF($A688&lt;='1-Input'!$B$26,0,IF($A688='1-Input'!$B$26+1,('1-Input'!$B$23+0)*'1-Input'!$B$27,'1-Input'!$B$23+0))</f>
        <v>15535</v>
      </c>
      <c r="D688" s="10">
        <f t="shared" si="27"/>
        <v>0</v>
      </c>
      <c r="E688" s="10">
        <f>MAX(0,('1-Input'!$B$10-C688-D688))/(1-'P-Parametri'!$B$31*MAX(0,IF(F687&lt;=0,0,(F687-G687)/F687)))</f>
        <v>13465</v>
      </c>
      <c r="F688" s="10">
        <f>((F687-E688+MAX(0,-('1-Input'!$B$10-C688-D688)))*(1+B688))*(1-'P-Parametri'!$B$32)</f>
        <v>-291737.06257882091</v>
      </c>
      <c r="G688" s="10">
        <f>IF(F687&lt;=0,G687,G687*(1-E688/F687))+MAX(0,-('1-Input'!$B$10-C688-D688))</f>
        <v>-19793.921797568291</v>
      </c>
      <c r="H688" s="10">
        <f>MAX(0,('1-Input'!$B$10-C688-D688))/(1-'P-Parametri'!$B$31*MAX(0,IF(I687&lt;=0,0,(I687-J687)/I687)))</f>
        <v>13465</v>
      </c>
      <c r="I688" s="10">
        <f>((I687-H688+MAX(0,-('1-Input'!$B$10-C688-D688)))*(1+B688))*(1-'P-Parametri'!$B$32)</f>
        <v>-131232.05213905071</v>
      </c>
      <c r="J688" s="10">
        <f>IF(I687&lt;=0,J687,J687*(1-H688/I687))+MAX(0,-('1-Input'!$B$10-C688-D688))</f>
        <v>-7690.8225934924367</v>
      </c>
      <c r="K688" s="10">
        <f>MAX(0,('1-Input'!$B$10-C688-D688))/(1-'P-Parametri'!$B$31*MAX(0,IF(L687&lt;=0,0,(L687-M687)/L687)))</f>
        <v>14426.888915741316</v>
      </c>
      <c r="L688" s="10">
        <f>((L687-K688+MAX(0,-('1-Input'!$B$10-C688-D688)))*(1+B688))*(1-'P-Parametri'!$B$32)</f>
        <v>126880.86184808784</v>
      </c>
      <c r="M688" s="10">
        <f>IF(L687&lt;=0,M687,M687*(1-K688/L687))+MAX(0,-('1-Input'!$B$10-C688-D688))</f>
        <v>92033.642875497899</v>
      </c>
      <c r="N688" s="10">
        <f>MAX(0,('1-Input'!$B$10-C688-D688))/(1-'P-Parametri'!$B$31*MAX(0,IF(O687&lt;=0,0,(O687-P687)/O687)))</f>
        <v>14426.888915741314</v>
      </c>
      <c r="O688" s="10">
        <f>((O687-N688+MAX(0,-('1-Input'!$B$10-C688-D688)))*(1+B688))*(1-'P-Parametri'!$B$32)</f>
        <v>144418.26745008311</v>
      </c>
      <c r="P688" s="10">
        <f>IF(O687&lt;=0,P687,P687*(1-N688/O687))+MAX(0,-('1-Input'!$B$10-C688-D688))</f>
        <v>104754.48430601439</v>
      </c>
      <c r="Q688" s="10">
        <f>MAX(0,('1-Input'!$B$10-C688-D688))/(1-'P-Parametri'!$B$31*MAX(0,IF(R687&lt;=0,0,(R687-S687)/R687)))</f>
        <v>14426.888915741314</v>
      </c>
      <c r="R688" s="10">
        <f>((R687-Q688+MAX(0,-('1-Input'!$B$10-C688-D688)))*(1+B688))*(1-'P-Parametri'!$B$32)</f>
        <v>144565.22306626229</v>
      </c>
      <c r="S688" s="10">
        <f>IF(R687&lt;=0,S687,S687*(1-Q688/R687))+MAX(0,-('1-Input'!$B$10-C688-D688))</f>
        <v>104861.07926841444</v>
      </c>
      <c r="T688" s="10">
        <f>MAX(0,('1-Input'!$B$10-C688-D688))/(1-'P-Parametri'!$B$31*MAX(0,IF(U687&lt;=0,0,(U687-V687)/U687)))</f>
        <v>14426.888915741314</v>
      </c>
      <c r="U688" s="10">
        <f>((U687-T688+MAX(0,-('1-Input'!$B$10-C688-D688)))*(1+B688))*(1-'P-Parametri'!$B$32)</f>
        <v>144554.02537799993</v>
      </c>
      <c r="V688" s="10">
        <f>IF(U687&lt;=0,V687,V687*(1-T688/U687))+MAX(0,-('1-Input'!$B$10-C688-D688))</f>
        <v>104852.95697142213</v>
      </c>
    </row>
    <row r="689" spans="1:22">
      <c r="A689" s="9">
        <f t="shared" si="26"/>
        <v>32</v>
      </c>
      <c r="B689" s="12">
        <f>IF($A689='P-Parametri'!$C$47,'P-Parametri'!$B$34,IF($A689='P-Parametri'!$C$48,'P-Parametri'!$C$34,'P-Parametri'!$C$50))</f>
        <v>2.7158250435358244E-2</v>
      </c>
      <c r="C689" s="10">
        <f>IF($A689&lt;='1-Input'!$B$26,0,IF($A689='1-Input'!$B$26+1,('1-Input'!$B$23+0)*'1-Input'!$B$27,'1-Input'!$B$23+0))</f>
        <v>15535</v>
      </c>
      <c r="D689" s="10">
        <f t="shared" si="27"/>
        <v>0</v>
      </c>
      <c r="E689" s="10">
        <f>MAX(0,('1-Input'!$B$10-C689-D689))/(1-'P-Parametri'!$B$31*MAX(0,IF(F688&lt;=0,0,(F688-G688)/F688)))</f>
        <v>13465</v>
      </c>
      <c r="F689" s="10">
        <f>((F688-E689+MAX(0,-('1-Input'!$B$10-C689-D689)))*(1+B689))*(1-'P-Parametri'!$B$32)</f>
        <v>-312863.83499446895</v>
      </c>
      <c r="G689" s="10">
        <f>IF(F688&lt;=0,G688,G688*(1-E689/F688))+MAX(0,-('1-Input'!$B$10-C689-D689))</f>
        <v>-19793.921797568291</v>
      </c>
      <c r="H689" s="10">
        <f>MAX(0,('1-Input'!$B$10-C689-D689))/(1-'P-Parametri'!$B$31*MAX(0,IF(I688&lt;=0,0,(I688-J688)/I688)))</f>
        <v>13465</v>
      </c>
      <c r="I689" s="10">
        <f>((I688-H689+MAX(0,-('1-Input'!$B$10-C689-D689)))*(1+B689))*(1-'P-Parametri'!$B$32)</f>
        <v>-148329.51737646453</v>
      </c>
      <c r="J689" s="10">
        <f>IF(I688&lt;=0,J688,J688*(1-H689/I688))+MAX(0,-('1-Input'!$B$10-C689-D689))</f>
        <v>-7690.8225934924367</v>
      </c>
      <c r="K689" s="10">
        <f>MAX(0,('1-Input'!$B$10-C689-D689))/(1-'P-Parametri'!$B$31*MAX(0,IF(L688&lt;=0,0,(L688-M688)/L688)))</f>
        <v>14500.444094840734</v>
      </c>
      <c r="L689" s="10">
        <f>((L688-K689+MAX(0,-('1-Input'!$B$10-C689-D689)))*(1+B689))*(1-'P-Parametri'!$B$32)</f>
        <v>115201.60833605473</v>
      </c>
      <c r="M689" s="10">
        <f>IF(L688&lt;=0,M688,M688*(1-K689/L688))+MAX(0,-('1-Input'!$B$10-C689-D689))</f>
        <v>81515.676068506131</v>
      </c>
      <c r="N689" s="10">
        <f>MAX(0,('1-Input'!$B$10-C689-D689))/(1-'P-Parametri'!$B$31*MAX(0,IF(O688&lt;=0,0,(O688-P688)/O688)))</f>
        <v>14500.444094840732</v>
      </c>
      <c r="O689" s="10">
        <f>((O688-N689+MAX(0,-('1-Input'!$B$10-C689-D689)))*(1+B689))*(1-'P-Parametri'!$B$32)</f>
        <v>133179.27180966479</v>
      </c>
      <c r="P689" s="10">
        <f>IF(O688&lt;=0,P688,P688*(1-N689/O688))+MAX(0,-('1-Input'!$B$10-C689-D689))</f>
        <v>94236.517499022622</v>
      </c>
      <c r="Q689" s="10">
        <f>MAX(0,('1-Input'!$B$10-C689-D689))/(1-'P-Parametri'!$B$31*MAX(0,IF(R688&lt;=0,0,(R688-S688)/R688)))</f>
        <v>14500.444094840734</v>
      </c>
      <c r="R689" s="10">
        <f>((R688-Q689+MAX(0,-('1-Input'!$B$10-C689-D689)))*(1+B689))*(1-'P-Parametri'!$B$32)</f>
        <v>133329.91658992384</v>
      </c>
      <c r="S689" s="10">
        <f>IF(R688&lt;=0,S688,S688*(1-Q689/R688))+MAX(0,-('1-Input'!$B$10-C689-D689))</f>
        <v>94343.112461422686</v>
      </c>
      <c r="T689" s="10">
        <f>MAX(0,('1-Input'!$B$10-C689-D689))/(1-'P-Parametri'!$B$31*MAX(0,IF(U688&lt;=0,0,(U688-V688)/U688)))</f>
        <v>14500.444094840734</v>
      </c>
      <c r="U689" s="10">
        <f>((U688-T689+MAX(0,-('1-Input'!$B$10-C689-D689)))*(1+B689))*(1-'P-Parametri'!$B$32)</f>
        <v>133318.43779563514</v>
      </c>
      <c r="V689" s="10">
        <f>IF(U688&lt;=0,V688,V688*(1-T689/U688))+MAX(0,-('1-Input'!$B$10-C689-D689))</f>
        <v>94334.990164430375</v>
      </c>
    </row>
    <row r="690" spans="1:22">
      <c r="A690" s="9">
        <f t="shared" si="26"/>
        <v>33</v>
      </c>
      <c r="B690" s="12">
        <f>IF($A690='P-Parametri'!$C$47,'P-Parametri'!$B$34,IF($A690='P-Parametri'!$C$48,'P-Parametri'!$C$34,'P-Parametri'!$C$50))</f>
        <v>2.7158250435358244E-2</v>
      </c>
      <c r="C690" s="10">
        <f>IF($A690&lt;='1-Input'!$B$26,0,IF($A690='1-Input'!$B$26+1,('1-Input'!$B$23+0)*'1-Input'!$B$27,'1-Input'!$B$23+0))</f>
        <v>15535</v>
      </c>
      <c r="D690" s="10">
        <f t="shared" si="27"/>
        <v>0</v>
      </c>
      <c r="E690" s="10">
        <f>MAX(0,('1-Input'!$B$10-C690-D690))/(1-'P-Parametri'!$B$31*MAX(0,IF(F689&lt;=0,0,(F689-G689)/F689)))</f>
        <v>13465</v>
      </c>
      <c r="F690" s="10">
        <f>((F689-E690+MAX(0,-('1-Input'!$B$10-C690-D690)))*(1+B690))*(1-'P-Parametri'!$B$32)</f>
        <v>-334520.9725090884</v>
      </c>
      <c r="G690" s="10">
        <f>IF(F689&lt;=0,G689,G689*(1-E690/F689))+MAX(0,-('1-Input'!$B$10-C690-D690))</f>
        <v>-19793.921797568291</v>
      </c>
      <c r="H690" s="10">
        <f>MAX(0,('1-Input'!$B$10-C690-D690))/(1-'P-Parametri'!$B$31*MAX(0,IF(I689&lt;=0,0,(I689-J689)/I689)))</f>
        <v>13465</v>
      </c>
      <c r="I690" s="10">
        <f>((I689-H690+MAX(0,-('1-Input'!$B$10-C690-D690)))*(1+B690))*(1-'P-Parametri'!$B$32)</f>
        <v>-165856.1962516456</v>
      </c>
      <c r="J690" s="10">
        <f>IF(I689&lt;=0,J689,J689*(1-H690/I689))+MAX(0,-('1-Input'!$B$10-C690-D690))</f>
        <v>-7690.8225934924367</v>
      </c>
      <c r="K690" s="10">
        <f>MAX(0,('1-Input'!$B$10-C690-D690))/(1-'P-Parametri'!$B$31*MAX(0,IF(L689&lt;=0,0,(L689-M689)/L689)))</f>
        <v>14572.924294006007</v>
      </c>
      <c r="L690" s="10">
        <f>((L689-K690+MAX(0,-('1-Input'!$B$10-C690-D690)))*(1+B690))*(1-'P-Parametri'!$B$32)</f>
        <v>103154.85987815473</v>
      </c>
      <c r="M690" s="10">
        <f>IF(L689&lt;=0,M689,M689*(1-K690/L689))+MAX(0,-('1-Input'!$B$10-C690-D690))</f>
        <v>71203.999059138601</v>
      </c>
      <c r="N690" s="10">
        <f>MAX(0,('1-Input'!$B$10-C690-D690))/(1-'P-Parametri'!$B$31*MAX(0,IF(O689&lt;=0,0,(O689-P689)/O689)))</f>
        <v>14572.924294006005</v>
      </c>
      <c r="O690" s="10">
        <f>((O689-N690+MAX(0,-('1-Input'!$B$10-C690-D690)))*(1+B690))*(1-'P-Parametri'!$B$32)</f>
        <v>121583.83342790275</v>
      </c>
      <c r="P690" s="10">
        <f>IF(O689&lt;=0,P689,P689*(1-N690/O689))+MAX(0,-('1-Input'!$B$10-C690-D690))</f>
        <v>83924.840489655107</v>
      </c>
      <c r="Q690" s="10">
        <f>MAX(0,('1-Input'!$B$10-C690-D690))/(1-'P-Parametri'!$B$31*MAX(0,IF(R689&lt;=0,0,(R689-S689)/R689)))</f>
        <v>14572.924294006005</v>
      </c>
      <c r="R690" s="10">
        <f>((R689-Q690+MAX(0,-('1-Input'!$B$10-C690-D690)))*(1+B690))*(1-'P-Parametri'!$B$32)</f>
        <v>121738.259984773</v>
      </c>
      <c r="S690" s="10">
        <f>IF(R689&lt;=0,S689,S689*(1-Q690/R689))+MAX(0,-('1-Input'!$B$10-C690-D690))</f>
        <v>84031.435452055157</v>
      </c>
      <c r="T690" s="10">
        <f>MAX(0,('1-Input'!$B$10-C690-D690))/(1-'P-Parametri'!$B$31*MAX(0,IF(U689&lt;=0,0,(U689-V689)/U689)))</f>
        <v>14572.924294006005</v>
      </c>
      <c r="U690" s="10">
        <f>((U689-T690+MAX(0,-('1-Input'!$B$10-C690-D690)))*(1+B690))*(1-'P-Parametri'!$B$32)</f>
        <v>121726.49302759083</v>
      </c>
      <c r="V690" s="10">
        <f>IF(U689&lt;=0,V689,V689*(1-T690/U689))+MAX(0,-('1-Input'!$B$10-C690-D690))</f>
        <v>84023.31315506286</v>
      </c>
    </row>
    <row r="691" spans="1:22">
      <c r="A691" s="9">
        <f t="shared" si="26"/>
        <v>34</v>
      </c>
      <c r="B691" s="12">
        <f>IF($A691='P-Parametri'!$C$47,'P-Parametri'!$B$34,IF($A691='P-Parametri'!$C$48,'P-Parametri'!$C$34,'P-Parametri'!$C$50))</f>
        <v>2.7158250435358244E-2</v>
      </c>
      <c r="C691" s="10">
        <f>IF($A691&lt;='1-Input'!$B$26,0,IF($A691='1-Input'!$B$26+1,('1-Input'!$B$23+0)*'1-Input'!$B$27,'1-Input'!$B$23+0))</f>
        <v>15535</v>
      </c>
      <c r="D691" s="10">
        <f t="shared" si="27"/>
        <v>0</v>
      </c>
      <c r="E691" s="10">
        <f>MAX(0,('1-Input'!$B$10-C691-D691))/(1-'P-Parametri'!$B$31*MAX(0,IF(F690&lt;=0,0,(F690-G690)/F690)))</f>
        <v>13465</v>
      </c>
      <c r="F691" s="10">
        <f>((F690-E691+MAX(0,-('1-Input'!$B$10-C691-D691)))*(1+B691))*(1-'P-Parametri'!$B$32)</f>
        <v>-356721.78937308496</v>
      </c>
      <c r="G691" s="10">
        <f>IF(F690&lt;=0,G690,G690*(1-E691/F690))+MAX(0,-('1-Input'!$B$10-C691-D691))</f>
        <v>-19793.921797568291</v>
      </c>
      <c r="H691" s="10">
        <f>MAX(0,('1-Input'!$B$10-C691-D691))/(1-'P-Parametri'!$B$31*MAX(0,IF(I690&lt;=0,0,(I690-J690)/I690)))</f>
        <v>13465</v>
      </c>
      <c r="I691" s="10">
        <f>((I690-H691+MAX(0,-('1-Input'!$B$10-C691-D691)))*(1+B691))*(1-'P-Parametri'!$B$32)</f>
        <v>-183822.86371540016</v>
      </c>
      <c r="J691" s="10">
        <f>IF(I690&lt;=0,J690,J690*(1-H691/I690))+MAX(0,-('1-Input'!$B$10-C691-D691))</f>
        <v>-7690.8225934924367</v>
      </c>
      <c r="K691" s="10">
        <f>MAX(0,('1-Input'!$B$10-C691-D691))/(1-'P-Parametri'!$B$31*MAX(0,IF(L690&lt;=0,0,(L690-M690)/L690)))</f>
        <v>14644.33111758725</v>
      </c>
      <c r="L691" s="10">
        <f>((L690-K691+MAX(0,-('1-Input'!$B$10-C691-D691)))*(1+B691))*(1-'P-Parametri'!$B$32)</f>
        <v>90732.491227079328</v>
      </c>
      <c r="M691" s="10">
        <f>IF(L690&lt;=0,M690,M690*(1-K691/L690))+MAX(0,-('1-Input'!$B$10-C691-D691))</f>
        <v>61095.556855348463</v>
      </c>
      <c r="N691" s="10">
        <f>MAX(0,('1-Input'!$B$10-C691-D691))/(1-'P-Parametri'!$B$31*MAX(0,IF(O690&lt;=0,0,(O690-P690)/O690)))</f>
        <v>14644.331117587248</v>
      </c>
      <c r="O691" s="10">
        <f>((O690-N691+MAX(0,-('1-Input'!$B$10-C691-D691)))*(1+B691))*(1-'P-Parametri'!$B$32)</f>
        <v>109624.10451130064</v>
      </c>
      <c r="P691" s="10">
        <f>IF(O690&lt;=0,P690,P690*(1-N691/O690))+MAX(0,-('1-Input'!$B$10-C691-D691))</f>
        <v>73816.398285864969</v>
      </c>
      <c r="Q691" s="10">
        <f>MAX(0,('1-Input'!$B$10-C691-D691))/(1-'P-Parametri'!$B$31*MAX(0,IF(R690&lt;=0,0,(R690-S690)/R690)))</f>
        <v>14644.331117587248</v>
      </c>
      <c r="R691" s="10">
        <f>((R690-Q691+MAX(0,-('1-Input'!$B$10-C691-D691)))*(1+B691))*(1-'P-Parametri'!$B$32)</f>
        <v>109782.4077822523</v>
      </c>
      <c r="S691" s="10">
        <f>IF(R690&lt;=0,S690,S690*(1-Q691/R690))+MAX(0,-('1-Input'!$B$10-C691-D691))</f>
        <v>73922.993248265018</v>
      </c>
      <c r="T691" s="10">
        <f>MAX(0,('1-Input'!$B$10-C691-D691))/(1-'P-Parametri'!$B$31*MAX(0,IF(U690&lt;=0,0,(U690-V690)/U690)))</f>
        <v>14644.331117587248</v>
      </c>
      <c r="U691" s="10">
        <f>((U690-T691+MAX(0,-('1-Input'!$B$10-C691-D691)))*(1+B691))*(1-'P-Parametri'!$B$32)</f>
        <v>109770.3454281544</v>
      </c>
      <c r="V691" s="10">
        <f>IF(U690&lt;=0,V690,V690*(1-T691/U690))+MAX(0,-('1-Input'!$B$10-C691-D691))</f>
        <v>73914.870951272722</v>
      </c>
    </row>
    <row r="692" spans="1:22">
      <c r="A692" s="9">
        <f t="shared" si="26"/>
        <v>35</v>
      </c>
      <c r="B692" s="12">
        <f>IF($A692='P-Parametri'!$C$47,'P-Parametri'!$B$34,IF($A692='P-Parametri'!$C$48,'P-Parametri'!$C$34,'P-Parametri'!$C$50))</f>
        <v>2.7158250435358244E-2</v>
      </c>
      <c r="C692" s="10">
        <f>IF($A692&lt;='1-Input'!$B$26,0,IF($A692='1-Input'!$B$26+1,('1-Input'!$B$23+0)*'1-Input'!$B$27,'1-Input'!$B$23+0))</f>
        <v>15535</v>
      </c>
      <c r="D692" s="10">
        <f t="shared" si="27"/>
        <v>0</v>
      </c>
      <c r="E692" s="10">
        <f>MAX(0,('1-Input'!$B$10-C692-D692))/(1-'P-Parametri'!$B$31*MAX(0,IF(F691&lt;=0,0,(F691-G691)/F691)))</f>
        <v>13465</v>
      </c>
      <c r="F692" s="10">
        <f>((F691-E692+MAX(0,-('1-Input'!$B$10-C692-D692)))*(1+B692))*(1-'P-Parametri'!$B$32)</f>
        <v>-379479.93407692696</v>
      </c>
      <c r="G692" s="10">
        <f>IF(F691&lt;=0,G691,G691*(1-E692/F691))+MAX(0,-('1-Input'!$B$10-C692-D692))</f>
        <v>-19793.921797568291</v>
      </c>
      <c r="H692" s="10">
        <f>MAX(0,('1-Input'!$B$10-C692-D692))/(1-'P-Parametri'!$B$31*MAX(0,IF(I691&lt;=0,0,(I691-J691)/I691)))</f>
        <v>13465</v>
      </c>
      <c r="I692" s="10">
        <f>((I691-H692+MAX(0,-('1-Input'!$B$10-C692-D692)))*(1+B692))*(1-'P-Parametri'!$B$32)</f>
        <v>-202240.56521218774</v>
      </c>
      <c r="J692" s="10">
        <f>IF(I691&lt;=0,J691,J691*(1-H692/I691))+MAX(0,-('1-Input'!$B$10-C692-D692))</f>
        <v>-7690.8225934924367</v>
      </c>
      <c r="K692" s="10">
        <f>MAX(0,('1-Input'!$B$10-C692-D692))/(1-'P-Parametri'!$B$31*MAX(0,IF(L691&lt;=0,0,(L691-M691)/L691)))</f>
        <v>14714.666772757431</v>
      </c>
      <c r="L692" s="10">
        <f>((L691-K692+MAX(0,-('1-Input'!$B$10-C692-D692)))*(1+B692))*(1-'P-Parametri'!$B$32)</f>
        <v>77926.170897266667</v>
      </c>
      <c r="M692" s="10">
        <f>IF(L691&lt;=0,M691,M691*(1-K692/L691))+MAX(0,-('1-Input'!$B$10-C692-D692))</f>
        <v>51187.300747042689</v>
      </c>
      <c r="N692" s="10">
        <f>MAX(0,('1-Input'!$B$10-C692-D692))/(1-'P-Parametri'!$B$31*MAX(0,IF(O691&lt;=0,0,(O691-P691)/O691)))</f>
        <v>14714.666772757428</v>
      </c>
      <c r="O692" s="10">
        <f>((O691-N692+MAX(0,-('1-Input'!$B$10-C692-D692)))*(1+B692))*(1-'P-Parametri'!$B$32)</f>
        <v>97292.037993290956</v>
      </c>
      <c r="P692" s="10">
        <f>IF(O691&lt;=0,P691,P691*(1-N692/O691))+MAX(0,-('1-Input'!$B$10-C692-D692))</f>
        <v>63908.142177559188</v>
      </c>
      <c r="Q692" s="10">
        <f>MAX(0,('1-Input'!$B$10-C692-D692))/(1-'P-Parametri'!$B$31*MAX(0,IF(R691&lt;=0,0,(R691-S691)/R691)))</f>
        <v>14714.666772757429</v>
      </c>
      <c r="R692" s="10">
        <f>((R691-Q692+MAX(0,-('1-Input'!$B$10-C692-D692)))*(1+B692))*(1-'P-Parametri'!$B$32)</f>
        <v>97454.315299098205</v>
      </c>
      <c r="S692" s="10">
        <f>IF(R691&lt;=0,S691,S691*(1-Q692/R691))+MAX(0,-('1-Input'!$B$10-C692-D692))</f>
        <v>64014.737139959245</v>
      </c>
      <c r="T692" s="10">
        <f>MAX(0,('1-Input'!$B$10-C692-D692))/(1-'P-Parametri'!$B$31*MAX(0,IF(U691&lt;=0,0,(U691-V691)/U691)))</f>
        <v>14714.666772757429</v>
      </c>
      <c r="U692" s="10">
        <f>((U691-T692+MAX(0,-('1-Input'!$B$10-C692-D692)))*(1+B692))*(1-'P-Parametri'!$B$32)</f>
        <v>97441.950132459926</v>
      </c>
      <c r="V692" s="10">
        <f>IF(U691&lt;=0,V691,V691*(1-T692/U691))+MAX(0,-('1-Input'!$B$10-C692-D692))</f>
        <v>64006.614842966948</v>
      </c>
    </row>
    <row r="693" spans="1:22">
      <c r="A693" s="9">
        <f t="shared" si="26"/>
        <v>36</v>
      </c>
      <c r="B693" s="12">
        <f>IF($A693='P-Parametri'!$C$47,'P-Parametri'!$B$34,IF($A693='P-Parametri'!$C$48,'P-Parametri'!$C$34,'P-Parametri'!$C$50))</f>
        <v>2.7158250435358244E-2</v>
      </c>
      <c r="C693" s="10">
        <f>IF($A693&lt;='1-Input'!$B$26,0,IF($A693='1-Input'!$B$26+1,('1-Input'!$B$23+0)*'1-Input'!$B$27,'1-Input'!$B$23+0))</f>
        <v>15535</v>
      </c>
      <c r="D693" s="10">
        <f t="shared" si="27"/>
        <v>0</v>
      </c>
      <c r="E693" s="10">
        <f>MAX(0,('1-Input'!$B$10-C693-D693))/(1-'P-Parametri'!$B$31*MAX(0,IF(F692&lt;=0,0,(F692-G692)/F692)))</f>
        <v>13465</v>
      </c>
      <c r="F693" s="10">
        <f>((F692-E693+MAX(0,-('1-Input'!$B$10-C693-D693)))*(1+B693))*(1-'P-Parametri'!$B$32)</f>
        <v>-402809.39774188574</v>
      </c>
      <c r="G693" s="10">
        <f>IF(F692&lt;=0,G692,G692*(1-E693/F692))+MAX(0,-('1-Input'!$B$10-C693-D693))</f>
        <v>-19793.921797568291</v>
      </c>
      <c r="H693" s="10">
        <f>MAX(0,('1-Input'!$B$10-C693-D693))/(1-'P-Parametri'!$B$31*MAX(0,IF(I692&lt;=0,0,(I692-J692)/I692)))</f>
        <v>13465</v>
      </c>
      <c r="I693" s="10">
        <f>((I692-H693+MAX(0,-('1-Input'!$B$10-C693-D693)))*(1+B693))*(1-'P-Parametri'!$B$32)</f>
        <v>-221120.62347057578</v>
      </c>
      <c r="J693" s="10">
        <f>IF(I692&lt;=0,J692,J692*(1-H693/I692))+MAX(0,-('1-Input'!$B$10-C693-D693))</f>
        <v>-7690.8225934924367</v>
      </c>
      <c r="K693" s="10">
        <f>MAX(0,('1-Input'!$B$10-C693-D693))/(1-'P-Parametri'!$B$31*MAX(0,IF(L692&lt;=0,0,(L692-M692)/L692)))</f>
        <v>14783.934049497089</v>
      </c>
      <c r="L693" s="10">
        <f>((L692-K693+MAX(0,-('1-Input'!$B$10-C693-D693)))*(1+B693))*(1-'P-Parametri'!$B$32)</f>
        <v>64727.355390071745</v>
      </c>
      <c r="M693" s="10">
        <f>IF(L692&lt;=0,M692,M692*(1-K693/L692))+MAX(0,-('1-Input'!$B$10-C693-D693))</f>
        <v>41476.189964842095</v>
      </c>
      <c r="N693" s="10">
        <f>MAX(0,('1-Input'!$B$10-C693-D693))/(1-'P-Parametri'!$B$31*MAX(0,IF(O692&lt;=0,0,(O692-P692)/O692)))</f>
        <v>14783.934049497086</v>
      </c>
      <c r="O693" s="10">
        <f>((O692-N693+MAX(0,-('1-Input'!$B$10-C693-D693)))*(1+B693))*(1-'P-Parametri'!$B$32)</f>
        <v>84579.381934258708</v>
      </c>
      <c r="P693" s="10">
        <f>IF(O692&lt;=0,P692,P692*(1-N693/O692))+MAX(0,-('1-Input'!$B$10-C693-D693))</f>
        <v>54197.031395358586</v>
      </c>
      <c r="Q693" s="10">
        <f>MAX(0,('1-Input'!$B$10-C693-D693))/(1-'P-Parametri'!$B$31*MAX(0,IF(R692&lt;=0,0,(R692-S692)/R692)))</f>
        <v>14783.934049497087</v>
      </c>
      <c r="R693" s="10">
        <f>((R692-Q693+MAX(0,-('1-Input'!$B$10-C693-D693)))*(1+B693))*(1-'P-Parametri'!$B$32)</f>
        <v>84745.733038830003</v>
      </c>
      <c r="S693" s="10">
        <f>IF(R692&lt;=0,S692,S692*(1-Q693/R692))+MAX(0,-('1-Input'!$B$10-C693-D693))</f>
        <v>54303.626357758643</v>
      </c>
      <c r="T693" s="10">
        <f>MAX(0,('1-Input'!$B$10-C693-D693))/(1-'P-Parametri'!$B$31*MAX(0,IF(U692&lt;=0,0,(U692-V692)/U692)))</f>
        <v>14783.934049497086</v>
      </c>
      <c r="U693" s="10">
        <f>((U692-T693+MAX(0,-('1-Input'!$B$10-C693-D693)))*(1+B693))*(1-'P-Parametri'!$B$32)</f>
        <v>84733.057457865347</v>
      </c>
      <c r="V693" s="10">
        <f>IF(U692&lt;=0,V692,V692*(1-T693/U692))+MAX(0,-('1-Input'!$B$10-C693-D693))</f>
        <v>54295.504060766347</v>
      </c>
    </row>
    <row r="694" spans="1:22">
      <c r="A694" s="9">
        <f t="shared" si="26"/>
        <v>37</v>
      </c>
      <c r="B694" s="12">
        <f>IF($A694='P-Parametri'!$C$47,'P-Parametri'!$B$34,IF($A694='P-Parametri'!$C$48,'P-Parametri'!$C$34,'P-Parametri'!$C$50))</f>
        <v>2.7158250435358244E-2</v>
      </c>
      <c r="C694" s="10">
        <f>IF($A694&lt;='1-Input'!$B$26,0,IF($A694='1-Input'!$B$26+1,('1-Input'!$B$23+0)*'1-Input'!$B$27,'1-Input'!$B$23+0))</f>
        <v>15535</v>
      </c>
      <c r="D694" s="10">
        <f t="shared" si="27"/>
        <v>0</v>
      </c>
      <c r="E694" s="10">
        <f>MAX(0,('1-Input'!$B$10-C694-D694))/(1-'P-Parametri'!$B$31*MAX(0,IF(F693&lt;=0,0,(F693-G693)/F693)))</f>
        <v>13465</v>
      </c>
      <c r="F694" s="10">
        <f>((F693-E694+MAX(0,-('1-Input'!$B$10-C694-D694)))*(1+B694))*(1-'P-Parametri'!$B$32)</f>
        <v>-426724.52272141667</v>
      </c>
      <c r="G694" s="10">
        <f>IF(F693&lt;=0,G693,G693*(1-E694/F693))+MAX(0,-('1-Input'!$B$10-C694-D694))</f>
        <v>-19793.921797568291</v>
      </c>
      <c r="H694" s="10">
        <f>MAX(0,('1-Input'!$B$10-C694-D694))/(1-'P-Parametri'!$B$31*MAX(0,IF(I693&lt;=0,0,(I693-J693)/I693)))</f>
        <v>13465</v>
      </c>
      <c r="I694" s="10">
        <f>((I693-H694+MAX(0,-('1-Input'!$B$10-C694-D694)))*(1+B694))*(1-'P-Parametri'!$B$32)</f>
        <v>-240474.64546416167</v>
      </c>
      <c r="J694" s="10">
        <f>IF(I693&lt;=0,J693,J693*(1-H694/I693))+MAX(0,-('1-Input'!$B$10-C694-D694))</f>
        <v>-7690.8225934924367</v>
      </c>
      <c r="K694" s="10">
        <f>MAX(0,('1-Input'!$B$10-C694-D694))/(1-'P-Parametri'!$B$31*MAX(0,IF(L693&lt;=0,0,(L693-M693)/L693)))</f>
        <v>14852.136300393033</v>
      </c>
      <c r="L694" s="10">
        <f>((L693-K694+MAX(0,-('1-Input'!$B$10-C694-D694)))*(1+B694))*(1-'P-Parametri'!$B$32)</f>
        <v>51127.283294674104</v>
      </c>
      <c r="M694" s="10">
        <f>IF(L693&lt;=0,M693,M693*(1-K694/L693))+MAX(0,-('1-Input'!$B$10-C694-D694))</f>
        <v>31959.193281345342</v>
      </c>
      <c r="N694" s="10">
        <f>MAX(0,('1-Input'!$B$10-C694-D694))/(1-'P-Parametri'!$B$31*MAX(0,IF(O693&lt;=0,0,(O693-P693)/O693)))</f>
        <v>14852.136300393029</v>
      </c>
      <c r="O694" s="10">
        <f>((O693-N694+MAX(0,-('1-Input'!$B$10-C694-D694)))*(1+B694))*(1-'P-Parametri'!$B$32)</f>
        <v>71477.673801692028</v>
      </c>
      <c r="P694" s="10">
        <f>IF(O693&lt;=0,P693,P693*(1-N694/O693))+MAX(0,-('1-Input'!$B$10-C694-D694))</f>
        <v>44680.034711861823</v>
      </c>
      <c r="Q694" s="10">
        <f>MAX(0,('1-Input'!$B$10-C694-D694))/(1-'P-Parametri'!$B$31*MAX(0,IF(R693&lt;=0,0,(R693-S693)/R693)))</f>
        <v>14852.136300393029</v>
      </c>
      <c r="R694" s="10">
        <f>((R693-Q694+MAX(0,-('1-Input'!$B$10-C694-D694)))*(1+B694))*(1-'P-Parametri'!$B$32)</f>
        <v>71648.200973402403</v>
      </c>
      <c r="S694" s="10">
        <f>IF(R693&lt;=0,S693,S693*(1-Q694/R693))+MAX(0,-('1-Input'!$B$10-C694-D694))</f>
        <v>44786.629674261887</v>
      </c>
      <c r="T694" s="10">
        <f>MAX(0,('1-Input'!$B$10-C694-D694))/(1-'P-Parametri'!$B$31*MAX(0,IF(U693&lt;=0,0,(U693-V693)/U693)))</f>
        <v>14852.136300393029</v>
      </c>
      <c r="U694" s="10">
        <f>((U693-T694+MAX(0,-('1-Input'!$B$10-C694-D694)))*(1+B694))*(1-'P-Parametri'!$B$32)</f>
        <v>71635.207185490624</v>
      </c>
      <c r="V694" s="10">
        <f>IF(U693&lt;=0,V693,V693*(1-T694/U693))+MAX(0,-('1-Input'!$B$10-C694-D694))</f>
        <v>44778.507377269591</v>
      </c>
    </row>
    <row r="695" spans="1:22">
      <c r="A695" s="9">
        <f t="shared" si="26"/>
        <v>38</v>
      </c>
      <c r="B695" s="12">
        <f>IF($A695='P-Parametri'!$C$47,'P-Parametri'!$B$34,IF($A695='P-Parametri'!$C$48,'P-Parametri'!$C$34,'P-Parametri'!$C$50))</f>
        <v>2.7158250435358244E-2</v>
      </c>
      <c r="C695" s="10">
        <f>IF($A695&lt;='1-Input'!$B$26,0,IF($A695='1-Input'!$B$26+1,('1-Input'!$B$23+0)*'1-Input'!$B$27,'1-Input'!$B$23+0))</f>
        <v>15535</v>
      </c>
      <c r="D695" s="10">
        <f t="shared" si="27"/>
        <v>0</v>
      </c>
      <c r="E695" s="10">
        <f>MAX(0,('1-Input'!$B$10-C695-D695))/(1-'P-Parametri'!$B$31*MAX(0,IF(F694&lt;=0,0,(F694-G694)/F694)))</f>
        <v>13465</v>
      </c>
      <c r="F695" s="10">
        <f>((F694-E695+MAX(0,-('1-Input'!$B$10-C695-D695)))*(1+B695))*(1-'P-Parametri'!$B$32)</f>
        <v>-451240.01141846873</v>
      </c>
      <c r="G695" s="10">
        <f>IF(F694&lt;=0,G694,G694*(1-E695/F694))+MAX(0,-('1-Input'!$B$10-C695-D695))</f>
        <v>-19793.921797568291</v>
      </c>
      <c r="H695" s="10">
        <f>MAX(0,('1-Input'!$B$10-C695-D695))/(1-'P-Parametri'!$B$31*MAX(0,IF(I694&lt;=0,0,(I694-J694)/I694)))</f>
        <v>13465</v>
      </c>
      <c r="I695" s="10">
        <f>((I694-H695+MAX(0,-('1-Input'!$B$10-C695-D695)))*(1+B695))*(1-'P-Parametri'!$B$32)</f>
        <v>-260314.52954724117</v>
      </c>
      <c r="J695" s="10">
        <f>IF(I694&lt;=0,J694,J694*(1-H695/I694))+MAX(0,-('1-Input'!$B$10-C695-D695))</f>
        <v>-7690.8225934924367</v>
      </c>
      <c r="K695" s="10">
        <f>MAX(0,('1-Input'!$B$10-C695-D695))/(1-'P-Parametri'!$B$31*MAX(0,IF(L694&lt;=0,0,(L694-M694)/L694)))</f>
        <v>14919.277420301492</v>
      </c>
      <c r="L695" s="10">
        <f>((L694-K695+MAX(0,-('1-Input'!$B$10-C695-D695)))*(1+B695))*(1-'P-Parametri'!$B$32)</f>
        <v>37116.969261742401</v>
      </c>
      <c r="M695" s="10">
        <f>IF(L694&lt;=0,M694,M694*(1-K695/L694))+MAX(0,-('1-Input'!$B$10-C695-D695))</f>
        <v>22633.290554511124</v>
      </c>
      <c r="N695" s="10">
        <f>MAX(0,('1-Input'!$B$10-C695-D695))/(1-'P-Parametri'!$B$31*MAX(0,IF(O694&lt;=0,0,(O694-P694)/O694)))</f>
        <v>14919.277420301491</v>
      </c>
      <c r="O695" s="10">
        <f>((O694-N695+MAX(0,-('1-Input'!$B$10-C695-D695)))*(1+B695))*(1-'P-Parametri'!$B$32)</f>
        <v>57978.234627589518</v>
      </c>
      <c r="P695" s="10">
        <f>IF(O694&lt;=0,P694,P694*(1-N695/O694))+MAX(0,-('1-Input'!$B$10-C695-D695))</f>
        <v>35354.131985027598</v>
      </c>
      <c r="Q695" s="10">
        <f>MAX(0,('1-Input'!$B$10-C695-D695))/(1-'P-Parametri'!$B$31*MAX(0,IF(R694&lt;=0,0,(R694-S694)/R694)))</f>
        <v>14919.277420301491</v>
      </c>
      <c r="R695" s="10">
        <f>((R694-Q695+MAX(0,-('1-Input'!$B$10-C695-D695)))*(1+B695))*(1-'P-Parametri'!$B$32)</f>
        <v>58153.042702152554</v>
      </c>
      <c r="S695" s="10">
        <f>IF(R694&lt;=0,S694,S694*(1-Q695/R694))+MAX(0,-('1-Input'!$B$10-C695-D695))</f>
        <v>35460.726947427662</v>
      </c>
      <c r="T695" s="10">
        <f>MAX(0,('1-Input'!$B$10-C695-D695))/(1-'P-Parametri'!$B$31*MAX(0,IF(U694&lt;=0,0,(U694-V694)/U694)))</f>
        <v>14919.277420301489</v>
      </c>
      <c r="U695" s="10">
        <f>((U694-T695+MAX(0,-('1-Input'!$B$10-C695-D695)))*(1+B695))*(1-'P-Parametri'!$B$32)</f>
        <v>58139.72271904748</v>
      </c>
      <c r="V695" s="10">
        <f>IF(U694&lt;=0,V694,V694*(1-T695/U694))+MAX(0,-('1-Input'!$B$10-C695-D695))</f>
        <v>35452.604650435365</v>
      </c>
    </row>
    <row r="696" spans="1:22">
      <c r="A696" s="9">
        <f t="shared" si="26"/>
        <v>39</v>
      </c>
      <c r="B696" s="12">
        <f>IF($A696='P-Parametri'!$C$47,'P-Parametri'!$B$34,IF($A696='P-Parametri'!$C$48,'P-Parametri'!$C$34,'P-Parametri'!$C$50))</f>
        <v>2.7158250435358244E-2</v>
      </c>
      <c r="C696" s="10">
        <f>IF($A696&lt;='1-Input'!$B$26,0,IF($A696='1-Input'!$B$26+1,('1-Input'!$B$23+0)*'1-Input'!$B$27,'1-Input'!$B$23+0))</f>
        <v>15535</v>
      </c>
      <c r="D696" s="10">
        <f t="shared" si="27"/>
        <v>0</v>
      </c>
      <c r="E696" s="10">
        <f>MAX(0,('1-Input'!$B$10-C696-D696))/(1-'P-Parametri'!$B$31*MAX(0,IF(F695&lt;=0,0,(F695-G695)/F695)))</f>
        <v>13465</v>
      </c>
      <c r="F696" s="10">
        <f>((F695-E696+MAX(0,-('1-Input'!$B$10-C696-D696)))*(1+B696))*(1-'P-Parametri'!$B$32)</f>
        <v>-476370.93532414321</v>
      </c>
      <c r="G696" s="10">
        <f>IF(F695&lt;=0,G695,G695*(1-E696/F695))+MAX(0,-('1-Input'!$B$10-C696-D696))</f>
        <v>-19793.921797568291</v>
      </c>
      <c r="H696" s="10">
        <f>MAX(0,('1-Input'!$B$10-C696-D696))/(1-'P-Parametri'!$B$31*MAX(0,IF(I695&lt;=0,0,(I695-J695)/I695)))</f>
        <v>13465</v>
      </c>
      <c r="I696" s="10">
        <f>((I695-H696+MAX(0,-('1-Input'!$B$10-C696-D696)))*(1+B696))*(1-'P-Parametri'!$B$32)</f>
        <v>-280652.47276961023</v>
      </c>
      <c r="J696" s="10">
        <f>IF(I695&lt;=0,J695,J695*(1-H696/I695))+MAX(0,-('1-Input'!$B$10-C696-D696))</f>
        <v>-7690.8225934924367</v>
      </c>
      <c r="K696" s="10">
        <f>MAX(0,('1-Input'!$B$10-C696-D696))/(1-'P-Parametri'!$B$31*MAX(0,IF(L695&lt;=0,0,(L695-M695)/L695)))</f>
        <v>14985.361825924247</v>
      </c>
      <c r="L696" s="10">
        <f>((L695-K696+MAX(0,-('1-Input'!$B$10-C696-D696)))*(1+B696))*(1-'P-Parametri'!$B$32)</f>
        <v>22687.197846750943</v>
      </c>
      <c r="M696" s="10">
        <f>IF(L695&lt;=0,M695,M695*(1-K696/L695))+MAX(0,-('1-Input'!$B$10-C696-D696))</f>
        <v>13495.474212910904</v>
      </c>
      <c r="N696" s="10">
        <f>MAX(0,('1-Input'!$B$10-C696-D696))/(1-'P-Parametri'!$B$31*MAX(0,IF(O695&lt;=0,0,(O695-P695)/O695)))</f>
        <v>14985.361825924243</v>
      </c>
      <c r="O696" s="10">
        <f>((O695-N696+MAX(0,-('1-Input'!$B$10-C696-D696)))*(1+B696))*(1-'P-Parametri'!$B$32)</f>
        <v>44072.163040132102</v>
      </c>
      <c r="P696" s="10">
        <f>IF(O695&lt;=0,P695,P695*(1-N696/O695))+MAX(0,-('1-Input'!$B$10-C696-D696))</f>
        <v>26216.315643427366</v>
      </c>
      <c r="Q696" s="10">
        <f>MAX(0,('1-Input'!$B$10-C696-D696))/(1-'P-Parametri'!$B$31*MAX(0,IF(R695&lt;=0,0,(R695-S695)/R695)))</f>
        <v>14985.361825924243</v>
      </c>
      <c r="R696" s="10">
        <f>((R695-Q696+MAX(0,-('1-Input'!$B$10-C696-D696)))*(1+B696))*(1-'P-Parametri'!$B$32)</f>
        <v>44251.359485050183</v>
      </c>
      <c r="S696" s="10">
        <f>IF(R695&lt;=0,S695,S695*(1-Q696/R695))+MAX(0,-('1-Input'!$B$10-C696-D696))</f>
        <v>26322.91060582743</v>
      </c>
      <c r="T696" s="10">
        <f>MAX(0,('1-Input'!$B$10-C696-D696))/(1-'P-Parametri'!$B$31*MAX(0,IF(U695&lt;=0,0,(U695-V695)/U695)))</f>
        <v>14985.361825924243</v>
      </c>
      <c r="U696" s="10">
        <f>((U695-T696+MAX(0,-('1-Input'!$B$10-C696-D696)))*(1+B696))*(1-'P-Parametri'!$B$32)</f>
        <v>44237.705117969235</v>
      </c>
      <c r="V696" s="10">
        <f>IF(U695&lt;=0,V695,V695*(1-T696/U695))+MAX(0,-('1-Input'!$B$10-C696-D696))</f>
        <v>26314.78830883513</v>
      </c>
    </row>
    <row r="697" spans="1:22">
      <c r="A697" s="9">
        <f t="shared" si="26"/>
        <v>40</v>
      </c>
      <c r="B697" s="12">
        <f>IF($A697='P-Parametri'!$C$47,'P-Parametri'!$B$34,IF($A697='P-Parametri'!$C$48,'P-Parametri'!$C$34,'P-Parametri'!$C$50))</f>
        <v>2.7158250435358244E-2</v>
      </c>
      <c r="C697" s="10">
        <f>IF($A697&lt;='1-Input'!$B$26,0,IF($A697='1-Input'!$B$26+1,('1-Input'!$B$23+0)*'1-Input'!$B$27,'1-Input'!$B$23+0))</f>
        <v>15535</v>
      </c>
      <c r="D697" s="10">
        <f t="shared" si="27"/>
        <v>0</v>
      </c>
      <c r="E697" s="10">
        <f>MAX(0,('1-Input'!$B$10-C697-D697))/(1-'P-Parametri'!$B$31*MAX(0,IF(F696&lt;=0,0,(F696-G696)/F696)))</f>
        <v>13465</v>
      </c>
      <c r="F697" s="10">
        <f>((F696-E697+MAX(0,-('1-Input'!$B$10-C697-D697)))*(1+B697))*(1-'P-Parametri'!$B$32)</f>
        <v>-502132.74428325845</v>
      </c>
      <c r="G697" s="10">
        <f>IF(F696&lt;=0,G696,G696*(1-E697/F696))+MAX(0,-('1-Input'!$B$10-C697-D697))</f>
        <v>-19793.921797568291</v>
      </c>
      <c r="H697" s="10">
        <f>MAX(0,('1-Input'!$B$10-C697-D697))/(1-'P-Parametri'!$B$31*MAX(0,IF(I696&lt;=0,0,(I696-J696)/I696)))</f>
        <v>13465</v>
      </c>
      <c r="I697" s="10">
        <f>((I696-H697+MAX(0,-('1-Input'!$B$10-C697-D697)))*(1+B697))*(1-'P-Parametri'!$B$32)</f>
        <v>-301500.97837499698</v>
      </c>
      <c r="J697" s="10">
        <f>IF(I696&lt;=0,J696,J696*(1-H697/I696))+MAX(0,-('1-Input'!$B$10-C697-D697))</f>
        <v>-7690.8225934924367</v>
      </c>
      <c r="K697" s="10">
        <f>MAX(0,('1-Input'!$B$10-C697-D697))/(1-'P-Parametri'!$B$31*MAX(0,IF(L696&lt;=0,0,(L696-M696)/L696)))</f>
        <v>15050.394435344189</v>
      </c>
      <c r="L697" s="10">
        <f>((L696-K697+MAX(0,-('1-Input'!$B$10-C697-D697)))*(1+B697))*(1-'P-Parametri'!$B$32)</f>
        <v>7828.5172197173779</v>
      </c>
      <c r="M697" s="10">
        <f>IF(L696&lt;=0,M696,M696*(1-K697/L696))+MAX(0,-('1-Input'!$B$10-C697-D697))</f>
        <v>4542.7506827366742</v>
      </c>
      <c r="N697" s="10">
        <f>MAX(0,('1-Input'!$B$10-C697-D697))/(1-'P-Parametri'!$B$31*MAX(0,IF(O696&lt;=0,0,(O696-P696)/O696)))</f>
        <v>15050.394435344186</v>
      </c>
      <c r="O697" s="10">
        <f>((O696-N697+MAX(0,-('1-Input'!$B$10-C697-D697)))*(1+B697))*(1-'P-Parametri'!$B$32)</f>
        <v>29750.329166504496</v>
      </c>
      <c r="P697" s="10">
        <f>IF(O696&lt;=0,P696,P696*(1-N697/O696))+MAX(0,-('1-Input'!$B$10-C697-D697))</f>
        <v>17263.592113253129</v>
      </c>
      <c r="Q697" s="10">
        <f>MAX(0,('1-Input'!$B$10-C697-D697))/(1-'P-Parametri'!$B$31*MAX(0,IF(R696&lt;=0,0,(R696-S696)/R696)))</f>
        <v>15050.394435344188</v>
      </c>
      <c r="R697" s="10">
        <f>((R696-Q697+MAX(0,-('1-Input'!$B$10-C697-D697)))*(1+B697))*(1-'P-Parametri'!$B$32)</f>
        <v>29934.024147137094</v>
      </c>
      <c r="S697" s="10">
        <f>IF(R696&lt;=0,S696,S696*(1-Q697/R696))+MAX(0,-('1-Input'!$B$10-C697-D697))</f>
        <v>17370.187075653193</v>
      </c>
      <c r="T697" s="10">
        <f>MAX(0,('1-Input'!$B$10-C697-D697))/(1-'P-Parametri'!$B$31*MAX(0,IF(U696&lt;=0,0,(U696-V696)/U696)))</f>
        <v>15050.394435344186</v>
      </c>
      <c r="U697" s="10">
        <f>((U696-T697+MAX(0,-('1-Input'!$B$10-C697-D697)))*(1+B697))*(1-'P-Parametri'!$B$32)</f>
        <v>29920.02700172703</v>
      </c>
      <c r="V697" s="10">
        <f>IF(U696&lt;=0,V696,V696*(1-T697/U696))+MAX(0,-('1-Input'!$B$10-C697-D697))</f>
        <v>17362.064778660893</v>
      </c>
    </row>
    <row r="698" spans="1:22">
      <c r="A698" s="9">
        <f t="shared" si="26"/>
        <v>41</v>
      </c>
      <c r="B698" s="12">
        <f>IF($A698='P-Parametri'!$C$47,'P-Parametri'!$B$34,IF($A698='P-Parametri'!$C$48,'P-Parametri'!$C$34,'P-Parametri'!$C$50))</f>
        <v>2.7158250435358244E-2</v>
      </c>
      <c r="C698" s="10">
        <f>IF($A698&lt;='1-Input'!$B$26,0,IF($A698='1-Input'!$B$26+1,('1-Input'!$B$23+0)*'1-Input'!$B$27,'1-Input'!$B$23+0))</f>
        <v>15535</v>
      </c>
      <c r="D698" s="10">
        <f t="shared" si="27"/>
        <v>0</v>
      </c>
      <c r="E698" s="10">
        <f>MAX(0,('1-Input'!$B$10-C698-D698))/(1-'P-Parametri'!$B$31*MAX(0,IF(F697&lt;=0,0,(F697-G697)/F697)))</f>
        <v>13465</v>
      </c>
      <c r="F698" s="10">
        <f>((F697-E698+MAX(0,-('1-Input'!$B$10-C698-D698)))*(1+B698))*(1-'P-Parametri'!$B$32)</f>
        <v>-528541.2759925162</v>
      </c>
      <c r="G698" s="10">
        <f>IF(F697&lt;=0,G697,G697*(1-E698/F697))+MAX(0,-('1-Input'!$B$10-C698-D698))</f>
        <v>-19793.921797568291</v>
      </c>
      <c r="H698" s="10">
        <f>MAX(0,('1-Input'!$B$10-C698-D698))/(1-'P-Parametri'!$B$31*MAX(0,IF(I697&lt;=0,0,(I697-J697)/I697)))</f>
        <v>13465</v>
      </c>
      <c r="I698" s="10">
        <f>((I697-H698+MAX(0,-('1-Input'!$B$10-C698-D698)))*(1+B698))*(1-'P-Parametri'!$B$32)</f>
        <v>-322872.86348773411</v>
      </c>
      <c r="J698" s="10">
        <f>IF(I697&lt;=0,J697,J697*(1-H698/I697))+MAX(0,-('1-Input'!$B$10-C698-D698))</f>
        <v>-7690.8225934924367</v>
      </c>
      <c r="K698" s="10">
        <f>MAX(0,('1-Input'!$B$10-C698-D698))/(1-'P-Parametri'!$B$31*MAX(0,IF(L697&lt;=0,0,(L697-M697)/L697)))</f>
        <v>15114.380647564689</v>
      </c>
      <c r="L698" s="10">
        <f>((L697-K698+MAX(0,-('1-Input'!$B$10-C698-D698)))*(1+B698))*(1-'P-Parametri'!$B$32)</f>
        <v>-7468.7672619956884</v>
      </c>
      <c r="M698" s="10">
        <f>IF(L697&lt;=0,M697,M697*(1-K698/L697))+MAX(0,-('1-Input'!$B$10-C698-D698))</f>
        <v>-4227.8582434253649</v>
      </c>
      <c r="N698" s="10">
        <f>MAX(0,('1-Input'!$B$10-C698-D698))/(1-'P-Parametri'!$B$31*MAX(0,IF(O697&lt;=0,0,(O697-P697)/O697)))</f>
        <v>15114.380647564687</v>
      </c>
      <c r="O698" s="10">
        <f>((O697-N698+MAX(0,-('1-Input'!$B$10-C698-D698)))*(1+B698))*(1-'P-Parametri'!$B$32)</f>
        <v>15003.368403627834</v>
      </c>
      <c r="P698" s="10">
        <f>IF(O697&lt;=0,P697,P697*(1-N698/O697))+MAX(0,-('1-Input'!$B$10-C698-D698))</f>
        <v>8492.9831870910821</v>
      </c>
      <c r="Q698" s="10">
        <f>MAX(0,('1-Input'!$B$10-C698-D698))/(1-'P-Parametri'!$B$31*MAX(0,IF(R697&lt;=0,0,(R697-S697)/R697)))</f>
        <v>15114.380647564687</v>
      </c>
      <c r="R698" s="10">
        <f>((R697-Q698+MAX(0,-('1-Input'!$B$10-C698-D698)))*(1+B698))*(1-'P-Parametri'!$B$32)</f>
        <v>15191.674850918329</v>
      </c>
      <c r="S698" s="10">
        <f>IF(R697&lt;=0,S697,S697*(1-Q698/R697))+MAX(0,-('1-Input'!$B$10-C698-D698))</f>
        <v>8599.5781494911462</v>
      </c>
      <c r="T698" s="10">
        <f>MAX(0,('1-Input'!$B$10-C698-D698))/(1-'P-Parametri'!$B$31*MAX(0,IF(U697&lt;=0,0,(U697-V697)/U697)))</f>
        <v>15114.380647564685</v>
      </c>
      <c r="U698" s="10">
        <f>((U697-T698+MAX(0,-('1-Input'!$B$10-C698-D698)))*(1+B698))*(1-'P-Parametri'!$B$32)</f>
        <v>15177.326322094623</v>
      </c>
      <c r="V698" s="10">
        <f>IF(U697&lt;=0,V697,V697*(1-T698/U697))+MAX(0,-('1-Input'!$B$10-C698-D698))</f>
        <v>8591.4558524988443</v>
      </c>
    </row>
    <row r="699" spans="1:22">
      <c r="A699" s="9">
        <f t="shared" si="26"/>
        <v>42</v>
      </c>
      <c r="B699" s="12">
        <f>IF($A699='P-Parametri'!$C$47,'P-Parametri'!$B$34,IF($A699='P-Parametri'!$C$48,'P-Parametri'!$C$34,'P-Parametri'!$C$50))</f>
        <v>2.7158250435358244E-2</v>
      </c>
      <c r="C699" s="10">
        <f>IF($A699&lt;='1-Input'!$B$26,0,IF($A699='1-Input'!$B$26+1,('1-Input'!$B$23+0)*'1-Input'!$B$27,'1-Input'!$B$23+0))</f>
        <v>15535</v>
      </c>
      <c r="D699" s="10">
        <f t="shared" si="27"/>
        <v>0</v>
      </c>
      <c r="E699" s="10">
        <f>MAX(0,('1-Input'!$B$10-C699-D699))/(1-'P-Parametri'!$B$31*MAX(0,IF(F698&lt;=0,0,(F698-G698)/F698)))</f>
        <v>13465</v>
      </c>
      <c r="F699" s="10">
        <f>((F698-E699+MAX(0,-('1-Input'!$B$10-C699-D699)))*(1+B699))*(1-'P-Parametri'!$B$32)</f>
        <v>-555612.76573710993</v>
      </c>
      <c r="G699" s="10">
        <f>IF(F698&lt;=0,G698,G698*(1-E699/F698))+MAX(0,-('1-Input'!$B$10-C699-D699))</f>
        <v>-19793.921797568291</v>
      </c>
      <c r="H699" s="10">
        <f>MAX(0,('1-Input'!$B$10-C699-D699))/(1-'P-Parametri'!$B$31*MAX(0,IF(I698&lt;=0,0,(I698-J698)/I698)))</f>
        <v>13465</v>
      </c>
      <c r="I699" s="10">
        <f>((I698-H699+MAX(0,-('1-Input'!$B$10-C699-D699)))*(1+B699))*(1-'P-Parametri'!$B$32)</f>
        <v>-344781.26699239685</v>
      </c>
      <c r="J699" s="10">
        <f>IF(I698&lt;=0,J698,J698*(1-H699/I698))+MAX(0,-('1-Input'!$B$10-C699-D699))</f>
        <v>-7690.8225934924367</v>
      </c>
      <c r="K699" s="10">
        <f>MAX(0,('1-Input'!$B$10-C699-D699))/(1-'P-Parametri'!$B$31*MAX(0,IF(L698&lt;=0,0,(L698-M698)/L698)))</f>
        <v>13465</v>
      </c>
      <c r="L699" s="10">
        <f>((L698-K699+MAX(0,-('1-Input'!$B$10-C699-D699)))*(1+B699))*(1-'P-Parametri'!$B$32)</f>
        <v>-21459.287172340762</v>
      </c>
      <c r="M699" s="10">
        <f>IF(L698&lt;=0,M698,M698*(1-K699/L698))+MAX(0,-('1-Input'!$B$10-C699-D699))</f>
        <v>-4227.8582434253649</v>
      </c>
      <c r="N699" s="10">
        <f>MAX(0,('1-Input'!$B$10-C699-D699))/(1-'P-Parametri'!$B$31*MAX(0,IF(O698&lt;=0,0,(O698-P698)/O698)))</f>
        <v>15177.326322094939</v>
      </c>
      <c r="O699" s="10">
        <f>((O698-N699+MAX(0,-('1-Input'!$B$10-C699-D699)))*(1+B699))*(1-'P-Parametri'!$B$32)</f>
        <v>-178.32494655968483</v>
      </c>
      <c r="P699" s="10">
        <f>IF(O698&lt;=0,P698,P698*(1-N699/O698))+MAX(0,-('1-Input'!$B$10-C699-D699))</f>
        <v>-98.472665407939331</v>
      </c>
      <c r="Q699" s="10">
        <f>MAX(0,('1-Input'!$B$10-C699-D699))/(1-'P-Parametri'!$B$31*MAX(0,IF(R698&lt;=0,0,(R698-S698)/R698)))</f>
        <v>15177.326322094939</v>
      </c>
      <c r="R699" s="10">
        <f>((R698-Q699+MAX(0,-('1-Input'!$B$10-C699-D699)))*(1+B699))*(1-'P-Parametri'!$B$32)</f>
        <v>14.708733343029106</v>
      </c>
      <c r="S699" s="10">
        <f>IF(R698&lt;=0,S698,S698*(1-Q699/R698))+MAX(0,-('1-Input'!$B$10-C699-D699))</f>
        <v>8.122296992125376</v>
      </c>
      <c r="T699" s="10">
        <f>MAX(0,('1-Input'!$B$10-C699-D699))/(1-'P-Parametri'!$B$31*MAX(0,IF(U698&lt;=0,0,(U698-V698)/U698)))</f>
        <v>15177.326322094939</v>
      </c>
      <c r="U699" s="10">
        <f>((U698-T699+MAX(0,-('1-Input'!$B$10-C699-D699)))*(1+B699))*(1-'P-Parametri'!$B$32)</f>
        <v>-3.2444965564464079E-10</v>
      </c>
      <c r="V699" s="10">
        <f>IF(U698&lt;=0,V698,V698*(1-T699/U698))+MAX(0,-('1-Input'!$B$10-C699-D699))</f>
        <v>-1.7932252352690167E-10</v>
      </c>
    </row>
    <row r="700" spans="1:22">
      <c r="A700" s="4" t="s">
        <v>410</v>
      </c>
      <c r="E700" s="10">
        <f>F699</f>
        <v>-555612.76573710993</v>
      </c>
      <c r="H700" s="10">
        <f>I699</f>
        <v>-344781.26699239685</v>
      </c>
      <c r="K700" s="10">
        <f>L699</f>
        <v>-21459.287172340762</v>
      </c>
      <c r="N700" s="10">
        <f>O699</f>
        <v>-178.32494655968483</v>
      </c>
      <c r="Q700" s="10">
        <f>R699</f>
        <v>14.708733343029106</v>
      </c>
      <c r="T700" s="10">
        <f>U699</f>
        <v>-3.2444965564464079E-10</v>
      </c>
    </row>
    <row r="701" spans="1:22">
      <c r="A701" s="5" t="s">
        <v>411</v>
      </c>
      <c r="B701" s="10">
        <f>IFERROR(T655-T700*(T655-Q655)/(T700-Q700),T655)</f>
        <v>1177197.472033394</v>
      </c>
    </row>
    <row r="704" spans="1:22">
      <c r="A704" s="2" t="s">
        <v>425</v>
      </c>
    </row>
    <row r="705" spans="1:22">
      <c r="A705" s="4" t="s">
        <v>268</v>
      </c>
      <c r="E705" s="19">
        <f>'1-Input'!$B$8</f>
        <v>760000</v>
      </c>
      <c r="H705" s="19">
        <f>'1-Input'!$B$8*1.2</f>
        <v>912000</v>
      </c>
      <c r="K705" s="10">
        <f>IFERROR(H705-H750*(H705-E705)/(H750-E750),H705)</f>
        <v>790438.23037624662</v>
      </c>
      <c r="N705" s="10">
        <f>IFERROR(K705-K750*(K705-H705)/(K750-H750),K705)</f>
        <v>792436.33052345645</v>
      </c>
      <c r="Q705" s="10">
        <f>IFERROR(N705-N750*(N705-K705)/(N750-K750),N705)</f>
        <v>792436.33052345656</v>
      </c>
      <c r="T705" s="10">
        <f>IFERROR(Q705-Q750*(Q705-N705)/(Q750-N750),Q705)</f>
        <v>792436.33052345668</v>
      </c>
    </row>
    <row r="706" spans="1:22">
      <c r="A706" s="15" t="s">
        <v>176</v>
      </c>
      <c r="B706" s="15" t="s">
        <v>177</v>
      </c>
      <c r="C706" s="15" t="s">
        <v>178</v>
      </c>
      <c r="D706" s="15" t="s">
        <v>179</v>
      </c>
      <c r="E706" s="15" t="s">
        <v>180</v>
      </c>
      <c r="F706" s="15" t="s">
        <v>181</v>
      </c>
      <c r="G706" s="15" t="s">
        <v>182</v>
      </c>
      <c r="H706" s="15" t="s">
        <v>180</v>
      </c>
      <c r="I706" s="15" t="s">
        <v>181</v>
      </c>
      <c r="J706" s="15" t="s">
        <v>182</v>
      </c>
      <c r="K706" s="15" t="s">
        <v>180</v>
      </c>
      <c r="L706" s="15" t="s">
        <v>181</v>
      </c>
      <c r="M706" s="15" t="s">
        <v>182</v>
      </c>
      <c r="N706" s="15" t="s">
        <v>180</v>
      </c>
      <c r="O706" s="15" t="s">
        <v>181</v>
      </c>
      <c r="P706" s="15" t="s">
        <v>182</v>
      </c>
      <c r="Q706" s="15" t="s">
        <v>180</v>
      </c>
      <c r="R706" s="15" t="s">
        <v>181</v>
      </c>
      <c r="S706" s="15" t="s">
        <v>182</v>
      </c>
      <c r="T706" s="15" t="s">
        <v>180</v>
      </c>
      <c r="U706" s="15" t="s">
        <v>181</v>
      </c>
      <c r="V706" s="15" t="s">
        <v>182</v>
      </c>
    </row>
    <row r="707" spans="1:22">
      <c r="A707" s="9">
        <f>0</f>
        <v>0</v>
      </c>
      <c r="E707" s="10">
        <f>0</f>
        <v>0</v>
      </c>
      <c r="F707" s="10">
        <f>E705</f>
        <v>760000</v>
      </c>
      <c r="G707" s="10">
        <f>E705*'1-Input'!$B$28</f>
        <v>586000</v>
      </c>
      <c r="H707" s="10">
        <f>0</f>
        <v>0</v>
      </c>
      <c r="I707" s="10">
        <f>H705</f>
        <v>912000</v>
      </c>
      <c r="J707" s="10">
        <f>H705*'1-Input'!$B$28</f>
        <v>703200</v>
      </c>
      <c r="K707" s="10">
        <f>0</f>
        <v>0</v>
      </c>
      <c r="L707" s="10">
        <f>K705</f>
        <v>790438.23037624662</v>
      </c>
      <c r="M707" s="10">
        <f>K705*'1-Input'!$B$28</f>
        <v>609469.47763221117</v>
      </c>
      <c r="N707" s="10">
        <f>0</f>
        <v>0</v>
      </c>
      <c r="O707" s="10">
        <f>N705</f>
        <v>792436.33052345645</v>
      </c>
      <c r="P707" s="10">
        <f>N705*'1-Input'!$B$28</f>
        <v>611010.11800887564</v>
      </c>
      <c r="Q707" s="10">
        <f>0</f>
        <v>0</v>
      </c>
      <c r="R707" s="10">
        <f>Q705</f>
        <v>792436.33052345656</v>
      </c>
      <c r="S707" s="10">
        <f>Q705*'1-Input'!$B$28</f>
        <v>611010.11800887564</v>
      </c>
      <c r="T707" s="10">
        <f>0</f>
        <v>0</v>
      </c>
      <c r="U707" s="10">
        <f>T705</f>
        <v>792436.33052345668</v>
      </c>
      <c r="V707" s="10">
        <f>T705*'1-Input'!$B$28</f>
        <v>611010.11800887575</v>
      </c>
    </row>
    <row r="708" spans="1:22">
      <c r="A708" s="9">
        <f t="shared" ref="A708:A749" si="28">A707+1</f>
        <v>1</v>
      </c>
      <c r="B708" s="12">
        <f>IF($A708='P-Parametri'!$D$47,'P-Parametri'!$B$34,IF($A708='P-Parametri'!$D$48,'P-Parametri'!$C$34,'P-Parametri'!$D$50))</f>
        <v>2.7158250435358244E-2</v>
      </c>
      <c r="C708" s="10">
        <f>IF($A708&lt;='1-Input'!$B$26,0,IF($A708='1-Input'!$B$26+1,('1-Input'!$B$23+0)*'1-Input'!$B$27,'1-Input'!$B$23+0))</f>
        <v>0</v>
      </c>
      <c r="D708" s="10">
        <f t="shared" ref="D708:D749" si="29">IF(AND($A708&gt;=1,$A708&lt;1+0),0,0)</f>
        <v>0</v>
      </c>
      <c r="E708" s="10">
        <f>MAX(0,('1-Input'!$B$10-C708-D708))/(1-'P-Parametri'!$B$31*MAX(0,IF(F707&lt;=0,0,(F707-G707)/F707)))</f>
        <v>30835.525211259723</v>
      </c>
      <c r="F708" s="10">
        <f>((F707-E708+MAX(0,-('1-Input'!$B$10-C708-D708)))*(1+B708))*(1-'P-Parametri'!$B$32)</f>
        <v>747469.37159121211</v>
      </c>
      <c r="G708" s="10">
        <f>IF(F707&lt;=0,G707,G707*(1-E708/F707))+MAX(0,-('1-Input'!$B$10-C708-D708))</f>
        <v>562224.18713973917</v>
      </c>
      <c r="H708" s="10">
        <f>MAX(0,('1-Input'!$B$10-C708-D708))/(1-'P-Parametri'!$B$31*MAX(0,IF(I707&lt;=0,0,(I707-J707)/I707)))</f>
        <v>30835.525211259723</v>
      </c>
      <c r="I708" s="10">
        <f>((I707-H708+MAX(0,-('1-Input'!$B$10-C708-D708)))*(1+B708))*(1-'P-Parametri'!$B$32)</f>
        <v>903285.16954925423</v>
      </c>
      <c r="J708" s="10">
        <f>IF(I707&lt;=0,J707,J707*(1-H708/I707))+MAX(0,-('1-Input'!$B$10-C708-D708))</f>
        <v>679424.18713973928</v>
      </c>
      <c r="K708" s="10">
        <f>MAX(0,('1-Input'!$B$10-C708-D708))/(1-'P-Parametri'!$B$31*MAX(0,IF(L707&lt;=0,0,(L707-M707)/L707)))</f>
        <v>30835.525211259723</v>
      </c>
      <c r="L708" s="10">
        <f>((L707-K708+MAX(0,-('1-Input'!$B$10-C708-D708)))*(1+B708))*(1-'P-Parametri'!$B$32)</f>
        <v>778671.72129190667</v>
      </c>
      <c r="M708" s="10">
        <f>IF(L707&lt;=0,M707,M707*(1-K708/L707))+MAX(0,-('1-Input'!$B$10-C708-D708))</f>
        <v>585693.66477195034</v>
      </c>
      <c r="N708" s="10">
        <f>MAX(0,('1-Input'!$B$10-C708-D708))/(1-'P-Parametri'!$B$31*MAX(0,IF(O707&lt;=0,0,(O707-P707)/O707)))</f>
        <v>30835.525211259723</v>
      </c>
      <c r="O708" s="10">
        <f>((O707-N708+MAX(0,-('1-Input'!$B$10-C708-D708)))*(1+B708))*(1-'P-Parametri'!$B$32)</f>
        <v>780719.98161320656</v>
      </c>
      <c r="P708" s="10">
        <f>IF(O707&lt;=0,P707,P707*(1-N708/O707))+MAX(0,-('1-Input'!$B$10-C708-D708))</f>
        <v>587234.3051486148</v>
      </c>
      <c r="Q708" s="10">
        <f>MAX(0,('1-Input'!$B$10-C708-D708))/(1-'P-Parametri'!$B$31*MAX(0,IF(R707&lt;=0,0,(R707-S707)/R707)))</f>
        <v>30835.525211259726</v>
      </c>
      <c r="R708" s="10">
        <f>((R707-Q708+MAX(0,-('1-Input'!$B$10-C708-D708)))*(1+B708))*(1-'P-Parametri'!$B$32)</f>
        <v>780719.98161320668</v>
      </c>
      <c r="S708" s="10">
        <f>IF(R707&lt;=0,S707,S707*(1-Q708/R707))+MAX(0,-('1-Input'!$B$10-C708-D708))</f>
        <v>587234.3051486148</v>
      </c>
      <c r="T708" s="10">
        <f>MAX(0,('1-Input'!$B$10-C708-D708))/(1-'P-Parametri'!$B$31*MAX(0,IF(U707&lt;=0,0,(U707-V707)/U707)))</f>
        <v>30835.525211259723</v>
      </c>
      <c r="U708" s="10">
        <f>((U707-T708+MAX(0,-('1-Input'!$B$10-C708-D708)))*(1+B708))*(1-'P-Parametri'!$B$32)</f>
        <v>780719.98161320679</v>
      </c>
      <c r="V708" s="10">
        <f>IF(U707&lt;=0,V707,V707*(1-T708/U707))+MAX(0,-('1-Input'!$B$10-C708-D708))</f>
        <v>587234.30514861492</v>
      </c>
    </row>
    <row r="709" spans="1:22">
      <c r="A709" s="9">
        <f t="shared" si="28"/>
        <v>2</v>
      </c>
      <c r="B709" s="12">
        <f>IF($A709='P-Parametri'!$D$47,'P-Parametri'!$B$34,IF($A709='P-Parametri'!$D$48,'P-Parametri'!$C$34,'P-Parametri'!$D$50))</f>
        <v>2.7158250435358244E-2</v>
      </c>
      <c r="C709" s="10">
        <f>IF($A709&lt;='1-Input'!$B$26,0,IF($A709='1-Input'!$B$26+1,('1-Input'!$B$23+0)*'1-Input'!$B$27,'1-Input'!$B$23+0))</f>
        <v>0</v>
      </c>
      <c r="D709" s="10">
        <f t="shared" si="29"/>
        <v>0</v>
      </c>
      <c r="E709" s="10">
        <f>MAX(0,('1-Input'!$B$10-C709-D709))/(1-'P-Parametri'!$B$31*MAX(0,IF(F708&lt;=0,0,(F708-G708)/F708)))</f>
        <v>30997.336562955301</v>
      </c>
      <c r="F709" s="10">
        <f>((F708-E709+MAX(0,-('1-Input'!$B$10-C709-D709)))*(1+B709))*(1-'P-Parametri'!$B$32)</f>
        <v>734458.30166151398</v>
      </c>
      <c r="G709" s="10">
        <f>IF(F708&lt;=0,G708,G708*(1-E709/F708))+MAX(0,-('1-Input'!$B$10-C709-D709))</f>
        <v>538908.91428045812</v>
      </c>
      <c r="H709" s="10">
        <f>MAX(0,('1-Input'!$B$10-C709-D709))/(1-'P-Parametri'!$B$31*MAX(0,IF(I708&lt;=0,0,(I708-J708)/I708)))</f>
        <v>30997.336562955301</v>
      </c>
      <c r="I709" s="10">
        <f>((I708-H709+MAX(0,-('1-Input'!$B$10-C709-D709)))*(1+B709))*(1-'P-Parametri'!$B$32)</f>
        <v>894185.68911744433</v>
      </c>
      <c r="J709" s="10">
        <f>IF(I708&lt;=0,J708,J708*(1-H709/I708))+MAX(0,-('1-Input'!$B$10-C709-D709))</f>
        <v>656108.91428045824</v>
      </c>
      <c r="K709" s="10">
        <f>MAX(0,('1-Input'!$B$10-C709-D709))/(1-'P-Parametri'!$B$31*MAX(0,IF(L708&lt;=0,0,(L708-M708)/L708)))</f>
        <v>30997.336562955301</v>
      </c>
      <c r="L709" s="10">
        <f>((L708-K709+MAX(0,-('1-Input'!$B$10-C709-D709)))*(1+B709))*(1-'P-Parametri'!$B$32)</f>
        <v>766443.95308769564</v>
      </c>
      <c r="M709" s="10">
        <f>IF(L708&lt;=0,M708,M708*(1-K709/L708))+MAX(0,-('1-Input'!$B$10-C709-D709))</f>
        <v>562378.39191266929</v>
      </c>
      <c r="N709" s="10">
        <f>MAX(0,('1-Input'!$B$10-C709-D709))/(1-'P-Parametri'!$B$31*MAX(0,IF(O708&lt;=0,0,(O708-P708)/O708)))</f>
        <v>30997.336562955301</v>
      </c>
      <c r="O709" s="10">
        <f>((O708-N709+MAX(0,-('1-Input'!$B$10-C709-D709)))*(1+B709))*(1-'P-Parametri'!$B$32)</f>
        <v>768543.63280078198</v>
      </c>
      <c r="P709" s="10">
        <f>IF(O708&lt;=0,P708,P708*(1-N709/O708))+MAX(0,-('1-Input'!$B$10-C709-D709))</f>
        <v>563919.03228933376</v>
      </c>
      <c r="Q709" s="10">
        <f>MAX(0,('1-Input'!$B$10-C709-D709))/(1-'P-Parametri'!$B$31*MAX(0,IF(R708&lt;=0,0,(R708-S708)/R708)))</f>
        <v>30997.336562955301</v>
      </c>
      <c r="R709" s="10">
        <f>((R708-Q709+MAX(0,-('1-Input'!$B$10-C709-D709)))*(1+B709))*(1-'P-Parametri'!$B$32)</f>
        <v>768543.6328007821</v>
      </c>
      <c r="S709" s="10">
        <f>IF(R708&lt;=0,S708,S708*(1-Q709/R708))+MAX(0,-('1-Input'!$B$10-C709-D709))</f>
        <v>563919.03228933376</v>
      </c>
      <c r="T709" s="10">
        <f>MAX(0,('1-Input'!$B$10-C709-D709))/(1-'P-Parametri'!$B$31*MAX(0,IF(U708&lt;=0,0,(U708-V708)/U708)))</f>
        <v>30997.336562955301</v>
      </c>
      <c r="U709" s="10">
        <f>((U708-T709+MAX(0,-('1-Input'!$B$10-C709-D709)))*(1+B709))*(1-'P-Parametri'!$B$32)</f>
        <v>768543.63280078222</v>
      </c>
      <c r="V709" s="10">
        <f>IF(U708&lt;=0,V708,V708*(1-T709/U708))+MAX(0,-('1-Input'!$B$10-C709-D709))</f>
        <v>563919.03228933387</v>
      </c>
    </row>
    <row r="710" spans="1:22">
      <c r="A710" s="9">
        <f t="shared" si="28"/>
        <v>3</v>
      </c>
      <c r="B710" s="12">
        <f>IF($A710='P-Parametri'!$D$47,'P-Parametri'!$B$34,IF($A710='P-Parametri'!$D$48,'P-Parametri'!$C$34,'P-Parametri'!$D$50))</f>
        <v>2.7158250435358244E-2</v>
      </c>
      <c r="C710" s="10">
        <f>IF($A710&lt;='1-Input'!$B$26,0,IF($A710='1-Input'!$B$26+1,('1-Input'!$B$23+0)*'1-Input'!$B$27,'1-Input'!$B$23+0))</f>
        <v>0</v>
      </c>
      <c r="D710" s="10">
        <f t="shared" si="29"/>
        <v>0</v>
      </c>
      <c r="E710" s="10">
        <f>MAX(0,('1-Input'!$B$10-C710-D710))/(1-'P-Parametri'!$B$31*MAX(0,IF(F709&lt;=0,0,(F709-G709)/F709)))</f>
        <v>31156.830067623807</v>
      </c>
      <c r="F710" s="10">
        <f>((F709-E710+MAX(0,-('1-Input'!$B$10-C710-D710)))*(1+B710))*(1-'P-Parametri'!$B$32)</f>
        <v>720957.10527281114</v>
      </c>
      <c r="G710" s="10">
        <f>IF(F709&lt;=0,G709,G709*(1-E710/F709))+MAX(0,-('1-Input'!$B$10-C710-D710))</f>
        <v>516047.58447292587</v>
      </c>
      <c r="H710" s="10">
        <f>MAX(0,('1-Input'!$B$10-C710-D710))/(1-'P-Parametri'!$B$31*MAX(0,IF(I709&lt;=0,0,(I709-J709)/I709)))</f>
        <v>31156.830067623807</v>
      </c>
      <c r="I710" s="10">
        <f>((I709-H710+MAX(0,-('1-Input'!$B$10-C710-D710)))*(1+B710))*(1-'P-Parametri'!$B$32)</f>
        <v>884694.27851096343</v>
      </c>
      <c r="J710" s="10">
        <f>IF(I709&lt;=0,J709,J709*(1-H710/I709))+MAX(0,-('1-Input'!$B$10-C710-D710))</f>
        <v>633247.58447292598</v>
      </c>
      <c r="K710" s="10">
        <f>MAX(0,('1-Input'!$B$10-C710-D710))/(1-'P-Parametri'!$B$31*MAX(0,IF(L709&lt;=0,0,(L709-M709)/L709)))</f>
        <v>31156.830067623807</v>
      </c>
      <c r="L710" s="10">
        <f>((L709-K710+MAX(0,-('1-Input'!$B$10-C710-D710)))*(1+B710))*(1-'P-Parametri'!$B$32)</f>
        <v>753745.72237924719</v>
      </c>
      <c r="M710" s="10">
        <f>IF(L709&lt;=0,M709,M709*(1-K710/L709))+MAX(0,-('1-Input'!$B$10-C710-D710))</f>
        <v>539517.06210513704</v>
      </c>
      <c r="N710" s="10">
        <f>MAX(0,('1-Input'!$B$10-C710-D710))/(1-'P-Parametri'!$B$31*MAX(0,IF(O709&lt;=0,0,(O709-P709)/O709)))</f>
        <v>31156.830067623807</v>
      </c>
      <c r="O710" s="10">
        <f>((O709-N710+MAX(0,-('1-Input'!$B$10-C710-D710)))*(1+B710))*(1-'P-Parametri'!$B$32)</f>
        <v>755898.11231313436</v>
      </c>
      <c r="P710" s="10">
        <f>IF(O709&lt;=0,P709,P709*(1-N710/O709))+MAX(0,-('1-Input'!$B$10-C710-D710))</f>
        <v>541057.70248180151</v>
      </c>
      <c r="Q710" s="10">
        <f>MAX(0,('1-Input'!$B$10-C710-D710))/(1-'P-Parametri'!$B$31*MAX(0,IF(R709&lt;=0,0,(R709-S709)/R709)))</f>
        <v>31156.830067623807</v>
      </c>
      <c r="R710" s="10">
        <f>((R709-Q710+MAX(0,-('1-Input'!$B$10-C710-D710)))*(1+B710))*(1-'P-Parametri'!$B$32)</f>
        <v>755898.11231313448</v>
      </c>
      <c r="S710" s="10">
        <f>IF(R709&lt;=0,S709,S709*(1-Q710/R709))+MAX(0,-('1-Input'!$B$10-C710-D710))</f>
        <v>541057.70248180151</v>
      </c>
      <c r="T710" s="10">
        <f>MAX(0,('1-Input'!$B$10-C710-D710))/(1-'P-Parametri'!$B$31*MAX(0,IF(U709&lt;=0,0,(U709-V709)/U709)))</f>
        <v>31156.830067623807</v>
      </c>
      <c r="U710" s="10">
        <f>((U709-T710+MAX(0,-('1-Input'!$B$10-C710-D710)))*(1+B710))*(1-'P-Parametri'!$B$32)</f>
        <v>755898.1123131346</v>
      </c>
      <c r="V710" s="10">
        <f>IF(U709&lt;=0,V709,V709*(1-T710/U709))+MAX(0,-('1-Input'!$B$10-C710-D710))</f>
        <v>541057.70248180162</v>
      </c>
    </row>
    <row r="711" spans="1:22">
      <c r="A711" s="9">
        <f t="shared" si="28"/>
        <v>4</v>
      </c>
      <c r="B711" s="12">
        <f>IF($A711='P-Parametri'!$D$47,'P-Parametri'!$B$34,IF($A711='P-Parametri'!$D$48,'P-Parametri'!$C$34,'P-Parametri'!$D$50))</f>
        <v>2.7158250435358244E-2</v>
      </c>
      <c r="C711" s="10">
        <f>IF($A711&lt;='1-Input'!$B$26,0,IF($A711='1-Input'!$B$26+1,('1-Input'!$B$23+0)*'1-Input'!$B$27,'1-Input'!$B$23+0))</f>
        <v>0</v>
      </c>
      <c r="D711" s="10">
        <f t="shared" si="29"/>
        <v>0</v>
      </c>
      <c r="E711" s="10">
        <f>MAX(0,('1-Input'!$B$10-C711-D711))/(1-'P-Parametri'!$B$31*MAX(0,IF(F710&lt;=0,0,(F710-G710)/F710)))</f>
        <v>31314.007203030425</v>
      </c>
      <c r="F711" s="10">
        <f>((F710-E711+MAX(0,-('1-Input'!$B$10-C711-D711)))*(1+B711))*(1-'P-Parametri'!$B$32)</f>
        <v>706955.85284209985</v>
      </c>
      <c r="G711" s="10">
        <f>IF(F710&lt;=0,G710,G710*(1-E711/F710))+MAX(0,-('1-Input'!$B$10-C711-D711))</f>
        <v>493633.60497385863</v>
      </c>
      <c r="H711" s="10">
        <f>MAX(0,('1-Input'!$B$10-C711-D711))/(1-'P-Parametri'!$B$31*MAX(0,IF(I710&lt;=0,0,(I710-J710)/I710)))</f>
        <v>31314.007203030425</v>
      </c>
      <c r="I711" s="10">
        <f>((I710-H711+MAX(0,-('1-Input'!$B$10-C711-D711)))*(1+B711))*(1-'P-Parametri'!$B$32)</f>
        <v>874803.47325984237</v>
      </c>
      <c r="J711" s="10">
        <f>IF(I710&lt;=0,J710,J710*(1-H711/I710))+MAX(0,-('1-Input'!$B$10-C711-D711))</f>
        <v>610833.6049738588</v>
      </c>
      <c r="K711" s="10">
        <f>MAX(0,('1-Input'!$B$10-C711-D711))/(1-'P-Parametri'!$B$31*MAX(0,IF(L710&lt;=0,0,(L710-M710)/L710)))</f>
        <v>31314.007203030425</v>
      </c>
      <c r="L711" s="10">
        <f>((L710-K711+MAX(0,-('1-Input'!$B$10-C711-D711)))*(1+B711))*(1-'P-Parametri'!$B$32)</f>
        <v>740567.59322617901</v>
      </c>
      <c r="M711" s="10">
        <f>IF(L710&lt;=0,M710,M710*(1-K711/L710))+MAX(0,-('1-Input'!$B$10-C711-D711))</f>
        <v>517103.0826060698</v>
      </c>
      <c r="N711" s="10">
        <f>MAX(0,('1-Input'!$B$10-C711-D711))/(1-'P-Parametri'!$B$31*MAX(0,IF(O710&lt;=0,0,(O710-P710)/O710)))</f>
        <v>31314.007203030425</v>
      </c>
      <c r="O711" s="10">
        <f>((O710-N711+MAX(0,-('1-Input'!$B$10-C711-D711)))*(1+B711))*(1-'P-Parametri'!$B$32)</f>
        <v>742774.01661476772</v>
      </c>
      <c r="P711" s="10">
        <f>IF(O710&lt;=0,P710,P710*(1-N711/O710))+MAX(0,-('1-Input'!$B$10-C711-D711))</f>
        <v>518643.72298273427</v>
      </c>
      <c r="Q711" s="10">
        <f>MAX(0,('1-Input'!$B$10-C711-D711))/(1-'P-Parametri'!$B$31*MAX(0,IF(R710&lt;=0,0,(R710-S710)/R710)))</f>
        <v>31314.007203030425</v>
      </c>
      <c r="R711" s="10">
        <f>((R710-Q711+MAX(0,-('1-Input'!$B$10-C711-D711)))*(1+B711))*(1-'P-Parametri'!$B$32)</f>
        <v>742774.01661476784</v>
      </c>
      <c r="S711" s="10">
        <f>IF(R710&lt;=0,S710,S710*(1-Q711/R710))+MAX(0,-('1-Input'!$B$10-C711-D711))</f>
        <v>518643.72298273427</v>
      </c>
      <c r="T711" s="10">
        <f>MAX(0,('1-Input'!$B$10-C711-D711))/(1-'P-Parametri'!$B$31*MAX(0,IF(U710&lt;=0,0,(U710-V710)/U710)))</f>
        <v>31314.007203030425</v>
      </c>
      <c r="U711" s="10">
        <f>((U710-T711+MAX(0,-('1-Input'!$B$10-C711-D711)))*(1+B711))*(1-'P-Parametri'!$B$32)</f>
        <v>742774.01661476796</v>
      </c>
      <c r="V711" s="10">
        <f>IF(U710&lt;=0,V710,V710*(1-T711/U710))+MAX(0,-('1-Input'!$B$10-C711-D711))</f>
        <v>518643.72298273438</v>
      </c>
    </row>
    <row r="712" spans="1:22">
      <c r="A712" s="9">
        <f t="shared" si="28"/>
        <v>5</v>
      </c>
      <c r="B712" s="12">
        <f>IF($A712='P-Parametri'!$D$47,'P-Parametri'!$B$34,IF($A712='P-Parametri'!$D$48,'P-Parametri'!$C$34,'P-Parametri'!$D$50))</f>
        <v>2.7158250435358244E-2</v>
      </c>
      <c r="C712" s="10">
        <f>IF($A712&lt;='1-Input'!$B$26,0,IF($A712='1-Input'!$B$26+1,('1-Input'!$B$23+0)*'1-Input'!$B$27,'1-Input'!$B$23+0))</f>
        <v>0</v>
      </c>
      <c r="D712" s="10">
        <f t="shared" si="29"/>
        <v>0</v>
      </c>
      <c r="E712" s="10">
        <f>MAX(0,('1-Input'!$B$10-C712-D712))/(1-'P-Parametri'!$B$31*MAX(0,IF(F711&lt;=0,0,(F711-G711)/F711)))</f>
        <v>31468.870807415547</v>
      </c>
      <c r="F712" s="10">
        <f>((F711-E712+MAX(0,-('1-Input'!$B$10-C712-D712)))*(1+B712))*(1-'P-Parametri'!$B$32)</f>
        <v>692444.36260528944</v>
      </c>
      <c r="G712" s="10">
        <f>IF(F711&lt;=0,G711,G711*(1-E712/F711))+MAX(0,-('1-Input'!$B$10-C712-D712))</f>
        <v>471660.39111804136</v>
      </c>
      <c r="H712" s="10">
        <f>MAX(0,('1-Input'!$B$10-C712-D712))/(1-'P-Parametri'!$B$31*MAX(0,IF(I711&lt;=0,0,(I711-J711)/I711)))</f>
        <v>31468.870807415544</v>
      </c>
      <c r="I712" s="10">
        <f>((I711-H712+MAX(0,-('1-Input'!$B$10-C712-D712)))*(1+B712))*(1-'P-Parametri'!$B$32)</f>
        <v>864505.61859705974</v>
      </c>
      <c r="J712" s="10">
        <f>IF(I711&lt;=0,J711,J711*(1-H712/I711))+MAX(0,-('1-Input'!$B$10-C712-D712))</f>
        <v>588860.39111804147</v>
      </c>
      <c r="K712" s="10">
        <f>MAX(0,('1-Input'!$B$10-C712-D712))/(1-'P-Parametri'!$B$31*MAX(0,IF(L711&lt;=0,0,(L711-M711)/L711)))</f>
        <v>31468.870807415547</v>
      </c>
      <c r="L712" s="10">
        <f>((L711-K712+MAX(0,-('1-Input'!$B$10-C712-D712)))*(1+B712))*(1-'P-Parametri'!$B$32)</f>
        <v>726899.88989939354</v>
      </c>
      <c r="M712" s="10">
        <f>IF(L711&lt;=0,M711,M711*(1-K712/L711))+MAX(0,-('1-Input'!$B$10-C712-D712))</f>
        <v>495129.86875025247</v>
      </c>
      <c r="N712" s="10">
        <f>MAX(0,('1-Input'!$B$10-C712-D712))/(1-'P-Parametri'!$B$31*MAX(0,IF(O711&lt;=0,0,(O711-P711)/O711)))</f>
        <v>31468.870807415544</v>
      </c>
      <c r="O712" s="10">
        <f>((O711-N712+MAX(0,-('1-Input'!$B$10-C712-D712)))*(1+B712))*(1-'P-Parametri'!$B$32)</f>
        <v>729161.70319496084</v>
      </c>
      <c r="P712" s="10">
        <f>IF(O711&lt;=0,P711,P711*(1-N712/O711))+MAX(0,-('1-Input'!$B$10-C712-D712))</f>
        <v>496670.50912691699</v>
      </c>
      <c r="Q712" s="10">
        <f>MAX(0,('1-Input'!$B$10-C712-D712))/(1-'P-Parametri'!$B$31*MAX(0,IF(R711&lt;=0,0,(R711-S711)/R711)))</f>
        <v>31468.870807415547</v>
      </c>
      <c r="R712" s="10">
        <f>((R711-Q712+MAX(0,-('1-Input'!$B$10-C712-D712)))*(1+B712))*(1-'P-Parametri'!$B$32)</f>
        <v>729161.70319496095</v>
      </c>
      <c r="S712" s="10">
        <f>IF(R711&lt;=0,S711,S711*(1-Q712/R711))+MAX(0,-('1-Input'!$B$10-C712-D712))</f>
        <v>496670.50912691699</v>
      </c>
      <c r="T712" s="10">
        <f>MAX(0,('1-Input'!$B$10-C712-D712))/(1-'P-Parametri'!$B$31*MAX(0,IF(U711&lt;=0,0,(U711-V711)/U711)))</f>
        <v>31468.870807415547</v>
      </c>
      <c r="U712" s="10">
        <f>((U711-T712+MAX(0,-('1-Input'!$B$10-C712-D712)))*(1+B712))*(1-'P-Parametri'!$B$32)</f>
        <v>729161.70319496107</v>
      </c>
      <c r="V712" s="10">
        <f>IF(U711&lt;=0,V711,V711*(1-T712/U711))+MAX(0,-('1-Input'!$B$10-C712-D712))</f>
        <v>496670.50912691711</v>
      </c>
    </row>
    <row r="713" spans="1:22">
      <c r="A713" s="9">
        <f t="shared" si="28"/>
        <v>6</v>
      </c>
      <c r="B713" s="12">
        <f>IF($A713='P-Parametri'!$D$47,'P-Parametri'!$B$34,IF($A713='P-Parametri'!$D$48,'P-Parametri'!$C$34,'P-Parametri'!$D$50))</f>
        <v>2.7158250435358244E-2</v>
      </c>
      <c r="C713" s="10">
        <f>IF($A713&lt;='1-Input'!$B$26,0,IF($A713='1-Input'!$B$26+1,('1-Input'!$B$23+0)*'1-Input'!$B$27,'1-Input'!$B$23+0))</f>
        <v>0</v>
      </c>
      <c r="D713" s="10">
        <f t="shared" si="29"/>
        <v>0</v>
      </c>
      <c r="E713" s="10">
        <f>MAX(0,('1-Input'!$B$10-C713-D713))/(1-'P-Parametri'!$B$31*MAX(0,IF(F712&lt;=0,0,(F712-G712)/F712)))</f>
        <v>31621.425037178462</v>
      </c>
      <c r="F713" s="10">
        <f>((F712-E713+MAX(0,-('1-Input'!$B$10-C713-D713)))*(1+B713))*(1-'P-Parametri'!$B$32)</f>
        <v>677412.19293521484</v>
      </c>
      <c r="G713" s="10">
        <f>IF(F712&lt;=0,G712,G712*(1-E713/F712))+MAX(0,-('1-Input'!$B$10-C713-D713))</f>
        <v>450121.37007001083</v>
      </c>
      <c r="H713" s="10">
        <f>MAX(0,('1-Input'!$B$10-C713-D713))/(1-'P-Parametri'!$B$31*MAX(0,IF(I712&lt;=0,0,(I712-J712)/I712)))</f>
        <v>31621.425037178458</v>
      </c>
      <c r="I713" s="10">
        <f>((I712-H713+MAX(0,-('1-Input'!$B$10-C713-D713)))*(1+B713))*(1-'P-Parametri'!$B$32)</f>
        <v>853792.86333008739</v>
      </c>
      <c r="J713" s="10">
        <f>IF(I712&lt;=0,J712,J712*(1-H713/I712))+MAX(0,-('1-Input'!$B$10-C713-D713))</f>
        <v>567321.37007001089</v>
      </c>
      <c r="K713" s="10">
        <f>MAX(0,('1-Input'!$B$10-C713-D713))/(1-'P-Parametri'!$B$31*MAX(0,IF(L712&lt;=0,0,(L712-M712)/L712)))</f>
        <v>31621.425037178462</v>
      </c>
      <c r="L713" s="10">
        <f>((L712-K713+MAX(0,-('1-Input'!$B$10-C713-D713)))*(1+B713))*(1-'P-Parametri'!$B$32)</f>
        <v>712732.68951018807</v>
      </c>
      <c r="M713" s="10">
        <f>IF(L712&lt;=0,M712,M712*(1-K713/L712))+MAX(0,-('1-Input'!$B$10-C713-D713))</f>
        <v>473590.84770222194</v>
      </c>
      <c r="N713" s="10">
        <f>MAX(0,('1-Input'!$B$10-C713-D713))/(1-'P-Parametri'!$B$31*MAX(0,IF(O712&lt;=0,0,(O712-P712)/O712)))</f>
        <v>31621.425037178458</v>
      </c>
      <c r="O713" s="10">
        <f>((O712-N713+MAX(0,-('1-Input'!$B$10-C713-D713)))*(1+B713))*(1-'P-Parametri'!$B$32)</f>
        <v>715051.2832172995</v>
      </c>
      <c r="P713" s="10">
        <f>IF(O712&lt;=0,P712,P712*(1-N713/O712))+MAX(0,-('1-Input'!$B$10-C713-D713))</f>
        <v>475131.48807888641</v>
      </c>
      <c r="Q713" s="10">
        <f>MAX(0,('1-Input'!$B$10-C713-D713))/(1-'P-Parametri'!$B$31*MAX(0,IF(R712&lt;=0,0,(R712-S712)/R712)))</f>
        <v>31621.425037178458</v>
      </c>
      <c r="R713" s="10">
        <f>((R712-Q713+MAX(0,-('1-Input'!$B$10-C713-D713)))*(1+B713))*(1-'P-Parametri'!$B$32)</f>
        <v>715051.28321729961</v>
      </c>
      <c r="S713" s="10">
        <f>IF(R712&lt;=0,S712,S712*(1-Q713/R712))+MAX(0,-('1-Input'!$B$10-C713-D713))</f>
        <v>475131.48807888641</v>
      </c>
      <c r="T713" s="10">
        <f>MAX(0,('1-Input'!$B$10-C713-D713))/(1-'P-Parametri'!$B$31*MAX(0,IF(U712&lt;=0,0,(U712-V712)/U712)))</f>
        <v>31621.425037178458</v>
      </c>
      <c r="U713" s="10">
        <f>((U712-T713+MAX(0,-('1-Input'!$B$10-C713-D713)))*(1+B713))*(1-'P-Parametri'!$B$32)</f>
        <v>715051.28321729973</v>
      </c>
      <c r="V713" s="10">
        <f>IF(U712&lt;=0,V712,V712*(1-T713/U712))+MAX(0,-('1-Input'!$B$10-C713-D713))</f>
        <v>475131.48807888653</v>
      </c>
    </row>
    <row r="714" spans="1:22">
      <c r="A714" s="9">
        <f t="shared" si="28"/>
        <v>7</v>
      </c>
      <c r="B714" s="12">
        <f>IF($A714='P-Parametri'!$D$47,'P-Parametri'!$B$34,IF($A714='P-Parametri'!$D$48,'P-Parametri'!$C$34,'P-Parametri'!$D$50))</f>
        <v>2.7158250435358244E-2</v>
      </c>
      <c r="C714" s="10">
        <f>IF($A714&lt;='1-Input'!$B$26,0,IF($A714='1-Input'!$B$26+1,('1-Input'!$B$23+0)*'1-Input'!$B$27,'1-Input'!$B$23+0))</f>
        <v>0</v>
      </c>
      <c r="D714" s="10">
        <f t="shared" si="29"/>
        <v>0</v>
      </c>
      <c r="E714" s="10">
        <f>MAX(0,('1-Input'!$B$10-C714-D714))/(1-'P-Parametri'!$B$31*MAX(0,IF(F713&lt;=0,0,(F713-G713)/F713)))</f>
        <v>31771.67532399391</v>
      </c>
      <c r="F714" s="10">
        <f>((F713-E714+MAX(0,-('1-Input'!$B$10-C714-D714)))*(1+B714))*(1-'P-Parametri'!$B$32)</f>
        <v>661848.63451076136</v>
      </c>
      <c r="G714" s="10">
        <f>IF(F713&lt;=0,G713,G713*(1-E714/F713))+MAX(0,-('1-Input'!$B$10-C714-D714))</f>
        <v>429009.98445368576</v>
      </c>
      <c r="H714" s="10">
        <f>MAX(0,('1-Input'!$B$10-C714-D714))/(1-'P-Parametri'!$B$31*MAX(0,IF(I713&lt;=0,0,(I713-J713)/I713)))</f>
        <v>31771.675323993906</v>
      </c>
      <c r="I714" s="10">
        <f>((I713-H714+MAX(0,-('1-Input'!$B$10-C714-D714)))*(1+B714))*(1-'P-Parametri'!$B$32)</f>
        <v>842657.15360254736</v>
      </c>
      <c r="J714" s="10">
        <f>IF(I713&lt;=0,J713,J713*(1-H714/I713))+MAX(0,-('1-Input'!$B$10-C714-D714))</f>
        <v>546209.98445368581</v>
      </c>
      <c r="K714" s="10">
        <f>MAX(0,('1-Input'!$B$10-C714-D714))/(1-'P-Parametri'!$B$31*MAX(0,IF(L713&lt;=0,0,(L713-M713)/L713)))</f>
        <v>31771.67532399391</v>
      </c>
      <c r="L714" s="10">
        <f>((L713-K714+MAX(0,-('1-Input'!$B$10-C714-D714)))*(1+B714))*(1-'P-Parametri'!$B$32)</f>
        <v>698055.814498286</v>
      </c>
      <c r="M714" s="10">
        <f>IF(L713&lt;=0,M713,M713*(1-K714/L713))+MAX(0,-('1-Input'!$B$10-C714-D714))</f>
        <v>452479.46208589687</v>
      </c>
      <c r="N714" s="10">
        <f>MAX(0,('1-Input'!$B$10-C714-D714))/(1-'P-Parametri'!$B$31*MAX(0,IF(O713&lt;=0,0,(O713-P713)/O713)))</f>
        <v>31771.675323993906</v>
      </c>
      <c r="O714" s="10">
        <f>((O713-N714+MAX(0,-('1-Input'!$B$10-C714-D714)))*(1+B714))*(1-'P-Parametri'!$B$32)</f>
        <v>700432.61402864172</v>
      </c>
      <c r="P714" s="10">
        <f>IF(O713&lt;=0,P713,P713*(1-N714/O713))+MAX(0,-('1-Input'!$B$10-C714-D714))</f>
        <v>454020.10246256134</v>
      </c>
      <c r="Q714" s="10">
        <f>MAX(0,('1-Input'!$B$10-C714-D714))/(1-'P-Parametri'!$B$31*MAX(0,IF(R713&lt;=0,0,(R713-S713)/R713)))</f>
        <v>31771.675323993906</v>
      </c>
      <c r="R714" s="10">
        <f>((R713-Q714+MAX(0,-('1-Input'!$B$10-C714-D714)))*(1+B714))*(1-'P-Parametri'!$B$32)</f>
        <v>700432.61402864184</v>
      </c>
      <c r="S714" s="10">
        <f>IF(R713&lt;=0,S713,S713*(1-Q714/R713))+MAX(0,-('1-Input'!$B$10-C714-D714))</f>
        <v>454020.10246256134</v>
      </c>
      <c r="T714" s="10">
        <f>MAX(0,('1-Input'!$B$10-C714-D714))/(1-'P-Parametri'!$B$31*MAX(0,IF(U713&lt;=0,0,(U713-V713)/U713)))</f>
        <v>31771.675323993906</v>
      </c>
      <c r="U714" s="10">
        <f>((U713-T714+MAX(0,-('1-Input'!$B$10-C714-D714)))*(1+B714))*(1-'P-Parametri'!$B$32)</f>
        <v>700432.61402864195</v>
      </c>
      <c r="V714" s="10">
        <f>IF(U713&lt;=0,V713,V713*(1-T714/U713))+MAX(0,-('1-Input'!$B$10-C714-D714))</f>
        <v>454020.10246256145</v>
      </c>
    </row>
    <row r="715" spans="1:22">
      <c r="A715" s="9">
        <f t="shared" si="28"/>
        <v>8</v>
      </c>
      <c r="B715" s="12">
        <f>IF($A715='P-Parametri'!$D$47,'P-Parametri'!$B$34,IF($A715='P-Parametri'!$D$48,'P-Parametri'!$C$34,'P-Parametri'!$D$50))</f>
        <v>2.7158250435358244E-2</v>
      </c>
      <c r="C715" s="10">
        <f>IF($A715&lt;='1-Input'!$B$26,0,IF($A715='1-Input'!$B$26+1,('1-Input'!$B$23+0)*'1-Input'!$B$27,'1-Input'!$B$23+0))</f>
        <v>0</v>
      </c>
      <c r="D715" s="10">
        <f t="shared" si="29"/>
        <v>0</v>
      </c>
      <c r="E715" s="10">
        <f>MAX(0,('1-Input'!$B$10-C715-D715))/(1-'P-Parametri'!$B$31*MAX(0,IF(F714&lt;=0,0,(F714-G714)/F714)))</f>
        <v>31919.628331476059</v>
      </c>
      <c r="F715" s="10">
        <f>((F714-E715+MAX(0,-('1-Input'!$B$10-C715-D715)))*(1+B715))*(1-'P-Parametri'!$B$32)</f>
        <v>645742.7023338275</v>
      </c>
      <c r="G715" s="10">
        <f>IF(F714&lt;=0,G714,G714*(1-E715/F714))+MAX(0,-('1-Input'!$B$10-C715-D715))</f>
        <v>408319.69585865608</v>
      </c>
      <c r="H715" s="10">
        <f>MAX(0,('1-Input'!$B$10-C715-D715))/(1-'P-Parametri'!$B$31*MAX(0,IF(I714&lt;=0,0,(I714-J714)/I714)))</f>
        <v>31919.628331476055</v>
      </c>
      <c r="I715" s="10">
        <f>((I714-H715+MAX(0,-('1-Input'!$B$10-C715-D715)))*(1+B715))*(1-'P-Parametri'!$B$32)</f>
        <v>831090.22654368624</v>
      </c>
      <c r="J715" s="10">
        <f>IF(I714&lt;=0,J714,J714*(1-H715/I714))+MAX(0,-('1-Input'!$B$10-C715-D715))</f>
        <v>525519.6958586562</v>
      </c>
      <c r="K715" s="10">
        <f>MAX(0,('1-Input'!$B$10-C715-D715))/(1-'P-Parametri'!$B$31*MAX(0,IF(L714&lt;=0,0,(L714-M714)/L714)))</f>
        <v>31919.628331476059</v>
      </c>
      <c r="L715" s="10">
        <f>((L714-K715+MAX(0,-('1-Input'!$B$10-C715-D715)))*(1+B715))*(1-'P-Parametri'!$B$32)</f>
        <v>682858.82497571304</v>
      </c>
      <c r="M715" s="10">
        <f>IF(L714&lt;=0,M714,M714*(1-K715/L714))+MAX(0,-('1-Input'!$B$10-C715-D715))</f>
        <v>431789.17349086719</v>
      </c>
      <c r="N715" s="10">
        <f>MAX(0,('1-Input'!$B$10-C715-D715))/(1-'P-Parametri'!$B$31*MAX(0,IF(O714&lt;=0,0,(O714-P714)/O714)))</f>
        <v>31919.628331476059</v>
      </c>
      <c r="O715" s="10">
        <f>((O714-N715+MAX(0,-('1-Input'!$B$10-C715-D715)))*(1+B715))*(1-'P-Parametri'!$B$32)</f>
        <v>685295.29152445437</v>
      </c>
      <c r="P715" s="10">
        <f>IF(O714&lt;=0,P714,P714*(1-N715/O714))+MAX(0,-('1-Input'!$B$10-C715-D715))</f>
        <v>433329.81386753166</v>
      </c>
      <c r="Q715" s="10">
        <f>MAX(0,('1-Input'!$B$10-C715-D715))/(1-'P-Parametri'!$B$31*MAX(0,IF(R714&lt;=0,0,(R714-S714)/R714)))</f>
        <v>31919.628331476059</v>
      </c>
      <c r="R715" s="10">
        <f>((R714-Q715+MAX(0,-('1-Input'!$B$10-C715-D715)))*(1+B715))*(1-'P-Parametri'!$B$32)</f>
        <v>685295.29152445449</v>
      </c>
      <c r="S715" s="10">
        <f>IF(R714&lt;=0,S714,S714*(1-Q715/R714))+MAX(0,-('1-Input'!$B$10-C715-D715))</f>
        <v>433329.81386753166</v>
      </c>
      <c r="T715" s="10">
        <f>MAX(0,('1-Input'!$B$10-C715-D715))/(1-'P-Parametri'!$B$31*MAX(0,IF(U714&lt;=0,0,(U714-V714)/U714)))</f>
        <v>31919.628331476059</v>
      </c>
      <c r="U715" s="10">
        <f>((U714-T715+MAX(0,-('1-Input'!$B$10-C715-D715)))*(1+B715))*(1-'P-Parametri'!$B$32)</f>
        <v>685295.2915244546</v>
      </c>
      <c r="V715" s="10">
        <f>IF(U714&lt;=0,V714,V714*(1-T715/U714))+MAX(0,-('1-Input'!$B$10-C715-D715))</f>
        <v>433329.81386753172</v>
      </c>
    </row>
    <row r="716" spans="1:22">
      <c r="A716" s="9">
        <f t="shared" si="28"/>
        <v>9</v>
      </c>
      <c r="B716" s="12">
        <f>IF($A716='P-Parametri'!$D$47,'P-Parametri'!$B$34,IF($A716='P-Parametri'!$D$48,'P-Parametri'!$C$34,'P-Parametri'!$D$50))</f>
        <v>2.7158250435358244E-2</v>
      </c>
      <c r="C716" s="10">
        <f>IF($A716&lt;='1-Input'!$B$26,0,IF($A716='1-Input'!$B$26+1,('1-Input'!$B$23+0)*'1-Input'!$B$27,'1-Input'!$B$23+0))</f>
        <v>0</v>
      </c>
      <c r="D716" s="10">
        <f t="shared" si="29"/>
        <v>0</v>
      </c>
      <c r="E716" s="10">
        <f>MAX(0,('1-Input'!$B$10-C716-D716))/(1-'P-Parametri'!$B$31*MAX(0,IF(F715&lt;=0,0,(F715-G715)/F715)))</f>
        <v>32065.291911500637</v>
      </c>
      <c r="F716" s="10">
        <f>((F715-E716+MAX(0,-('1-Input'!$B$10-C716-D716)))*(1+B716))*(1-'P-Parametri'!$B$32)</f>
        <v>629083.1275906564</v>
      </c>
      <c r="G716" s="10">
        <f>IF(F715&lt;=0,G715,G715*(1-E716/F715))+MAX(0,-('1-Input'!$B$10-C716-D716))</f>
        <v>388043.98822215793</v>
      </c>
      <c r="H716" s="10">
        <f>MAX(0,('1-Input'!$B$10-C716-D716))/(1-'P-Parametri'!$B$31*MAX(0,IF(I715&lt;=0,0,(I715-J715)/I715)))</f>
        <v>32065.291911500633</v>
      </c>
      <c r="I716" s="10">
        <f>((I715-H716+MAX(0,-('1-Input'!$B$10-C716-D716)))*(1+B716))*(1-'P-Parametri'!$B$32)</f>
        <v>819083.60380320018</v>
      </c>
      <c r="J716" s="10">
        <f>IF(I715&lt;=0,J715,J715*(1-H716/I715))+MAX(0,-('1-Input'!$B$10-C716-D716))</f>
        <v>505243.98822215799</v>
      </c>
      <c r="K716" s="10">
        <f>MAX(0,('1-Input'!$B$10-C716-D716))/(1-'P-Parametri'!$B$31*MAX(0,IF(L715&lt;=0,0,(L715-M715)/L715)))</f>
        <v>32065.291911500637</v>
      </c>
      <c r="L716" s="10">
        <f>((L715-K716+MAX(0,-('1-Input'!$B$10-C716-D716)))*(1+B716))*(1-'P-Parametri'!$B$32)</f>
        <v>667131.01092324813</v>
      </c>
      <c r="M716" s="10">
        <f>IF(L715&lt;=0,M715,M715*(1-K716/L715))+MAX(0,-('1-Input'!$B$10-C716-D716))</f>
        <v>411513.46585436899</v>
      </c>
      <c r="N716" s="10">
        <f>MAX(0,('1-Input'!$B$10-C716-D716))/(1-'P-Parametri'!$B$31*MAX(0,IF(O715&lt;=0,0,(O715-P715)/O715)))</f>
        <v>32065.291911500633</v>
      </c>
      <c r="O716" s="10">
        <f>((O715-N716+MAX(0,-('1-Input'!$B$10-C716-D716)))*(1+B716))*(1-'P-Parametri'!$B$32)</f>
        <v>669628.64236726263</v>
      </c>
      <c r="P716" s="10">
        <f>IF(O715&lt;=0,P715,P715*(1-N716/O715))+MAX(0,-('1-Input'!$B$10-C716-D716))</f>
        <v>413054.10623103345</v>
      </c>
      <c r="Q716" s="10">
        <f>MAX(0,('1-Input'!$B$10-C716-D716))/(1-'P-Parametri'!$B$31*MAX(0,IF(R715&lt;=0,0,(R715-S715)/R715)))</f>
        <v>32065.291911500637</v>
      </c>
      <c r="R716" s="10">
        <f>((R715-Q716+MAX(0,-('1-Input'!$B$10-C716-D716)))*(1+B716))*(1-'P-Parametri'!$B$32)</f>
        <v>669628.64236726274</v>
      </c>
      <c r="S716" s="10">
        <f>IF(R715&lt;=0,S715,S715*(1-Q716/R715))+MAX(0,-('1-Input'!$B$10-C716-D716))</f>
        <v>413054.10623103345</v>
      </c>
      <c r="T716" s="10">
        <f>MAX(0,('1-Input'!$B$10-C716-D716))/(1-'P-Parametri'!$B$31*MAX(0,IF(U715&lt;=0,0,(U715-V715)/U715)))</f>
        <v>32065.291911500637</v>
      </c>
      <c r="U716" s="10">
        <f>((U715-T716+MAX(0,-('1-Input'!$B$10-C716-D716)))*(1+B716))*(1-'P-Parametri'!$B$32)</f>
        <v>669628.64236726286</v>
      </c>
      <c r="V716" s="10">
        <f>IF(U715&lt;=0,V715,V715*(1-T716/U715))+MAX(0,-('1-Input'!$B$10-C716-D716))</f>
        <v>413054.10623103351</v>
      </c>
    </row>
    <row r="717" spans="1:22">
      <c r="A717" s="9">
        <f t="shared" si="28"/>
        <v>10</v>
      </c>
      <c r="B717" s="12">
        <f>IF($A717='P-Parametri'!$D$47,'P-Parametri'!$B$34,IF($A717='P-Parametri'!$D$48,'P-Parametri'!$C$34,'P-Parametri'!$D$50))</f>
        <v>2.7158250435358244E-2</v>
      </c>
      <c r="C717" s="10">
        <f>IF($A717&lt;='1-Input'!$B$26,0,IF($A717='1-Input'!$B$26+1,('1-Input'!$B$23+0)*'1-Input'!$B$27,'1-Input'!$B$23+0))</f>
        <v>0</v>
      </c>
      <c r="D717" s="10">
        <f t="shared" si="29"/>
        <v>0</v>
      </c>
      <c r="E717" s="10">
        <f>MAX(0,('1-Input'!$B$10-C717-D717))/(1-'P-Parametri'!$B$31*MAX(0,IF(F716&lt;=0,0,(F716-G716)/F716)))</f>
        <v>32208.67506029164</v>
      </c>
      <c r="F717" s="10">
        <f>((F716-E717+MAX(0,-('1-Input'!$B$10-C717-D717)))*(1+B717))*(1-'P-Parametri'!$B$32)</f>
        <v>611858.34935387038</v>
      </c>
      <c r="G717" s="10">
        <f>IF(F716&lt;=0,G716,G716*(1-E717/F716))+MAX(0,-('1-Input'!$B$10-C717-D717))</f>
        <v>368176.3710860649</v>
      </c>
      <c r="H717" s="10">
        <f>MAX(0,('1-Input'!$B$10-C717-D717))/(1-'P-Parametri'!$B$31*MAX(0,IF(I716&lt;=0,0,(I716-J716)/I716)))</f>
        <v>32208.675060291633</v>
      </c>
      <c r="I717" s="10">
        <f>((I716-H717+MAX(0,-('1-Input'!$B$10-C717-D717)))*(1+B717))*(1-'P-Parametri'!$B$32)</f>
        <v>806628.58496877505</v>
      </c>
      <c r="J717" s="10">
        <f>IF(I716&lt;=0,J716,J716*(1-H717/I716))+MAX(0,-('1-Input'!$B$10-C717-D717))</f>
        <v>485376.37108606496</v>
      </c>
      <c r="K717" s="10">
        <f>MAX(0,('1-Input'!$B$10-C717-D717))/(1-'P-Parametri'!$B$31*MAX(0,IF(L716&lt;=0,0,(L716-M716)/L716)))</f>
        <v>32208.675060291636</v>
      </c>
      <c r="L717" s="10">
        <f>((L716-K717+MAX(0,-('1-Input'!$B$10-C717-D717)))*(1+B717))*(1-'P-Parametri'!$B$32)</f>
        <v>650861.3842359907</v>
      </c>
      <c r="M717" s="10">
        <f>IF(L716&lt;=0,M716,M716*(1-K717/L716))+MAX(0,-('1-Input'!$B$10-C717-D717))</f>
        <v>391645.84871827596</v>
      </c>
      <c r="N717" s="10">
        <f>MAX(0,('1-Input'!$B$10-C717-D717))/(1-'P-Parametri'!$B$31*MAX(0,IF(O716&lt;=0,0,(O716-P716)/O716)))</f>
        <v>32208.675060291636</v>
      </c>
      <c r="O717" s="10">
        <f>((O716-N717+MAX(0,-('1-Input'!$B$10-C717-D717)))*(1+B717))*(1-'P-Parametri'!$B$32)</f>
        <v>653421.71605476842</v>
      </c>
      <c r="P717" s="10">
        <f>IF(O716&lt;=0,P716,P716*(1-N717/O716))+MAX(0,-('1-Input'!$B$10-C717-D717))</f>
        <v>393186.48909494042</v>
      </c>
      <c r="Q717" s="10">
        <f>MAX(0,('1-Input'!$B$10-C717-D717))/(1-'P-Parametri'!$B$31*MAX(0,IF(R716&lt;=0,0,(R716-S716)/R716)))</f>
        <v>32208.675060291636</v>
      </c>
      <c r="R717" s="10">
        <f>((R716-Q717+MAX(0,-('1-Input'!$B$10-C717-D717)))*(1+B717))*(1-'P-Parametri'!$B$32)</f>
        <v>653421.71605476853</v>
      </c>
      <c r="S717" s="10">
        <f>IF(R716&lt;=0,S716,S716*(1-Q717/R716))+MAX(0,-('1-Input'!$B$10-C717-D717))</f>
        <v>393186.48909494042</v>
      </c>
      <c r="T717" s="10">
        <f>MAX(0,('1-Input'!$B$10-C717-D717))/(1-'P-Parametri'!$B$31*MAX(0,IF(U716&lt;=0,0,(U716-V716)/U716)))</f>
        <v>32208.675060291636</v>
      </c>
      <c r="U717" s="10">
        <f>((U716-T717+MAX(0,-('1-Input'!$B$10-C717-D717)))*(1+B717))*(1-'P-Parametri'!$B$32)</f>
        <v>653421.71605476865</v>
      </c>
      <c r="V717" s="10">
        <f>IF(U716&lt;=0,V716,V716*(1-T717/U716))+MAX(0,-('1-Input'!$B$10-C717-D717))</f>
        <v>393186.48909494048</v>
      </c>
    </row>
    <row r="718" spans="1:22">
      <c r="A718" s="9">
        <f t="shared" si="28"/>
        <v>11</v>
      </c>
      <c r="B718" s="12">
        <f>IF($A718='P-Parametri'!$D$47,'P-Parametri'!$B$34,IF($A718='P-Parametri'!$D$48,'P-Parametri'!$C$34,'P-Parametri'!$D$50))</f>
        <v>2.7158250435358244E-2</v>
      </c>
      <c r="C718" s="10">
        <f>IF($A718&lt;='1-Input'!$B$26,0,IF($A718='1-Input'!$B$26+1,('1-Input'!$B$23+0)*'1-Input'!$B$27,'1-Input'!$B$23+0))</f>
        <v>0</v>
      </c>
      <c r="D718" s="10">
        <f t="shared" si="29"/>
        <v>0</v>
      </c>
      <c r="E718" s="10">
        <f>MAX(0,('1-Input'!$B$10-C718-D718))/(1-'P-Parametri'!$B$31*MAX(0,IF(F717&lt;=0,0,(F717-G717)/F717)))</f>
        <v>32349.787874374833</v>
      </c>
      <c r="F718" s="10">
        <f>((F717-E718+MAX(0,-('1-Input'!$B$10-C718-D718)))*(1+B718))*(1-'P-Parametri'!$B$32)</f>
        <v>594056.50612134673</v>
      </c>
      <c r="G718" s="10">
        <f>IF(F717&lt;=0,G717,G717*(1-E718/F717))+MAX(0,-('1-Input'!$B$10-C718-D718))</f>
        <v>348710.38272851636</v>
      </c>
      <c r="H718" s="10">
        <f>MAX(0,('1-Input'!$B$10-C718-D718))/(1-'P-Parametri'!$B$31*MAX(0,IF(I717&lt;=0,0,(I717-J717)/I717)))</f>
        <v>32349.78787437483</v>
      </c>
      <c r="I718" s="10">
        <f>((I717-H718+MAX(0,-('1-Input'!$B$10-C718-D718)))*(1+B718))*(1-'P-Parametri'!$B$32)</f>
        <v>793716.24086353264</v>
      </c>
      <c r="J718" s="10">
        <f>IF(I717&lt;=0,J717,J717*(1-H718/I717))+MAX(0,-('1-Input'!$B$10-C718-D718))</f>
        <v>465910.38272851642</v>
      </c>
      <c r="K718" s="10">
        <f>MAX(0,('1-Input'!$B$10-C718-D718))/(1-'P-Parametri'!$B$31*MAX(0,IF(L717&lt;=0,0,(L717-M717)/L717)))</f>
        <v>32349.787874374833</v>
      </c>
      <c r="L718" s="10">
        <f>((L717-K718+MAX(0,-('1-Input'!$B$10-C718-D718)))*(1+B718))*(1-'P-Parametri'!$B$32)</f>
        <v>634038.67061439226</v>
      </c>
      <c r="M718" s="10">
        <f>IF(L717&lt;=0,M717,M717*(1-K718/L717))+MAX(0,-('1-Input'!$B$10-C718-D718))</f>
        <v>372179.86036072741</v>
      </c>
      <c r="N718" s="10">
        <f>MAX(0,('1-Input'!$B$10-C718-D718))/(1-'P-Parametri'!$B$31*MAX(0,IF(O717&lt;=0,0,(O717-P717)/O717)))</f>
        <v>32349.787874374833</v>
      </c>
      <c r="O718" s="10">
        <f>((O717-N718+MAX(0,-('1-Input'!$B$10-C718-D718)))*(1+B718))*(1-'P-Parametri'!$B$32)</f>
        <v>636663.27683399897</v>
      </c>
      <c r="P718" s="10">
        <f>IF(O717&lt;=0,P717,P717*(1-N718/O717))+MAX(0,-('1-Input'!$B$10-C718-D718))</f>
        <v>373720.50073739188</v>
      </c>
      <c r="Q718" s="10">
        <f>MAX(0,('1-Input'!$B$10-C718-D718))/(1-'P-Parametri'!$B$31*MAX(0,IF(R717&lt;=0,0,(R717-S717)/R717)))</f>
        <v>32349.787874374833</v>
      </c>
      <c r="R718" s="10">
        <f>((R717-Q718+MAX(0,-('1-Input'!$B$10-C718-D718)))*(1+B718))*(1-'P-Parametri'!$B$32)</f>
        <v>636663.27683399909</v>
      </c>
      <c r="S718" s="10">
        <f>IF(R717&lt;=0,S717,S717*(1-Q718/R717))+MAX(0,-('1-Input'!$B$10-C718-D718))</f>
        <v>373720.50073739188</v>
      </c>
      <c r="T718" s="10">
        <f>MAX(0,('1-Input'!$B$10-C718-D718))/(1-'P-Parametri'!$B$31*MAX(0,IF(U717&lt;=0,0,(U717-V717)/U717)))</f>
        <v>32349.787874374833</v>
      </c>
      <c r="U718" s="10">
        <f>((U717-T718+MAX(0,-('1-Input'!$B$10-C718-D718)))*(1+B718))*(1-'P-Parametri'!$B$32)</f>
        <v>636663.2768339992</v>
      </c>
      <c r="V718" s="10">
        <f>IF(U717&lt;=0,V717,V717*(1-T718/U717))+MAX(0,-('1-Input'!$B$10-C718-D718))</f>
        <v>373720.50073739194</v>
      </c>
    </row>
    <row r="719" spans="1:22">
      <c r="A719" s="9">
        <f t="shared" si="28"/>
        <v>12</v>
      </c>
      <c r="B719" s="12">
        <f>IF($A719='P-Parametri'!$D$47,'P-Parametri'!$B$34,IF($A719='P-Parametri'!$D$48,'P-Parametri'!$C$34,'P-Parametri'!$D$50))</f>
        <v>2.7158250435358244E-2</v>
      </c>
      <c r="C719" s="10">
        <f>IF($A719&lt;='1-Input'!$B$26,0,IF($A719='1-Input'!$B$26+1,('1-Input'!$B$23+0)*'1-Input'!$B$27,'1-Input'!$B$23+0))</f>
        <v>0</v>
      </c>
      <c r="D719" s="10">
        <f t="shared" si="29"/>
        <v>0</v>
      </c>
      <c r="E719" s="10">
        <f>MAX(0,('1-Input'!$B$10-C719-D719))/(1-'P-Parametri'!$B$31*MAX(0,IF(F718&lt;=0,0,(F718-G718)/F718)))</f>
        <v>32488.641506495635</v>
      </c>
      <c r="F719" s="10">
        <f>((F718-E719+MAX(0,-('1-Input'!$B$10-C719-D719)))*(1+B719))*(1-'P-Parametri'!$B$32)</f>
        <v>575665.42718787352</v>
      </c>
      <c r="G719" s="10">
        <f>IF(F718&lt;=0,G718,G718*(1-E719/F718))+MAX(0,-('1-Input'!$B$10-C719-D719))</f>
        <v>329639.59317008086</v>
      </c>
      <c r="H719" s="10">
        <f>MAX(0,('1-Input'!$B$10-C719-D719))/(1-'P-Parametri'!$B$31*MAX(0,IF(I718&lt;=0,0,(I718-J718)/I718)))</f>
        <v>32488.641506495631</v>
      </c>
      <c r="I719" s="10">
        <f>((I718-H719+MAX(0,-('1-Input'!$B$10-C719-D719)))*(1+B719))*(1-'P-Parametri'!$B$32)</f>
        <v>780337.40672040463</v>
      </c>
      <c r="J719" s="10">
        <f>IF(I718&lt;=0,J718,J718*(1-H719/I718))+MAX(0,-('1-Input'!$B$10-C719-D719))</f>
        <v>446839.59317008092</v>
      </c>
      <c r="K719" s="10">
        <f>MAX(0,('1-Input'!$B$10-C719-D719))/(1-'P-Parametri'!$B$31*MAX(0,IF(L718&lt;=0,0,(L718-M718)/L718)))</f>
        <v>32488.641506495635</v>
      </c>
      <c r="L719" s="10">
        <f>((L718-K719+MAX(0,-('1-Input'!$B$10-C719-D719)))*(1+B719))*(1-'P-Parametri'!$B$32)</f>
        <v>616651.30129691027</v>
      </c>
      <c r="M719" s="10">
        <f>IF(L718&lt;=0,M718,M718*(1-K719/L718))+MAX(0,-('1-Input'!$B$10-C719-D719))</f>
        <v>353109.07080229191</v>
      </c>
      <c r="N719" s="10">
        <f>MAX(0,('1-Input'!$B$10-C719-D719))/(1-'P-Parametri'!$B$31*MAX(0,IF(O718&lt;=0,0,(O718-P718)/O718)))</f>
        <v>32488.641506495635</v>
      </c>
      <c r="O719" s="10">
        <f>((O718-N719+MAX(0,-('1-Input'!$B$10-C719-D719)))*(1+B719))*(1-'P-Parametri'!$B$32)</f>
        <v>619341.79545765801</v>
      </c>
      <c r="P719" s="10">
        <f>IF(O718&lt;=0,P718,P718*(1-N719/O718))+MAX(0,-('1-Input'!$B$10-C719-D719))</f>
        <v>354649.71117895638</v>
      </c>
      <c r="Q719" s="10">
        <f>MAX(0,('1-Input'!$B$10-C719-D719))/(1-'P-Parametri'!$B$31*MAX(0,IF(R718&lt;=0,0,(R718-S718)/R718)))</f>
        <v>32488.641506495635</v>
      </c>
      <c r="R719" s="10">
        <f>((R718-Q719+MAX(0,-('1-Input'!$B$10-C719-D719)))*(1+B719))*(1-'P-Parametri'!$B$32)</f>
        <v>619341.79545765813</v>
      </c>
      <c r="S719" s="10">
        <f>IF(R718&lt;=0,S718,S718*(1-Q719/R718))+MAX(0,-('1-Input'!$B$10-C719-D719))</f>
        <v>354649.71117895638</v>
      </c>
      <c r="T719" s="10">
        <f>MAX(0,('1-Input'!$B$10-C719-D719))/(1-'P-Parametri'!$B$31*MAX(0,IF(U718&lt;=0,0,(U718-V718)/U718)))</f>
        <v>32488.641506495635</v>
      </c>
      <c r="U719" s="10">
        <f>((U718-T719+MAX(0,-('1-Input'!$B$10-C719-D719)))*(1+B719))*(1-'P-Parametri'!$B$32)</f>
        <v>619341.79545765824</v>
      </c>
      <c r="V719" s="10">
        <f>IF(U718&lt;=0,V718,V718*(1-T719/U718))+MAX(0,-('1-Input'!$B$10-C719-D719))</f>
        <v>354649.71117895644</v>
      </c>
    </row>
    <row r="720" spans="1:22">
      <c r="A720" s="9">
        <f t="shared" si="28"/>
        <v>13</v>
      </c>
      <c r="B720" s="12">
        <f>IF($A720='P-Parametri'!$D$47,'P-Parametri'!$B$34,IF($A720='P-Parametri'!$D$48,'P-Parametri'!$C$34,'P-Parametri'!$D$50))</f>
        <v>2.7158250435358244E-2</v>
      </c>
      <c r="C720" s="10">
        <f>IF($A720&lt;='1-Input'!$B$26,0,IF($A720='1-Input'!$B$26+1,('1-Input'!$B$23+0)*'1-Input'!$B$27,'1-Input'!$B$23+0))</f>
        <v>0</v>
      </c>
      <c r="D720" s="10">
        <f t="shared" si="29"/>
        <v>0</v>
      </c>
      <c r="E720" s="10">
        <f>MAX(0,('1-Input'!$B$10-C720-D720))/(1-'P-Parametri'!$B$31*MAX(0,IF(F719&lt;=0,0,(F719-G719)/F719)))</f>
        <v>32625.248121594443</v>
      </c>
      <c r="F720" s="10">
        <f>((F719-E720+MAX(0,-('1-Input'!$B$10-C720-D720)))*(1+B720))*(1-'P-Parametri'!$B$32)</f>
        <v>556672.62384533125</v>
      </c>
      <c r="G720" s="10">
        <f>IF(F719&lt;=0,G719,G719*(1-E720/F719))+MAX(0,-('1-Input'!$B$10-C720-D720))</f>
        <v>310957.60705461889</v>
      </c>
      <c r="H720" s="10">
        <f>MAX(0,('1-Input'!$B$10-C720-D720))/(1-'P-Parametri'!$B$31*MAX(0,IF(I719&lt;=0,0,(I719-J719)/I719)))</f>
        <v>32625.248121594439</v>
      </c>
      <c r="I720" s="10">
        <f>((I719-H720+MAX(0,-('1-Input'!$B$10-C720-D720)))*(1+B720))*(1-'P-Parametri'!$B$32)</f>
        <v>766482.67523028783</v>
      </c>
      <c r="J720" s="10">
        <f>IF(I719&lt;=0,J719,J719*(1-H720/I719))+MAX(0,-('1-Input'!$B$10-C720-D720))</f>
        <v>428157.60705461894</v>
      </c>
      <c r="K720" s="10">
        <f>MAX(0,('1-Input'!$B$10-C720-D720))/(1-'P-Parametri'!$B$31*MAX(0,IF(L719&lt;=0,0,(L719-M719)/L719)))</f>
        <v>32625.248121594443</v>
      </c>
      <c r="L720" s="10">
        <f>((L719-K720+MAX(0,-('1-Input'!$B$10-C720-D720)))*(1+B720))*(1-'P-Parametri'!$B$32)</f>
        <v>598687.40463024843</v>
      </c>
      <c r="M720" s="10">
        <f>IF(L719&lt;=0,M719,M719*(1-K720/L719))+MAX(0,-('1-Input'!$B$10-C720-D720))</f>
        <v>334427.08468682994</v>
      </c>
      <c r="N720" s="10">
        <f>MAX(0,('1-Input'!$B$10-C720-D720))/(1-'P-Parametri'!$B$31*MAX(0,IF(O719&lt;=0,0,(O719-P719)/O719)))</f>
        <v>32625.248121594439</v>
      </c>
      <c r="O720" s="10">
        <f>((O719-N720+MAX(0,-('1-Input'!$B$10-C720-D720)))*(1+B720))*(1-'P-Parametri'!$B$32)</f>
        <v>601445.44077865873</v>
      </c>
      <c r="P720" s="10">
        <f>IF(O719&lt;=0,P719,P719*(1-N720/O719))+MAX(0,-('1-Input'!$B$10-C720-D720))</f>
        <v>335967.72506349441</v>
      </c>
      <c r="Q720" s="10">
        <f>MAX(0,('1-Input'!$B$10-C720-D720))/(1-'P-Parametri'!$B$31*MAX(0,IF(R719&lt;=0,0,(R719-S719)/R719)))</f>
        <v>32625.248121594439</v>
      </c>
      <c r="R720" s="10">
        <f>((R719-Q720+MAX(0,-('1-Input'!$B$10-C720-D720)))*(1+B720))*(1-'P-Parametri'!$B$32)</f>
        <v>601445.44077865884</v>
      </c>
      <c r="S720" s="10">
        <f>IF(R719&lt;=0,S719,S719*(1-Q720/R719))+MAX(0,-('1-Input'!$B$10-C720-D720))</f>
        <v>335967.72506349441</v>
      </c>
      <c r="T720" s="10">
        <f>MAX(0,('1-Input'!$B$10-C720-D720))/(1-'P-Parametri'!$B$31*MAX(0,IF(U719&lt;=0,0,(U719-V719)/U719)))</f>
        <v>32625.248121594443</v>
      </c>
      <c r="U720" s="10">
        <f>((U719-T720+MAX(0,-('1-Input'!$B$10-C720-D720)))*(1+B720))*(1-'P-Parametri'!$B$32)</f>
        <v>601445.44077865896</v>
      </c>
      <c r="V720" s="10">
        <f>IF(U719&lt;=0,V719,V719*(1-T720/U719))+MAX(0,-('1-Input'!$B$10-C720-D720))</f>
        <v>335967.72506349446</v>
      </c>
    </row>
    <row r="721" spans="1:22">
      <c r="A721" s="9">
        <f t="shared" si="28"/>
        <v>14</v>
      </c>
      <c r="B721" s="12">
        <f>IF($A721='P-Parametri'!$D$47,'P-Parametri'!$B$34,IF($A721='P-Parametri'!$D$48,'P-Parametri'!$C$34,'P-Parametri'!$D$50))</f>
        <v>2.7158250435358244E-2</v>
      </c>
      <c r="C721" s="10">
        <f>IF($A721&lt;='1-Input'!$B$26,0,IF($A721='1-Input'!$B$26+1,('1-Input'!$B$23+0)*'1-Input'!$B$27,'1-Input'!$B$23+0))</f>
        <v>0</v>
      </c>
      <c r="D721" s="10">
        <f t="shared" si="29"/>
        <v>0</v>
      </c>
      <c r="E721" s="10">
        <f>MAX(0,('1-Input'!$B$10-C721-D721))/(1-'P-Parametri'!$B$31*MAX(0,IF(F720&lt;=0,0,(F720-G720)/F720)))</f>
        <v>32759.62085292787</v>
      </c>
      <c r="F721" s="10">
        <f>((F720-E721+MAX(0,-('1-Input'!$B$10-C721-D721)))*(1+B721))*(1-'P-Parametri'!$B$32)</f>
        <v>537065.28040694364</v>
      </c>
      <c r="G721" s="10">
        <f>IF(F720&lt;=0,G720,G720*(1-E721/F720))+MAX(0,-('1-Input'!$B$10-C721-D721))</f>
        <v>292658.06640525971</v>
      </c>
      <c r="H721" s="10">
        <f>MAX(0,('1-Input'!$B$10-C721-D721))/(1-'P-Parametri'!$B$31*MAX(0,IF(I720&lt;=0,0,(I720-J720)/I720)))</f>
        <v>32759.62085292787</v>
      </c>
      <c r="I721" s="10">
        <f>((I720-H721+MAX(0,-('1-Input'!$B$10-C721-D721)))*(1+B721))*(1-'P-Parametri'!$B$32)</f>
        <v>752142.38946065959</v>
      </c>
      <c r="J721" s="10">
        <f>IF(I720&lt;=0,J720,J720*(1-H721/I720))+MAX(0,-('1-Input'!$B$10-C721-D721))</f>
        <v>409858.06640525983</v>
      </c>
      <c r="K721" s="10">
        <f>MAX(0,('1-Input'!$B$10-C721-D721))/(1-'P-Parametri'!$B$31*MAX(0,IF(L720&lt;=0,0,(L720-M720)/L720)))</f>
        <v>32759.62085292787</v>
      </c>
      <c r="L721" s="10">
        <f>((L720-K721+MAX(0,-('1-Input'!$B$10-C721-D721)))*(1+B721))*(1-'P-Parametri'!$B$32)</f>
        <v>580134.79747295729</v>
      </c>
      <c r="M721" s="10">
        <f>IF(L720&lt;=0,M720,M720*(1-K721/L720))+MAX(0,-('1-Input'!$B$10-C721-D721))</f>
        <v>316127.54403747083</v>
      </c>
      <c r="N721" s="10">
        <f>MAX(0,('1-Input'!$B$10-C721-D721))/(1-'P-Parametri'!$B$31*MAX(0,IF(O720&lt;=0,0,(O720-P720)/O720)))</f>
        <v>32759.62085292787</v>
      </c>
      <c r="O721" s="10">
        <f>((O720-N721+MAX(0,-('1-Input'!$B$10-C721-D721)))*(1+B721))*(1-'P-Parametri'!$B$32)</f>
        <v>582962.07117862627</v>
      </c>
      <c r="P721" s="10">
        <f>IF(O720&lt;=0,P720,P720*(1-N721/O720))+MAX(0,-('1-Input'!$B$10-C721-D721))</f>
        <v>317668.18441413529</v>
      </c>
      <c r="Q721" s="10">
        <f>MAX(0,('1-Input'!$B$10-C721-D721))/(1-'P-Parametri'!$B$31*MAX(0,IF(R720&lt;=0,0,(R720-S720)/R720)))</f>
        <v>32759.62085292787</v>
      </c>
      <c r="R721" s="10">
        <f>((R720-Q721+MAX(0,-('1-Input'!$B$10-C721-D721)))*(1+B721))*(1-'P-Parametri'!$B$32)</f>
        <v>582962.07117862639</v>
      </c>
      <c r="S721" s="10">
        <f>IF(R720&lt;=0,S720,S720*(1-Q721/R720))+MAX(0,-('1-Input'!$B$10-C721-D721))</f>
        <v>317668.18441413529</v>
      </c>
      <c r="T721" s="10">
        <f>MAX(0,('1-Input'!$B$10-C721-D721))/(1-'P-Parametri'!$B$31*MAX(0,IF(U720&lt;=0,0,(U720-V720)/U720)))</f>
        <v>32759.62085292787</v>
      </c>
      <c r="U721" s="10">
        <f>((U720-T721+MAX(0,-('1-Input'!$B$10-C721-D721)))*(1+B721))*(1-'P-Parametri'!$B$32)</f>
        <v>582962.0711786265</v>
      </c>
      <c r="V721" s="10">
        <f>IF(U720&lt;=0,V720,V720*(1-T721/U720))+MAX(0,-('1-Input'!$B$10-C721-D721))</f>
        <v>317668.18441413535</v>
      </c>
    </row>
    <row r="722" spans="1:22">
      <c r="A722" s="9">
        <f t="shared" si="28"/>
        <v>15</v>
      </c>
      <c r="B722" s="12">
        <f>IF($A722='P-Parametri'!$D$47,'P-Parametri'!$B$34,IF($A722='P-Parametri'!$D$48,'P-Parametri'!$C$34,'P-Parametri'!$D$50))</f>
        <v>2.7158250435358244E-2</v>
      </c>
      <c r="C722" s="10">
        <f>IF($A722&lt;='1-Input'!$B$26,0,IF($A722='1-Input'!$B$26+1,('1-Input'!$B$23+0)*'1-Input'!$B$27,'1-Input'!$B$23+0))</f>
        <v>0</v>
      </c>
      <c r="D722" s="10">
        <f t="shared" si="29"/>
        <v>0</v>
      </c>
      <c r="E722" s="10">
        <f>MAX(0,('1-Input'!$B$10-C722-D722))/(1-'P-Parametri'!$B$31*MAX(0,IF(F721&lt;=0,0,(F721-G721)/F721)))</f>
        <v>32891.773758419477</v>
      </c>
      <c r="F722" s="10">
        <f>((F721-E722+MAX(0,-('1-Input'!$B$10-C722-D722)))*(1+B722))*(1-'P-Parametri'!$B$32)</f>
        <v>516830.24505094759</v>
      </c>
      <c r="G722" s="10">
        <f>IF(F721&lt;=0,G721,G721*(1-E722/F721))+MAX(0,-('1-Input'!$B$10-C722-D722))</f>
        <v>274734.65325614589</v>
      </c>
      <c r="H722" s="10">
        <f>MAX(0,('1-Input'!$B$10-C722-D722))/(1-'P-Parametri'!$B$31*MAX(0,IF(I721&lt;=0,0,(I721-J721)/I721)))</f>
        <v>32891.773758419469</v>
      </c>
      <c r="I722" s="10">
        <f>((I721-H722+MAX(0,-('1-Input'!$B$10-C722-D722)))*(1+B722))*(1-'P-Parametri'!$B$32)</f>
        <v>737306.63564116869</v>
      </c>
      <c r="J722" s="10">
        <f>IF(I721&lt;=0,J721,J721*(1-H722/I721))+MAX(0,-('1-Input'!$B$10-C722-D722))</f>
        <v>391934.653256146</v>
      </c>
      <c r="K722" s="10">
        <f>MAX(0,('1-Input'!$B$10-C722-D722))/(1-'P-Parametri'!$B$31*MAX(0,IF(L721&lt;=0,0,(L721-M721)/L721)))</f>
        <v>32891.773758419477</v>
      </c>
      <c r="L722" s="10">
        <f>((L721-K722+MAX(0,-('1-Input'!$B$10-C722-D722)))*(1+B722))*(1-'P-Parametri'!$B$32)</f>
        <v>560980.97642797686</v>
      </c>
      <c r="M722" s="10">
        <f>IF(L721&lt;=0,M721,M721*(1-K722/L721))+MAX(0,-('1-Input'!$B$10-C722-D722))</f>
        <v>298204.130888357</v>
      </c>
      <c r="N722" s="10">
        <f>MAX(0,('1-Input'!$B$10-C722-D722))/(1-'P-Parametri'!$B$31*MAX(0,IF(O721&lt;=0,0,(O721-P721)/O721)))</f>
        <v>32891.773758419469</v>
      </c>
      <c r="O722" s="10">
        <f>((O721-N722+MAX(0,-('1-Input'!$B$10-C722-D722)))*(1+B722))*(1-'P-Parametri'!$B$32)</f>
        <v>563879.22582596762</v>
      </c>
      <c r="P722" s="10">
        <f>IF(O721&lt;=0,P721,P721*(1-N722/O721))+MAX(0,-('1-Input'!$B$10-C722-D722))</f>
        <v>299744.77126502147</v>
      </c>
      <c r="Q722" s="10">
        <f>MAX(0,('1-Input'!$B$10-C722-D722))/(1-'P-Parametri'!$B$31*MAX(0,IF(R721&lt;=0,0,(R721-S721)/R721)))</f>
        <v>32891.773758419477</v>
      </c>
      <c r="R722" s="10">
        <f>((R721-Q722+MAX(0,-('1-Input'!$B$10-C722-D722)))*(1+B722))*(1-'P-Parametri'!$B$32)</f>
        <v>563879.22582596773</v>
      </c>
      <c r="S722" s="10">
        <f>IF(R721&lt;=0,S721,S721*(1-Q722/R721))+MAX(0,-('1-Input'!$B$10-C722-D722))</f>
        <v>299744.77126502147</v>
      </c>
      <c r="T722" s="10">
        <f>MAX(0,('1-Input'!$B$10-C722-D722))/(1-'P-Parametri'!$B$31*MAX(0,IF(U721&lt;=0,0,(U721-V721)/U721)))</f>
        <v>32891.773758419477</v>
      </c>
      <c r="U722" s="10">
        <f>((U721-T722+MAX(0,-('1-Input'!$B$10-C722-D722)))*(1+B722))*(1-'P-Parametri'!$B$32)</f>
        <v>563879.22582596785</v>
      </c>
      <c r="V722" s="10">
        <f>IF(U721&lt;=0,V721,V721*(1-T722/U721))+MAX(0,-('1-Input'!$B$10-C722-D722))</f>
        <v>299744.77126502153</v>
      </c>
    </row>
    <row r="723" spans="1:22">
      <c r="A723" s="9">
        <f t="shared" si="28"/>
        <v>16</v>
      </c>
      <c r="B723" s="12">
        <f>IF($A723='P-Parametri'!$D$47,'P-Parametri'!$B$34,IF($A723='P-Parametri'!$D$48,'P-Parametri'!$C$34,'P-Parametri'!$D$50))</f>
        <v>2.7158250435358244E-2</v>
      </c>
      <c r="C723" s="10">
        <f>IF($A723&lt;='1-Input'!$B$26,0,IF($A723='1-Input'!$B$26+1,('1-Input'!$B$23+0)*'1-Input'!$B$27,'1-Input'!$B$23+0))</f>
        <v>0</v>
      </c>
      <c r="D723" s="10">
        <f t="shared" si="29"/>
        <v>0</v>
      </c>
      <c r="E723" s="10">
        <f>MAX(0,('1-Input'!$B$10-C723-D723))/(1-'P-Parametri'!$B$31*MAX(0,IF(F722&lt;=0,0,(F722-G722)/F722)))</f>
        <v>33021.721777318904</v>
      </c>
      <c r="F723" s="10">
        <f>((F722-E723+MAX(0,-('1-Input'!$B$10-C723-D723)))*(1+B723))*(1-'P-Parametri'!$B$32)</f>
        <v>495954.02047883184</v>
      </c>
      <c r="G723" s="10">
        <f>IF(F722&lt;=0,G722,G722*(1-E723/F722))+MAX(0,-('1-Input'!$B$10-C723-D723))</f>
        <v>257181.09216082277</v>
      </c>
      <c r="H723" s="10">
        <f>MAX(0,('1-Input'!$B$10-C723-D723))/(1-'P-Parametri'!$B$31*MAX(0,IF(I722&lt;=0,0,(I722-J722)/I722)))</f>
        <v>33021.721777318897</v>
      </c>
      <c r="I723" s="10">
        <f>((I722-H723+MAX(0,-('1-Input'!$B$10-C723-D723)))*(1+B723))*(1-'P-Parametri'!$B$32)</f>
        <v>721965.23581254412</v>
      </c>
      <c r="J723" s="10">
        <f>IF(I722&lt;=0,J722,J722*(1-H723/I722))+MAX(0,-('1-Input'!$B$10-C723-D723))</f>
        <v>374381.09216082288</v>
      </c>
      <c r="K723" s="10">
        <f>MAX(0,('1-Input'!$B$10-C723-D723))/(1-'P-Parametri'!$B$31*MAX(0,IF(L722&lt;=0,0,(L722-M722)/L722)))</f>
        <v>33021.721777318904</v>
      </c>
      <c r="L723" s="10">
        <f>((L722-K723+MAX(0,-('1-Input'!$B$10-C723-D723)))*(1+B723))*(1-'P-Parametri'!$B$32)</f>
        <v>541213.10889950942</v>
      </c>
      <c r="M723" s="10">
        <f>IF(L722&lt;=0,M722,M722*(1-K723/L722))+MAX(0,-('1-Input'!$B$10-C723-D723))</f>
        <v>280650.56979303388</v>
      </c>
      <c r="N723" s="10">
        <f>MAX(0,('1-Input'!$B$10-C723-D723))/(1-'P-Parametri'!$B$31*MAX(0,IF(O722&lt;=0,0,(O722-P722)/O722)))</f>
        <v>33021.721777318897</v>
      </c>
      <c r="O723" s="10">
        <f>((O722-N723+MAX(0,-('1-Input'!$B$10-C723-D723)))*(1+B723))*(1-'P-Parametri'!$B$32)</f>
        <v>544184.11575891299</v>
      </c>
      <c r="P723" s="10">
        <f>IF(O722&lt;=0,P722,P722*(1-N723/O722))+MAX(0,-('1-Input'!$B$10-C723-D723))</f>
        <v>282191.21016969834</v>
      </c>
      <c r="Q723" s="10">
        <f>MAX(0,('1-Input'!$B$10-C723-D723))/(1-'P-Parametri'!$B$31*MAX(0,IF(R722&lt;=0,0,(R722-S722)/R722)))</f>
        <v>33021.721777318897</v>
      </c>
      <c r="R723" s="10">
        <f>((R722-Q723+MAX(0,-('1-Input'!$B$10-C723-D723)))*(1+B723))*(1-'P-Parametri'!$B$32)</f>
        <v>544184.1157589131</v>
      </c>
      <c r="S723" s="10">
        <f>IF(R722&lt;=0,S722,S722*(1-Q723/R722))+MAX(0,-('1-Input'!$B$10-C723-D723))</f>
        <v>282191.21016969834</v>
      </c>
      <c r="T723" s="10">
        <f>MAX(0,('1-Input'!$B$10-C723-D723))/(1-'P-Parametri'!$B$31*MAX(0,IF(U722&lt;=0,0,(U722-V722)/U722)))</f>
        <v>33021.721777318897</v>
      </c>
      <c r="U723" s="10">
        <f>((U722-T723+MAX(0,-('1-Input'!$B$10-C723-D723)))*(1+B723))*(1-'P-Parametri'!$B$32)</f>
        <v>544184.11575891322</v>
      </c>
      <c r="V723" s="10">
        <f>IF(U722&lt;=0,V722,V722*(1-T723/U722))+MAX(0,-('1-Input'!$B$10-C723-D723))</f>
        <v>282191.2101696984</v>
      </c>
    </row>
    <row r="724" spans="1:22">
      <c r="A724" s="9">
        <f t="shared" si="28"/>
        <v>17</v>
      </c>
      <c r="B724" s="12">
        <f>IF($A724='P-Parametri'!$D$47,'P-Parametri'!$B$34,IF($A724='P-Parametri'!$D$48,'P-Parametri'!$C$34,'P-Parametri'!$D$50))</f>
        <v>2.7158250435358244E-2</v>
      </c>
      <c r="C724" s="10">
        <f>IF($A724&lt;='1-Input'!$B$26,0,IF($A724='1-Input'!$B$26+1,('1-Input'!$B$23+0)*'1-Input'!$B$27,'1-Input'!$B$23+0))</f>
        <v>0</v>
      </c>
      <c r="D724" s="10">
        <f t="shared" si="29"/>
        <v>0</v>
      </c>
      <c r="E724" s="10">
        <f>MAX(0,('1-Input'!$B$10-C724-D724))/(1-'P-Parametri'!$B$31*MAX(0,IF(F723&lt;=0,0,(F723-G723)/F723)))</f>
        <v>33149.48068724366</v>
      </c>
      <c r="F724" s="10">
        <f>((F723-E724+MAX(0,-('1-Input'!$B$10-C724-D724)))*(1+B724))*(1-'P-Parametri'!$B$32)</f>
        <v>474422.75438309711</v>
      </c>
      <c r="G724" s="10">
        <f>IF(F723&lt;=0,G723,G723*(1-E724/F723))+MAX(0,-('1-Input'!$B$10-C724-D724))</f>
        <v>239991.15257836238</v>
      </c>
      <c r="H724" s="10">
        <f>MAX(0,('1-Input'!$B$10-C724-D724))/(1-'P-Parametri'!$B$31*MAX(0,IF(I723&lt;=0,0,(I723-J723)/I723)))</f>
        <v>33149.480687243653</v>
      </c>
      <c r="I724" s="10">
        <f>((I723-H724+MAX(0,-('1-Input'!$B$10-C724-D724)))*(1+B724))*(1-'P-Parametri'!$B$32)</f>
        <v>706107.74033500021</v>
      </c>
      <c r="J724" s="10">
        <f>IF(I723&lt;=0,J723,J723*(1-H724/I723))+MAX(0,-('1-Input'!$B$10-C724-D724))</f>
        <v>357191.1525783625</v>
      </c>
      <c r="K724" s="10">
        <f>MAX(0,('1-Input'!$B$10-C724-D724))/(1-'P-Parametri'!$B$31*MAX(0,IF(L723&lt;=0,0,(L723-M723)/L723)))</f>
        <v>33149.48068724366</v>
      </c>
      <c r="L724" s="10">
        <f>((L723-K724+MAX(0,-('1-Input'!$B$10-C724-D724)))*(1+B724))*(1-'P-Parametri'!$B$32)</f>
        <v>520818.02396942256</v>
      </c>
      <c r="M724" s="10">
        <f>IF(L723&lt;=0,M723,M723*(1-K724/L723))+MAX(0,-('1-Input'!$B$10-C724-D724))</f>
        <v>263460.63021057355</v>
      </c>
      <c r="N724" s="10">
        <f>MAX(0,('1-Input'!$B$10-C724-D724))/(1-'P-Parametri'!$B$31*MAX(0,IF(O723&lt;=0,0,(O723-P723)/O723)))</f>
        <v>33149.480687243653</v>
      </c>
      <c r="O724" s="10">
        <f>((O723-N724+MAX(0,-('1-Input'!$B$10-C724-D724)))*(1+B724))*(1-'P-Parametri'!$B$32)</f>
        <v>523863.61478874349</v>
      </c>
      <c r="P724" s="10">
        <f>IF(O723&lt;=0,P723,P723*(1-N724/O723))+MAX(0,-('1-Input'!$B$10-C724-D724))</f>
        <v>265001.27058723796</v>
      </c>
      <c r="Q724" s="10">
        <f>MAX(0,('1-Input'!$B$10-C724-D724))/(1-'P-Parametri'!$B$31*MAX(0,IF(R723&lt;=0,0,(R723-S723)/R723)))</f>
        <v>33149.48068724366</v>
      </c>
      <c r="R724" s="10">
        <f>((R723-Q724+MAX(0,-('1-Input'!$B$10-C724-D724)))*(1+B724))*(1-'P-Parametri'!$B$32)</f>
        <v>523863.61478874361</v>
      </c>
      <c r="S724" s="10">
        <f>IF(R723&lt;=0,S723,S723*(1-Q724/R723))+MAX(0,-('1-Input'!$B$10-C724-D724))</f>
        <v>265001.27058723796</v>
      </c>
      <c r="T724" s="10">
        <f>MAX(0,('1-Input'!$B$10-C724-D724))/(1-'P-Parametri'!$B$31*MAX(0,IF(U723&lt;=0,0,(U723-V723)/U723)))</f>
        <v>33149.48068724366</v>
      </c>
      <c r="U724" s="10">
        <f>((U723-T724+MAX(0,-('1-Input'!$B$10-C724-D724)))*(1+B724))*(1-'P-Parametri'!$B$32)</f>
        <v>523863.61478874373</v>
      </c>
      <c r="V724" s="10">
        <f>IF(U723&lt;=0,V723,V723*(1-T724/U723))+MAX(0,-('1-Input'!$B$10-C724-D724))</f>
        <v>265001.27058723802</v>
      </c>
    </row>
    <row r="725" spans="1:22">
      <c r="A725" s="9">
        <f t="shared" si="28"/>
        <v>18</v>
      </c>
      <c r="B725" s="12">
        <f>IF($A725='P-Parametri'!$D$47,'P-Parametri'!$B$34,IF($A725='P-Parametri'!$D$48,'P-Parametri'!$C$34,'P-Parametri'!$D$50))</f>
        <v>2.7158250435358244E-2</v>
      </c>
      <c r="C725" s="10">
        <f>IF($A725&lt;='1-Input'!$B$26,0,IF($A725='1-Input'!$B$26+1,('1-Input'!$B$23+0)*'1-Input'!$B$27,'1-Input'!$B$23+0))</f>
        <v>0</v>
      </c>
      <c r="D725" s="10">
        <f t="shared" si="29"/>
        <v>0</v>
      </c>
      <c r="E725" s="10">
        <f>MAX(0,('1-Input'!$B$10-C725-D725))/(1-'P-Parametri'!$B$31*MAX(0,IF(F724&lt;=0,0,(F724-G724)/F724)))</f>
        <v>33275.067061672795</v>
      </c>
      <c r="F725" s="10">
        <f>((F724-E725+MAX(0,-('1-Input'!$B$10-C725-D725)))*(1+B725))*(1-'P-Parametri'!$B$32)</f>
        <v>452222.2297192933</v>
      </c>
      <c r="G725" s="10">
        <f>IF(F724&lt;=0,G724,G724*(1-E725/F724))+MAX(0,-('1-Input'!$B$10-C725-D725))</f>
        <v>223158.65113850802</v>
      </c>
      <c r="H725" s="10">
        <f>MAX(0,('1-Input'!$B$10-C725-D725))/(1-'P-Parametri'!$B$31*MAX(0,IF(I724&lt;=0,0,(I724-J724)/I724)))</f>
        <v>33275.067061672788</v>
      </c>
      <c r="I725" s="10">
        <f>((I724-H725+MAX(0,-('1-Input'!$B$10-C725-D725)))*(1+B725))*(1-'P-Parametri'!$B$32)</f>
        <v>689723.42025214573</v>
      </c>
      <c r="J725" s="10">
        <f>IF(I724&lt;=0,J724,J724*(1-H725/I724))+MAX(0,-('1-Input'!$B$10-C725-D725))</f>
        <v>340358.65113850811</v>
      </c>
      <c r="K725" s="10">
        <f>MAX(0,('1-Input'!$B$10-C725-D725))/(1-'P-Parametri'!$B$31*MAX(0,IF(L724&lt;=0,0,(L724-M724)/L724)))</f>
        <v>33275.067061672795</v>
      </c>
      <c r="L725" s="10">
        <f>((L724-K725+MAX(0,-('1-Input'!$B$10-C725-D725)))*(1+B725))*(1-'P-Parametri'!$B$32)</f>
        <v>499782.20308818662</v>
      </c>
      <c r="M725" s="10">
        <f>IF(L724&lt;=0,M724,M724*(1-K725/L724))+MAX(0,-('1-Input'!$B$10-C725-D725))</f>
        <v>246628.1287707192</v>
      </c>
      <c r="N725" s="10">
        <f>MAX(0,('1-Input'!$B$10-C725-D725))/(1-'P-Parametri'!$B$31*MAX(0,IF(O724&lt;=0,0,(O724-P724)/O724)))</f>
        <v>33275.067061672788</v>
      </c>
      <c r="O725" s="10">
        <f>((O724-N725+MAX(0,-('1-Input'!$B$10-C725-D725)))*(1+B725))*(1-'P-Parametri'!$B$32)</f>
        <v>502904.25021822727</v>
      </c>
      <c r="P725" s="10">
        <f>IF(O724&lt;=0,P724,P724*(1-N725/O724))+MAX(0,-('1-Input'!$B$10-C725-D725))</f>
        <v>248168.76914738357</v>
      </c>
      <c r="Q725" s="10">
        <f>MAX(0,('1-Input'!$B$10-C725-D725))/(1-'P-Parametri'!$B$31*MAX(0,IF(R724&lt;=0,0,(R724-S724)/R724)))</f>
        <v>33275.067061672795</v>
      </c>
      <c r="R725" s="10">
        <f>((R724-Q725+MAX(0,-('1-Input'!$B$10-C725-D725)))*(1+B725))*(1-'P-Parametri'!$B$32)</f>
        <v>502904.25021822739</v>
      </c>
      <c r="S725" s="10">
        <f>IF(R724&lt;=0,S724,S724*(1-Q725/R724))+MAX(0,-('1-Input'!$B$10-C725-D725))</f>
        <v>248168.76914738357</v>
      </c>
      <c r="T725" s="10">
        <f>MAX(0,('1-Input'!$B$10-C725-D725))/(1-'P-Parametri'!$B$31*MAX(0,IF(U724&lt;=0,0,(U724-V724)/U724)))</f>
        <v>33275.067061672795</v>
      </c>
      <c r="U725" s="10">
        <f>((U724-T725+MAX(0,-('1-Input'!$B$10-C725-D725)))*(1+B725))*(1-'P-Parametri'!$B$32)</f>
        <v>502904.25021822751</v>
      </c>
      <c r="V725" s="10">
        <f>IF(U724&lt;=0,V724,V724*(1-T725/U724))+MAX(0,-('1-Input'!$B$10-C725-D725))</f>
        <v>248168.76914738366</v>
      </c>
    </row>
    <row r="726" spans="1:22">
      <c r="A726" s="9">
        <f t="shared" si="28"/>
        <v>19</v>
      </c>
      <c r="B726" s="12">
        <f>IF($A726='P-Parametri'!$D$47,'P-Parametri'!$B$34,IF($A726='P-Parametri'!$D$48,'P-Parametri'!$C$34,'P-Parametri'!$D$50))</f>
        <v>2.7158250435358244E-2</v>
      </c>
      <c r="C726" s="10">
        <f>IF($A726&lt;='1-Input'!$B$26,0,IF($A726='1-Input'!$B$26+1,('1-Input'!$B$23+0)*'1-Input'!$B$27,'1-Input'!$B$23+0))</f>
        <v>5178.3333333332594</v>
      </c>
      <c r="D726" s="10">
        <f t="shared" si="29"/>
        <v>0</v>
      </c>
      <c r="E726" s="10">
        <f>MAX(0,('1-Input'!$B$10-C726-D726))/(1-'P-Parametri'!$B$31*MAX(0,IF(F725&lt;=0,0,(F725-G725)/F725)))</f>
        <v>27434.754894953679</v>
      </c>
      <c r="F726" s="10">
        <f>((F725-E726+MAX(0,-('1-Input'!$B$10-C726-D726)))*(1+B726))*(1-'P-Parametri'!$B$32)</f>
        <v>435451.31152852764</v>
      </c>
      <c r="G726" s="10">
        <f>IF(F725&lt;=0,G725,G725*(1-E726/F725))+MAX(0,-('1-Input'!$B$10-C726-D726))</f>
        <v>209620.38942927335</v>
      </c>
      <c r="H726" s="10">
        <f>MAX(0,('1-Input'!$B$10-C726-D726))/(1-'P-Parametri'!$B$31*MAX(0,IF(I725&lt;=0,0,(I725-J725)/I725)))</f>
        <v>27434.754894953676</v>
      </c>
      <c r="I726" s="10">
        <f>((I725-H726+MAX(0,-('1-Input'!$B$10-C726-D726)))*(1+B726))*(1-'P-Parametri'!$B$32)</f>
        <v>678914.71625787893</v>
      </c>
      <c r="J726" s="10">
        <f>IF(I725&lt;=0,J725,J725*(1-H726/I725))+MAX(0,-('1-Input'!$B$10-C726-D726))</f>
        <v>326820.38942927343</v>
      </c>
      <c r="K726" s="10">
        <f>MAX(0,('1-Input'!$B$10-C726-D726))/(1-'P-Parametri'!$B$31*MAX(0,IF(L725&lt;=0,0,(L725-M725)/L725)))</f>
        <v>27434.754894953676</v>
      </c>
      <c r="L726" s="10">
        <f>((L725-K726+MAX(0,-('1-Input'!$B$10-C726-D726)))*(1+B726))*(1-'P-Parametri'!$B$32)</f>
        <v>484205.22732679965</v>
      </c>
      <c r="M726" s="10">
        <f>IF(L725&lt;=0,M725,M725*(1-K726/L725))+MAX(0,-('1-Input'!$B$10-C726-D726))</f>
        <v>233089.86706148452</v>
      </c>
      <c r="N726" s="10">
        <f>MAX(0,('1-Input'!$B$10-C726-D726))/(1-'P-Parametri'!$B$31*MAX(0,IF(O725&lt;=0,0,(O725-P725)/O725)))</f>
        <v>27434.754894953676</v>
      </c>
      <c r="O726" s="10">
        <f>((O725-N726+MAX(0,-('1-Input'!$B$10-C726-D726)))*(1+B726))*(1-'P-Parametri'!$B$32)</f>
        <v>487405.6501217332</v>
      </c>
      <c r="P726" s="10">
        <f>IF(O725&lt;=0,P725,P725*(1-N726/O725))+MAX(0,-('1-Input'!$B$10-C726-D726))</f>
        <v>234630.50743814887</v>
      </c>
      <c r="Q726" s="10">
        <f>MAX(0,('1-Input'!$B$10-C726-D726))/(1-'P-Parametri'!$B$31*MAX(0,IF(R725&lt;=0,0,(R725-S725)/R725)))</f>
        <v>27434.754894953679</v>
      </c>
      <c r="R726" s="10">
        <f>((R725-Q726+MAX(0,-('1-Input'!$B$10-C726-D726)))*(1+B726))*(1-'P-Parametri'!$B$32)</f>
        <v>487405.65012173331</v>
      </c>
      <c r="S726" s="10">
        <f>IF(R725&lt;=0,S725,S725*(1-Q726/R725))+MAX(0,-('1-Input'!$B$10-C726-D726))</f>
        <v>234630.50743814887</v>
      </c>
      <c r="T726" s="10">
        <f>MAX(0,('1-Input'!$B$10-C726-D726))/(1-'P-Parametri'!$B$31*MAX(0,IF(U725&lt;=0,0,(U725-V725)/U725)))</f>
        <v>27434.754894953676</v>
      </c>
      <c r="U726" s="10">
        <f>((U725-T726+MAX(0,-('1-Input'!$B$10-C726-D726)))*(1+B726))*(1-'P-Parametri'!$B$32)</f>
        <v>487405.65012173343</v>
      </c>
      <c r="V726" s="10">
        <f>IF(U725&lt;=0,V725,V725*(1-T726/U725))+MAX(0,-('1-Input'!$B$10-C726-D726))</f>
        <v>234630.50743814895</v>
      </c>
    </row>
    <row r="727" spans="1:22">
      <c r="A727" s="9">
        <f t="shared" si="28"/>
        <v>20</v>
      </c>
      <c r="B727" s="12">
        <f>IF($A727='P-Parametri'!$D$47,'P-Parametri'!$B$34,IF($A727='P-Parametri'!$D$48,'P-Parametri'!$C$34,'P-Parametri'!$D$50))</f>
        <v>2.7158250435358244E-2</v>
      </c>
      <c r="C727" s="10">
        <f>IF($A727&lt;='1-Input'!$B$26,0,IF($A727='1-Input'!$B$26+1,('1-Input'!$B$23+0)*'1-Input'!$B$27,'1-Input'!$B$23+0))</f>
        <v>15535</v>
      </c>
      <c r="D727" s="10">
        <f t="shared" si="29"/>
        <v>0</v>
      </c>
      <c r="E727" s="10">
        <f>MAX(0,('1-Input'!$B$10-C727-D727))/(1-'P-Parametri'!$B$31*MAX(0,IF(F726&lt;=0,0,(F726-G726)/F726)))</f>
        <v>15563.586286959766</v>
      </c>
      <c r="F727" s="10">
        <f>((F726-E727+MAX(0,-('1-Input'!$B$10-C727-D727)))*(1+B727))*(1-'P-Parametri'!$B$32)</f>
        <v>430428.55895593442</v>
      </c>
      <c r="G727" s="10">
        <f>IF(F726&lt;=0,G726,G726*(1-E727/F726))+MAX(0,-('1-Input'!$B$10-C727-D727))</f>
        <v>202128.28886138959</v>
      </c>
      <c r="H727" s="10">
        <f>MAX(0,('1-Input'!$B$10-C727-D727))/(1-'P-Parametri'!$B$31*MAX(0,IF(I726&lt;=0,0,(I726-J726)/I726)))</f>
        <v>15563.586286959764</v>
      </c>
      <c r="I727" s="10">
        <f>((I726-H727+MAX(0,-('1-Input'!$B$10-C727-D727)))*(1+B727))*(1-'P-Parametri'!$B$32)</f>
        <v>680003.85291307676</v>
      </c>
      <c r="J727" s="10">
        <f>IF(I726&lt;=0,J726,J726*(1-H727/I726))+MAX(0,-('1-Input'!$B$10-C727-D727))</f>
        <v>319328.28886138968</v>
      </c>
      <c r="K727" s="10">
        <f>MAX(0,('1-Input'!$B$10-C727-D727))/(1-'P-Parametri'!$B$31*MAX(0,IF(L726&lt;=0,0,(L726-M726)/L726)))</f>
        <v>15563.586286959764</v>
      </c>
      <c r="L727" s="10">
        <f>((L726-K727+MAX(0,-('1-Input'!$B$10-C727-D727)))*(1+B727))*(1-'P-Parametri'!$B$32)</f>
        <v>480406.38983545383</v>
      </c>
      <c r="M727" s="10">
        <f>IF(L726&lt;=0,M726,M726*(1-K727/L726))+MAX(0,-('1-Input'!$B$10-C727-D727))</f>
        <v>225597.76649360076</v>
      </c>
      <c r="N727" s="10">
        <f>MAX(0,('1-Input'!$B$10-C727-D727))/(1-'P-Parametri'!$B$31*MAX(0,IF(O726&lt;=0,0,(O726-P726)/O726)))</f>
        <v>15563.586286959764</v>
      </c>
      <c r="O727" s="10">
        <f>((O726-N727+MAX(0,-('1-Input'!$B$10-C727-D727)))*(1+B727))*(1-'P-Parametri'!$B$32)</f>
        <v>483687.15583279385</v>
      </c>
      <c r="P727" s="10">
        <f>IF(O726&lt;=0,P726,P726*(1-N727/O726))+MAX(0,-('1-Input'!$B$10-C727-D727))</f>
        <v>227138.40687026511</v>
      </c>
      <c r="Q727" s="10">
        <f>MAX(0,('1-Input'!$B$10-C727-D727))/(1-'P-Parametri'!$B$31*MAX(0,IF(R726&lt;=0,0,(R726-S726)/R726)))</f>
        <v>15563.586286959766</v>
      </c>
      <c r="R727" s="10">
        <f>((R726-Q727+MAX(0,-('1-Input'!$B$10-C727-D727)))*(1+B727))*(1-'P-Parametri'!$B$32)</f>
        <v>483687.15583279397</v>
      </c>
      <c r="S727" s="10">
        <f>IF(R726&lt;=0,S726,S726*(1-Q727/R726))+MAX(0,-('1-Input'!$B$10-C727-D727))</f>
        <v>227138.40687026511</v>
      </c>
      <c r="T727" s="10">
        <f>MAX(0,('1-Input'!$B$10-C727-D727))/(1-'P-Parametri'!$B$31*MAX(0,IF(U726&lt;=0,0,(U726-V726)/U726)))</f>
        <v>15563.586286959764</v>
      </c>
      <c r="U727" s="10">
        <f>((U726-T727+MAX(0,-('1-Input'!$B$10-C727-D727)))*(1+B727))*(1-'P-Parametri'!$B$32)</f>
        <v>483687.15583279409</v>
      </c>
      <c r="V727" s="10">
        <f>IF(U726&lt;=0,V726,V726*(1-T727/U726))+MAX(0,-('1-Input'!$B$10-C727-D727))</f>
        <v>227138.4068702652</v>
      </c>
    </row>
    <row r="728" spans="1:22">
      <c r="A728" s="9">
        <f t="shared" si="28"/>
        <v>21</v>
      </c>
      <c r="B728" s="12">
        <f>IF($A728='P-Parametri'!$D$47,'P-Parametri'!$B$34,IF($A728='P-Parametri'!$D$48,'P-Parametri'!$C$34,'P-Parametri'!$D$50))</f>
        <v>-0.35</v>
      </c>
      <c r="C728" s="10">
        <f>IF($A728&lt;='1-Input'!$B$26,0,IF($A728='1-Input'!$B$26+1,('1-Input'!$B$23+0)*'1-Input'!$B$27,'1-Input'!$B$23+0))</f>
        <v>15535</v>
      </c>
      <c r="D728" s="10">
        <f t="shared" si="29"/>
        <v>0</v>
      </c>
      <c r="E728" s="10">
        <f>MAX(0,('1-Input'!$B$10-C728-D728))/(1-'P-Parametri'!$B$31*MAX(0,IF(F727&lt;=0,0,(F727-G727)/F727)))</f>
        <v>15618.920723543813</v>
      </c>
      <c r="F728" s="10">
        <f>((F727-E728+MAX(0,-('1-Input'!$B$10-C728-D728)))*(1+B728))*(1-'P-Parametri'!$B$32)</f>
        <v>269087.01232135185</v>
      </c>
      <c r="G728" s="10">
        <f>IF(F727&lt;=0,G727,G727*(1-E728/F727))+MAX(0,-('1-Input'!$B$10-C728-D728))</f>
        <v>194793.67861301429</v>
      </c>
      <c r="H728" s="10">
        <f>MAX(0,('1-Input'!$B$10-C728-D728))/(1-'P-Parametri'!$B$31*MAX(0,IF(I727&lt;=0,0,(I727-J727)/I727)))</f>
        <v>15618.920723543813</v>
      </c>
      <c r="I728" s="10">
        <f>((I727-H728+MAX(0,-('1-Input'!$B$10-C728-D728)))*(1+B728))*(1-'P-Parametri'!$B$32)</f>
        <v>430986.50551135</v>
      </c>
      <c r="J728" s="10">
        <f>IF(I727&lt;=0,J727,J727*(1-H728/I727))+MAX(0,-('1-Input'!$B$10-C728-D728))</f>
        <v>311993.6786130144</v>
      </c>
      <c r="K728" s="10">
        <f>MAX(0,('1-Input'!$B$10-C728-D728))/(1-'P-Parametri'!$B$31*MAX(0,IF(L727&lt;=0,0,(L727-M727)/L727)))</f>
        <v>15618.920723543813</v>
      </c>
      <c r="L728" s="10">
        <f>((L727-K728+MAX(0,-('1-Input'!$B$10-C728-D728)))*(1+B728))*(1-'P-Parametri'!$B$32)</f>
        <v>301507.63121289603</v>
      </c>
      <c r="M728" s="10">
        <f>IF(L727&lt;=0,M727,M727*(1-K728/L727))+MAX(0,-('1-Input'!$B$10-C728-D728))</f>
        <v>218263.15624522549</v>
      </c>
      <c r="N728" s="10">
        <f>MAX(0,('1-Input'!$B$10-C728-D728))/(1-'P-Parametri'!$B$31*MAX(0,IF(O727&lt;=0,0,(O727-P727)/O727)))</f>
        <v>15618.920723543813</v>
      </c>
      <c r="O728" s="10">
        <f>((O727-N728+MAX(0,-('1-Input'!$B$10-C728-D728)))*(1+B728))*(1-'P-Parametri'!$B$32)</f>
        <v>303635.86411537055</v>
      </c>
      <c r="P728" s="10">
        <f>IF(O727&lt;=0,P727,P727*(1-N728/O727))+MAX(0,-('1-Input'!$B$10-C728-D728))</f>
        <v>219803.79662188981</v>
      </c>
      <c r="Q728" s="10">
        <f>MAX(0,('1-Input'!$B$10-C728-D728))/(1-'P-Parametri'!$B$31*MAX(0,IF(R727&lt;=0,0,(R727-S727)/R727)))</f>
        <v>15618.920723543813</v>
      </c>
      <c r="R728" s="10">
        <f>((R727-Q728+MAX(0,-('1-Input'!$B$10-C728-D728)))*(1+B728))*(1-'P-Parametri'!$B$32)</f>
        <v>303635.86411537061</v>
      </c>
      <c r="S728" s="10">
        <f>IF(R727&lt;=0,S727,S727*(1-Q728/R727))+MAX(0,-('1-Input'!$B$10-C728-D728))</f>
        <v>219803.79662188981</v>
      </c>
      <c r="T728" s="10">
        <f>MAX(0,('1-Input'!$B$10-C728-D728))/(1-'P-Parametri'!$B$31*MAX(0,IF(U727&lt;=0,0,(U727-V727)/U727)))</f>
        <v>15618.920723543813</v>
      </c>
      <c r="U728" s="10">
        <f>((U727-T728+MAX(0,-('1-Input'!$B$10-C728-D728)))*(1+B728))*(1-'P-Parametri'!$B$32)</f>
        <v>303635.86411537073</v>
      </c>
      <c r="V728" s="10">
        <f>IF(U727&lt;=0,V727,V727*(1-T728/U727))+MAX(0,-('1-Input'!$B$10-C728-D728))</f>
        <v>219803.79662188989</v>
      </c>
    </row>
    <row r="729" spans="1:22">
      <c r="A729" s="9">
        <f t="shared" si="28"/>
        <v>22</v>
      </c>
      <c r="B729" s="12">
        <f>IF($A729='P-Parametri'!$D$47,'P-Parametri'!$B$34,IF($A729='P-Parametri'!$D$48,'P-Parametri'!$C$34,'P-Parametri'!$D$50))</f>
        <v>-0.2</v>
      </c>
      <c r="C729" s="10">
        <f>IF($A729&lt;='1-Input'!$B$26,0,IF($A729='1-Input'!$B$26+1,('1-Input'!$B$23+0)*'1-Input'!$B$27,'1-Input'!$B$23+0))</f>
        <v>15535</v>
      </c>
      <c r="D729" s="10">
        <f t="shared" si="29"/>
        <v>0</v>
      </c>
      <c r="E729" s="10">
        <f>MAX(0,('1-Input'!$B$10-C729-D729))/(1-'P-Parametri'!$B$31*MAX(0,IF(F728&lt;=0,0,(F728-G728)/F728)))</f>
        <v>14506.329045158218</v>
      </c>
      <c r="F729" s="10">
        <f>((F728-E729+MAX(0,-('1-Input'!$B$10-C729-D729)))*(1+B729))*(1-'P-Parametri'!$B$32)</f>
        <v>203257.21752771299</v>
      </c>
      <c r="G729" s="10">
        <f>IF(F728&lt;=0,G728,G728*(1-E729/F728))+MAX(0,-('1-Input'!$B$10-C729-D729))</f>
        <v>184292.46128000304</v>
      </c>
      <c r="H729" s="10">
        <f>MAX(0,('1-Input'!$B$10-C729-D729))/(1-'P-Parametri'!$B$31*MAX(0,IF(I728&lt;=0,0,(I728-J728)/I728)))</f>
        <v>14506.329045158216</v>
      </c>
      <c r="I729" s="10">
        <f>((I728-H729+MAX(0,-('1-Input'!$B$10-C729-D729)))*(1+B729))*(1-'P-Parametri'!$B$32)</f>
        <v>332517.77289060754</v>
      </c>
      <c r="J729" s="10">
        <f>IF(I728&lt;=0,J728,J728*(1-H729/I728))+MAX(0,-('1-Input'!$B$10-C729-D729))</f>
        <v>301492.46128000313</v>
      </c>
      <c r="K729" s="10">
        <f>MAX(0,('1-Input'!$B$10-C729-D729))/(1-'P-Parametri'!$B$31*MAX(0,IF(L728&lt;=0,0,(L728-M728)/L728)))</f>
        <v>14506.329045158216</v>
      </c>
      <c r="L729" s="10">
        <f>((L728-K729+MAX(0,-('1-Input'!$B$10-C729-D729)))*(1+B729))*(1-'P-Parametri'!$B$32)</f>
        <v>229141.83965072187</v>
      </c>
      <c r="M729" s="10">
        <f>IF(L728&lt;=0,M728,M728*(1-K729/L728))+MAX(0,-('1-Input'!$B$10-C729-D729))</f>
        <v>207761.93891221425</v>
      </c>
      <c r="N729" s="10">
        <f>MAX(0,('1-Input'!$B$10-C729-D729))/(1-'P-Parametri'!$B$31*MAX(0,IF(O728&lt;=0,0,(O728-P728)/O728)))</f>
        <v>14506.329045158218</v>
      </c>
      <c r="O729" s="10">
        <f>((O728-N729+MAX(0,-('1-Input'!$B$10-C729-D729)))*(1+B729))*(1-'P-Parametri'!$B$32)</f>
        <v>230841.02080005754</v>
      </c>
      <c r="P729" s="10">
        <f>IF(O728&lt;=0,P728,P728*(1-N729/O728))+MAX(0,-('1-Input'!$B$10-C729-D729))</f>
        <v>209302.57928887857</v>
      </c>
      <c r="Q729" s="10">
        <f>MAX(0,('1-Input'!$B$10-C729-D729))/(1-'P-Parametri'!$B$31*MAX(0,IF(R728&lt;=0,0,(R728-S728)/R728)))</f>
        <v>14506.329045158218</v>
      </c>
      <c r="R729" s="10">
        <f>((R728-Q729+MAX(0,-('1-Input'!$B$10-C729-D729)))*(1+B729))*(1-'P-Parametri'!$B$32)</f>
        <v>230841.02080005759</v>
      </c>
      <c r="S729" s="10">
        <f>IF(R728&lt;=0,S728,S728*(1-Q729/R728))+MAX(0,-('1-Input'!$B$10-C729-D729))</f>
        <v>209302.57928887857</v>
      </c>
      <c r="T729" s="10">
        <f>MAX(0,('1-Input'!$B$10-C729-D729))/(1-'P-Parametri'!$B$31*MAX(0,IF(U728&lt;=0,0,(U728-V728)/U728)))</f>
        <v>14506.329045158218</v>
      </c>
      <c r="U729" s="10">
        <f>((U728-T729+MAX(0,-('1-Input'!$B$10-C729-D729)))*(1+B729))*(1-'P-Parametri'!$B$32)</f>
        <v>230841.02080005768</v>
      </c>
      <c r="V729" s="10">
        <f>IF(U728&lt;=0,V728,V728*(1-T729/U728))+MAX(0,-('1-Input'!$B$10-C729-D729))</f>
        <v>209302.57928887865</v>
      </c>
    </row>
    <row r="730" spans="1:22">
      <c r="A730" s="9">
        <f t="shared" si="28"/>
        <v>23</v>
      </c>
      <c r="B730" s="12">
        <f>IF($A730='P-Parametri'!$D$47,'P-Parametri'!$B$34,IF($A730='P-Parametri'!$D$48,'P-Parametri'!$C$34,'P-Parametri'!$D$50))</f>
        <v>2.7158250435358244E-2</v>
      </c>
      <c r="C730" s="10">
        <f>IF($A730&lt;='1-Input'!$B$26,0,IF($A730='1-Input'!$B$26+1,('1-Input'!$B$23+0)*'1-Input'!$B$27,'1-Input'!$B$23+0))</f>
        <v>15535</v>
      </c>
      <c r="D730" s="10">
        <f t="shared" si="29"/>
        <v>0</v>
      </c>
      <c r="E730" s="10">
        <f>MAX(0,('1-Input'!$B$10-C730-D730))/(1-'P-Parametri'!$B$31*MAX(0,IF(F729&lt;=0,0,(F729-G729)/F729)))</f>
        <v>13799.769962751336</v>
      </c>
      <c r="F730" s="10">
        <f>((F729-E730+MAX(0,-('1-Input'!$B$10-C730-D730)))*(1+B730))*(1-'P-Parametri'!$B$32)</f>
        <v>194213.57481202908</v>
      </c>
      <c r="G730" s="10">
        <f>IF(F729&lt;=0,G729,G729*(1-E730/F729))+MAX(0,-('1-Input'!$B$10-C730-D730))</f>
        <v>171780.26809706455</v>
      </c>
      <c r="H730" s="10">
        <f>MAX(0,('1-Input'!$B$10-C730-D730))/(1-'P-Parametri'!$B$31*MAX(0,IF(I729&lt;=0,0,(I729-J729)/I729)))</f>
        <v>13799.769962751332</v>
      </c>
      <c r="I730" s="10">
        <f>((I729-H730+MAX(0,-('1-Input'!$B$10-C730-D730)))*(1+B730))*(1-'P-Parametri'!$B$32)</f>
        <v>326719.0786170889</v>
      </c>
      <c r="J730" s="10">
        <f>IF(I729&lt;=0,J729,J729*(1-H730/I729))+MAX(0,-('1-Input'!$B$10-C730-D730))</f>
        <v>288980.26809706463</v>
      </c>
      <c r="K730" s="10">
        <f>MAX(0,('1-Input'!$B$10-C730-D730))/(1-'P-Parametri'!$B$31*MAX(0,IF(L729&lt;=0,0,(L729-M729)/L729)))</f>
        <v>13799.769962751334</v>
      </c>
      <c r="L730" s="10">
        <f>((L729-K730+MAX(0,-('1-Input'!$B$10-C730-D730)))*(1+B730))*(1-'P-Parametri'!$B$32)</f>
        <v>220748.00277873315</v>
      </c>
      <c r="M730" s="10">
        <f>IF(L729&lt;=0,M729,M729*(1-K730/L729))+MAX(0,-('1-Input'!$B$10-C730-D730))</f>
        <v>195249.74572927575</v>
      </c>
      <c r="N730" s="10">
        <f>MAX(0,('1-Input'!$B$10-C730-D730))/(1-'P-Parametri'!$B$31*MAX(0,IF(O729&lt;=0,0,(O729-P729)/O729)))</f>
        <v>13799.769962751336</v>
      </c>
      <c r="O730" s="10">
        <f>((O729-N730+MAX(0,-('1-Input'!$B$10-C730-D730)))*(1+B730))*(1-'P-Parametri'!$B$32)</f>
        <v>222489.84005938447</v>
      </c>
      <c r="P730" s="10">
        <f>IF(O729&lt;=0,P729,P729*(1-N730/O729))+MAX(0,-('1-Input'!$B$10-C730-D730))</f>
        <v>196790.38610594007</v>
      </c>
      <c r="Q730" s="10">
        <f>MAX(0,('1-Input'!$B$10-C730-D730))/(1-'P-Parametri'!$B$31*MAX(0,IF(R729&lt;=0,0,(R729-S729)/R729)))</f>
        <v>13799.769962751336</v>
      </c>
      <c r="R730" s="10">
        <f>((R729-Q730+MAX(0,-('1-Input'!$B$10-C730-D730)))*(1+B730))*(1-'P-Parametri'!$B$32)</f>
        <v>222489.84005938453</v>
      </c>
      <c r="S730" s="10">
        <f>IF(R729&lt;=0,S729,S729*(1-Q730/R729))+MAX(0,-('1-Input'!$B$10-C730-D730))</f>
        <v>196790.38610594007</v>
      </c>
      <c r="T730" s="10">
        <f>MAX(0,('1-Input'!$B$10-C730-D730))/(1-'P-Parametri'!$B$31*MAX(0,IF(U729&lt;=0,0,(U729-V729)/U729)))</f>
        <v>13799.769962751336</v>
      </c>
      <c r="U730" s="10">
        <f>((U729-T730+MAX(0,-('1-Input'!$B$10-C730-D730)))*(1+B730))*(1-'P-Parametri'!$B$32)</f>
        <v>222489.84005938462</v>
      </c>
      <c r="V730" s="10">
        <f>IF(U729&lt;=0,V729,V729*(1-T730/U729))+MAX(0,-('1-Input'!$B$10-C730-D730))</f>
        <v>196790.38610594015</v>
      </c>
    </row>
    <row r="731" spans="1:22">
      <c r="A731" s="9">
        <f t="shared" si="28"/>
        <v>24</v>
      </c>
      <c r="B731" s="12">
        <f>IF($A731='P-Parametri'!$D$47,'P-Parametri'!$B$34,IF($A731='P-Parametri'!$D$48,'P-Parametri'!$C$34,'P-Parametri'!$D$50))</f>
        <v>2.7158250435358244E-2</v>
      </c>
      <c r="C731" s="10">
        <f>IF($A731&lt;='1-Input'!$B$26,0,IF($A731='1-Input'!$B$26+1,('1-Input'!$B$23+0)*'1-Input'!$B$27,'1-Input'!$B$23+0))</f>
        <v>15535</v>
      </c>
      <c r="D731" s="10">
        <f t="shared" si="29"/>
        <v>0</v>
      </c>
      <c r="E731" s="10">
        <f>MAX(0,('1-Input'!$B$10-C731-D731))/(1-'P-Parametri'!$B$31*MAX(0,IF(F730&lt;=0,0,(F730-G730)/F730)))</f>
        <v>13881.904034311789</v>
      </c>
      <c r="F731" s="10">
        <f>((F730-E731+MAX(0,-('1-Input'!$B$10-C731-D731)))*(1+B731))*(1-'P-Parametri'!$B$32)</f>
        <v>184858.70512721685</v>
      </c>
      <c r="G731" s="10">
        <f>IF(F730&lt;=0,G730,G730*(1-E731/F730))+MAX(0,-('1-Input'!$B$10-C731-D731))</f>
        <v>159501.84111779812</v>
      </c>
      <c r="H731" s="10">
        <f>MAX(0,('1-Input'!$B$10-C731-D731))/(1-'P-Parametri'!$B$31*MAX(0,IF(I730&lt;=0,0,(I730-J730)/I730)))</f>
        <v>13881.904034311787</v>
      </c>
      <c r="I731" s="10">
        <f>((I730-H731+MAX(0,-('1-Input'!$B$10-C731-D731)))*(1+B731))*(1-'P-Parametri'!$B$32)</f>
        <v>320690.61834575486</v>
      </c>
      <c r="J731" s="10">
        <f>IF(I730&lt;=0,J730,J730*(1-H731/I730))+MAX(0,-('1-Input'!$B$10-C731-D731))</f>
        <v>276701.84111779818</v>
      </c>
      <c r="K731" s="10">
        <f>MAX(0,('1-Input'!$B$10-C731-D731))/(1-'P-Parametri'!$B$31*MAX(0,IF(L730&lt;=0,0,(L730-M730)/L730)))</f>
        <v>13881.904034311787</v>
      </c>
      <c r="L731" s="10">
        <f>((L730-K731+MAX(0,-('1-Input'!$B$10-C731-D731)))*(1+B731))*(1-'P-Parametri'!$B$32)</f>
        <v>212059.25162058647</v>
      </c>
      <c r="M731" s="10">
        <f>IF(L730&lt;=0,M730,M730*(1-K731/L730))+MAX(0,-('1-Input'!$B$10-C731-D731))</f>
        <v>182971.31875000929</v>
      </c>
      <c r="N731" s="10">
        <f>MAX(0,('1-Input'!$B$10-C731-D731))/(1-'P-Parametri'!$B$31*MAX(0,IF(O730&lt;=0,0,(O730-P730)/O730)))</f>
        <v>13881.904034311789</v>
      </c>
      <c r="O731" s="10">
        <f>((O730-N731+MAX(0,-('1-Input'!$B$10-C731-D731)))*(1+B731))*(1-'P-Parametri'!$B$32)</f>
        <v>213844.81586925592</v>
      </c>
      <c r="P731" s="10">
        <f>IF(O730&lt;=0,P730,P730*(1-N731/O730))+MAX(0,-('1-Input'!$B$10-C731-D731))</f>
        <v>184511.95912667361</v>
      </c>
      <c r="Q731" s="10">
        <f>MAX(0,('1-Input'!$B$10-C731-D731))/(1-'P-Parametri'!$B$31*MAX(0,IF(R730&lt;=0,0,(R730-S730)/R730)))</f>
        <v>13881.904034311789</v>
      </c>
      <c r="R731" s="10">
        <f>((R730-Q731+MAX(0,-('1-Input'!$B$10-C731-D731)))*(1+B731))*(1-'P-Parametri'!$B$32)</f>
        <v>213844.81586925598</v>
      </c>
      <c r="S731" s="10">
        <f>IF(R730&lt;=0,S730,S730*(1-Q731/R730))+MAX(0,-('1-Input'!$B$10-C731-D731))</f>
        <v>184511.95912667361</v>
      </c>
      <c r="T731" s="10">
        <f>MAX(0,('1-Input'!$B$10-C731-D731))/(1-'P-Parametri'!$B$31*MAX(0,IF(U730&lt;=0,0,(U730-V730)/U730)))</f>
        <v>13881.904034311789</v>
      </c>
      <c r="U731" s="10">
        <f>((U730-T731+MAX(0,-('1-Input'!$B$10-C731-D731)))*(1+B731))*(1-'P-Parametri'!$B$32)</f>
        <v>213844.81586925607</v>
      </c>
      <c r="V731" s="10">
        <f>IF(U730&lt;=0,V730,V730*(1-T731/U730))+MAX(0,-('1-Input'!$B$10-C731-D731))</f>
        <v>184511.95912667373</v>
      </c>
    </row>
    <row r="732" spans="1:22">
      <c r="A732" s="9">
        <f t="shared" si="28"/>
        <v>25</v>
      </c>
      <c r="B732" s="12">
        <f>IF($A732='P-Parametri'!$D$47,'P-Parametri'!$B$34,IF($A732='P-Parametri'!$D$48,'P-Parametri'!$C$34,'P-Parametri'!$D$50))</f>
        <v>2.7158250435358244E-2</v>
      </c>
      <c r="C732" s="10">
        <f>IF($A732&lt;='1-Input'!$B$26,0,IF($A732='1-Input'!$B$26+1,('1-Input'!$B$23+0)*'1-Input'!$B$27,'1-Input'!$B$23+0))</f>
        <v>15535</v>
      </c>
      <c r="D732" s="10">
        <f t="shared" si="29"/>
        <v>0</v>
      </c>
      <c r="E732" s="10">
        <f>MAX(0,('1-Input'!$B$10-C732-D732))/(1-'P-Parametri'!$B$31*MAX(0,IF(F731&lt;=0,0,(F731-G731)/F731)))</f>
        <v>13962.97429014571</v>
      </c>
      <c r="F732" s="10">
        <f>((F731-E732+MAX(0,-('1-Input'!$B$10-C732-D732)))*(1+B732))*(1-'P-Parametri'!$B$32)</f>
        <v>175185.88597369095</v>
      </c>
      <c r="G732" s="10">
        <f>IF(F731&lt;=0,G731,G731*(1-E732/F731))+MAX(0,-('1-Input'!$B$10-C732-D732))</f>
        <v>147454.15255898205</v>
      </c>
      <c r="H732" s="10">
        <f>MAX(0,('1-Input'!$B$10-C732-D732))/(1-'P-Parametri'!$B$31*MAX(0,IF(I731&lt;=0,0,(I731-J731)/I731)))</f>
        <v>13962.974290145708</v>
      </c>
      <c r="I732" s="10">
        <f>((I731-H732+MAX(0,-('1-Input'!$B$10-C732-D732)))*(1+B732))*(1-'P-Parametri'!$B$32)</f>
        <v>314427.71456786216</v>
      </c>
      <c r="J732" s="10">
        <f>IF(I731&lt;=0,J731,J731*(1-H732/I731))+MAX(0,-('1-Input'!$B$10-C732-D732))</f>
        <v>264654.15255898214</v>
      </c>
      <c r="K732" s="10">
        <f>MAX(0,('1-Input'!$B$10-C732-D732))/(1-'P-Parametri'!$B$31*MAX(0,IF(L731&lt;=0,0,(L731-M731)/L731)))</f>
        <v>13962.97429014571</v>
      </c>
      <c r="L732" s="10">
        <f>((L731-K732+MAX(0,-('1-Input'!$B$10-C732-D732)))*(1+B732))*(1-'P-Parametri'!$B$32)</f>
        <v>203069.27318921205</v>
      </c>
      <c r="M732" s="10">
        <f>IF(L731&lt;=0,M731,M731*(1-K732/L731))+MAX(0,-('1-Input'!$B$10-C732-D732))</f>
        <v>170923.63019119322</v>
      </c>
      <c r="N732" s="10">
        <f>MAX(0,('1-Input'!$B$10-C732-D732))/(1-'P-Parametri'!$B$31*MAX(0,IF(O731&lt;=0,0,(O731-P731)/O731)))</f>
        <v>13962.97429014571</v>
      </c>
      <c r="O732" s="10">
        <f>((O731-N732+MAX(0,-('1-Input'!$B$10-C732-D732)))*(1+B732))*(1-'P-Parametri'!$B$32)</f>
        <v>204899.66212481589</v>
      </c>
      <c r="P732" s="10">
        <f>IF(O731&lt;=0,P731,P731*(1-N732/O731))+MAX(0,-('1-Input'!$B$10-C732-D732))</f>
        <v>172464.27056785757</v>
      </c>
      <c r="Q732" s="10">
        <f>MAX(0,('1-Input'!$B$10-C732-D732))/(1-'P-Parametri'!$B$31*MAX(0,IF(R731&lt;=0,0,(R731-S731)/R731)))</f>
        <v>13962.974290145712</v>
      </c>
      <c r="R732" s="10">
        <f>((R731-Q732+MAX(0,-('1-Input'!$B$10-C732-D732)))*(1+B732))*(1-'P-Parametri'!$B$32)</f>
        <v>204899.66212481595</v>
      </c>
      <c r="S732" s="10">
        <f>IF(R731&lt;=0,S731,S731*(1-Q732/R731))+MAX(0,-('1-Input'!$B$10-C732-D732))</f>
        <v>172464.27056785757</v>
      </c>
      <c r="T732" s="10">
        <f>MAX(0,('1-Input'!$B$10-C732-D732))/(1-'P-Parametri'!$B$31*MAX(0,IF(U731&lt;=0,0,(U731-V731)/U731)))</f>
        <v>13962.97429014571</v>
      </c>
      <c r="U732" s="10">
        <f>((U731-T732+MAX(0,-('1-Input'!$B$10-C732-D732)))*(1+B732))*(1-'P-Parametri'!$B$32)</f>
        <v>204899.66212481604</v>
      </c>
      <c r="V732" s="10">
        <f>IF(U731&lt;=0,V731,V731*(1-T732/U731))+MAX(0,-('1-Input'!$B$10-C732-D732))</f>
        <v>172464.27056785769</v>
      </c>
    </row>
    <row r="733" spans="1:22">
      <c r="A733" s="9">
        <f t="shared" si="28"/>
        <v>26</v>
      </c>
      <c r="B733" s="12">
        <f>IF($A733='P-Parametri'!$D$47,'P-Parametri'!$B$34,IF($A733='P-Parametri'!$D$48,'P-Parametri'!$C$34,'P-Parametri'!$D$50))</f>
        <v>2.7158250435358244E-2</v>
      </c>
      <c r="C733" s="10">
        <f>IF($A733&lt;='1-Input'!$B$26,0,IF($A733='1-Input'!$B$26+1,('1-Input'!$B$23+0)*'1-Input'!$B$27,'1-Input'!$B$23+0))</f>
        <v>15535</v>
      </c>
      <c r="D733" s="10">
        <f t="shared" si="29"/>
        <v>0</v>
      </c>
      <c r="E733" s="10">
        <f>MAX(0,('1-Input'!$B$10-C733-D733))/(1-'P-Parametri'!$B$31*MAX(0,IF(F732&lt;=0,0,(F732-G732)/F732)))</f>
        <v>14042.97683185618</v>
      </c>
      <c r="F733" s="10">
        <f>((F732-E733+MAX(0,-('1-Input'!$B$10-C733-D733)))*(1+B733))*(1-'P-Parametri'!$B$32)</f>
        <v>165188.23008694249</v>
      </c>
      <c r="G733" s="10">
        <f>IF(F732&lt;=0,G732,G732*(1-E733/F732))+MAX(0,-('1-Input'!$B$10-C733-D733))</f>
        <v>135634.16354195733</v>
      </c>
      <c r="H733" s="10">
        <f>MAX(0,('1-Input'!$B$10-C733-D733))/(1-'P-Parametri'!$B$31*MAX(0,IF(I732&lt;=0,0,(I732-J732)/I732)))</f>
        <v>14042.976831856178</v>
      </c>
      <c r="I733" s="10">
        <f>((I732-H733+MAX(0,-('1-Input'!$B$10-C733-D733)))*(1+B733))*(1-'P-Parametri'!$B$32)</f>
        <v>307925.57634705905</v>
      </c>
      <c r="J733" s="10">
        <f>IF(I732&lt;=0,J732,J732*(1-H733/I732))+MAX(0,-('1-Input'!$B$10-C733-D733))</f>
        <v>252834.16354195742</v>
      </c>
      <c r="K733" s="10">
        <f>MAX(0,('1-Input'!$B$10-C733-D733))/(1-'P-Parametri'!$B$31*MAX(0,IF(L732&lt;=0,0,(L732-M732)/L732)))</f>
        <v>14042.976831856178</v>
      </c>
      <c r="L733" s="10">
        <f>((L732-K733+MAX(0,-('1-Input'!$B$10-C733-D733)))*(1+B733))*(1-'P-Parametri'!$B$32)</f>
        <v>193771.60001299178</v>
      </c>
      <c r="M733" s="10">
        <f>IF(L732&lt;=0,M732,M732*(1-K733/L732))+MAX(0,-('1-Input'!$B$10-C733-D733))</f>
        <v>159103.6411741685</v>
      </c>
      <c r="N733" s="10">
        <f>MAX(0,('1-Input'!$B$10-C733-D733))/(1-'P-Parametri'!$B$31*MAX(0,IF(O732&lt;=0,0,(O732-P732)/O732)))</f>
        <v>14042.97683185618</v>
      </c>
      <c r="O733" s="10">
        <f>((O732-N733+MAX(0,-('1-Input'!$B$10-C733-D733)))*(1+B733))*(1-'P-Parametri'!$B$32)</f>
        <v>195647.93891150944</v>
      </c>
      <c r="P733" s="10">
        <f>IF(O732&lt;=0,P732,P732*(1-N733/O732))+MAX(0,-('1-Input'!$B$10-C733-D733))</f>
        <v>160644.28155083285</v>
      </c>
      <c r="Q733" s="10">
        <f>MAX(0,('1-Input'!$B$10-C733-D733))/(1-'P-Parametri'!$B$31*MAX(0,IF(R732&lt;=0,0,(R732-S732)/R732)))</f>
        <v>14042.976831856182</v>
      </c>
      <c r="R733" s="10">
        <f>((R732-Q733+MAX(0,-('1-Input'!$B$10-C733-D733)))*(1+B733))*(1-'P-Parametri'!$B$32)</f>
        <v>195647.9389115095</v>
      </c>
      <c r="S733" s="10">
        <f>IF(R732&lt;=0,S732,S732*(1-Q733/R732))+MAX(0,-('1-Input'!$B$10-C733-D733))</f>
        <v>160644.28155083285</v>
      </c>
      <c r="T733" s="10">
        <f>MAX(0,('1-Input'!$B$10-C733-D733))/(1-'P-Parametri'!$B$31*MAX(0,IF(U732&lt;=0,0,(U732-V732)/U732)))</f>
        <v>14042.97683185618</v>
      </c>
      <c r="U733" s="10">
        <f>((U732-T733+MAX(0,-('1-Input'!$B$10-C733-D733)))*(1+B733))*(1-'P-Parametri'!$B$32)</f>
        <v>195647.93891150958</v>
      </c>
      <c r="V733" s="10">
        <f>IF(U732&lt;=0,V732,V732*(1-T733/U732))+MAX(0,-('1-Input'!$B$10-C733-D733))</f>
        <v>160644.28155083297</v>
      </c>
    </row>
    <row r="734" spans="1:22">
      <c r="A734" s="9">
        <f t="shared" si="28"/>
        <v>27</v>
      </c>
      <c r="B734" s="12">
        <f>IF($A734='P-Parametri'!$D$47,'P-Parametri'!$B$34,IF($A734='P-Parametri'!$D$48,'P-Parametri'!$C$34,'P-Parametri'!$D$50))</f>
        <v>2.7158250435358244E-2</v>
      </c>
      <c r="C734" s="10">
        <f>IF($A734&lt;='1-Input'!$B$26,0,IF($A734='1-Input'!$B$26+1,('1-Input'!$B$23+0)*'1-Input'!$B$27,'1-Input'!$B$23+0))</f>
        <v>15535</v>
      </c>
      <c r="D734" s="10">
        <f t="shared" si="29"/>
        <v>0</v>
      </c>
      <c r="E734" s="10">
        <f>MAX(0,('1-Input'!$B$10-C734-D734))/(1-'P-Parametri'!$B$31*MAX(0,IF(F733&lt;=0,0,(F733-G733)/F733)))</f>
        <v>14121.908510661569</v>
      </c>
      <c r="F734" s="10">
        <f>((F733-E734+MAX(0,-('1-Input'!$B$10-C734-D734)))*(1+B734))*(1-'P-Parametri'!$B$32)</f>
        <v>154858.68053285792</v>
      </c>
      <c r="G734" s="10">
        <f>IF(F733&lt;=0,G733,G733*(1-E734/F733))+MAX(0,-('1-Input'!$B$10-C734-D734))</f>
        <v>124038.82622614795</v>
      </c>
      <c r="H734" s="10">
        <f>MAX(0,('1-Input'!$B$10-C734-D734))/(1-'P-Parametri'!$B$31*MAX(0,IF(I733&lt;=0,0,(I733-J733)/I733)))</f>
        <v>14121.908510661566</v>
      </c>
      <c r="I734" s="10">
        <f>((I733-H734+MAX(0,-('1-Input'!$B$10-C734-D734)))*(1+B734))*(1-'P-Parametri'!$B$32)</f>
        <v>301179.29570347251</v>
      </c>
      <c r="J734" s="10">
        <f>IF(I733&lt;=0,J733,J733*(1-H734/I733))+MAX(0,-('1-Input'!$B$10-C734-D734))</f>
        <v>241238.82622614803</v>
      </c>
      <c r="K734" s="10">
        <f>MAX(0,('1-Input'!$B$10-C734-D734))/(1-'P-Parametri'!$B$31*MAX(0,IF(L733&lt;=0,0,(L733-M733)/L733)))</f>
        <v>14121.908510661568</v>
      </c>
      <c r="L734" s="10">
        <f>((L733-K734+MAX(0,-('1-Input'!$B$10-C734-D734)))*(1+B734))*(1-'P-Parametri'!$B$32)</f>
        <v>184159.60548915577</v>
      </c>
      <c r="M734" s="10">
        <f>IF(L733&lt;=0,M733,M733*(1-K734/L733))+MAX(0,-('1-Input'!$B$10-C734-D734))</f>
        <v>147508.30385835911</v>
      </c>
      <c r="N734" s="10">
        <f>MAX(0,('1-Input'!$B$10-C734-D734))/(1-'P-Parametri'!$B$31*MAX(0,IF(O733&lt;=0,0,(O733-P733)/O733)))</f>
        <v>14121.908510661569</v>
      </c>
      <c r="O734" s="10">
        <f>((O733-N734+MAX(0,-('1-Input'!$B$10-C734-D734)))*(1+B734))*(1-'P-Parametri'!$B$32)</f>
        <v>186083.04787542051</v>
      </c>
      <c r="P734" s="10">
        <f>IF(O733&lt;=0,P733,P733*(1-N734/O733))+MAX(0,-('1-Input'!$B$10-C734-D734))</f>
        <v>149048.94423502346</v>
      </c>
      <c r="Q734" s="10">
        <f>MAX(0,('1-Input'!$B$10-C734-D734))/(1-'P-Parametri'!$B$31*MAX(0,IF(R733&lt;=0,0,(R733-S733)/R733)))</f>
        <v>14121.908510661569</v>
      </c>
      <c r="R734" s="10">
        <f>((R733-Q734+MAX(0,-('1-Input'!$B$10-C734-D734)))*(1+B734))*(1-'P-Parametri'!$B$32)</f>
        <v>186083.0478754206</v>
      </c>
      <c r="S734" s="10">
        <f>IF(R733&lt;=0,S733,S733*(1-Q734/R733))+MAX(0,-('1-Input'!$B$10-C734-D734))</f>
        <v>149048.94423502346</v>
      </c>
      <c r="T734" s="10">
        <f>MAX(0,('1-Input'!$B$10-C734-D734))/(1-'P-Parametri'!$B$31*MAX(0,IF(U733&lt;=0,0,(U733-V733)/U733)))</f>
        <v>14121.908510661569</v>
      </c>
      <c r="U734" s="10">
        <f>((U733-T734+MAX(0,-('1-Input'!$B$10-C734-D734)))*(1+B734))*(1-'P-Parametri'!$B$32)</f>
        <v>186083.04787542069</v>
      </c>
      <c r="V734" s="10">
        <f>IF(U733&lt;=0,V733,V733*(1-T734/U733))+MAX(0,-('1-Input'!$B$10-C734-D734))</f>
        <v>149048.94423502358</v>
      </c>
    </row>
    <row r="735" spans="1:22">
      <c r="A735" s="9">
        <f t="shared" si="28"/>
        <v>28</v>
      </c>
      <c r="B735" s="12">
        <f>IF($A735='P-Parametri'!$D$47,'P-Parametri'!$B$34,IF($A735='P-Parametri'!$D$48,'P-Parametri'!$C$34,'P-Parametri'!$D$50))</f>
        <v>2.7158250435358244E-2</v>
      </c>
      <c r="C735" s="10">
        <f>IF($A735&lt;='1-Input'!$B$26,0,IF($A735='1-Input'!$B$26+1,('1-Input'!$B$23+0)*'1-Input'!$B$27,'1-Input'!$B$23+0))</f>
        <v>15535</v>
      </c>
      <c r="D735" s="10">
        <f t="shared" si="29"/>
        <v>0</v>
      </c>
      <c r="E735" s="10">
        <f>MAX(0,('1-Input'!$B$10-C735-D735))/(1-'P-Parametri'!$B$31*MAX(0,IF(F734&lt;=0,0,(F734-G734)/F734)))</f>
        <v>14199.766910889435</v>
      </c>
      <c r="F735" s="10">
        <f>((F734-E735+MAX(0,-('1-Input'!$B$10-C735-D735)))*(1+B735))*(1-'P-Parametri'!$B$32)</f>
        <v>144190.00569683115</v>
      </c>
      <c r="G735" s="10">
        <f>IF(F734&lt;=0,G734,G734*(1-E735/F734))+MAX(0,-('1-Input'!$B$10-C735-D735))</f>
        <v>112665.0858956025</v>
      </c>
      <c r="H735" s="10">
        <f>MAX(0,('1-Input'!$B$10-C735-D735))/(1-'P-Parametri'!$B$31*MAX(0,IF(I734&lt;=0,0,(I734-J734)/I734)))</f>
        <v>14199.766910889433</v>
      </c>
      <c r="I735" s="10">
        <f>((I734-H735+MAX(0,-('1-Input'!$B$10-C735-D735)))*(1+B735))*(1-'P-Parametri'!$B$32)</f>
        <v>294183.84392394248</v>
      </c>
      <c r="J735" s="10">
        <f>IF(I734&lt;=0,J734,J734*(1-H735/I734))+MAX(0,-('1-Input'!$B$10-C735-D735))</f>
        <v>229865.08589560256</v>
      </c>
      <c r="K735" s="10">
        <f>MAX(0,('1-Input'!$B$10-C735-D735))/(1-'P-Parametri'!$B$31*MAX(0,IF(L734&lt;=0,0,(L734-M734)/L734)))</f>
        <v>14199.766910889433</v>
      </c>
      <c r="L735" s="10">
        <f>((L734-K735+MAX(0,-('1-Input'!$B$10-C735-D735)))*(1+B735))*(1-'P-Parametri'!$B$32)</f>
        <v>174226.49913745129</v>
      </c>
      <c r="M735" s="10">
        <f>IF(L734&lt;=0,M734,M734*(1-K735/L734))+MAX(0,-('1-Input'!$B$10-C735-D735))</f>
        <v>136134.56352781365</v>
      </c>
      <c r="N735" s="10">
        <f>MAX(0,('1-Input'!$B$10-C735-D735))/(1-'P-Parametri'!$B$31*MAX(0,IF(O734&lt;=0,0,(O734-P734)/O734)))</f>
        <v>14199.766910889435</v>
      </c>
      <c r="O735" s="10">
        <f>((O734-N735+MAX(0,-('1-Input'!$B$10-C735-D735)))*(1+B735))*(1-'P-Parametri'!$B$32)</f>
        <v>176198.22749430762</v>
      </c>
      <c r="P735" s="10">
        <f>IF(O734&lt;=0,P734,P734*(1-N735/O734))+MAX(0,-('1-Input'!$B$10-C735-D735))</f>
        <v>137675.203904478</v>
      </c>
      <c r="Q735" s="10">
        <f>MAX(0,('1-Input'!$B$10-C735-D735))/(1-'P-Parametri'!$B$31*MAX(0,IF(R734&lt;=0,0,(R734-S734)/R734)))</f>
        <v>14199.766910889437</v>
      </c>
      <c r="R735" s="10">
        <f>((R734-Q735+MAX(0,-('1-Input'!$B$10-C735-D735)))*(1+B735))*(1-'P-Parametri'!$B$32)</f>
        <v>176198.22749430771</v>
      </c>
      <c r="S735" s="10">
        <f>IF(R734&lt;=0,S734,S734*(1-Q735/R734))+MAX(0,-('1-Input'!$B$10-C735-D735))</f>
        <v>137675.203904478</v>
      </c>
      <c r="T735" s="10">
        <f>MAX(0,('1-Input'!$B$10-C735-D735))/(1-'P-Parametri'!$B$31*MAX(0,IF(U734&lt;=0,0,(U734-V734)/U734)))</f>
        <v>14199.766910889437</v>
      </c>
      <c r="U735" s="10">
        <f>((U734-T735+MAX(0,-('1-Input'!$B$10-C735-D735)))*(1+B735))*(1-'P-Parametri'!$B$32)</f>
        <v>176198.22749430779</v>
      </c>
      <c r="V735" s="10">
        <f>IF(U734&lt;=0,V734,V734*(1-T735/U734))+MAX(0,-('1-Input'!$B$10-C735-D735))</f>
        <v>137675.20390447814</v>
      </c>
    </row>
    <row r="736" spans="1:22">
      <c r="A736" s="9">
        <f t="shared" si="28"/>
        <v>29</v>
      </c>
      <c r="B736" s="12">
        <f>IF($A736='P-Parametri'!$D$47,'P-Parametri'!$B$34,IF($A736='P-Parametri'!$D$48,'P-Parametri'!$C$34,'P-Parametri'!$D$50))</f>
        <v>2.7158250435358244E-2</v>
      </c>
      <c r="C736" s="10">
        <f>IF($A736&lt;='1-Input'!$B$26,0,IF($A736='1-Input'!$B$26+1,('1-Input'!$B$23+0)*'1-Input'!$B$27,'1-Input'!$B$23+0))</f>
        <v>15535</v>
      </c>
      <c r="D736" s="10">
        <f t="shared" si="29"/>
        <v>0</v>
      </c>
      <c r="E736" s="10">
        <f>MAX(0,('1-Input'!$B$10-C736-D736))/(1-'P-Parametri'!$B$31*MAX(0,IF(F735&lt;=0,0,(F735-G735)/F735)))</f>
        <v>14276.550332822288</v>
      </c>
      <c r="F736" s="10">
        <f>((F735-E736+MAX(0,-('1-Input'!$B$10-C736-D736)))*(1+B736))*(1-'P-Parametri'!$B$32)</f>
        <v>133174.79416466795</v>
      </c>
      <c r="G736" s="10">
        <f>IF(F735&lt;=0,G735,G735*(1-E736/F735))+MAX(0,-('1-Input'!$B$10-C736-D736))</f>
        <v>101509.88299671208</v>
      </c>
      <c r="H736" s="10">
        <f>MAX(0,('1-Input'!$B$10-C736-D736))/(1-'P-Parametri'!$B$31*MAX(0,IF(I735&lt;=0,0,(I735-J735)/I735)))</f>
        <v>14276.550332822286</v>
      </c>
      <c r="I736" s="10">
        <f>((I735-H736+MAX(0,-('1-Input'!$B$10-C736-D736)))*(1+B736))*(1-'P-Parametri'!$B$32)</f>
        <v>286934.06779721286</v>
      </c>
      <c r="J736" s="10">
        <f>IF(I735&lt;=0,J735,J735*(1-H736/I735))+MAX(0,-('1-Input'!$B$10-C736-D736))</f>
        <v>218709.88299671214</v>
      </c>
      <c r="K736" s="10">
        <f>MAX(0,('1-Input'!$B$10-C736-D736))/(1-'P-Parametri'!$B$31*MAX(0,IF(L735&lt;=0,0,(L735-M735)/L735)))</f>
        <v>14276.550332822286</v>
      </c>
      <c r="L736" s="10">
        <f>((L735-K736+MAX(0,-('1-Input'!$B$10-C736-D736)))*(1+B736))*(1-'P-Parametri'!$B$32)</f>
        <v>163965.3217522451</v>
      </c>
      <c r="M736" s="10">
        <f>IF(L735&lt;=0,M735,M735*(1-K736/L735))+MAX(0,-('1-Input'!$B$10-C736-D736))</f>
        <v>124979.36062892323</v>
      </c>
      <c r="N736" s="10">
        <f>MAX(0,('1-Input'!$B$10-C736-D736))/(1-'P-Parametri'!$B$31*MAX(0,IF(O735&lt;=0,0,(O735-P735)/O735)))</f>
        <v>14276.550332822289</v>
      </c>
      <c r="O736" s="10">
        <f>((O735-N736+MAX(0,-('1-Input'!$B$10-C736-D736)))*(1+B736))*(1-'P-Parametri'!$B$32)</f>
        <v>165986.54824750868</v>
      </c>
      <c r="P736" s="10">
        <f>IF(O735&lt;=0,P735,P735*(1-N736/O735))+MAX(0,-('1-Input'!$B$10-C736-D736))</f>
        <v>126520.00100558759</v>
      </c>
      <c r="Q736" s="10">
        <f>MAX(0,('1-Input'!$B$10-C736-D736))/(1-'P-Parametri'!$B$31*MAX(0,IF(R735&lt;=0,0,(R735-S735)/R735)))</f>
        <v>14276.550332822291</v>
      </c>
      <c r="R736" s="10">
        <f>((R735-Q736+MAX(0,-('1-Input'!$B$10-C736-D736)))*(1+B736))*(1-'P-Parametri'!$B$32)</f>
        <v>165986.54824750876</v>
      </c>
      <c r="S736" s="10">
        <f>IF(R735&lt;=0,S735,S735*(1-Q736/R735))+MAX(0,-('1-Input'!$B$10-C736-D736))</f>
        <v>126520.00100558759</v>
      </c>
      <c r="T736" s="10">
        <f>MAX(0,('1-Input'!$B$10-C736-D736))/(1-'P-Parametri'!$B$31*MAX(0,IF(U735&lt;=0,0,(U735-V735)/U735)))</f>
        <v>14276.550332822289</v>
      </c>
      <c r="U736" s="10">
        <f>((U735-T736+MAX(0,-('1-Input'!$B$10-C736-D736)))*(1+B736))*(1-'P-Parametri'!$B$32)</f>
        <v>165986.54824750885</v>
      </c>
      <c r="V736" s="10">
        <f>IF(U735&lt;=0,V735,V735*(1-T736/U735))+MAX(0,-('1-Input'!$B$10-C736-D736))</f>
        <v>126520.00100558772</v>
      </c>
    </row>
    <row r="737" spans="1:22">
      <c r="A737" s="9">
        <f t="shared" si="28"/>
        <v>30</v>
      </c>
      <c r="B737" s="12">
        <f>IF($A737='P-Parametri'!$D$47,'P-Parametri'!$B$34,IF($A737='P-Parametri'!$D$48,'P-Parametri'!$C$34,'P-Parametri'!$D$50))</f>
        <v>2.7158250435358244E-2</v>
      </c>
      <c r="C737" s="10">
        <f>IF($A737&lt;='1-Input'!$B$26,0,IF($A737='1-Input'!$B$26+1,('1-Input'!$B$23+0)*'1-Input'!$B$27,'1-Input'!$B$23+0))</f>
        <v>15535</v>
      </c>
      <c r="D737" s="10">
        <f t="shared" si="29"/>
        <v>0</v>
      </c>
      <c r="E737" s="10">
        <f>MAX(0,('1-Input'!$B$10-C737-D737))/(1-'P-Parametri'!$B$31*MAX(0,IF(F736&lt;=0,0,(F736-G736)/F736)))</f>
        <v>14352.257774957327</v>
      </c>
      <c r="F737" s="10">
        <f>((F736-E737+MAX(0,-('1-Input'!$B$10-C737-D737)))*(1+B737))*(1-'P-Parametri'!$B$32)</f>
        <v>121805.44949316618</v>
      </c>
      <c r="G737" s="10">
        <f>IF(F736&lt;=0,G736,G736*(1-E737/F736))+MAX(0,-('1-Input'!$B$10-C737-D737))</f>
        <v>90570.155125436781</v>
      </c>
      <c r="H737" s="10">
        <f>MAX(0,('1-Input'!$B$10-C737-D737))/(1-'P-Parametri'!$B$31*MAX(0,IF(I736&lt;=0,0,(I736-J736)/I736)))</f>
        <v>14352.257774957323</v>
      </c>
      <c r="I737" s="10">
        <f>((I736-H737+MAX(0,-('1-Input'!$B$10-C737-D737)))*(1+B737))*(1-'P-Parametri'!$B$32)</f>
        <v>279424.68577279727</v>
      </c>
      <c r="J737" s="10">
        <f>IF(I736&lt;=0,J736,J736*(1-H737/I736))+MAX(0,-('1-Input'!$B$10-C737-D737))</f>
        <v>207770.15512543684</v>
      </c>
      <c r="K737" s="10">
        <f>MAX(0,('1-Input'!$B$10-C737-D737))/(1-'P-Parametri'!$B$31*MAX(0,IF(L736&lt;=0,0,(L736-M736)/L736)))</f>
        <v>14352.257774957325</v>
      </c>
      <c r="L737" s="10">
        <f>((L736-K737+MAX(0,-('1-Input'!$B$10-C737-D737)))*(1+B737))*(1-'P-Parametri'!$B$32)</f>
        <v>153368.94045110987</v>
      </c>
      <c r="M737" s="10">
        <f>IF(L736&lt;=0,M736,M736*(1-K737/L736))+MAX(0,-('1-Input'!$B$10-C737-D737))</f>
        <v>114039.63275764792</v>
      </c>
      <c r="N737" s="10">
        <f>MAX(0,('1-Input'!$B$10-C737-D737))/(1-'P-Parametri'!$B$31*MAX(0,IF(O736&lt;=0,0,(O736-P736)/O736)))</f>
        <v>14352.257774957327</v>
      </c>
      <c r="O737" s="10">
        <f>((O736-N737+MAX(0,-('1-Input'!$B$10-C737-D737)))*(1+B737))*(1-'P-Parametri'!$B$32)</f>
        <v>155440.90768277715</v>
      </c>
      <c r="P737" s="10">
        <f>IF(O736&lt;=0,P736,P736*(1-N737/O736))+MAX(0,-('1-Input'!$B$10-C737-D737))</f>
        <v>115580.27313431229</v>
      </c>
      <c r="Q737" s="10">
        <f>MAX(0,('1-Input'!$B$10-C737-D737))/(1-'P-Parametri'!$B$31*MAX(0,IF(R736&lt;=0,0,(R736-S736)/R736)))</f>
        <v>14352.257774957328</v>
      </c>
      <c r="R737" s="10">
        <f>((R736-Q737+MAX(0,-('1-Input'!$B$10-C737-D737)))*(1+B737))*(1-'P-Parametri'!$B$32)</f>
        <v>155440.90768277724</v>
      </c>
      <c r="S737" s="10">
        <f>IF(R736&lt;=0,S736,S736*(1-Q737/R736))+MAX(0,-('1-Input'!$B$10-C737-D737))</f>
        <v>115580.2731343123</v>
      </c>
      <c r="T737" s="10">
        <f>MAX(0,('1-Input'!$B$10-C737-D737))/(1-'P-Parametri'!$B$31*MAX(0,IF(U736&lt;=0,0,(U736-V736)/U736)))</f>
        <v>14352.257774957327</v>
      </c>
      <c r="U737" s="10">
        <f>((U736-T737+MAX(0,-('1-Input'!$B$10-C737-D737)))*(1+B737))*(1-'P-Parametri'!$B$32)</f>
        <v>155440.90768277735</v>
      </c>
      <c r="V737" s="10">
        <f>IF(U736&lt;=0,V736,V736*(1-T737/U736))+MAX(0,-('1-Input'!$B$10-C737-D737))</f>
        <v>115580.27313431242</v>
      </c>
    </row>
    <row r="738" spans="1:22">
      <c r="A738" s="9">
        <f t="shared" si="28"/>
        <v>31</v>
      </c>
      <c r="B738" s="12">
        <f>IF($A738='P-Parametri'!$D$47,'P-Parametri'!$B$34,IF($A738='P-Parametri'!$D$48,'P-Parametri'!$C$34,'P-Parametri'!$D$50))</f>
        <v>2.7158250435358244E-2</v>
      </c>
      <c r="C738" s="10">
        <f>IF($A738&lt;='1-Input'!$B$26,0,IF($A738='1-Input'!$B$26+1,('1-Input'!$B$23+0)*'1-Input'!$B$27,'1-Input'!$B$23+0))</f>
        <v>15535</v>
      </c>
      <c r="D738" s="10">
        <f t="shared" si="29"/>
        <v>0</v>
      </c>
      <c r="E738" s="10">
        <f>MAX(0,('1-Input'!$B$10-C738-D738))/(1-'P-Parametri'!$B$31*MAX(0,IF(F737&lt;=0,0,(F737-G737)/F737)))</f>
        <v>14426.888915741316</v>
      </c>
      <c r="F738" s="10">
        <f>((F737-E738+MAX(0,-('1-Input'!$B$10-C738-D738)))*(1+B738))*(1-'P-Parametri'!$B$32)</f>
        <v>110074.1848681409</v>
      </c>
      <c r="G738" s="10">
        <f>IF(F737&lt;=0,G737,G737*(1-E738/F737))+MAX(0,-('1-Input'!$B$10-C738-D738))</f>
        <v>79842.838962546681</v>
      </c>
      <c r="H738" s="10">
        <f>MAX(0,('1-Input'!$B$10-C738-D738))/(1-'P-Parametri'!$B$31*MAX(0,IF(I737&lt;=0,0,(I737-J737)/I737)))</f>
        <v>14426.888915741314</v>
      </c>
      <c r="I738" s="10">
        <f>((I737-H738+MAX(0,-('1-Input'!$B$10-C738-D738)))*(1+B738))*(1-'P-Parametri'!$B$32)</f>
        <v>271650.28404214029</v>
      </c>
      <c r="J738" s="10">
        <f>IF(I737&lt;=0,J737,J737*(1-H738/I737))+MAX(0,-('1-Input'!$B$10-C738-D738))</f>
        <v>197042.83896254672</v>
      </c>
      <c r="K738" s="10">
        <f>MAX(0,('1-Input'!$B$10-C738-D738))/(1-'P-Parametri'!$B$31*MAX(0,IF(L737&lt;=0,0,(L737-M737)/L737)))</f>
        <v>14426.888915741314</v>
      </c>
      <c r="L738" s="10">
        <f>((L737-K738+MAX(0,-('1-Input'!$B$10-C738-D738)))*(1+B738))*(1-'P-Parametri'!$B$32)</f>
        <v>142430.0436178346</v>
      </c>
      <c r="M738" s="10">
        <f>IF(L737&lt;=0,M737,M737*(1-K738/L737))+MAX(0,-('1-Input'!$B$10-C738-D738))</f>
        <v>103312.31659475782</v>
      </c>
      <c r="N738" s="10">
        <f>MAX(0,('1-Input'!$B$10-C738-D738))/(1-'P-Parametri'!$B$31*MAX(0,IF(O737&lt;=0,0,(O737-P737)/O737)))</f>
        <v>14426.888915741316</v>
      </c>
      <c r="O738" s="10">
        <f>((O737-N738+MAX(0,-('1-Input'!$B$10-C738-D738)))*(1+B738))*(1-'P-Parametri'!$B$32)</f>
        <v>144554.02537800008</v>
      </c>
      <c r="P738" s="10">
        <f>IF(O737&lt;=0,P737,P737*(1-N738/O737))+MAX(0,-('1-Input'!$B$10-C738-D738))</f>
        <v>104852.95697142219</v>
      </c>
      <c r="Q738" s="10">
        <f>MAX(0,('1-Input'!$B$10-C738-D738))/(1-'P-Parametri'!$B$31*MAX(0,IF(R737&lt;=0,0,(R737-S737)/R737)))</f>
        <v>14426.888915741318</v>
      </c>
      <c r="R738" s="10">
        <f>((R737-Q738+MAX(0,-('1-Input'!$B$10-C738-D738)))*(1+B738))*(1-'P-Parametri'!$B$32)</f>
        <v>144554.02537800017</v>
      </c>
      <c r="S738" s="10">
        <f>IF(R737&lt;=0,S737,S737*(1-Q738/R737))+MAX(0,-('1-Input'!$B$10-C738-D738))</f>
        <v>104852.9569714222</v>
      </c>
      <c r="T738" s="10">
        <f>MAX(0,('1-Input'!$B$10-C738-D738))/(1-'P-Parametri'!$B$31*MAX(0,IF(U737&lt;=0,0,(U737-V737)/U737)))</f>
        <v>14426.888915741316</v>
      </c>
      <c r="U738" s="10">
        <f>((U737-T738+MAX(0,-('1-Input'!$B$10-C738-D738)))*(1+B738))*(1-'P-Parametri'!$B$32)</f>
        <v>144554.02537800031</v>
      </c>
      <c r="V738" s="10">
        <f>IF(U737&lt;=0,V737,V737*(1-T738/U737))+MAX(0,-('1-Input'!$B$10-C738-D738))</f>
        <v>104852.95697142232</v>
      </c>
    </row>
    <row r="739" spans="1:22">
      <c r="A739" s="9">
        <f t="shared" si="28"/>
        <v>32</v>
      </c>
      <c r="B739" s="12">
        <f>IF($A739='P-Parametri'!$D$47,'P-Parametri'!$B$34,IF($A739='P-Parametri'!$D$48,'P-Parametri'!$C$34,'P-Parametri'!$D$50))</f>
        <v>2.7158250435358244E-2</v>
      </c>
      <c r="C739" s="10">
        <f>IF($A739&lt;='1-Input'!$B$26,0,IF($A739='1-Input'!$B$26+1,('1-Input'!$B$23+0)*'1-Input'!$B$27,'1-Input'!$B$23+0))</f>
        <v>15535</v>
      </c>
      <c r="D739" s="10">
        <f t="shared" si="29"/>
        <v>0</v>
      </c>
      <c r="E739" s="10">
        <f>MAX(0,('1-Input'!$B$10-C739-D739))/(1-'P-Parametri'!$B$31*MAX(0,IF(F738&lt;=0,0,(F738-G738)/F738)))</f>
        <v>14500.444094840735</v>
      </c>
      <c r="F739" s="10">
        <f>((F738-E739+MAX(0,-('1-Input'!$B$10-C739-D739)))*(1+B739))*(1-'P-Parametri'!$B$32)</f>
        <v>97973.017647544941</v>
      </c>
      <c r="G739" s="10">
        <f>IF(F738&lt;=0,G738,G738*(1-E739/F738))+MAX(0,-('1-Input'!$B$10-C739-D739))</f>
        <v>69324.872155554927</v>
      </c>
      <c r="H739" s="10">
        <f>MAX(0,('1-Input'!$B$10-C739-D739))/(1-'P-Parametri'!$B$31*MAX(0,IF(I738&lt;=0,0,(I738-J738)/I738)))</f>
        <v>14500.444094840734</v>
      </c>
      <c r="I739" s="10">
        <f>((I738-H739+MAX(0,-('1-Input'!$B$10-C739-D739)))*(1+B739))*(1-'P-Parametri'!$B$32)</f>
        <v>263605.31254060066</v>
      </c>
      <c r="J739" s="10">
        <f>IF(I738&lt;=0,J738,J738*(1-H739/I738))+MAX(0,-('1-Input'!$B$10-C739-D739))</f>
        <v>186524.87215555497</v>
      </c>
      <c r="K739" s="10">
        <f>MAX(0,('1-Input'!$B$10-C739-D739))/(1-'P-Parametri'!$B$31*MAX(0,IF(L738&lt;=0,0,(L738-M738)/L738)))</f>
        <v>14500.444094840734</v>
      </c>
      <c r="L739" s="10">
        <f>((L738-K739+MAX(0,-('1-Input'!$B$10-C739-D739)))*(1+B739))*(1-'P-Parametri'!$B$32)</f>
        <v>131141.13573768456</v>
      </c>
      <c r="M739" s="10">
        <f>IF(L738&lt;=0,M738,M738*(1-K739/L738))+MAX(0,-('1-Input'!$B$10-C739-D739))</f>
        <v>92794.34978776607</v>
      </c>
      <c r="N739" s="10">
        <f>MAX(0,('1-Input'!$B$10-C739-D739))/(1-'P-Parametri'!$B$31*MAX(0,IF(O738&lt;=0,0,(O738-P738)/O738)))</f>
        <v>14500.444094840734</v>
      </c>
      <c r="O739" s="10">
        <f>((O738-N739+MAX(0,-('1-Input'!$B$10-C739-D739)))*(1+B739))*(1-'P-Parametri'!$B$32)</f>
        <v>133318.43779563528</v>
      </c>
      <c r="P739" s="10">
        <f>IF(O738&lt;=0,P738,P738*(1-N739/O738))+MAX(0,-('1-Input'!$B$10-C739-D739))</f>
        <v>94334.990164430434</v>
      </c>
      <c r="Q739" s="10">
        <f>MAX(0,('1-Input'!$B$10-C739-D739))/(1-'P-Parametri'!$B$31*MAX(0,IF(R738&lt;=0,0,(R738-S738)/R738)))</f>
        <v>14500.444094840735</v>
      </c>
      <c r="R739" s="10">
        <f>((R738-Q739+MAX(0,-('1-Input'!$B$10-C739-D739)))*(1+B739))*(1-'P-Parametri'!$B$32)</f>
        <v>133318.43779563537</v>
      </c>
      <c r="S739" s="10">
        <f>IF(R738&lt;=0,S738,S738*(1-Q739/R738))+MAX(0,-('1-Input'!$B$10-C739-D739))</f>
        <v>94334.990164430448</v>
      </c>
      <c r="T739" s="10">
        <f>MAX(0,('1-Input'!$B$10-C739-D739))/(1-'P-Parametri'!$B$31*MAX(0,IF(U738&lt;=0,0,(U738-V738)/U738)))</f>
        <v>14500.444094840735</v>
      </c>
      <c r="U739" s="10">
        <f>((U738-T739+MAX(0,-('1-Input'!$B$10-C739-D739)))*(1+B739))*(1-'P-Parametri'!$B$32)</f>
        <v>133318.43779563552</v>
      </c>
      <c r="V739" s="10">
        <f>IF(U738&lt;=0,V738,V738*(1-T739/U738))+MAX(0,-('1-Input'!$B$10-C739-D739))</f>
        <v>94334.990164430565</v>
      </c>
    </row>
    <row r="740" spans="1:22">
      <c r="A740" s="9">
        <f t="shared" si="28"/>
        <v>33</v>
      </c>
      <c r="B740" s="12">
        <f>IF($A740='P-Parametri'!$D$47,'P-Parametri'!$B$34,IF($A740='P-Parametri'!$D$48,'P-Parametri'!$C$34,'P-Parametri'!$D$50))</f>
        <v>2.7158250435358244E-2</v>
      </c>
      <c r="C740" s="10">
        <f>IF($A740&lt;='1-Input'!$B$26,0,IF($A740='1-Input'!$B$26+1,('1-Input'!$B$23+0)*'1-Input'!$B$27,'1-Input'!$B$23+0))</f>
        <v>15535</v>
      </c>
      <c r="D740" s="10">
        <f t="shared" si="29"/>
        <v>0</v>
      </c>
      <c r="E740" s="10">
        <f>MAX(0,('1-Input'!$B$10-C740-D740))/(1-'P-Parametri'!$B$31*MAX(0,IF(F739&lt;=0,0,(F739-G739)/F739)))</f>
        <v>14572.924294006008</v>
      </c>
      <c r="F740" s="10">
        <f>((F739-E740+MAX(0,-('1-Input'!$B$10-C740-D740)))*(1+B740))*(1-'P-Parametri'!$B$32)</f>
        <v>85493.763787216274</v>
      </c>
      <c r="G740" s="10">
        <f>IF(F739&lt;=0,G739,G739*(1-E740/F739))+MAX(0,-('1-Input'!$B$10-C740-D740))</f>
        <v>59013.195146187412</v>
      </c>
      <c r="H740" s="10">
        <f>MAX(0,('1-Input'!$B$10-C740-D740))/(1-'P-Parametri'!$B$31*MAX(0,IF(I739&lt;=0,0,(I739-J739)/I739)))</f>
        <v>14572.924294006007</v>
      </c>
      <c r="I740" s="10">
        <f>((I739-H740+MAX(0,-('1-Input'!$B$10-C740-D740)))*(1+B740))*(1-'P-Parametri'!$B$32)</f>
        <v>255284.0808686848</v>
      </c>
      <c r="J740" s="10">
        <f>IF(I739&lt;=0,J739,J739*(1-H740/I739))+MAX(0,-('1-Input'!$B$10-C740-D740))</f>
        <v>176213.19514618744</v>
      </c>
      <c r="K740" s="10">
        <f>MAX(0,('1-Input'!$B$10-C740-D740))/(1-'P-Parametri'!$B$31*MAX(0,IF(L739&lt;=0,0,(L739-M739)/L739)))</f>
        <v>14572.924294006005</v>
      </c>
      <c r="L740" s="10">
        <f>((L739-K740+MAX(0,-('1-Input'!$B$10-C740-D740)))*(1+B740))*(1-'P-Parametri'!$B$32)</f>
        <v>119494.53212262203</v>
      </c>
      <c r="M740" s="10">
        <f>IF(L739&lt;=0,M739,M739*(1-K740/L739))+MAX(0,-('1-Input'!$B$10-C740-D740))</f>
        <v>82482.672778398541</v>
      </c>
      <c r="N740" s="10">
        <f>MAX(0,('1-Input'!$B$10-C740-D740))/(1-'P-Parametri'!$B$31*MAX(0,IF(O739&lt;=0,0,(O739-P739)/O739)))</f>
        <v>14572.924294006007</v>
      </c>
      <c r="O740" s="10">
        <f>((O739-N740+MAX(0,-('1-Input'!$B$10-C740-D740)))*(1+B740))*(1-'P-Parametri'!$B$32)</f>
        <v>121726.49302759097</v>
      </c>
      <c r="P740" s="10">
        <f>IF(O739&lt;=0,P739,P739*(1-N740/O739))+MAX(0,-('1-Input'!$B$10-C740-D740))</f>
        <v>84023.313155062904</v>
      </c>
      <c r="Q740" s="10">
        <f>MAX(0,('1-Input'!$B$10-C740-D740))/(1-'P-Parametri'!$B$31*MAX(0,IF(R739&lt;=0,0,(R739-S739)/R739)))</f>
        <v>14572.924294006008</v>
      </c>
      <c r="R740" s="10">
        <f>((R739-Q740+MAX(0,-('1-Input'!$B$10-C740-D740)))*(1+B740))*(1-'P-Parametri'!$B$32)</f>
        <v>121726.49302759106</v>
      </c>
      <c r="S740" s="10">
        <f>IF(R739&lt;=0,S739,S739*(1-Q740/R739))+MAX(0,-('1-Input'!$B$10-C740-D740))</f>
        <v>84023.313155062933</v>
      </c>
      <c r="T740" s="10">
        <f>MAX(0,('1-Input'!$B$10-C740-D740))/(1-'P-Parametri'!$B$31*MAX(0,IF(U739&lt;=0,0,(U739-V739)/U739)))</f>
        <v>14572.924294006008</v>
      </c>
      <c r="U740" s="10">
        <f>((U739-T740+MAX(0,-('1-Input'!$B$10-C740-D740)))*(1+B740))*(1-'P-Parametri'!$B$32)</f>
        <v>121726.49302759122</v>
      </c>
      <c r="V740" s="10">
        <f>IF(U739&lt;=0,V739,V739*(1-T740/U739))+MAX(0,-('1-Input'!$B$10-C740-D740))</f>
        <v>84023.31315506305</v>
      </c>
    </row>
    <row r="741" spans="1:22">
      <c r="A741" s="9">
        <f t="shared" si="28"/>
        <v>34</v>
      </c>
      <c r="B741" s="12">
        <f>IF($A741='P-Parametri'!$D$47,'P-Parametri'!$B$34,IF($A741='P-Parametri'!$D$48,'P-Parametri'!$C$34,'P-Parametri'!$D$50))</f>
        <v>2.7158250435358244E-2</v>
      </c>
      <c r="C741" s="10">
        <f>IF($A741&lt;='1-Input'!$B$26,0,IF($A741='1-Input'!$B$26+1,('1-Input'!$B$23+0)*'1-Input'!$B$27,'1-Input'!$B$23+0))</f>
        <v>15535</v>
      </c>
      <c r="D741" s="10">
        <f t="shared" si="29"/>
        <v>0</v>
      </c>
      <c r="E741" s="10">
        <f>MAX(0,('1-Input'!$B$10-C741-D741))/(1-'P-Parametri'!$B$31*MAX(0,IF(F740&lt;=0,0,(F740-G740)/F740)))</f>
        <v>14644.331117587251</v>
      </c>
      <c r="F741" s="10">
        <f>((F740-E741+MAX(0,-('1-Input'!$B$10-C741-D741)))*(1+B741))*(1-'P-Parametri'!$B$32)</f>
        <v>72628.032146663318</v>
      </c>
      <c r="G741" s="10">
        <f>IF(F740&lt;=0,G740,G740*(1-E741/F740))+MAX(0,-('1-Input'!$B$10-C741-D741))</f>
        <v>48904.752942397281</v>
      </c>
      <c r="H741" s="10">
        <f>MAX(0,('1-Input'!$B$10-C741-D741))/(1-'P-Parametri'!$B$31*MAX(0,IF(I740&lt;=0,0,(I740-J740)/I740)))</f>
        <v>14644.33111758725</v>
      </c>
      <c r="I741" s="10">
        <f>((I740-H741+MAX(0,-('1-Input'!$B$10-C741-D741)))*(1+B741))*(1-'P-Parametri'!$B$32)</f>
        <v>246680.75413086073</v>
      </c>
      <c r="J741" s="10">
        <f>IF(I740&lt;=0,J740,J740*(1-H741/I740))+MAX(0,-('1-Input'!$B$10-C741-D741))</f>
        <v>166104.75294239732</v>
      </c>
      <c r="K741" s="10">
        <f>MAX(0,('1-Input'!$B$10-C741-D741))/(1-'P-Parametri'!$B$31*MAX(0,IF(L740&lt;=0,0,(L740-M740)/L740)))</f>
        <v>14644.33111758725</v>
      </c>
      <c r="L741" s="10">
        <f>((L740-K741+MAX(0,-('1-Input'!$B$10-C741-D741)))*(1+B741))*(1-'P-Parametri'!$B$32)</f>
        <v>107482.35352408291</v>
      </c>
      <c r="M741" s="10">
        <f>IF(L740&lt;=0,M740,M740*(1-K741/L740))+MAX(0,-('1-Input'!$B$10-C741-D741))</f>
        <v>72374.230574608402</v>
      </c>
      <c r="N741" s="10">
        <f>MAX(0,('1-Input'!$B$10-C741-D741))/(1-'P-Parametri'!$B$31*MAX(0,IF(O740&lt;=0,0,(O740-P740)/O740)))</f>
        <v>14644.33111758725</v>
      </c>
      <c r="O741" s="10">
        <f>((O740-N741+MAX(0,-('1-Input'!$B$10-C741-D741)))*(1+B741))*(1-'P-Parametri'!$B$32)</f>
        <v>109770.34542815454</v>
      </c>
      <c r="P741" s="10">
        <f>IF(O740&lt;=0,P740,P740*(1-N741/O740))+MAX(0,-('1-Input'!$B$10-C741-D741))</f>
        <v>73914.870951272766</v>
      </c>
      <c r="Q741" s="10">
        <f>MAX(0,('1-Input'!$B$10-C741-D741))/(1-'P-Parametri'!$B$31*MAX(0,IF(R740&lt;=0,0,(R740-S740)/R740)))</f>
        <v>14644.331117587251</v>
      </c>
      <c r="R741" s="10">
        <f>((R740-Q741+MAX(0,-('1-Input'!$B$10-C741-D741)))*(1+B741))*(1-'P-Parametri'!$B$32)</f>
        <v>109770.34542815463</v>
      </c>
      <c r="S741" s="10">
        <f>IF(R740&lt;=0,S740,S740*(1-Q741/R740))+MAX(0,-('1-Input'!$B$10-C741-D741))</f>
        <v>73914.870951272809</v>
      </c>
      <c r="T741" s="10">
        <f>MAX(0,('1-Input'!$B$10-C741-D741))/(1-'P-Parametri'!$B$31*MAX(0,IF(U740&lt;=0,0,(U740-V740)/U740)))</f>
        <v>14644.331117587251</v>
      </c>
      <c r="U741" s="10">
        <f>((U740-T741+MAX(0,-('1-Input'!$B$10-C741-D741)))*(1+B741))*(1-'P-Parametri'!$B$32)</f>
        <v>109770.3454281548</v>
      </c>
      <c r="V741" s="10">
        <f>IF(U740&lt;=0,V740,V740*(1-T741/U740))+MAX(0,-('1-Input'!$B$10-C741-D741))</f>
        <v>73914.870951272911</v>
      </c>
    </row>
    <row r="742" spans="1:22">
      <c r="A742" s="9">
        <f t="shared" si="28"/>
        <v>35</v>
      </c>
      <c r="B742" s="12">
        <f>IF($A742='P-Parametri'!$D$47,'P-Parametri'!$B$34,IF($A742='P-Parametri'!$D$48,'P-Parametri'!$C$34,'P-Parametri'!$D$50))</f>
        <v>2.7158250435358244E-2</v>
      </c>
      <c r="C742" s="10">
        <f>IF($A742&lt;='1-Input'!$B$26,0,IF($A742='1-Input'!$B$26+1,('1-Input'!$B$23+0)*'1-Input'!$B$27,'1-Input'!$B$23+0))</f>
        <v>15535</v>
      </c>
      <c r="D742" s="10">
        <f t="shared" si="29"/>
        <v>0</v>
      </c>
      <c r="E742" s="10">
        <f>MAX(0,('1-Input'!$B$10-C742-D742))/(1-'P-Parametri'!$B$31*MAX(0,IF(F741&lt;=0,0,(F741-G741)/F741)))</f>
        <v>14714.666772757431</v>
      </c>
      <c r="F742" s="10">
        <f>((F741-E742+MAX(0,-('1-Input'!$B$10-C742-D742)))*(1+B742))*(1-'P-Parametri'!$B$32)</f>
        <v>59367.218672176255</v>
      </c>
      <c r="G742" s="10">
        <f>IF(F741&lt;=0,G741,G741*(1-E742/F741))+MAX(0,-('1-Input'!$B$10-C742-D742))</f>
        <v>38996.496834091515</v>
      </c>
      <c r="H742" s="10">
        <f>MAX(0,('1-Input'!$B$10-C742-D742))/(1-'P-Parametri'!$B$31*MAX(0,IF(I741&lt;=0,0,(I741-J741)/I741)))</f>
        <v>14714.666772757429</v>
      </c>
      <c r="I742" s="10">
        <f>((I741-H742+MAX(0,-('1-Input'!$B$10-C742-D742)))*(1+B742))*(1-'P-Parametri'!$B$32)</f>
        <v>237789.3486901827</v>
      </c>
      <c r="J742" s="10">
        <f>IF(I741&lt;=0,J741,J741*(1-H742/I741))+MAX(0,-('1-Input'!$B$10-C742-D742))</f>
        <v>156196.49683409155</v>
      </c>
      <c r="K742" s="10">
        <f>MAX(0,('1-Input'!$B$10-C742-D742))/(1-'P-Parametri'!$B$31*MAX(0,IF(L741&lt;=0,0,(L741-M741)/L741)))</f>
        <v>14714.666772757429</v>
      </c>
      <c r="L742" s="10">
        <f>((L741-K742+MAX(0,-('1-Input'!$B$10-C742-D742)))*(1+B742))*(1-'P-Parametri'!$B$32)</f>
        <v>95096.520630785992</v>
      </c>
      <c r="M742" s="10">
        <f>IF(L741&lt;=0,M741,M741*(1-K742/L741))+MAX(0,-('1-Input'!$B$10-C742-D742))</f>
        <v>62465.974466302629</v>
      </c>
      <c r="N742" s="10">
        <f>MAX(0,('1-Input'!$B$10-C742-D742))/(1-'P-Parametri'!$B$31*MAX(0,IF(O741&lt;=0,0,(O741-P741)/O741)))</f>
        <v>14714.666772757431</v>
      </c>
      <c r="O742" s="10">
        <f>((O741-N742+MAX(0,-('1-Input'!$B$10-C742-D742)))*(1+B742))*(1-'P-Parametri'!$B$32)</f>
        <v>97441.950132460086</v>
      </c>
      <c r="P742" s="10">
        <f>IF(O741&lt;=0,P741,P741*(1-N742/O741))+MAX(0,-('1-Input'!$B$10-C742-D742))</f>
        <v>64006.614842966992</v>
      </c>
      <c r="Q742" s="10">
        <f>MAX(0,('1-Input'!$B$10-C742-D742))/(1-'P-Parametri'!$B$31*MAX(0,IF(R741&lt;=0,0,(R741-S741)/R741)))</f>
        <v>14714.666772757431</v>
      </c>
      <c r="R742" s="10">
        <f>((R741-Q742+MAX(0,-('1-Input'!$B$10-C742-D742)))*(1+B742))*(1-'P-Parametri'!$B$32)</f>
        <v>97441.950132460173</v>
      </c>
      <c r="S742" s="10">
        <f>IF(R741&lt;=0,S741,S741*(1-Q742/R741))+MAX(0,-('1-Input'!$B$10-C742-D742))</f>
        <v>64006.614842967036</v>
      </c>
      <c r="T742" s="10">
        <f>MAX(0,('1-Input'!$B$10-C742-D742))/(1-'P-Parametri'!$B$31*MAX(0,IF(U741&lt;=0,0,(U741-V741)/U741)))</f>
        <v>14714.666772757431</v>
      </c>
      <c r="U742" s="10">
        <f>((U741-T742+MAX(0,-('1-Input'!$B$10-C742-D742)))*(1+B742))*(1-'P-Parametri'!$B$32)</f>
        <v>97441.950132460348</v>
      </c>
      <c r="V742" s="10">
        <f>IF(U741&lt;=0,V741,V741*(1-T742/U741))+MAX(0,-('1-Input'!$B$10-C742-D742))</f>
        <v>64006.614842967145</v>
      </c>
    </row>
    <row r="743" spans="1:22">
      <c r="A743" s="9">
        <f t="shared" si="28"/>
        <v>36</v>
      </c>
      <c r="B743" s="12">
        <f>IF($A743='P-Parametri'!$D$47,'P-Parametri'!$B$34,IF($A743='P-Parametri'!$D$48,'P-Parametri'!$C$34,'P-Parametri'!$D$50))</f>
        <v>2.7158250435358244E-2</v>
      </c>
      <c r="C743" s="10">
        <f>IF($A743&lt;='1-Input'!$B$26,0,IF($A743='1-Input'!$B$26+1,('1-Input'!$B$23+0)*'1-Input'!$B$27,'1-Input'!$B$23+0))</f>
        <v>15535</v>
      </c>
      <c r="D743" s="10">
        <f t="shared" si="29"/>
        <v>0</v>
      </c>
      <c r="E743" s="10">
        <f>MAX(0,('1-Input'!$B$10-C743-D743))/(1-'P-Parametri'!$B$31*MAX(0,IF(F742&lt;=0,0,(F742-G742)/F742)))</f>
        <v>14783.934049497089</v>
      </c>
      <c r="F743" s="10">
        <f>((F742-E743+MAX(0,-('1-Input'!$B$10-C743-D743)))*(1+B743))*(1-'P-Parametri'!$B$32)</f>
        <v>45702.500454429355</v>
      </c>
      <c r="G743" s="10">
        <f>IF(F742&lt;=0,G742,G742*(1-E743/F742))+MAX(0,-('1-Input'!$B$10-C743-D743))</f>
        <v>29285.386051890924</v>
      </c>
      <c r="H743" s="10">
        <f>MAX(0,('1-Input'!$B$10-C743-D743))/(1-'P-Parametri'!$B$31*MAX(0,IF(I742&lt;=0,0,(I742-J742)/I742)))</f>
        <v>14783.934049497087</v>
      </c>
      <c r="I743" s="10">
        <f>((I742-H743+MAX(0,-('1-Input'!$B$10-C743-D743)))*(1+B743))*(1-'P-Parametri'!$B$32)</f>
        <v>228603.72783685836</v>
      </c>
      <c r="J743" s="10">
        <f>IF(I742&lt;=0,J742,J742*(1-H743/I742))+MAX(0,-('1-Input'!$B$10-C743-D743))</f>
        <v>146485.38605189096</v>
      </c>
      <c r="K743" s="10">
        <f>MAX(0,('1-Input'!$B$10-C743-D743))/(1-'P-Parametri'!$B$31*MAX(0,IF(L742&lt;=0,0,(L742-M742)/L742)))</f>
        <v>14783.934049497087</v>
      </c>
      <c r="L743" s="10">
        <f>((L742-K743+MAX(0,-('1-Input'!$B$10-C743-D743)))*(1+B743))*(1-'P-Parametri'!$B$32)</f>
        <v>82328.748448933387</v>
      </c>
      <c r="M743" s="10">
        <f>IF(L742&lt;=0,M742,M742*(1-K743/L742))+MAX(0,-('1-Input'!$B$10-C743-D743))</f>
        <v>52754.863684102034</v>
      </c>
      <c r="N743" s="10">
        <f>MAX(0,('1-Input'!$B$10-C743-D743))/(1-'P-Parametri'!$B$31*MAX(0,IF(O742&lt;=0,0,(O742-P742)/O742)))</f>
        <v>14783.934049497089</v>
      </c>
      <c r="O743" s="10">
        <f>((O742-N743+MAX(0,-('1-Input'!$B$10-C743-D743)))*(1+B743))*(1-'P-Parametri'!$B$32)</f>
        <v>84733.057457865507</v>
      </c>
      <c r="P743" s="10">
        <f>IF(O742&lt;=0,P742,P742*(1-N743/O742))+MAX(0,-('1-Input'!$B$10-C743-D743))</f>
        <v>54295.504060766398</v>
      </c>
      <c r="Q743" s="10">
        <f>MAX(0,('1-Input'!$B$10-C743-D743))/(1-'P-Parametri'!$B$31*MAX(0,IF(R742&lt;=0,0,(R742-S742)/R742)))</f>
        <v>14783.934049497089</v>
      </c>
      <c r="R743" s="10">
        <f>((R742-Q743+MAX(0,-('1-Input'!$B$10-C743-D743)))*(1+B743))*(1-'P-Parametri'!$B$32)</f>
        <v>84733.057457865594</v>
      </c>
      <c r="S743" s="10">
        <f>IF(R742&lt;=0,S742,S742*(1-Q743/R742))+MAX(0,-('1-Input'!$B$10-C743-D743))</f>
        <v>54295.504060766441</v>
      </c>
      <c r="T743" s="10">
        <f>MAX(0,('1-Input'!$B$10-C743-D743))/(1-'P-Parametri'!$B$31*MAX(0,IF(U742&lt;=0,0,(U742-V742)/U742)))</f>
        <v>14783.934049497089</v>
      </c>
      <c r="U743" s="10">
        <f>((U742-T743+MAX(0,-('1-Input'!$B$10-C743-D743)))*(1+B743))*(1-'P-Parametri'!$B$32)</f>
        <v>84733.057457865783</v>
      </c>
      <c r="V743" s="10">
        <f>IF(U742&lt;=0,V742,V742*(1-T743/U742))+MAX(0,-('1-Input'!$B$10-C743-D743))</f>
        <v>54295.504060766558</v>
      </c>
    </row>
    <row r="744" spans="1:22">
      <c r="A744" s="9">
        <f t="shared" si="28"/>
        <v>37</v>
      </c>
      <c r="B744" s="12">
        <f>IF($A744='P-Parametri'!$D$47,'P-Parametri'!$B$34,IF($A744='P-Parametri'!$D$48,'P-Parametri'!$C$34,'P-Parametri'!$D$50))</f>
        <v>2.7158250435358244E-2</v>
      </c>
      <c r="C744" s="10">
        <f>IF($A744&lt;='1-Input'!$B$26,0,IF($A744='1-Input'!$B$26+1,('1-Input'!$B$23+0)*'1-Input'!$B$27,'1-Input'!$B$23+0))</f>
        <v>15535</v>
      </c>
      <c r="D744" s="10">
        <f t="shared" si="29"/>
        <v>0</v>
      </c>
      <c r="E744" s="10">
        <f>MAX(0,('1-Input'!$B$10-C744-D744))/(1-'P-Parametri'!$B$31*MAX(0,IF(F743&lt;=0,0,(F743-G743)/F743)))</f>
        <v>14852.136300393033</v>
      </c>
      <c r="F744" s="10">
        <f>((F743-E744+MAX(0,-('1-Input'!$B$10-C744-D744)))*(1+B744))*(1-'P-Parametri'!$B$32)</f>
        <v>31624.829657614133</v>
      </c>
      <c r="G744" s="10">
        <f>IF(F743&lt;=0,G743,G743*(1-E744/F743))+MAX(0,-('1-Input'!$B$10-C744-D744))</f>
        <v>19768.389368394171</v>
      </c>
      <c r="H744" s="10">
        <f>MAX(0,('1-Input'!$B$10-C744-D744))/(1-'P-Parametri'!$B$31*MAX(0,IF(I743&lt;=0,0,(I743-J743)/I743)))</f>
        <v>14852.136300393031</v>
      </c>
      <c r="I744" s="10">
        <f>((I743-H744+MAX(0,-('1-Input'!$B$10-C744-D744)))*(1+B744))*(1-'P-Parametri'!$B$32)</f>
        <v>219117.59736878832</v>
      </c>
      <c r="J744" s="10">
        <f>IF(I743&lt;=0,J743,J743*(1-H744/I743))+MAX(0,-('1-Input'!$B$10-C744-D744))</f>
        <v>136968.38936839422</v>
      </c>
      <c r="K744" s="10">
        <f>MAX(0,('1-Input'!$B$10-C744-D744))/(1-'P-Parametri'!$B$31*MAX(0,IF(L743&lt;=0,0,(L743-M743)/L743)))</f>
        <v>14852.136300393031</v>
      </c>
      <c r="L744" s="10">
        <f>((L743-K744+MAX(0,-('1-Input'!$B$10-C744-D744)))*(1+B744))*(1-'P-Parametri'!$B$32)</f>
        <v>69170.540562040362</v>
      </c>
      <c r="M744" s="10">
        <f>IF(L743&lt;=0,M743,M743*(1-K744/L743))+MAX(0,-('1-Input'!$B$10-C744-D744))</f>
        <v>43237.867000605278</v>
      </c>
      <c r="N744" s="10">
        <f>MAX(0,('1-Input'!$B$10-C744-D744))/(1-'P-Parametri'!$B$31*MAX(0,IF(O743&lt;=0,0,(O743-P743)/O743)))</f>
        <v>14852.136300393033</v>
      </c>
      <c r="O744" s="10">
        <f>((O743-N744+MAX(0,-('1-Input'!$B$10-C744-D744)))*(1+B744))*(1-'P-Parametri'!$B$32)</f>
        <v>71635.207185490784</v>
      </c>
      <c r="P744" s="10">
        <f>IF(O743&lt;=0,P743,P743*(1-N744/O743))+MAX(0,-('1-Input'!$B$10-C744-D744))</f>
        <v>44778.507377269641</v>
      </c>
      <c r="Q744" s="10">
        <f>MAX(0,('1-Input'!$B$10-C744-D744))/(1-'P-Parametri'!$B$31*MAX(0,IF(R743&lt;=0,0,(R743-S743)/R743)))</f>
        <v>14852.136300393033</v>
      </c>
      <c r="R744" s="10">
        <f>((R743-Q744+MAX(0,-('1-Input'!$B$10-C744-D744)))*(1+B744))*(1-'P-Parametri'!$B$32)</f>
        <v>71635.207185490886</v>
      </c>
      <c r="S744" s="10">
        <f>IF(R743&lt;=0,S743,S743*(1-Q744/R743))+MAX(0,-('1-Input'!$B$10-C744-D744))</f>
        <v>44778.507377269692</v>
      </c>
      <c r="T744" s="10">
        <f>MAX(0,('1-Input'!$B$10-C744-D744))/(1-'P-Parametri'!$B$31*MAX(0,IF(U743&lt;=0,0,(U743-V743)/U743)))</f>
        <v>14852.136300393033</v>
      </c>
      <c r="U744" s="10">
        <f>((U743-T744+MAX(0,-('1-Input'!$B$10-C744-D744)))*(1+B744))*(1-'P-Parametri'!$B$32)</f>
        <v>71635.207185491076</v>
      </c>
      <c r="V744" s="10">
        <f>IF(U743&lt;=0,V743,V743*(1-T744/U743))+MAX(0,-('1-Input'!$B$10-C744-D744))</f>
        <v>44778.507377269802</v>
      </c>
    </row>
    <row r="745" spans="1:22">
      <c r="A745" s="9">
        <f t="shared" si="28"/>
        <v>38</v>
      </c>
      <c r="B745" s="12">
        <f>IF($A745='P-Parametri'!$D$47,'P-Parametri'!$B$34,IF($A745='P-Parametri'!$D$48,'P-Parametri'!$C$34,'P-Parametri'!$D$50))</f>
        <v>2.7158250435358244E-2</v>
      </c>
      <c r="C745" s="10">
        <f>IF($A745&lt;='1-Input'!$B$26,0,IF($A745='1-Input'!$B$26+1,('1-Input'!$B$23+0)*'1-Input'!$B$27,'1-Input'!$B$23+0))</f>
        <v>15535</v>
      </c>
      <c r="D745" s="10">
        <f t="shared" si="29"/>
        <v>0</v>
      </c>
      <c r="E745" s="10">
        <f>MAX(0,('1-Input'!$B$10-C745-D745))/(1-'P-Parametri'!$B$31*MAX(0,IF(F744&lt;=0,0,(F744-G744)/F744)))</f>
        <v>14919.277420301492</v>
      </c>
      <c r="F745" s="10">
        <f>((F744-E745+MAX(0,-('1-Input'!$B$10-C745-D745)))*(1+B745))*(1-'P-Parametri'!$B$32)</f>
        <v>17124.927317017267</v>
      </c>
      <c r="G745" s="10">
        <f>IF(F744&lt;=0,G744,G744*(1-E745/F744))+MAX(0,-('1-Input'!$B$10-C745-D745))</f>
        <v>10442.486641559955</v>
      </c>
      <c r="H745" s="10">
        <f>MAX(0,('1-Input'!$B$10-C745-D745))/(1-'P-Parametri'!$B$31*MAX(0,IF(I744&lt;=0,0,(I744-J744)/I744)))</f>
        <v>14919.277420301491</v>
      </c>
      <c r="I745" s="10">
        <f>((I744-H745+MAX(0,-('1-Input'!$B$10-C745-D745)))*(1+B745))*(1-'P-Parametri'!$B$32)</f>
        <v>209324.50108200702</v>
      </c>
      <c r="J745" s="10">
        <f>IF(I744&lt;=0,J744,J744*(1-H745/I744))+MAX(0,-('1-Input'!$B$10-C745-D745))</f>
        <v>127642.48664156</v>
      </c>
      <c r="K745" s="10">
        <f>MAX(0,('1-Input'!$B$10-C745-D745))/(1-'P-Parametri'!$B$31*MAX(0,IF(L744&lt;=0,0,(L744-M744)/L744)))</f>
        <v>14919.277420301491</v>
      </c>
      <c r="L745" s="10">
        <f>((L744-K745+MAX(0,-('1-Input'!$B$10-C745-D745)))*(1+B745))*(1-'P-Parametri'!$B$32)</f>
        <v>55613.18326751158</v>
      </c>
      <c r="M745" s="10">
        <f>IF(L744&lt;=0,M744,M744*(1-K745/L744))+MAX(0,-('1-Input'!$B$10-C745-D745))</f>
        <v>33911.96427377106</v>
      </c>
      <c r="N745" s="10">
        <f>MAX(0,('1-Input'!$B$10-C745-D745))/(1-'P-Parametri'!$B$31*MAX(0,IF(O744&lt;=0,0,(O744-P744)/O744)))</f>
        <v>14919.277420301492</v>
      </c>
      <c r="O745" s="10">
        <f>((O744-N745+MAX(0,-('1-Input'!$B$10-C745-D745)))*(1+B745))*(1-'P-Parametri'!$B$32)</f>
        <v>58139.722719047641</v>
      </c>
      <c r="P745" s="10">
        <f>IF(O744&lt;=0,P744,P744*(1-N745/O744))+MAX(0,-('1-Input'!$B$10-C745-D745))</f>
        <v>35452.604650435424</v>
      </c>
      <c r="Q745" s="10">
        <f>MAX(0,('1-Input'!$B$10-C745-D745))/(1-'P-Parametri'!$B$31*MAX(0,IF(R744&lt;=0,0,(R744-S744)/R744)))</f>
        <v>14919.277420301492</v>
      </c>
      <c r="R745" s="10">
        <f>((R744-Q745+MAX(0,-('1-Input'!$B$10-C745-D745)))*(1+B745))*(1-'P-Parametri'!$B$32)</f>
        <v>58139.722719047742</v>
      </c>
      <c r="S745" s="10">
        <f>IF(R744&lt;=0,S744,S744*(1-Q745/R744))+MAX(0,-('1-Input'!$B$10-C745-D745))</f>
        <v>35452.604650435474</v>
      </c>
      <c r="T745" s="10">
        <f>MAX(0,('1-Input'!$B$10-C745-D745))/(1-'P-Parametri'!$B$31*MAX(0,IF(U744&lt;=0,0,(U744-V744)/U744)))</f>
        <v>14919.277420301492</v>
      </c>
      <c r="U745" s="10">
        <f>((U744-T745+MAX(0,-('1-Input'!$B$10-C745-D745)))*(1+B745))*(1-'P-Parametri'!$B$32)</f>
        <v>58139.722719047939</v>
      </c>
      <c r="V745" s="10">
        <f>IF(U744&lt;=0,V744,V744*(1-T745/U744))+MAX(0,-('1-Input'!$B$10-C745-D745))</f>
        <v>35452.604650435591</v>
      </c>
    </row>
    <row r="746" spans="1:22">
      <c r="A746" s="9">
        <f t="shared" si="28"/>
        <v>39</v>
      </c>
      <c r="B746" s="12">
        <f>IF($A746='P-Parametri'!$D$47,'P-Parametri'!$B$34,IF($A746='P-Parametri'!$D$48,'P-Parametri'!$C$34,'P-Parametri'!$D$50))</f>
        <v>2.7158250435358244E-2</v>
      </c>
      <c r="C746" s="10">
        <f>IF($A746&lt;='1-Input'!$B$26,0,IF($A746='1-Input'!$B$26+1,('1-Input'!$B$23+0)*'1-Input'!$B$27,'1-Input'!$B$23+0))</f>
        <v>15535</v>
      </c>
      <c r="D746" s="10">
        <f t="shared" si="29"/>
        <v>0</v>
      </c>
      <c r="E746" s="10">
        <f>MAX(0,('1-Input'!$B$10-C746-D746))/(1-'P-Parametri'!$B$31*MAX(0,IF(F745&lt;=0,0,(F745-G745)/F745)))</f>
        <v>14985.361825924247</v>
      </c>
      <c r="F746" s="10">
        <f>((F745-E746+MAX(0,-('1-Input'!$B$10-C746-D746)))*(1+B746))*(1-'P-Parametri'!$B$32)</f>
        <v>2193.2770018299293</v>
      </c>
      <c r="G746" s="10">
        <f>IF(F745&lt;=0,G745,G745*(1-E746/F745))+MAX(0,-('1-Input'!$B$10-C746-D746))</f>
        <v>1304.6702999597323</v>
      </c>
      <c r="H746" s="10">
        <f>MAX(0,('1-Input'!$B$10-C746-D746))/(1-'P-Parametri'!$B$31*MAX(0,IF(I745&lt;=0,0,(I745-J745)/I745)))</f>
        <v>14985.361825924245</v>
      </c>
      <c r="I746" s="10">
        <f>((I745-H746+MAX(0,-('1-Input'!$B$10-C746-D746)))*(1+B746))*(1-'P-Parametri'!$B$32)</f>
        <v>199217.81616885265</v>
      </c>
      <c r="J746" s="10">
        <f>IF(I745&lt;=0,J745,J745*(1-H746/I745))+MAX(0,-('1-Input'!$B$10-C746-D746))</f>
        <v>118504.67029995978</v>
      </c>
      <c r="K746" s="10">
        <f>MAX(0,('1-Input'!$B$10-C746-D746))/(1-'P-Parametri'!$B$31*MAX(0,IF(L745&lt;=0,0,(L745-M745)/L745)))</f>
        <v>14985.361825924245</v>
      </c>
      <c r="L746" s="10">
        <f>((L745-K746+MAX(0,-('1-Input'!$B$10-C746-D746)))*(1+B746))*(1-'P-Parametri'!$B$32)</f>
        <v>41647.739586959106</v>
      </c>
      <c r="M746" s="10">
        <f>IF(L745&lt;=0,M745,M745*(1-K746/L745))+MAX(0,-('1-Input'!$B$10-C746-D746))</f>
        <v>24774.147932170832</v>
      </c>
      <c r="N746" s="10">
        <f>MAX(0,('1-Input'!$B$10-C746-D746))/(1-'P-Parametri'!$B$31*MAX(0,IF(O745&lt;=0,0,(O745-P745)/O745)))</f>
        <v>14985.361825924245</v>
      </c>
      <c r="O746" s="10">
        <f>((O745-N746+MAX(0,-('1-Input'!$B$10-C746-D746)))*(1+B746))*(1-'P-Parametri'!$B$32)</f>
        <v>44237.705117969395</v>
      </c>
      <c r="P746" s="10">
        <f>IF(O745&lt;=0,P745,P745*(1-N746/O745))+MAX(0,-('1-Input'!$B$10-C746-D746))</f>
        <v>26314.788308835203</v>
      </c>
      <c r="Q746" s="10">
        <f>MAX(0,('1-Input'!$B$10-C746-D746))/(1-'P-Parametri'!$B$31*MAX(0,IF(R745&lt;=0,0,(R745-S745)/R745)))</f>
        <v>14985.361825924247</v>
      </c>
      <c r="R746" s="10">
        <f>((R745-Q746+MAX(0,-('1-Input'!$B$10-C746-D746)))*(1+B746))*(1-'P-Parametri'!$B$32)</f>
        <v>44237.705117969497</v>
      </c>
      <c r="S746" s="10">
        <f>IF(R745&lt;=0,S745,S745*(1-Q746/R745))+MAX(0,-('1-Input'!$B$10-C746-D746))</f>
        <v>26314.78830883525</v>
      </c>
      <c r="T746" s="10">
        <f>MAX(0,('1-Input'!$B$10-C746-D746))/(1-'P-Parametri'!$B$31*MAX(0,IF(U745&lt;=0,0,(U745-V745)/U745)))</f>
        <v>14985.361825924247</v>
      </c>
      <c r="U746" s="10">
        <f>((U745-T746+MAX(0,-('1-Input'!$B$10-C746-D746)))*(1+B746))*(1-'P-Parametri'!$B$32)</f>
        <v>44237.705117969708</v>
      </c>
      <c r="V746" s="10">
        <f>IF(U745&lt;=0,V745,V745*(1-T746/U745))+MAX(0,-('1-Input'!$B$10-C746-D746))</f>
        <v>26314.78830883537</v>
      </c>
    </row>
    <row r="747" spans="1:22">
      <c r="A747" s="9">
        <f t="shared" si="28"/>
        <v>40</v>
      </c>
      <c r="B747" s="12">
        <f>IF($A747='P-Parametri'!$D$47,'P-Parametri'!$B$34,IF($A747='P-Parametri'!$D$48,'P-Parametri'!$C$34,'P-Parametri'!$D$50))</f>
        <v>2.7158250435358244E-2</v>
      </c>
      <c r="C747" s="10">
        <f>IF($A747&lt;='1-Input'!$B$26,0,IF($A747='1-Input'!$B$26+1,('1-Input'!$B$23+0)*'1-Input'!$B$27,'1-Input'!$B$23+0))</f>
        <v>15535</v>
      </c>
      <c r="D747" s="10">
        <f t="shared" si="29"/>
        <v>0</v>
      </c>
      <c r="E747" s="10">
        <f>MAX(0,('1-Input'!$B$10-C747-D747))/(1-'P-Parametri'!$B$31*MAX(0,IF(F746&lt;=0,0,(F746-G746)/F746)))</f>
        <v>15050.394435344189</v>
      </c>
      <c r="F747" s="10">
        <f>((F746-E747+MAX(0,-('1-Input'!$B$10-C747-D747)))*(1+B747))*(1-'P-Parametri'!$B$32)</f>
        <v>-13179.881660153151</v>
      </c>
      <c r="G747" s="10">
        <f>IF(F746&lt;=0,G746,G746*(1-E747/F746))+MAX(0,-('1-Input'!$B$10-C747-D747))</f>
        <v>-7648.0532302144957</v>
      </c>
      <c r="H747" s="10">
        <f>MAX(0,('1-Input'!$B$10-C747-D747))/(1-'P-Parametri'!$B$31*MAX(0,IF(I746&lt;=0,0,(I746-J746)/I746)))</f>
        <v>15050.394435344188</v>
      </c>
      <c r="I747" s="10">
        <f>((I746-H747+MAX(0,-('1-Input'!$B$10-C747-D747)))*(1+B747))*(1-'P-Parametri'!$B$32)</f>
        <v>188790.74852159136</v>
      </c>
      <c r="J747" s="10">
        <f>IF(I746&lt;=0,J746,J746*(1-H747/I746))+MAX(0,-('1-Input'!$B$10-C747-D747))</f>
        <v>109551.94676978554</v>
      </c>
      <c r="K747" s="10">
        <f>MAX(0,('1-Input'!$B$10-C747-D747))/(1-'P-Parametri'!$B$31*MAX(0,IF(L746&lt;=0,0,(L746-M746)/L746)))</f>
        <v>15050.394435344188</v>
      </c>
      <c r="L747" s="10">
        <f>((L746-K747+MAX(0,-('1-Input'!$B$10-C747-D747)))*(1+B747))*(1-'P-Parametri'!$B$32)</f>
        <v>27265.043147133823</v>
      </c>
      <c r="M747" s="10">
        <f>IF(L746&lt;=0,M746,M746*(1-K747/L746))+MAX(0,-('1-Input'!$B$10-C747-D747))</f>
        <v>15821.424401996601</v>
      </c>
      <c r="N747" s="10">
        <f>MAX(0,('1-Input'!$B$10-C747-D747))/(1-'P-Parametri'!$B$31*MAX(0,IF(O746&lt;=0,0,(O746-P746)/O746)))</f>
        <v>15050.394435344188</v>
      </c>
      <c r="O747" s="10">
        <f>((O746-N747+MAX(0,-('1-Input'!$B$10-C747-D747)))*(1+B747))*(1-'P-Parametri'!$B$32)</f>
        <v>29920.027001727194</v>
      </c>
      <c r="P747" s="10">
        <f>IF(O746&lt;=0,P746,P746*(1-N747/O746))+MAX(0,-('1-Input'!$B$10-C747-D747))</f>
        <v>17362.064778660973</v>
      </c>
      <c r="Q747" s="10">
        <f>MAX(0,('1-Input'!$B$10-C747-D747))/(1-'P-Parametri'!$B$31*MAX(0,IF(R746&lt;=0,0,(R746-S746)/R746)))</f>
        <v>15050.394435344189</v>
      </c>
      <c r="R747" s="10">
        <f>((R746-Q747+MAX(0,-('1-Input'!$B$10-C747-D747)))*(1+B747))*(1-'P-Parametri'!$B$32)</f>
        <v>29920.027001727292</v>
      </c>
      <c r="S747" s="10">
        <f>IF(R746&lt;=0,S746,S746*(1-Q747/R746))+MAX(0,-('1-Input'!$B$10-C747-D747))</f>
        <v>17362.064778661024</v>
      </c>
      <c r="T747" s="10">
        <f>MAX(0,('1-Input'!$B$10-C747-D747))/(1-'P-Parametri'!$B$31*MAX(0,IF(U746&lt;=0,0,(U746-V746)/U746)))</f>
        <v>15050.394435344189</v>
      </c>
      <c r="U747" s="10">
        <f>((U746-T747+MAX(0,-('1-Input'!$B$10-C747-D747)))*(1+B747))*(1-'P-Parametri'!$B$32)</f>
        <v>29920.027001727511</v>
      </c>
      <c r="V747" s="10">
        <f>IF(U746&lt;=0,V746,V746*(1-T747/U746))+MAX(0,-('1-Input'!$B$10-C747-D747))</f>
        <v>17362.064778661144</v>
      </c>
    </row>
    <row r="748" spans="1:22">
      <c r="A748" s="9">
        <f t="shared" si="28"/>
        <v>41</v>
      </c>
      <c r="B748" s="12">
        <f>IF($A748='P-Parametri'!$D$47,'P-Parametri'!$B$34,IF($A748='P-Parametri'!$D$48,'P-Parametri'!$C$34,'P-Parametri'!$D$50))</f>
        <v>2.7158250435358244E-2</v>
      </c>
      <c r="C748" s="10">
        <f>IF($A748&lt;='1-Input'!$B$26,0,IF($A748='1-Input'!$B$26+1,('1-Input'!$B$23+0)*'1-Input'!$B$27,'1-Input'!$B$23+0))</f>
        <v>15535</v>
      </c>
      <c r="D748" s="10">
        <f t="shared" si="29"/>
        <v>0</v>
      </c>
      <c r="E748" s="10">
        <f>MAX(0,('1-Input'!$B$10-C748-D748))/(1-'P-Parametri'!$B$31*MAX(0,IF(F747&lt;=0,0,(F747-G747)/F747)))</f>
        <v>13465</v>
      </c>
      <c r="F748" s="10">
        <f>((F747-E748+MAX(0,-('1-Input'!$B$10-C748-D748)))*(1+B748))*(1-'P-Parametri'!$B$32)</f>
        <v>-27313.773009041874</v>
      </c>
      <c r="G748" s="10">
        <f>IF(F747&lt;=0,G747,G747*(1-E748/F747))+MAX(0,-('1-Input'!$B$10-C748-D748))</f>
        <v>-7648.0532302144957</v>
      </c>
      <c r="H748" s="10">
        <f>MAX(0,('1-Input'!$B$10-C748-D748))/(1-'P-Parametri'!$B$31*MAX(0,IF(I747&lt;=0,0,(I747-J747)/I747)))</f>
        <v>15114.380647564687</v>
      </c>
      <c r="I748" s="10">
        <f>((I747-H748+MAX(0,-('1-Input'!$B$10-C748-D748)))*(1+B748))*(1-'P-Parametri'!$B$32)</f>
        <v>178036.327939118</v>
      </c>
      <c r="J748" s="10">
        <f>IF(I747&lt;=0,J747,J747*(1-H748/I747))+MAX(0,-('1-Input'!$B$10-C748-D748))</f>
        <v>100781.33784362349</v>
      </c>
      <c r="K748" s="10">
        <f>MAX(0,('1-Input'!$B$10-C748-D748))/(1-'P-Parametri'!$B$31*MAX(0,IF(L747&lt;=0,0,(L747-M747)/L747)))</f>
        <v>15114.380647564689</v>
      </c>
      <c r="L748" s="10">
        <f>((L747-K748+MAX(0,-('1-Input'!$B$10-C748-D748)))*(1+B748))*(1-'P-Parametri'!$B$32)</f>
        <v>12455.691928218572</v>
      </c>
      <c r="M748" s="10">
        <f>IF(L747&lt;=0,M747,M747*(1-K748/L747))+MAX(0,-('1-Input'!$B$10-C748-D748))</f>
        <v>7050.8154758345572</v>
      </c>
      <c r="N748" s="10">
        <f>MAX(0,('1-Input'!$B$10-C748-D748))/(1-'P-Parametri'!$B$31*MAX(0,IF(O747&lt;=0,0,(O747-P747)/O747)))</f>
        <v>15114.380647564689</v>
      </c>
      <c r="O748" s="10">
        <f>((O747-N748+MAX(0,-('1-Input'!$B$10-C748-D748)))*(1+B748))*(1-'P-Parametri'!$B$32)</f>
        <v>15177.326322094787</v>
      </c>
      <c r="P748" s="10">
        <f>IF(O747&lt;=0,P747,P747*(1-N748/O747))+MAX(0,-('1-Input'!$B$10-C748-D748))</f>
        <v>8591.4558524989279</v>
      </c>
      <c r="Q748" s="10">
        <f>MAX(0,('1-Input'!$B$10-C748-D748))/(1-'P-Parametri'!$B$31*MAX(0,IF(R747&lt;=0,0,(R747-S747)/R747)))</f>
        <v>15114.380647564689</v>
      </c>
      <c r="R748" s="10">
        <f>((R747-Q748+MAX(0,-('1-Input'!$B$10-C748-D748)))*(1+B748))*(1-'P-Parametri'!$B$32)</f>
        <v>15177.326322094888</v>
      </c>
      <c r="S748" s="10">
        <f>IF(R747&lt;=0,S747,S747*(1-Q748/R747))+MAX(0,-('1-Input'!$B$10-C748-D748))</f>
        <v>8591.4558524989825</v>
      </c>
      <c r="T748" s="10">
        <f>MAX(0,('1-Input'!$B$10-C748-D748))/(1-'P-Parametri'!$B$31*MAX(0,IF(U747&lt;=0,0,(U747-V747)/U747)))</f>
        <v>15114.380647564689</v>
      </c>
      <c r="U748" s="10">
        <f>((U747-T748+MAX(0,-('1-Input'!$B$10-C748-D748)))*(1+B748))*(1-'P-Parametri'!$B$32)</f>
        <v>15177.32632209511</v>
      </c>
      <c r="V748" s="10">
        <f>IF(U747&lt;=0,V747,V747*(1-T748/U747))+MAX(0,-('1-Input'!$B$10-C748-D748))</f>
        <v>8591.4558524991062</v>
      </c>
    </row>
    <row r="749" spans="1:22">
      <c r="A749" s="9">
        <f t="shared" si="28"/>
        <v>42</v>
      </c>
      <c r="B749" s="12">
        <f>IF($A749='P-Parametri'!$D$47,'P-Parametri'!$B$34,IF($A749='P-Parametri'!$D$48,'P-Parametri'!$C$34,'P-Parametri'!$D$50))</f>
        <v>2.7158250435358244E-2</v>
      </c>
      <c r="C749" s="10">
        <f>IF($A749&lt;='1-Input'!$B$26,0,IF($A749='1-Input'!$B$26+1,('1-Input'!$B$23+0)*'1-Input'!$B$27,'1-Input'!$B$23+0))</f>
        <v>15535</v>
      </c>
      <c r="D749" s="10">
        <f t="shared" si="29"/>
        <v>0</v>
      </c>
      <c r="E749" s="10">
        <f>MAX(0,('1-Input'!$B$10-C749-D749))/(1-'P-Parametri'!$B$31*MAX(0,IF(F748&lt;=0,0,(F748-G748)/F748)))</f>
        <v>13465</v>
      </c>
      <c r="F749" s="10">
        <f>((F748-E749+MAX(0,-('1-Input'!$B$10-C749-D749)))*(1+B749))*(1-'P-Parametri'!$B$32)</f>
        <v>-41802.480632590326</v>
      </c>
      <c r="G749" s="10">
        <f>IF(F748&lt;=0,G748,G748*(1-E749/F748))+MAX(0,-('1-Input'!$B$10-C749-D749))</f>
        <v>-7648.0532302144957</v>
      </c>
      <c r="H749" s="10">
        <f>MAX(0,('1-Input'!$B$10-C749-D749))/(1-'P-Parametri'!$B$31*MAX(0,IF(I748&lt;=0,0,(I748-J748)/I748)))</f>
        <v>15177.326322094941</v>
      </c>
      <c r="I749" s="10">
        <f>((I748-H749+MAX(0,-('1-Input'!$B$10-C749-D749)))*(1+B749))*(1-'P-Parametri'!$B$32)</f>
        <v>166947.4032342534</v>
      </c>
      <c r="J749" s="10">
        <f>IF(I748&lt;=0,J748,J748*(1-H749/I748))+MAX(0,-('1-Input'!$B$10-C749-D749))</f>
        <v>92189.881991124479</v>
      </c>
      <c r="K749" s="10">
        <f>MAX(0,('1-Input'!$B$10-C749-D749))/(1-'P-Parametri'!$B$31*MAX(0,IF(L748&lt;=0,0,(L748-M748)/L748)))</f>
        <v>15177.326322094941</v>
      </c>
      <c r="L749" s="10">
        <f>((L748-K749+MAX(0,-('1-Input'!$B$10-C749-D749)))*(1+B749))*(1-'P-Parametri'!$B$32)</f>
        <v>-2789.9581238940709</v>
      </c>
      <c r="M749" s="10">
        <f>IF(L748&lt;=0,M748,M748*(1-K749/L748))+MAX(0,-('1-Input'!$B$10-C749-D749))</f>
        <v>-1540.6403766644578</v>
      </c>
      <c r="N749" s="10">
        <f>MAX(0,('1-Input'!$B$10-C749-D749))/(1-'P-Parametri'!$B$31*MAX(0,IF(O748&lt;=0,0,(O748-P748)/O748)))</f>
        <v>15177.326322094941</v>
      </c>
      <c r="O749" s="10">
        <f>((O748-N749+MAX(0,-('1-Input'!$B$10-C749-D749)))*(1+B749))*(1-'P-Parametri'!$B$32)</f>
        <v>-1.5849552143560038E-10</v>
      </c>
      <c r="P749" s="10">
        <f>IF(O748&lt;=0,P748,P748*(1-N749/O748))+MAX(0,-('1-Input'!$B$10-C749-D749))</f>
        <v>-8.7753575342952736E-11</v>
      </c>
      <c r="Q749" s="10">
        <f>MAX(0,('1-Input'!$B$10-C749-D749))/(1-'P-Parametri'!$B$31*MAX(0,IF(R748&lt;=0,0,(R748-S748)/R748)))</f>
        <v>15177.326322094943</v>
      </c>
      <c r="R749" s="10">
        <f>((R748-Q749+MAX(0,-('1-Input'!$B$10-C749-D749)))*(1+B749))*(1-'P-Parametri'!$B$32)</f>
        <v>-5.5939595800800138E-11</v>
      </c>
      <c r="S749" s="10">
        <f>IF(R748&lt;=0,S748,S748*(1-Q749/R748))+MAX(0,-('1-Input'!$B$10-C749-D749))</f>
        <v>-3.0522982727983754E-11</v>
      </c>
      <c r="T749" s="10">
        <f>MAX(0,('1-Input'!$B$10-C749-D749))/(1-'P-Parametri'!$B$31*MAX(0,IF(U748&lt;=0,0,(U748-V748)/U748)))</f>
        <v>15177.326322094943</v>
      </c>
      <c r="U749" s="10">
        <f>((U748-T749+MAX(0,-('1-Input'!$B$10-C749-D749)))*(1+B749))*(1-'P-Parametri'!$B$32)</f>
        <v>1.715480937891204E-10</v>
      </c>
      <c r="V749" s="10">
        <f>IF(U748&lt;=0,V748,V748*(1-T749/U748))+MAX(0,-('1-Input'!$B$10-C749-D749))</f>
        <v>9.4430477814701095E-11</v>
      </c>
    </row>
    <row r="750" spans="1:22">
      <c r="A750" s="4" t="s">
        <v>410</v>
      </c>
      <c r="E750" s="10">
        <f>F749</f>
        <v>-41802.480632590326</v>
      </c>
      <c r="H750" s="10">
        <f>I749</f>
        <v>166947.4032342534</v>
      </c>
      <c r="K750" s="10">
        <f>L749</f>
        <v>-2789.9581238940709</v>
      </c>
      <c r="N750" s="10">
        <f>O749</f>
        <v>-1.5849552143560038E-10</v>
      </c>
      <c r="Q750" s="10">
        <f>R749</f>
        <v>-5.5939595800800138E-11</v>
      </c>
      <c r="T750" s="10">
        <f>U749</f>
        <v>1.715480937891204E-10</v>
      </c>
    </row>
    <row r="751" spans="1:22">
      <c r="A751" s="5" t="s">
        <v>411</v>
      </c>
      <c r="B751" s="10">
        <f>IFERROR(T705-T750*(T705-Q705)/(T750-Q750),T705)</f>
        <v>792436.33052345656</v>
      </c>
    </row>
    <row r="754" spans="1:22">
      <c r="A754" s="2" t="s">
        <v>426</v>
      </c>
    </row>
    <row r="755" spans="1:22">
      <c r="A755" s="4" t="s">
        <v>268</v>
      </c>
      <c r="E755" s="19">
        <f>'1-Input'!$B$8</f>
        <v>760000</v>
      </c>
      <c r="H755" s="19">
        <f>'1-Input'!$B$8*1.2</f>
        <v>912000</v>
      </c>
      <c r="K755" s="10">
        <f>IFERROR(H755-H800*(H755-E755)/(H800-E800),H755)</f>
        <v>669001.43277690909</v>
      </c>
      <c r="N755" s="10">
        <f>IFERROR(K755-K800*(K755-H755)/(K800-H800),K755)</f>
        <v>669001.43277690921</v>
      </c>
      <c r="Q755" s="10">
        <f>IFERROR(N755-N800*(N755-K755)/(N800-K800),N755)</f>
        <v>669001.43277690921</v>
      </c>
      <c r="T755" s="10">
        <f>IFERROR(Q755-Q800*(Q755-N755)/(Q800-N800),Q755)</f>
        <v>669001.43277690921</v>
      </c>
    </row>
    <row r="756" spans="1:22">
      <c r="A756" s="15" t="s">
        <v>176</v>
      </c>
      <c r="B756" s="15" t="s">
        <v>177</v>
      </c>
      <c r="C756" s="15" t="s">
        <v>178</v>
      </c>
      <c r="D756" s="15" t="s">
        <v>179</v>
      </c>
      <c r="E756" s="15" t="s">
        <v>180</v>
      </c>
      <c r="F756" s="15" t="s">
        <v>181</v>
      </c>
      <c r="G756" s="15" t="s">
        <v>182</v>
      </c>
      <c r="H756" s="15" t="s">
        <v>180</v>
      </c>
      <c r="I756" s="15" t="s">
        <v>181</v>
      </c>
      <c r="J756" s="15" t="s">
        <v>182</v>
      </c>
      <c r="K756" s="15" t="s">
        <v>180</v>
      </c>
      <c r="L756" s="15" t="s">
        <v>181</v>
      </c>
      <c r="M756" s="15" t="s">
        <v>182</v>
      </c>
      <c r="N756" s="15" t="s">
        <v>180</v>
      </c>
      <c r="O756" s="15" t="s">
        <v>181</v>
      </c>
      <c r="P756" s="15" t="s">
        <v>182</v>
      </c>
      <c r="Q756" s="15" t="s">
        <v>180</v>
      </c>
      <c r="R756" s="15" t="s">
        <v>181</v>
      </c>
      <c r="S756" s="15" t="s">
        <v>182</v>
      </c>
      <c r="T756" s="15" t="s">
        <v>180</v>
      </c>
      <c r="U756" s="15" t="s">
        <v>181</v>
      </c>
      <c r="V756" s="15" t="s">
        <v>182</v>
      </c>
    </row>
    <row r="757" spans="1:22">
      <c r="A757" s="9">
        <f>0</f>
        <v>0</v>
      </c>
      <c r="E757" s="10">
        <f>0</f>
        <v>0</v>
      </c>
      <c r="F757" s="10">
        <f>E755</f>
        <v>760000</v>
      </c>
      <c r="G757" s="10">
        <f>E755*'1-Input'!$B$28</f>
        <v>586000</v>
      </c>
      <c r="H757" s="10">
        <f>0</f>
        <v>0</v>
      </c>
      <c r="I757" s="10">
        <f>H755</f>
        <v>912000</v>
      </c>
      <c r="J757" s="10">
        <f>H755*'1-Input'!$B$28</f>
        <v>703200</v>
      </c>
      <c r="K757" s="10">
        <f>0</f>
        <v>0</v>
      </c>
      <c r="L757" s="10">
        <f>K755</f>
        <v>669001.43277690909</v>
      </c>
      <c r="M757" s="10">
        <f>K755*'1-Input'!$B$28</f>
        <v>515835.31527272199</v>
      </c>
      <c r="N757" s="10">
        <f>0</f>
        <v>0</v>
      </c>
      <c r="O757" s="10">
        <f>N755</f>
        <v>669001.43277690921</v>
      </c>
      <c r="P757" s="10">
        <f>N755*'1-Input'!$B$28</f>
        <v>515835.31527272204</v>
      </c>
      <c r="Q757" s="10">
        <f>0</f>
        <v>0</v>
      </c>
      <c r="R757" s="10">
        <f>Q755</f>
        <v>669001.43277690921</v>
      </c>
      <c r="S757" s="10">
        <f>Q755*'1-Input'!$B$28</f>
        <v>515835.31527272204</v>
      </c>
      <c r="T757" s="10">
        <f>0</f>
        <v>0</v>
      </c>
      <c r="U757" s="10">
        <f>T755</f>
        <v>669001.43277690921</v>
      </c>
      <c r="V757" s="10">
        <f>T755*'1-Input'!$B$28</f>
        <v>515835.31527272204</v>
      </c>
    </row>
    <row r="758" spans="1:22">
      <c r="A758" s="9">
        <f t="shared" ref="A758:A799" si="30">A757+1</f>
        <v>1</v>
      </c>
      <c r="B758" s="12">
        <f>IF($A758='P-Parametri'!$E$47,'P-Parametri'!$B$34,IF($A758='P-Parametri'!$E$48,'P-Parametri'!$C$34,'P-Parametri'!$E$50))</f>
        <v>2.7158250435358244E-2</v>
      </c>
      <c r="C758" s="10">
        <f>IF($A758&lt;='1-Input'!$B$26,0,IF($A758='1-Input'!$B$26+1,('1-Input'!$B$23+0)*'1-Input'!$B$27,'1-Input'!$B$23+0))</f>
        <v>0</v>
      </c>
      <c r="D758" s="10">
        <f t="shared" ref="D758:D799" si="31">IF(AND($A758&gt;=1,$A758&lt;1+0),0,0)</f>
        <v>0</v>
      </c>
      <c r="E758" s="10">
        <f>MAX(0,('1-Input'!$B$10-C758-D758))/(1-'P-Parametri'!$B$31*MAX(0,IF(F757&lt;=0,0,(F757-G757)/F757)))</f>
        <v>30835.525211259723</v>
      </c>
      <c r="F758" s="10">
        <f>((F757-E758+MAX(0,-('1-Input'!$B$10-C758-D758)))*(1+B758))*(1-'P-Parametri'!$B$32)</f>
        <v>747469.37159121211</v>
      </c>
      <c r="G758" s="10">
        <f>IF(F757&lt;=0,G757,G757*(1-E758/F757))+MAX(0,-('1-Input'!$B$10-C758-D758))</f>
        <v>562224.18713973917</v>
      </c>
      <c r="H758" s="10">
        <f>MAX(0,('1-Input'!$B$10-C758-D758))/(1-'P-Parametri'!$B$31*MAX(0,IF(I757&lt;=0,0,(I757-J757)/I757)))</f>
        <v>30835.525211259723</v>
      </c>
      <c r="I758" s="10">
        <f>((I757-H758+MAX(0,-('1-Input'!$B$10-C758-D758)))*(1+B758))*(1-'P-Parametri'!$B$32)</f>
        <v>903285.16954925423</v>
      </c>
      <c r="J758" s="10">
        <f>IF(I757&lt;=0,J757,J757*(1-H758/I757))+MAX(0,-('1-Input'!$B$10-C758-D758))</f>
        <v>679424.18713973928</v>
      </c>
      <c r="K758" s="10">
        <f>MAX(0,('1-Input'!$B$10-C758-D758))/(1-'P-Parametri'!$B$31*MAX(0,IF(L757&lt;=0,0,(L757-M757)/L757)))</f>
        <v>30835.525211259723</v>
      </c>
      <c r="L758" s="10">
        <f>((L757-K758+MAX(0,-('1-Input'!$B$10-C758-D758)))*(1+B758))*(1-'P-Parametri'!$B$32)</f>
        <v>654186.38234841975</v>
      </c>
      <c r="M758" s="10">
        <f>IF(L757&lt;=0,M757,M757*(1-K758/L757))+MAX(0,-('1-Input'!$B$10-C758-D758))</f>
        <v>492059.50241246121</v>
      </c>
      <c r="N758" s="10">
        <f>MAX(0,('1-Input'!$B$10-C758-D758))/(1-'P-Parametri'!$B$31*MAX(0,IF(O757&lt;=0,0,(O757-P757)/O757)))</f>
        <v>30835.525211259723</v>
      </c>
      <c r="O758" s="10">
        <f>((O757-N758+MAX(0,-('1-Input'!$B$10-C758-D758)))*(1+B758))*(1-'P-Parametri'!$B$32)</f>
        <v>654186.38234841987</v>
      </c>
      <c r="P758" s="10">
        <f>IF(O757&lt;=0,P757,P757*(1-N758/O757))+MAX(0,-('1-Input'!$B$10-C758-D758))</f>
        <v>492059.50241246127</v>
      </c>
      <c r="Q758" s="10">
        <f>MAX(0,('1-Input'!$B$10-C758-D758))/(1-'P-Parametri'!$B$31*MAX(0,IF(R757&lt;=0,0,(R757-S757)/R757)))</f>
        <v>30835.525211259723</v>
      </c>
      <c r="R758" s="10">
        <f>((R757-Q758+MAX(0,-('1-Input'!$B$10-C758-D758)))*(1+B758))*(1-'P-Parametri'!$B$32)</f>
        <v>654186.38234841987</v>
      </c>
      <c r="S758" s="10">
        <f>IF(R757&lt;=0,S757,S757*(1-Q758/R757))+MAX(0,-('1-Input'!$B$10-C758-D758))</f>
        <v>492059.50241246127</v>
      </c>
      <c r="T758" s="10">
        <f>MAX(0,('1-Input'!$B$10-C758-D758))/(1-'P-Parametri'!$B$31*MAX(0,IF(U757&lt;=0,0,(U757-V757)/U757)))</f>
        <v>30835.525211259723</v>
      </c>
      <c r="U758" s="10">
        <f>((U757-T758+MAX(0,-('1-Input'!$B$10-C758-D758)))*(1+B758))*(1-'P-Parametri'!$B$32)</f>
        <v>654186.38234841987</v>
      </c>
      <c r="V758" s="10">
        <f>IF(U757&lt;=0,V757,V757*(1-T758/U757))+MAX(0,-('1-Input'!$B$10-C758-D758))</f>
        <v>492059.50241246127</v>
      </c>
    </row>
    <row r="759" spans="1:22">
      <c r="A759" s="9">
        <f t="shared" si="30"/>
        <v>2</v>
      </c>
      <c r="B759" s="12">
        <f>IF($A759='P-Parametri'!$E$47,'P-Parametri'!$B$34,IF($A759='P-Parametri'!$E$48,'P-Parametri'!$C$34,'P-Parametri'!$E$50))</f>
        <v>2.7158250435358244E-2</v>
      </c>
      <c r="C759" s="10">
        <f>IF($A759&lt;='1-Input'!$B$26,0,IF($A759='1-Input'!$B$26+1,('1-Input'!$B$23+0)*'1-Input'!$B$27,'1-Input'!$B$23+0))</f>
        <v>0</v>
      </c>
      <c r="D759" s="10">
        <f t="shared" si="31"/>
        <v>0</v>
      </c>
      <c r="E759" s="10">
        <f>MAX(0,('1-Input'!$B$10-C759-D759))/(1-'P-Parametri'!$B$31*MAX(0,IF(F758&lt;=0,0,(F758-G758)/F758)))</f>
        <v>30997.336562955301</v>
      </c>
      <c r="F759" s="10">
        <f>((F758-E759+MAX(0,-('1-Input'!$B$10-C759-D759)))*(1+B759))*(1-'P-Parametri'!$B$32)</f>
        <v>734458.30166151398</v>
      </c>
      <c r="G759" s="10">
        <f>IF(F758&lt;=0,G758,G758*(1-E759/F758))+MAX(0,-('1-Input'!$B$10-C759-D759))</f>
        <v>538908.91428045812</v>
      </c>
      <c r="H759" s="10">
        <f>MAX(0,('1-Input'!$B$10-C759-D759))/(1-'P-Parametri'!$B$31*MAX(0,IF(I758&lt;=0,0,(I758-J758)/I758)))</f>
        <v>30997.336562955301</v>
      </c>
      <c r="I759" s="10">
        <f>((I758-H759+MAX(0,-('1-Input'!$B$10-C759-D759)))*(1+B759))*(1-'P-Parametri'!$B$32)</f>
        <v>894185.68911744433</v>
      </c>
      <c r="J759" s="10">
        <f>IF(I758&lt;=0,J758,J758*(1-H759/I758))+MAX(0,-('1-Input'!$B$10-C759-D759))</f>
        <v>656108.91428045824</v>
      </c>
      <c r="K759" s="10">
        <f>MAX(0,('1-Input'!$B$10-C759-D759))/(1-'P-Parametri'!$B$31*MAX(0,IF(L758&lt;=0,0,(L758-M758)/L758)))</f>
        <v>30997.336562955301</v>
      </c>
      <c r="L759" s="10">
        <f>((L758-K759+MAX(0,-('1-Input'!$B$10-C759-D759)))*(1+B759))*(1-'P-Parametri'!$B$32)</f>
        <v>638833.54241955909</v>
      </c>
      <c r="M759" s="10">
        <f>IF(L758&lt;=0,M758,M758*(1-K759/L758))+MAX(0,-('1-Input'!$B$10-C759-D759))</f>
        <v>468744.22955318011</v>
      </c>
      <c r="N759" s="10">
        <f>MAX(0,('1-Input'!$B$10-C759-D759))/(1-'P-Parametri'!$B$31*MAX(0,IF(O758&lt;=0,0,(O758-P758)/O758)))</f>
        <v>30997.336562955301</v>
      </c>
      <c r="O759" s="10">
        <f>((O758-N759+MAX(0,-('1-Input'!$B$10-C759-D759)))*(1+B759))*(1-'P-Parametri'!$B$32)</f>
        <v>638833.54241955921</v>
      </c>
      <c r="P759" s="10">
        <f>IF(O758&lt;=0,P758,P758*(1-N759/O758))+MAX(0,-('1-Input'!$B$10-C759-D759))</f>
        <v>468744.22955318016</v>
      </c>
      <c r="Q759" s="10">
        <f>MAX(0,('1-Input'!$B$10-C759-D759))/(1-'P-Parametri'!$B$31*MAX(0,IF(R758&lt;=0,0,(R758-S758)/R758)))</f>
        <v>30997.336562955301</v>
      </c>
      <c r="R759" s="10">
        <f>((R758-Q759+MAX(0,-('1-Input'!$B$10-C759-D759)))*(1+B759))*(1-'P-Parametri'!$B$32)</f>
        <v>638833.54241955921</v>
      </c>
      <c r="S759" s="10">
        <f>IF(R758&lt;=0,S758,S758*(1-Q759/R758))+MAX(0,-('1-Input'!$B$10-C759-D759))</f>
        <v>468744.22955318016</v>
      </c>
      <c r="T759" s="10">
        <f>MAX(0,('1-Input'!$B$10-C759-D759))/(1-'P-Parametri'!$B$31*MAX(0,IF(U758&lt;=0,0,(U758-V758)/U758)))</f>
        <v>30997.336562955301</v>
      </c>
      <c r="U759" s="10">
        <f>((U758-T759+MAX(0,-('1-Input'!$B$10-C759-D759)))*(1+B759))*(1-'P-Parametri'!$B$32)</f>
        <v>638833.54241955921</v>
      </c>
      <c r="V759" s="10">
        <f>IF(U758&lt;=0,V758,V758*(1-T759/U758))+MAX(0,-('1-Input'!$B$10-C759-D759))</f>
        <v>468744.22955318016</v>
      </c>
    </row>
    <row r="760" spans="1:22">
      <c r="A760" s="9">
        <f t="shared" si="30"/>
        <v>3</v>
      </c>
      <c r="B760" s="12">
        <f>IF($A760='P-Parametri'!$E$47,'P-Parametri'!$B$34,IF($A760='P-Parametri'!$E$48,'P-Parametri'!$C$34,'P-Parametri'!$E$50))</f>
        <v>2.7158250435358244E-2</v>
      </c>
      <c r="C760" s="10">
        <f>IF($A760&lt;='1-Input'!$B$26,0,IF($A760='1-Input'!$B$26+1,('1-Input'!$B$23+0)*'1-Input'!$B$27,'1-Input'!$B$23+0))</f>
        <v>0</v>
      </c>
      <c r="D760" s="10">
        <f t="shared" si="31"/>
        <v>0</v>
      </c>
      <c r="E760" s="10">
        <f>MAX(0,('1-Input'!$B$10-C760-D760))/(1-'P-Parametri'!$B$31*MAX(0,IF(F759&lt;=0,0,(F759-G759)/F759)))</f>
        <v>31156.830067623807</v>
      </c>
      <c r="F760" s="10">
        <f>((F759-E760+MAX(0,-('1-Input'!$B$10-C760-D760)))*(1+B760))*(1-'P-Parametri'!$B$32)</f>
        <v>720957.10527281114</v>
      </c>
      <c r="G760" s="10">
        <f>IF(F759&lt;=0,G759,G759*(1-E760/F759))+MAX(0,-('1-Input'!$B$10-C760-D760))</f>
        <v>516047.58447292587</v>
      </c>
      <c r="H760" s="10">
        <f>MAX(0,('1-Input'!$B$10-C760-D760))/(1-'P-Parametri'!$B$31*MAX(0,IF(I759&lt;=0,0,(I759-J759)/I759)))</f>
        <v>31156.830067623807</v>
      </c>
      <c r="I760" s="10">
        <f>((I759-H760+MAX(0,-('1-Input'!$B$10-C760-D760)))*(1+B760))*(1-'P-Parametri'!$B$32)</f>
        <v>884694.27851096343</v>
      </c>
      <c r="J760" s="10">
        <f>IF(I759&lt;=0,J759,J759*(1-H760/I759))+MAX(0,-('1-Input'!$B$10-C760-D760))</f>
        <v>633247.58447292598</v>
      </c>
      <c r="K760" s="10">
        <f>MAX(0,('1-Input'!$B$10-C760-D760))/(1-'P-Parametri'!$B$31*MAX(0,IF(L759&lt;=0,0,(L759-M759)/L759)))</f>
        <v>31156.830067623807</v>
      </c>
      <c r="L760" s="10">
        <f>((L759-K760+MAX(0,-('1-Input'!$B$10-C760-D760)))*(1+B760))*(1-'P-Parametri'!$B$32)</f>
        <v>622931.78839234496</v>
      </c>
      <c r="M760" s="10">
        <f>IF(L759&lt;=0,M759,M759*(1-K760/L759))+MAX(0,-('1-Input'!$B$10-C760-D760))</f>
        <v>445882.89974564785</v>
      </c>
      <c r="N760" s="10">
        <f>MAX(0,('1-Input'!$B$10-C760-D760))/(1-'P-Parametri'!$B$31*MAX(0,IF(O759&lt;=0,0,(O759-P759)/O759)))</f>
        <v>31156.830067623807</v>
      </c>
      <c r="O760" s="10">
        <f>((O759-N760+MAX(0,-('1-Input'!$B$10-C760-D760)))*(1+B760))*(1-'P-Parametri'!$B$32)</f>
        <v>622931.78839234507</v>
      </c>
      <c r="P760" s="10">
        <f>IF(O759&lt;=0,P759,P759*(1-N760/O759))+MAX(0,-('1-Input'!$B$10-C760-D760))</f>
        <v>445882.89974564791</v>
      </c>
      <c r="Q760" s="10">
        <f>MAX(0,('1-Input'!$B$10-C760-D760))/(1-'P-Parametri'!$B$31*MAX(0,IF(R759&lt;=0,0,(R759-S759)/R759)))</f>
        <v>31156.830067623807</v>
      </c>
      <c r="R760" s="10">
        <f>((R759-Q760+MAX(0,-('1-Input'!$B$10-C760-D760)))*(1+B760))*(1-'P-Parametri'!$B$32)</f>
        <v>622931.78839234507</v>
      </c>
      <c r="S760" s="10">
        <f>IF(R759&lt;=0,S759,S759*(1-Q760/R759))+MAX(0,-('1-Input'!$B$10-C760-D760))</f>
        <v>445882.89974564791</v>
      </c>
      <c r="T760" s="10">
        <f>MAX(0,('1-Input'!$B$10-C760-D760))/(1-'P-Parametri'!$B$31*MAX(0,IF(U759&lt;=0,0,(U759-V759)/U759)))</f>
        <v>31156.830067623807</v>
      </c>
      <c r="U760" s="10">
        <f>((U759-T760+MAX(0,-('1-Input'!$B$10-C760-D760)))*(1+B760))*(1-'P-Parametri'!$B$32)</f>
        <v>622931.78839234507</v>
      </c>
      <c r="V760" s="10">
        <f>IF(U759&lt;=0,V759,V759*(1-T760/U759))+MAX(0,-('1-Input'!$B$10-C760-D760))</f>
        <v>445882.89974564791</v>
      </c>
    </row>
    <row r="761" spans="1:22">
      <c r="A761" s="9">
        <f t="shared" si="30"/>
        <v>4</v>
      </c>
      <c r="B761" s="12">
        <f>IF($A761='P-Parametri'!$E$47,'P-Parametri'!$B$34,IF($A761='P-Parametri'!$E$48,'P-Parametri'!$C$34,'P-Parametri'!$E$50))</f>
        <v>2.7158250435358244E-2</v>
      </c>
      <c r="C761" s="10">
        <f>IF($A761&lt;='1-Input'!$B$26,0,IF($A761='1-Input'!$B$26+1,('1-Input'!$B$23+0)*'1-Input'!$B$27,'1-Input'!$B$23+0))</f>
        <v>0</v>
      </c>
      <c r="D761" s="10">
        <f t="shared" si="31"/>
        <v>0</v>
      </c>
      <c r="E761" s="10">
        <f>MAX(0,('1-Input'!$B$10-C761-D761))/(1-'P-Parametri'!$B$31*MAX(0,IF(F760&lt;=0,0,(F760-G760)/F760)))</f>
        <v>31314.007203030425</v>
      </c>
      <c r="F761" s="10">
        <f>((F760-E761+MAX(0,-('1-Input'!$B$10-C761-D761)))*(1+B761))*(1-'P-Parametri'!$B$32)</f>
        <v>706955.85284209985</v>
      </c>
      <c r="G761" s="10">
        <f>IF(F760&lt;=0,G760,G760*(1-E761/F760))+MAX(0,-('1-Input'!$B$10-C761-D761))</f>
        <v>493633.60497385863</v>
      </c>
      <c r="H761" s="10">
        <f>MAX(0,('1-Input'!$B$10-C761-D761))/(1-'P-Parametri'!$B$31*MAX(0,IF(I760&lt;=0,0,(I760-J760)/I760)))</f>
        <v>31314.007203030425</v>
      </c>
      <c r="I761" s="10">
        <f>((I760-H761+MAX(0,-('1-Input'!$B$10-C761-D761)))*(1+B761))*(1-'P-Parametri'!$B$32)</f>
        <v>874803.47325984237</v>
      </c>
      <c r="J761" s="10">
        <f>IF(I760&lt;=0,J760,J760*(1-H761/I760))+MAX(0,-('1-Input'!$B$10-C761-D761))</f>
        <v>610833.6049738588</v>
      </c>
      <c r="K761" s="10">
        <f>MAX(0,('1-Input'!$B$10-C761-D761))/(1-'P-Parametri'!$B$31*MAX(0,IF(L760&lt;=0,0,(L760-M760)/L760)))</f>
        <v>31314.007203030429</v>
      </c>
      <c r="L761" s="10">
        <f>((L760-K761+MAX(0,-('1-Input'!$B$10-C761-D761)))*(1+B761))*(1-'P-Parametri'!$B$32)</f>
        <v>606469.71488275926</v>
      </c>
      <c r="M761" s="10">
        <f>IF(L760&lt;=0,M760,M760*(1-K761/L760))+MAX(0,-('1-Input'!$B$10-C761-D761))</f>
        <v>423468.92024658062</v>
      </c>
      <c r="N761" s="10">
        <f>MAX(0,('1-Input'!$B$10-C761-D761))/(1-'P-Parametri'!$B$31*MAX(0,IF(O760&lt;=0,0,(O760-P760)/O760)))</f>
        <v>31314.007203030429</v>
      </c>
      <c r="O761" s="10">
        <f>((O760-N761+MAX(0,-('1-Input'!$B$10-C761-D761)))*(1+B761))*(1-'P-Parametri'!$B$32)</f>
        <v>606469.71488275938</v>
      </c>
      <c r="P761" s="10">
        <f>IF(O760&lt;=0,P760,P760*(1-N761/O760))+MAX(0,-('1-Input'!$B$10-C761-D761))</f>
        <v>423468.92024658067</v>
      </c>
      <c r="Q761" s="10">
        <f>MAX(0,('1-Input'!$B$10-C761-D761))/(1-'P-Parametri'!$B$31*MAX(0,IF(R760&lt;=0,0,(R760-S760)/R760)))</f>
        <v>31314.007203030429</v>
      </c>
      <c r="R761" s="10">
        <f>((R760-Q761+MAX(0,-('1-Input'!$B$10-C761-D761)))*(1+B761))*(1-'P-Parametri'!$B$32)</f>
        <v>606469.71488275938</v>
      </c>
      <c r="S761" s="10">
        <f>IF(R760&lt;=0,S760,S760*(1-Q761/R760))+MAX(0,-('1-Input'!$B$10-C761-D761))</f>
        <v>423468.92024658067</v>
      </c>
      <c r="T761" s="10">
        <f>MAX(0,('1-Input'!$B$10-C761-D761))/(1-'P-Parametri'!$B$31*MAX(0,IF(U760&lt;=0,0,(U760-V760)/U760)))</f>
        <v>31314.007203030429</v>
      </c>
      <c r="U761" s="10">
        <f>((U760-T761+MAX(0,-('1-Input'!$B$10-C761-D761)))*(1+B761))*(1-'P-Parametri'!$B$32)</f>
        <v>606469.71488275938</v>
      </c>
      <c r="V761" s="10">
        <f>IF(U760&lt;=0,V760,V760*(1-T761/U760))+MAX(0,-('1-Input'!$B$10-C761-D761))</f>
        <v>423468.92024658067</v>
      </c>
    </row>
    <row r="762" spans="1:22">
      <c r="A762" s="9">
        <f t="shared" si="30"/>
        <v>5</v>
      </c>
      <c r="B762" s="12">
        <f>IF($A762='P-Parametri'!$E$47,'P-Parametri'!$B$34,IF($A762='P-Parametri'!$E$48,'P-Parametri'!$C$34,'P-Parametri'!$E$50))</f>
        <v>2.7158250435358244E-2</v>
      </c>
      <c r="C762" s="10">
        <f>IF($A762&lt;='1-Input'!$B$26,0,IF($A762='1-Input'!$B$26+1,('1-Input'!$B$23+0)*'1-Input'!$B$27,'1-Input'!$B$23+0))</f>
        <v>0</v>
      </c>
      <c r="D762" s="10">
        <f t="shared" si="31"/>
        <v>0</v>
      </c>
      <c r="E762" s="10">
        <f>MAX(0,('1-Input'!$B$10-C762-D762))/(1-'P-Parametri'!$B$31*MAX(0,IF(F761&lt;=0,0,(F761-G761)/F761)))</f>
        <v>31468.870807415547</v>
      </c>
      <c r="F762" s="10">
        <f>((F761-E762+MAX(0,-('1-Input'!$B$10-C762-D762)))*(1+B762))*(1-'P-Parametri'!$B$32)</f>
        <v>692444.36260528944</v>
      </c>
      <c r="G762" s="10">
        <f>IF(F761&lt;=0,G761,G761*(1-E762/F761))+MAX(0,-('1-Input'!$B$10-C762-D762))</f>
        <v>471660.39111804136</v>
      </c>
      <c r="H762" s="10">
        <f>MAX(0,('1-Input'!$B$10-C762-D762))/(1-'P-Parametri'!$B$31*MAX(0,IF(I761&lt;=0,0,(I761-J761)/I761)))</f>
        <v>31468.870807415544</v>
      </c>
      <c r="I762" s="10">
        <f>((I761-H762+MAX(0,-('1-Input'!$B$10-C762-D762)))*(1+B762))*(1-'P-Parametri'!$B$32)</f>
        <v>864505.61859705974</v>
      </c>
      <c r="J762" s="10">
        <f>IF(I761&lt;=0,J761,J761*(1-H762/I761))+MAX(0,-('1-Input'!$B$10-C762-D762))</f>
        <v>588860.39111804147</v>
      </c>
      <c r="K762" s="10">
        <f>MAX(0,('1-Input'!$B$10-C762-D762))/(1-'P-Parametri'!$B$31*MAX(0,IF(L761&lt;=0,0,(L761-M761)/L761)))</f>
        <v>31468.870807415551</v>
      </c>
      <c r="L762" s="10">
        <f>((L761-K762+MAX(0,-('1-Input'!$B$10-C762-D762)))*(1+B762))*(1-'P-Parametri'!$B$32)</f>
        <v>589435.62727728568</v>
      </c>
      <c r="M762" s="10">
        <f>IF(L761&lt;=0,M761,M761*(1-K762/L761))+MAX(0,-('1-Input'!$B$10-C762-D762))</f>
        <v>401495.70639076334</v>
      </c>
      <c r="N762" s="10">
        <f>MAX(0,('1-Input'!$B$10-C762-D762))/(1-'P-Parametri'!$B$31*MAX(0,IF(O761&lt;=0,0,(O761-P761)/O761)))</f>
        <v>31468.870807415551</v>
      </c>
      <c r="O762" s="10">
        <f>((O761-N762+MAX(0,-('1-Input'!$B$10-C762-D762)))*(1+B762))*(1-'P-Parametri'!$B$32)</f>
        <v>589435.62727728579</v>
      </c>
      <c r="P762" s="10">
        <f>IF(O761&lt;=0,P761,P761*(1-N762/O761))+MAX(0,-('1-Input'!$B$10-C762-D762))</f>
        <v>401495.7063907634</v>
      </c>
      <c r="Q762" s="10">
        <f>MAX(0,('1-Input'!$B$10-C762-D762))/(1-'P-Parametri'!$B$31*MAX(0,IF(R761&lt;=0,0,(R761-S761)/R761)))</f>
        <v>31468.870807415551</v>
      </c>
      <c r="R762" s="10">
        <f>((R761-Q762+MAX(0,-('1-Input'!$B$10-C762-D762)))*(1+B762))*(1-'P-Parametri'!$B$32)</f>
        <v>589435.62727728579</v>
      </c>
      <c r="S762" s="10">
        <f>IF(R761&lt;=0,S761,S761*(1-Q762/R761))+MAX(0,-('1-Input'!$B$10-C762-D762))</f>
        <v>401495.7063907634</v>
      </c>
      <c r="T762" s="10">
        <f>MAX(0,('1-Input'!$B$10-C762-D762))/(1-'P-Parametri'!$B$31*MAX(0,IF(U761&lt;=0,0,(U761-V761)/U761)))</f>
        <v>31468.870807415551</v>
      </c>
      <c r="U762" s="10">
        <f>((U761-T762+MAX(0,-('1-Input'!$B$10-C762-D762)))*(1+B762))*(1-'P-Parametri'!$B$32)</f>
        <v>589435.62727728579</v>
      </c>
      <c r="V762" s="10">
        <f>IF(U761&lt;=0,V761,V761*(1-T762/U761))+MAX(0,-('1-Input'!$B$10-C762-D762))</f>
        <v>401495.7063907634</v>
      </c>
    </row>
    <row r="763" spans="1:22">
      <c r="A763" s="9">
        <f t="shared" si="30"/>
        <v>6</v>
      </c>
      <c r="B763" s="12">
        <f>IF($A763='P-Parametri'!$E$47,'P-Parametri'!$B$34,IF($A763='P-Parametri'!$E$48,'P-Parametri'!$C$34,'P-Parametri'!$E$50))</f>
        <v>2.7158250435358244E-2</v>
      </c>
      <c r="C763" s="10">
        <f>IF($A763&lt;='1-Input'!$B$26,0,IF($A763='1-Input'!$B$26+1,('1-Input'!$B$23+0)*'1-Input'!$B$27,'1-Input'!$B$23+0))</f>
        <v>0</v>
      </c>
      <c r="D763" s="10">
        <f t="shared" si="31"/>
        <v>0</v>
      </c>
      <c r="E763" s="10">
        <f>MAX(0,('1-Input'!$B$10-C763-D763))/(1-'P-Parametri'!$B$31*MAX(0,IF(F762&lt;=0,0,(F762-G762)/F762)))</f>
        <v>31621.425037178462</v>
      </c>
      <c r="F763" s="10">
        <f>((F762-E763+MAX(0,-('1-Input'!$B$10-C763-D763)))*(1+B763))*(1-'P-Parametri'!$B$32)</f>
        <v>677412.19293521484</v>
      </c>
      <c r="G763" s="10">
        <f>IF(F762&lt;=0,G762,G762*(1-E763/F762))+MAX(0,-('1-Input'!$B$10-C763-D763))</f>
        <v>450121.37007001083</v>
      </c>
      <c r="H763" s="10">
        <f>MAX(0,('1-Input'!$B$10-C763-D763))/(1-'P-Parametri'!$B$31*MAX(0,IF(I762&lt;=0,0,(I762-J762)/I762)))</f>
        <v>31621.425037178458</v>
      </c>
      <c r="I763" s="10">
        <f>((I762-H763+MAX(0,-('1-Input'!$B$10-C763-D763)))*(1+B763))*(1-'P-Parametri'!$B$32)</f>
        <v>853792.86333008739</v>
      </c>
      <c r="J763" s="10">
        <f>IF(I762&lt;=0,J762,J762*(1-H763/I762))+MAX(0,-('1-Input'!$B$10-C763-D763))</f>
        <v>567321.37007001089</v>
      </c>
      <c r="K763" s="10">
        <f>MAX(0,('1-Input'!$B$10-C763-D763))/(1-'P-Parametri'!$B$31*MAX(0,IF(L762&lt;=0,0,(L762-M762)/L762)))</f>
        <v>31621.425037178462</v>
      </c>
      <c r="L763" s="10">
        <f>((L762-K763+MAX(0,-('1-Input'!$B$10-C763-D763)))*(1+B763))*(1-'P-Parametri'!$B$32)</f>
        <v>571817.53312086174</v>
      </c>
      <c r="M763" s="10">
        <f>IF(L762&lt;=0,M762,M762*(1-K763/L762))+MAX(0,-('1-Input'!$B$10-C763-D763))</f>
        <v>379956.68534273282</v>
      </c>
      <c r="N763" s="10">
        <f>MAX(0,('1-Input'!$B$10-C763-D763))/(1-'P-Parametri'!$B$31*MAX(0,IF(O762&lt;=0,0,(O762-P762)/O762)))</f>
        <v>31621.425037178462</v>
      </c>
      <c r="O763" s="10">
        <f>((O762-N763+MAX(0,-('1-Input'!$B$10-C763-D763)))*(1+B763))*(1-'P-Parametri'!$B$32)</f>
        <v>571817.53312086198</v>
      </c>
      <c r="P763" s="10">
        <f>IF(O762&lt;=0,P762,P762*(1-N763/O762))+MAX(0,-('1-Input'!$B$10-C763-D763))</f>
        <v>379956.68534273288</v>
      </c>
      <c r="Q763" s="10">
        <f>MAX(0,('1-Input'!$B$10-C763-D763))/(1-'P-Parametri'!$B$31*MAX(0,IF(R762&lt;=0,0,(R762-S762)/R762)))</f>
        <v>31621.425037178462</v>
      </c>
      <c r="R763" s="10">
        <f>((R762-Q763+MAX(0,-('1-Input'!$B$10-C763-D763)))*(1+B763))*(1-'P-Parametri'!$B$32)</f>
        <v>571817.53312086198</v>
      </c>
      <c r="S763" s="10">
        <f>IF(R762&lt;=0,S762,S762*(1-Q763/R762))+MAX(0,-('1-Input'!$B$10-C763-D763))</f>
        <v>379956.68534273288</v>
      </c>
      <c r="T763" s="10">
        <f>MAX(0,('1-Input'!$B$10-C763-D763))/(1-'P-Parametri'!$B$31*MAX(0,IF(U762&lt;=0,0,(U762-V762)/U762)))</f>
        <v>31621.425037178462</v>
      </c>
      <c r="U763" s="10">
        <f>((U762-T763+MAX(0,-('1-Input'!$B$10-C763-D763)))*(1+B763))*(1-'P-Parametri'!$B$32)</f>
        <v>571817.53312086198</v>
      </c>
      <c r="V763" s="10">
        <f>IF(U762&lt;=0,V762,V762*(1-T763/U762))+MAX(0,-('1-Input'!$B$10-C763-D763))</f>
        <v>379956.68534273288</v>
      </c>
    </row>
    <row r="764" spans="1:22">
      <c r="A764" s="9">
        <f t="shared" si="30"/>
        <v>7</v>
      </c>
      <c r="B764" s="12">
        <f>IF($A764='P-Parametri'!$E$47,'P-Parametri'!$B$34,IF($A764='P-Parametri'!$E$48,'P-Parametri'!$C$34,'P-Parametri'!$E$50))</f>
        <v>2.7158250435358244E-2</v>
      </c>
      <c r="C764" s="10">
        <f>IF($A764&lt;='1-Input'!$B$26,0,IF($A764='1-Input'!$B$26+1,('1-Input'!$B$23+0)*'1-Input'!$B$27,'1-Input'!$B$23+0))</f>
        <v>0</v>
      </c>
      <c r="D764" s="10">
        <f t="shared" si="31"/>
        <v>0</v>
      </c>
      <c r="E764" s="10">
        <f>MAX(0,('1-Input'!$B$10-C764-D764))/(1-'P-Parametri'!$B$31*MAX(0,IF(F763&lt;=0,0,(F763-G763)/F763)))</f>
        <v>31771.67532399391</v>
      </c>
      <c r="F764" s="10">
        <f>((F763-E764+MAX(0,-('1-Input'!$B$10-C764-D764)))*(1+B764))*(1-'P-Parametri'!$B$32)</f>
        <v>661848.63451076136</v>
      </c>
      <c r="G764" s="10">
        <f>IF(F763&lt;=0,G763,G763*(1-E764/F763))+MAX(0,-('1-Input'!$B$10-C764-D764))</f>
        <v>429009.98445368576</v>
      </c>
      <c r="H764" s="10">
        <f>MAX(0,('1-Input'!$B$10-C764-D764))/(1-'P-Parametri'!$B$31*MAX(0,IF(I763&lt;=0,0,(I763-J763)/I763)))</f>
        <v>31771.675323993906</v>
      </c>
      <c r="I764" s="10">
        <f>((I763-H764+MAX(0,-('1-Input'!$B$10-C764-D764)))*(1+B764))*(1-'P-Parametri'!$B$32)</f>
        <v>842657.15360254736</v>
      </c>
      <c r="J764" s="10">
        <f>IF(I763&lt;=0,J763,J763*(1-H764/I763))+MAX(0,-('1-Input'!$B$10-C764-D764))</f>
        <v>546209.98445368581</v>
      </c>
      <c r="K764" s="10">
        <f>MAX(0,('1-Input'!$B$10-C764-D764))/(1-'P-Parametri'!$B$31*MAX(0,IF(L763&lt;=0,0,(L763-M763)/L763)))</f>
        <v>31771.67532399391</v>
      </c>
      <c r="L764" s="10">
        <f>((L763-K764+MAX(0,-('1-Input'!$B$10-C764-D764)))*(1+B764))*(1-'P-Parametri'!$B$32)</f>
        <v>553603.13333259406</v>
      </c>
      <c r="M764" s="10">
        <f>IF(L763&lt;=0,M763,M763*(1-K764/L763))+MAX(0,-('1-Input'!$B$10-C764-D764))</f>
        <v>358845.2997264078</v>
      </c>
      <c r="N764" s="10">
        <f>MAX(0,('1-Input'!$B$10-C764-D764))/(1-'P-Parametri'!$B$31*MAX(0,IF(O763&lt;=0,0,(O763-P763)/O763)))</f>
        <v>31771.67532399391</v>
      </c>
      <c r="O764" s="10">
        <f>((O763-N764+MAX(0,-('1-Input'!$B$10-C764-D764)))*(1+B764))*(1-'P-Parametri'!$B$32)</f>
        <v>553603.1333325943</v>
      </c>
      <c r="P764" s="10">
        <f>IF(O763&lt;=0,P763,P763*(1-N764/O763))+MAX(0,-('1-Input'!$B$10-C764-D764))</f>
        <v>358845.29972640786</v>
      </c>
      <c r="Q764" s="10">
        <f>MAX(0,('1-Input'!$B$10-C764-D764))/(1-'P-Parametri'!$B$31*MAX(0,IF(R763&lt;=0,0,(R763-S763)/R763)))</f>
        <v>31771.67532399391</v>
      </c>
      <c r="R764" s="10">
        <f>((R763-Q764+MAX(0,-('1-Input'!$B$10-C764-D764)))*(1+B764))*(1-'P-Parametri'!$B$32)</f>
        <v>553603.1333325943</v>
      </c>
      <c r="S764" s="10">
        <f>IF(R763&lt;=0,S763,S763*(1-Q764/R763))+MAX(0,-('1-Input'!$B$10-C764-D764))</f>
        <v>358845.29972640786</v>
      </c>
      <c r="T764" s="10">
        <f>MAX(0,('1-Input'!$B$10-C764-D764))/(1-'P-Parametri'!$B$31*MAX(0,IF(U763&lt;=0,0,(U763-V763)/U763)))</f>
        <v>31771.67532399391</v>
      </c>
      <c r="U764" s="10">
        <f>((U763-T764+MAX(0,-('1-Input'!$B$10-C764-D764)))*(1+B764))*(1-'P-Parametri'!$B$32)</f>
        <v>553603.1333325943</v>
      </c>
      <c r="V764" s="10">
        <f>IF(U763&lt;=0,V763,V763*(1-T764/U763))+MAX(0,-('1-Input'!$B$10-C764-D764))</f>
        <v>358845.29972640786</v>
      </c>
    </row>
    <row r="765" spans="1:22">
      <c r="A765" s="9">
        <f t="shared" si="30"/>
        <v>8</v>
      </c>
      <c r="B765" s="12">
        <f>IF($A765='P-Parametri'!$E$47,'P-Parametri'!$B$34,IF($A765='P-Parametri'!$E$48,'P-Parametri'!$C$34,'P-Parametri'!$E$50))</f>
        <v>2.7158250435358244E-2</v>
      </c>
      <c r="C765" s="10">
        <f>IF($A765&lt;='1-Input'!$B$26,0,IF($A765='1-Input'!$B$26+1,('1-Input'!$B$23+0)*'1-Input'!$B$27,'1-Input'!$B$23+0))</f>
        <v>0</v>
      </c>
      <c r="D765" s="10">
        <f t="shared" si="31"/>
        <v>0</v>
      </c>
      <c r="E765" s="10">
        <f>MAX(0,('1-Input'!$B$10-C765-D765))/(1-'P-Parametri'!$B$31*MAX(0,IF(F764&lt;=0,0,(F764-G764)/F764)))</f>
        <v>31919.628331476059</v>
      </c>
      <c r="F765" s="10">
        <f>((F764-E765+MAX(0,-('1-Input'!$B$10-C765-D765)))*(1+B765))*(1-'P-Parametri'!$B$32)</f>
        <v>645742.7023338275</v>
      </c>
      <c r="G765" s="10">
        <f>IF(F764&lt;=0,G764,G764*(1-E765/F764))+MAX(0,-('1-Input'!$B$10-C765-D765))</f>
        <v>408319.69585865608</v>
      </c>
      <c r="H765" s="10">
        <f>MAX(0,('1-Input'!$B$10-C765-D765))/(1-'P-Parametri'!$B$31*MAX(0,IF(I764&lt;=0,0,(I764-J764)/I764)))</f>
        <v>31919.628331476055</v>
      </c>
      <c r="I765" s="10">
        <f>((I764-H765+MAX(0,-('1-Input'!$B$10-C765-D765)))*(1+B765))*(1-'P-Parametri'!$B$32)</f>
        <v>831090.22654368624</v>
      </c>
      <c r="J765" s="10">
        <f>IF(I764&lt;=0,J764,J764*(1-H765/I764))+MAX(0,-('1-Input'!$B$10-C765-D765))</f>
        <v>525519.6958586562</v>
      </c>
      <c r="K765" s="10">
        <f>MAX(0,('1-Input'!$B$10-C765-D765))/(1-'P-Parametri'!$B$31*MAX(0,IF(L764&lt;=0,0,(L764-M764)/L764)))</f>
        <v>31919.628331476059</v>
      </c>
      <c r="L765" s="10">
        <f>((L764-K765+MAX(0,-('1-Input'!$B$10-C765-D765)))*(1+B765))*(1-'P-Parametri'!$B$32)</f>
        <v>534779.81324537797</v>
      </c>
      <c r="M765" s="10">
        <f>IF(L764&lt;=0,M764,M764*(1-K765/L764))+MAX(0,-('1-Input'!$B$10-C765-D765))</f>
        <v>338155.01113137812</v>
      </c>
      <c r="N765" s="10">
        <f>MAX(0,('1-Input'!$B$10-C765-D765))/(1-'P-Parametri'!$B$31*MAX(0,IF(O764&lt;=0,0,(O764-P764)/O764)))</f>
        <v>31919.628331476062</v>
      </c>
      <c r="O765" s="10">
        <f>((O764-N765+MAX(0,-('1-Input'!$B$10-C765-D765)))*(1+B765))*(1-'P-Parametri'!$B$32)</f>
        <v>534779.8132453782</v>
      </c>
      <c r="P765" s="10">
        <f>IF(O764&lt;=0,P764,P764*(1-N765/O764))+MAX(0,-('1-Input'!$B$10-C765-D765))</f>
        <v>338155.01113137818</v>
      </c>
      <c r="Q765" s="10">
        <f>MAX(0,('1-Input'!$B$10-C765-D765))/(1-'P-Parametri'!$B$31*MAX(0,IF(R764&lt;=0,0,(R764-S764)/R764)))</f>
        <v>31919.628331476062</v>
      </c>
      <c r="R765" s="10">
        <f>((R764-Q765+MAX(0,-('1-Input'!$B$10-C765-D765)))*(1+B765))*(1-'P-Parametri'!$B$32)</f>
        <v>534779.8132453782</v>
      </c>
      <c r="S765" s="10">
        <f>IF(R764&lt;=0,S764,S764*(1-Q765/R764))+MAX(0,-('1-Input'!$B$10-C765-D765))</f>
        <v>338155.01113137818</v>
      </c>
      <c r="T765" s="10">
        <f>MAX(0,('1-Input'!$B$10-C765-D765))/(1-'P-Parametri'!$B$31*MAX(0,IF(U764&lt;=0,0,(U764-V764)/U764)))</f>
        <v>31919.628331476062</v>
      </c>
      <c r="U765" s="10">
        <f>((U764-T765+MAX(0,-('1-Input'!$B$10-C765-D765)))*(1+B765))*(1-'P-Parametri'!$B$32)</f>
        <v>534779.8132453782</v>
      </c>
      <c r="V765" s="10">
        <f>IF(U764&lt;=0,V764,V764*(1-T765/U764))+MAX(0,-('1-Input'!$B$10-C765-D765))</f>
        <v>338155.01113137818</v>
      </c>
    </row>
    <row r="766" spans="1:22">
      <c r="A766" s="9">
        <f t="shared" si="30"/>
        <v>9</v>
      </c>
      <c r="B766" s="12">
        <f>IF($A766='P-Parametri'!$E$47,'P-Parametri'!$B$34,IF($A766='P-Parametri'!$E$48,'P-Parametri'!$C$34,'P-Parametri'!$E$50))</f>
        <v>2.7158250435358244E-2</v>
      </c>
      <c r="C766" s="10">
        <f>IF($A766&lt;='1-Input'!$B$26,0,IF($A766='1-Input'!$B$26+1,('1-Input'!$B$23+0)*'1-Input'!$B$27,'1-Input'!$B$23+0))</f>
        <v>0</v>
      </c>
      <c r="D766" s="10">
        <f t="shared" si="31"/>
        <v>0</v>
      </c>
      <c r="E766" s="10">
        <f>MAX(0,('1-Input'!$B$10-C766-D766))/(1-'P-Parametri'!$B$31*MAX(0,IF(F765&lt;=0,0,(F765-G765)/F765)))</f>
        <v>32065.291911500637</v>
      </c>
      <c r="F766" s="10">
        <f>((F765-E766+MAX(0,-('1-Input'!$B$10-C766-D766)))*(1+B766))*(1-'P-Parametri'!$B$32)</f>
        <v>629083.1275906564</v>
      </c>
      <c r="G766" s="10">
        <f>IF(F765&lt;=0,G765,G765*(1-E766/F765))+MAX(0,-('1-Input'!$B$10-C766-D766))</f>
        <v>388043.98822215793</v>
      </c>
      <c r="H766" s="10">
        <f>MAX(0,('1-Input'!$B$10-C766-D766))/(1-'P-Parametri'!$B$31*MAX(0,IF(I765&lt;=0,0,(I765-J765)/I765)))</f>
        <v>32065.291911500633</v>
      </c>
      <c r="I766" s="10">
        <f>((I765-H766+MAX(0,-('1-Input'!$B$10-C766-D766)))*(1+B766))*(1-'P-Parametri'!$B$32)</f>
        <v>819083.60380320018</v>
      </c>
      <c r="J766" s="10">
        <f>IF(I765&lt;=0,J765,J765*(1-H766/I765))+MAX(0,-('1-Input'!$B$10-C766-D766))</f>
        <v>505243.98822215799</v>
      </c>
      <c r="K766" s="10">
        <f>MAX(0,('1-Input'!$B$10-C766-D766))/(1-'P-Parametri'!$B$31*MAX(0,IF(L765&lt;=0,0,(L765-M765)/L765)))</f>
        <v>32065.291911500637</v>
      </c>
      <c r="L766" s="10">
        <f>((L765-K766+MAX(0,-('1-Input'!$B$10-C766-D766)))*(1+B766))*(1-'P-Parametri'!$B$32)</f>
        <v>515334.63346535055</v>
      </c>
      <c r="M766" s="10">
        <f>IF(L765&lt;=0,M765,M765*(1-K766/L765))+MAX(0,-('1-Input'!$B$10-C766-D766))</f>
        <v>317879.30349487992</v>
      </c>
      <c r="N766" s="10">
        <f>MAX(0,('1-Input'!$B$10-C766-D766))/(1-'P-Parametri'!$B$31*MAX(0,IF(O765&lt;=0,0,(O765-P765)/O765)))</f>
        <v>32065.291911500637</v>
      </c>
      <c r="O766" s="10">
        <f>((O765-N766+MAX(0,-('1-Input'!$B$10-C766-D766)))*(1+B766))*(1-'P-Parametri'!$B$32)</f>
        <v>515334.63346535078</v>
      </c>
      <c r="P766" s="10">
        <f>IF(O765&lt;=0,P765,P765*(1-N766/O765))+MAX(0,-('1-Input'!$B$10-C766-D766))</f>
        <v>317879.30349487998</v>
      </c>
      <c r="Q766" s="10">
        <f>MAX(0,('1-Input'!$B$10-C766-D766))/(1-'P-Parametri'!$B$31*MAX(0,IF(R765&lt;=0,0,(R765-S765)/R765)))</f>
        <v>32065.291911500637</v>
      </c>
      <c r="R766" s="10">
        <f>((R765-Q766+MAX(0,-('1-Input'!$B$10-C766-D766)))*(1+B766))*(1-'P-Parametri'!$B$32)</f>
        <v>515334.63346535078</v>
      </c>
      <c r="S766" s="10">
        <f>IF(R765&lt;=0,S765,S765*(1-Q766/R765))+MAX(0,-('1-Input'!$B$10-C766-D766))</f>
        <v>317879.30349487998</v>
      </c>
      <c r="T766" s="10">
        <f>MAX(0,('1-Input'!$B$10-C766-D766))/(1-'P-Parametri'!$B$31*MAX(0,IF(U765&lt;=0,0,(U765-V765)/U765)))</f>
        <v>32065.291911500637</v>
      </c>
      <c r="U766" s="10">
        <f>((U765-T766+MAX(0,-('1-Input'!$B$10-C766-D766)))*(1+B766))*(1-'P-Parametri'!$B$32)</f>
        <v>515334.63346535078</v>
      </c>
      <c r="V766" s="10">
        <f>IF(U765&lt;=0,V765,V765*(1-T766/U765))+MAX(0,-('1-Input'!$B$10-C766-D766))</f>
        <v>317879.30349487998</v>
      </c>
    </row>
    <row r="767" spans="1:22">
      <c r="A767" s="9">
        <f t="shared" si="30"/>
        <v>10</v>
      </c>
      <c r="B767" s="12">
        <f>IF($A767='P-Parametri'!$E$47,'P-Parametri'!$B$34,IF($A767='P-Parametri'!$E$48,'P-Parametri'!$C$34,'P-Parametri'!$E$50))</f>
        <v>2.7158250435358244E-2</v>
      </c>
      <c r="C767" s="10">
        <f>IF($A767&lt;='1-Input'!$B$26,0,IF($A767='1-Input'!$B$26+1,('1-Input'!$B$23+0)*'1-Input'!$B$27,'1-Input'!$B$23+0))</f>
        <v>0</v>
      </c>
      <c r="D767" s="10">
        <f t="shared" si="31"/>
        <v>0</v>
      </c>
      <c r="E767" s="10">
        <f>MAX(0,('1-Input'!$B$10-C767-D767))/(1-'P-Parametri'!$B$31*MAX(0,IF(F766&lt;=0,0,(F766-G766)/F766)))</f>
        <v>32208.67506029164</v>
      </c>
      <c r="F767" s="10">
        <f>((F766-E767+MAX(0,-('1-Input'!$B$10-C767-D767)))*(1+B767))*(1-'P-Parametri'!$B$32)</f>
        <v>611858.34935387038</v>
      </c>
      <c r="G767" s="10">
        <f>IF(F766&lt;=0,G766,G766*(1-E767/F766))+MAX(0,-('1-Input'!$B$10-C767-D767))</f>
        <v>368176.3710860649</v>
      </c>
      <c r="H767" s="10">
        <f>MAX(0,('1-Input'!$B$10-C767-D767))/(1-'P-Parametri'!$B$31*MAX(0,IF(I766&lt;=0,0,(I766-J766)/I766)))</f>
        <v>32208.675060291633</v>
      </c>
      <c r="I767" s="10">
        <f>((I766-H767+MAX(0,-('1-Input'!$B$10-C767-D767)))*(1+B767))*(1-'P-Parametri'!$B$32)</f>
        <v>806628.58496877505</v>
      </c>
      <c r="J767" s="10">
        <f>IF(I766&lt;=0,J766,J766*(1-H767/I766))+MAX(0,-('1-Input'!$B$10-C767-D767))</f>
        <v>485376.37108606496</v>
      </c>
      <c r="K767" s="10">
        <f>MAX(0,('1-Input'!$B$10-C767-D767))/(1-'P-Parametri'!$B$31*MAX(0,IF(L766&lt;=0,0,(L766-M766)/L766)))</f>
        <v>32208.67506029164</v>
      </c>
      <c r="L767" s="10">
        <f>((L766-K767+MAX(0,-('1-Input'!$B$10-C767-D767)))*(1+B767))*(1-'P-Parametri'!$B$32)</f>
        <v>495254.32054689544</v>
      </c>
      <c r="M767" s="10">
        <f>IF(L766&lt;=0,M766,M766*(1-K767/L766))+MAX(0,-('1-Input'!$B$10-C767-D767))</f>
        <v>298011.68635878689</v>
      </c>
      <c r="N767" s="10">
        <f>MAX(0,('1-Input'!$B$10-C767-D767))/(1-'P-Parametri'!$B$31*MAX(0,IF(O766&lt;=0,0,(O766-P766)/O766)))</f>
        <v>32208.67506029164</v>
      </c>
      <c r="O767" s="10">
        <f>((O766-N767+MAX(0,-('1-Input'!$B$10-C767-D767)))*(1+B767))*(1-'P-Parametri'!$B$32)</f>
        <v>495254.32054689567</v>
      </c>
      <c r="P767" s="10">
        <f>IF(O766&lt;=0,P766,P766*(1-N767/O766))+MAX(0,-('1-Input'!$B$10-C767-D767))</f>
        <v>298011.68635878694</v>
      </c>
      <c r="Q767" s="10">
        <f>MAX(0,('1-Input'!$B$10-C767-D767))/(1-'P-Parametri'!$B$31*MAX(0,IF(R766&lt;=0,0,(R766-S766)/R766)))</f>
        <v>32208.67506029164</v>
      </c>
      <c r="R767" s="10">
        <f>((R766-Q767+MAX(0,-('1-Input'!$B$10-C767-D767)))*(1+B767))*(1-'P-Parametri'!$B$32)</f>
        <v>495254.32054689567</v>
      </c>
      <c r="S767" s="10">
        <f>IF(R766&lt;=0,S766,S766*(1-Q767/R766))+MAX(0,-('1-Input'!$B$10-C767-D767))</f>
        <v>298011.68635878694</v>
      </c>
      <c r="T767" s="10">
        <f>MAX(0,('1-Input'!$B$10-C767-D767))/(1-'P-Parametri'!$B$31*MAX(0,IF(U766&lt;=0,0,(U766-V766)/U766)))</f>
        <v>32208.67506029164</v>
      </c>
      <c r="U767" s="10">
        <f>((U766-T767+MAX(0,-('1-Input'!$B$10-C767-D767)))*(1+B767))*(1-'P-Parametri'!$B$32)</f>
        <v>495254.32054689567</v>
      </c>
      <c r="V767" s="10">
        <f>IF(U766&lt;=0,V766,V766*(1-T767/U766))+MAX(0,-('1-Input'!$B$10-C767-D767))</f>
        <v>298011.68635878694</v>
      </c>
    </row>
    <row r="768" spans="1:22">
      <c r="A768" s="9">
        <f t="shared" si="30"/>
        <v>11</v>
      </c>
      <c r="B768" s="12">
        <f>IF($A768='P-Parametri'!$E$47,'P-Parametri'!$B$34,IF($A768='P-Parametri'!$E$48,'P-Parametri'!$C$34,'P-Parametri'!$E$50))</f>
        <v>2.7158250435358244E-2</v>
      </c>
      <c r="C768" s="10">
        <f>IF($A768&lt;='1-Input'!$B$26,0,IF($A768='1-Input'!$B$26+1,('1-Input'!$B$23+0)*'1-Input'!$B$27,'1-Input'!$B$23+0))</f>
        <v>0</v>
      </c>
      <c r="D768" s="10">
        <f t="shared" si="31"/>
        <v>0</v>
      </c>
      <c r="E768" s="10">
        <f>MAX(0,('1-Input'!$B$10-C768-D768))/(1-'P-Parametri'!$B$31*MAX(0,IF(F767&lt;=0,0,(F767-G767)/F767)))</f>
        <v>32349.787874374833</v>
      </c>
      <c r="F768" s="10">
        <f>((F767-E768+MAX(0,-('1-Input'!$B$10-C768-D768)))*(1+B768))*(1-'P-Parametri'!$B$32)</f>
        <v>594056.50612134673</v>
      </c>
      <c r="G768" s="10">
        <f>IF(F767&lt;=0,G767,G767*(1-E768/F767))+MAX(0,-('1-Input'!$B$10-C768-D768))</f>
        <v>348710.38272851636</v>
      </c>
      <c r="H768" s="10">
        <f>MAX(0,('1-Input'!$B$10-C768-D768))/(1-'P-Parametri'!$B$31*MAX(0,IF(I767&lt;=0,0,(I767-J767)/I767)))</f>
        <v>32349.78787437483</v>
      </c>
      <c r="I768" s="10">
        <f>((I767-H768+MAX(0,-('1-Input'!$B$10-C768-D768)))*(1+B768))*(1-'P-Parametri'!$B$32)</f>
        <v>793716.24086353264</v>
      </c>
      <c r="J768" s="10">
        <f>IF(I767&lt;=0,J767,J767*(1-H768/I767))+MAX(0,-('1-Input'!$B$10-C768-D768))</f>
        <v>465910.38272851642</v>
      </c>
      <c r="K768" s="10">
        <f>MAX(0,('1-Input'!$B$10-C768-D768))/(1-'P-Parametri'!$B$31*MAX(0,IF(L767&lt;=0,0,(L767-M767)/L767)))</f>
        <v>32349.787874374837</v>
      </c>
      <c r="L768" s="10">
        <f>((L767-K768+MAX(0,-('1-Input'!$B$10-C768-D768)))*(1+B768))*(1-'P-Parametri'!$B$32)</f>
        <v>474525.25747870636</v>
      </c>
      <c r="M768" s="10">
        <f>IF(L767&lt;=0,M767,M767*(1-K768/L767))+MAX(0,-('1-Input'!$B$10-C768-D768))</f>
        <v>278545.69800123834</v>
      </c>
      <c r="N768" s="10">
        <f>MAX(0,('1-Input'!$B$10-C768-D768))/(1-'P-Parametri'!$B$31*MAX(0,IF(O767&lt;=0,0,(O767-P767)/O767)))</f>
        <v>32349.787874374837</v>
      </c>
      <c r="O768" s="10">
        <f>((O767-N768+MAX(0,-('1-Input'!$B$10-C768-D768)))*(1+B768))*(1-'P-Parametri'!$B$32)</f>
        <v>474525.2574787066</v>
      </c>
      <c r="P768" s="10">
        <f>IF(O767&lt;=0,P767,P767*(1-N768/O767))+MAX(0,-('1-Input'!$B$10-C768-D768))</f>
        <v>278545.6980012384</v>
      </c>
      <c r="Q768" s="10">
        <f>MAX(0,('1-Input'!$B$10-C768-D768))/(1-'P-Parametri'!$B$31*MAX(0,IF(R767&lt;=0,0,(R767-S767)/R767)))</f>
        <v>32349.787874374837</v>
      </c>
      <c r="R768" s="10">
        <f>((R767-Q768+MAX(0,-('1-Input'!$B$10-C768-D768)))*(1+B768))*(1-'P-Parametri'!$B$32)</f>
        <v>474525.2574787066</v>
      </c>
      <c r="S768" s="10">
        <f>IF(R767&lt;=0,S767,S767*(1-Q768/R767))+MAX(0,-('1-Input'!$B$10-C768-D768))</f>
        <v>278545.6980012384</v>
      </c>
      <c r="T768" s="10">
        <f>MAX(0,('1-Input'!$B$10-C768-D768))/(1-'P-Parametri'!$B$31*MAX(0,IF(U767&lt;=0,0,(U767-V767)/U767)))</f>
        <v>32349.787874374837</v>
      </c>
      <c r="U768" s="10">
        <f>((U767-T768+MAX(0,-('1-Input'!$B$10-C768-D768)))*(1+B768))*(1-'P-Parametri'!$B$32)</f>
        <v>474525.2574787066</v>
      </c>
      <c r="V768" s="10">
        <f>IF(U767&lt;=0,V767,V767*(1-T768/U767))+MAX(0,-('1-Input'!$B$10-C768-D768))</f>
        <v>278545.6980012384</v>
      </c>
    </row>
    <row r="769" spans="1:22">
      <c r="A769" s="9">
        <f t="shared" si="30"/>
        <v>12</v>
      </c>
      <c r="B769" s="12">
        <f>IF($A769='P-Parametri'!$E$47,'P-Parametri'!$B$34,IF($A769='P-Parametri'!$E$48,'P-Parametri'!$C$34,'P-Parametri'!$E$50))</f>
        <v>2.7158250435358244E-2</v>
      </c>
      <c r="C769" s="10">
        <f>IF($A769&lt;='1-Input'!$B$26,0,IF($A769='1-Input'!$B$26+1,('1-Input'!$B$23+0)*'1-Input'!$B$27,'1-Input'!$B$23+0))</f>
        <v>0</v>
      </c>
      <c r="D769" s="10">
        <f t="shared" si="31"/>
        <v>0</v>
      </c>
      <c r="E769" s="10">
        <f>MAX(0,('1-Input'!$B$10-C769-D769))/(1-'P-Parametri'!$B$31*MAX(0,IF(F768&lt;=0,0,(F768-G768)/F768)))</f>
        <v>32488.641506495635</v>
      </c>
      <c r="F769" s="10">
        <f>((F768-E769+MAX(0,-('1-Input'!$B$10-C769-D769)))*(1+B769))*(1-'P-Parametri'!$B$32)</f>
        <v>575665.42718787352</v>
      </c>
      <c r="G769" s="10">
        <f>IF(F768&lt;=0,G768,G768*(1-E769/F768))+MAX(0,-('1-Input'!$B$10-C769-D769))</f>
        <v>329639.59317008086</v>
      </c>
      <c r="H769" s="10">
        <f>MAX(0,('1-Input'!$B$10-C769-D769))/(1-'P-Parametri'!$B$31*MAX(0,IF(I768&lt;=0,0,(I768-J768)/I768)))</f>
        <v>32488.641506495631</v>
      </c>
      <c r="I769" s="10">
        <f>((I768-H769+MAX(0,-('1-Input'!$B$10-C769-D769)))*(1+B769))*(1-'P-Parametri'!$B$32)</f>
        <v>780337.40672040463</v>
      </c>
      <c r="J769" s="10">
        <f>IF(I768&lt;=0,J768,J768*(1-H769/I768))+MAX(0,-('1-Input'!$B$10-C769-D769))</f>
        <v>446839.59317008092</v>
      </c>
      <c r="K769" s="10">
        <f>MAX(0,('1-Input'!$B$10-C769-D769))/(1-'P-Parametri'!$B$31*MAX(0,IF(L768&lt;=0,0,(L768-M768)/L768)))</f>
        <v>32488.641506495635</v>
      </c>
      <c r="L769" s="10">
        <f>((L768-K769+MAX(0,-('1-Input'!$B$10-C769-D769)))*(1+B769))*(1-'P-Parametri'!$B$32)</f>
        <v>453133.47397620149</v>
      </c>
      <c r="M769" s="10">
        <f>IF(L768&lt;=0,M768,M768*(1-K769/L768))+MAX(0,-('1-Input'!$B$10-C769-D769))</f>
        <v>259474.90844280284</v>
      </c>
      <c r="N769" s="10">
        <f>MAX(0,('1-Input'!$B$10-C769-D769))/(1-'P-Parametri'!$B$31*MAX(0,IF(O768&lt;=0,0,(O768-P768)/O768)))</f>
        <v>32488.641506495638</v>
      </c>
      <c r="O769" s="10">
        <f>((O768-N769+MAX(0,-('1-Input'!$B$10-C769-D769)))*(1+B769))*(1-'P-Parametri'!$B$32)</f>
        <v>453133.47397620173</v>
      </c>
      <c r="P769" s="10">
        <f>IF(O768&lt;=0,P768,P768*(1-N769/O768))+MAX(0,-('1-Input'!$B$10-C769-D769))</f>
        <v>259474.9084428029</v>
      </c>
      <c r="Q769" s="10">
        <f>MAX(0,('1-Input'!$B$10-C769-D769))/(1-'P-Parametri'!$B$31*MAX(0,IF(R768&lt;=0,0,(R768-S768)/R768)))</f>
        <v>32488.641506495638</v>
      </c>
      <c r="R769" s="10">
        <f>((R768-Q769+MAX(0,-('1-Input'!$B$10-C769-D769)))*(1+B769))*(1-'P-Parametri'!$B$32)</f>
        <v>453133.47397620173</v>
      </c>
      <c r="S769" s="10">
        <f>IF(R768&lt;=0,S768,S768*(1-Q769/R768))+MAX(0,-('1-Input'!$B$10-C769-D769))</f>
        <v>259474.9084428029</v>
      </c>
      <c r="T769" s="10">
        <f>MAX(0,('1-Input'!$B$10-C769-D769))/(1-'P-Parametri'!$B$31*MAX(0,IF(U768&lt;=0,0,(U768-V768)/U768)))</f>
        <v>32488.641506495638</v>
      </c>
      <c r="U769" s="10">
        <f>((U768-T769+MAX(0,-('1-Input'!$B$10-C769-D769)))*(1+B769))*(1-'P-Parametri'!$B$32)</f>
        <v>453133.47397620173</v>
      </c>
      <c r="V769" s="10">
        <f>IF(U768&lt;=0,V768,V768*(1-T769/U768))+MAX(0,-('1-Input'!$B$10-C769-D769))</f>
        <v>259474.9084428029</v>
      </c>
    </row>
    <row r="770" spans="1:22">
      <c r="A770" s="9">
        <f t="shared" si="30"/>
        <v>13</v>
      </c>
      <c r="B770" s="12">
        <f>IF($A770='P-Parametri'!$E$47,'P-Parametri'!$B$34,IF($A770='P-Parametri'!$E$48,'P-Parametri'!$C$34,'P-Parametri'!$E$50))</f>
        <v>2.7158250435358244E-2</v>
      </c>
      <c r="C770" s="10">
        <f>IF($A770&lt;='1-Input'!$B$26,0,IF($A770='1-Input'!$B$26+1,('1-Input'!$B$23+0)*'1-Input'!$B$27,'1-Input'!$B$23+0))</f>
        <v>0</v>
      </c>
      <c r="D770" s="10">
        <f t="shared" si="31"/>
        <v>0</v>
      </c>
      <c r="E770" s="10">
        <f>MAX(0,('1-Input'!$B$10-C770-D770))/(1-'P-Parametri'!$B$31*MAX(0,IF(F769&lt;=0,0,(F769-G769)/F769)))</f>
        <v>32625.248121594443</v>
      </c>
      <c r="F770" s="10">
        <f>((F769-E770+MAX(0,-('1-Input'!$B$10-C770-D770)))*(1+B770))*(1-'P-Parametri'!$B$32)</f>
        <v>556672.62384533125</v>
      </c>
      <c r="G770" s="10">
        <f>IF(F769&lt;=0,G769,G769*(1-E770/F769))+MAX(0,-('1-Input'!$B$10-C770-D770))</f>
        <v>310957.60705461889</v>
      </c>
      <c r="H770" s="10">
        <f>MAX(0,('1-Input'!$B$10-C770-D770))/(1-'P-Parametri'!$B$31*MAX(0,IF(I769&lt;=0,0,(I769-J769)/I769)))</f>
        <v>32625.248121594439</v>
      </c>
      <c r="I770" s="10">
        <f>((I769-H770+MAX(0,-('1-Input'!$B$10-C770-D770)))*(1+B770))*(1-'P-Parametri'!$B$32)</f>
        <v>766482.67523028783</v>
      </c>
      <c r="J770" s="10">
        <f>IF(I769&lt;=0,J769,J769*(1-H770/I769))+MAX(0,-('1-Input'!$B$10-C770-D770))</f>
        <v>428157.60705461894</v>
      </c>
      <c r="K770" s="10">
        <f>MAX(0,('1-Input'!$B$10-C770-D770))/(1-'P-Parametri'!$B$31*MAX(0,IF(L769&lt;=0,0,(L769-M769)/L769)))</f>
        <v>32625.248121594443</v>
      </c>
      <c r="L770" s="10">
        <f>((L769-K770+MAX(0,-('1-Input'!$B$10-C770-D770)))*(1+B770))*(1-'P-Parametri'!$B$32)</f>
        <v>431064.63657536969</v>
      </c>
      <c r="M770" s="10">
        <f>IF(L769&lt;=0,M769,M769*(1-K770/L769))+MAX(0,-('1-Input'!$B$10-C770-D770))</f>
        <v>240792.92232734087</v>
      </c>
      <c r="N770" s="10">
        <f>MAX(0,('1-Input'!$B$10-C770-D770))/(1-'P-Parametri'!$B$31*MAX(0,IF(O769&lt;=0,0,(O769-P769)/O769)))</f>
        <v>32625.248121594443</v>
      </c>
      <c r="O770" s="10">
        <f>((O769-N770+MAX(0,-('1-Input'!$B$10-C770-D770)))*(1+B770))*(1-'P-Parametri'!$B$32)</f>
        <v>431064.63657536992</v>
      </c>
      <c r="P770" s="10">
        <f>IF(O769&lt;=0,P769,P769*(1-N770/O769))+MAX(0,-('1-Input'!$B$10-C770-D770))</f>
        <v>240792.92232734093</v>
      </c>
      <c r="Q770" s="10">
        <f>MAX(0,('1-Input'!$B$10-C770-D770))/(1-'P-Parametri'!$B$31*MAX(0,IF(R769&lt;=0,0,(R769-S769)/R769)))</f>
        <v>32625.248121594443</v>
      </c>
      <c r="R770" s="10">
        <f>((R769-Q770+MAX(0,-('1-Input'!$B$10-C770-D770)))*(1+B770))*(1-'P-Parametri'!$B$32)</f>
        <v>431064.63657536992</v>
      </c>
      <c r="S770" s="10">
        <f>IF(R769&lt;=0,S769,S769*(1-Q770/R769))+MAX(0,-('1-Input'!$B$10-C770-D770))</f>
        <v>240792.92232734093</v>
      </c>
      <c r="T770" s="10">
        <f>MAX(0,('1-Input'!$B$10-C770-D770))/(1-'P-Parametri'!$B$31*MAX(0,IF(U769&lt;=0,0,(U769-V769)/U769)))</f>
        <v>32625.248121594443</v>
      </c>
      <c r="U770" s="10">
        <f>((U769-T770+MAX(0,-('1-Input'!$B$10-C770-D770)))*(1+B770))*(1-'P-Parametri'!$B$32)</f>
        <v>431064.63657536992</v>
      </c>
      <c r="V770" s="10">
        <f>IF(U769&lt;=0,V769,V769*(1-T770/U769))+MAX(0,-('1-Input'!$B$10-C770-D770))</f>
        <v>240792.92232734093</v>
      </c>
    </row>
    <row r="771" spans="1:22">
      <c r="A771" s="9">
        <f t="shared" si="30"/>
        <v>14</v>
      </c>
      <c r="B771" s="12">
        <f>IF($A771='P-Parametri'!$E$47,'P-Parametri'!$B$34,IF($A771='P-Parametri'!$E$48,'P-Parametri'!$C$34,'P-Parametri'!$E$50))</f>
        <v>2.7158250435358244E-2</v>
      </c>
      <c r="C771" s="10">
        <f>IF($A771&lt;='1-Input'!$B$26,0,IF($A771='1-Input'!$B$26+1,('1-Input'!$B$23+0)*'1-Input'!$B$27,'1-Input'!$B$23+0))</f>
        <v>0</v>
      </c>
      <c r="D771" s="10">
        <f t="shared" si="31"/>
        <v>0</v>
      </c>
      <c r="E771" s="10">
        <f>MAX(0,('1-Input'!$B$10-C771-D771))/(1-'P-Parametri'!$B$31*MAX(0,IF(F770&lt;=0,0,(F770-G770)/F770)))</f>
        <v>32759.62085292787</v>
      </c>
      <c r="F771" s="10">
        <f>((F770-E771+MAX(0,-('1-Input'!$B$10-C771-D771)))*(1+B771))*(1-'P-Parametri'!$B$32)</f>
        <v>537065.28040694364</v>
      </c>
      <c r="G771" s="10">
        <f>IF(F770&lt;=0,G770,G770*(1-E771/F770))+MAX(0,-('1-Input'!$B$10-C771-D771))</f>
        <v>292658.06640525971</v>
      </c>
      <c r="H771" s="10">
        <f>MAX(0,('1-Input'!$B$10-C771-D771))/(1-'P-Parametri'!$B$31*MAX(0,IF(I770&lt;=0,0,(I770-J770)/I770)))</f>
        <v>32759.62085292787</v>
      </c>
      <c r="I771" s="10">
        <f>((I770-H771+MAX(0,-('1-Input'!$B$10-C771-D771)))*(1+B771))*(1-'P-Parametri'!$B$32)</f>
        <v>752142.38946065959</v>
      </c>
      <c r="J771" s="10">
        <f>IF(I770&lt;=0,J770,J770*(1-H771/I770))+MAX(0,-('1-Input'!$B$10-C771-D771))</f>
        <v>409858.06640525983</v>
      </c>
      <c r="K771" s="10">
        <f>MAX(0,('1-Input'!$B$10-C771-D771))/(1-'P-Parametri'!$B$31*MAX(0,IF(L770&lt;=0,0,(L770-M770)/L770)))</f>
        <v>32759.62085292787</v>
      </c>
      <c r="L771" s="10">
        <f>((L770-K771+MAX(0,-('1-Input'!$B$10-C771-D771)))*(1+B771))*(1-'P-Parametri'!$B$32)</f>
        <v>408304.038522913</v>
      </c>
      <c r="M771" s="10">
        <f>IF(L770&lt;=0,M770,M770*(1-K771/L770))+MAX(0,-('1-Input'!$B$10-C771-D771))</f>
        <v>222493.38167798176</v>
      </c>
      <c r="N771" s="10">
        <f>MAX(0,('1-Input'!$B$10-C771-D771))/(1-'P-Parametri'!$B$31*MAX(0,IF(O770&lt;=0,0,(O770-P770)/O770)))</f>
        <v>32759.620852927874</v>
      </c>
      <c r="O771" s="10">
        <f>((O770-N771+MAX(0,-('1-Input'!$B$10-C771-D771)))*(1+B771))*(1-'P-Parametri'!$B$32)</f>
        <v>408304.0385229133</v>
      </c>
      <c r="P771" s="10">
        <f>IF(O770&lt;=0,P770,P770*(1-N771/O770))+MAX(0,-('1-Input'!$B$10-C771-D771))</f>
        <v>222493.38167798182</v>
      </c>
      <c r="Q771" s="10">
        <f>MAX(0,('1-Input'!$B$10-C771-D771))/(1-'P-Parametri'!$B$31*MAX(0,IF(R770&lt;=0,0,(R770-S770)/R770)))</f>
        <v>32759.620852927874</v>
      </c>
      <c r="R771" s="10">
        <f>((R770-Q771+MAX(0,-('1-Input'!$B$10-C771-D771)))*(1+B771))*(1-'P-Parametri'!$B$32)</f>
        <v>408304.0385229133</v>
      </c>
      <c r="S771" s="10">
        <f>IF(R770&lt;=0,S770,S770*(1-Q771/R770))+MAX(0,-('1-Input'!$B$10-C771-D771))</f>
        <v>222493.38167798182</v>
      </c>
      <c r="T771" s="10">
        <f>MAX(0,('1-Input'!$B$10-C771-D771))/(1-'P-Parametri'!$B$31*MAX(0,IF(U770&lt;=0,0,(U770-V770)/U770)))</f>
        <v>32759.620852927874</v>
      </c>
      <c r="U771" s="10">
        <f>((U770-T771+MAX(0,-('1-Input'!$B$10-C771-D771)))*(1+B771))*(1-'P-Parametri'!$B$32)</f>
        <v>408304.0385229133</v>
      </c>
      <c r="V771" s="10">
        <f>IF(U770&lt;=0,V770,V770*(1-T771/U770))+MAX(0,-('1-Input'!$B$10-C771-D771))</f>
        <v>222493.38167798182</v>
      </c>
    </row>
    <row r="772" spans="1:22">
      <c r="A772" s="9">
        <f t="shared" si="30"/>
        <v>15</v>
      </c>
      <c r="B772" s="12">
        <f>IF($A772='P-Parametri'!$E$47,'P-Parametri'!$B$34,IF($A772='P-Parametri'!$E$48,'P-Parametri'!$C$34,'P-Parametri'!$E$50))</f>
        <v>2.7158250435358244E-2</v>
      </c>
      <c r="C772" s="10">
        <f>IF($A772&lt;='1-Input'!$B$26,0,IF($A772='1-Input'!$B$26+1,('1-Input'!$B$23+0)*'1-Input'!$B$27,'1-Input'!$B$23+0))</f>
        <v>0</v>
      </c>
      <c r="D772" s="10">
        <f t="shared" si="31"/>
        <v>0</v>
      </c>
      <c r="E772" s="10">
        <f>MAX(0,('1-Input'!$B$10-C772-D772))/(1-'P-Parametri'!$B$31*MAX(0,IF(F771&lt;=0,0,(F771-G771)/F771)))</f>
        <v>32891.773758419477</v>
      </c>
      <c r="F772" s="10">
        <f>((F771-E772+MAX(0,-('1-Input'!$B$10-C772-D772)))*(1+B772))*(1-'P-Parametri'!$B$32)</f>
        <v>516830.24505094759</v>
      </c>
      <c r="G772" s="10">
        <f>IF(F771&lt;=0,G771,G771*(1-E772/F771))+MAX(0,-('1-Input'!$B$10-C772-D772))</f>
        <v>274734.65325614589</v>
      </c>
      <c r="H772" s="10">
        <f>MAX(0,('1-Input'!$B$10-C772-D772))/(1-'P-Parametri'!$B$31*MAX(0,IF(I771&lt;=0,0,(I771-J771)/I771)))</f>
        <v>32891.773758419469</v>
      </c>
      <c r="I772" s="10">
        <f>((I771-H772+MAX(0,-('1-Input'!$B$10-C772-D772)))*(1+B772))*(1-'P-Parametri'!$B$32)</f>
        <v>737306.63564116869</v>
      </c>
      <c r="J772" s="10">
        <f>IF(I771&lt;=0,J771,J771*(1-H772/I771))+MAX(0,-('1-Input'!$B$10-C772-D772))</f>
        <v>391934.653256146</v>
      </c>
      <c r="K772" s="10">
        <f>MAX(0,('1-Input'!$B$10-C772-D772))/(1-'P-Parametri'!$B$31*MAX(0,IF(L771&lt;=0,0,(L771-M771)/L771)))</f>
        <v>32891.773758419477</v>
      </c>
      <c r="L772" s="10">
        <f>((L771-K772+MAX(0,-('1-Input'!$B$10-C772-D772)))*(1+B772))*(1-'P-Parametri'!$B$32)</f>
        <v>384836.58945733769</v>
      </c>
      <c r="M772" s="10">
        <f>IF(L771&lt;=0,M771,M771*(1-K772/L771))+MAX(0,-('1-Input'!$B$10-C772-D772))</f>
        <v>204569.96852886796</v>
      </c>
      <c r="N772" s="10">
        <f>MAX(0,('1-Input'!$B$10-C772-D772))/(1-'P-Parametri'!$B$31*MAX(0,IF(O771&lt;=0,0,(O771-P771)/O771)))</f>
        <v>32891.773758419477</v>
      </c>
      <c r="O772" s="10">
        <f>((O771-N772+MAX(0,-('1-Input'!$B$10-C772-D772)))*(1+B772))*(1-'P-Parametri'!$B$32)</f>
        <v>384836.58945733798</v>
      </c>
      <c r="P772" s="10">
        <f>IF(O771&lt;=0,P771,P771*(1-N772/O771))+MAX(0,-('1-Input'!$B$10-C772-D772))</f>
        <v>204569.96852886802</v>
      </c>
      <c r="Q772" s="10">
        <f>MAX(0,('1-Input'!$B$10-C772-D772))/(1-'P-Parametri'!$B$31*MAX(0,IF(R771&lt;=0,0,(R771-S771)/R771)))</f>
        <v>32891.773758419477</v>
      </c>
      <c r="R772" s="10">
        <f>((R771-Q772+MAX(0,-('1-Input'!$B$10-C772-D772)))*(1+B772))*(1-'P-Parametri'!$B$32)</f>
        <v>384836.58945733798</v>
      </c>
      <c r="S772" s="10">
        <f>IF(R771&lt;=0,S771,S771*(1-Q772/R771))+MAX(0,-('1-Input'!$B$10-C772-D772))</f>
        <v>204569.96852886802</v>
      </c>
      <c r="T772" s="10">
        <f>MAX(0,('1-Input'!$B$10-C772-D772))/(1-'P-Parametri'!$B$31*MAX(0,IF(U771&lt;=0,0,(U771-V771)/U771)))</f>
        <v>32891.773758419477</v>
      </c>
      <c r="U772" s="10">
        <f>((U771-T772+MAX(0,-('1-Input'!$B$10-C772-D772)))*(1+B772))*(1-'P-Parametri'!$B$32)</f>
        <v>384836.58945733798</v>
      </c>
      <c r="V772" s="10">
        <f>IF(U771&lt;=0,V771,V771*(1-T772/U771))+MAX(0,-('1-Input'!$B$10-C772-D772))</f>
        <v>204569.96852886802</v>
      </c>
    </row>
    <row r="773" spans="1:22">
      <c r="A773" s="9">
        <f t="shared" si="30"/>
        <v>16</v>
      </c>
      <c r="B773" s="12">
        <f>IF($A773='P-Parametri'!$E$47,'P-Parametri'!$B$34,IF($A773='P-Parametri'!$E$48,'P-Parametri'!$C$34,'P-Parametri'!$E$50))</f>
        <v>2.7158250435358244E-2</v>
      </c>
      <c r="C773" s="10">
        <f>IF($A773&lt;='1-Input'!$B$26,0,IF($A773='1-Input'!$B$26+1,('1-Input'!$B$23+0)*'1-Input'!$B$27,'1-Input'!$B$23+0))</f>
        <v>0</v>
      </c>
      <c r="D773" s="10">
        <f t="shared" si="31"/>
        <v>0</v>
      </c>
      <c r="E773" s="10">
        <f>MAX(0,('1-Input'!$B$10-C773-D773))/(1-'P-Parametri'!$B$31*MAX(0,IF(F772&lt;=0,0,(F772-G772)/F772)))</f>
        <v>33021.721777318904</v>
      </c>
      <c r="F773" s="10">
        <f>((F772-E773+MAX(0,-('1-Input'!$B$10-C773-D773)))*(1+B773))*(1-'P-Parametri'!$B$32)</f>
        <v>495954.02047883184</v>
      </c>
      <c r="G773" s="10">
        <f>IF(F772&lt;=0,G772,G772*(1-E773/F772))+MAX(0,-('1-Input'!$B$10-C773-D773))</f>
        <v>257181.09216082277</v>
      </c>
      <c r="H773" s="10">
        <f>MAX(0,('1-Input'!$B$10-C773-D773))/(1-'P-Parametri'!$B$31*MAX(0,IF(I772&lt;=0,0,(I772-J772)/I772)))</f>
        <v>33021.721777318897</v>
      </c>
      <c r="I773" s="10">
        <f>((I772-H773+MAX(0,-('1-Input'!$B$10-C773-D773)))*(1+B773))*(1-'P-Parametri'!$B$32)</f>
        <v>721965.23581254412</v>
      </c>
      <c r="J773" s="10">
        <f>IF(I772&lt;=0,J772,J772*(1-H773/I772))+MAX(0,-('1-Input'!$B$10-C773-D773))</f>
        <v>374381.09216082288</v>
      </c>
      <c r="K773" s="10">
        <f>MAX(0,('1-Input'!$B$10-C773-D773))/(1-'P-Parametri'!$B$31*MAX(0,IF(L772&lt;=0,0,(L772-M772)/L772)))</f>
        <v>33021.721777318904</v>
      </c>
      <c r="L773" s="10">
        <f>((L772-K773+MAX(0,-('1-Input'!$B$10-C773-D773)))*(1+B773))*(1-'P-Parametri'!$B$32)</f>
        <v>360646.80487542844</v>
      </c>
      <c r="M773" s="10">
        <f>IF(L772&lt;=0,M772,M772*(1-K773/L772))+MAX(0,-('1-Input'!$B$10-C773-D773))</f>
        <v>187016.40743354481</v>
      </c>
      <c r="N773" s="10">
        <f>MAX(0,('1-Input'!$B$10-C773-D773))/(1-'P-Parametri'!$B$31*MAX(0,IF(O772&lt;=0,0,(O772-P772)/O772)))</f>
        <v>33021.721777318904</v>
      </c>
      <c r="O773" s="10">
        <f>((O772-N773+MAX(0,-('1-Input'!$B$10-C773-D773)))*(1+B773))*(1-'P-Parametri'!$B$32)</f>
        <v>360646.80487542873</v>
      </c>
      <c r="P773" s="10">
        <f>IF(O772&lt;=0,P772,P772*(1-N773/O772))+MAX(0,-('1-Input'!$B$10-C773-D773))</f>
        <v>187016.4074335449</v>
      </c>
      <c r="Q773" s="10">
        <f>MAX(0,('1-Input'!$B$10-C773-D773))/(1-'P-Parametri'!$B$31*MAX(0,IF(R772&lt;=0,0,(R772-S772)/R772)))</f>
        <v>33021.721777318904</v>
      </c>
      <c r="R773" s="10">
        <f>((R772-Q773+MAX(0,-('1-Input'!$B$10-C773-D773)))*(1+B773))*(1-'P-Parametri'!$B$32)</f>
        <v>360646.80487542873</v>
      </c>
      <c r="S773" s="10">
        <f>IF(R772&lt;=0,S772,S772*(1-Q773/R772))+MAX(0,-('1-Input'!$B$10-C773-D773))</f>
        <v>187016.4074335449</v>
      </c>
      <c r="T773" s="10">
        <f>MAX(0,('1-Input'!$B$10-C773-D773))/(1-'P-Parametri'!$B$31*MAX(0,IF(U772&lt;=0,0,(U772-V772)/U772)))</f>
        <v>33021.721777318904</v>
      </c>
      <c r="U773" s="10">
        <f>((U772-T773+MAX(0,-('1-Input'!$B$10-C773-D773)))*(1+B773))*(1-'P-Parametri'!$B$32)</f>
        <v>360646.80487542873</v>
      </c>
      <c r="V773" s="10">
        <f>IF(U772&lt;=0,V772,V772*(1-T773/U772))+MAX(0,-('1-Input'!$B$10-C773-D773))</f>
        <v>187016.4074335449</v>
      </c>
    </row>
    <row r="774" spans="1:22">
      <c r="A774" s="9">
        <f t="shared" si="30"/>
        <v>17</v>
      </c>
      <c r="B774" s="12">
        <f>IF($A774='P-Parametri'!$E$47,'P-Parametri'!$B$34,IF($A774='P-Parametri'!$E$48,'P-Parametri'!$C$34,'P-Parametri'!$E$50))</f>
        <v>2.7158250435358244E-2</v>
      </c>
      <c r="C774" s="10">
        <f>IF($A774&lt;='1-Input'!$B$26,0,IF($A774='1-Input'!$B$26+1,('1-Input'!$B$23+0)*'1-Input'!$B$27,'1-Input'!$B$23+0))</f>
        <v>0</v>
      </c>
      <c r="D774" s="10">
        <f t="shared" si="31"/>
        <v>0</v>
      </c>
      <c r="E774" s="10">
        <f>MAX(0,('1-Input'!$B$10-C774-D774))/(1-'P-Parametri'!$B$31*MAX(0,IF(F773&lt;=0,0,(F773-G773)/F773)))</f>
        <v>33149.48068724366</v>
      </c>
      <c r="F774" s="10">
        <f>((F773-E774+MAX(0,-('1-Input'!$B$10-C774-D774)))*(1+B774))*(1-'P-Parametri'!$B$32)</f>
        <v>474422.75438309711</v>
      </c>
      <c r="G774" s="10">
        <f>IF(F773&lt;=0,G773,G773*(1-E774/F773))+MAX(0,-('1-Input'!$B$10-C774-D774))</f>
        <v>239991.15257836238</v>
      </c>
      <c r="H774" s="10">
        <f>MAX(0,('1-Input'!$B$10-C774-D774))/(1-'P-Parametri'!$B$31*MAX(0,IF(I773&lt;=0,0,(I773-J773)/I773)))</f>
        <v>33149.480687243653</v>
      </c>
      <c r="I774" s="10">
        <f>((I773-H774+MAX(0,-('1-Input'!$B$10-C774-D774)))*(1+B774))*(1-'P-Parametri'!$B$32)</f>
        <v>706107.74033500021</v>
      </c>
      <c r="J774" s="10">
        <f>IF(I773&lt;=0,J773,J773*(1-H774/I773))+MAX(0,-('1-Input'!$B$10-C774-D774))</f>
        <v>357191.1525783625</v>
      </c>
      <c r="K774" s="10">
        <f>MAX(0,('1-Input'!$B$10-C774-D774))/(1-'P-Parametri'!$B$31*MAX(0,IF(L773&lt;=0,0,(L773-M773)/L773)))</f>
        <v>33149.48068724366</v>
      </c>
      <c r="L774" s="10">
        <f>((L773-K774+MAX(0,-('1-Input'!$B$10-C774-D774)))*(1+B774))*(1-'P-Parametri'!$B$32)</f>
        <v>335718.79537832644</v>
      </c>
      <c r="M774" s="10">
        <f>IF(L773&lt;=0,M773,M773*(1-K774/L773))+MAX(0,-('1-Input'!$B$10-C774-D774))</f>
        <v>169826.46785108445</v>
      </c>
      <c r="N774" s="10">
        <f>MAX(0,('1-Input'!$B$10-C774-D774))/(1-'P-Parametri'!$B$31*MAX(0,IF(O773&lt;=0,0,(O773-P773)/O773)))</f>
        <v>33149.48068724366</v>
      </c>
      <c r="O774" s="10">
        <f>((O773-N774+MAX(0,-('1-Input'!$B$10-C774-D774)))*(1+B774))*(1-'P-Parametri'!$B$32)</f>
        <v>335718.79537832667</v>
      </c>
      <c r="P774" s="10">
        <f>IF(O773&lt;=0,P773,P773*(1-N774/O773))+MAX(0,-('1-Input'!$B$10-C774-D774))</f>
        <v>169826.46785108454</v>
      </c>
      <c r="Q774" s="10">
        <f>MAX(0,('1-Input'!$B$10-C774-D774))/(1-'P-Parametri'!$B$31*MAX(0,IF(R773&lt;=0,0,(R773-S773)/R773)))</f>
        <v>33149.48068724366</v>
      </c>
      <c r="R774" s="10">
        <f>((R773-Q774+MAX(0,-('1-Input'!$B$10-C774-D774)))*(1+B774))*(1-'P-Parametri'!$B$32)</f>
        <v>335718.79537832667</v>
      </c>
      <c r="S774" s="10">
        <f>IF(R773&lt;=0,S773,S773*(1-Q774/R773))+MAX(0,-('1-Input'!$B$10-C774-D774))</f>
        <v>169826.46785108454</v>
      </c>
      <c r="T774" s="10">
        <f>MAX(0,('1-Input'!$B$10-C774-D774))/(1-'P-Parametri'!$B$31*MAX(0,IF(U773&lt;=0,0,(U773-V773)/U773)))</f>
        <v>33149.48068724366</v>
      </c>
      <c r="U774" s="10">
        <f>((U773-T774+MAX(0,-('1-Input'!$B$10-C774-D774)))*(1+B774))*(1-'P-Parametri'!$B$32)</f>
        <v>335718.79537832667</v>
      </c>
      <c r="V774" s="10">
        <f>IF(U773&lt;=0,V773,V773*(1-T774/U773))+MAX(0,-('1-Input'!$B$10-C774-D774))</f>
        <v>169826.46785108454</v>
      </c>
    </row>
    <row r="775" spans="1:22">
      <c r="A775" s="9">
        <f t="shared" si="30"/>
        <v>18</v>
      </c>
      <c r="B775" s="12">
        <f>IF($A775='P-Parametri'!$E$47,'P-Parametri'!$B$34,IF($A775='P-Parametri'!$E$48,'P-Parametri'!$C$34,'P-Parametri'!$E$50))</f>
        <v>2.7158250435358244E-2</v>
      </c>
      <c r="C775" s="10">
        <f>IF($A775&lt;='1-Input'!$B$26,0,IF($A775='1-Input'!$B$26+1,('1-Input'!$B$23+0)*'1-Input'!$B$27,'1-Input'!$B$23+0))</f>
        <v>0</v>
      </c>
      <c r="D775" s="10">
        <f t="shared" si="31"/>
        <v>0</v>
      </c>
      <c r="E775" s="10">
        <f>MAX(0,('1-Input'!$B$10-C775-D775))/(1-'P-Parametri'!$B$31*MAX(0,IF(F774&lt;=0,0,(F774-G774)/F774)))</f>
        <v>33275.067061672795</v>
      </c>
      <c r="F775" s="10">
        <f>((F774-E775+MAX(0,-('1-Input'!$B$10-C775-D775)))*(1+B775))*(1-'P-Parametri'!$B$32)</f>
        <v>452222.2297192933</v>
      </c>
      <c r="G775" s="10">
        <f>IF(F774&lt;=0,G774,G774*(1-E775/F774))+MAX(0,-('1-Input'!$B$10-C775-D775))</f>
        <v>223158.65113850802</v>
      </c>
      <c r="H775" s="10">
        <f>MAX(0,('1-Input'!$B$10-C775-D775))/(1-'P-Parametri'!$B$31*MAX(0,IF(I774&lt;=0,0,(I774-J774)/I774)))</f>
        <v>33275.067061672788</v>
      </c>
      <c r="I775" s="10">
        <f>((I774-H775+MAX(0,-('1-Input'!$B$10-C775-D775)))*(1+B775))*(1-'P-Parametri'!$B$32)</f>
        <v>689723.42025214573</v>
      </c>
      <c r="J775" s="10">
        <f>IF(I774&lt;=0,J774,J774*(1-H775/I774))+MAX(0,-('1-Input'!$B$10-C775-D775))</f>
        <v>340358.65113850811</v>
      </c>
      <c r="K775" s="10">
        <f>MAX(0,('1-Input'!$B$10-C775-D775))/(1-'P-Parametri'!$B$31*MAX(0,IF(L774&lt;=0,0,(L774-M774)/L774)))</f>
        <v>33275.067061672795</v>
      </c>
      <c r="L775" s="10">
        <f>((L774-K775+MAX(0,-('1-Input'!$B$10-C775-D775)))*(1+B775))*(1-'P-Parametri'!$B$32)</f>
        <v>310036.25569121499</v>
      </c>
      <c r="M775" s="10">
        <f>IF(L774&lt;=0,M774,M774*(1-K775/L774))+MAX(0,-('1-Input'!$B$10-C775-D775))</f>
        <v>152993.9664112301</v>
      </c>
      <c r="N775" s="10">
        <f>MAX(0,('1-Input'!$B$10-C775-D775))/(1-'P-Parametri'!$B$31*MAX(0,IF(O774&lt;=0,0,(O774-P774)/O774)))</f>
        <v>33275.067061672795</v>
      </c>
      <c r="O775" s="10">
        <f>((O774-N775+MAX(0,-('1-Input'!$B$10-C775-D775)))*(1+B775))*(1-'P-Parametri'!$B$32)</f>
        <v>310036.25569121528</v>
      </c>
      <c r="P775" s="10">
        <f>IF(O774&lt;=0,P774,P774*(1-N775/O774))+MAX(0,-('1-Input'!$B$10-C775-D775))</f>
        <v>152993.96641123015</v>
      </c>
      <c r="Q775" s="10">
        <f>MAX(0,('1-Input'!$B$10-C775-D775))/(1-'P-Parametri'!$B$31*MAX(0,IF(R774&lt;=0,0,(R774-S774)/R774)))</f>
        <v>33275.067061672795</v>
      </c>
      <c r="R775" s="10">
        <f>((R774-Q775+MAX(0,-('1-Input'!$B$10-C775-D775)))*(1+B775))*(1-'P-Parametri'!$B$32)</f>
        <v>310036.25569121528</v>
      </c>
      <c r="S775" s="10">
        <f>IF(R774&lt;=0,S774,S774*(1-Q775/R774))+MAX(0,-('1-Input'!$B$10-C775-D775))</f>
        <v>152993.96641123015</v>
      </c>
      <c r="T775" s="10">
        <f>MAX(0,('1-Input'!$B$10-C775-D775))/(1-'P-Parametri'!$B$31*MAX(0,IF(U774&lt;=0,0,(U774-V774)/U774)))</f>
        <v>33275.067061672795</v>
      </c>
      <c r="U775" s="10">
        <f>((U774-T775+MAX(0,-('1-Input'!$B$10-C775-D775)))*(1+B775))*(1-'P-Parametri'!$B$32)</f>
        <v>310036.25569121528</v>
      </c>
      <c r="V775" s="10">
        <f>IF(U774&lt;=0,V774,V774*(1-T775/U774))+MAX(0,-('1-Input'!$B$10-C775-D775))</f>
        <v>152993.96641123015</v>
      </c>
    </row>
    <row r="776" spans="1:22">
      <c r="A776" s="9">
        <f t="shared" si="30"/>
        <v>19</v>
      </c>
      <c r="B776" s="12">
        <f>IF($A776='P-Parametri'!$E$47,'P-Parametri'!$B$34,IF($A776='P-Parametri'!$E$48,'P-Parametri'!$C$34,'P-Parametri'!$E$50))</f>
        <v>2.7158250435358244E-2</v>
      </c>
      <c r="C776" s="10">
        <f>IF($A776&lt;='1-Input'!$B$26,0,IF($A776='1-Input'!$B$26+1,('1-Input'!$B$23+0)*'1-Input'!$B$27,'1-Input'!$B$23+0))</f>
        <v>5178.3333333332594</v>
      </c>
      <c r="D776" s="10">
        <f t="shared" si="31"/>
        <v>0</v>
      </c>
      <c r="E776" s="10">
        <f>MAX(0,('1-Input'!$B$10-C776-D776))/(1-'P-Parametri'!$B$31*MAX(0,IF(F775&lt;=0,0,(F775-G775)/F775)))</f>
        <v>27434.754894953679</v>
      </c>
      <c r="F776" s="10">
        <f>((F775-E776+MAX(0,-('1-Input'!$B$10-C776-D776)))*(1+B776))*(1-'P-Parametri'!$B$32)</f>
        <v>435451.31152852764</v>
      </c>
      <c r="G776" s="10">
        <f>IF(F775&lt;=0,G775,G775*(1-E776/F775))+MAX(0,-('1-Input'!$B$10-C776-D776))</f>
        <v>209620.38942927335</v>
      </c>
      <c r="H776" s="10">
        <f>MAX(0,('1-Input'!$B$10-C776-D776))/(1-'P-Parametri'!$B$31*MAX(0,IF(I775&lt;=0,0,(I775-J775)/I775)))</f>
        <v>27434.754894953676</v>
      </c>
      <c r="I776" s="10">
        <f>((I775-H776+MAX(0,-('1-Input'!$B$10-C776-D776)))*(1+B776))*(1-'P-Parametri'!$B$32)</f>
        <v>678914.71625787893</v>
      </c>
      <c r="J776" s="10">
        <f>IF(I775&lt;=0,J775,J775*(1-H776/I775))+MAX(0,-('1-Input'!$B$10-C776-D776))</f>
        <v>326820.38942927343</v>
      </c>
      <c r="K776" s="10">
        <f>MAX(0,('1-Input'!$B$10-C776-D776))/(1-'P-Parametri'!$B$31*MAX(0,IF(L775&lt;=0,0,(L775-M775)/L775)))</f>
        <v>27434.754894953676</v>
      </c>
      <c r="L776" s="10">
        <f>((L775-K776+MAX(0,-('1-Input'!$B$10-C776-D776)))*(1+B776))*(1-'P-Parametri'!$B$32)</f>
        <v>289695.91020203766</v>
      </c>
      <c r="M776" s="10">
        <f>IF(L775&lt;=0,M775,M775*(1-K776/L775))+MAX(0,-('1-Input'!$B$10-C776-D776))</f>
        <v>139455.70470199539</v>
      </c>
      <c r="N776" s="10">
        <f>MAX(0,('1-Input'!$B$10-C776-D776))/(1-'P-Parametri'!$B$31*MAX(0,IF(O775&lt;=0,0,(O775-P775)/O775)))</f>
        <v>27434.754894953679</v>
      </c>
      <c r="O776" s="10">
        <f>((O775-N776+MAX(0,-('1-Input'!$B$10-C776-D776)))*(1+B776))*(1-'P-Parametri'!$B$32)</f>
        <v>289695.91020203795</v>
      </c>
      <c r="P776" s="10">
        <f>IF(O775&lt;=0,P775,P775*(1-N776/O775))+MAX(0,-('1-Input'!$B$10-C776-D776))</f>
        <v>139455.70470199548</v>
      </c>
      <c r="Q776" s="10">
        <f>MAX(0,('1-Input'!$B$10-C776-D776))/(1-'P-Parametri'!$B$31*MAX(0,IF(R775&lt;=0,0,(R775-S775)/R775)))</f>
        <v>27434.754894953679</v>
      </c>
      <c r="R776" s="10">
        <f>((R775-Q776+MAX(0,-('1-Input'!$B$10-C776-D776)))*(1+B776))*(1-'P-Parametri'!$B$32)</f>
        <v>289695.91020203795</v>
      </c>
      <c r="S776" s="10">
        <f>IF(R775&lt;=0,S775,S775*(1-Q776/R775))+MAX(0,-('1-Input'!$B$10-C776-D776))</f>
        <v>139455.70470199548</v>
      </c>
      <c r="T776" s="10">
        <f>MAX(0,('1-Input'!$B$10-C776-D776))/(1-'P-Parametri'!$B$31*MAX(0,IF(U775&lt;=0,0,(U775-V775)/U775)))</f>
        <v>27434.754894953679</v>
      </c>
      <c r="U776" s="10">
        <f>((U775-T776+MAX(0,-('1-Input'!$B$10-C776-D776)))*(1+B776))*(1-'P-Parametri'!$B$32)</f>
        <v>289695.91020203795</v>
      </c>
      <c r="V776" s="10">
        <f>IF(U775&lt;=0,V775,V775*(1-T776/U775))+MAX(0,-('1-Input'!$B$10-C776-D776))</f>
        <v>139455.70470199548</v>
      </c>
    </row>
    <row r="777" spans="1:22">
      <c r="A777" s="9">
        <f t="shared" si="30"/>
        <v>20</v>
      </c>
      <c r="B777" s="12">
        <f>IF($A777='P-Parametri'!$E$47,'P-Parametri'!$B$34,IF($A777='P-Parametri'!$E$48,'P-Parametri'!$C$34,'P-Parametri'!$E$50))</f>
        <v>2.7158250435358244E-2</v>
      </c>
      <c r="C777" s="10">
        <f>IF($A777&lt;='1-Input'!$B$26,0,IF($A777='1-Input'!$B$26+1,('1-Input'!$B$23+0)*'1-Input'!$B$27,'1-Input'!$B$23+0))</f>
        <v>15535</v>
      </c>
      <c r="D777" s="10">
        <f t="shared" si="31"/>
        <v>0</v>
      </c>
      <c r="E777" s="10">
        <f>MAX(0,('1-Input'!$B$10-C777-D777))/(1-'P-Parametri'!$B$31*MAX(0,IF(F776&lt;=0,0,(F776-G776)/F776)))</f>
        <v>15563.586286959766</v>
      </c>
      <c r="F777" s="10">
        <f>((F776-E777+MAX(0,-('1-Input'!$B$10-C777-D777)))*(1+B777))*(1-'P-Parametri'!$B$32)</f>
        <v>430428.55895593442</v>
      </c>
      <c r="G777" s="10">
        <f>IF(F776&lt;=0,G776,G776*(1-E777/F776))+MAX(0,-('1-Input'!$B$10-C777-D777))</f>
        <v>202128.28886138959</v>
      </c>
      <c r="H777" s="10">
        <f>MAX(0,('1-Input'!$B$10-C777-D777))/(1-'P-Parametri'!$B$31*MAX(0,IF(I776&lt;=0,0,(I776-J776)/I776)))</f>
        <v>15563.586286959764</v>
      </c>
      <c r="I777" s="10">
        <f>((I776-H777+MAX(0,-('1-Input'!$B$10-C777-D777)))*(1+B777))*(1-'P-Parametri'!$B$32)</f>
        <v>680003.85291307676</v>
      </c>
      <c r="J777" s="10">
        <f>IF(I776&lt;=0,J776,J776*(1-H777/I776))+MAX(0,-('1-Input'!$B$10-C777-D777))</f>
        <v>319328.28886138968</v>
      </c>
      <c r="K777" s="10">
        <f>MAX(0,('1-Input'!$B$10-C777-D777))/(1-'P-Parametri'!$B$31*MAX(0,IF(L776&lt;=0,0,(L776-M776)/L776)))</f>
        <v>15563.586286959764</v>
      </c>
      <c r="L777" s="10">
        <f>((L776-K777+MAX(0,-('1-Input'!$B$10-C777-D777)))*(1+B777))*(1-'P-Parametri'!$B$32)</f>
        <v>281014.12366394955</v>
      </c>
      <c r="M777" s="10">
        <f>IF(L776&lt;=0,M776,M776*(1-K777/L776))+MAX(0,-('1-Input'!$B$10-C777-D777))</f>
        <v>131963.60413411164</v>
      </c>
      <c r="N777" s="10">
        <f>MAX(0,('1-Input'!$B$10-C777-D777))/(1-'P-Parametri'!$B$31*MAX(0,IF(O776&lt;=0,0,(O776-P776)/O776)))</f>
        <v>15563.586286959766</v>
      </c>
      <c r="O777" s="10">
        <f>((O776-N777+MAX(0,-('1-Input'!$B$10-C777-D777)))*(1+B777))*(1-'P-Parametri'!$B$32)</f>
        <v>281014.12366394984</v>
      </c>
      <c r="P777" s="10">
        <f>IF(O776&lt;=0,P776,P776*(1-N777/O776))+MAX(0,-('1-Input'!$B$10-C777-D777))</f>
        <v>131963.60413411172</v>
      </c>
      <c r="Q777" s="10">
        <f>MAX(0,('1-Input'!$B$10-C777-D777))/(1-'P-Parametri'!$B$31*MAX(0,IF(R776&lt;=0,0,(R776-S776)/R776)))</f>
        <v>15563.586286959766</v>
      </c>
      <c r="R777" s="10">
        <f>((R776-Q777+MAX(0,-('1-Input'!$B$10-C777-D777)))*(1+B777))*(1-'P-Parametri'!$B$32)</f>
        <v>281014.12366394984</v>
      </c>
      <c r="S777" s="10">
        <f>IF(R776&lt;=0,S776,S776*(1-Q777/R776))+MAX(0,-('1-Input'!$B$10-C777-D777))</f>
        <v>131963.60413411172</v>
      </c>
      <c r="T777" s="10">
        <f>MAX(0,('1-Input'!$B$10-C777-D777))/(1-'P-Parametri'!$B$31*MAX(0,IF(U776&lt;=0,0,(U776-V776)/U776)))</f>
        <v>15563.586286959766</v>
      </c>
      <c r="U777" s="10">
        <f>((U776-T777+MAX(0,-('1-Input'!$B$10-C777-D777)))*(1+B777))*(1-'P-Parametri'!$B$32)</f>
        <v>281014.12366394984</v>
      </c>
      <c r="V777" s="10">
        <f>IF(U776&lt;=0,V776,V776*(1-T777/U776))+MAX(0,-('1-Input'!$B$10-C777-D777))</f>
        <v>131963.60413411172</v>
      </c>
    </row>
    <row r="778" spans="1:22">
      <c r="A778" s="9">
        <f t="shared" si="30"/>
        <v>21</v>
      </c>
      <c r="B778" s="12">
        <f>IF($A778='P-Parametri'!$E$47,'P-Parametri'!$B$34,IF($A778='P-Parametri'!$E$48,'P-Parametri'!$C$34,'P-Parametri'!$E$50))</f>
        <v>2.7158250435358244E-2</v>
      </c>
      <c r="C778" s="10">
        <f>IF($A778&lt;='1-Input'!$B$26,0,IF($A778='1-Input'!$B$26+1,('1-Input'!$B$23+0)*'1-Input'!$B$27,'1-Input'!$B$23+0))</f>
        <v>15535</v>
      </c>
      <c r="D778" s="10">
        <f t="shared" si="31"/>
        <v>0</v>
      </c>
      <c r="E778" s="10">
        <f>MAX(0,('1-Input'!$B$10-C778-D778))/(1-'P-Parametri'!$B$31*MAX(0,IF(F777&lt;=0,0,(F777-G777)/F777)))</f>
        <v>15618.920723543813</v>
      </c>
      <c r="F778" s="10">
        <f>((F777-E778+MAX(0,-('1-Input'!$B$10-C778-D778)))*(1+B778))*(1-'P-Parametri'!$B$32)</f>
        <v>425222.99198596523</v>
      </c>
      <c r="G778" s="10">
        <f>IF(F777&lt;=0,G777,G777*(1-E778/F777))+MAX(0,-('1-Input'!$B$10-C778-D778))</f>
        <v>194793.67861301429</v>
      </c>
      <c r="H778" s="10">
        <f>MAX(0,('1-Input'!$B$10-C778-D778))/(1-'P-Parametri'!$B$31*MAX(0,IF(I777&lt;=0,0,(I777-J777)/I777)))</f>
        <v>15618.920723543813</v>
      </c>
      <c r="I778" s="10">
        <f>((I777-H778+MAX(0,-('1-Input'!$B$10-C778-D778)))*(1+B778))*(1-'P-Parametri'!$B$32)</f>
        <v>681063.60763428791</v>
      </c>
      <c r="J778" s="10">
        <f>IF(I777&lt;=0,J777,J777*(1-H778/I777))+MAX(0,-('1-Input'!$B$10-C778-D778))</f>
        <v>311993.6786130144</v>
      </c>
      <c r="K778" s="10">
        <f>MAX(0,('1-Input'!$B$10-C778-D778))/(1-'P-Parametri'!$B$31*MAX(0,IF(L777&lt;=0,0,(L777-M777)/L777)))</f>
        <v>15618.920723543813</v>
      </c>
      <c r="L778" s="10">
        <f>((L777-K778+MAX(0,-('1-Input'!$B$10-C778-D778)))*(1+B778))*(1-'P-Parametri'!$B$32)</f>
        <v>272057.6665815516</v>
      </c>
      <c r="M778" s="10">
        <f>IF(L777&lt;=0,M777,M777*(1-K778/L777))+MAX(0,-('1-Input'!$B$10-C778-D778))</f>
        <v>124628.99388573633</v>
      </c>
      <c r="N778" s="10">
        <f>MAX(0,('1-Input'!$B$10-C778-D778))/(1-'P-Parametri'!$B$31*MAX(0,IF(O777&lt;=0,0,(O777-P777)/O777)))</f>
        <v>15618.920723543815</v>
      </c>
      <c r="O778" s="10">
        <f>((O777-N778+MAX(0,-('1-Input'!$B$10-C778-D778)))*(1+B778))*(1-'P-Parametri'!$B$32)</f>
        <v>272057.66658155189</v>
      </c>
      <c r="P778" s="10">
        <f>IF(O777&lt;=0,P777,P777*(1-N778/O777))+MAX(0,-('1-Input'!$B$10-C778-D778))</f>
        <v>124628.99388573642</v>
      </c>
      <c r="Q778" s="10">
        <f>MAX(0,('1-Input'!$B$10-C778-D778))/(1-'P-Parametri'!$B$31*MAX(0,IF(R777&lt;=0,0,(R777-S777)/R777)))</f>
        <v>15618.920723543815</v>
      </c>
      <c r="R778" s="10">
        <f>((R777-Q778+MAX(0,-('1-Input'!$B$10-C778-D778)))*(1+B778))*(1-'P-Parametri'!$B$32)</f>
        <v>272057.66658155189</v>
      </c>
      <c r="S778" s="10">
        <f>IF(R777&lt;=0,S777,S777*(1-Q778/R777))+MAX(0,-('1-Input'!$B$10-C778-D778))</f>
        <v>124628.99388573642</v>
      </c>
      <c r="T778" s="10">
        <f>MAX(0,('1-Input'!$B$10-C778-D778))/(1-'P-Parametri'!$B$31*MAX(0,IF(U777&lt;=0,0,(U777-V777)/U777)))</f>
        <v>15618.920723543815</v>
      </c>
      <c r="U778" s="10">
        <f>((U777-T778+MAX(0,-('1-Input'!$B$10-C778-D778)))*(1+B778))*(1-'P-Parametri'!$B$32)</f>
        <v>272057.66658155189</v>
      </c>
      <c r="V778" s="10">
        <f>IF(U777&lt;=0,V777,V777*(1-T778/U777))+MAX(0,-('1-Input'!$B$10-C778-D778))</f>
        <v>124628.99388573642</v>
      </c>
    </row>
    <row r="779" spans="1:22">
      <c r="A779" s="9">
        <f t="shared" si="30"/>
        <v>22</v>
      </c>
      <c r="B779" s="12">
        <f>IF($A779='P-Parametri'!$E$47,'P-Parametri'!$B$34,IF($A779='P-Parametri'!$E$48,'P-Parametri'!$C$34,'P-Parametri'!$E$50))</f>
        <v>2.7158250435358244E-2</v>
      </c>
      <c r="C779" s="10">
        <f>IF($A779&lt;='1-Input'!$B$26,0,IF($A779='1-Input'!$B$26+1,('1-Input'!$B$23+0)*'1-Input'!$B$27,'1-Input'!$B$23+0))</f>
        <v>15535</v>
      </c>
      <c r="D779" s="10">
        <f t="shared" si="31"/>
        <v>0</v>
      </c>
      <c r="E779" s="10">
        <f>MAX(0,('1-Input'!$B$10-C779-D779))/(1-'P-Parametri'!$B$31*MAX(0,IF(F778&lt;=0,0,(F778-G778)/F778)))</f>
        <v>15673.280519884596</v>
      </c>
      <c r="F779" s="10">
        <f>((F778-E779+MAX(0,-('1-Input'!$B$10-C779-D779)))*(1+B779))*(1-'P-Parametri'!$B$32)</f>
        <v>419831.02036561351</v>
      </c>
      <c r="G779" s="10">
        <f>IF(F778&lt;=0,G778,G778*(1-E779/F778))+MAX(0,-('1-Input'!$B$10-C779-D779))</f>
        <v>187613.78470807045</v>
      </c>
      <c r="H779" s="10">
        <f>MAX(0,('1-Input'!$B$10-C779-D779))/(1-'P-Parametri'!$B$31*MAX(0,IF(I778&lt;=0,0,(I778-J778)/I778)))</f>
        <v>15673.280519884594</v>
      </c>
      <c r="I779" s="10">
        <f>((I778-H779+MAX(0,-('1-Input'!$B$10-C779-D779)))*(1+B779))*(1-'P-Parametri'!$B$32)</f>
        <v>682094.24192693038</v>
      </c>
      <c r="J779" s="10">
        <f>IF(I778&lt;=0,J778,J778*(1-H779/I778))+MAX(0,-('1-Input'!$B$10-C779-D779))</f>
        <v>304813.78470807057</v>
      </c>
      <c r="K779" s="10">
        <f>MAX(0,('1-Input'!$B$10-C779-D779))/(1-'P-Parametri'!$B$31*MAX(0,IF(L778&lt;=0,0,(L778-M778)/L778)))</f>
        <v>15673.280519884594</v>
      </c>
      <c r="L779" s="10">
        <f>((L778-K779+MAX(0,-('1-Input'!$B$10-C779-D779)))*(1+B779))*(1-'P-Parametri'!$B$32)</f>
        <v>262820.64275119326</v>
      </c>
      <c r="M779" s="10">
        <f>IF(L778&lt;=0,M778,M778*(1-K779/L778))+MAX(0,-('1-Input'!$B$10-C779-D779))</f>
        <v>117449.09998079248</v>
      </c>
      <c r="N779" s="10">
        <f>MAX(0,('1-Input'!$B$10-C779-D779))/(1-'P-Parametri'!$B$31*MAX(0,IF(O778&lt;=0,0,(O778-P778)/O778)))</f>
        <v>15673.280519884596</v>
      </c>
      <c r="O779" s="10">
        <f>((O778-N779+MAX(0,-('1-Input'!$B$10-C779-D779)))*(1+B779))*(1-'P-Parametri'!$B$32)</f>
        <v>262820.64275119355</v>
      </c>
      <c r="P779" s="10">
        <f>IF(O778&lt;=0,P778,P778*(1-N779/O778))+MAX(0,-('1-Input'!$B$10-C779-D779))</f>
        <v>117449.09998079257</v>
      </c>
      <c r="Q779" s="10">
        <f>MAX(0,('1-Input'!$B$10-C779-D779))/(1-'P-Parametri'!$B$31*MAX(0,IF(R778&lt;=0,0,(R778-S778)/R778)))</f>
        <v>15673.280519884596</v>
      </c>
      <c r="R779" s="10">
        <f>((R778-Q779+MAX(0,-('1-Input'!$B$10-C779-D779)))*(1+B779))*(1-'P-Parametri'!$B$32)</f>
        <v>262820.64275119355</v>
      </c>
      <c r="S779" s="10">
        <f>IF(R778&lt;=0,S778,S778*(1-Q779/R778))+MAX(0,-('1-Input'!$B$10-C779-D779))</f>
        <v>117449.09998079257</v>
      </c>
      <c r="T779" s="10">
        <f>MAX(0,('1-Input'!$B$10-C779-D779))/(1-'P-Parametri'!$B$31*MAX(0,IF(U778&lt;=0,0,(U778-V778)/U778)))</f>
        <v>15673.280519884596</v>
      </c>
      <c r="U779" s="10">
        <f>((U778-T779+MAX(0,-('1-Input'!$B$10-C779-D779)))*(1+B779))*(1-'P-Parametri'!$B$32)</f>
        <v>262820.64275119355</v>
      </c>
      <c r="V779" s="10">
        <f>IF(U778&lt;=0,V778,V778*(1-T779/U778))+MAX(0,-('1-Input'!$B$10-C779-D779))</f>
        <v>117449.09998079257</v>
      </c>
    </row>
    <row r="780" spans="1:22">
      <c r="A780" s="9">
        <f t="shared" si="30"/>
        <v>23</v>
      </c>
      <c r="B780" s="12">
        <f>IF($A780='P-Parametri'!$E$47,'P-Parametri'!$B$34,IF($A780='P-Parametri'!$E$48,'P-Parametri'!$C$34,'P-Parametri'!$E$50))</f>
        <v>2.7158250435358244E-2</v>
      </c>
      <c r="C780" s="10">
        <f>IF($A780&lt;='1-Input'!$B$26,0,IF($A780='1-Input'!$B$26+1,('1-Input'!$B$23+0)*'1-Input'!$B$27,'1-Input'!$B$23+0))</f>
        <v>15535</v>
      </c>
      <c r="D780" s="10">
        <f t="shared" si="31"/>
        <v>0</v>
      </c>
      <c r="E780" s="10">
        <f>MAX(0,('1-Input'!$B$10-C780-D780))/(1-'P-Parametri'!$B$31*MAX(0,IF(F779&lt;=0,0,(F779-G779)/F779)))</f>
        <v>15726.674932137717</v>
      </c>
      <c r="F780" s="10">
        <f>((F779-E780+MAX(0,-('1-Input'!$B$10-C780-D780)))*(1+B780))*(1-'P-Parametri'!$B$32)</f>
        <v>414248.95422387705</v>
      </c>
      <c r="G780" s="10">
        <f>IF(F779&lt;=0,G779,G779*(1-E780/F779))+MAX(0,-('1-Input'!$B$10-C780-D780))</f>
        <v>180585.85951492397</v>
      </c>
      <c r="H780" s="10">
        <f>MAX(0,('1-Input'!$B$10-C780-D780))/(1-'P-Parametri'!$B$31*MAX(0,IF(I779&lt;=0,0,(I779-J779)/I779)))</f>
        <v>15726.674932137717</v>
      </c>
      <c r="I780" s="10">
        <f>((I779-H780+MAX(0,-('1-Input'!$B$10-C780-D780)))*(1+B780))*(1-'P-Parametri'!$B$32)</f>
        <v>683096.01437271514</v>
      </c>
      <c r="J780" s="10">
        <f>IF(I779&lt;=0,J779,J779*(1-H780/I779))+MAX(0,-('1-Input'!$B$10-C780-D780))</f>
        <v>297785.85951492406</v>
      </c>
      <c r="K780" s="10">
        <f>MAX(0,('1-Input'!$B$10-C780-D780))/(1-'P-Parametri'!$B$31*MAX(0,IF(L779&lt;=0,0,(L779-M779)/L779)))</f>
        <v>15726.674932137717</v>
      </c>
      <c r="L780" s="10">
        <f>((L779-K780+MAX(0,-('1-Input'!$B$10-C780-D780)))*(1+B780))*(1-'P-Parametri'!$B$32)</f>
        <v>253296.99846279551</v>
      </c>
      <c r="M780" s="10">
        <f>IF(L779&lt;=0,M779,M779*(1-K780/L779))+MAX(0,-('1-Input'!$B$10-C780-D780))</f>
        <v>110421.17478764598</v>
      </c>
      <c r="N780" s="10">
        <f>MAX(0,('1-Input'!$B$10-C780-D780))/(1-'P-Parametri'!$B$31*MAX(0,IF(O779&lt;=0,0,(O779-P779)/O779)))</f>
        <v>15726.674932137719</v>
      </c>
      <c r="O780" s="10">
        <f>((O779-N780+MAX(0,-('1-Input'!$B$10-C780-D780)))*(1+B780))*(1-'P-Parametri'!$B$32)</f>
        <v>253296.9984627958</v>
      </c>
      <c r="P780" s="10">
        <f>IF(O779&lt;=0,P779,P779*(1-N780/O779))+MAX(0,-('1-Input'!$B$10-C780-D780))</f>
        <v>110421.17478764609</v>
      </c>
      <c r="Q780" s="10">
        <f>MAX(0,('1-Input'!$B$10-C780-D780))/(1-'P-Parametri'!$B$31*MAX(0,IF(R779&lt;=0,0,(R779-S779)/R779)))</f>
        <v>15726.674932137719</v>
      </c>
      <c r="R780" s="10">
        <f>((R779-Q780+MAX(0,-('1-Input'!$B$10-C780-D780)))*(1+B780))*(1-'P-Parametri'!$B$32)</f>
        <v>253296.9984627958</v>
      </c>
      <c r="S780" s="10">
        <f>IF(R779&lt;=0,S779,S779*(1-Q780/R779))+MAX(0,-('1-Input'!$B$10-C780-D780))</f>
        <v>110421.17478764609</v>
      </c>
      <c r="T780" s="10">
        <f>MAX(0,('1-Input'!$B$10-C780-D780))/(1-'P-Parametri'!$B$31*MAX(0,IF(U779&lt;=0,0,(U779-V779)/U779)))</f>
        <v>15726.674932137719</v>
      </c>
      <c r="U780" s="10">
        <f>((U779-T780+MAX(0,-('1-Input'!$B$10-C780-D780)))*(1+B780))*(1-'P-Parametri'!$B$32)</f>
        <v>253296.9984627958</v>
      </c>
      <c r="V780" s="10">
        <f>IF(U779&lt;=0,V779,V779*(1-T780/U779))+MAX(0,-('1-Input'!$B$10-C780-D780))</f>
        <v>110421.17478764609</v>
      </c>
    </row>
    <row r="781" spans="1:22">
      <c r="A781" s="9">
        <f t="shared" si="30"/>
        <v>24</v>
      </c>
      <c r="B781" s="12">
        <f>IF($A781='P-Parametri'!$E$47,'P-Parametri'!$B$34,IF($A781='P-Parametri'!$E$48,'P-Parametri'!$C$34,'P-Parametri'!$E$50))</f>
        <v>2.7158250435358244E-2</v>
      </c>
      <c r="C781" s="10">
        <f>IF($A781&lt;='1-Input'!$B$26,0,IF($A781='1-Input'!$B$26+1,('1-Input'!$B$23+0)*'1-Input'!$B$27,'1-Input'!$B$23+0))</f>
        <v>15535</v>
      </c>
      <c r="D781" s="10">
        <f t="shared" si="31"/>
        <v>0</v>
      </c>
      <c r="E781" s="10">
        <f>MAX(0,('1-Input'!$B$10-C781-D781))/(1-'P-Parametri'!$B$31*MAX(0,IF(F780&lt;=0,0,(F780-G780)/F780)))</f>
        <v>15779.113473507061</v>
      </c>
      <c r="F781" s="10">
        <f>((F780-E781+MAX(0,-('1-Input'!$B$10-C781-D781)))*(1+B781))*(1-'P-Parametri'!$B$32)</f>
        <v>408473.00130745309</v>
      </c>
      <c r="G781" s="10">
        <f>IF(F780&lt;=0,G780,G780*(1-E781/F780))+MAX(0,-('1-Input'!$B$10-C781-D781))</f>
        <v>173707.18247798254</v>
      </c>
      <c r="H781" s="10">
        <f>MAX(0,('1-Input'!$B$10-C781-D781))/(1-'P-Parametri'!$B$31*MAX(0,IF(I780&lt;=0,0,(I780-J780)/I780)))</f>
        <v>15779.113473507061</v>
      </c>
      <c r="I781" s="10">
        <f>((I780-H781+MAX(0,-('1-Input'!$B$10-C781-D781)))*(1+B781))*(1-'P-Parametri'!$B$32)</f>
        <v>684069.18029274873</v>
      </c>
      <c r="J781" s="10">
        <f>IF(I780&lt;=0,J780,J780*(1-H781/I780))+MAX(0,-('1-Input'!$B$10-C781-D781))</f>
        <v>290907.1824779826</v>
      </c>
      <c r="K781" s="10">
        <f>MAX(0,('1-Input'!$B$10-C781-D781))/(1-'P-Parametri'!$B$31*MAX(0,IF(L780&lt;=0,0,(L780-M780)/L780)))</f>
        <v>15779.113473507061</v>
      </c>
      <c r="L781" s="10">
        <f>((L780-K781+MAX(0,-('1-Input'!$B$10-C781-D781)))*(1+B781))*(1-'P-Parametri'!$B$32)</f>
        <v>243480.51828231875</v>
      </c>
      <c r="M781" s="10">
        <f>IF(L780&lt;=0,M780,M780*(1-K781/L780))+MAX(0,-('1-Input'!$B$10-C781-D781))</f>
        <v>103542.49775070456</v>
      </c>
      <c r="N781" s="10">
        <f>MAX(0,('1-Input'!$B$10-C781-D781))/(1-'P-Parametri'!$B$31*MAX(0,IF(O780&lt;=0,0,(O780-P780)/O780)))</f>
        <v>15779.113473507063</v>
      </c>
      <c r="O781" s="10">
        <f>((O780-N781+MAX(0,-('1-Input'!$B$10-C781-D781)))*(1+B781))*(1-'P-Parametri'!$B$32)</f>
        <v>243480.51828231907</v>
      </c>
      <c r="P781" s="10">
        <f>IF(O780&lt;=0,P780,P780*(1-N781/O780))+MAX(0,-('1-Input'!$B$10-C781-D781))</f>
        <v>103542.49775070464</v>
      </c>
      <c r="Q781" s="10">
        <f>MAX(0,('1-Input'!$B$10-C781-D781))/(1-'P-Parametri'!$B$31*MAX(0,IF(R780&lt;=0,0,(R780-S780)/R780)))</f>
        <v>15779.113473507063</v>
      </c>
      <c r="R781" s="10">
        <f>((R780-Q781+MAX(0,-('1-Input'!$B$10-C781-D781)))*(1+B781))*(1-'P-Parametri'!$B$32)</f>
        <v>243480.51828231907</v>
      </c>
      <c r="S781" s="10">
        <f>IF(R780&lt;=0,S780,S780*(1-Q781/R780))+MAX(0,-('1-Input'!$B$10-C781-D781))</f>
        <v>103542.49775070464</v>
      </c>
      <c r="T781" s="10">
        <f>MAX(0,('1-Input'!$B$10-C781-D781))/(1-'P-Parametri'!$B$31*MAX(0,IF(U780&lt;=0,0,(U780-V780)/U780)))</f>
        <v>15779.113473507063</v>
      </c>
      <c r="U781" s="10">
        <f>((U780-T781+MAX(0,-('1-Input'!$B$10-C781-D781)))*(1+B781))*(1-'P-Parametri'!$B$32)</f>
        <v>243480.51828231907</v>
      </c>
      <c r="V781" s="10">
        <f>IF(U780&lt;=0,V780,V780*(1-T781/U780))+MAX(0,-('1-Input'!$B$10-C781-D781))</f>
        <v>103542.49775070464</v>
      </c>
    </row>
    <row r="782" spans="1:22">
      <c r="A782" s="9">
        <f t="shared" si="30"/>
        <v>25</v>
      </c>
      <c r="B782" s="12">
        <f>IF($A782='P-Parametri'!$E$47,'P-Parametri'!$B$34,IF($A782='P-Parametri'!$E$48,'P-Parametri'!$C$34,'P-Parametri'!$E$50))</f>
        <v>2.7158250435358244E-2</v>
      </c>
      <c r="C782" s="10">
        <f>IF($A782&lt;='1-Input'!$B$26,0,IF($A782='1-Input'!$B$26+1,('1-Input'!$B$23+0)*'1-Input'!$B$27,'1-Input'!$B$23+0))</f>
        <v>15535</v>
      </c>
      <c r="D782" s="10">
        <f t="shared" si="31"/>
        <v>0</v>
      </c>
      <c r="E782" s="10">
        <f>MAX(0,('1-Input'!$B$10-C782-D782))/(1-'P-Parametri'!$B$31*MAX(0,IF(F781&lt;=0,0,(F781-G781)/F781)))</f>
        <v>15830.605896699286</v>
      </c>
      <c r="F782" s="10">
        <f>((F781-E782+MAX(0,-('1-Input'!$B$10-C782-D782)))*(1+B782))*(1-'P-Parametri'!$B$32)</f>
        <v>402499.26416502427</v>
      </c>
      <c r="G782" s="10">
        <f>IF(F781&lt;=0,G781,G781*(1-E782/F781))+MAX(0,-('1-Input'!$B$10-C782-D782))</f>
        <v>166975.06079935742</v>
      </c>
      <c r="H782" s="10">
        <f>MAX(0,('1-Input'!$B$10-C782-D782))/(1-'P-Parametri'!$B$31*MAX(0,IF(I781&lt;=0,0,(I781-J781)/I781)))</f>
        <v>15830.605896699286</v>
      </c>
      <c r="I782" s="10">
        <f>((I781-H782+MAX(0,-('1-Input'!$B$10-C782-D782)))*(1+B782))*(1-'P-Parametri'!$B$32)</f>
        <v>685013.99142016401</v>
      </c>
      <c r="J782" s="10">
        <f>IF(I781&lt;=0,J781,J781*(1-H782/I781))+MAX(0,-('1-Input'!$B$10-C782-D782))</f>
        <v>284175.06079935748</v>
      </c>
      <c r="K782" s="10">
        <f>MAX(0,('1-Input'!$B$10-C782-D782))/(1-'P-Parametri'!$B$31*MAX(0,IF(L781&lt;=0,0,(L781-M781)/L781)))</f>
        <v>15830.605896699286</v>
      </c>
      <c r="L782" s="10">
        <f>((L781-K782+MAX(0,-('1-Input'!$B$10-C782-D782)))*(1+B782))*(1-'P-Parametri'!$B$32)</f>
        <v>233364.82074633994</v>
      </c>
      <c r="M782" s="10">
        <f>IF(L781&lt;=0,M781,M781*(1-K782/L781))+MAX(0,-('1-Input'!$B$10-C782-D782))</f>
        <v>96810.376072079453</v>
      </c>
      <c r="N782" s="10">
        <f>MAX(0,('1-Input'!$B$10-C782-D782))/(1-'P-Parametri'!$B$31*MAX(0,IF(O781&lt;=0,0,(O781-P781)/O781)))</f>
        <v>15830.605896699286</v>
      </c>
      <c r="O782" s="10">
        <f>((O781-N782+MAX(0,-('1-Input'!$B$10-C782-D782)))*(1+B782))*(1-'P-Parametri'!$B$32)</f>
        <v>233364.82074634024</v>
      </c>
      <c r="P782" s="10">
        <f>IF(O781&lt;=0,P781,P781*(1-N782/O781))+MAX(0,-('1-Input'!$B$10-C782-D782))</f>
        <v>96810.37607207954</v>
      </c>
      <c r="Q782" s="10">
        <f>MAX(0,('1-Input'!$B$10-C782-D782))/(1-'P-Parametri'!$B$31*MAX(0,IF(R781&lt;=0,0,(R781-S781)/R781)))</f>
        <v>15830.605896699286</v>
      </c>
      <c r="R782" s="10">
        <f>((R781-Q782+MAX(0,-('1-Input'!$B$10-C782-D782)))*(1+B782))*(1-'P-Parametri'!$B$32)</f>
        <v>233364.82074634024</v>
      </c>
      <c r="S782" s="10">
        <f>IF(R781&lt;=0,S781,S781*(1-Q782/R781))+MAX(0,-('1-Input'!$B$10-C782-D782))</f>
        <v>96810.37607207954</v>
      </c>
      <c r="T782" s="10">
        <f>MAX(0,('1-Input'!$B$10-C782-D782))/(1-'P-Parametri'!$B$31*MAX(0,IF(U781&lt;=0,0,(U781-V781)/U781)))</f>
        <v>15830.605896699286</v>
      </c>
      <c r="U782" s="10">
        <f>((U781-T782+MAX(0,-('1-Input'!$B$10-C782-D782)))*(1+B782))*(1-'P-Parametri'!$B$32)</f>
        <v>233364.82074634024</v>
      </c>
      <c r="V782" s="10">
        <f>IF(U781&lt;=0,V781,V781*(1-T782/U781))+MAX(0,-('1-Input'!$B$10-C782-D782))</f>
        <v>96810.37607207954</v>
      </c>
    </row>
    <row r="783" spans="1:22">
      <c r="A783" s="9">
        <f t="shared" si="30"/>
        <v>26</v>
      </c>
      <c r="B783" s="12">
        <f>IF($A783='P-Parametri'!$E$47,'P-Parametri'!$B$34,IF($A783='P-Parametri'!$E$48,'P-Parametri'!$C$34,'P-Parametri'!$E$50))</f>
        <v>2.7158250435358244E-2</v>
      </c>
      <c r="C783" s="10">
        <f>IF($A783&lt;='1-Input'!$B$26,0,IF($A783='1-Input'!$B$26+1,('1-Input'!$B$23+0)*'1-Input'!$B$27,'1-Input'!$B$23+0))</f>
        <v>15535</v>
      </c>
      <c r="D783" s="10">
        <f t="shared" si="31"/>
        <v>0</v>
      </c>
      <c r="E783" s="10">
        <f>MAX(0,('1-Input'!$B$10-C783-D783))/(1-'P-Parametri'!$B$31*MAX(0,IF(F782&lt;=0,0,(F782-G782)/F782)))</f>
        <v>15881.162176769816</v>
      </c>
      <c r="F783" s="10">
        <f>((F782-E783+MAX(0,-('1-Input'!$B$10-C783-D783)))*(1+B783))*(1-'P-Parametri'!$B$32)</f>
        <v>396323.73727844458</v>
      </c>
      <c r="G783" s="10">
        <f>IF(F782&lt;=0,G782,G782*(1-E783/F782))+MAX(0,-('1-Input'!$B$10-C783-D783))</f>
        <v>160386.83007170228</v>
      </c>
      <c r="H783" s="10">
        <f>MAX(0,('1-Input'!$B$10-C783-D783))/(1-'P-Parametri'!$B$31*MAX(0,IF(I782&lt;=0,0,(I782-J782)/I782)))</f>
        <v>15881.162176769816</v>
      </c>
      <c r="I783" s="10">
        <f>((I782-H783+MAX(0,-('1-Input'!$B$10-C783-D783)))*(1+B783))*(1-'P-Parametri'!$B$32)</f>
        <v>685930.69558211707</v>
      </c>
      <c r="J783" s="10">
        <f>IF(I782&lt;=0,J782,J782*(1-H783/I782))+MAX(0,-('1-Input'!$B$10-C783-D783))</f>
        <v>277586.83007170237</v>
      </c>
      <c r="K783" s="10">
        <f>MAX(0,('1-Input'!$B$10-C783-D783))/(1-'P-Parametri'!$B$31*MAX(0,IF(L782&lt;=0,0,(L782-M782)/L782)))</f>
        <v>15881.162176769816</v>
      </c>
      <c r="L783" s="10">
        <f>((L782-K783+MAX(0,-('1-Input'!$B$10-C783-D783)))*(1+B783))*(1-'P-Parametri'!$B$32)</f>
        <v>222943.35396613125</v>
      </c>
      <c r="M783" s="10">
        <f>IF(L782&lt;=0,M782,M782*(1-K783/L782))+MAX(0,-('1-Input'!$B$10-C783-D783))</f>
        <v>90222.145344424323</v>
      </c>
      <c r="N783" s="10">
        <f>MAX(0,('1-Input'!$B$10-C783-D783))/(1-'P-Parametri'!$B$31*MAX(0,IF(O782&lt;=0,0,(O782-P782)/O782)))</f>
        <v>15881.162176769818</v>
      </c>
      <c r="O783" s="10">
        <f>((O782-N783+MAX(0,-('1-Input'!$B$10-C783-D783)))*(1+B783))*(1-'P-Parametri'!$B$32)</f>
        <v>222943.35396613154</v>
      </c>
      <c r="P783" s="10">
        <f>IF(O782&lt;=0,P782,P782*(1-N783/O782))+MAX(0,-('1-Input'!$B$10-C783-D783))</f>
        <v>90222.145344424396</v>
      </c>
      <c r="Q783" s="10">
        <f>MAX(0,('1-Input'!$B$10-C783-D783))/(1-'P-Parametri'!$B$31*MAX(0,IF(R782&lt;=0,0,(R782-S782)/R782)))</f>
        <v>15881.162176769818</v>
      </c>
      <c r="R783" s="10">
        <f>((R782-Q783+MAX(0,-('1-Input'!$B$10-C783-D783)))*(1+B783))*(1-'P-Parametri'!$B$32)</f>
        <v>222943.35396613154</v>
      </c>
      <c r="S783" s="10">
        <f>IF(R782&lt;=0,S782,S782*(1-Q783/R782))+MAX(0,-('1-Input'!$B$10-C783-D783))</f>
        <v>90222.145344424396</v>
      </c>
      <c r="T783" s="10">
        <f>MAX(0,('1-Input'!$B$10-C783-D783))/(1-'P-Parametri'!$B$31*MAX(0,IF(U782&lt;=0,0,(U782-V782)/U782)))</f>
        <v>15881.162176769818</v>
      </c>
      <c r="U783" s="10">
        <f>((U782-T783+MAX(0,-('1-Input'!$B$10-C783-D783)))*(1+B783))*(1-'P-Parametri'!$B$32)</f>
        <v>222943.35396613154</v>
      </c>
      <c r="V783" s="10">
        <f>IF(U782&lt;=0,V782,V782*(1-T783/U782))+MAX(0,-('1-Input'!$B$10-C783-D783))</f>
        <v>90222.145344424396</v>
      </c>
    </row>
    <row r="784" spans="1:22">
      <c r="A784" s="9">
        <f t="shared" si="30"/>
        <v>27</v>
      </c>
      <c r="B784" s="12">
        <f>IF($A784='P-Parametri'!$E$47,'P-Parametri'!$B$34,IF($A784='P-Parametri'!$E$48,'P-Parametri'!$C$34,'P-Parametri'!$E$50))</f>
        <v>2.7158250435358244E-2</v>
      </c>
      <c r="C784" s="10">
        <f>IF($A784&lt;='1-Input'!$B$26,0,IF($A784='1-Input'!$B$26+1,('1-Input'!$B$23+0)*'1-Input'!$B$27,'1-Input'!$B$23+0))</f>
        <v>15535</v>
      </c>
      <c r="D784" s="10">
        <f t="shared" si="31"/>
        <v>0</v>
      </c>
      <c r="E784" s="10">
        <f>MAX(0,('1-Input'!$B$10-C784-D784))/(1-'P-Parametri'!$B$31*MAX(0,IF(F783&lt;=0,0,(F783-G783)/F783)))</f>
        <v>15930.792494374162</v>
      </c>
      <c r="F784" s="10">
        <f>((F783-E784+MAX(0,-('1-Input'!$B$10-C784-D784)))*(1+B784))*(1-'P-Parametri'!$B$32)</f>
        <v>389942.30413907487</v>
      </c>
      <c r="G784" s="10">
        <f>IF(F783&lt;=0,G783,G783*(1-E784/F783))+MAX(0,-('1-Input'!$B$10-C784-D784))</f>
        <v>153939.85486338258</v>
      </c>
      <c r="H784" s="10">
        <f>MAX(0,('1-Input'!$B$10-C784-D784))/(1-'P-Parametri'!$B$31*MAX(0,IF(I783&lt;=0,0,(I783-J783)/I783)))</f>
        <v>15930.792494374162</v>
      </c>
      <c r="I784" s="10">
        <f>((I783-H784+MAX(0,-('1-Input'!$B$10-C784-D784)))*(1+B784))*(1-'P-Parametri'!$B$32)</f>
        <v>686819.53639097058</v>
      </c>
      <c r="J784" s="10">
        <f>IF(I783&lt;=0,J783,J783*(1-H784/I783))+MAX(0,-('1-Input'!$B$10-C784-D784))</f>
        <v>271139.8548633827</v>
      </c>
      <c r="K784" s="10">
        <f>MAX(0,('1-Input'!$B$10-C784-D784))/(1-'P-Parametri'!$B$31*MAX(0,IF(L783&lt;=0,0,(L783-M783)/L783)))</f>
        <v>15930.792494374162</v>
      </c>
      <c r="L784" s="10">
        <f>((L783-K784+MAX(0,-('1-Input'!$B$10-C784-D784)))*(1+B784))*(1-'P-Parametri'!$B$32)</f>
        <v>212209.39113855312</v>
      </c>
      <c r="M784" s="10">
        <f>IF(L783&lt;=0,M783,M783*(1-K784/L783))+MAX(0,-('1-Input'!$B$10-C784-D784))</f>
        <v>83775.170136104629</v>
      </c>
      <c r="N784" s="10">
        <f>MAX(0,('1-Input'!$B$10-C784-D784))/(1-'P-Parametri'!$B$31*MAX(0,IF(O783&lt;=0,0,(O783-P783)/O783)))</f>
        <v>15930.792494374164</v>
      </c>
      <c r="O784" s="10">
        <f>((O783-N784+MAX(0,-('1-Input'!$B$10-C784-D784)))*(1+B784))*(1-'P-Parametri'!$B$32)</f>
        <v>212209.39113855342</v>
      </c>
      <c r="P784" s="10">
        <f>IF(O783&lt;=0,P783,P783*(1-N784/O783))+MAX(0,-('1-Input'!$B$10-C784-D784))</f>
        <v>83775.170136104716</v>
      </c>
      <c r="Q784" s="10">
        <f>MAX(0,('1-Input'!$B$10-C784-D784))/(1-'P-Parametri'!$B$31*MAX(0,IF(R783&lt;=0,0,(R783-S783)/R783)))</f>
        <v>15930.792494374164</v>
      </c>
      <c r="R784" s="10">
        <f>((R783-Q784+MAX(0,-('1-Input'!$B$10-C784-D784)))*(1+B784))*(1-'P-Parametri'!$B$32)</f>
        <v>212209.39113855342</v>
      </c>
      <c r="S784" s="10">
        <f>IF(R783&lt;=0,S783,S783*(1-Q784/R783))+MAX(0,-('1-Input'!$B$10-C784-D784))</f>
        <v>83775.170136104716</v>
      </c>
      <c r="T784" s="10">
        <f>MAX(0,('1-Input'!$B$10-C784-D784))/(1-'P-Parametri'!$B$31*MAX(0,IF(U783&lt;=0,0,(U783-V783)/U783)))</f>
        <v>15930.792494374164</v>
      </c>
      <c r="U784" s="10">
        <f>((U783-T784+MAX(0,-('1-Input'!$B$10-C784-D784)))*(1+B784))*(1-'P-Parametri'!$B$32)</f>
        <v>212209.39113855342</v>
      </c>
      <c r="V784" s="10">
        <f>IF(U783&lt;=0,V783,V783*(1-T784/U783))+MAX(0,-('1-Input'!$B$10-C784-D784))</f>
        <v>83775.170136104716</v>
      </c>
    </row>
    <row r="785" spans="1:22">
      <c r="A785" s="9">
        <f t="shared" si="30"/>
        <v>28</v>
      </c>
      <c r="B785" s="12">
        <f>IF($A785='P-Parametri'!$E$47,'P-Parametri'!$B$34,IF($A785='P-Parametri'!$E$48,'P-Parametri'!$C$34,'P-Parametri'!$E$50))</f>
        <v>2.7158250435358244E-2</v>
      </c>
      <c r="C785" s="10">
        <f>IF($A785&lt;='1-Input'!$B$26,0,IF($A785='1-Input'!$B$26+1,('1-Input'!$B$23+0)*'1-Input'!$B$27,'1-Input'!$B$23+0))</f>
        <v>15535</v>
      </c>
      <c r="D785" s="10">
        <f t="shared" si="31"/>
        <v>0</v>
      </c>
      <c r="E785" s="10">
        <f>MAX(0,('1-Input'!$B$10-C785-D785))/(1-'P-Parametri'!$B$31*MAX(0,IF(F784&lt;=0,0,(F784-G784)/F784)))</f>
        <v>15979.507219436664</v>
      </c>
      <c r="F785" s="10">
        <f>((F784-E785+MAX(0,-('1-Input'!$B$10-C785-D785)))*(1+B785))*(1-'P-Parametri'!$B$32)</f>
        <v>383350.73426746496</v>
      </c>
      <c r="G785" s="10">
        <f>IF(F784&lt;=0,G784,G784*(1-E785/F784))+MAX(0,-('1-Input'!$B$10-C785-D785))</f>
        <v>147631.52925716387</v>
      </c>
      <c r="H785" s="10">
        <f>MAX(0,('1-Input'!$B$10-C785-D785))/(1-'P-Parametri'!$B$31*MAX(0,IF(I784&lt;=0,0,(I784-J784)/I784)))</f>
        <v>15979.507219436664</v>
      </c>
      <c r="I785" s="10">
        <f>((I784-H785+MAX(0,-('1-Input'!$B$10-C785-D785)))*(1+B785))*(1-'P-Parametri'!$B$32)</f>
        <v>687680.75294446584</v>
      </c>
      <c r="J785" s="10">
        <f>IF(I784&lt;=0,J784,J784*(1-H785/I784))+MAX(0,-('1-Input'!$B$10-C785-D785))</f>
        <v>264831.52925716399</v>
      </c>
      <c r="K785" s="10">
        <f>MAX(0,('1-Input'!$B$10-C785-D785))/(1-'P-Parametri'!$B$31*MAX(0,IF(L784&lt;=0,0,(L784-M784)/L784)))</f>
        <v>15979.507219436666</v>
      </c>
      <c r="L785" s="10">
        <f>((L784-K785+MAX(0,-('1-Input'!$B$10-C785-D785)))*(1+B785))*(1-'P-Parametri'!$B$32)</f>
        <v>201156.02596099413</v>
      </c>
      <c r="M785" s="10">
        <f>IF(L784&lt;=0,M784,M784*(1-K785/L784))+MAX(0,-('1-Input'!$B$10-C785-D785))</f>
        <v>77466.844529885915</v>
      </c>
      <c r="N785" s="10">
        <f>MAX(0,('1-Input'!$B$10-C785-D785))/(1-'P-Parametri'!$B$31*MAX(0,IF(O784&lt;=0,0,(O784-P784)/O784)))</f>
        <v>15979.507219436666</v>
      </c>
      <c r="O785" s="10">
        <f>((O784-N785+MAX(0,-('1-Input'!$B$10-C785-D785)))*(1+B785))*(1-'P-Parametri'!$B$32)</f>
        <v>201156.02596099442</v>
      </c>
      <c r="P785" s="10">
        <f>IF(O784&lt;=0,P784,P784*(1-N785/O784))+MAX(0,-('1-Input'!$B$10-C785-D785))</f>
        <v>77466.844529886002</v>
      </c>
      <c r="Q785" s="10">
        <f>MAX(0,('1-Input'!$B$10-C785-D785))/(1-'P-Parametri'!$B$31*MAX(0,IF(R784&lt;=0,0,(R784-S784)/R784)))</f>
        <v>15979.507219436666</v>
      </c>
      <c r="R785" s="10">
        <f>((R784-Q785+MAX(0,-('1-Input'!$B$10-C785-D785)))*(1+B785))*(1-'P-Parametri'!$B$32)</f>
        <v>201156.02596099442</v>
      </c>
      <c r="S785" s="10">
        <f>IF(R784&lt;=0,S784,S784*(1-Q785/R784))+MAX(0,-('1-Input'!$B$10-C785-D785))</f>
        <v>77466.844529886002</v>
      </c>
      <c r="T785" s="10">
        <f>MAX(0,('1-Input'!$B$10-C785-D785))/(1-'P-Parametri'!$B$31*MAX(0,IF(U784&lt;=0,0,(U784-V784)/U784)))</f>
        <v>15979.507219436666</v>
      </c>
      <c r="U785" s="10">
        <f>((U784-T785+MAX(0,-('1-Input'!$B$10-C785-D785)))*(1+B785))*(1-'P-Parametri'!$B$32)</f>
        <v>201156.02596099442</v>
      </c>
      <c r="V785" s="10">
        <f>IF(U784&lt;=0,V784,V784*(1-T785/U784))+MAX(0,-('1-Input'!$B$10-C785-D785))</f>
        <v>77466.844529886002</v>
      </c>
    </row>
    <row r="786" spans="1:22">
      <c r="A786" s="9">
        <f t="shared" si="30"/>
        <v>29</v>
      </c>
      <c r="B786" s="12">
        <f>IF($A786='P-Parametri'!$E$47,'P-Parametri'!$B$34,IF($A786='P-Parametri'!$E$48,'P-Parametri'!$C$34,'P-Parametri'!$E$50))</f>
        <v>2.7158250435358244E-2</v>
      </c>
      <c r="C786" s="10">
        <f>IF($A786&lt;='1-Input'!$B$26,0,IF($A786='1-Input'!$B$26+1,('1-Input'!$B$23+0)*'1-Input'!$B$27,'1-Input'!$B$23+0))</f>
        <v>15535</v>
      </c>
      <c r="D786" s="10">
        <f t="shared" si="31"/>
        <v>0</v>
      </c>
      <c r="E786" s="10">
        <f>MAX(0,('1-Input'!$B$10-C786-D786))/(1-'P-Parametri'!$B$31*MAX(0,IF(F785&lt;=0,0,(F785-G785)/F785)))</f>
        <v>16027.316895247113</v>
      </c>
      <c r="F786" s="10">
        <f>((F785-E786+MAX(0,-('1-Input'!$B$10-C786-D786)))*(1+B786))*(1-'P-Parametri'!$B$32)</f>
        <v>376544.68017452024</v>
      </c>
      <c r="G786" s="10">
        <f>IF(F785&lt;=0,G785,G785*(1-E786/F785))+MAX(0,-('1-Input'!$B$10-C786-D786))</f>
        <v>141459.27734363644</v>
      </c>
      <c r="H786" s="10">
        <f>MAX(0,('1-Input'!$B$10-C786-D786))/(1-'P-Parametri'!$B$31*MAX(0,IF(I785&lt;=0,0,(I785-J785)/I785)))</f>
        <v>16027.316895247113</v>
      </c>
      <c r="I786" s="10">
        <f>((I785-H786+MAX(0,-('1-Input'!$B$10-C786-D786)))*(1+B786))*(1-'P-Parametri'!$B$32)</f>
        <v>688514.57953466987</v>
      </c>
      <c r="J786" s="10">
        <f>IF(I785&lt;=0,J785,J785*(1-H786/I785))+MAX(0,-('1-Input'!$B$10-C786-D786))</f>
        <v>258659.27734363655</v>
      </c>
      <c r="K786" s="10">
        <f>MAX(0,('1-Input'!$B$10-C786-D786))/(1-'P-Parametri'!$B$31*MAX(0,IF(L785&lt;=0,0,(L785-M785)/L785)))</f>
        <v>16027.316895247115</v>
      </c>
      <c r="L786" s="10">
        <f>((L785-K786+MAX(0,-('1-Input'!$B$10-C786-D786)))*(1+B786))*(1-'P-Parametri'!$B$32)</f>
        <v>189776.16794751049</v>
      </c>
      <c r="M786" s="10">
        <f>IF(L785&lt;=0,M785,M785*(1-K786/L785))+MAX(0,-('1-Input'!$B$10-C786-D786))</f>
        <v>71294.592616358466</v>
      </c>
      <c r="N786" s="10">
        <f>MAX(0,('1-Input'!$B$10-C786-D786))/(1-'P-Parametri'!$B$31*MAX(0,IF(O785&lt;=0,0,(O785-P785)/O785)))</f>
        <v>16027.316895247115</v>
      </c>
      <c r="O786" s="10">
        <f>((O785-N786+MAX(0,-('1-Input'!$B$10-C786-D786)))*(1+B786))*(1-'P-Parametri'!$B$32)</f>
        <v>189776.16794751078</v>
      </c>
      <c r="P786" s="10">
        <f>IF(O785&lt;=0,P785,P785*(1-N786/O785))+MAX(0,-('1-Input'!$B$10-C786-D786))</f>
        <v>71294.592616358554</v>
      </c>
      <c r="Q786" s="10">
        <f>MAX(0,('1-Input'!$B$10-C786-D786))/(1-'P-Parametri'!$B$31*MAX(0,IF(R785&lt;=0,0,(R785-S785)/R785)))</f>
        <v>16027.316895247115</v>
      </c>
      <c r="R786" s="10">
        <f>((R785-Q786+MAX(0,-('1-Input'!$B$10-C786-D786)))*(1+B786))*(1-'P-Parametri'!$B$32)</f>
        <v>189776.16794751078</v>
      </c>
      <c r="S786" s="10">
        <f>IF(R785&lt;=0,S785,S785*(1-Q786/R785))+MAX(0,-('1-Input'!$B$10-C786-D786))</f>
        <v>71294.592616358554</v>
      </c>
      <c r="T786" s="10">
        <f>MAX(0,('1-Input'!$B$10-C786-D786))/(1-'P-Parametri'!$B$31*MAX(0,IF(U785&lt;=0,0,(U785-V785)/U785)))</f>
        <v>16027.316895247115</v>
      </c>
      <c r="U786" s="10">
        <f>((U785-T786+MAX(0,-('1-Input'!$B$10-C786-D786)))*(1+B786))*(1-'P-Parametri'!$B$32)</f>
        <v>189776.16794751078</v>
      </c>
      <c r="V786" s="10">
        <f>IF(U785&lt;=0,V785,V785*(1-T786/U785))+MAX(0,-('1-Input'!$B$10-C786-D786))</f>
        <v>71294.592616358554</v>
      </c>
    </row>
    <row r="787" spans="1:22">
      <c r="A787" s="9">
        <f t="shared" si="30"/>
        <v>30</v>
      </c>
      <c r="B787" s="12">
        <f>IF($A787='P-Parametri'!$E$47,'P-Parametri'!$B$34,IF($A787='P-Parametri'!$E$48,'P-Parametri'!$C$34,'P-Parametri'!$E$50))</f>
        <v>2.7158250435358244E-2</v>
      </c>
      <c r="C787" s="10">
        <f>IF($A787&lt;='1-Input'!$B$26,0,IF($A787='1-Input'!$B$26+1,('1-Input'!$B$23+0)*'1-Input'!$B$27,'1-Input'!$B$23+0))</f>
        <v>15535</v>
      </c>
      <c r="D787" s="10">
        <f t="shared" si="31"/>
        <v>0</v>
      </c>
      <c r="E787" s="10">
        <f>MAX(0,('1-Input'!$B$10-C787-D787))/(1-'P-Parametri'!$B$31*MAX(0,IF(F786&lt;=0,0,(F786-G786)/F786)))</f>
        <v>16074.232222993995</v>
      </c>
      <c r="F787" s="10">
        <f>((F786-E787+MAX(0,-('1-Input'!$B$10-C787-D787)))*(1+B787))*(1-'P-Parametri'!$B$32)</f>
        <v>369519.67426223651</v>
      </c>
      <c r="G787" s="10">
        <f>IF(F786&lt;=0,G786,G786*(1-E787/F786))+MAX(0,-('1-Input'!$B$10-C787-D787))</f>
        <v>135420.55367061935</v>
      </c>
      <c r="H787" s="10">
        <f>MAX(0,('1-Input'!$B$10-C787-D787))/(1-'P-Parametri'!$B$31*MAX(0,IF(I786&lt;=0,0,(I786-J786)/I786)))</f>
        <v>16074.232222993993</v>
      </c>
      <c r="I787" s="10">
        <f>((I786-H787+MAX(0,-('1-Input'!$B$10-C787-D787)))*(1+B787))*(1-'P-Parametri'!$B$32)</f>
        <v>689321.24536547204</v>
      </c>
      <c r="J787" s="10">
        <f>IF(I786&lt;=0,J786,J786*(1-H787/I786))+MAX(0,-('1-Input'!$B$10-C787-D787))</f>
        <v>252620.55367061947</v>
      </c>
      <c r="K787" s="10">
        <f>MAX(0,('1-Input'!$B$10-C787-D787))/(1-'P-Parametri'!$B$31*MAX(0,IF(L786&lt;=0,0,(L786-M786)/L786)))</f>
        <v>16074.232222993995</v>
      </c>
      <c r="L787" s="10">
        <f>((L786-K787+MAX(0,-('1-Input'!$B$10-C787-D787)))*(1+B787))*(1-'P-Parametri'!$B$32)</f>
        <v>178062.53764323733</v>
      </c>
      <c r="M787" s="10">
        <f>IF(L786&lt;=0,M786,M786*(1-K787/L786))+MAX(0,-('1-Input'!$B$10-C787-D787))</f>
        <v>65255.868943341375</v>
      </c>
      <c r="N787" s="10">
        <f>MAX(0,('1-Input'!$B$10-C787-D787))/(1-'P-Parametri'!$B$31*MAX(0,IF(O786&lt;=0,0,(O786-P786)/O786)))</f>
        <v>16074.232222993995</v>
      </c>
      <c r="O787" s="10">
        <f>((O786-N787+MAX(0,-('1-Input'!$B$10-C787-D787)))*(1+B787))*(1-'P-Parametri'!$B$32)</f>
        <v>178062.53764323762</v>
      </c>
      <c r="P787" s="10">
        <f>IF(O786&lt;=0,P786,P786*(1-N787/O786))+MAX(0,-('1-Input'!$B$10-C787-D787))</f>
        <v>65255.868943341462</v>
      </c>
      <c r="Q787" s="10">
        <f>MAX(0,('1-Input'!$B$10-C787-D787))/(1-'P-Parametri'!$B$31*MAX(0,IF(R786&lt;=0,0,(R786-S786)/R786)))</f>
        <v>16074.232222993995</v>
      </c>
      <c r="R787" s="10">
        <f>((R786-Q787+MAX(0,-('1-Input'!$B$10-C787-D787)))*(1+B787))*(1-'P-Parametri'!$B$32)</f>
        <v>178062.53764323762</v>
      </c>
      <c r="S787" s="10">
        <f>IF(R786&lt;=0,S786,S786*(1-Q787/R786))+MAX(0,-('1-Input'!$B$10-C787-D787))</f>
        <v>65255.868943341462</v>
      </c>
      <c r="T787" s="10">
        <f>MAX(0,('1-Input'!$B$10-C787-D787))/(1-'P-Parametri'!$B$31*MAX(0,IF(U786&lt;=0,0,(U786-V786)/U786)))</f>
        <v>16074.232222993995</v>
      </c>
      <c r="U787" s="10">
        <f>((U786-T787+MAX(0,-('1-Input'!$B$10-C787-D787)))*(1+B787))*(1-'P-Parametri'!$B$32)</f>
        <v>178062.53764323762</v>
      </c>
      <c r="V787" s="10">
        <f>IF(U786&lt;=0,V786,V786*(1-T787/U786))+MAX(0,-('1-Input'!$B$10-C787-D787))</f>
        <v>65255.868943341462</v>
      </c>
    </row>
    <row r="788" spans="1:22">
      <c r="A788" s="9">
        <f t="shared" si="30"/>
        <v>31</v>
      </c>
      <c r="B788" s="12">
        <f>IF($A788='P-Parametri'!$E$47,'P-Parametri'!$B$34,IF($A788='P-Parametri'!$E$48,'P-Parametri'!$C$34,'P-Parametri'!$E$50))</f>
        <v>2.7158250435358244E-2</v>
      </c>
      <c r="C788" s="10">
        <f>IF($A788&lt;='1-Input'!$B$26,0,IF($A788='1-Input'!$B$26+1,('1-Input'!$B$23+0)*'1-Input'!$B$27,'1-Input'!$B$23+0))</f>
        <v>15535</v>
      </c>
      <c r="D788" s="10">
        <f t="shared" si="31"/>
        <v>0</v>
      </c>
      <c r="E788" s="10">
        <f>MAX(0,('1-Input'!$B$10-C788-D788))/(1-'P-Parametri'!$B$31*MAX(0,IF(F787&lt;=0,0,(F787-G787)/F787)))</f>
        <v>16120.264046741608</v>
      </c>
      <c r="F788" s="10">
        <f>((F787-E788+MAX(0,-('1-Input'!$B$10-C788-D788)))*(1+B788))*(1-'P-Parametri'!$B$32)</f>
        <v>362271.12566203153</v>
      </c>
      <c r="G788" s="10">
        <f>IF(F787&lt;=0,G787,G787*(1-E788/F787))+MAX(0,-('1-Input'!$B$10-C788-D788))</f>
        <v>129512.84364980701</v>
      </c>
      <c r="H788" s="10">
        <f>MAX(0,('1-Input'!$B$10-C788-D788))/(1-'P-Parametri'!$B$31*MAX(0,IF(I787&lt;=0,0,(I787-J787)/I787)))</f>
        <v>16120.264046741608</v>
      </c>
      <c r="I788" s="10">
        <f>((I787-H788+MAX(0,-('1-Input'!$B$10-C788-D788)))*(1+B788))*(1-'P-Parametri'!$B$32)</f>
        <v>690100.97427838796</v>
      </c>
      <c r="J788" s="10">
        <f>IF(I787&lt;=0,J787,J787*(1-H788/I787))+MAX(0,-('1-Input'!$B$10-C788-D788))</f>
        <v>246712.8436498071</v>
      </c>
      <c r="K788" s="10">
        <f>MAX(0,('1-Input'!$B$10-C788-D788))/(1-'P-Parametri'!$B$31*MAX(0,IF(L787&lt;=0,0,(L787-M787)/L787)))</f>
        <v>16120.264046741609</v>
      </c>
      <c r="L788" s="10">
        <f>((L787-K788+MAX(0,-('1-Input'!$B$10-C788-D788)))*(1+B788))*(1-'P-Parametri'!$B$32)</f>
        <v>166007.66173406283</v>
      </c>
      <c r="M788" s="10">
        <f>IF(L787&lt;=0,M787,M787*(1-K788/L787))+MAX(0,-('1-Input'!$B$10-C788-D788))</f>
        <v>59348.15892252903</v>
      </c>
      <c r="N788" s="10">
        <f>MAX(0,('1-Input'!$B$10-C788-D788))/(1-'P-Parametri'!$B$31*MAX(0,IF(O787&lt;=0,0,(O787-P787)/O787)))</f>
        <v>16120.264046741609</v>
      </c>
      <c r="O788" s="10">
        <f>((O787-N788+MAX(0,-('1-Input'!$B$10-C788-D788)))*(1+B788))*(1-'P-Parametri'!$B$32)</f>
        <v>166007.66173406315</v>
      </c>
      <c r="P788" s="10">
        <f>IF(O787&lt;=0,P787,P787*(1-N788/O787))+MAX(0,-('1-Input'!$B$10-C788-D788))</f>
        <v>59348.158922529117</v>
      </c>
      <c r="Q788" s="10">
        <f>MAX(0,('1-Input'!$B$10-C788-D788))/(1-'P-Parametri'!$B$31*MAX(0,IF(R787&lt;=0,0,(R787-S787)/R787)))</f>
        <v>16120.264046741609</v>
      </c>
      <c r="R788" s="10">
        <f>((R787-Q788+MAX(0,-('1-Input'!$B$10-C788-D788)))*(1+B788))*(1-'P-Parametri'!$B$32)</f>
        <v>166007.66173406315</v>
      </c>
      <c r="S788" s="10">
        <f>IF(R787&lt;=0,S787,S787*(1-Q788/R787))+MAX(0,-('1-Input'!$B$10-C788-D788))</f>
        <v>59348.158922529117</v>
      </c>
      <c r="T788" s="10">
        <f>MAX(0,('1-Input'!$B$10-C788-D788))/(1-'P-Parametri'!$B$31*MAX(0,IF(U787&lt;=0,0,(U787-V787)/U787)))</f>
        <v>16120.264046741609</v>
      </c>
      <c r="U788" s="10">
        <f>((U787-T788+MAX(0,-('1-Input'!$B$10-C788-D788)))*(1+B788))*(1-'P-Parametri'!$B$32)</f>
        <v>166007.66173406315</v>
      </c>
      <c r="V788" s="10">
        <f>IF(U787&lt;=0,V787,V787*(1-T788/U787))+MAX(0,-('1-Input'!$B$10-C788-D788))</f>
        <v>59348.158922529117</v>
      </c>
    </row>
    <row r="789" spans="1:22">
      <c r="A789" s="9">
        <f t="shared" si="30"/>
        <v>32</v>
      </c>
      <c r="B789" s="12">
        <f>IF($A789='P-Parametri'!$E$47,'P-Parametri'!$B$34,IF($A789='P-Parametri'!$E$48,'P-Parametri'!$C$34,'P-Parametri'!$E$50))</f>
        <v>2.7158250435358244E-2</v>
      </c>
      <c r="C789" s="10">
        <f>IF($A789&lt;='1-Input'!$B$26,0,IF($A789='1-Input'!$B$26+1,('1-Input'!$B$23+0)*'1-Input'!$B$27,'1-Input'!$B$23+0))</f>
        <v>15535</v>
      </c>
      <c r="D789" s="10">
        <f t="shared" si="31"/>
        <v>0</v>
      </c>
      <c r="E789" s="10">
        <f>MAX(0,('1-Input'!$B$10-C789-D789))/(1-'P-Parametri'!$B$31*MAX(0,IF(F788&lt;=0,0,(F788-G788)/F788)))</f>
        <v>16165.423338856828</v>
      </c>
      <c r="F789" s="10">
        <f>((F788-E789+MAX(0,-('1-Input'!$B$10-C789-D789)))*(1+B789))*(1-'P-Parametri'!$B$32)</f>
        <v>354794.3170086451</v>
      </c>
      <c r="G789" s="10">
        <f>IF(F788&lt;=0,G788,G788*(1-E789/F788))+MAX(0,-('1-Input'!$B$10-C789-D789))</f>
        <v>123733.66392193799</v>
      </c>
      <c r="H789" s="10">
        <f>MAX(0,('1-Input'!$B$10-C789-D789))/(1-'P-Parametri'!$B$31*MAX(0,IF(I788&lt;=0,0,(I788-J788)/I788)))</f>
        <v>16165.423338856826</v>
      </c>
      <c r="I789" s="10">
        <f>((I788-H789+MAX(0,-('1-Input'!$B$10-C789-D789)))*(1+B789))*(1-'P-Parametri'!$B$32)</f>
        <v>690853.98448641959</v>
      </c>
      <c r="J789" s="10">
        <f>IF(I788&lt;=0,J788,J788*(1-H789/I788))+MAX(0,-('1-Input'!$B$10-C789-D789))</f>
        <v>240933.66392193807</v>
      </c>
      <c r="K789" s="10">
        <f>MAX(0,('1-Input'!$B$10-C789-D789))/(1-'P-Parametri'!$B$31*MAX(0,IF(L788&lt;=0,0,(L788-M788)/L788)))</f>
        <v>16165.423338856828</v>
      </c>
      <c r="L789" s="10">
        <f>((L788-K789+MAX(0,-('1-Input'!$B$10-C789-D789)))*(1+B789))*(1-'P-Parametri'!$B$32)</f>
        <v>153603.86804847498</v>
      </c>
      <c r="M789" s="10">
        <f>IF(L788&lt;=0,M788,M788*(1-K789/L788))+MAX(0,-('1-Input'!$B$10-C789-D789))</f>
        <v>53568.979194660002</v>
      </c>
      <c r="N789" s="10">
        <f>MAX(0,('1-Input'!$B$10-C789-D789))/(1-'P-Parametri'!$B$31*MAX(0,IF(O788&lt;=0,0,(O788-P788)/O788)))</f>
        <v>16165.42333885683</v>
      </c>
      <c r="O789" s="10">
        <f>((O788-N789+MAX(0,-('1-Input'!$B$10-C789-D789)))*(1+B789))*(1-'P-Parametri'!$B$32)</f>
        <v>153603.8680484753</v>
      </c>
      <c r="P789" s="10">
        <f>IF(O788&lt;=0,P788,P788*(1-N789/O788))+MAX(0,-('1-Input'!$B$10-C789-D789))</f>
        <v>53568.979194660096</v>
      </c>
      <c r="Q789" s="10">
        <f>MAX(0,('1-Input'!$B$10-C789-D789))/(1-'P-Parametri'!$B$31*MAX(0,IF(R788&lt;=0,0,(R788-S788)/R788)))</f>
        <v>16165.42333885683</v>
      </c>
      <c r="R789" s="10">
        <f>((R788-Q789+MAX(0,-('1-Input'!$B$10-C789-D789)))*(1+B789))*(1-'P-Parametri'!$B$32)</f>
        <v>153603.8680484753</v>
      </c>
      <c r="S789" s="10">
        <f>IF(R788&lt;=0,S788,S788*(1-Q789/R788))+MAX(0,-('1-Input'!$B$10-C789-D789))</f>
        <v>53568.979194660096</v>
      </c>
      <c r="T789" s="10">
        <f>MAX(0,('1-Input'!$B$10-C789-D789))/(1-'P-Parametri'!$B$31*MAX(0,IF(U788&lt;=0,0,(U788-V788)/U788)))</f>
        <v>16165.42333885683</v>
      </c>
      <c r="U789" s="10">
        <f>((U788-T789+MAX(0,-('1-Input'!$B$10-C789-D789)))*(1+B789))*(1-'P-Parametri'!$B$32)</f>
        <v>153603.8680484753</v>
      </c>
      <c r="V789" s="10">
        <f>IF(U788&lt;=0,V788,V788*(1-T789/U788))+MAX(0,-('1-Input'!$B$10-C789-D789))</f>
        <v>53568.979194660096</v>
      </c>
    </row>
    <row r="790" spans="1:22">
      <c r="A790" s="9">
        <f t="shared" si="30"/>
        <v>33</v>
      </c>
      <c r="B790" s="12">
        <f>IF($A790='P-Parametri'!$E$47,'P-Parametri'!$B$34,IF($A790='P-Parametri'!$E$48,'P-Parametri'!$C$34,'P-Parametri'!$E$50))</f>
        <v>2.7158250435358244E-2</v>
      </c>
      <c r="C790" s="10">
        <f>IF($A790&lt;='1-Input'!$B$26,0,IF($A790='1-Input'!$B$26+1,('1-Input'!$B$23+0)*'1-Input'!$B$27,'1-Input'!$B$23+0))</f>
        <v>15535</v>
      </c>
      <c r="D790" s="10">
        <f t="shared" si="31"/>
        <v>0</v>
      </c>
      <c r="E790" s="10">
        <f>MAX(0,('1-Input'!$B$10-C790-D790))/(1-'P-Parametri'!$B$31*MAX(0,IF(F789&lt;=0,0,(F789-G789)/F789)))</f>
        <v>16209.721185889812</v>
      </c>
      <c r="F790" s="10">
        <f>((F789-E790+MAX(0,-('1-Input'!$B$10-C790-D790)))*(1+B790))*(1-'P-Parametri'!$B$32)</f>
        <v>347084.40114752488</v>
      </c>
      <c r="G790" s="10">
        <f>IF(F789&lt;=0,G789,G789*(1-E790/F789))+MAX(0,-('1-Input'!$B$10-C790-D790))</f>
        <v>118080.56268177822</v>
      </c>
      <c r="H790" s="10">
        <f>MAX(0,('1-Input'!$B$10-C790-D790))/(1-'P-Parametri'!$B$31*MAX(0,IF(I789&lt;=0,0,(I789-J789)/I789)))</f>
        <v>16209.721185889812</v>
      </c>
      <c r="I790" s="10">
        <f>((I789-H790+MAX(0,-('1-Input'!$B$10-C790-D790)))*(1+B790))*(1-'P-Parametri'!$B$32)</f>
        <v>691580.48831570719</v>
      </c>
      <c r="J790" s="10">
        <f>IF(I789&lt;=0,J789,J789*(1-H790/I789))+MAX(0,-('1-Input'!$B$10-C790-D790))</f>
        <v>235280.5626817783</v>
      </c>
      <c r="K790" s="10">
        <f>MAX(0,('1-Input'!$B$10-C790-D790))/(1-'P-Parametri'!$B$31*MAX(0,IF(L789&lt;=0,0,(L789-M789)/L789)))</f>
        <v>16209.721185889812</v>
      </c>
      <c r="L790" s="10">
        <f>((L789-K790+MAX(0,-('1-Input'!$B$10-C790-D790)))*(1+B790))*(1-'P-Parametri'!$B$32)</f>
        <v>140843.2804484088</v>
      </c>
      <c r="M790" s="10">
        <f>IF(L789&lt;=0,M789,M789*(1-K790/L789))+MAX(0,-('1-Input'!$B$10-C790-D790))</f>
        <v>47915.87795450024</v>
      </c>
      <c r="N790" s="10">
        <f>MAX(0,('1-Input'!$B$10-C790-D790))/(1-'P-Parametri'!$B$31*MAX(0,IF(O789&lt;=0,0,(O789-P789)/O789)))</f>
        <v>16209.721185889812</v>
      </c>
      <c r="O790" s="10">
        <f>((O789-N790+MAX(0,-('1-Input'!$B$10-C790-D790)))*(1+B790))*(1-'P-Parametri'!$B$32)</f>
        <v>140843.28044840912</v>
      </c>
      <c r="P790" s="10">
        <f>IF(O789&lt;=0,P789,P789*(1-N790/O789))+MAX(0,-('1-Input'!$B$10-C790-D790))</f>
        <v>47915.877954500334</v>
      </c>
      <c r="Q790" s="10">
        <f>MAX(0,('1-Input'!$B$10-C790-D790))/(1-'P-Parametri'!$B$31*MAX(0,IF(R789&lt;=0,0,(R789-S789)/R789)))</f>
        <v>16209.721185889812</v>
      </c>
      <c r="R790" s="10">
        <f>((R789-Q790+MAX(0,-('1-Input'!$B$10-C790-D790)))*(1+B790))*(1-'P-Parametri'!$B$32)</f>
        <v>140843.28044840912</v>
      </c>
      <c r="S790" s="10">
        <f>IF(R789&lt;=0,S789,S789*(1-Q790/R789))+MAX(0,-('1-Input'!$B$10-C790-D790))</f>
        <v>47915.877954500334</v>
      </c>
      <c r="T790" s="10">
        <f>MAX(0,('1-Input'!$B$10-C790-D790))/(1-'P-Parametri'!$B$31*MAX(0,IF(U789&lt;=0,0,(U789-V789)/U789)))</f>
        <v>16209.721185889812</v>
      </c>
      <c r="U790" s="10">
        <f>((U789-T790+MAX(0,-('1-Input'!$B$10-C790-D790)))*(1+B790))*(1-'P-Parametri'!$B$32)</f>
        <v>140843.28044840912</v>
      </c>
      <c r="V790" s="10">
        <f>IF(U789&lt;=0,V789,V789*(1-T790/U789))+MAX(0,-('1-Input'!$B$10-C790-D790))</f>
        <v>47915.877954500334</v>
      </c>
    </row>
    <row r="791" spans="1:22">
      <c r="A791" s="9">
        <f t="shared" si="30"/>
        <v>34</v>
      </c>
      <c r="B791" s="12">
        <f>IF($A791='P-Parametri'!$E$47,'P-Parametri'!$B$34,IF($A791='P-Parametri'!$E$48,'P-Parametri'!$C$34,'P-Parametri'!$E$50))</f>
        <v>2.7158250435358244E-2</v>
      </c>
      <c r="C791" s="10">
        <f>IF($A791&lt;='1-Input'!$B$26,0,IF($A791='1-Input'!$B$26+1,('1-Input'!$B$23+0)*'1-Input'!$B$27,'1-Input'!$B$23+0))</f>
        <v>15535</v>
      </c>
      <c r="D791" s="10">
        <f t="shared" si="31"/>
        <v>0</v>
      </c>
      <c r="E791" s="10">
        <f>MAX(0,('1-Input'!$B$10-C791-D791))/(1-'P-Parametri'!$B$31*MAX(0,IF(F790&lt;=0,0,(F790-G790)/F790)))</f>
        <v>16253.168774911726</v>
      </c>
      <c r="F791" s="10">
        <f>((F790-E791+MAX(0,-('1-Input'!$B$10-C791-D791)))*(1+B791))*(1-'P-Parametri'!$B$32)</f>
        <v>339136.39777356031</v>
      </c>
      <c r="G791" s="10">
        <f>IF(F790&lt;=0,G790,G790*(1-E791/F790))+MAX(0,-('1-Input'!$B$10-C791-D791))</f>
        <v>112551.11996421928</v>
      </c>
      <c r="H791" s="10">
        <f>MAX(0,('1-Input'!$B$10-C791-D791))/(1-'P-Parametri'!$B$31*MAX(0,IF(I790&lt;=0,0,(I790-J790)/I790)))</f>
        <v>16253.168774911725</v>
      </c>
      <c r="I791" s="10">
        <f>((I790-H791+MAX(0,-('1-Input'!$B$10-C791-D791)))*(1+B791))*(1-'P-Parametri'!$B$32)</f>
        <v>692280.69195470226</v>
      </c>
      <c r="J791" s="10">
        <f>IF(I790&lt;=0,J790,J790*(1-H791/I790))+MAX(0,-('1-Input'!$B$10-C791-D791))</f>
        <v>229751.11996421937</v>
      </c>
      <c r="K791" s="10">
        <f>MAX(0,('1-Input'!$B$10-C791-D791))/(1-'P-Parametri'!$B$31*MAX(0,IF(L790&lt;=0,0,(L790-M790)/L790)))</f>
        <v>16253.168774911726</v>
      </c>
      <c r="L791" s="10">
        <f>((L790-K791+MAX(0,-('1-Input'!$B$10-C791-D791)))*(1+B791))*(1-'P-Parametri'!$B$32)</f>
        <v>127717.81360583896</v>
      </c>
      <c r="M791" s="10">
        <f>IF(L790&lt;=0,M790,M790*(1-K791/L790))+MAX(0,-('1-Input'!$B$10-C791-D791))</f>
        <v>42386.43523694131</v>
      </c>
      <c r="N791" s="10">
        <f>MAX(0,('1-Input'!$B$10-C791-D791))/(1-'P-Parametri'!$B$31*MAX(0,IF(O790&lt;=0,0,(O790-P790)/O790)))</f>
        <v>16253.168774911726</v>
      </c>
      <c r="O791" s="10">
        <f>((O790-N791+MAX(0,-('1-Input'!$B$10-C791-D791)))*(1+B791))*(1-'P-Parametri'!$B$32)</f>
        <v>127717.8136058393</v>
      </c>
      <c r="P791" s="10">
        <f>IF(O790&lt;=0,P790,P790*(1-N791/O790))+MAX(0,-('1-Input'!$B$10-C791-D791))</f>
        <v>42386.435236941405</v>
      </c>
      <c r="Q791" s="10">
        <f>MAX(0,('1-Input'!$B$10-C791-D791))/(1-'P-Parametri'!$B$31*MAX(0,IF(R790&lt;=0,0,(R790-S790)/R790)))</f>
        <v>16253.168774911726</v>
      </c>
      <c r="R791" s="10">
        <f>((R790-Q791+MAX(0,-('1-Input'!$B$10-C791-D791)))*(1+B791))*(1-'P-Parametri'!$B$32)</f>
        <v>127717.8136058393</v>
      </c>
      <c r="S791" s="10">
        <f>IF(R790&lt;=0,S790,S790*(1-Q791/R790))+MAX(0,-('1-Input'!$B$10-C791-D791))</f>
        <v>42386.435236941405</v>
      </c>
      <c r="T791" s="10">
        <f>MAX(0,('1-Input'!$B$10-C791-D791))/(1-'P-Parametri'!$B$31*MAX(0,IF(U790&lt;=0,0,(U790-V790)/U790)))</f>
        <v>16253.168774911726</v>
      </c>
      <c r="U791" s="10">
        <f>((U790-T791+MAX(0,-('1-Input'!$B$10-C791-D791)))*(1+B791))*(1-'P-Parametri'!$B$32)</f>
        <v>127717.8136058393</v>
      </c>
      <c r="V791" s="10">
        <f>IF(U790&lt;=0,V790,V790*(1-T791/U790))+MAX(0,-('1-Input'!$B$10-C791-D791))</f>
        <v>42386.435236941405</v>
      </c>
    </row>
    <row r="792" spans="1:22">
      <c r="A792" s="9">
        <f t="shared" si="30"/>
        <v>35</v>
      </c>
      <c r="B792" s="12">
        <f>IF($A792='P-Parametri'!$E$47,'P-Parametri'!$B$34,IF($A792='P-Parametri'!$E$48,'P-Parametri'!$C$34,'P-Parametri'!$E$50))</f>
        <v>2.7158250435358244E-2</v>
      </c>
      <c r="C792" s="10">
        <f>IF($A792&lt;='1-Input'!$B$26,0,IF($A792='1-Input'!$B$26+1,('1-Input'!$B$23+0)*'1-Input'!$B$27,'1-Input'!$B$23+0))</f>
        <v>15535</v>
      </c>
      <c r="D792" s="10">
        <f t="shared" si="31"/>
        <v>0</v>
      </c>
      <c r="E792" s="10">
        <f>MAX(0,('1-Input'!$B$10-C792-D792))/(1-'P-Parametri'!$B$31*MAX(0,IF(F791&lt;=0,0,(F791-G791)/F791)))</f>
        <v>16295.777380311201</v>
      </c>
      <c r="F792" s="10">
        <f>((F791-E792+MAX(0,-('1-Input'!$B$10-C792-D792)))*(1+B792))*(1-'P-Parametri'!$B$32)</f>
        <v>330945.18999897019</v>
      </c>
      <c r="G792" s="10">
        <f>IF(F791&lt;=0,G791,G791*(1-E792/F791))+MAX(0,-('1-Input'!$B$10-C792-D792))</f>
        <v>107142.94789279731</v>
      </c>
      <c r="H792" s="10">
        <f>MAX(0,('1-Input'!$B$10-C792-D792))/(1-'P-Parametri'!$B$31*MAX(0,IF(I791&lt;=0,0,(I791-J791)/I791)))</f>
        <v>16295.777380311201</v>
      </c>
      <c r="I792" s="10">
        <f>((I791-H792+MAX(0,-('1-Input'!$B$10-C792-D792)))*(1+B792))*(1-'P-Parametri'!$B$32)</f>
        <v>692954.79521057685</v>
      </c>
      <c r="J792" s="10">
        <f>IF(I791&lt;=0,J791,J791*(1-H792/I791))+MAX(0,-('1-Input'!$B$10-C792-D792))</f>
        <v>224342.94789279741</v>
      </c>
      <c r="K792" s="10">
        <f>MAX(0,('1-Input'!$B$10-C792-D792))/(1-'P-Parametri'!$B$31*MAX(0,IF(L791&lt;=0,0,(L791-M791)/L791)))</f>
        <v>16295.777380311201</v>
      </c>
      <c r="L792" s="10">
        <f>((L791-K792+MAX(0,-('1-Input'!$B$10-C792-D792)))*(1+B792))*(1-'P-Parametri'!$B$32)</f>
        <v>114219.16766177949</v>
      </c>
      <c r="M792" s="10">
        <f>IF(L791&lt;=0,M791,M791*(1-K792/L791))+MAX(0,-('1-Input'!$B$10-C792-D792))</f>
        <v>36978.263165519347</v>
      </c>
      <c r="N792" s="10">
        <f>MAX(0,('1-Input'!$B$10-C792-D792))/(1-'P-Parametri'!$B$31*MAX(0,IF(O791&lt;=0,0,(O791-P791)/O791)))</f>
        <v>16295.777380311205</v>
      </c>
      <c r="O792" s="10">
        <f>((O791-N792+MAX(0,-('1-Input'!$B$10-C792-D792)))*(1+B792))*(1-'P-Parametri'!$B$32)</f>
        <v>114219.16766177982</v>
      </c>
      <c r="P792" s="10">
        <f>IF(O791&lt;=0,P791,P791*(1-N792/O791))+MAX(0,-('1-Input'!$B$10-C792-D792))</f>
        <v>36978.263165519449</v>
      </c>
      <c r="Q792" s="10">
        <f>MAX(0,('1-Input'!$B$10-C792-D792))/(1-'P-Parametri'!$B$31*MAX(0,IF(R791&lt;=0,0,(R791-S791)/R791)))</f>
        <v>16295.777380311205</v>
      </c>
      <c r="R792" s="10">
        <f>((R791-Q792+MAX(0,-('1-Input'!$B$10-C792-D792)))*(1+B792))*(1-'P-Parametri'!$B$32)</f>
        <v>114219.16766177982</v>
      </c>
      <c r="S792" s="10">
        <f>IF(R791&lt;=0,S791,S791*(1-Q792/R791))+MAX(0,-('1-Input'!$B$10-C792-D792))</f>
        <v>36978.263165519449</v>
      </c>
      <c r="T792" s="10">
        <f>MAX(0,('1-Input'!$B$10-C792-D792))/(1-'P-Parametri'!$B$31*MAX(0,IF(U791&lt;=0,0,(U791-V791)/U791)))</f>
        <v>16295.777380311205</v>
      </c>
      <c r="U792" s="10">
        <f>((U791-T792+MAX(0,-('1-Input'!$B$10-C792-D792)))*(1+B792))*(1-'P-Parametri'!$B$32)</f>
        <v>114219.16766177982</v>
      </c>
      <c r="V792" s="10">
        <f>IF(U791&lt;=0,V791,V791*(1-T792/U791))+MAX(0,-('1-Input'!$B$10-C792-D792))</f>
        <v>36978.263165519449</v>
      </c>
    </row>
    <row r="793" spans="1:22">
      <c r="A793" s="9">
        <f t="shared" si="30"/>
        <v>36</v>
      </c>
      <c r="B793" s="12">
        <f>IF($A793='P-Parametri'!$E$47,'P-Parametri'!$B$34,IF($A793='P-Parametri'!$E$48,'P-Parametri'!$C$34,'P-Parametri'!$E$50))</f>
        <v>2.7158250435358244E-2</v>
      </c>
      <c r="C793" s="10">
        <f>IF($A793&lt;='1-Input'!$B$26,0,IF($A793='1-Input'!$B$26+1,('1-Input'!$B$23+0)*'1-Input'!$B$27,'1-Input'!$B$23+0))</f>
        <v>15535</v>
      </c>
      <c r="D793" s="10">
        <f t="shared" si="31"/>
        <v>0</v>
      </c>
      <c r="E793" s="10">
        <f>MAX(0,('1-Input'!$B$10-C793-D793))/(1-'P-Parametri'!$B$31*MAX(0,IF(F792&lt;=0,0,(F792-G792)/F792)))</f>
        <v>16337.55835105014</v>
      </c>
      <c r="F793" s="10">
        <f>((F792-E793+MAX(0,-('1-Input'!$B$10-C793-D793)))*(1+B793))*(1-'P-Parametri'!$B$32)</f>
        <v>322505.52084809501</v>
      </c>
      <c r="G793" s="10">
        <f>IF(F792&lt;=0,G792,G792*(1-E793/F792))+MAX(0,-('1-Input'!$B$10-C793-D793))</f>
        <v>101853.69089194002</v>
      </c>
      <c r="H793" s="10">
        <f>MAX(0,('1-Input'!$B$10-C793-D793))/(1-'P-Parametri'!$B$31*MAX(0,IF(I792&lt;=0,0,(I792-J792)/I792)))</f>
        <v>16337.558351050138</v>
      </c>
      <c r="I793" s="10">
        <f>((I792-H793+MAX(0,-('1-Input'!$B$10-C793-D793)))*(1+B793))*(1-'P-Parametri'!$B$32)</f>
        <v>693602.99127258384</v>
      </c>
      <c r="J793" s="10">
        <f>IF(I792&lt;=0,J792,J792*(1-H793/I792))+MAX(0,-('1-Input'!$B$10-C793-D793))</f>
        <v>219053.69089194012</v>
      </c>
      <c r="K793" s="10">
        <f>MAX(0,('1-Input'!$B$10-C793-D793))/(1-'P-Parametri'!$B$31*MAX(0,IF(L792&lt;=0,0,(L792-M792)/L792)))</f>
        <v>16337.558351050138</v>
      </c>
      <c r="L793" s="10">
        <f>((L792-K793+MAX(0,-('1-Input'!$B$10-C793-D793)))*(1+B793))*(1-'P-Parametri'!$B$32)</f>
        <v>100338.82276426721</v>
      </c>
      <c r="M793" s="10">
        <f>IF(L792&lt;=0,M792,M792*(1-K793/L792))+MAX(0,-('1-Input'!$B$10-C793-D793))</f>
        <v>31689.006164662049</v>
      </c>
      <c r="N793" s="10">
        <f>MAX(0,('1-Input'!$B$10-C793-D793))/(1-'P-Parametri'!$B$31*MAX(0,IF(O792&lt;=0,0,(O792-P792)/O792)))</f>
        <v>16337.55835105014</v>
      </c>
      <c r="O793" s="10">
        <f>((O792-N793+MAX(0,-('1-Input'!$B$10-C793-D793)))*(1+B793))*(1-'P-Parametri'!$B$32)</f>
        <v>100338.82276426755</v>
      </c>
      <c r="P793" s="10">
        <f>IF(O792&lt;=0,P792,P792*(1-N793/O792))+MAX(0,-('1-Input'!$B$10-C793-D793))</f>
        <v>31689.006164662154</v>
      </c>
      <c r="Q793" s="10">
        <f>MAX(0,('1-Input'!$B$10-C793-D793))/(1-'P-Parametri'!$B$31*MAX(0,IF(R792&lt;=0,0,(R792-S792)/R792)))</f>
        <v>16337.55835105014</v>
      </c>
      <c r="R793" s="10">
        <f>((R792-Q793+MAX(0,-('1-Input'!$B$10-C793-D793)))*(1+B793))*(1-'P-Parametri'!$B$32)</f>
        <v>100338.82276426755</v>
      </c>
      <c r="S793" s="10">
        <f>IF(R792&lt;=0,S792,S792*(1-Q793/R792))+MAX(0,-('1-Input'!$B$10-C793-D793))</f>
        <v>31689.006164662154</v>
      </c>
      <c r="T793" s="10">
        <f>MAX(0,('1-Input'!$B$10-C793-D793))/(1-'P-Parametri'!$B$31*MAX(0,IF(U792&lt;=0,0,(U792-V792)/U792)))</f>
        <v>16337.55835105014</v>
      </c>
      <c r="U793" s="10">
        <f>((U792-T793+MAX(0,-('1-Input'!$B$10-C793-D793)))*(1+B793))*(1-'P-Parametri'!$B$32)</f>
        <v>100338.82276426755</v>
      </c>
      <c r="V793" s="10">
        <f>IF(U792&lt;=0,V792,V792*(1-T793/U792))+MAX(0,-('1-Input'!$B$10-C793-D793))</f>
        <v>31689.006164662154</v>
      </c>
    </row>
    <row r="794" spans="1:22">
      <c r="A794" s="9">
        <f t="shared" si="30"/>
        <v>37</v>
      </c>
      <c r="B794" s="12">
        <f>IF($A794='P-Parametri'!$E$47,'P-Parametri'!$B$34,IF($A794='P-Parametri'!$E$48,'P-Parametri'!$C$34,'P-Parametri'!$E$50))</f>
        <v>2.7158250435358244E-2</v>
      </c>
      <c r="C794" s="10">
        <f>IF($A794&lt;='1-Input'!$B$26,0,IF($A794='1-Input'!$B$26+1,('1-Input'!$B$23+0)*'1-Input'!$B$27,'1-Input'!$B$23+0))</f>
        <v>15535</v>
      </c>
      <c r="D794" s="10">
        <f t="shared" si="31"/>
        <v>0</v>
      </c>
      <c r="E794" s="10">
        <f>MAX(0,('1-Input'!$B$10-C794-D794))/(1-'P-Parametri'!$B$31*MAX(0,IF(F793&lt;=0,0,(F793-G793)/F793)))</f>
        <v>16378.523098378282</v>
      </c>
      <c r="F794" s="10">
        <f>((F793-E794+MAX(0,-('1-Input'!$B$10-C794-D794)))*(1+B794))*(1-'P-Parametri'!$B$32)</f>
        <v>313811.98967678868</v>
      </c>
      <c r="G794" s="10">
        <f>IF(F793&lt;=0,G793,G793*(1-E794/F793))+MAX(0,-('1-Input'!$B$10-C794-D794))</f>
        <v>96681.025864247436</v>
      </c>
      <c r="H794" s="10">
        <f>MAX(0,('1-Input'!$B$10-C794-D794))/(1-'P-Parametri'!$B$31*MAX(0,IF(I793&lt;=0,0,(I793-J793)/I793)))</f>
        <v>16378.523098378282</v>
      </c>
      <c r="I794" s="10">
        <f>((I793-H794+MAX(0,-('1-Input'!$B$10-C794-D794)))*(1+B794))*(1-'P-Parametri'!$B$32)</f>
        <v>694225.46648206923</v>
      </c>
      <c r="J794" s="10">
        <f>IF(I793&lt;=0,J793,J793*(1-H794/I793))+MAX(0,-('1-Input'!$B$10-C794-D794))</f>
        <v>213881.02586424755</v>
      </c>
      <c r="K794" s="10">
        <f>MAX(0,('1-Input'!$B$10-C794-D794))/(1-'P-Parametri'!$B$31*MAX(0,IF(L793&lt;=0,0,(L793-M793)/L793)))</f>
        <v>16378.523098378282</v>
      </c>
      <c r="L794" s="10">
        <f>((L793-K794+MAX(0,-('1-Input'!$B$10-C794-D794)))*(1+B794))*(1-'P-Parametri'!$B$32)</f>
        <v>86068.033481821185</v>
      </c>
      <c r="M794" s="10">
        <f>IF(L793&lt;=0,M793,M793*(1-K794/L793))+MAX(0,-('1-Input'!$B$10-C794-D794))</f>
        <v>26516.341136969466</v>
      </c>
      <c r="N794" s="10">
        <f>MAX(0,('1-Input'!$B$10-C794-D794))/(1-'P-Parametri'!$B$31*MAX(0,IF(O793&lt;=0,0,(O793-P793)/O793)))</f>
        <v>16378.523098378282</v>
      </c>
      <c r="O794" s="10">
        <f>((O793-N794+MAX(0,-('1-Input'!$B$10-C794-D794)))*(1+B794))*(1-'P-Parametri'!$B$32)</f>
        <v>86068.033481821534</v>
      </c>
      <c r="P794" s="10">
        <f>IF(O793&lt;=0,P793,P793*(1-N794/O793))+MAX(0,-('1-Input'!$B$10-C794-D794))</f>
        <v>26516.341136969575</v>
      </c>
      <c r="Q794" s="10">
        <f>MAX(0,('1-Input'!$B$10-C794-D794))/(1-'P-Parametri'!$B$31*MAX(0,IF(R793&lt;=0,0,(R793-S793)/R793)))</f>
        <v>16378.523098378282</v>
      </c>
      <c r="R794" s="10">
        <f>((R793-Q794+MAX(0,-('1-Input'!$B$10-C794-D794)))*(1+B794))*(1-'P-Parametri'!$B$32)</f>
        <v>86068.033481821534</v>
      </c>
      <c r="S794" s="10">
        <f>IF(R793&lt;=0,S793,S793*(1-Q794/R793))+MAX(0,-('1-Input'!$B$10-C794-D794))</f>
        <v>26516.341136969575</v>
      </c>
      <c r="T794" s="10">
        <f>MAX(0,('1-Input'!$B$10-C794-D794))/(1-'P-Parametri'!$B$31*MAX(0,IF(U793&lt;=0,0,(U793-V793)/U793)))</f>
        <v>16378.523098378282</v>
      </c>
      <c r="U794" s="10">
        <f>((U793-T794+MAX(0,-('1-Input'!$B$10-C794-D794)))*(1+B794))*(1-'P-Parametri'!$B$32)</f>
        <v>86068.033481821534</v>
      </c>
      <c r="V794" s="10">
        <f>IF(U793&lt;=0,V793,V793*(1-T794/U793))+MAX(0,-('1-Input'!$B$10-C794-D794))</f>
        <v>26516.341136969575</v>
      </c>
    </row>
    <row r="795" spans="1:22">
      <c r="A795" s="9">
        <f t="shared" si="30"/>
        <v>38</v>
      </c>
      <c r="B795" s="12">
        <f>IF($A795='P-Parametri'!$E$47,'P-Parametri'!$B$34,IF($A795='P-Parametri'!$E$48,'P-Parametri'!$C$34,'P-Parametri'!$E$50))</f>
        <v>2.7158250435358244E-2</v>
      </c>
      <c r="C795" s="10">
        <f>IF($A795&lt;='1-Input'!$B$26,0,IF($A795='1-Input'!$B$26+1,('1-Input'!$B$23+0)*'1-Input'!$B$27,'1-Input'!$B$23+0))</f>
        <v>15535</v>
      </c>
      <c r="D795" s="10">
        <f t="shared" si="31"/>
        <v>0</v>
      </c>
      <c r="E795" s="10">
        <f>MAX(0,('1-Input'!$B$10-C795-D795))/(1-'P-Parametri'!$B$31*MAX(0,IF(F794&lt;=0,0,(F794-G794)/F794)))</f>
        <v>16418.68308400505</v>
      </c>
      <c r="F795" s="10">
        <f>((F794-E795+MAX(0,-('1-Input'!$B$10-C795-D795)))*(1+B795))*(1-'P-Parametri'!$B$32)</f>
        <v>304859.0485140477</v>
      </c>
      <c r="G795" s="10">
        <f>IF(F794&lt;=0,G794,G794*(1-E795/F794))+MAX(0,-('1-Input'!$B$10-C795-D795))</f>
        <v>91622.662334107968</v>
      </c>
      <c r="H795" s="10">
        <f>MAX(0,('1-Input'!$B$10-C795-D795))/(1-'P-Parametri'!$B$31*MAX(0,IF(I794&lt;=0,0,(I794-J794)/I794)))</f>
        <v>16418.683084005046</v>
      </c>
      <c r="I795" s="10">
        <f>((I794-H795+MAX(0,-('1-Input'!$B$10-C795-D795)))*(1+B795))*(1-'P-Parametri'!$B$32)</f>
        <v>694822.40010883671</v>
      </c>
      <c r="J795" s="10">
        <f>IF(I794&lt;=0,J794,J794*(1-H795/I794))+MAX(0,-('1-Input'!$B$10-C795-D795))</f>
        <v>208822.66233410808</v>
      </c>
      <c r="K795" s="10">
        <f>MAX(0,('1-Input'!$B$10-C795-D795))/(1-'P-Parametri'!$B$31*MAX(0,IF(L794&lt;=0,0,(L794-M794)/L794)))</f>
        <v>16418.68308400505</v>
      </c>
      <c r="L795" s="10">
        <f>((L794-K795+MAX(0,-('1-Input'!$B$10-C795-D795)))*(1+B795))*(1-'P-Parametri'!$B$32)</f>
        <v>71397.823088782883</v>
      </c>
      <c r="M795" s="10">
        <f>IF(L794&lt;=0,M794,M794*(1-K795/L794))+MAX(0,-('1-Input'!$B$10-C795-D795))</f>
        <v>21457.977606829987</v>
      </c>
      <c r="N795" s="10">
        <f>MAX(0,('1-Input'!$B$10-C795-D795))/(1-'P-Parametri'!$B$31*MAX(0,IF(O794&lt;=0,0,(O794-P794)/O794)))</f>
        <v>16418.68308400505</v>
      </c>
      <c r="O795" s="10">
        <f>((O794-N795+MAX(0,-('1-Input'!$B$10-C795-D795)))*(1+B795))*(1-'P-Parametri'!$B$32)</f>
        <v>71397.823088783232</v>
      </c>
      <c r="P795" s="10">
        <f>IF(O794&lt;=0,P794,P794*(1-N795/O794))+MAX(0,-('1-Input'!$B$10-C795-D795))</f>
        <v>21457.977606830096</v>
      </c>
      <c r="Q795" s="10">
        <f>MAX(0,('1-Input'!$B$10-C795-D795))/(1-'P-Parametri'!$B$31*MAX(0,IF(R794&lt;=0,0,(R794-S794)/R794)))</f>
        <v>16418.68308400505</v>
      </c>
      <c r="R795" s="10">
        <f>((R794-Q795+MAX(0,-('1-Input'!$B$10-C795-D795)))*(1+B795))*(1-'P-Parametri'!$B$32)</f>
        <v>71397.823088783232</v>
      </c>
      <c r="S795" s="10">
        <f>IF(R794&lt;=0,S794,S794*(1-Q795/R794))+MAX(0,-('1-Input'!$B$10-C795-D795))</f>
        <v>21457.977606830096</v>
      </c>
      <c r="T795" s="10">
        <f>MAX(0,('1-Input'!$B$10-C795-D795))/(1-'P-Parametri'!$B$31*MAX(0,IF(U794&lt;=0,0,(U794-V794)/U794)))</f>
        <v>16418.68308400505</v>
      </c>
      <c r="U795" s="10">
        <f>((U794-T795+MAX(0,-('1-Input'!$B$10-C795-D795)))*(1+B795))*(1-'P-Parametri'!$B$32)</f>
        <v>71397.823088783232</v>
      </c>
      <c r="V795" s="10">
        <f>IF(U794&lt;=0,V794,V794*(1-T795/U794))+MAX(0,-('1-Input'!$B$10-C795-D795))</f>
        <v>21457.977606830096</v>
      </c>
    </row>
    <row r="796" spans="1:22">
      <c r="A796" s="9">
        <f t="shared" si="30"/>
        <v>39</v>
      </c>
      <c r="B796" s="12">
        <f>IF($A796='P-Parametri'!$E$47,'P-Parametri'!$B$34,IF($A796='P-Parametri'!$E$48,'P-Parametri'!$C$34,'P-Parametri'!$E$50))</f>
        <v>2.7158250435358244E-2</v>
      </c>
      <c r="C796" s="10">
        <f>IF($A796&lt;='1-Input'!$B$26,0,IF($A796='1-Input'!$B$26+1,('1-Input'!$B$23+0)*'1-Input'!$B$27,'1-Input'!$B$23+0))</f>
        <v>15535</v>
      </c>
      <c r="D796" s="10">
        <f t="shared" si="31"/>
        <v>0</v>
      </c>
      <c r="E796" s="10">
        <f>MAX(0,('1-Input'!$B$10-C796-D796))/(1-'P-Parametri'!$B$31*MAX(0,IF(F795&lt;=0,0,(F795-G795)/F795)))</f>
        <v>16458.049808726028</v>
      </c>
      <c r="F796" s="10">
        <f>((F795-E796+MAX(0,-('1-Input'!$B$10-C796-D796)))*(1+B796))*(1-'P-Parametri'!$B$32)</f>
        <v>295640.99832346034</v>
      </c>
      <c r="G796" s="10">
        <f>IF(F795&lt;=0,G795,G795*(1-E796/F795))+MAX(0,-('1-Input'!$B$10-C796-D796))</f>
        <v>86676.342558943579</v>
      </c>
      <c r="H796" s="10">
        <f>MAX(0,('1-Input'!$B$10-C796-D796))/(1-'P-Parametri'!$B$31*MAX(0,IF(I795&lt;=0,0,(I795-J795)/I795)))</f>
        <v>16458.049808726024</v>
      </c>
      <c r="I796" s="10">
        <f>((I795-H796+MAX(0,-('1-Input'!$B$10-C796-D796)))*(1+B796))*(1-'P-Parametri'!$B$32)</f>
        <v>695393.96413355623</v>
      </c>
      <c r="J796" s="10">
        <f>IF(I795&lt;=0,J795,J795*(1-H796/I795))+MAX(0,-('1-Input'!$B$10-C796-D796))</f>
        <v>203876.3425589437</v>
      </c>
      <c r="K796" s="10">
        <f>MAX(0,('1-Input'!$B$10-C796-D796))/(1-'P-Parametri'!$B$31*MAX(0,IF(L795&lt;=0,0,(L795-M795)/L795)))</f>
        <v>16458.049808726028</v>
      </c>
      <c r="L796" s="10">
        <f>((L795-K796+MAX(0,-('1-Input'!$B$10-C796-D796)))*(1+B796))*(1-'P-Parametri'!$B$32)</f>
        <v>56318.977718855123</v>
      </c>
      <c r="M796" s="10">
        <f>IF(L795&lt;=0,M795,M795*(1-K796/L795))+MAX(0,-('1-Input'!$B$10-C796-D796))</f>
        <v>16511.657831665594</v>
      </c>
      <c r="N796" s="10">
        <f>MAX(0,('1-Input'!$B$10-C796-D796))/(1-'P-Parametri'!$B$31*MAX(0,IF(O795&lt;=0,0,(O795-P795)/O795)))</f>
        <v>16458.049808726024</v>
      </c>
      <c r="O796" s="10">
        <f>((O795-N796+MAX(0,-('1-Input'!$B$10-C796-D796)))*(1+B796))*(1-'P-Parametri'!$B$32)</f>
        <v>56318.977718855487</v>
      </c>
      <c r="P796" s="10">
        <f>IF(O795&lt;=0,P795,P795*(1-N796/O795))+MAX(0,-('1-Input'!$B$10-C796-D796))</f>
        <v>16511.657831665703</v>
      </c>
      <c r="Q796" s="10">
        <f>MAX(0,('1-Input'!$B$10-C796-D796))/(1-'P-Parametri'!$B$31*MAX(0,IF(R795&lt;=0,0,(R795-S795)/R795)))</f>
        <v>16458.049808726024</v>
      </c>
      <c r="R796" s="10">
        <f>((R795-Q796+MAX(0,-('1-Input'!$B$10-C796-D796)))*(1+B796))*(1-'P-Parametri'!$B$32)</f>
        <v>56318.977718855487</v>
      </c>
      <c r="S796" s="10">
        <f>IF(R795&lt;=0,S795,S795*(1-Q796/R795))+MAX(0,-('1-Input'!$B$10-C796-D796))</f>
        <v>16511.657831665703</v>
      </c>
      <c r="T796" s="10">
        <f>MAX(0,('1-Input'!$B$10-C796-D796))/(1-'P-Parametri'!$B$31*MAX(0,IF(U795&lt;=0,0,(U795-V795)/U795)))</f>
        <v>16458.049808726024</v>
      </c>
      <c r="U796" s="10">
        <f>((U795-T796+MAX(0,-('1-Input'!$B$10-C796-D796)))*(1+B796))*(1-'P-Parametri'!$B$32)</f>
        <v>56318.977718855487</v>
      </c>
      <c r="V796" s="10">
        <f>IF(U795&lt;=0,V795,V795*(1-T796/U795))+MAX(0,-('1-Input'!$B$10-C796-D796))</f>
        <v>16511.657831665703</v>
      </c>
    </row>
    <row r="797" spans="1:22">
      <c r="A797" s="9">
        <f t="shared" si="30"/>
        <v>40</v>
      </c>
      <c r="B797" s="12">
        <f>IF($A797='P-Parametri'!$E$47,'P-Parametri'!$B$34,IF($A797='P-Parametri'!$E$48,'P-Parametri'!$C$34,'P-Parametri'!$E$50))</f>
        <v>2.7158250435358244E-2</v>
      </c>
      <c r="C797" s="10">
        <f>IF($A797&lt;='1-Input'!$B$26,0,IF($A797='1-Input'!$B$26+1,('1-Input'!$B$23+0)*'1-Input'!$B$27,'1-Input'!$B$23+0))</f>
        <v>15535</v>
      </c>
      <c r="D797" s="10">
        <f t="shared" si="31"/>
        <v>0</v>
      </c>
      <c r="E797" s="10">
        <f>MAX(0,('1-Input'!$B$10-C797-D797))/(1-'P-Parametri'!$B$31*MAX(0,IF(F796&lt;=0,0,(F796-G796)/F796)))</f>
        <v>16496.634801500732</v>
      </c>
      <c r="F797" s="10">
        <f>((F796-E797+MAX(0,-('1-Input'!$B$10-C797-D797)))*(1+B797))*(1-'P-Parametri'!$B$32)</f>
        <v>286151.98518199945</v>
      </c>
      <c r="G797" s="10">
        <f>IF(F796&lt;=0,G796,G796*(1-E797/F796))+MAX(0,-('1-Input'!$B$10-C797-D797))</f>
        <v>81839.841609368756</v>
      </c>
      <c r="H797" s="10">
        <f>MAX(0,('1-Input'!$B$10-C797-D797))/(1-'P-Parametri'!$B$31*MAX(0,IF(I796&lt;=0,0,(I796-J796)/I796)))</f>
        <v>16496.634801500732</v>
      </c>
      <c r="I797" s="10">
        <f>((I796-H797+MAX(0,-('1-Input'!$B$10-C797-D797)))*(1+B797))*(1-'P-Parametri'!$B$32)</f>
        <v>695940.32303590747</v>
      </c>
      <c r="J797" s="10">
        <f>IF(I796&lt;=0,J796,J796*(1-H797/I796))+MAX(0,-('1-Input'!$B$10-C797-D797))</f>
        <v>199039.84160936886</v>
      </c>
      <c r="K797" s="10">
        <f>MAX(0,('1-Input'!$B$10-C797-D797))/(1-'P-Parametri'!$B$31*MAX(0,IF(L796&lt;=0,0,(L796-M796)/L796)))</f>
        <v>16496.634801500732</v>
      </c>
      <c r="L797" s="10">
        <f>((L796-K797+MAX(0,-('1-Input'!$B$10-C797-D797)))*(1+B797))*(1-'P-Parametri'!$B$32)</f>
        <v>40822.040383068168</v>
      </c>
      <c r="M797" s="10">
        <f>IF(L796&lt;=0,M796,M796*(1-K797/L796))+MAX(0,-('1-Input'!$B$10-C797-D797))</f>
        <v>11675.15688209076</v>
      </c>
      <c r="N797" s="10">
        <f>MAX(0,('1-Input'!$B$10-C797-D797))/(1-'P-Parametri'!$B$31*MAX(0,IF(O796&lt;=0,0,(O796-P796)/O796)))</f>
        <v>16496.634801500732</v>
      </c>
      <c r="O797" s="10">
        <f>((O796-N797+MAX(0,-('1-Input'!$B$10-C797-D797)))*(1+B797))*(1-'P-Parametri'!$B$32)</f>
        <v>40822.040383068539</v>
      </c>
      <c r="P797" s="10">
        <f>IF(O796&lt;=0,P796,P796*(1-N797/O796))+MAX(0,-('1-Input'!$B$10-C797-D797))</f>
        <v>11675.156882090867</v>
      </c>
      <c r="Q797" s="10">
        <f>MAX(0,('1-Input'!$B$10-C797-D797))/(1-'P-Parametri'!$B$31*MAX(0,IF(R796&lt;=0,0,(R796-S796)/R796)))</f>
        <v>16496.634801500732</v>
      </c>
      <c r="R797" s="10">
        <f>((R796-Q797+MAX(0,-('1-Input'!$B$10-C797-D797)))*(1+B797))*(1-'P-Parametri'!$B$32)</f>
        <v>40822.040383068539</v>
      </c>
      <c r="S797" s="10">
        <f>IF(R796&lt;=0,S796,S796*(1-Q797/R796))+MAX(0,-('1-Input'!$B$10-C797-D797))</f>
        <v>11675.156882090867</v>
      </c>
      <c r="T797" s="10">
        <f>MAX(0,('1-Input'!$B$10-C797-D797))/(1-'P-Parametri'!$B$31*MAX(0,IF(U796&lt;=0,0,(U796-V796)/U796)))</f>
        <v>16496.634801500732</v>
      </c>
      <c r="U797" s="10">
        <f>((U796-T797+MAX(0,-('1-Input'!$B$10-C797-D797)))*(1+B797))*(1-'P-Parametri'!$B$32)</f>
        <v>40822.040383068539</v>
      </c>
      <c r="V797" s="10">
        <f>IF(U796&lt;=0,V796,V796*(1-T797/U796))+MAX(0,-('1-Input'!$B$10-C797-D797))</f>
        <v>11675.156882090867</v>
      </c>
    </row>
    <row r="798" spans="1:22">
      <c r="A798" s="9">
        <f t="shared" si="30"/>
        <v>41</v>
      </c>
      <c r="B798" s="12">
        <f>IF($A798='P-Parametri'!$E$47,'P-Parametri'!$B$34,IF($A798='P-Parametri'!$E$48,'P-Parametri'!$C$34,'P-Parametri'!$E$50))</f>
        <v>-0.35</v>
      </c>
      <c r="C798" s="10">
        <f>IF($A798&lt;='1-Input'!$B$26,0,IF($A798='1-Input'!$B$26+1,('1-Input'!$B$23+0)*'1-Input'!$B$27,'1-Input'!$B$23+0))</f>
        <v>15535</v>
      </c>
      <c r="D798" s="10">
        <f t="shared" si="31"/>
        <v>0</v>
      </c>
      <c r="E798" s="10">
        <f>MAX(0,('1-Input'!$B$10-C798-D798))/(1-'P-Parametri'!$B$31*MAX(0,IF(F797&lt;=0,0,(F797-G797)/F797)))</f>
        <v>16534.449608977393</v>
      </c>
      <c r="F798" s="10">
        <f>((F797-E798+MAX(0,-('1-Input'!$B$10-C798-D798)))*(1+B798))*(1-'P-Parametri'!$B$32)</f>
        <v>174900.89532621941</v>
      </c>
      <c r="G798" s="10">
        <f>IF(F797&lt;=0,G797,G797*(1-E798/F797))+MAX(0,-('1-Input'!$B$10-C798-D798))</f>
        <v>77110.967419535184</v>
      </c>
      <c r="H798" s="10">
        <f>MAX(0,('1-Input'!$B$10-C798-D798))/(1-'P-Parametri'!$B$31*MAX(0,IF(I797&lt;=0,0,(I797-J797)/I797)))</f>
        <v>16534.449608977389</v>
      </c>
      <c r="I798" s="10">
        <f>((I797-H798+MAX(0,-('1-Input'!$B$10-C798-D798)))*(1+B798))*(1-'P-Parametri'!$B$32)</f>
        <v>440730.5900920495</v>
      </c>
      <c r="J798" s="10">
        <f>IF(I797&lt;=0,J797,J797*(1-H798/I797))+MAX(0,-('1-Input'!$B$10-C798-D798))</f>
        <v>194310.96741953527</v>
      </c>
      <c r="K798" s="10">
        <f>MAX(0,('1-Input'!$B$10-C798-D798))/(1-'P-Parametri'!$B$31*MAX(0,IF(L797&lt;=0,0,(L797-M797)/L797)))</f>
        <v>16534.449608977389</v>
      </c>
      <c r="L798" s="10">
        <f>((L797-K798+MAX(0,-('1-Input'!$B$10-C798-D798)))*(1+B798))*(1-'P-Parametri'!$B$32)</f>
        <v>15755.360135152689</v>
      </c>
      <c r="M798" s="10">
        <f>IF(L797&lt;=0,M797,M797*(1-K798/L797))+MAX(0,-('1-Input'!$B$10-C798-D798))</f>
        <v>6946.2826922571776</v>
      </c>
      <c r="N798" s="10">
        <f>MAX(0,('1-Input'!$B$10-C798-D798))/(1-'P-Parametri'!$B$31*MAX(0,IF(O797&lt;=0,0,(O797-P797)/O797)))</f>
        <v>16534.449608977389</v>
      </c>
      <c r="O798" s="10">
        <f>((O797-N798+MAX(0,-('1-Input'!$B$10-C798-D798)))*(1+B798))*(1-'P-Parametri'!$B$32)</f>
        <v>15755.360135152929</v>
      </c>
      <c r="P798" s="10">
        <f>IF(O797&lt;=0,P797,P797*(1-N798/O797))+MAX(0,-('1-Input'!$B$10-C798-D798))</f>
        <v>6946.2826922572849</v>
      </c>
      <c r="Q798" s="10">
        <f>MAX(0,('1-Input'!$B$10-C798-D798))/(1-'P-Parametri'!$B$31*MAX(0,IF(R797&lt;=0,0,(R797-S797)/R797)))</f>
        <v>16534.449608977389</v>
      </c>
      <c r="R798" s="10">
        <f>((R797-Q798+MAX(0,-('1-Input'!$B$10-C798-D798)))*(1+B798))*(1-'P-Parametri'!$B$32)</f>
        <v>15755.360135152929</v>
      </c>
      <c r="S798" s="10">
        <f>IF(R797&lt;=0,S797,S797*(1-Q798/R797))+MAX(0,-('1-Input'!$B$10-C798-D798))</f>
        <v>6946.2826922572849</v>
      </c>
      <c r="T798" s="10">
        <f>MAX(0,('1-Input'!$B$10-C798-D798))/(1-'P-Parametri'!$B$31*MAX(0,IF(U797&lt;=0,0,(U797-V797)/U797)))</f>
        <v>16534.449608977389</v>
      </c>
      <c r="U798" s="10">
        <f>((U797-T798+MAX(0,-('1-Input'!$B$10-C798-D798)))*(1+B798))*(1-'P-Parametri'!$B$32)</f>
        <v>15755.360135152929</v>
      </c>
      <c r="V798" s="10">
        <f>IF(U797&lt;=0,V797,V797*(1-T798/U797))+MAX(0,-('1-Input'!$B$10-C798-D798))</f>
        <v>6946.2826922572849</v>
      </c>
    </row>
    <row r="799" spans="1:22">
      <c r="A799" s="9">
        <f t="shared" si="30"/>
        <v>42</v>
      </c>
      <c r="B799" s="12">
        <f>IF($A799='P-Parametri'!$E$47,'P-Parametri'!$B$34,IF($A799='P-Parametri'!$E$48,'P-Parametri'!$C$34,'P-Parametri'!$E$50))</f>
        <v>-0.2</v>
      </c>
      <c r="C799" s="10">
        <f>IF($A799&lt;='1-Input'!$B$26,0,IF($A799='1-Input'!$B$26+1,('1-Input'!$B$23+0)*'1-Input'!$B$27,'1-Input'!$B$23+0))</f>
        <v>15535</v>
      </c>
      <c r="D799" s="10">
        <f t="shared" si="31"/>
        <v>0</v>
      </c>
      <c r="E799" s="10">
        <f>MAX(0,('1-Input'!$B$10-C799-D799))/(1-'P-Parametri'!$B$31*MAX(0,IF(F798&lt;=0,0,(F798-G798)/F798)))</f>
        <v>15755.360135152856</v>
      </c>
      <c r="F799" s="10">
        <f>((F798-E799+MAX(0,-('1-Input'!$B$10-C799-D799)))*(1+B799))*(1-'P-Parametri'!$B$32)</f>
        <v>127061.79529654756</v>
      </c>
      <c r="G799" s="10">
        <f>IF(F798&lt;=0,G798,G798*(1-E799/F798))+MAX(0,-('1-Input'!$B$10-C799-D799))</f>
        <v>70164.684727277927</v>
      </c>
      <c r="H799" s="10">
        <f>MAX(0,('1-Input'!$B$10-C799-D799))/(1-'P-Parametri'!$B$31*MAX(0,IF(I798&lt;=0,0,(I798-J798)/I798)))</f>
        <v>15755.360135152856</v>
      </c>
      <c r="I799" s="10">
        <f>((I798-H799+MAX(0,-('1-Input'!$B$10-C799-D799)))*(1+B799))*(1-'P-Parametri'!$B$32)</f>
        <v>339300.22359758627</v>
      </c>
      <c r="J799" s="10">
        <f>IF(I798&lt;=0,J798,J798*(1-H799/I798))+MAX(0,-('1-Input'!$B$10-C799-D799))</f>
        <v>187364.68472727801</v>
      </c>
      <c r="K799" s="10">
        <f>MAX(0,('1-Input'!$B$10-C799-D799))/(1-'P-Parametri'!$B$31*MAX(0,IF(L798&lt;=0,0,(L798-M798)/L798)))</f>
        <v>15755.360135152858</v>
      </c>
      <c r="L799" s="10">
        <f>((L798-K799+MAX(0,-('1-Input'!$B$10-C799-D799)))*(1+B799))*(1-'P-Parametri'!$B$32)</f>
        <v>-1.3506214600056412E-10</v>
      </c>
      <c r="M799" s="10">
        <f>IF(L798&lt;=0,M798,M798*(1-K799/L798))+MAX(0,-('1-Input'!$B$10-C799-D799))</f>
        <v>-7.4034460612791739E-11</v>
      </c>
      <c r="N799" s="10">
        <f>MAX(0,('1-Input'!$B$10-C799-D799))/(1-'P-Parametri'!$B$31*MAX(0,IF(O798&lt;=0,0,(O798-P798)/O798)))</f>
        <v>15755.360135152856</v>
      </c>
      <c r="O799" s="10">
        <f>((O798-N799+MAX(0,-('1-Input'!$B$10-C799-D799)))*(1+B799))*(1-'P-Parametri'!$B$32)</f>
        <v>5.8091245591640472E-11</v>
      </c>
      <c r="P799" s="10">
        <f>IF(O798&lt;=0,P798,P798*(1-N799/O798))+MAX(0,-('1-Input'!$B$10-C799-D799))</f>
        <v>3.2390076518096883E-11</v>
      </c>
      <c r="Q799" s="10">
        <f>MAX(0,('1-Input'!$B$10-C799-D799))/(1-'P-Parametri'!$B$31*MAX(0,IF(R798&lt;=0,0,(R798-S798)/R798)))</f>
        <v>15755.360135152856</v>
      </c>
      <c r="R799" s="10">
        <f>((R798-Q799+MAX(0,-('1-Input'!$B$10-C799-D799)))*(1+B799))*(1-'P-Parametri'!$B$32)</f>
        <v>5.8091245591640472E-11</v>
      </c>
      <c r="S799" s="10">
        <f>IF(R798&lt;=0,S798,S798*(1-Q799/R798))+MAX(0,-('1-Input'!$B$10-C799-D799))</f>
        <v>3.2390076518096883E-11</v>
      </c>
      <c r="T799" s="10">
        <f>MAX(0,('1-Input'!$B$10-C799-D799))/(1-'P-Parametri'!$B$31*MAX(0,IF(U798&lt;=0,0,(U798-V798)/U798)))</f>
        <v>15755.360135152856</v>
      </c>
      <c r="U799" s="10">
        <f>((U798-T799+MAX(0,-('1-Input'!$B$10-C799-D799)))*(1+B799))*(1-'P-Parametri'!$B$32)</f>
        <v>5.8091245591640472E-11</v>
      </c>
      <c r="V799" s="10">
        <f>IF(U798&lt;=0,V798,V798*(1-T799/U798))+MAX(0,-('1-Input'!$B$10-C799-D799))</f>
        <v>3.2390076518096883E-11</v>
      </c>
    </row>
    <row r="800" spans="1:22">
      <c r="A800" s="4" t="s">
        <v>410</v>
      </c>
      <c r="E800" s="10">
        <f>F799</f>
        <v>127061.79529654756</v>
      </c>
      <c r="H800" s="10">
        <f>I799</f>
        <v>339300.22359758627</v>
      </c>
      <c r="K800" s="10">
        <f>L799</f>
        <v>-1.3506214600056412E-10</v>
      </c>
      <c r="N800" s="10">
        <f>O799</f>
        <v>5.8091245591640472E-11</v>
      </c>
      <c r="Q800" s="10">
        <f>R799</f>
        <v>5.8091245591640472E-11</v>
      </c>
      <c r="T800" s="10">
        <f>U799</f>
        <v>5.8091245591640472E-11</v>
      </c>
    </row>
    <row r="801" spans="1:22">
      <c r="A801" s="5" t="s">
        <v>411</v>
      </c>
      <c r="B801" s="10">
        <f>IFERROR(T755-T800*(T755-Q755)/(T800-Q800),T755)</f>
        <v>669001.43277690921</v>
      </c>
    </row>
    <row r="804" spans="1:22">
      <c r="A804" s="2" t="s">
        <v>427</v>
      </c>
    </row>
    <row r="805" spans="1:22">
      <c r="A805" s="4" t="s">
        <v>268</v>
      </c>
      <c r="E805" s="19">
        <f>'1-Input'!$B$8</f>
        <v>760000</v>
      </c>
      <c r="H805" s="19">
        <f>'1-Input'!$B$8*1.2</f>
        <v>912000</v>
      </c>
      <c r="K805" s="10">
        <f>IFERROR(H805-H850*(H805-E805)/(H850-E850),H805)</f>
        <v>725053.81270238827</v>
      </c>
      <c r="N805" s="10">
        <f>IFERROR(K805-K850*(K805-H805)/(K850-H850),K805)</f>
        <v>725053.81270238908</v>
      </c>
      <c r="Q805" s="10">
        <f>IFERROR(N805-N850*(N805-K805)/(N850-K850),N805)</f>
        <v>725053.81270238897</v>
      </c>
      <c r="T805" s="10">
        <f>IFERROR(Q805-Q850*(Q805-N805)/(Q850-N850),Q805)</f>
        <v>725053.81270238897</v>
      </c>
    </row>
    <row r="806" spans="1:22">
      <c r="A806" s="15" t="s">
        <v>176</v>
      </c>
      <c r="B806" s="15" t="s">
        <v>177</v>
      </c>
      <c r="C806" s="15" t="s">
        <v>178</v>
      </c>
      <c r="D806" s="15" t="s">
        <v>179</v>
      </c>
      <c r="E806" s="15" t="s">
        <v>180</v>
      </c>
      <c r="F806" s="15" t="s">
        <v>181</v>
      </c>
      <c r="G806" s="15" t="s">
        <v>182</v>
      </c>
      <c r="H806" s="15" t="s">
        <v>180</v>
      </c>
      <c r="I806" s="15" t="s">
        <v>181</v>
      </c>
      <c r="J806" s="15" t="s">
        <v>182</v>
      </c>
      <c r="K806" s="15" t="s">
        <v>180</v>
      </c>
      <c r="L806" s="15" t="s">
        <v>181</v>
      </c>
      <c r="M806" s="15" t="s">
        <v>182</v>
      </c>
      <c r="N806" s="15" t="s">
        <v>180</v>
      </c>
      <c r="O806" s="15" t="s">
        <v>181</v>
      </c>
      <c r="P806" s="15" t="s">
        <v>182</v>
      </c>
      <c r="Q806" s="15" t="s">
        <v>180</v>
      </c>
      <c r="R806" s="15" t="s">
        <v>181</v>
      </c>
      <c r="S806" s="15" t="s">
        <v>182</v>
      </c>
      <c r="T806" s="15" t="s">
        <v>180</v>
      </c>
      <c r="U806" s="15" t="s">
        <v>181</v>
      </c>
      <c r="V806" s="15" t="s">
        <v>182</v>
      </c>
    </row>
    <row r="807" spans="1:22">
      <c r="A807" s="9">
        <f>0</f>
        <v>0</v>
      </c>
      <c r="E807" s="10">
        <f>0</f>
        <v>0</v>
      </c>
      <c r="F807" s="10">
        <f>E805</f>
        <v>760000</v>
      </c>
      <c r="G807" s="10">
        <f>E805*'1-Input'!$B$28</f>
        <v>586000</v>
      </c>
      <c r="H807" s="10">
        <f>0</f>
        <v>0</v>
      </c>
      <c r="I807" s="10">
        <f>H805</f>
        <v>912000</v>
      </c>
      <c r="J807" s="10">
        <f>H805*'1-Input'!$B$28</f>
        <v>703200</v>
      </c>
      <c r="K807" s="10">
        <f>0</f>
        <v>0</v>
      </c>
      <c r="L807" s="10">
        <f>K805</f>
        <v>725053.81270238827</v>
      </c>
      <c r="M807" s="10">
        <f>K805*'1-Input'!$B$28</f>
        <v>559054.65032052563</v>
      </c>
      <c r="N807" s="10">
        <f>0</f>
        <v>0</v>
      </c>
      <c r="O807" s="10">
        <f>N805</f>
        <v>725053.81270238908</v>
      </c>
      <c r="P807" s="10">
        <f>N805*'1-Input'!$B$28</f>
        <v>559054.65032052633</v>
      </c>
      <c r="Q807" s="10">
        <f>0</f>
        <v>0</v>
      </c>
      <c r="R807" s="10">
        <f>Q805</f>
        <v>725053.81270238897</v>
      </c>
      <c r="S807" s="10">
        <f>Q805*'1-Input'!$B$28</f>
        <v>559054.65032052621</v>
      </c>
      <c r="T807" s="10">
        <f>0</f>
        <v>0</v>
      </c>
      <c r="U807" s="10">
        <f>T805</f>
        <v>725053.81270238897</v>
      </c>
      <c r="V807" s="10">
        <f>T805*'1-Input'!$B$28</f>
        <v>559054.65032052621</v>
      </c>
    </row>
    <row r="808" spans="1:22">
      <c r="A808" s="9">
        <f t="shared" ref="A808:A849" si="32">A807+1</f>
        <v>1</v>
      </c>
      <c r="B808" s="12">
        <f>IF($A808='P-Parametri'!$B$47,'P-Parametri'!$B$34,IF($A808='P-Parametri'!$B$48,'P-Parametri'!$C$34,'P-Parametri'!$B$51))</f>
        <v>0.02</v>
      </c>
      <c r="C808" s="10">
        <f>IF($A808&lt;='1-Input'!$B$26,0,IF($A808='1-Input'!$B$26+1,('1-Input'!$B$23+0)*'1-Input'!$B$27,'1-Input'!$B$23+0))</f>
        <v>0</v>
      </c>
      <c r="D808" s="10">
        <f t="shared" ref="D808:D849" si="33">IF(AND($A808&gt;=1,$A808&lt;1+0),0,0)</f>
        <v>0</v>
      </c>
      <c r="E808" s="10">
        <f>MAX(0,('1-Input'!$B$10-C808-D808))/(1-'P-Parametri'!$B$31*MAX(0,IF(F807&lt;=0,0,(F807-G807)/F807)))</f>
        <v>30835.525211259723</v>
      </c>
      <c r="F808" s="10">
        <f>((F807-E808+MAX(0,-('1-Input'!$B$10-C808-D808)))*(1+B808))*(1-'P-Parametri'!$B$32)</f>
        <v>742260.26875594608</v>
      </c>
      <c r="G808" s="10">
        <f>IF(F807&lt;=0,G807,G807*(1-E808/F807))+MAX(0,-('1-Input'!$B$10-C808-D808))</f>
        <v>562224.18713973917</v>
      </c>
      <c r="H808" s="10">
        <f>MAX(0,('1-Input'!$B$10-C808-D808))/(1-'P-Parametri'!$B$31*MAX(0,IF(I807&lt;=0,0,(I807-J807)/I807)))</f>
        <v>30835.525211259723</v>
      </c>
      <c r="I808" s="10">
        <f>((I807-H808+MAX(0,-('1-Input'!$B$10-C808-D808)))*(1+B808))*(1-'P-Parametri'!$B$32)</f>
        <v>896990.188755946</v>
      </c>
      <c r="J808" s="10">
        <f>IF(I807&lt;=0,J807,J807*(1-H808/I807))+MAX(0,-('1-Input'!$B$10-C808-D808))</f>
        <v>679424.18713973928</v>
      </c>
      <c r="K808" s="10">
        <f>MAX(0,('1-Input'!$B$10-C808-D808))/(1-'P-Parametri'!$B$31*MAX(0,IF(L807&lt;=0,0,(L807-M807)/L807)))</f>
        <v>30835.525211259723</v>
      </c>
      <c r="L808" s="10">
        <f>((L807-K808+MAX(0,-('1-Input'!$B$10-C808-D808)))*(1+B808))*(1-'P-Parametri'!$B$32)</f>
        <v>706686.44793446921</v>
      </c>
      <c r="M808" s="10">
        <f>IF(L807&lt;=0,M807,M807*(1-K808/L807))+MAX(0,-('1-Input'!$B$10-C808-D808))</f>
        <v>535278.83746026491</v>
      </c>
      <c r="N808" s="10">
        <f>MAX(0,('1-Input'!$B$10-C808-D808))/(1-'P-Parametri'!$B$31*MAX(0,IF(O807&lt;=0,0,(O807-P807)/O807)))</f>
        <v>30835.525211259723</v>
      </c>
      <c r="O808" s="10">
        <f>((O807-N808+MAX(0,-('1-Input'!$B$10-C808-D808)))*(1+B808))*(1-'P-Parametri'!$B$32)</f>
        <v>706686.44793447002</v>
      </c>
      <c r="P808" s="10">
        <f>IF(O807&lt;=0,P807,P807*(1-N808/O807))+MAX(0,-('1-Input'!$B$10-C808-D808))</f>
        <v>535278.83746026549</v>
      </c>
      <c r="Q808" s="10">
        <f>MAX(0,('1-Input'!$B$10-C808-D808))/(1-'P-Parametri'!$B$31*MAX(0,IF(R807&lt;=0,0,(R807-S807)/R807)))</f>
        <v>30835.525211259723</v>
      </c>
      <c r="R808" s="10">
        <f>((R807-Q808+MAX(0,-('1-Input'!$B$10-C808-D808)))*(1+B808))*(1-'P-Parametri'!$B$32)</f>
        <v>706686.44793446991</v>
      </c>
      <c r="S808" s="10">
        <f>IF(R807&lt;=0,S807,S807*(1-Q808/R807))+MAX(0,-('1-Input'!$B$10-C808-D808))</f>
        <v>535278.83746026549</v>
      </c>
      <c r="T808" s="10">
        <f>MAX(0,('1-Input'!$B$10-C808-D808))/(1-'P-Parametri'!$B$31*MAX(0,IF(U807&lt;=0,0,(U807-V807)/U807)))</f>
        <v>30835.525211259723</v>
      </c>
      <c r="U808" s="10">
        <f>((U807-T808+MAX(0,-('1-Input'!$B$10-C808-D808)))*(1+B808))*(1-'P-Parametri'!$B$32)</f>
        <v>706686.44793446991</v>
      </c>
      <c r="V808" s="10">
        <f>IF(U807&lt;=0,V807,V807*(1-T808/U807))+MAX(0,-('1-Input'!$B$10-C808-D808))</f>
        <v>535278.83746026549</v>
      </c>
    </row>
    <row r="809" spans="1:22">
      <c r="A809" s="9">
        <f t="shared" si="32"/>
        <v>2</v>
      </c>
      <c r="B809" s="12">
        <f>IF($A809='P-Parametri'!$B$47,'P-Parametri'!$B$34,IF($A809='P-Parametri'!$B$48,'P-Parametri'!$C$34,'P-Parametri'!$B$51))</f>
        <v>0.02</v>
      </c>
      <c r="C809" s="10">
        <f>IF($A809&lt;='1-Input'!$B$26,0,IF($A809='1-Input'!$B$26+1,('1-Input'!$B$23+0)*'1-Input'!$B$27,'1-Input'!$B$23+0))</f>
        <v>0</v>
      </c>
      <c r="D809" s="10">
        <f t="shared" si="33"/>
        <v>0</v>
      </c>
      <c r="E809" s="10">
        <f>MAX(0,('1-Input'!$B$10-C809-D809))/(1-'P-Parametri'!$B$31*MAX(0,IF(F808&lt;=0,0,(F808-G808)/F808)))</f>
        <v>30951.930869189458</v>
      </c>
      <c r="F809" s="10">
        <f>((F808-E809+MAX(0,-('1-Input'!$B$10-C809-D809)))*(1+B809))*(1-'P-Parametri'!$B$32)</f>
        <v>724083.4356352028</v>
      </c>
      <c r="G809" s="10">
        <f>IF(F808&lt;=0,G808,G808*(1-E809/F808))+MAX(0,-('1-Input'!$B$10-C809-D809))</f>
        <v>538779.68269050913</v>
      </c>
      <c r="H809" s="10">
        <f>MAX(0,('1-Input'!$B$10-C809-D809))/(1-'P-Parametri'!$B$31*MAX(0,IF(I808&lt;=0,0,(I808-J808)/I808)))</f>
        <v>30951.930869189455</v>
      </c>
      <c r="I809" s="10">
        <f>((I808-H809+MAX(0,-('1-Input'!$B$10-C809-D809)))*(1+B809))*(1-'P-Parametri'!$B$32)</f>
        <v>881592.30499840272</v>
      </c>
      <c r="J809" s="10">
        <f>IF(I808&lt;=0,J808,J808*(1-H809/I808))+MAX(0,-('1-Input'!$B$10-C809-D809))</f>
        <v>655979.68269050925</v>
      </c>
      <c r="K809" s="10">
        <f>MAX(0,('1-Input'!$B$10-C809-D809))/(1-'P-Parametri'!$B$31*MAX(0,IF(L808&lt;=0,0,(L808-M808)/L808)))</f>
        <v>30951.930869189455</v>
      </c>
      <c r="L809" s="10">
        <f>((L808-K809+MAX(0,-('1-Input'!$B$10-C809-D809)))*(1+B809))*(1-'P-Parametri'!$B$32)</f>
        <v>687870.70899177215</v>
      </c>
      <c r="M809" s="10">
        <f>IF(L808&lt;=0,M808,M808*(1-K809/L808))+MAX(0,-('1-Input'!$B$10-C809-D809))</f>
        <v>511834.33301103488</v>
      </c>
      <c r="N809" s="10">
        <f>MAX(0,('1-Input'!$B$10-C809-D809))/(1-'P-Parametri'!$B$31*MAX(0,IF(O808&lt;=0,0,(O808-P808)/O808)))</f>
        <v>30951.930869189455</v>
      </c>
      <c r="O809" s="10">
        <f>((O808-N809+MAX(0,-('1-Input'!$B$10-C809-D809)))*(1+B809))*(1-'P-Parametri'!$B$32)</f>
        <v>687870.70899177296</v>
      </c>
      <c r="P809" s="10">
        <f>IF(O808&lt;=0,P808,P808*(1-N809/O808))+MAX(0,-('1-Input'!$B$10-C809-D809))</f>
        <v>511834.33301103546</v>
      </c>
      <c r="Q809" s="10">
        <f>MAX(0,('1-Input'!$B$10-C809-D809))/(1-'P-Parametri'!$B$31*MAX(0,IF(R808&lt;=0,0,(R808-S808)/R808)))</f>
        <v>30951.930869189455</v>
      </c>
      <c r="R809" s="10">
        <f>((R808-Q809+MAX(0,-('1-Input'!$B$10-C809-D809)))*(1+B809))*(1-'P-Parametri'!$B$32)</f>
        <v>687870.70899177284</v>
      </c>
      <c r="S809" s="10">
        <f>IF(R808&lt;=0,S808,S808*(1-Q809/R808))+MAX(0,-('1-Input'!$B$10-C809-D809))</f>
        <v>511834.33301103546</v>
      </c>
      <c r="T809" s="10">
        <f>MAX(0,('1-Input'!$B$10-C809-D809))/(1-'P-Parametri'!$B$31*MAX(0,IF(U808&lt;=0,0,(U808-V808)/U808)))</f>
        <v>30951.930869189455</v>
      </c>
      <c r="U809" s="10">
        <f>((U808-T809+MAX(0,-('1-Input'!$B$10-C809-D809)))*(1+B809))*(1-'P-Parametri'!$B$32)</f>
        <v>687870.70899177284</v>
      </c>
      <c r="V809" s="10">
        <f>IF(U808&lt;=0,V808,V808*(1-T809/U808))+MAX(0,-('1-Input'!$B$10-C809-D809))</f>
        <v>511834.33301103546</v>
      </c>
    </row>
    <row r="810" spans="1:22">
      <c r="A810" s="9">
        <f t="shared" si="32"/>
        <v>3</v>
      </c>
      <c r="B810" s="12">
        <f>IF($A810='P-Parametri'!$B$47,'P-Parametri'!$B$34,IF($A810='P-Parametri'!$B$48,'P-Parametri'!$C$34,'P-Parametri'!$B$51))</f>
        <v>0.02</v>
      </c>
      <c r="C810" s="10">
        <f>IF($A810&lt;='1-Input'!$B$26,0,IF($A810='1-Input'!$B$26+1,('1-Input'!$B$23+0)*'1-Input'!$B$27,'1-Input'!$B$23+0))</f>
        <v>0</v>
      </c>
      <c r="D810" s="10">
        <f t="shared" si="33"/>
        <v>0</v>
      </c>
      <c r="E810" s="10">
        <f>MAX(0,('1-Input'!$B$10-C810-D810))/(1-'P-Parametri'!$B$31*MAX(0,IF(F809&lt;=0,0,(F809-G809)/F809)))</f>
        <v>31067.14170442459</v>
      </c>
      <c r="F810" s="10">
        <f>((F809-E810+MAX(0,-('1-Input'!$B$10-C810-D810)))*(1+B810))*(1-'P-Parametri'!$B$32)</f>
        <v>705462.86656977504</v>
      </c>
      <c r="G810" s="10">
        <f>IF(F809&lt;=0,G809,G809*(1-E810/F809))+MAX(0,-('1-Input'!$B$10-C810-D810))</f>
        <v>515663.08600310219</v>
      </c>
      <c r="H810" s="10">
        <f>MAX(0,('1-Input'!$B$10-C810-D810))/(1-'P-Parametri'!$B$31*MAX(0,IF(I809&lt;=0,0,(I809-J809)/I809)))</f>
        <v>31067.14170442459</v>
      </c>
      <c r="I810" s="10">
        <f>((I809-H810+MAX(0,-('1-Input'!$B$10-C810-D810)))*(1+B810))*(1-'P-Parametri'!$B$32)</f>
        <v>865800.5952267379</v>
      </c>
      <c r="J810" s="10">
        <f>IF(I809&lt;=0,J809,J809*(1-H810/I809))+MAX(0,-('1-Input'!$B$10-C810-D810))</f>
        <v>632863.08600310225</v>
      </c>
      <c r="K810" s="10">
        <f>MAX(0,('1-Input'!$B$10-C810-D810))/(1-'P-Parametri'!$B$31*MAX(0,IF(L809&lt;=0,0,(L809-M809)/L809)))</f>
        <v>31067.14170442459</v>
      </c>
      <c r="L810" s="10">
        <f>((L809-K810+MAX(0,-('1-Input'!$B$10-C810-D810)))*(1+B810))*(1-'P-Parametri'!$B$32)</f>
        <v>668599.75935582828</v>
      </c>
      <c r="M810" s="10">
        <f>IF(L809&lt;=0,M809,M809*(1-K810/L809))+MAX(0,-('1-Input'!$B$10-C810-D810))</f>
        <v>488717.73632362793</v>
      </c>
      <c r="N810" s="10">
        <f>MAX(0,('1-Input'!$B$10-C810-D810))/(1-'P-Parametri'!$B$31*MAX(0,IF(O809&lt;=0,0,(O809-P809)/O809)))</f>
        <v>31067.14170442459</v>
      </c>
      <c r="O810" s="10">
        <f>((O809-N810+MAX(0,-('1-Input'!$B$10-C810-D810)))*(1+B810))*(1-'P-Parametri'!$B$32)</f>
        <v>668599.7593558291</v>
      </c>
      <c r="P810" s="10">
        <f>IF(O809&lt;=0,P809,P809*(1-N810/O809))+MAX(0,-('1-Input'!$B$10-C810-D810))</f>
        <v>488717.73632362852</v>
      </c>
      <c r="Q810" s="10">
        <f>MAX(0,('1-Input'!$B$10-C810-D810))/(1-'P-Parametri'!$B$31*MAX(0,IF(R809&lt;=0,0,(R809-S809)/R809)))</f>
        <v>31067.14170442459</v>
      </c>
      <c r="R810" s="10">
        <f>((R809-Q810+MAX(0,-('1-Input'!$B$10-C810-D810)))*(1+B810))*(1-'P-Parametri'!$B$32)</f>
        <v>668599.75935582898</v>
      </c>
      <c r="S810" s="10">
        <f>IF(R809&lt;=0,S809,S809*(1-Q810/R809))+MAX(0,-('1-Input'!$B$10-C810-D810))</f>
        <v>488717.73632362852</v>
      </c>
      <c r="T810" s="10">
        <f>MAX(0,('1-Input'!$B$10-C810-D810))/(1-'P-Parametri'!$B$31*MAX(0,IF(U809&lt;=0,0,(U809-V809)/U809)))</f>
        <v>31067.14170442459</v>
      </c>
      <c r="U810" s="10">
        <f>((U809-T810+MAX(0,-('1-Input'!$B$10-C810-D810)))*(1+B810))*(1-'P-Parametri'!$B$32)</f>
        <v>668599.75935582898</v>
      </c>
      <c r="V810" s="10">
        <f>IF(U809&lt;=0,V809,V809*(1-T810/U809))+MAX(0,-('1-Input'!$B$10-C810-D810))</f>
        <v>488717.73632362852</v>
      </c>
    </row>
    <row r="811" spans="1:22">
      <c r="A811" s="9">
        <f t="shared" si="32"/>
        <v>4</v>
      </c>
      <c r="B811" s="12">
        <f>IF($A811='P-Parametri'!$B$47,'P-Parametri'!$B$34,IF($A811='P-Parametri'!$B$48,'P-Parametri'!$C$34,'P-Parametri'!$B$51))</f>
        <v>0.02</v>
      </c>
      <c r="C811" s="10">
        <f>IF($A811&lt;='1-Input'!$B$26,0,IF($A811='1-Input'!$B$26+1,('1-Input'!$B$23+0)*'1-Input'!$B$27,'1-Input'!$B$23+0))</f>
        <v>0</v>
      </c>
      <c r="D811" s="10">
        <f t="shared" si="33"/>
        <v>0</v>
      </c>
      <c r="E811" s="10">
        <f>MAX(0,('1-Input'!$B$10-C811-D811))/(1-'P-Parametri'!$B$31*MAX(0,IF(F810&lt;=0,0,(F810-G810)/F810)))</f>
        <v>31181.158047086628</v>
      </c>
      <c r="F811" s="10">
        <f>((F810-E811+MAX(0,-('1-Input'!$B$10-C811-D811)))*(1+B811))*(1-'P-Parametri'!$B$32)</f>
        <v>686391.8080077559</v>
      </c>
      <c r="G811" s="10">
        <f>IF(F810&lt;=0,G810,G810*(1-E811/F810))+MAX(0,-('1-Input'!$B$10-C811-D811))</f>
        <v>492870.99736788723</v>
      </c>
      <c r="H811" s="10">
        <f>MAX(0,('1-Input'!$B$10-C811-D811))/(1-'P-Parametri'!$B$31*MAX(0,IF(I810&lt;=0,0,(I810-J810)/I810)))</f>
        <v>31181.158047086625</v>
      </c>
      <c r="I811" s="10">
        <f>((I810-H811+MAX(0,-('1-Input'!$B$10-C811-D811)))*(1+B811))*(1-'P-Parametri'!$B$32)</f>
        <v>849609.20227139769</v>
      </c>
      <c r="J811" s="10">
        <f>IF(I810&lt;=0,J810,J810*(1-H811/I810))+MAX(0,-('1-Input'!$B$10-C811-D811))</f>
        <v>610070.99736788729</v>
      </c>
      <c r="K811" s="10">
        <f>MAX(0,('1-Input'!$B$10-C811-D811))/(1-'P-Parametri'!$B$31*MAX(0,IF(L810&lt;=0,0,(L810-M810)/L810)))</f>
        <v>31181.158047086625</v>
      </c>
      <c r="L811" s="10">
        <f>((L810-K811+MAX(0,-('1-Input'!$B$10-C811-D811)))*(1+B811))*(1-'P-Parametri'!$B$32)</f>
        <v>648866.63938824658</v>
      </c>
      <c r="M811" s="10">
        <f>IF(L810&lt;=0,M810,M810*(1-K811/L810))+MAX(0,-('1-Input'!$B$10-C811-D811))</f>
        <v>465925.64768841292</v>
      </c>
      <c r="N811" s="10">
        <f>MAX(0,('1-Input'!$B$10-C811-D811))/(1-'P-Parametri'!$B$31*MAX(0,IF(O810&lt;=0,0,(O810-P810)/O810)))</f>
        <v>31181.158047086625</v>
      </c>
      <c r="O811" s="10">
        <f>((O810-N811+MAX(0,-('1-Input'!$B$10-C811-D811)))*(1+B811))*(1-'P-Parametri'!$B$32)</f>
        <v>648866.63938824751</v>
      </c>
      <c r="P811" s="10">
        <f>IF(O810&lt;=0,P810,P810*(1-N811/O810))+MAX(0,-('1-Input'!$B$10-C811-D811))</f>
        <v>465925.6476884135</v>
      </c>
      <c r="Q811" s="10">
        <f>MAX(0,('1-Input'!$B$10-C811-D811))/(1-'P-Parametri'!$B$31*MAX(0,IF(R810&lt;=0,0,(R810-S810)/R810)))</f>
        <v>31181.158047086625</v>
      </c>
      <c r="R811" s="10">
        <f>((R810-Q811+MAX(0,-('1-Input'!$B$10-C811-D811)))*(1+B811))*(1-'P-Parametri'!$B$32)</f>
        <v>648866.63938824739</v>
      </c>
      <c r="S811" s="10">
        <f>IF(R810&lt;=0,S810,S810*(1-Q811/R810))+MAX(0,-('1-Input'!$B$10-C811-D811))</f>
        <v>465925.6476884135</v>
      </c>
      <c r="T811" s="10">
        <f>MAX(0,('1-Input'!$B$10-C811-D811))/(1-'P-Parametri'!$B$31*MAX(0,IF(U810&lt;=0,0,(U810-V810)/U810)))</f>
        <v>31181.158047086625</v>
      </c>
      <c r="U811" s="10">
        <f>((U810-T811+MAX(0,-('1-Input'!$B$10-C811-D811)))*(1+B811))*(1-'P-Parametri'!$B$32)</f>
        <v>648866.63938824739</v>
      </c>
      <c r="V811" s="10">
        <f>IF(U810&lt;=0,V810,V810*(1-T811/U810))+MAX(0,-('1-Input'!$B$10-C811-D811))</f>
        <v>465925.6476884135</v>
      </c>
    </row>
    <row r="812" spans="1:22">
      <c r="A812" s="9">
        <f t="shared" si="32"/>
        <v>5</v>
      </c>
      <c r="B812" s="12">
        <f>IF($A812='P-Parametri'!$B$47,'P-Parametri'!$B$34,IF($A812='P-Parametri'!$B$48,'P-Parametri'!$C$34,'P-Parametri'!$B$51))</f>
        <v>0.02</v>
      </c>
      <c r="C812" s="10">
        <f>IF($A812&lt;='1-Input'!$B$26,0,IF($A812='1-Input'!$B$26+1,('1-Input'!$B$23+0)*'1-Input'!$B$27,'1-Input'!$B$23+0))</f>
        <v>0</v>
      </c>
      <c r="D812" s="10">
        <f t="shared" si="33"/>
        <v>0</v>
      </c>
      <c r="E812" s="10">
        <f>MAX(0,('1-Input'!$B$10-C812-D812))/(1-'P-Parametri'!$B$31*MAX(0,IF(F811&lt;=0,0,(F811-G811)/F811)))</f>
        <v>31293.980595024132</v>
      </c>
      <c r="F812" s="10">
        <f>((F811-E812+MAX(0,-('1-Input'!$B$10-C812-D812)))*(1+B812))*(1-'P-Parametri'!$B$32)</f>
        <v>666863.38439306442</v>
      </c>
      <c r="G812" s="10">
        <f>IF(F811&lt;=0,G811,G811*(1-E812/F811))+MAX(0,-('1-Input'!$B$10-C812-D812))</f>
        <v>470400.01906141749</v>
      </c>
      <c r="H812" s="10">
        <f>MAX(0,('1-Input'!$B$10-C812-D812))/(1-'P-Parametri'!$B$31*MAX(0,IF(I811&lt;=0,0,(I811-J811)/I811)))</f>
        <v>31293.980595024128</v>
      </c>
      <c r="I812" s="10">
        <f>((I811-H812+MAX(0,-('1-Input'!$B$10-C812-D812)))*(1+B812))*(1-'P-Parametri'!$B$32)</f>
        <v>833012.16305768129</v>
      </c>
      <c r="J812" s="10">
        <f>IF(I811&lt;=0,J811,J811*(1-H812/I811))+MAX(0,-('1-Input'!$B$10-C812-D812))</f>
        <v>587600.01906141755</v>
      </c>
      <c r="K812" s="10">
        <f>MAX(0,('1-Input'!$B$10-C812-D812))/(1-'P-Parametri'!$B$31*MAX(0,IF(L811&lt;=0,0,(L811-M811)/L811)))</f>
        <v>31293.980595024128</v>
      </c>
      <c r="L812" s="10">
        <f>((L811-K812+MAX(0,-('1-Input'!$B$10-C812-D812)))*(1+B812))*(1-'P-Parametri'!$B$32)</f>
        <v>628664.26374514867</v>
      </c>
      <c r="M812" s="10">
        <f>IF(L811&lt;=0,M811,M811*(1-K812/L811))+MAX(0,-('1-Input'!$B$10-C812-D812))</f>
        <v>443454.66938194312</v>
      </c>
      <c r="N812" s="10">
        <f>MAX(0,('1-Input'!$B$10-C812-D812))/(1-'P-Parametri'!$B$31*MAX(0,IF(O811&lt;=0,0,(O811-P811)/O811)))</f>
        <v>31293.980595024132</v>
      </c>
      <c r="O812" s="10">
        <f>((O811-N812+MAX(0,-('1-Input'!$B$10-C812-D812)))*(1+B812))*(1-'P-Parametri'!$B$32)</f>
        <v>628664.26374514971</v>
      </c>
      <c r="P812" s="10">
        <f>IF(O811&lt;=0,P811,P811*(1-N812/O811))+MAX(0,-('1-Input'!$B$10-C812-D812))</f>
        <v>443454.66938194371</v>
      </c>
      <c r="Q812" s="10">
        <f>MAX(0,('1-Input'!$B$10-C812-D812))/(1-'P-Parametri'!$B$31*MAX(0,IF(R811&lt;=0,0,(R811-S811)/R811)))</f>
        <v>31293.980595024128</v>
      </c>
      <c r="R812" s="10">
        <f>((R811-Q812+MAX(0,-('1-Input'!$B$10-C812-D812)))*(1+B812))*(1-'P-Parametri'!$B$32)</f>
        <v>628664.26374514971</v>
      </c>
      <c r="S812" s="10">
        <f>IF(R811&lt;=0,S811,S811*(1-Q812/R811))+MAX(0,-('1-Input'!$B$10-C812-D812))</f>
        <v>443454.66938194371</v>
      </c>
      <c r="T812" s="10">
        <f>MAX(0,('1-Input'!$B$10-C812-D812))/(1-'P-Parametri'!$B$31*MAX(0,IF(U811&lt;=0,0,(U811-V811)/U811)))</f>
        <v>31293.980595024128</v>
      </c>
      <c r="U812" s="10">
        <f>((U811-T812+MAX(0,-('1-Input'!$B$10-C812-D812)))*(1+B812))*(1-'P-Parametri'!$B$32)</f>
        <v>628664.26374514971</v>
      </c>
      <c r="V812" s="10">
        <f>IF(U811&lt;=0,V811,V811*(1-T812/U811))+MAX(0,-('1-Input'!$B$10-C812-D812))</f>
        <v>443454.66938194371</v>
      </c>
    </row>
    <row r="813" spans="1:22">
      <c r="A813" s="9">
        <f t="shared" si="32"/>
        <v>6</v>
      </c>
      <c r="B813" s="12">
        <f>IF($A813='P-Parametri'!$B$47,'P-Parametri'!$B$34,IF($A813='P-Parametri'!$B$48,'P-Parametri'!$C$34,'P-Parametri'!$B$51))</f>
        <v>0.02</v>
      </c>
      <c r="C813" s="10">
        <f>IF($A813&lt;='1-Input'!$B$26,0,IF($A813='1-Input'!$B$26+1,('1-Input'!$B$23+0)*'1-Input'!$B$27,'1-Input'!$B$23+0))</f>
        <v>0</v>
      </c>
      <c r="D813" s="10">
        <f t="shared" si="33"/>
        <v>0</v>
      </c>
      <c r="E813" s="10">
        <f>MAX(0,('1-Input'!$B$10-C813-D813))/(1-'P-Parametri'!$B$31*MAX(0,IF(F812&lt;=0,0,(F812-G812)/F812)))</f>
        <v>31405.6104058288</v>
      </c>
      <c r="F813" s="10">
        <f>((F812-E813+MAX(0,-('1-Input'!$B$10-C813-D813)))*(1+B813))*(1-'P-Parametri'!$B$32)</f>
        <v>646870.59560804639</v>
      </c>
      <c r="G813" s="10">
        <f>IF(F812&lt;=0,G812,G812*(1-E813/F812))+MAX(0,-('1-Input'!$B$10-C813-D813))</f>
        <v>448246.75637031486</v>
      </c>
      <c r="H813" s="10">
        <f>MAX(0,('1-Input'!$B$10-C813-D813))/(1-'P-Parametri'!$B$31*MAX(0,IF(I812&lt;=0,0,(I812-J812)/I812)))</f>
        <v>31405.610405828797</v>
      </c>
      <c r="I813" s="10">
        <f>((I812-H813+MAX(0,-('1-Input'!$B$10-C813-D813)))*(1+B813))*(1-'P-Parametri'!$B$32)</f>
        <v>816003.40633747971</v>
      </c>
      <c r="J813" s="10">
        <f>IF(I812&lt;=0,J812,J812*(1-H813/I812))+MAX(0,-('1-Input'!$B$10-C813-D813))</f>
        <v>565446.75637031486</v>
      </c>
      <c r="K813" s="10">
        <f>MAX(0,('1-Input'!$B$10-C813-D813))/(1-'P-Parametri'!$B$31*MAX(0,IF(L812&lt;=0,0,(L812-M812)/L812)))</f>
        <v>31405.610405828797</v>
      </c>
      <c r="L813" s="10">
        <f>((L812-K813+MAX(0,-('1-Input'!$B$10-C813-D813)))*(1+B813))*(1-'P-Parametri'!$B$32)</f>
        <v>607985.41875329404</v>
      </c>
      <c r="M813" s="10">
        <f>IF(L812&lt;=0,M812,M812*(1-K813/L812))+MAX(0,-('1-Input'!$B$10-C813-D813))</f>
        <v>421301.40669084043</v>
      </c>
      <c r="N813" s="10">
        <f>MAX(0,('1-Input'!$B$10-C813-D813))/(1-'P-Parametri'!$B$31*MAX(0,IF(O812&lt;=0,0,(O812-P812)/O812)))</f>
        <v>31405.6104058288</v>
      </c>
      <c r="O813" s="10">
        <f>((O812-N813+MAX(0,-('1-Input'!$B$10-C813-D813)))*(1+B813))*(1-'P-Parametri'!$B$32)</f>
        <v>607985.41875329509</v>
      </c>
      <c r="P813" s="10">
        <f>IF(O812&lt;=0,P812,P812*(1-N813/O812))+MAX(0,-('1-Input'!$B$10-C813-D813))</f>
        <v>421301.40669084108</v>
      </c>
      <c r="Q813" s="10">
        <f>MAX(0,('1-Input'!$B$10-C813-D813))/(1-'P-Parametri'!$B$31*MAX(0,IF(R812&lt;=0,0,(R812-S812)/R812)))</f>
        <v>31405.6104058288</v>
      </c>
      <c r="R813" s="10">
        <f>((R812-Q813+MAX(0,-('1-Input'!$B$10-C813-D813)))*(1+B813))*(1-'P-Parametri'!$B$32)</f>
        <v>607985.41875329509</v>
      </c>
      <c r="S813" s="10">
        <f>IF(R812&lt;=0,S812,S812*(1-Q813/R812))+MAX(0,-('1-Input'!$B$10-C813-D813))</f>
        <v>421301.40669084108</v>
      </c>
      <c r="T813" s="10">
        <f>MAX(0,('1-Input'!$B$10-C813-D813))/(1-'P-Parametri'!$B$31*MAX(0,IF(U812&lt;=0,0,(U812-V812)/U812)))</f>
        <v>31405.6104058288</v>
      </c>
      <c r="U813" s="10">
        <f>((U812-T813+MAX(0,-('1-Input'!$B$10-C813-D813)))*(1+B813))*(1-'P-Parametri'!$B$32)</f>
        <v>607985.41875329509</v>
      </c>
      <c r="V813" s="10">
        <f>IF(U812&lt;=0,V812,V812*(1-T813/U812))+MAX(0,-('1-Input'!$B$10-C813-D813))</f>
        <v>421301.40669084108</v>
      </c>
    </row>
    <row r="814" spans="1:22">
      <c r="A814" s="9">
        <f t="shared" si="32"/>
        <v>7</v>
      </c>
      <c r="B814" s="12">
        <f>IF($A814='P-Parametri'!$B$47,'P-Parametri'!$B$34,IF($A814='P-Parametri'!$B$48,'P-Parametri'!$C$34,'P-Parametri'!$B$51))</f>
        <v>0.02</v>
      </c>
      <c r="C814" s="10">
        <f>IF($A814&lt;='1-Input'!$B$26,0,IF($A814='1-Input'!$B$26+1,('1-Input'!$B$23+0)*'1-Input'!$B$27,'1-Input'!$B$23+0))</f>
        <v>0</v>
      </c>
      <c r="D814" s="10">
        <f t="shared" si="33"/>
        <v>0</v>
      </c>
      <c r="E814" s="10">
        <f>MAX(0,('1-Input'!$B$10-C814-D814))/(1-'P-Parametri'!$B$31*MAX(0,IF(F813&lt;=0,0,(F813-G813)/F813)))</f>
        <v>31516.048888760233</v>
      </c>
      <c r="F814" s="10">
        <f>((F813-E814+MAX(0,-('1-Input'!$B$10-C814-D814)))*(1+B814))*(1-'P-Parametri'!$B$32)</f>
        <v>626406.31437836459</v>
      </c>
      <c r="G814" s="10">
        <f>IF(F813&lt;=0,G813,G813*(1-E814/F813))+MAX(0,-('1-Input'!$B$10-C814-D814))</f>
        <v>426407.81859217095</v>
      </c>
      <c r="H814" s="10">
        <f>MAX(0,('1-Input'!$B$10-C814-D814))/(1-'P-Parametri'!$B$31*MAX(0,IF(I813&lt;=0,0,(I813-J813)/I813)))</f>
        <v>31516.048888760233</v>
      </c>
      <c r="I814" s="10">
        <f>((I813-H814+MAX(0,-('1-Input'!$B$10-C814-D814)))*(1+B814))*(1-'P-Parametri'!$B$32)</f>
        <v>798576.75038849853</v>
      </c>
      <c r="J814" s="10">
        <f>IF(I813&lt;=0,J813,J813*(1-H814/I813))+MAX(0,-('1-Input'!$B$10-C814-D814))</f>
        <v>543607.81859217095</v>
      </c>
      <c r="K814" s="10">
        <f>MAX(0,('1-Input'!$B$10-C814-D814))/(1-'P-Parametri'!$B$31*MAX(0,IF(L813&lt;=0,0,(L813-M813)/L813)))</f>
        <v>31516.048888760233</v>
      </c>
      <c r="L814" s="10">
        <f>((L813-K814+MAX(0,-('1-Input'!$B$10-C814-D814)))*(1+B814))*(1-'P-Parametri'!$B$32)</f>
        <v>586822.75974730076</v>
      </c>
      <c r="M814" s="10">
        <f>IF(L813&lt;=0,M813,M813*(1-K814/L813))+MAX(0,-('1-Input'!$B$10-C814-D814))</f>
        <v>399462.46891269647</v>
      </c>
      <c r="N814" s="10">
        <f>MAX(0,('1-Input'!$B$10-C814-D814))/(1-'P-Parametri'!$B$31*MAX(0,IF(O813&lt;=0,0,(O813-P813)/O813)))</f>
        <v>31516.048888760233</v>
      </c>
      <c r="O814" s="10">
        <f>((O813-N814+MAX(0,-('1-Input'!$B$10-C814-D814)))*(1+B814))*(1-'P-Parametri'!$B$32)</f>
        <v>586822.75974730181</v>
      </c>
      <c r="P814" s="10">
        <f>IF(O813&lt;=0,P813,P813*(1-N814/O813))+MAX(0,-('1-Input'!$B$10-C814-D814))</f>
        <v>399462.46891269716</v>
      </c>
      <c r="Q814" s="10">
        <f>MAX(0,('1-Input'!$B$10-C814-D814))/(1-'P-Parametri'!$B$31*MAX(0,IF(R813&lt;=0,0,(R813-S813)/R813)))</f>
        <v>31516.048888760233</v>
      </c>
      <c r="R814" s="10">
        <f>((R813-Q814+MAX(0,-('1-Input'!$B$10-C814-D814)))*(1+B814))*(1-'P-Parametri'!$B$32)</f>
        <v>586822.75974730181</v>
      </c>
      <c r="S814" s="10">
        <f>IF(R813&lt;=0,S813,S813*(1-Q814/R813))+MAX(0,-('1-Input'!$B$10-C814-D814))</f>
        <v>399462.46891269716</v>
      </c>
      <c r="T814" s="10">
        <f>MAX(0,('1-Input'!$B$10-C814-D814))/(1-'P-Parametri'!$B$31*MAX(0,IF(U813&lt;=0,0,(U813-V813)/U813)))</f>
        <v>31516.048888760233</v>
      </c>
      <c r="U814" s="10">
        <f>((U813-T814+MAX(0,-('1-Input'!$B$10-C814-D814)))*(1+B814))*(1-'P-Parametri'!$B$32)</f>
        <v>586822.75974730181</v>
      </c>
      <c r="V814" s="10">
        <f>IF(U813&lt;=0,V813,V813*(1-T814/U813))+MAX(0,-('1-Input'!$B$10-C814-D814))</f>
        <v>399462.46891269716</v>
      </c>
    </row>
    <row r="815" spans="1:22">
      <c r="A815" s="9">
        <f t="shared" si="32"/>
        <v>8</v>
      </c>
      <c r="B815" s="12">
        <f>IF($A815='P-Parametri'!$B$47,'P-Parametri'!$B$34,IF($A815='P-Parametri'!$B$48,'P-Parametri'!$C$34,'P-Parametri'!$B$51))</f>
        <v>0.02</v>
      </c>
      <c r="C815" s="10">
        <f>IF($A815&lt;='1-Input'!$B$26,0,IF($A815='1-Input'!$B$26+1,('1-Input'!$B$23+0)*'1-Input'!$B$27,'1-Input'!$B$23+0))</f>
        <v>0</v>
      </c>
      <c r="D815" s="10">
        <f t="shared" si="33"/>
        <v>0</v>
      </c>
      <c r="E815" s="10">
        <f>MAX(0,('1-Input'!$B$10-C815-D815))/(1-'P-Parametri'!$B$31*MAX(0,IF(F814&lt;=0,0,(F814-G814)/F814)))</f>
        <v>31625.297796591058</v>
      </c>
      <c r="F815" s="10">
        <f>((F814-E815+MAX(0,-('1-Input'!$B$10-C815-D815)))*(1+B815))*(1-'P-Parametri'!$B$32)</f>
        <v>605463.28363958222</v>
      </c>
      <c r="G815" s="10">
        <f>IF(F814&lt;=0,G814,G814*(1-E815/F814))+MAX(0,-('1-Input'!$B$10-C815-D815))</f>
        <v>404879.82001323777</v>
      </c>
      <c r="H815" s="10">
        <f>MAX(0,('1-Input'!$B$10-C815-D815))/(1-'P-Parametri'!$B$31*MAX(0,IF(I814&lt;=0,0,(I814-J814)/I814)))</f>
        <v>31625.297796591054</v>
      </c>
      <c r="I815" s="10">
        <f>((I814-H815+MAX(0,-('1-Input'!$B$10-C815-D815)))*(1+B815))*(1-'P-Parametri'!$B$32)</f>
        <v>780725.90068045817</v>
      </c>
      <c r="J815" s="10">
        <f>IF(I814&lt;=0,J814,J814*(1-H815/I814))+MAX(0,-('1-Input'!$B$10-C815-D815))</f>
        <v>522079.82001323777</v>
      </c>
      <c r="K815" s="10">
        <f>MAX(0,('1-Input'!$B$10-C815-D815))/(1-'P-Parametri'!$B$31*MAX(0,IF(L814&lt;=0,0,(L814-M814)/L814)))</f>
        <v>31625.297796591054</v>
      </c>
      <c r="L815" s="10">
        <f>((L814-K815+MAX(0,-('1-Input'!$B$10-C815-D815)))*(1+B815))*(1-'P-Parametri'!$B$32)</f>
        <v>565168.80836734443</v>
      </c>
      <c r="M815" s="10">
        <f>IF(L814&lt;=0,M814,M814*(1-K815/L814))+MAX(0,-('1-Input'!$B$10-C815-D815))</f>
        <v>377934.47033376328</v>
      </c>
      <c r="N815" s="10">
        <f>MAX(0,('1-Input'!$B$10-C815-D815))/(1-'P-Parametri'!$B$31*MAX(0,IF(O814&lt;=0,0,(O814-P814)/O814)))</f>
        <v>31625.297796591054</v>
      </c>
      <c r="O815" s="10">
        <f>((O814-N815+MAX(0,-('1-Input'!$B$10-C815-D815)))*(1+B815))*(1-'P-Parametri'!$B$32)</f>
        <v>565168.80836734548</v>
      </c>
      <c r="P815" s="10">
        <f>IF(O814&lt;=0,P814,P814*(1-N815/O814))+MAX(0,-('1-Input'!$B$10-C815-D815))</f>
        <v>377934.47033376404</v>
      </c>
      <c r="Q815" s="10">
        <f>MAX(0,('1-Input'!$B$10-C815-D815))/(1-'P-Parametri'!$B$31*MAX(0,IF(R814&lt;=0,0,(R814-S814)/R814)))</f>
        <v>31625.297796591054</v>
      </c>
      <c r="R815" s="10">
        <f>((R814-Q815+MAX(0,-('1-Input'!$B$10-C815-D815)))*(1+B815))*(1-'P-Parametri'!$B$32)</f>
        <v>565168.80836734548</v>
      </c>
      <c r="S815" s="10">
        <f>IF(R814&lt;=0,S814,S814*(1-Q815/R814))+MAX(0,-('1-Input'!$B$10-C815-D815))</f>
        <v>377934.47033376404</v>
      </c>
      <c r="T815" s="10">
        <f>MAX(0,('1-Input'!$B$10-C815-D815))/(1-'P-Parametri'!$B$31*MAX(0,IF(U814&lt;=0,0,(U814-V814)/U814)))</f>
        <v>31625.297796591054</v>
      </c>
      <c r="U815" s="10">
        <f>((U814-T815+MAX(0,-('1-Input'!$B$10-C815-D815)))*(1+B815))*(1-'P-Parametri'!$B$32)</f>
        <v>565168.80836734548</v>
      </c>
      <c r="V815" s="10">
        <f>IF(U814&lt;=0,V814,V814*(1-T815/U814))+MAX(0,-('1-Input'!$B$10-C815-D815))</f>
        <v>377934.47033376404</v>
      </c>
    </row>
    <row r="816" spans="1:22">
      <c r="A816" s="9">
        <f t="shared" si="32"/>
        <v>9</v>
      </c>
      <c r="B816" s="12">
        <f>IF($A816='P-Parametri'!$B$47,'P-Parametri'!$B$34,IF($A816='P-Parametri'!$B$48,'P-Parametri'!$C$34,'P-Parametri'!$B$51))</f>
        <v>0.02</v>
      </c>
      <c r="C816" s="10">
        <f>IF($A816&lt;='1-Input'!$B$26,0,IF($A816='1-Input'!$B$26+1,('1-Input'!$B$23+0)*'1-Input'!$B$27,'1-Input'!$B$23+0))</f>
        <v>0</v>
      </c>
      <c r="D816" s="10">
        <f t="shared" si="33"/>
        <v>0</v>
      </c>
      <c r="E816" s="10">
        <f>MAX(0,('1-Input'!$B$10-C816-D816))/(1-'P-Parametri'!$B$31*MAX(0,IF(F815&lt;=0,0,(F815-G815)/F815)))</f>
        <v>31733.359217383728</v>
      </c>
      <c r="F816" s="10">
        <f>((F815-E816+MAX(0,-('1-Input'!$B$10-C816-D816)))*(1+B816))*(1-'P-Parametri'!$B$32)</f>
        <v>584034.11386482115</v>
      </c>
      <c r="G816" s="10">
        <f>IF(F815&lt;=0,G815,G815*(1-E816/F815))+MAX(0,-('1-Input'!$B$10-C816-D816))</f>
        <v>383659.38086271455</v>
      </c>
      <c r="H816" s="10">
        <f>MAX(0,('1-Input'!$B$10-C816-D816))/(1-'P-Parametri'!$B$31*MAX(0,IF(I815&lt;=0,0,(I815-J815)/I815)))</f>
        <v>31733.359217383728</v>
      </c>
      <c r="I816" s="10">
        <f>((I815-H816+MAX(0,-('1-Input'!$B$10-C816-D816)))*(1+B816))*(1-'P-Parametri'!$B$32)</f>
        <v>762444.44750775117</v>
      </c>
      <c r="J816" s="10">
        <f>IF(I815&lt;=0,J815,J815*(1-H816/I815))+MAX(0,-('1-Input'!$B$10-C816-D816))</f>
        <v>500859.38086271449</v>
      </c>
      <c r="K816" s="10">
        <f>MAX(0,('1-Input'!$B$10-C816-D816))/(1-'P-Parametri'!$B$31*MAX(0,IF(L815&lt;=0,0,(L815-M815)/L815)))</f>
        <v>31733.359217383728</v>
      </c>
      <c r="L816" s="10">
        <f>((L815-K816+MAX(0,-('1-Input'!$B$10-C816-D816)))*(1+B816))*(1-'P-Parametri'!$B$32)</f>
        <v>543015.9498166939</v>
      </c>
      <c r="M816" s="10">
        <f>IF(L815&lt;=0,M815,M815*(1-K816/L815))+MAX(0,-('1-Input'!$B$10-C816-D816))</f>
        <v>356714.03118324</v>
      </c>
      <c r="N816" s="10">
        <f>MAX(0,('1-Input'!$B$10-C816-D816))/(1-'P-Parametri'!$B$31*MAX(0,IF(O815&lt;=0,0,(O815-P815)/O815)))</f>
        <v>31733.359217383724</v>
      </c>
      <c r="O816" s="10">
        <f>((O815-N816+MAX(0,-('1-Input'!$B$10-C816-D816)))*(1+B816))*(1-'P-Parametri'!$B$32)</f>
        <v>543015.94981669507</v>
      </c>
      <c r="P816" s="10">
        <f>IF(O815&lt;=0,P815,P815*(1-N816/O815))+MAX(0,-('1-Input'!$B$10-C816-D816))</f>
        <v>356714.03118324076</v>
      </c>
      <c r="Q816" s="10">
        <f>MAX(0,('1-Input'!$B$10-C816-D816))/(1-'P-Parametri'!$B$31*MAX(0,IF(R815&lt;=0,0,(R815-S815)/R815)))</f>
        <v>31733.359217383724</v>
      </c>
      <c r="R816" s="10">
        <f>((R815-Q816+MAX(0,-('1-Input'!$B$10-C816-D816)))*(1+B816))*(1-'P-Parametri'!$B$32)</f>
        <v>543015.94981669507</v>
      </c>
      <c r="S816" s="10">
        <f>IF(R815&lt;=0,S815,S815*(1-Q816/R815))+MAX(0,-('1-Input'!$B$10-C816-D816))</f>
        <v>356714.03118324076</v>
      </c>
      <c r="T816" s="10">
        <f>MAX(0,('1-Input'!$B$10-C816-D816))/(1-'P-Parametri'!$B$31*MAX(0,IF(U815&lt;=0,0,(U815-V815)/U815)))</f>
        <v>31733.359217383724</v>
      </c>
      <c r="U816" s="10">
        <f>((U815-T816+MAX(0,-('1-Input'!$B$10-C816-D816)))*(1+B816))*(1-'P-Parametri'!$B$32)</f>
        <v>543015.94981669507</v>
      </c>
      <c r="V816" s="10">
        <f>IF(U815&lt;=0,V815,V815*(1-T816/U815))+MAX(0,-('1-Input'!$B$10-C816-D816))</f>
        <v>356714.03118324076</v>
      </c>
    </row>
    <row r="817" spans="1:22">
      <c r="A817" s="9">
        <f t="shared" si="32"/>
        <v>10</v>
      </c>
      <c r="B817" s="12">
        <f>IF($A817='P-Parametri'!$B$47,'P-Parametri'!$B$34,IF($A817='P-Parametri'!$B$48,'P-Parametri'!$C$34,'P-Parametri'!$B$51))</f>
        <v>0.02</v>
      </c>
      <c r="C817" s="10">
        <f>IF($A817&lt;='1-Input'!$B$26,0,IF($A817='1-Input'!$B$26+1,('1-Input'!$B$23+0)*'1-Input'!$B$27,'1-Input'!$B$23+0))</f>
        <v>0</v>
      </c>
      <c r="D817" s="10">
        <f t="shared" si="33"/>
        <v>0</v>
      </c>
      <c r="E817" s="10">
        <f>MAX(0,('1-Input'!$B$10-C817-D817))/(1-'P-Parametri'!$B$31*MAX(0,IF(F816&lt;=0,0,(F816-G816)/F816)))</f>
        <v>31840.235566210202</v>
      </c>
      <c r="F817" s="10">
        <f>((F816-E817+MAX(0,-('1-Input'!$B$10-C817-D817)))*(1+B817))*(1-'P-Parametri'!$B$32)</f>
        <v>562111.28035285405</v>
      </c>
      <c r="G817" s="10">
        <f>IF(F816&lt;=0,G816,G816*(1-E817/F816))+MAX(0,-('1-Input'!$B$10-C817-D817))</f>
        <v>362743.12824346666</v>
      </c>
      <c r="H817" s="10">
        <f>MAX(0,('1-Input'!$B$10-C817-D817))/(1-'P-Parametri'!$B$31*MAX(0,IF(I816&lt;=0,0,(I816-J816)/I816)))</f>
        <v>31840.235566210198</v>
      </c>
      <c r="I817" s="10">
        <f>((I816-H817+MAX(0,-('1-Input'!$B$10-C817-D817)))*(1+B817))*(1-'P-Parametri'!$B$32)</f>
        <v>743725.86358801101</v>
      </c>
      <c r="J817" s="10">
        <f>IF(I816&lt;=0,J816,J816*(1-H817/I816))+MAX(0,-('1-Input'!$B$10-C817-D817))</f>
        <v>479943.12824346655</v>
      </c>
      <c r="K817" s="10">
        <f>MAX(0,('1-Input'!$B$10-C817-D817))/(1-'P-Parametri'!$B$31*MAX(0,IF(L816&lt;=0,0,(L816-M816)/L816)))</f>
        <v>31840.235566210198</v>
      </c>
      <c r="L817" s="10">
        <f>((L816-K817+MAX(0,-('1-Input'!$B$10-C817-D817)))*(1+B817))*(1-'P-Parametri'!$B$32)</f>
        <v>520356.43007842242</v>
      </c>
      <c r="M817" s="10">
        <f>IF(L816&lt;=0,M816,M816*(1-K817/L816))+MAX(0,-('1-Input'!$B$10-C817-D817))</f>
        <v>335797.77856399206</v>
      </c>
      <c r="N817" s="10">
        <f>MAX(0,('1-Input'!$B$10-C817-D817))/(1-'P-Parametri'!$B$31*MAX(0,IF(O816&lt;=0,0,(O816-P816)/O816)))</f>
        <v>31840.235566210198</v>
      </c>
      <c r="O817" s="10">
        <f>((O816-N817+MAX(0,-('1-Input'!$B$10-C817-D817)))*(1+B817))*(1-'P-Parametri'!$B$32)</f>
        <v>520356.43007842358</v>
      </c>
      <c r="P817" s="10">
        <f>IF(O816&lt;=0,P816,P816*(1-N817/O816))+MAX(0,-('1-Input'!$B$10-C817-D817))</f>
        <v>335797.77856399288</v>
      </c>
      <c r="Q817" s="10">
        <f>MAX(0,('1-Input'!$B$10-C817-D817))/(1-'P-Parametri'!$B$31*MAX(0,IF(R816&lt;=0,0,(R816-S816)/R816)))</f>
        <v>31840.235566210198</v>
      </c>
      <c r="R817" s="10">
        <f>((R816-Q817+MAX(0,-('1-Input'!$B$10-C817-D817)))*(1+B817))*(1-'P-Parametri'!$B$32)</f>
        <v>520356.43007842358</v>
      </c>
      <c r="S817" s="10">
        <f>IF(R816&lt;=0,S816,S816*(1-Q817/R816))+MAX(0,-('1-Input'!$B$10-C817-D817))</f>
        <v>335797.77856399288</v>
      </c>
      <c r="T817" s="10">
        <f>MAX(0,('1-Input'!$B$10-C817-D817))/(1-'P-Parametri'!$B$31*MAX(0,IF(U816&lt;=0,0,(U816-V816)/U816)))</f>
        <v>31840.235566210198</v>
      </c>
      <c r="U817" s="10">
        <f>((U816-T817+MAX(0,-('1-Input'!$B$10-C817-D817)))*(1+B817))*(1-'P-Parametri'!$B$32)</f>
        <v>520356.43007842358</v>
      </c>
      <c r="V817" s="10">
        <f>IF(U816&lt;=0,V816,V816*(1-T817/U816))+MAX(0,-('1-Input'!$B$10-C817-D817))</f>
        <v>335797.77856399288</v>
      </c>
    </row>
    <row r="818" spans="1:22">
      <c r="A818" s="9">
        <f t="shared" si="32"/>
        <v>11</v>
      </c>
      <c r="B818" s="12">
        <f>IF($A818='P-Parametri'!$B$47,'P-Parametri'!$B$34,IF($A818='P-Parametri'!$B$48,'P-Parametri'!$C$34,'P-Parametri'!$B$51))</f>
        <v>0.02</v>
      </c>
      <c r="C818" s="10">
        <f>IF($A818&lt;='1-Input'!$B$26,0,IF($A818='1-Input'!$B$26+1,('1-Input'!$B$23+0)*'1-Input'!$B$27,'1-Input'!$B$23+0))</f>
        <v>0</v>
      </c>
      <c r="D818" s="10">
        <f t="shared" si="33"/>
        <v>0</v>
      </c>
      <c r="E818" s="10">
        <f>MAX(0,('1-Input'!$B$10-C818-D818))/(1-'P-Parametri'!$B$31*MAX(0,IF(F817&lt;=0,0,(F817-G817)/F817)))</f>
        <v>31945.929576825187</v>
      </c>
      <c r="F818" s="10">
        <f>((F817-E818+MAX(0,-('1-Input'!$B$10-C818-D818)))*(1+B818))*(1-'P-Parametri'!$B$32)</f>
        <v>539687.12047596637</v>
      </c>
      <c r="G818" s="10">
        <f>IF(F817&lt;=0,G817,G817*(1-E818/F817))+MAX(0,-('1-Input'!$B$10-C818-D818))</f>
        <v>342127.69703904603</v>
      </c>
      <c r="H818" s="10">
        <f>MAX(0,('1-Input'!$B$10-C818-D818))/(1-'P-Parametri'!$B$31*MAX(0,IF(I817&lt;=0,0,(I817-J817)/I817)))</f>
        <v>31945.929576825183</v>
      </c>
      <c r="I818" s="10">
        <f>((I817-H818+MAX(0,-('1-Input'!$B$10-C818-D818)))*(1+B818))*(1-'P-Parametri'!$B$32)</f>
        <v>724563.50162602658</v>
      </c>
      <c r="J818" s="10">
        <f>IF(I817&lt;=0,J817,J817*(1-H818/I817))+MAX(0,-('1-Input'!$B$10-C818-D818))</f>
        <v>459327.69703904592</v>
      </c>
      <c r="K818" s="10">
        <f>MAX(0,('1-Input'!$B$10-C818-D818))/(1-'P-Parametri'!$B$31*MAX(0,IF(L817&lt;=0,0,(L817-M817)/L817)))</f>
        <v>31945.929576825187</v>
      </c>
      <c r="L818" s="10">
        <f>((L817-K818+MAX(0,-('1-Input'!$B$10-C818-D818)))*(1+B818))*(1-'P-Parametri'!$B$32)</f>
        <v>497182.35309060593</v>
      </c>
      <c r="M818" s="10">
        <f>IF(L817&lt;=0,M817,M817*(1-K818/L817))+MAX(0,-('1-Input'!$B$10-C818-D818))</f>
        <v>315182.34735957143</v>
      </c>
      <c r="N818" s="10">
        <f>MAX(0,('1-Input'!$B$10-C818-D818))/(1-'P-Parametri'!$B$31*MAX(0,IF(O817&lt;=0,0,(O817-P817)/O817)))</f>
        <v>31945.929576825183</v>
      </c>
      <c r="O818" s="10">
        <f>((O817-N818+MAX(0,-('1-Input'!$B$10-C818-D818)))*(1+B818))*(1-'P-Parametri'!$B$32)</f>
        <v>497182.35309060715</v>
      </c>
      <c r="P818" s="10">
        <f>IF(O817&lt;=0,P817,P817*(1-N818/O817))+MAX(0,-('1-Input'!$B$10-C818-D818))</f>
        <v>315182.34735957225</v>
      </c>
      <c r="Q818" s="10">
        <f>MAX(0,('1-Input'!$B$10-C818-D818))/(1-'P-Parametri'!$B$31*MAX(0,IF(R817&lt;=0,0,(R817-S817)/R817)))</f>
        <v>31945.929576825183</v>
      </c>
      <c r="R818" s="10">
        <f>((R817-Q818+MAX(0,-('1-Input'!$B$10-C818-D818)))*(1+B818))*(1-'P-Parametri'!$B$32)</f>
        <v>497182.35309060715</v>
      </c>
      <c r="S818" s="10">
        <f>IF(R817&lt;=0,S817,S817*(1-Q818/R817))+MAX(0,-('1-Input'!$B$10-C818-D818))</f>
        <v>315182.34735957225</v>
      </c>
      <c r="T818" s="10">
        <f>MAX(0,('1-Input'!$B$10-C818-D818))/(1-'P-Parametri'!$B$31*MAX(0,IF(U817&lt;=0,0,(U817-V817)/U817)))</f>
        <v>31945.929576825183</v>
      </c>
      <c r="U818" s="10">
        <f>((U817-T818+MAX(0,-('1-Input'!$B$10-C818-D818)))*(1+B818))*(1-'P-Parametri'!$B$32)</f>
        <v>497182.35309060715</v>
      </c>
      <c r="V818" s="10">
        <f>IF(U817&lt;=0,V817,V817*(1-T818/U817))+MAX(0,-('1-Input'!$B$10-C818-D818))</f>
        <v>315182.34735957225</v>
      </c>
    </row>
    <row r="819" spans="1:22">
      <c r="A819" s="9">
        <f t="shared" si="32"/>
        <v>12</v>
      </c>
      <c r="B819" s="12">
        <f>IF($A819='P-Parametri'!$B$47,'P-Parametri'!$B$34,IF($A819='P-Parametri'!$B$48,'P-Parametri'!$C$34,'P-Parametri'!$B$51))</f>
        <v>0.02</v>
      </c>
      <c r="C819" s="10">
        <f>IF($A819&lt;='1-Input'!$B$26,0,IF($A819='1-Input'!$B$26+1,('1-Input'!$B$23+0)*'1-Input'!$B$27,'1-Input'!$B$23+0))</f>
        <v>0</v>
      </c>
      <c r="D819" s="10">
        <f t="shared" si="33"/>
        <v>0</v>
      </c>
      <c r="E819" s="10">
        <f>MAX(0,('1-Input'!$B$10-C819-D819))/(1-'P-Parametri'!$B$31*MAX(0,IF(F818&lt;=0,0,(F818-G818)/F818)))</f>
        <v>32050.444293303612</v>
      </c>
      <c r="F819" s="10">
        <f>((F818-E819+MAX(0,-('1-Input'!$B$10-C819-D819)))*(1+B819))*(1-'P-Parametri'!$B$32)</f>
        <v>516753.83088690339</v>
      </c>
      <c r="G819" s="10">
        <f>IF(F818&lt;=0,G818,G818*(1-E819/F818))+MAX(0,-('1-Input'!$B$10-C819-D819))</f>
        <v>321809.73079691018</v>
      </c>
      <c r="H819" s="10">
        <f>MAX(0,('1-Input'!$B$10-C819-D819))/(1-'P-Parametri'!$B$31*MAX(0,IF(I818&lt;=0,0,(I818-J818)/I818)))</f>
        <v>32050.444293303608</v>
      </c>
      <c r="I819" s="10">
        <f>((I818-H819+MAX(0,-('1-Input'!$B$10-C819-D819)))*(1+B819))*(1-'P-Parametri'!$B$32)</f>
        <v>704950.59184241865</v>
      </c>
      <c r="J819" s="10">
        <f>IF(I818&lt;=0,J818,J818*(1-H819/I818))+MAX(0,-('1-Input'!$B$10-C819-D819))</f>
        <v>439009.73079691007</v>
      </c>
      <c r="K819" s="10">
        <f>MAX(0,('1-Input'!$B$10-C819-D819))/(1-'P-Parametri'!$B$31*MAX(0,IF(L818&lt;=0,0,(L818-M818)/L818)))</f>
        <v>32050.444293303612</v>
      </c>
      <c r="L819" s="10">
        <f>((L818-K819+MAX(0,-('1-Input'!$B$10-C819-D819)))*(1+B819))*(1-'P-Parametri'!$B$32)</f>
        <v>473485.67787930195</v>
      </c>
      <c r="M819" s="10">
        <f>IF(L818&lt;=0,M818,M818*(1-K819/L818))+MAX(0,-('1-Input'!$B$10-C819-D819))</f>
        <v>294864.38111743558</v>
      </c>
      <c r="N819" s="10">
        <f>MAX(0,('1-Input'!$B$10-C819-D819))/(1-'P-Parametri'!$B$31*MAX(0,IF(O818&lt;=0,0,(O818-P818)/O818)))</f>
        <v>32050.444293303612</v>
      </c>
      <c r="O819" s="10">
        <f>((O818-N819+MAX(0,-('1-Input'!$B$10-C819-D819)))*(1+B819))*(1-'P-Parametri'!$B$32)</f>
        <v>473485.67787930317</v>
      </c>
      <c r="P819" s="10">
        <f>IF(O818&lt;=0,P818,P818*(1-N819/O818))+MAX(0,-('1-Input'!$B$10-C819-D819))</f>
        <v>294864.38111743634</v>
      </c>
      <c r="Q819" s="10">
        <f>MAX(0,('1-Input'!$B$10-C819-D819))/(1-'P-Parametri'!$B$31*MAX(0,IF(R818&lt;=0,0,(R818-S818)/R818)))</f>
        <v>32050.444293303612</v>
      </c>
      <c r="R819" s="10">
        <f>((R818-Q819+MAX(0,-('1-Input'!$B$10-C819-D819)))*(1+B819))*(1-'P-Parametri'!$B$32)</f>
        <v>473485.67787930317</v>
      </c>
      <c r="S819" s="10">
        <f>IF(R818&lt;=0,S818,S818*(1-Q819/R818))+MAX(0,-('1-Input'!$B$10-C819-D819))</f>
        <v>294864.38111743634</v>
      </c>
      <c r="T819" s="10">
        <f>MAX(0,('1-Input'!$B$10-C819-D819))/(1-'P-Parametri'!$B$31*MAX(0,IF(U818&lt;=0,0,(U818-V818)/U818)))</f>
        <v>32050.444293303612</v>
      </c>
      <c r="U819" s="10">
        <f>((U818-T819+MAX(0,-('1-Input'!$B$10-C819-D819)))*(1+B819))*(1-'P-Parametri'!$B$32)</f>
        <v>473485.67787930317</v>
      </c>
      <c r="V819" s="10">
        <f>IF(U818&lt;=0,V818,V818*(1-T819/U818))+MAX(0,-('1-Input'!$B$10-C819-D819))</f>
        <v>294864.38111743634</v>
      </c>
    </row>
    <row r="820" spans="1:22">
      <c r="A820" s="9">
        <f t="shared" si="32"/>
        <v>13</v>
      </c>
      <c r="B820" s="12">
        <f>IF($A820='P-Parametri'!$B$47,'P-Parametri'!$B$34,IF($A820='P-Parametri'!$B$48,'P-Parametri'!$C$34,'P-Parametri'!$B$51))</f>
        <v>0.02</v>
      </c>
      <c r="C820" s="10">
        <f>IF($A820&lt;='1-Input'!$B$26,0,IF($A820='1-Input'!$B$26+1,('1-Input'!$B$23+0)*'1-Input'!$B$27,'1-Input'!$B$23+0))</f>
        <v>0</v>
      </c>
      <c r="D820" s="10">
        <f t="shared" si="33"/>
        <v>0</v>
      </c>
      <c r="E820" s="10">
        <f>MAX(0,('1-Input'!$B$10-C820-D820))/(1-'P-Parametri'!$B$31*MAX(0,IF(F819&lt;=0,0,(F819-G819)/F819)))</f>
        <v>32153.78306165239</v>
      </c>
      <c r="F820" s="10">
        <f>((F819-E820+MAX(0,-('1-Input'!$B$10-C820-D820)))*(1+B820))*(1-'P-Parametri'!$B$32)</f>
        <v>493303.4646841925</v>
      </c>
      <c r="G820" s="10">
        <f>IF(F819&lt;=0,G819,G819*(1-E820/F819))+MAX(0,-('1-Input'!$B$10-C820-D820))</f>
        <v>301785.88258776697</v>
      </c>
      <c r="H820" s="10">
        <f>MAX(0,('1-Input'!$B$10-C820-D820))/(1-'P-Parametri'!$B$31*MAX(0,IF(I819&lt;=0,0,(I819-J819)/I819)))</f>
        <v>32153.783061652386</v>
      </c>
      <c r="I820" s="10">
        <f>((I819-H820+MAX(0,-('1-Input'!$B$10-C820-D820)))*(1+B820))*(1-'P-Parametri'!$B$32)</f>
        <v>684880.2394664688</v>
      </c>
      <c r="J820" s="10">
        <f>IF(I819&lt;=0,J819,J819*(1-H820/I819))+MAX(0,-('1-Input'!$B$10-C820-D820))</f>
        <v>418985.88258776686</v>
      </c>
      <c r="K820" s="10">
        <f>MAX(0,('1-Input'!$B$10-C820-D820))/(1-'P-Parametri'!$B$31*MAX(0,IF(L819&lt;=0,0,(L819-M819)/L819)))</f>
        <v>32153.783061652386</v>
      </c>
      <c r="L820" s="10">
        <f>((L819-K820+MAX(0,-('1-Input'!$B$10-C820-D820)))*(1+B820))*(1-'P-Parametri'!$B$32)</f>
        <v>449258.21564857452</v>
      </c>
      <c r="M820" s="10">
        <f>IF(L819&lt;=0,M819,M819*(1-K820/L819))+MAX(0,-('1-Input'!$B$10-C820-D820))</f>
        <v>274840.53290829237</v>
      </c>
      <c r="N820" s="10">
        <f>MAX(0,('1-Input'!$B$10-C820-D820))/(1-'P-Parametri'!$B$31*MAX(0,IF(O819&lt;=0,0,(O819-P819)/O819)))</f>
        <v>32153.783061652386</v>
      </c>
      <c r="O820" s="10">
        <f>((O819-N820+MAX(0,-('1-Input'!$B$10-C820-D820)))*(1+B820))*(1-'P-Parametri'!$B$32)</f>
        <v>449258.2156485758</v>
      </c>
      <c r="P820" s="10">
        <f>IF(O819&lt;=0,P819,P819*(1-N820/O819))+MAX(0,-('1-Input'!$B$10-C820-D820))</f>
        <v>274840.53290829313</v>
      </c>
      <c r="Q820" s="10">
        <f>MAX(0,('1-Input'!$B$10-C820-D820))/(1-'P-Parametri'!$B$31*MAX(0,IF(R819&lt;=0,0,(R819-S819)/R819)))</f>
        <v>32153.783061652386</v>
      </c>
      <c r="R820" s="10">
        <f>((R819-Q820+MAX(0,-('1-Input'!$B$10-C820-D820)))*(1+B820))*(1-'P-Parametri'!$B$32)</f>
        <v>449258.2156485758</v>
      </c>
      <c r="S820" s="10">
        <f>IF(R819&lt;=0,S819,S819*(1-Q820/R819))+MAX(0,-('1-Input'!$B$10-C820-D820))</f>
        <v>274840.53290829313</v>
      </c>
      <c r="T820" s="10">
        <f>MAX(0,('1-Input'!$B$10-C820-D820))/(1-'P-Parametri'!$B$31*MAX(0,IF(U819&lt;=0,0,(U819-V819)/U819)))</f>
        <v>32153.783061652386</v>
      </c>
      <c r="U820" s="10">
        <f>((U819-T820+MAX(0,-('1-Input'!$B$10-C820-D820)))*(1+B820))*(1-'P-Parametri'!$B$32)</f>
        <v>449258.2156485758</v>
      </c>
      <c r="V820" s="10">
        <f>IF(U819&lt;=0,V819,V819*(1-T820/U819))+MAX(0,-('1-Input'!$B$10-C820-D820))</f>
        <v>274840.53290829313</v>
      </c>
    </row>
    <row r="821" spans="1:22">
      <c r="A821" s="9">
        <f t="shared" si="32"/>
        <v>14</v>
      </c>
      <c r="B821" s="12">
        <f>IF($A821='P-Parametri'!$B$47,'P-Parametri'!$B$34,IF($A821='P-Parametri'!$B$48,'P-Parametri'!$C$34,'P-Parametri'!$B$51))</f>
        <v>0.02</v>
      </c>
      <c r="C821" s="10">
        <f>IF($A821&lt;='1-Input'!$B$26,0,IF($A821='1-Input'!$B$26+1,('1-Input'!$B$23+0)*'1-Input'!$B$27,'1-Input'!$B$23+0))</f>
        <v>0</v>
      </c>
      <c r="D821" s="10">
        <f t="shared" si="33"/>
        <v>0</v>
      </c>
      <c r="E821" s="10">
        <f>MAX(0,('1-Input'!$B$10-C821-D821))/(1-'P-Parametri'!$B$31*MAX(0,IF(F820&lt;=0,0,(F820-G820)/F820)))</f>
        <v>32255.949521406521</v>
      </c>
      <c r="F821" s="10">
        <f>((F820-E821+MAX(0,-('1-Input'!$B$10-C821-D821)))*(1+B821))*(1-'P-Parametri'!$B$32)</f>
        <v>469327.92853510968</v>
      </c>
      <c r="G821" s="10">
        <f>IF(F820&lt;=0,G820,G820*(1-E821/F820))+MAX(0,-('1-Input'!$B$10-C821-D821))</f>
        <v>282052.81584100088</v>
      </c>
      <c r="H821" s="10">
        <f>MAX(0,('1-Input'!$B$10-C821-D821))/(1-'P-Parametri'!$B$31*MAX(0,IF(I820&lt;=0,0,(I820-J820)/I820)))</f>
        <v>32255.949521406514</v>
      </c>
      <c r="I821" s="10">
        <f>((I820-H821+MAX(0,-('1-Input'!$B$10-C821-D821)))*(1+B821))*(1-'P-Parametri'!$B$32)</f>
        <v>664345.42219247564</v>
      </c>
      <c r="J821" s="10">
        <f>IF(I820&lt;=0,J820,J820*(1-H821/I820))+MAX(0,-('1-Input'!$B$10-C821-D821))</f>
        <v>399252.81584100082</v>
      </c>
      <c r="K821" s="10">
        <f>MAX(0,('1-Input'!$B$10-C821-D821))/(1-'P-Parametri'!$B$31*MAX(0,IF(L820&lt;=0,0,(L820-M820)/L820)))</f>
        <v>32255.949521406517</v>
      </c>
      <c r="L821" s="10">
        <f>((L820-K821+MAX(0,-('1-Input'!$B$10-C821-D821)))*(1+B821))*(1-'P-Parametri'!$B$32)</f>
        <v>424491.62682681199</v>
      </c>
      <c r="M821" s="10">
        <f>IF(L820&lt;=0,M820,M820*(1-K821/L820))+MAX(0,-('1-Input'!$B$10-C821-D821))</f>
        <v>255107.4661615263</v>
      </c>
      <c r="N821" s="10">
        <f>MAX(0,('1-Input'!$B$10-C821-D821))/(1-'P-Parametri'!$B$31*MAX(0,IF(O820&lt;=0,0,(O820-P820)/O820)))</f>
        <v>32255.949521406517</v>
      </c>
      <c r="O821" s="10">
        <f>((O820-N821+MAX(0,-('1-Input'!$B$10-C821-D821)))*(1+B821))*(1-'P-Parametri'!$B$32)</f>
        <v>424491.62682681327</v>
      </c>
      <c r="P821" s="10">
        <f>IF(O820&lt;=0,P820,P820*(1-N821/O820))+MAX(0,-('1-Input'!$B$10-C821-D821))</f>
        <v>255107.46616152706</v>
      </c>
      <c r="Q821" s="10">
        <f>MAX(0,('1-Input'!$B$10-C821-D821))/(1-'P-Parametri'!$B$31*MAX(0,IF(R820&lt;=0,0,(R820-S820)/R820)))</f>
        <v>32255.949521406517</v>
      </c>
      <c r="R821" s="10">
        <f>((R820-Q821+MAX(0,-('1-Input'!$B$10-C821-D821)))*(1+B821))*(1-'P-Parametri'!$B$32)</f>
        <v>424491.62682681327</v>
      </c>
      <c r="S821" s="10">
        <f>IF(R820&lt;=0,S820,S820*(1-Q821/R820))+MAX(0,-('1-Input'!$B$10-C821-D821))</f>
        <v>255107.46616152706</v>
      </c>
      <c r="T821" s="10">
        <f>MAX(0,('1-Input'!$B$10-C821-D821))/(1-'P-Parametri'!$B$31*MAX(0,IF(U820&lt;=0,0,(U820-V820)/U820)))</f>
        <v>32255.949521406517</v>
      </c>
      <c r="U821" s="10">
        <f>((U820-T821+MAX(0,-('1-Input'!$B$10-C821-D821)))*(1+B821))*(1-'P-Parametri'!$B$32)</f>
        <v>424491.62682681327</v>
      </c>
      <c r="V821" s="10">
        <f>IF(U820&lt;=0,V820,V820*(1-T821/U820))+MAX(0,-('1-Input'!$B$10-C821-D821))</f>
        <v>255107.46616152706</v>
      </c>
    </row>
    <row r="822" spans="1:22">
      <c r="A822" s="9">
        <f t="shared" si="32"/>
        <v>15</v>
      </c>
      <c r="B822" s="12">
        <f>IF($A822='P-Parametri'!$B$47,'P-Parametri'!$B$34,IF($A822='P-Parametri'!$B$48,'P-Parametri'!$C$34,'P-Parametri'!$B$51))</f>
        <v>0.02</v>
      </c>
      <c r="C822" s="10">
        <f>IF($A822&lt;='1-Input'!$B$26,0,IF($A822='1-Input'!$B$26+1,('1-Input'!$B$23+0)*'1-Input'!$B$27,'1-Input'!$B$23+0))</f>
        <v>0</v>
      </c>
      <c r="D822" s="10">
        <f t="shared" si="33"/>
        <v>0</v>
      </c>
      <c r="E822" s="10">
        <f>MAX(0,('1-Input'!$B$10-C822-D822))/(1-'P-Parametri'!$B$31*MAX(0,IF(F821&lt;=0,0,(F821-G821)/F821)))</f>
        <v>32356.947597218998</v>
      </c>
      <c r="F822" s="10">
        <f>((F821-E822+MAX(0,-('1-Input'!$B$10-C822-D822)))*(1+B822))*(1-'P-Parametri'!$B$32)</f>
        <v>444818.97975553526</v>
      </c>
      <c r="G822" s="10">
        <f>IF(F821&lt;=0,G821,G821*(1-E822/F821))+MAX(0,-('1-Input'!$B$10-C822-D822))</f>
        <v>262607.20515616261</v>
      </c>
      <c r="H822" s="10">
        <f>MAX(0,('1-Input'!$B$10-C822-D822))/(1-'P-Parametri'!$B$31*MAX(0,IF(I821&lt;=0,0,(I821-J821)/I821)))</f>
        <v>32356.94759721899</v>
      </c>
      <c r="I822" s="10">
        <f>((I821-H822+MAX(0,-('1-Input'!$B$10-C822-D822)))*(1+B822))*(1-'P-Parametri'!$B$32)</f>
        <v>643338.98759898741</v>
      </c>
      <c r="J822" s="10">
        <f>IF(I821&lt;=0,J821,J821*(1-H822/I821))+MAX(0,-('1-Input'!$B$10-C822-D822))</f>
        <v>379807.20515616256</v>
      </c>
      <c r="K822" s="10">
        <f>MAX(0,('1-Input'!$B$10-C822-D822))/(1-'P-Parametri'!$B$31*MAX(0,IF(L821&lt;=0,0,(L821-M821)/L821)))</f>
        <v>32356.947597218998</v>
      </c>
      <c r="L822" s="10">
        <f>((L821-K822+MAX(0,-('1-Input'!$B$10-C822-D822)))*(1+B822))*(1-'P-Parametri'!$B$32)</f>
        <v>399177.41806855652</v>
      </c>
      <c r="M822" s="10">
        <f>IF(L821&lt;=0,M821,M821*(1-K822/L821))+MAX(0,-('1-Input'!$B$10-C822-D822))</f>
        <v>235661.85547668807</v>
      </c>
      <c r="N822" s="10">
        <f>MAX(0,('1-Input'!$B$10-C822-D822))/(1-'P-Parametri'!$B$31*MAX(0,IF(O821&lt;=0,0,(O821-P821)/O821)))</f>
        <v>32356.947597218998</v>
      </c>
      <c r="O822" s="10">
        <f>((O821-N822+MAX(0,-('1-Input'!$B$10-C822-D822)))*(1+B822))*(1-'P-Parametri'!$B$32)</f>
        <v>399177.41806855786</v>
      </c>
      <c r="P822" s="10">
        <f>IF(O821&lt;=0,P821,P821*(1-N822/O821))+MAX(0,-('1-Input'!$B$10-C822-D822))</f>
        <v>235661.85547668883</v>
      </c>
      <c r="Q822" s="10">
        <f>MAX(0,('1-Input'!$B$10-C822-D822))/(1-'P-Parametri'!$B$31*MAX(0,IF(R821&lt;=0,0,(R821-S821)/R821)))</f>
        <v>32356.947597218998</v>
      </c>
      <c r="R822" s="10">
        <f>((R821-Q822+MAX(0,-('1-Input'!$B$10-C822-D822)))*(1+B822))*(1-'P-Parametri'!$B$32)</f>
        <v>399177.41806855786</v>
      </c>
      <c r="S822" s="10">
        <f>IF(R821&lt;=0,S821,S821*(1-Q822/R821))+MAX(0,-('1-Input'!$B$10-C822-D822))</f>
        <v>235661.85547668883</v>
      </c>
      <c r="T822" s="10">
        <f>MAX(0,('1-Input'!$B$10-C822-D822))/(1-'P-Parametri'!$B$31*MAX(0,IF(U821&lt;=0,0,(U821-V821)/U821)))</f>
        <v>32356.947597218998</v>
      </c>
      <c r="U822" s="10">
        <f>((U821-T822+MAX(0,-('1-Input'!$B$10-C822-D822)))*(1+B822))*(1-'P-Parametri'!$B$32)</f>
        <v>399177.41806855786</v>
      </c>
      <c r="V822" s="10">
        <f>IF(U821&lt;=0,V821,V821*(1-T822/U821))+MAX(0,-('1-Input'!$B$10-C822-D822))</f>
        <v>235661.85547668883</v>
      </c>
    </row>
    <row r="823" spans="1:22">
      <c r="A823" s="9">
        <f t="shared" si="32"/>
        <v>16</v>
      </c>
      <c r="B823" s="12">
        <f>IF($A823='P-Parametri'!$B$47,'P-Parametri'!$B$34,IF($A823='P-Parametri'!$B$48,'P-Parametri'!$C$34,'P-Parametri'!$B$51))</f>
        <v>0.02</v>
      </c>
      <c r="C823" s="10">
        <f>IF($A823&lt;='1-Input'!$B$26,0,IF($A823='1-Input'!$B$26+1,('1-Input'!$B$23+0)*'1-Input'!$B$27,'1-Input'!$B$23+0))</f>
        <v>0</v>
      </c>
      <c r="D823" s="10">
        <f t="shared" si="33"/>
        <v>0</v>
      </c>
      <c r="E823" s="10">
        <f>MAX(0,('1-Input'!$B$10-C823-D823))/(1-'P-Parametri'!$B$31*MAX(0,IF(F822&lt;=0,0,(F822-G822)/F822)))</f>
        <v>32456.781490453886</v>
      </c>
      <c r="F823" s="10">
        <f>((F822-E823+MAX(0,-('1-Input'!$B$10-C823-D823)))*(1+B823))*(1-'P-Parametri'!$B$32)</f>
        <v>419768.22334592231</v>
      </c>
      <c r="G823" s="10">
        <f>IF(F822&lt;=0,G822,G822*(1-E823/F822))+MAX(0,-('1-Input'!$B$10-C823-D823))</f>
        <v>243445.73709053136</v>
      </c>
      <c r="H823" s="10">
        <f>MAX(0,('1-Input'!$B$10-C823-D823))/(1-'P-Parametri'!$B$31*MAX(0,IF(I822&lt;=0,0,(I822-J822)/I822)))</f>
        <v>32456.781490453875</v>
      </c>
      <c r="I823" s="10">
        <f>((I822-H823+MAX(0,-('1-Input'!$B$10-C823-D823)))*(1+B823))*(1-'P-Parametri'!$B$32)</f>
        <v>621853.65053024283</v>
      </c>
      <c r="J823" s="10">
        <f>IF(I822&lt;=0,J822,J822*(1-H823/I822))+MAX(0,-('1-Input'!$B$10-C823-D823))</f>
        <v>360645.73709053127</v>
      </c>
      <c r="K823" s="10">
        <f>MAX(0,('1-Input'!$B$10-C823-D823))/(1-'P-Parametri'!$B$31*MAX(0,IF(L822&lt;=0,0,(L822-M822)/L822)))</f>
        <v>32456.781490453879</v>
      </c>
      <c r="L823" s="10">
        <f>((L822-K823+MAX(0,-('1-Input'!$B$10-C823-D823)))*(1+B823))*(1-'P-Parametri'!$B$32)</f>
        <v>373306.93921104539</v>
      </c>
      <c r="M823" s="10">
        <f>IF(L822&lt;=0,M822,M822*(1-K823/L822))+MAX(0,-('1-Input'!$B$10-C823-D823))</f>
        <v>216500.38741105681</v>
      </c>
      <c r="N823" s="10">
        <f>MAX(0,('1-Input'!$B$10-C823-D823))/(1-'P-Parametri'!$B$31*MAX(0,IF(O822&lt;=0,0,(O822-P822)/O822)))</f>
        <v>32456.781490453879</v>
      </c>
      <c r="O823" s="10">
        <f>((O822-N823+MAX(0,-('1-Input'!$B$10-C823-D823)))*(1+B823))*(1-'P-Parametri'!$B$32)</f>
        <v>373306.93921104679</v>
      </c>
      <c r="P823" s="10">
        <f>IF(O822&lt;=0,P822,P822*(1-N823/O822))+MAX(0,-('1-Input'!$B$10-C823-D823))</f>
        <v>216500.38741105757</v>
      </c>
      <c r="Q823" s="10">
        <f>MAX(0,('1-Input'!$B$10-C823-D823))/(1-'P-Parametri'!$B$31*MAX(0,IF(R822&lt;=0,0,(R822-S822)/R822)))</f>
        <v>32456.781490453879</v>
      </c>
      <c r="R823" s="10">
        <f>((R822-Q823+MAX(0,-('1-Input'!$B$10-C823-D823)))*(1+B823))*(1-'P-Parametri'!$B$32)</f>
        <v>373306.93921104679</v>
      </c>
      <c r="S823" s="10">
        <f>IF(R822&lt;=0,S822,S822*(1-Q823/R822))+MAX(0,-('1-Input'!$B$10-C823-D823))</f>
        <v>216500.38741105757</v>
      </c>
      <c r="T823" s="10">
        <f>MAX(0,('1-Input'!$B$10-C823-D823))/(1-'P-Parametri'!$B$31*MAX(0,IF(U822&lt;=0,0,(U822-V822)/U822)))</f>
        <v>32456.781490453879</v>
      </c>
      <c r="U823" s="10">
        <f>((U822-T823+MAX(0,-('1-Input'!$B$10-C823-D823)))*(1+B823))*(1-'P-Parametri'!$B$32)</f>
        <v>373306.93921104679</v>
      </c>
      <c r="V823" s="10">
        <f>IF(U822&lt;=0,V822,V822*(1-T823/U822))+MAX(0,-('1-Input'!$B$10-C823-D823))</f>
        <v>216500.38741105757</v>
      </c>
    </row>
    <row r="824" spans="1:22">
      <c r="A824" s="9">
        <f t="shared" si="32"/>
        <v>17</v>
      </c>
      <c r="B824" s="12">
        <f>IF($A824='P-Parametri'!$B$47,'P-Parametri'!$B$34,IF($A824='P-Parametri'!$B$48,'P-Parametri'!$C$34,'P-Parametri'!$B$51))</f>
        <v>0.02</v>
      </c>
      <c r="C824" s="10">
        <f>IF($A824&lt;='1-Input'!$B$26,0,IF($A824='1-Input'!$B$26+1,('1-Input'!$B$23+0)*'1-Input'!$B$27,'1-Input'!$B$23+0))</f>
        <v>0</v>
      </c>
      <c r="D824" s="10">
        <f t="shared" si="33"/>
        <v>0</v>
      </c>
      <c r="E824" s="10">
        <f>MAX(0,('1-Input'!$B$10-C824-D824))/(1-'P-Parametri'!$B$31*MAX(0,IF(F823&lt;=0,0,(F823-G823)/F823)))</f>
        <v>32555.455670791391</v>
      </c>
      <c r="F824" s="10">
        <f>((F823-E824+MAX(0,-('1-Input'!$B$10-C824-D824)))*(1+B824))*(1-'P-Parametri'!$B$32)</f>
        <v>394167.10898257629</v>
      </c>
      <c r="G824" s="10">
        <f>IF(F823&lt;=0,G823,G823*(1-E824/F823))+MAX(0,-('1-Input'!$B$10-C824-D824))</f>
        <v>224565.11092278379</v>
      </c>
      <c r="H824" s="10">
        <f>MAX(0,('1-Input'!$B$10-C824-D824))/(1-'P-Parametri'!$B$31*MAX(0,IF(I823&lt;=0,0,(I823-J823)/I823)))</f>
        <v>32555.455670791383</v>
      </c>
      <c r="I824" s="10">
        <f>((I823-H824+MAX(0,-('1-Input'!$B$10-C824-D824)))*(1+B824))*(1-'P-Parametri'!$B$32)</f>
        <v>599881.9904391272</v>
      </c>
      <c r="J824" s="10">
        <f>IF(I823&lt;=0,J823,J823*(1-H824/I823))+MAX(0,-('1-Input'!$B$10-C824-D824))</f>
        <v>341765.11092278367</v>
      </c>
      <c r="K824" s="10">
        <f>MAX(0,('1-Input'!$B$10-C824-D824))/(1-'P-Parametri'!$B$31*MAX(0,IF(L823&lt;=0,0,(L823-M823)/L823)))</f>
        <v>32555.455670791391</v>
      </c>
      <c r="L824" s="10">
        <f>((L823-K824+MAX(0,-('1-Input'!$B$10-C824-D824)))*(1+B824))*(1-'P-Parametri'!$B$32)</f>
        <v>346871.38018463698</v>
      </c>
      <c r="M824" s="10">
        <f>IF(L823&lt;=0,M823,M823*(1-K824/L823))+MAX(0,-('1-Input'!$B$10-C824-D824))</f>
        <v>197619.76124330921</v>
      </c>
      <c r="N824" s="10">
        <f>MAX(0,('1-Input'!$B$10-C824-D824))/(1-'P-Parametri'!$B$31*MAX(0,IF(O823&lt;=0,0,(O823-P823)/O823)))</f>
        <v>32555.455670791391</v>
      </c>
      <c r="O824" s="10">
        <f>((O823-N824+MAX(0,-('1-Input'!$B$10-C824-D824)))*(1+B824))*(1-'P-Parametri'!$B$32)</f>
        <v>346871.38018463837</v>
      </c>
      <c r="P824" s="10">
        <f>IF(O823&lt;=0,P823,P823*(1-N824/O823))+MAX(0,-('1-Input'!$B$10-C824-D824))</f>
        <v>197619.76124330997</v>
      </c>
      <c r="Q824" s="10">
        <f>MAX(0,('1-Input'!$B$10-C824-D824))/(1-'P-Parametri'!$B$31*MAX(0,IF(R823&lt;=0,0,(R823-S823)/R823)))</f>
        <v>32555.455670791391</v>
      </c>
      <c r="R824" s="10">
        <f>((R823-Q824+MAX(0,-('1-Input'!$B$10-C824-D824)))*(1+B824))*(1-'P-Parametri'!$B$32)</f>
        <v>346871.38018463837</v>
      </c>
      <c r="S824" s="10">
        <f>IF(R823&lt;=0,S823,S823*(1-Q824/R823))+MAX(0,-('1-Input'!$B$10-C824-D824))</f>
        <v>197619.76124330997</v>
      </c>
      <c r="T824" s="10">
        <f>MAX(0,('1-Input'!$B$10-C824-D824))/(1-'P-Parametri'!$B$31*MAX(0,IF(U823&lt;=0,0,(U823-V823)/U823)))</f>
        <v>32555.455670791391</v>
      </c>
      <c r="U824" s="10">
        <f>((U823-T824+MAX(0,-('1-Input'!$B$10-C824-D824)))*(1+B824))*(1-'P-Parametri'!$B$32)</f>
        <v>346871.38018463837</v>
      </c>
      <c r="V824" s="10">
        <f>IF(U823&lt;=0,V823,V823*(1-T824/U823))+MAX(0,-('1-Input'!$B$10-C824-D824))</f>
        <v>197619.76124330997</v>
      </c>
    </row>
    <row r="825" spans="1:22">
      <c r="A825" s="9">
        <f t="shared" si="32"/>
        <v>18</v>
      </c>
      <c r="B825" s="12">
        <f>IF($A825='P-Parametri'!$B$47,'P-Parametri'!$B$34,IF($A825='P-Parametri'!$B$48,'P-Parametri'!$C$34,'P-Parametri'!$B$51))</f>
        <v>0.02</v>
      </c>
      <c r="C825" s="10">
        <f>IF($A825&lt;='1-Input'!$B$26,0,IF($A825='1-Input'!$B$26+1,('1-Input'!$B$23+0)*'1-Input'!$B$27,'1-Input'!$B$23+0))</f>
        <v>0</v>
      </c>
      <c r="D825" s="10">
        <f t="shared" si="33"/>
        <v>0</v>
      </c>
      <c r="E825" s="10">
        <f>MAX(0,('1-Input'!$B$10-C825-D825))/(1-'P-Parametri'!$B$31*MAX(0,IF(F824&lt;=0,0,(F824-G824)/F824)))</f>
        <v>32652.974867853653</v>
      </c>
      <c r="F825" s="10">
        <f>((F824-E825+MAX(0,-('1-Input'!$B$10-C825-D825)))*(1+B825))*(1-'P-Parametri'!$B$32)</f>
        <v>368006.92796342308</v>
      </c>
      <c r="G825" s="10">
        <f>IF(F824&lt;=0,G824,G824*(1-E825/F824))+MAX(0,-('1-Input'!$B$10-C825-D825))</f>
        <v>205962.0393928288</v>
      </c>
      <c r="H825" s="10">
        <f>MAX(0,('1-Input'!$B$10-C825-D825))/(1-'P-Parametri'!$B$31*MAX(0,IF(I824&lt;=0,0,(I824-J824)/I824)))</f>
        <v>32652.974867853645</v>
      </c>
      <c r="I825" s="10">
        <f>((I824-H825+MAX(0,-('1-Input'!$B$10-C825-D825)))*(1+B825))*(1-'P-Parametri'!$B$32)</f>
        <v>577416.44869093364</v>
      </c>
      <c r="J825" s="10">
        <f>IF(I824&lt;=0,J824,J824*(1-H825/I824))+MAX(0,-('1-Input'!$B$10-C825-D825))</f>
        <v>323162.03939282865</v>
      </c>
      <c r="K825" s="10">
        <f>MAX(0,('1-Input'!$B$10-C825-D825))/(1-'P-Parametri'!$B$31*MAX(0,IF(L824&lt;=0,0,(L824-M824)/L824)))</f>
        <v>32652.974867853649</v>
      </c>
      <c r="L825" s="10">
        <f>((L824-K825+MAX(0,-('1-Input'!$B$10-C825-D825)))*(1+B825))*(1-'P-Parametri'!$B$32)</f>
        <v>319861.76787627279</v>
      </c>
      <c r="M825" s="10">
        <f>IF(L824&lt;=0,M824,M824*(1-K825/L824))+MAX(0,-('1-Input'!$B$10-C825-D825))</f>
        <v>179016.68971335422</v>
      </c>
      <c r="N825" s="10">
        <f>MAX(0,('1-Input'!$B$10-C825-D825))/(1-'P-Parametri'!$B$31*MAX(0,IF(O824&lt;=0,0,(O824-P824)/O824)))</f>
        <v>32652.974867853653</v>
      </c>
      <c r="O825" s="10">
        <f>((O824-N825+MAX(0,-('1-Input'!$B$10-C825-D825)))*(1+B825))*(1-'P-Parametri'!$B$32)</f>
        <v>319861.76787627419</v>
      </c>
      <c r="P825" s="10">
        <f>IF(O824&lt;=0,P824,P824*(1-N825/O824))+MAX(0,-('1-Input'!$B$10-C825-D825))</f>
        <v>179016.68971335498</v>
      </c>
      <c r="Q825" s="10">
        <f>MAX(0,('1-Input'!$B$10-C825-D825))/(1-'P-Parametri'!$B$31*MAX(0,IF(R824&lt;=0,0,(R824-S824)/R824)))</f>
        <v>32652.974867853653</v>
      </c>
      <c r="R825" s="10">
        <f>((R824-Q825+MAX(0,-('1-Input'!$B$10-C825-D825)))*(1+B825))*(1-'P-Parametri'!$B$32)</f>
        <v>319861.76787627419</v>
      </c>
      <c r="S825" s="10">
        <f>IF(R824&lt;=0,S824,S824*(1-Q825/R824))+MAX(0,-('1-Input'!$B$10-C825-D825))</f>
        <v>179016.68971335498</v>
      </c>
      <c r="T825" s="10">
        <f>MAX(0,('1-Input'!$B$10-C825-D825))/(1-'P-Parametri'!$B$31*MAX(0,IF(U824&lt;=0,0,(U824-V824)/U824)))</f>
        <v>32652.974867853653</v>
      </c>
      <c r="U825" s="10">
        <f>((U824-T825+MAX(0,-('1-Input'!$B$10-C825-D825)))*(1+B825))*(1-'P-Parametri'!$B$32)</f>
        <v>319861.76787627419</v>
      </c>
      <c r="V825" s="10">
        <f>IF(U824&lt;=0,V824,V824*(1-T825/U824))+MAX(0,-('1-Input'!$B$10-C825-D825))</f>
        <v>179016.68971335498</v>
      </c>
    </row>
    <row r="826" spans="1:22">
      <c r="A826" s="9">
        <f t="shared" si="32"/>
        <v>19</v>
      </c>
      <c r="B826" s="12">
        <f>IF($A826='P-Parametri'!$B$47,'P-Parametri'!$B$34,IF($A826='P-Parametri'!$B$48,'P-Parametri'!$C$34,'P-Parametri'!$B$51))</f>
        <v>0.02</v>
      </c>
      <c r="C826" s="10">
        <f>IF($A826&lt;='1-Input'!$B$26,0,IF($A826='1-Input'!$B$26+1,('1-Input'!$B$23+0)*'1-Input'!$B$27,'1-Input'!$B$23+0))</f>
        <v>5178.3333333332594</v>
      </c>
      <c r="D826" s="10">
        <f t="shared" si="33"/>
        <v>0</v>
      </c>
      <c r="E826" s="10">
        <f>MAX(0,('1-Input'!$B$10-C826-D826))/(1-'P-Parametri'!$B$31*MAX(0,IF(F825&lt;=0,0,(F825-G825)/F825)))</f>
        <v>26901.515786807522</v>
      </c>
      <c r="F826" s="10">
        <f>((F825-E826+MAX(0,-('1-Input'!$B$10-C826-D826)))*(1+B826))*(1-'P-Parametri'!$B$32)</f>
        <v>347231.66537930758</v>
      </c>
      <c r="G826" s="10">
        <f>IF(F825&lt;=0,G825,G825*(1-E826/F825))+MAX(0,-('1-Input'!$B$10-C826-D826))</f>
        <v>190906.09714502428</v>
      </c>
      <c r="H826" s="10">
        <f>MAX(0,('1-Input'!$B$10-C826-D826))/(1-'P-Parametri'!$B$31*MAX(0,IF(I825&lt;=0,0,(I825-J825)/I825)))</f>
        <v>26901.515786807515</v>
      </c>
      <c r="I826" s="10">
        <f>((I825-H826+MAX(0,-('1-Input'!$B$10-C826-D826)))*(1+B826))*(1-'P-Parametri'!$B$32)</f>
        <v>560402.18109908421</v>
      </c>
      <c r="J826" s="10">
        <f>IF(I825&lt;=0,J825,J825*(1-H826/I825))+MAX(0,-('1-Input'!$B$10-C826-D826))</f>
        <v>308106.0971450241</v>
      </c>
      <c r="K826" s="10">
        <f>MAX(0,('1-Input'!$B$10-C826-D826))/(1-'P-Parametri'!$B$31*MAX(0,IF(L825&lt;=0,0,(L825-M825)/L825)))</f>
        <v>26901.515786807518</v>
      </c>
      <c r="L826" s="10">
        <f>((L825-K826+MAX(0,-('1-Input'!$B$10-C826-D826)))*(1+B826))*(1-'P-Parametri'!$B$32)</f>
        <v>298221.81821699208</v>
      </c>
      <c r="M826" s="10">
        <f>IF(L825&lt;=0,M825,M825*(1-K826/L825))+MAX(0,-('1-Input'!$B$10-C826-D826))</f>
        <v>163960.74746554971</v>
      </c>
      <c r="N826" s="10">
        <f>MAX(0,('1-Input'!$B$10-C826-D826))/(1-'P-Parametri'!$B$31*MAX(0,IF(O825&lt;=0,0,(O825-P825)/O825)))</f>
        <v>26901.515786807518</v>
      </c>
      <c r="O826" s="10">
        <f>((O825-N826+MAX(0,-('1-Input'!$B$10-C826-D826)))*(1+B826))*(1-'P-Parametri'!$B$32)</f>
        <v>298221.81821699347</v>
      </c>
      <c r="P826" s="10">
        <f>IF(O825&lt;=0,P825,P825*(1-N826/O825))+MAX(0,-('1-Input'!$B$10-C826-D826))</f>
        <v>163960.74746555046</v>
      </c>
      <c r="Q826" s="10">
        <f>MAX(0,('1-Input'!$B$10-C826-D826))/(1-'P-Parametri'!$B$31*MAX(0,IF(R825&lt;=0,0,(R825-S825)/R825)))</f>
        <v>26901.515786807518</v>
      </c>
      <c r="R826" s="10">
        <f>((R825-Q826+MAX(0,-('1-Input'!$B$10-C826-D826)))*(1+B826))*(1-'P-Parametri'!$B$32)</f>
        <v>298221.81821699347</v>
      </c>
      <c r="S826" s="10">
        <f>IF(R825&lt;=0,S825,S825*(1-Q826/R825))+MAX(0,-('1-Input'!$B$10-C826-D826))</f>
        <v>163960.74746555046</v>
      </c>
      <c r="T826" s="10">
        <f>MAX(0,('1-Input'!$B$10-C826-D826))/(1-'P-Parametri'!$B$31*MAX(0,IF(U825&lt;=0,0,(U825-V825)/U825)))</f>
        <v>26901.515786807518</v>
      </c>
      <c r="U826" s="10">
        <f>((U825-T826+MAX(0,-('1-Input'!$B$10-C826-D826)))*(1+B826))*(1-'P-Parametri'!$B$32)</f>
        <v>298221.81821699347</v>
      </c>
      <c r="V826" s="10">
        <f>IF(U825&lt;=0,V825,V825*(1-T826/U825))+MAX(0,-('1-Input'!$B$10-C826-D826))</f>
        <v>163960.74746555046</v>
      </c>
    </row>
    <row r="827" spans="1:22">
      <c r="A827" s="9">
        <f t="shared" si="32"/>
        <v>20</v>
      </c>
      <c r="B827" s="12">
        <f>IF($A827='P-Parametri'!$B$47,'P-Parametri'!$B$34,IF($A827='P-Parametri'!$B$48,'P-Parametri'!$C$34,'P-Parametri'!$B$51))</f>
        <v>0.02</v>
      </c>
      <c r="C827" s="10">
        <f>IF($A827&lt;='1-Input'!$B$26,0,IF($A827='1-Input'!$B$26+1,('1-Input'!$B$23+0)*'1-Input'!$B$27,'1-Input'!$B$23+0))</f>
        <v>15535</v>
      </c>
      <c r="D827" s="10">
        <f t="shared" si="33"/>
        <v>0</v>
      </c>
      <c r="E827" s="10">
        <f>MAX(0,('1-Input'!$B$10-C827-D827))/(1-'P-Parametri'!$B$31*MAX(0,IF(F826&lt;=0,0,(F826-G826)/F826)))</f>
        <v>15250.072916808551</v>
      </c>
      <c r="F827" s="10">
        <f>((F826-E827+MAX(0,-('1-Input'!$B$10-C827-D827)))*(1+B827))*(1-'P-Parametri'!$B$32)</f>
        <v>337943.98186312552</v>
      </c>
      <c r="G827" s="10">
        <f>IF(F826&lt;=0,G826,G826*(1-E827/F826))+MAX(0,-('1-Input'!$B$10-C827-D827))</f>
        <v>182521.689292864</v>
      </c>
      <c r="H827" s="10">
        <f>MAX(0,('1-Input'!$B$10-C827-D827))/(1-'P-Parametri'!$B$31*MAX(0,IF(I826&lt;=0,0,(I826-J826)/I826)))</f>
        <v>15250.072916808545</v>
      </c>
      <c r="I827" s="10">
        <f>((I826-H827+MAX(0,-('1-Input'!$B$10-C827-D827)))*(1+B827))*(1-'P-Parametri'!$B$32)</f>
        <v>554943.04004522937</v>
      </c>
      <c r="J827" s="10">
        <f>IF(I826&lt;=0,J826,J826*(1-H827/I826))+MAX(0,-('1-Input'!$B$10-C827-D827))</f>
        <v>299721.68929286383</v>
      </c>
      <c r="K827" s="10">
        <f>MAX(0,('1-Input'!$B$10-C827-D827))/(1-'P-Parametri'!$B$31*MAX(0,IF(L826&lt;=0,0,(L826-M826)/L826)))</f>
        <v>15250.072916808549</v>
      </c>
      <c r="L827" s="10">
        <f>((L826-K827+MAX(0,-('1-Input'!$B$10-C827-D827)))*(1+B827))*(1-'P-Parametri'!$B$32)</f>
        <v>288053.91784577479</v>
      </c>
      <c r="M827" s="10">
        <f>IF(L826&lt;=0,M826,M826*(1-K827/L826))+MAX(0,-('1-Input'!$B$10-C827-D827))</f>
        <v>155576.33961338943</v>
      </c>
      <c r="N827" s="10">
        <f>MAX(0,('1-Input'!$B$10-C827-D827))/(1-'P-Parametri'!$B$31*MAX(0,IF(O826&lt;=0,0,(O826-P826)/O826)))</f>
        <v>15250.072916808549</v>
      </c>
      <c r="O827" s="10">
        <f>((O826-N827+MAX(0,-('1-Input'!$B$10-C827-D827)))*(1+B827))*(1-'P-Parametri'!$B$32)</f>
        <v>288053.91784577625</v>
      </c>
      <c r="P827" s="10">
        <f>IF(O826&lt;=0,P826,P826*(1-N827/O826))+MAX(0,-('1-Input'!$B$10-C827-D827))</f>
        <v>155576.33961339018</v>
      </c>
      <c r="Q827" s="10">
        <f>MAX(0,('1-Input'!$B$10-C827-D827))/(1-'P-Parametri'!$B$31*MAX(0,IF(R826&lt;=0,0,(R826-S826)/R826)))</f>
        <v>15250.072916808549</v>
      </c>
      <c r="R827" s="10">
        <f>((R826-Q827+MAX(0,-('1-Input'!$B$10-C827-D827)))*(1+B827))*(1-'P-Parametri'!$B$32)</f>
        <v>288053.91784577625</v>
      </c>
      <c r="S827" s="10">
        <f>IF(R826&lt;=0,S826,S826*(1-Q827/R826))+MAX(0,-('1-Input'!$B$10-C827-D827))</f>
        <v>155576.33961339018</v>
      </c>
      <c r="T827" s="10">
        <f>MAX(0,('1-Input'!$B$10-C827-D827))/(1-'P-Parametri'!$B$31*MAX(0,IF(U826&lt;=0,0,(U826-V826)/U826)))</f>
        <v>15250.072916808549</v>
      </c>
      <c r="U827" s="10">
        <f>((U826-T827+MAX(0,-('1-Input'!$B$10-C827-D827)))*(1+B827))*(1-'P-Parametri'!$B$32)</f>
        <v>288053.91784577625</v>
      </c>
      <c r="V827" s="10">
        <f>IF(U826&lt;=0,V826,V826*(1-T827/U826))+MAX(0,-('1-Input'!$B$10-C827-D827))</f>
        <v>155576.33961339018</v>
      </c>
    </row>
    <row r="828" spans="1:22">
      <c r="A828" s="9">
        <f t="shared" si="32"/>
        <v>21</v>
      </c>
      <c r="B828" s="12">
        <f>IF($A828='P-Parametri'!$B$47,'P-Parametri'!$B$34,IF($A828='P-Parametri'!$B$48,'P-Parametri'!$C$34,'P-Parametri'!$B$51))</f>
        <v>0.02</v>
      </c>
      <c r="C828" s="10">
        <f>IF($A828&lt;='1-Input'!$B$26,0,IF($A828='1-Input'!$B$26+1,('1-Input'!$B$23+0)*'1-Input'!$B$27,'1-Input'!$B$23+0))</f>
        <v>15535</v>
      </c>
      <c r="D828" s="10">
        <f t="shared" si="33"/>
        <v>0</v>
      </c>
      <c r="E828" s="10">
        <f>MAX(0,('1-Input'!$B$10-C828-D828))/(1-'P-Parametri'!$B$31*MAX(0,IF(F827&lt;=0,0,(F827-G827)/F827)))</f>
        <v>15293.757601771464</v>
      </c>
      <c r="F828" s="10">
        <f>((F827-E828+MAX(0,-('1-Input'!$B$10-C828-D828)))*(1+B828))*(1-'P-Parametri'!$B$32)</f>
        <v>328445.022289088</v>
      </c>
      <c r="G828" s="10">
        <f>IF(F827&lt;=0,G827,G827*(1-E828/F827))+MAX(0,-('1-Input'!$B$10-C828-D828))</f>
        <v>174261.61477482895</v>
      </c>
      <c r="H828" s="10">
        <f>MAX(0,('1-Input'!$B$10-C828-D828))/(1-'P-Parametri'!$B$31*MAX(0,IF(I827&lt;=0,0,(I827-J827)/I827)))</f>
        <v>15293.75760177146</v>
      </c>
      <c r="I828" s="10">
        <f>((I827-H828+MAX(0,-('1-Input'!$B$10-C828-D828)))*(1+B828))*(1-'P-Parametri'!$B$32)</f>
        <v>549341.38355614245</v>
      </c>
      <c r="J828" s="10">
        <f>IF(I827&lt;=0,J827,J827*(1-H828/I827))+MAX(0,-('1-Input'!$B$10-C828-D828))</f>
        <v>291461.61477482878</v>
      </c>
      <c r="K828" s="10">
        <f>MAX(0,('1-Input'!$B$10-C828-D828))/(1-'P-Parametri'!$B$31*MAX(0,IF(L827&lt;=0,0,(L827-M827)/L827)))</f>
        <v>15293.757601771462</v>
      </c>
      <c r="L828" s="10">
        <f>((L827-K828+MAX(0,-('1-Input'!$B$10-C828-D828)))*(1+B828))*(1-'P-Parametri'!$B$32)</f>
        <v>277658.93272198562</v>
      </c>
      <c r="M828" s="10">
        <f>IF(L827&lt;=0,M827,M827*(1-K828/L827))+MAX(0,-('1-Input'!$B$10-C828-D828))</f>
        <v>147316.26509535435</v>
      </c>
      <c r="N828" s="10">
        <f>MAX(0,('1-Input'!$B$10-C828-D828))/(1-'P-Parametri'!$B$31*MAX(0,IF(O827&lt;=0,0,(O827-P827)/O827)))</f>
        <v>15293.757601771462</v>
      </c>
      <c r="O828" s="10">
        <f>((O827-N828+MAX(0,-('1-Input'!$B$10-C828-D828)))*(1+B828))*(1-'P-Parametri'!$B$32)</f>
        <v>277658.93272198713</v>
      </c>
      <c r="P828" s="10">
        <f>IF(O827&lt;=0,P827,P827*(1-N828/O827))+MAX(0,-('1-Input'!$B$10-C828-D828))</f>
        <v>147316.26509535511</v>
      </c>
      <c r="Q828" s="10">
        <f>MAX(0,('1-Input'!$B$10-C828-D828))/(1-'P-Parametri'!$B$31*MAX(0,IF(R827&lt;=0,0,(R827-S827)/R827)))</f>
        <v>15293.757601771462</v>
      </c>
      <c r="R828" s="10">
        <f>((R827-Q828+MAX(0,-('1-Input'!$B$10-C828-D828)))*(1+B828))*(1-'P-Parametri'!$B$32)</f>
        <v>277658.93272198713</v>
      </c>
      <c r="S828" s="10">
        <f>IF(R827&lt;=0,S827,S827*(1-Q828/R827))+MAX(0,-('1-Input'!$B$10-C828-D828))</f>
        <v>147316.26509535511</v>
      </c>
      <c r="T828" s="10">
        <f>MAX(0,('1-Input'!$B$10-C828-D828))/(1-'P-Parametri'!$B$31*MAX(0,IF(U827&lt;=0,0,(U827-V827)/U827)))</f>
        <v>15293.757601771462</v>
      </c>
      <c r="U828" s="10">
        <f>((U827-T828+MAX(0,-('1-Input'!$B$10-C828-D828)))*(1+B828))*(1-'P-Parametri'!$B$32)</f>
        <v>277658.93272198713</v>
      </c>
      <c r="V828" s="10">
        <f>IF(U827&lt;=0,V827,V827*(1-T828/U827))+MAX(0,-('1-Input'!$B$10-C828-D828))</f>
        <v>147316.26509535511</v>
      </c>
    </row>
    <row r="829" spans="1:22">
      <c r="A829" s="9">
        <f t="shared" si="32"/>
        <v>22</v>
      </c>
      <c r="B829" s="12">
        <f>IF($A829='P-Parametri'!$B$47,'P-Parametri'!$B$34,IF($A829='P-Parametri'!$B$48,'P-Parametri'!$C$34,'P-Parametri'!$B$51))</f>
        <v>0.02</v>
      </c>
      <c r="C829" s="10">
        <f>IF($A829&lt;='1-Input'!$B$26,0,IF($A829='1-Input'!$B$26+1,('1-Input'!$B$23+0)*'1-Input'!$B$27,'1-Input'!$B$23+0))</f>
        <v>15535</v>
      </c>
      <c r="D829" s="10">
        <f t="shared" si="33"/>
        <v>0</v>
      </c>
      <c r="E829" s="10">
        <f>MAX(0,('1-Input'!$B$10-C829-D829))/(1-'P-Parametri'!$B$31*MAX(0,IF(F828&lt;=0,0,(F828-G828)/F828)))</f>
        <v>15336.915929820025</v>
      </c>
      <c r="F829" s="10">
        <f>((F828-E829+MAX(0,-('1-Input'!$B$10-C829-D829)))*(1+B829))*(1-'P-Parametri'!$B$32)</f>
        <v>318731.52794948046</v>
      </c>
      <c r="G829" s="10">
        <f>IF(F828&lt;=0,G828,G828*(1-E829/F828))+MAX(0,-('1-Input'!$B$10-C829-D829))</f>
        <v>166124.37549816287</v>
      </c>
      <c r="H829" s="10">
        <f>MAX(0,('1-Input'!$B$10-C829-D829))/(1-'P-Parametri'!$B$31*MAX(0,IF(I828&lt;=0,0,(I828-J828)/I828)))</f>
        <v>15336.915929820019</v>
      </c>
      <c r="I829" s="10">
        <f>((I828-H829+MAX(0,-('1-Input'!$B$10-C829-D829)))*(1+B829))*(1-'P-Parametri'!$B$32)</f>
        <v>543595.18786489114</v>
      </c>
      <c r="J829" s="10">
        <f>IF(I828&lt;=0,J828,J828*(1-H829/I828))+MAX(0,-('1-Input'!$B$10-C829-D829))</f>
        <v>283324.3754981627</v>
      </c>
      <c r="K829" s="10">
        <f>MAX(0,('1-Input'!$B$10-C829-D829))/(1-'P-Parametri'!$B$31*MAX(0,IF(L828&lt;=0,0,(L828-M828)/L828)))</f>
        <v>15336.915929820021</v>
      </c>
      <c r="L829" s="10">
        <f>((L828-K829+MAX(0,-('1-Input'!$B$10-C829-D829)))*(1+B829))*(1-'P-Parametri'!$B$32)</f>
        <v>267033.32021375286</v>
      </c>
      <c r="M829" s="10">
        <f>IF(L828&lt;=0,M828,M828*(1-K829/L828))+MAX(0,-('1-Input'!$B$10-C829-D829))</f>
        <v>139179.02581868827</v>
      </c>
      <c r="N829" s="10">
        <f>MAX(0,('1-Input'!$B$10-C829-D829))/(1-'P-Parametri'!$B$31*MAX(0,IF(O828&lt;=0,0,(O828-P828)/O828)))</f>
        <v>15336.915929820023</v>
      </c>
      <c r="O829" s="10">
        <f>((O828-N829+MAX(0,-('1-Input'!$B$10-C829-D829)))*(1+B829))*(1-'P-Parametri'!$B$32)</f>
        <v>267033.32021375443</v>
      </c>
      <c r="P829" s="10">
        <f>IF(O828&lt;=0,P828,P828*(1-N829/O828))+MAX(0,-('1-Input'!$B$10-C829-D829))</f>
        <v>139179.025818689</v>
      </c>
      <c r="Q829" s="10">
        <f>MAX(0,('1-Input'!$B$10-C829-D829))/(1-'P-Parametri'!$B$31*MAX(0,IF(R828&lt;=0,0,(R828-S828)/R828)))</f>
        <v>15336.915929820023</v>
      </c>
      <c r="R829" s="10">
        <f>((R828-Q829+MAX(0,-('1-Input'!$B$10-C829-D829)))*(1+B829))*(1-'P-Parametri'!$B$32)</f>
        <v>267033.32021375443</v>
      </c>
      <c r="S829" s="10">
        <f>IF(R828&lt;=0,S828,S828*(1-Q829/R828))+MAX(0,-('1-Input'!$B$10-C829-D829))</f>
        <v>139179.025818689</v>
      </c>
      <c r="T829" s="10">
        <f>MAX(0,('1-Input'!$B$10-C829-D829))/(1-'P-Parametri'!$B$31*MAX(0,IF(U828&lt;=0,0,(U828-V828)/U828)))</f>
        <v>15336.915929820023</v>
      </c>
      <c r="U829" s="10">
        <f>((U828-T829+MAX(0,-('1-Input'!$B$10-C829-D829)))*(1+B829))*(1-'P-Parametri'!$B$32)</f>
        <v>267033.32021375443</v>
      </c>
      <c r="V829" s="10">
        <f>IF(U828&lt;=0,V828,V828*(1-T829/U828))+MAX(0,-('1-Input'!$B$10-C829-D829))</f>
        <v>139179.025818689</v>
      </c>
    </row>
    <row r="830" spans="1:22">
      <c r="A830" s="9">
        <f t="shared" si="32"/>
        <v>23</v>
      </c>
      <c r="B830" s="12">
        <f>IF($A830='P-Parametri'!$B$47,'P-Parametri'!$B$34,IF($A830='P-Parametri'!$B$48,'P-Parametri'!$C$34,'P-Parametri'!$B$51))</f>
        <v>0.02</v>
      </c>
      <c r="C830" s="10">
        <f>IF($A830&lt;='1-Input'!$B$26,0,IF($A830='1-Input'!$B$26+1,('1-Input'!$B$23+0)*'1-Input'!$B$27,'1-Input'!$B$23+0))</f>
        <v>15535</v>
      </c>
      <c r="D830" s="10">
        <f t="shared" si="33"/>
        <v>0</v>
      </c>
      <c r="E830" s="10">
        <f>MAX(0,('1-Input'!$B$10-C830-D830))/(1-'P-Parametri'!$B$31*MAX(0,IF(F829&lt;=0,0,(F829-G829)/F829)))</f>
        <v>15379.550642707243</v>
      </c>
      <c r="F830" s="10">
        <f>((F829-E830+MAX(0,-('1-Input'!$B$10-C830-D830)))*(1+B830))*(1-'P-Parametri'!$B$32)</f>
        <v>308800.17881920282</v>
      </c>
      <c r="G830" s="10">
        <f>IF(F829&lt;=0,G829,G829*(1-E830/F829))+MAX(0,-('1-Input'!$B$10-C830-D830))</f>
        <v>158108.4811735604</v>
      </c>
      <c r="H830" s="10">
        <f>MAX(0,('1-Input'!$B$10-C830-D830))/(1-'P-Parametri'!$B$31*MAX(0,IF(I829&lt;=0,0,(I829-J829)/I829)))</f>
        <v>15379.55064270724</v>
      </c>
      <c r="I830" s="10">
        <f>((I829-H830+MAX(0,-('1-Input'!$B$10-C830-D830)))*(1+B830))*(1-'P-Parametri'!$B$32)</f>
        <v>537702.39006669424</v>
      </c>
      <c r="J830" s="10">
        <f>IF(I829&lt;=0,J829,J829*(1-H830/I829))+MAX(0,-('1-Input'!$B$10-C830-D830))</f>
        <v>275308.4811735602</v>
      </c>
      <c r="K830" s="10">
        <f>MAX(0,('1-Input'!$B$10-C830-D830))/(1-'P-Parametri'!$B$31*MAX(0,IF(L829&lt;=0,0,(L829-M829)/L829)))</f>
        <v>15379.550642707241</v>
      </c>
      <c r="L830" s="10">
        <f>((L829-K830+MAX(0,-('1-Input'!$B$10-C830-D830)))*(1+B830))*(1-'P-Parametri'!$B$32)</f>
        <v>256173.47127254162</v>
      </c>
      <c r="M830" s="10">
        <f>IF(L829&lt;=0,M829,M829*(1-K830/L829))+MAX(0,-('1-Input'!$B$10-C830-D830))</f>
        <v>131163.1314940858</v>
      </c>
      <c r="N830" s="10">
        <f>MAX(0,('1-Input'!$B$10-C830-D830))/(1-'P-Parametri'!$B$31*MAX(0,IF(O829&lt;=0,0,(O829-P829)/O829)))</f>
        <v>15379.550642707241</v>
      </c>
      <c r="O830" s="10">
        <f>((O829-N830+MAX(0,-('1-Input'!$B$10-C830-D830)))*(1+B830))*(1-'P-Parametri'!$B$32)</f>
        <v>256173.47127254319</v>
      </c>
      <c r="P830" s="10">
        <f>IF(O829&lt;=0,P829,P829*(1-N830/O829))+MAX(0,-('1-Input'!$B$10-C830-D830))</f>
        <v>131163.13149408653</v>
      </c>
      <c r="Q830" s="10">
        <f>MAX(0,('1-Input'!$B$10-C830-D830))/(1-'P-Parametri'!$B$31*MAX(0,IF(R829&lt;=0,0,(R829-S829)/R829)))</f>
        <v>15379.550642707241</v>
      </c>
      <c r="R830" s="10">
        <f>((R829-Q830+MAX(0,-('1-Input'!$B$10-C830-D830)))*(1+B830))*(1-'P-Parametri'!$B$32)</f>
        <v>256173.47127254319</v>
      </c>
      <c r="S830" s="10">
        <f>IF(R829&lt;=0,S829,S829*(1-Q830/R829))+MAX(0,-('1-Input'!$B$10-C830-D830))</f>
        <v>131163.13149408653</v>
      </c>
      <c r="T830" s="10">
        <f>MAX(0,('1-Input'!$B$10-C830-D830))/(1-'P-Parametri'!$B$31*MAX(0,IF(U829&lt;=0,0,(U829-V829)/U829)))</f>
        <v>15379.550642707241</v>
      </c>
      <c r="U830" s="10">
        <f>((U829-T830+MAX(0,-('1-Input'!$B$10-C830-D830)))*(1+B830))*(1-'P-Parametri'!$B$32)</f>
        <v>256173.47127254319</v>
      </c>
      <c r="V830" s="10">
        <f>IF(U829&lt;=0,V829,V829*(1-T830/U829))+MAX(0,-('1-Input'!$B$10-C830-D830))</f>
        <v>131163.13149408653</v>
      </c>
    </row>
    <row r="831" spans="1:22">
      <c r="A831" s="9">
        <f t="shared" si="32"/>
        <v>24</v>
      </c>
      <c r="B831" s="12">
        <f>IF($A831='P-Parametri'!$B$47,'P-Parametri'!$B$34,IF($A831='P-Parametri'!$B$48,'P-Parametri'!$C$34,'P-Parametri'!$B$51))</f>
        <v>0.02</v>
      </c>
      <c r="C831" s="10">
        <f>IF($A831&lt;='1-Input'!$B$26,0,IF($A831='1-Input'!$B$26+1,('1-Input'!$B$23+0)*'1-Input'!$B$27,'1-Input'!$B$23+0))</f>
        <v>15535</v>
      </c>
      <c r="D831" s="10">
        <f t="shared" si="33"/>
        <v>0</v>
      </c>
      <c r="E831" s="10">
        <f>MAX(0,('1-Input'!$B$10-C831-D831))/(1-'P-Parametri'!$B$31*MAX(0,IF(F830&lt;=0,0,(F830-G830)/F830)))</f>
        <v>15421.664579955814</v>
      </c>
      <c r="F831" s="10">
        <f>((F830-E831+MAX(0,-('1-Input'!$B$10-C831-D831)))*(1+B831))*(1-'P-Parametri'!$B$32)</f>
        <v>298647.59235498391</v>
      </c>
      <c r="G831" s="10">
        <f>IF(F830&lt;=0,G830,G830*(1-E831/F830))+MAX(0,-('1-Input'!$B$10-C831-D831))</f>
        <v>150212.44959343463</v>
      </c>
      <c r="H831" s="10">
        <f>MAX(0,('1-Input'!$B$10-C831-D831))/(1-'P-Parametri'!$B$31*MAX(0,IF(I830&lt;=0,0,(I830-J830)/I830)))</f>
        <v>15421.66457995581</v>
      </c>
      <c r="I831" s="10">
        <f>((I830-H831+MAX(0,-('1-Input'!$B$10-C831-D831)))*(1+B831))*(1-'P-Parametri'!$B$32)</f>
        <v>531660.88731648016</v>
      </c>
      <c r="J831" s="10">
        <f>IF(I830&lt;=0,J830,J830*(1-H831/I830))+MAX(0,-('1-Input'!$B$10-C831-D831))</f>
        <v>267412.4495934344</v>
      </c>
      <c r="K831" s="10">
        <f>MAX(0,('1-Input'!$B$10-C831-D831))/(1-'P-Parametri'!$B$31*MAX(0,IF(L830&lt;=0,0,(L830-M830)/L830)))</f>
        <v>15421.664579955812</v>
      </c>
      <c r="L831" s="10">
        <f>((L830-K831+MAX(0,-('1-Input'!$B$10-C831-D831)))*(1+B831))*(1-'P-Parametri'!$B$32)</f>
        <v>245075.70914078466</v>
      </c>
      <c r="M831" s="10">
        <f>IF(L830&lt;=0,M830,M830*(1-K831/L830))+MAX(0,-('1-Input'!$B$10-C831-D831))</f>
        <v>123267.09991396003</v>
      </c>
      <c r="N831" s="10">
        <f>MAX(0,('1-Input'!$B$10-C831-D831))/(1-'P-Parametri'!$B$31*MAX(0,IF(O830&lt;=0,0,(O830-P830)/O830)))</f>
        <v>15421.664579955814</v>
      </c>
      <c r="O831" s="10">
        <f>((O830-N831+MAX(0,-('1-Input'!$B$10-C831-D831)))*(1+B831))*(1-'P-Parametri'!$B$32)</f>
        <v>245075.70914078626</v>
      </c>
      <c r="P831" s="10">
        <f>IF(O830&lt;=0,P830,P830*(1-N831/O830))+MAX(0,-('1-Input'!$B$10-C831-D831))</f>
        <v>123267.09991396077</v>
      </c>
      <c r="Q831" s="10">
        <f>MAX(0,('1-Input'!$B$10-C831-D831))/(1-'P-Parametri'!$B$31*MAX(0,IF(R830&lt;=0,0,(R830-S830)/R830)))</f>
        <v>15421.664579955814</v>
      </c>
      <c r="R831" s="10">
        <f>((R830-Q831+MAX(0,-('1-Input'!$B$10-C831-D831)))*(1+B831))*(1-'P-Parametri'!$B$32)</f>
        <v>245075.70914078626</v>
      </c>
      <c r="S831" s="10">
        <f>IF(R830&lt;=0,S830,S830*(1-Q831/R830))+MAX(0,-('1-Input'!$B$10-C831-D831))</f>
        <v>123267.09991396077</v>
      </c>
      <c r="T831" s="10">
        <f>MAX(0,('1-Input'!$B$10-C831-D831))/(1-'P-Parametri'!$B$31*MAX(0,IF(U830&lt;=0,0,(U830-V830)/U830)))</f>
        <v>15421.664579955814</v>
      </c>
      <c r="U831" s="10">
        <f>((U830-T831+MAX(0,-('1-Input'!$B$10-C831-D831)))*(1+B831))*(1-'P-Parametri'!$B$32)</f>
        <v>245075.70914078626</v>
      </c>
      <c r="V831" s="10">
        <f>IF(U830&lt;=0,V830,V830*(1-T831/U830))+MAX(0,-('1-Input'!$B$10-C831-D831))</f>
        <v>123267.09991396077</v>
      </c>
    </row>
    <row r="832" spans="1:22">
      <c r="A832" s="9">
        <f t="shared" si="32"/>
        <v>25</v>
      </c>
      <c r="B832" s="12">
        <f>IF($A832='P-Parametri'!$B$47,'P-Parametri'!$B$34,IF($A832='P-Parametri'!$B$48,'P-Parametri'!$C$34,'P-Parametri'!$B$51))</f>
        <v>0.02</v>
      </c>
      <c r="C832" s="10">
        <f>IF($A832&lt;='1-Input'!$B$26,0,IF($A832='1-Input'!$B$26+1,('1-Input'!$B$23+0)*'1-Input'!$B$27,'1-Input'!$B$23+0))</f>
        <v>15535</v>
      </c>
      <c r="D832" s="10">
        <f t="shared" si="33"/>
        <v>0</v>
      </c>
      <c r="E832" s="10">
        <f>MAX(0,('1-Input'!$B$10-C832-D832))/(1-'P-Parametri'!$B$31*MAX(0,IF(F831&lt;=0,0,(F831-G831)/F831)))</f>
        <v>15463.260675135745</v>
      </c>
      <c r="F832" s="10">
        <f>((F831-E832+MAX(0,-('1-Input'!$B$10-C832-D832)))*(1+B832))*(1-'P-Parametri'!$B$32)</f>
        <v>288270.32227681822</v>
      </c>
      <c r="G832" s="10">
        <f>IF(F831&lt;=0,G831,G831*(1-E832/F831))+MAX(0,-('1-Input'!$B$10-C832-D832))</f>
        <v>142434.80689959021</v>
      </c>
      <c r="H832" s="10">
        <f>MAX(0,('1-Input'!$B$10-C832-D832))/(1-'P-Parametri'!$B$31*MAX(0,IF(I831&lt;=0,0,(I831-J831)/I831)))</f>
        <v>15463.260675135738</v>
      </c>
      <c r="I832" s="10">
        <f>((I831-H832+MAX(0,-('1-Input'!$B$10-C832-D832)))*(1+B832))*(1-'P-Parametri'!$B$32)</f>
        <v>525468.53601582302</v>
      </c>
      <c r="J832" s="10">
        <f>IF(I831&lt;=0,J831,J831*(1-H832/I831))+MAX(0,-('1-Input'!$B$10-C832-D832))</f>
        <v>259634.80689958995</v>
      </c>
      <c r="K832" s="10">
        <f>MAX(0,('1-Input'!$B$10-C832-D832))/(1-'P-Parametri'!$B$31*MAX(0,IF(L831&lt;=0,0,(L831-M831)/L831)))</f>
        <v>15463.260675135742</v>
      </c>
      <c r="L832" s="10">
        <f>((L831-K832+MAX(0,-('1-Input'!$B$10-C832-D832)))*(1+B832))*(1-'P-Parametri'!$B$32)</f>
        <v>233736.28804009198</v>
      </c>
      <c r="M832" s="10">
        <f>IF(L831&lt;=0,M831,M831*(1-K832/L831))+MAX(0,-('1-Input'!$B$10-C832-D832))</f>
        <v>115489.4572201156</v>
      </c>
      <c r="N832" s="10">
        <f>MAX(0,('1-Input'!$B$10-C832-D832))/(1-'P-Parametri'!$B$31*MAX(0,IF(O831&lt;=0,0,(O831-P831)/O831)))</f>
        <v>15463.260675135742</v>
      </c>
      <c r="O832" s="10">
        <f>((O831-N832+MAX(0,-('1-Input'!$B$10-C832-D832)))*(1+B832))*(1-'P-Parametri'!$B$32)</f>
        <v>233736.28804009361</v>
      </c>
      <c r="P832" s="10">
        <f>IF(O831&lt;=0,P831,P831*(1-N832/O831))+MAX(0,-('1-Input'!$B$10-C832-D832))</f>
        <v>115489.45722011634</v>
      </c>
      <c r="Q832" s="10">
        <f>MAX(0,('1-Input'!$B$10-C832-D832))/(1-'P-Parametri'!$B$31*MAX(0,IF(R831&lt;=0,0,(R831-S831)/R831)))</f>
        <v>15463.260675135742</v>
      </c>
      <c r="R832" s="10">
        <f>((R831-Q832+MAX(0,-('1-Input'!$B$10-C832-D832)))*(1+B832))*(1-'P-Parametri'!$B$32)</f>
        <v>233736.28804009361</v>
      </c>
      <c r="S832" s="10">
        <f>IF(R831&lt;=0,S831,S831*(1-Q832/R831))+MAX(0,-('1-Input'!$B$10-C832-D832))</f>
        <v>115489.45722011634</v>
      </c>
      <c r="T832" s="10">
        <f>MAX(0,('1-Input'!$B$10-C832-D832))/(1-'P-Parametri'!$B$31*MAX(0,IF(U831&lt;=0,0,(U831-V831)/U831)))</f>
        <v>15463.260675135742</v>
      </c>
      <c r="U832" s="10">
        <f>((U831-T832+MAX(0,-('1-Input'!$B$10-C832-D832)))*(1+B832))*(1-'P-Parametri'!$B$32)</f>
        <v>233736.28804009361</v>
      </c>
      <c r="V832" s="10">
        <f>IF(U831&lt;=0,V831,V831*(1-T832/U831))+MAX(0,-('1-Input'!$B$10-C832-D832))</f>
        <v>115489.45722011634</v>
      </c>
    </row>
    <row r="833" spans="1:22">
      <c r="A833" s="9">
        <f t="shared" si="32"/>
        <v>26</v>
      </c>
      <c r="B833" s="12">
        <f>IF($A833='P-Parametri'!$B$47,'P-Parametri'!$B$34,IF($A833='P-Parametri'!$B$48,'P-Parametri'!$C$34,'P-Parametri'!$B$51))</f>
        <v>0.02</v>
      </c>
      <c r="C833" s="10">
        <f>IF($A833&lt;='1-Input'!$B$26,0,IF($A833='1-Input'!$B$26+1,('1-Input'!$B$23+0)*'1-Input'!$B$27,'1-Input'!$B$23+0))</f>
        <v>15535</v>
      </c>
      <c r="D833" s="10">
        <f t="shared" si="33"/>
        <v>0</v>
      </c>
      <c r="E833" s="10">
        <f>MAX(0,('1-Input'!$B$10-C833-D833))/(1-'P-Parametri'!$B$31*MAX(0,IF(F832&lt;=0,0,(F832-G832)/F832)))</f>
        <v>15504.341952177931</v>
      </c>
      <c r="F833" s="10">
        <f>((F832-E833+MAX(0,-('1-Input'!$B$10-C833-D833)))*(1+B833))*(1-'P-Parametri'!$B$32)</f>
        <v>277664.85733127082</v>
      </c>
      <c r="G833" s="10">
        <f>IF(F832&lt;=0,G832,G832*(1-E833/F832))+MAX(0,-('1-Input'!$B$10-C833-D833))</f>
        <v>134774.08784040433</v>
      </c>
      <c r="H833" s="10">
        <f>MAX(0,('1-Input'!$B$10-C833-D833))/(1-'P-Parametri'!$B$31*MAX(0,IF(I832&lt;=0,0,(I832-J832)/I832)))</f>
        <v>15504.341952177927</v>
      </c>
      <c r="I833" s="10">
        <f>((I832-H833+MAX(0,-('1-Input'!$B$10-C833-D833)))*(1+B833))*(1-'P-Parametri'!$B$32)</f>
        <v>519123.15098902816</v>
      </c>
      <c r="J833" s="10">
        <f>IF(I832&lt;=0,J832,J832*(1-H833/I832))+MAX(0,-('1-Input'!$B$10-C833-D833))</f>
        <v>251974.08784040404</v>
      </c>
      <c r="K833" s="10">
        <f>MAX(0,('1-Input'!$B$10-C833-D833))/(1-'P-Parametri'!$B$31*MAX(0,IF(L832&lt;=0,0,(L832-M832)/L832)))</f>
        <v>15504.341952177929</v>
      </c>
      <c r="L833" s="10">
        <f>((L832-K833+MAX(0,-('1-Input'!$B$10-C833-D833)))*(1+B833))*(1-'P-Parametri'!$B$32)</f>
        <v>222151.39183965299</v>
      </c>
      <c r="M833" s="10">
        <f>IF(L832&lt;=0,M832,M832*(1-K833/L832))+MAX(0,-('1-Input'!$B$10-C833-D833))</f>
        <v>107828.7381609297</v>
      </c>
      <c r="N833" s="10">
        <f>MAX(0,('1-Input'!$B$10-C833-D833))/(1-'P-Parametri'!$B$31*MAX(0,IF(O832&lt;=0,0,(O832-P832)/O832)))</f>
        <v>15504.341952177931</v>
      </c>
      <c r="O833" s="10">
        <f>((O832-N833+MAX(0,-('1-Input'!$B$10-C833-D833)))*(1+B833))*(1-'P-Parametri'!$B$32)</f>
        <v>222151.39183965465</v>
      </c>
      <c r="P833" s="10">
        <f>IF(O832&lt;=0,P832,P832*(1-N833/O832))+MAX(0,-('1-Input'!$B$10-C833-D833))</f>
        <v>107828.73816093044</v>
      </c>
      <c r="Q833" s="10">
        <f>MAX(0,('1-Input'!$B$10-C833-D833))/(1-'P-Parametri'!$B$31*MAX(0,IF(R832&lt;=0,0,(R832-S832)/R832)))</f>
        <v>15504.341952177931</v>
      </c>
      <c r="R833" s="10">
        <f>((R832-Q833+MAX(0,-('1-Input'!$B$10-C833-D833)))*(1+B833))*(1-'P-Parametri'!$B$32)</f>
        <v>222151.39183965465</v>
      </c>
      <c r="S833" s="10">
        <f>IF(R832&lt;=0,S832,S832*(1-Q833/R832))+MAX(0,-('1-Input'!$B$10-C833-D833))</f>
        <v>107828.73816093044</v>
      </c>
      <c r="T833" s="10">
        <f>MAX(0,('1-Input'!$B$10-C833-D833))/(1-'P-Parametri'!$B$31*MAX(0,IF(U832&lt;=0,0,(U832-V832)/U832)))</f>
        <v>15504.341952177931</v>
      </c>
      <c r="U833" s="10">
        <f>((U832-T833+MAX(0,-('1-Input'!$B$10-C833-D833)))*(1+B833))*(1-'P-Parametri'!$B$32)</f>
        <v>222151.39183965465</v>
      </c>
      <c r="V833" s="10">
        <f>IF(U832&lt;=0,V832,V832*(1-T833/U832))+MAX(0,-('1-Input'!$B$10-C833-D833))</f>
        <v>107828.73816093044</v>
      </c>
    </row>
    <row r="834" spans="1:22">
      <c r="A834" s="9">
        <f t="shared" si="32"/>
        <v>27</v>
      </c>
      <c r="B834" s="12">
        <f>IF($A834='P-Parametri'!$B$47,'P-Parametri'!$B$34,IF($A834='P-Parametri'!$B$48,'P-Parametri'!$C$34,'P-Parametri'!$B$51))</f>
        <v>0.02</v>
      </c>
      <c r="C834" s="10">
        <f>IF($A834&lt;='1-Input'!$B$26,0,IF($A834='1-Input'!$B$26+1,('1-Input'!$B$23+0)*'1-Input'!$B$27,'1-Input'!$B$23+0))</f>
        <v>15535</v>
      </c>
      <c r="D834" s="10">
        <f t="shared" si="33"/>
        <v>0</v>
      </c>
      <c r="E834" s="10">
        <f>MAX(0,('1-Input'!$B$10-C834-D834))/(1-'P-Parametri'!$B$31*MAX(0,IF(F833&lt;=0,0,(F833-G833)/F833)))</f>
        <v>15544.911521726286</v>
      </c>
      <c r="F834" s="10">
        <f>((F833-E834+MAX(0,-('1-Input'!$B$10-C834-D834)))*(1+B834))*(1-'P-Parametri'!$B$32)</f>
        <v>266827.62003628397</v>
      </c>
      <c r="G834" s="10">
        <f>IF(F833&lt;=0,G833,G833*(1-E834/F833))+MAX(0,-('1-Input'!$B$10-C834-D834))</f>
        <v>127228.83601762529</v>
      </c>
      <c r="H834" s="10">
        <f>MAX(0,('1-Input'!$B$10-C834-D834))/(1-'P-Parametri'!$B$31*MAX(0,IF(I833&lt;=0,0,(I833-J833)/I833)))</f>
        <v>15544.911521726282</v>
      </c>
      <c r="I834" s="10">
        <f>((I833-H834+MAX(0,-('1-Input'!$B$10-C834-D834)))*(1+B834))*(1-'P-Parametri'!$B$32)</f>
        <v>512622.50464813464</v>
      </c>
      <c r="J834" s="10">
        <f>IF(I833&lt;=0,J833,J833*(1-H834/I833))+MAX(0,-('1-Input'!$B$10-C834-D834))</f>
        <v>244428.836017625</v>
      </c>
      <c r="K834" s="10">
        <f>MAX(0,('1-Input'!$B$10-C834-D834))/(1-'P-Parametri'!$B$31*MAX(0,IF(L833&lt;=0,0,(L833-M833)/L833)))</f>
        <v>15544.911521726284</v>
      </c>
      <c r="L834" s="10">
        <f>((L833-K834+MAX(0,-('1-Input'!$B$10-C834-D834)))*(1+B834))*(1-'P-Parametri'!$B$32)</f>
        <v>210317.13270443666</v>
      </c>
      <c r="M834" s="10">
        <f>IF(L833&lt;=0,M833,M833*(1-K834/L833))+MAX(0,-('1-Input'!$B$10-C834-D834))</f>
        <v>100283.48633815066</v>
      </c>
      <c r="N834" s="10">
        <f>MAX(0,('1-Input'!$B$10-C834-D834))/(1-'P-Parametri'!$B$31*MAX(0,IF(O833&lt;=0,0,(O833-P833)/O833)))</f>
        <v>15544.911521726284</v>
      </c>
      <c r="O834" s="10">
        <f>((O833-N834+MAX(0,-('1-Input'!$B$10-C834-D834)))*(1+B834))*(1-'P-Parametri'!$B$32)</f>
        <v>210317.13270443835</v>
      </c>
      <c r="P834" s="10">
        <f>IF(O833&lt;=0,P833,P833*(1-N834/O833))+MAX(0,-('1-Input'!$B$10-C834-D834))</f>
        <v>100283.4863381514</v>
      </c>
      <c r="Q834" s="10">
        <f>MAX(0,('1-Input'!$B$10-C834-D834))/(1-'P-Parametri'!$B$31*MAX(0,IF(R833&lt;=0,0,(R833-S833)/R833)))</f>
        <v>15544.911521726284</v>
      </c>
      <c r="R834" s="10">
        <f>((R833-Q834+MAX(0,-('1-Input'!$B$10-C834-D834)))*(1+B834))*(1-'P-Parametri'!$B$32)</f>
        <v>210317.13270443835</v>
      </c>
      <c r="S834" s="10">
        <f>IF(R833&lt;=0,S833,S833*(1-Q834/R833))+MAX(0,-('1-Input'!$B$10-C834-D834))</f>
        <v>100283.4863381514</v>
      </c>
      <c r="T834" s="10">
        <f>MAX(0,('1-Input'!$B$10-C834-D834))/(1-'P-Parametri'!$B$31*MAX(0,IF(U833&lt;=0,0,(U833-V833)/U833)))</f>
        <v>15544.911521726284</v>
      </c>
      <c r="U834" s="10">
        <f>((U833-T834+MAX(0,-('1-Input'!$B$10-C834-D834)))*(1+B834))*(1-'P-Parametri'!$B$32)</f>
        <v>210317.13270443835</v>
      </c>
      <c r="V834" s="10">
        <f>IF(U833&lt;=0,V833,V833*(1-T834/U833))+MAX(0,-('1-Input'!$B$10-C834-D834))</f>
        <v>100283.4863381514</v>
      </c>
    </row>
    <row r="835" spans="1:22">
      <c r="A835" s="9">
        <f t="shared" si="32"/>
        <v>28</v>
      </c>
      <c r="B835" s="12">
        <f>IF($A835='P-Parametri'!$B$47,'P-Parametri'!$B$34,IF($A835='P-Parametri'!$B$48,'P-Parametri'!$C$34,'P-Parametri'!$B$51))</f>
        <v>0.02</v>
      </c>
      <c r="C835" s="10">
        <f>IF($A835&lt;='1-Input'!$B$26,0,IF($A835='1-Input'!$B$26+1,('1-Input'!$B$23+0)*'1-Input'!$B$27,'1-Input'!$B$23+0))</f>
        <v>15535</v>
      </c>
      <c r="D835" s="10">
        <f t="shared" si="33"/>
        <v>0</v>
      </c>
      <c r="E835" s="10">
        <f>MAX(0,('1-Input'!$B$10-C835-D835))/(1-'P-Parametri'!$B$31*MAX(0,IF(F834&lt;=0,0,(F834-G834)/F834)))</f>
        <v>15584.972577530822</v>
      </c>
      <c r="F835" s="10">
        <f>((F834-E835+MAX(0,-('1-Input'!$B$10-C835-D835)))*(1+B835))*(1-'P-Parametri'!$B$32)</f>
        <v>255754.96540711235</v>
      </c>
      <c r="G835" s="10">
        <f>IF(F834&lt;=0,G834,G834*(1-E835/F834))+MAX(0,-('1-Input'!$B$10-C835-D835))</f>
        <v>119797.60412290532</v>
      </c>
      <c r="H835" s="10">
        <f>MAX(0,('1-Input'!$B$10-C835-D835))/(1-'P-Parametri'!$B$31*MAX(0,IF(I834&lt;=0,0,(I834-J834)/I834)))</f>
        <v>15584.972577530814</v>
      </c>
      <c r="I835" s="10">
        <f>((I834-H835+MAX(0,-('1-Input'!$B$10-C835-D835)))*(1+B835))*(1-'P-Parametri'!$B$32)</f>
        <v>505964.32614659186</v>
      </c>
      <c r="J835" s="10">
        <f>IF(I834&lt;=0,J834,J834*(1-H835/I834))+MAX(0,-('1-Input'!$B$10-C835-D835))</f>
        <v>236997.604122905</v>
      </c>
      <c r="K835" s="10">
        <f>MAX(0,('1-Input'!$B$10-C835-D835))/(1-'P-Parametri'!$B$31*MAX(0,IF(L834&lt;=0,0,(L834-M834)/L834)))</f>
        <v>15584.972577530818</v>
      </c>
      <c r="L835" s="10">
        <f>((L834-K835+MAX(0,-('1-Input'!$B$10-C835-D835)))*(1+B835))*(1-'P-Parametri'!$B$32)</f>
        <v>198229.54972278504</v>
      </c>
      <c r="M835" s="10">
        <f>IF(L834&lt;=0,M834,M834*(1-K835/L834))+MAX(0,-('1-Input'!$B$10-C835-D835))</f>
        <v>92852.254443430676</v>
      </c>
      <c r="N835" s="10">
        <f>MAX(0,('1-Input'!$B$10-C835-D835))/(1-'P-Parametri'!$B$31*MAX(0,IF(O834&lt;=0,0,(O834-P834)/O834)))</f>
        <v>15584.972577530818</v>
      </c>
      <c r="O835" s="10">
        <f>((O834-N835+MAX(0,-('1-Input'!$B$10-C835-D835)))*(1+B835))*(1-'P-Parametri'!$B$32)</f>
        <v>198229.54972278679</v>
      </c>
      <c r="P835" s="10">
        <f>IF(O834&lt;=0,P834,P834*(1-N835/O834))+MAX(0,-('1-Input'!$B$10-C835-D835))</f>
        <v>92852.254443431433</v>
      </c>
      <c r="Q835" s="10">
        <f>MAX(0,('1-Input'!$B$10-C835-D835))/(1-'P-Parametri'!$B$31*MAX(0,IF(R834&lt;=0,0,(R834-S834)/R834)))</f>
        <v>15584.972577530818</v>
      </c>
      <c r="R835" s="10">
        <f>((R834-Q835+MAX(0,-('1-Input'!$B$10-C835-D835)))*(1+B835))*(1-'P-Parametri'!$B$32)</f>
        <v>198229.54972278679</v>
      </c>
      <c r="S835" s="10">
        <f>IF(R834&lt;=0,S834,S834*(1-Q835/R834))+MAX(0,-('1-Input'!$B$10-C835-D835))</f>
        <v>92852.254443431433</v>
      </c>
      <c r="T835" s="10">
        <f>MAX(0,('1-Input'!$B$10-C835-D835))/(1-'P-Parametri'!$B$31*MAX(0,IF(U834&lt;=0,0,(U834-V834)/U834)))</f>
        <v>15584.972577530818</v>
      </c>
      <c r="U835" s="10">
        <f>((U834-T835+MAX(0,-('1-Input'!$B$10-C835-D835)))*(1+B835))*(1-'P-Parametri'!$B$32)</f>
        <v>198229.54972278679</v>
      </c>
      <c r="V835" s="10">
        <f>IF(U834&lt;=0,V834,V834*(1-T835/U834))+MAX(0,-('1-Input'!$B$10-C835-D835))</f>
        <v>92852.254443431433</v>
      </c>
    </row>
    <row r="836" spans="1:22">
      <c r="A836" s="9">
        <f t="shared" si="32"/>
        <v>29</v>
      </c>
      <c r="B836" s="12">
        <f>IF($A836='P-Parametri'!$B$47,'P-Parametri'!$B$34,IF($A836='P-Parametri'!$B$48,'P-Parametri'!$C$34,'P-Parametri'!$B$51))</f>
        <v>0.02</v>
      </c>
      <c r="C836" s="10">
        <f>IF($A836&lt;='1-Input'!$B$26,0,IF($A836='1-Input'!$B$26+1,('1-Input'!$B$23+0)*'1-Input'!$B$27,'1-Input'!$B$23+0))</f>
        <v>15535</v>
      </c>
      <c r="D836" s="10">
        <f t="shared" si="33"/>
        <v>0</v>
      </c>
      <c r="E836" s="10">
        <f>MAX(0,('1-Input'!$B$10-C836-D836))/(1-'P-Parametri'!$B$31*MAX(0,IF(F835&lt;=0,0,(F835-G835)/F835)))</f>
        <v>15624.528392884058</v>
      </c>
      <c r="F836" s="10">
        <f>((F835-E836+MAX(0,-('1-Input'!$B$10-C836-D836)))*(1+B836))*(1-'P-Parametri'!$B$32)</f>
        <v>244443.17966300383</v>
      </c>
      <c r="G836" s="10">
        <f>IF(F835&lt;=0,G835,G835*(1-E836/F835))+MAX(0,-('1-Input'!$B$10-C836-D836))</f>
        <v>112478.95416419071</v>
      </c>
      <c r="H836" s="10">
        <f>MAX(0,('1-Input'!$B$10-C836-D836))/(1-'P-Parametri'!$B$31*MAX(0,IF(I835&lt;=0,0,(I835-J835)/I835)))</f>
        <v>15624.528392884054</v>
      </c>
      <c r="I836" s="10">
        <f>((I835-H836+MAX(0,-('1-Input'!$B$10-C836-D836)))*(1+B836))*(1-'P-Parametri'!$B$32)</f>
        <v>499146.30052136438</v>
      </c>
      <c r="J836" s="10">
        <f>IF(I835&lt;=0,J835,J835*(1-H836/I835))+MAX(0,-('1-Input'!$B$10-C836-D836))</f>
        <v>229678.95416419039</v>
      </c>
      <c r="K836" s="10">
        <f>MAX(0,('1-Input'!$B$10-C836-D836))/(1-'P-Parametri'!$B$31*MAX(0,IF(L835&lt;=0,0,(L835-M835)/L835)))</f>
        <v>15624.528392884054</v>
      </c>
      <c r="L836" s="10">
        <f>((L835-K836+MAX(0,-('1-Input'!$B$10-C836-D836)))*(1+B836))*(1-'P-Parametri'!$B$32)</f>
        <v>185884.607512986</v>
      </c>
      <c r="M836" s="10">
        <f>IF(L835&lt;=0,M835,M835*(1-K836/L835))+MAX(0,-('1-Input'!$B$10-C836-D836))</f>
        <v>85533.604484716067</v>
      </c>
      <c r="N836" s="10">
        <f>MAX(0,('1-Input'!$B$10-C836-D836))/(1-'P-Parametri'!$B$31*MAX(0,IF(O835&lt;=0,0,(O835-P835)/O835)))</f>
        <v>15624.528392884056</v>
      </c>
      <c r="O836" s="10">
        <f>((O835-N836+MAX(0,-('1-Input'!$B$10-C836-D836)))*(1+B836))*(1-'P-Parametri'!$B$32)</f>
        <v>185884.60751298777</v>
      </c>
      <c r="P836" s="10">
        <f>IF(O835&lt;=0,P835,P835*(1-N836/O835))+MAX(0,-('1-Input'!$B$10-C836-D836))</f>
        <v>85533.604484716823</v>
      </c>
      <c r="Q836" s="10">
        <f>MAX(0,('1-Input'!$B$10-C836-D836))/(1-'P-Parametri'!$B$31*MAX(0,IF(R835&lt;=0,0,(R835-S835)/R835)))</f>
        <v>15624.528392884056</v>
      </c>
      <c r="R836" s="10">
        <f>((R835-Q836+MAX(0,-('1-Input'!$B$10-C836-D836)))*(1+B836))*(1-'P-Parametri'!$B$32)</f>
        <v>185884.60751298777</v>
      </c>
      <c r="S836" s="10">
        <f>IF(R835&lt;=0,S835,S835*(1-Q836/R835))+MAX(0,-('1-Input'!$B$10-C836-D836))</f>
        <v>85533.604484716823</v>
      </c>
      <c r="T836" s="10">
        <f>MAX(0,('1-Input'!$B$10-C836-D836))/(1-'P-Parametri'!$B$31*MAX(0,IF(U835&lt;=0,0,(U835-V835)/U835)))</f>
        <v>15624.528392884056</v>
      </c>
      <c r="U836" s="10">
        <f>((U835-T836+MAX(0,-('1-Input'!$B$10-C836-D836)))*(1+B836))*(1-'P-Parametri'!$B$32)</f>
        <v>185884.60751298777</v>
      </c>
      <c r="V836" s="10">
        <f>IF(U835&lt;=0,V835,V835*(1-T836/U835))+MAX(0,-('1-Input'!$B$10-C836-D836))</f>
        <v>85533.604484716823</v>
      </c>
    </row>
    <row r="837" spans="1:22">
      <c r="A837" s="9">
        <f t="shared" si="32"/>
        <v>30</v>
      </c>
      <c r="B837" s="12">
        <f>IF($A837='P-Parametri'!$B$47,'P-Parametri'!$B$34,IF($A837='P-Parametri'!$B$48,'P-Parametri'!$C$34,'P-Parametri'!$B$51))</f>
        <v>0.02</v>
      </c>
      <c r="C837" s="10">
        <f>IF($A837&lt;='1-Input'!$B$26,0,IF($A837='1-Input'!$B$26+1,('1-Input'!$B$23+0)*'1-Input'!$B$27,'1-Input'!$B$23+0))</f>
        <v>15535</v>
      </c>
      <c r="D837" s="10">
        <f t="shared" si="33"/>
        <v>0</v>
      </c>
      <c r="E837" s="10">
        <f>MAX(0,('1-Input'!$B$10-C837-D837))/(1-'P-Parametri'!$B$31*MAX(0,IF(F836&lt;=0,0,(F836-G836)/F836)))</f>
        <v>15663.582317102871</v>
      </c>
      <c r="F837" s="10">
        <f>((F836-E837+MAX(0,-('1-Input'!$B$10-C837-D837)))*(1+B837))*(1-'P-Parametri'!$B$32)</f>
        <v>232888.47891423333</v>
      </c>
      <c r="G837" s="10">
        <f>IF(F836&lt;=0,G836,G836*(1-E837/F836))+MAX(0,-('1-Input'!$B$10-C837-D837))</f>
        <v>105271.45768209889</v>
      </c>
      <c r="H837" s="10">
        <f>MAX(0,('1-Input'!$B$10-C837-D837))/(1-'P-Parametri'!$B$31*MAX(0,IF(I836&lt;=0,0,(I836-J836)/I836)))</f>
        <v>15663.582317102866</v>
      </c>
      <c r="I837" s="10">
        <f>((I836-H837+MAX(0,-('1-Input'!$B$10-C837-D837)))*(1+B837))*(1-'P-Parametri'!$B$32)</f>
        <v>492166.06782321003</v>
      </c>
      <c r="J837" s="10">
        <f>IF(I836&lt;=0,J836,J836*(1-H837/I836))+MAX(0,-('1-Input'!$B$10-C837-D837))</f>
        <v>222471.45768209855</v>
      </c>
      <c r="K837" s="10">
        <f>MAX(0,('1-Input'!$B$10-C837-D837))/(1-'P-Parametri'!$B$31*MAX(0,IF(L836&lt;=0,0,(L836-M836)/L836)))</f>
        <v>15663.582317102866</v>
      </c>
      <c r="L837" s="10">
        <f>((L836-K837+MAX(0,-('1-Input'!$B$10-C837-D837)))*(1+B837))*(1-'P-Parametri'!$B$32)</f>
        <v>173278.1948084012</v>
      </c>
      <c r="M837" s="10">
        <f>IF(L836&lt;=0,M836,M836*(1-K837/L836))+MAX(0,-('1-Input'!$B$10-C837-D837))</f>
        <v>78326.108002624227</v>
      </c>
      <c r="N837" s="10">
        <f>MAX(0,('1-Input'!$B$10-C837-D837))/(1-'P-Parametri'!$B$31*MAX(0,IF(O836&lt;=0,0,(O836-P836)/O836)))</f>
        <v>15663.58231710287</v>
      </c>
      <c r="O837" s="10">
        <f>((O836-N837+MAX(0,-('1-Input'!$B$10-C837-D837)))*(1+B837))*(1-'P-Parametri'!$B$32)</f>
        <v>173278.194808403</v>
      </c>
      <c r="P837" s="10">
        <f>IF(O836&lt;=0,P836,P836*(1-N837/O836))+MAX(0,-('1-Input'!$B$10-C837-D837))</f>
        <v>78326.108002624984</v>
      </c>
      <c r="Q837" s="10">
        <f>MAX(0,('1-Input'!$B$10-C837-D837))/(1-'P-Parametri'!$B$31*MAX(0,IF(R836&lt;=0,0,(R836-S836)/R836)))</f>
        <v>15663.58231710287</v>
      </c>
      <c r="R837" s="10">
        <f>((R836-Q837+MAX(0,-('1-Input'!$B$10-C837-D837)))*(1+B837))*(1-'P-Parametri'!$B$32)</f>
        <v>173278.194808403</v>
      </c>
      <c r="S837" s="10">
        <f>IF(R836&lt;=0,S836,S836*(1-Q837/R836))+MAX(0,-('1-Input'!$B$10-C837-D837))</f>
        <v>78326.108002624984</v>
      </c>
      <c r="T837" s="10">
        <f>MAX(0,('1-Input'!$B$10-C837-D837))/(1-'P-Parametri'!$B$31*MAX(0,IF(U836&lt;=0,0,(U836-V836)/U836)))</f>
        <v>15663.58231710287</v>
      </c>
      <c r="U837" s="10">
        <f>((U836-T837+MAX(0,-('1-Input'!$B$10-C837-D837)))*(1+B837))*(1-'P-Parametri'!$B$32)</f>
        <v>173278.194808403</v>
      </c>
      <c r="V837" s="10">
        <f>IF(U836&lt;=0,V836,V836*(1-T837/U836))+MAX(0,-('1-Input'!$B$10-C837-D837))</f>
        <v>78326.108002624984</v>
      </c>
    </row>
    <row r="838" spans="1:22">
      <c r="A838" s="9">
        <f t="shared" si="32"/>
        <v>31</v>
      </c>
      <c r="B838" s="12">
        <f>IF($A838='P-Parametri'!$B$47,'P-Parametri'!$B$34,IF($A838='P-Parametri'!$B$48,'P-Parametri'!$C$34,'P-Parametri'!$B$51))</f>
        <v>0.02</v>
      </c>
      <c r="C838" s="10">
        <f>IF($A838&lt;='1-Input'!$B$26,0,IF($A838='1-Input'!$B$26+1,('1-Input'!$B$23+0)*'1-Input'!$B$27,'1-Input'!$B$23+0))</f>
        <v>15535</v>
      </c>
      <c r="D838" s="10">
        <f t="shared" si="33"/>
        <v>0</v>
      </c>
      <c r="E838" s="10">
        <f>MAX(0,('1-Input'!$B$10-C838-D838))/(1-'P-Parametri'!$B$31*MAX(0,IF(F837&lt;=0,0,(F837-G837)/F837)))</f>
        <v>15702.137772057791</v>
      </c>
      <c r="F838" s="10">
        <f>((F837-E838+MAX(0,-('1-Input'!$B$10-C838-D838)))*(1+B838))*(1-'P-Parametri'!$B$32)</f>
        <v>221087.00782908901</v>
      </c>
      <c r="G838" s="10">
        <f>IF(F837&lt;=0,G837,G837*(1-E838/F837))+MAX(0,-('1-Input'!$B$10-C838-D838))</f>
        <v>98173.695956417214</v>
      </c>
      <c r="H838" s="10">
        <f>MAX(0,('1-Input'!$B$10-C838-D838))/(1-'P-Parametri'!$B$31*MAX(0,IF(I837&lt;=0,0,(I837-J837)/I837)))</f>
        <v>15702.137772057788</v>
      </c>
      <c r="I838" s="10">
        <f>((I837-H838+MAX(0,-('1-Input'!$B$10-C838-D838)))*(1+B838))*(1-'P-Parametri'!$B$32)</f>
        <v>485021.22223487095</v>
      </c>
      <c r="J838" s="10">
        <f>IF(I837&lt;=0,J837,J837*(1-H838/I837))+MAX(0,-('1-Input'!$B$10-C838-D838))</f>
        <v>215373.69595641686</v>
      </c>
      <c r="K838" s="10">
        <f>MAX(0,('1-Input'!$B$10-C838-D838))/(1-'P-Parametri'!$B$31*MAX(0,IF(L837&lt;=0,0,(L837-M837)/L837)))</f>
        <v>15702.137772057789</v>
      </c>
      <c r="L838" s="10">
        <f>((L837-K838+MAX(0,-('1-Input'!$B$10-C838-D838)))*(1+B838))*(1-'P-Parametri'!$B$32)</f>
        <v>160406.12302071613</v>
      </c>
      <c r="M838" s="10">
        <f>IF(L837&lt;=0,M837,M837*(1-K838/L837))+MAX(0,-('1-Input'!$B$10-C838-D838))</f>
        <v>71228.346276942553</v>
      </c>
      <c r="N838" s="10">
        <f>MAX(0,('1-Input'!$B$10-C838-D838))/(1-'P-Parametri'!$B$31*MAX(0,IF(O837&lt;=0,0,(O837-P837)/O837)))</f>
        <v>15702.137772057791</v>
      </c>
      <c r="O838" s="10">
        <f>((O837-N838+MAX(0,-('1-Input'!$B$10-C838-D838)))*(1+B838))*(1-'P-Parametri'!$B$32)</f>
        <v>160406.12302071796</v>
      </c>
      <c r="P838" s="10">
        <f>IF(O837&lt;=0,P837,P837*(1-N838/O837))+MAX(0,-('1-Input'!$B$10-C838-D838))</f>
        <v>71228.34627694331</v>
      </c>
      <c r="Q838" s="10">
        <f>MAX(0,('1-Input'!$B$10-C838-D838))/(1-'P-Parametri'!$B$31*MAX(0,IF(R837&lt;=0,0,(R837-S837)/R837)))</f>
        <v>15702.137772057791</v>
      </c>
      <c r="R838" s="10">
        <f>((R837-Q838+MAX(0,-('1-Input'!$B$10-C838-D838)))*(1+B838))*(1-'P-Parametri'!$B$32)</f>
        <v>160406.12302071796</v>
      </c>
      <c r="S838" s="10">
        <f>IF(R837&lt;=0,S837,S837*(1-Q838/R837))+MAX(0,-('1-Input'!$B$10-C838-D838))</f>
        <v>71228.34627694331</v>
      </c>
      <c r="T838" s="10">
        <f>MAX(0,('1-Input'!$B$10-C838-D838))/(1-'P-Parametri'!$B$31*MAX(0,IF(U837&lt;=0,0,(U837-V837)/U837)))</f>
        <v>15702.137772057791</v>
      </c>
      <c r="U838" s="10">
        <f>((U837-T838+MAX(0,-('1-Input'!$B$10-C838-D838)))*(1+B838))*(1-'P-Parametri'!$B$32)</f>
        <v>160406.12302071796</v>
      </c>
      <c r="V838" s="10">
        <f>IF(U837&lt;=0,V837,V837*(1-T838/U837))+MAX(0,-('1-Input'!$B$10-C838-D838))</f>
        <v>71228.34627694331</v>
      </c>
    </row>
    <row r="839" spans="1:22">
      <c r="A839" s="9">
        <f t="shared" si="32"/>
        <v>32</v>
      </c>
      <c r="B839" s="12">
        <f>IF($A839='P-Parametri'!$B$47,'P-Parametri'!$B$34,IF($A839='P-Parametri'!$B$48,'P-Parametri'!$C$34,'P-Parametri'!$B$51))</f>
        <v>0.02</v>
      </c>
      <c r="C839" s="10">
        <f>IF($A839&lt;='1-Input'!$B$26,0,IF($A839='1-Input'!$B$26+1,('1-Input'!$B$23+0)*'1-Input'!$B$27,'1-Input'!$B$23+0))</f>
        <v>15535</v>
      </c>
      <c r="D839" s="10">
        <f t="shared" si="33"/>
        <v>0</v>
      </c>
      <c r="E839" s="10">
        <f>MAX(0,('1-Input'!$B$10-C839-D839))/(1-'P-Parametri'!$B$31*MAX(0,IF(F838&lt;=0,0,(F838-G838)/F838)))</f>
        <v>15740.198248751663</v>
      </c>
      <c r="F839" s="10">
        <f>((F838-E839+MAX(0,-('1-Input'!$B$10-C839-D839)))*(1+B839))*(1-'P-Parametri'!$B$32)</f>
        <v>209034.8382804002</v>
      </c>
      <c r="G839" s="10">
        <f>IF(F838&lt;=0,G838,G838*(1-E839/F838))+MAX(0,-('1-Input'!$B$10-C839-D839))</f>
        <v>91184.260202864258</v>
      </c>
      <c r="H839" s="10">
        <f>MAX(0,('1-Input'!$B$10-C839-D839))/(1-'P-Parametri'!$B$31*MAX(0,IF(I838&lt;=0,0,(I838-J838)/I838)))</f>
        <v>15740.19824875166</v>
      </c>
      <c r="I839" s="10">
        <f>((I838-H839+MAX(0,-('1-Input'!$B$10-C839-D839)))*(1+B839))*(1-'P-Parametri'!$B$32)</f>
        <v>477709.31117691001</v>
      </c>
      <c r="J839" s="10">
        <f>IF(I838&lt;=0,J838,J838*(1-H839/I838))+MAX(0,-('1-Input'!$B$10-C839-D839))</f>
        <v>208384.26020286389</v>
      </c>
      <c r="K839" s="10">
        <f>MAX(0,('1-Input'!$B$10-C839-D839))/(1-'P-Parametri'!$B$31*MAX(0,IF(L838&lt;=0,0,(L838-M838)/L838)))</f>
        <v>15740.198248751662</v>
      </c>
      <c r="L839" s="10">
        <f>((L838-K839+MAX(0,-('1-Input'!$B$10-C839-D839)))*(1+B839))*(1-'P-Parametri'!$B$32)</f>
        <v>147264.12478086894</v>
      </c>
      <c r="M839" s="10">
        <f>IF(L838&lt;=0,M838,M838*(1-K839/L838))+MAX(0,-('1-Input'!$B$10-C839-D839))</f>
        <v>64238.91052338959</v>
      </c>
      <c r="N839" s="10">
        <f>MAX(0,('1-Input'!$B$10-C839-D839))/(1-'P-Parametri'!$B$31*MAX(0,IF(O838&lt;=0,0,(O838-P838)/O838)))</f>
        <v>15740.198248751663</v>
      </c>
      <c r="O839" s="10">
        <f>((O838-N839+MAX(0,-('1-Input'!$B$10-C839-D839)))*(1+B839))*(1-'P-Parametri'!$B$32)</f>
        <v>147264.12478087083</v>
      </c>
      <c r="P839" s="10">
        <f>IF(O838&lt;=0,P838,P838*(1-N839/O838))+MAX(0,-('1-Input'!$B$10-C839-D839))</f>
        <v>64238.910523390346</v>
      </c>
      <c r="Q839" s="10">
        <f>MAX(0,('1-Input'!$B$10-C839-D839))/(1-'P-Parametri'!$B$31*MAX(0,IF(R838&lt;=0,0,(R838-S838)/R838)))</f>
        <v>15740.198248751663</v>
      </c>
      <c r="R839" s="10">
        <f>((R838-Q839+MAX(0,-('1-Input'!$B$10-C839-D839)))*(1+B839))*(1-'P-Parametri'!$B$32)</f>
        <v>147264.12478087083</v>
      </c>
      <c r="S839" s="10">
        <f>IF(R838&lt;=0,S838,S838*(1-Q839/R838))+MAX(0,-('1-Input'!$B$10-C839-D839))</f>
        <v>64238.910523390346</v>
      </c>
      <c r="T839" s="10">
        <f>MAX(0,('1-Input'!$B$10-C839-D839))/(1-'P-Parametri'!$B$31*MAX(0,IF(U838&lt;=0,0,(U838-V838)/U838)))</f>
        <v>15740.198248751663</v>
      </c>
      <c r="U839" s="10">
        <f>((U838-T839+MAX(0,-('1-Input'!$B$10-C839-D839)))*(1+B839))*(1-'P-Parametri'!$B$32)</f>
        <v>147264.12478087083</v>
      </c>
      <c r="V839" s="10">
        <f>IF(U838&lt;=0,V838,V838*(1-T839/U838))+MAX(0,-('1-Input'!$B$10-C839-D839))</f>
        <v>64238.910523390346</v>
      </c>
    </row>
    <row r="840" spans="1:22">
      <c r="A840" s="9">
        <f t="shared" si="32"/>
        <v>33</v>
      </c>
      <c r="B840" s="12">
        <f>IF($A840='P-Parametri'!$B$47,'P-Parametri'!$B$34,IF($A840='P-Parametri'!$B$48,'P-Parametri'!$C$34,'P-Parametri'!$B$51))</f>
        <v>0.02</v>
      </c>
      <c r="C840" s="10">
        <f>IF($A840&lt;='1-Input'!$B$26,0,IF($A840='1-Input'!$B$26+1,('1-Input'!$B$23+0)*'1-Input'!$B$27,'1-Input'!$B$23+0))</f>
        <v>15535</v>
      </c>
      <c r="D840" s="10">
        <f t="shared" si="33"/>
        <v>0</v>
      </c>
      <c r="E840" s="10">
        <f>MAX(0,('1-Input'!$B$10-C840-D840))/(1-'P-Parametri'!$B$31*MAX(0,IF(F839&lt;=0,0,(F839-G839)/F839)))</f>
        <v>15777.767303949362</v>
      </c>
      <c r="F840" s="10">
        <f>((F839-E840+MAX(0,-('1-Input'!$B$10-C840-D840)))*(1+B840))*(1-'P-Parametri'!$B$32)</f>
        <v>196727.9679711879</v>
      </c>
      <c r="G840" s="10">
        <f>IF(F839&lt;=0,G839,G839*(1-E840/F839))+MAX(0,-('1-Input'!$B$10-C840-D840))</f>
        <v>84301.751760258601</v>
      </c>
      <c r="H840" s="10">
        <f>MAX(0,('1-Input'!$B$10-C840-D840))/(1-'P-Parametri'!$B$31*MAX(0,IF(I839&lt;=0,0,(I839-J839)/I839)))</f>
        <v>15777.76730394936</v>
      </c>
      <c r="I840" s="10">
        <f>((I839-H840+MAX(0,-('1-Input'!$B$10-C840-D840)))*(1+B840))*(1-'P-Parametri'!$B$32)</f>
        <v>470227.83440091909</v>
      </c>
      <c r="J840" s="10">
        <f>IF(I839&lt;=0,J839,J839*(1-H840/I839))+MAX(0,-('1-Input'!$B$10-C840-D840))</f>
        <v>201501.75176025822</v>
      </c>
      <c r="K840" s="10">
        <f>MAX(0,('1-Input'!$B$10-C840-D840))/(1-'P-Parametri'!$B$31*MAX(0,IF(L839&lt;=0,0,(L839-M839)/L839)))</f>
        <v>15777.76730394936</v>
      </c>
      <c r="L840" s="10">
        <f>((L839-K840+MAX(0,-('1-Input'!$B$10-C840-D840)))*(1+B840))*(1-'P-Parametri'!$B$32)</f>
        <v>133847.85245720507</v>
      </c>
      <c r="M840" s="10">
        <f>IF(L839&lt;=0,M839,M839*(1-K840/L839))+MAX(0,-('1-Input'!$B$10-C840-D840))</f>
        <v>57356.402080783926</v>
      </c>
      <c r="N840" s="10">
        <f>MAX(0,('1-Input'!$B$10-C840-D840))/(1-'P-Parametri'!$B$31*MAX(0,IF(O839&lt;=0,0,(O839-P839)/O839)))</f>
        <v>15777.767303949362</v>
      </c>
      <c r="O840" s="10">
        <f>((O839-N840+MAX(0,-('1-Input'!$B$10-C840-D840)))*(1+B840))*(1-'P-Parametri'!$B$32)</f>
        <v>133847.85245720699</v>
      </c>
      <c r="P840" s="10">
        <f>IF(O839&lt;=0,P839,P839*(1-N840/O839))+MAX(0,-('1-Input'!$B$10-C840-D840))</f>
        <v>57356.402080784683</v>
      </c>
      <c r="Q840" s="10">
        <f>MAX(0,('1-Input'!$B$10-C840-D840))/(1-'P-Parametri'!$B$31*MAX(0,IF(R839&lt;=0,0,(R839-S839)/R839)))</f>
        <v>15777.767303949362</v>
      </c>
      <c r="R840" s="10">
        <f>((R839-Q840+MAX(0,-('1-Input'!$B$10-C840-D840)))*(1+B840))*(1-'P-Parametri'!$B$32)</f>
        <v>133847.85245720699</v>
      </c>
      <c r="S840" s="10">
        <f>IF(R839&lt;=0,S839,S839*(1-Q840/R839))+MAX(0,-('1-Input'!$B$10-C840-D840))</f>
        <v>57356.402080784683</v>
      </c>
      <c r="T840" s="10">
        <f>MAX(0,('1-Input'!$B$10-C840-D840))/(1-'P-Parametri'!$B$31*MAX(0,IF(U839&lt;=0,0,(U839-V839)/U839)))</f>
        <v>15777.767303949362</v>
      </c>
      <c r="U840" s="10">
        <f>((U839-T840+MAX(0,-('1-Input'!$B$10-C840-D840)))*(1+B840))*(1-'P-Parametri'!$B$32)</f>
        <v>133847.85245720699</v>
      </c>
      <c r="V840" s="10">
        <f>IF(U839&lt;=0,V839,V839*(1-T840/U839))+MAX(0,-('1-Input'!$B$10-C840-D840))</f>
        <v>57356.402080784683</v>
      </c>
    </row>
    <row r="841" spans="1:22">
      <c r="A841" s="9">
        <f t="shared" si="32"/>
        <v>34</v>
      </c>
      <c r="B841" s="12">
        <f>IF($A841='P-Parametri'!$B$47,'P-Parametri'!$B$34,IF($A841='P-Parametri'!$B$48,'P-Parametri'!$C$34,'P-Parametri'!$B$51))</f>
        <v>0.02</v>
      </c>
      <c r="C841" s="10">
        <f>IF($A841&lt;='1-Input'!$B$26,0,IF($A841='1-Input'!$B$26+1,('1-Input'!$B$23+0)*'1-Input'!$B$27,'1-Input'!$B$23+0))</f>
        <v>15535</v>
      </c>
      <c r="D841" s="10">
        <f t="shared" si="33"/>
        <v>0</v>
      </c>
      <c r="E841" s="10">
        <f>MAX(0,('1-Input'!$B$10-C841-D841))/(1-'P-Parametri'!$B$31*MAX(0,IF(F840&lt;=0,0,(F840-G840)/F840)))</f>
        <v>15814.848556860188</v>
      </c>
      <c r="F841" s="10">
        <f>((F840-E841+MAX(0,-('1-Input'!$B$10-C841-D841)))*(1+B841))*(1-'P-Parametri'!$B$32)</f>
        <v>184162.31903900905</v>
      </c>
      <c r="G841" s="10">
        <f>IF(F840&lt;=0,G840,G840*(1-E841/F840))+MAX(0,-('1-Input'!$B$10-C841-D841))</f>
        <v>77524.782268245297</v>
      </c>
      <c r="H841" s="10">
        <f>MAX(0,('1-Input'!$B$10-C841-D841))/(1-'P-Parametri'!$B$31*MAX(0,IF(I840&lt;=0,0,(I840-J840)/I840)))</f>
        <v>15814.848556860186</v>
      </c>
      <c r="I841" s="10">
        <f>((I840-H841+MAX(0,-('1-Input'!$B$10-C841-D841)))*(1+B841))*(1-'P-Parametri'!$B$32)</f>
        <v>462574.24306981824</v>
      </c>
      <c r="J841" s="10">
        <f>IF(I840&lt;=0,J840,J840*(1-H841/I840))+MAX(0,-('1-Input'!$B$10-C841-D841))</f>
        <v>194724.78226824492</v>
      </c>
      <c r="K841" s="10">
        <f>MAX(0,('1-Input'!$B$10-C841-D841))/(1-'P-Parametri'!$B$31*MAX(0,IF(L840&lt;=0,0,(L840-M840)/L840)))</f>
        <v>15814.848556860186</v>
      </c>
      <c r="L841" s="10">
        <f>((L840-K841+MAX(0,-('1-Input'!$B$10-C841-D841)))*(1+B841))*(1-'P-Parametri'!$B$32)</f>
        <v>120152.87665039508</v>
      </c>
      <c r="M841" s="10">
        <f>IF(L840&lt;=0,M840,M840*(1-K841/L840))+MAX(0,-('1-Input'!$B$10-C841-D841))</f>
        <v>50579.432588770607</v>
      </c>
      <c r="N841" s="10">
        <f>MAX(0,('1-Input'!$B$10-C841-D841))/(1-'P-Parametri'!$B$31*MAX(0,IF(O840&lt;=0,0,(O840-P840)/O840)))</f>
        <v>15814.848556860188</v>
      </c>
      <c r="O841" s="10">
        <f>((O840-N841+MAX(0,-('1-Input'!$B$10-C841-D841)))*(1+B841))*(1-'P-Parametri'!$B$32)</f>
        <v>120152.87665039703</v>
      </c>
      <c r="P841" s="10">
        <f>IF(O840&lt;=0,P840,P840*(1-N841/O840))+MAX(0,-('1-Input'!$B$10-C841-D841))</f>
        <v>50579.432588771379</v>
      </c>
      <c r="Q841" s="10">
        <f>MAX(0,('1-Input'!$B$10-C841-D841))/(1-'P-Parametri'!$B$31*MAX(0,IF(R840&lt;=0,0,(R840-S840)/R840)))</f>
        <v>15814.848556860188</v>
      </c>
      <c r="R841" s="10">
        <f>((R840-Q841+MAX(0,-('1-Input'!$B$10-C841-D841)))*(1+B841))*(1-'P-Parametri'!$B$32)</f>
        <v>120152.87665039703</v>
      </c>
      <c r="S841" s="10">
        <f>IF(R840&lt;=0,S840,S840*(1-Q841/R840))+MAX(0,-('1-Input'!$B$10-C841-D841))</f>
        <v>50579.432588771379</v>
      </c>
      <c r="T841" s="10">
        <f>MAX(0,('1-Input'!$B$10-C841-D841))/(1-'P-Parametri'!$B$31*MAX(0,IF(U840&lt;=0,0,(U840-V840)/U840)))</f>
        <v>15814.848556860188</v>
      </c>
      <c r="U841" s="10">
        <f>((U840-T841+MAX(0,-('1-Input'!$B$10-C841-D841)))*(1+B841))*(1-'P-Parametri'!$B$32)</f>
        <v>120152.87665039703</v>
      </c>
      <c r="V841" s="10">
        <f>IF(U840&lt;=0,V840,V840*(1-T841/U840))+MAX(0,-('1-Input'!$B$10-C841-D841))</f>
        <v>50579.432588771379</v>
      </c>
    </row>
    <row r="842" spans="1:22">
      <c r="A842" s="9">
        <f t="shared" si="32"/>
        <v>35</v>
      </c>
      <c r="B842" s="12">
        <f>IF($A842='P-Parametri'!$B$47,'P-Parametri'!$B$34,IF($A842='P-Parametri'!$B$48,'P-Parametri'!$C$34,'P-Parametri'!$B$51))</f>
        <v>0.02</v>
      </c>
      <c r="C842" s="10">
        <f>IF($A842&lt;='1-Input'!$B$26,0,IF($A842='1-Input'!$B$26+1,('1-Input'!$B$23+0)*'1-Input'!$B$27,'1-Input'!$B$23+0))</f>
        <v>15535</v>
      </c>
      <c r="D842" s="10">
        <f t="shared" si="33"/>
        <v>0</v>
      </c>
      <c r="E842" s="10">
        <f>MAX(0,('1-Input'!$B$10-C842-D842))/(1-'P-Parametri'!$B$31*MAX(0,IF(F841&lt;=0,0,(F841-G841)/F841)))</f>
        <v>15851.445685874418</v>
      </c>
      <c r="F842" s="10">
        <f>((F841-E842+MAX(0,-('1-Input'!$B$10-C842-D842)))*(1+B842))*(1-'P-Parametri'!$B$32)</f>
        <v>171333.73663855693</v>
      </c>
      <c r="G842" s="10">
        <f>IF(F841&lt;=0,G841,G841*(1-E842/F841))+MAX(0,-('1-Input'!$B$10-C842-D842))</f>
        <v>70851.973835734025</v>
      </c>
      <c r="H842" s="10">
        <f>MAX(0,('1-Input'!$B$10-C842-D842))/(1-'P-Parametri'!$B$31*MAX(0,IF(I841&lt;=0,0,(I841-J841)/I841)))</f>
        <v>15851.445685874416</v>
      </c>
      <c r="I842" s="10">
        <f>((I841-H842+MAX(0,-('1-Input'!$B$10-C842-D842)))*(1+B842))*(1-'P-Parametri'!$B$32)</f>
        <v>454745.93882495945</v>
      </c>
      <c r="J842" s="10">
        <f>IF(I841&lt;=0,J841,J841*(1-H842/I841))+MAX(0,-('1-Input'!$B$10-C842-D842))</f>
        <v>188051.97383573363</v>
      </c>
      <c r="K842" s="10">
        <f>MAX(0,('1-Input'!$B$10-C842-D842))/(1-'P-Parametri'!$B$31*MAX(0,IF(L841&lt;=0,0,(L841-M841)/L841)))</f>
        <v>15851.445685874416</v>
      </c>
      <c r="L842" s="10">
        <f>((L841-K842+MAX(0,-('1-Input'!$B$10-C842-D842)))*(1+B842))*(1-'P-Parametri'!$B$32)</f>
        <v>106174.68466464346</v>
      </c>
      <c r="M842" s="10">
        <f>IF(L841&lt;=0,M841,M841*(1-K842/L841))+MAX(0,-('1-Input'!$B$10-C842-D842))</f>
        <v>43906.624156259328</v>
      </c>
      <c r="N842" s="10">
        <f>MAX(0,('1-Input'!$B$10-C842-D842))/(1-'P-Parametri'!$B$31*MAX(0,IF(O841&lt;=0,0,(O841-P841)/O841)))</f>
        <v>15851.445685874418</v>
      </c>
      <c r="O842" s="10">
        <f>((O841-N842+MAX(0,-('1-Input'!$B$10-C842-D842)))*(1+B842))*(1-'P-Parametri'!$B$32)</f>
        <v>106174.68466464544</v>
      </c>
      <c r="P842" s="10">
        <f>IF(O841&lt;=0,P841,P841*(1-N842/O841))+MAX(0,-('1-Input'!$B$10-C842-D842))</f>
        <v>43906.624156260106</v>
      </c>
      <c r="Q842" s="10">
        <f>MAX(0,('1-Input'!$B$10-C842-D842))/(1-'P-Parametri'!$B$31*MAX(0,IF(R841&lt;=0,0,(R841-S841)/R841)))</f>
        <v>15851.445685874418</v>
      </c>
      <c r="R842" s="10">
        <f>((R841-Q842+MAX(0,-('1-Input'!$B$10-C842-D842)))*(1+B842))*(1-'P-Parametri'!$B$32)</f>
        <v>106174.68466464544</v>
      </c>
      <c r="S842" s="10">
        <f>IF(R841&lt;=0,S841,S841*(1-Q842/R841))+MAX(0,-('1-Input'!$B$10-C842-D842))</f>
        <v>43906.624156260106</v>
      </c>
      <c r="T842" s="10">
        <f>MAX(0,('1-Input'!$B$10-C842-D842))/(1-'P-Parametri'!$B$31*MAX(0,IF(U841&lt;=0,0,(U841-V841)/U841)))</f>
        <v>15851.445685874418</v>
      </c>
      <c r="U842" s="10">
        <f>((U841-T842+MAX(0,-('1-Input'!$B$10-C842-D842)))*(1+B842))*(1-'P-Parametri'!$B$32)</f>
        <v>106174.68466464544</v>
      </c>
      <c r="V842" s="10">
        <f>IF(U841&lt;=0,V841,V841*(1-T842/U841))+MAX(0,-('1-Input'!$B$10-C842-D842))</f>
        <v>43906.624156260106</v>
      </c>
    </row>
    <row r="843" spans="1:22">
      <c r="A843" s="9">
        <f t="shared" si="32"/>
        <v>36</v>
      </c>
      <c r="B843" s="12">
        <f>IF($A843='P-Parametri'!$B$47,'P-Parametri'!$B$34,IF($A843='P-Parametri'!$B$48,'P-Parametri'!$C$34,'P-Parametri'!$B$51))</f>
        <v>0.02</v>
      </c>
      <c r="C843" s="10">
        <f>IF($A843&lt;='1-Input'!$B$26,0,IF($A843='1-Input'!$B$26+1,('1-Input'!$B$23+0)*'1-Input'!$B$27,'1-Input'!$B$23+0))</f>
        <v>15535</v>
      </c>
      <c r="D843" s="10">
        <f t="shared" si="33"/>
        <v>0</v>
      </c>
      <c r="E843" s="10">
        <f>MAX(0,('1-Input'!$B$10-C843-D843))/(1-'P-Parametri'!$B$31*MAX(0,IF(F842&lt;=0,0,(F842-G842)/F842)))</f>
        <v>15887.56242535534</v>
      </c>
      <c r="F843" s="10">
        <f>((F842-E843+MAX(0,-('1-Input'!$B$10-C843-D843)))*(1+B843))*(1-'P-Parametri'!$B$32)</f>
        <v>158237.9875020707</v>
      </c>
      <c r="G843" s="10">
        <f>IF(F842&lt;=0,G842,G842*(1-E843/F842))+MAX(0,-('1-Input'!$B$10-C843-D843))</f>
        <v>64281.959200206904</v>
      </c>
      <c r="H843" s="10">
        <f>MAX(0,('1-Input'!$B$10-C843-D843))/(1-'P-Parametri'!$B$31*MAX(0,IF(I842&lt;=0,0,(I842-J842)/I842)))</f>
        <v>15887.562425355334</v>
      </c>
      <c r="I843" s="10">
        <f>((I842-H843+MAX(0,-('1-Input'!$B$10-C843-D843)))*(1+B843))*(1-'P-Parametri'!$B$32)</f>
        <v>446740.27283974102</v>
      </c>
      <c r="J843" s="10">
        <f>IF(I842&lt;=0,J842,J842*(1-H843/I842))+MAX(0,-('1-Input'!$B$10-C843-D843))</f>
        <v>181481.9592002065</v>
      </c>
      <c r="K843" s="10">
        <f>MAX(0,('1-Input'!$B$10-C843-D843))/(1-'P-Parametri'!$B$31*MAX(0,IF(L842&lt;=0,0,(L842-M842)/L842)))</f>
        <v>15887.562425355334</v>
      </c>
      <c r="L843" s="10">
        <f>((L842-K843+MAX(0,-('1-Input'!$B$10-C843-D843)))*(1+B843))*(1-'P-Parametri'!$B$32)</f>
        <v>91908.678954705727</v>
      </c>
      <c r="M843" s="10">
        <f>IF(L842&lt;=0,M842,M842*(1-K843/L842))+MAX(0,-('1-Input'!$B$10-C843-D843))</f>
        <v>37336.609520732207</v>
      </c>
      <c r="N843" s="10">
        <f>MAX(0,('1-Input'!$B$10-C843-D843))/(1-'P-Parametri'!$B$31*MAX(0,IF(O842&lt;=0,0,(O842-P842)/O842)))</f>
        <v>15887.562425355338</v>
      </c>
      <c r="O843" s="10">
        <f>((O842-N843+MAX(0,-('1-Input'!$B$10-C843-D843)))*(1+B843))*(1-'P-Parametri'!$B$32)</f>
        <v>91908.67895470775</v>
      </c>
      <c r="P843" s="10">
        <f>IF(O842&lt;=0,P842,P842*(1-N843/O842))+MAX(0,-('1-Input'!$B$10-C843-D843))</f>
        <v>37336.609520732985</v>
      </c>
      <c r="Q843" s="10">
        <f>MAX(0,('1-Input'!$B$10-C843-D843))/(1-'P-Parametri'!$B$31*MAX(0,IF(R842&lt;=0,0,(R842-S842)/R842)))</f>
        <v>15887.562425355338</v>
      </c>
      <c r="R843" s="10">
        <f>((R842-Q843+MAX(0,-('1-Input'!$B$10-C843-D843)))*(1+B843))*(1-'P-Parametri'!$B$32)</f>
        <v>91908.67895470775</v>
      </c>
      <c r="S843" s="10">
        <f>IF(R842&lt;=0,S842,S842*(1-Q843/R842))+MAX(0,-('1-Input'!$B$10-C843-D843))</f>
        <v>37336.609520732985</v>
      </c>
      <c r="T843" s="10">
        <f>MAX(0,('1-Input'!$B$10-C843-D843))/(1-'P-Parametri'!$B$31*MAX(0,IF(U842&lt;=0,0,(U842-V842)/U842)))</f>
        <v>15887.562425355338</v>
      </c>
      <c r="U843" s="10">
        <f>((U842-T843+MAX(0,-('1-Input'!$B$10-C843-D843)))*(1+B843))*(1-'P-Parametri'!$B$32)</f>
        <v>91908.67895470775</v>
      </c>
      <c r="V843" s="10">
        <f>IF(U842&lt;=0,V842,V842*(1-T843/U842))+MAX(0,-('1-Input'!$B$10-C843-D843))</f>
        <v>37336.609520732985</v>
      </c>
    </row>
    <row r="844" spans="1:22">
      <c r="A844" s="9">
        <f t="shared" si="32"/>
        <v>37</v>
      </c>
      <c r="B844" s="12">
        <f>IF($A844='P-Parametri'!$B$47,'P-Parametri'!$B$34,IF($A844='P-Parametri'!$B$48,'P-Parametri'!$C$34,'P-Parametri'!$B$51))</f>
        <v>0.02</v>
      </c>
      <c r="C844" s="10">
        <f>IF($A844&lt;='1-Input'!$B$26,0,IF($A844='1-Input'!$B$26+1,('1-Input'!$B$23+0)*'1-Input'!$B$27,'1-Input'!$B$23+0))</f>
        <v>15535</v>
      </c>
      <c r="D844" s="10">
        <f t="shared" si="33"/>
        <v>0</v>
      </c>
      <c r="E844" s="10">
        <f>MAX(0,('1-Input'!$B$10-C844-D844))/(1-'P-Parametri'!$B$31*MAX(0,IF(F843&lt;=0,0,(F843-G843)/F843)))</f>
        <v>15923.202562487986</v>
      </c>
      <c r="F844" s="10">
        <f>((F843-E844+MAX(0,-('1-Input'!$B$10-C844-D844)))*(1+B844))*(1-'P-Parametri'!$B$32)</f>
        <v>144870.75847709764</v>
      </c>
      <c r="G844" s="10">
        <f>IF(F843&lt;=0,G843,G843*(1-E844/F843))+MAX(0,-('1-Input'!$B$10-C844-D844))</f>
        <v>57813.381878057327</v>
      </c>
      <c r="H844" s="10">
        <f>MAX(0,('1-Input'!$B$10-C844-D844))/(1-'P-Parametri'!$B$31*MAX(0,IF(I843&lt;=0,0,(I843-J843)/I843)))</f>
        <v>15923.202562487983</v>
      </c>
      <c r="I844" s="10">
        <f>((I843-H844+MAX(0,-('1-Input'!$B$10-C844-D844)))*(1+B844))*(1-'P-Parametri'!$B$32)</f>
        <v>438554.5448594325</v>
      </c>
      <c r="J844" s="10">
        <f>IF(I843&lt;=0,J843,J843*(1-H844/I843))+MAX(0,-('1-Input'!$B$10-C844-D844))</f>
        <v>175013.38187805691</v>
      </c>
      <c r="K844" s="10">
        <f>MAX(0,('1-Input'!$B$10-C844-D844))/(1-'P-Parametri'!$B$31*MAX(0,IF(L843&lt;=0,0,(L843-M843)/L843)))</f>
        <v>15923.202562487983</v>
      </c>
      <c r="L844" s="10">
        <f>((L843-K844+MAX(0,-('1-Input'!$B$10-C844-D844)))*(1+B844))*(1-'P-Parametri'!$B$32)</f>
        <v>77350.175548221974</v>
      </c>
      <c r="M844" s="10">
        <f>IF(L843&lt;=0,M843,M843*(1-K844/L843))+MAX(0,-('1-Input'!$B$10-C844-D844))</f>
        <v>30868.032198582623</v>
      </c>
      <c r="N844" s="10">
        <f>MAX(0,('1-Input'!$B$10-C844-D844))/(1-'P-Parametri'!$B$31*MAX(0,IF(O843&lt;=0,0,(O843-P843)/O843)))</f>
        <v>15923.202562487986</v>
      </c>
      <c r="O844" s="10">
        <f>((O843-N844+MAX(0,-('1-Input'!$B$10-C844-D844)))*(1+B844))*(1-'P-Parametri'!$B$32)</f>
        <v>77350.175548224041</v>
      </c>
      <c r="P844" s="10">
        <f>IF(O843&lt;=0,P843,P843*(1-N844/O843))+MAX(0,-('1-Input'!$B$10-C844-D844))</f>
        <v>30868.032198583405</v>
      </c>
      <c r="Q844" s="10">
        <f>MAX(0,('1-Input'!$B$10-C844-D844))/(1-'P-Parametri'!$B$31*MAX(0,IF(R843&lt;=0,0,(R843-S843)/R843)))</f>
        <v>15923.202562487986</v>
      </c>
      <c r="R844" s="10">
        <f>((R843-Q844+MAX(0,-('1-Input'!$B$10-C844-D844)))*(1+B844))*(1-'P-Parametri'!$B$32)</f>
        <v>77350.175548224041</v>
      </c>
      <c r="S844" s="10">
        <f>IF(R843&lt;=0,S843,S843*(1-Q844/R843))+MAX(0,-('1-Input'!$B$10-C844-D844))</f>
        <v>30868.032198583405</v>
      </c>
      <c r="T844" s="10">
        <f>MAX(0,('1-Input'!$B$10-C844-D844))/(1-'P-Parametri'!$B$31*MAX(0,IF(U843&lt;=0,0,(U843-V843)/U843)))</f>
        <v>15923.202562487986</v>
      </c>
      <c r="U844" s="10">
        <f>((U843-T844+MAX(0,-('1-Input'!$B$10-C844-D844)))*(1+B844))*(1-'P-Parametri'!$B$32)</f>
        <v>77350.175548224041</v>
      </c>
      <c r="V844" s="10">
        <f>IF(U843&lt;=0,V843,V843*(1-T844/U843))+MAX(0,-('1-Input'!$B$10-C844-D844))</f>
        <v>30868.032198583405</v>
      </c>
    </row>
    <row r="845" spans="1:22">
      <c r="A845" s="9">
        <f t="shared" si="32"/>
        <v>38</v>
      </c>
      <c r="B845" s="12">
        <f>IF($A845='P-Parametri'!$B$47,'P-Parametri'!$B$34,IF($A845='P-Parametri'!$B$48,'P-Parametri'!$C$34,'P-Parametri'!$B$51))</f>
        <v>0.02</v>
      </c>
      <c r="C845" s="10">
        <f>IF($A845&lt;='1-Input'!$B$26,0,IF($A845='1-Input'!$B$26+1,('1-Input'!$B$23+0)*'1-Input'!$B$27,'1-Input'!$B$23+0))</f>
        <v>15535</v>
      </c>
      <c r="D845" s="10">
        <f t="shared" si="33"/>
        <v>0</v>
      </c>
      <c r="E845" s="10">
        <f>MAX(0,('1-Input'!$B$10-C845-D845))/(1-'P-Parametri'!$B$31*MAX(0,IF(F844&lt;=0,0,(F844-G844)/F844)))</f>
        <v>15958.369934185703</v>
      </c>
      <c r="F845" s="10">
        <f>((F844-E845+MAX(0,-('1-Input'!$B$10-C845-D845)))*(1+B845))*(1-'P-Parametri'!$B$32)</f>
        <v>131227.65504114263</v>
      </c>
      <c r="G845" s="10">
        <f>IF(F844&lt;=0,G844,G844*(1-E845/F844))+MAX(0,-('1-Input'!$B$10-C845-D845))</f>
        <v>51444.896306124327</v>
      </c>
      <c r="H845" s="10">
        <f>MAX(0,('1-Input'!$B$10-C845-D845))/(1-'P-Parametri'!$B$31*MAX(0,IF(I844&lt;=0,0,(I844-J844)/I844)))</f>
        <v>15958.369934185699</v>
      </c>
      <c r="I845" s="10">
        <f>((I844-H845+MAX(0,-('1-Input'!$B$10-C845-D845)))*(1+B845))*(1-'P-Parametri'!$B$32)</f>
        <v>430186.00222690427</v>
      </c>
      <c r="J845" s="10">
        <f>IF(I844&lt;=0,J844,J844*(1-H845/I844))+MAX(0,-('1-Input'!$B$10-C845-D845))</f>
        <v>168644.8963061239</v>
      </c>
      <c r="K845" s="10">
        <f>MAX(0,('1-Input'!$B$10-C845-D845))/(1-'P-Parametri'!$B$31*MAX(0,IF(L844&lt;=0,0,(L844-M844)/L844)))</f>
        <v>15958.369934185701</v>
      </c>
      <c r="L845" s="10">
        <f>((L844-K845+MAX(0,-('1-Input'!$B$10-C845-D845)))*(1+B845))*(1-'P-Parametri'!$B$32)</f>
        <v>62494.402442864368</v>
      </c>
      <c r="M845" s="10">
        <f>IF(L844&lt;=0,M844,M844*(1-K845/L844))+MAX(0,-('1-Input'!$B$10-C845-D845))</f>
        <v>24499.546626649615</v>
      </c>
      <c r="N845" s="10">
        <f>MAX(0,('1-Input'!$B$10-C845-D845))/(1-'P-Parametri'!$B$31*MAX(0,IF(O844&lt;=0,0,(O844-P844)/O844)))</f>
        <v>15958.369934185703</v>
      </c>
      <c r="O845" s="10">
        <f>((O844-N845+MAX(0,-('1-Input'!$B$10-C845-D845)))*(1+B845))*(1-'P-Parametri'!$B$32)</f>
        <v>62494.402442866471</v>
      </c>
      <c r="P845" s="10">
        <f>IF(O844&lt;=0,P844,P844*(1-N845/O844))+MAX(0,-('1-Input'!$B$10-C845-D845))</f>
        <v>24499.546626650405</v>
      </c>
      <c r="Q845" s="10">
        <f>MAX(0,('1-Input'!$B$10-C845-D845))/(1-'P-Parametri'!$B$31*MAX(0,IF(R844&lt;=0,0,(R844-S844)/R844)))</f>
        <v>15958.369934185703</v>
      </c>
      <c r="R845" s="10">
        <f>((R844-Q845+MAX(0,-('1-Input'!$B$10-C845-D845)))*(1+B845))*(1-'P-Parametri'!$B$32)</f>
        <v>62494.402442866471</v>
      </c>
      <c r="S845" s="10">
        <f>IF(R844&lt;=0,S844,S844*(1-Q845/R844))+MAX(0,-('1-Input'!$B$10-C845-D845))</f>
        <v>24499.546626650405</v>
      </c>
      <c r="T845" s="10">
        <f>MAX(0,('1-Input'!$B$10-C845-D845))/(1-'P-Parametri'!$B$31*MAX(0,IF(U844&lt;=0,0,(U844-V844)/U844)))</f>
        <v>15958.369934185703</v>
      </c>
      <c r="U845" s="10">
        <f>((U844-T845+MAX(0,-('1-Input'!$B$10-C845-D845)))*(1+B845))*(1-'P-Parametri'!$B$32)</f>
        <v>62494.402442866471</v>
      </c>
      <c r="V845" s="10">
        <f>IF(U844&lt;=0,V844,V844*(1-T845/U844))+MAX(0,-('1-Input'!$B$10-C845-D845))</f>
        <v>24499.546626650405</v>
      </c>
    </row>
    <row r="846" spans="1:22">
      <c r="A846" s="9">
        <f t="shared" si="32"/>
        <v>39</v>
      </c>
      <c r="B846" s="12">
        <f>IF($A846='P-Parametri'!$B$47,'P-Parametri'!$B$34,IF($A846='P-Parametri'!$B$48,'P-Parametri'!$C$34,'P-Parametri'!$B$51))</f>
        <v>0.02</v>
      </c>
      <c r="C846" s="10">
        <f>IF($A846&lt;='1-Input'!$B$26,0,IF($A846='1-Input'!$B$26+1,('1-Input'!$B$23+0)*'1-Input'!$B$27,'1-Input'!$B$23+0))</f>
        <v>15535</v>
      </c>
      <c r="D846" s="10">
        <f t="shared" si="33"/>
        <v>0</v>
      </c>
      <c r="E846" s="10">
        <f>MAX(0,('1-Input'!$B$10-C846-D846))/(1-'P-Parametri'!$B$31*MAX(0,IF(F845&lt;=0,0,(F845-G845)/F845)))</f>
        <v>15993.068424055456</v>
      </c>
      <c r="F846" s="10">
        <f>((F845-E846+MAX(0,-('1-Input'!$B$10-C846-D846)))*(1+B846))*(1-'P-Parametri'!$B$32)</f>
        <v>117304.19979273005</v>
      </c>
      <c r="G846" s="10">
        <f>IF(F845&lt;=0,G845,G845*(1-E846/F845))+MAX(0,-('1-Input'!$B$10-C846-D846))</f>
        <v>45175.167974589858</v>
      </c>
      <c r="H846" s="10">
        <f>MAX(0,('1-Input'!$B$10-C846-D846))/(1-'P-Parametri'!$B$31*MAX(0,IF(I845&lt;=0,0,(I845-J845)/I845)))</f>
        <v>15993.068424055455</v>
      </c>
      <c r="I846" s="10">
        <f>((I845-H846+MAX(0,-('1-Input'!$B$10-C846-D846)))*(1+B846))*(1-'P-Parametri'!$B$32)</f>
        <v>421631.83889394795</v>
      </c>
      <c r="J846" s="10">
        <f>IF(I845&lt;=0,J845,J845*(1-H846/I845))+MAX(0,-('1-Input'!$B$10-C846-D846))</f>
        <v>162375.16797458942</v>
      </c>
      <c r="K846" s="10">
        <f>MAX(0,('1-Input'!$B$10-C846-D846))/(1-'P-Parametri'!$B$31*MAX(0,IF(L845&lt;=0,0,(L845-M845)/L845)))</f>
        <v>15993.068424055455</v>
      </c>
      <c r="L846" s="10">
        <f>((L845-K846+MAX(0,-('1-Input'!$B$10-C846-D846)))*(1+B846))*(1-'P-Parametri'!$B$32)</f>
        <v>47336.497977786719</v>
      </c>
      <c r="M846" s="10">
        <f>IF(L845&lt;=0,M845,M845*(1-K846/L845))+MAX(0,-('1-Input'!$B$10-C846-D846))</f>
        <v>18229.818295115136</v>
      </c>
      <c r="N846" s="10">
        <f>MAX(0,('1-Input'!$B$10-C846-D846))/(1-'P-Parametri'!$B$31*MAX(0,IF(O845&lt;=0,0,(O845-P845)/O845)))</f>
        <v>15993.068424055456</v>
      </c>
      <c r="O846" s="10">
        <f>((O845-N846+MAX(0,-('1-Input'!$B$10-C846-D846)))*(1+B846))*(1-'P-Parametri'!$B$32)</f>
        <v>47336.497977788866</v>
      </c>
      <c r="P846" s="10">
        <f>IF(O845&lt;=0,P845,P845*(1-N846/O845))+MAX(0,-('1-Input'!$B$10-C846-D846))</f>
        <v>18229.818295115936</v>
      </c>
      <c r="Q846" s="10">
        <f>MAX(0,('1-Input'!$B$10-C846-D846))/(1-'P-Parametri'!$B$31*MAX(0,IF(R845&lt;=0,0,(R845-S845)/R845)))</f>
        <v>15993.068424055456</v>
      </c>
      <c r="R846" s="10">
        <f>((R845-Q846+MAX(0,-('1-Input'!$B$10-C846-D846)))*(1+B846))*(1-'P-Parametri'!$B$32)</f>
        <v>47336.497977788866</v>
      </c>
      <c r="S846" s="10">
        <f>IF(R845&lt;=0,S845,S845*(1-Q846/R845))+MAX(0,-('1-Input'!$B$10-C846-D846))</f>
        <v>18229.818295115936</v>
      </c>
      <c r="T846" s="10">
        <f>MAX(0,('1-Input'!$B$10-C846-D846))/(1-'P-Parametri'!$B$31*MAX(0,IF(U845&lt;=0,0,(U845-V845)/U845)))</f>
        <v>15993.068424055456</v>
      </c>
      <c r="U846" s="10">
        <f>((U845-T846+MAX(0,-('1-Input'!$B$10-C846-D846)))*(1+B846))*(1-'P-Parametri'!$B$32)</f>
        <v>47336.497977788866</v>
      </c>
      <c r="V846" s="10">
        <f>IF(U845&lt;=0,V845,V845*(1-T846/U845))+MAX(0,-('1-Input'!$B$10-C846-D846))</f>
        <v>18229.818295115936</v>
      </c>
    </row>
    <row r="847" spans="1:22">
      <c r="A847" s="9">
        <f t="shared" si="32"/>
        <v>40</v>
      </c>
      <c r="B847" s="12">
        <f>IF($A847='P-Parametri'!$B$47,'P-Parametri'!$B$34,IF($A847='P-Parametri'!$B$48,'P-Parametri'!$C$34,'P-Parametri'!$B$51))</f>
        <v>0.02</v>
      </c>
      <c r="C847" s="10">
        <f>IF($A847&lt;='1-Input'!$B$26,0,IF($A847='1-Input'!$B$26+1,('1-Input'!$B$23+0)*'1-Input'!$B$27,'1-Input'!$B$23+0))</f>
        <v>15535</v>
      </c>
      <c r="D847" s="10">
        <f t="shared" si="33"/>
        <v>0</v>
      </c>
      <c r="E847" s="10">
        <f>MAX(0,('1-Input'!$B$10-C847-D847))/(1-'P-Parametri'!$B$31*MAX(0,IF(F846&lt;=0,0,(F846-G846)/F846)))</f>
        <v>16027.301959422826</v>
      </c>
      <c r="F847" s="10">
        <f>((F846-E847+MAX(0,-('1-Input'!$B$10-C847-D847)))*(1+B847))*(1-'P-Parametri'!$B$32)</f>
        <v>103095.83091839343</v>
      </c>
      <c r="G847" s="10">
        <f>IF(F846&lt;=0,G846,G846*(1-E847/F846))+MAX(0,-('1-Input'!$B$10-C847-D847))</f>
        <v>39002.873551408673</v>
      </c>
      <c r="H847" s="10">
        <f>MAX(0,('1-Input'!$B$10-C847-D847))/(1-'P-Parametri'!$B$31*MAX(0,IF(I846&lt;=0,0,(I846-J846)/I846)))</f>
        <v>16027.301959422823</v>
      </c>
      <c r="I847" s="10">
        <f>((I846-H847+MAX(0,-('1-Input'!$B$10-C847-D847)))*(1+B847))*(1-'P-Parametri'!$B$32)</f>
        <v>412889.19441786921</v>
      </c>
      <c r="J847" s="10">
        <f>IF(I846&lt;=0,J846,J846*(1-H847/I846))+MAX(0,-('1-Input'!$B$10-C847-D847))</f>
        <v>156202.87355140824</v>
      </c>
      <c r="K847" s="10">
        <f>MAX(0,('1-Input'!$B$10-C847-D847))/(1-'P-Parametri'!$B$31*MAX(0,IF(L846&lt;=0,0,(L846-M846)/L846)))</f>
        <v>16027.301959422823</v>
      </c>
      <c r="L847" s="10">
        <f>((L846-K847+MAX(0,-('1-Input'!$B$10-C847-D847)))*(1+B847))*(1-'P-Parametri'!$B$32)</f>
        <v>31871.50917885371</v>
      </c>
      <c r="M847" s="10">
        <f>IF(L846&lt;=0,M846,M846*(1-K847/L846))+MAX(0,-('1-Input'!$B$10-C847-D847))</f>
        <v>12057.523871933943</v>
      </c>
      <c r="N847" s="10">
        <f>MAX(0,('1-Input'!$B$10-C847-D847))/(1-'P-Parametri'!$B$31*MAX(0,IF(O846&lt;=0,0,(O846-P846)/O846)))</f>
        <v>16027.301959422826</v>
      </c>
      <c r="O847" s="10">
        <f>((O846-N847+MAX(0,-('1-Input'!$B$10-C847-D847)))*(1+B847))*(1-'P-Parametri'!$B$32)</f>
        <v>31871.509178855897</v>
      </c>
      <c r="P847" s="10">
        <f>IF(O846&lt;=0,P846,P846*(1-N847/O846))+MAX(0,-('1-Input'!$B$10-C847-D847))</f>
        <v>12057.523871934749</v>
      </c>
      <c r="Q847" s="10">
        <f>MAX(0,('1-Input'!$B$10-C847-D847))/(1-'P-Parametri'!$B$31*MAX(0,IF(R846&lt;=0,0,(R846-S846)/R846)))</f>
        <v>16027.301959422826</v>
      </c>
      <c r="R847" s="10">
        <f>((R846-Q847+MAX(0,-('1-Input'!$B$10-C847-D847)))*(1+B847))*(1-'P-Parametri'!$B$32)</f>
        <v>31871.509178855897</v>
      </c>
      <c r="S847" s="10">
        <f>IF(R846&lt;=0,S846,S846*(1-Q847/R846))+MAX(0,-('1-Input'!$B$10-C847-D847))</f>
        <v>12057.523871934749</v>
      </c>
      <c r="T847" s="10">
        <f>MAX(0,('1-Input'!$B$10-C847-D847))/(1-'P-Parametri'!$B$31*MAX(0,IF(U846&lt;=0,0,(U846-V846)/U846)))</f>
        <v>16027.301959422826</v>
      </c>
      <c r="U847" s="10">
        <f>((U846-T847+MAX(0,-('1-Input'!$B$10-C847-D847)))*(1+B847))*(1-'P-Parametri'!$B$32)</f>
        <v>31871.509178855897</v>
      </c>
      <c r="V847" s="10">
        <f>IF(U846&lt;=0,V846,V846*(1-T847/U846))+MAX(0,-('1-Input'!$B$10-C847-D847))</f>
        <v>12057.523871934749</v>
      </c>
    </row>
    <row r="848" spans="1:22">
      <c r="A848" s="9">
        <f t="shared" si="32"/>
        <v>41</v>
      </c>
      <c r="B848" s="12">
        <f>IF($A848='P-Parametri'!$B$47,'P-Parametri'!$B$34,IF($A848='P-Parametri'!$B$48,'P-Parametri'!$C$34,'P-Parametri'!$B$51))</f>
        <v>0.02</v>
      </c>
      <c r="C848" s="10">
        <f>IF($A848&lt;='1-Input'!$B$26,0,IF($A848='1-Input'!$B$26+1,('1-Input'!$B$23+0)*'1-Input'!$B$27,'1-Input'!$B$23+0))</f>
        <v>15535</v>
      </c>
      <c r="D848" s="10">
        <f t="shared" si="33"/>
        <v>0</v>
      </c>
      <c r="E848" s="10">
        <f>MAX(0,('1-Input'!$B$10-C848-D848))/(1-'P-Parametri'!$B$31*MAX(0,IF(F847&lt;=0,0,(F847-G847)/F847)))</f>
        <v>16061.074508417383</v>
      </c>
      <c r="F848" s="10">
        <f>((F847-E848+MAX(0,-('1-Input'!$B$10-C848-D848)))*(1+B848))*(1-'P-Parametri'!$B$32)</f>
        <v>88597.900635099228</v>
      </c>
      <c r="G848" s="10">
        <f>IF(F847&lt;=0,G847,G847*(1-E848/F847))+MAX(0,-('1-Input'!$B$10-C848-D848))</f>
        <v>32926.700998442764</v>
      </c>
      <c r="H848" s="10">
        <f>MAX(0,('1-Input'!$B$10-C848-D848))/(1-'P-Parametri'!$B$31*MAX(0,IF(I847&lt;=0,0,(I847-J847)/I847)))</f>
        <v>16061.074508417381</v>
      </c>
      <c r="I848" s="10">
        <f>((I847-H848+MAX(0,-('1-Input'!$B$10-C848-D848)))*(1+B848))*(1-'P-Parametri'!$B$32)</f>
        <v>403955.15294302558</v>
      </c>
      <c r="J848" s="10">
        <f>IF(I847&lt;=0,J847,J847*(1-H848/I847))+MAX(0,-('1-Input'!$B$10-C848-D848))</f>
        <v>150126.70099844231</v>
      </c>
      <c r="K848" s="10">
        <f>MAX(0,('1-Input'!$B$10-C848-D848))/(1-'P-Parametri'!$B$31*MAX(0,IF(L847&lt;=0,0,(L847-M847)/L847)))</f>
        <v>16061.074508417381</v>
      </c>
      <c r="L848" s="10">
        <f>((L847-K848+MAX(0,-('1-Input'!$B$10-C848-D848)))*(1+B848))*(1-'P-Parametri'!$B$32)</f>
        <v>16094.390077117367</v>
      </c>
      <c r="M848" s="10">
        <f>IF(L847&lt;=0,M847,M847*(1-K848/L847))+MAX(0,-('1-Input'!$B$10-C848-D848))</f>
        <v>5981.3513189680225</v>
      </c>
      <c r="N848" s="10">
        <f>MAX(0,('1-Input'!$B$10-C848-D848))/(1-'P-Parametri'!$B$31*MAX(0,IF(O847&lt;=0,0,(O847-P847)/O847)))</f>
        <v>16061.074508417383</v>
      </c>
      <c r="O848" s="10">
        <f>((O847-N848+MAX(0,-('1-Input'!$B$10-C848-D848)))*(1+B848))*(1-'P-Parametri'!$B$32)</f>
        <v>16094.390077119589</v>
      </c>
      <c r="P848" s="10">
        <f>IF(O847&lt;=0,P847,P847*(1-N848/O847))+MAX(0,-('1-Input'!$B$10-C848-D848))</f>
        <v>5981.3513189688383</v>
      </c>
      <c r="Q848" s="10">
        <f>MAX(0,('1-Input'!$B$10-C848-D848))/(1-'P-Parametri'!$B$31*MAX(0,IF(R847&lt;=0,0,(R847-S847)/R847)))</f>
        <v>16061.074508417383</v>
      </c>
      <c r="R848" s="10">
        <f>((R847-Q848+MAX(0,-('1-Input'!$B$10-C848-D848)))*(1+B848))*(1-'P-Parametri'!$B$32)</f>
        <v>16094.390077119589</v>
      </c>
      <c r="S848" s="10">
        <f>IF(R847&lt;=0,S847,S847*(1-Q848/R847))+MAX(0,-('1-Input'!$B$10-C848-D848))</f>
        <v>5981.3513189688383</v>
      </c>
      <c r="T848" s="10">
        <f>MAX(0,('1-Input'!$B$10-C848-D848))/(1-'P-Parametri'!$B$31*MAX(0,IF(U847&lt;=0,0,(U847-V847)/U847)))</f>
        <v>16061.074508417383</v>
      </c>
      <c r="U848" s="10">
        <f>((U847-T848+MAX(0,-('1-Input'!$B$10-C848-D848)))*(1+B848))*(1-'P-Parametri'!$B$32)</f>
        <v>16094.390077119589</v>
      </c>
      <c r="V848" s="10">
        <f>IF(U847&lt;=0,V847,V847*(1-T848/U847))+MAX(0,-('1-Input'!$B$10-C848-D848))</f>
        <v>5981.3513189688383</v>
      </c>
    </row>
    <row r="849" spans="1:22">
      <c r="A849" s="9">
        <f t="shared" si="32"/>
        <v>42</v>
      </c>
      <c r="B849" s="12">
        <f>IF($A849='P-Parametri'!$B$47,'P-Parametri'!$B$34,IF($A849='P-Parametri'!$B$48,'P-Parametri'!$C$34,'P-Parametri'!$B$51))</f>
        <v>0.02</v>
      </c>
      <c r="C849" s="10">
        <f>IF($A849&lt;='1-Input'!$B$26,0,IF($A849='1-Input'!$B$26+1,('1-Input'!$B$23+0)*'1-Input'!$B$27,'1-Input'!$B$23+0))</f>
        <v>15535</v>
      </c>
      <c r="D849" s="10">
        <f t="shared" si="33"/>
        <v>0</v>
      </c>
      <c r="E849" s="10">
        <f>MAX(0,('1-Input'!$B$10-C849-D849))/(1-'P-Parametri'!$B$31*MAX(0,IF(F848&lt;=0,0,(F848-G848)/F848)))</f>
        <v>16094.390077119118</v>
      </c>
      <c r="F849" s="10">
        <f>((F848-E849+MAX(0,-('1-Input'!$B$10-C849-D849)))*(1+B849))*(1-'P-Parametri'!$B$32)</f>
        <v>73805.67360760142</v>
      </c>
      <c r="G849" s="10">
        <f>IF(F848&lt;=0,G848,G848*(1-E849/F848))+MAX(0,-('1-Input'!$B$10-C849-D849))</f>
        <v>26945.3496794741</v>
      </c>
      <c r="H849" s="10">
        <f>MAX(0,('1-Input'!$B$10-C849-D849))/(1-'P-Parametri'!$B$31*MAX(0,IF(I848&lt;=0,0,(I848-J848)/I848)))</f>
        <v>16094.390077119115</v>
      </c>
      <c r="I849" s="10">
        <f>((I848-H849+MAX(0,-('1-Input'!$B$10-C849-D849)))*(1+B849))*(1-'P-Parametri'!$B$32)</f>
        <v>394826.74216697813</v>
      </c>
      <c r="J849" s="10">
        <f>IF(I848&lt;=0,J848,J848*(1-H849/I848))+MAX(0,-('1-Input'!$B$10-C849-D849))</f>
        <v>144145.34967947364</v>
      </c>
      <c r="K849" s="10">
        <f>MAX(0,('1-Input'!$B$10-C849-D849))/(1-'P-Parametri'!$B$31*MAX(0,IF(L848&lt;=0,0,(L848-M848)/L848)))</f>
        <v>16094.390077119115</v>
      </c>
      <c r="L849" s="10">
        <f>((L848-K849+MAX(0,-('1-Input'!$B$10-C849-D849)))*(1+B849))*(1-'P-Parametri'!$B$32)</f>
        <v>-1.7794437735574321E-9</v>
      </c>
      <c r="M849" s="10">
        <f>IF(L848&lt;=0,M848,M848*(1-K849/L848))+MAX(0,-('1-Input'!$B$10-C849-D849))</f>
        <v>-6.4945400057311602E-10</v>
      </c>
      <c r="N849" s="10">
        <f>MAX(0,('1-Input'!$B$10-C849-D849))/(1-'P-Parametri'!$B$31*MAX(0,IF(O848&lt;=0,0,(O848-P848)/O848)))</f>
        <v>16094.390077119118</v>
      </c>
      <c r="O849" s="10">
        <f>((O848-N849+MAX(0,-('1-Input'!$B$10-C849-D849)))*(1+B849))*(1-'P-Parametri'!$B$32)</f>
        <v>4.7957953938748685E-10</v>
      </c>
      <c r="P849" s="10">
        <f>IF(O848&lt;=0,P848,P848*(1-N849/O848))+MAX(0,-('1-Input'!$B$10-C849-D849))</f>
        <v>1.7531273635104908E-10</v>
      </c>
      <c r="Q849" s="10">
        <f>MAX(0,('1-Input'!$B$10-C849-D849))/(1-'P-Parametri'!$B$31*MAX(0,IF(R848&lt;=0,0,(R848-S848)/R848)))</f>
        <v>16094.390077119118</v>
      </c>
      <c r="R849" s="10">
        <f>((R848-Q849+MAX(0,-('1-Input'!$B$10-C849-D849)))*(1+B849))*(1-'P-Parametri'!$B$32)</f>
        <v>4.7957953938748685E-10</v>
      </c>
      <c r="S849" s="10">
        <f>IF(R848&lt;=0,S848,S848*(1-Q849/R848))+MAX(0,-('1-Input'!$B$10-C849-D849))</f>
        <v>1.7531273635104908E-10</v>
      </c>
      <c r="T849" s="10">
        <f>MAX(0,('1-Input'!$B$10-C849-D849))/(1-'P-Parametri'!$B$31*MAX(0,IF(U848&lt;=0,0,(U848-V848)/U848)))</f>
        <v>16094.390077119118</v>
      </c>
      <c r="U849" s="10">
        <f>((U848-T849+MAX(0,-('1-Input'!$B$10-C849-D849)))*(1+B849))*(1-'P-Parametri'!$B$32)</f>
        <v>4.7957953938748685E-10</v>
      </c>
      <c r="V849" s="10">
        <f>IF(U848&lt;=0,V848,V848*(1-T849/U848))+MAX(0,-('1-Input'!$B$10-C849-D849))</f>
        <v>1.7531273635104908E-10</v>
      </c>
    </row>
    <row r="850" spans="1:22">
      <c r="A850" s="4" t="s">
        <v>410</v>
      </c>
      <c r="E850" s="10">
        <f>F849</f>
        <v>73805.67360760142</v>
      </c>
      <c r="H850" s="10">
        <f>I849</f>
        <v>394826.74216697813</v>
      </c>
      <c r="K850" s="10">
        <f>L849</f>
        <v>-1.7794437735574321E-9</v>
      </c>
      <c r="N850" s="10">
        <f>O849</f>
        <v>4.7957953938748685E-10</v>
      </c>
      <c r="Q850" s="10">
        <f>R849</f>
        <v>4.7957953938748685E-10</v>
      </c>
      <c r="T850" s="10">
        <f>U849</f>
        <v>4.7957953938748685E-10</v>
      </c>
    </row>
    <row r="851" spans="1:22">
      <c r="A851" s="5" t="s">
        <v>411</v>
      </c>
      <c r="B851" s="10">
        <f>IFERROR(T805-T850*(T805-Q805)/(T850-Q850),T805)</f>
        <v>725053.81270238897</v>
      </c>
    </row>
    <row r="854" spans="1:22">
      <c r="A854" s="2" t="s">
        <v>428</v>
      </c>
    </row>
    <row r="855" spans="1:22">
      <c r="A855" s="4" t="s">
        <v>268</v>
      </c>
      <c r="E855" s="19">
        <f>'1-Input'!$B$8</f>
        <v>760000</v>
      </c>
      <c r="H855" s="19">
        <f>'1-Input'!$B$8*1.2</f>
        <v>912000</v>
      </c>
      <c r="K855" s="10">
        <f>IFERROR(H855-H900*(H855-E855)/(H900-E900),H855)</f>
        <v>1048010.6288982222</v>
      </c>
      <c r="N855" s="10">
        <f>IFERROR(K855-K900*(K855-H855)/(K900-H900),K855)</f>
        <v>1059668.254294479</v>
      </c>
      <c r="Q855" s="10">
        <f>IFERROR(N855-N900*(N855-K855)/(N900-K900),N855)</f>
        <v>1059372.9173670514</v>
      </c>
      <c r="T855" s="10">
        <f>IFERROR(Q855-Q900*(Q855-N855)/(Q900-N900),Q855)</f>
        <v>1059405.1830746457</v>
      </c>
    </row>
    <row r="856" spans="1:22">
      <c r="A856" s="15" t="s">
        <v>176</v>
      </c>
      <c r="B856" s="15" t="s">
        <v>177</v>
      </c>
      <c r="C856" s="15" t="s">
        <v>178</v>
      </c>
      <c r="D856" s="15" t="s">
        <v>179</v>
      </c>
      <c r="E856" s="15" t="s">
        <v>180</v>
      </c>
      <c r="F856" s="15" t="s">
        <v>181</v>
      </c>
      <c r="G856" s="15" t="s">
        <v>182</v>
      </c>
      <c r="H856" s="15" t="s">
        <v>180</v>
      </c>
      <c r="I856" s="15" t="s">
        <v>181</v>
      </c>
      <c r="J856" s="15" t="s">
        <v>182</v>
      </c>
      <c r="K856" s="15" t="s">
        <v>180</v>
      </c>
      <c r="L856" s="15" t="s">
        <v>181</v>
      </c>
      <c r="M856" s="15" t="s">
        <v>182</v>
      </c>
      <c r="N856" s="15" t="s">
        <v>180</v>
      </c>
      <c r="O856" s="15" t="s">
        <v>181</v>
      </c>
      <c r="P856" s="15" t="s">
        <v>182</v>
      </c>
      <c r="Q856" s="15" t="s">
        <v>180</v>
      </c>
      <c r="R856" s="15" t="s">
        <v>181</v>
      </c>
      <c r="S856" s="15" t="s">
        <v>182</v>
      </c>
      <c r="T856" s="15" t="s">
        <v>180</v>
      </c>
      <c r="U856" s="15" t="s">
        <v>181</v>
      </c>
      <c r="V856" s="15" t="s">
        <v>182</v>
      </c>
    </row>
    <row r="857" spans="1:22">
      <c r="A857" s="9">
        <f>0</f>
        <v>0</v>
      </c>
      <c r="E857" s="10">
        <f>0</f>
        <v>0</v>
      </c>
      <c r="F857" s="10">
        <f>E855</f>
        <v>760000</v>
      </c>
      <c r="G857" s="10">
        <f>E855*'1-Input'!$B$28</f>
        <v>586000</v>
      </c>
      <c r="H857" s="10">
        <f>0</f>
        <v>0</v>
      </c>
      <c r="I857" s="10">
        <f>H855</f>
        <v>912000</v>
      </c>
      <c r="J857" s="10">
        <f>H855*'1-Input'!$B$28</f>
        <v>703200</v>
      </c>
      <c r="K857" s="10">
        <f>0</f>
        <v>0</v>
      </c>
      <c r="L857" s="10">
        <f>K855</f>
        <v>1048010.6288982222</v>
      </c>
      <c r="M857" s="10">
        <f>K855*'1-Input'!$B$28</f>
        <v>808071.35333468183</v>
      </c>
      <c r="N857" s="10">
        <f>0</f>
        <v>0</v>
      </c>
      <c r="O857" s="10">
        <f>N855</f>
        <v>1059668.254294479</v>
      </c>
      <c r="P857" s="10">
        <f>N855*'1-Input'!$B$28</f>
        <v>817059.99607442715</v>
      </c>
      <c r="Q857" s="10">
        <f>0</f>
        <v>0</v>
      </c>
      <c r="R857" s="10">
        <f>Q855</f>
        <v>1059372.9173670514</v>
      </c>
      <c r="S857" s="10">
        <f>Q855*'1-Input'!$B$28</f>
        <v>816832.27575933165</v>
      </c>
      <c r="T857" s="10">
        <f>0</f>
        <v>0</v>
      </c>
      <c r="U857" s="10">
        <f>T855</f>
        <v>1059405.1830746457</v>
      </c>
      <c r="V857" s="10">
        <f>T855*'1-Input'!$B$28</f>
        <v>816857.15431808203</v>
      </c>
    </row>
    <row r="858" spans="1:22">
      <c r="A858" s="9">
        <f t="shared" ref="A858:A899" si="34">A857+1</f>
        <v>1</v>
      </c>
      <c r="B858" s="12">
        <f>IF($A858='P-Parametri'!$C$47,'P-Parametri'!$B$34,IF($A858='P-Parametri'!$C$48,'P-Parametri'!$C$34,'P-Parametri'!$C$51))</f>
        <v>-0.35</v>
      </c>
      <c r="C858" s="10">
        <f>IF($A858&lt;='1-Input'!$B$26,0,IF($A858='1-Input'!$B$26+1,('1-Input'!$B$23+0)*'1-Input'!$B$27,'1-Input'!$B$23+0))</f>
        <v>0</v>
      </c>
      <c r="D858" s="10">
        <f t="shared" ref="D858:D899" si="35">IF(AND($A858&gt;=1,$A858&lt;1+0),0,0)</f>
        <v>0</v>
      </c>
      <c r="E858" s="10">
        <f>MAX(0,('1-Input'!$B$10-C858-D858))/(1-'P-Parametri'!$B$31*MAX(0,IF(F857&lt;=0,0,(F857-G857)/F857)))</f>
        <v>30835.525211259723</v>
      </c>
      <c r="F858" s="10">
        <f>((F857-E858+MAX(0,-('1-Input'!$B$10-C858-D858)))*(1+B858))*(1-'P-Parametri'!$B$32)</f>
        <v>473008.99479545583</v>
      </c>
      <c r="G858" s="10">
        <f>IF(F857&lt;=0,G857,G857*(1-E858/F857))+MAX(0,-('1-Input'!$B$10-C858-D858))</f>
        <v>562224.18713973917</v>
      </c>
      <c r="H858" s="10">
        <f>MAX(0,('1-Input'!$B$10-C858-D858))/(1-'P-Parametri'!$B$31*MAX(0,IF(I857&lt;=0,0,(I857-J857)/I857)))</f>
        <v>30835.525211259723</v>
      </c>
      <c r="I858" s="10">
        <f>((I857-H858+MAX(0,-('1-Input'!$B$10-C858-D858)))*(1+B858))*(1-'P-Parametri'!$B$32)</f>
        <v>571611.39479545585</v>
      </c>
      <c r="J858" s="10">
        <f>IF(I857&lt;=0,J857,J857*(1-H858/I857))+MAX(0,-('1-Input'!$B$10-C858-D858))</f>
        <v>679424.18713973928</v>
      </c>
      <c r="K858" s="10">
        <f>MAX(0,('1-Input'!$B$10-C858-D858))/(1-'P-Parametri'!$B$31*MAX(0,IF(L857&lt;=0,0,(L857-M857)/L857)))</f>
        <v>30835.525211259723</v>
      </c>
      <c r="L858" s="10">
        <f>((L857-K858+MAX(0,-('1-Input'!$B$10-C858-D858)))*(1+B858))*(1-'P-Parametri'!$B$32)</f>
        <v>659841.48976173264</v>
      </c>
      <c r="M858" s="10">
        <f>IF(L857&lt;=0,M857,M857*(1-K858/L857))+MAX(0,-('1-Input'!$B$10-C858-D858))</f>
        <v>784295.54047442111</v>
      </c>
      <c r="N858" s="10">
        <f>MAX(0,('1-Input'!$B$10-C858-D858))/(1-'P-Parametri'!$B$31*MAX(0,IF(O857&lt;=0,0,(O857-P857)/O857)))</f>
        <v>30835.525211259726</v>
      </c>
      <c r="O858" s="10">
        <f>((O857-N858+MAX(0,-('1-Input'!$B$10-C858-D858)))*(1+B858))*(1-'P-Parametri'!$B$32)</f>
        <v>667403.7913562844</v>
      </c>
      <c r="P858" s="10">
        <f>IF(O857&lt;=0,P857,P857*(1-N858/O857))+MAX(0,-('1-Input'!$B$10-C858-D858))</f>
        <v>793284.18321416643</v>
      </c>
      <c r="Q858" s="10">
        <f>MAX(0,('1-Input'!$B$10-C858-D858))/(1-'P-Parametri'!$B$31*MAX(0,IF(R857&lt;=0,0,(R857-S857)/R857)))</f>
        <v>30835.525211259723</v>
      </c>
      <c r="R858" s="10">
        <f>((R857-Q858+MAX(0,-('1-Input'!$B$10-C858-D858)))*(1+B858))*(1-'P-Parametri'!$B$32)</f>
        <v>667212.20629146206</v>
      </c>
      <c r="S858" s="10">
        <f>IF(R857&lt;=0,S857,S857*(1-Q858/R857))+MAX(0,-('1-Input'!$B$10-C858-D858))</f>
        <v>793056.46289907082</v>
      </c>
      <c r="T858" s="10">
        <f>MAX(0,('1-Input'!$B$10-C858-D858))/(1-'P-Parametri'!$B$31*MAX(0,IF(U857&lt;=0,0,(U857-V857)/U857)))</f>
        <v>30835.525211259723</v>
      </c>
      <c r="U858" s="10">
        <f>((U857-T858+MAX(0,-('1-Input'!$B$10-C858-D858)))*(1+B858))*(1-'P-Parametri'!$B$32)</f>
        <v>667233.13705597853</v>
      </c>
      <c r="V858" s="10">
        <f>IF(U857&lt;=0,V857,V857*(1-T858/U857))+MAX(0,-('1-Input'!$B$10-C858-D858))</f>
        <v>793081.3414578212</v>
      </c>
    </row>
    <row r="859" spans="1:22">
      <c r="A859" s="9">
        <f t="shared" si="34"/>
        <v>2</v>
      </c>
      <c r="B859" s="12">
        <f>IF($A859='P-Parametri'!$C$47,'P-Parametri'!$B$34,IF($A859='P-Parametri'!$C$48,'P-Parametri'!$C$34,'P-Parametri'!$C$51))</f>
        <v>-0.2</v>
      </c>
      <c r="C859" s="10">
        <f>IF($A859&lt;='1-Input'!$B$26,0,IF($A859='1-Input'!$B$26+1,('1-Input'!$B$23+0)*'1-Input'!$B$27,'1-Input'!$B$23+0))</f>
        <v>0</v>
      </c>
      <c r="D859" s="10">
        <f t="shared" si="35"/>
        <v>0</v>
      </c>
      <c r="E859" s="10">
        <f>MAX(0,('1-Input'!$B$10-C859-D859))/(1-'P-Parametri'!$B$31*MAX(0,IF(F858&lt;=0,0,(F858-G858)/F858)))</f>
        <v>29000</v>
      </c>
      <c r="F859" s="10">
        <f>((F858-E859+MAX(0,-('1-Input'!$B$10-C859-D859)))*(1+B859))*(1-'P-Parametri'!$B$32)</f>
        <v>354496.78144469199</v>
      </c>
      <c r="G859" s="10">
        <f>IF(F858&lt;=0,G858,G858*(1-E859/F858))+MAX(0,-('1-Input'!$B$10-C859-D859))</f>
        <v>527754.43792470987</v>
      </c>
      <c r="H859" s="10">
        <f>MAX(0,('1-Input'!$B$10-C859-D859))/(1-'P-Parametri'!$B$31*MAX(0,IF(I858&lt;=0,0,(I858-J858)/I858)))</f>
        <v>29000</v>
      </c>
      <c r="I859" s="10">
        <f>((I858-H859+MAX(0,-('1-Input'!$B$10-C859-D859)))*(1+B859))*(1-'P-Parametri'!$B$32)</f>
        <v>433220.93760469195</v>
      </c>
      <c r="J859" s="10">
        <f>IF(I858&lt;=0,J858,J858*(1-H859/I858))+MAX(0,-('1-Input'!$B$10-C859-D859))</f>
        <v>644954.43792470999</v>
      </c>
      <c r="K859" s="10">
        <f>MAX(0,('1-Input'!$B$10-C859-D859))/(1-'P-Parametri'!$B$31*MAX(0,IF(L858&lt;=0,0,(L858-M858)/L858)))</f>
        <v>29000</v>
      </c>
      <c r="L859" s="10">
        <f>((L858-K859+MAX(0,-('1-Input'!$B$10-C859-D859)))*(1+B859))*(1-'P-Parametri'!$B$32)</f>
        <v>503663.84542576736</v>
      </c>
      <c r="M859" s="10">
        <f>IF(L858&lt;=0,M858,M858*(1-K859/L858))+MAX(0,-('1-Input'!$B$10-C859-D859))</f>
        <v>749825.79125939182</v>
      </c>
      <c r="N859" s="10">
        <f>MAX(0,('1-Input'!$B$10-C859-D859))/(1-'P-Parametri'!$B$31*MAX(0,IF(O858&lt;=0,0,(O858-P858)/O858)))</f>
        <v>29000</v>
      </c>
      <c r="O859" s="10">
        <f>((O858-N859+MAX(0,-('1-Input'!$B$10-C859-D859)))*(1+B859))*(1-'P-Parametri'!$B$32)</f>
        <v>509701.58701885748</v>
      </c>
      <c r="P859" s="10">
        <f>IF(O858&lt;=0,P858,P858*(1-N859/O858))+MAX(0,-('1-Input'!$B$10-C859-D859))</f>
        <v>758814.43399913714</v>
      </c>
      <c r="Q859" s="10">
        <f>MAX(0,('1-Input'!$B$10-C859-D859))/(1-'P-Parametri'!$B$31*MAX(0,IF(R858&lt;=0,0,(R858-S858)/R858)))</f>
        <v>29000</v>
      </c>
      <c r="R859" s="10">
        <f>((R858-Q859+MAX(0,-('1-Input'!$B$10-C859-D859)))*(1+B859))*(1-'P-Parametri'!$B$32)</f>
        <v>509548.62550310331</v>
      </c>
      <c r="S859" s="10">
        <f>IF(R858&lt;=0,S858,S858*(1-Q859/R858))+MAX(0,-('1-Input'!$B$10-C859-D859))</f>
        <v>758586.71368404164</v>
      </c>
      <c r="T859" s="10">
        <f>MAX(0,('1-Input'!$B$10-C859-D859))/(1-'P-Parametri'!$B$31*MAX(0,IF(U858&lt;=0,0,(U858-V858)/U858)))</f>
        <v>29000</v>
      </c>
      <c r="U859" s="10">
        <f>((U858-T859+MAX(0,-('1-Input'!$B$10-C859-D859)))*(1+B859))*(1-'P-Parametri'!$B$32)</f>
        <v>509565.33662549331</v>
      </c>
      <c r="V859" s="10">
        <f>IF(U858&lt;=0,V858,V858*(1-T859/U858))+MAX(0,-('1-Input'!$B$10-C859-D859))</f>
        <v>758611.59224279202</v>
      </c>
    </row>
    <row r="860" spans="1:22">
      <c r="A860" s="9">
        <f t="shared" si="34"/>
        <v>3</v>
      </c>
      <c r="B860" s="12">
        <f>IF($A860='P-Parametri'!$C$47,'P-Parametri'!$B$34,IF($A860='P-Parametri'!$C$48,'P-Parametri'!$C$34,'P-Parametri'!$C$51))</f>
        <v>3.7839263201876694E-2</v>
      </c>
      <c r="C860" s="10">
        <f>IF($A860&lt;='1-Input'!$B$26,0,IF($A860='1-Input'!$B$26+1,('1-Input'!$B$23+0)*'1-Input'!$B$27,'1-Input'!$B$23+0))</f>
        <v>0</v>
      </c>
      <c r="D860" s="10">
        <f t="shared" si="35"/>
        <v>0</v>
      </c>
      <c r="E860" s="10">
        <f>MAX(0,('1-Input'!$B$10-C860-D860))/(1-'P-Parametri'!$B$31*MAX(0,IF(F859&lt;=0,0,(F859-G859)/F859)))</f>
        <v>29000</v>
      </c>
      <c r="F860" s="10">
        <f>((F859-E860+MAX(0,-('1-Input'!$B$10-C860-D860)))*(1+B860))*(1-'P-Parametri'!$B$32)</f>
        <v>337137.71314948314</v>
      </c>
      <c r="G860" s="10">
        <f>IF(F859&lt;=0,G859,G859*(1-E860/F859))+MAX(0,-('1-Input'!$B$10-C860-D860))</f>
        <v>484580.9043387514</v>
      </c>
      <c r="H860" s="10">
        <f>MAX(0,('1-Input'!$B$10-C860-D860))/(1-'P-Parametri'!$B$31*MAX(0,IF(I859&lt;=0,0,(I859-J859)/I859)))</f>
        <v>29000</v>
      </c>
      <c r="I860" s="10">
        <f>((I859-H860+MAX(0,-('1-Input'!$B$10-C860-D860)))*(1+B860))*(1-'P-Parametri'!$B$32)</f>
        <v>418677.32733431639</v>
      </c>
      <c r="J860" s="10">
        <f>IF(I859&lt;=0,J859,J859*(1-H860/I859))+MAX(0,-('1-Input'!$B$10-C860-D860))</f>
        <v>601780.90433875157</v>
      </c>
      <c r="K860" s="10">
        <f>MAX(0,('1-Input'!$B$10-C860-D860))/(1-'P-Parametri'!$B$31*MAX(0,IF(L859&lt;=0,0,(L859-M859)/L859)))</f>
        <v>29000</v>
      </c>
      <c r="L860" s="10">
        <f>((L859-K860+MAX(0,-('1-Input'!$B$10-C860-D860)))*(1+B860))*(1-'P-Parametri'!$B$32)</f>
        <v>491639.52605403739</v>
      </c>
      <c r="M860" s="10">
        <f>IF(L859&lt;=0,M859,M859*(1-K860/L859))+MAX(0,-('1-Input'!$B$10-C860-D860))</f>
        <v>706652.2576734334</v>
      </c>
      <c r="N860" s="10">
        <f>MAX(0,('1-Input'!$B$10-C860-D860))/(1-'P-Parametri'!$B$31*MAX(0,IF(O859&lt;=0,0,(O859-P859)/O859)))</f>
        <v>29000</v>
      </c>
      <c r="O860" s="10">
        <f>((O859-N860+MAX(0,-('1-Input'!$B$10-C860-D860)))*(1+B860))*(1-'P-Parametri'!$B$32)</f>
        <v>497893.19892984064</v>
      </c>
      <c r="P860" s="10">
        <f>IF(O859&lt;=0,P859,P859*(1-N860/O859))+MAX(0,-('1-Input'!$B$10-C860-D860))</f>
        <v>715640.90041317861</v>
      </c>
      <c r="Q860" s="10">
        <f>MAX(0,('1-Input'!$B$10-C860-D860))/(1-'P-Parametri'!$B$31*MAX(0,IF(R859&lt;=0,0,(R859-S859)/R859)))</f>
        <v>29000</v>
      </c>
      <c r="R860" s="10">
        <f>((R859-Q860+MAX(0,-('1-Input'!$B$10-C860-D860)))*(1+B860))*(1-'P-Parametri'!$B$32)</f>
        <v>497734.76696196571</v>
      </c>
      <c r="S860" s="10">
        <f>IF(R859&lt;=0,S859,S859*(1-Q860/R859))+MAX(0,-('1-Input'!$B$10-C860-D860))</f>
        <v>715413.18009808322</v>
      </c>
      <c r="T860" s="10">
        <f>MAX(0,('1-Input'!$B$10-C860-D860))/(1-'P-Parametri'!$B$31*MAX(0,IF(U859&lt;=0,0,(U859-V859)/U859)))</f>
        <v>29000</v>
      </c>
      <c r="U860" s="10">
        <f>((U859-T860+MAX(0,-('1-Input'!$B$10-C860-D860)))*(1+B860))*(1-'P-Parametri'!$B$32)</f>
        <v>497752.07573399629</v>
      </c>
      <c r="V860" s="10">
        <f>IF(U859&lt;=0,V859,V859*(1-T860/U859))+MAX(0,-('1-Input'!$B$10-C860-D860))</f>
        <v>715438.05865683348</v>
      </c>
    </row>
    <row r="861" spans="1:22">
      <c r="A861" s="9">
        <f t="shared" si="34"/>
        <v>4</v>
      </c>
      <c r="B861" s="12">
        <f>IF($A861='P-Parametri'!$C$47,'P-Parametri'!$B$34,IF($A861='P-Parametri'!$C$48,'P-Parametri'!$C$34,'P-Parametri'!$C$51))</f>
        <v>3.7839263201876694E-2</v>
      </c>
      <c r="C861" s="10">
        <f>IF($A861&lt;='1-Input'!$B$26,0,IF($A861='1-Input'!$B$26+1,('1-Input'!$B$23+0)*'1-Input'!$B$27,'1-Input'!$B$23+0))</f>
        <v>0</v>
      </c>
      <c r="D861" s="10">
        <f t="shared" si="35"/>
        <v>0</v>
      </c>
      <c r="E861" s="10">
        <f>MAX(0,('1-Input'!$B$10-C861-D861))/(1-'P-Parametri'!$B$31*MAX(0,IF(F860&lt;=0,0,(F860-G860)/F860)))</f>
        <v>29000</v>
      </c>
      <c r="F861" s="10">
        <f>((F860-E861+MAX(0,-('1-Input'!$B$10-C861-D861)))*(1+B861))*(1-'P-Parametri'!$B$32)</f>
        <v>319157.82234541129</v>
      </c>
      <c r="G861" s="10">
        <f>IF(F860&lt;=0,G860,G860*(1-E861/F860))+MAX(0,-('1-Input'!$B$10-C861-D861))</f>
        <v>442898.09735004493</v>
      </c>
      <c r="H861" s="10">
        <f>MAX(0,('1-Input'!$B$10-C861-D861))/(1-'P-Parametri'!$B$31*MAX(0,IF(I860&lt;=0,0,(I860-J860)/I860)))</f>
        <v>29000</v>
      </c>
      <c r="I861" s="10">
        <f>((I860-H861+MAX(0,-('1-Input'!$B$10-C861-D861)))*(1+B861))*(1-'P-Parametri'!$B$32)</f>
        <v>403613.58542654919</v>
      </c>
      <c r="J861" s="10">
        <f>IF(I860&lt;=0,J860,J860*(1-H861/I860))+MAX(0,-('1-Input'!$B$10-C861-D861))</f>
        <v>560098.09735004511</v>
      </c>
      <c r="K861" s="10">
        <f>MAX(0,('1-Input'!$B$10-C861-D861))/(1-'P-Parametri'!$B$31*MAX(0,IF(L860&lt;=0,0,(L860-M860)/L860)))</f>
        <v>29000</v>
      </c>
      <c r="L861" s="10">
        <f>((L860-K861+MAX(0,-('1-Input'!$B$10-C861-D861)))*(1+B861))*(1-'P-Parametri'!$B$32)</f>
        <v>479185.17391829158</v>
      </c>
      <c r="M861" s="10">
        <f>IF(L860&lt;=0,M860,M860*(1-K861/L860))+MAX(0,-('1-Input'!$B$10-C861-D861))</f>
        <v>664969.45068472694</v>
      </c>
      <c r="N861" s="10">
        <f>MAX(0,('1-Input'!$B$10-C861-D861))/(1-'P-Parametri'!$B$31*MAX(0,IF(O860&lt;=0,0,(O860-P860)/O860)))</f>
        <v>29000</v>
      </c>
      <c r="O861" s="10">
        <f>((O860-N861+MAX(0,-('1-Input'!$B$10-C861-D861)))*(1+B861))*(1-'P-Parametri'!$B$32)</f>
        <v>485662.50055352139</v>
      </c>
      <c r="P861" s="10">
        <f>IF(O860&lt;=0,P860,P860*(1-N861/O860))+MAX(0,-('1-Input'!$B$10-C861-D861))</f>
        <v>673958.09342447214</v>
      </c>
      <c r="Q861" s="10">
        <f>MAX(0,('1-Input'!$B$10-C861-D861))/(1-'P-Parametri'!$B$31*MAX(0,IF(R860&lt;=0,0,(R860-S860)/R860)))</f>
        <v>29000</v>
      </c>
      <c r="R861" s="10">
        <f>((R860-Q861+MAX(0,-('1-Input'!$B$10-C861-D861)))*(1+B861))*(1-'P-Parametri'!$B$32)</f>
        <v>485498.40249054803</v>
      </c>
      <c r="S861" s="10">
        <f>IF(R860&lt;=0,S860,S860*(1-Q861/R860))+MAX(0,-('1-Input'!$B$10-C861-D861))</f>
        <v>673730.37310937676</v>
      </c>
      <c r="T861" s="10">
        <f>MAX(0,('1-Input'!$B$10-C861-D861))/(1-'P-Parametri'!$B$31*MAX(0,IF(U860&lt;=0,0,(U860-V860)/U860)))</f>
        <v>29000</v>
      </c>
      <c r="U861" s="10">
        <f>((U860-T861+MAX(0,-('1-Input'!$B$10-C861-D861)))*(1+B861))*(1-'P-Parametri'!$B$32)</f>
        <v>485516.33028631273</v>
      </c>
      <c r="V861" s="10">
        <f>IF(U860&lt;=0,V860,V860*(1-T861/U860))+MAX(0,-('1-Input'!$B$10-C861-D861))</f>
        <v>673755.25166812702</v>
      </c>
    </row>
    <row r="862" spans="1:22">
      <c r="A862" s="9">
        <f t="shared" si="34"/>
        <v>5</v>
      </c>
      <c r="B862" s="12">
        <f>IF($A862='P-Parametri'!$C$47,'P-Parametri'!$B$34,IF($A862='P-Parametri'!$C$48,'P-Parametri'!$C$34,'P-Parametri'!$C$51))</f>
        <v>3.7839263201876694E-2</v>
      </c>
      <c r="C862" s="10">
        <f>IF($A862&lt;='1-Input'!$B$26,0,IF($A862='1-Input'!$B$26+1,('1-Input'!$B$23+0)*'1-Input'!$B$27,'1-Input'!$B$23+0))</f>
        <v>0</v>
      </c>
      <c r="D862" s="10">
        <f t="shared" si="35"/>
        <v>0</v>
      </c>
      <c r="E862" s="10">
        <f>MAX(0,('1-Input'!$B$10-C862-D862))/(1-'P-Parametri'!$B$31*MAX(0,IF(F861&lt;=0,0,(F861-G861)/F861)))</f>
        <v>29000</v>
      </c>
      <c r="F862" s="10">
        <f>((F861-E862+MAX(0,-('1-Input'!$B$10-C862-D862)))*(1+B862))*(1-'P-Parametri'!$B$32)</f>
        <v>300534.90619411221</v>
      </c>
      <c r="G862" s="10">
        <f>IF(F861&lt;=0,G861,G861*(1-E862/F861))+MAX(0,-('1-Input'!$B$10-C862-D862))</f>
        <v>402654.54408613424</v>
      </c>
      <c r="H862" s="10">
        <f>MAX(0,('1-Input'!$B$10-C862-D862))/(1-'P-Parametri'!$B$31*MAX(0,IF(I861&lt;=0,0,(I861-J861)/I861)))</f>
        <v>29000</v>
      </c>
      <c r="I862" s="10">
        <f>((I861-H862+MAX(0,-('1-Input'!$B$10-C862-D862)))*(1+B862))*(1-'P-Parametri'!$B$32)</f>
        <v>388011.11010953406</v>
      </c>
      <c r="J862" s="10">
        <f>IF(I861&lt;=0,J861,J861*(1-H862/I861))+MAX(0,-('1-Input'!$B$10-C862-D862))</f>
        <v>519854.54408613441</v>
      </c>
      <c r="K862" s="10">
        <f>MAX(0,('1-Input'!$B$10-C862-D862))/(1-'P-Parametri'!$B$31*MAX(0,IF(L861&lt;=0,0,(L861-M861)/L861)))</f>
        <v>29000</v>
      </c>
      <c r="L862" s="10">
        <f>((L861-K862+MAX(0,-('1-Input'!$B$10-C862-D862)))*(1+B862))*(1-'P-Parametri'!$B$32)</f>
        <v>466285.40950536088</v>
      </c>
      <c r="M862" s="10">
        <f>IF(L861&lt;=0,M861,M861*(1-K862/L861))+MAX(0,-('1-Input'!$B$10-C862-D862))</f>
        <v>624725.89742081624</v>
      </c>
      <c r="N862" s="10">
        <f>MAX(0,('1-Input'!$B$10-C862-D862))/(1-'P-Parametri'!$B$31*MAX(0,IF(O861&lt;=0,0,(O861-P861)/O861)))</f>
        <v>29000</v>
      </c>
      <c r="O862" s="10">
        <f>((O861-N862+MAX(0,-('1-Input'!$B$10-C862-D862)))*(1+B862))*(1-'P-Parametri'!$B$32)</f>
        <v>472994.38856018044</v>
      </c>
      <c r="P862" s="10">
        <f>IF(O861&lt;=0,P861,P861*(1-N862/O861))+MAX(0,-('1-Input'!$B$10-C862-D862))</f>
        <v>633714.54016056145</v>
      </c>
      <c r="Q862" s="10">
        <f>MAX(0,('1-Input'!$B$10-C862-D862))/(1-'P-Parametri'!$B$31*MAX(0,IF(R861&lt;=0,0,(R861-S861)/R861)))</f>
        <v>29000</v>
      </c>
      <c r="R862" s="10">
        <f>((R861-Q862+MAX(0,-('1-Input'!$B$10-C862-D862)))*(1+B862))*(1-'P-Parametri'!$B$32)</f>
        <v>472824.42176223686</v>
      </c>
      <c r="S862" s="10">
        <f>IF(R861&lt;=0,S861,S861*(1-Q862/R861))+MAX(0,-('1-Input'!$B$10-C862-D862))</f>
        <v>633486.81984546606</v>
      </c>
      <c r="T862" s="10">
        <f>MAX(0,('1-Input'!$B$10-C862-D862))/(1-'P-Parametri'!$B$31*MAX(0,IF(U861&lt;=0,0,(U861-V861)/U861)))</f>
        <v>29000</v>
      </c>
      <c r="U862" s="10">
        <f>((U861-T862+MAX(0,-('1-Input'!$B$10-C862-D862)))*(1+B862))*(1-'P-Parametri'!$B$32)</f>
        <v>472842.99072024348</v>
      </c>
      <c r="V862" s="10">
        <f>IF(U861&lt;=0,V861,V861*(1-T862/U861))+MAX(0,-('1-Input'!$B$10-C862-D862))</f>
        <v>633511.69840421632</v>
      </c>
    </row>
    <row r="863" spans="1:22">
      <c r="A863" s="9">
        <f t="shared" si="34"/>
        <v>6</v>
      </c>
      <c r="B863" s="12">
        <f>IF($A863='P-Parametri'!$C$47,'P-Parametri'!$B$34,IF($A863='P-Parametri'!$C$48,'P-Parametri'!$C$34,'P-Parametri'!$C$51))</f>
        <v>3.7839263201876694E-2</v>
      </c>
      <c r="C863" s="10">
        <f>IF($A863&lt;='1-Input'!$B$26,0,IF($A863='1-Input'!$B$26+1,('1-Input'!$B$23+0)*'1-Input'!$B$27,'1-Input'!$B$23+0))</f>
        <v>0</v>
      </c>
      <c r="D863" s="10">
        <f t="shared" si="35"/>
        <v>0</v>
      </c>
      <c r="E863" s="10">
        <f>MAX(0,('1-Input'!$B$10-C863-D863))/(1-'P-Parametri'!$B$31*MAX(0,IF(F862&lt;=0,0,(F862-G862)/F862)))</f>
        <v>29000</v>
      </c>
      <c r="F863" s="10">
        <f>((F862-E863+MAX(0,-('1-Input'!$B$10-C863-D863)))*(1+B863))*(1-'P-Parametri'!$B$32)</f>
        <v>281245.96780413197</v>
      </c>
      <c r="G863" s="10">
        <f>IF(F862&lt;=0,G862,G862*(1-E863/F862))+MAX(0,-('1-Input'!$B$10-C863-D863))</f>
        <v>363800.54896665929</v>
      </c>
      <c r="H863" s="10">
        <f>MAX(0,('1-Input'!$B$10-C863-D863))/(1-'P-Parametri'!$B$31*MAX(0,IF(I862&lt;=0,0,(I862-J862)/I862)))</f>
        <v>29000</v>
      </c>
      <c r="I863" s="10">
        <f>((I862-H863+MAX(0,-('1-Input'!$B$10-C863-D863)))*(1+B863))*(1-'P-Parametri'!$B$32)</f>
        <v>371850.63434537192</v>
      </c>
      <c r="J863" s="10">
        <f>IF(I862&lt;=0,J862,J862*(1-H863/I862))+MAX(0,-('1-Input'!$B$10-C863-D863))</f>
        <v>481000.54896665947</v>
      </c>
      <c r="K863" s="10">
        <f>MAX(0,('1-Input'!$B$10-C863-D863))/(1-'P-Parametri'!$B$31*MAX(0,IF(L862&lt;=0,0,(L862-M862)/L862)))</f>
        <v>29000</v>
      </c>
      <c r="L863" s="10">
        <f>((L862-K863+MAX(0,-('1-Input'!$B$10-C863-D863)))*(1+B863))*(1-'P-Parametri'!$B$32)</f>
        <v>452924.30327555473</v>
      </c>
      <c r="M863" s="10">
        <f>IF(L862&lt;=0,M862,M862*(1-K863/L862))+MAX(0,-('1-Input'!$B$10-C863-D863))</f>
        <v>585871.9023013413</v>
      </c>
      <c r="N863" s="10">
        <f>MAX(0,('1-Input'!$B$10-C863-D863))/(1-'P-Parametri'!$B$31*MAX(0,IF(O862&lt;=0,0,(O862-P862)/O862)))</f>
        <v>29000</v>
      </c>
      <c r="O863" s="10">
        <f>((O862-N863+MAX(0,-('1-Input'!$B$10-C863-D863)))*(1+B863))*(1-'P-Parametri'!$B$32)</f>
        <v>459873.21947088727</v>
      </c>
      <c r="P863" s="10">
        <f>IF(O862&lt;=0,P862,P862*(1-N863/O862))+MAX(0,-('1-Input'!$B$10-C863-D863))</f>
        <v>594860.5450410865</v>
      </c>
      <c r="Q863" s="10">
        <f>MAX(0,('1-Input'!$B$10-C863-D863))/(1-'P-Parametri'!$B$31*MAX(0,IF(R862&lt;=0,0,(R862-S862)/R862)))</f>
        <v>29000</v>
      </c>
      <c r="R863" s="10">
        <f>((R862-Q863+MAX(0,-('1-Input'!$B$10-C863-D863)))*(1+B863))*(1-'P-Parametri'!$B$32)</f>
        <v>459697.17405097338</v>
      </c>
      <c r="S863" s="10">
        <f>IF(R862&lt;=0,S862,S862*(1-Q863/R862))+MAX(0,-('1-Input'!$B$10-C863-D863))</f>
        <v>594632.82472599111</v>
      </c>
      <c r="T863" s="10">
        <f>MAX(0,('1-Input'!$B$10-C863-D863))/(1-'P-Parametri'!$B$31*MAX(0,IF(U862&lt;=0,0,(U862-V862)/U862)))</f>
        <v>29000</v>
      </c>
      <c r="U863" s="10">
        <f>((U862-T863+MAX(0,-('1-Input'!$B$10-C863-D863)))*(1+B863))*(1-'P-Parametri'!$B$32)</f>
        <v>459716.40710148204</v>
      </c>
      <c r="V863" s="10">
        <f>IF(U862&lt;=0,V862,V862*(1-T863/U862))+MAX(0,-('1-Input'!$B$10-C863-D863))</f>
        <v>594657.70328474138</v>
      </c>
    </row>
    <row r="864" spans="1:22">
      <c r="A864" s="9">
        <f t="shared" si="34"/>
        <v>7</v>
      </c>
      <c r="B864" s="12">
        <f>IF($A864='P-Parametri'!$C$47,'P-Parametri'!$B$34,IF($A864='P-Parametri'!$C$48,'P-Parametri'!$C$34,'P-Parametri'!$C$51))</f>
        <v>3.7839263201876694E-2</v>
      </c>
      <c r="C864" s="10">
        <f>IF($A864&lt;='1-Input'!$B$26,0,IF($A864='1-Input'!$B$26+1,('1-Input'!$B$23+0)*'1-Input'!$B$27,'1-Input'!$B$23+0))</f>
        <v>0</v>
      </c>
      <c r="D864" s="10">
        <f t="shared" si="35"/>
        <v>0</v>
      </c>
      <c r="E864" s="10">
        <f>MAX(0,('1-Input'!$B$10-C864-D864))/(1-'P-Parametri'!$B$31*MAX(0,IF(F863&lt;=0,0,(F863-G863)/F863)))</f>
        <v>29000</v>
      </c>
      <c r="F864" s="10">
        <f>((F863-E864+MAX(0,-('1-Input'!$B$10-C864-D864)))*(1+B864))*(1-'P-Parametri'!$B$32)</f>
        <v>261267.18783274168</v>
      </c>
      <c r="G864" s="10">
        <f>IF(F863&lt;=0,G863,G863*(1-E864/F863))+MAX(0,-('1-Input'!$B$10-C864-D864))</f>
        <v>326288.13233574567</v>
      </c>
      <c r="H864" s="10">
        <f>MAX(0,('1-Input'!$B$10-C864-D864))/(1-'P-Parametri'!$B$31*MAX(0,IF(I863&lt;=0,0,(I863-J863)/I863)))</f>
        <v>29000</v>
      </c>
      <c r="I864" s="10">
        <f>((I863-H864+MAX(0,-('1-Input'!$B$10-C864-D864)))*(1+B864))*(1-'P-Parametri'!$B$32)</f>
        <v>355112.20203782222</v>
      </c>
      <c r="J864" s="10">
        <f>IF(I863&lt;=0,J863,J863*(1-H864/I863))+MAX(0,-('1-Input'!$B$10-C864-D864))</f>
        <v>443488.13233574579</v>
      </c>
      <c r="K864" s="10">
        <f>MAX(0,('1-Input'!$B$10-C864-D864))/(1-'P-Parametri'!$B$31*MAX(0,IF(L863&lt;=0,0,(L863-M863)/L863)))</f>
        <v>29000</v>
      </c>
      <c r="L864" s="10">
        <f>((L863-K864+MAX(0,-('1-Input'!$B$10-C864-D864)))*(1+B864))*(1-'P-Parametri'!$B$32)</f>
        <v>439085.35599174089</v>
      </c>
      <c r="M864" s="10">
        <f>IF(L863&lt;=0,M863,M863*(1-K864/L863))+MAX(0,-('1-Input'!$B$10-C864-D864))</f>
        <v>548359.48567042756</v>
      </c>
      <c r="N864" s="10">
        <f>MAX(0,('1-Input'!$B$10-C864-D864))/(1-'P-Parametri'!$B$31*MAX(0,IF(O863&lt;=0,0,(O863-P863)/O863)))</f>
        <v>29000</v>
      </c>
      <c r="O864" s="10">
        <f>((O863-N864+MAX(0,-('1-Input'!$B$10-C864-D864)))*(1+B864))*(1-'P-Parametri'!$B$32)</f>
        <v>446282.79033982794</v>
      </c>
      <c r="P864" s="10">
        <f>IF(O863&lt;=0,P863,P863*(1-N864/O863))+MAX(0,-('1-Input'!$B$10-C864-D864))</f>
        <v>557348.12841017288</v>
      </c>
      <c r="Q864" s="10">
        <f>MAX(0,('1-Input'!$B$10-C864-D864))/(1-'P-Parametri'!$B$31*MAX(0,IF(R863&lt;=0,0,(R863-S863)/R863)))</f>
        <v>29000</v>
      </c>
      <c r="R864" s="10">
        <f>((R863-Q864+MAX(0,-('1-Input'!$B$10-C864-D864)))*(1+B864))*(1-'P-Parametri'!$B$32)</f>
        <v>446100.44890463224</v>
      </c>
      <c r="S864" s="10">
        <f>IF(R863&lt;=0,S863,S863*(1-Q864/R863))+MAX(0,-('1-Input'!$B$10-C864-D864))</f>
        <v>557120.40809507738</v>
      </c>
      <c r="T864" s="10">
        <f>MAX(0,('1-Input'!$B$10-C864-D864))/(1-'P-Parametri'!$B$31*MAX(0,IF(U863&lt;=0,0,(U863-V863)/U863)))</f>
        <v>29000</v>
      </c>
      <c r="U864" s="10">
        <f>((U863-T864+MAX(0,-('1-Input'!$B$10-C864-D864)))*(1+B864))*(1-'P-Parametri'!$B$32)</f>
        <v>446120.36979797133</v>
      </c>
      <c r="V864" s="10">
        <f>IF(U863&lt;=0,V863,V863*(1-T864/U863))+MAX(0,-('1-Input'!$B$10-C864-D864))</f>
        <v>557145.28665382776</v>
      </c>
    </row>
    <row r="865" spans="1:22">
      <c r="A865" s="9">
        <f t="shared" si="34"/>
        <v>8</v>
      </c>
      <c r="B865" s="12">
        <f>IF($A865='P-Parametri'!$C$47,'P-Parametri'!$B$34,IF($A865='P-Parametri'!$C$48,'P-Parametri'!$C$34,'P-Parametri'!$C$51))</f>
        <v>3.7839263201876694E-2</v>
      </c>
      <c r="C865" s="10">
        <f>IF($A865&lt;='1-Input'!$B$26,0,IF($A865='1-Input'!$B$26+1,('1-Input'!$B$23+0)*'1-Input'!$B$27,'1-Input'!$B$23+0))</f>
        <v>0</v>
      </c>
      <c r="D865" s="10">
        <f t="shared" si="35"/>
        <v>0</v>
      </c>
      <c r="E865" s="10">
        <f>MAX(0,('1-Input'!$B$10-C865-D865))/(1-'P-Parametri'!$B$31*MAX(0,IF(F864&lt;=0,0,(F864-G864)/F864)))</f>
        <v>29000</v>
      </c>
      <c r="F865" s="10">
        <f>((F864-E865+MAX(0,-('1-Input'!$B$10-C865-D865)))*(1+B865))*(1-'P-Parametri'!$B$32)</f>
        <v>240573.89507213191</v>
      </c>
      <c r="G865" s="10">
        <f>IF(F864&lt;=0,G864,G864*(1-E865/F864))+MAX(0,-('1-Input'!$B$10-C865-D865))</f>
        <v>290070.97121333849</v>
      </c>
      <c r="H865" s="10">
        <f>MAX(0,('1-Input'!$B$10-C865-D865))/(1-'P-Parametri'!$B$31*MAX(0,IF(I864&lt;=0,0,(I864-J864)/I864)))</f>
        <v>29000</v>
      </c>
      <c r="I865" s="10">
        <f>((I864-H865+MAX(0,-('1-Input'!$B$10-C865-D865)))*(1+B865))*(1-'P-Parametri'!$B$32)</f>
        <v>337775.14338910679</v>
      </c>
      <c r="J865" s="10">
        <f>IF(I864&lt;=0,J864,J864*(1-H865/I864))+MAX(0,-('1-Input'!$B$10-C865-D865))</f>
        <v>407270.97121333855</v>
      </c>
      <c r="K865" s="10">
        <f>MAX(0,('1-Input'!$B$10-C865-D865))/(1-'P-Parametri'!$B$31*MAX(0,IF(L864&lt;=0,0,(L864-M864)/L864)))</f>
        <v>29000</v>
      </c>
      <c r="L865" s="10">
        <f>((L864-K865+MAX(0,-('1-Input'!$B$10-C865-D865)))*(1+B865))*(1-'P-Parametri'!$B$32)</f>
        <v>424751.47834492294</v>
      </c>
      <c r="M865" s="10">
        <f>IF(L864&lt;=0,M864,M864*(1-K865/L864))+MAX(0,-('1-Input'!$B$10-C865-D865))</f>
        <v>512142.32454802038</v>
      </c>
      <c r="N865" s="10">
        <f>MAX(0,('1-Input'!$B$10-C865-D865))/(1-'P-Parametri'!$B$31*MAX(0,IF(O864&lt;=0,0,(O864-P864)/O864)))</f>
        <v>29000</v>
      </c>
      <c r="O865" s="10">
        <f>((O864-N865+MAX(0,-('1-Input'!$B$10-C865-D865)))*(1+B865))*(1-'P-Parametri'!$B$32)</f>
        <v>432206.31874576403</v>
      </c>
      <c r="P865" s="10">
        <f>IF(O864&lt;=0,P864,P864*(1-N865/O864))+MAX(0,-('1-Input'!$B$10-C865-D865))</f>
        <v>521130.9672877657</v>
      </c>
      <c r="Q865" s="10">
        <f>MAX(0,('1-Input'!$B$10-C865-D865))/(1-'P-Parametri'!$B$31*MAX(0,IF(R864&lt;=0,0,(R864-S864)/R864)))</f>
        <v>29000</v>
      </c>
      <c r="R865" s="10">
        <f>((R864-Q865+MAX(0,-('1-Input'!$B$10-C865-D865)))*(1+B865))*(1-'P-Parametri'!$B$32)</f>
        <v>432017.45612721081</v>
      </c>
      <c r="S865" s="10">
        <f>IF(R864&lt;=0,S864,S864*(1-Q865/R864))+MAX(0,-('1-Input'!$B$10-C865-D865))</f>
        <v>520903.24697267014</v>
      </c>
      <c r="T865" s="10">
        <f>MAX(0,('1-Input'!$B$10-C865-D865))/(1-'P-Parametri'!$B$31*MAX(0,IF(U864&lt;=0,0,(U864-V864)/U864)))</f>
        <v>29000</v>
      </c>
      <c r="U865" s="10">
        <f>((U864-T865+MAX(0,-('1-Input'!$B$10-C865-D865)))*(1+B865))*(1-'P-Parametri'!$B$32)</f>
        <v>432038.08946310572</v>
      </c>
      <c r="V865" s="10">
        <f>IF(U864&lt;=0,V864,V864*(1-T865/U864))+MAX(0,-('1-Input'!$B$10-C865-D865))</f>
        <v>520928.12553142058</v>
      </c>
    </row>
    <row r="866" spans="1:22">
      <c r="A866" s="9">
        <f t="shared" si="34"/>
        <v>9</v>
      </c>
      <c r="B866" s="12">
        <f>IF($A866='P-Parametri'!$C$47,'P-Parametri'!$B$34,IF($A866='P-Parametri'!$C$48,'P-Parametri'!$C$34,'P-Parametri'!$C$51))</f>
        <v>3.7839263201876694E-2</v>
      </c>
      <c r="C866" s="10">
        <f>IF($A866&lt;='1-Input'!$B$26,0,IF($A866='1-Input'!$B$26+1,('1-Input'!$B$23+0)*'1-Input'!$B$27,'1-Input'!$B$23+0))</f>
        <v>0</v>
      </c>
      <c r="D866" s="10">
        <f t="shared" si="35"/>
        <v>0</v>
      </c>
      <c r="E866" s="10">
        <f>MAX(0,('1-Input'!$B$10-C866-D866))/(1-'P-Parametri'!$B$31*MAX(0,IF(F865&lt;=0,0,(F865-G865)/F865)))</f>
        <v>29000</v>
      </c>
      <c r="F866" s="10">
        <f>((F865-E866+MAX(0,-('1-Input'!$B$10-C866-D866)))*(1+B866))*(1-'P-Parametri'!$B$32)</f>
        <v>219140.53598366372</v>
      </c>
      <c r="G866" s="10">
        <f>IF(F865&lt;=0,G865,G865*(1-E866/F865))+MAX(0,-('1-Input'!$B$10-C866-D866))</f>
        <v>255104.34209231683</v>
      </c>
      <c r="H866" s="10">
        <f>MAX(0,('1-Input'!$B$10-C866-D866))/(1-'P-Parametri'!$B$31*MAX(0,IF(I865&lt;=0,0,(I865-J865)/I865)))</f>
        <v>29000</v>
      </c>
      <c r="I866" s="10">
        <f>((I865-H866+MAX(0,-('1-Input'!$B$10-C866-D866)))*(1+B866))*(1-'P-Parametri'!$B$32)</f>
        <v>319818.04937538441</v>
      </c>
      <c r="J866" s="10">
        <f>IF(I865&lt;=0,J865,J865*(1-H866/I865))+MAX(0,-('1-Input'!$B$10-C866-D866))</f>
        <v>372304.34209231689</v>
      </c>
      <c r="K866" s="10">
        <f>MAX(0,('1-Input'!$B$10-C866-D866))/(1-'P-Parametri'!$B$31*MAX(0,IF(L865&lt;=0,0,(L865-M865)/L865)))</f>
        <v>29000</v>
      </c>
      <c r="L866" s="10">
        <f>((L865-K866+MAX(0,-('1-Input'!$B$10-C866-D866)))*(1+B866))*(1-'P-Parametri'!$B$32)</f>
        <v>409904.96985115518</v>
      </c>
      <c r="M866" s="10">
        <f>IF(L865&lt;=0,M865,M865*(1-K866/L865))+MAX(0,-('1-Input'!$B$10-C866-D866))</f>
        <v>477175.69542699872</v>
      </c>
      <c r="N866" s="10">
        <f>MAX(0,('1-Input'!$B$10-C866-D866))/(1-'P-Parametri'!$B$31*MAX(0,IF(O865&lt;=0,0,(O865-P865)/O865)))</f>
        <v>29000</v>
      </c>
      <c r="O866" s="10">
        <f>((O865-N866+MAX(0,-('1-Input'!$B$10-C866-D866)))*(1+B866))*(1-'P-Parametri'!$B$32)</f>
        <v>417626.42206791387</v>
      </c>
      <c r="P866" s="10">
        <f>IF(O865&lt;=0,P865,P865*(1-N866/O865))+MAX(0,-('1-Input'!$B$10-C866-D866))</f>
        <v>486164.33816674404</v>
      </c>
      <c r="Q866" s="10">
        <f>MAX(0,('1-Input'!$B$10-C866-D866))/(1-'P-Parametri'!$B$31*MAX(0,IF(R865&lt;=0,0,(R865-S865)/R865)))</f>
        <v>29000</v>
      </c>
      <c r="R866" s="10">
        <f>((R865-Q866+MAX(0,-('1-Input'!$B$10-C866-D866)))*(1+B866))*(1-'P-Parametri'!$B$32)</f>
        <v>417430.80504511006</v>
      </c>
      <c r="S866" s="10">
        <f>IF(R865&lt;=0,S865,S865*(1-Q866/R865))+MAX(0,-('1-Input'!$B$10-C866-D866))</f>
        <v>485936.61785164848</v>
      </c>
      <c r="T866" s="10">
        <f>MAX(0,('1-Input'!$B$10-C866-D866))/(1-'P-Parametri'!$B$31*MAX(0,IF(U865&lt;=0,0,(U865-V865)/U865)))</f>
        <v>29000</v>
      </c>
      <c r="U866" s="10">
        <f>((U865-T866+MAX(0,-('1-Input'!$B$10-C866-D866)))*(1+B866))*(1-'P-Parametri'!$B$32)</f>
        <v>417452.17630306032</v>
      </c>
      <c r="V866" s="10">
        <f>IF(U865&lt;=0,V865,V865*(1-T866/U865))+MAX(0,-('1-Input'!$B$10-C866-D866))</f>
        <v>485961.49641039892</v>
      </c>
    </row>
    <row r="867" spans="1:22">
      <c r="A867" s="9">
        <f t="shared" si="34"/>
        <v>10</v>
      </c>
      <c r="B867" s="12">
        <f>IF($A867='P-Parametri'!$C$47,'P-Parametri'!$B$34,IF($A867='P-Parametri'!$C$48,'P-Parametri'!$C$34,'P-Parametri'!$C$51))</f>
        <v>3.7839263201876694E-2</v>
      </c>
      <c r="C867" s="10">
        <f>IF($A867&lt;='1-Input'!$B$26,0,IF($A867='1-Input'!$B$26+1,('1-Input'!$B$23+0)*'1-Input'!$B$27,'1-Input'!$B$23+0))</f>
        <v>0</v>
      </c>
      <c r="D867" s="10">
        <f t="shared" si="35"/>
        <v>0</v>
      </c>
      <c r="E867" s="10">
        <f>MAX(0,('1-Input'!$B$10-C867-D867))/(1-'P-Parametri'!$B$31*MAX(0,IF(F866&lt;=0,0,(F866-G866)/F866)))</f>
        <v>29000</v>
      </c>
      <c r="F867" s="10">
        <f>((F866-E867+MAX(0,-('1-Input'!$B$10-C867-D867)))*(1+B867))*(1-'P-Parametri'!$B$32)</f>
        <v>196940.64314255529</v>
      </c>
      <c r="G867" s="10">
        <f>IF(F866&lt;=0,G866,G866*(1-E867/F866))+MAX(0,-('1-Input'!$B$10-C867-D867))</f>
        <v>221345.06571075003</v>
      </c>
      <c r="H867" s="10">
        <f>MAX(0,('1-Input'!$B$10-C867-D867))/(1-'P-Parametri'!$B$31*MAX(0,IF(I866&lt;=0,0,(I866-J866)/I866)))</f>
        <v>29000</v>
      </c>
      <c r="I867" s="10">
        <f>((I866-H867+MAX(0,-('1-Input'!$B$10-C867-D867)))*(1+B867))*(1-'P-Parametri'!$B$32)</f>
        <v>301218.7453093768</v>
      </c>
      <c r="J867" s="10">
        <f>IF(I866&lt;=0,J866,J866*(1-H867/I866))+MAX(0,-('1-Input'!$B$10-C867-D867))</f>
        <v>338545.06571075006</v>
      </c>
      <c r="K867" s="10">
        <f>MAX(0,('1-Input'!$B$10-C867-D867))/(1-'P-Parametri'!$B$31*MAX(0,IF(L866&lt;=0,0,(L866-M866)/L866)))</f>
        <v>29000</v>
      </c>
      <c r="L867" s="10">
        <f>((L866-K867+MAX(0,-('1-Input'!$B$10-C867-D867)))*(1+B867))*(1-'P-Parametri'!$B$32)</f>
        <v>394527.49699373543</v>
      </c>
      <c r="M867" s="10">
        <f>IF(L866&lt;=0,M866,M866*(1-K867/L866))+MAX(0,-('1-Input'!$B$10-C867-D867))</f>
        <v>443416.41904543189</v>
      </c>
      <c r="N867" s="10">
        <f>MAX(0,('1-Input'!$B$10-C867-D867))/(1-'P-Parametri'!$B$31*MAX(0,IF(O866&lt;=0,0,(O866-P866)/O866)))</f>
        <v>29000</v>
      </c>
      <c r="O867" s="10">
        <f>((O866-N867+MAX(0,-('1-Input'!$B$10-C867-D867)))*(1+B867))*(1-'P-Parametri'!$B$32)</f>
        <v>402525.09602066578</v>
      </c>
      <c r="P867" s="10">
        <f>IF(O866&lt;=0,P866,P866*(1-N867/O866))+MAX(0,-('1-Input'!$B$10-C867-D867))</f>
        <v>452405.06178517721</v>
      </c>
      <c r="Q867" s="10">
        <f>MAX(0,('1-Input'!$B$10-C867-D867))/(1-'P-Parametri'!$B$31*MAX(0,IF(R866&lt;=0,0,(R866-S866)/R866)))</f>
        <v>29000</v>
      </c>
      <c r="R867" s="10">
        <f>((R866-Q867+MAX(0,-('1-Input'!$B$10-C867-D867)))*(1+B867))*(1-'P-Parametri'!$B$32)</f>
        <v>402322.48303190293</v>
      </c>
      <c r="S867" s="10">
        <f>IF(R866&lt;=0,S866,S866*(1-Q867/R866))+MAX(0,-('1-Input'!$B$10-C867-D867))</f>
        <v>452177.34147008165</v>
      </c>
      <c r="T867" s="10">
        <f>MAX(0,('1-Input'!$B$10-C867-D867))/(1-'P-Parametri'!$B$31*MAX(0,IF(U866&lt;=0,0,(U866-V866)/U866)))</f>
        <v>29000</v>
      </c>
      <c r="U867" s="10">
        <f>((U866-T867+MAX(0,-('1-Input'!$B$10-C867-D867)))*(1+B867))*(1-'P-Parametri'!$B$32)</f>
        <v>402344.61860264657</v>
      </c>
      <c r="V867" s="10">
        <f>IF(U866&lt;=0,V866,V866*(1-T867/U866))+MAX(0,-('1-Input'!$B$10-C867-D867))</f>
        <v>452202.22002883209</v>
      </c>
    </row>
    <row r="868" spans="1:22">
      <c r="A868" s="9">
        <f t="shared" si="34"/>
        <v>11</v>
      </c>
      <c r="B868" s="12">
        <f>IF($A868='P-Parametri'!$C$47,'P-Parametri'!$B$34,IF($A868='P-Parametri'!$C$48,'P-Parametri'!$C$34,'P-Parametri'!$C$51))</f>
        <v>3.7839263201876694E-2</v>
      </c>
      <c r="C868" s="10">
        <f>IF($A868&lt;='1-Input'!$B$26,0,IF($A868='1-Input'!$B$26+1,('1-Input'!$B$23+0)*'1-Input'!$B$27,'1-Input'!$B$23+0))</f>
        <v>0</v>
      </c>
      <c r="D868" s="10">
        <f t="shared" si="35"/>
        <v>0</v>
      </c>
      <c r="E868" s="10">
        <f>MAX(0,('1-Input'!$B$10-C868-D868))/(1-'P-Parametri'!$B$31*MAX(0,IF(F867&lt;=0,0,(F867-G867)/F867)))</f>
        <v>29000</v>
      </c>
      <c r="F868" s="10">
        <f>((F867-E868+MAX(0,-('1-Input'!$B$10-C868-D868)))*(1+B868))*(1-'P-Parametri'!$B$32)</f>
        <v>173946.80255403742</v>
      </c>
      <c r="G868" s="10">
        <f>IF(F867&lt;=0,G867,G867*(1-E868/F867))+MAX(0,-('1-Input'!$B$10-C868-D868))</f>
        <v>188751.45373109705</v>
      </c>
      <c r="H868" s="10">
        <f>MAX(0,('1-Input'!$B$10-C868-D868))/(1-'P-Parametri'!$B$31*MAX(0,IF(I867&lt;=0,0,(I867-J867)/I867)))</f>
        <v>29000</v>
      </c>
      <c r="I868" s="10">
        <f>((I867-H868+MAX(0,-('1-Input'!$B$10-C868-D868)))*(1+B868))*(1-'P-Parametri'!$B$32)</f>
        <v>281954.26345749974</v>
      </c>
      <c r="J868" s="10">
        <f>IF(I867&lt;=0,J867,J867*(1-H868/I867))+MAX(0,-('1-Input'!$B$10-C868-D868))</f>
        <v>305951.45373109705</v>
      </c>
      <c r="K868" s="10">
        <f>MAX(0,('1-Input'!$B$10-C868-D868))/(1-'P-Parametri'!$B$31*MAX(0,IF(L867&lt;=0,0,(L867-M867)/L867)))</f>
        <v>29000</v>
      </c>
      <c r="L868" s="10">
        <f>((L867-K868+MAX(0,-('1-Input'!$B$10-C868-D868)))*(1+B868))*(1-'P-Parametri'!$B$32)</f>
        <v>378600.0705836846</v>
      </c>
      <c r="M868" s="10">
        <f>IF(L867&lt;=0,M867,M867*(1-K868/L867))+MAX(0,-('1-Input'!$B$10-C868-D868))</f>
        <v>410822.80706577888</v>
      </c>
      <c r="N868" s="10">
        <f>MAX(0,('1-Input'!$B$10-C868-D868))/(1-'P-Parametri'!$B$31*MAX(0,IF(O867&lt;=0,0,(O867-P867)/O867)))</f>
        <v>29000</v>
      </c>
      <c r="O868" s="10">
        <f>((O867-N868+MAX(0,-('1-Input'!$B$10-C868-D868)))*(1+B868))*(1-'P-Parametri'!$B$32)</f>
        <v>386883.692420615</v>
      </c>
      <c r="P868" s="10">
        <f>IF(O867&lt;=0,P867,P867*(1-N868/O867))+MAX(0,-('1-Input'!$B$10-C868-D868))</f>
        <v>419811.4498055242</v>
      </c>
      <c r="Q868" s="10">
        <f>MAX(0,('1-Input'!$B$10-C868-D868))/(1-'P-Parametri'!$B$31*MAX(0,IF(R867&lt;=0,0,(R867-S867)/R867)))</f>
        <v>29000</v>
      </c>
      <c r="R868" s="10">
        <f>((R867-Q868+MAX(0,-('1-Input'!$B$10-C868-D868)))*(1+B868))*(1-'P-Parametri'!$B$32)</f>
        <v>386673.8332650722</v>
      </c>
      <c r="S868" s="10">
        <f>IF(R867&lt;=0,S867,S867*(1-Q868/R867))+MAX(0,-('1-Input'!$B$10-C868-D868))</f>
        <v>419583.7294904287</v>
      </c>
      <c r="T868" s="10">
        <f>MAX(0,('1-Input'!$B$10-C868-D868))/(1-'P-Parametri'!$B$31*MAX(0,IF(U867&lt;=0,0,(U867-V867)/U867)))</f>
        <v>29000</v>
      </c>
      <c r="U868" s="10">
        <f>((U867-T868+MAX(0,-('1-Input'!$B$10-C868-D868)))*(1+B868))*(1-'P-Parametri'!$B$32)</f>
        <v>386696.76048317453</v>
      </c>
      <c r="V868" s="10">
        <f>IF(U867&lt;=0,V867,V867*(1-T868/U867))+MAX(0,-('1-Input'!$B$10-C868-D868))</f>
        <v>419608.60804917908</v>
      </c>
    </row>
    <row r="869" spans="1:22">
      <c r="A869" s="9">
        <f t="shared" si="34"/>
        <v>12</v>
      </c>
      <c r="B869" s="12">
        <f>IF($A869='P-Parametri'!$C$47,'P-Parametri'!$B$34,IF($A869='P-Parametri'!$C$48,'P-Parametri'!$C$34,'P-Parametri'!$C$51))</f>
        <v>3.7839263201876694E-2</v>
      </c>
      <c r="C869" s="10">
        <f>IF($A869&lt;='1-Input'!$B$26,0,IF($A869='1-Input'!$B$26+1,('1-Input'!$B$23+0)*'1-Input'!$B$27,'1-Input'!$B$23+0))</f>
        <v>0</v>
      </c>
      <c r="D869" s="10">
        <f t="shared" si="35"/>
        <v>0</v>
      </c>
      <c r="E869" s="10">
        <f>MAX(0,('1-Input'!$B$10-C869-D869))/(1-'P-Parametri'!$B$31*MAX(0,IF(F868&lt;=0,0,(F868-G868)/F868)))</f>
        <v>29000</v>
      </c>
      <c r="F869" s="10">
        <f>((F868-E869+MAX(0,-('1-Input'!$B$10-C869-D869)))*(1+B869))*(1-'P-Parametri'!$B$32)</f>
        <v>150130.6198006178</v>
      </c>
      <c r="G869" s="10">
        <f>IF(F868&lt;=0,G868,G868*(1-E869/F868))+MAX(0,-('1-Input'!$B$10-C869-D869))</f>
        <v>157283.25726050453</v>
      </c>
      <c r="H869" s="10">
        <f>MAX(0,('1-Input'!$B$10-C869-D869))/(1-'P-Parametri'!$B$31*MAX(0,IF(I868&lt;=0,0,(I868-J868)/I868)))</f>
        <v>29000</v>
      </c>
      <c r="I869" s="10">
        <f>((I868-H869+MAX(0,-('1-Input'!$B$10-C869-D869)))*(1+B869))*(1-'P-Parametri'!$B$32)</f>
        <v>262000.8146776839</v>
      </c>
      <c r="J869" s="10">
        <f>IF(I868&lt;=0,J868,J868*(1-H869/I868))+MAX(0,-('1-Input'!$B$10-C869-D869))</f>
        <v>274483.25726050453</v>
      </c>
      <c r="K869" s="10">
        <f>MAX(0,('1-Input'!$B$10-C869-D869))/(1-'P-Parametri'!$B$31*MAX(0,IF(L868&lt;=0,0,(L868-M868)/L868)))</f>
        <v>29000</v>
      </c>
      <c r="L869" s="10">
        <f>((L868-K869+MAX(0,-('1-Input'!$B$10-C869-D869)))*(1+B869))*(1-'P-Parametri'!$B$32)</f>
        <v>362103.02231055556</v>
      </c>
      <c r="M869" s="10">
        <f>IF(L868&lt;=0,M868,M868*(1-K869/L868))+MAX(0,-('1-Input'!$B$10-C869-D869))</f>
        <v>379354.61059518636</v>
      </c>
      <c r="N869" s="10">
        <f>MAX(0,('1-Input'!$B$10-C869-D869))/(1-'P-Parametri'!$B$31*MAX(0,IF(O868&lt;=0,0,(O868-P868)/O868)))</f>
        <v>29000</v>
      </c>
      <c r="O869" s="10">
        <f>((O868-N869+MAX(0,-('1-Input'!$B$10-C869-D869)))*(1+B869))*(1-'P-Parametri'!$B$32)</f>
        <v>370682.89615847054</v>
      </c>
      <c r="P869" s="10">
        <f>IF(O868&lt;=0,P868,P868*(1-N869/O868))+MAX(0,-('1-Input'!$B$10-C869-D869))</f>
        <v>388343.25333493168</v>
      </c>
      <c r="Q869" s="10">
        <f>MAX(0,('1-Input'!$B$10-C869-D869))/(1-'P-Parametri'!$B$31*MAX(0,IF(R868&lt;=0,0,(R868-S868)/R868)))</f>
        <v>29000</v>
      </c>
      <c r="R869" s="10">
        <f>((R868-Q869+MAX(0,-('1-Input'!$B$10-C869-D869)))*(1+B869))*(1-'P-Parametri'!$B$32)</f>
        <v>370465.53168724861</v>
      </c>
      <c r="S869" s="10">
        <f>IF(R868&lt;=0,S868,S868*(1-Q869/R868))+MAX(0,-('1-Input'!$B$10-C869-D869))</f>
        <v>388115.53301983618</v>
      </c>
      <c r="T869" s="10">
        <f>MAX(0,('1-Input'!$B$10-C869-D869))/(1-'P-Parametri'!$B$31*MAX(0,IF(U868&lt;=0,0,(U868-V868)/U868)))</f>
        <v>29000</v>
      </c>
      <c r="U869" s="10">
        <f>((U868-T869+MAX(0,-('1-Input'!$B$10-C869-D869)))*(1+B869))*(1-'P-Parametri'!$B$32)</f>
        <v>370489.27886485687</v>
      </c>
      <c r="V869" s="10">
        <f>IF(U868&lt;=0,V868,V868*(1-T869/U868))+MAX(0,-('1-Input'!$B$10-C869-D869))</f>
        <v>388140.41157858656</v>
      </c>
    </row>
    <row r="870" spans="1:22">
      <c r="A870" s="9">
        <f t="shared" si="34"/>
        <v>13</v>
      </c>
      <c r="B870" s="12">
        <f>IF($A870='P-Parametri'!$C$47,'P-Parametri'!$B$34,IF($A870='P-Parametri'!$C$48,'P-Parametri'!$C$34,'P-Parametri'!$C$51))</f>
        <v>3.7839263201876694E-2</v>
      </c>
      <c r="C870" s="10">
        <f>IF($A870&lt;='1-Input'!$B$26,0,IF($A870='1-Input'!$B$26+1,('1-Input'!$B$23+0)*'1-Input'!$B$27,'1-Input'!$B$23+0))</f>
        <v>0</v>
      </c>
      <c r="D870" s="10">
        <f t="shared" si="35"/>
        <v>0</v>
      </c>
      <c r="E870" s="10">
        <f>MAX(0,('1-Input'!$B$10-C870-D870))/(1-'P-Parametri'!$B$31*MAX(0,IF(F869&lt;=0,0,(F869-G869)/F869)))</f>
        <v>29000</v>
      </c>
      <c r="F870" s="10">
        <f>((F869-E870+MAX(0,-('1-Input'!$B$10-C870-D870)))*(1+B870))*(1-'P-Parametri'!$B$32)</f>
        <v>125462.68497864972</v>
      </c>
      <c r="G870" s="10">
        <f>IF(F869&lt;=0,G869,G869*(1-E870/F869))+MAX(0,-('1-Input'!$B$10-C870-D870))</f>
        <v>126901.61714863269</v>
      </c>
      <c r="H870" s="10">
        <f>MAX(0,('1-Input'!$B$10-C870-D870))/(1-'P-Parametri'!$B$31*MAX(0,IF(I869&lt;=0,0,(I869-J869)/I869)))</f>
        <v>29000</v>
      </c>
      <c r="I870" s="10">
        <f>((I869-H870+MAX(0,-('1-Input'!$B$10-C870-D870)))*(1+B870))*(1-'P-Parametri'!$B$32)</f>
        <v>241333.75904286341</v>
      </c>
      <c r="J870" s="10">
        <f>IF(I869&lt;=0,J869,J869*(1-H870/I869))+MAX(0,-('1-Input'!$B$10-C870-D870))</f>
        <v>244101.61714863265</v>
      </c>
      <c r="K870" s="10">
        <f>MAX(0,('1-Input'!$B$10-C870-D870))/(1-'P-Parametri'!$B$31*MAX(0,IF(L869&lt;=0,0,(L869-M869)/L869)))</f>
        <v>29000</v>
      </c>
      <c r="L870" s="10">
        <f>((L869-K870+MAX(0,-('1-Input'!$B$10-C870-D870)))*(1+B870))*(1-'P-Parametri'!$B$32)</f>
        <v>345015.98045461503</v>
      </c>
      <c r="M870" s="10">
        <f>IF(L869&lt;=0,M869,M869*(1-K870/L869))+MAX(0,-('1-Input'!$B$10-C870-D870))</f>
        <v>348972.97048331454</v>
      </c>
      <c r="N870" s="10">
        <f>MAX(0,('1-Input'!$B$10-C870-D870))/(1-'P-Parametri'!$B$31*MAX(0,IF(O869&lt;=0,0,(O869-P869)/O869)))</f>
        <v>29000</v>
      </c>
      <c r="O870" s="10">
        <f>((O869-N870+MAX(0,-('1-Input'!$B$10-C870-D870)))*(1+B870))*(1-'P-Parametri'!$B$32)</f>
        <v>353902.70134739485</v>
      </c>
      <c r="P870" s="10">
        <f>IF(O869&lt;=0,P869,P869*(1-N870/O869))+MAX(0,-('1-Input'!$B$10-C870-D870))</f>
        <v>357961.6132230598</v>
      </c>
      <c r="Q870" s="10">
        <f>MAX(0,('1-Input'!$B$10-C870-D870))/(1-'P-Parametri'!$B$31*MAX(0,IF(R869&lt;=0,0,(R869-S869)/R869)))</f>
        <v>29000</v>
      </c>
      <c r="R870" s="10">
        <f>((R869-Q870+MAX(0,-('1-Input'!$B$10-C870-D870)))*(1+B870))*(1-'P-Parametri'!$B$32)</f>
        <v>353677.56314350094</v>
      </c>
      <c r="S870" s="10">
        <f>IF(R869&lt;=0,S869,S869*(1-Q870/R869))+MAX(0,-('1-Input'!$B$10-C870-D870))</f>
        <v>357733.8929079643</v>
      </c>
      <c r="T870" s="10">
        <f>MAX(0,('1-Input'!$B$10-C870-D870))/(1-'P-Parametri'!$B$31*MAX(0,IF(U869&lt;=0,0,(U869-V869)/U869)))</f>
        <v>29000</v>
      </c>
      <c r="U870" s="10">
        <f>((U869-T870+MAX(0,-('1-Input'!$B$10-C870-D870)))*(1+B870))*(1-'P-Parametri'!$B$32)</f>
        <v>353702.15960530634</v>
      </c>
      <c r="V870" s="10">
        <f>IF(U869&lt;=0,V869,V869*(1-T870/U869))+MAX(0,-('1-Input'!$B$10-C870-D870))</f>
        <v>357758.77146671468</v>
      </c>
    </row>
    <row r="871" spans="1:22">
      <c r="A871" s="9">
        <f t="shared" si="34"/>
        <v>14</v>
      </c>
      <c r="B871" s="12">
        <f>IF($A871='P-Parametri'!$C$47,'P-Parametri'!$B$34,IF($A871='P-Parametri'!$C$48,'P-Parametri'!$C$34,'P-Parametri'!$C$51))</f>
        <v>3.7839263201876694E-2</v>
      </c>
      <c r="C871" s="10">
        <f>IF($A871&lt;='1-Input'!$B$26,0,IF($A871='1-Input'!$B$26+1,('1-Input'!$B$23+0)*'1-Input'!$B$27,'1-Input'!$B$23+0))</f>
        <v>0</v>
      </c>
      <c r="D871" s="10">
        <f t="shared" si="35"/>
        <v>0</v>
      </c>
      <c r="E871" s="10">
        <f>MAX(0,('1-Input'!$B$10-C871-D871))/(1-'P-Parametri'!$B$31*MAX(0,IF(F870&lt;=0,0,(F870-G870)/F870)))</f>
        <v>29000</v>
      </c>
      <c r="F871" s="10">
        <f>((F870-E871+MAX(0,-('1-Input'!$B$10-C871-D871)))*(1+B871))*(1-'P-Parametri'!$B$32)</f>
        <v>99912.536380907128</v>
      </c>
      <c r="G871" s="10">
        <f>IF(F870&lt;=0,G870,G870*(1-E871/F870))+MAX(0,-('1-Input'!$B$10-C871-D871))</f>
        <v>97569.016001633427</v>
      </c>
      <c r="H871" s="10">
        <f>MAX(0,('1-Input'!$B$10-C871-D871))/(1-'P-Parametri'!$B$31*MAX(0,IF(I870&lt;=0,0,(I870-J870)/I870)))</f>
        <v>29000</v>
      </c>
      <c r="I871" s="10">
        <f>((I870-H871+MAX(0,-('1-Input'!$B$10-C871-D871)))*(1+B871))*(1-'P-Parametri'!$B$32)</f>
        <v>219927.57541385433</v>
      </c>
      <c r="J871" s="10">
        <f>IF(I870&lt;=0,J870,J870*(1-H871/I870))+MAX(0,-('1-Input'!$B$10-C871-D871))</f>
        <v>214769.01600163337</v>
      </c>
      <c r="K871" s="10">
        <f>MAX(0,('1-Input'!$B$10-C871-D871))/(1-'P-Parametri'!$B$31*MAX(0,IF(L870&lt;=0,0,(L870-M870)/L870)))</f>
        <v>29000</v>
      </c>
      <c r="L871" s="10">
        <f>((L870-K871+MAX(0,-('1-Input'!$B$10-C871-D871)))*(1+B871))*(1-'P-Parametri'!$B$32)</f>
        <v>327317.8447304063</v>
      </c>
      <c r="M871" s="10">
        <f>IF(L870&lt;=0,M870,M870*(1-K871/L870))+MAX(0,-('1-Input'!$B$10-C871-D871))</f>
        <v>319640.36933631526</v>
      </c>
      <c r="N871" s="10">
        <f>MAX(0,('1-Input'!$B$10-C871-D871))/(1-'P-Parametri'!$B$31*MAX(0,IF(O870&lt;=0,0,(O870-P870)/O870)))</f>
        <v>29000</v>
      </c>
      <c r="O871" s="10">
        <f>((O870-N871+MAX(0,-('1-Input'!$B$10-C871-D871)))*(1+B871))*(1-'P-Parametri'!$B$32)</f>
        <v>336522.38661832234</v>
      </c>
      <c r="P871" s="10">
        <f>IF(O870&lt;=0,P870,P870*(1-N871/O870))+MAX(0,-('1-Input'!$B$10-C871-D871))</f>
        <v>328629.01207606052</v>
      </c>
      <c r="Q871" s="10">
        <f>MAX(0,('1-Input'!$B$10-C871-D871))/(1-'P-Parametri'!$B$31*MAX(0,IF(R870&lt;=0,0,(R870-S870)/R870)))</f>
        <v>29000</v>
      </c>
      <c r="R871" s="10">
        <f>((R870-Q871+MAX(0,-('1-Input'!$B$10-C871-D871)))*(1+B871))*(1-'P-Parametri'!$B$32)</f>
        <v>336289.19666520978</v>
      </c>
      <c r="S871" s="10">
        <f>IF(R870&lt;=0,S870,S870*(1-Q871/R870))+MAX(0,-('1-Input'!$B$10-C871-D871))</f>
        <v>328401.29176096502</v>
      </c>
      <c r="T871" s="10">
        <f>MAX(0,('1-Input'!$B$10-C871-D871))/(1-'P-Parametri'!$B$31*MAX(0,IF(U870&lt;=0,0,(U870-V870)/U870)))</f>
        <v>29000</v>
      </c>
      <c r="U871" s="10">
        <f>((U870-T871+MAX(0,-('1-Input'!$B$10-C871-D871)))*(1+B871))*(1-'P-Parametri'!$B$32)</f>
        <v>336314.67278465966</v>
      </c>
      <c r="V871" s="10">
        <f>IF(U870&lt;=0,V870,V870*(1-T871/U870))+MAX(0,-('1-Input'!$B$10-C871-D871))</f>
        <v>328426.1703197154</v>
      </c>
    </row>
    <row r="872" spans="1:22">
      <c r="A872" s="9">
        <f t="shared" si="34"/>
        <v>15</v>
      </c>
      <c r="B872" s="12">
        <f>IF($A872='P-Parametri'!$C$47,'P-Parametri'!$B$34,IF($A872='P-Parametri'!$C$48,'P-Parametri'!$C$34,'P-Parametri'!$C$51))</f>
        <v>3.7839263201876694E-2</v>
      </c>
      <c r="C872" s="10">
        <f>IF($A872&lt;='1-Input'!$B$26,0,IF($A872='1-Input'!$B$26+1,('1-Input'!$B$23+0)*'1-Input'!$B$27,'1-Input'!$B$23+0))</f>
        <v>0</v>
      </c>
      <c r="D872" s="10">
        <f t="shared" si="35"/>
        <v>0</v>
      </c>
      <c r="E872" s="10">
        <f>MAX(0,('1-Input'!$B$10-C872-D872))/(1-'P-Parametri'!$B$31*MAX(0,IF(F871&lt;=0,0,(F871-G871)/F871)))</f>
        <v>29177.941294019856</v>
      </c>
      <c r="F872" s="10">
        <f>((F871-E872+MAX(0,-('1-Input'!$B$10-C872-D872)))*(1+B872))*(1-'P-Parametri'!$B$32)</f>
        <v>73264.317767762463</v>
      </c>
      <c r="G872" s="10">
        <f>IF(F871&lt;=0,G871,G871*(1-E872/F871))+MAX(0,-('1-Input'!$B$10-C872-D872))</f>
        <v>69075.464299997635</v>
      </c>
      <c r="H872" s="10">
        <f>MAX(0,('1-Input'!$B$10-C872-D872))/(1-'P-Parametri'!$B$31*MAX(0,IF(I871&lt;=0,0,(I871-J871)/I871)))</f>
        <v>29177.941294019849</v>
      </c>
      <c r="I872" s="10">
        <f>((I871-H872+MAX(0,-('1-Input'!$B$10-C872-D872)))*(1+B872))*(1-'P-Parametri'!$B$32)</f>
        <v>197571.52481149469</v>
      </c>
      <c r="J872" s="10">
        <f>IF(I871&lt;=0,J871,J871*(1-H872/I871))+MAX(0,-('1-Input'!$B$10-C872-D872))</f>
        <v>186275.46429999755</v>
      </c>
      <c r="K872" s="10">
        <f>MAX(0,('1-Input'!$B$10-C872-D872))/(1-'P-Parametri'!$B$31*MAX(0,IF(L871&lt;=0,0,(L871-M871)/L871)))</f>
        <v>29177.941294019856</v>
      </c>
      <c r="L872" s="10">
        <f>((L871-K872+MAX(0,-('1-Input'!$B$10-C872-D872)))*(1+B872))*(1-'P-Parametri'!$B$32)</f>
        <v>308802.45511807094</v>
      </c>
      <c r="M872" s="10">
        <f>IF(L871&lt;=0,M871,M871*(1-K872/L871))+MAX(0,-('1-Input'!$B$10-C872-D872))</f>
        <v>291146.81763467944</v>
      </c>
      <c r="N872" s="10">
        <f>MAX(0,('1-Input'!$B$10-C872-D872))/(1-'P-Parametri'!$B$31*MAX(0,IF(O871&lt;=0,0,(O871-P871)/O871)))</f>
        <v>29177.941294019856</v>
      </c>
      <c r="O872" s="10">
        <f>((O871-N872+MAX(0,-('1-Input'!$B$10-C872-D872)))*(1+B872))*(1-'P-Parametri'!$B$32)</f>
        <v>318336.18441919447</v>
      </c>
      <c r="P872" s="10">
        <f>IF(O871&lt;=0,P871,P871*(1-N872/O871))+MAX(0,-('1-Input'!$B$10-C872-D872))</f>
        <v>300135.46037442476</v>
      </c>
      <c r="Q872" s="10">
        <f>MAX(0,('1-Input'!$B$10-C872-D872))/(1-'P-Parametri'!$B$31*MAX(0,IF(R871&lt;=0,0,(R871-S871)/R871)))</f>
        <v>29177.941294019856</v>
      </c>
      <c r="R872" s="10">
        <f>((R871-Q872+MAX(0,-('1-Input'!$B$10-C872-D872)))*(1+B872))*(1-'P-Parametri'!$B$32)</f>
        <v>318094.65475744824</v>
      </c>
      <c r="S872" s="10">
        <f>IF(R871&lt;=0,S871,S871*(1-Q872/R871))+MAX(0,-('1-Input'!$B$10-C872-D872))</f>
        <v>299907.7400593292</v>
      </c>
      <c r="T872" s="10">
        <f>MAX(0,('1-Input'!$B$10-C872-D872))/(1-'P-Parametri'!$B$31*MAX(0,IF(U871&lt;=0,0,(U871-V871)/U871)))</f>
        <v>29177.941294019856</v>
      </c>
      <c r="U872" s="10">
        <f>((U871-T872+MAX(0,-('1-Input'!$B$10-C872-D872)))*(1+B872))*(1-'P-Parametri'!$B$32)</f>
        <v>318121.04199425329</v>
      </c>
      <c r="V872" s="10">
        <f>IF(U871&lt;=0,V871,V871*(1-T872/U871))+MAX(0,-('1-Input'!$B$10-C872-D872))</f>
        <v>299932.61861807964</v>
      </c>
    </row>
    <row r="873" spans="1:22">
      <c r="A873" s="9">
        <f t="shared" si="34"/>
        <v>16</v>
      </c>
      <c r="B873" s="12">
        <f>IF($A873='P-Parametri'!$C$47,'P-Parametri'!$B$34,IF($A873='P-Parametri'!$C$48,'P-Parametri'!$C$34,'P-Parametri'!$C$51))</f>
        <v>3.7839263201876694E-2</v>
      </c>
      <c r="C873" s="10">
        <f>IF($A873&lt;='1-Input'!$B$26,0,IF($A873='1-Input'!$B$26+1,('1-Input'!$B$23+0)*'1-Input'!$B$27,'1-Input'!$B$23+0))</f>
        <v>0</v>
      </c>
      <c r="D873" s="10">
        <f t="shared" si="35"/>
        <v>0</v>
      </c>
      <c r="E873" s="10">
        <f>MAX(0,('1-Input'!$B$10-C873-D873))/(1-'P-Parametri'!$B$31*MAX(0,IF(F872&lt;=0,0,(F872-G872)/F872)))</f>
        <v>29437.60111788959</v>
      </c>
      <c r="F873" s="10">
        <f>((F872-E873+MAX(0,-('1-Input'!$B$10-C873-D873)))*(1+B873))*(1-'P-Parametri'!$B$32)</f>
        <v>45394.117141828567</v>
      </c>
      <c r="G873" s="10">
        <f>IF(F872&lt;=0,G872,G872*(1-E873/F872))+MAX(0,-('1-Input'!$B$10-C873-D873))</f>
        <v>41320.94440476031</v>
      </c>
      <c r="H873" s="10">
        <f>MAX(0,('1-Input'!$B$10-C873-D873))/(1-'P-Parametri'!$B$31*MAX(0,IF(I872&lt;=0,0,(I872-J872)/I872)))</f>
        <v>29437.601117889582</v>
      </c>
      <c r="I873" s="10">
        <f>((I872-H873+MAX(0,-('1-Input'!$B$10-C873-D873)))*(1+B873))*(1-'P-Parametri'!$B$32)</f>
        <v>174146.99551044087</v>
      </c>
      <c r="J873" s="10">
        <f>IF(I872&lt;=0,J872,J872*(1-H873/I872))+MAX(0,-('1-Input'!$B$10-C873-D873))</f>
        <v>158520.9444047602</v>
      </c>
      <c r="K873" s="10">
        <f>MAX(0,('1-Input'!$B$10-C873-D873))/(1-'P-Parametri'!$B$31*MAX(0,IF(L872&lt;=0,0,(L872-M872)/L872)))</f>
        <v>29437.601117889586</v>
      </c>
      <c r="L873" s="10">
        <f>((L872-K873+MAX(0,-('1-Input'!$B$10-C873-D873)))*(1+B873))*(1-'P-Parametri'!$B$32)</f>
        <v>289355.94261156797</v>
      </c>
      <c r="M873" s="10">
        <f>IF(L872&lt;=0,M872,M872*(1-K873/L872))+MAX(0,-('1-Input'!$B$10-C873-D873))</f>
        <v>263392.29773944209</v>
      </c>
      <c r="N873" s="10">
        <f>MAX(0,('1-Input'!$B$10-C873-D873))/(1-'P-Parametri'!$B$31*MAX(0,IF(O872&lt;=0,0,(O872-P872)/O872)))</f>
        <v>29437.60111788959</v>
      </c>
      <c r="O873" s="10">
        <f>((O872-N873+MAX(0,-('1-Input'!$B$10-C873-D873)))*(1+B873))*(1-'P-Parametri'!$B$32)</f>
        <v>299230.63224782527</v>
      </c>
      <c r="P873" s="10">
        <f>IF(O872&lt;=0,P872,P872*(1-N873/O872))+MAX(0,-('1-Input'!$B$10-C873-D873))</f>
        <v>272380.94047918747</v>
      </c>
      <c r="Q873" s="10">
        <f>MAX(0,('1-Input'!$B$10-C873-D873))/(1-'P-Parametri'!$B$31*MAX(0,IF(R872&lt;=0,0,(R872-S872)/R872)))</f>
        <v>29437.601117889586</v>
      </c>
      <c r="R873" s="10">
        <f>((R872-Q873+MAX(0,-('1-Input'!$B$10-C873-D873)))*(1+B873))*(1-'P-Parametri'!$B$32)</f>
        <v>298980.4646195696</v>
      </c>
      <c r="S873" s="10">
        <f>IF(R872&lt;=0,S872,S872*(1-Q873/R872))+MAX(0,-('1-Input'!$B$10-C873-D873))</f>
        <v>272153.22016409185</v>
      </c>
      <c r="T873" s="10">
        <f>MAX(0,('1-Input'!$B$10-C873-D873))/(1-'P-Parametri'!$B$31*MAX(0,IF(U872&lt;=0,0,(U872-V872)/U872)))</f>
        <v>29437.60111788959</v>
      </c>
      <c r="U873" s="10">
        <f>((U872-T873+MAX(0,-('1-Input'!$B$10-C873-D873)))*(1+B873))*(1-'P-Parametri'!$B$32)</f>
        <v>299007.79555855243</v>
      </c>
      <c r="V873" s="10">
        <f>IF(U872&lt;=0,V872,V872*(1-T873/U872))+MAX(0,-('1-Input'!$B$10-C873-D873))</f>
        <v>272178.09872284229</v>
      </c>
    </row>
    <row r="874" spans="1:22">
      <c r="A874" s="9">
        <f t="shared" si="34"/>
        <v>17</v>
      </c>
      <c r="B874" s="12">
        <f>IF($A874='P-Parametri'!$C$47,'P-Parametri'!$B$34,IF($A874='P-Parametri'!$C$48,'P-Parametri'!$C$34,'P-Parametri'!$C$51))</f>
        <v>3.7839263201876694E-2</v>
      </c>
      <c r="C874" s="10">
        <f>IF($A874&lt;='1-Input'!$B$26,0,IF($A874='1-Input'!$B$26+1,('1-Input'!$B$23+0)*'1-Input'!$B$27,'1-Input'!$B$23+0))</f>
        <v>0</v>
      </c>
      <c r="D874" s="10">
        <f t="shared" si="35"/>
        <v>0</v>
      </c>
      <c r="E874" s="10">
        <f>MAX(0,('1-Input'!$B$10-C874-D874))/(1-'P-Parametri'!$B$31*MAX(0,IF(F873&lt;=0,0,(F873-G873)/F873)))</f>
        <v>29692.718135738556</v>
      </c>
      <c r="F874" s="10">
        <f>((F873-E874+MAX(0,-('1-Input'!$B$10-C874-D874)))*(1+B874))*(1-'P-Parametri'!$B$32)</f>
        <v>16262.937318967697</v>
      </c>
      <c r="G874" s="10">
        <f>IF(F873&lt;=0,G873,G873*(1-E874/F873))+MAX(0,-('1-Input'!$B$10-C874-D874))</f>
        <v>14292.526791093116</v>
      </c>
      <c r="H874" s="10">
        <f>MAX(0,('1-Input'!$B$10-C874-D874))/(1-'P-Parametri'!$B$31*MAX(0,IF(I873&lt;=0,0,(I873-J873)/I873)))</f>
        <v>29692.718135738545</v>
      </c>
      <c r="I874" s="10">
        <f>((I873-H874+MAX(0,-('1-Input'!$B$10-C874-D874)))*(1+B874))*(1-'P-Parametri'!$B$32)</f>
        <v>149620.48015532675</v>
      </c>
      <c r="J874" s="10">
        <f>IF(I873&lt;=0,J873,J873*(1-H874/I873))+MAX(0,-('1-Input'!$B$10-C874-D874))</f>
        <v>131492.526791093</v>
      </c>
      <c r="K874" s="10">
        <f>MAX(0,('1-Input'!$B$10-C874-D874))/(1-'P-Parametri'!$B$31*MAX(0,IF(L873&lt;=0,0,(L873-M873)/L873)))</f>
        <v>29692.718135738549</v>
      </c>
      <c r="L874" s="10">
        <f>((L873-K874+MAX(0,-('1-Input'!$B$10-C874-D874)))*(1+B874))*(1-'P-Parametri'!$B$32)</f>
        <v>268949.71219147707</v>
      </c>
      <c r="M874" s="10">
        <f>IF(L873&lt;=0,M873,M873*(1-K874/L873))+MAX(0,-('1-Input'!$B$10-C874-D874))</f>
        <v>236363.88012577489</v>
      </c>
      <c r="N874" s="10">
        <f>MAX(0,('1-Input'!$B$10-C874-D874))/(1-'P-Parametri'!$B$31*MAX(0,IF(O873&lt;=0,0,(O873-P873)/O873)))</f>
        <v>29692.718135738553</v>
      </c>
      <c r="O874" s="10">
        <f>((O873-N874+MAX(0,-('1-Input'!$B$10-C874-D874)))*(1+B874))*(1-'P-Parametri'!$B$32)</f>
        <v>279177.55612668465</v>
      </c>
      <c r="P874" s="10">
        <f>IF(O873&lt;=0,P873,P873*(1-N874/O873))+MAX(0,-('1-Input'!$B$10-C874-D874))</f>
        <v>245352.52286552027</v>
      </c>
      <c r="Q874" s="10">
        <f>MAX(0,('1-Input'!$B$10-C874-D874))/(1-'P-Parametri'!$B$31*MAX(0,IF(R873&lt;=0,0,(R873-S873)/R873)))</f>
        <v>29692.718135738553</v>
      </c>
      <c r="R874" s="10">
        <f>((R873-Q874+MAX(0,-('1-Input'!$B$10-C874-D874)))*(1+B874))*(1-'P-Parametri'!$B$32)</f>
        <v>278918.44160727283</v>
      </c>
      <c r="S874" s="10">
        <f>IF(R873&lt;=0,S873,S873*(1-Q874/R873))+MAX(0,-('1-Input'!$B$10-C874-D874))</f>
        <v>245124.80255042465</v>
      </c>
      <c r="T874" s="10">
        <f>MAX(0,('1-Input'!$B$10-C874-D874))/(1-'P-Parametri'!$B$31*MAX(0,IF(U873&lt;=0,0,(U873-V873)/U873)))</f>
        <v>29692.718135738556</v>
      </c>
      <c r="U874" s="10">
        <f>((U873-T874+MAX(0,-('1-Input'!$B$10-C874-D874)))*(1+B874))*(1-'P-Parametri'!$B$32)</f>
        <v>278946.74999860622</v>
      </c>
      <c r="V874" s="10">
        <f>IF(U873&lt;=0,V873,V873*(1-T874/U873))+MAX(0,-('1-Input'!$B$10-C874-D874))</f>
        <v>245149.68110917509</v>
      </c>
    </row>
    <row r="875" spans="1:22">
      <c r="A875" s="9">
        <f t="shared" si="34"/>
        <v>18</v>
      </c>
      <c r="B875" s="12">
        <f>IF($A875='P-Parametri'!$C$47,'P-Parametri'!$B$34,IF($A875='P-Parametri'!$C$48,'P-Parametri'!$C$34,'P-Parametri'!$C$51))</f>
        <v>3.7839263201876694E-2</v>
      </c>
      <c r="C875" s="10">
        <f>IF($A875&lt;='1-Input'!$B$26,0,IF($A875='1-Input'!$B$26+1,('1-Input'!$B$23+0)*'1-Input'!$B$27,'1-Input'!$B$23+0))</f>
        <v>0</v>
      </c>
      <c r="D875" s="10">
        <f t="shared" si="35"/>
        <v>0</v>
      </c>
      <c r="E875" s="10">
        <f>MAX(0,('1-Input'!$B$10-C875-D875))/(1-'P-Parametri'!$B$31*MAX(0,IF(F874&lt;=0,0,(F874-G874)/F874)))</f>
        <v>29943.257179646942</v>
      </c>
      <c r="F875" s="10">
        <f>((F874-E875+MAX(0,-('1-Input'!$B$10-C875-D875)))*(1+B875))*(1-'P-Parametri'!$B$32)</f>
        <v>-14169.577138404202</v>
      </c>
      <c r="G875" s="10">
        <f>IF(F874&lt;=0,G874,G874*(1-E875/F874))+MAX(0,-('1-Input'!$B$10-C875-D875))</f>
        <v>-12022.818159142518</v>
      </c>
      <c r="H875" s="10">
        <f>MAX(0,('1-Input'!$B$10-C875-D875))/(1-'P-Parametri'!$B$31*MAX(0,IF(I874&lt;=0,0,(I874-J874)/I874)))</f>
        <v>29943.257179646931</v>
      </c>
      <c r="I875" s="10">
        <f>((I874-H875+MAX(0,-('1-Input'!$B$10-C875-D875)))*(1+B875))*(1-'P-Parametri'!$B$32)</f>
        <v>123957.309473296</v>
      </c>
      <c r="J875" s="10">
        <f>IF(I874&lt;=0,J874,J874*(1-H875/I874))+MAX(0,-('1-Input'!$B$10-C875-D875))</f>
        <v>105177.18184085735</v>
      </c>
      <c r="K875" s="10">
        <f>MAX(0,('1-Input'!$B$10-C875-D875))/(1-'P-Parametri'!$B$31*MAX(0,IF(L874&lt;=0,0,(L874-M874)/L874)))</f>
        <v>29943.257179646935</v>
      </c>
      <c r="L875" s="10">
        <f>((L874-K875+MAX(0,-('1-Input'!$B$10-C875-D875)))*(1+B875))*(1-'P-Parametri'!$B$32)</f>
        <v>247554.18260363035</v>
      </c>
      <c r="M875" s="10">
        <f>IF(L874&lt;=0,M874,M874*(1-K875/L874))+MAX(0,-('1-Input'!$B$10-C875-D875))</f>
        <v>210048.53517553926</v>
      </c>
      <c r="N875" s="10">
        <f>MAX(0,('1-Input'!$B$10-C875-D875))/(1-'P-Parametri'!$B$31*MAX(0,IF(O874&lt;=0,0,(O874-P874)/O874)))</f>
        <v>29943.257179646935</v>
      </c>
      <c r="O875" s="10">
        <f>((O874-N875+MAX(0,-('1-Input'!$B$10-C875-D875)))*(1+B875))*(1-'P-Parametri'!$B$32)</f>
        <v>258147.81090146225</v>
      </c>
      <c r="P875" s="10">
        <f>IF(O874&lt;=0,P874,P874*(1-N875/O874))+MAX(0,-('1-Input'!$B$10-C875-D875))</f>
        <v>219037.17791528461</v>
      </c>
      <c r="Q875" s="10">
        <f>MAX(0,('1-Input'!$B$10-C875-D875))/(1-'P-Parametri'!$B$31*MAX(0,IF(R874&lt;=0,0,(R874-S874)/R874)))</f>
        <v>29943.257179646938</v>
      </c>
      <c r="R875" s="10">
        <f>((R874-Q875+MAX(0,-('1-Input'!$B$10-C875-D875)))*(1+B875))*(1-'P-Parametri'!$B$32)</f>
        <v>257879.42951799481</v>
      </c>
      <c r="S875" s="10">
        <f>IF(R874&lt;=0,S874,S874*(1-Q875/R874))+MAX(0,-('1-Input'!$B$10-C875-D875))</f>
        <v>218809.45760018899</v>
      </c>
      <c r="T875" s="10">
        <f>MAX(0,('1-Input'!$B$10-C875-D875))/(1-'P-Parametri'!$B$31*MAX(0,IF(U874&lt;=0,0,(U874-V874)/U874)))</f>
        <v>29943.257179646938</v>
      </c>
      <c r="U875" s="10">
        <f>((U874-T875+MAX(0,-('1-Input'!$B$10-C875-D875)))*(1+B875))*(1-'P-Parametri'!$B$32)</f>
        <v>257908.75031887865</v>
      </c>
      <c r="V875" s="10">
        <f>IF(U874&lt;=0,V874,V874*(1-T875/U874))+MAX(0,-('1-Input'!$B$10-C875-D875))</f>
        <v>218834.33615893946</v>
      </c>
    </row>
    <row r="876" spans="1:22">
      <c r="A876" s="9">
        <f t="shared" si="34"/>
        <v>19</v>
      </c>
      <c r="B876" s="12">
        <f>IF($A876='P-Parametri'!$C$47,'P-Parametri'!$B$34,IF($A876='P-Parametri'!$C$48,'P-Parametri'!$C$34,'P-Parametri'!$C$51))</f>
        <v>3.7839263201876694E-2</v>
      </c>
      <c r="C876" s="10">
        <f>IF($A876&lt;='1-Input'!$B$26,0,IF($A876='1-Input'!$B$26+1,('1-Input'!$B$23+0)*'1-Input'!$B$27,'1-Input'!$B$23+0))</f>
        <v>5178.3333333332594</v>
      </c>
      <c r="D876" s="10">
        <f t="shared" si="35"/>
        <v>0</v>
      </c>
      <c r="E876" s="10">
        <f>MAX(0,('1-Input'!$B$10-C876-D876))/(1-'P-Parametri'!$B$31*MAX(0,IF(F875&lt;=0,0,(F875-G875)/F875)))</f>
        <v>23821.666666666741</v>
      </c>
      <c r="F876" s="10">
        <f>((F875-E876+MAX(0,-('1-Input'!$B$10-C876-D876)))*(1+B876))*(1-'P-Parametri'!$B$32)</f>
        <v>-39349.946869820138</v>
      </c>
      <c r="G876" s="10">
        <f>IF(F875&lt;=0,G875,G875*(1-E876/F875))+MAX(0,-('1-Input'!$B$10-C876-D876))</f>
        <v>-12022.818159142518</v>
      </c>
      <c r="H876" s="10">
        <f>MAX(0,('1-Input'!$B$10-C876-D876))/(1-'P-Parametri'!$B$31*MAX(0,IF(I875&lt;=0,0,(I875-J875)/I875)))</f>
        <v>24798.510975654954</v>
      </c>
      <c r="I876" s="10">
        <f>((I875-H876+MAX(0,-('1-Input'!$B$10-C876-D876)))*(1+B876))*(1-'P-Parametri'!$B$32)</f>
        <v>102705.07258402959</v>
      </c>
      <c r="J876" s="10">
        <f>IF(I875&lt;=0,J875,J875*(1-H876/I875))+MAX(0,-('1-Input'!$B$10-C876-D876))</f>
        <v>84135.76436131091</v>
      </c>
      <c r="K876" s="10">
        <f>MAX(0,('1-Input'!$B$10-C876-D876))/(1-'P-Parametri'!$B$31*MAX(0,IF(L875&lt;=0,0,(L875-M875)/L875)))</f>
        <v>24798.510975654957</v>
      </c>
      <c r="L876" s="10">
        <f>((L875-K876+MAX(0,-('1-Input'!$B$10-C876-D876)))*(1+B876))*(1-'P-Parametri'!$B$32)</f>
        <v>230722.21295218435</v>
      </c>
      <c r="M876" s="10">
        <f>IF(L875&lt;=0,M875,M875*(1-K876/L875))+MAX(0,-('1-Input'!$B$10-C876-D876))</f>
        <v>189007.11769599284</v>
      </c>
      <c r="N876" s="10">
        <f>MAX(0,('1-Input'!$B$10-C876-D876))/(1-'P-Parametri'!$B$31*MAX(0,IF(O875&lt;=0,0,(O875-P875)/O875)))</f>
        <v>24798.510975654957</v>
      </c>
      <c r="O876" s="10">
        <f>((O875-N876+MAX(0,-('1-Input'!$B$10-C876-D876)))*(1+B876))*(1-'P-Parametri'!$B$32)</f>
        <v>241694.70737266622</v>
      </c>
      <c r="P876" s="10">
        <f>IF(O875&lt;=0,P875,P875*(1-N876/O875))+MAX(0,-('1-Input'!$B$10-C876-D876))</f>
        <v>197995.76043573819</v>
      </c>
      <c r="Q876" s="10">
        <f>MAX(0,('1-Input'!$B$10-C876-D876))/(1-'P-Parametri'!$B$31*MAX(0,IF(R875&lt;=0,0,(R875-S875)/R875)))</f>
        <v>24798.510975654961</v>
      </c>
      <c r="R876" s="10">
        <f>((R875-Q876+MAX(0,-('1-Input'!$B$10-C876-D876)))*(1+B876))*(1-'P-Parametri'!$B$32)</f>
        <v>241416.72770886583</v>
      </c>
      <c r="S876" s="10">
        <f>IF(R875&lt;=0,S875,S875*(1-Q876/R875))+MAX(0,-('1-Input'!$B$10-C876-D876))</f>
        <v>197768.04012064257</v>
      </c>
      <c r="T876" s="10">
        <f>MAX(0,('1-Input'!$B$10-C876-D876))/(1-'P-Parametri'!$B$31*MAX(0,IF(U875&lt;=0,0,(U875-V875)/U875)))</f>
        <v>24798.510975654957</v>
      </c>
      <c r="U876" s="10">
        <f>((U875-T876+MAX(0,-('1-Input'!$B$10-C876-D876)))*(1+B876))*(1-'P-Parametri'!$B$32)</f>
        <v>241447.09712669483</v>
      </c>
      <c r="V876" s="10">
        <f>IF(U875&lt;=0,V875,V875*(1-T876/U875))+MAX(0,-('1-Input'!$B$10-C876-D876))</f>
        <v>197792.91867939304</v>
      </c>
    </row>
    <row r="877" spans="1:22">
      <c r="A877" s="9">
        <f t="shared" si="34"/>
        <v>20</v>
      </c>
      <c r="B877" s="12">
        <f>IF($A877='P-Parametri'!$C$47,'P-Parametri'!$B$34,IF($A877='P-Parametri'!$C$48,'P-Parametri'!$C$34,'P-Parametri'!$C$51))</f>
        <v>3.7839263201876694E-2</v>
      </c>
      <c r="C877" s="10">
        <f>IF($A877&lt;='1-Input'!$B$26,0,IF($A877='1-Input'!$B$26+1,('1-Input'!$B$23+0)*'1-Input'!$B$27,'1-Input'!$B$23+0))</f>
        <v>15535</v>
      </c>
      <c r="D877" s="10">
        <f t="shared" si="35"/>
        <v>0</v>
      </c>
      <c r="E877" s="10">
        <f>MAX(0,('1-Input'!$B$10-C877-D877))/(1-'P-Parametri'!$B$31*MAX(0,IF(F876&lt;=0,0,(F876-G876)/F876)))</f>
        <v>13465</v>
      </c>
      <c r="F877" s="10">
        <f>((F876-E877+MAX(0,-('1-Input'!$B$10-C877-D877)))*(1+B877))*(1-'P-Parametri'!$B$32)</f>
        <v>-54703.798694329555</v>
      </c>
      <c r="G877" s="10">
        <f>IF(F876&lt;=0,G876,G876*(1-E877/F876))+MAX(0,-('1-Input'!$B$10-C877-D877))</f>
        <v>-12022.818159142518</v>
      </c>
      <c r="H877" s="10">
        <f>MAX(0,('1-Input'!$B$10-C877-D877))/(1-'P-Parametri'!$B$31*MAX(0,IF(I876&lt;=0,0,(I876-J876)/I876)))</f>
        <v>14129.193388871214</v>
      </c>
      <c r="I877" s="10">
        <f>((I876-H877+MAX(0,-('1-Input'!$B$10-C877-D877)))*(1+B877))*(1-'P-Parametri'!$B$32)</f>
        <v>91743.670150958889</v>
      </c>
      <c r="J877" s="10">
        <f>IF(I876&lt;=0,J876,J876*(1-H877/I876))+MAX(0,-('1-Input'!$B$10-C877-D877))</f>
        <v>72561.160929636666</v>
      </c>
      <c r="K877" s="10">
        <f>MAX(0,('1-Input'!$B$10-C877-D877))/(1-'P-Parametri'!$B$31*MAX(0,IF(L876&lt;=0,0,(L876-M876)/L876)))</f>
        <v>14129.193388871216</v>
      </c>
      <c r="L877" s="10">
        <f>((L876-K877+MAX(0,-('1-Input'!$B$10-C877-D877)))*(1+B877))*(1-'P-Parametri'!$B$32)</f>
        <v>224339.16235858205</v>
      </c>
      <c r="M877" s="10">
        <f>IF(L876&lt;=0,M876,M876*(1-K877/L876))+MAX(0,-('1-Input'!$B$10-C877-D877))</f>
        <v>177432.51426431863</v>
      </c>
      <c r="N877" s="10">
        <f>MAX(0,('1-Input'!$B$10-C877-D877))/(1-'P-Parametri'!$B$31*MAX(0,IF(O876&lt;=0,0,(O876-P876)/O876)))</f>
        <v>14129.193388871216</v>
      </c>
      <c r="O877" s="10">
        <f>((O876-N877+MAX(0,-('1-Input'!$B$10-C877-D877)))*(1+B877))*(1-'P-Parametri'!$B$32)</f>
        <v>235704.07251237199</v>
      </c>
      <c r="P877" s="10">
        <f>IF(O876&lt;=0,P876,P876*(1-N877/O876))+MAX(0,-('1-Input'!$B$10-C877-D877))</f>
        <v>186421.15700406395</v>
      </c>
      <c r="Q877" s="10">
        <f>MAX(0,('1-Input'!$B$10-C877-D877))/(1-'P-Parametri'!$B$31*MAX(0,IF(R876&lt;=0,0,(R876-S876)/R876)))</f>
        <v>14129.193388871217</v>
      </c>
      <c r="R877" s="10">
        <f>((R876-Q877+MAX(0,-('1-Input'!$B$10-C877-D877)))*(1+B877))*(1-'P-Parametri'!$B$32)</f>
        <v>235416.15129932723</v>
      </c>
      <c r="S877" s="10">
        <f>IF(R876&lt;=0,S876,S876*(1-Q877/R876))+MAX(0,-('1-Input'!$B$10-C877-D877))</f>
        <v>186193.43668896833</v>
      </c>
      <c r="T877" s="10">
        <f>MAX(0,('1-Input'!$B$10-C877-D877))/(1-'P-Parametri'!$B$31*MAX(0,IF(U876&lt;=0,0,(U876-V876)/U876)))</f>
        <v>14129.193388871217</v>
      </c>
      <c r="U877" s="10">
        <f>((U876-T877+MAX(0,-('1-Input'!$B$10-C877-D877)))*(1+B877))*(1-'P-Parametri'!$B$32)</f>
        <v>235447.60683640226</v>
      </c>
      <c r="V877" s="10">
        <f>IF(U876&lt;=0,V876,V876*(1-T877/U876))+MAX(0,-('1-Input'!$B$10-C877-D877))</f>
        <v>186218.31524771883</v>
      </c>
    </row>
    <row r="878" spans="1:22">
      <c r="A878" s="9">
        <f t="shared" si="34"/>
        <v>21</v>
      </c>
      <c r="B878" s="12">
        <f>IF($A878='P-Parametri'!$C$47,'P-Parametri'!$B$34,IF($A878='P-Parametri'!$C$48,'P-Parametri'!$C$34,'P-Parametri'!$C$51))</f>
        <v>3.7839263201876694E-2</v>
      </c>
      <c r="C878" s="10">
        <f>IF($A878&lt;='1-Input'!$B$26,0,IF($A878='1-Input'!$B$26+1,('1-Input'!$B$23+0)*'1-Input'!$B$27,'1-Input'!$B$23+0))</f>
        <v>15535</v>
      </c>
      <c r="D878" s="10">
        <f t="shared" si="35"/>
        <v>0</v>
      </c>
      <c r="E878" s="10">
        <f>MAX(0,('1-Input'!$B$10-C878-D878))/(1-'P-Parametri'!$B$31*MAX(0,IF(F877&lt;=0,0,(F877-G877)/F877)))</f>
        <v>13465</v>
      </c>
      <c r="F878" s="10">
        <f>((F877-E878+MAX(0,-('1-Input'!$B$10-C878-D878)))*(1+B878))*(1-'P-Parametri'!$B$32)</f>
        <v>-70606.759298659483</v>
      </c>
      <c r="G878" s="10">
        <f>IF(F877&lt;=0,G877,G877*(1-E878/F877))+MAX(0,-('1-Input'!$B$10-C878-D878))</f>
        <v>-12022.818159142518</v>
      </c>
      <c r="H878" s="10">
        <f>MAX(0,('1-Input'!$B$10-C878-D878))/(1-'P-Parametri'!$B$31*MAX(0,IF(I877&lt;=0,0,(I877-J877)/I877)))</f>
        <v>14239.077619702173</v>
      </c>
      <c r="I878" s="10">
        <f>((I877-H878+MAX(0,-('1-Input'!$B$10-C878-D878)))*(1+B878))*(1-'P-Parametri'!$B$32)</f>
        <v>80276.434588986333</v>
      </c>
      <c r="J878" s="10">
        <f>IF(I877&lt;=0,J877,J877*(1-H878/I877))+MAX(0,-('1-Input'!$B$10-C878-D878))</f>
        <v>61299.304924173623</v>
      </c>
      <c r="K878" s="10">
        <f>MAX(0,('1-Input'!$B$10-C878-D878))/(1-'P-Parametri'!$B$31*MAX(0,IF(L877&lt;=0,0,(L877-M877)/L877)))</f>
        <v>14239.077619702173</v>
      </c>
      <c r="L878" s="10">
        <f>((L877-K878+MAX(0,-('1-Input'!$B$10-C878-D878)))*(1+B878))*(1-'P-Parametri'!$B$32)</f>
        <v>217614.01690976284</v>
      </c>
      <c r="M878" s="10">
        <f>IF(L877&lt;=0,M877,M877*(1-K878/L877))+MAX(0,-('1-Input'!$B$10-C878-D878))</f>
        <v>166170.65825885558</v>
      </c>
      <c r="N878" s="10">
        <f>MAX(0,('1-Input'!$B$10-C878-D878))/(1-'P-Parametri'!$B$31*MAX(0,IF(O877&lt;=0,0,(O877-P877)/O877)))</f>
        <v>14239.077619702175</v>
      </c>
      <c r="O878" s="10">
        <f>((O877-N878+MAX(0,-('1-Input'!$B$10-C878-D878)))*(1+B878))*(1-'P-Parametri'!$B$32)</f>
        <v>229385.37699016699</v>
      </c>
      <c r="P878" s="10">
        <f>IF(O877&lt;=0,P877,P877*(1-N878/O877))+MAX(0,-('1-Input'!$B$10-C878-D878))</f>
        <v>175159.30099860093</v>
      </c>
      <c r="Q878" s="10">
        <f>MAX(0,('1-Input'!$B$10-C878-D878))/(1-'P-Parametri'!$B$31*MAX(0,IF(R877&lt;=0,0,(R877-S877)/R877)))</f>
        <v>14239.077619702177</v>
      </c>
      <c r="R878" s="10">
        <f>((R877-Q878+MAX(0,-('1-Input'!$B$10-C878-D878)))*(1+B878))*(1-'P-Parametri'!$B$32)</f>
        <v>229087.15868243962</v>
      </c>
      <c r="S878" s="10">
        <f>IF(R877&lt;=0,S877,S877*(1-Q878/R877))+MAX(0,-('1-Input'!$B$10-C878-D878))</f>
        <v>174931.58068350528</v>
      </c>
      <c r="T878" s="10">
        <f>MAX(0,('1-Input'!$B$10-C878-D878))/(1-'P-Parametri'!$B$31*MAX(0,IF(U877&lt;=0,0,(U877-V877)/U877)))</f>
        <v>14239.077619702175</v>
      </c>
      <c r="U878" s="10">
        <f>((U877-T878+MAX(0,-('1-Input'!$B$10-C878-D878)))*(1+B878))*(1-'P-Parametri'!$B$32)</f>
        <v>229119.73918227837</v>
      </c>
      <c r="V878" s="10">
        <f>IF(U877&lt;=0,V877,V877*(1-T878/U877))+MAX(0,-('1-Input'!$B$10-C878-D878))</f>
        <v>174956.45924225581</v>
      </c>
    </row>
    <row r="879" spans="1:22">
      <c r="A879" s="9">
        <f t="shared" si="34"/>
        <v>22</v>
      </c>
      <c r="B879" s="12">
        <f>IF($A879='P-Parametri'!$C$47,'P-Parametri'!$B$34,IF($A879='P-Parametri'!$C$48,'P-Parametri'!$C$34,'P-Parametri'!$C$51))</f>
        <v>3.7839263201876694E-2</v>
      </c>
      <c r="C879" s="10">
        <f>IF($A879&lt;='1-Input'!$B$26,0,IF($A879='1-Input'!$B$26+1,('1-Input'!$B$23+0)*'1-Input'!$B$27,'1-Input'!$B$23+0))</f>
        <v>15535</v>
      </c>
      <c r="D879" s="10">
        <f t="shared" si="35"/>
        <v>0</v>
      </c>
      <c r="E879" s="10">
        <f>MAX(0,('1-Input'!$B$10-C879-D879))/(1-'P-Parametri'!$B$31*MAX(0,IF(F878&lt;=0,0,(F878-G878)/F878)))</f>
        <v>13465</v>
      </c>
      <c r="F879" s="10">
        <f>((F878-E879+MAX(0,-('1-Input'!$B$10-C879-D879)))*(1+B879))*(1-'P-Parametri'!$B$32)</f>
        <v>-87078.466781153067</v>
      </c>
      <c r="G879" s="10">
        <f>IF(F878&lt;=0,G878,G878*(1-E879/F878))+MAX(0,-('1-Input'!$B$10-C879-D879))</f>
        <v>-12022.818159142518</v>
      </c>
      <c r="H879" s="10">
        <f>MAX(0,('1-Input'!$B$10-C879-D879))/(1-'P-Parametri'!$B$31*MAX(0,IF(I878&lt;=0,0,(I878-J878)/I878)))</f>
        <v>14346.801616447019</v>
      </c>
      <c r="I879" s="10">
        <f>((I878-H879+MAX(0,-('1-Input'!$B$10-C879-D879)))*(1+B879))*(1-'P-Parametri'!$B$32)</f>
        <v>68287.512983975583</v>
      </c>
      <c r="J879" s="10">
        <f>IF(I878&lt;=0,J878,J878*(1-H879/I878))+MAX(0,-('1-Input'!$B$10-C879-D879))</f>
        <v>50344.047986368991</v>
      </c>
      <c r="K879" s="10">
        <f>MAX(0,('1-Input'!$B$10-C879-D879))/(1-'P-Parametri'!$B$31*MAX(0,IF(L878&lt;=0,0,(L878-M878)/L878)))</f>
        <v>14346.801616447021</v>
      </c>
      <c r="L879" s="10">
        <f>((L878-K879+MAX(0,-('1-Input'!$B$10-C879-D879)))*(1+B879))*(1-'P-Parametri'!$B$32)</f>
        <v>210536.77955920593</v>
      </c>
      <c r="M879" s="10">
        <f>IF(L878&lt;=0,M878,M878*(1-K879/L878))+MAX(0,-('1-Input'!$B$10-C879-D879))</f>
        <v>155215.40132105094</v>
      </c>
      <c r="N879" s="10">
        <f>MAX(0,('1-Input'!$B$10-C879-D879))/(1-'P-Parametri'!$B$31*MAX(0,IF(O878&lt;=0,0,(O878-P878)/O878)))</f>
        <v>14346.801616447021</v>
      </c>
      <c r="O879" s="10">
        <f>((O878-N879+MAX(0,-('1-Input'!$B$10-C879-D879)))*(1+B879))*(1-'P-Parametri'!$B$32)</f>
        <v>222729.12567259109</v>
      </c>
      <c r="P879" s="10">
        <f>IF(O878&lt;=0,P878,P878*(1-N879/O878))+MAX(0,-('1-Input'!$B$10-C879-D879))</f>
        <v>164204.0440607963</v>
      </c>
      <c r="Q879" s="10">
        <f>MAX(0,('1-Input'!$B$10-C879-D879))/(1-'P-Parametri'!$B$31*MAX(0,IF(R878&lt;=0,0,(R878-S878)/R878)))</f>
        <v>14346.801616447023</v>
      </c>
      <c r="R879" s="10">
        <f>((R878-Q879+MAX(0,-('1-Input'!$B$10-C879-D879)))*(1+B879))*(1-'P-Parametri'!$B$32)</f>
        <v>222420.24200916354</v>
      </c>
      <c r="S879" s="10">
        <f>IF(R878&lt;=0,S878,S878*(1-Q879/R878))+MAX(0,-('1-Input'!$B$10-C879-D879))</f>
        <v>163976.32374570065</v>
      </c>
      <c r="T879" s="10">
        <f>MAX(0,('1-Input'!$B$10-C879-D879))/(1-'P-Parametri'!$B$31*MAX(0,IF(U878&lt;=0,0,(U878-V878)/U878)))</f>
        <v>14346.801616447021</v>
      </c>
      <c r="U879" s="10">
        <f>((U878-T879+MAX(0,-('1-Input'!$B$10-C879-D879)))*(1+B879))*(1-'P-Parametri'!$B$32)</f>
        <v>222453.98770446703</v>
      </c>
      <c r="V879" s="10">
        <f>IF(U878&lt;=0,V878,V878*(1-T879/U878))+MAX(0,-('1-Input'!$B$10-C879-D879))</f>
        <v>164001.20230445117</v>
      </c>
    </row>
    <row r="880" spans="1:22">
      <c r="A880" s="9">
        <f t="shared" si="34"/>
        <v>23</v>
      </c>
      <c r="B880" s="12">
        <f>IF($A880='P-Parametri'!$C$47,'P-Parametri'!$B$34,IF($A880='P-Parametri'!$C$48,'P-Parametri'!$C$34,'P-Parametri'!$C$51))</f>
        <v>3.7839263201876694E-2</v>
      </c>
      <c r="C880" s="10">
        <f>IF($A880&lt;='1-Input'!$B$26,0,IF($A880='1-Input'!$B$26+1,('1-Input'!$B$23+0)*'1-Input'!$B$27,'1-Input'!$B$23+0))</f>
        <v>15535</v>
      </c>
      <c r="D880" s="10">
        <f t="shared" si="35"/>
        <v>0</v>
      </c>
      <c r="E880" s="10">
        <f>MAX(0,('1-Input'!$B$10-C880-D880))/(1-'P-Parametri'!$B$31*MAX(0,IF(F879&lt;=0,0,(F879-G879)/F879)))</f>
        <v>13465</v>
      </c>
      <c r="F880" s="10">
        <f>((F879-E880+MAX(0,-('1-Input'!$B$10-C880-D880)))*(1+B880))*(1-'P-Parametri'!$B$32)</f>
        <v>-104139.26156894643</v>
      </c>
      <c r="G880" s="10">
        <f>IF(F879&lt;=0,G879,G879*(1-E880/F879))+MAX(0,-('1-Input'!$B$10-C880-D880))</f>
        <v>-12022.818159142518</v>
      </c>
      <c r="H880" s="10">
        <f>MAX(0,('1-Input'!$B$10-C880-D880))/(1-'P-Parametri'!$B$31*MAX(0,IF(I879&lt;=0,0,(I879-J879)/I879)))</f>
        <v>14452.363918227051</v>
      </c>
      <c r="I880" s="10">
        <f>((I879-H880+MAX(0,-('1-Input'!$B$10-C880-D880)))*(1+B880))*(1-'P-Parametri'!$B$32)</f>
        <v>55760.486977878136</v>
      </c>
      <c r="J880" s="10">
        <f>IF(I879&lt;=0,J879,J879*(1-H880/I879))+MAX(0,-('1-Input'!$B$10-C880-D880))</f>
        <v>39689.237599784436</v>
      </c>
      <c r="K880" s="10">
        <f>MAX(0,('1-Input'!$B$10-C880-D880))/(1-'P-Parametri'!$B$31*MAX(0,IF(L879&lt;=0,0,(L879-M879)/L879)))</f>
        <v>14452.363918227053</v>
      </c>
      <c r="L880" s="10">
        <f>((L879-K880+MAX(0,-('1-Input'!$B$10-C880-D880)))*(1+B880))*(1-'P-Parametri'!$B$32)</f>
        <v>203097.09724329563</v>
      </c>
      <c r="M880" s="10">
        <f>IF(L879&lt;=0,M879,M879*(1-K880/L879))+MAX(0,-('1-Input'!$B$10-C880-D880))</f>
        <v>144560.5909344664</v>
      </c>
      <c r="N880" s="10">
        <f>MAX(0,('1-Input'!$B$10-C880-D880))/(1-'P-Parametri'!$B$31*MAX(0,IF(O879&lt;=0,0,(O879-P879)/O879)))</f>
        <v>14452.363918227053</v>
      </c>
      <c r="O880" s="10">
        <f>((O879-N880+MAX(0,-('1-Input'!$B$10-C880-D880)))*(1+B880))*(1-'P-Parametri'!$B$32)</f>
        <v>215725.48535929952</v>
      </c>
      <c r="P880" s="10">
        <f>IF(O879&lt;=0,P879,P879*(1-N880/O879))+MAX(0,-('1-Input'!$B$10-C880-D880))</f>
        <v>153549.23367421175</v>
      </c>
      <c r="Q880" s="10">
        <f>MAX(0,('1-Input'!$B$10-C880-D880))/(1-'P-Parametri'!$B$31*MAX(0,IF(R879&lt;=0,0,(R879-S879)/R879)))</f>
        <v>14452.363918227054</v>
      </c>
      <c r="R880" s="10">
        <f>((R879-Q880+MAX(0,-('1-Input'!$B$10-C880-D880)))*(1+B880))*(1-'P-Parametri'!$B$32)</f>
        <v>215405.55490882014</v>
      </c>
      <c r="S880" s="10">
        <f>IF(R879&lt;=0,S879,S879*(1-Q880/R879))+MAX(0,-('1-Input'!$B$10-C880-D880))</f>
        <v>153321.5133591161</v>
      </c>
      <c r="T880" s="10">
        <f>MAX(0,('1-Input'!$B$10-C880-D880))/(1-'P-Parametri'!$B$31*MAX(0,IF(U879&lt;=0,0,(U879-V879)/U879)))</f>
        <v>14452.363918227053</v>
      </c>
      <c r="U880" s="10">
        <f>((U879-T880+MAX(0,-('1-Input'!$B$10-C880-D880)))*(1+B880))*(1-'P-Parametri'!$B$32)</f>
        <v>215440.50747115503</v>
      </c>
      <c r="V880" s="10">
        <f>IF(U879&lt;=0,V879,V879*(1-T880/U879))+MAX(0,-('1-Input'!$B$10-C880-D880))</f>
        <v>153346.39191786663</v>
      </c>
    </row>
    <row r="881" spans="1:22">
      <c r="A881" s="9">
        <f t="shared" si="34"/>
        <v>24</v>
      </c>
      <c r="B881" s="12">
        <f>IF($A881='P-Parametri'!$C$47,'P-Parametri'!$B$34,IF($A881='P-Parametri'!$C$48,'P-Parametri'!$C$34,'P-Parametri'!$C$51))</f>
        <v>3.7839263201876694E-2</v>
      </c>
      <c r="C881" s="10">
        <f>IF($A881&lt;='1-Input'!$B$26,0,IF($A881='1-Input'!$B$26+1,('1-Input'!$B$23+0)*'1-Input'!$B$27,'1-Input'!$B$23+0))</f>
        <v>15535</v>
      </c>
      <c r="D881" s="10">
        <f t="shared" si="35"/>
        <v>0</v>
      </c>
      <c r="E881" s="10">
        <f>MAX(0,('1-Input'!$B$10-C881-D881))/(1-'P-Parametri'!$B$31*MAX(0,IF(F880&lt;=0,0,(F880-G880)/F880)))</f>
        <v>13465</v>
      </c>
      <c r="F881" s="10">
        <f>((F880-E881+MAX(0,-('1-Input'!$B$10-C881-D881)))*(1+B881))*(1-'P-Parametri'!$B$32)</f>
        <v>-121810.21153576391</v>
      </c>
      <c r="G881" s="10">
        <f>IF(F880&lt;=0,G880,G880*(1-E881/F880))+MAX(0,-('1-Input'!$B$10-C881-D881))</f>
        <v>-12022.818159142518</v>
      </c>
      <c r="H881" s="10">
        <f>MAX(0,('1-Input'!$B$10-C881-D881))/(1-'P-Parametri'!$B$31*MAX(0,IF(I880&lt;=0,0,(I880-J880)/I880)))</f>
        <v>14555.765736974601</v>
      </c>
      <c r="I881" s="10">
        <f>((I880-H881+MAX(0,-('1-Input'!$B$10-C881-D881)))*(1+B881))*(1-'P-Parametri'!$B$32)</f>
        <v>42678.349778031843</v>
      </c>
      <c r="J881" s="10">
        <f>IF(I880&lt;=0,J880,J880*(1-H881/I880))+MAX(0,-('1-Input'!$B$10-C881-D881))</f>
        <v>29328.724697327536</v>
      </c>
      <c r="K881" s="10">
        <f>MAX(0,('1-Input'!$B$10-C881-D881))/(1-'P-Parametri'!$B$31*MAX(0,IF(L880&lt;=0,0,(L880-M880)/L880)))</f>
        <v>14555.765736974603</v>
      </c>
      <c r="L881" s="10">
        <f>((L880-K881+MAX(0,-('1-Input'!$B$10-C881-D881)))*(1+B881))*(1-'P-Parametri'!$B$32)</f>
        <v>195284.24538047376</v>
      </c>
      <c r="M881" s="10">
        <f>IF(L880&lt;=0,M880,M880*(1-K881/L880))+MAX(0,-('1-Input'!$B$10-C881-D881))</f>
        <v>134200.07803200951</v>
      </c>
      <c r="N881" s="10">
        <f>MAX(0,('1-Input'!$B$10-C881-D881))/(1-'P-Parametri'!$B$31*MAX(0,IF(O880&lt;=0,0,(O880-P880)/O880)))</f>
        <v>14555.765736974605</v>
      </c>
      <c r="O881" s="10">
        <f>((O880-N881+MAX(0,-('1-Input'!$B$10-C881-D881)))*(1+B881))*(1-'P-Parametri'!$B$32)</f>
        <v>208364.2699241791</v>
      </c>
      <c r="P881" s="10">
        <f>IF(O880&lt;=0,P880,P880*(1-N881/O880))+MAX(0,-('1-Input'!$B$10-C881-D881))</f>
        <v>143188.72077175486</v>
      </c>
      <c r="Q881" s="10">
        <f>MAX(0,('1-Input'!$B$10-C881-D881))/(1-'P-Parametri'!$B$31*MAX(0,IF(R880&lt;=0,0,(R880-S880)/R880)))</f>
        <v>14555.765736974607</v>
      </c>
      <c r="R881" s="10">
        <f>((R880-Q881+MAX(0,-('1-Input'!$B$10-C881-D881)))*(1+B881))*(1-'P-Parametri'!$B$32)</f>
        <v>208032.89761394373</v>
      </c>
      <c r="S881" s="10">
        <f>IF(R880&lt;=0,S880,S880*(1-Q881/R880))+MAX(0,-('1-Input'!$B$10-C881-D881))</f>
        <v>142961.00045665921</v>
      </c>
      <c r="T881" s="10">
        <f>MAX(0,('1-Input'!$B$10-C881-D881))/(1-'P-Parametri'!$B$31*MAX(0,IF(U880&lt;=0,0,(U880-V880)/U880)))</f>
        <v>14555.765736974605</v>
      </c>
      <c r="U881" s="10">
        <f>((U880-T881+MAX(0,-('1-Input'!$B$10-C881-D881)))*(1+B881))*(1-'P-Parametri'!$B$32)</f>
        <v>208069.10020520131</v>
      </c>
      <c r="V881" s="10">
        <f>IF(U880&lt;=0,V880,V880*(1-T881/U880))+MAX(0,-('1-Input'!$B$10-C881-D881))</f>
        <v>142985.87901540974</v>
      </c>
    </row>
    <row r="882" spans="1:22">
      <c r="A882" s="9">
        <f t="shared" si="34"/>
        <v>25</v>
      </c>
      <c r="B882" s="12">
        <f>IF($A882='P-Parametri'!$C$47,'P-Parametri'!$B$34,IF($A882='P-Parametri'!$C$48,'P-Parametri'!$C$34,'P-Parametri'!$C$51))</f>
        <v>3.7839263201876694E-2</v>
      </c>
      <c r="C882" s="10">
        <f>IF($A882&lt;='1-Input'!$B$26,0,IF($A882='1-Input'!$B$26+1,('1-Input'!$B$23+0)*'1-Input'!$B$27,'1-Input'!$B$23+0))</f>
        <v>15535</v>
      </c>
      <c r="D882" s="10">
        <f t="shared" si="35"/>
        <v>0</v>
      </c>
      <c r="E882" s="10">
        <f>MAX(0,('1-Input'!$B$10-C882-D882))/(1-'P-Parametri'!$B$31*MAX(0,IF(F881&lt;=0,0,(F881-G881)/F881)))</f>
        <v>13465</v>
      </c>
      <c r="F882" s="10">
        <f>((F881-E882+MAX(0,-('1-Input'!$B$10-C882-D882)))*(1+B882))*(1-'P-Parametri'!$B$32)</f>
        <v>-140113.13801801574</v>
      </c>
      <c r="G882" s="10">
        <f>IF(F881&lt;=0,G881,G881*(1-E882/F881))+MAX(0,-('1-Input'!$B$10-C882-D882))</f>
        <v>-12022.818159142518</v>
      </c>
      <c r="H882" s="10">
        <f>MAX(0,('1-Input'!$B$10-C882-D882))/(1-'P-Parametri'!$B$31*MAX(0,IF(I881&lt;=0,0,(I881-J881)/I881)))</f>
        <v>14657.010847802278</v>
      </c>
      <c r="I882" s="10">
        <f>((I881-H882+MAX(0,-('1-Input'!$B$10-C882-D882)))*(1+B882))*(1-'P-Parametri'!$B$32)</f>
        <v>29023.482457780956</v>
      </c>
      <c r="J882" s="10">
        <f>IF(I881&lt;=0,J881,J881*(1-H882/I881))+MAX(0,-('1-Input'!$B$10-C882-D882))</f>
        <v>19256.370956457093</v>
      </c>
      <c r="K882" s="10">
        <f>MAX(0,('1-Input'!$B$10-C882-D882))/(1-'P-Parametri'!$B$31*MAX(0,IF(L881&lt;=0,0,(L881-M881)/L881)))</f>
        <v>14657.010847802279</v>
      </c>
      <c r="L882" s="10">
        <f>((L881-K882+MAX(0,-('1-Input'!$B$10-C882-D882)))*(1+B882))*(1-'P-Parametri'!$B$32)</f>
        <v>187087.11192957719</v>
      </c>
      <c r="M882" s="10">
        <f>IF(L881&lt;=0,M881,M881*(1-K882/L881))+MAX(0,-('1-Input'!$B$10-C882-D882))</f>
        <v>124127.72429113906</v>
      </c>
      <c r="N882" s="10">
        <f>MAX(0,('1-Input'!$B$10-C882-D882))/(1-'P-Parametri'!$B$31*MAX(0,IF(O881&lt;=0,0,(O881-P881)/O881)))</f>
        <v>14657.010847802279</v>
      </c>
      <c r="O882" s="10">
        <f>((O881-N882+MAX(0,-('1-Input'!$B$10-C882-D882)))*(1+B882))*(1-'P-Parametri'!$B$32)</f>
        <v>200634.92503860858</v>
      </c>
      <c r="P882" s="10">
        <f>IF(O881&lt;=0,P881,P881*(1-N882/O881))+MAX(0,-('1-Input'!$B$10-C882-D882))</f>
        <v>133116.36703088443</v>
      </c>
      <c r="Q882" s="10">
        <f>MAX(0,('1-Input'!$B$10-C882-D882))/(1-'P-Parametri'!$B$31*MAX(0,IF(R881&lt;=0,0,(R881-S881)/R881)))</f>
        <v>14657.010847802283</v>
      </c>
      <c r="R882" s="10">
        <f>((R881-Q882+MAX(0,-('1-Input'!$B$10-C882-D882)))*(1+B882))*(1-'P-Parametri'!$B$32)</f>
        <v>200291.70166669702</v>
      </c>
      <c r="S882" s="10">
        <f>IF(R881&lt;=0,S881,S881*(1-Q882/R881))+MAX(0,-('1-Input'!$B$10-C882-D882))</f>
        <v>132888.64671578878</v>
      </c>
      <c r="T882" s="10">
        <f>MAX(0,('1-Input'!$B$10-C882-D882))/(1-'P-Parametri'!$B$31*MAX(0,IF(U881&lt;=0,0,(U881-V881)/U881)))</f>
        <v>14657.010847802279</v>
      </c>
      <c r="U882" s="10">
        <f>((U881-T882+MAX(0,-('1-Input'!$B$10-C882-D882)))*(1+B882))*(1-'P-Parametri'!$B$32)</f>
        <v>200329.19899239251</v>
      </c>
      <c r="V882" s="10">
        <f>IF(U881&lt;=0,V881,V881*(1-T882/U881))+MAX(0,-('1-Input'!$B$10-C882-D882))</f>
        <v>132913.52527453931</v>
      </c>
    </row>
    <row r="883" spans="1:22">
      <c r="A883" s="9">
        <f t="shared" si="34"/>
        <v>26</v>
      </c>
      <c r="B883" s="12">
        <f>IF($A883='P-Parametri'!$C$47,'P-Parametri'!$B$34,IF($A883='P-Parametri'!$C$48,'P-Parametri'!$C$34,'P-Parametri'!$C$51))</f>
        <v>3.7839263201876694E-2</v>
      </c>
      <c r="C883" s="10">
        <f>IF($A883&lt;='1-Input'!$B$26,0,IF($A883='1-Input'!$B$26+1,('1-Input'!$B$23+0)*'1-Input'!$B$27,'1-Input'!$B$23+0))</f>
        <v>15535</v>
      </c>
      <c r="D883" s="10">
        <f t="shared" si="35"/>
        <v>0</v>
      </c>
      <c r="E883" s="10">
        <f>MAX(0,('1-Input'!$B$10-C883-D883))/(1-'P-Parametri'!$B$31*MAX(0,IF(F882&lt;=0,0,(F882-G882)/F882)))</f>
        <v>13465</v>
      </c>
      <c r="F883" s="10">
        <f>((F882-E883+MAX(0,-('1-Input'!$B$10-C883-D883)))*(1+B883))*(1-'P-Parametri'!$B$32)</f>
        <v>-159070.64276132453</v>
      </c>
      <c r="G883" s="10">
        <f>IF(F882&lt;=0,G882,G882*(1-E883/F882))+MAX(0,-('1-Input'!$B$10-C883-D883))</f>
        <v>-12022.818159142518</v>
      </c>
      <c r="H883" s="10">
        <f>MAX(0,('1-Input'!$B$10-C883-D883))/(1-'P-Parametri'!$B$31*MAX(0,IF(I882&lt;=0,0,(I882-J882)/I882)))</f>
        <v>14756.105476702684</v>
      </c>
      <c r="I883" s="10">
        <f>((I882-H883+MAX(0,-('1-Input'!$B$10-C883-D883)))*(1+B883))*(1-'P-Parametri'!$B$32)</f>
        <v>14777.629525837958</v>
      </c>
      <c r="J883" s="10">
        <f>IF(I882&lt;=0,J882,J882*(1-H883/I882))+MAX(0,-('1-Input'!$B$10-C883-D883))</f>
        <v>9466.0557747647254</v>
      </c>
      <c r="K883" s="10">
        <f>MAX(0,('1-Input'!$B$10-C883-D883))/(1-'P-Parametri'!$B$31*MAX(0,IF(L882&lt;=0,0,(L882-M882)/L882)))</f>
        <v>14756.105476702684</v>
      </c>
      <c r="L883" s="10">
        <f>((L882-K883+MAX(0,-('1-Input'!$B$10-C883-D883)))*(1+B883))*(1-'P-Parametri'!$B$32)</f>
        <v>178494.18099436135</v>
      </c>
      <c r="M883" s="10">
        <f>IF(L882&lt;=0,M882,M882*(1-K883/L882))+MAX(0,-('1-Input'!$B$10-C883-D883))</f>
        <v>114337.4091094467</v>
      </c>
      <c r="N883" s="10">
        <f>MAX(0,('1-Input'!$B$10-C883-D883))/(1-'P-Parametri'!$B$31*MAX(0,IF(O882&lt;=0,0,(O882-P882)/O882)))</f>
        <v>14756.105476702685</v>
      </c>
      <c r="O883" s="10">
        <f>((O882-N883+MAX(0,-('1-Input'!$B$10-C883-D883)))*(1+B883))*(1-'P-Parametri'!$B$32)</f>
        <v>192526.51246468507</v>
      </c>
      <c r="P883" s="10">
        <f>IF(O882&lt;=0,P882,P882*(1-N883/O882))+MAX(0,-('1-Input'!$B$10-C883-D883))</f>
        <v>123326.05184919207</v>
      </c>
      <c r="Q883" s="10">
        <f>MAX(0,('1-Input'!$B$10-C883-D883))/(1-'P-Parametri'!$B$31*MAX(0,IF(R882&lt;=0,0,(R882-S882)/R882)))</f>
        <v>14756.105476702687</v>
      </c>
      <c r="R883" s="10">
        <f>((R882-Q883+MAX(0,-('1-Input'!$B$10-C883-D883)))*(1+B883))*(1-'P-Parametri'!$B$32)</f>
        <v>192171.01419464956</v>
      </c>
      <c r="S883" s="10">
        <f>IF(R882&lt;=0,S882,S882*(1-Q883/R882))+MAX(0,-('1-Input'!$B$10-C883-D883))</f>
        <v>123098.33153409643</v>
      </c>
      <c r="T883" s="10">
        <f>MAX(0,('1-Input'!$B$10-C883-D883))/(1-'P-Parametri'!$B$31*MAX(0,IF(U882&lt;=0,0,(U882-V882)/U882)))</f>
        <v>14756.105476702685</v>
      </c>
      <c r="U883" s="10">
        <f>((U882-T883+MAX(0,-('1-Input'!$B$10-C883-D883)))*(1+B883))*(1-'P-Parametri'!$B$32)</f>
        <v>192209.85255912767</v>
      </c>
      <c r="V883" s="10">
        <f>IF(U882&lt;=0,V882,V882*(1-T883/U882))+MAX(0,-('1-Input'!$B$10-C883-D883))</f>
        <v>123123.21009284694</v>
      </c>
    </row>
    <row r="884" spans="1:22">
      <c r="A884" s="9">
        <f t="shared" si="34"/>
        <v>27</v>
      </c>
      <c r="B884" s="12">
        <f>IF($A884='P-Parametri'!$C$47,'P-Parametri'!$B$34,IF($A884='P-Parametri'!$C$48,'P-Parametri'!$C$34,'P-Parametri'!$C$51))</f>
        <v>3.7839263201876694E-2</v>
      </c>
      <c r="C884" s="10">
        <f>IF($A884&lt;='1-Input'!$B$26,0,IF($A884='1-Input'!$B$26+1,('1-Input'!$B$23+0)*'1-Input'!$B$27,'1-Input'!$B$23+0))</f>
        <v>15535</v>
      </c>
      <c r="D884" s="10">
        <f t="shared" si="35"/>
        <v>0</v>
      </c>
      <c r="E884" s="10">
        <f>MAX(0,('1-Input'!$B$10-C884-D884))/(1-'P-Parametri'!$B$31*MAX(0,IF(F883&lt;=0,0,(F883-G883)/F883)))</f>
        <v>13465</v>
      </c>
      <c r="F884" s="10">
        <f>((F883-E884+MAX(0,-('1-Input'!$B$10-C884-D884)))*(1+B884))*(1-'P-Parametri'!$B$32)</f>
        <v>-178706.13583075631</v>
      </c>
      <c r="G884" s="10">
        <f>IF(F883&lt;=0,G883,G883*(1-E884/F883))+MAX(0,-('1-Input'!$B$10-C884-D884))</f>
        <v>-12022.818159142518</v>
      </c>
      <c r="H884" s="10">
        <f>MAX(0,('1-Input'!$B$10-C884-D884))/(1-'P-Parametri'!$B$31*MAX(0,IF(I883&lt;=0,0,(I883-J883)/I883)))</f>
        <v>14853.058186209366</v>
      </c>
      <c r="I884" s="10">
        <f>((I883-H884+MAX(0,-('1-Input'!$B$10-C884-D884)))*(1+B884))*(1-'P-Parametri'!$B$32)</f>
        <v>-78.126259653558463</v>
      </c>
      <c r="J884" s="10">
        <f>IF(I883&lt;=0,J883,J883*(1-H884/I883))+MAX(0,-('1-Input'!$B$10-C884-D884))</f>
        <v>-48.317079870159503</v>
      </c>
      <c r="K884" s="10">
        <f>MAX(0,('1-Input'!$B$10-C884-D884))/(1-'P-Parametri'!$B$31*MAX(0,IF(L883&lt;=0,0,(L883-M883)/L883)))</f>
        <v>14853.058186209368</v>
      </c>
      <c r="L884" s="10">
        <f>((L883-K884+MAX(0,-('1-Input'!$B$10-C884-D884)))*(1+B884))*(1-'P-Parametri'!$B$32)</f>
        <v>169493.51596009079</v>
      </c>
      <c r="M884" s="10">
        <f>IF(L883&lt;=0,M883,M883*(1-K884/L883))+MAX(0,-('1-Input'!$B$10-C884-D884))</f>
        <v>104823.03625481183</v>
      </c>
      <c r="N884" s="10">
        <f>MAX(0,('1-Input'!$B$10-C884-D884))/(1-'P-Parametri'!$B$31*MAX(0,IF(O883&lt;=0,0,(O883-P883)/O883)))</f>
        <v>14853.058186209368</v>
      </c>
      <c r="O884" s="10">
        <f>((O883-N884+MAX(0,-('1-Input'!$B$10-C884-D884)))*(1+B884))*(1-'P-Parametri'!$B$32)</f>
        <v>184027.69390514775</v>
      </c>
      <c r="P884" s="10">
        <f>IF(O883&lt;=0,P883,P883*(1-N884/O883))+MAX(0,-('1-Input'!$B$10-C884-D884))</f>
        <v>113811.67899455719</v>
      </c>
      <c r="Q884" s="10">
        <f>MAX(0,('1-Input'!$B$10-C884-D884))/(1-'P-Parametri'!$B$31*MAX(0,IF(R883&lt;=0,0,(R883-S883)/R883)))</f>
        <v>14853.058186209371</v>
      </c>
      <c r="R884" s="10">
        <f>((R883-Q884+MAX(0,-('1-Input'!$B$10-C884-D884)))*(1+B884))*(1-'P-Parametri'!$B$32)</f>
        <v>183659.48174262981</v>
      </c>
      <c r="S884" s="10">
        <f>IF(R883&lt;=0,S883,S883*(1-Q884/R883))+MAX(0,-('1-Input'!$B$10-C884-D884))</f>
        <v>113583.95867946156</v>
      </c>
      <c r="T884" s="10">
        <f>MAX(0,('1-Input'!$B$10-C884-D884))/(1-'P-Parametri'!$B$31*MAX(0,IF(U883&lt;=0,0,(U883-V883)/U883)))</f>
        <v>14853.05818620937</v>
      </c>
      <c r="U884" s="10">
        <f>((U883-T884+MAX(0,-('1-Input'!$B$10-C884-D884)))*(1+B884))*(1-'P-Parametri'!$B$32)</f>
        <v>183699.70910624458</v>
      </c>
      <c r="V884" s="10">
        <f>IF(U883&lt;=0,V883,V883*(1-T884/U883))+MAX(0,-('1-Input'!$B$10-C884-D884))</f>
        <v>113608.83723821207</v>
      </c>
    </row>
    <row r="885" spans="1:22">
      <c r="A885" s="9">
        <f t="shared" si="34"/>
        <v>28</v>
      </c>
      <c r="B885" s="12">
        <f>IF($A885='P-Parametri'!$C$47,'P-Parametri'!$B$34,IF($A885='P-Parametri'!$C$48,'P-Parametri'!$C$34,'P-Parametri'!$C$51))</f>
        <v>3.7839263201876694E-2</v>
      </c>
      <c r="C885" s="10">
        <f>IF($A885&lt;='1-Input'!$B$26,0,IF($A885='1-Input'!$B$26+1,('1-Input'!$B$23+0)*'1-Input'!$B$27,'1-Input'!$B$23+0))</f>
        <v>15535</v>
      </c>
      <c r="D885" s="10">
        <f t="shared" si="35"/>
        <v>0</v>
      </c>
      <c r="E885" s="10">
        <f>MAX(0,('1-Input'!$B$10-C885-D885))/(1-'P-Parametri'!$B$31*MAX(0,IF(F884&lt;=0,0,(F884-G884)/F884)))</f>
        <v>13465</v>
      </c>
      <c r="F885" s="10">
        <f>((F884-E885+MAX(0,-('1-Input'!$B$10-C885-D885)))*(1+B885))*(1-'P-Parametri'!$B$32)</f>
        <v>-199043.86451922139</v>
      </c>
      <c r="G885" s="10">
        <f>IF(F884&lt;=0,G884,G884*(1-E885/F884))+MAX(0,-('1-Input'!$B$10-C885-D885))</f>
        <v>-12022.818159142518</v>
      </c>
      <c r="H885" s="10">
        <f>MAX(0,('1-Input'!$B$10-C885-D885))/(1-'P-Parametri'!$B$31*MAX(0,IF(I884&lt;=0,0,(I884-J884)/I884)))</f>
        <v>13465</v>
      </c>
      <c r="I885" s="10">
        <f>((I884-H885+MAX(0,-('1-Input'!$B$10-C885-D885)))*(1+B885))*(1-'P-Parametri'!$B$32)</f>
        <v>-14027.4770024113</v>
      </c>
      <c r="J885" s="10">
        <f>IF(I884&lt;=0,J884,J884*(1-H885/I884))+MAX(0,-('1-Input'!$B$10-C885-D885))</f>
        <v>-48.317079870159503</v>
      </c>
      <c r="K885" s="10">
        <f>MAX(0,('1-Input'!$B$10-C885-D885))/(1-'P-Parametri'!$B$31*MAX(0,IF(L884&lt;=0,0,(L884-M884)/L884)))</f>
        <v>14947.879759620855</v>
      </c>
      <c r="L885" s="10">
        <f>((L884-K885+MAX(0,-('1-Input'!$B$10-C885-D885)))*(1+B885))*(1-'P-Parametri'!$B$32)</f>
        <v>160072.74214695027</v>
      </c>
      <c r="M885" s="10">
        <f>IF(L884&lt;=0,M884,M884*(1-K885/L884))+MAX(0,-('1-Input'!$B$10-C885-D885))</f>
        <v>95578.540186040409</v>
      </c>
      <c r="N885" s="10">
        <f>MAX(0,('1-Input'!$B$10-C885-D885))/(1-'P-Parametri'!$B$31*MAX(0,IF(O884&lt;=0,0,(O884-P884)/O884)))</f>
        <v>14947.879759620855</v>
      </c>
      <c r="O885" s="10">
        <f>((O884-N885+MAX(0,-('1-Input'!$B$10-C885-D885)))*(1+B885))*(1-'P-Parametri'!$B$32)</f>
        <v>175126.71439563369</v>
      </c>
      <c r="P885" s="10">
        <f>IF(O884&lt;=0,P884,P884*(1-N885/O884))+MAX(0,-('1-Input'!$B$10-C885-D885))</f>
        <v>104567.18292578578</v>
      </c>
      <c r="Q885" s="10">
        <f>MAX(0,('1-Input'!$B$10-C885-D885))/(1-'P-Parametri'!$B$31*MAX(0,IF(R884&lt;=0,0,(R884-S884)/R884)))</f>
        <v>14947.879759620857</v>
      </c>
      <c r="R885" s="10">
        <f>((R884-Q885+MAX(0,-('1-Input'!$B$10-C885-D885)))*(1+B885))*(1-'P-Parametri'!$B$32)</f>
        <v>174745.333646263</v>
      </c>
      <c r="S885" s="10">
        <f>IF(R884&lt;=0,S884,S884*(1-Q885/R884))+MAX(0,-('1-Input'!$B$10-C885-D885))</f>
        <v>104339.46261069016</v>
      </c>
      <c r="T885" s="10">
        <f>MAX(0,('1-Input'!$B$10-C885-D885))/(1-'P-Parametri'!$B$31*MAX(0,IF(U884&lt;=0,0,(U884-V884)/U884)))</f>
        <v>14947.879759620855</v>
      </c>
      <c r="U885" s="10">
        <f>((U884-T885+MAX(0,-('1-Input'!$B$10-C885-D885)))*(1+B885))*(1-'P-Parametri'!$B$32)</f>
        <v>174786.99968460266</v>
      </c>
      <c r="V885" s="10">
        <f>IF(U884&lt;=0,V884,V884*(1-T885/U884))+MAX(0,-('1-Input'!$B$10-C885-D885))</f>
        <v>104364.34116944065</v>
      </c>
    </row>
    <row r="886" spans="1:22">
      <c r="A886" s="9">
        <f t="shared" si="34"/>
        <v>29</v>
      </c>
      <c r="B886" s="12">
        <f>IF($A886='P-Parametri'!$C$47,'P-Parametri'!$B$34,IF($A886='P-Parametri'!$C$48,'P-Parametri'!$C$34,'P-Parametri'!$C$51))</f>
        <v>3.7839263201876694E-2</v>
      </c>
      <c r="C886" s="10">
        <f>IF($A886&lt;='1-Input'!$B$26,0,IF($A886='1-Input'!$B$26+1,('1-Input'!$B$23+0)*'1-Input'!$B$27,'1-Input'!$B$23+0))</f>
        <v>15535</v>
      </c>
      <c r="D886" s="10">
        <f t="shared" si="35"/>
        <v>0</v>
      </c>
      <c r="E886" s="10">
        <f>MAX(0,('1-Input'!$B$10-C886-D886))/(1-'P-Parametri'!$B$31*MAX(0,IF(F885&lt;=0,0,(F885-G885)/F885)))</f>
        <v>13465</v>
      </c>
      <c r="F886" s="10">
        <f>((F885-E886+MAX(0,-('1-Input'!$B$10-C886-D886)))*(1+B886))*(1-'P-Parametri'!$B$32)</f>
        <v>-220108.94328974315</v>
      </c>
      <c r="G886" s="10">
        <f>IF(F885&lt;=0,G885,G885*(1-E886/F885))+MAX(0,-('1-Input'!$B$10-C886-D886))</f>
        <v>-12022.818159142518</v>
      </c>
      <c r="H886" s="10">
        <f>MAX(0,('1-Input'!$B$10-C886-D886))/(1-'P-Parametri'!$B$31*MAX(0,IF(I885&lt;=0,0,(I885-J885)/I885)))</f>
        <v>13465</v>
      </c>
      <c r="I886" s="10">
        <f>((I885-H886+MAX(0,-('1-Input'!$B$10-C886-D886)))*(1+B886))*(1-'P-Parametri'!$B$32)</f>
        <v>-28475.706531625528</v>
      </c>
      <c r="J886" s="10">
        <f>IF(I885&lt;=0,J885,J885*(1-H886/I885))+MAX(0,-('1-Input'!$B$10-C886-D886))</f>
        <v>-48.317079870159503</v>
      </c>
      <c r="K886" s="10">
        <f>MAX(0,('1-Input'!$B$10-C886-D886))/(1-'P-Parametri'!$B$31*MAX(0,IF(L885&lt;=0,0,(L885-M885)/L885)))</f>
        <v>15040.583084358677</v>
      </c>
      <c r="L886" s="10">
        <f>((L885-K886+MAX(0,-('1-Input'!$B$10-C886-D886)))*(1+B886))*(1-'P-Parametri'!$B$32)</f>
        <v>150219.02896389324</v>
      </c>
      <c r="M886" s="10">
        <f>IF(L885&lt;=0,M885,M885*(1-K886/L885))+MAX(0,-('1-Input'!$B$10-C886-D886))</f>
        <v>86597.892041522791</v>
      </c>
      <c r="N886" s="10">
        <f>MAX(0,('1-Input'!$B$10-C886-D886))/(1-'P-Parametri'!$B$31*MAX(0,IF(O885&lt;=0,0,(O885-P885)/O885)))</f>
        <v>15040.583084358679</v>
      </c>
      <c r="O886" s="10">
        <f>((O885-N886+MAX(0,-('1-Input'!$B$10-C886-D886)))*(1+B886))*(1-'P-Parametri'!$B$32)</f>
        <v>165811.38522379467</v>
      </c>
      <c r="P886" s="10">
        <f>IF(O885&lt;=0,P885,P885*(1-N886/O885))+MAX(0,-('1-Input'!$B$10-C886-D886))</f>
        <v>95586.534781268172</v>
      </c>
      <c r="Q886" s="10">
        <f>MAX(0,('1-Input'!$B$10-C886-D886))/(1-'P-Parametri'!$B$31*MAX(0,IF(R885&lt;=0,0,(R885-S885)/R885)))</f>
        <v>15040.583084358681</v>
      </c>
      <c r="R886" s="10">
        <f>((R885-Q886+MAX(0,-('1-Input'!$B$10-C886-D886)))*(1+B886))*(1-'P-Parametri'!$B$32)</f>
        <v>165416.36493170026</v>
      </c>
      <c r="S886" s="10">
        <f>IF(R885&lt;=0,S885,S885*(1-Q886/R885))+MAX(0,-('1-Input'!$B$10-C886-D886))</f>
        <v>95358.814466172553</v>
      </c>
      <c r="T886" s="10">
        <f>MAX(0,('1-Input'!$B$10-C886-D886))/(1-'P-Parametri'!$B$31*MAX(0,IF(U885&lt;=0,0,(U885-V885)/U885)))</f>
        <v>15040.583084358677</v>
      </c>
      <c r="U886" s="10">
        <f>((U885-T886+MAX(0,-('1-Input'!$B$10-C886-D886)))*(1+B886))*(1-'P-Parametri'!$B$32)</f>
        <v>165459.52109693017</v>
      </c>
      <c r="V886" s="10">
        <f>IF(U885&lt;=0,V885,V885*(1-T886/U885))+MAX(0,-('1-Input'!$B$10-C886-D886))</f>
        <v>95383.69302492305</v>
      </c>
    </row>
    <row r="887" spans="1:22">
      <c r="A887" s="9">
        <f t="shared" si="34"/>
        <v>30</v>
      </c>
      <c r="B887" s="12">
        <f>IF($A887='P-Parametri'!$C$47,'P-Parametri'!$B$34,IF($A887='P-Parametri'!$C$48,'P-Parametri'!$C$34,'P-Parametri'!$C$51))</f>
        <v>3.7839263201876694E-2</v>
      </c>
      <c r="C887" s="10">
        <f>IF($A887&lt;='1-Input'!$B$26,0,IF($A887='1-Input'!$B$26+1,('1-Input'!$B$23+0)*'1-Input'!$B$27,'1-Input'!$B$23+0))</f>
        <v>15535</v>
      </c>
      <c r="D887" s="10">
        <f t="shared" si="35"/>
        <v>0</v>
      </c>
      <c r="E887" s="10">
        <f>MAX(0,('1-Input'!$B$10-C887-D887))/(1-'P-Parametri'!$B$31*MAX(0,IF(F886&lt;=0,0,(F886-G886)/F886)))</f>
        <v>13465</v>
      </c>
      <c r="F887" s="10">
        <f>((F886-E887+MAX(0,-('1-Input'!$B$10-C887-D887)))*(1+B887))*(1-'P-Parametri'!$B$32)</f>
        <v>-241927.38478856999</v>
      </c>
      <c r="G887" s="10">
        <f>IF(F886&lt;=0,G886,G886*(1-E887/F886))+MAX(0,-('1-Input'!$B$10-C887-D887))</f>
        <v>-12022.818159142518</v>
      </c>
      <c r="H887" s="10">
        <f>MAX(0,('1-Input'!$B$10-C887-D887))/(1-'P-Parametri'!$B$31*MAX(0,IF(I886&lt;=0,0,(I886-J886)/I886)))</f>
        <v>13465</v>
      </c>
      <c r="I887" s="10">
        <f>((I886-H887+MAX(0,-('1-Input'!$B$10-C887-D887)))*(1+B887))*(1-'P-Parametri'!$B$32)</f>
        <v>-43440.656541018485</v>
      </c>
      <c r="J887" s="10">
        <f>IF(I886&lt;=0,J886,J886*(1-H887/I886))+MAX(0,-('1-Input'!$B$10-C887-D887))</f>
        <v>-48.317079870159503</v>
      </c>
      <c r="K887" s="10">
        <f>MAX(0,('1-Input'!$B$10-C887-D887))/(1-'P-Parametri'!$B$31*MAX(0,IF(L886&lt;=0,0,(L886-M886)/L886)))</f>
        <v>15131.183034997421</v>
      </c>
      <c r="L887" s="10">
        <f>((L886-K887+MAX(0,-('1-Input'!$B$10-C887-D887)))*(1+B887))*(1-'P-Parametri'!$B$32)</f>
        <v>139919.07154540112</v>
      </c>
      <c r="M887" s="10">
        <f>IF(L886&lt;=0,M886,M886*(1-K887/L886))+MAX(0,-('1-Input'!$B$10-C887-D887))</f>
        <v>77875.105294976995</v>
      </c>
      <c r="N887" s="10">
        <f>MAX(0,('1-Input'!$B$10-C887-D887))/(1-'P-Parametri'!$B$31*MAX(0,IF(O886&lt;=0,0,(O886-P886)/O886)))</f>
        <v>15131.183034997421</v>
      </c>
      <c r="O887" s="10">
        <f>((O886-N887+MAX(0,-('1-Input'!$B$10-C887-D887)))*(1+B887))*(1-'P-Parametri'!$B$32)</f>
        <v>156069.06635869367</v>
      </c>
      <c r="P887" s="10">
        <f>IF(O886&lt;=0,P886,P886*(1-N887/O886))+MAX(0,-('1-Input'!$B$10-C887-D887))</f>
        <v>86863.748034722375</v>
      </c>
      <c r="Q887" s="10">
        <f>MAX(0,('1-Input'!$B$10-C887-D887))/(1-'P-Parametri'!$B$31*MAX(0,IF(R886&lt;=0,0,(R886-S886)/R886)))</f>
        <v>15131.183034997424</v>
      </c>
      <c r="R887" s="10">
        <f>((R886-Q887+MAX(0,-('1-Input'!$B$10-C887-D887)))*(1+B887))*(1-'P-Parametri'!$B$32)</f>
        <v>155659.9187249344</v>
      </c>
      <c r="S887" s="10">
        <f>IF(R886&lt;=0,S886,S886*(1-Q887/R886))+MAX(0,-('1-Input'!$B$10-C887-D887))</f>
        <v>86636.027719626771</v>
      </c>
      <c r="T887" s="10">
        <f>MAX(0,('1-Input'!$B$10-C887-D887))/(1-'P-Parametri'!$B$31*MAX(0,IF(U886&lt;=0,0,(U886-V886)/U886)))</f>
        <v>15131.183034997421</v>
      </c>
      <c r="U887" s="10">
        <f>((U886-T887+MAX(0,-('1-Input'!$B$10-C887-D887)))*(1+B887))*(1-'P-Parametri'!$B$32)</f>
        <v>155704.61830933377</v>
      </c>
      <c r="V887" s="10">
        <f>IF(U886&lt;=0,V886,V886*(1-T887/U886))+MAX(0,-('1-Input'!$B$10-C887-D887))</f>
        <v>86660.906278377253</v>
      </c>
    </row>
    <row r="888" spans="1:22">
      <c r="A888" s="9">
        <f t="shared" si="34"/>
        <v>31</v>
      </c>
      <c r="B888" s="12">
        <f>IF($A888='P-Parametri'!$C$47,'P-Parametri'!$B$34,IF($A888='P-Parametri'!$C$48,'P-Parametri'!$C$34,'P-Parametri'!$C$51))</f>
        <v>3.7839263201876694E-2</v>
      </c>
      <c r="C888" s="10">
        <f>IF($A888&lt;='1-Input'!$B$26,0,IF($A888='1-Input'!$B$26+1,('1-Input'!$B$23+0)*'1-Input'!$B$27,'1-Input'!$B$23+0))</f>
        <v>15535</v>
      </c>
      <c r="D888" s="10">
        <f t="shared" si="35"/>
        <v>0</v>
      </c>
      <c r="E888" s="10">
        <f>MAX(0,('1-Input'!$B$10-C888-D888))/(1-'P-Parametri'!$B$31*MAX(0,IF(F887&lt;=0,0,(F887-G887)/F887)))</f>
        <v>13465</v>
      </c>
      <c r="F888" s="10">
        <f>((F887-E888+MAX(0,-('1-Input'!$B$10-C888-D888)))*(1+B888))*(1-'P-Parametri'!$B$32)</f>
        <v>-264526.13196742703</v>
      </c>
      <c r="G888" s="10">
        <f>IF(F887&lt;=0,G887,G887*(1-E888/F887))+MAX(0,-('1-Input'!$B$10-C888-D888))</f>
        <v>-12022.818159142518</v>
      </c>
      <c r="H888" s="10">
        <f>MAX(0,('1-Input'!$B$10-C888-D888))/(1-'P-Parametri'!$B$31*MAX(0,IF(I887&lt;=0,0,(I887-J887)/I887)))</f>
        <v>13465</v>
      </c>
      <c r="I888" s="10">
        <f>((I887-H888+MAX(0,-('1-Input'!$B$10-C888-D888)))*(1+B888))*(1-'P-Parametri'!$B$32)</f>
        <v>-58940.806807236579</v>
      </c>
      <c r="J888" s="10">
        <f>IF(I887&lt;=0,J887,J887*(1-H888/I887))+MAX(0,-('1-Input'!$B$10-C888-D888))</f>
        <v>-48.317079870159503</v>
      </c>
      <c r="K888" s="10">
        <f>MAX(0,('1-Input'!$B$10-C888-D888))/(1-'P-Parametri'!$B$31*MAX(0,IF(L887&lt;=0,0,(L887-M887)/L887)))</f>
        <v>15219.69635647062</v>
      </c>
      <c r="L888" s="10">
        <f>((L887-K888+MAX(0,-('1-Input'!$B$10-C888-D888)))*(1+B888))*(1-'P-Parametri'!$B$32)</f>
        <v>129159.07185247839</v>
      </c>
      <c r="M888" s="10">
        <f>IF(L887&lt;=0,M887,M887*(1-K888/L887))+MAX(0,-('1-Input'!$B$10-C888-D888))</f>
        <v>69404.241078777981</v>
      </c>
      <c r="N888" s="10">
        <f>MAX(0,('1-Input'!$B$10-C888-D888))/(1-'P-Parametri'!$B$31*MAX(0,IF(O887&lt;=0,0,(O887-P887)/O887)))</f>
        <v>15219.69635647062</v>
      </c>
      <c r="O888" s="10">
        <f>((O887-N888+MAX(0,-('1-Input'!$B$10-C888-D888)))*(1+B888))*(1-'P-Parametri'!$B$32)</f>
        <v>145886.64837278458</v>
      </c>
      <c r="P888" s="10">
        <f>IF(O887&lt;=0,P887,P887*(1-N888/O887))+MAX(0,-('1-Input'!$B$10-C888-D888))</f>
        <v>78392.883818523362</v>
      </c>
      <c r="Q888" s="10">
        <f>MAX(0,('1-Input'!$B$10-C888-D888))/(1-'P-Parametri'!$B$31*MAX(0,IF(R887&lt;=0,0,(R887-S887)/R887)))</f>
        <v>15219.696356470622</v>
      </c>
      <c r="R888" s="10">
        <f>((R887-Q888+MAX(0,-('1-Input'!$B$10-C888-D888)))*(1+B888))*(1-'P-Parametri'!$B$32)</f>
        <v>145462.86815298058</v>
      </c>
      <c r="S888" s="10">
        <f>IF(R887&lt;=0,S887,S887*(1-Q888/R887))+MAX(0,-('1-Input'!$B$10-C888-D888))</f>
        <v>78165.163503427772</v>
      </c>
      <c r="T888" s="10">
        <f>MAX(0,('1-Input'!$B$10-C888-D888))/(1-'P-Parametri'!$B$31*MAX(0,IF(U887&lt;=0,0,(U887-V887)/U887)))</f>
        <v>15219.69635647062</v>
      </c>
      <c r="U888" s="10">
        <f>((U887-T888+MAX(0,-('1-Input'!$B$10-C888-D888)))*(1+B888))*(1-'P-Parametri'!$B$32)</f>
        <v>145509.16635475159</v>
      </c>
      <c r="V888" s="10">
        <f>IF(U887&lt;=0,V887,V887*(1-T888/U887))+MAX(0,-('1-Input'!$B$10-C888-D888))</f>
        <v>78190.042062178254</v>
      </c>
    </row>
    <row r="889" spans="1:22">
      <c r="A889" s="9">
        <f t="shared" si="34"/>
        <v>32</v>
      </c>
      <c r="B889" s="12">
        <f>IF($A889='P-Parametri'!$C$47,'P-Parametri'!$B$34,IF($A889='P-Parametri'!$C$48,'P-Parametri'!$C$34,'P-Parametri'!$C$51))</f>
        <v>3.7839263201876694E-2</v>
      </c>
      <c r="C889" s="10">
        <f>IF($A889&lt;='1-Input'!$B$26,0,IF($A889='1-Input'!$B$26+1,('1-Input'!$B$23+0)*'1-Input'!$B$27,'1-Input'!$B$23+0))</f>
        <v>15535</v>
      </c>
      <c r="D889" s="10">
        <f t="shared" si="35"/>
        <v>0</v>
      </c>
      <c r="E889" s="10">
        <f>MAX(0,('1-Input'!$B$10-C889-D889))/(1-'P-Parametri'!$B$31*MAX(0,IF(F888&lt;=0,0,(F888-G888)/F888)))</f>
        <v>13465</v>
      </c>
      <c r="F889" s="10">
        <f>((F888-E889+MAX(0,-('1-Input'!$B$10-C889-D889)))*(1+B889))*(1-'P-Parametri'!$B$32)</f>
        <v>-287933.09135457472</v>
      </c>
      <c r="G889" s="10">
        <f>IF(F888&lt;=0,G888,G888*(1-E889/F888))+MAX(0,-('1-Input'!$B$10-C889-D889))</f>
        <v>-12022.818159142518</v>
      </c>
      <c r="H889" s="10">
        <f>MAX(0,('1-Input'!$B$10-C889-D889))/(1-'P-Parametri'!$B$31*MAX(0,IF(I888&lt;=0,0,(I888-J888)/I888)))</f>
        <v>13465</v>
      </c>
      <c r="I889" s="10">
        <f>((I888-H889+MAX(0,-('1-Input'!$B$10-C889-D889)))*(1+B889))*(1-'P-Parametri'!$B$32)</f>
        <v>-74995.298009983118</v>
      </c>
      <c r="J889" s="10">
        <f>IF(I888&lt;=0,J888,J888*(1-H889/I888))+MAX(0,-('1-Input'!$B$10-C889-D889))</f>
        <v>-48.317079870159503</v>
      </c>
      <c r="K889" s="10">
        <f>MAX(0,('1-Input'!$B$10-C889-D889))/(1-'P-Parametri'!$B$31*MAX(0,IF(L888&lt;=0,0,(L888-M888)/L888)))</f>
        <v>15306.14154792111</v>
      </c>
      <c r="L889" s="10">
        <f>((L888-K889+MAX(0,-('1-Input'!$B$10-C889-D889)))*(1+B889))*(1-'P-Parametri'!$B$32)</f>
        <v>117924.71921805503</v>
      </c>
      <c r="M889" s="10">
        <f>IF(L888&lt;=0,M888,M888*(1-K889/L888))+MAX(0,-('1-Input'!$B$10-C889-D889))</f>
        <v>61179.41317670729</v>
      </c>
      <c r="N889" s="10">
        <f>MAX(0,('1-Input'!$B$10-C889-D889))/(1-'P-Parametri'!$B$31*MAX(0,IF(O888&lt;=0,0,(O888-P888)/O888)))</f>
        <v>15306.141547921112</v>
      </c>
      <c r="O889" s="10">
        <f>((O888-N889+MAX(0,-('1-Input'!$B$10-C889-D889)))*(1+B889))*(1-'P-Parametri'!$B$32)</f>
        <v>135250.53383766065</v>
      </c>
      <c r="P889" s="10">
        <f>IF(O888&lt;=0,P888,P888*(1-N889/O888))+MAX(0,-('1-Input'!$B$10-C889-D889))</f>
        <v>70168.055916452679</v>
      </c>
      <c r="Q889" s="10">
        <f>MAX(0,('1-Input'!$B$10-C889-D889))/(1-'P-Parametri'!$B$31*MAX(0,IF(R888&lt;=0,0,(R888-S888)/R888)))</f>
        <v>15306.141547921114</v>
      </c>
      <c r="R889" s="10">
        <f>((R888-Q889+MAX(0,-('1-Input'!$B$10-C889-D889)))*(1+B889))*(1-'P-Parametri'!$B$32)</f>
        <v>134811.59771808187</v>
      </c>
      <c r="S889" s="10">
        <f>IF(R888&lt;=0,S888,S888*(1-Q889/R888))+MAX(0,-('1-Input'!$B$10-C889-D889))</f>
        <v>69940.335601357088</v>
      </c>
      <c r="T889" s="10">
        <f>MAX(0,('1-Input'!$B$10-C889-D889))/(1-'P-Parametri'!$B$31*MAX(0,IF(U888&lt;=0,0,(U888-V888)/U888)))</f>
        <v>15306.14154792111</v>
      </c>
      <c r="U889" s="10">
        <f>((U888-T889+MAX(0,-('1-Input'!$B$10-C889-D889)))*(1+B889))*(1-'P-Parametri'!$B$32)</f>
        <v>134859.55170951225</v>
      </c>
      <c r="V889" s="10">
        <f>IF(U888&lt;=0,V888,V888*(1-T889/U888))+MAX(0,-('1-Input'!$B$10-C889-D889))</f>
        <v>69965.214160107571</v>
      </c>
    </row>
    <row r="890" spans="1:22">
      <c r="A890" s="9">
        <f t="shared" si="34"/>
        <v>33</v>
      </c>
      <c r="B890" s="12">
        <f>IF($A890='P-Parametri'!$C$47,'P-Parametri'!$B$34,IF($A890='P-Parametri'!$C$48,'P-Parametri'!$C$34,'P-Parametri'!$C$51))</f>
        <v>3.7839263201876694E-2</v>
      </c>
      <c r="C890" s="10">
        <f>IF($A890&lt;='1-Input'!$B$26,0,IF($A890='1-Input'!$B$26+1,('1-Input'!$B$23+0)*'1-Input'!$B$27,'1-Input'!$B$23+0))</f>
        <v>15535</v>
      </c>
      <c r="D890" s="10">
        <f t="shared" si="35"/>
        <v>0</v>
      </c>
      <c r="E890" s="10">
        <f>MAX(0,('1-Input'!$B$10-C890-D890))/(1-'P-Parametri'!$B$31*MAX(0,IF(F889&lt;=0,0,(F889-G889)/F889)))</f>
        <v>13465</v>
      </c>
      <c r="F890" s="10">
        <f>((F889-E890+MAX(0,-('1-Input'!$B$10-C890-D890)))*(1+B890))*(1-'P-Parametri'!$B$32)</f>
        <v>-312177.16751576</v>
      </c>
      <c r="G890" s="10">
        <f>IF(F889&lt;=0,G889,G889*(1-E890/F889))+MAX(0,-('1-Input'!$B$10-C890-D890))</f>
        <v>-12022.818159142518</v>
      </c>
      <c r="H890" s="10">
        <f>MAX(0,('1-Input'!$B$10-C890-D890))/(1-'P-Parametri'!$B$31*MAX(0,IF(I889&lt;=0,0,(I889-J889)/I889)))</f>
        <v>13465</v>
      </c>
      <c r="I890" s="10">
        <f>((I889-H890+MAX(0,-('1-Input'!$B$10-C890-D890)))*(1+B890))*(1-'P-Parametri'!$B$32)</f>
        <v>-91623.955368280716</v>
      </c>
      <c r="J890" s="10">
        <f>IF(I889&lt;=0,J889,J889*(1-H890/I889))+MAX(0,-('1-Input'!$B$10-C890-D890))</f>
        <v>-48.317079870159503</v>
      </c>
      <c r="K890" s="10">
        <f>MAX(0,('1-Input'!$B$10-C890-D890))/(1-'P-Parametri'!$B$31*MAX(0,IF(L889&lt;=0,0,(L889-M889)/L889)))</f>
        <v>15390.538747628769</v>
      </c>
      <c r="L890" s="10">
        <f>((L889-K890+MAX(0,-('1-Input'!$B$10-C890-D890)))*(1+B890))*(1-'P-Parametri'!$B$32)</f>
        <v>106201.17031581058</v>
      </c>
      <c r="M890" s="10">
        <f>IF(L889&lt;=0,M889,M889*(1-K890/L889))+MAX(0,-('1-Input'!$B$10-C890-D890))</f>
        <v>53194.792689189177</v>
      </c>
      <c r="N890" s="10">
        <f>MAX(0,('1-Input'!$B$10-C890-D890))/(1-'P-Parametri'!$B$31*MAX(0,IF(O889&lt;=0,0,(O889-P889)/O889)))</f>
        <v>15390.538747628771</v>
      </c>
      <c r="O890" s="10">
        <f>((O889-N890+MAX(0,-('1-Input'!$B$10-C890-D890)))*(1+B890))*(1-'P-Parametri'!$B$32)</f>
        <v>124146.618173636</v>
      </c>
      <c r="P890" s="10">
        <f>IF(O889&lt;=0,P889,P889*(1-N890/O889))+MAX(0,-('1-Input'!$B$10-C890-D890))</f>
        <v>62183.435428934565</v>
      </c>
      <c r="Q890" s="10">
        <f>MAX(0,('1-Input'!$B$10-C890-D890))/(1-'P-Parametri'!$B$31*MAX(0,IF(R889&lt;=0,0,(R889-S889)/R889)))</f>
        <v>15390.538747628771</v>
      </c>
      <c r="R890" s="10">
        <f>((R889-Q890+MAX(0,-('1-Input'!$B$10-C890-D890)))*(1+B890))*(1-'P-Parametri'!$B$32)</f>
        <v>123691.98412497755</v>
      </c>
      <c r="S890" s="10">
        <f>IF(R889&lt;=0,S889,S889*(1-Q890/R889))+MAX(0,-('1-Input'!$B$10-C890-D890))</f>
        <v>61955.715113838975</v>
      </c>
      <c r="T890" s="10">
        <f>MAX(0,('1-Input'!$B$10-C890-D890))/(1-'P-Parametri'!$B$31*MAX(0,IF(U889&lt;=0,0,(U889-V889)/U889)))</f>
        <v>15390.538747628769</v>
      </c>
      <c r="U890" s="10">
        <f>((U889-T890+MAX(0,-('1-Input'!$B$10-C890-D890)))*(1+B890))*(1-'P-Parametri'!$B$32)</f>
        <v>123741.65312304096</v>
      </c>
      <c r="V890" s="10">
        <f>IF(U889&lt;=0,V889,V889*(1-T890/U889))+MAX(0,-('1-Input'!$B$10-C890-D890))</f>
        <v>61980.593672589457</v>
      </c>
    </row>
    <row r="891" spans="1:22">
      <c r="A891" s="9">
        <f t="shared" si="34"/>
        <v>34</v>
      </c>
      <c r="B891" s="12">
        <f>IF($A891='P-Parametri'!$C$47,'P-Parametri'!$B$34,IF($A891='P-Parametri'!$C$48,'P-Parametri'!$C$34,'P-Parametri'!$C$51))</f>
        <v>3.7839263201876694E-2</v>
      </c>
      <c r="C891" s="10">
        <f>IF($A891&lt;='1-Input'!$B$26,0,IF($A891='1-Input'!$B$26+1,('1-Input'!$B$23+0)*'1-Input'!$B$27,'1-Input'!$B$23+0))</f>
        <v>15535</v>
      </c>
      <c r="D891" s="10">
        <f t="shared" si="35"/>
        <v>0</v>
      </c>
      <c r="E891" s="10">
        <f>MAX(0,('1-Input'!$B$10-C891-D891))/(1-'P-Parametri'!$B$31*MAX(0,IF(F890&lt;=0,0,(F890-G890)/F890)))</f>
        <v>13465</v>
      </c>
      <c r="F891" s="10">
        <f>((F890-E891+MAX(0,-('1-Input'!$B$10-C891-D891)))*(1+B891))*(1-'P-Parametri'!$B$32)</f>
        <v>-337288.29874761438</v>
      </c>
      <c r="G891" s="10">
        <f>IF(F890&lt;=0,G890,G890*(1-E891/F890))+MAX(0,-('1-Input'!$B$10-C891-D891))</f>
        <v>-12022.818159142518</v>
      </c>
      <c r="H891" s="10">
        <f>MAX(0,('1-Input'!$B$10-C891-D891))/(1-'P-Parametri'!$B$31*MAX(0,IF(I890&lt;=0,0,(I890-J890)/I890)))</f>
        <v>13465</v>
      </c>
      <c r="I891" s="10">
        <f>((I890-H891+MAX(0,-('1-Input'!$B$10-C891-D891)))*(1+B891))*(1-'P-Parametri'!$B$32)</f>
        <v>-108847.31312205123</v>
      </c>
      <c r="J891" s="10">
        <f>IF(I890&lt;=0,J890,J890*(1-H891/I890))+MAX(0,-('1-Input'!$B$10-C891-D891))</f>
        <v>-48.317079870159503</v>
      </c>
      <c r="K891" s="10">
        <f>MAX(0,('1-Input'!$B$10-C891-D891))/(1-'P-Parametri'!$B$31*MAX(0,IF(L890&lt;=0,0,(L890-M890)/L890)))</f>
        <v>15472.909619412509</v>
      </c>
      <c r="L891" s="10">
        <f>((L890-K891+MAX(0,-('1-Input'!$B$10-C891-D891)))*(1+B891))*(1-'P-Parametri'!$B$32)</f>
        <v>93973.028530272073</v>
      </c>
      <c r="M891" s="10">
        <f>IF(L890&lt;=0,M890,M890*(1-K891/L890))+MAX(0,-('1-Input'!$B$10-C891-D891))</f>
        <v>45444.612375209392</v>
      </c>
      <c r="N891" s="10">
        <f>MAX(0,('1-Input'!$B$10-C891-D891))/(1-'P-Parametri'!$B$31*MAX(0,IF(O890&lt;=0,0,(O890-P890)/O890)))</f>
        <v>15472.909619412509</v>
      </c>
      <c r="O891" s="10">
        <f>((O890-N891+MAX(0,-('1-Input'!$B$10-C891-D891)))*(1+B891))*(1-'P-Parametri'!$B$32)</f>
        <v>112560.26993210014</v>
      </c>
      <c r="P891" s="10">
        <f>IF(O890&lt;=0,P890,P890*(1-N891/O890))+MAX(0,-('1-Input'!$B$10-C891-D891))</f>
        <v>54433.255114954787</v>
      </c>
      <c r="Q891" s="10">
        <f>MAX(0,('1-Input'!$B$10-C891-D891))/(1-'P-Parametri'!$B$31*MAX(0,IF(R890&lt;=0,0,(R890-S890)/R890)))</f>
        <v>15472.90961941251</v>
      </c>
      <c r="R891" s="10">
        <f>((R890-Q891+MAX(0,-('1-Input'!$B$10-C891-D891)))*(1+B891))*(1-'P-Parametri'!$B$32)</f>
        <v>112089.37654014611</v>
      </c>
      <c r="S891" s="10">
        <f>IF(R890&lt;=0,S890,S890*(1-Q891/R890))+MAX(0,-('1-Input'!$B$10-C891-D891))</f>
        <v>54205.53479985919</v>
      </c>
      <c r="T891" s="10">
        <f>MAX(0,('1-Input'!$B$10-C891-D891))/(1-'P-Parametri'!$B$31*MAX(0,IF(U890&lt;=0,0,(U890-V890)/U890)))</f>
        <v>15472.909619412507</v>
      </c>
      <c r="U891" s="10">
        <f>((U890-T891+MAX(0,-('1-Input'!$B$10-C891-D891)))*(1+B891))*(1-'P-Parametri'!$B$32)</f>
        <v>112140.82187962755</v>
      </c>
      <c r="V891" s="10">
        <f>IF(U890&lt;=0,V890,V890*(1-T891/U890))+MAX(0,-('1-Input'!$B$10-C891-D891))</f>
        <v>54230.413358609672</v>
      </c>
    </row>
    <row r="892" spans="1:22">
      <c r="A892" s="9">
        <f t="shared" si="34"/>
        <v>35</v>
      </c>
      <c r="B892" s="12">
        <f>IF($A892='P-Parametri'!$C$47,'P-Parametri'!$B$34,IF($A892='P-Parametri'!$C$48,'P-Parametri'!$C$34,'P-Parametri'!$C$51))</f>
        <v>3.7839263201876694E-2</v>
      </c>
      <c r="C892" s="10">
        <f>IF($A892&lt;='1-Input'!$B$26,0,IF($A892='1-Input'!$B$26+1,('1-Input'!$B$23+0)*'1-Input'!$B$27,'1-Input'!$B$23+0))</f>
        <v>15535</v>
      </c>
      <c r="D892" s="10">
        <f t="shared" si="35"/>
        <v>0</v>
      </c>
      <c r="E892" s="10">
        <f>MAX(0,('1-Input'!$B$10-C892-D892))/(1-'P-Parametri'!$B$31*MAX(0,IF(F891&lt;=0,0,(F891-G891)/F891)))</f>
        <v>13465</v>
      </c>
      <c r="F892" s="10">
        <f>((F891-E892+MAX(0,-('1-Input'!$B$10-C892-D892)))*(1+B892))*(1-'P-Parametri'!$B$32)</f>
        <v>-363297.49404757615</v>
      </c>
      <c r="G892" s="10">
        <f>IF(F891&lt;=0,G891,G891*(1-E892/F891))+MAX(0,-('1-Input'!$B$10-C892-D892))</f>
        <v>-12022.818159142518</v>
      </c>
      <c r="H892" s="10">
        <f>MAX(0,('1-Input'!$B$10-C892-D892))/(1-'P-Parametri'!$B$31*MAX(0,IF(I891&lt;=0,0,(I891-J891)/I891)))</f>
        <v>13465</v>
      </c>
      <c r="I892" s="10">
        <f>((I891-H892+MAX(0,-('1-Input'!$B$10-C892-D892)))*(1+B892))*(1-'P-Parametri'!$B$32)</f>
        <v>-126686.63988924466</v>
      </c>
      <c r="J892" s="10">
        <f>IF(I891&lt;=0,J891,J891*(1-H892/I891))+MAX(0,-('1-Input'!$B$10-C892-D892))</f>
        <v>-48.317079870159503</v>
      </c>
      <c r="K892" s="10">
        <f>MAX(0,('1-Input'!$B$10-C892-D892))/(1-'P-Parametri'!$B$31*MAX(0,IF(L891&lt;=0,0,(L891-M891)/L891)))</f>
        <v>15553.277240867626</v>
      </c>
      <c r="L892" s="10">
        <f>((L891-K892+MAX(0,-('1-Input'!$B$10-C892-D892)))*(1+B892))*(1-'P-Parametri'!$B$32)</f>
        <v>81224.322704872597</v>
      </c>
      <c r="M892" s="10">
        <f>IF(L891&lt;=0,M891,M891*(1-K892/L891))+MAX(0,-('1-Input'!$B$10-C892-D892))</f>
        <v>37923.170676140326</v>
      </c>
      <c r="N892" s="10">
        <f>MAX(0,('1-Input'!$B$10-C892-D892))/(1-'P-Parametri'!$B$31*MAX(0,IF(O891&lt;=0,0,(O891-P891)/O891)))</f>
        <v>15553.277240867626</v>
      </c>
      <c r="O892" s="10">
        <f>((O891-N892+MAX(0,-('1-Input'!$B$10-C892-D892)))*(1+B892))*(1-'P-Parametri'!$B$32)</f>
        <v>100476.3104884584</v>
      </c>
      <c r="P892" s="10">
        <f>IF(O891&lt;=0,P891,P891*(1-N892/O891))+MAX(0,-('1-Input'!$B$10-C892-D892))</f>
        <v>46911.813415885728</v>
      </c>
      <c r="Q892" s="10">
        <f>MAX(0,('1-Input'!$B$10-C892-D892))/(1-'P-Parametri'!$B$31*MAX(0,IF(R891&lt;=0,0,(R891-S891)/R891)))</f>
        <v>15553.277240867628</v>
      </c>
      <c r="R892" s="10">
        <f>((R891-Q892+MAX(0,-('1-Input'!$B$10-C892-D892)))*(1+B892))*(1-'P-Parametri'!$B$32)</f>
        <v>99988.576260808099</v>
      </c>
      <c r="S892" s="10">
        <f>IF(R891&lt;=0,S891,S891*(1-Q892/R891))+MAX(0,-('1-Input'!$B$10-C892-D892))</f>
        <v>46684.093100790131</v>
      </c>
      <c r="T892" s="10">
        <f>MAX(0,('1-Input'!$B$10-C892-D892))/(1-'P-Parametri'!$B$31*MAX(0,IF(U891&lt;=0,0,(U891-V891)/U891)))</f>
        <v>15553.277240867626</v>
      </c>
      <c r="U892" s="10">
        <f>((U891-T892+MAX(0,-('1-Input'!$B$10-C892-D892)))*(1+B892))*(1-'P-Parametri'!$B$32)</f>
        <v>100041.86147004424</v>
      </c>
      <c r="V892" s="10">
        <f>IF(U891&lt;=0,V891,V891*(1-T892/U891))+MAX(0,-('1-Input'!$B$10-C892-D892))</f>
        <v>46708.971659540606</v>
      </c>
    </row>
    <row r="893" spans="1:22">
      <c r="A893" s="9">
        <f t="shared" si="34"/>
        <v>36</v>
      </c>
      <c r="B893" s="12">
        <f>IF($A893='P-Parametri'!$C$47,'P-Parametri'!$B$34,IF($A893='P-Parametri'!$C$48,'P-Parametri'!$C$34,'P-Parametri'!$C$51))</f>
        <v>3.7839263201876694E-2</v>
      </c>
      <c r="C893" s="10">
        <f>IF($A893&lt;='1-Input'!$B$26,0,IF($A893='1-Input'!$B$26+1,('1-Input'!$B$23+0)*'1-Input'!$B$27,'1-Input'!$B$23+0))</f>
        <v>15535</v>
      </c>
      <c r="D893" s="10">
        <f t="shared" si="35"/>
        <v>0</v>
      </c>
      <c r="E893" s="10">
        <f>MAX(0,('1-Input'!$B$10-C893-D893))/(1-'P-Parametri'!$B$31*MAX(0,IF(F892&lt;=0,0,(F892-G892)/F892)))</f>
        <v>13465</v>
      </c>
      <c r="F893" s="10">
        <f>((F892-E893+MAX(0,-('1-Input'!$B$10-C893-D893)))*(1+B893))*(1-'P-Parametri'!$B$32)</f>
        <v>-390236.87140598905</v>
      </c>
      <c r="G893" s="10">
        <f>IF(F892&lt;=0,G892,G892*(1-E893/F892))+MAX(0,-('1-Input'!$B$10-C893-D893))</f>
        <v>-12022.818159142518</v>
      </c>
      <c r="H893" s="10">
        <f>MAX(0,('1-Input'!$B$10-C893-D893))/(1-'P-Parametri'!$B$31*MAX(0,IF(I892&lt;=0,0,(I892-J892)/I892)))</f>
        <v>13465</v>
      </c>
      <c r="I893" s="10">
        <f>((I892-H893+MAX(0,-('1-Input'!$B$10-C893-D893)))*(1+B893))*(1-'P-Parametri'!$B$32)</f>
        <v>-145163.96492983005</v>
      </c>
      <c r="J893" s="10">
        <f>IF(I892&lt;=0,J892,J892*(1-H893/I892))+MAX(0,-('1-Input'!$B$10-C893-D893))</f>
        <v>-48.317079870159503</v>
      </c>
      <c r="K893" s="10">
        <f>MAX(0,('1-Input'!$B$10-C893-D893))/(1-'P-Parametri'!$B$31*MAX(0,IF(L892&lt;=0,0,(L892-M892)/L892)))</f>
        <v>15631.665993764109</v>
      </c>
      <c r="L893" s="10">
        <f>((L892-K893+MAX(0,-('1-Input'!$B$10-C893-D893)))*(1+B893))*(1-'P-Parametri'!$B$32)</f>
        <v>67938.485243485455</v>
      </c>
      <c r="M893" s="10">
        <f>IF(L892&lt;=0,M892,M892*(1-K893/L892))+MAX(0,-('1-Input'!$B$10-C893-D893))</f>
        <v>30624.835427622791</v>
      </c>
      <c r="N893" s="10">
        <f>MAX(0,('1-Input'!$B$10-C893-D893))/(1-'P-Parametri'!$B$31*MAX(0,IF(O892&lt;=0,0,(O892-P892)/O892)))</f>
        <v>15631.665993764111</v>
      </c>
      <c r="O893" s="10">
        <f>((O892-N893+MAX(0,-('1-Input'!$B$10-C893-D893)))*(1+B893))*(1-'P-Parametri'!$B$32)</f>
        <v>87878.993122340704</v>
      </c>
      <c r="P893" s="10">
        <f>IF(O892&lt;=0,P892,P892*(1-N893/O892))+MAX(0,-('1-Input'!$B$10-C893-D893))</f>
        <v>39613.478167368194</v>
      </c>
      <c r="Q893" s="10">
        <f>MAX(0,('1-Input'!$B$10-C893-D893))/(1-'P-Parametri'!$B$31*MAX(0,IF(R892&lt;=0,0,(R892-S892)/R892)))</f>
        <v>15631.665993764112</v>
      </c>
      <c r="R893" s="10">
        <f>((R892-Q893+MAX(0,-('1-Input'!$B$10-C893-D893)))*(1+B893))*(1-'P-Parametri'!$B$32)</f>
        <v>87373.815770340691</v>
      </c>
      <c r="S893" s="10">
        <f>IF(R892&lt;=0,S892,S892*(1-Q893/R892))+MAX(0,-('1-Input'!$B$10-C893-D893))</f>
        <v>39385.757852272603</v>
      </c>
      <c r="T893" s="10">
        <f>MAX(0,('1-Input'!$B$10-C893-D893))/(1-'P-Parametri'!$B$31*MAX(0,IF(U892&lt;=0,0,(U892-V892)/U892)))</f>
        <v>15631.665993764109</v>
      </c>
      <c r="U893" s="10">
        <f>((U892-T893+MAX(0,-('1-Input'!$B$10-C893-D893)))*(1+B893))*(1-'P-Parametri'!$B$32)</f>
        <v>87429.006649669289</v>
      </c>
      <c r="V893" s="10">
        <f>IF(U892&lt;=0,V892,V892*(1-T893/U892))+MAX(0,-('1-Input'!$B$10-C893-D893))</f>
        <v>39410.636411023072</v>
      </c>
    </row>
    <row r="894" spans="1:22">
      <c r="A894" s="9">
        <f t="shared" si="34"/>
        <v>37</v>
      </c>
      <c r="B894" s="12">
        <f>IF($A894='P-Parametri'!$C$47,'P-Parametri'!$B$34,IF($A894='P-Parametri'!$C$48,'P-Parametri'!$C$34,'P-Parametri'!$C$51))</f>
        <v>3.7839263201876694E-2</v>
      </c>
      <c r="C894" s="10">
        <f>IF($A894&lt;='1-Input'!$B$26,0,IF($A894='1-Input'!$B$26+1,('1-Input'!$B$23+0)*'1-Input'!$B$27,'1-Input'!$B$23+0))</f>
        <v>15535</v>
      </c>
      <c r="D894" s="10">
        <f t="shared" si="35"/>
        <v>0</v>
      </c>
      <c r="E894" s="10">
        <f>MAX(0,('1-Input'!$B$10-C894-D894))/(1-'P-Parametri'!$B$31*MAX(0,IF(F893&lt;=0,0,(F893-G893)/F893)))</f>
        <v>13465</v>
      </c>
      <c r="F894" s="10">
        <f>((F893-E894+MAX(0,-('1-Input'!$B$10-C894-D894)))*(1+B894))*(1-'P-Parametri'!$B$32)</f>
        <v>-418139.69746766402</v>
      </c>
      <c r="G894" s="10">
        <f>IF(F893&lt;=0,G893,G893*(1-E894/F893))+MAX(0,-('1-Input'!$B$10-C894-D894))</f>
        <v>-12022.818159142518</v>
      </c>
      <c r="H894" s="10">
        <f>MAX(0,('1-Input'!$B$10-C894-D894))/(1-'P-Parametri'!$B$31*MAX(0,IF(I893&lt;=0,0,(I893-J893)/I893)))</f>
        <v>13465</v>
      </c>
      <c r="I894" s="10">
        <f>((I893-H894+MAX(0,-('1-Input'!$B$10-C894-D894)))*(1+B894))*(1-'P-Parametri'!$B$32)</f>
        <v>-164302.10534908067</v>
      </c>
      <c r="J894" s="10">
        <f>IF(I893&lt;=0,J893,J893*(1-H894/I893))+MAX(0,-('1-Input'!$B$10-C894-D894))</f>
        <v>-48.317079870159503</v>
      </c>
      <c r="K894" s="10">
        <f>MAX(0,('1-Input'!$B$10-C894-D894))/(1-'P-Parametri'!$B$31*MAX(0,IF(L893&lt;=0,0,(L893-M893)/L893)))</f>
        <v>15708.101456896718</v>
      </c>
      <c r="L894" s="10">
        <f>((L893-K894+MAX(0,-('1-Input'!$B$10-C894-D894)))*(1+B894))*(1-'P-Parametri'!$B$32)</f>
        <v>54098.329539772851</v>
      </c>
      <c r="M894" s="10">
        <f>IF(L893&lt;=0,M893,M893*(1-K894/L893))+MAX(0,-('1-Input'!$B$10-C894-D894))</f>
        <v>23544.047266482681</v>
      </c>
      <c r="N894" s="10">
        <f>MAX(0,('1-Input'!$B$10-C894-D894))/(1-'P-Parametri'!$B$31*MAX(0,IF(O893&lt;=0,0,(O893-P893)/O893)))</f>
        <v>15708.101456896722</v>
      </c>
      <c r="O894" s="10">
        <f>((O893-N894+MAX(0,-('1-Input'!$B$10-C894-D894)))*(1+B894))*(1-'P-Parametri'!$B$32)</f>
        <v>74751.98146062548</v>
      </c>
      <c r="P894" s="10">
        <f>IF(O893&lt;=0,P893,P893*(1-N894/O893))+MAX(0,-('1-Input'!$B$10-C894-D894))</f>
        <v>32532.690006228091</v>
      </c>
      <c r="Q894" s="10">
        <f>MAX(0,('1-Input'!$B$10-C894-D894))/(1-'P-Parametri'!$B$31*MAX(0,IF(R893&lt;=0,0,(R893-S893)/R893)))</f>
        <v>15708.101456896722</v>
      </c>
      <c r="R894" s="10">
        <f>((R893-Q894+MAX(0,-('1-Input'!$B$10-C894-D894)))*(1+B894))*(1-'P-Parametri'!$B$32)</f>
        <v>74228.737155621071</v>
      </c>
      <c r="S894" s="10">
        <f>IF(R893&lt;=0,S893,S893*(1-Q894/R893))+MAX(0,-('1-Input'!$B$10-C894-D894))</f>
        <v>32304.969691132497</v>
      </c>
      <c r="T894" s="10">
        <f>MAX(0,('1-Input'!$B$10-C894-D894))/(1-'P-Parametri'!$B$31*MAX(0,IF(U893&lt;=0,0,(U893-V893)/U893)))</f>
        <v>15708.101456896717</v>
      </c>
      <c r="U894" s="10">
        <f>((U893-T894+MAX(0,-('1-Input'!$B$10-C894-D894)))*(1+B894))*(1-'P-Parametri'!$B$32)</f>
        <v>74285.901858635858</v>
      </c>
      <c r="V894" s="10">
        <f>IF(U893&lt;=0,V893,V893*(1-T894/U893))+MAX(0,-('1-Input'!$B$10-C894-D894))</f>
        <v>32329.848249882958</v>
      </c>
    </row>
    <row r="895" spans="1:22">
      <c r="A895" s="9">
        <f t="shared" si="34"/>
        <v>38</v>
      </c>
      <c r="B895" s="12">
        <f>IF($A895='P-Parametri'!$C$47,'P-Parametri'!$B$34,IF($A895='P-Parametri'!$C$48,'P-Parametri'!$C$34,'P-Parametri'!$C$51))</f>
        <v>3.7839263201876694E-2</v>
      </c>
      <c r="C895" s="10">
        <f>IF($A895&lt;='1-Input'!$B$26,0,IF($A895='1-Input'!$B$26+1,('1-Input'!$B$23+0)*'1-Input'!$B$27,'1-Input'!$B$23+0))</f>
        <v>15535</v>
      </c>
      <c r="D895" s="10">
        <f t="shared" si="35"/>
        <v>0</v>
      </c>
      <c r="E895" s="10">
        <f>MAX(0,('1-Input'!$B$10-C895-D895))/(1-'P-Parametri'!$B$31*MAX(0,IF(F894&lt;=0,0,(F894-G894)/F894)))</f>
        <v>13465</v>
      </c>
      <c r="F895" s="10">
        <f>((F894-E895+MAX(0,-('1-Input'!$B$10-C895-D895)))*(1+B895))*(1-'P-Parametri'!$B$32)</f>
        <v>-447040.42861188075</v>
      </c>
      <c r="G895" s="10">
        <f>IF(F894&lt;=0,G894,G894*(1-E895/F894))+MAX(0,-('1-Input'!$B$10-C895-D895))</f>
        <v>-12022.818159142518</v>
      </c>
      <c r="H895" s="10">
        <f>MAX(0,('1-Input'!$B$10-C895-D895))/(1-'P-Parametri'!$B$31*MAX(0,IF(I894&lt;=0,0,(I894-J894)/I894)))</f>
        <v>13465</v>
      </c>
      <c r="I895" s="10">
        <f>((I894-H895+MAX(0,-('1-Input'!$B$10-C895-D895)))*(1+B895))*(1-'P-Parametri'!$B$32)</f>
        <v>-184124.69427374622</v>
      </c>
      <c r="J895" s="10">
        <f>IF(I894&lt;=0,J894,J894*(1-H895/I894))+MAX(0,-('1-Input'!$B$10-C895-D895))</f>
        <v>-48.317079870159503</v>
      </c>
      <c r="K895" s="10">
        <f>MAX(0,('1-Input'!$B$10-C895-D895))/(1-'P-Parametri'!$B$31*MAX(0,IF(L894&lt;=0,0,(L894-M894)/L894)))</f>
        <v>15782.610301643788</v>
      </c>
      <c r="L895" s="10">
        <f>((L894-K895+MAX(0,-('1-Input'!$B$10-C895-D895)))*(1+B895))*(1-'P-Parametri'!$B$32)</f>
        <v>39686.026707503544</v>
      </c>
      <c r="M895" s="10">
        <f>IF(L894&lt;=0,M894,M894*(1-K895/L894))+MAX(0,-('1-Input'!$B$10-C895-D895))</f>
        <v>16675.322740391923</v>
      </c>
      <c r="N895" s="10">
        <f>MAX(0,('1-Input'!$B$10-C895-D895))/(1-'P-Parametri'!$B$31*MAX(0,IF(O894&lt;=0,0,(O894-P894)/O894)))</f>
        <v>15782.610301643788</v>
      </c>
      <c r="O895" s="10">
        <f>((O894-N895+MAX(0,-('1-Input'!$B$10-C895-D895)))*(1+B895))*(1-'P-Parametri'!$B$32)</f>
        <v>61078.327257685327</v>
      </c>
      <c r="P895" s="10">
        <f>IF(O894&lt;=0,P894,P894*(1-N895/O894))+MAX(0,-('1-Input'!$B$10-C895-D895))</f>
        <v>25663.96548013734</v>
      </c>
      <c r="Q895" s="10">
        <f>MAX(0,('1-Input'!$B$10-C895-D895))/(1-'P-Parametri'!$B$31*MAX(0,IF(R894&lt;=0,0,(R894-S894)/R894)))</f>
        <v>15782.610301643792</v>
      </c>
      <c r="R895" s="10">
        <f>((R894-Q895+MAX(0,-('1-Input'!$B$10-C895-D895)))*(1+B895))*(1-'P-Parametri'!$B$32)</f>
        <v>60536.36986067293</v>
      </c>
      <c r="S895" s="10">
        <f>IF(R894&lt;=0,S894,S894*(1-Q895/R894))+MAX(0,-('1-Input'!$B$10-C895-D895))</f>
        <v>25436.24516504175</v>
      </c>
      <c r="T895" s="10">
        <f>MAX(0,('1-Input'!$B$10-C895-D895))/(1-'P-Parametri'!$B$31*MAX(0,IF(U894&lt;=0,0,(U894-V894)/U894)))</f>
        <v>15782.610301643788</v>
      </c>
      <c r="U895" s="10">
        <f>((U894-T895+MAX(0,-('1-Input'!$B$10-C895-D895)))*(1+B895))*(1-'P-Parametri'!$B$32)</f>
        <v>60595.578978384445</v>
      </c>
      <c r="V895" s="10">
        <f>IF(U894&lt;=0,V894,V894*(1-T895/U894))+MAX(0,-('1-Input'!$B$10-C895-D895))</f>
        <v>25461.1237237922</v>
      </c>
    </row>
    <row r="896" spans="1:22">
      <c r="A896" s="9">
        <f t="shared" si="34"/>
        <v>39</v>
      </c>
      <c r="B896" s="12">
        <f>IF($A896='P-Parametri'!$C$47,'P-Parametri'!$B$34,IF($A896='P-Parametri'!$C$48,'P-Parametri'!$C$34,'P-Parametri'!$C$51))</f>
        <v>3.7839263201876694E-2</v>
      </c>
      <c r="C896" s="10">
        <f>IF($A896&lt;='1-Input'!$B$26,0,IF($A896='1-Input'!$B$26+1,('1-Input'!$B$23+0)*'1-Input'!$B$27,'1-Input'!$B$23+0))</f>
        <v>15535</v>
      </c>
      <c r="D896" s="10">
        <f t="shared" si="35"/>
        <v>0</v>
      </c>
      <c r="E896" s="10">
        <f>MAX(0,('1-Input'!$B$10-C896-D896))/(1-'P-Parametri'!$B$31*MAX(0,IF(F895&lt;=0,0,(F895-G895)/F895)))</f>
        <v>13465</v>
      </c>
      <c r="F896" s="10">
        <f>((F895-E896+MAX(0,-('1-Input'!$B$10-C896-D896)))*(1+B896))*(1-'P-Parametri'!$B$32)</f>
        <v>-476974.7535015567</v>
      </c>
      <c r="G896" s="10">
        <f>IF(F895&lt;=0,G895,G895*(1-E896/F895))+MAX(0,-('1-Input'!$B$10-C896-D896))</f>
        <v>-12022.818159142518</v>
      </c>
      <c r="H896" s="10">
        <f>MAX(0,('1-Input'!$B$10-C896-D896))/(1-'P-Parametri'!$B$31*MAX(0,IF(I895&lt;=0,0,(I895-J895)/I895)))</f>
        <v>13465</v>
      </c>
      <c r="I896" s="10">
        <f>((I895-H896+MAX(0,-('1-Input'!$B$10-C896-D896)))*(1+B896))*(1-'P-Parametri'!$B$32)</f>
        <v>-204656.21003590617</v>
      </c>
      <c r="J896" s="10">
        <f>IF(I895&lt;=0,J895,J895*(1-H896/I895))+MAX(0,-('1-Input'!$B$10-C896-D896))</f>
        <v>-48.317079870159503</v>
      </c>
      <c r="K896" s="10">
        <f>MAX(0,('1-Input'!$B$10-C896-D896))/(1-'P-Parametri'!$B$31*MAX(0,IF(L895&lt;=0,0,(L895-M895)/L895)))</f>
        <v>15855.22019045888</v>
      </c>
      <c r="L896" s="10">
        <f>((L895-K896+MAX(0,-('1-Input'!$B$10-C896-D896)))*(1+B896))*(1-'P-Parametri'!$B$32)</f>
        <v>24683.081583801802</v>
      </c>
      <c r="M896" s="10">
        <f>IF(L895&lt;=0,M895,M895*(1-K896/L895))+MAX(0,-('1-Input'!$B$10-C896-D896))</f>
        <v>10013.25712862104</v>
      </c>
      <c r="N896" s="10">
        <f>MAX(0,('1-Input'!$B$10-C896-D896))/(1-'P-Parametri'!$B$31*MAX(0,IF(O895&lt;=0,0,(O895-P895)/O895)))</f>
        <v>15855.22019045888</v>
      </c>
      <c r="O896" s="10">
        <f>((O895-N896+MAX(0,-('1-Input'!$B$10-C896-D896)))*(1+B896))*(1-'P-Parametri'!$B$32)</f>
        <v>46840.447486113182</v>
      </c>
      <c r="P896" s="10">
        <f>IF(O895&lt;=0,P895,P895*(1-N896/O895))+MAX(0,-('1-Input'!$B$10-C896-D896))</f>
        <v>19001.899868366461</v>
      </c>
      <c r="Q896" s="10">
        <f>MAX(0,('1-Input'!$B$10-C896-D896))/(1-'P-Parametri'!$B$31*MAX(0,IF(R895&lt;=0,0,(R895-S895)/R895)))</f>
        <v>15855.22019045888</v>
      </c>
      <c r="R896" s="10">
        <f>((R895-Q896+MAX(0,-('1-Input'!$B$10-C896-D896)))*(1+B896))*(1-'P-Parametri'!$B$32)</f>
        <v>46279.107749842231</v>
      </c>
      <c r="S896" s="10">
        <f>IF(R895&lt;=0,S895,S895*(1-Q896/R895))+MAX(0,-('1-Input'!$B$10-C896-D896))</f>
        <v>18774.179553270875</v>
      </c>
      <c r="T896" s="10">
        <f>MAX(0,('1-Input'!$B$10-C896-D896))/(1-'P-Parametri'!$B$31*MAX(0,IF(U895&lt;=0,0,(U895-V895)/U895)))</f>
        <v>15855.22019045888</v>
      </c>
      <c r="U896" s="10">
        <f>((U895-T896+MAX(0,-('1-Input'!$B$10-C896-D896)))*(1+B896))*(1-'P-Parametri'!$B$32)</f>
        <v>46340.434397848578</v>
      </c>
      <c r="V896" s="10">
        <f>IF(U895&lt;=0,V895,V895*(1-T896/U895))+MAX(0,-('1-Input'!$B$10-C896-D896))</f>
        <v>18799.058112021314</v>
      </c>
    </row>
    <row r="897" spans="1:22">
      <c r="A897" s="9">
        <f t="shared" si="34"/>
        <v>40</v>
      </c>
      <c r="B897" s="12">
        <f>IF($A897='P-Parametri'!$C$47,'P-Parametri'!$B$34,IF($A897='P-Parametri'!$C$48,'P-Parametri'!$C$34,'P-Parametri'!$C$51))</f>
        <v>3.7839263201876694E-2</v>
      </c>
      <c r="C897" s="10">
        <f>IF($A897&lt;='1-Input'!$B$26,0,IF($A897='1-Input'!$B$26+1,('1-Input'!$B$23+0)*'1-Input'!$B$27,'1-Input'!$B$23+0))</f>
        <v>15535</v>
      </c>
      <c r="D897" s="10">
        <f t="shared" si="35"/>
        <v>0</v>
      </c>
      <c r="E897" s="10">
        <f>MAX(0,('1-Input'!$B$10-C897-D897))/(1-'P-Parametri'!$B$31*MAX(0,IF(F896&lt;=0,0,(F896-G896)/F896)))</f>
        <v>13465</v>
      </c>
      <c r="F897" s="10">
        <f>((F896-E897+MAX(0,-('1-Input'!$B$10-C897-D897)))*(1+B897))*(1-'P-Parametri'!$B$32)</f>
        <v>-507979.6371541277</v>
      </c>
      <c r="G897" s="10">
        <f>IF(F896&lt;=0,G896,G896*(1-E897/F896))+MAX(0,-('1-Input'!$B$10-C897-D897))</f>
        <v>-12022.818159142518</v>
      </c>
      <c r="H897" s="10">
        <f>MAX(0,('1-Input'!$B$10-C897-D897))/(1-'P-Parametri'!$B$31*MAX(0,IF(I896&lt;=0,0,(I896-J896)/I896)))</f>
        <v>13465</v>
      </c>
      <c r="I897" s="10">
        <f>((I896-H897+MAX(0,-('1-Input'!$B$10-C897-D897)))*(1+B897))*(1-'P-Parametri'!$B$32)</f>
        <v>-225922.0064005419</v>
      </c>
      <c r="J897" s="10">
        <f>IF(I896&lt;=0,J896,J896*(1-H897/I896))+MAX(0,-('1-Input'!$B$10-C897-D897))</f>
        <v>-48.317079870159503</v>
      </c>
      <c r="K897" s="10">
        <f>MAX(0,('1-Input'!$B$10-C897-D897))/(1-'P-Parametri'!$B$31*MAX(0,IF(L896&lt;=0,0,(L896-M896)/L896)))</f>
        <v>15925.959678487885</v>
      </c>
      <c r="L897" s="10">
        <f>((L896-K897+MAX(0,-('1-Input'!$B$10-C897-D897)))*(1+B897))*(1-'P-Parametri'!$B$32)</f>
        <v>9070.3079760880519</v>
      </c>
      <c r="M897" s="10">
        <f>IF(L896&lt;=0,M896,M896*(1-K897/L896))+MAX(0,-('1-Input'!$B$10-C897-D897))</f>
        <v>3552.5269827788675</v>
      </c>
      <c r="N897" s="10">
        <f>MAX(0,('1-Input'!$B$10-C897-D897))/(1-'P-Parametri'!$B$31*MAX(0,IF(O896&lt;=0,0,(O896-P896)/O896)))</f>
        <v>15925.959678487885</v>
      </c>
      <c r="O897" s="10">
        <f>((O896-N897+MAX(0,-('1-Input'!$B$10-C897-D897)))*(1+B897))*(1-'P-Parametri'!$B$32)</f>
        <v>32020.10071003218</v>
      </c>
      <c r="P897" s="10">
        <f>IF(O896&lt;=0,P896,P896*(1-N897/O896))+MAX(0,-('1-Input'!$B$10-C897-D897))</f>
        <v>12541.169722524292</v>
      </c>
      <c r="Q897" s="10">
        <f>MAX(0,('1-Input'!$B$10-C897-D897))/(1-'P-Parametri'!$B$31*MAX(0,IF(R896&lt;=0,0,(R896-S896)/R896)))</f>
        <v>15925.959678487885</v>
      </c>
      <c r="R897" s="10">
        <f>((R896-Q897+MAX(0,-('1-Input'!$B$10-C897-D897)))*(1+B897))*(1-'P-Parametri'!$B$32)</f>
        <v>31438.685452571393</v>
      </c>
      <c r="S897" s="10">
        <f>IF(R896&lt;=0,S896,S896*(1-Q897/R896))+MAX(0,-('1-Input'!$B$10-C897-D897))</f>
        <v>12313.449407428707</v>
      </c>
      <c r="T897" s="10">
        <f>MAX(0,('1-Input'!$B$10-C897-D897))/(1-'P-Parametri'!$B$31*MAX(0,IF(U896&lt;=0,0,(U896-V896)/U896)))</f>
        <v>15925.959678487883</v>
      </c>
      <c r="U897" s="10">
        <f>((U896-T897+MAX(0,-('1-Input'!$B$10-C897-D897)))*(1+B897))*(1-'P-Parametri'!$B$32)</f>
        <v>31502.205361346587</v>
      </c>
      <c r="V897" s="10">
        <f>IF(U896&lt;=0,V896,V896*(1-T897/U896))+MAX(0,-('1-Input'!$B$10-C897-D897))</f>
        <v>12338.327966179138</v>
      </c>
    </row>
    <row r="898" spans="1:22">
      <c r="A898" s="9">
        <f t="shared" si="34"/>
        <v>41</v>
      </c>
      <c r="B898" s="12">
        <f>IF($A898='P-Parametri'!$C$47,'P-Parametri'!$B$34,IF($A898='P-Parametri'!$C$48,'P-Parametri'!$C$34,'P-Parametri'!$C$51))</f>
        <v>3.7839263201876694E-2</v>
      </c>
      <c r="C898" s="10">
        <f>IF($A898&lt;='1-Input'!$B$26,0,IF($A898='1-Input'!$B$26+1,('1-Input'!$B$23+0)*'1-Input'!$B$27,'1-Input'!$B$23+0))</f>
        <v>15535</v>
      </c>
      <c r="D898" s="10">
        <f t="shared" si="35"/>
        <v>0</v>
      </c>
      <c r="E898" s="10">
        <f>MAX(0,('1-Input'!$B$10-C898-D898))/(1-'P-Parametri'!$B$31*MAX(0,IF(F897&lt;=0,0,(F897-G897)/F897)))</f>
        <v>13465</v>
      </c>
      <c r="F898" s="10">
        <f>((F897-E898+MAX(0,-('1-Input'!$B$10-C898-D898)))*(1+B898))*(1-'P-Parametri'!$B$32)</f>
        <v>-540093.36658856063</v>
      </c>
      <c r="G898" s="10">
        <f>IF(F897&lt;=0,G897,G897*(1-E898/F897))+MAX(0,-('1-Input'!$B$10-C898-D898))</f>
        <v>-12022.818159142518</v>
      </c>
      <c r="H898" s="10">
        <f>MAX(0,('1-Input'!$B$10-C898-D898))/(1-'P-Parametri'!$B$31*MAX(0,IF(I897&lt;=0,0,(I897-J897)/I897)))</f>
        <v>13465</v>
      </c>
      <c r="I898" s="10">
        <f>((I897-H898+MAX(0,-('1-Input'!$B$10-C898-D898)))*(1+B898))*(1-'P-Parametri'!$B$32)</f>
        <v>-247948.34387415566</v>
      </c>
      <c r="J898" s="10">
        <f>IF(I897&lt;=0,J897,J897*(1-H898/I897))+MAX(0,-('1-Input'!$B$10-C898-D898))</f>
        <v>-48.317079870159503</v>
      </c>
      <c r="K898" s="10">
        <f>MAX(0,('1-Input'!$B$10-C898-D898))/(1-'P-Parametri'!$B$31*MAX(0,IF(L897&lt;=0,0,(L897-M897)/L897)))</f>
        <v>15994.858118474043</v>
      </c>
      <c r="L898" s="10">
        <f>((L897-K898+MAX(0,-('1-Input'!$B$10-C898-D898)))*(1+B898))*(1-'P-Parametri'!$B$32)</f>
        <v>-7172.196877742771</v>
      </c>
      <c r="M898" s="10">
        <f>IF(L897&lt;=0,M897,M897*(1-K898/L897))+MAX(0,-('1-Input'!$B$10-C898-D898))</f>
        <v>-2712.1076031027019</v>
      </c>
      <c r="N898" s="10">
        <f>MAX(0,('1-Input'!$B$10-C898-D898))/(1-'P-Parametri'!$B$31*MAX(0,IF(O897&lt;=0,0,(O897-P897)/O897)))</f>
        <v>15994.858118474043</v>
      </c>
      <c r="O898" s="10">
        <f>((O897-N898+MAX(0,-('1-Input'!$B$10-C898-D898)))*(1+B898))*(1-'P-Parametri'!$B$32)</f>
        <v>16598.362711926322</v>
      </c>
      <c r="P898" s="10">
        <f>IF(O897&lt;=0,P897,P897*(1-N898/O897))+MAX(0,-('1-Input'!$B$10-C898-D898))</f>
        <v>6276.535136642723</v>
      </c>
      <c r="Q898" s="10">
        <f>MAX(0,('1-Input'!$B$10-C898-D898))/(1-'P-Parametri'!$B$31*MAX(0,IF(R897&lt;=0,0,(R897-S897)/R897)))</f>
        <v>15994.858118474043</v>
      </c>
      <c r="R898" s="10">
        <f>((R897-Q898+MAX(0,-('1-Input'!$B$10-C898-D898)))*(1+B898))*(1-'P-Parametri'!$B$32)</f>
        <v>15996.153960673724</v>
      </c>
      <c r="S898" s="10">
        <f>IF(R897&lt;=0,S897,S897*(1-Q898/R897))+MAX(0,-('1-Input'!$B$10-C898-D898))</f>
        <v>6048.8148215471392</v>
      </c>
      <c r="T898" s="10">
        <f>MAX(0,('1-Input'!$B$10-C898-D898))/(1-'P-Parametri'!$B$31*MAX(0,IF(U897&lt;=0,0,(U897-V897)/U897)))</f>
        <v>15994.858118474041</v>
      </c>
      <c r="U898" s="10">
        <f>((U897-T898+MAX(0,-('1-Input'!$B$10-C898-D898)))*(1+B898))*(1-'P-Parametri'!$B$32)</f>
        <v>16061.945569084979</v>
      </c>
      <c r="V898" s="10">
        <f>IF(U897&lt;=0,V897,V897*(1-T898/U897))+MAX(0,-('1-Input'!$B$10-C898-D898))</f>
        <v>6073.6933802975664</v>
      </c>
    </row>
    <row r="899" spans="1:22">
      <c r="A899" s="9">
        <f t="shared" si="34"/>
        <v>42</v>
      </c>
      <c r="B899" s="12">
        <f>IF($A899='P-Parametri'!$C$47,'P-Parametri'!$B$34,IF($A899='P-Parametri'!$C$48,'P-Parametri'!$C$34,'P-Parametri'!$C$51))</f>
        <v>3.7839263201876694E-2</v>
      </c>
      <c r="C899" s="10">
        <f>IF($A899&lt;='1-Input'!$B$26,0,IF($A899='1-Input'!$B$26+1,('1-Input'!$B$23+0)*'1-Input'!$B$27,'1-Input'!$B$23+0))</f>
        <v>15535</v>
      </c>
      <c r="D899" s="10">
        <f t="shared" si="35"/>
        <v>0</v>
      </c>
      <c r="E899" s="10">
        <f>MAX(0,('1-Input'!$B$10-C899-D899))/(1-'P-Parametri'!$B$31*MAX(0,IF(F898&lt;=0,0,(F898-G898)/F898)))</f>
        <v>13465</v>
      </c>
      <c r="F899" s="10">
        <f>((F898-E899+MAX(0,-('1-Input'!$B$10-C899-D899)))*(1+B899))*(1-'P-Parametri'!$B$32)</f>
        <v>-573355.59810486715</v>
      </c>
      <c r="G899" s="10">
        <f>IF(F898&lt;=0,G898,G898*(1-E899/F898))+MAX(0,-('1-Input'!$B$10-C899-D899))</f>
        <v>-12022.818159142518</v>
      </c>
      <c r="H899" s="10">
        <f>MAX(0,('1-Input'!$B$10-C899-D899))/(1-'P-Parametri'!$B$31*MAX(0,IF(I898&lt;=0,0,(I898-J898)/I898)))</f>
        <v>13465</v>
      </c>
      <c r="I899" s="10">
        <f>((I898-H899+MAX(0,-('1-Input'!$B$10-C899-D899)))*(1+B899))*(1-'P-Parametri'!$B$32)</f>
        <v>-270762.42213309754</v>
      </c>
      <c r="J899" s="10">
        <f>IF(I898&lt;=0,J898,J898*(1-H899/I898))+MAX(0,-('1-Input'!$B$10-C899-D899))</f>
        <v>-48.317079870159503</v>
      </c>
      <c r="K899" s="10">
        <f>MAX(0,('1-Input'!$B$10-C899-D899))/(1-'P-Parametri'!$B$31*MAX(0,IF(L898&lt;=0,0,(L898-M898)/L898)))</f>
        <v>13465</v>
      </c>
      <c r="L899" s="10">
        <f>((L898-K899+MAX(0,-('1-Input'!$B$10-C899-D899)))*(1+B899))*(1-'P-Parametri'!$B$32)</f>
        <v>-21375.257015744333</v>
      </c>
      <c r="M899" s="10">
        <f>IF(L898&lt;=0,M898,M898*(1-K899/L898))+MAX(0,-('1-Input'!$B$10-C899-D899))</f>
        <v>-2712.1076031027019</v>
      </c>
      <c r="N899" s="10">
        <f>MAX(0,('1-Input'!$B$10-C899-D899))/(1-'P-Parametri'!$B$31*MAX(0,IF(O898&lt;=0,0,(O898-P898)/O898)))</f>
        <v>16061.945569084683</v>
      </c>
      <c r="O899" s="10">
        <f>((O898-N899+MAX(0,-('1-Input'!$B$10-C899-D899)))*(1+B899))*(1-'P-Parametri'!$B$32)</f>
        <v>555.60134275103167</v>
      </c>
      <c r="P899" s="10">
        <f>IF(O898&lt;=0,P898,P898*(1-N899/O898))+MAX(0,-('1-Input'!$B$10-C899-D899))</f>
        <v>202.8417563452744</v>
      </c>
      <c r="Q899" s="10">
        <f>MAX(0,('1-Input'!$B$10-C899-D899))/(1-'P-Parametri'!$B$31*MAX(0,IF(R898&lt;=0,0,(R898-S898)/R898)))</f>
        <v>16061.945569084683</v>
      </c>
      <c r="R899" s="10">
        <f>((R898-Q899+MAX(0,-('1-Input'!$B$10-C899-D899)))*(1+B899))*(1-'P-Parametri'!$B$32)</f>
        <v>-68.144552169299232</v>
      </c>
      <c r="S899" s="10">
        <f>IF(R898&lt;=0,S898,S898*(1-Q899/R898))+MAX(0,-('1-Input'!$B$10-C899-D899))</f>
        <v>-24.878558750310386</v>
      </c>
      <c r="T899" s="10">
        <f>MAX(0,('1-Input'!$B$10-C899-D899))/(1-'P-Parametri'!$B$31*MAX(0,IF(U898&lt;=0,0,(U898-V898)/U898)))</f>
        <v>16061.945569084679</v>
      </c>
      <c r="U899" s="10">
        <f>((U898-T899+MAX(0,-('1-Input'!$B$10-C899-D899)))*(1+B899))*(1-'P-Parametri'!$B$32)</f>
        <v>3.1086709254205387E-10</v>
      </c>
      <c r="V899" s="10">
        <f>IF(U898&lt;=0,V898,V898*(1-T899/U898))+MAX(0,-('1-Input'!$B$10-C899-D899))</f>
        <v>1.1328499115337189E-10</v>
      </c>
    </row>
    <row r="900" spans="1:22">
      <c r="A900" s="4" t="s">
        <v>410</v>
      </c>
      <c r="E900" s="10">
        <f>F899</f>
        <v>-573355.59810486715</v>
      </c>
      <c r="H900" s="10">
        <f>I899</f>
        <v>-270762.42213309754</v>
      </c>
      <c r="K900" s="10">
        <f>L899</f>
        <v>-21375.257015744333</v>
      </c>
      <c r="N900" s="10">
        <f>O899</f>
        <v>555.60134275103167</v>
      </c>
      <c r="Q900" s="10">
        <f>R899</f>
        <v>-68.144552169299232</v>
      </c>
      <c r="T900" s="10">
        <f>U899</f>
        <v>3.1086709254205387E-10</v>
      </c>
    </row>
    <row r="901" spans="1:22">
      <c r="A901" s="5" t="s">
        <v>411</v>
      </c>
      <c r="B901" s="10">
        <f>IFERROR(T855-T900*(T855-Q855)/(T900-Q900),T855)</f>
        <v>1059405.1830746455</v>
      </c>
    </row>
    <row r="904" spans="1:22">
      <c r="A904" s="2" t="s">
        <v>429</v>
      </c>
    </row>
    <row r="905" spans="1:22">
      <c r="A905" s="4" t="s">
        <v>268</v>
      </c>
      <c r="E905" s="19">
        <f>'1-Input'!$B$8</f>
        <v>760000</v>
      </c>
      <c r="H905" s="19">
        <f>'1-Input'!$B$8*1.2</f>
        <v>912000</v>
      </c>
      <c r="K905" s="10">
        <f>IFERROR(H905-H950*(H905-E905)/(H950-E950),H905)</f>
        <v>695002.535874694</v>
      </c>
      <c r="N905" s="10">
        <f>IFERROR(K905-K950*(K905-H905)/(K950-H950),K905)</f>
        <v>695002.53587469412</v>
      </c>
      <c r="Q905" s="10">
        <f>IFERROR(N905-N950*(N905-K905)/(N950-K950),N905)</f>
        <v>695002.53587469412</v>
      </c>
      <c r="T905" s="10">
        <f>IFERROR(Q905-Q950*(Q905-N905)/(Q950-N950),Q905)</f>
        <v>695002.53587469412</v>
      </c>
    </row>
    <row r="906" spans="1:22">
      <c r="A906" s="15" t="s">
        <v>176</v>
      </c>
      <c r="B906" s="15" t="s">
        <v>177</v>
      </c>
      <c r="C906" s="15" t="s">
        <v>178</v>
      </c>
      <c r="D906" s="15" t="s">
        <v>179</v>
      </c>
      <c r="E906" s="15" t="s">
        <v>180</v>
      </c>
      <c r="F906" s="15" t="s">
        <v>181</v>
      </c>
      <c r="G906" s="15" t="s">
        <v>182</v>
      </c>
      <c r="H906" s="15" t="s">
        <v>180</v>
      </c>
      <c r="I906" s="15" t="s">
        <v>181</v>
      </c>
      <c r="J906" s="15" t="s">
        <v>182</v>
      </c>
      <c r="K906" s="15" t="s">
        <v>180</v>
      </c>
      <c r="L906" s="15" t="s">
        <v>181</v>
      </c>
      <c r="M906" s="15" t="s">
        <v>182</v>
      </c>
      <c r="N906" s="15" t="s">
        <v>180</v>
      </c>
      <c r="O906" s="15" t="s">
        <v>181</v>
      </c>
      <c r="P906" s="15" t="s">
        <v>182</v>
      </c>
      <c r="Q906" s="15" t="s">
        <v>180</v>
      </c>
      <c r="R906" s="15" t="s">
        <v>181</v>
      </c>
      <c r="S906" s="15" t="s">
        <v>182</v>
      </c>
      <c r="T906" s="15" t="s">
        <v>180</v>
      </c>
      <c r="U906" s="15" t="s">
        <v>181</v>
      </c>
      <c r="V906" s="15" t="s">
        <v>182</v>
      </c>
    </row>
    <row r="907" spans="1:22">
      <c r="A907" s="9">
        <f>0</f>
        <v>0</v>
      </c>
      <c r="E907" s="10">
        <f>0</f>
        <v>0</v>
      </c>
      <c r="F907" s="10">
        <f>E905</f>
        <v>760000</v>
      </c>
      <c r="G907" s="10">
        <f>E905*'1-Input'!$B$28</f>
        <v>586000</v>
      </c>
      <c r="H907" s="10">
        <f>0</f>
        <v>0</v>
      </c>
      <c r="I907" s="10">
        <f>H905</f>
        <v>912000</v>
      </c>
      <c r="J907" s="10">
        <f>H905*'1-Input'!$B$28</f>
        <v>703200</v>
      </c>
      <c r="K907" s="10">
        <f>0</f>
        <v>0</v>
      </c>
      <c r="L907" s="10">
        <f>K905</f>
        <v>695002.535874694</v>
      </c>
      <c r="M907" s="10">
        <f>K905*'1-Input'!$B$28</f>
        <v>535883.53424022452</v>
      </c>
      <c r="N907" s="10">
        <f>0</f>
        <v>0</v>
      </c>
      <c r="O907" s="10">
        <f>N905</f>
        <v>695002.53587469412</v>
      </c>
      <c r="P907" s="10">
        <f>N905*'1-Input'!$B$28</f>
        <v>535883.53424022463</v>
      </c>
      <c r="Q907" s="10">
        <f>0</f>
        <v>0</v>
      </c>
      <c r="R907" s="10">
        <f>Q905</f>
        <v>695002.53587469412</v>
      </c>
      <c r="S907" s="10">
        <f>Q905*'1-Input'!$B$28</f>
        <v>535883.53424022463</v>
      </c>
      <c r="T907" s="10">
        <f>0</f>
        <v>0</v>
      </c>
      <c r="U907" s="10">
        <f>T905</f>
        <v>695002.53587469412</v>
      </c>
      <c r="V907" s="10">
        <f>T905*'1-Input'!$B$28</f>
        <v>535883.53424022463</v>
      </c>
    </row>
    <row r="908" spans="1:22">
      <c r="A908" s="9">
        <f t="shared" ref="A908:A949" si="36">A907+1</f>
        <v>1</v>
      </c>
      <c r="B908" s="12">
        <f>IF($A908='P-Parametri'!$D$47,'P-Parametri'!$B$34,IF($A908='P-Parametri'!$D$48,'P-Parametri'!$C$34,'P-Parametri'!$D$51))</f>
        <v>3.7839263201876694E-2</v>
      </c>
      <c r="C908" s="10">
        <f>IF($A908&lt;='1-Input'!$B$26,0,IF($A908='1-Input'!$B$26+1,('1-Input'!$B$23+0)*'1-Input'!$B$27,'1-Input'!$B$23+0))</f>
        <v>0</v>
      </c>
      <c r="D908" s="10">
        <f t="shared" ref="D908:D949" si="37">IF(AND($A908&gt;=1,$A908&lt;1+0),0,0)</f>
        <v>0</v>
      </c>
      <c r="E908" s="10">
        <f>MAX(0,('1-Input'!$B$10-C908-D908))/(1-'P-Parametri'!$B$31*MAX(0,IF(F907&lt;=0,0,(F907-G907)/F907)))</f>
        <v>30835.525211259723</v>
      </c>
      <c r="F908" s="10">
        <f>((F907-E908+MAX(0,-('1-Input'!$B$10-C908-D908)))*(1+B908))*(1-'P-Parametri'!$B$32)</f>
        <v>755242.01022519416</v>
      </c>
      <c r="G908" s="10">
        <f>IF(F907&lt;=0,G907,G907*(1-E908/F907))+MAX(0,-('1-Input'!$B$10-C908-D908))</f>
        <v>562224.18713973917</v>
      </c>
      <c r="H908" s="10">
        <f>MAX(0,('1-Input'!$B$10-C908-D908))/(1-'P-Parametri'!$B$31*MAX(0,IF(I907&lt;=0,0,(I907-J907)/I907)))</f>
        <v>30835.525211259723</v>
      </c>
      <c r="I908" s="10">
        <f>((I907-H908+MAX(0,-('1-Input'!$B$10-C908-D908)))*(1+B908))*(1-'P-Parametri'!$B$32)</f>
        <v>912678.07509586599</v>
      </c>
      <c r="J908" s="10">
        <f>IF(I907&lt;=0,J907,J907*(1-H908/I907))+MAX(0,-('1-Input'!$B$10-C908-D908))</f>
        <v>679424.18713973928</v>
      </c>
      <c r="K908" s="10">
        <f>MAX(0,('1-Input'!$B$10-C908-D908))/(1-'P-Parametri'!$B$31*MAX(0,IF(L907&lt;=0,0,(L907-M907)/L907)))</f>
        <v>30835.525211259726</v>
      </c>
      <c r="L908" s="10">
        <f>((L907-K908+MAX(0,-('1-Input'!$B$10-C908-D908)))*(1+B908))*(1-'P-Parametri'!$B$32)</f>
        <v>687920.00378795178</v>
      </c>
      <c r="M908" s="10">
        <f>IF(L907&lt;=0,M907,M907*(1-K908/L907))+MAX(0,-('1-Input'!$B$10-C908-D908))</f>
        <v>512107.72137996374</v>
      </c>
      <c r="N908" s="10">
        <f>MAX(0,('1-Input'!$B$10-C908-D908))/(1-'P-Parametri'!$B$31*MAX(0,IF(O907&lt;=0,0,(O907-P907)/O907)))</f>
        <v>30835.525211259723</v>
      </c>
      <c r="O908" s="10">
        <f>((O907-N908+MAX(0,-('1-Input'!$B$10-C908-D908)))*(1+B908))*(1-'P-Parametri'!$B$32)</f>
        <v>687920.00378795189</v>
      </c>
      <c r="P908" s="10">
        <f>IF(O907&lt;=0,P907,P907*(1-N908/O907))+MAX(0,-('1-Input'!$B$10-C908-D908))</f>
        <v>512107.72137996386</v>
      </c>
      <c r="Q908" s="10">
        <f>MAX(0,('1-Input'!$B$10-C908-D908))/(1-'P-Parametri'!$B$31*MAX(0,IF(R907&lt;=0,0,(R907-S907)/R907)))</f>
        <v>30835.525211259723</v>
      </c>
      <c r="R908" s="10">
        <f>((R907-Q908+MAX(0,-('1-Input'!$B$10-C908-D908)))*(1+B908))*(1-'P-Parametri'!$B$32)</f>
        <v>687920.00378795189</v>
      </c>
      <c r="S908" s="10">
        <f>IF(R907&lt;=0,S907,S907*(1-Q908/R907))+MAX(0,-('1-Input'!$B$10-C908-D908))</f>
        <v>512107.72137996386</v>
      </c>
      <c r="T908" s="10">
        <f>MAX(0,('1-Input'!$B$10-C908-D908))/(1-'P-Parametri'!$B$31*MAX(0,IF(U907&lt;=0,0,(U907-V907)/U907)))</f>
        <v>30835.525211259723</v>
      </c>
      <c r="U908" s="10">
        <f>((U907-T908+MAX(0,-('1-Input'!$B$10-C908-D908)))*(1+B908))*(1-'P-Parametri'!$B$32)</f>
        <v>687920.00378795189</v>
      </c>
      <c r="V908" s="10">
        <f>IF(U907&lt;=0,V907,V907*(1-T908/U907))+MAX(0,-('1-Input'!$B$10-C908-D908))</f>
        <v>512107.72137996386</v>
      </c>
    </row>
    <row r="909" spans="1:22">
      <c r="A909" s="9">
        <f t="shared" si="36"/>
        <v>2</v>
      </c>
      <c r="B909" s="12">
        <f>IF($A909='P-Parametri'!$D$47,'P-Parametri'!$B$34,IF($A909='P-Parametri'!$D$48,'P-Parametri'!$C$34,'P-Parametri'!$D$51))</f>
        <v>3.7839263201876694E-2</v>
      </c>
      <c r="C909" s="10">
        <f>IF($A909&lt;='1-Input'!$B$26,0,IF($A909='1-Input'!$B$26+1,('1-Input'!$B$23+0)*'1-Input'!$B$27,'1-Input'!$B$23+0))</f>
        <v>0</v>
      </c>
      <c r="D909" s="10">
        <f t="shared" si="37"/>
        <v>0</v>
      </c>
      <c r="E909" s="10">
        <f>MAX(0,('1-Input'!$B$10-C909-D909))/(1-'P-Parametri'!$B$31*MAX(0,IF(F908&lt;=0,0,(F908-G908)/F908)))</f>
        <v>31064.164471068627</v>
      </c>
      <c r="F909" s="10">
        <f>((F908-E909+MAX(0,-('1-Input'!$B$10-C909-D909)))*(1+B909))*(1-'P-Parametri'!$B$32)</f>
        <v>750077.0414608547</v>
      </c>
      <c r="G909" s="10">
        <f>IF(F908&lt;=0,G908,G908*(1-E909/F908))+MAX(0,-('1-Input'!$B$10-C909-D909))</f>
        <v>539099.11678816529</v>
      </c>
      <c r="H909" s="10">
        <f>MAX(0,('1-Input'!$B$10-C909-D909))/(1-'P-Parametri'!$B$31*MAX(0,IF(I908&lt;=0,0,(I908-J908)/I908)))</f>
        <v>31064.164471068623</v>
      </c>
      <c r="I909" s="10">
        <f>((I908-H909+MAX(0,-('1-Input'!$B$10-C909-D909)))*(1+B909))*(1-'P-Parametri'!$B$32)</f>
        <v>913143.58436850214</v>
      </c>
      <c r="J909" s="10">
        <f>IF(I908&lt;=0,J908,J908*(1-H909/I908))+MAX(0,-('1-Input'!$B$10-C909-D909))</f>
        <v>656299.11678816541</v>
      </c>
      <c r="K909" s="10">
        <f>MAX(0,('1-Input'!$B$10-C909-D909))/(1-'P-Parametri'!$B$31*MAX(0,IF(L908&lt;=0,0,(L908-M908)/L908)))</f>
        <v>31064.164471068627</v>
      </c>
      <c r="L909" s="10">
        <f>((L908-K909+MAX(0,-('1-Input'!$B$10-C909-D909)))*(1+B909))*(1-'P-Parametri'!$B$32)</f>
        <v>680347.35874587134</v>
      </c>
      <c r="M909" s="10">
        <f>IF(L908&lt;=0,M908,M908*(1-K909/L908))+MAX(0,-('1-Input'!$B$10-C909-D909))</f>
        <v>488982.65102838981</v>
      </c>
      <c r="N909" s="10">
        <f>MAX(0,('1-Input'!$B$10-C909-D909))/(1-'P-Parametri'!$B$31*MAX(0,IF(O908&lt;=0,0,(O908-P908)/O908)))</f>
        <v>31064.164471068627</v>
      </c>
      <c r="O909" s="10">
        <f>((O908-N909+MAX(0,-('1-Input'!$B$10-C909-D909)))*(1+B909))*(1-'P-Parametri'!$B$32)</f>
        <v>680347.35874587146</v>
      </c>
      <c r="P909" s="10">
        <f>IF(O908&lt;=0,P908,P908*(1-N909/O908))+MAX(0,-('1-Input'!$B$10-C909-D909))</f>
        <v>488982.65102838993</v>
      </c>
      <c r="Q909" s="10">
        <f>MAX(0,('1-Input'!$B$10-C909-D909))/(1-'P-Parametri'!$B$31*MAX(0,IF(R908&lt;=0,0,(R908-S908)/R908)))</f>
        <v>31064.164471068627</v>
      </c>
      <c r="R909" s="10">
        <f>((R908-Q909+MAX(0,-('1-Input'!$B$10-C909-D909)))*(1+B909))*(1-'P-Parametri'!$B$32)</f>
        <v>680347.35874587146</v>
      </c>
      <c r="S909" s="10">
        <f>IF(R908&lt;=0,S908,S908*(1-Q909/R908))+MAX(0,-('1-Input'!$B$10-C909-D909))</f>
        <v>488982.65102838993</v>
      </c>
      <c r="T909" s="10">
        <f>MAX(0,('1-Input'!$B$10-C909-D909))/(1-'P-Parametri'!$B$31*MAX(0,IF(U908&lt;=0,0,(U908-V908)/U908)))</f>
        <v>31064.164471068627</v>
      </c>
      <c r="U909" s="10">
        <f>((U908-T909+MAX(0,-('1-Input'!$B$10-C909-D909)))*(1+B909))*(1-'P-Parametri'!$B$32)</f>
        <v>680347.35874587146</v>
      </c>
      <c r="V909" s="10">
        <f>IF(U908&lt;=0,V908,V908*(1-T909/U908))+MAX(0,-('1-Input'!$B$10-C909-D909))</f>
        <v>488982.65102838993</v>
      </c>
    </row>
    <row r="910" spans="1:22">
      <c r="A910" s="9">
        <f t="shared" si="36"/>
        <v>3</v>
      </c>
      <c r="B910" s="12">
        <f>IF($A910='P-Parametri'!$D$47,'P-Parametri'!$B$34,IF($A910='P-Parametri'!$D$48,'P-Parametri'!$C$34,'P-Parametri'!$D$51))</f>
        <v>3.7839263201876694E-2</v>
      </c>
      <c r="C910" s="10">
        <f>IF($A910&lt;='1-Input'!$B$26,0,IF($A910='1-Input'!$B$26+1,('1-Input'!$B$23+0)*'1-Input'!$B$27,'1-Input'!$B$23+0))</f>
        <v>0</v>
      </c>
      <c r="D910" s="10">
        <f t="shared" si="37"/>
        <v>0</v>
      </c>
      <c r="E910" s="10">
        <f>MAX(0,('1-Input'!$B$10-C910-D910))/(1-'P-Parametri'!$B$31*MAX(0,IF(F909&lt;=0,0,(F909-G909)/F909)))</f>
        <v>31288.149346370348</v>
      </c>
      <c r="F910" s="10">
        <f>((F909-E910+MAX(0,-('1-Input'!$B$10-C910-D910)))*(1+B910))*(1-'P-Parametri'!$B$32)</f>
        <v>744495.35952141008</v>
      </c>
      <c r="G910" s="10">
        <f>IF(F909&lt;=0,G909,G909*(1-E910/F909))+MAX(0,-('1-Input'!$B$10-C910-D910))</f>
        <v>516611.54185091169</v>
      </c>
      <c r="H910" s="10">
        <f>MAX(0,('1-Input'!$B$10-C910-D910))/(1-'P-Parametri'!$B$31*MAX(0,IF(I909&lt;=0,0,(I909-J909)/I909)))</f>
        <v>31288.149346370348</v>
      </c>
      <c r="I910" s="10">
        <f>((I909-H910+MAX(0,-('1-Input'!$B$10-C910-D910)))*(1+B910))*(1-'P-Parametri'!$B$32)</f>
        <v>913393.74654407182</v>
      </c>
      <c r="J910" s="10">
        <f>IF(I909&lt;=0,J909,J909*(1-H910/I909))+MAX(0,-('1-Input'!$B$10-C910-D910))</f>
        <v>633811.5418509118</v>
      </c>
      <c r="K910" s="10">
        <f>MAX(0,('1-Input'!$B$10-C910-D910))/(1-'P-Parametri'!$B$31*MAX(0,IF(L909&lt;=0,0,(L909-M909)/L909)))</f>
        <v>31288.149346370348</v>
      </c>
      <c r="L910" s="10">
        <f>((L909-K910+MAX(0,-('1-Input'!$B$10-C910-D910)))*(1+B910))*(1-'P-Parametri'!$B$32)</f>
        <v>672271.89339425554</v>
      </c>
      <c r="M910" s="10">
        <f>IF(L909&lt;=0,M909,M909*(1-K910/L909))+MAX(0,-('1-Input'!$B$10-C910-D910))</f>
        <v>466495.0760911362</v>
      </c>
      <c r="N910" s="10">
        <f>MAX(0,('1-Input'!$B$10-C910-D910))/(1-'P-Parametri'!$B$31*MAX(0,IF(O909&lt;=0,0,(O909-P909)/O909)))</f>
        <v>31288.149346370348</v>
      </c>
      <c r="O910" s="10">
        <f>((O909-N910+MAX(0,-('1-Input'!$B$10-C910-D910)))*(1+B910))*(1-'P-Parametri'!$B$32)</f>
        <v>672271.89339425566</v>
      </c>
      <c r="P910" s="10">
        <f>IF(O909&lt;=0,P909,P909*(1-N910/O909))+MAX(0,-('1-Input'!$B$10-C910-D910))</f>
        <v>466495.07609113626</v>
      </c>
      <c r="Q910" s="10">
        <f>MAX(0,('1-Input'!$B$10-C910-D910))/(1-'P-Parametri'!$B$31*MAX(0,IF(R909&lt;=0,0,(R909-S909)/R909)))</f>
        <v>31288.149346370348</v>
      </c>
      <c r="R910" s="10">
        <f>((R909-Q910+MAX(0,-('1-Input'!$B$10-C910-D910)))*(1+B910))*(1-'P-Parametri'!$B$32)</f>
        <v>672271.89339425566</v>
      </c>
      <c r="S910" s="10">
        <f>IF(R909&lt;=0,S909,S909*(1-Q910/R909))+MAX(0,-('1-Input'!$B$10-C910-D910))</f>
        <v>466495.07609113626</v>
      </c>
      <c r="T910" s="10">
        <f>MAX(0,('1-Input'!$B$10-C910-D910))/(1-'P-Parametri'!$B$31*MAX(0,IF(U909&lt;=0,0,(U909-V909)/U909)))</f>
        <v>31288.149346370348</v>
      </c>
      <c r="U910" s="10">
        <f>((U909-T910+MAX(0,-('1-Input'!$B$10-C910-D910)))*(1+B910))*(1-'P-Parametri'!$B$32)</f>
        <v>672271.89339425566</v>
      </c>
      <c r="V910" s="10">
        <f>IF(U909&lt;=0,V909,V909*(1-T910/U909))+MAX(0,-('1-Input'!$B$10-C910-D910))</f>
        <v>466495.07609113626</v>
      </c>
    </row>
    <row r="911" spans="1:22">
      <c r="A911" s="9">
        <f t="shared" si="36"/>
        <v>4</v>
      </c>
      <c r="B911" s="12">
        <f>IF($A911='P-Parametri'!$D$47,'P-Parametri'!$B$34,IF($A911='P-Parametri'!$D$48,'P-Parametri'!$C$34,'P-Parametri'!$D$51))</f>
        <v>3.7839263201876694E-2</v>
      </c>
      <c r="C911" s="10">
        <f>IF($A911&lt;='1-Input'!$B$26,0,IF($A911='1-Input'!$B$26+1,('1-Input'!$B$23+0)*'1-Input'!$B$27,'1-Input'!$B$23+0))</f>
        <v>0</v>
      </c>
      <c r="D911" s="10">
        <f t="shared" si="37"/>
        <v>0</v>
      </c>
      <c r="E911" s="10">
        <f>MAX(0,('1-Input'!$B$10-C911-D911))/(1-'P-Parametri'!$B$31*MAX(0,IF(F910&lt;=0,0,(F910-G910)/F910)))</f>
        <v>31507.486466407747</v>
      </c>
      <c r="F911" s="10">
        <f>((F910-E911+MAX(0,-('1-Input'!$B$10-C911-D911)))*(1+B911))*(1-'P-Parametri'!$B$32)</f>
        <v>738486.87522559031</v>
      </c>
      <c r="G911" s="10">
        <f>IF(F910&lt;=0,G910,G910*(1-E911/F910))+MAX(0,-('1-Input'!$B$10-C911-D911))</f>
        <v>494748.23410145682</v>
      </c>
      <c r="H911" s="10">
        <f>MAX(0,('1-Input'!$B$10-C911-D911))/(1-'P-Parametri'!$B$31*MAX(0,IF(I910&lt;=0,0,(I910-J910)/I910)))</f>
        <v>31507.486466407747</v>
      </c>
      <c r="I911" s="10">
        <f>((I910-H911+MAX(0,-('1-Input'!$B$10-C911-D911)))*(1+B911))*(1-'P-Parametri'!$B$32)</f>
        <v>913425.67401408777</v>
      </c>
      <c r="J911" s="10">
        <f>IF(I910&lt;=0,J910,J910*(1-H911/I910))+MAX(0,-('1-Input'!$B$10-C911-D911))</f>
        <v>611948.23410145694</v>
      </c>
      <c r="K911" s="10">
        <f>MAX(0,('1-Input'!$B$10-C911-D911))/(1-'P-Parametri'!$B$31*MAX(0,IF(L910&lt;=0,0,(L910-M910)/L910)))</f>
        <v>31507.486466407747</v>
      </c>
      <c r="L911" s="10">
        <f>((L910-K911+MAX(0,-('1-Input'!$B$10-C911-D911)))*(1+B911))*(1-'P-Parametri'!$B$32)</f>
        <v>663680.43905204104</v>
      </c>
      <c r="M911" s="10">
        <f>IF(L910&lt;=0,M910,M910*(1-K911/L910))+MAX(0,-('1-Input'!$B$10-C911-D911))</f>
        <v>444631.76834168134</v>
      </c>
      <c r="N911" s="10">
        <f>MAX(0,('1-Input'!$B$10-C911-D911))/(1-'P-Parametri'!$B$31*MAX(0,IF(O910&lt;=0,0,(O910-P910)/O910)))</f>
        <v>31507.486466407747</v>
      </c>
      <c r="O911" s="10">
        <f>((O910-N911+MAX(0,-('1-Input'!$B$10-C911-D911)))*(1+B911))*(1-'P-Parametri'!$B$32)</f>
        <v>663680.43905204127</v>
      </c>
      <c r="P911" s="10">
        <f>IF(O910&lt;=0,P910,P910*(1-N911/O910))+MAX(0,-('1-Input'!$B$10-C911-D911))</f>
        <v>444631.7683416814</v>
      </c>
      <c r="Q911" s="10">
        <f>MAX(0,('1-Input'!$B$10-C911-D911))/(1-'P-Parametri'!$B$31*MAX(0,IF(R910&lt;=0,0,(R910-S910)/R910)))</f>
        <v>31507.486466407747</v>
      </c>
      <c r="R911" s="10">
        <f>((R910-Q911+MAX(0,-('1-Input'!$B$10-C911-D911)))*(1+B911))*(1-'P-Parametri'!$B$32)</f>
        <v>663680.43905204127</v>
      </c>
      <c r="S911" s="10">
        <f>IF(R910&lt;=0,S910,S910*(1-Q911/R910))+MAX(0,-('1-Input'!$B$10-C911-D911))</f>
        <v>444631.7683416814</v>
      </c>
      <c r="T911" s="10">
        <f>MAX(0,('1-Input'!$B$10-C911-D911))/(1-'P-Parametri'!$B$31*MAX(0,IF(U910&lt;=0,0,(U910-V910)/U910)))</f>
        <v>31507.486466407747</v>
      </c>
      <c r="U911" s="10">
        <f>((U910-T911+MAX(0,-('1-Input'!$B$10-C911-D911)))*(1+B911))*(1-'P-Parametri'!$B$32)</f>
        <v>663680.43905204127</v>
      </c>
      <c r="V911" s="10">
        <f>IF(U910&lt;=0,V910,V910*(1-T911/U910))+MAX(0,-('1-Input'!$B$10-C911-D911))</f>
        <v>444631.7683416814</v>
      </c>
    </row>
    <row r="912" spans="1:22">
      <c r="A912" s="9">
        <f t="shared" si="36"/>
        <v>5</v>
      </c>
      <c r="B912" s="12">
        <f>IF($A912='P-Parametri'!$D$47,'P-Parametri'!$B$34,IF($A912='P-Parametri'!$D$48,'P-Parametri'!$C$34,'P-Parametri'!$D$51))</f>
        <v>3.7839263201876694E-2</v>
      </c>
      <c r="C912" s="10">
        <f>IF($A912&lt;='1-Input'!$B$26,0,IF($A912='1-Input'!$B$26+1,('1-Input'!$B$23+0)*'1-Input'!$B$27,'1-Input'!$B$23+0))</f>
        <v>0</v>
      </c>
      <c r="D912" s="10">
        <f t="shared" si="37"/>
        <v>0</v>
      </c>
      <c r="E912" s="10">
        <f>MAX(0,('1-Input'!$B$10-C912-D912))/(1-'P-Parametri'!$B$31*MAX(0,IF(F911&lt;=0,0,(F911-G911)/F911)))</f>
        <v>31722.187806285572</v>
      </c>
      <c r="F912" s="10">
        <f>((F911-E912+MAX(0,-('1-Input'!$B$10-C912-D912)))*(1+B912))*(1-'P-Parametri'!$B$32)</f>
        <v>732041.12616345915</v>
      </c>
      <c r="G912" s="10">
        <f>IF(F911&lt;=0,G911,G911*(1-E912/F911))+MAX(0,-('1-Input'!$B$10-C912-D912))</f>
        <v>473495.99939626962</v>
      </c>
      <c r="H912" s="10">
        <f>MAX(0,('1-Input'!$B$10-C912-D912))/(1-'P-Parametri'!$B$31*MAX(0,IF(I911&lt;=0,0,(I911-J911)/I911)))</f>
        <v>31722.187806285569</v>
      </c>
      <c r="I912" s="10">
        <f>((I911-H912+MAX(0,-('1-Input'!$B$10-C912-D912)))*(1+B912))*(1-'P-Parametri'!$B$32)</f>
        <v>913236.36349545466</v>
      </c>
      <c r="J912" s="10">
        <f>IF(I911&lt;=0,J911,J911*(1-H912/I911))+MAX(0,-('1-Input'!$B$10-C912-D912))</f>
        <v>590695.99939626979</v>
      </c>
      <c r="K912" s="10">
        <f>MAX(0,('1-Input'!$B$10-C912-D912))/(1-'P-Parametri'!$B$31*MAX(0,IF(L911&lt;=0,0,(L911-M911)/L911)))</f>
        <v>31722.187806285572</v>
      </c>
      <c r="L912" s="10">
        <f>((L911-K912+MAX(0,-('1-Input'!$B$10-C912-D912)))*(1+B912))*(1-'P-Parametri'!$B$32)</f>
        <v>654559.34367554681</v>
      </c>
      <c r="M912" s="10">
        <f>IF(L911&lt;=0,M911,M911*(1-K912/L911))+MAX(0,-('1-Input'!$B$10-C912-D912))</f>
        <v>423379.53363649413</v>
      </c>
      <c r="N912" s="10">
        <f>MAX(0,('1-Input'!$B$10-C912-D912))/(1-'P-Parametri'!$B$31*MAX(0,IF(O911&lt;=0,0,(O911-P911)/O911)))</f>
        <v>31722.187806285572</v>
      </c>
      <c r="O912" s="10">
        <f>((O911-N912+MAX(0,-('1-Input'!$B$10-C912-D912)))*(1+B912))*(1-'P-Parametri'!$B$32)</f>
        <v>654559.34367554705</v>
      </c>
      <c r="P912" s="10">
        <f>IF(O911&lt;=0,P911,P911*(1-N912/O911))+MAX(0,-('1-Input'!$B$10-C912-D912))</f>
        <v>423379.53363649419</v>
      </c>
      <c r="Q912" s="10">
        <f>MAX(0,('1-Input'!$B$10-C912-D912))/(1-'P-Parametri'!$B$31*MAX(0,IF(R911&lt;=0,0,(R911-S911)/R911)))</f>
        <v>31722.187806285572</v>
      </c>
      <c r="R912" s="10">
        <f>((R911-Q912+MAX(0,-('1-Input'!$B$10-C912-D912)))*(1+B912))*(1-'P-Parametri'!$B$32)</f>
        <v>654559.34367554705</v>
      </c>
      <c r="S912" s="10">
        <f>IF(R911&lt;=0,S911,S911*(1-Q912/R911))+MAX(0,-('1-Input'!$B$10-C912-D912))</f>
        <v>423379.53363649419</v>
      </c>
      <c r="T912" s="10">
        <f>MAX(0,('1-Input'!$B$10-C912-D912))/(1-'P-Parametri'!$B$31*MAX(0,IF(U911&lt;=0,0,(U911-V911)/U911)))</f>
        <v>31722.187806285572</v>
      </c>
      <c r="U912" s="10">
        <f>((U911-T912+MAX(0,-('1-Input'!$B$10-C912-D912)))*(1+B912))*(1-'P-Parametri'!$B$32)</f>
        <v>654559.34367554705</v>
      </c>
      <c r="V912" s="10">
        <f>IF(U911&lt;=0,V911,V911*(1-T912/U911))+MAX(0,-('1-Input'!$B$10-C912-D912))</f>
        <v>423379.53363649419</v>
      </c>
    </row>
    <row r="913" spans="1:22">
      <c r="A913" s="9">
        <f t="shared" si="36"/>
        <v>6</v>
      </c>
      <c r="B913" s="12">
        <f>IF($A913='P-Parametri'!$D$47,'P-Parametri'!$B$34,IF($A913='P-Parametri'!$D$48,'P-Parametri'!$C$34,'P-Parametri'!$D$51))</f>
        <v>3.7839263201876694E-2</v>
      </c>
      <c r="C913" s="10">
        <f>IF($A913&lt;='1-Input'!$B$26,0,IF($A913='1-Input'!$B$26+1,('1-Input'!$B$23+0)*'1-Input'!$B$27,'1-Input'!$B$23+0))</f>
        <v>0</v>
      </c>
      <c r="D913" s="10">
        <f t="shared" si="37"/>
        <v>0</v>
      </c>
      <c r="E913" s="10">
        <f>MAX(0,('1-Input'!$B$10-C913-D913))/(1-'P-Parametri'!$B$31*MAX(0,IF(F912&lt;=0,0,(F912-G912)/F912)))</f>
        <v>31932.270441795692</v>
      </c>
      <c r="F913" s="10">
        <f>((F912-E913+MAX(0,-('1-Input'!$B$10-C913-D913)))*(1+B913))*(1-'P-Parametri'!$B$32)</f>
        <v>725147.25806531368</v>
      </c>
      <c r="G913" s="10">
        <f>IF(F912&lt;=0,G912,G912*(1-E913/F912))+MAX(0,-('1-Input'!$B$10-C913-D913))</f>
        <v>452841.6921921497</v>
      </c>
      <c r="H913" s="10">
        <f>MAX(0,('1-Input'!$B$10-C913-D913))/(1-'P-Parametri'!$B$31*MAX(0,IF(I912&lt;=0,0,(I912-J912)/I912)))</f>
        <v>31932.270441795692</v>
      </c>
      <c r="I913" s="10">
        <f>((I912-H913+MAX(0,-('1-Input'!$B$10-C913-D913)))*(1+B913))*(1-'P-Parametri'!$B$32)</f>
        <v>912822.68661042443</v>
      </c>
      <c r="J913" s="10">
        <f>IF(I912&lt;=0,J912,J912*(1-H913/I912))+MAX(0,-('1-Input'!$B$10-C913-D913))</f>
        <v>570041.69219214993</v>
      </c>
      <c r="K913" s="10">
        <f>MAX(0,('1-Input'!$B$10-C913-D913))/(1-'P-Parametri'!$B$31*MAX(0,IF(L912&lt;=0,0,(L912-M912)/L912)))</f>
        <v>31932.270441795696</v>
      </c>
      <c r="L913" s="10">
        <f>((L912-K913+MAX(0,-('1-Input'!$B$10-C913-D913)))*(1+B913))*(1-'P-Parametri'!$B$32)</f>
        <v>644894.44928858825</v>
      </c>
      <c r="M913" s="10">
        <f>IF(L912&lt;=0,M912,M912*(1-K913/L912))+MAX(0,-('1-Input'!$B$10-C913-D913))</f>
        <v>402725.22643237421</v>
      </c>
      <c r="N913" s="10">
        <f>MAX(0,('1-Input'!$B$10-C913-D913))/(1-'P-Parametri'!$B$31*MAX(0,IF(O912&lt;=0,0,(O912-P912)/O912)))</f>
        <v>31932.270441795696</v>
      </c>
      <c r="O913" s="10">
        <f>((O912-N913+MAX(0,-('1-Input'!$B$10-C913-D913)))*(1+B913))*(1-'P-Parametri'!$B$32)</f>
        <v>644894.44928858848</v>
      </c>
      <c r="P913" s="10">
        <f>IF(O912&lt;=0,P912,P912*(1-N913/O912))+MAX(0,-('1-Input'!$B$10-C913-D913))</f>
        <v>402725.22643237427</v>
      </c>
      <c r="Q913" s="10">
        <f>MAX(0,('1-Input'!$B$10-C913-D913))/(1-'P-Parametri'!$B$31*MAX(0,IF(R912&lt;=0,0,(R912-S912)/R912)))</f>
        <v>31932.270441795696</v>
      </c>
      <c r="R913" s="10">
        <f>((R912-Q913+MAX(0,-('1-Input'!$B$10-C913-D913)))*(1+B913))*(1-'P-Parametri'!$B$32)</f>
        <v>644894.44928858848</v>
      </c>
      <c r="S913" s="10">
        <f>IF(R912&lt;=0,S912,S912*(1-Q913/R912))+MAX(0,-('1-Input'!$B$10-C913-D913))</f>
        <v>402725.22643237427</v>
      </c>
      <c r="T913" s="10">
        <f>MAX(0,('1-Input'!$B$10-C913-D913))/(1-'P-Parametri'!$B$31*MAX(0,IF(U912&lt;=0,0,(U912-V912)/U912)))</f>
        <v>31932.270441795696</v>
      </c>
      <c r="U913" s="10">
        <f>((U912-T913+MAX(0,-('1-Input'!$B$10-C913-D913)))*(1+B913))*(1-'P-Parametri'!$B$32)</f>
        <v>644894.44928858848</v>
      </c>
      <c r="V913" s="10">
        <f>IF(U912&lt;=0,V912,V912*(1-T913/U912))+MAX(0,-('1-Input'!$B$10-C913-D913))</f>
        <v>402725.22643237427</v>
      </c>
    </row>
    <row r="914" spans="1:22">
      <c r="A914" s="9">
        <f t="shared" si="36"/>
        <v>7</v>
      </c>
      <c r="B914" s="12">
        <f>IF($A914='P-Parametri'!$D$47,'P-Parametri'!$B$34,IF($A914='P-Parametri'!$D$48,'P-Parametri'!$C$34,'P-Parametri'!$D$51))</f>
        <v>3.7839263201876694E-2</v>
      </c>
      <c r="C914" s="10">
        <f>IF($A914&lt;='1-Input'!$B$26,0,IF($A914='1-Input'!$B$26+1,('1-Input'!$B$23+0)*'1-Input'!$B$27,'1-Input'!$B$23+0))</f>
        <v>0</v>
      </c>
      <c r="D914" s="10">
        <f t="shared" si="37"/>
        <v>0</v>
      </c>
      <c r="E914" s="10">
        <f>MAX(0,('1-Input'!$B$10-C914-D914))/(1-'P-Parametri'!$B$31*MAX(0,IF(F913&lt;=0,0,(F913-G913)/F913)))</f>
        <v>32137.756300795943</v>
      </c>
      <c r="F914" s="10">
        <f>((F913-E914+MAX(0,-('1-Input'!$B$10-C914-D914)))*(1+B914))*(1-'P-Parametri'!$B$32)</f>
        <v>717794.00576178043</v>
      </c>
      <c r="G914" s="10">
        <f>IF(F913&lt;=0,G913,G913*(1-E914/F913))+MAX(0,-('1-Input'!$B$10-C914-D914))</f>
        <v>432772.22935595352</v>
      </c>
      <c r="H914" s="10">
        <f>MAX(0,('1-Input'!$B$10-C914-D914))/(1-'P-Parametri'!$B$31*MAX(0,IF(I913&lt;=0,0,(I913-J913)/I913)))</f>
        <v>32137.756300795943</v>
      </c>
      <c r="I914" s="10">
        <f>((I913-H914+MAX(0,-('1-Input'!$B$10-C914-D914)))*(1+B914))*(1-'P-Parametri'!$B$32)</f>
        <v>912181.38038716989</v>
      </c>
      <c r="J914" s="10">
        <f>IF(I913&lt;=0,J913,J913*(1-H914/I913))+MAX(0,-('1-Input'!$B$10-C914-D914))</f>
        <v>549972.22935595375</v>
      </c>
      <c r="K914" s="10">
        <f>MAX(0,('1-Input'!$B$10-C914-D914))/(1-'P-Parametri'!$B$31*MAX(0,IF(L913&lt;=0,0,(L913-M913)/L913)))</f>
        <v>32137.756300795943</v>
      </c>
      <c r="L914" s="10">
        <f>((L913-K914+MAX(0,-('1-Input'!$B$10-C914-D914)))*(1+B914))*(1-'P-Parametri'!$B$32)</f>
        <v>634671.068862924</v>
      </c>
      <c r="M914" s="10">
        <f>IF(L913&lt;=0,M913,M913*(1-K914/L913))+MAX(0,-('1-Input'!$B$10-C914-D914))</f>
        <v>382655.76359617809</v>
      </c>
      <c r="N914" s="10">
        <f>MAX(0,('1-Input'!$B$10-C914-D914))/(1-'P-Parametri'!$B$31*MAX(0,IF(O913&lt;=0,0,(O913-P913)/O913)))</f>
        <v>32137.756300795947</v>
      </c>
      <c r="O914" s="10">
        <f>((O913-N914+MAX(0,-('1-Input'!$B$10-C914-D914)))*(1+B914))*(1-'P-Parametri'!$B$32)</f>
        <v>634671.06886292424</v>
      </c>
      <c r="P914" s="10">
        <f>IF(O913&lt;=0,P913,P913*(1-N914/O913))+MAX(0,-('1-Input'!$B$10-C914-D914))</f>
        <v>382655.76359617815</v>
      </c>
      <c r="Q914" s="10">
        <f>MAX(0,('1-Input'!$B$10-C914-D914))/(1-'P-Parametri'!$B$31*MAX(0,IF(R913&lt;=0,0,(R913-S913)/R913)))</f>
        <v>32137.756300795947</v>
      </c>
      <c r="R914" s="10">
        <f>((R913-Q914+MAX(0,-('1-Input'!$B$10-C914-D914)))*(1+B914))*(1-'P-Parametri'!$B$32)</f>
        <v>634671.06886292424</v>
      </c>
      <c r="S914" s="10">
        <f>IF(R913&lt;=0,S913,S913*(1-Q914/R913))+MAX(0,-('1-Input'!$B$10-C914-D914))</f>
        <v>382655.76359617815</v>
      </c>
      <c r="T914" s="10">
        <f>MAX(0,('1-Input'!$B$10-C914-D914))/(1-'P-Parametri'!$B$31*MAX(0,IF(U913&lt;=0,0,(U913-V913)/U913)))</f>
        <v>32137.756300795947</v>
      </c>
      <c r="U914" s="10">
        <f>((U913-T914+MAX(0,-('1-Input'!$B$10-C914-D914)))*(1+B914))*(1-'P-Parametri'!$B$32)</f>
        <v>634671.06886292424</v>
      </c>
      <c r="V914" s="10">
        <f>IF(U913&lt;=0,V913,V913*(1-T914/U913))+MAX(0,-('1-Input'!$B$10-C914-D914))</f>
        <v>382655.76359617815</v>
      </c>
    </row>
    <row r="915" spans="1:22">
      <c r="A915" s="9">
        <f t="shared" si="36"/>
        <v>8</v>
      </c>
      <c r="B915" s="12">
        <f>IF($A915='P-Parametri'!$D$47,'P-Parametri'!$B$34,IF($A915='P-Parametri'!$D$48,'P-Parametri'!$C$34,'P-Parametri'!$D$51))</f>
        <v>3.7839263201876694E-2</v>
      </c>
      <c r="C915" s="10">
        <f>IF($A915&lt;='1-Input'!$B$26,0,IF($A915='1-Input'!$B$26+1,('1-Input'!$B$23+0)*'1-Input'!$B$27,'1-Input'!$B$23+0))</f>
        <v>0</v>
      </c>
      <c r="D915" s="10">
        <f t="shared" si="37"/>
        <v>0</v>
      </c>
      <c r="E915" s="10">
        <f>MAX(0,('1-Input'!$B$10-C915-D915))/(1-'P-Parametri'!$B$31*MAX(0,IF(F914&lt;=0,0,(F914-G914)/F914)))</f>
        <v>32338.67191239099</v>
      </c>
      <c r="F915" s="10">
        <f>((F914-E915+MAX(0,-('1-Input'!$B$10-C915-D915)))*(1+B915))*(1-'P-Parametri'!$B$32)</f>
        <v>709969.67372276669</v>
      </c>
      <c r="G915" s="10">
        <f>IF(F914&lt;=0,G914,G914*(1-E915/F914))+MAX(0,-('1-Input'!$B$10-C915-D915))</f>
        <v>413274.60326045094</v>
      </c>
      <c r="H915" s="10">
        <f>MAX(0,('1-Input'!$B$10-C915-D915))/(1-'P-Parametri'!$B$31*MAX(0,IF(I914&lt;=0,0,(I914-J914)/I914)))</f>
        <v>32338.67191239099</v>
      </c>
      <c r="I915" s="10">
        <f>((I914-H915+MAX(0,-('1-Input'!$B$10-C915-D915)))*(1+B915))*(1-'P-Parametri'!$B$32)</f>
        <v>911309.03768041416</v>
      </c>
      <c r="J915" s="10">
        <f>IF(I914&lt;=0,J914,J914*(1-H915/I914))+MAX(0,-('1-Input'!$B$10-C915-D915))</f>
        <v>530474.60326045123</v>
      </c>
      <c r="K915" s="10">
        <f>MAX(0,('1-Input'!$B$10-C915-D915))/(1-'P-Parametri'!$B$31*MAX(0,IF(L914&lt;=0,0,(L914-M914)/L914)))</f>
        <v>32338.67191239099</v>
      </c>
      <c r="L915" s="10">
        <f>((L914-K915+MAX(0,-('1-Input'!$B$10-C915-D915)))*(1+B915))*(1-'P-Parametri'!$B$32)</f>
        <v>623873.96263165399</v>
      </c>
      <c r="M915" s="10">
        <f>IF(L914&lt;=0,M914,M914*(1-K915/L914))+MAX(0,-('1-Input'!$B$10-C915-D915))</f>
        <v>363158.13750067551</v>
      </c>
      <c r="N915" s="10">
        <f>MAX(0,('1-Input'!$B$10-C915-D915))/(1-'P-Parametri'!$B$31*MAX(0,IF(O914&lt;=0,0,(O914-P914)/O914)))</f>
        <v>32338.67191239099</v>
      </c>
      <c r="O915" s="10">
        <f>((O914-N915+MAX(0,-('1-Input'!$B$10-C915-D915)))*(1+B915))*(1-'P-Parametri'!$B$32)</f>
        <v>623873.96263165423</v>
      </c>
      <c r="P915" s="10">
        <f>IF(O914&lt;=0,P914,P914*(1-N915/O914))+MAX(0,-('1-Input'!$B$10-C915-D915))</f>
        <v>363158.13750067557</v>
      </c>
      <c r="Q915" s="10">
        <f>MAX(0,('1-Input'!$B$10-C915-D915))/(1-'P-Parametri'!$B$31*MAX(0,IF(R914&lt;=0,0,(R914-S914)/R914)))</f>
        <v>32338.67191239099</v>
      </c>
      <c r="R915" s="10">
        <f>((R914-Q915+MAX(0,-('1-Input'!$B$10-C915-D915)))*(1+B915))*(1-'P-Parametri'!$B$32)</f>
        <v>623873.96263165423</v>
      </c>
      <c r="S915" s="10">
        <f>IF(R914&lt;=0,S914,S914*(1-Q915/R914))+MAX(0,-('1-Input'!$B$10-C915-D915))</f>
        <v>363158.13750067557</v>
      </c>
      <c r="T915" s="10">
        <f>MAX(0,('1-Input'!$B$10-C915-D915))/(1-'P-Parametri'!$B$31*MAX(0,IF(U914&lt;=0,0,(U914-V914)/U914)))</f>
        <v>32338.67191239099</v>
      </c>
      <c r="U915" s="10">
        <f>((U914-T915+MAX(0,-('1-Input'!$B$10-C915-D915)))*(1+B915))*(1-'P-Parametri'!$B$32)</f>
        <v>623873.96263165423</v>
      </c>
      <c r="V915" s="10">
        <f>IF(U914&lt;=0,V914,V914*(1-T915/U914))+MAX(0,-('1-Input'!$B$10-C915-D915))</f>
        <v>363158.13750067557</v>
      </c>
    </row>
    <row r="916" spans="1:22">
      <c r="A916" s="9">
        <f t="shared" si="36"/>
        <v>9</v>
      </c>
      <c r="B916" s="12">
        <f>IF($A916='P-Parametri'!$D$47,'P-Parametri'!$B$34,IF($A916='P-Parametri'!$D$48,'P-Parametri'!$C$34,'P-Parametri'!$D$51))</f>
        <v>3.7839263201876694E-2</v>
      </c>
      <c r="C916" s="10">
        <f>IF($A916&lt;='1-Input'!$B$26,0,IF($A916='1-Input'!$B$26+1,('1-Input'!$B$23+0)*'1-Input'!$B$27,'1-Input'!$B$23+0))</f>
        <v>0</v>
      </c>
      <c r="D916" s="10">
        <f t="shared" si="37"/>
        <v>0</v>
      </c>
      <c r="E916" s="10">
        <f>MAX(0,('1-Input'!$B$10-C916-D916))/(1-'P-Parametri'!$B$31*MAX(0,IF(F915&lt;=0,0,(F915-G915)/F915)))</f>
        <v>32535.04815509394</v>
      </c>
      <c r="F916" s="10">
        <f>((F915-E916+MAX(0,-('1-Input'!$B$10-C916-D916)))*(1+B916))*(1-'P-Parametri'!$B$32)</f>
        <v>701662.11616125947</v>
      </c>
      <c r="G916" s="10">
        <f>IF(F915&lt;=0,G915,G915*(1-E916/F915))+MAX(0,-('1-Input'!$B$10-C916-D916))</f>
        <v>394335.89416341064</v>
      </c>
      <c r="H916" s="10">
        <f>MAX(0,('1-Input'!$B$10-C916-D916))/(1-'P-Parametri'!$B$31*MAX(0,IF(I915&lt;=0,0,(I915-J915)/I915)))</f>
        <v>32535.048155093937</v>
      </c>
      <c r="I916" s="10">
        <f>((I915-H916+MAX(0,-('1-Input'!$B$10-C916-D916)))*(1+B916))*(1-'P-Parametri'!$B$32)</f>
        <v>910202.09751031222</v>
      </c>
      <c r="J916" s="10">
        <f>IF(I915&lt;=0,J915,J915*(1-H916/I915))+MAX(0,-('1-Input'!$B$10-C916-D916))</f>
        <v>511535.89416341088</v>
      </c>
      <c r="K916" s="10">
        <f>MAX(0,('1-Input'!$B$10-C916-D916))/(1-'P-Parametri'!$B$31*MAX(0,IF(L915&lt;=0,0,(L915-M915)/L915)))</f>
        <v>32535.04815509394</v>
      </c>
      <c r="L916" s="10">
        <f>((L915-K916+MAX(0,-('1-Input'!$B$10-C916-D916)))*(1+B916))*(1-'P-Parametri'!$B$32)</f>
        <v>612487.31381634471</v>
      </c>
      <c r="M916" s="10">
        <f>IF(L915&lt;=0,M915,M915*(1-K916/L915))+MAX(0,-('1-Input'!$B$10-C916-D916))</f>
        <v>344219.42840363516</v>
      </c>
      <c r="N916" s="10">
        <f>MAX(0,('1-Input'!$B$10-C916-D916))/(1-'P-Parametri'!$B$31*MAX(0,IF(O915&lt;=0,0,(O915-P915)/O915)))</f>
        <v>32535.04815509394</v>
      </c>
      <c r="O916" s="10">
        <f>((O915-N916+MAX(0,-('1-Input'!$B$10-C916-D916)))*(1+B916))*(1-'P-Parametri'!$B$32)</f>
        <v>612487.31381634506</v>
      </c>
      <c r="P916" s="10">
        <f>IF(O915&lt;=0,P915,P915*(1-N916/O915))+MAX(0,-('1-Input'!$B$10-C916-D916))</f>
        <v>344219.42840363522</v>
      </c>
      <c r="Q916" s="10">
        <f>MAX(0,('1-Input'!$B$10-C916-D916))/(1-'P-Parametri'!$B$31*MAX(0,IF(R915&lt;=0,0,(R915-S915)/R915)))</f>
        <v>32535.04815509394</v>
      </c>
      <c r="R916" s="10">
        <f>((R915-Q916+MAX(0,-('1-Input'!$B$10-C916-D916)))*(1+B916))*(1-'P-Parametri'!$B$32)</f>
        <v>612487.31381634506</v>
      </c>
      <c r="S916" s="10">
        <f>IF(R915&lt;=0,S915,S915*(1-Q916/R915))+MAX(0,-('1-Input'!$B$10-C916-D916))</f>
        <v>344219.42840363522</v>
      </c>
      <c r="T916" s="10">
        <f>MAX(0,('1-Input'!$B$10-C916-D916))/(1-'P-Parametri'!$B$31*MAX(0,IF(U915&lt;=0,0,(U915-V915)/U915)))</f>
        <v>32535.04815509394</v>
      </c>
      <c r="U916" s="10">
        <f>((U915-T916+MAX(0,-('1-Input'!$B$10-C916-D916)))*(1+B916))*(1-'P-Parametri'!$B$32)</f>
        <v>612487.31381634506</v>
      </c>
      <c r="V916" s="10">
        <f>IF(U915&lt;=0,V915,V915*(1-T916/U915))+MAX(0,-('1-Input'!$B$10-C916-D916))</f>
        <v>344219.42840363522</v>
      </c>
    </row>
    <row r="917" spans="1:22">
      <c r="A917" s="9">
        <f t="shared" si="36"/>
        <v>10</v>
      </c>
      <c r="B917" s="12">
        <f>IF($A917='P-Parametri'!$D$47,'P-Parametri'!$B$34,IF($A917='P-Parametri'!$D$48,'P-Parametri'!$C$34,'P-Parametri'!$D$51))</f>
        <v>3.7839263201876694E-2</v>
      </c>
      <c r="C917" s="10">
        <f>IF($A917&lt;='1-Input'!$B$26,0,IF($A917='1-Input'!$B$26+1,('1-Input'!$B$23+0)*'1-Input'!$B$27,'1-Input'!$B$23+0))</f>
        <v>0</v>
      </c>
      <c r="D917" s="10">
        <f t="shared" si="37"/>
        <v>0</v>
      </c>
      <c r="E917" s="10">
        <f>MAX(0,('1-Input'!$B$10-C917-D917))/(1-'P-Parametri'!$B$31*MAX(0,IF(F916&lt;=0,0,(F916-G916)/F916)))</f>
        <v>32726.920005074324</v>
      </c>
      <c r="F917" s="10">
        <f>((F916-E917+MAX(0,-('1-Input'!$B$10-C917-D917)))*(1+B917))*(1-'P-Parametri'!$B$32)</f>
        <v>692858.71668632084</v>
      </c>
      <c r="G917" s="10">
        <f>IF(F916&lt;=0,G916,G916*(1-E917/F916))+MAX(0,-('1-Input'!$B$10-C917-D917))</f>
        <v>375943.28187016066</v>
      </c>
      <c r="H917" s="10">
        <f>MAX(0,('1-Input'!$B$10-C917-D917))/(1-'P-Parametri'!$B$31*MAX(0,IF(I916&lt;=0,0,(I916-J916)/I916)))</f>
        <v>32726.92000507432</v>
      </c>
      <c r="I917" s="10">
        <f>((I916-H917+MAX(0,-('1-Input'!$B$10-C917-D917)))*(1+B917))*(1-'P-Parametri'!$B$32)</f>
        <v>908856.83531657211</v>
      </c>
      <c r="J917" s="10">
        <f>IF(I916&lt;=0,J916,J916*(1-H917/I916))+MAX(0,-('1-Input'!$B$10-C917-D917))</f>
        <v>493143.28187016083</v>
      </c>
      <c r="K917" s="10">
        <f>MAX(0,('1-Input'!$B$10-C917-D917))/(1-'P-Parametri'!$B$31*MAX(0,IF(L916&lt;=0,0,(L916-M916)/L916)))</f>
        <v>32726.920005074324</v>
      </c>
      <c r="L917" s="10">
        <f>((L916-K917+MAX(0,-('1-Input'!$B$10-C917-D917)))*(1+B917))*(1-'P-Parametri'!$B$32)</f>
        <v>600494.70374682522</v>
      </c>
      <c r="M917" s="10">
        <f>IF(L916&lt;=0,M916,M916*(1-K917/L916))+MAX(0,-('1-Input'!$B$10-C917-D917))</f>
        <v>325826.81611038517</v>
      </c>
      <c r="N917" s="10">
        <f>MAX(0,('1-Input'!$B$10-C917-D917))/(1-'P-Parametri'!$B$31*MAX(0,IF(O916&lt;=0,0,(O916-P916)/O916)))</f>
        <v>32726.920005074324</v>
      </c>
      <c r="O917" s="10">
        <f>((O916-N917+MAX(0,-('1-Input'!$B$10-C917-D917)))*(1+B917))*(1-'P-Parametri'!$B$32)</f>
        <v>600494.70374682557</v>
      </c>
      <c r="P917" s="10">
        <f>IF(O916&lt;=0,P916,P916*(1-N917/O916))+MAX(0,-('1-Input'!$B$10-C917-D917))</f>
        <v>325826.81611038523</v>
      </c>
      <c r="Q917" s="10">
        <f>MAX(0,('1-Input'!$B$10-C917-D917))/(1-'P-Parametri'!$B$31*MAX(0,IF(R916&lt;=0,0,(R916-S916)/R916)))</f>
        <v>32726.920005074324</v>
      </c>
      <c r="R917" s="10">
        <f>((R916-Q917+MAX(0,-('1-Input'!$B$10-C917-D917)))*(1+B917))*(1-'P-Parametri'!$B$32)</f>
        <v>600494.70374682557</v>
      </c>
      <c r="S917" s="10">
        <f>IF(R916&lt;=0,S916,S916*(1-Q917/R916))+MAX(0,-('1-Input'!$B$10-C917-D917))</f>
        <v>325826.81611038523</v>
      </c>
      <c r="T917" s="10">
        <f>MAX(0,('1-Input'!$B$10-C917-D917))/(1-'P-Parametri'!$B$31*MAX(0,IF(U916&lt;=0,0,(U916-V916)/U916)))</f>
        <v>32726.920005074324</v>
      </c>
      <c r="U917" s="10">
        <f>((U916-T917+MAX(0,-('1-Input'!$B$10-C917-D917)))*(1+B917))*(1-'P-Parametri'!$B$32)</f>
        <v>600494.70374682557</v>
      </c>
      <c r="V917" s="10">
        <f>IF(U916&lt;=0,V916,V916*(1-T917/U916))+MAX(0,-('1-Input'!$B$10-C917-D917))</f>
        <v>325826.81611038523</v>
      </c>
    </row>
    <row r="918" spans="1:22">
      <c r="A918" s="9">
        <f t="shared" si="36"/>
        <v>11</v>
      </c>
      <c r="B918" s="12">
        <f>IF($A918='P-Parametri'!$D$47,'P-Parametri'!$B$34,IF($A918='P-Parametri'!$D$48,'P-Parametri'!$C$34,'P-Parametri'!$D$51))</f>
        <v>3.7839263201876694E-2</v>
      </c>
      <c r="C918" s="10">
        <f>IF($A918&lt;='1-Input'!$B$26,0,IF($A918='1-Input'!$B$26+1,('1-Input'!$B$23+0)*'1-Input'!$B$27,'1-Input'!$B$23+0))</f>
        <v>0</v>
      </c>
      <c r="D918" s="10">
        <f t="shared" si="37"/>
        <v>0</v>
      </c>
      <c r="E918" s="10">
        <f>MAX(0,('1-Input'!$B$10-C918-D918))/(1-'P-Parametri'!$B$31*MAX(0,IF(F917&lt;=0,0,(F917-G917)/F917)))</f>
        <v>32914.326285522919</v>
      </c>
      <c r="F918" s="10">
        <f>((F917-E918+MAX(0,-('1-Input'!$B$10-C918-D918)))*(1+B918))*(1-'P-Parametri'!$B$32)</f>
        <v>683546.36748800031</v>
      </c>
      <c r="G918" s="10">
        <f>IF(F917&lt;=0,G917,G917*(1-E918/F917))+MAX(0,-('1-Input'!$B$10-C918-D918))</f>
        <v>358084.05668280279</v>
      </c>
      <c r="H918" s="10">
        <f>MAX(0,('1-Input'!$B$10-C918-D918))/(1-'P-Parametri'!$B$31*MAX(0,IF(I917&lt;=0,0,(I917-J917)/I917)))</f>
        <v>32914.326285522919</v>
      </c>
      <c r="I918" s="10">
        <f>((I917-H918+MAX(0,-('1-Input'!$B$10-C918-D918)))*(1+B918))*(1-'P-Parametri'!$B$32)</f>
        <v>907269.35312362737</v>
      </c>
      <c r="J918" s="10">
        <f>IF(I917&lt;=0,J917,J917*(1-H918/I917))+MAX(0,-('1-Input'!$B$10-C918-D918))</f>
        <v>475284.05668280303</v>
      </c>
      <c r="K918" s="10">
        <f>MAX(0,('1-Input'!$B$10-C918-D918))/(1-'P-Parametri'!$B$31*MAX(0,IF(L917&lt;=0,0,(L917-M917)/L917)))</f>
        <v>32914.326285522919</v>
      </c>
      <c r="L918" s="10">
        <f>((L917-K918+MAX(0,-('1-Input'!$B$10-C918-D918)))*(1+B918))*(1-'P-Parametri'!$B$32)</f>
        <v>587879.0863507766</v>
      </c>
      <c r="M918" s="10">
        <f>IF(L917&lt;=0,M917,M917*(1-K918/L917))+MAX(0,-('1-Input'!$B$10-C918-D918))</f>
        <v>307967.59092302731</v>
      </c>
      <c r="N918" s="10">
        <f>MAX(0,('1-Input'!$B$10-C918-D918))/(1-'P-Parametri'!$B$31*MAX(0,IF(O917&lt;=0,0,(O917-P917)/O917)))</f>
        <v>32914.326285522919</v>
      </c>
      <c r="O918" s="10">
        <f>((O917-N918+MAX(0,-('1-Input'!$B$10-C918-D918)))*(1+B918))*(1-'P-Parametri'!$B$32)</f>
        <v>587879.08635077695</v>
      </c>
      <c r="P918" s="10">
        <f>IF(O917&lt;=0,P917,P917*(1-N918/O917))+MAX(0,-('1-Input'!$B$10-C918-D918))</f>
        <v>307967.59092302737</v>
      </c>
      <c r="Q918" s="10">
        <f>MAX(0,('1-Input'!$B$10-C918-D918))/(1-'P-Parametri'!$B$31*MAX(0,IF(R917&lt;=0,0,(R917-S917)/R917)))</f>
        <v>32914.326285522919</v>
      </c>
      <c r="R918" s="10">
        <f>((R917-Q918+MAX(0,-('1-Input'!$B$10-C918-D918)))*(1+B918))*(1-'P-Parametri'!$B$32)</f>
        <v>587879.08635077695</v>
      </c>
      <c r="S918" s="10">
        <f>IF(R917&lt;=0,S917,S917*(1-Q918/R917))+MAX(0,-('1-Input'!$B$10-C918-D918))</f>
        <v>307967.59092302737</v>
      </c>
      <c r="T918" s="10">
        <f>MAX(0,('1-Input'!$B$10-C918-D918))/(1-'P-Parametri'!$B$31*MAX(0,IF(U917&lt;=0,0,(U917-V917)/U917)))</f>
        <v>32914.326285522919</v>
      </c>
      <c r="U918" s="10">
        <f>((U917-T918+MAX(0,-('1-Input'!$B$10-C918-D918)))*(1+B918))*(1-'P-Parametri'!$B$32)</f>
        <v>587879.08635077695</v>
      </c>
      <c r="V918" s="10">
        <f>IF(U917&lt;=0,V917,V917*(1-T918/U917))+MAX(0,-('1-Input'!$B$10-C918-D918))</f>
        <v>307967.59092302737</v>
      </c>
    </row>
    <row r="919" spans="1:22">
      <c r="A919" s="9">
        <f t="shared" si="36"/>
        <v>12</v>
      </c>
      <c r="B919" s="12">
        <f>IF($A919='P-Parametri'!$D$47,'P-Parametri'!$B$34,IF($A919='P-Parametri'!$D$48,'P-Parametri'!$C$34,'P-Parametri'!$D$51))</f>
        <v>3.7839263201876694E-2</v>
      </c>
      <c r="C919" s="10">
        <f>IF($A919&lt;='1-Input'!$B$26,0,IF($A919='1-Input'!$B$26+1,('1-Input'!$B$23+0)*'1-Input'!$B$27,'1-Input'!$B$23+0))</f>
        <v>0</v>
      </c>
      <c r="D919" s="10">
        <f t="shared" si="37"/>
        <v>0</v>
      </c>
      <c r="E919" s="10">
        <f>MAX(0,('1-Input'!$B$10-C919-D919))/(1-'P-Parametri'!$B$31*MAX(0,IF(F918&lt;=0,0,(F918-G918)/F918)))</f>
        <v>33097.309418087025</v>
      </c>
      <c r="F919" s="10">
        <f>((F918-E919+MAX(0,-('1-Input'!$B$10-C919-D919)))*(1+B919))*(1-'P-Parametri'!$B$32)</f>
        <v>673711.44803527824</v>
      </c>
      <c r="G919" s="10">
        <f>IF(F918&lt;=0,G918,G918*(1-E919/F918))+MAX(0,-('1-Input'!$B$10-C919-D919))</f>
        <v>340745.62964197359</v>
      </c>
      <c r="H919" s="10">
        <f>MAX(0,('1-Input'!$B$10-C919-D919))/(1-'P-Parametri'!$B$31*MAX(0,IF(I918&lt;=0,0,(I918-J918)/I918)))</f>
        <v>33097.309418087025</v>
      </c>
      <c r="I919" s="10">
        <f>((I918-H919+MAX(0,-('1-Input'!$B$10-C919-D919)))*(1+B919))*(1-'P-Parametri'!$B$32)</f>
        <v>905435.56961153459</v>
      </c>
      <c r="J919" s="10">
        <f>IF(I918&lt;=0,J918,J918*(1-H919/I918))+MAX(0,-('1-Input'!$B$10-C919-D919))</f>
        <v>457945.62964197382</v>
      </c>
      <c r="K919" s="10">
        <f>MAX(0,('1-Input'!$B$10-C919-D919))/(1-'P-Parametri'!$B$31*MAX(0,IF(L918&lt;=0,0,(L918-M918)/L918)))</f>
        <v>33097.309418087025</v>
      </c>
      <c r="L919" s="10">
        <f>((L918-K919+MAX(0,-('1-Input'!$B$10-C919-D919)))*(1+B919))*(1-'P-Parametri'!$B$32)</f>
        <v>574622.7619884311</v>
      </c>
      <c r="M919" s="10">
        <f>IF(L918&lt;=0,M918,M918*(1-K919/L918))+MAX(0,-('1-Input'!$B$10-C919-D919))</f>
        <v>290629.1638821981</v>
      </c>
      <c r="N919" s="10">
        <f>MAX(0,('1-Input'!$B$10-C919-D919))/(1-'P-Parametri'!$B$31*MAX(0,IF(O918&lt;=0,0,(O918-P918)/O918)))</f>
        <v>33097.309418087032</v>
      </c>
      <c r="O919" s="10">
        <f>((O918-N919+MAX(0,-('1-Input'!$B$10-C919-D919)))*(1+B919))*(1-'P-Parametri'!$B$32)</f>
        <v>574622.76198843145</v>
      </c>
      <c r="P919" s="10">
        <f>IF(O918&lt;=0,P918,P918*(1-N919/O918))+MAX(0,-('1-Input'!$B$10-C919-D919))</f>
        <v>290629.16388219816</v>
      </c>
      <c r="Q919" s="10">
        <f>MAX(0,('1-Input'!$B$10-C919-D919))/(1-'P-Parametri'!$B$31*MAX(0,IF(R918&lt;=0,0,(R918-S918)/R918)))</f>
        <v>33097.309418087032</v>
      </c>
      <c r="R919" s="10">
        <f>((R918-Q919+MAX(0,-('1-Input'!$B$10-C919-D919)))*(1+B919))*(1-'P-Parametri'!$B$32)</f>
        <v>574622.76198843145</v>
      </c>
      <c r="S919" s="10">
        <f>IF(R918&lt;=0,S918,S918*(1-Q919/R918))+MAX(0,-('1-Input'!$B$10-C919-D919))</f>
        <v>290629.16388219816</v>
      </c>
      <c r="T919" s="10">
        <f>MAX(0,('1-Input'!$B$10-C919-D919))/(1-'P-Parametri'!$B$31*MAX(0,IF(U918&lt;=0,0,(U918-V918)/U918)))</f>
        <v>33097.309418087032</v>
      </c>
      <c r="U919" s="10">
        <f>((U918-T919+MAX(0,-('1-Input'!$B$10-C919-D919)))*(1+B919))*(1-'P-Parametri'!$B$32)</f>
        <v>574622.76198843145</v>
      </c>
      <c r="V919" s="10">
        <f>IF(U918&lt;=0,V918,V918*(1-T919/U918))+MAX(0,-('1-Input'!$B$10-C919-D919))</f>
        <v>290629.16388219816</v>
      </c>
    </row>
    <row r="920" spans="1:22">
      <c r="A920" s="9">
        <f t="shared" si="36"/>
        <v>13</v>
      </c>
      <c r="B920" s="12">
        <f>IF($A920='P-Parametri'!$D$47,'P-Parametri'!$B$34,IF($A920='P-Parametri'!$D$48,'P-Parametri'!$C$34,'P-Parametri'!$D$51))</f>
        <v>3.7839263201876694E-2</v>
      </c>
      <c r="C920" s="10">
        <f>IF($A920&lt;='1-Input'!$B$26,0,IF($A920='1-Input'!$B$26+1,('1-Input'!$B$23+0)*'1-Input'!$B$27,'1-Input'!$B$23+0))</f>
        <v>0</v>
      </c>
      <c r="D920" s="10">
        <f t="shared" si="37"/>
        <v>0</v>
      </c>
      <c r="E920" s="10">
        <f>MAX(0,('1-Input'!$B$10-C920-D920))/(1-'P-Parametri'!$B$31*MAX(0,IF(F919&lt;=0,0,(F919-G919)/F919)))</f>
        <v>33275.915177252522</v>
      </c>
      <c r="F920" s="10">
        <f>((F919-E920+MAX(0,-('1-Input'!$B$10-C920-D920)))*(1+B920))*(1-'P-Parametri'!$B$32)</f>
        <v>663339.80326657533</v>
      </c>
      <c r="G920" s="10">
        <f>IF(F919&lt;=0,G919,G919*(1-E920/F919))+MAX(0,-('1-Input'!$B$10-C920-D920))</f>
        <v>323915.54206953844</v>
      </c>
      <c r="H920" s="10">
        <f>MAX(0,('1-Input'!$B$10-C920-D920))/(1-'P-Parametri'!$B$31*MAX(0,IF(I919&lt;=0,0,(I919-J919)/I919)))</f>
        <v>33275.915177252522</v>
      </c>
      <c r="I920" s="10">
        <f>((I919-H920+MAX(0,-('1-Input'!$B$10-C920-D920)))*(1+B920))*(1-'P-Parametri'!$B$32)</f>
        <v>903351.21008617384</v>
      </c>
      <c r="J920" s="10">
        <f>IF(I919&lt;=0,J919,J919*(1-H920/I919))+MAX(0,-('1-Input'!$B$10-C920-D920))</f>
        <v>441115.54206953867</v>
      </c>
      <c r="K920" s="10">
        <f>MAX(0,('1-Input'!$B$10-C920-D920))/(1-'P-Parametri'!$B$31*MAX(0,IF(L919&lt;=0,0,(L919-M919)/L919)))</f>
        <v>33275.915177252522</v>
      </c>
      <c r="L920" s="10">
        <f>((L919-K920+MAX(0,-('1-Input'!$B$10-C920-D920)))*(1+B920))*(1-'P-Parametri'!$B$32)</f>
        <v>560707.35060591041</v>
      </c>
      <c r="M920" s="10">
        <f>IF(L919&lt;=0,M919,M919*(1-K920/L919))+MAX(0,-('1-Input'!$B$10-C920-D920))</f>
        <v>273799.07630976295</v>
      </c>
      <c r="N920" s="10">
        <f>MAX(0,('1-Input'!$B$10-C920-D920))/(1-'P-Parametri'!$B$31*MAX(0,IF(O919&lt;=0,0,(O919-P919)/O919)))</f>
        <v>33275.915177252522</v>
      </c>
      <c r="O920" s="10">
        <f>((O919-N920+MAX(0,-('1-Input'!$B$10-C920-D920)))*(1+B920))*(1-'P-Parametri'!$B$32)</f>
        <v>560707.35060591076</v>
      </c>
      <c r="P920" s="10">
        <f>IF(O919&lt;=0,P919,P919*(1-N920/O919))+MAX(0,-('1-Input'!$B$10-C920-D920))</f>
        <v>273799.07630976301</v>
      </c>
      <c r="Q920" s="10">
        <f>MAX(0,('1-Input'!$B$10-C920-D920))/(1-'P-Parametri'!$B$31*MAX(0,IF(R919&lt;=0,0,(R919-S919)/R919)))</f>
        <v>33275.915177252522</v>
      </c>
      <c r="R920" s="10">
        <f>((R919-Q920+MAX(0,-('1-Input'!$B$10-C920-D920)))*(1+B920))*(1-'P-Parametri'!$B$32)</f>
        <v>560707.35060591076</v>
      </c>
      <c r="S920" s="10">
        <f>IF(R919&lt;=0,S919,S919*(1-Q920/R919))+MAX(0,-('1-Input'!$B$10-C920-D920))</f>
        <v>273799.07630976301</v>
      </c>
      <c r="T920" s="10">
        <f>MAX(0,('1-Input'!$B$10-C920-D920))/(1-'P-Parametri'!$B$31*MAX(0,IF(U919&lt;=0,0,(U919-V919)/U919)))</f>
        <v>33275.915177252522</v>
      </c>
      <c r="U920" s="10">
        <f>((U919-T920+MAX(0,-('1-Input'!$B$10-C920-D920)))*(1+B920))*(1-'P-Parametri'!$B$32)</f>
        <v>560707.35060591076</v>
      </c>
      <c r="V920" s="10">
        <f>IF(U919&lt;=0,V919,V919*(1-T920/U919))+MAX(0,-('1-Input'!$B$10-C920-D920))</f>
        <v>273799.07630976301</v>
      </c>
    </row>
    <row r="921" spans="1:22">
      <c r="A921" s="9">
        <f t="shared" si="36"/>
        <v>14</v>
      </c>
      <c r="B921" s="12">
        <f>IF($A921='P-Parametri'!$D$47,'P-Parametri'!$B$34,IF($A921='P-Parametri'!$D$48,'P-Parametri'!$C$34,'P-Parametri'!$D$51))</f>
        <v>3.7839263201876694E-2</v>
      </c>
      <c r="C921" s="10">
        <f>IF($A921&lt;='1-Input'!$B$26,0,IF($A921='1-Input'!$B$26+1,('1-Input'!$B$23+0)*'1-Input'!$B$27,'1-Input'!$B$23+0))</f>
        <v>0</v>
      </c>
      <c r="D921" s="10">
        <f t="shared" si="37"/>
        <v>0</v>
      </c>
      <c r="E921" s="10">
        <f>MAX(0,('1-Input'!$B$10-C921-D921))/(1-'P-Parametri'!$B$31*MAX(0,IF(F920&lt;=0,0,(F920-G920)/F920)))</f>
        <v>33450.192448471527</v>
      </c>
      <c r="F921" s="10">
        <f>((F920-E921+MAX(0,-('1-Input'!$B$10-C921-D921)))*(1+B921))*(1-'P-Parametri'!$B$32)</f>
        <v>652416.72125079774</v>
      </c>
      <c r="G921" s="10">
        <f>IF(F920&lt;=0,G920,G920*(1-E921/F920))+MAX(0,-('1-Input'!$B$10-C921-D921))</f>
        <v>307581.47442288045</v>
      </c>
      <c r="H921" s="10">
        <f>MAX(0,('1-Input'!$B$10-C921-D921))/(1-'P-Parametri'!$B$31*MAX(0,IF(I920&lt;=0,0,(I920-J920)/I920)))</f>
        <v>33450.19244847152</v>
      </c>
      <c r="I921" s="10">
        <f>((I920-H921+MAX(0,-('1-Input'!$B$10-C921-D921)))*(1+B921))*(1-'P-Parametri'!$B$32)</f>
        <v>901011.79634126835</v>
      </c>
      <c r="J921" s="10">
        <f>IF(I920&lt;=0,J920,J920*(1-H921/I920))+MAX(0,-('1-Input'!$B$10-C921-D921))</f>
        <v>424781.47442288068</v>
      </c>
      <c r="K921" s="10">
        <f>MAX(0,('1-Input'!$B$10-C921-D921))/(1-'P-Parametri'!$B$31*MAX(0,IF(L920&lt;=0,0,(L920-M920)/L920)))</f>
        <v>33450.192448471527</v>
      </c>
      <c r="L921" s="10">
        <f>((L920-K921+MAX(0,-('1-Input'!$B$10-C921-D921)))*(1+B921))*(1-'P-Parametri'!$B$32)</f>
        <v>546113.76417895174</v>
      </c>
      <c r="M921" s="10">
        <f>IF(L920&lt;=0,M920,M920*(1-K921/L920))+MAX(0,-('1-Input'!$B$10-C921-D921))</f>
        <v>257465.00866310499</v>
      </c>
      <c r="N921" s="10">
        <f>MAX(0,('1-Input'!$B$10-C921-D921))/(1-'P-Parametri'!$B$31*MAX(0,IF(O920&lt;=0,0,(O920-P920)/O920)))</f>
        <v>33450.192448471527</v>
      </c>
      <c r="O921" s="10">
        <f>((O920-N921+MAX(0,-('1-Input'!$B$10-C921-D921)))*(1+B921))*(1-'P-Parametri'!$B$32)</f>
        <v>546113.76417895209</v>
      </c>
      <c r="P921" s="10">
        <f>IF(O920&lt;=0,P920,P920*(1-N921/O920))+MAX(0,-('1-Input'!$B$10-C921-D921))</f>
        <v>257465.00866310505</v>
      </c>
      <c r="Q921" s="10">
        <f>MAX(0,('1-Input'!$B$10-C921-D921))/(1-'P-Parametri'!$B$31*MAX(0,IF(R920&lt;=0,0,(R920-S920)/R920)))</f>
        <v>33450.192448471527</v>
      </c>
      <c r="R921" s="10">
        <f>((R920-Q921+MAX(0,-('1-Input'!$B$10-C921-D921)))*(1+B921))*(1-'P-Parametri'!$B$32)</f>
        <v>546113.76417895209</v>
      </c>
      <c r="S921" s="10">
        <f>IF(R920&lt;=0,S920,S920*(1-Q921/R920))+MAX(0,-('1-Input'!$B$10-C921-D921))</f>
        <v>257465.00866310505</v>
      </c>
      <c r="T921" s="10">
        <f>MAX(0,('1-Input'!$B$10-C921-D921))/(1-'P-Parametri'!$B$31*MAX(0,IF(U920&lt;=0,0,(U920-V920)/U920)))</f>
        <v>33450.192448471527</v>
      </c>
      <c r="U921" s="10">
        <f>((U920-T921+MAX(0,-('1-Input'!$B$10-C921-D921)))*(1+B921))*(1-'P-Parametri'!$B$32)</f>
        <v>546113.76417895209</v>
      </c>
      <c r="V921" s="10">
        <f>IF(U920&lt;=0,V920,V920*(1-T921/U920))+MAX(0,-('1-Input'!$B$10-C921-D921))</f>
        <v>257465.00866310505</v>
      </c>
    </row>
    <row r="922" spans="1:22">
      <c r="A922" s="9">
        <f t="shared" si="36"/>
        <v>15</v>
      </c>
      <c r="B922" s="12">
        <f>IF($A922='P-Parametri'!$D$47,'P-Parametri'!$B$34,IF($A922='P-Parametri'!$D$48,'P-Parametri'!$C$34,'P-Parametri'!$D$51))</f>
        <v>3.7839263201876694E-2</v>
      </c>
      <c r="C922" s="10">
        <f>IF($A922&lt;='1-Input'!$B$26,0,IF($A922='1-Input'!$B$26+1,('1-Input'!$B$23+0)*'1-Input'!$B$27,'1-Input'!$B$23+0))</f>
        <v>0</v>
      </c>
      <c r="D922" s="10">
        <f t="shared" si="37"/>
        <v>0</v>
      </c>
      <c r="E922" s="10">
        <f>MAX(0,('1-Input'!$B$10-C922-D922))/(1-'P-Parametri'!$B$31*MAX(0,IF(F921&lt;=0,0,(F921-G921)/F921)))</f>
        <v>33620.192990758027</v>
      </c>
      <c r="F922" s="10">
        <f>((F921-E922+MAX(0,-('1-Input'!$B$10-C922-D922)))*(1+B922))*(1-'P-Parametri'!$B$32)</f>
        <v>640926.91029535641</v>
      </c>
      <c r="G922" s="10">
        <f>IF(F921&lt;=0,G921,G921*(1-E922/F921))+MAX(0,-('1-Input'!$B$10-C922-D922))</f>
        <v>291731.25447349943</v>
      </c>
      <c r="H922" s="10">
        <f>MAX(0,('1-Input'!$B$10-C922-D922))/(1-'P-Parametri'!$B$31*MAX(0,IF(I921&lt;=0,0,(I921-J921)/I921)))</f>
        <v>33620.192990758027</v>
      </c>
      <c r="I922" s="10">
        <f>((I921-H922+MAX(0,-('1-Input'!$B$10-C922-D922)))*(1+B922))*(1-'P-Parametri'!$B$32)</f>
        <v>898412.63640373049</v>
      </c>
      <c r="J922" s="10">
        <f>IF(I921&lt;=0,J921,J921*(1-H922/I921))+MAX(0,-('1-Input'!$B$10-C922-D922))</f>
        <v>408931.25447349966</v>
      </c>
      <c r="K922" s="10">
        <f>MAX(0,('1-Input'!$B$10-C922-D922))/(1-'P-Parametri'!$B$31*MAX(0,IF(L921&lt;=0,0,(L921-M921)/L921)))</f>
        <v>33620.192990758027</v>
      </c>
      <c r="L922" s="10">
        <f>((L921-K922+MAX(0,-('1-Input'!$B$10-C922-D922)))*(1+B922))*(1-'P-Parametri'!$B$32)</f>
        <v>530822.17841701815</v>
      </c>
      <c r="M922" s="10">
        <f>IF(L921&lt;=0,M921,M921*(1-K922/L921))+MAX(0,-('1-Input'!$B$10-C922-D922))</f>
        <v>241614.788713724</v>
      </c>
      <c r="N922" s="10">
        <f>MAX(0,('1-Input'!$B$10-C922-D922))/(1-'P-Parametri'!$B$31*MAX(0,IF(O921&lt;=0,0,(O921-P921)/O921)))</f>
        <v>33620.192990758027</v>
      </c>
      <c r="O922" s="10">
        <f>((O921-N922+MAX(0,-('1-Input'!$B$10-C922-D922)))*(1+B922))*(1-'P-Parametri'!$B$32)</f>
        <v>530822.1784170185</v>
      </c>
      <c r="P922" s="10">
        <f>IF(O921&lt;=0,P921,P921*(1-N922/O921))+MAX(0,-('1-Input'!$B$10-C922-D922))</f>
        <v>241614.78871372403</v>
      </c>
      <c r="Q922" s="10">
        <f>MAX(0,('1-Input'!$B$10-C922-D922))/(1-'P-Parametri'!$B$31*MAX(0,IF(R921&lt;=0,0,(R921-S921)/R921)))</f>
        <v>33620.192990758027</v>
      </c>
      <c r="R922" s="10">
        <f>((R921-Q922+MAX(0,-('1-Input'!$B$10-C922-D922)))*(1+B922))*(1-'P-Parametri'!$B$32)</f>
        <v>530822.1784170185</v>
      </c>
      <c r="S922" s="10">
        <f>IF(R921&lt;=0,S921,S921*(1-Q922/R921))+MAX(0,-('1-Input'!$B$10-C922-D922))</f>
        <v>241614.78871372403</v>
      </c>
      <c r="T922" s="10">
        <f>MAX(0,('1-Input'!$B$10-C922-D922))/(1-'P-Parametri'!$B$31*MAX(0,IF(U921&lt;=0,0,(U921-V921)/U921)))</f>
        <v>33620.192990758027</v>
      </c>
      <c r="U922" s="10">
        <f>((U921-T922+MAX(0,-('1-Input'!$B$10-C922-D922)))*(1+B922))*(1-'P-Parametri'!$B$32)</f>
        <v>530822.1784170185</v>
      </c>
      <c r="V922" s="10">
        <f>IF(U921&lt;=0,V921,V921*(1-T922/U921))+MAX(0,-('1-Input'!$B$10-C922-D922))</f>
        <v>241614.78871372403</v>
      </c>
    </row>
    <row r="923" spans="1:22">
      <c r="A923" s="9">
        <f t="shared" si="36"/>
        <v>16</v>
      </c>
      <c r="B923" s="12">
        <f>IF($A923='P-Parametri'!$D$47,'P-Parametri'!$B$34,IF($A923='P-Parametri'!$D$48,'P-Parametri'!$C$34,'P-Parametri'!$D$51))</f>
        <v>3.7839263201876694E-2</v>
      </c>
      <c r="C923" s="10">
        <f>IF($A923&lt;='1-Input'!$B$26,0,IF($A923='1-Input'!$B$26+1,('1-Input'!$B$23+0)*'1-Input'!$B$27,'1-Input'!$B$23+0))</f>
        <v>0</v>
      </c>
      <c r="D923" s="10">
        <f t="shared" si="37"/>
        <v>0</v>
      </c>
      <c r="E923" s="10">
        <f>MAX(0,('1-Input'!$B$10-C923-D923))/(1-'P-Parametri'!$B$31*MAX(0,IF(F922&lt;=0,0,(F922-G922)/F922)))</f>
        <v>33785.971204398287</v>
      </c>
      <c r="F923" s="10">
        <f>((F922-E923+MAX(0,-('1-Input'!$B$10-C923-D923)))*(1+B923))*(1-'P-Parametri'!$B$32)</f>
        <v>628854.47547608369</v>
      </c>
      <c r="G923" s="10">
        <f>IF(F922&lt;=0,G922,G922*(1-E923/F922))+MAX(0,-('1-Input'!$B$10-C923-D923))</f>
        <v>276352.86482447921</v>
      </c>
      <c r="H923" s="10">
        <f>MAX(0,('1-Input'!$B$10-C923-D923))/(1-'P-Parametri'!$B$31*MAX(0,IF(I922&lt;=0,0,(I922-J922)/I922)))</f>
        <v>33785.971204398287</v>
      </c>
      <c r="I923" s="10">
        <f>((I922-H923+MAX(0,-('1-Input'!$B$10-C923-D923)))*(1+B923))*(1-'P-Parametri'!$B$32)</f>
        <v>895548.81415286032</v>
      </c>
      <c r="J923" s="10">
        <f>IF(I922&lt;=0,J922,J922*(1-H923/I922))+MAX(0,-('1-Input'!$B$10-C923-D923))</f>
        <v>393552.86482447939</v>
      </c>
      <c r="K923" s="10">
        <f>MAX(0,('1-Input'!$B$10-C923-D923))/(1-'P-Parametri'!$B$31*MAX(0,IF(L922&lt;=0,0,(L922-M922)/L922)))</f>
        <v>33785.971204398287</v>
      </c>
      <c r="L923" s="10">
        <f>((L922-K923+MAX(0,-('1-Input'!$B$10-C923-D923)))*(1+B923))*(1-'P-Parametri'!$B$32)</f>
        <v>514812.00369604432</v>
      </c>
      <c r="M923" s="10">
        <f>IF(L922&lt;=0,M922,M922*(1-K923/L922))+MAX(0,-('1-Input'!$B$10-C923-D923))</f>
        <v>226236.39906470376</v>
      </c>
      <c r="N923" s="10">
        <f>MAX(0,('1-Input'!$B$10-C923-D923))/(1-'P-Parametri'!$B$31*MAX(0,IF(O922&lt;=0,0,(O922-P922)/O922)))</f>
        <v>33785.971204398295</v>
      </c>
      <c r="O923" s="10">
        <f>((O922-N923+MAX(0,-('1-Input'!$B$10-C923-D923)))*(1+B923))*(1-'P-Parametri'!$B$32)</f>
        <v>514812.00369604467</v>
      </c>
      <c r="P923" s="10">
        <f>IF(O922&lt;=0,P922,P922*(1-N923/O922))+MAX(0,-('1-Input'!$B$10-C923-D923))</f>
        <v>226236.39906470379</v>
      </c>
      <c r="Q923" s="10">
        <f>MAX(0,('1-Input'!$B$10-C923-D923))/(1-'P-Parametri'!$B$31*MAX(0,IF(R922&lt;=0,0,(R922-S922)/R922)))</f>
        <v>33785.971204398295</v>
      </c>
      <c r="R923" s="10">
        <f>((R922-Q923+MAX(0,-('1-Input'!$B$10-C923-D923)))*(1+B923))*(1-'P-Parametri'!$B$32)</f>
        <v>514812.00369604467</v>
      </c>
      <c r="S923" s="10">
        <f>IF(R922&lt;=0,S922,S922*(1-Q923/R922))+MAX(0,-('1-Input'!$B$10-C923-D923))</f>
        <v>226236.39906470379</v>
      </c>
      <c r="T923" s="10">
        <f>MAX(0,('1-Input'!$B$10-C923-D923))/(1-'P-Parametri'!$B$31*MAX(0,IF(U922&lt;=0,0,(U922-V922)/U922)))</f>
        <v>33785.971204398295</v>
      </c>
      <c r="U923" s="10">
        <f>((U922-T923+MAX(0,-('1-Input'!$B$10-C923-D923)))*(1+B923))*(1-'P-Parametri'!$B$32)</f>
        <v>514812.00369604467</v>
      </c>
      <c r="V923" s="10">
        <f>IF(U922&lt;=0,V922,V922*(1-T923/U922))+MAX(0,-('1-Input'!$B$10-C923-D923))</f>
        <v>226236.39906470379</v>
      </c>
    </row>
    <row r="924" spans="1:22">
      <c r="A924" s="9">
        <f t="shared" si="36"/>
        <v>17</v>
      </c>
      <c r="B924" s="12">
        <f>IF($A924='P-Parametri'!$D$47,'P-Parametri'!$B$34,IF($A924='P-Parametri'!$D$48,'P-Parametri'!$C$34,'P-Parametri'!$D$51))</f>
        <v>3.7839263201876694E-2</v>
      </c>
      <c r="C924" s="10">
        <f>IF($A924&lt;='1-Input'!$B$26,0,IF($A924='1-Input'!$B$26+1,('1-Input'!$B$23+0)*'1-Input'!$B$27,'1-Input'!$B$23+0))</f>
        <v>0</v>
      </c>
      <c r="D924" s="10">
        <f t="shared" si="37"/>
        <v>0</v>
      </c>
      <c r="E924" s="10">
        <f>MAX(0,('1-Input'!$B$10-C924-D924))/(1-'P-Parametri'!$B$31*MAX(0,IF(F923&lt;=0,0,(F923-G923)/F923)))</f>
        <v>33947.583904349383</v>
      </c>
      <c r="F924" s="10">
        <f>((F923-E924+MAX(0,-('1-Input'!$B$10-C924-D924)))*(1+B924))*(1-'P-Parametri'!$B$32)</f>
        <v>616182.89456248248</v>
      </c>
      <c r="G924" s="10">
        <f>IF(F923&lt;=0,G923,G923*(1-E924/F923))+MAX(0,-('1-Input'!$B$10-C924-D924))</f>
        <v>261434.44978301207</v>
      </c>
      <c r="H924" s="10">
        <f>MAX(0,('1-Input'!$B$10-C924-D924))/(1-'P-Parametri'!$B$31*MAX(0,IF(I923&lt;=0,0,(I923-J923)/I923)))</f>
        <v>33947.583904349383</v>
      </c>
      <c r="I924" s="10">
        <f>((I923-H924+MAX(0,-('1-Input'!$B$10-C924-D924)))*(1+B924))*(1-'P-Parametri'!$B$32)</f>
        <v>892415.17880299524</v>
      </c>
      <c r="J924" s="10">
        <f>IF(I923&lt;=0,J923,J923*(1-H924/I923))+MAX(0,-('1-Input'!$B$10-C924-D924))</f>
        <v>378634.44978301227</v>
      </c>
      <c r="K924" s="10">
        <f>MAX(0,('1-Input'!$B$10-C924-D924))/(1-'P-Parametri'!$B$31*MAX(0,IF(L923&lt;=0,0,(L923-M923)/L923)))</f>
        <v>33947.583904349383</v>
      </c>
      <c r="L924" s="10">
        <f>((L923-K924+MAX(0,-('1-Input'!$B$10-C924-D924)))*(1+B924))*(1-'P-Parametri'!$B$32)</f>
        <v>498061.85518633737</v>
      </c>
      <c r="M924" s="10">
        <f>IF(L923&lt;=0,M923,M923*(1-K924/L923))+MAX(0,-('1-Input'!$B$10-C924-D924))</f>
        <v>211317.98402323664</v>
      </c>
      <c r="N924" s="10">
        <f>MAX(0,('1-Input'!$B$10-C924-D924))/(1-'P-Parametri'!$B$31*MAX(0,IF(O923&lt;=0,0,(O923-P923)/O923)))</f>
        <v>33947.583904349391</v>
      </c>
      <c r="O924" s="10">
        <f>((O923-N924+MAX(0,-('1-Input'!$B$10-C924-D924)))*(1+B924))*(1-'P-Parametri'!$B$32)</f>
        <v>498061.85518633772</v>
      </c>
      <c r="P924" s="10">
        <f>IF(O923&lt;=0,P923,P923*(1-N924/O923))+MAX(0,-('1-Input'!$B$10-C924-D924))</f>
        <v>211317.98402323667</v>
      </c>
      <c r="Q924" s="10">
        <f>MAX(0,('1-Input'!$B$10-C924-D924))/(1-'P-Parametri'!$B$31*MAX(0,IF(R923&lt;=0,0,(R923-S923)/R923)))</f>
        <v>33947.583904349391</v>
      </c>
      <c r="R924" s="10">
        <f>((R923-Q924+MAX(0,-('1-Input'!$B$10-C924-D924)))*(1+B924))*(1-'P-Parametri'!$B$32)</f>
        <v>498061.85518633772</v>
      </c>
      <c r="S924" s="10">
        <f>IF(R923&lt;=0,S923,S923*(1-Q924/R923))+MAX(0,-('1-Input'!$B$10-C924-D924))</f>
        <v>211317.98402323667</v>
      </c>
      <c r="T924" s="10">
        <f>MAX(0,('1-Input'!$B$10-C924-D924))/(1-'P-Parametri'!$B$31*MAX(0,IF(U923&lt;=0,0,(U923-V923)/U923)))</f>
        <v>33947.583904349391</v>
      </c>
      <c r="U924" s="10">
        <f>((U923-T924+MAX(0,-('1-Input'!$B$10-C924-D924)))*(1+B924))*(1-'P-Parametri'!$B$32)</f>
        <v>498061.85518633772</v>
      </c>
      <c r="V924" s="10">
        <f>IF(U923&lt;=0,V923,V923*(1-T924/U923))+MAX(0,-('1-Input'!$B$10-C924-D924))</f>
        <v>211317.98402323667</v>
      </c>
    </row>
    <row r="925" spans="1:22">
      <c r="A925" s="9">
        <f t="shared" si="36"/>
        <v>18</v>
      </c>
      <c r="B925" s="12">
        <f>IF($A925='P-Parametri'!$D$47,'P-Parametri'!$B$34,IF($A925='P-Parametri'!$D$48,'P-Parametri'!$C$34,'P-Parametri'!$D$51))</f>
        <v>3.7839263201876694E-2</v>
      </c>
      <c r="C925" s="10">
        <f>IF($A925&lt;='1-Input'!$B$26,0,IF($A925='1-Input'!$B$26+1,('1-Input'!$B$23+0)*'1-Input'!$B$27,'1-Input'!$B$23+0))</f>
        <v>0</v>
      </c>
      <c r="D925" s="10">
        <f t="shared" si="37"/>
        <v>0</v>
      </c>
      <c r="E925" s="10">
        <f>MAX(0,('1-Input'!$B$10-C925-D925))/(1-'P-Parametri'!$B$31*MAX(0,IF(F924&lt;=0,0,(F924-G924)/F924)))</f>
        <v>34105.09009982783</v>
      </c>
      <c r="F925" s="10">
        <f>((F924-E925+MAX(0,-('1-Input'!$B$10-C925-D925)))*(1+B925))*(1-'P-Parametri'!$B$32)</f>
        <v>602894.99331026815</v>
      </c>
      <c r="G925" s="10">
        <f>IF(F924&lt;=0,G924,G924*(1-E925/F924))+MAX(0,-('1-Input'!$B$10-C925-D925))</f>
        <v>246964.32160559899</v>
      </c>
      <c r="H925" s="10">
        <f>MAX(0,('1-Input'!$B$10-C925-D925))/(1-'P-Parametri'!$B$31*MAX(0,IF(I924&lt;=0,0,(I924-J924)/I924)))</f>
        <v>34105.09009982783</v>
      </c>
      <c r="I925" s="10">
        <f>((I924-H925+MAX(0,-('1-Input'!$B$10-C925-D925)))*(1+B925))*(1-'P-Parametri'!$B$32)</f>
        <v>889006.33423831582</v>
      </c>
      <c r="J925" s="10">
        <f>IF(I924&lt;=0,J924,J924*(1-H925/I924))+MAX(0,-('1-Input'!$B$10-C925-D925))</f>
        <v>364164.32160559919</v>
      </c>
      <c r="K925" s="10">
        <f>MAX(0,('1-Input'!$B$10-C925-D925))/(1-'P-Parametri'!$B$31*MAX(0,IF(L924&lt;=0,0,(L924-M924)/L924)))</f>
        <v>34105.090099827823</v>
      </c>
      <c r="L925" s="10">
        <f>((L924-K925+MAX(0,-('1-Input'!$B$10-C925-D925)))*(1+B925))*(1-'P-Parametri'!$B$32)</f>
        <v>480549.52214043937</v>
      </c>
      <c r="M925" s="10">
        <f>IF(L924&lt;=0,M924,M924*(1-K925/L924))+MAX(0,-('1-Input'!$B$10-C925-D925))</f>
        <v>196847.85584582353</v>
      </c>
      <c r="N925" s="10">
        <f>MAX(0,('1-Input'!$B$10-C925-D925))/(1-'P-Parametri'!$B$31*MAX(0,IF(O924&lt;=0,0,(O924-P924)/O924)))</f>
        <v>34105.090099827838</v>
      </c>
      <c r="O925" s="10">
        <f>((O924-N925+MAX(0,-('1-Input'!$B$10-C925-D925)))*(1+B925))*(1-'P-Parametri'!$B$32)</f>
        <v>480549.52214043977</v>
      </c>
      <c r="P925" s="10">
        <f>IF(O924&lt;=0,P924,P924*(1-N925/O924))+MAX(0,-('1-Input'!$B$10-C925-D925))</f>
        <v>196847.85584582356</v>
      </c>
      <c r="Q925" s="10">
        <f>MAX(0,('1-Input'!$B$10-C925-D925))/(1-'P-Parametri'!$B$31*MAX(0,IF(R924&lt;=0,0,(R924-S924)/R924)))</f>
        <v>34105.090099827838</v>
      </c>
      <c r="R925" s="10">
        <f>((R924-Q925+MAX(0,-('1-Input'!$B$10-C925-D925)))*(1+B925))*(1-'P-Parametri'!$B$32)</f>
        <v>480549.52214043977</v>
      </c>
      <c r="S925" s="10">
        <f>IF(R924&lt;=0,S924,S924*(1-Q925/R924))+MAX(0,-('1-Input'!$B$10-C925-D925))</f>
        <v>196847.85584582356</v>
      </c>
      <c r="T925" s="10">
        <f>MAX(0,('1-Input'!$B$10-C925-D925))/(1-'P-Parametri'!$B$31*MAX(0,IF(U924&lt;=0,0,(U924-V924)/U924)))</f>
        <v>34105.090099827838</v>
      </c>
      <c r="U925" s="10">
        <f>((U924-T925+MAX(0,-('1-Input'!$B$10-C925-D925)))*(1+B925))*(1-'P-Parametri'!$B$32)</f>
        <v>480549.52214043977</v>
      </c>
      <c r="V925" s="10">
        <f>IF(U924&lt;=0,V924,V924*(1-T925/U924))+MAX(0,-('1-Input'!$B$10-C925-D925))</f>
        <v>196847.85584582356</v>
      </c>
    </row>
    <row r="926" spans="1:22">
      <c r="A926" s="9">
        <f t="shared" si="36"/>
        <v>19</v>
      </c>
      <c r="B926" s="12">
        <f>IF($A926='P-Parametri'!$D$47,'P-Parametri'!$B$34,IF($A926='P-Parametri'!$D$48,'P-Parametri'!$C$34,'P-Parametri'!$D$51))</f>
        <v>3.7839263201876694E-2</v>
      </c>
      <c r="C926" s="10">
        <f>IF($A926&lt;='1-Input'!$B$26,0,IF($A926='1-Input'!$B$26+1,('1-Input'!$B$23+0)*'1-Input'!$B$27,'1-Input'!$B$23+0))</f>
        <v>5178.3333333332594</v>
      </c>
      <c r="D926" s="10">
        <f t="shared" si="37"/>
        <v>0</v>
      </c>
      <c r="E926" s="10">
        <f>MAX(0,('1-Input'!$B$10-C926-D926))/(1-'P-Parametri'!$B$31*MAX(0,IF(F925&lt;=0,0,(F925-G925)/F925)))</f>
        <v>28141.23369574696</v>
      </c>
      <c r="F926" s="10">
        <f>((F925-E926+MAX(0,-('1-Input'!$B$10-C926-D926)))*(1+B926))*(1-'P-Parametri'!$B$32)</f>
        <v>595309.01436404162</v>
      </c>
      <c r="G926" s="10">
        <f>IF(F925&lt;=0,G925,G925*(1-E926/F925))+MAX(0,-('1-Input'!$B$10-C926-D926))</f>
        <v>235436.80725246825</v>
      </c>
      <c r="H926" s="10">
        <f>MAX(0,('1-Input'!$B$10-C926-D926))/(1-'P-Parametri'!$B$31*MAX(0,IF(I925&lt;=0,0,(I925-J925)/I925)))</f>
        <v>28141.23369574696</v>
      </c>
      <c r="I926" s="10">
        <f>((I925-H926+MAX(0,-('1-Input'!$B$10-C926-D926)))*(1+B926))*(1-'P-Parametri'!$B$32)</f>
        <v>891652.7224599825</v>
      </c>
      <c r="J926" s="10">
        <f>IF(I925&lt;=0,J925,J925*(1-H926/I925))+MAX(0,-('1-Input'!$B$10-C926-D926))</f>
        <v>352636.80725246842</v>
      </c>
      <c r="K926" s="10">
        <f>MAX(0,('1-Input'!$B$10-C926-D926))/(1-'P-Parametri'!$B$31*MAX(0,IF(L925&lt;=0,0,(L925-M925)/L925)))</f>
        <v>28141.23369574696</v>
      </c>
      <c r="L926" s="10">
        <f>((L925-K926+MAX(0,-('1-Input'!$B$10-C926-D926)))*(1+B926))*(1-'P-Parametri'!$B$32)</f>
        <v>468588.0305763699</v>
      </c>
      <c r="M926" s="10">
        <f>IF(L925&lt;=0,M925,M925*(1-K926/L925))+MAX(0,-('1-Input'!$B$10-C926-D926))</f>
        <v>185320.34149269279</v>
      </c>
      <c r="N926" s="10">
        <f>MAX(0,('1-Input'!$B$10-C926-D926))/(1-'P-Parametri'!$B$31*MAX(0,IF(O925&lt;=0,0,(O925-P925)/O925)))</f>
        <v>28141.233695746963</v>
      </c>
      <c r="O926" s="10">
        <f>((O925-N926+MAX(0,-('1-Input'!$B$10-C926-D926)))*(1+B926))*(1-'P-Parametri'!$B$32)</f>
        <v>468588.03057637031</v>
      </c>
      <c r="P926" s="10">
        <f>IF(O925&lt;=0,P925,P925*(1-N926/O925))+MAX(0,-('1-Input'!$B$10-C926-D926))</f>
        <v>185320.34149269282</v>
      </c>
      <c r="Q926" s="10">
        <f>MAX(0,('1-Input'!$B$10-C926-D926))/(1-'P-Parametri'!$B$31*MAX(0,IF(R925&lt;=0,0,(R925-S925)/R925)))</f>
        <v>28141.233695746963</v>
      </c>
      <c r="R926" s="10">
        <f>((R925-Q926+MAX(0,-('1-Input'!$B$10-C926-D926)))*(1+B926))*(1-'P-Parametri'!$B$32)</f>
        <v>468588.03057637031</v>
      </c>
      <c r="S926" s="10">
        <f>IF(R925&lt;=0,S925,S925*(1-Q926/R925))+MAX(0,-('1-Input'!$B$10-C926-D926))</f>
        <v>185320.34149269282</v>
      </c>
      <c r="T926" s="10">
        <f>MAX(0,('1-Input'!$B$10-C926-D926))/(1-'P-Parametri'!$B$31*MAX(0,IF(U925&lt;=0,0,(U925-V925)/U925)))</f>
        <v>28141.233695746963</v>
      </c>
      <c r="U926" s="10">
        <f>((U925-T926+MAX(0,-('1-Input'!$B$10-C926-D926)))*(1+B926))*(1-'P-Parametri'!$B$32)</f>
        <v>468588.03057637031</v>
      </c>
      <c r="V926" s="10">
        <f>IF(U925&lt;=0,V925,V925*(1-T926/U925))+MAX(0,-('1-Input'!$B$10-C926-D926))</f>
        <v>185320.34149269282</v>
      </c>
    </row>
    <row r="927" spans="1:22">
      <c r="A927" s="9">
        <f t="shared" si="36"/>
        <v>20</v>
      </c>
      <c r="B927" s="12">
        <f>IF($A927='P-Parametri'!$D$47,'P-Parametri'!$B$34,IF($A927='P-Parametri'!$D$48,'P-Parametri'!$C$34,'P-Parametri'!$D$51))</f>
        <v>3.7839263201876694E-2</v>
      </c>
      <c r="C927" s="10">
        <f>IF($A927&lt;='1-Input'!$B$26,0,IF($A927='1-Input'!$B$26+1,('1-Input'!$B$23+0)*'1-Input'!$B$27,'1-Input'!$B$23+0))</f>
        <v>15535</v>
      </c>
      <c r="D927" s="10">
        <f t="shared" si="37"/>
        <v>0</v>
      </c>
      <c r="E927" s="10">
        <f>MAX(0,('1-Input'!$B$10-C927-D927))/(1-'P-Parametri'!$B$31*MAX(0,IF(F926&lt;=0,0,(F926-G926)/F926)))</f>
        <v>15976.003675081571</v>
      </c>
      <c r="F927" s="10">
        <f>((F926-E927+MAX(0,-('1-Input'!$B$10-C927-D927)))*(1+B927))*(1-'P-Parametri'!$B$32)</f>
        <v>600052.03587203135</v>
      </c>
      <c r="G927" s="10">
        <f>IF(F926&lt;=0,G926,G926*(1-E927/F926))+MAX(0,-('1-Input'!$B$10-C927-D927))</f>
        <v>229118.51002000808</v>
      </c>
      <c r="H927" s="10">
        <f>MAX(0,('1-Input'!$B$10-C927-D927))/(1-'P-Parametri'!$B$31*MAX(0,IF(I926&lt;=0,0,(I926-J926)/I926)))</f>
        <v>15976.003675081571</v>
      </c>
      <c r="I927" s="10">
        <f>((I926-H927+MAX(0,-('1-Input'!$B$10-C927-D927)))*(1+B927))*(1-'P-Parametri'!$B$32)</f>
        <v>906994.05726550508</v>
      </c>
      <c r="J927" s="10">
        <f>IF(I926&lt;=0,J926,J926*(1-H927/I926))+MAX(0,-('1-Input'!$B$10-C927-D927))</f>
        <v>346318.51002000825</v>
      </c>
      <c r="K927" s="10">
        <f>MAX(0,('1-Input'!$B$10-C927-D927))/(1-'P-Parametri'!$B$31*MAX(0,IF(L926&lt;=0,0,(L926-M926)/L926)))</f>
        <v>15976.003675081567</v>
      </c>
      <c r="L927" s="10">
        <f>((L926-K927+MAX(0,-('1-Input'!$B$10-C927-D927)))*(1+B927))*(1-'P-Parametri'!$B$32)</f>
        <v>468799.05545051</v>
      </c>
      <c r="M927" s="10">
        <f>IF(L926&lt;=0,M926,M926*(1-K927/L926))+MAX(0,-('1-Input'!$B$10-C927-D927))</f>
        <v>179002.04426023265</v>
      </c>
      <c r="N927" s="10">
        <f>MAX(0,('1-Input'!$B$10-C927-D927))/(1-'P-Parametri'!$B$31*MAX(0,IF(O926&lt;=0,0,(O926-P926)/O926)))</f>
        <v>15976.003675081571</v>
      </c>
      <c r="O927" s="10">
        <f>((O926-N927+MAX(0,-('1-Input'!$B$10-C927-D927)))*(1+B927))*(1-'P-Parametri'!$B$32)</f>
        <v>468799.05545051041</v>
      </c>
      <c r="P927" s="10">
        <f>IF(O926&lt;=0,P926,P926*(1-N927/O926))+MAX(0,-('1-Input'!$B$10-C927-D927))</f>
        <v>179002.04426023268</v>
      </c>
      <c r="Q927" s="10">
        <f>MAX(0,('1-Input'!$B$10-C927-D927))/(1-'P-Parametri'!$B$31*MAX(0,IF(R926&lt;=0,0,(R926-S926)/R926)))</f>
        <v>15976.003675081571</v>
      </c>
      <c r="R927" s="10">
        <f>((R926-Q927+MAX(0,-('1-Input'!$B$10-C927-D927)))*(1+B927))*(1-'P-Parametri'!$B$32)</f>
        <v>468799.05545051041</v>
      </c>
      <c r="S927" s="10">
        <f>IF(R926&lt;=0,S926,S926*(1-Q927/R926))+MAX(0,-('1-Input'!$B$10-C927-D927))</f>
        <v>179002.04426023268</v>
      </c>
      <c r="T927" s="10">
        <f>MAX(0,('1-Input'!$B$10-C927-D927))/(1-'P-Parametri'!$B$31*MAX(0,IF(U926&lt;=0,0,(U926-V926)/U926)))</f>
        <v>15976.003675081571</v>
      </c>
      <c r="U927" s="10">
        <f>((U926-T927+MAX(0,-('1-Input'!$B$10-C927-D927)))*(1+B927))*(1-'P-Parametri'!$B$32)</f>
        <v>468799.05545051041</v>
      </c>
      <c r="V927" s="10">
        <f>IF(U926&lt;=0,V926,V926*(1-T927/U926))+MAX(0,-('1-Input'!$B$10-C927-D927))</f>
        <v>179002.04426023268</v>
      </c>
    </row>
    <row r="928" spans="1:22">
      <c r="A928" s="9">
        <f t="shared" si="36"/>
        <v>21</v>
      </c>
      <c r="B928" s="12">
        <f>IF($A928='P-Parametri'!$D$47,'P-Parametri'!$B$34,IF($A928='P-Parametri'!$D$48,'P-Parametri'!$C$34,'P-Parametri'!$D$51))</f>
        <v>-0.35</v>
      </c>
      <c r="C928" s="10">
        <f>IF($A928&lt;='1-Input'!$B$26,0,IF($A928='1-Input'!$B$26+1,('1-Input'!$B$23+0)*'1-Input'!$B$27,'1-Input'!$B$23+0))</f>
        <v>15535</v>
      </c>
      <c r="D928" s="10">
        <f t="shared" si="37"/>
        <v>0</v>
      </c>
      <c r="E928" s="10">
        <f>MAX(0,('1-Input'!$B$10-C928-D928))/(1-'P-Parametri'!$B$31*MAX(0,IF(F927&lt;=0,0,(F927-G927)/F927)))</f>
        <v>16043.588463862912</v>
      </c>
      <c r="F928" s="10">
        <f>((F927-E928+MAX(0,-('1-Input'!$B$10-C928-D928)))*(1+B928))*(1-'P-Parametri'!$B$32)</f>
        <v>378846.27983367891</v>
      </c>
      <c r="G928" s="10">
        <f>IF(F927&lt;=0,G927,G927*(1-E928/F927))+MAX(0,-('1-Input'!$B$10-C928-D928))</f>
        <v>222992.56949407945</v>
      </c>
      <c r="H928" s="10">
        <f>MAX(0,('1-Input'!$B$10-C928-D928))/(1-'P-Parametri'!$B$31*MAX(0,IF(I927&lt;=0,0,(I927-J927)/I927)))</f>
        <v>16043.588463862912</v>
      </c>
      <c r="I928" s="10">
        <f>((I927-H928+MAX(0,-('1-Input'!$B$10-C928-D928)))*(1+B928))*(1-'P-Parametri'!$B$32)</f>
        <v>577959.56911162531</v>
      </c>
      <c r="J928" s="10">
        <f>IF(I927&lt;=0,J927,J927*(1-H928/I927))+MAX(0,-('1-Input'!$B$10-C928-D928))</f>
        <v>340192.56949407962</v>
      </c>
      <c r="K928" s="10">
        <f>MAX(0,('1-Input'!$B$10-C928-D928))/(1-'P-Parametri'!$B$31*MAX(0,IF(L927&lt;=0,0,(L927-M927)/L927)))</f>
        <v>16043.58846386291</v>
      </c>
      <c r="L928" s="10">
        <f>((L927-K928+MAX(0,-('1-Input'!$B$10-C928-D928)))*(1+B928))*(1-'P-Parametri'!$B$32)</f>
        <v>293702.47143423796</v>
      </c>
      <c r="M928" s="10">
        <f>IF(L927&lt;=0,M927,M927*(1-K928/L927))+MAX(0,-('1-Input'!$B$10-C928-D928))</f>
        <v>172876.10373430402</v>
      </c>
      <c r="N928" s="10">
        <f>MAX(0,('1-Input'!$B$10-C928-D928))/(1-'P-Parametri'!$B$31*MAX(0,IF(O927&lt;=0,0,(O927-P927)/O927)))</f>
        <v>16043.588463862912</v>
      </c>
      <c r="O928" s="10">
        <f>((O927-N928+MAX(0,-('1-Input'!$B$10-C928-D928)))*(1+B928))*(1-'P-Parametri'!$B$32)</f>
        <v>293702.47143423825</v>
      </c>
      <c r="P928" s="10">
        <f>IF(O927&lt;=0,P927,P927*(1-N928/O927))+MAX(0,-('1-Input'!$B$10-C928-D928))</f>
        <v>172876.10373430405</v>
      </c>
      <c r="Q928" s="10">
        <f>MAX(0,('1-Input'!$B$10-C928-D928))/(1-'P-Parametri'!$B$31*MAX(0,IF(R927&lt;=0,0,(R927-S927)/R927)))</f>
        <v>16043.588463862912</v>
      </c>
      <c r="R928" s="10">
        <f>((R927-Q928+MAX(0,-('1-Input'!$B$10-C928-D928)))*(1+B928))*(1-'P-Parametri'!$B$32)</f>
        <v>293702.47143423825</v>
      </c>
      <c r="S928" s="10">
        <f>IF(R927&lt;=0,S927,S927*(1-Q928/R927))+MAX(0,-('1-Input'!$B$10-C928-D928))</f>
        <v>172876.10373430405</v>
      </c>
      <c r="T928" s="10">
        <f>MAX(0,('1-Input'!$B$10-C928-D928))/(1-'P-Parametri'!$B$31*MAX(0,IF(U927&lt;=0,0,(U927-V927)/U927)))</f>
        <v>16043.588463862912</v>
      </c>
      <c r="U928" s="10">
        <f>((U927-T928+MAX(0,-('1-Input'!$B$10-C928-D928)))*(1+B928))*(1-'P-Parametri'!$B$32)</f>
        <v>293702.47143423825</v>
      </c>
      <c r="V928" s="10">
        <f>IF(U927&lt;=0,V927,V927*(1-T928/U927))+MAX(0,-('1-Input'!$B$10-C928-D928))</f>
        <v>172876.10373430405</v>
      </c>
    </row>
    <row r="929" spans="1:22">
      <c r="A929" s="9">
        <f t="shared" si="36"/>
        <v>22</v>
      </c>
      <c r="B929" s="12">
        <f>IF($A929='P-Parametri'!$D$47,'P-Parametri'!$B$34,IF($A929='P-Parametri'!$D$48,'P-Parametri'!$C$34,'P-Parametri'!$D$51))</f>
        <v>-0.2</v>
      </c>
      <c r="C929" s="10">
        <f>IF($A929&lt;='1-Input'!$B$26,0,IF($A929='1-Input'!$B$26+1,('1-Input'!$B$23+0)*'1-Input'!$B$27,'1-Input'!$B$23+0))</f>
        <v>15535</v>
      </c>
      <c r="D929" s="10">
        <f t="shared" si="37"/>
        <v>0</v>
      </c>
      <c r="E929" s="10">
        <f>MAX(0,('1-Input'!$B$10-C929-D929))/(1-'P-Parametri'!$B$31*MAX(0,IF(F928&lt;=0,0,(F928-G928)/F928)))</f>
        <v>15077.737335457072</v>
      </c>
      <c r="F929" s="10">
        <f>((F928-E929+MAX(0,-('1-Input'!$B$10-C929-D929)))*(1+B929))*(1-'P-Parametri'!$B$32)</f>
        <v>290432.80433058034</v>
      </c>
      <c r="G929" s="10">
        <f>IF(F928&lt;=0,G928,G928*(1-E929/F928))+MAX(0,-('1-Input'!$B$10-C929-D929))</f>
        <v>214117.66806422651</v>
      </c>
      <c r="H929" s="10">
        <f>MAX(0,('1-Input'!$B$10-C929-D929))/(1-'P-Parametri'!$B$31*MAX(0,IF(I928&lt;=0,0,(I928-J928)/I928)))</f>
        <v>15077.737335457072</v>
      </c>
      <c r="I929" s="10">
        <f>((I928-H929+MAX(0,-('1-Input'!$B$10-C929-D929)))*(1+B929))*(1-'P-Parametri'!$B$32)</f>
        <v>449404.85449009272</v>
      </c>
      <c r="J929" s="10">
        <f>IF(I928&lt;=0,J928,J928*(1-H929/I928))+MAX(0,-('1-Input'!$B$10-C929-D929))</f>
        <v>331317.66806422669</v>
      </c>
      <c r="K929" s="10">
        <f>MAX(0,('1-Input'!$B$10-C929-D929))/(1-'P-Parametri'!$B$31*MAX(0,IF(L928&lt;=0,0,(L928-M928)/L928)))</f>
        <v>15077.73733545707</v>
      </c>
      <c r="L929" s="10">
        <f>((L928-K929+MAX(0,-('1-Input'!$B$10-C929-D929)))*(1+B929))*(1-'P-Parametri'!$B$32)</f>
        <v>222453.98770446668</v>
      </c>
      <c r="M929" s="10">
        <f>IF(L928&lt;=0,M928,M928*(1-K929/L928))+MAX(0,-('1-Input'!$B$10-C929-D929))</f>
        <v>164001.20230445106</v>
      </c>
      <c r="N929" s="10">
        <f>MAX(0,('1-Input'!$B$10-C929-D929))/(1-'P-Parametri'!$B$31*MAX(0,IF(O928&lt;=0,0,(O928-P928)/O928)))</f>
        <v>15077.737335457072</v>
      </c>
      <c r="O929" s="10">
        <f>((O928-N929+MAX(0,-('1-Input'!$B$10-C929-D929)))*(1+B929))*(1-'P-Parametri'!$B$32)</f>
        <v>222453.98770446691</v>
      </c>
      <c r="P929" s="10">
        <f>IF(O928&lt;=0,P928,P928*(1-N929/O928))+MAX(0,-('1-Input'!$B$10-C929-D929))</f>
        <v>164001.20230445112</v>
      </c>
      <c r="Q929" s="10">
        <f>MAX(0,('1-Input'!$B$10-C929-D929))/(1-'P-Parametri'!$B$31*MAX(0,IF(R928&lt;=0,0,(R928-S928)/R928)))</f>
        <v>15077.737335457072</v>
      </c>
      <c r="R929" s="10">
        <f>((R928-Q929+MAX(0,-('1-Input'!$B$10-C929-D929)))*(1+B929))*(1-'P-Parametri'!$B$32)</f>
        <v>222453.98770446691</v>
      </c>
      <c r="S929" s="10">
        <f>IF(R928&lt;=0,S928,S928*(1-Q929/R928))+MAX(0,-('1-Input'!$B$10-C929-D929))</f>
        <v>164001.20230445112</v>
      </c>
      <c r="T929" s="10">
        <f>MAX(0,('1-Input'!$B$10-C929-D929))/(1-'P-Parametri'!$B$31*MAX(0,IF(U928&lt;=0,0,(U928-V928)/U928)))</f>
        <v>15077.737335457072</v>
      </c>
      <c r="U929" s="10">
        <f>((U928-T929+MAX(0,-('1-Input'!$B$10-C929-D929)))*(1+B929))*(1-'P-Parametri'!$B$32)</f>
        <v>222453.98770446691</v>
      </c>
      <c r="V929" s="10">
        <f>IF(U928&lt;=0,V928,V928*(1-T929/U928))+MAX(0,-('1-Input'!$B$10-C929-D929))</f>
        <v>164001.20230445112</v>
      </c>
    </row>
    <row r="930" spans="1:22">
      <c r="A930" s="9">
        <f t="shared" si="36"/>
        <v>23</v>
      </c>
      <c r="B930" s="12">
        <f>IF($A930='P-Parametri'!$D$47,'P-Parametri'!$B$34,IF($A930='P-Parametri'!$D$48,'P-Parametri'!$C$34,'P-Parametri'!$D$51))</f>
        <v>3.7839263201876694E-2</v>
      </c>
      <c r="C930" s="10">
        <f>IF($A930&lt;='1-Input'!$B$26,0,IF($A930='1-Input'!$B$26+1,('1-Input'!$B$23+0)*'1-Input'!$B$27,'1-Input'!$B$23+0))</f>
        <v>15535</v>
      </c>
      <c r="D930" s="10">
        <f t="shared" si="37"/>
        <v>0</v>
      </c>
      <c r="E930" s="10">
        <f>MAX(0,('1-Input'!$B$10-C930-D930))/(1-'P-Parametri'!$B$31*MAX(0,IF(F929&lt;=0,0,(F929-G929)/F929)))</f>
        <v>14452.363918227053</v>
      </c>
      <c r="F930" s="10">
        <f>((F929-E930+MAX(0,-('1-Input'!$B$10-C930-D930)))*(1+B930))*(1-'P-Parametri'!$B$32)</f>
        <v>285850.49026181479</v>
      </c>
      <c r="G930" s="10">
        <f>IF(F929&lt;=0,G929,G929*(1-E930/F929))+MAX(0,-('1-Input'!$B$10-C930-D930))</f>
        <v>203462.85767764196</v>
      </c>
      <c r="H930" s="10">
        <f>MAX(0,('1-Input'!$B$10-C930-D930))/(1-'P-Parametri'!$B$31*MAX(0,IF(I929&lt;=0,0,(I929-J929)/I929)))</f>
        <v>14452.363918227053</v>
      </c>
      <c r="I930" s="10">
        <f>((I929-H930+MAX(0,-('1-Input'!$B$10-C930-D930)))*(1+B930))*(1-'P-Parametri'!$B$32)</f>
        <v>450507.95079824043</v>
      </c>
      <c r="J930" s="10">
        <f>IF(I929&lt;=0,J929,J929*(1-H930/I929))+MAX(0,-('1-Input'!$B$10-C930-D930))</f>
        <v>320662.85767764214</v>
      </c>
      <c r="K930" s="10">
        <f>MAX(0,('1-Input'!$B$10-C930-D930))/(1-'P-Parametri'!$B$31*MAX(0,IF(L929&lt;=0,0,(L929-M929)/L929)))</f>
        <v>14452.363918227051</v>
      </c>
      <c r="L930" s="10">
        <f>((L929-K930+MAX(0,-('1-Input'!$B$10-C930-D930)))*(1+B930))*(1-'P-Parametri'!$B$32)</f>
        <v>215440.50747115468</v>
      </c>
      <c r="M930" s="10">
        <f>IF(L929&lt;=0,M929,M929*(1-K930/L929))+MAX(0,-('1-Input'!$B$10-C930-D930))</f>
        <v>153346.39191786651</v>
      </c>
      <c r="N930" s="10">
        <f>MAX(0,('1-Input'!$B$10-C930-D930))/(1-'P-Parametri'!$B$31*MAX(0,IF(O929&lt;=0,0,(O929-P929)/O929)))</f>
        <v>14452.363918227053</v>
      </c>
      <c r="O930" s="10">
        <f>((O929-N930+MAX(0,-('1-Input'!$B$10-C930-D930)))*(1+B930))*(1-'P-Parametri'!$B$32)</f>
        <v>215440.50747115491</v>
      </c>
      <c r="P930" s="10">
        <f>IF(O929&lt;=0,P929,P929*(1-N930/O929))+MAX(0,-('1-Input'!$B$10-C930-D930))</f>
        <v>153346.39191786657</v>
      </c>
      <c r="Q930" s="10">
        <f>MAX(0,('1-Input'!$B$10-C930-D930))/(1-'P-Parametri'!$B$31*MAX(0,IF(R929&lt;=0,0,(R929-S929)/R929)))</f>
        <v>14452.363918227053</v>
      </c>
      <c r="R930" s="10">
        <f>((R929-Q930+MAX(0,-('1-Input'!$B$10-C930-D930)))*(1+B930))*(1-'P-Parametri'!$B$32)</f>
        <v>215440.50747115491</v>
      </c>
      <c r="S930" s="10">
        <f>IF(R929&lt;=0,S929,S929*(1-Q930/R929))+MAX(0,-('1-Input'!$B$10-C930-D930))</f>
        <v>153346.39191786657</v>
      </c>
      <c r="T930" s="10">
        <f>MAX(0,('1-Input'!$B$10-C930-D930))/(1-'P-Parametri'!$B$31*MAX(0,IF(U929&lt;=0,0,(U929-V929)/U929)))</f>
        <v>14452.363918227053</v>
      </c>
      <c r="U930" s="10">
        <f>((U929-T930+MAX(0,-('1-Input'!$B$10-C930-D930)))*(1+B930))*(1-'P-Parametri'!$B$32)</f>
        <v>215440.50747115491</v>
      </c>
      <c r="V930" s="10">
        <f>IF(U929&lt;=0,V929,V929*(1-T930/U929))+MAX(0,-('1-Input'!$B$10-C930-D930))</f>
        <v>153346.39191786657</v>
      </c>
    </row>
    <row r="931" spans="1:22">
      <c r="A931" s="9">
        <f t="shared" si="36"/>
        <v>24</v>
      </c>
      <c r="B931" s="12">
        <f>IF($A931='P-Parametri'!$D$47,'P-Parametri'!$B$34,IF($A931='P-Parametri'!$D$48,'P-Parametri'!$C$34,'P-Parametri'!$D$51))</f>
        <v>3.7839263201876694E-2</v>
      </c>
      <c r="C931" s="10">
        <f>IF($A931&lt;='1-Input'!$B$26,0,IF($A931='1-Input'!$B$26+1,('1-Input'!$B$23+0)*'1-Input'!$B$27,'1-Input'!$B$23+0))</f>
        <v>15535</v>
      </c>
      <c r="D931" s="10">
        <f t="shared" si="37"/>
        <v>0</v>
      </c>
      <c r="E931" s="10">
        <f>MAX(0,('1-Input'!$B$10-C931-D931))/(1-'P-Parametri'!$B$31*MAX(0,IF(F930&lt;=0,0,(F930-G930)/F930)))</f>
        <v>14555.765736974603</v>
      </c>
      <c r="F931" s="10">
        <f>((F930-E931+MAX(0,-('1-Input'!$B$10-C931-D931)))*(1+B931))*(1-'P-Parametri'!$B$32)</f>
        <v>280997.19637739344</v>
      </c>
      <c r="G931" s="10">
        <f>IF(F930&lt;=0,G930,G930*(1-E931/F930))+MAX(0,-('1-Input'!$B$10-C931-D931))</f>
        <v>193102.34477518508</v>
      </c>
      <c r="H931" s="10">
        <f>MAX(0,('1-Input'!$B$10-C931-D931))/(1-'P-Parametri'!$B$31*MAX(0,IF(I930&lt;=0,0,(I930-J930)/I930)))</f>
        <v>14555.765736974603</v>
      </c>
      <c r="I931" s="10">
        <f>((I930-H931+MAX(0,-('1-Input'!$B$10-C931-D931)))*(1+B931))*(1-'P-Parametri'!$B$32)</f>
        <v>451543.39794616186</v>
      </c>
      <c r="J931" s="10">
        <f>IF(I930&lt;=0,J930,J930*(1-H931/I930))+MAX(0,-('1-Input'!$B$10-C931-D931))</f>
        <v>310302.34477518522</v>
      </c>
      <c r="K931" s="10">
        <f>MAX(0,('1-Input'!$B$10-C931-D931))/(1-'P-Parametri'!$B$31*MAX(0,IF(L930&lt;=0,0,(L930-M930)/L930)))</f>
        <v>14555.765736974601</v>
      </c>
      <c r="L931" s="10">
        <f>((L930-K931+MAX(0,-('1-Input'!$B$10-C931-D931)))*(1+B931))*(1-'P-Parametri'!$B$32)</f>
        <v>208069.10020520093</v>
      </c>
      <c r="M931" s="10">
        <f>IF(L930&lt;=0,M930,M930*(1-K931/L930))+MAX(0,-('1-Input'!$B$10-C931-D931))</f>
        <v>142985.87901540962</v>
      </c>
      <c r="N931" s="10">
        <f>MAX(0,('1-Input'!$B$10-C931-D931))/(1-'P-Parametri'!$B$31*MAX(0,IF(O930&lt;=0,0,(O930-P930)/O930)))</f>
        <v>14555.765736974605</v>
      </c>
      <c r="O931" s="10">
        <f>((O930-N931+MAX(0,-('1-Input'!$B$10-C931-D931)))*(1+B931))*(1-'P-Parametri'!$B$32)</f>
        <v>208069.10020520119</v>
      </c>
      <c r="P931" s="10">
        <f>IF(O930&lt;=0,P930,P930*(1-N931/O930))+MAX(0,-('1-Input'!$B$10-C931-D931))</f>
        <v>142985.87901540968</v>
      </c>
      <c r="Q931" s="10">
        <f>MAX(0,('1-Input'!$B$10-C931-D931))/(1-'P-Parametri'!$B$31*MAX(0,IF(R930&lt;=0,0,(R930-S930)/R930)))</f>
        <v>14555.765736974605</v>
      </c>
      <c r="R931" s="10">
        <f>((R930-Q931+MAX(0,-('1-Input'!$B$10-C931-D931)))*(1+B931))*(1-'P-Parametri'!$B$32)</f>
        <v>208069.10020520119</v>
      </c>
      <c r="S931" s="10">
        <f>IF(R930&lt;=0,S930,S930*(1-Q931/R930))+MAX(0,-('1-Input'!$B$10-C931-D931))</f>
        <v>142985.87901540968</v>
      </c>
      <c r="T931" s="10">
        <f>MAX(0,('1-Input'!$B$10-C931-D931))/(1-'P-Parametri'!$B$31*MAX(0,IF(U930&lt;=0,0,(U930-V930)/U930)))</f>
        <v>14555.765736974605</v>
      </c>
      <c r="U931" s="10">
        <f>((U930-T931+MAX(0,-('1-Input'!$B$10-C931-D931)))*(1+B931))*(1-'P-Parametri'!$B$32)</f>
        <v>208069.10020520119</v>
      </c>
      <c r="V931" s="10">
        <f>IF(U930&lt;=0,V930,V930*(1-T931/U930))+MAX(0,-('1-Input'!$B$10-C931-D931))</f>
        <v>142985.87901540968</v>
      </c>
    </row>
    <row r="932" spans="1:22">
      <c r="A932" s="9">
        <f t="shared" si="36"/>
        <v>25</v>
      </c>
      <c r="B932" s="12">
        <f>IF($A932='P-Parametri'!$D$47,'P-Parametri'!$B$34,IF($A932='P-Parametri'!$D$48,'P-Parametri'!$C$34,'P-Parametri'!$D$51))</f>
        <v>3.7839263201876694E-2</v>
      </c>
      <c r="C932" s="10">
        <f>IF($A932&lt;='1-Input'!$B$26,0,IF($A932='1-Input'!$B$26+1,('1-Input'!$B$23+0)*'1-Input'!$B$27,'1-Input'!$B$23+0))</f>
        <v>15535</v>
      </c>
      <c r="D932" s="10">
        <f t="shared" si="37"/>
        <v>0</v>
      </c>
      <c r="E932" s="10">
        <f>MAX(0,('1-Input'!$B$10-C932-D932))/(1-'P-Parametri'!$B$31*MAX(0,IF(F931&lt;=0,0,(F931-G931)/F931)))</f>
        <v>14657.010847802279</v>
      </c>
      <c r="F932" s="10">
        <f>((F931-E932+MAX(0,-('1-Input'!$B$10-C932-D932)))*(1+B932))*(1-'P-Parametri'!$B$32)</f>
        <v>275865.46530725987</v>
      </c>
      <c r="G932" s="10">
        <f>IF(F931&lt;=0,G931,G931*(1-E932/F931))+MAX(0,-('1-Input'!$B$10-C932-D932))</f>
        <v>183029.99103431465</v>
      </c>
      <c r="H932" s="10">
        <f>MAX(0,('1-Input'!$B$10-C932-D932))/(1-'P-Parametri'!$B$31*MAX(0,IF(I931&lt;=0,0,(I931-J931)/I931)))</f>
        <v>14657.010847802279</v>
      </c>
      <c r="I932" s="10">
        <f>((I931-H932+MAX(0,-('1-Input'!$B$10-C932-D932)))*(1+B932))*(1-'P-Parametri'!$B$32)</f>
        <v>452511.01039691322</v>
      </c>
      <c r="J932" s="10">
        <f>IF(I931&lt;=0,J931,J931*(1-H932/I931))+MAX(0,-('1-Input'!$B$10-C932-D932))</f>
        <v>300229.99103431479</v>
      </c>
      <c r="K932" s="10">
        <f>MAX(0,('1-Input'!$B$10-C932-D932))/(1-'P-Parametri'!$B$31*MAX(0,IF(L931&lt;=0,0,(L931-M931)/L931)))</f>
        <v>14657.010847802278</v>
      </c>
      <c r="L932" s="10">
        <f>((L931-K932+MAX(0,-('1-Input'!$B$10-C932-D932)))*(1+B932))*(1-'P-Parametri'!$B$32)</f>
        <v>200329.19899239214</v>
      </c>
      <c r="M932" s="10">
        <f>IF(L931&lt;=0,M931,M931*(1-K932/L931))+MAX(0,-('1-Input'!$B$10-C932-D932))</f>
        <v>132913.52527453916</v>
      </c>
      <c r="N932" s="10">
        <f>MAX(0,('1-Input'!$B$10-C932-D932))/(1-'P-Parametri'!$B$31*MAX(0,IF(O931&lt;=0,0,(O931-P931)/O931)))</f>
        <v>14657.010847802279</v>
      </c>
      <c r="O932" s="10">
        <f>((O931-N932+MAX(0,-('1-Input'!$B$10-C932-D932)))*(1+B932))*(1-'P-Parametri'!$B$32)</f>
        <v>200329.1989923924</v>
      </c>
      <c r="P932" s="10">
        <f>IF(O931&lt;=0,P931,P931*(1-N932/O931))+MAX(0,-('1-Input'!$B$10-C932-D932))</f>
        <v>132913.52527453925</v>
      </c>
      <c r="Q932" s="10">
        <f>MAX(0,('1-Input'!$B$10-C932-D932))/(1-'P-Parametri'!$B$31*MAX(0,IF(R931&lt;=0,0,(R931-S931)/R931)))</f>
        <v>14657.010847802279</v>
      </c>
      <c r="R932" s="10">
        <f>((R931-Q932+MAX(0,-('1-Input'!$B$10-C932-D932)))*(1+B932))*(1-'P-Parametri'!$B$32)</f>
        <v>200329.1989923924</v>
      </c>
      <c r="S932" s="10">
        <f>IF(R931&lt;=0,S931,S931*(1-Q932/R931))+MAX(0,-('1-Input'!$B$10-C932-D932))</f>
        <v>132913.52527453925</v>
      </c>
      <c r="T932" s="10">
        <f>MAX(0,('1-Input'!$B$10-C932-D932))/(1-'P-Parametri'!$B$31*MAX(0,IF(U931&lt;=0,0,(U931-V931)/U931)))</f>
        <v>14657.010847802279</v>
      </c>
      <c r="U932" s="10">
        <f>((U931-T932+MAX(0,-('1-Input'!$B$10-C932-D932)))*(1+B932))*(1-'P-Parametri'!$B$32)</f>
        <v>200329.1989923924</v>
      </c>
      <c r="V932" s="10">
        <f>IF(U931&lt;=0,V931,V931*(1-T932/U931))+MAX(0,-('1-Input'!$B$10-C932-D932))</f>
        <v>132913.52527453925</v>
      </c>
    </row>
    <row r="933" spans="1:22">
      <c r="A933" s="9">
        <f t="shared" si="36"/>
        <v>26</v>
      </c>
      <c r="B933" s="12">
        <f>IF($A933='P-Parametri'!$D$47,'P-Parametri'!$B$34,IF($A933='P-Parametri'!$D$48,'P-Parametri'!$C$34,'P-Parametri'!$D$51))</f>
        <v>3.7839263201876694E-2</v>
      </c>
      <c r="C933" s="10">
        <f>IF($A933&lt;='1-Input'!$B$26,0,IF($A933='1-Input'!$B$26+1,('1-Input'!$B$23+0)*'1-Input'!$B$27,'1-Input'!$B$23+0))</f>
        <v>15535</v>
      </c>
      <c r="D933" s="10">
        <f t="shared" si="37"/>
        <v>0</v>
      </c>
      <c r="E933" s="10">
        <f>MAX(0,('1-Input'!$B$10-C933-D933))/(1-'P-Parametri'!$B$31*MAX(0,IF(F932&lt;=0,0,(F932-G932)/F932)))</f>
        <v>14756.105476702685</v>
      </c>
      <c r="F933" s="10">
        <f>((F932-E933+MAX(0,-('1-Input'!$B$10-C933-D933)))*(1+B933))*(1-'P-Parametri'!$B$32)</f>
        <v>270447.5665304159</v>
      </c>
      <c r="G933" s="10">
        <f>IF(F932&lt;=0,G932,G932*(1-E933/F932))+MAX(0,-('1-Input'!$B$10-C933-D933))</f>
        <v>173239.67585262228</v>
      </c>
      <c r="H933" s="10">
        <f>MAX(0,('1-Input'!$B$10-C933-D933))/(1-'P-Parametri'!$B$31*MAX(0,IF(I932&lt;=0,0,(I932-J932)/I932)))</f>
        <v>14756.105476702684</v>
      </c>
      <c r="I933" s="10">
        <f>((I932-H933+MAX(0,-('1-Input'!$B$10-C933-D933)))*(1+B933))*(1-'P-Parametri'!$B$32)</f>
        <v>453410.58952942811</v>
      </c>
      <c r="J933" s="10">
        <f>IF(I932&lt;=0,J932,J932*(1-H933/I932))+MAX(0,-('1-Input'!$B$10-C933-D933))</f>
        <v>290439.67585262243</v>
      </c>
      <c r="K933" s="10">
        <f>MAX(0,('1-Input'!$B$10-C933-D933))/(1-'P-Parametri'!$B$31*MAX(0,IF(L932&lt;=0,0,(L932-M932)/L932)))</f>
        <v>14756.105476702684</v>
      </c>
      <c r="L933" s="10">
        <f>((L932-K933+MAX(0,-('1-Input'!$B$10-C933-D933)))*(1+B933))*(1-'P-Parametri'!$B$32)</f>
        <v>192209.85255912726</v>
      </c>
      <c r="M933" s="10">
        <f>IF(L932&lt;=0,M932,M932*(1-K933/L932))+MAX(0,-('1-Input'!$B$10-C933-D933))</f>
        <v>123123.2100928468</v>
      </c>
      <c r="N933" s="10">
        <f>MAX(0,('1-Input'!$B$10-C933-D933))/(1-'P-Parametri'!$B$31*MAX(0,IF(O932&lt;=0,0,(O932-P932)/O932)))</f>
        <v>14756.105476702685</v>
      </c>
      <c r="O933" s="10">
        <f>((O932-N933+MAX(0,-('1-Input'!$B$10-C933-D933)))*(1+B933))*(1-'P-Parametri'!$B$32)</f>
        <v>192209.85255912755</v>
      </c>
      <c r="P933" s="10">
        <f>IF(O932&lt;=0,P932,P932*(1-N933/O932))+MAX(0,-('1-Input'!$B$10-C933-D933))</f>
        <v>123123.21009284689</v>
      </c>
      <c r="Q933" s="10">
        <f>MAX(0,('1-Input'!$B$10-C933-D933))/(1-'P-Parametri'!$B$31*MAX(0,IF(R932&lt;=0,0,(R932-S932)/R932)))</f>
        <v>14756.105476702685</v>
      </c>
      <c r="R933" s="10">
        <f>((R932-Q933+MAX(0,-('1-Input'!$B$10-C933-D933)))*(1+B933))*(1-'P-Parametri'!$B$32)</f>
        <v>192209.85255912755</v>
      </c>
      <c r="S933" s="10">
        <f>IF(R932&lt;=0,S932,S932*(1-Q933/R932))+MAX(0,-('1-Input'!$B$10-C933-D933))</f>
        <v>123123.21009284689</v>
      </c>
      <c r="T933" s="10">
        <f>MAX(0,('1-Input'!$B$10-C933-D933))/(1-'P-Parametri'!$B$31*MAX(0,IF(U932&lt;=0,0,(U932-V932)/U932)))</f>
        <v>14756.105476702685</v>
      </c>
      <c r="U933" s="10">
        <f>((U932-T933+MAX(0,-('1-Input'!$B$10-C933-D933)))*(1+B933))*(1-'P-Parametri'!$B$32)</f>
        <v>192209.85255912755</v>
      </c>
      <c r="V933" s="10">
        <f>IF(U932&lt;=0,V932,V932*(1-T933/U932))+MAX(0,-('1-Input'!$B$10-C933-D933))</f>
        <v>123123.21009284689</v>
      </c>
    </row>
    <row r="934" spans="1:22">
      <c r="A934" s="9">
        <f t="shared" si="36"/>
        <v>27</v>
      </c>
      <c r="B934" s="12">
        <f>IF($A934='P-Parametri'!$D$47,'P-Parametri'!$B$34,IF($A934='P-Parametri'!$D$48,'P-Parametri'!$C$34,'P-Parametri'!$D$51))</f>
        <v>3.7839263201876694E-2</v>
      </c>
      <c r="C934" s="10">
        <f>IF($A934&lt;='1-Input'!$B$26,0,IF($A934='1-Input'!$B$26+1,('1-Input'!$B$23+0)*'1-Input'!$B$27,'1-Input'!$B$23+0))</f>
        <v>15535</v>
      </c>
      <c r="D934" s="10">
        <f t="shared" si="37"/>
        <v>0</v>
      </c>
      <c r="E934" s="10">
        <f>MAX(0,('1-Input'!$B$10-C934-D934))/(1-'P-Parametri'!$B$31*MAX(0,IF(F933&lt;=0,0,(F933-G933)/F933)))</f>
        <v>14853.05818620937</v>
      </c>
      <c r="F934" s="10">
        <f>((F933-E934+MAX(0,-('1-Input'!$B$10-C934-D934)))*(1+B934))*(1-'P-Parametri'!$B$32)</f>
        <v>264735.48418596043</v>
      </c>
      <c r="G934" s="10">
        <f>IF(F933&lt;=0,G933,G933*(1-E934/F933))+MAX(0,-('1-Input'!$B$10-C934-D934))</f>
        <v>163725.3029979874</v>
      </c>
      <c r="H934" s="10">
        <f>MAX(0,('1-Input'!$B$10-C934-D934))/(1-'P-Parametri'!$B$31*MAX(0,IF(I933&lt;=0,0,(I933-J933)/I933)))</f>
        <v>14853.058186209368</v>
      </c>
      <c r="I934" s="10">
        <f>((I933-H934+MAX(0,-('1-Input'!$B$10-C934-D934)))*(1+B934))*(1-'P-Parametri'!$B$32)</f>
        <v>454241.92075047834</v>
      </c>
      <c r="J934" s="10">
        <f>IF(I933&lt;=0,J933,J933*(1-H934/I933))+MAX(0,-('1-Input'!$B$10-C934-D934))</f>
        <v>280925.30299798754</v>
      </c>
      <c r="K934" s="10">
        <f>MAX(0,('1-Input'!$B$10-C934-D934))/(1-'P-Parametri'!$B$31*MAX(0,IF(L933&lt;=0,0,(L933-M933)/L933)))</f>
        <v>14853.058186209366</v>
      </c>
      <c r="L934" s="10">
        <f>((L933-K934+MAX(0,-('1-Input'!$B$10-C934-D934)))*(1+B934))*(1-'P-Parametri'!$B$32)</f>
        <v>183699.70910624421</v>
      </c>
      <c r="M934" s="10">
        <f>IF(L933&lt;=0,M933,M933*(1-K934/L933))+MAX(0,-('1-Input'!$B$10-C934-D934))</f>
        <v>113608.83723821193</v>
      </c>
      <c r="N934" s="10">
        <f>MAX(0,('1-Input'!$B$10-C934-D934))/(1-'P-Parametri'!$B$31*MAX(0,IF(O933&lt;=0,0,(O933-P933)/O933)))</f>
        <v>14853.058186209368</v>
      </c>
      <c r="O934" s="10">
        <f>((O933-N934+MAX(0,-('1-Input'!$B$10-C934-D934)))*(1+B934))*(1-'P-Parametri'!$B$32)</f>
        <v>183699.7091062445</v>
      </c>
      <c r="P934" s="10">
        <f>IF(O933&lt;=0,P933,P933*(1-N934/O933))+MAX(0,-('1-Input'!$B$10-C934-D934))</f>
        <v>113608.837238212</v>
      </c>
      <c r="Q934" s="10">
        <f>MAX(0,('1-Input'!$B$10-C934-D934))/(1-'P-Parametri'!$B$31*MAX(0,IF(R933&lt;=0,0,(R933-S933)/R933)))</f>
        <v>14853.058186209368</v>
      </c>
      <c r="R934" s="10">
        <f>((R933-Q934+MAX(0,-('1-Input'!$B$10-C934-D934)))*(1+B934))*(1-'P-Parametri'!$B$32)</f>
        <v>183699.7091062445</v>
      </c>
      <c r="S934" s="10">
        <f>IF(R933&lt;=0,S933,S933*(1-Q934/R933))+MAX(0,-('1-Input'!$B$10-C934-D934))</f>
        <v>113608.837238212</v>
      </c>
      <c r="T934" s="10">
        <f>MAX(0,('1-Input'!$B$10-C934-D934))/(1-'P-Parametri'!$B$31*MAX(0,IF(U933&lt;=0,0,(U933-V933)/U933)))</f>
        <v>14853.058186209368</v>
      </c>
      <c r="U934" s="10">
        <f>((U933-T934+MAX(0,-('1-Input'!$B$10-C934-D934)))*(1+B934))*(1-'P-Parametri'!$B$32)</f>
        <v>183699.7091062445</v>
      </c>
      <c r="V934" s="10">
        <f>IF(U933&lt;=0,V933,V933*(1-T934/U933))+MAX(0,-('1-Input'!$B$10-C934-D934))</f>
        <v>113608.837238212</v>
      </c>
    </row>
    <row r="935" spans="1:22">
      <c r="A935" s="9">
        <f t="shared" si="36"/>
        <v>28</v>
      </c>
      <c r="B935" s="12">
        <f>IF($A935='P-Parametri'!$D$47,'P-Parametri'!$B$34,IF($A935='P-Parametri'!$D$48,'P-Parametri'!$C$34,'P-Parametri'!$D$51))</f>
        <v>3.7839263201876694E-2</v>
      </c>
      <c r="C935" s="10">
        <f>IF($A935&lt;='1-Input'!$B$26,0,IF($A935='1-Input'!$B$26+1,('1-Input'!$B$23+0)*'1-Input'!$B$27,'1-Input'!$B$23+0))</f>
        <v>15535</v>
      </c>
      <c r="D935" s="10">
        <f t="shared" si="37"/>
        <v>0</v>
      </c>
      <c r="E935" s="10">
        <f>MAX(0,('1-Input'!$B$10-C935-D935))/(1-'P-Parametri'!$B$31*MAX(0,IF(F934&lt;=0,0,(F934-G934)/F934)))</f>
        <v>14947.879759620857</v>
      </c>
      <c r="F935" s="10">
        <f>((F934-E935+MAX(0,-('1-Input'!$B$10-C935-D935)))*(1+B935))*(1-'P-Parametri'!$B$32)</f>
        <v>258720.90456812453</v>
      </c>
      <c r="G935" s="10">
        <f>IF(F934&lt;=0,G934,G934*(1-E935/F934))+MAX(0,-('1-Input'!$B$10-C935-D935))</f>
        <v>154480.80692921599</v>
      </c>
      <c r="H935" s="10">
        <f>MAX(0,('1-Input'!$B$10-C935-D935))/(1-'P-Parametri'!$B$31*MAX(0,IF(I934&lt;=0,0,(I934-J934)/I934)))</f>
        <v>14947.879759620855</v>
      </c>
      <c r="I935" s="10">
        <f>((I934-H935+MAX(0,-('1-Input'!$B$10-C935-D935)))*(1+B935))*(1-'P-Parametri'!$B$32)</f>
        <v>455004.77062326466</v>
      </c>
      <c r="J935" s="10">
        <f>IF(I934&lt;=0,J934,J934*(1-H935/I934))+MAX(0,-('1-Input'!$B$10-C935-D935))</f>
        <v>271680.80692921614</v>
      </c>
      <c r="K935" s="10">
        <f>MAX(0,('1-Input'!$B$10-C935-D935))/(1-'P-Parametri'!$B$31*MAX(0,IF(L934&lt;=0,0,(L934-M934)/L934)))</f>
        <v>14947.879759620853</v>
      </c>
      <c r="L935" s="10">
        <f>((L934-K935+MAX(0,-('1-Input'!$B$10-C935-D935)))*(1+B935))*(1-'P-Parametri'!$B$32)</f>
        <v>174786.99968460228</v>
      </c>
      <c r="M935" s="10">
        <f>IF(L934&lt;=0,M934,M934*(1-K935/L934))+MAX(0,-('1-Input'!$B$10-C935-D935))</f>
        <v>104364.34116944051</v>
      </c>
      <c r="N935" s="10">
        <f>MAX(0,('1-Input'!$B$10-C935-D935))/(1-'P-Parametri'!$B$31*MAX(0,IF(O934&lt;=0,0,(O934-P934)/O934)))</f>
        <v>14947.879759620857</v>
      </c>
      <c r="O935" s="10">
        <f>((O934-N935+MAX(0,-('1-Input'!$B$10-C935-D935)))*(1+B935))*(1-'P-Parametri'!$B$32)</f>
        <v>174786.99968460258</v>
      </c>
      <c r="P935" s="10">
        <f>IF(O934&lt;=0,P934,P934*(1-N935/O934))+MAX(0,-('1-Input'!$B$10-C935-D935))</f>
        <v>104364.34116944059</v>
      </c>
      <c r="Q935" s="10">
        <f>MAX(0,('1-Input'!$B$10-C935-D935))/(1-'P-Parametri'!$B$31*MAX(0,IF(R934&lt;=0,0,(R934-S934)/R934)))</f>
        <v>14947.879759620857</v>
      </c>
      <c r="R935" s="10">
        <f>((R934-Q935+MAX(0,-('1-Input'!$B$10-C935-D935)))*(1+B935))*(1-'P-Parametri'!$B$32)</f>
        <v>174786.99968460258</v>
      </c>
      <c r="S935" s="10">
        <f>IF(R934&lt;=0,S934,S934*(1-Q935/R934))+MAX(0,-('1-Input'!$B$10-C935-D935))</f>
        <v>104364.34116944059</v>
      </c>
      <c r="T935" s="10">
        <f>MAX(0,('1-Input'!$B$10-C935-D935))/(1-'P-Parametri'!$B$31*MAX(0,IF(U934&lt;=0,0,(U934-V934)/U934)))</f>
        <v>14947.879759620857</v>
      </c>
      <c r="U935" s="10">
        <f>((U934-T935+MAX(0,-('1-Input'!$B$10-C935-D935)))*(1+B935))*(1-'P-Parametri'!$B$32)</f>
        <v>174786.99968460258</v>
      </c>
      <c r="V935" s="10">
        <f>IF(U934&lt;=0,V934,V934*(1-T935/U934))+MAX(0,-('1-Input'!$B$10-C935-D935))</f>
        <v>104364.34116944059</v>
      </c>
    </row>
    <row r="936" spans="1:22">
      <c r="A936" s="9">
        <f t="shared" si="36"/>
        <v>29</v>
      </c>
      <c r="B936" s="12">
        <f>IF($A936='P-Parametri'!$D$47,'P-Parametri'!$B$34,IF($A936='P-Parametri'!$D$48,'P-Parametri'!$C$34,'P-Parametri'!$D$51))</f>
        <v>3.7839263201876694E-2</v>
      </c>
      <c r="C936" s="10">
        <f>IF($A936&lt;='1-Input'!$B$26,0,IF($A936='1-Input'!$B$26+1,('1-Input'!$B$23+0)*'1-Input'!$B$27,'1-Input'!$B$23+0))</f>
        <v>15535</v>
      </c>
      <c r="D936" s="10">
        <f t="shared" si="37"/>
        <v>0</v>
      </c>
      <c r="E936" s="10">
        <f>MAX(0,('1-Input'!$B$10-C936-D936))/(1-'P-Parametri'!$B$31*MAX(0,IF(F935&lt;=0,0,(F935-G935)/F935)))</f>
        <v>15040.583084358679</v>
      </c>
      <c r="F936" s="10">
        <f>((F935-E936+MAX(0,-('1-Input'!$B$10-C936-D936)))*(1+B936))*(1-'P-Parametri'!$B$32)</f>
        <v>252395.20329489696</v>
      </c>
      <c r="G936" s="10">
        <f>IF(F935&lt;=0,G935,G935*(1-E936/F935))+MAX(0,-('1-Input'!$B$10-C936-D936))</f>
        <v>145500.15878469837</v>
      </c>
      <c r="H936" s="10">
        <f>MAX(0,('1-Input'!$B$10-C936-D936))/(1-'P-Parametri'!$B$31*MAX(0,IF(I935&lt;=0,0,(I935-J935)/I935)))</f>
        <v>15040.583084358677</v>
      </c>
      <c r="I936" s="10">
        <f>((I935-H936+MAX(0,-('1-Input'!$B$10-C936-D936)))*(1+B936))*(1-'P-Parametri'!$B$32)</f>
        <v>455698.88401412935</v>
      </c>
      <c r="J936" s="10">
        <f>IF(I935&lt;=0,J935,J935*(1-H936/I935))+MAX(0,-('1-Input'!$B$10-C936-D936))</f>
        <v>262700.15878469852</v>
      </c>
      <c r="K936" s="10">
        <f>MAX(0,('1-Input'!$B$10-C936-D936))/(1-'P-Parametri'!$B$31*MAX(0,IF(L935&lt;=0,0,(L935-M935)/L935)))</f>
        <v>15040.583084358675</v>
      </c>
      <c r="L936" s="10">
        <f>((L935-K936+MAX(0,-('1-Input'!$B$10-C936-D936)))*(1+B936))*(1-'P-Parametri'!$B$32)</f>
        <v>165459.52109692979</v>
      </c>
      <c r="M936" s="10">
        <f>IF(L935&lt;=0,M935,M935*(1-K936/L935))+MAX(0,-('1-Input'!$B$10-C936-D936))</f>
        <v>95383.69302492289</v>
      </c>
      <c r="N936" s="10">
        <f>MAX(0,('1-Input'!$B$10-C936-D936))/(1-'P-Parametri'!$B$31*MAX(0,IF(O935&lt;=0,0,(O935-P935)/O935)))</f>
        <v>15040.583084358679</v>
      </c>
      <c r="O936" s="10">
        <f>((O935-N936+MAX(0,-('1-Input'!$B$10-C936-D936)))*(1+B936))*(1-'P-Parametri'!$B$32)</f>
        <v>165459.52109693008</v>
      </c>
      <c r="P936" s="10">
        <f>IF(O935&lt;=0,P935,P935*(1-N936/O935))+MAX(0,-('1-Input'!$B$10-C936-D936))</f>
        <v>95383.693024922977</v>
      </c>
      <c r="Q936" s="10">
        <f>MAX(0,('1-Input'!$B$10-C936-D936))/(1-'P-Parametri'!$B$31*MAX(0,IF(R935&lt;=0,0,(R935-S935)/R935)))</f>
        <v>15040.583084358679</v>
      </c>
      <c r="R936" s="10">
        <f>((R935-Q936+MAX(0,-('1-Input'!$B$10-C936-D936)))*(1+B936))*(1-'P-Parametri'!$B$32)</f>
        <v>165459.52109693008</v>
      </c>
      <c r="S936" s="10">
        <f>IF(R935&lt;=0,S935,S935*(1-Q936/R935))+MAX(0,-('1-Input'!$B$10-C936-D936))</f>
        <v>95383.693024922977</v>
      </c>
      <c r="T936" s="10">
        <f>MAX(0,('1-Input'!$B$10-C936-D936))/(1-'P-Parametri'!$B$31*MAX(0,IF(U935&lt;=0,0,(U935-V935)/U935)))</f>
        <v>15040.583084358679</v>
      </c>
      <c r="U936" s="10">
        <f>((U935-T936+MAX(0,-('1-Input'!$B$10-C936-D936)))*(1+B936))*(1-'P-Parametri'!$B$32)</f>
        <v>165459.52109693008</v>
      </c>
      <c r="V936" s="10">
        <f>IF(U935&lt;=0,V935,V935*(1-T936/U935))+MAX(0,-('1-Input'!$B$10-C936-D936))</f>
        <v>95383.693024922977</v>
      </c>
    </row>
    <row r="937" spans="1:22">
      <c r="A937" s="9">
        <f t="shared" si="36"/>
        <v>30</v>
      </c>
      <c r="B937" s="12">
        <f>IF($A937='P-Parametri'!$D$47,'P-Parametri'!$B$34,IF($A937='P-Parametri'!$D$48,'P-Parametri'!$C$34,'P-Parametri'!$D$51))</f>
        <v>3.7839263201876694E-2</v>
      </c>
      <c r="C937" s="10">
        <f>IF($A937&lt;='1-Input'!$B$26,0,IF($A937='1-Input'!$B$26+1,('1-Input'!$B$23+0)*'1-Input'!$B$27,'1-Input'!$B$23+0))</f>
        <v>15535</v>
      </c>
      <c r="D937" s="10">
        <f t="shared" si="37"/>
        <v>0</v>
      </c>
      <c r="E937" s="10">
        <f>MAX(0,('1-Input'!$B$10-C937-D937))/(1-'P-Parametri'!$B$31*MAX(0,IF(F936&lt;=0,0,(F936-G936)/F936)))</f>
        <v>15131.183034997423</v>
      </c>
      <c r="F937" s="10">
        <f>((F936-E937+MAX(0,-('1-Input'!$B$10-C937-D937)))*(1+B937))*(1-'P-Parametri'!$B$32)</f>
        <v>245749.43213890758</v>
      </c>
      <c r="G937" s="10">
        <f>IF(F936&lt;=0,G936,G936*(1-E937/F936))+MAX(0,-('1-Input'!$B$10-C937-D937))</f>
        <v>136777.37203815256</v>
      </c>
      <c r="H937" s="10">
        <f>MAX(0,('1-Input'!$B$10-C937-D937))/(1-'P-Parametri'!$B$31*MAX(0,IF(I936&lt;=0,0,(I936-J936)/I936)))</f>
        <v>15131.183034997421</v>
      </c>
      <c r="I937" s="10">
        <f>((I936-H937+MAX(0,-('1-Input'!$B$10-C937-D937)))*(1+B937))*(1-'P-Parametri'!$B$32)</f>
        <v>456323.98125837755</v>
      </c>
      <c r="J937" s="10">
        <f>IF(I936&lt;=0,J936,J936*(1-H937/I936))+MAX(0,-('1-Input'!$B$10-C937-D937))</f>
        <v>253977.37203815271</v>
      </c>
      <c r="K937" s="10">
        <f>MAX(0,('1-Input'!$B$10-C937-D937))/(1-'P-Parametri'!$B$31*MAX(0,IF(L936&lt;=0,0,(L936-M936)/L936)))</f>
        <v>15131.183034997421</v>
      </c>
      <c r="L937" s="10">
        <f>((L936-K937+MAX(0,-('1-Input'!$B$10-C937-D937)))*(1+B937))*(1-'P-Parametri'!$B$32)</f>
        <v>155704.6183093334</v>
      </c>
      <c r="M937" s="10">
        <f>IF(L936&lt;=0,M936,M936*(1-K937/L936))+MAX(0,-('1-Input'!$B$10-C937-D937))</f>
        <v>86660.906278377093</v>
      </c>
      <c r="N937" s="10">
        <f>MAX(0,('1-Input'!$B$10-C937-D937))/(1-'P-Parametri'!$B$31*MAX(0,IF(O936&lt;=0,0,(O936-P936)/O936)))</f>
        <v>15131.183034997423</v>
      </c>
      <c r="O937" s="10">
        <f>((O936-N937+MAX(0,-('1-Input'!$B$10-C937-D937)))*(1+B937))*(1-'P-Parametri'!$B$32)</f>
        <v>155704.61830933369</v>
      </c>
      <c r="P937" s="10">
        <f>IF(O936&lt;=0,P936,P936*(1-N937/O936))+MAX(0,-('1-Input'!$B$10-C937-D937))</f>
        <v>86660.906278377181</v>
      </c>
      <c r="Q937" s="10">
        <f>MAX(0,('1-Input'!$B$10-C937-D937))/(1-'P-Parametri'!$B$31*MAX(0,IF(R936&lt;=0,0,(R936-S936)/R936)))</f>
        <v>15131.183034997423</v>
      </c>
      <c r="R937" s="10">
        <f>((R936-Q937+MAX(0,-('1-Input'!$B$10-C937-D937)))*(1+B937))*(1-'P-Parametri'!$B$32)</f>
        <v>155704.61830933369</v>
      </c>
      <c r="S937" s="10">
        <f>IF(R936&lt;=0,S936,S936*(1-Q937/R936))+MAX(0,-('1-Input'!$B$10-C937-D937))</f>
        <v>86660.906278377181</v>
      </c>
      <c r="T937" s="10">
        <f>MAX(0,('1-Input'!$B$10-C937-D937))/(1-'P-Parametri'!$B$31*MAX(0,IF(U936&lt;=0,0,(U936-V936)/U936)))</f>
        <v>15131.183034997423</v>
      </c>
      <c r="U937" s="10">
        <f>((U936-T937+MAX(0,-('1-Input'!$B$10-C937-D937)))*(1+B937))*(1-'P-Parametri'!$B$32)</f>
        <v>155704.61830933369</v>
      </c>
      <c r="V937" s="10">
        <f>IF(U936&lt;=0,V936,V936*(1-T937/U936))+MAX(0,-('1-Input'!$B$10-C937-D937))</f>
        <v>86660.906278377181</v>
      </c>
    </row>
    <row r="938" spans="1:22">
      <c r="A938" s="9">
        <f t="shared" si="36"/>
        <v>31</v>
      </c>
      <c r="B938" s="12">
        <f>IF($A938='P-Parametri'!$D$47,'P-Parametri'!$B$34,IF($A938='P-Parametri'!$D$48,'P-Parametri'!$C$34,'P-Parametri'!$D$51))</f>
        <v>3.7839263201876694E-2</v>
      </c>
      <c r="C938" s="10">
        <f>IF($A938&lt;='1-Input'!$B$26,0,IF($A938='1-Input'!$B$26+1,('1-Input'!$B$23+0)*'1-Input'!$B$27,'1-Input'!$B$23+0))</f>
        <v>15535</v>
      </c>
      <c r="D938" s="10">
        <f t="shared" si="37"/>
        <v>0</v>
      </c>
      <c r="E938" s="10">
        <f>MAX(0,('1-Input'!$B$10-C938-D938))/(1-'P-Parametri'!$B$31*MAX(0,IF(F937&lt;=0,0,(F937-G937)/F937)))</f>
        <v>15219.696356470622</v>
      </c>
      <c r="F938" s="10">
        <f>((F937-E938+MAX(0,-('1-Input'!$B$10-C938-D938)))*(1+B938))*(1-'P-Parametri'!$B$32)</f>
        <v>238774.30550830654</v>
      </c>
      <c r="G938" s="10">
        <f>IF(F937&lt;=0,G937,G937*(1-E938/F937))+MAX(0,-('1-Input'!$B$10-C938-D938))</f>
        <v>128306.50782195356</v>
      </c>
      <c r="H938" s="10">
        <f>MAX(0,('1-Input'!$B$10-C938-D938))/(1-'P-Parametri'!$B$31*MAX(0,IF(I937&lt;=0,0,(I937-J937)/I937)))</f>
        <v>15219.69635647062</v>
      </c>
      <c r="I938" s="10">
        <f>((I937-H938+MAX(0,-('1-Input'!$B$10-C938-D938)))*(1+B938))*(1-'P-Parametri'!$B$32)</f>
        <v>456879.7553457102</v>
      </c>
      <c r="J938" s="10">
        <f>IF(I937&lt;=0,J937,J937*(1-H938/I937))+MAX(0,-('1-Input'!$B$10-C938-D938))</f>
        <v>245506.50782195371</v>
      </c>
      <c r="K938" s="10">
        <f>MAX(0,('1-Input'!$B$10-C938-D938))/(1-'P-Parametri'!$B$31*MAX(0,IF(L937&lt;=0,0,(L937-M937)/L937)))</f>
        <v>15219.696356470618</v>
      </c>
      <c r="L938" s="10">
        <f>((L937-K938+MAX(0,-('1-Input'!$B$10-C938-D938)))*(1+B938))*(1-'P-Parametri'!$B$32)</f>
        <v>145509.16635475121</v>
      </c>
      <c r="M938" s="10">
        <f>IF(L937&lt;=0,M937,M937*(1-K938/L937))+MAX(0,-('1-Input'!$B$10-C938-D938))</f>
        <v>78190.04206217808</v>
      </c>
      <c r="N938" s="10">
        <f>MAX(0,('1-Input'!$B$10-C938-D938))/(1-'P-Parametri'!$B$31*MAX(0,IF(O937&lt;=0,0,(O937-P937)/O937)))</f>
        <v>15219.69635647062</v>
      </c>
      <c r="O938" s="10">
        <f>((O937-N938+MAX(0,-('1-Input'!$B$10-C938-D938)))*(1+B938))*(1-'P-Parametri'!$B$32)</f>
        <v>145509.16635475151</v>
      </c>
      <c r="P938" s="10">
        <f>IF(O937&lt;=0,P937,P937*(1-N938/O937))+MAX(0,-('1-Input'!$B$10-C938-D938))</f>
        <v>78190.042062178181</v>
      </c>
      <c r="Q938" s="10">
        <f>MAX(0,('1-Input'!$B$10-C938-D938))/(1-'P-Parametri'!$B$31*MAX(0,IF(R937&lt;=0,0,(R937-S937)/R937)))</f>
        <v>15219.69635647062</v>
      </c>
      <c r="R938" s="10">
        <f>((R937-Q938+MAX(0,-('1-Input'!$B$10-C938-D938)))*(1+B938))*(1-'P-Parametri'!$B$32)</f>
        <v>145509.16635475151</v>
      </c>
      <c r="S938" s="10">
        <f>IF(R937&lt;=0,S937,S937*(1-Q938/R937))+MAX(0,-('1-Input'!$B$10-C938-D938))</f>
        <v>78190.042062178181</v>
      </c>
      <c r="T938" s="10">
        <f>MAX(0,('1-Input'!$B$10-C938-D938))/(1-'P-Parametri'!$B$31*MAX(0,IF(U937&lt;=0,0,(U937-V937)/U937)))</f>
        <v>15219.69635647062</v>
      </c>
      <c r="U938" s="10">
        <f>((U937-T938+MAX(0,-('1-Input'!$B$10-C938-D938)))*(1+B938))*(1-'P-Parametri'!$B$32)</f>
        <v>145509.16635475151</v>
      </c>
      <c r="V938" s="10">
        <f>IF(U937&lt;=0,V937,V937*(1-T938/U937))+MAX(0,-('1-Input'!$B$10-C938-D938))</f>
        <v>78190.042062178181</v>
      </c>
    </row>
    <row r="939" spans="1:22">
      <c r="A939" s="9">
        <f t="shared" si="36"/>
        <v>32</v>
      </c>
      <c r="B939" s="12">
        <f>IF($A939='P-Parametri'!$D$47,'P-Parametri'!$B$34,IF($A939='P-Parametri'!$D$48,'P-Parametri'!$C$34,'P-Parametri'!$D$51))</f>
        <v>3.7839263201876694E-2</v>
      </c>
      <c r="C939" s="10">
        <f>IF($A939&lt;='1-Input'!$B$26,0,IF($A939='1-Input'!$B$26+1,('1-Input'!$B$23+0)*'1-Input'!$B$27,'1-Input'!$B$23+0))</f>
        <v>15535</v>
      </c>
      <c r="D939" s="10">
        <f t="shared" si="37"/>
        <v>0</v>
      </c>
      <c r="E939" s="10">
        <f>MAX(0,('1-Input'!$B$10-C939-D939))/(1-'P-Parametri'!$B$31*MAX(0,IF(F938&lt;=0,0,(F938-G938)/F938)))</f>
        <v>15306.141547921112</v>
      </c>
      <c r="F939" s="10">
        <f>((F938-E939+MAX(0,-('1-Input'!$B$10-C939-D939)))*(1+B939))*(1-'P-Parametri'!$B$32)</f>
        <v>231460.18656445516</v>
      </c>
      <c r="G939" s="10">
        <f>IF(F938&lt;=0,G938,G938*(1-E939/F938))+MAX(0,-('1-Input'!$B$10-C939-D939))</f>
        <v>120081.67991988288</v>
      </c>
      <c r="H939" s="10">
        <f>MAX(0,('1-Input'!$B$10-C939-D939))/(1-'P-Parametri'!$B$31*MAX(0,IF(I938&lt;=0,0,(I938-J938)/I938)))</f>
        <v>15306.14154792111</v>
      </c>
      <c r="I939" s="10">
        <f>((I938-H939+MAX(0,-('1-Input'!$B$10-C939-D939)))*(1+B939))*(1-'P-Parametri'!$B$32)</f>
        <v>457365.8691253009</v>
      </c>
      <c r="J939" s="10">
        <f>IF(I938&lt;=0,J938,J938*(1-H939/I938))+MAX(0,-('1-Input'!$B$10-C939-D939))</f>
        <v>237281.67991988303</v>
      </c>
      <c r="K939" s="10">
        <f>MAX(0,('1-Input'!$B$10-C939-D939))/(1-'P-Parametri'!$B$31*MAX(0,IF(L938&lt;=0,0,(L938-M938)/L938)))</f>
        <v>15306.14154792111</v>
      </c>
      <c r="L939" s="10">
        <f>((L938-K939+MAX(0,-('1-Input'!$B$10-C939-D939)))*(1+B939))*(1-'P-Parametri'!$B$32)</f>
        <v>134859.55170951187</v>
      </c>
      <c r="M939" s="10">
        <f>IF(L938&lt;=0,M938,M938*(1-K939/L938))+MAX(0,-('1-Input'!$B$10-C939-D939))</f>
        <v>69965.214160107396</v>
      </c>
      <c r="N939" s="10">
        <f>MAX(0,('1-Input'!$B$10-C939-D939))/(1-'P-Parametri'!$B$31*MAX(0,IF(O938&lt;=0,0,(O938-P938)/O938)))</f>
        <v>15306.141547921112</v>
      </c>
      <c r="O939" s="10">
        <f>((O938-N939+MAX(0,-('1-Input'!$B$10-C939-D939)))*(1+B939))*(1-'P-Parametri'!$B$32)</f>
        <v>134859.55170951216</v>
      </c>
      <c r="P939" s="10">
        <f>IF(O938&lt;=0,P938,P938*(1-N939/O938))+MAX(0,-('1-Input'!$B$10-C939-D939))</f>
        <v>69965.214160107498</v>
      </c>
      <c r="Q939" s="10">
        <f>MAX(0,('1-Input'!$B$10-C939-D939))/(1-'P-Parametri'!$B$31*MAX(0,IF(R938&lt;=0,0,(R938-S938)/R938)))</f>
        <v>15306.141547921112</v>
      </c>
      <c r="R939" s="10">
        <f>((R938-Q939+MAX(0,-('1-Input'!$B$10-C939-D939)))*(1+B939))*(1-'P-Parametri'!$B$32)</f>
        <v>134859.55170951216</v>
      </c>
      <c r="S939" s="10">
        <f>IF(R938&lt;=0,S938,S938*(1-Q939/R938))+MAX(0,-('1-Input'!$B$10-C939-D939))</f>
        <v>69965.214160107498</v>
      </c>
      <c r="T939" s="10">
        <f>MAX(0,('1-Input'!$B$10-C939-D939))/(1-'P-Parametri'!$B$31*MAX(0,IF(U938&lt;=0,0,(U938-V938)/U938)))</f>
        <v>15306.141547921112</v>
      </c>
      <c r="U939" s="10">
        <f>((U938-T939+MAX(0,-('1-Input'!$B$10-C939-D939)))*(1+B939))*(1-'P-Parametri'!$B$32)</f>
        <v>134859.55170951216</v>
      </c>
      <c r="V939" s="10">
        <f>IF(U938&lt;=0,V938,V938*(1-T939/U938))+MAX(0,-('1-Input'!$B$10-C939-D939))</f>
        <v>69965.214160107498</v>
      </c>
    </row>
    <row r="940" spans="1:22">
      <c r="A940" s="9">
        <f t="shared" si="36"/>
        <v>33</v>
      </c>
      <c r="B940" s="12">
        <f>IF($A940='P-Parametri'!$D$47,'P-Parametri'!$B$34,IF($A940='P-Parametri'!$D$48,'P-Parametri'!$C$34,'P-Parametri'!$D$51))</f>
        <v>3.7839263201876694E-2</v>
      </c>
      <c r="C940" s="10">
        <f>IF($A940&lt;='1-Input'!$B$26,0,IF($A940='1-Input'!$B$26+1,('1-Input'!$B$23+0)*'1-Input'!$B$27,'1-Input'!$B$23+0))</f>
        <v>15535</v>
      </c>
      <c r="D940" s="10">
        <f t="shared" si="37"/>
        <v>0</v>
      </c>
      <c r="E940" s="10">
        <f>MAX(0,('1-Input'!$B$10-C940-D940))/(1-'P-Parametri'!$B$31*MAX(0,IF(F939&lt;=0,0,(F939-G939)/F939)))</f>
        <v>15390.538747628771</v>
      </c>
      <c r="F940" s="10">
        <f>((F939-E940+MAX(0,-('1-Input'!$B$10-C940-D940)))*(1+B940))*(1-'P-Parametri'!$B$32)</f>
        <v>223797.07296232306</v>
      </c>
      <c r="G940" s="10">
        <f>IF(F939&lt;=0,G939,G939*(1-E940/F939))+MAX(0,-('1-Input'!$B$10-C940-D940))</f>
        <v>112097.05943236477</v>
      </c>
      <c r="H940" s="10">
        <f>MAX(0,('1-Input'!$B$10-C940-D940))/(1-'P-Parametri'!$B$31*MAX(0,IF(I939&lt;=0,0,(I939-J939)/I939)))</f>
        <v>15390.538747628771</v>
      </c>
      <c r="I940" s="10">
        <f>((I939-H940+MAX(0,-('1-Input'!$B$10-C940-D940)))*(1+B940))*(1-'P-Parametri'!$B$32)</f>
        <v>457781.9525301042</v>
      </c>
      <c r="J940" s="10">
        <f>IF(I939&lt;=0,J939,J939*(1-H940/I939))+MAX(0,-('1-Input'!$B$10-C940-D940))</f>
        <v>229297.05943236491</v>
      </c>
      <c r="K940" s="10">
        <f>MAX(0,('1-Input'!$B$10-C940-D940))/(1-'P-Parametri'!$B$31*MAX(0,IF(L939&lt;=0,0,(L939-M939)/L939)))</f>
        <v>15390.538747628769</v>
      </c>
      <c r="L940" s="10">
        <f>((L939-K940+MAX(0,-('1-Input'!$B$10-C940-D940)))*(1+B940))*(1-'P-Parametri'!$B$32)</f>
        <v>123741.65312304058</v>
      </c>
      <c r="M940" s="10">
        <f>IF(L939&lt;=0,M939,M939*(1-K940/L939))+MAX(0,-('1-Input'!$B$10-C940-D940))</f>
        <v>61980.593672589283</v>
      </c>
      <c r="N940" s="10">
        <f>MAX(0,('1-Input'!$B$10-C940-D940))/(1-'P-Parametri'!$B$31*MAX(0,IF(O939&lt;=0,0,(O939-P939)/O939)))</f>
        <v>15390.538747628771</v>
      </c>
      <c r="O940" s="10">
        <f>((O939-N940+MAX(0,-('1-Input'!$B$10-C940-D940)))*(1+B940))*(1-'P-Parametri'!$B$32)</f>
        <v>123741.65312304087</v>
      </c>
      <c r="P940" s="10">
        <f>IF(O939&lt;=0,P939,P939*(1-N940/O939))+MAX(0,-('1-Input'!$B$10-C940-D940))</f>
        <v>61980.593672589384</v>
      </c>
      <c r="Q940" s="10">
        <f>MAX(0,('1-Input'!$B$10-C940-D940))/(1-'P-Parametri'!$B$31*MAX(0,IF(R939&lt;=0,0,(R939-S939)/R939)))</f>
        <v>15390.538747628771</v>
      </c>
      <c r="R940" s="10">
        <f>((R939-Q940+MAX(0,-('1-Input'!$B$10-C940-D940)))*(1+B940))*(1-'P-Parametri'!$B$32)</f>
        <v>123741.65312304087</v>
      </c>
      <c r="S940" s="10">
        <f>IF(R939&lt;=0,S939,S939*(1-Q940/R939))+MAX(0,-('1-Input'!$B$10-C940-D940))</f>
        <v>61980.593672589384</v>
      </c>
      <c r="T940" s="10">
        <f>MAX(0,('1-Input'!$B$10-C940-D940))/(1-'P-Parametri'!$B$31*MAX(0,IF(U939&lt;=0,0,(U939-V939)/U939)))</f>
        <v>15390.538747628771</v>
      </c>
      <c r="U940" s="10">
        <f>((U939-T940+MAX(0,-('1-Input'!$B$10-C940-D940)))*(1+B940))*(1-'P-Parametri'!$B$32)</f>
        <v>123741.65312304087</v>
      </c>
      <c r="V940" s="10">
        <f>IF(U939&lt;=0,V939,V939*(1-T940/U939))+MAX(0,-('1-Input'!$B$10-C940-D940))</f>
        <v>61980.593672589384</v>
      </c>
    </row>
    <row r="941" spans="1:22">
      <c r="A941" s="9">
        <f t="shared" si="36"/>
        <v>34</v>
      </c>
      <c r="B941" s="12">
        <f>IF($A941='P-Parametri'!$D$47,'P-Parametri'!$B$34,IF($A941='P-Parametri'!$D$48,'P-Parametri'!$C$34,'P-Parametri'!$D$51))</f>
        <v>3.7839263201876694E-2</v>
      </c>
      <c r="C941" s="10">
        <f>IF($A941&lt;='1-Input'!$B$26,0,IF($A941='1-Input'!$B$26+1,('1-Input'!$B$23+0)*'1-Input'!$B$27,'1-Input'!$B$23+0))</f>
        <v>15535</v>
      </c>
      <c r="D941" s="10">
        <f t="shared" si="37"/>
        <v>0</v>
      </c>
      <c r="E941" s="10">
        <f>MAX(0,('1-Input'!$B$10-C941-D941))/(1-'P-Parametri'!$B$31*MAX(0,IF(F940&lt;=0,0,(F940-G940)/F940)))</f>
        <v>15472.909619412509</v>
      </c>
      <c r="F941" s="10">
        <f>((F940-E941+MAX(0,-('1-Input'!$B$10-C941-D941)))*(1+B941))*(1-'P-Parametri'!$B$32)</f>
        <v>215774.58219857179</v>
      </c>
      <c r="G941" s="10">
        <f>IF(F940&lt;=0,G940,G940*(1-E941/F940))+MAX(0,-('1-Input'!$B$10-C941-D941))</f>
        <v>104346.87911838498</v>
      </c>
      <c r="H941" s="10">
        <f>MAX(0,('1-Input'!$B$10-C941-D941))/(1-'P-Parametri'!$B$31*MAX(0,IF(I940&lt;=0,0,(I940-J940)/I940)))</f>
        <v>15472.909619412509</v>
      </c>
      <c r="I941" s="10">
        <f>((I940-H941+MAX(0,-('1-Input'!$B$10-C941-D941)))*(1+B941))*(1-'P-Parametri'!$B$32)</f>
        <v>458127.59981955565</v>
      </c>
      <c r="J941" s="10">
        <f>IF(I940&lt;=0,J940,J940*(1-H941/I940))+MAX(0,-('1-Input'!$B$10-C941-D941))</f>
        <v>221546.87911838511</v>
      </c>
      <c r="K941" s="10">
        <f>MAX(0,('1-Input'!$B$10-C941-D941))/(1-'P-Parametri'!$B$31*MAX(0,IF(L940&lt;=0,0,(L940-M940)/L940)))</f>
        <v>15472.909619412507</v>
      </c>
      <c r="L941" s="10">
        <f>((L940-K941+MAX(0,-('1-Input'!$B$10-C941-D941)))*(1+B941))*(1-'P-Parametri'!$B$32)</f>
        <v>112140.82187962715</v>
      </c>
      <c r="M941" s="10">
        <f>IF(L940&lt;=0,M940,M940*(1-K941/L940))+MAX(0,-('1-Input'!$B$10-C941-D941))</f>
        <v>54230.41335860949</v>
      </c>
      <c r="N941" s="10">
        <f>MAX(0,('1-Input'!$B$10-C941-D941))/(1-'P-Parametri'!$B$31*MAX(0,IF(O940&lt;=0,0,(O940-P940)/O940)))</f>
        <v>15472.909619412509</v>
      </c>
      <c r="O941" s="10">
        <f>((O940-N941+MAX(0,-('1-Input'!$B$10-C941-D941)))*(1+B941))*(1-'P-Parametri'!$B$32)</f>
        <v>112140.82187962743</v>
      </c>
      <c r="P941" s="10">
        <f>IF(O940&lt;=0,P940,P940*(1-N941/O940))+MAX(0,-('1-Input'!$B$10-C941-D941))</f>
        <v>54230.4133586096</v>
      </c>
      <c r="Q941" s="10">
        <f>MAX(0,('1-Input'!$B$10-C941-D941))/(1-'P-Parametri'!$B$31*MAX(0,IF(R940&lt;=0,0,(R940-S940)/R940)))</f>
        <v>15472.909619412509</v>
      </c>
      <c r="R941" s="10">
        <f>((R940-Q941+MAX(0,-('1-Input'!$B$10-C941-D941)))*(1+B941))*(1-'P-Parametri'!$B$32)</f>
        <v>112140.82187962743</v>
      </c>
      <c r="S941" s="10">
        <f>IF(R940&lt;=0,S940,S940*(1-Q941/R940))+MAX(0,-('1-Input'!$B$10-C941-D941))</f>
        <v>54230.4133586096</v>
      </c>
      <c r="T941" s="10">
        <f>MAX(0,('1-Input'!$B$10-C941-D941))/(1-'P-Parametri'!$B$31*MAX(0,IF(U940&lt;=0,0,(U940-V940)/U940)))</f>
        <v>15472.909619412509</v>
      </c>
      <c r="U941" s="10">
        <f>((U940-T941+MAX(0,-('1-Input'!$B$10-C941-D941)))*(1+B941))*(1-'P-Parametri'!$B$32)</f>
        <v>112140.82187962743</v>
      </c>
      <c r="V941" s="10">
        <f>IF(U940&lt;=0,V940,V940*(1-T941/U940))+MAX(0,-('1-Input'!$B$10-C941-D941))</f>
        <v>54230.4133586096</v>
      </c>
    </row>
    <row r="942" spans="1:22">
      <c r="A942" s="9">
        <f t="shared" si="36"/>
        <v>35</v>
      </c>
      <c r="B942" s="12">
        <f>IF($A942='P-Parametri'!$D$47,'P-Parametri'!$B$34,IF($A942='P-Parametri'!$D$48,'P-Parametri'!$C$34,'P-Parametri'!$D$51))</f>
        <v>3.7839263201876694E-2</v>
      </c>
      <c r="C942" s="10">
        <f>IF($A942&lt;='1-Input'!$B$26,0,IF($A942='1-Input'!$B$26+1,('1-Input'!$B$23+0)*'1-Input'!$B$27,'1-Input'!$B$23+0))</f>
        <v>15535</v>
      </c>
      <c r="D942" s="10">
        <f t="shared" si="37"/>
        <v>0</v>
      </c>
      <c r="E942" s="10">
        <f>MAX(0,('1-Input'!$B$10-C942-D942))/(1-'P-Parametri'!$B$31*MAX(0,IF(F941&lt;=0,0,(F941-G941)/F941)))</f>
        <v>15553.277240867628</v>
      </c>
      <c r="F942" s="10">
        <f>((F941-E942+MAX(0,-('1-Input'!$B$10-C942-D942)))*(1+B942))*(1-'P-Parametri'!$B$32)</f>
        <v>207381.93655139269</v>
      </c>
      <c r="G942" s="10">
        <f>IF(F941&lt;=0,G941,G941*(1-E942/F941))+MAX(0,-('1-Input'!$B$10-C942-D942))</f>
        <v>96825.437419315916</v>
      </c>
      <c r="H942" s="10">
        <f>MAX(0,('1-Input'!$B$10-C942-D942))/(1-'P-Parametri'!$B$31*MAX(0,IF(I941&lt;=0,0,(I941-J941)/I941)))</f>
        <v>15553.277240867626</v>
      </c>
      <c r="I942" s="10">
        <f>((I941-H942+MAX(0,-('1-Input'!$B$10-C942-D942)))*(1+B942))*(1-'P-Parametri'!$B$32)</f>
        <v>458402.36683942104</v>
      </c>
      <c r="J942" s="10">
        <f>IF(I941&lt;=0,J941,J941*(1-H942/I941))+MAX(0,-('1-Input'!$B$10-C942-D942))</f>
        <v>214025.43741931606</v>
      </c>
      <c r="K942" s="10">
        <f>MAX(0,('1-Input'!$B$10-C942-D942))/(1-'P-Parametri'!$B$31*MAX(0,IF(L941&lt;=0,0,(L941-M941)/L941)))</f>
        <v>15553.277240867626</v>
      </c>
      <c r="L942" s="10">
        <f>((L941-K942+MAX(0,-('1-Input'!$B$10-C942-D942)))*(1+B942))*(1-'P-Parametri'!$B$32)</f>
        <v>100041.86147004383</v>
      </c>
      <c r="M942" s="10">
        <f>IF(L941&lt;=0,M941,M941*(1-K942/L941))+MAX(0,-('1-Input'!$B$10-C942-D942))</f>
        <v>46708.971659540417</v>
      </c>
      <c r="N942" s="10">
        <f>MAX(0,('1-Input'!$B$10-C942-D942))/(1-'P-Parametri'!$B$31*MAX(0,IF(O941&lt;=0,0,(O941-P941)/O941)))</f>
        <v>15553.277240867626</v>
      </c>
      <c r="O942" s="10">
        <f>((O941-N942+MAX(0,-('1-Input'!$B$10-C942-D942)))*(1+B942))*(1-'P-Parametri'!$B$32)</f>
        <v>100041.86147004411</v>
      </c>
      <c r="P942" s="10">
        <f>IF(O941&lt;=0,P941,P941*(1-N942/O941))+MAX(0,-('1-Input'!$B$10-C942-D942))</f>
        <v>46708.971659540541</v>
      </c>
      <c r="Q942" s="10">
        <f>MAX(0,('1-Input'!$B$10-C942-D942))/(1-'P-Parametri'!$B$31*MAX(0,IF(R941&lt;=0,0,(R941-S941)/R941)))</f>
        <v>15553.277240867626</v>
      </c>
      <c r="R942" s="10">
        <f>((R941-Q942+MAX(0,-('1-Input'!$B$10-C942-D942)))*(1+B942))*(1-'P-Parametri'!$B$32)</f>
        <v>100041.86147004411</v>
      </c>
      <c r="S942" s="10">
        <f>IF(R941&lt;=0,S941,S941*(1-Q942/R941))+MAX(0,-('1-Input'!$B$10-C942-D942))</f>
        <v>46708.971659540541</v>
      </c>
      <c r="T942" s="10">
        <f>MAX(0,('1-Input'!$B$10-C942-D942))/(1-'P-Parametri'!$B$31*MAX(0,IF(U941&lt;=0,0,(U941-V941)/U941)))</f>
        <v>15553.277240867626</v>
      </c>
      <c r="U942" s="10">
        <f>((U941-T942+MAX(0,-('1-Input'!$B$10-C942-D942)))*(1+B942))*(1-'P-Parametri'!$B$32)</f>
        <v>100041.86147004411</v>
      </c>
      <c r="V942" s="10">
        <f>IF(U941&lt;=0,V941,V941*(1-T942/U941))+MAX(0,-('1-Input'!$B$10-C942-D942))</f>
        <v>46708.971659540541</v>
      </c>
    </row>
    <row r="943" spans="1:22">
      <c r="A943" s="9">
        <f t="shared" si="36"/>
        <v>36</v>
      </c>
      <c r="B943" s="12">
        <f>IF($A943='P-Parametri'!$D$47,'P-Parametri'!$B$34,IF($A943='P-Parametri'!$D$48,'P-Parametri'!$C$34,'P-Parametri'!$D$51))</f>
        <v>3.7839263201876694E-2</v>
      </c>
      <c r="C943" s="10">
        <f>IF($A943&lt;='1-Input'!$B$26,0,IF($A943='1-Input'!$B$26+1,('1-Input'!$B$23+0)*'1-Input'!$B$27,'1-Input'!$B$23+0))</f>
        <v>15535</v>
      </c>
      <c r="D943" s="10">
        <f t="shared" si="37"/>
        <v>0</v>
      </c>
      <c r="E943" s="10">
        <f>MAX(0,('1-Input'!$B$10-C943-D943))/(1-'P-Parametri'!$B$31*MAX(0,IF(F942&lt;=0,0,(F942-G942)/F942)))</f>
        <v>15631.665993764111</v>
      </c>
      <c r="F943" s="10">
        <f>((F942-E943+MAX(0,-('1-Input'!$B$10-C943-D943)))*(1+B943))*(1-'P-Parametri'!$B$32)</f>
        <v>198607.94759526115</v>
      </c>
      <c r="G943" s="10">
        <f>IF(F942&lt;=0,G942,G942*(1-E943/F942))+MAX(0,-('1-Input'!$B$10-C943-D943))</f>
        <v>89527.102170798389</v>
      </c>
      <c r="H943" s="10">
        <f>MAX(0,('1-Input'!$B$10-C943-D943))/(1-'P-Parametri'!$B$31*MAX(0,IF(I942&lt;=0,0,(I942-J942)/I942)))</f>
        <v>15631.665993764111</v>
      </c>
      <c r="I943" s="10">
        <f>((I942-H943+MAX(0,-('1-Input'!$B$10-C943-D943)))*(1+B943))*(1-'P-Parametri'!$B$32)</f>
        <v>458605.76829716907</v>
      </c>
      <c r="J943" s="10">
        <f>IF(I942&lt;=0,J942,J942*(1-H943/I942))+MAX(0,-('1-Input'!$B$10-C943-D943))</f>
        <v>206727.10217079855</v>
      </c>
      <c r="K943" s="10">
        <f>MAX(0,('1-Input'!$B$10-C943-D943))/(1-'P-Parametri'!$B$31*MAX(0,IF(L942&lt;=0,0,(L942-M942)/L942)))</f>
        <v>15631.665993764109</v>
      </c>
      <c r="L943" s="10">
        <f>((L942-K943+MAX(0,-('1-Input'!$B$10-C943-D943)))*(1+B943))*(1-'P-Parametri'!$B$32)</f>
        <v>87429.006649668867</v>
      </c>
      <c r="M943" s="10">
        <f>IF(L942&lt;=0,M942,M942*(1-K943/L942))+MAX(0,-('1-Input'!$B$10-C943-D943))</f>
        <v>39410.636411022882</v>
      </c>
      <c r="N943" s="10">
        <f>MAX(0,('1-Input'!$B$10-C943-D943))/(1-'P-Parametri'!$B$31*MAX(0,IF(O942&lt;=0,0,(O942-P942)/O942)))</f>
        <v>15631.665993764109</v>
      </c>
      <c r="O943" s="10">
        <f>((O942-N943+MAX(0,-('1-Input'!$B$10-C943-D943)))*(1+B943))*(1-'P-Parametri'!$B$32)</f>
        <v>87429.006649669158</v>
      </c>
      <c r="P943" s="10">
        <f>IF(O942&lt;=0,P942,P942*(1-N943/O942))+MAX(0,-('1-Input'!$B$10-C943-D943))</f>
        <v>39410.636411023006</v>
      </c>
      <c r="Q943" s="10">
        <f>MAX(0,('1-Input'!$B$10-C943-D943))/(1-'P-Parametri'!$B$31*MAX(0,IF(R942&lt;=0,0,(R942-S942)/R942)))</f>
        <v>15631.665993764109</v>
      </c>
      <c r="R943" s="10">
        <f>((R942-Q943+MAX(0,-('1-Input'!$B$10-C943-D943)))*(1+B943))*(1-'P-Parametri'!$B$32)</f>
        <v>87429.006649669158</v>
      </c>
      <c r="S943" s="10">
        <f>IF(R942&lt;=0,S942,S942*(1-Q943/R942))+MAX(0,-('1-Input'!$B$10-C943-D943))</f>
        <v>39410.636411023006</v>
      </c>
      <c r="T943" s="10">
        <f>MAX(0,('1-Input'!$B$10-C943-D943))/(1-'P-Parametri'!$B$31*MAX(0,IF(U942&lt;=0,0,(U942-V942)/U942)))</f>
        <v>15631.665993764109</v>
      </c>
      <c r="U943" s="10">
        <f>((U942-T943+MAX(0,-('1-Input'!$B$10-C943-D943)))*(1+B943))*(1-'P-Parametri'!$B$32)</f>
        <v>87429.006649669158</v>
      </c>
      <c r="V943" s="10">
        <f>IF(U942&lt;=0,V942,V942*(1-T943/U942))+MAX(0,-('1-Input'!$B$10-C943-D943))</f>
        <v>39410.636411023006</v>
      </c>
    </row>
    <row r="944" spans="1:22">
      <c r="A944" s="9">
        <f t="shared" si="36"/>
        <v>37</v>
      </c>
      <c r="B944" s="12">
        <f>IF($A944='P-Parametri'!$D$47,'P-Parametri'!$B$34,IF($A944='P-Parametri'!$D$48,'P-Parametri'!$C$34,'P-Parametri'!$D$51))</f>
        <v>3.7839263201876694E-2</v>
      </c>
      <c r="C944" s="10">
        <f>IF($A944&lt;='1-Input'!$B$26,0,IF($A944='1-Input'!$B$26+1,('1-Input'!$B$23+0)*'1-Input'!$B$27,'1-Input'!$B$23+0))</f>
        <v>15535</v>
      </c>
      <c r="D944" s="10">
        <f t="shared" si="37"/>
        <v>0</v>
      </c>
      <c r="E944" s="10">
        <f>MAX(0,('1-Input'!$B$10-C944-D944))/(1-'P-Parametri'!$B$31*MAX(0,IF(F943&lt;=0,0,(F943-G943)/F943)))</f>
        <v>15708.101456896718</v>
      </c>
      <c r="F944" s="10">
        <f>((F943-E944+MAX(0,-('1-Input'!$B$10-C944-D944)))*(1+B944))*(1-'P-Parametri'!$B$32)</f>
        <v>189441.0002728648</v>
      </c>
      <c r="G944" s="10">
        <f>IF(F943&lt;=0,G943,G943*(1-E944/F943))+MAX(0,-('1-Input'!$B$10-C944-D944))</f>
        <v>82446.314009658279</v>
      </c>
      <c r="H944" s="10">
        <f>MAX(0,('1-Input'!$B$10-C944-D944))/(1-'P-Parametri'!$B$31*MAX(0,IF(I943&lt;=0,0,(I943-J943)/I943)))</f>
        <v>15708.101456896718</v>
      </c>
      <c r="I944" s="10">
        <f>((I943-H944+MAX(0,-('1-Input'!$B$10-C944-D944)))*(1+B944))*(1-'P-Parametri'!$B$32)</f>
        <v>458737.27505088382</v>
      </c>
      <c r="J944" s="10">
        <f>IF(I943&lt;=0,J943,J943*(1-H944/I943))+MAX(0,-('1-Input'!$B$10-C944-D944))</f>
        <v>199646.31400965844</v>
      </c>
      <c r="K944" s="10">
        <f>MAX(0,('1-Input'!$B$10-C944-D944))/(1-'P-Parametri'!$B$31*MAX(0,IF(L943&lt;=0,0,(L943-M943)/L943)))</f>
        <v>15708.101456896717</v>
      </c>
      <c r="L944" s="10">
        <f>((L943-K944+MAX(0,-('1-Input'!$B$10-C944-D944)))*(1+B944))*(1-'P-Parametri'!$B$32)</f>
        <v>74285.901858635421</v>
      </c>
      <c r="M944" s="10">
        <f>IF(L943&lt;=0,M943,M943*(1-K944/L943))+MAX(0,-('1-Input'!$B$10-C944-D944))</f>
        <v>32329.848249882769</v>
      </c>
      <c r="N944" s="10">
        <f>MAX(0,('1-Input'!$B$10-C944-D944))/(1-'P-Parametri'!$B$31*MAX(0,IF(O943&lt;=0,0,(O943-P943)/O943)))</f>
        <v>15708.101456896717</v>
      </c>
      <c r="O944" s="10">
        <f>((O943-N944+MAX(0,-('1-Input'!$B$10-C944-D944)))*(1+B944))*(1-'P-Parametri'!$B$32)</f>
        <v>74285.901858635727</v>
      </c>
      <c r="P944" s="10">
        <f>IF(O943&lt;=0,P943,P943*(1-N944/O943))+MAX(0,-('1-Input'!$B$10-C944-D944))</f>
        <v>32329.848249882896</v>
      </c>
      <c r="Q944" s="10">
        <f>MAX(0,('1-Input'!$B$10-C944-D944))/(1-'P-Parametri'!$B$31*MAX(0,IF(R943&lt;=0,0,(R943-S943)/R943)))</f>
        <v>15708.101456896717</v>
      </c>
      <c r="R944" s="10">
        <f>((R943-Q944+MAX(0,-('1-Input'!$B$10-C944-D944)))*(1+B944))*(1-'P-Parametri'!$B$32)</f>
        <v>74285.901858635727</v>
      </c>
      <c r="S944" s="10">
        <f>IF(R943&lt;=0,S943,S943*(1-Q944/R943))+MAX(0,-('1-Input'!$B$10-C944-D944))</f>
        <v>32329.848249882896</v>
      </c>
      <c r="T944" s="10">
        <f>MAX(0,('1-Input'!$B$10-C944-D944))/(1-'P-Parametri'!$B$31*MAX(0,IF(U943&lt;=0,0,(U943-V943)/U943)))</f>
        <v>15708.101456896717</v>
      </c>
      <c r="U944" s="10">
        <f>((U943-T944+MAX(0,-('1-Input'!$B$10-C944-D944)))*(1+B944))*(1-'P-Parametri'!$B$32)</f>
        <v>74285.901858635727</v>
      </c>
      <c r="V944" s="10">
        <f>IF(U943&lt;=0,V943,V943*(1-T944/U943))+MAX(0,-('1-Input'!$B$10-C944-D944))</f>
        <v>32329.848249882896</v>
      </c>
    </row>
    <row r="945" spans="1:22">
      <c r="A945" s="9">
        <f t="shared" si="36"/>
        <v>38</v>
      </c>
      <c r="B945" s="12">
        <f>IF($A945='P-Parametri'!$D$47,'P-Parametri'!$B$34,IF($A945='P-Parametri'!$D$48,'P-Parametri'!$C$34,'P-Parametri'!$D$51))</f>
        <v>3.7839263201876694E-2</v>
      </c>
      <c r="C945" s="10">
        <f>IF($A945&lt;='1-Input'!$B$26,0,IF($A945='1-Input'!$B$26+1,('1-Input'!$B$23+0)*'1-Input'!$B$27,'1-Input'!$B$23+0))</f>
        <v>15535</v>
      </c>
      <c r="D945" s="10">
        <f t="shared" si="37"/>
        <v>0</v>
      </c>
      <c r="E945" s="10">
        <f>MAX(0,('1-Input'!$B$10-C945-D945))/(1-'P-Parametri'!$B$31*MAX(0,IF(F944&lt;=0,0,(F944-G944)/F944)))</f>
        <v>15782.610301643788</v>
      </c>
      <c r="F945" s="10">
        <f>((F944-E945+MAX(0,-('1-Input'!$B$10-C945-D945)))*(1+B945))*(1-'P-Parametri'!$B$32)</f>
        <v>179869.03650556307</v>
      </c>
      <c r="G945" s="10">
        <f>IF(F944&lt;=0,G944,G944*(1-E945/F944))+MAX(0,-('1-Input'!$B$10-C945-D945))</f>
        <v>75577.589483567528</v>
      </c>
      <c r="H945" s="10">
        <f>MAX(0,('1-Input'!$B$10-C945-D945))/(1-'P-Parametri'!$B$31*MAX(0,IF(I944&lt;=0,0,(I944-J944)/I944)))</f>
        <v>15782.610301643788</v>
      </c>
      <c r="I945" s="10">
        <f>((I944-H945+MAX(0,-('1-Input'!$B$10-C945-D945)))*(1+B945))*(1-'P-Parametri'!$B$32)</f>
        <v>458796.31140939525</v>
      </c>
      <c r="J945" s="10">
        <f>IF(I944&lt;=0,J944,J944*(1-H945/I944))+MAX(0,-('1-Input'!$B$10-C945-D945))</f>
        <v>192777.58948356769</v>
      </c>
      <c r="K945" s="10">
        <f>MAX(0,('1-Input'!$B$10-C945-D945))/(1-'P-Parametri'!$B$31*MAX(0,IF(L944&lt;=0,0,(L944-M944)/L944)))</f>
        <v>15782.610301643788</v>
      </c>
      <c r="L945" s="10">
        <f>((L944-K945+MAX(0,-('1-Input'!$B$10-C945-D945)))*(1+B945))*(1-'P-Parametri'!$B$32)</f>
        <v>60595.578978383986</v>
      </c>
      <c r="M945" s="10">
        <f>IF(L944&lt;=0,M944,M944*(1-K945/L944))+MAX(0,-('1-Input'!$B$10-C945-D945))</f>
        <v>25461.12372379201</v>
      </c>
      <c r="N945" s="10">
        <f>MAX(0,('1-Input'!$B$10-C945-D945))/(1-'P-Parametri'!$B$31*MAX(0,IF(O944&lt;=0,0,(O944-P944)/O944)))</f>
        <v>15782.610301643788</v>
      </c>
      <c r="O945" s="10">
        <f>((O944-N945+MAX(0,-('1-Input'!$B$10-C945-D945)))*(1+B945))*(1-'P-Parametri'!$B$32)</f>
        <v>60595.578978384307</v>
      </c>
      <c r="P945" s="10">
        <f>IF(O944&lt;=0,P944,P944*(1-N945/O944))+MAX(0,-('1-Input'!$B$10-C945-D945))</f>
        <v>25461.123723792141</v>
      </c>
      <c r="Q945" s="10">
        <f>MAX(0,('1-Input'!$B$10-C945-D945))/(1-'P-Parametri'!$B$31*MAX(0,IF(R944&lt;=0,0,(R944-S944)/R944)))</f>
        <v>15782.610301643788</v>
      </c>
      <c r="R945" s="10">
        <f>((R944-Q945+MAX(0,-('1-Input'!$B$10-C945-D945)))*(1+B945))*(1-'P-Parametri'!$B$32)</f>
        <v>60595.578978384307</v>
      </c>
      <c r="S945" s="10">
        <f>IF(R944&lt;=0,S944,S944*(1-Q945/R944))+MAX(0,-('1-Input'!$B$10-C945-D945))</f>
        <v>25461.123723792141</v>
      </c>
      <c r="T945" s="10">
        <f>MAX(0,('1-Input'!$B$10-C945-D945))/(1-'P-Parametri'!$B$31*MAX(0,IF(U944&lt;=0,0,(U944-V944)/U944)))</f>
        <v>15782.610301643788</v>
      </c>
      <c r="U945" s="10">
        <f>((U944-T945+MAX(0,-('1-Input'!$B$10-C945-D945)))*(1+B945))*(1-'P-Parametri'!$B$32)</f>
        <v>60595.578978384307</v>
      </c>
      <c r="V945" s="10">
        <f>IF(U944&lt;=0,V944,V944*(1-T945/U944))+MAX(0,-('1-Input'!$B$10-C945-D945))</f>
        <v>25461.123723792141</v>
      </c>
    </row>
    <row r="946" spans="1:22">
      <c r="A946" s="9">
        <f t="shared" si="36"/>
        <v>39</v>
      </c>
      <c r="B946" s="12">
        <f>IF($A946='P-Parametri'!$D$47,'P-Parametri'!$B$34,IF($A946='P-Parametri'!$D$48,'P-Parametri'!$C$34,'P-Parametri'!$D$51))</f>
        <v>3.7839263201876694E-2</v>
      </c>
      <c r="C946" s="10">
        <f>IF($A946&lt;='1-Input'!$B$26,0,IF($A946='1-Input'!$B$26+1,('1-Input'!$B$23+0)*'1-Input'!$B$27,'1-Input'!$B$23+0))</f>
        <v>15535</v>
      </c>
      <c r="D946" s="10">
        <f t="shared" si="37"/>
        <v>0</v>
      </c>
      <c r="E946" s="10">
        <f>MAX(0,('1-Input'!$B$10-C946-D946))/(1-'P-Parametri'!$B$31*MAX(0,IF(F945&lt;=0,0,(F945-G945)/F945)))</f>
        <v>15855.22019045888</v>
      </c>
      <c r="F946" s="10">
        <f>((F945-E946+MAX(0,-('1-Input'!$B$10-C946-D946)))*(1+B946))*(1-'P-Parametri'!$B$32)</f>
        <v>169879.53832283689</v>
      </c>
      <c r="G946" s="10">
        <f>IF(F945&lt;=0,G945,G945*(1-E946/F945))+MAX(0,-('1-Input'!$B$10-C946-D946))</f>
        <v>68915.523871796657</v>
      </c>
      <c r="H946" s="10">
        <f>MAX(0,('1-Input'!$B$10-C946-D946))/(1-'P-Parametri'!$B$31*MAX(0,IF(I945&lt;=0,0,(I945-J945)/I945)))</f>
        <v>15855.22019045888</v>
      </c>
      <c r="I946" s="10">
        <f>((I945-H946+MAX(0,-('1-Input'!$B$10-C946-D946)))*(1+B946))*(1-'P-Parametri'!$B$32)</f>
        <v>458782.25244099117</v>
      </c>
      <c r="J946" s="10">
        <f>IF(I945&lt;=0,J945,J945*(1-H946/I945))+MAX(0,-('1-Input'!$B$10-C946-D946))</f>
        <v>186115.52387179682</v>
      </c>
      <c r="K946" s="10">
        <f>MAX(0,('1-Input'!$B$10-C946-D946))/(1-'P-Parametri'!$B$31*MAX(0,IF(L945&lt;=0,0,(L945-M945)/L945)))</f>
        <v>15855.220190458878</v>
      </c>
      <c r="L946" s="10">
        <f>((L945-K946+MAX(0,-('1-Input'!$B$10-C946-D946)))*(1+B946))*(1-'P-Parametri'!$B$32)</f>
        <v>46340.434397848105</v>
      </c>
      <c r="M946" s="10">
        <f>IF(L945&lt;=0,M945,M945*(1-K946/L945))+MAX(0,-('1-Input'!$B$10-C946-D946))</f>
        <v>18799.058112021128</v>
      </c>
      <c r="N946" s="10">
        <f>MAX(0,('1-Input'!$B$10-C946-D946))/(1-'P-Parametri'!$B$31*MAX(0,IF(O945&lt;=0,0,(O945-P945)/O945)))</f>
        <v>15855.220190458878</v>
      </c>
      <c r="O946" s="10">
        <f>((O945-N946+MAX(0,-('1-Input'!$B$10-C946-D946)))*(1+B946))*(1-'P-Parametri'!$B$32)</f>
        <v>46340.434397848439</v>
      </c>
      <c r="P946" s="10">
        <f>IF(O945&lt;=0,P945,P945*(1-N946/O945))+MAX(0,-('1-Input'!$B$10-C946-D946))</f>
        <v>18799.058112021259</v>
      </c>
      <c r="Q946" s="10">
        <f>MAX(0,('1-Input'!$B$10-C946-D946))/(1-'P-Parametri'!$B$31*MAX(0,IF(R945&lt;=0,0,(R945-S945)/R945)))</f>
        <v>15855.220190458878</v>
      </c>
      <c r="R946" s="10">
        <f>((R945-Q946+MAX(0,-('1-Input'!$B$10-C946-D946)))*(1+B946))*(1-'P-Parametri'!$B$32)</f>
        <v>46340.434397848439</v>
      </c>
      <c r="S946" s="10">
        <f>IF(R945&lt;=0,S945,S945*(1-Q946/R945))+MAX(0,-('1-Input'!$B$10-C946-D946))</f>
        <v>18799.058112021259</v>
      </c>
      <c r="T946" s="10">
        <f>MAX(0,('1-Input'!$B$10-C946-D946))/(1-'P-Parametri'!$B$31*MAX(0,IF(U945&lt;=0,0,(U945-V945)/U945)))</f>
        <v>15855.220190458878</v>
      </c>
      <c r="U946" s="10">
        <f>((U945-T946+MAX(0,-('1-Input'!$B$10-C946-D946)))*(1+B946))*(1-'P-Parametri'!$B$32)</f>
        <v>46340.434397848439</v>
      </c>
      <c r="V946" s="10">
        <f>IF(U945&lt;=0,V945,V945*(1-T946/U945))+MAX(0,-('1-Input'!$B$10-C946-D946))</f>
        <v>18799.058112021259</v>
      </c>
    </row>
    <row r="947" spans="1:22">
      <c r="A947" s="9">
        <f t="shared" si="36"/>
        <v>40</v>
      </c>
      <c r="B947" s="12">
        <f>IF($A947='P-Parametri'!$D$47,'P-Parametri'!$B$34,IF($A947='P-Parametri'!$D$48,'P-Parametri'!$C$34,'P-Parametri'!$D$51))</f>
        <v>3.7839263201876694E-2</v>
      </c>
      <c r="C947" s="10">
        <f>IF($A947&lt;='1-Input'!$B$26,0,IF($A947='1-Input'!$B$26+1,('1-Input'!$B$23+0)*'1-Input'!$B$27,'1-Input'!$B$23+0))</f>
        <v>15535</v>
      </c>
      <c r="D947" s="10">
        <f t="shared" si="37"/>
        <v>0</v>
      </c>
      <c r="E947" s="10">
        <f>MAX(0,('1-Input'!$B$10-C947-D947))/(1-'P-Parametri'!$B$31*MAX(0,IF(F946&lt;=0,0,(F946-G946)/F946)))</f>
        <v>15925.959678487885</v>
      </c>
      <c r="F947" s="10">
        <f>((F946-E947+MAX(0,-('1-Input'!$B$10-C947-D947)))*(1+B947))*(1-'P-Parametri'!$B$32)</f>
        <v>159459.51049028826</v>
      </c>
      <c r="G947" s="10">
        <f>IF(F946&lt;=0,G946,G946*(1-E947/F946))+MAX(0,-('1-Input'!$B$10-C947-D947))</f>
        <v>62454.793725954485</v>
      </c>
      <c r="H947" s="10">
        <f>MAX(0,('1-Input'!$B$10-C947-D947))/(1-'P-Parametri'!$B$31*MAX(0,IF(I946&lt;=0,0,(I946-J946)/I946)))</f>
        <v>15925.959678487885</v>
      </c>
      <c r="I947" s="10">
        <f>((I946-H947+MAX(0,-('1-Input'!$B$10-C947-D947)))*(1+B947))*(1-'P-Parametri'!$B$32)</f>
        <v>458694.42128778109</v>
      </c>
      <c r="J947" s="10">
        <f>IF(I946&lt;=0,J946,J946*(1-H947/I946))+MAX(0,-('1-Input'!$B$10-C947-D947))</f>
        <v>179654.79372595463</v>
      </c>
      <c r="K947" s="10">
        <f>MAX(0,('1-Input'!$B$10-C947-D947))/(1-'P-Parametri'!$B$31*MAX(0,IF(L946&lt;=0,0,(L946-M946)/L946)))</f>
        <v>15925.959678487883</v>
      </c>
      <c r="L947" s="10">
        <f>((L946-K947+MAX(0,-('1-Input'!$B$10-C947-D947)))*(1+B947))*(1-'P-Parametri'!$B$32)</f>
        <v>31502.205361346096</v>
      </c>
      <c r="M947" s="10">
        <f>IF(L946&lt;=0,M946,M946*(1-K947/L946))+MAX(0,-('1-Input'!$B$10-C947-D947))</f>
        <v>12338.327966178951</v>
      </c>
      <c r="N947" s="10">
        <f>MAX(0,('1-Input'!$B$10-C947-D947))/(1-'P-Parametri'!$B$31*MAX(0,IF(O946&lt;=0,0,(O946-P946)/O946)))</f>
        <v>15925.959678487883</v>
      </c>
      <c r="O947" s="10">
        <f>((O946-N947+MAX(0,-('1-Input'!$B$10-C947-D947)))*(1+B947))*(1-'P-Parametri'!$B$32)</f>
        <v>31502.205361346441</v>
      </c>
      <c r="P947" s="10">
        <f>IF(O946&lt;=0,P946,P946*(1-N947/O946))+MAX(0,-('1-Input'!$B$10-C947-D947))</f>
        <v>12338.327966179084</v>
      </c>
      <c r="Q947" s="10">
        <f>MAX(0,('1-Input'!$B$10-C947-D947))/(1-'P-Parametri'!$B$31*MAX(0,IF(R946&lt;=0,0,(R946-S946)/R946)))</f>
        <v>15925.959678487883</v>
      </c>
      <c r="R947" s="10">
        <f>((R946-Q947+MAX(0,-('1-Input'!$B$10-C947-D947)))*(1+B947))*(1-'P-Parametri'!$B$32)</f>
        <v>31502.205361346441</v>
      </c>
      <c r="S947" s="10">
        <f>IF(R946&lt;=0,S946,S946*(1-Q947/R946))+MAX(0,-('1-Input'!$B$10-C947-D947))</f>
        <v>12338.327966179084</v>
      </c>
      <c r="T947" s="10">
        <f>MAX(0,('1-Input'!$B$10-C947-D947))/(1-'P-Parametri'!$B$31*MAX(0,IF(U946&lt;=0,0,(U946-V946)/U946)))</f>
        <v>15925.959678487883</v>
      </c>
      <c r="U947" s="10">
        <f>((U946-T947+MAX(0,-('1-Input'!$B$10-C947-D947)))*(1+B947))*(1-'P-Parametri'!$B$32)</f>
        <v>31502.205361346441</v>
      </c>
      <c r="V947" s="10">
        <f>IF(U946&lt;=0,V946,V946*(1-T947/U946))+MAX(0,-('1-Input'!$B$10-C947-D947))</f>
        <v>12338.327966179084</v>
      </c>
    </row>
    <row r="948" spans="1:22">
      <c r="A948" s="9">
        <f t="shared" si="36"/>
        <v>41</v>
      </c>
      <c r="B948" s="12">
        <f>IF($A948='P-Parametri'!$D$47,'P-Parametri'!$B$34,IF($A948='P-Parametri'!$D$48,'P-Parametri'!$C$34,'P-Parametri'!$D$51))</f>
        <v>3.7839263201876694E-2</v>
      </c>
      <c r="C948" s="10">
        <f>IF($A948&lt;='1-Input'!$B$26,0,IF($A948='1-Input'!$B$26+1,('1-Input'!$B$23+0)*'1-Input'!$B$27,'1-Input'!$B$23+0))</f>
        <v>15535</v>
      </c>
      <c r="D948" s="10">
        <f t="shared" si="37"/>
        <v>0</v>
      </c>
      <c r="E948" s="10">
        <f>MAX(0,('1-Input'!$B$10-C948-D948))/(1-'P-Parametri'!$B$31*MAX(0,IF(F947&lt;=0,0,(F947-G947)/F947)))</f>
        <v>15994.858118474043</v>
      </c>
      <c r="F948" s="10">
        <f>((F947-E948+MAX(0,-('1-Input'!$B$10-C948-D948)))*(1+B948))*(1-'P-Parametri'!$B$32)</f>
        <v>148595.46261485087</v>
      </c>
      <c r="G948" s="10">
        <f>IF(F947&lt;=0,G947,G947*(1-E948/F947))+MAX(0,-('1-Input'!$B$10-C948-D948))</f>
        <v>56190.159140072908</v>
      </c>
      <c r="H948" s="10">
        <f>MAX(0,('1-Input'!$B$10-C948-D948))/(1-'P-Parametri'!$B$31*MAX(0,IF(I947&lt;=0,0,(I947-J947)/I947)))</f>
        <v>15994.858118474043</v>
      </c>
      <c r="I948" s="10">
        <f>((I947-H948+MAX(0,-('1-Input'!$B$10-C948-D948)))*(1+B948))*(1-'P-Parametri'!$B$32)</f>
        <v>458532.08648250747</v>
      </c>
      <c r="J948" s="10">
        <f>IF(I947&lt;=0,J947,J947*(1-H948/I947))+MAX(0,-('1-Input'!$B$10-C948-D948))</f>
        <v>173390.15914007305</v>
      </c>
      <c r="K948" s="10">
        <f>MAX(0,('1-Input'!$B$10-C948-D948))/(1-'P-Parametri'!$B$31*MAX(0,IF(L947&lt;=0,0,(L947-M947)/L947)))</f>
        <v>15994.858118474041</v>
      </c>
      <c r="L948" s="10">
        <f>((L947-K948+MAX(0,-('1-Input'!$B$10-C948-D948)))*(1+B948))*(1-'P-Parametri'!$B$32)</f>
        <v>16061.94556908447</v>
      </c>
      <c r="M948" s="10">
        <f>IF(L947&lt;=0,M947,M947*(1-K948/L947))+MAX(0,-('1-Input'!$B$10-C948-D948))</f>
        <v>6073.6933802973772</v>
      </c>
      <c r="N948" s="10">
        <f>MAX(0,('1-Input'!$B$10-C948-D948))/(1-'P-Parametri'!$B$31*MAX(0,IF(O947&lt;=0,0,(O947-P947)/O947)))</f>
        <v>15994.858118474041</v>
      </c>
      <c r="O948" s="10">
        <f>((O947-N948+MAX(0,-('1-Input'!$B$10-C948-D948)))*(1+B948))*(1-'P-Parametri'!$B$32)</f>
        <v>16061.945569084828</v>
      </c>
      <c r="P948" s="10">
        <f>IF(O947&lt;=0,P947,P947*(1-N948/O947))+MAX(0,-('1-Input'!$B$10-C948-D948))</f>
        <v>6073.6933802975109</v>
      </c>
      <c r="Q948" s="10">
        <f>MAX(0,('1-Input'!$B$10-C948-D948))/(1-'P-Parametri'!$B$31*MAX(0,IF(R947&lt;=0,0,(R947-S947)/R947)))</f>
        <v>15994.858118474041</v>
      </c>
      <c r="R948" s="10">
        <f>((R947-Q948+MAX(0,-('1-Input'!$B$10-C948-D948)))*(1+B948))*(1-'P-Parametri'!$B$32)</f>
        <v>16061.945569084828</v>
      </c>
      <c r="S948" s="10">
        <f>IF(R947&lt;=0,S947,S947*(1-Q948/R947))+MAX(0,-('1-Input'!$B$10-C948-D948))</f>
        <v>6073.6933802975109</v>
      </c>
      <c r="T948" s="10">
        <f>MAX(0,('1-Input'!$B$10-C948-D948))/(1-'P-Parametri'!$B$31*MAX(0,IF(U947&lt;=0,0,(U947-V947)/U947)))</f>
        <v>15994.858118474041</v>
      </c>
      <c r="U948" s="10">
        <f>((U947-T948+MAX(0,-('1-Input'!$B$10-C948-D948)))*(1+B948))*(1-'P-Parametri'!$B$32)</f>
        <v>16061.945569084828</v>
      </c>
      <c r="V948" s="10">
        <f>IF(U947&lt;=0,V947,V947*(1-T948/U947))+MAX(0,-('1-Input'!$B$10-C948-D948))</f>
        <v>6073.6933802975109</v>
      </c>
    </row>
    <row r="949" spans="1:22">
      <c r="A949" s="9">
        <f t="shared" si="36"/>
        <v>42</v>
      </c>
      <c r="B949" s="12">
        <f>IF($A949='P-Parametri'!$D$47,'P-Parametri'!$B$34,IF($A949='P-Parametri'!$D$48,'P-Parametri'!$C$34,'P-Parametri'!$D$51))</f>
        <v>3.7839263201876694E-2</v>
      </c>
      <c r="C949" s="10">
        <f>IF($A949&lt;='1-Input'!$B$26,0,IF($A949='1-Input'!$B$26+1,('1-Input'!$B$23+0)*'1-Input'!$B$27,'1-Input'!$B$23+0))</f>
        <v>15535</v>
      </c>
      <c r="D949" s="10">
        <f t="shared" si="37"/>
        <v>0</v>
      </c>
      <c r="E949" s="10">
        <f>MAX(0,('1-Input'!$B$10-C949-D949))/(1-'P-Parametri'!$B$31*MAX(0,IF(F948&lt;=0,0,(F948-G948)/F948)))</f>
        <v>16061.945569084679</v>
      </c>
      <c r="F949" s="10">
        <f>((F948-E949+MAX(0,-('1-Input'!$B$10-C949-D949)))*(1+B949))*(1-'P-Parametri'!$B$32)</f>
        <v>137273.39070497069</v>
      </c>
      <c r="G949" s="10">
        <f>IF(F948&lt;=0,G948,G948*(1-E949/F948))+MAX(0,-('1-Input'!$B$10-C949-D949))</f>
        <v>50116.465759775456</v>
      </c>
      <c r="H949" s="10">
        <f>MAX(0,('1-Input'!$B$10-C949-D949))/(1-'P-Parametri'!$B$31*MAX(0,IF(I948&lt;=0,0,(I948-J948)/I948)))</f>
        <v>16061.945569084679</v>
      </c>
      <c r="I949" s="10">
        <f>((I948-H949+MAX(0,-('1-Input'!$B$10-C949-D949)))*(1+B949))*(1-'P-Parametri'!$B$32)</f>
        <v>458294.45926434844</v>
      </c>
      <c r="J949" s="10">
        <f>IF(I948&lt;=0,J948,J948*(1-H949/I948))+MAX(0,-('1-Input'!$B$10-C949-D949))</f>
        <v>167316.4657597756</v>
      </c>
      <c r="K949" s="10">
        <f>MAX(0,('1-Input'!$B$10-C949-D949))/(1-'P-Parametri'!$B$31*MAX(0,IF(L948&lt;=0,0,(L948-M948)/L948)))</f>
        <v>16061.945569084677</v>
      </c>
      <c r="L949" s="10">
        <f>((L948-K949+MAX(0,-('1-Input'!$B$10-C949-D949)))*(1+B949))*(1-'P-Parametri'!$B$32)</f>
        <v>-2.1478090030178266E-10</v>
      </c>
      <c r="M949" s="10">
        <f>IF(L948&lt;=0,M948,M948*(1-K949/L948))+MAX(0,-('1-Input'!$B$10-C949-D949))</f>
        <v>-7.8220589129706728E-11</v>
      </c>
      <c r="N949" s="10">
        <f>MAX(0,('1-Input'!$B$10-C949-D949))/(1-'P-Parametri'!$B$31*MAX(0,IF(O948&lt;=0,0,(O948-P948)/O948)))</f>
        <v>16061.945569084677</v>
      </c>
      <c r="O949" s="10">
        <f>((O948-N949+MAX(0,-('1-Input'!$B$10-C949-D949)))*(1+B949))*(1-'P-Parametri'!$B$32)</f>
        <v>1.5637556776357861E-10</v>
      </c>
      <c r="P949" s="10">
        <f>IF(O948&lt;=0,P948,P948*(1-N949/O948))+MAX(0,-('1-Input'!$B$10-C949-D949))</f>
        <v>5.7316811000217396E-11</v>
      </c>
      <c r="Q949" s="10">
        <f>MAX(0,('1-Input'!$B$10-C949-D949))/(1-'P-Parametri'!$B$31*MAX(0,IF(R948&lt;=0,0,(R948-S948)/R948)))</f>
        <v>16061.945569084677</v>
      </c>
      <c r="R949" s="10">
        <f>((R948-Q949+MAX(0,-('1-Input'!$B$10-C949-D949)))*(1+B949))*(1-'P-Parametri'!$B$32)</f>
        <v>1.5637556776357861E-10</v>
      </c>
      <c r="S949" s="10">
        <f>IF(R948&lt;=0,S948,S948*(1-Q949/R948))+MAX(0,-('1-Input'!$B$10-C949-D949))</f>
        <v>5.7316811000217396E-11</v>
      </c>
      <c r="T949" s="10">
        <f>MAX(0,('1-Input'!$B$10-C949-D949))/(1-'P-Parametri'!$B$31*MAX(0,IF(U948&lt;=0,0,(U948-V948)/U948)))</f>
        <v>16061.945569084677</v>
      </c>
      <c r="U949" s="10">
        <f>((U948-T949+MAX(0,-('1-Input'!$B$10-C949-D949)))*(1+B949))*(1-'P-Parametri'!$B$32)</f>
        <v>1.5637556776357861E-10</v>
      </c>
      <c r="V949" s="10">
        <f>IF(U948&lt;=0,V948,V948*(1-T949/U948))+MAX(0,-('1-Input'!$B$10-C949-D949))</f>
        <v>5.7316811000217396E-11</v>
      </c>
    </row>
    <row r="950" spans="1:22">
      <c r="A950" s="4" t="s">
        <v>410</v>
      </c>
      <c r="E950" s="10">
        <f>F949</f>
        <v>137273.39070497069</v>
      </c>
      <c r="H950" s="10">
        <f>I949</f>
        <v>458294.45926434844</v>
      </c>
      <c r="K950" s="10">
        <f>L949</f>
        <v>-2.1478090030178266E-10</v>
      </c>
      <c r="N950" s="10">
        <f>O949</f>
        <v>1.5637556776357861E-10</v>
      </c>
      <c r="Q950" s="10">
        <f>R949</f>
        <v>1.5637556776357861E-10</v>
      </c>
      <c r="T950" s="10">
        <f>U949</f>
        <v>1.5637556776357861E-10</v>
      </c>
    </row>
    <row r="951" spans="1:22">
      <c r="A951" s="5" t="s">
        <v>411</v>
      </c>
      <c r="B951" s="10">
        <f>IFERROR(T905-T950*(T905-Q905)/(T950-Q950),T905)</f>
        <v>695002.53587469412</v>
      </c>
    </row>
    <row r="954" spans="1:22">
      <c r="A954" s="2" t="s">
        <v>430</v>
      </c>
    </row>
    <row r="955" spans="1:22">
      <c r="A955" s="4" t="s">
        <v>268</v>
      </c>
      <c r="E955" s="19">
        <f>'1-Input'!$B$8</f>
        <v>760000</v>
      </c>
      <c r="H955" s="19">
        <f>'1-Input'!$B$8*1.2</f>
        <v>912000</v>
      </c>
      <c r="K955" s="10">
        <f>IFERROR(H955-H1000*(H955-E955)/(H1000-E1000),H955)</f>
        <v>592846.00908509828</v>
      </c>
      <c r="N955" s="10">
        <f>IFERROR(K955-K1000*(K955-H955)/(K1000-H1000),K955)</f>
        <v>592846.00908509851</v>
      </c>
      <c r="Q955" s="10">
        <f>IFERROR(N955-N1000*(N955-K955)/(N1000-K1000),N955)</f>
        <v>592846.00908509933</v>
      </c>
      <c r="T955" s="10">
        <f>IFERROR(Q955-Q1000*(Q955-N955)/(Q1000-N1000),Q955)</f>
        <v>592846.00908509863</v>
      </c>
    </row>
    <row r="956" spans="1:22">
      <c r="A956" s="15" t="s">
        <v>176</v>
      </c>
      <c r="B956" s="15" t="s">
        <v>177</v>
      </c>
      <c r="C956" s="15" t="s">
        <v>178</v>
      </c>
      <c r="D956" s="15" t="s">
        <v>179</v>
      </c>
      <c r="E956" s="15" t="s">
        <v>180</v>
      </c>
      <c r="F956" s="15" t="s">
        <v>181</v>
      </c>
      <c r="G956" s="15" t="s">
        <v>182</v>
      </c>
      <c r="H956" s="15" t="s">
        <v>180</v>
      </c>
      <c r="I956" s="15" t="s">
        <v>181</v>
      </c>
      <c r="J956" s="15" t="s">
        <v>182</v>
      </c>
      <c r="K956" s="15" t="s">
        <v>180</v>
      </c>
      <c r="L956" s="15" t="s">
        <v>181</v>
      </c>
      <c r="M956" s="15" t="s">
        <v>182</v>
      </c>
      <c r="N956" s="15" t="s">
        <v>180</v>
      </c>
      <c r="O956" s="15" t="s">
        <v>181</v>
      </c>
      <c r="P956" s="15" t="s">
        <v>182</v>
      </c>
      <c r="Q956" s="15" t="s">
        <v>180</v>
      </c>
      <c r="R956" s="15" t="s">
        <v>181</v>
      </c>
      <c r="S956" s="15" t="s">
        <v>182</v>
      </c>
      <c r="T956" s="15" t="s">
        <v>180</v>
      </c>
      <c r="U956" s="15" t="s">
        <v>181</v>
      </c>
      <c r="V956" s="15" t="s">
        <v>182</v>
      </c>
    </row>
    <row r="957" spans="1:22">
      <c r="A957" s="9">
        <f>0</f>
        <v>0</v>
      </c>
      <c r="E957" s="10">
        <f>0</f>
        <v>0</v>
      </c>
      <c r="F957" s="10">
        <f>E955</f>
        <v>760000</v>
      </c>
      <c r="G957" s="10">
        <f>E955*'1-Input'!$B$28</f>
        <v>586000</v>
      </c>
      <c r="H957" s="10">
        <f>0</f>
        <v>0</v>
      </c>
      <c r="I957" s="10">
        <f>H955</f>
        <v>912000</v>
      </c>
      <c r="J957" s="10">
        <f>H955*'1-Input'!$B$28</f>
        <v>703200</v>
      </c>
      <c r="K957" s="10">
        <f>0</f>
        <v>0</v>
      </c>
      <c r="L957" s="10">
        <f>K955</f>
        <v>592846.00908509828</v>
      </c>
      <c r="M957" s="10">
        <f>K955*'1-Input'!$B$28</f>
        <v>457115.47542614152</v>
      </c>
      <c r="N957" s="10">
        <f>0</f>
        <v>0</v>
      </c>
      <c r="O957" s="10">
        <f>N955</f>
        <v>592846.00908509851</v>
      </c>
      <c r="P957" s="10">
        <f>N955*'1-Input'!$B$28</f>
        <v>457115.4754261417</v>
      </c>
      <c r="Q957" s="10">
        <f>0</f>
        <v>0</v>
      </c>
      <c r="R957" s="10">
        <f>Q955</f>
        <v>592846.00908509933</v>
      </c>
      <c r="S957" s="10">
        <f>Q955*'1-Input'!$B$28</f>
        <v>457115.47542614234</v>
      </c>
      <c r="T957" s="10">
        <f>0</f>
        <v>0</v>
      </c>
      <c r="U957" s="10">
        <f>T955</f>
        <v>592846.00908509863</v>
      </c>
      <c r="V957" s="10">
        <f>T955*'1-Input'!$B$28</f>
        <v>457115.47542614181</v>
      </c>
    </row>
    <row r="958" spans="1:22">
      <c r="A958" s="9">
        <f t="shared" ref="A958:A999" si="38">A957+1</f>
        <v>1</v>
      </c>
      <c r="B958" s="12">
        <f>IF($A958='P-Parametri'!$E$47,'P-Parametri'!$B$34,IF($A958='P-Parametri'!$E$48,'P-Parametri'!$C$34,'P-Parametri'!$E$51))</f>
        <v>3.7839263201876694E-2</v>
      </c>
      <c r="C958" s="10">
        <f>IF($A958&lt;='1-Input'!$B$26,0,IF($A958='1-Input'!$B$26+1,('1-Input'!$B$23+0)*'1-Input'!$B$27,'1-Input'!$B$23+0))</f>
        <v>0</v>
      </c>
      <c r="D958" s="10">
        <f t="shared" ref="D958:D999" si="39">IF(AND($A958&gt;=1,$A958&lt;1+0),0,0)</f>
        <v>0</v>
      </c>
      <c r="E958" s="10">
        <f>MAX(0,('1-Input'!$B$10-C958-D958))/(1-'P-Parametri'!$B$31*MAX(0,IF(F957&lt;=0,0,(F957-G957)/F957)))</f>
        <v>30835.525211259723</v>
      </c>
      <c r="F958" s="10">
        <f>((F957-E958+MAX(0,-('1-Input'!$B$10-C958-D958)))*(1+B958))*(1-'P-Parametri'!$B$32)</f>
        <v>755242.01022519416</v>
      </c>
      <c r="G958" s="10">
        <f>IF(F957&lt;=0,G957,G957*(1-E958/F957))+MAX(0,-('1-Input'!$B$10-C958-D958))</f>
        <v>562224.18713973917</v>
      </c>
      <c r="H958" s="10">
        <f>MAX(0,('1-Input'!$B$10-C958-D958))/(1-'P-Parametri'!$B$31*MAX(0,IF(I957&lt;=0,0,(I957-J957)/I957)))</f>
        <v>30835.525211259723</v>
      </c>
      <c r="I958" s="10">
        <f>((I957-H958+MAX(0,-('1-Input'!$B$10-C958-D958)))*(1+B958))*(1-'P-Parametri'!$B$32)</f>
        <v>912678.07509586599</v>
      </c>
      <c r="J958" s="10">
        <f>IF(I957&lt;=0,J957,J957*(1-H958/I957))+MAX(0,-('1-Input'!$B$10-C958-D958))</f>
        <v>679424.18713973928</v>
      </c>
      <c r="K958" s="10">
        <f>MAX(0,('1-Input'!$B$10-C958-D958))/(1-'P-Parametri'!$B$31*MAX(0,IF(L957&lt;=0,0,(L957-M957)/L957)))</f>
        <v>30835.525211259723</v>
      </c>
      <c r="L958" s="10">
        <f>((L957-K958+MAX(0,-('1-Input'!$B$10-C958-D958)))*(1+B958))*(1-'P-Parametri'!$B$32)</f>
        <v>582109.9934023642</v>
      </c>
      <c r="M958" s="10">
        <f>IF(L957&lt;=0,M957,M957*(1-K958/L957))+MAX(0,-('1-Input'!$B$10-C958-D958))</f>
        <v>433339.66256588075</v>
      </c>
      <c r="N958" s="10">
        <f>MAX(0,('1-Input'!$B$10-C958-D958))/(1-'P-Parametri'!$B$31*MAX(0,IF(O957&lt;=0,0,(O957-P957)/O957)))</f>
        <v>30835.525211259726</v>
      </c>
      <c r="O958" s="10">
        <f>((O957-N958+MAX(0,-('1-Input'!$B$10-C958-D958)))*(1+B958))*(1-'P-Parametri'!$B$32)</f>
        <v>582109.99340236431</v>
      </c>
      <c r="P958" s="10">
        <f>IF(O957&lt;=0,P957,P957*(1-N958/O957))+MAX(0,-('1-Input'!$B$10-C958-D958))</f>
        <v>433339.66256588092</v>
      </c>
      <c r="Q958" s="10">
        <f>MAX(0,('1-Input'!$B$10-C958-D958))/(1-'P-Parametri'!$B$31*MAX(0,IF(R957&lt;=0,0,(R957-S957)/R957)))</f>
        <v>30835.525211259723</v>
      </c>
      <c r="R958" s="10">
        <f>((R957-Q958+MAX(0,-('1-Input'!$B$10-C958-D958)))*(1+B958))*(1-'P-Parametri'!$B$32)</f>
        <v>582109.99340236513</v>
      </c>
      <c r="S958" s="10">
        <f>IF(R957&lt;=0,S957,S957*(1-Q958/R957))+MAX(0,-('1-Input'!$B$10-C958-D958))</f>
        <v>433339.66256588156</v>
      </c>
      <c r="T958" s="10">
        <f>MAX(0,('1-Input'!$B$10-C958-D958))/(1-'P-Parametri'!$B$31*MAX(0,IF(U957&lt;=0,0,(U957-V957)/U957)))</f>
        <v>30835.525211259723</v>
      </c>
      <c r="U958" s="10">
        <f>((U957-T958+MAX(0,-('1-Input'!$B$10-C958-D958)))*(1+B958))*(1-'P-Parametri'!$B$32)</f>
        <v>582109.99340236443</v>
      </c>
      <c r="V958" s="10">
        <f>IF(U957&lt;=0,V957,V957*(1-T958/U957))+MAX(0,-('1-Input'!$B$10-C958-D958))</f>
        <v>433339.66256588104</v>
      </c>
    </row>
    <row r="959" spans="1:22">
      <c r="A959" s="9">
        <f t="shared" si="38"/>
        <v>2</v>
      </c>
      <c r="B959" s="12">
        <f>IF($A959='P-Parametri'!$E$47,'P-Parametri'!$B$34,IF($A959='P-Parametri'!$E$48,'P-Parametri'!$C$34,'P-Parametri'!$E$51))</f>
        <v>3.7839263201876694E-2</v>
      </c>
      <c r="C959" s="10">
        <f>IF($A959&lt;='1-Input'!$B$26,0,IF($A959='1-Input'!$B$26+1,('1-Input'!$B$23+0)*'1-Input'!$B$27,'1-Input'!$B$23+0))</f>
        <v>0</v>
      </c>
      <c r="D959" s="10">
        <f t="shared" si="39"/>
        <v>0</v>
      </c>
      <c r="E959" s="10">
        <f>MAX(0,('1-Input'!$B$10-C959-D959))/(1-'P-Parametri'!$B$31*MAX(0,IF(F958&lt;=0,0,(F958-G958)/F958)))</f>
        <v>31064.164471068627</v>
      </c>
      <c r="F959" s="10">
        <f>((F958-E959+MAX(0,-('1-Input'!$B$10-C959-D959)))*(1+B959))*(1-'P-Parametri'!$B$32)</f>
        <v>750077.0414608547</v>
      </c>
      <c r="G959" s="10">
        <f>IF(F958&lt;=0,G958,G958*(1-E959/F958))+MAX(0,-('1-Input'!$B$10-C959-D959))</f>
        <v>539099.11678816529</v>
      </c>
      <c r="H959" s="10">
        <f>MAX(0,('1-Input'!$B$10-C959-D959))/(1-'P-Parametri'!$B$31*MAX(0,IF(I958&lt;=0,0,(I958-J958)/I958)))</f>
        <v>31064.164471068623</v>
      </c>
      <c r="I959" s="10">
        <f>((I958-H959+MAX(0,-('1-Input'!$B$10-C959-D959)))*(1+B959))*(1-'P-Parametri'!$B$32)</f>
        <v>913143.58436850214</v>
      </c>
      <c r="J959" s="10">
        <f>IF(I958&lt;=0,J958,J958*(1-H959/I958))+MAX(0,-('1-Input'!$B$10-C959-D959))</f>
        <v>656299.11678816541</v>
      </c>
      <c r="K959" s="10">
        <f>MAX(0,('1-Input'!$B$10-C959-D959))/(1-'P-Parametri'!$B$31*MAX(0,IF(L958&lt;=0,0,(L958-M958)/L958)))</f>
        <v>31064.164471068627</v>
      </c>
      <c r="L959" s="10">
        <f>((L958-K959+MAX(0,-('1-Input'!$B$10-C959-D959)))*(1+B959))*(1-'P-Parametri'!$B$32)</f>
        <v>570753.2030943461</v>
      </c>
      <c r="M959" s="10">
        <f>IF(L958&lt;=0,M958,M958*(1-K959/L958))+MAX(0,-('1-Input'!$B$10-C959-D959))</f>
        <v>410214.59221430682</v>
      </c>
      <c r="N959" s="10">
        <f>MAX(0,('1-Input'!$B$10-C959-D959))/(1-'P-Parametri'!$B$31*MAX(0,IF(O958&lt;=0,0,(O958-P958)/O958)))</f>
        <v>31064.164471068623</v>
      </c>
      <c r="O959" s="10">
        <f>((O958-N959+MAX(0,-('1-Input'!$B$10-C959-D959)))*(1+B959))*(1-'P-Parametri'!$B$32)</f>
        <v>570753.20309434622</v>
      </c>
      <c r="P959" s="10">
        <f>IF(O958&lt;=0,P958,P958*(1-N959/O958))+MAX(0,-('1-Input'!$B$10-C959-D959))</f>
        <v>410214.59221430699</v>
      </c>
      <c r="Q959" s="10">
        <f>MAX(0,('1-Input'!$B$10-C959-D959))/(1-'P-Parametri'!$B$31*MAX(0,IF(R958&lt;=0,0,(R958-S958)/R958)))</f>
        <v>31064.164471068623</v>
      </c>
      <c r="R959" s="10">
        <f>((R958-Q959+MAX(0,-('1-Input'!$B$10-C959-D959)))*(1+B959))*(1-'P-Parametri'!$B$32)</f>
        <v>570753.20309434715</v>
      </c>
      <c r="S959" s="10">
        <f>IF(R958&lt;=0,S958,S958*(1-Q959/R958))+MAX(0,-('1-Input'!$B$10-C959-D959))</f>
        <v>410214.59221430763</v>
      </c>
      <c r="T959" s="10">
        <f>MAX(0,('1-Input'!$B$10-C959-D959))/(1-'P-Parametri'!$B$31*MAX(0,IF(U958&lt;=0,0,(U958-V958)/U958)))</f>
        <v>31064.164471068623</v>
      </c>
      <c r="U959" s="10">
        <f>((U958-T959+MAX(0,-('1-Input'!$B$10-C959-D959)))*(1+B959))*(1-'P-Parametri'!$B$32)</f>
        <v>570753.20309434633</v>
      </c>
      <c r="V959" s="10">
        <f>IF(U958&lt;=0,V958,V958*(1-T959/U958))+MAX(0,-('1-Input'!$B$10-C959-D959))</f>
        <v>410214.59221430711</v>
      </c>
    </row>
    <row r="960" spans="1:22">
      <c r="A960" s="9">
        <f t="shared" si="38"/>
        <v>3</v>
      </c>
      <c r="B960" s="12">
        <f>IF($A960='P-Parametri'!$E$47,'P-Parametri'!$B$34,IF($A960='P-Parametri'!$E$48,'P-Parametri'!$C$34,'P-Parametri'!$E$51))</f>
        <v>3.7839263201876694E-2</v>
      </c>
      <c r="C960" s="10">
        <f>IF($A960&lt;='1-Input'!$B$26,0,IF($A960='1-Input'!$B$26+1,('1-Input'!$B$23+0)*'1-Input'!$B$27,'1-Input'!$B$23+0))</f>
        <v>0</v>
      </c>
      <c r="D960" s="10">
        <f t="shared" si="39"/>
        <v>0</v>
      </c>
      <c r="E960" s="10">
        <f>MAX(0,('1-Input'!$B$10-C960-D960))/(1-'P-Parametri'!$B$31*MAX(0,IF(F959&lt;=0,0,(F959-G959)/F959)))</f>
        <v>31288.149346370348</v>
      </c>
      <c r="F960" s="10">
        <f>((F959-E960+MAX(0,-('1-Input'!$B$10-C960-D960)))*(1+B960))*(1-'P-Parametri'!$B$32)</f>
        <v>744495.35952141008</v>
      </c>
      <c r="G960" s="10">
        <f>IF(F959&lt;=0,G959,G959*(1-E960/F959))+MAX(0,-('1-Input'!$B$10-C960-D960))</f>
        <v>516611.54185091169</v>
      </c>
      <c r="H960" s="10">
        <f>MAX(0,('1-Input'!$B$10-C960-D960))/(1-'P-Parametri'!$B$31*MAX(0,IF(I959&lt;=0,0,(I959-J959)/I959)))</f>
        <v>31288.149346370348</v>
      </c>
      <c r="I960" s="10">
        <f>((I959-H960+MAX(0,-('1-Input'!$B$10-C960-D960)))*(1+B960))*(1-'P-Parametri'!$B$32)</f>
        <v>913393.74654407182</v>
      </c>
      <c r="J960" s="10">
        <f>IF(I959&lt;=0,J959,J959*(1-H960/I959))+MAX(0,-('1-Input'!$B$10-C960-D960))</f>
        <v>633811.5418509118</v>
      </c>
      <c r="K960" s="10">
        <f>MAX(0,('1-Input'!$B$10-C960-D960))/(1-'P-Parametri'!$B$31*MAX(0,IF(L959&lt;=0,0,(L959-M959)/L959)))</f>
        <v>31288.149346370348</v>
      </c>
      <c r="L960" s="10">
        <f>((L959-K960+MAX(0,-('1-Input'!$B$10-C960-D960)))*(1+B960))*(1-'P-Parametri'!$B$32)</f>
        <v>558758.25787714997</v>
      </c>
      <c r="M960" s="10">
        <f>IF(L959&lt;=0,M959,M959*(1-K960/L959))+MAX(0,-('1-Input'!$B$10-C960-D960))</f>
        <v>387727.01727705321</v>
      </c>
      <c r="N960" s="10">
        <f>MAX(0,('1-Input'!$B$10-C960-D960))/(1-'P-Parametri'!$B$31*MAX(0,IF(O959&lt;=0,0,(O959-P959)/O959)))</f>
        <v>31288.149346370348</v>
      </c>
      <c r="O960" s="10">
        <f>((O959-N960+MAX(0,-('1-Input'!$B$10-C960-D960)))*(1+B960))*(1-'P-Parametri'!$B$32)</f>
        <v>558758.25787715008</v>
      </c>
      <c r="P960" s="10">
        <f>IF(O959&lt;=0,P959,P959*(1-N960/O959))+MAX(0,-('1-Input'!$B$10-C960-D960))</f>
        <v>387727.01727705338</v>
      </c>
      <c r="Q960" s="10">
        <f>MAX(0,('1-Input'!$B$10-C960-D960))/(1-'P-Parametri'!$B$31*MAX(0,IF(R959&lt;=0,0,(R959-S959)/R959)))</f>
        <v>31288.149346370348</v>
      </c>
      <c r="R960" s="10">
        <f>((R959-Q960+MAX(0,-('1-Input'!$B$10-C960-D960)))*(1+B960))*(1-'P-Parametri'!$B$32)</f>
        <v>558758.25787715113</v>
      </c>
      <c r="S960" s="10">
        <f>IF(R959&lt;=0,S959,S959*(1-Q960/R959))+MAX(0,-('1-Input'!$B$10-C960-D960))</f>
        <v>387727.01727705402</v>
      </c>
      <c r="T960" s="10">
        <f>MAX(0,('1-Input'!$B$10-C960-D960))/(1-'P-Parametri'!$B$31*MAX(0,IF(U959&lt;=0,0,(U959-V959)/U959)))</f>
        <v>31288.149346370348</v>
      </c>
      <c r="U960" s="10">
        <f>((U959-T960+MAX(0,-('1-Input'!$B$10-C960-D960)))*(1+B960))*(1-'P-Parametri'!$B$32)</f>
        <v>558758.2578771502</v>
      </c>
      <c r="V960" s="10">
        <f>IF(U959&lt;=0,V959,V959*(1-T960/U959))+MAX(0,-('1-Input'!$B$10-C960-D960))</f>
        <v>387727.01727705344</v>
      </c>
    </row>
    <row r="961" spans="1:22">
      <c r="A961" s="9">
        <f t="shared" si="38"/>
        <v>4</v>
      </c>
      <c r="B961" s="12">
        <f>IF($A961='P-Parametri'!$E$47,'P-Parametri'!$B$34,IF($A961='P-Parametri'!$E$48,'P-Parametri'!$C$34,'P-Parametri'!$E$51))</f>
        <v>3.7839263201876694E-2</v>
      </c>
      <c r="C961" s="10">
        <f>IF($A961&lt;='1-Input'!$B$26,0,IF($A961='1-Input'!$B$26+1,('1-Input'!$B$23+0)*'1-Input'!$B$27,'1-Input'!$B$23+0))</f>
        <v>0</v>
      </c>
      <c r="D961" s="10">
        <f t="shared" si="39"/>
        <v>0</v>
      </c>
      <c r="E961" s="10">
        <f>MAX(0,('1-Input'!$B$10-C961-D961))/(1-'P-Parametri'!$B$31*MAX(0,IF(F960&lt;=0,0,(F960-G960)/F960)))</f>
        <v>31507.486466407747</v>
      </c>
      <c r="F961" s="10">
        <f>((F960-E961+MAX(0,-('1-Input'!$B$10-C961-D961)))*(1+B961))*(1-'P-Parametri'!$B$32)</f>
        <v>738486.87522559031</v>
      </c>
      <c r="G961" s="10">
        <f>IF(F960&lt;=0,G960,G960*(1-E961/F960))+MAX(0,-('1-Input'!$B$10-C961-D961))</f>
        <v>494748.23410145682</v>
      </c>
      <c r="H961" s="10">
        <f>MAX(0,('1-Input'!$B$10-C961-D961))/(1-'P-Parametri'!$B$31*MAX(0,IF(I960&lt;=0,0,(I960-J960)/I960)))</f>
        <v>31507.486466407747</v>
      </c>
      <c r="I961" s="10">
        <f>((I960-H961+MAX(0,-('1-Input'!$B$10-C961-D961)))*(1+B961))*(1-'P-Parametri'!$B$32)</f>
        <v>913425.67401408777</v>
      </c>
      <c r="J961" s="10">
        <f>IF(I960&lt;=0,J960,J960*(1-H961/I960))+MAX(0,-('1-Input'!$B$10-C961-D961))</f>
        <v>611948.23410145694</v>
      </c>
      <c r="K961" s="10">
        <f>MAX(0,('1-Input'!$B$10-C961-D961))/(1-'P-Parametri'!$B$31*MAX(0,IF(L960&lt;=0,0,(L960-M960)/L960)))</f>
        <v>31507.486466407747</v>
      </c>
      <c r="L961" s="10">
        <f>((L960-K961+MAX(0,-('1-Input'!$B$10-C961-D961)))*(1+B961))*(1-'P-Parametri'!$B$32)</f>
        <v>546107.14901929873</v>
      </c>
      <c r="M961" s="10">
        <f>IF(L960&lt;=0,M960,M960*(1-K961/L960))+MAX(0,-('1-Input'!$B$10-C961-D961))</f>
        <v>365863.70952759834</v>
      </c>
      <c r="N961" s="10">
        <f>MAX(0,('1-Input'!$B$10-C961-D961))/(1-'P-Parametri'!$B$31*MAX(0,IF(O960&lt;=0,0,(O960-P960)/O960)))</f>
        <v>31507.486466407747</v>
      </c>
      <c r="O961" s="10">
        <f>((O960-N961+MAX(0,-('1-Input'!$B$10-C961-D961)))*(1+B961))*(1-'P-Parametri'!$B$32)</f>
        <v>546107.14901929884</v>
      </c>
      <c r="P961" s="10">
        <f>IF(O960&lt;=0,P960,P960*(1-N961/O960))+MAX(0,-('1-Input'!$B$10-C961-D961))</f>
        <v>365863.70952759852</v>
      </c>
      <c r="Q961" s="10">
        <f>MAX(0,('1-Input'!$B$10-C961-D961))/(1-'P-Parametri'!$B$31*MAX(0,IF(R960&lt;=0,0,(R960-S960)/R960)))</f>
        <v>31507.486466407747</v>
      </c>
      <c r="R961" s="10">
        <f>((R960-Q961+MAX(0,-('1-Input'!$B$10-C961-D961)))*(1+B961))*(1-'P-Parametri'!$B$32)</f>
        <v>546107.14901929989</v>
      </c>
      <c r="S961" s="10">
        <f>IF(R960&lt;=0,S960,S960*(1-Q961/R960))+MAX(0,-('1-Input'!$B$10-C961-D961))</f>
        <v>365863.70952759916</v>
      </c>
      <c r="T961" s="10">
        <f>MAX(0,('1-Input'!$B$10-C961-D961))/(1-'P-Parametri'!$B$31*MAX(0,IF(U960&lt;=0,0,(U960-V960)/U960)))</f>
        <v>31507.486466407747</v>
      </c>
      <c r="U961" s="10">
        <f>((U960-T961+MAX(0,-('1-Input'!$B$10-C961-D961)))*(1+B961))*(1-'P-Parametri'!$B$32)</f>
        <v>546107.14901929896</v>
      </c>
      <c r="V961" s="10">
        <f>IF(U960&lt;=0,V960,V960*(1-T961/U960))+MAX(0,-('1-Input'!$B$10-C961-D961))</f>
        <v>365863.70952759858</v>
      </c>
    </row>
    <row r="962" spans="1:22">
      <c r="A962" s="9">
        <f t="shared" si="38"/>
        <v>5</v>
      </c>
      <c r="B962" s="12">
        <f>IF($A962='P-Parametri'!$E$47,'P-Parametri'!$B$34,IF($A962='P-Parametri'!$E$48,'P-Parametri'!$C$34,'P-Parametri'!$E$51))</f>
        <v>3.7839263201876694E-2</v>
      </c>
      <c r="C962" s="10">
        <f>IF($A962&lt;='1-Input'!$B$26,0,IF($A962='1-Input'!$B$26+1,('1-Input'!$B$23+0)*'1-Input'!$B$27,'1-Input'!$B$23+0))</f>
        <v>0</v>
      </c>
      <c r="D962" s="10">
        <f t="shared" si="39"/>
        <v>0</v>
      </c>
      <c r="E962" s="10">
        <f>MAX(0,('1-Input'!$B$10-C962-D962))/(1-'P-Parametri'!$B$31*MAX(0,IF(F961&lt;=0,0,(F961-G961)/F961)))</f>
        <v>31722.187806285572</v>
      </c>
      <c r="F962" s="10">
        <f>((F961-E962+MAX(0,-('1-Input'!$B$10-C962-D962)))*(1+B962))*(1-'P-Parametri'!$B$32)</f>
        <v>732041.12616345915</v>
      </c>
      <c r="G962" s="10">
        <f>IF(F961&lt;=0,G961,G961*(1-E962/F961))+MAX(0,-('1-Input'!$B$10-C962-D962))</f>
        <v>473495.99939626962</v>
      </c>
      <c r="H962" s="10">
        <f>MAX(0,('1-Input'!$B$10-C962-D962))/(1-'P-Parametri'!$B$31*MAX(0,IF(I961&lt;=0,0,(I961-J961)/I961)))</f>
        <v>31722.187806285569</v>
      </c>
      <c r="I962" s="10">
        <f>((I961-H962+MAX(0,-('1-Input'!$B$10-C962-D962)))*(1+B962))*(1-'P-Parametri'!$B$32)</f>
        <v>913236.36349545466</v>
      </c>
      <c r="J962" s="10">
        <f>IF(I961&lt;=0,J961,J961*(1-H962/I961))+MAX(0,-('1-Input'!$B$10-C962-D962))</f>
        <v>590695.99939626979</v>
      </c>
      <c r="K962" s="10">
        <f>MAX(0,('1-Input'!$B$10-C962-D962))/(1-'P-Parametri'!$B$31*MAX(0,IF(L961&lt;=0,0,(L961-M961)/L961)))</f>
        <v>31722.187806285572</v>
      </c>
      <c r="L962" s="10">
        <f>((L961-K962+MAX(0,-('1-Input'!$B$10-C962-D962)))*(1+B962))*(1-'P-Parametri'!$B$32)</f>
        <v>532781.21132914466</v>
      </c>
      <c r="M962" s="10">
        <f>IF(L961&lt;=0,M961,M961*(1-K962/L961))+MAX(0,-('1-Input'!$B$10-C962-D962))</f>
        <v>344611.47482241114</v>
      </c>
      <c r="N962" s="10">
        <f>MAX(0,('1-Input'!$B$10-C962-D962))/(1-'P-Parametri'!$B$31*MAX(0,IF(O961&lt;=0,0,(O961-P961)/O961)))</f>
        <v>31722.187806285569</v>
      </c>
      <c r="O962" s="10">
        <f>((O961-N962+MAX(0,-('1-Input'!$B$10-C962-D962)))*(1+B962))*(1-'P-Parametri'!$B$32)</f>
        <v>532781.21132914477</v>
      </c>
      <c r="P962" s="10">
        <f>IF(O961&lt;=0,P961,P961*(1-N962/O961))+MAX(0,-('1-Input'!$B$10-C962-D962))</f>
        <v>344611.47482241131</v>
      </c>
      <c r="Q962" s="10">
        <f>MAX(0,('1-Input'!$B$10-C962-D962))/(1-'P-Parametri'!$B$31*MAX(0,IF(R961&lt;=0,0,(R961-S961)/R961)))</f>
        <v>31722.187806285572</v>
      </c>
      <c r="R962" s="10">
        <f>((R961-Q962+MAX(0,-('1-Input'!$B$10-C962-D962)))*(1+B962))*(1-'P-Parametri'!$B$32)</f>
        <v>532781.21132914582</v>
      </c>
      <c r="S962" s="10">
        <f>IF(R961&lt;=0,S961,S961*(1-Q962/R961))+MAX(0,-('1-Input'!$B$10-C962-D962))</f>
        <v>344611.47482241195</v>
      </c>
      <c r="T962" s="10">
        <f>MAX(0,('1-Input'!$B$10-C962-D962))/(1-'P-Parametri'!$B$31*MAX(0,IF(U961&lt;=0,0,(U961-V961)/U961)))</f>
        <v>31722.187806285572</v>
      </c>
      <c r="U962" s="10">
        <f>((U961-T962+MAX(0,-('1-Input'!$B$10-C962-D962)))*(1+B962))*(1-'P-Parametri'!$B$32)</f>
        <v>532781.21132914489</v>
      </c>
      <c r="V962" s="10">
        <f>IF(U961&lt;=0,V961,V961*(1-T962/U961))+MAX(0,-('1-Input'!$B$10-C962-D962))</f>
        <v>344611.47482241137</v>
      </c>
    </row>
    <row r="963" spans="1:22">
      <c r="A963" s="9">
        <f t="shared" si="38"/>
        <v>6</v>
      </c>
      <c r="B963" s="12">
        <f>IF($A963='P-Parametri'!$E$47,'P-Parametri'!$B$34,IF($A963='P-Parametri'!$E$48,'P-Parametri'!$C$34,'P-Parametri'!$E$51))</f>
        <v>3.7839263201876694E-2</v>
      </c>
      <c r="C963" s="10">
        <f>IF($A963&lt;='1-Input'!$B$26,0,IF($A963='1-Input'!$B$26+1,('1-Input'!$B$23+0)*'1-Input'!$B$27,'1-Input'!$B$23+0))</f>
        <v>0</v>
      </c>
      <c r="D963" s="10">
        <f t="shared" si="39"/>
        <v>0</v>
      </c>
      <c r="E963" s="10">
        <f>MAX(0,('1-Input'!$B$10-C963-D963))/(1-'P-Parametri'!$B$31*MAX(0,IF(F962&lt;=0,0,(F962-G962)/F962)))</f>
        <v>31932.270441795692</v>
      </c>
      <c r="F963" s="10">
        <f>((F962-E963+MAX(0,-('1-Input'!$B$10-C963-D963)))*(1+B963))*(1-'P-Parametri'!$B$32)</f>
        <v>725147.25806531368</v>
      </c>
      <c r="G963" s="10">
        <f>IF(F962&lt;=0,G962,G962*(1-E963/F962))+MAX(0,-('1-Input'!$B$10-C963-D963))</f>
        <v>452841.6921921497</v>
      </c>
      <c r="H963" s="10">
        <f>MAX(0,('1-Input'!$B$10-C963-D963))/(1-'P-Parametri'!$B$31*MAX(0,IF(I962&lt;=0,0,(I962-J962)/I962)))</f>
        <v>31932.270441795692</v>
      </c>
      <c r="I963" s="10">
        <f>((I962-H963+MAX(0,-('1-Input'!$B$10-C963-D963)))*(1+B963))*(1-'P-Parametri'!$B$32)</f>
        <v>912822.68661042443</v>
      </c>
      <c r="J963" s="10">
        <f>IF(I962&lt;=0,J962,J962*(1-H963/I962))+MAX(0,-('1-Input'!$B$10-C963-D963))</f>
        <v>570041.69219214993</v>
      </c>
      <c r="K963" s="10">
        <f>MAX(0,('1-Input'!$B$10-C963-D963))/(1-'P-Parametri'!$B$31*MAX(0,IF(L962&lt;=0,0,(L962-M962)/L962)))</f>
        <v>31932.270441795696</v>
      </c>
      <c r="L963" s="10">
        <f>((L962-K963+MAX(0,-('1-Input'!$B$10-C963-D963)))*(1+B963))*(1-'P-Parametri'!$B$32)</f>
        <v>518761.0943943946</v>
      </c>
      <c r="M963" s="10">
        <f>IF(L962&lt;=0,M962,M962*(1-K963/L962))+MAX(0,-('1-Input'!$B$10-C963-D963))</f>
        <v>323957.16761829122</v>
      </c>
      <c r="N963" s="10">
        <f>MAX(0,('1-Input'!$B$10-C963-D963))/(1-'P-Parametri'!$B$31*MAX(0,IF(O962&lt;=0,0,(O962-P962)/O962)))</f>
        <v>31932.270441795692</v>
      </c>
      <c r="O963" s="10">
        <f>((O962-N963+MAX(0,-('1-Input'!$B$10-C963-D963)))*(1+B963))*(1-'P-Parametri'!$B$32)</f>
        <v>518761.09439439472</v>
      </c>
      <c r="P963" s="10">
        <f>IF(O962&lt;=0,P962,P962*(1-N963/O962))+MAX(0,-('1-Input'!$B$10-C963-D963))</f>
        <v>323957.16761829134</v>
      </c>
      <c r="Q963" s="10">
        <f>MAX(0,('1-Input'!$B$10-C963-D963))/(1-'P-Parametri'!$B$31*MAX(0,IF(R962&lt;=0,0,(R962-S962)/R962)))</f>
        <v>31932.270441795696</v>
      </c>
      <c r="R963" s="10">
        <f>((R962-Q963+MAX(0,-('1-Input'!$B$10-C963-D963)))*(1+B963))*(1-'P-Parametri'!$B$32)</f>
        <v>518761.09439439583</v>
      </c>
      <c r="S963" s="10">
        <f>IF(R962&lt;=0,S962,S962*(1-Q963/R962))+MAX(0,-('1-Input'!$B$10-C963-D963))</f>
        <v>323957.16761829198</v>
      </c>
      <c r="T963" s="10">
        <f>MAX(0,('1-Input'!$B$10-C963-D963))/(1-'P-Parametri'!$B$31*MAX(0,IF(U962&lt;=0,0,(U962-V962)/U962)))</f>
        <v>31932.270441795696</v>
      </c>
      <c r="U963" s="10">
        <f>((U962-T963+MAX(0,-('1-Input'!$B$10-C963-D963)))*(1+B963))*(1-'P-Parametri'!$B$32)</f>
        <v>518761.09439439484</v>
      </c>
      <c r="V963" s="10">
        <f>IF(U962&lt;=0,V962,V962*(1-T963/U962))+MAX(0,-('1-Input'!$B$10-C963-D963))</f>
        <v>323957.16761829139</v>
      </c>
    </row>
    <row r="964" spans="1:22">
      <c r="A964" s="9">
        <f t="shared" si="38"/>
        <v>7</v>
      </c>
      <c r="B964" s="12">
        <f>IF($A964='P-Parametri'!$E$47,'P-Parametri'!$B$34,IF($A964='P-Parametri'!$E$48,'P-Parametri'!$C$34,'P-Parametri'!$E$51))</f>
        <v>3.7839263201876694E-2</v>
      </c>
      <c r="C964" s="10">
        <f>IF($A964&lt;='1-Input'!$B$26,0,IF($A964='1-Input'!$B$26+1,('1-Input'!$B$23+0)*'1-Input'!$B$27,'1-Input'!$B$23+0))</f>
        <v>0</v>
      </c>
      <c r="D964" s="10">
        <f t="shared" si="39"/>
        <v>0</v>
      </c>
      <c r="E964" s="10">
        <f>MAX(0,('1-Input'!$B$10-C964-D964))/(1-'P-Parametri'!$B$31*MAX(0,IF(F963&lt;=0,0,(F963-G963)/F963)))</f>
        <v>32137.756300795943</v>
      </c>
      <c r="F964" s="10">
        <f>((F963-E964+MAX(0,-('1-Input'!$B$10-C964-D964)))*(1+B964))*(1-'P-Parametri'!$B$32)</f>
        <v>717794.00576178043</v>
      </c>
      <c r="G964" s="10">
        <f>IF(F963&lt;=0,G963,G963*(1-E964/F963))+MAX(0,-('1-Input'!$B$10-C964-D964))</f>
        <v>432772.22935595352</v>
      </c>
      <c r="H964" s="10">
        <f>MAX(0,('1-Input'!$B$10-C964-D964))/(1-'P-Parametri'!$B$31*MAX(0,IF(I963&lt;=0,0,(I963-J963)/I963)))</f>
        <v>32137.756300795943</v>
      </c>
      <c r="I964" s="10">
        <f>((I963-H964+MAX(0,-('1-Input'!$B$10-C964-D964)))*(1+B964))*(1-'P-Parametri'!$B$32)</f>
        <v>912181.38038716989</v>
      </c>
      <c r="J964" s="10">
        <f>IF(I963&lt;=0,J963,J963*(1-H964/I963))+MAX(0,-('1-Input'!$B$10-C964-D964))</f>
        <v>549972.22935595375</v>
      </c>
      <c r="K964" s="10">
        <f>MAX(0,('1-Input'!$B$10-C964-D964))/(1-'P-Parametri'!$B$31*MAX(0,IF(L963&lt;=0,0,(L963-M963)/L963)))</f>
        <v>32137.756300795947</v>
      </c>
      <c r="L964" s="10">
        <f>((L963-K964+MAX(0,-('1-Input'!$B$10-C964-D964)))*(1+B964))*(1-'P-Parametri'!$B$32)</f>
        <v>504026.73305057036</v>
      </c>
      <c r="M964" s="10">
        <f>IF(L963&lt;=0,M963,M963*(1-K964/L963))+MAX(0,-('1-Input'!$B$10-C964-D964))</f>
        <v>303887.7047820951</v>
      </c>
      <c r="N964" s="10">
        <f>MAX(0,('1-Input'!$B$10-C964-D964))/(1-'P-Parametri'!$B$31*MAX(0,IF(O963&lt;=0,0,(O963-P963)/O963)))</f>
        <v>32137.756300795943</v>
      </c>
      <c r="O964" s="10">
        <f>((O963-N964+MAX(0,-('1-Input'!$B$10-C964-D964)))*(1+B964))*(1-'P-Parametri'!$B$32)</f>
        <v>504026.73305057047</v>
      </c>
      <c r="P964" s="10">
        <f>IF(O963&lt;=0,P963,P963*(1-N964/O963))+MAX(0,-('1-Input'!$B$10-C964-D964))</f>
        <v>303887.70478209516</v>
      </c>
      <c r="Q964" s="10">
        <f>MAX(0,('1-Input'!$B$10-C964-D964))/(1-'P-Parametri'!$B$31*MAX(0,IF(R963&lt;=0,0,(R963-S963)/R963)))</f>
        <v>32137.756300795947</v>
      </c>
      <c r="R964" s="10">
        <f>((R963-Q964+MAX(0,-('1-Input'!$B$10-C964-D964)))*(1+B964))*(1-'P-Parametri'!$B$32)</f>
        <v>504026.73305057164</v>
      </c>
      <c r="S964" s="10">
        <f>IF(R963&lt;=0,S963,S963*(1-Q964/R963))+MAX(0,-('1-Input'!$B$10-C964-D964))</f>
        <v>303887.7047820958</v>
      </c>
      <c r="T964" s="10">
        <f>MAX(0,('1-Input'!$B$10-C964-D964))/(1-'P-Parametri'!$B$31*MAX(0,IF(U963&lt;=0,0,(U963-V963)/U963)))</f>
        <v>32137.756300795943</v>
      </c>
      <c r="U964" s="10">
        <f>((U963-T964+MAX(0,-('1-Input'!$B$10-C964-D964)))*(1+B964))*(1-'P-Parametri'!$B$32)</f>
        <v>504026.73305057059</v>
      </c>
      <c r="V964" s="10">
        <f>IF(U963&lt;=0,V963,V963*(1-T964/U963))+MAX(0,-('1-Input'!$B$10-C964-D964))</f>
        <v>303887.70478209521</v>
      </c>
    </row>
    <row r="965" spans="1:22">
      <c r="A965" s="9">
        <f t="shared" si="38"/>
        <v>8</v>
      </c>
      <c r="B965" s="12">
        <f>IF($A965='P-Parametri'!$E$47,'P-Parametri'!$B$34,IF($A965='P-Parametri'!$E$48,'P-Parametri'!$C$34,'P-Parametri'!$E$51))</f>
        <v>3.7839263201876694E-2</v>
      </c>
      <c r="C965" s="10">
        <f>IF($A965&lt;='1-Input'!$B$26,0,IF($A965='1-Input'!$B$26+1,('1-Input'!$B$23+0)*'1-Input'!$B$27,'1-Input'!$B$23+0))</f>
        <v>0</v>
      </c>
      <c r="D965" s="10">
        <f t="shared" si="39"/>
        <v>0</v>
      </c>
      <c r="E965" s="10">
        <f>MAX(0,('1-Input'!$B$10-C965-D965))/(1-'P-Parametri'!$B$31*MAX(0,IF(F964&lt;=0,0,(F964-G964)/F964)))</f>
        <v>32338.67191239099</v>
      </c>
      <c r="F965" s="10">
        <f>((F964-E965+MAX(0,-('1-Input'!$B$10-C965-D965)))*(1+B965))*(1-'P-Parametri'!$B$32)</f>
        <v>709969.67372276669</v>
      </c>
      <c r="G965" s="10">
        <f>IF(F964&lt;=0,G964,G964*(1-E965/F964))+MAX(0,-('1-Input'!$B$10-C965-D965))</f>
        <v>413274.60326045094</v>
      </c>
      <c r="H965" s="10">
        <f>MAX(0,('1-Input'!$B$10-C965-D965))/(1-'P-Parametri'!$B$31*MAX(0,IF(I964&lt;=0,0,(I964-J964)/I964)))</f>
        <v>32338.67191239099</v>
      </c>
      <c r="I965" s="10">
        <f>((I964-H965+MAX(0,-('1-Input'!$B$10-C965-D965)))*(1+B965))*(1-'P-Parametri'!$B$32)</f>
        <v>911309.03768041416</v>
      </c>
      <c r="J965" s="10">
        <f>IF(I964&lt;=0,J964,J964*(1-H965/I964))+MAX(0,-('1-Input'!$B$10-C965-D965))</f>
        <v>530474.60326045123</v>
      </c>
      <c r="K965" s="10">
        <f>MAX(0,('1-Input'!$B$10-C965-D965))/(1-'P-Parametri'!$B$31*MAX(0,IF(L964&lt;=0,0,(L964-M964)/L964)))</f>
        <v>32338.67191239099</v>
      </c>
      <c r="L965" s="10">
        <f>((L964-K965+MAX(0,-('1-Input'!$B$10-C965-D965)))*(1+B965))*(1-'P-Parametri'!$B$32)</f>
        <v>488557.31705310434</v>
      </c>
      <c r="M965" s="10">
        <f>IF(L964&lt;=0,M964,M964*(1-K965/L964))+MAX(0,-('1-Input'!$B$10-C965-D965))</f>
        <v>284390.07868659252</v>
      </c>
      <c r="N965" s="10">
        <f>MAX(0,('1-Input'!$B$10-C965-D965))/(1-'P-Parametri'!$B$31*MAX(0,IF(O964&lt;=0,0,(O964-P964)/O964)))</f>
        <v>32338.67191239099</v>
      </c>
      <c r="O965" s="10">
        <f>((O964-N965+MAX(0,-('1-Input'!$B$10-C965-D965)))*(1+B965))*(1-'P-Parametri'!$B$32)</f>
        <v>488557.31705310446</v>
      </c>
      <c r="P965" s="10">
        <f>IF(O964&lt;=0,P964,P964*(1-N965/O964))+MAX(0,-('1-Input'!$B$10-C965-D965))</f>
        <v>284390.07868659258</v>
      </c>
      <c r="Q965" s="10">
        <f>MAX(0,('1-Input'!$B$10-C965-D965))/(1-'P-Parametri'!$B$31*MAX(0,IF(R964&lt;=0,0,(R964-S964)/R964)))</f>
        <v>32338.671912390993</v>
      </c>
      <c r="R965" s="10">
        <f>((R964-Q965+MAX(0,-('1-Input'!$B$10-C965-D965)))*(1+B965))*(1-'P-Parametri'!$B$32)</f>
        <v>488557.31705310568</v>
      </c>
      <c r="S965" s="10">
        <f>IF(R964&lt;=0,S964,S964*(1-Q965/R964))+MAX(0,-('1-Input'!$B$10-C965-D965))</f>
        <v>284390.07868659322</v>
      </c>
      <c r="T965" s="10">
        <f>MAX(0,('1-Input'!$B$10-C965-D965))/(1-'P-Parametri'!$B$31*MAX(0,IF(U964&lt;=0,0,(U964-V964)/U964)))</f>
        <v>32338.67191239099</v>
      </c>
      <c r="U965" s="10">
        <f>((U964-T965+MAX(0,-('1-Input'!$B$10-C965-D965)))*(1+B965))*(1-'P-Parametri'!$B$32)</f>
        <v>488557.31705310458</v>
      </c>
      <c r="V965" s="10">
        <f>IF(U964&lt;=0,V964,V964*(1-T965/U964))+MAX(0,-('1-Input'!$B$10-C965-D965))</f>
        <v>284390.07868659263</v>
      </c>
    </row>
    <row r="966" spans="1:22">
      <c r="A966" s="9">
        <f t="shared" si="38"/>
        <v>9</v>
      </c>
      <c r="B966" s="12">
        <f>IF($A966='P-Parametri'!$E$47,'P-Parametri'!$B$34,IF($A966='P-Parametri'!$E$48,'P-Parametri'!$C$34,'P-Parametri'!$E$51))</f>
        <v>3.7839263201876694E-2</v>
      </c>
      <c r="C966" s="10">
        <f>IF($A966&lt;='1-Input'!$B$26,0,IF($A966='1-Input'!$B$26+1,('1-Input'!$B$23+0)*'1-Input'!$B$27,'1-Input'!$B$23+0))</f>
        <v>0</v>
      </c>
      <c r="D966" s="10">
        <f t="shared" si="39"/>
        <v>0</v>
      </c>
      <c r="E966" s="10">
        <f>MAX(0,('1-Input'!$B$10-C966-D966))/(1-'P-Parametri'!$B$31*MAX(0,IF(F965&lt;=0,0,(F965-G965)/F965)))</f>
        <v>32535.04815509394</v>
      </c>
      <c r="F966" s="10">
        <f>((F965-E966+MAX(0,-('1-Input'!$B$10-C966-D966)))*(1+B966))*(1-'P-Parametri'!$B$32)</f>
        <v>701662.11616125947</v>
      </c>
      <c r="G966" s="10">
        <f>IF(F965&lt;=0,G965,G965*(1-E966/F965))+MAX(0,-('1-Input'!$B$10-C966-D966))</f>
        <v>394335.89416341064</v>
      </c>
      <c r="H966" s="10">
        <f>MAX(0,('1-Input'!$B$10-C966-D966))/(1-'P-Parametri'!$B$31*MAX(0,IF(I965&lt;=0,0,(I965-J965)/I965)))</f>
        <v>32535.048155093937</v>
      </c>
      <c r="I966" s="10">
        <f>((I965-H966+MAX(0,-('1-Input'!$B$10-C966-D966)))*(1+B966))*(1-'P-Parametri'!$B$32)</f>
        <v>910202.09751031222</v>
      </c>
      <c r="J966" s="10">
        <f>IF(I965&lt;=0,J965,J965*(1-H966/I965))+MAX(0,-('1-Input'!$B$10-C966-D966))</f>
        <v>511535.89416341088</v>
      </c>
      <c r="K966" s="10">
        <f>MAX(0,('1-Input'!$B$10-C966-D966))/(1-'P-Parametri'!$B$31*MAX(0,IF(L965&lt;=0,0,(L965-M965)/L965)))</f>
        <v>32535.04815509394</v>
      </c>
      <c r="L966" s="10">
        <f>((L965-K966+MAX(0,-('1-Input'!$B$10-C966-D966)))*(1+B966))*(1-'P-Parametri'!$B$32)</f>
        <v>472331.25992564572</v>
      </c>
      <c r="M966" s="10">
        <f>IF(L965&lt;=0,M965,M965*(1-K966/L965))+MAX(0,-('1-Input'!$B$10-C966-D966))</f>
        <v>265451.36958955223</v>
      </c>
      <c r="N966" s="10">
        <f>MAX(0,('1-Input'!$B$10-C966-D966))/(1-'P-Parametri'!$B$31*MAX(0,IF(O965&lt;=0,0,(O965-P965)/O965)))</f>
        <v>32535.04815509394</v>
      </c>
      <c r="O966" s="10">
        <f>((O965-N966+MAX(0,-('1-Input'!$B$10-C966-D966)))*(1+B966))*(1-'P-Parametri'!$B$32)</f>
        <v>472331.25992564583</v>
      </c>
      <c r="P966" s="10">
        <f>IF(O965&lt;=0,P965,P965*(1-N966/O965))+MAX(0,-('1-Input'!$B$10-C966-D966))</f>
        <v>265451.36958955228</v>
      </c>
      <c r="Q966" s="10">
        <f>MAX(0,('1-Input'!$B$10-C966-D966))/(1-'P-Parametri'!$B$31*MAX(0,IF(R965&lt;=0,0,(R965-S965)/R965)))</f>
        <v>32535.048155093944</v>
      </c>
      <c r="R966" s="10">
        <f>((R965-Q966+MAX(0,-('1-Input'!$B$10-C966-D966)))*(1+B966))*(1-'P-Parametri'!$B$32)</f>
        <v>472331.25992564711</v>
      </c>
      <c r="S966" s="10">
        <f>IF(R965&lt;=0,S965,S965*(1-Q966/R965))+MAX(0,-('1-Input'!$B$10-C966-D966))</f>
        <v>265451.36958955287</v>
      </c>
      <c r="T966" s="10">
        <f>MAX(0,('1-Input'!$B$10-C966-D966))/(1-'P-Parametri'!$B$31*MAX(0,IF(U965&lt;=0,0,(U965-V965)/U965)))</f>
        <v>32535.04815509394</v>
      </c>
      <c r="U966" s="10">
        <f>((U965-T966+MAX(0,-('1-Input'!$B$10-C966-D966)))*(1+B966))*(1-'P-Parametri'!$B$32)</f>
        <v>472331.25992564595</v>
      </c>
      <c r="V966" s="10">
        <f>IF(U965&lt;=0,V965,V965*(1-T966/U965))+MAX(0,-('1-Input'!$B$10-C966-D966))</f>
        <v>265451.36958955234</v>
      </c>
    </row>
    <row r="967" spans="1:22">
      <c r="A967" s="9">
        <f t="shared" si="38"/>
        <v>10</v>
      </c>
      <c r="B967" s="12">
        <f>IF($A967='P-Parametri'!$E$47,'P-Parametri'!$B$34,IF($A967='P-Parametri'!$E$48,'P-Parametri'!$C$34,'P-Parametri'!$E$51))</f>
        <v>3.7839263201876694E-2</v>
      </c>
      <c r="C967" s="10">
        <f>IF($A967&lt;='1-Input'!$B$26,0,IF($A967='1-Input'!$B$26+1,('1-Input'!$B$23+0)*'1-Input'!$B$27,'1-Input'!$B$23+0))</f>
        <v>0</v>
      </c>
      <c r="D967" s="10">
        <f t="shared" si="39"/>
        <v>0</v>
      </c>
      <c r="E967" s="10">
        <f>MAX(0,('1-Input'!$B$10-C967-D967))/(1-'P-Parametri'!$B$31*MAX(0,IF(F966&lt;=0,0,(F966-G966)/F966)))</f>
        <v>32726.920005074324</v>
      </c>
      <c r="F967" s="10">
        <f>((F966-E967+MAX(0,-('1-Input'!$B$10-C967-D967)))*(1+B967))*(1-'P-Parametri'!$B$32)</f>
        <v>692858.71668632084</v>
      </c>
      <c r="G967" s="10">
        <f>IF(F966&lt;=0,G966,G966*(1-E967/F966))+MAX(0,-('1-Input'!$B$10-C967-D967))</f>
        <v>375943.28187016066</v>
      </c>
      <c r="H967" s="10">
        <f>MAX(0,('1-Input'!$B$10-C967-D967))/(1-'P-Parametri'!$B$31*MAX(0,IF(I966&lt;=0,0,(I966-J966)/I966)))</f>
        <v>32726.92000507432</v>
      </c>
      <c r="I967" s="10">
        <f>((I966-H967+MAX(0,-('1-Input'!$B$10-C967-D967)))*(1+B967))*(1-'P-Parametri'!$B$32)</f>
        <v>908856.83531657211</v>
      </c>
      <c r="J967" s="10">
        <f>IF(I966&lt;=0,J966,J966*(1-H967/I966))+MAX(0,-('1-Input'!$B$10-C967-D967))</f>
        <v>493143.28187016083</v>
      </c>
      <c r="K967" s="10">
        <f>MAX(0,('1-Input'!$B$10-C967-D967))/(1-'P-Parametri'!$B$31*MAX(0,IF(L966&lt;=0,0,(L966-M966)/L966)))</f>
        <v>32726.920005074324</v>
      </c>
      <c r="L967" s="10">
        <f>((L966-K967+MAX(0,-('1-Input'!$B$10-C967-D967)))*(1+B967))*(1-'P-Parametri'!$B$32)</f>
        <v>455326.16695502616</v>
      </c>
      <c r="M967" s="10">
        <f>IF(L966&lt;=0,M966,M966*(1-K967/L966))+MAX(0,-('1-Input'!$B$10-C967-D967))</f>
        <v>247058.75729630221</v>
      </c>
      <c r="N967" s="10">
        <f>MAX(0,('1-Input'!$B$10-C967-D967))/(1-'P-Parametri'!$B$31*MAX(0,IF(O966&lt;=0,0,(O966-P966)/O966)))</f>
        <v>32726.920005074324</v>
      </c>
      <c r="O967" s="10">
        <f>((O966-N967+MAX(0,-('1-Input'!$B$10-C967-D967)))*(1+B967))*(1-'P-Parametri'!$B$32)</f>
        <v>455326.16695502627</v>
      </c>
      <c r="P967" s="10">
        <f>IF(O966&lt;=0,P966,P966*(1-N967/O966))+MAX(0,-('1-Input'!$B$10-C967-D967))</f>
        <v>247058.75729630227</v>
      </c>
      <c r="Q967" s="10">
        <f>MAX(0,('1-Input'!$B$10-C967-D967))/(1-'P-Parametri'!$B$31*MAX(0,IF(R966&lt;=0,0,(R966-S966)/R966)))</f>
        <v>32726.920005074324</v>
      </c>
      <c r="R967" s="10">
        <f>((R966-Q967+MAX(0,-('1-Input'!$B$10-C967-D967)))*(1+B967))*(1-'P-Parametri'!$B$32)</f>
        <v>455326.16695502761</v>
      </c>
      <c r="S967" s="10">
        <f>IF(R966&lt;=0,S966,S966*(1-Q967/R966))+MAX(0,-('1-Input'!$B$10-C967-D967))</f>
        <v>247058.75729630288</v>
      </c>
      <c r="T967" s="10">
        <f>MAX(0,('1-Input'!$B$10-C967-D967))/(1-'P-Parametri'!$B$31*MAX(0,IF(U966&lt;=0,0,(U966-V966)/U966)))</f>
        <v>32726.920005074324</v>
      </c>
      <c r="U967" s="10">
        <f>((U966-T967+MAX(0,-('1-Input'!$B$10-C967-D967)))*(1+B967))*(1-'P-Parametri'!$B$32)</f>
        <v>455326.16695502639</v>
      </c>
      <c r="V967" s="10">
        <f>IF(U966&lt;=0,V966,V966*(1-T967/U966))+MAX(0,-('1-Input'!$B$10-C967-D967))</f>
        <v>247058.75729630233</v>
      </c>
    </row>
    <row r="968" spans="1:22">
      <c r="A968" s="9">
        <f t="shared" si="38"/>
        <v>11</v>
      </c>
      <c r="B968" s="12">
        <f>IF($A968='P-Parametri'!$E$47,'P-Parametri'!$B$34,IF($A968='P-Parametri'!$E$48,'P-Parametri'!$C$34,'P-Parametri'!$E$51))</f>
        <v>3.7839263201876694E-2</v>
      </c>
      <c r="C968" s="10">
        <f>IF($A968&lt;='1-Input'!$B$26,0,IF($A968='1-Input'!$B$26+1,('1-Input'!$B$23+0)*'1-Input'!$B$27,'1-Input'!$B$23+0))</f>
        <v>0</v>
      </c>
      <c r="D968" s="10">
        <f t="shared" si="39"/>
        <v>0</v>
      </c>
      <c r="E968" s="10">
        <f>MAX(0,('1-Input'!$B$10-C968-D968))/(1-'P-Parametri'!$B$31*MAX(0,IF(F967&lt;=0,0,(F967-G967)/F967)))</f>
        <v>32914.326285522919</v>
      </c>
      <c r="F968" s="10">
        <f>((F967-E968+MAX(0,-('1-Input'!$B$10-C968-D968)))*(1+B968))*(1-'P-Parametri'!$B$32)</f>
        <v>683546.36748800031</v>
      </c>
      <c r="G968" s="10">
        <f>IF(F967&lt;=0,G967,G967*(1-E968/F967))+MAX(0,-('1-Input'!$B$10-C968-D968))</f>
        <v>358084.05668280279</v>
      </c>
      <c r="H968" s="10">
        <f>MAX(0,('1-Input'!$B$10-C968-D968))/(1-'P-Parametri'!$B$31*MAX(0,IF(I967&lt;=0,0,(I967-J967)/I967)))</f>
        <v>32914.326285522919</v>
      </c>
      <c r="I968" s="10">
        <f>((I967-H968+MAX(0,-('1-Input'!$B$10-C968-D968)))*(1+B968))*(1-'P-Parametri'!$B$32)</f>
        <v>907269.35312362737</v>
      </c>
      <c r="J968" s="10">
        <f>IF(I967&lt;=0,J967,J967*(1-H968/I967))+MAX(0,-('1-Input'!$B$10-C968-D968))</f>
        <v>475284.05668280303</v>
      </c>
      <c r="K968" s="10">
        <f>MAX(0,('1-Input'!$B$10-C968-D968))/(1-'P-Parametri'!$B$31*MAX(0,IF(L967&lt;=0,0,(L967-M967)/L967)))</f>
        <v>32914.326285522919</v>
      </c>
      <c r="L968" s="10">
        <f>((L967-K968+MAX(0,-('1-Input'!$B$10-C968-D968)))*(1+B968))*(1-'P-Parametri'!$B$32)</f>
        <v>437518.80230120942</v>
      </c>
      <c r="M968" s="10">
        <f>IF(L967&lt;=0,M967,M967*(1-K968/L967))+MAX(0,-('1-Input'!$B$10-C968-D968))</f>
        <v>229199.53210894438</v>
      </c>
      <c r="N968" s="10">
        <f>MAX(0,('1-Input'!$B$10-C968-D968))/(1-'P-Parametri'!$B$31*MAX(0,IF(O967&lt;=0,0,(O967-P967)/O967)))</f>
        <v>32914.326285522919</v>
      </c>
      <c r="O968" s="10">
        <f>((O967-N968+MAX(0,-('1-Input'!$B$10-C968-D968)))*(1+B968))*(1-'P-Parametri'!$B$32)</f>
        <v>437518.80230120954</v>
      </c>
      <c r="P968" s="10">
        <f>IF(O967&lt;=0,P967,P967*(1-N968/O967))+MAX(0,-('1-Input'!$B$10-C968-D968))</f>
        <v>229199.53210894443</v>
      </c>
      <c r="Q968" s="10">
        <f>MAX(0,('1-Input'!$B$10-C968-D968))/(1-'P-Parametri'!$B$31*MAX(0,IF(R967&lt;=0,0,(R967-S967)/R967)))</f>
        <v>32914.326285522919</v>
      </c>
      <c r="R968" s="10">
        <f>((R967-Q968+MAX(0,-('1-Input'!$B$10-C968-D968)))*(1+B968))*(1-'P-Parametri'!$B$32)</f>
        <v>437518.80230121093</v>
      </c>
      <c r="S968" s="10">
        <f>IF(R967&lt;=0,S967,S967*(1-Q968/R967))+MAX(0,-('1-Input'!$B$10-C968-D968))</f>
        <v>229199.53210894504</v>
      </c>
      <c r="T968" s="10">
        <f>MAX(0,('1-Input'!$B$10-C968-D968))/(1-'P-Parametri'!$B$31*MAX(0,IF(U967&lt;=0,0,(U967-V967)/U967)))</f>
        <v>32914.326285522919</v>
      </c>
      <c r="U968" s="10">
        <f>((U967-T968+MAX(0,-('1-Input'!$B$10-C968-D968)))*(1+B968))*(1-'P-Parametri'!$B$32)</f>
        <v>437518.80230120965</v>
      </c>
      <c r="V968" s="10">
        <f>IF(U967&lt;=0,V967,V967*(1-T968/U967))+MAX(0,-('1-Input'!$B$10-C968-D968))</f>
        <v>229199.53210894449</v>
      </c>
    </row>
    <row r="969" spans="1:22">
      <c r="A969" s="9">
        <f t="shared" si="38"/>
        <v>12</v>
      </c>
      <c r="B969" s="12">
        <f>IF($A969='P-Parametri'!$E$47,'P-Parametri'!$B$34,IF($A969='P-Parametri'!$E$48,'P-Parametri'!$C$34,'P-Parametri'!$E$51))</f>
        <v>3.7839263201876694E-2</v>
      </c>
      <c r="C969" s="10">
        <f>IF($A969&lt;='1-Input'!$B$26,0,IF($A969='1-Input'!$B$26+1,('1-Input'!$B$23+0)*'1-Input'!$B$27,'1-Input'!$B$23+0))</f>
        <v>0</v>
      </c>
      <c r="D969" s="10">
        <f t="shared" si="39"/>
        <v>0</v>
      </c>
      <c r="E969" s="10">
        <f>MAX(0,('1-Input'!$B$10-C969-D969))/(1-'P-Parametri'!$B$31*MAX(0,IF(F968&lt;=0,0,(F968-G968)/F968)))</f>
        <v>33097.309418087025</v>
      </c>
      <c r="F969" s="10">
        <f>((F968-E969+MAX(0,-('1-Input'!$B$10-C969-D969)))*(1+B969))*(1-'P-Parametri'!$B$32)</f>
        <v>673711.44803527824</v>
      </c>
      <c r="G969" s="10">
        <f>IF(F968&lt;=0,G968,G968*(1-E969/F968))+MAX(0,-('1-Input'!$B$10-C969-D969))</f>
        <v>340745.62964197359</v>
      </c>
      <c r="H969" s="10">
        <f>MAX(0,('1-Input'!$B$10-C969-D969))/(1-'P-Parametri'!$B$31*MAX(0,IF(I968&lt;=0,0,(I968-J968)/I968)))</f>
        <v>33097.309418087025</v>
      </c>
      <c r="I969" s="10">
        <f>((I968-H969+MAX(0,-('1-Input'!$B$10-C969-D969)))*(1+B969))*(1-'P-Parametri'!$B$32)</f>
        <v>905435.56961153459</v>
      </c>
      <c r="J969" s="10">
        <f>IF(I968&lt;=0,J968,J968*(1-H969/I968))+MAX(0,-('1-Input'!$B$10-C969-D969))</f>
        <v>457945.62964197382</v>
      </c>
      <c r="K969" s="10">
        <f>MAX(0,('1-Input'!$B$10-C969-D969))/(1-'P-Parametri'!$B$31*MAX(0,IF(L968&lt;=0,0,(L968-M968)/L968)))</f>
        <v>33097.309418087025</v>
      </c>
      <c r="L969" s="10">
        <f>((L968-K969+MAX(0,-('1-Input'!$B$10-C969-D969)))*(1+B969))*(1-'P-Parametri'!$B$32)</f>
        <v>418885.05518842913</v>
      </c>
      <c r="M969" s="10">
        <f>IF(L968&lt;=0,M968,M968*(1-K969/L968))+MAX(0,-('1-Input'!$B$10-C969-D969))</f>
        <v>211861.10506811517</v>
      </c>
      <c r="N969" s="10">
        <f>MAX(0,('1-Input'!$B$10-C969-D969))/(1-'P-Parametri'!$B$31*MAX(0,IF(O968&lt;=0,0,(O968-P968)/O968)))</f>
        <v>33097.309418087025</v>
      </c>
      <c r="O969" s="10">
        <f>((O968-N969+MAX(0,-('1-Input'!$B$10-C969-D969)))*(1+B969))*(1-'P-Parametri'!$B$32)</f>
        <v>418885.05518842925</v>
      </c>
      <c r="P969" s="10">
        <f>IF(O968&lt;=0,P968,P968*(1-N969/O968))+MAX(0,-('1-Input'!$B$10-C969-D969))</f>
        <v>211861.1050681152</v>
      </c>
      <c r="Q969" s="10">
        <f>MAX(0,('1-Input'!$B$10-C969-D969))/(1-'P-Parametri'!$B$31*MAX(0,IF(R968&lt;=0,0,(R968-S968)/R968)))</f>
        <v>33097.309418087032</v>
      </c>
      <c r="R969" s="10">
        <f>((R968-Q969+MAX(0,-('1-Input'!$B$10-C969-D969)))*(1+B969))*(1-'P-Parametri'!$B$32)</f>
        <v>418885.05518843071</v>
      </c>
      <c r="S969" s="10">
        <f>IF(R968&lt;=0,S968,S968*(1-Q969/R968))+MAX(0,-('1-Input'!$B$10-C969-D969))</f>
        <v>211861.10506811584</v>
      </c>
      <c r="T969" s="10">
        <f>MAX(0,('1-Input'!$B$10-C969-D969))/(1-'P-Parametri'!$B$31*MAX(0,IF(U968&lt;=0,0,(U968-V968)/U968)))</f>
        <v>33097.309418087025</v>
      </c>
      <c r="U969" s="10">
        <f>((U968-T969+MAX(0,-('1-Input'!$B$10-C969-D969)))*(1+B969))*(1-'P-Parametri'!$B$32)</f>
        <v>418885.05518842943</v>
      </c>
      <c r="V969" s="10">
        <f>IF(U968&lt;=0,V968,V968*(1-T969/U968))+MAX(0,-('1-Input'!$B$10-C969-D969))</f>
        <v>211861.10506811526</v>
      </c>
    </row>
    <row r="970" spans="1:22">
      <c r="A970" s="9">
        <f t="shared" si="38"/>
        <v>13</v>
      </c>
      <c r="B970" s="12">
        <f>IF($A970='P-Parametri'!$E$47,'P-Parametri'!$B$34,IF($A970='P-Parametri'!$E$48,'P-Parametri'!$C$34,'P-Parametri'!$E$51))</f>
        <v>3.7839263201876694E-2</v>
      </c>
      <c r="C970" s="10">
        <f>IF($A970&lt;='1-Input'!$B$26,0,IF($A970='1-Input'!$B$26+1,('1-Input'!$B$23+0)*'1-Input'!$B$27,'1-Input'!$B$23+0))</f>
        <v>0</v>
      </c>
      <c r="D970" s="10">
        <f t="shared" si="39"/>
        <v>0</v>
      </c>
      <c r="E970" s="10">
        <f>MAX(0,('1-Input'!$B$10-C970-D970))/(1-'P-Parametri'!$B$31*MAX(0,IF(F969&lt;=0,0,(F969-G969)/F969)))</f>
        <v>33275.915177252522</v>
      </c>
      <c r="F970" s="10">
        <f>((F969-E970+MAX(0,-('1-Input'!$B$10-C970-D970)))*(1+B970))*(1-'P-Parametri'!$B$32)</f>
        <v>663339.80326657533</v>
      </c>
      <c r="G970" s="10">
        <f>IF(F969&lt;=0,G969,G969*(1-E970/F969))+MAX(0,-('1-Input'!$B$10-C970-D970))</f>
        <v>323915.54206953844</v>
      </c>
      <c r="H970" s="10">
        <f>MAX(0,('1-Input'!$B$10-C970-D970))/(1-'P-Parametri'!$B$31*MAX(0,IF(I969&lt;=0,0,(I969-J969)/I969)))</f>
        <v>33275.915177252522</v>
      </c>
      <c r="I970" s="10">
        <f>((I969-H970+MAX(0,-('1-Input'!$B$10-C970-D970)))*(1+B970))*(1-'P-Parametri'!$B$32)</f>
        <v>903351.21008617384</v>
      </c>
      <c r="J970" s="10">
        <f>IF(I969&lt;=0,J969,J969*(1-H970/I969))+MAX(0,-('1-Input'!$B$10-C970-D970))</f>
        <v>441115.54206953867</v>
      </c>
      <c r="K970" s="10">
        <f>MAX(0,('1-Input'!$B$10-C970-D970))/(1-'P-Parametri'!$B$31*MAX(0,IF(L969&lt;=0,0,(L969-M969)/L969)))</f>
        <v>33275.915177252522</v>
      </c>
      <c r="L970" s="10">
        <f>((L969-K970+MAX(0,-('1-Input'!$B$10-C970-D970)))*(1+B970))*(1-'P-Parametri'!$B$32)</f>
        <v>399399.90514160262</v>
      </c>
      <c r="M970" s="10">
        <f>IF(L969&lt;=0,M969,M969*(1-K970/L969))+MAX(0,-('1-Input'!$B$10-C970-D970))</f>
        <v>195031.01749568005</v>
      </c>
      <c r="N970" s="10">
        <f>MAX(0,('1-Input'!$B$10-C970-D970))/(1-'P-Parametri'!$B$31*MAX(0,IF(O969&lt;=0,0,(O969-P969)/O969)))</f>
        <v>33275.915177252522</v>
      </c>
      <c r="O970" s="10">
        <f>((O969-N970+MAX(0,-('1-Input'!$B$10-C970-D970)))*(1+B970))*(1-'P-Parametri'!$B$32)</f>
        <v>399399.90514160274</v>
      </c>
      <c r="P970" s="10">
        <f>IF(O969&lt;=0,P969,P969*(1-N970/O969))+MAX(0,-('1-Input'!$B$10-C970-D970))</f>
        <v>195031.01749568008</v>
      </c>
      <c r="Q970" s="10">
        <f>MAX(0,('1-Input'!$B$10-C970-D970))/(1-'P-Parametri'!$B$31*MAX(0,IF(R969&lt;=0,0,(R969-S969)/R969)))</f>
        <v>33275.915177252522</v>
      </c>
      <c r="R970" s="10">
        <f>((R969-Q970+MAX(0,-('1-Input'!$B$10-C970-D970)))*(1+B970))*(1-'P-Parametri'!$B$32)</f>
        <v>399399.90514160431</v>
      </c>
      <c r="S970" s="10">
        <f>IF(R969&lt;=0,S969,S969*(1-Q970/R969))+MAX(0,-('1-Input'!$B$10-C970-D970))</f>
        <v>195031.01749568072</v>
      </c>
      <c r="T970" s="10">
        <f>MAX(0,('1-Input'!$B$10-C970-D970))/(1-'P-Parametri'!$B$31*MAX(0,IF(U969&lt;=0,0,(U969-V969)/U969)))</f>
        <v>33275.915177252522</v>
      </c>
      <c r="U970" s="10">
        <f>((U969-T970+MAX(0,-('1-Input'!$B$10-C970-D970)))*(1+B970))*(1-'P-Parametri'!$B$32)</f>
        <v>399399.90514160297</v>
      </c>
      <c r="V970" s="10">
        <f>IF(U969&lt;=0,V969,V969*(1-T970/U969))+MAX(0,-('1-Input'!$B$10-C970-D970))</f>
        <v>195031.01749568013</v>
      </c>
    </row>
    <row r="971" spans="1:22">
      <c r="A971" s="9">
        <f t="shared" si="38"/>
        <v>14</v>
      </c>
      <c r="B971" s="12">
        <f>IF($A971='P-Parametri'!$E$47,'P-Parametri'!$B$34,IF($A971='P-Parametri'!$E$48,'P-Parametri'!$C$34,'P-Parametri'!$E$51))</f>
        <v>3.7839263201876694E-2</v>
      </c>
      <c r="C971" s="10">
        <f>IF($A971&lt;='1-Input'!$B$26,0,IF($A971='1-Input'!$B$26+1,('1-Input'!$B$23+0)*'1-Input'!$B$27,'1-Input'!$B$23+0))</f>
        <v>0</v>
      </c>
      <c r="D971" s="10">
        <f t="shared" si="39"/>
        <v>0</v>
      </c>
      <c r="E971" s="10">
        <f>MAX(0,('1-Input'!$B$10-C971-D971))/(1-'P-Parametri'!$B$31*MAX(0,IF(F970&lt;=0,0,(F970-G970)/F970)))</f>
        <v>33450.192448471527</v>
      </c>
      <c r="F971" s="10">
        <f>((F970-E971+MAX(0,-('1-Input'!$B$10-C971-D971)))*(1+B971))*(1-'P-Parametri'!$B$32)</f>
        <v>652416.72125079774</v>
      </c>
      <c r="G971" s="10">
        <f>IF(F970&lt;=0,G970,G970*(1-E971/F970))+MAX(0,-('1-Input'!$B$10-C971-D971))</f>
        <v>307581.47442288045</v>
      </c>
      <c r="H971" s="10">
        <f>MAX(0,('1-Input'!$B$10-C971-D971))/(1-'P-Parametri'!$B$31*MAX(0,IF(I970&lt;=0,0,(I970-J970)/I970)))</f>
        <v>33450.19244847152</v>
      </c>
      <c r="I971" s="10">
        <f>((I970-H971+MAX(0,-('1-Input'!$B$10-C971-D971)))*(1+B971))*(1-'P-Parametri'!$B$32)</f>
        <v>901011.79634126835</v>
      </c>
      <c r="J971" s="10">
        <f>IF(I970&lt;=0,J970,J970*(1-H971/I970))+MAX(0,-('1-Input'!$B$10-C971-D971))</f>
        <v>424781.47442288068</v>
      </c>
      <c r="K971" s="10">
        <f>MAX(0,('1-Input'!$B$10-C971-D971))/(1-'P-Parametri'!$B$31*MAX(0,IF(L970&lt;=0,0,(L970-M970)/L970)))</f>
        <v>33450.192448471527</v>
      </c>
      <c r="L971" s="10">
        <f>((L970-K971+MAX(0,-('1-Input'!$B$10-C971-D971)))*(1+B971))*(1-'P-Parametri'!$B$32)</f>
        <v>379037.38622999686</v>
      </c>
      <c r="M971" s="10">
        <f>IF(L970&lt;=0,M970,M970*(1-K971/L970))+MAX(0,-('1-Input'!$B$10-C971-D971))</f>
        <v>178696.94984902206</v>
      </c>
      <c r="N971" s="10">
        <f>MAX(0,('1-Input'!$B$10-C971-D971))/(1-'P-Parametri'!$B$31*MAX(0,IF(O970&lt;=0,0,(O970-P970)/O970)))</f>
        <v>33450.192448471527</v>
      </c>
      <c r="O971" s="10">
        <f>((O970-N971+MAX(0,-('1-Input'!$B$10-C971-D971)))*(1+B971))*(1-'P-Parametri'!$B$32)</f>
        <v>379037.38622999698</v>
      </c>
      <c r="P971" s="10">
        <f>IF(O970&lt;=0,P970,P970*(1-N971/O970))+MAX(0,-('1-Input'!$B$10-C971-D971))</f>
        <v>178696.94984902209</v>
      </c>
      <c r="Q971" s="10">
        <f>MAX(0,('1-Input'!$B$10-C971-D971))/(1-'P-Parametri'!$B$31*MAX(0,IF(R970&lt;=0,0,(R970-S970)/R970)))</f>
        <v>33450.192448471527</v>
      </c>
      <c r="R971" s="10">
        <f>((R970-Q971+MAX(0,-('1-Input'!$B$10-C971-D971)))*(1+B971))*(1-'P-Parametri'!$B$32)</f>
        <v>379037.38622999866</v>
      </c>
      <c r="S971" s="10">
        <f>IF(R970&lt;=0,S970,S970*(1-Q971/R970))+MAX(0,-('1-Input'!$B$10-C971-D971))</f>
        <v>178696.94984902276</v>
      </c>
      <c r="T971" s="10">
        <f>MAX(0,('1-Input'!$B$10-C971-D971))/(1-'P-Parametri'!$B$31*MAX(0,IF(U970&lt;=0,0,(U970-V970)/U970)))</f>
        <v>33450.192448471527</v>
      </c>
      <c r="U971" s="10">
        <f>((U970-T971+MAX(0,-('1-Input'!$B$10-C971-D971)))*(1+B971))*(1-'P-Parametri'!$B$32)</f>
        <v>379037.38622999721</v>
      </c>
      <c r="V971" s="10">
        <f>IF(U970&lt;=0,V970,V970*(1-T971/U970))+MAX(0,-('1-Input'!$B$10-C971-D971))</f>
        <v>178696.94984902217</v>
      </c>
    </row>
    <row r="972" spans="1:22">
      <c r="A972" s="9">
        <f t="shared" si="38"/>
        <v>15</v>
      </c>
      <c r="B972" s="12">
        <f>IF($A972='P-Parametri'!$E$47,'P-Parametri'!$B$34,IF($A972='P-Parametri'!$E$48,'P-Parametri'!$C$34,'P-Parametri'!$E$51))</f>
        <v>3.7839263201876694E-2</v>
      </c>
      <c r="C972" s="10">
        <f>IF($A972&lt;='1-Input'!$B$26,0,IF($A972='1-Input'!$B$26+1,('1-Input'!$B$23+0)*'1-Input'!$B$27,'1-Input'!$B$23+0))</f>
        <v>0</v>
      </c>
      <c r="D972" s="10">
        <f t="shared" si="39"/>
        <v>0</v>
      </c>
      <c r="E972" s="10">
        <f>MAX(0,('1-Input'!$B$10-C972-D972))/(1-'P-Parametri'!$B$31*MAX(0,IF(F971&lt;=0,0,(F971-G971)/F971)))</f>
        <v>33620.192990758027</v>
      </c>
      <c r="F972" s="10">
        <f>((F971-E972+MAX(0,-('1-Input'!$B$10-C972-D972)))*(1+B972))*(1-'P-Parametri'!$B$32)</f>
        <v>640926.91029535641</v>
      </c>
      <c r="G972" s="10">
        <f>IF(F971&lt;=0,G971,G971*(1-E972/F971))+MAX(0,-('1-Input'!$B$10-C972-D972))</f>
        <v>291731.25447349943</v>
      </c>
      <c r="H972" s="10">
        <f>MAX(0,('1-Input'!$B$10-C972-D972))/(1-'P-Parametri'!$B$31*MAX(0,IF(I971&lt;=0,0,(I971-J971)/I971)))</f>
        <v>33620.192990758027</v>
      </c>
      <c r="I972" s="10">
        <f>((I971-H972+MAX(0,-('1-Input'!$B$10-C972-D972)))*(1+B972))*(1-'P-Parametri'!$B$32)</f>
        <v>898412.63640373049</v>
      </c>
      <c r="J972" s="10">
        <f>IF(I971&lt;=0,J971,J971*(1-H972/I971))+MAX(0,-('1-Input'!$B$10-C972-D972))</f>
        <v>408931.25447349966</v>
      </c>
      <c r="K972" s="10">
        <f>MAX(0,('1-Input'!$B$10-C972-D972))/(1-'P-Parametri'!$B$31*MAX(0,IF(L971&lt;=0,0,(L971-M971)/L971)))</f>
        <v>33620.192990758027</v>
      </c>
      <c r="L972" s="10">
        <f>((L971-K972+MAX(0,-('1-Input'!$B$10-C972-D972)))*(1+B972))*(1-'P-Parametri'!$B$32)</f>
        <v>357770.5502780145</v>
      </c>
      <c r="M972" s="10">
        <f>IF(L971&lt;=0,M971,M971*(1-K972/L971))+MAX(0,-('1-Input'!$B$10-C972-D972))</f>
        <v>162846.72989964104</v>
      </c>
      <c r="N972" s="10">
        <f>MAX(0,('1-Input'!$B$10-C972-D972))/(1-'P-Parametri'!$B$31*MAX(0,IF(O971&lt;=0,0,(O971-P971)/O971)))</f>
        <v>33620.192990758027</v>
      </c>
      <c r="O972" s="10">
        <f>((O971-N972+MAX(0,-('1-Input'!$B$10-C972-D972)))*(1+B972))*(1-'P-Parametri'!$B$32)</f>
        <v>357770.55027801462</v>
      </c>
      <c r="P972" s="10">
        <f>IF(O971&lt;=0,P971,P971*(1-N972/O971))+MAX(0,-('1-Input'!$B$10-C972-D972))</f>
        <v>162846.72989964107</v>
      </c>
      <c r="Q972" s="10">
        <f>MAX(0,('1-Input'!$B$10-C972-D972))/(1-'P-Parametri'!$B$31*MAX(0,IF(R971&lt;=0,0,(R971-S971)/R971)))</f>
        <v>33620.192990758027</v>
      </c>
      <c r="R972" s="10">
        <f>((R971-Q972+MAX(0,-('1-Input'!$B$10-C972-D972)))*(1+B972))*(1-'P-Parametri'!$B$32)</f>
        <v>357770.55027801642</v>
      </c>
      <c r="S972" s="10">
        <f>IF(R971&lt;=0,S971,S971*(1-Q972/R971))+MAX(0,-('1-Input'!$B$10-C972-D972))</f>
        <v>162846.72989964177</v>
      </c>
      <c r="T972" s="10">
        <f>MAX(0,('1-Input'!$B$10-C972-D972))/(1-'P-Parametri'!$B$31*MAX(0,IF(U971&lt;=0,0,(U971-V971)/U971)))</f>
        <v>33620.192990758027</v>
      </c>
      <c r="U972" s="10">
        <f>((U971-T972+MAX(0,-('1-Input'!$B$10-C972-D972)))*(1+B972))*(1-'P-Parametri'!$B$32)</f>
        <v>357770.55027801491</v>
      </c>
      <c r="V972" s="10">
        <f>IF(U971&lt;=0,V971,V971*(1-T972/U971))+MAX(0,-('1-Input'!$B$10-C972-D972))</f>
        <v>162846.72989964118</v>
      </c>
    </row>
    <row r="973" spans="1:22">
      <c r="A973" s="9">
        <f t="shared" si="38"/>
        <v>16</v>
      </c>
      <c r="B973" s="12">
        <f>IF($A973='P-Parametri'!$E$47,'P-Parametri'!$B$34,IF($A973='P-Parametri'!$E$48,'P-Parametri'!$C$34,'P-Parametri'!$E$51))</f>
        <v>3.7839263201876694E-2</v>
      </c>
      <c r="C973" s="10">
        <f>IF($A973&lt;='1-Input'!$B$26,0,IF($A973='1-Input'!$B$26+1,('1-Input'!$B$23+0)*'1-Input'!$B$27,'1-Input'!$B$23+0))</f>
        <v>0</v>
      </c>
      <c r="D973" s="10">
        <f t="shared" si="39"/>
        <v>0</v>
      </c>
      <c r="E973" s="10">
        <f>MAX(0,('1-Input'!$B$10-C973-D973))/(1-'P-Parametri'!$B$31*MAX(0,IF(F972&lt;=0,0,(F972-G972)/F972)))</f>
        <v>33785.971204398287</v>
      </c>
      <c r="F973" s="10">
        <f>((F972-E973+MAX(0,-('1-Input'!$B$10-C973-D973)))*(1+B973))*(1-'P-Parametri'!$B$32)</f>
        <v>628854.47547608369</v>
      </c>
      <c r="G973" s="10">
        <f>IF(F972&lt;=0,G972,G972*(1-E973/F972))+MAX(0,-('1-Input'!$B$10-C973-D973))</f>
        <v>276352.86482447921</v>
      </c>
      <c r="H973" s="10">
        <f>MAX(0,('1-Input'!$B$10-C973-D973))/(1-'P-Parametri'!$B$31*MAX(0,IF(I972&lt;=0,0,(I972-J972)/I972)))</f>
        <v>33785.971204398287</v>
      </c>
      <c r="I973" s="10">
        <f>((I972-H973+MAX(0,-('1-Input'!$B$10-C973-D973)))*(1+B973))*(1-'P-Parametri'!$B$32)</f>
        <v>895548.81415286032</v>
      </c>
      <c r="J973" s="10">
        <f>IF(I972&lt;=0,J972,J972*(1-H973/I972))+MAX(0,-('1-Input'!$B$10-C973-D973))</f>
        <v>393552.86482447939</v>
      </c>
      <c r="K973" s="10">
        <f>MAX(0,('1-Input'!$B$10-C973-D973))/(1-'P-Parametri'!$B$31*MAX(0,IF(L972&lt;=0,0,(L972-M972)/L972)))</f>
        <v>33785.971204398295</v>
      </c>
      <c r="L973" s="10">
        <f>((L972-K973+MAX(0,-('1-Input'!$B$10-C973-D973)))*(1+B973))*(1-'P-Parametri'!$B$32)</f>
        <v>335571.42900086293</v>
      </c>
      <c r="M973" s="10">
        <f>IF(L972&lt;=0,M972,M972*(1-K973/L972))+MAX(0,-('1-Input'!$B$10-C973-D973))</f>
        <v>147468.34025062079</v>
      </c>
      <c r="N973" s="10">
        <f>MAX(0,('1-Input'!$B$10-C973-D973))/(1-'P-Parametri'!$B$31*MAX(0,IF(O972&lt;=0,0,(O972-P972)/O972)))</f>
        <v>33785.971204398295</v>
      </c>
      <c r="O973" s="10">
        <f>((O972-N973+MAX(0,-('1-Input'!$B$10-C973-D973)))*(1+B973))*(1-'P-Parametri'!$B$32)</f>
        <v>335571.42900086305</v>
      </c>
      <c r="P973" s="10">
        <f>IF(O972&lt;=0,P972,P972*(1-N973/O972))+MAX(0,-('1-Input'!$B$10-C973-D973))</f>
        <v>147468.34025062082</v>
      </c>
      <c r="Q973" s="10">
        <f>MAX(0,('1-Input'!$B$10-C973-D973))/(1-'P-Parametri'!$B$31*MAX(0,IF(R972&lt;=0,0,(R972-S972)/R972)))</f>
        <v>33785.971204398295</v>
      </c>
      <c r="R973" s="10">
        <f>((R972-Q973+MAX(0,-('1-Input'!$B$10-C973-D973)))*(1+B973))*(1-'P-Parametri'!$B$32)</f>
        <v>335571.42900086491</v>
      </c>
      <c r="S973" s="10">
        <f>IF(R972&lt;=0,S972,S972*(1-Q973/R972))+MAX(0,-('1-Input'!$B$10-C973-D973))</f>
        <v>147468.34025062152</v>
      </c>
      <c r="T973" s="10">
        <f>MAX(0,('1-Input'!$B$10-C973-D973))/(1-'P-Parametri'!$B$31*MAX(0,IF(U972&lt;=0,0,(U972-V972)/U972)))</f>
        <v>33785.971204398295</v>
      </c>
      <c r="U973" s="10">
        <f>((U972-T973+MAX(0,-('1-Input'!$B$10-C973-D973)))*(1+B973))*(1-'P-Parametri'!$B$32)</f>
        <v>335571.42900086334</v>
      </c>
      <c r="V973" s="10">
        <f>IF(U972&lt;=0,V972,V972*(1-T973/U972))+MAX(0,-('1-Input'!$B$10-C973-D973))</f>
        <v>147468.34025062091</v>
      </c>
    </row>
    <row r="974" spans="1:22">
      <c r="A974" s="9">
        <f t="shared" si="38"/>
        <v>17</v>
      </c>
      <c r="B974" s="12">
        <f>IF($A974='P-Parametri'!$E$47,'P-Parametri'!$B$34,IF($A974='P-Parametri'!$E$48,'P-Parametri'!$C$34,'P-Parametri'!$E$51))</f>
        <v>3.7839263201876694E-2</v>
      </c>
      <c r="C974" s="10">
        <f>IF($A974&lt;='1-Input'!$B$26,0,IF($A974='1-Input'!$B$26+1,('1-Input'!$B$23+0)*'1-Input'!$B$27,'1-Input'!$B$23+0))</f>
        <v>0</v>
      </c>
      <c r="D974" s="10">
        <f t="shared" si="39"/>
        <v>0</v>
      </c>
      <c r="E974" s="10">
        <f>MAX(0,('1-Input'!$B$10-C974-D974))/(1-'P-Parametri'!$B$31*MAX(0,IF(F973&lt;=0,0,(F973-G973)/F973)))</f>
        <v>33947.583904349383</v>
      </c>
      <c r="F974" s="10">
        <f>((F973-E974+MAX(0,-('1-Input'!$B$10-C974-D974)))*(1+B974))*(1-'P-Parametri'!$B$32)</f>
        <v>616182.89456248248</v>
      </c>
      <c r="G974" s="10">
        <f>IF(F973&lt;=0,G973,G973*(1-E974/F973))+MAX(0,-('1-Input'!$B$10-C974-D974))</f>
        <v>261434.44978301207</v>
      </c>
      <c r="H974" s="10">
        <f>MAX(0,('1-Input'!$B$10-C974-D974))/(1-'P-Parametri'!$B$31*MAX(0,IF(I973&lt;=0,0,(I973-J973)/I973)))</f>
        <v>33947.583904349383</v>
      </c>
      <c r="I974" s="10">
        <f>((I973-H974+MAX(0,-('1-Input'!$B$10-C974-D974)))*(1+B974))*(1-'P-Parametri'!$B$32)</f>
        <v>892415.17880299524</v>
      </c>
      <c r="J974" s="10">
        <f>IF(I973&lt;=0,J973,J973*(1-H974/I973))+MAX(0,-('1-Input'!$B$10-C974-D974))</f>
        <v>378634.44978301227</v>
      </c>
      <c r="K974" s="10">
        <f>MAX(0,('1-Input'!$B$10-C974-D974))/(1-'P-Parametri'!$B$31*MAX(0,IF(L973&lt;=0,0,(L973-M973)/L973)))</f>
        <v>33947.583904349383</v>
      </c>
      <c r="L974" s="10">
        <f>((L973-K974+MAX(0,-('1-Input'!$B$10-C974-D974)))*(1+B974))*(1-'P-Parametri'!$B$32)</f>
        <v>312410.99502076447</v>
      </c>
      <c r="M974" s="10">
        <f>IF(L973&lt;=0,M973,M973*(1-K974/L973))+MAX(0,-('1-Input'!$B$10-C974-D974))</f>
        <v>132549.92520915368</v>
      </c>
      <c r="N974" s="10">
        <f>MAX(0,('1-Input'!$B$10-C974-D974))/(1-'P-Parametri'!$B$31*MAX(0,IF(O973&lt;=0,0,(O973-P973)/O973)))</f>
        <v>33947.583904349391</v>
      </c>
      <c r="O974" s="10">
        <f>((O973-N974+MAX(0,-('1-Input'!$B$10-C974-D974)))*(1+B974))*(1-'P-Parametri'!$B$32)</f>
        <v>312410.99502076453</v>
      </c>
      <c r="P974" s="10">
        <f>IF(O973&lt;=0,P973,P973*(1-N974/O973))+MAX(0,-('1-Input'!$B$10-C974-D974))</f>
        <v>132549.92520915371</v>
      </c>
      <c r="Q974" s="10">
        <f>MAX(0,('1-Input'!$B$10-C974-D974))/(1-'P-Parametri'!$B$31*MAX(0,IF(R973&lt;=0,0,(R973-S973)/R973)))</f>
        <v>33947.583904349391</v>
      </c>
      <c r="R974" s="10">
        <f>((R973-Q974+MAX(0,-('1-Input'!$B$10-C974-D974)))*(1+B974))*(1-'P-Parametri'!$B$32)</f>
        <v>312410.99502076645</v>
      </c>
      <c r="S974" s="10">
        <f>IF(R973&lt;=0,S973,S973*(1-Q974/R973))+MAX(0,-('1-Input'!$B$10-C974-D974))</f>
        <v>132549.9252091544</v>
      </c>
      <c r="T974" s="10">
        <f>MAX(0,('1-Input'!$B$10-C974-D974))/(1-'P-Parametri'!$B$31*MAX(0,IF(U973&lt;=0,0,(U973-V973)/U973)))</f>
        <v>33947.583904349391</v>
      </c>
      <c r="U974" s="10">
        <f>((U973-T974+MAX(0,-('1-Input'!$B$10-C974-D974)))*(1+B974))*(1-'P-Parametri'!$B$32)</f>
        <v>312410.99502076488</v>
      </c>
      <c r="V974" s="10">
        <f>IF(U973&lt;=0,V973,V973*(1-T974/U973))+MAX(0,-('1-Input'!$B$10-C974-D974))</f>
        <v>132549.92520915376</v>
      </c>
    </row>
    <row r="975" spans="1:22">
      <c r="A975" s="9">
        <f t="shared" si="38"/>
        <v>18</v>
      </c>
      <c r="B975" s="12">
        <f>IF($A975='P-Parametri'!$E$47,'P-Parametri'!$B$34,IF($A975='P-Parametri'!$E$48,'P-Parametri'!$C$34,'P-Parametri'!$E$51))</f>
        <v>3.7839263201876694E-2</v>
      </c>
      <c r="C975" s="10">
        <f>IF($A975&lt;='1-Input'!$B$26,0,IF($A975='1-Input'!$B$26+1,('1-Input'!$B$23+0)*'1-Input'!$B$27,'1-Input'!$B$23+0))</f>
        <v>0</v>
      </c>
      <c r="D975" s="10">
        <f t="shared" si="39"/>
        <v>0</v>
      </c>
      <c r="E975" s="10">
        <f>MAX(0,('1-Input'!$B$10-C975-D975))/(1-'P-Parametri'!$B$31*MAX(0,IF(F974&lt;=0,0,(F974-G974)/F974)))</f>
        <v>34105.09009982783</v>
      </c>
      <c r="F975" s="10">
        <f>((F974-E975+MAX(0,-('1-Input'!$B$10-C975-D975)))*(1+B975))*(1-'P-Parametri'!$B$32)</f>
        <v>602894.99331026815</v>
      </c>
      <c r="G975" s="10">
        <f>IF(F974&lt;=0,G974,G974*(1-E975/F974))+MAX(0,-('1-Input'!$B$10-C975-D975))</f>
        <v>246964.32160559899</v>
      </c>
      <c r="H975" s="10">
        <f>MAX(0,('1-Input'!$B$10-C975-D975))/(1-'P-Parametri'!$B$31*MAX(0,IF(I974&lt;=0,0,(I974-J974)/I974)))</f>
        <v>34105.09009982783</v>
      </c>
      <c r="I975" s="10">
        <f>((I974-H975+MAX(0,-('1-Input'!$B$10-C975-D975)))*(1+B975))*(1-'P-Parametri'!$B$32)</f>
        <v>889006.33423831582</v>
      </c>
      <c r="J975" s="10">
        <f>IF(I974&lt;=0,J974,J974*(1-H975/I974))+MAX(0,-('1-Input'!$B$10-C975-D975))</f>
        <v>364164.32160559919</v>
      </c>
      <c r="K975" s="10">
        <f>MAX(0,('1-Input'!$B$10-C975-D975))/(1-'P-Parametri'!$B$31*MAX(0,IF(L974&lt;=0,0,(L974-M974)/L974)))</f>
        <v>34105.09009982783</v>
      </c>
      <c r="L975" s="10">
        <f>((L974-K975+MAX(0,-('1-Input'!$B$10-C975-D975)))*(1+B975))*(1-'P-Parametri'!$B$32)</f>
        <v>288259.12171726068</v>
      </c>
      <c r="M975" s="10">
        <f>IF(L974&lt;=0,M974,M974*(1-K975/L974))+MAX(0,-('1-Input'!$B$10-C975-D975))</f>
        <v>118079.79703174059</v>
      </c>
      <c r="N975" s="10">
        <f>MAX(0,('1-Input'!$B$10-C975-D975))/(1-'P-Parametri'!$B$31*MAX(0,IF(O974&lt;=0,0,(O974-P974)/O974)))</f>
        <v>34105.09009982783</v>
      </c>
      <c r="O975" s="10">
        <f>((O974-N975+MAX(0,-('1-Input'!$B$10-C975-D975)))*(1+B975))*(1-'P-Parametri'!$B$32)</f>
        <v>288259.12171726074</v>
      </c>
      <c r="P975" s="10">
        <f>IF(O974&lt;=0,P974,P974*(1-N975/O974))+MAX(0,-('1-Input'!$B$10-C975-D975))</f>
        <v>118079.79703174061</v>
      </c>
      <c r="Q975" s="10">
        <f>MAX(0,('1-Input'!$B$10-C975-D975))/(1-'P-Parametri'!$B$31*MAX(0,IF(R974&lt;=0,0,(R974-S974)/R974)))</f>
        <v>34105.090099827838</v>
      </c>
      <c r="R975" s="10">
        <f>((R974-Q975+MAX(0,-('1-Input'!$B$10-C975-D975)))*(1+B975))*(1-'P-Parametri'!$B$32)</f>
        <v>288259.12171726272</v>
      </c>
      <c r="S975" s="10">
        <f>IF(R974&lt;=0,S974,S974*(1-Q975/R974))+MAX(0,-('1-Input'!$B$10-C975-D975))</f>
        <v>118079.79703174131</v>
      </c>
      <c r="T975" s="10">
        <f>MAX(0,('1-Input'!$B$10-C975-D975))/(1-'P-Parametri'!$B$31*MAX(0,IF(U974&lt;=0,0,(U974-V974)/U974)))</f>
        <v>34105.090099827838</v>
      </c>
      <c r="U975" s="10">
        <f>((U974-T975+MAX(0,-('1-Input'!$B$10-C975-D975)))*(1+B975))*(1-'P-Parametri'!$B$32)</f>
        <v>288259.12171726109</v>
      </c>
      <c r="V975" s="10">
        <f>IF(U974&lt;=0,V974,V974*(1-T975/U974))+MAX(0,-('1-Input'!$B$10-C975-D975))</f>
        <v>118079.79703174067</v>
      </c>
    </row>
    <row r="976" spans="1:22">
      <c r="A976" s="9">
        <f t="shared" si="38"/>
        <v>19</v>
      </c>
      <c r="B976" s="12">
        <f>IF($A976='P-Parametri'!$E$47,'P-Parametri'!$B$34,IF($A976='P-Parametri'!$E$48,'P-Parametri'!$C$34,'P-Parametri'!$E$51))</f>
        <v>3.7839263201876694E-2</v>
      </c>
      <c r="C976" s="10">
        <f>IF($A976&lt;='1-Input'!$B$26,0,IF($A976='1-Input'!$B$26+1,('1-Input'!$B$23+0)*'1-Input'!$B$27,'1-Input'!$B$23+0))</f>
        <v>5178.3333333332594</v>
      </c>
      <c r="D976" s="10">
        <f t="shared" si="39"/>
        <v>0</v>
      </c>
      <c r="E976" s="10">
        <f>MAX(0,('1-Input'!$B$10-C976-D976))/(1-'P-Parametri'!$B$31*MAX(0,IF(F975&lt;=0,0,(F975-G975)/F975)))</f>
        <v>28141.23369574696</v>
      </c>
      <c r="F976" s="10">
        <f>((F975-E976+MAX(0,-('1-Input'!$B$10-C976-D976)))*(1+B976))*(1-'P-Parametri'!$B$32)</f>
        <v>595309.01436404162</v>
      </c>
      <c r="G976" s="10">
        <f>IF(F975&lt;=0,G975,G975*(1-E976/F975))+MAX(0,-('1-Input'!$B$10-C976-D976))</f>
        <v>235436.80725246825</v>
      </c>
      <c r="H976" s="10">
        <f>MAX(0,('1-Input'!$B$10-C976-D976))/(1-'P-Parametri'!$B$31*MAX(0,IF(I975&lt;=0,0,(I975-J975)/I975)))</f>
        <v>28141.23369574696</v>
      </c>
      <c r="I976" s="10">
        <f>((I975-H976+MAX(0,-('1-Input'!$B$10-C976-D976)))*(1+B976))*(1-'P-Parametri'!$B$32)</f>
        <v>891652.7224599825</v>
      </c>
      <c r="J976" s="10">
        <f>IF(I975&lt;=0,J975,J975*(1-H976/I975))+MAX(0,-('1-Input'!$B$10-C976-D976))</f>
        <v>352636.80725246842</v>
      </c>
      <c r="K976" s="10">
        <f>MAX(0,('1-Input'!$B$10-C976-D976))/(1-'P-Parametri'!$B$31*MAX(0,IF(L975&lt;=0,0,(L975-M975)/L975)))</f>
        <v>28141.23369574696</v>
      </c>
      <c r="L976" s="10">
        <f>((L975-K976+MAX(0,-('1-Input'!$B$10-C976-D976)))*(1+B976))*(1-'P-Parametri'!$B$32)</f>
        <v>269420.63613537635</v>
      </c>
      <c r="M976" s="10">
        <f>IF(L975&lt;=0,M975,M975*(1-K976/L975))+MAX(0,-('1-Input'!$B$10-C976-D976))</f>
        <v>106552.28267860986</v>
      </c>
      <c r="N976" s="10">
        <f>MAX(0,('1-Input'!$B$10-C976-D976))/(1-'P-Parametri'!$B$31*MAX(0,IF(O975&lt;=0,0,(O975-P975)/O975)))</f>
        <v>28141.23369574696</v>
      </c>
      <c r="O976" s="10">
        <f>((O975-N976+MAX(0,-('1-Input'!$B$10-C976-D976)))*(1+B976))*(1-'P-Parametri'!$B$32)</f>
        <v>269420.63613537641</v>
      </c>
      <c r="P976" s="10">
        <f>IF(O975&lt;=0,P975,P975*(1-N976/O975))+MAX(0,-('1-Input'!$B$10-C976-D976))</f>
        <v>106552.28267860989</v>
      </c>
      <c r="Q976" s="10">
        <f>MAX(0,('1-Input'!$B$10-C976-D976))/(1-'P-Parametri'!$B$31*MAX(0,IF(R975&lt;=0,0,(R975-S975)/R975)))</f>
        <v>28141.233695746967</v>
      </c>
      <c r="R976" s="10">
        <f>((R975-Q976+MAX(0,-('1-Input'!$B$10-C976-D976)))*(1+B976))*(1-'P-Parametri'!$B$32)</f>
        <v>269420.63613537845</v>
      </c>
      <c r="S976" s="10">
        <f>IF(R975&lt;=0,S975,S975*(1-Q976/R975))+MAX(0,-('1-Input'!$B$10-C976-D976))</f>
        <v>106552.2826786106</v>
      </c>
      <c r="T976" s="10">
        <f>MAX(0,('1-Input'!$B$10-C976-D976))/(1-'P-Parametri'!$B$31*MAX(0,IF(U975&lt;=0,0,(U975-V975)/U975)))</f>
        <v>28141.233695746963</v>
      </c>
      <c r="U976" s="10">
        <f>((U975-T976+MAX(0,-('1-Input'!$B$10-C976-D976)))*(1+B976))*(1-'P-Parametri'!$B$32)</f>
        <v>269420.63613537676</v>
      </c>
      <c r="V976" s="10">
        <f>IF(U975&lt;=0,V975,V975*(1-T976/U975))+MAX(0,-('1-Input'!$B$10-C976-D976))</f>
        <v>106552.28267860995</v>
      </c>
    </row>
    <row r="977" spans="1:22">
      <c r="A977" s="9">
        <f t="shared" si="38"/>
        <v>20</v>
      </c>
      <c r="B977" s="12">
        <f>IF($A977='P-Parametri'!$E$47,'P-Parametri'!$B$34,IF($A977='P-Parametri'!$E$48,'P-Parametri'!$C$34,'P-Parametri'!$E$51))</f>
        <v>3.7839263201876694E-2</v>
      </c>
      <c r="C977" s="10">
        <f>IF($A977&lt;='1-Input'!$B$26,0,IF($A977='1-Input'!$B$26+1,('1-Input'!$B$23+0)*'1-Input'!$B$27,'1-Input'!$B$23+0))</f>
        <v>15535</v>
      </c>
      <c r="D977" s="10">
        <f t="shared" si="39"/>
        <v>0</v>
      </c>
      <c r="E977" s="10">
        <f>MAX(0,('1-Input'!$B$10-C977-D977))/(1-'P-Parametri'!$B$31*MAX(0,IF(F976&lt;=0,0,(F976-G976)/F976)))</f>
        <v>15976.003675081571</v>
      </c>
      <c r="F977" s="10">
        <f>((F976-E977+MAX(0,-('1-Input'!$B$10-C977-D977)))*(1+B977))*(1-'P-Parametri'!$B$32)</f>
        <v>600052.03587203135</v>
      </c>
      <c r="G977" s="10">
        <f>IF(F976&lt;=0,G976,G976*(1-E977/F976))+MAX(0,-('1-Input'!$B$10-C977-D977))</f>
        <v>229118.51002000808</v>
      </c>
      <c r="H977" s="10">
        <f>MAX(0,('1-Input'!$B$10-C977-D977))/(1-'P-Parametri'!$B$31*MAX(0,IF(I976&lt;=0,0,(I976-J976)/I976)))</f>
        <v>15976.003675081571</v>
      </c>
      <c r="I977" s="10">
        <f>((I976-H977+MAX(0,-('1-Input'!$B$10-C977-D977)))*(1+B977))*(1-'P-Parametri'!$B$32)</f>
        <v>906994.05726550508</v>
      </c>
      <c r="J977" s="10">
        <f>IF(I976&lt;=0,J976,J976*(1-H977/I976))+MAX(0,-('1-Input'!$B$10-C977-D977))</f>
        <v>346318.51002000825</v>
      </c>
      <c r="K977" s="10">
        <f>MAX(0,('1-Input'!$B$10-C977-D977))/(1-'P-Parametri'!$B$31*MAX(0,IF(L976&lt;=0,0,(L976-M976)/L976)))</f>
        <v>15976.003675081571</v>
      </c>
      <c r="L977" s="10">
        <f>((L976-K977+MAX(0,-('1-Input'!$B$10-C977-D977)))*(1+B977))*(1-'P-Parametri'!$B$32)</f>
        <v>262508.72103383264</v>
      </c>
      <c r="M977" s="10">
        <f>IF(L976&lt;=0,M976,M976*(1-K977/L976))+MAX(0,-('1-Input'!$B$10-C977-D977))</f>
        <v>100233.98544614972</v>
      </c>
      <c r="N977" s="10">
        <f>MAX(0,('1-Input'!$B$10-C977-D977))/(1-'P-Parametri'!$B$31*MAX(0,IF(O976&lt;=0,0,(O976-P976)/O976)))</f>
        <v>15976.003675081571</v>
      </c>
      <c r="O977" s="10">
        <f>((O976-N977+MAX(0,-('1-Input'!$B$10-C977-D977)))*(1+B977))*(1-'P-Parametri'!$B$32)</f>
        <v>262508.72103383276</v>
      </c>
      <c r="P977" s="10">
        <f>IF(O976&lt;=0,P976,P976*(1-N977/O976))+MAX(0,-('1-Input'!$B$10-C977-D977))</f>
        <v>100233.98544614975</v>
      </c>
      <c r="Q977" s="10">
        <f>MAX(0,('1-Input'!$B$10-C977-D977))/(1-'P-Parametri'!$B$31*MAX(0,IF(R976&lt;=0,0,(R976-S976)/R976)))</f>
        <v>15976.003675081571</v>
      </c>
      <c r="R977" s="10">
        <f>((R976-Q977+MAX(0,-('1-Input'!$B$10-C977-D977)))*(1+B977))*(1-'P-Parametri'!$B$32)</f>
        <v>262508.72103383485</v>
      </c>
      <c r="S977" s="10">
        <f>IF(R976&lt;=0,S976,S976*(1-Q977/R976))+MAX(0,-('1-Input'!$B$10-C977-D977))</f>
        <v>100233.98544615046</v>
      </c>
      <c r="T977" s="10">
        <f>MAX(0,('1-Input'!$B$10-C977-D977))/(1-'P-Parametri'!$B$31*MAX(0,IF(U976&lt;=0,0,(U976-V976)/U976)))</f>
        <v>15976.003675081571</v>
      </c>
      <c r="U977" s="10">
        <f>((U976-T977+MAX(0,-('1-Input'!$B$10-C977-D977)))*(1+B977))*(1-'P-Parametri'!$B$32)</f>
        <v>262508.72103383311</v>
      </c>
      <c r="V977" s="10">
        <f>IF(U976&lt;=0,V976,V976*(1-T977/U976))+MAX(0,-('1-Input'!$B$10-C977-D977))</f>
        <v>100233.9854461498</v>
      </c>
    </row>
    <row r="978" spans="1:22">
      <c r="A978" s="9">
        <f t="shared" si="38"/>
        <v>21</v>
      </c>
      <c r="B978" s="12">
        <f>IF($A978='P-Parametri'!$E$47,'P-Parametri'!$B$34,IF($A978='P-Parametri'!$E$48,'P-Parametri'!$C$34,'P-Parametri'!$E$51))</f>
        <v>3.7839263201876694E-2</v>
      </c>
      <c r="C978" s="10">
        <f>IF($A978&lt;='1-Input'!$B$26,0,IF($A978='1-Input'!$B$26+1,('1-Input'!$B$23+0)*'1-Input'!$B$27,'1-Input'!$B$23+0))</f>
        <v>15535</v>
      </c>
      <c r="D978" s="10">
        <f t="shared" si="39"/>
        <v>0</v>
      </c>
      <c r="E978" s="10">
        <f>MAX(0,('1-Input'!$B$10-C978-D978))/(1-'P-Parametri'!$B$31*MAX(0,IF(F977&lt;=0,0,(F977-G977)/F977)))</f>
        <v>16043.588463862912</v>
      </c>
      <c r="F978" s="10">
        <f>((F977-E978+MAX(0,-('1-Input'!$B$10-C978-D978)))*(1+B978))*(1-'P-Parametri'!$B$32)</f>
        <v>604894.68296824198</v>
      </c>
      <c r="G978" s="10">
        <f>IF(F977&lt;=0,G977,G977*(1-E978/F977))+MAX(0,-('1-Input'!$B$10-C978-D978))</f>
        <v>222992.56949407945</v>
      </c>
      <c r="H978" s="10">
        <f>MAX(0,('1-Input'!$B$10-C978-D978))/(1-'P-Parametri'!$B$31*MAX(0,IF(I977&lt;=0,0,(I977-J977)/I977)))</f>
        <v>16043.588463862912</v>
      </c>
      <c r="I978" s="10">
        <f>((I977-H978+MAX(0,-('1-Input'!$B$10-C978-D978)))*(1+B978))*(1-'P-Parametri'!$B$32)</f>
        <v>922814.05133428203</v>
      </c>
      <c r="J978" s="10">
        <f>IF(I977&lt;=0,J977,J977*(1-H978/I977))+MAX(0,-('1-Input'!$B$10-C978-D978))</f>
        <v>340192.56949407962</v>
      </c>
      <c r="K978" s="10">
        <f>MAX(0,('1-Input'!$B$10-C978-D978))/(1-'P-Parametri'!$B$31*MAX(0,IF(L977&lt;=0,0,(L977-M977)/L977)))</f>
        <v>16043.588463862912</v>
      </c>
      <c r="L978" s="10">
        <f>((L977-K978+MAX(0,-('1-Input'!$B$10-C978-D978)))*(1+B978))*(1-'P-Parametri'!$B$32)</f>
        <v>255279.6092081875</v>
      </c>
      <c r="M978" s="10">
        <f>IF(L977&lt;=0,M977,M977*(1-K978/L977))+MAX(0,-('1-Input'!$B$10-C978-D978))</f>
        <v>94108.044920221088</v>
      </c>
      <c r="N978" s="10">
        <f>MAX(0,('1-Input'!$B$10-C978-D978))/(1-'P-Parametri'!$B$31*MAX(0,IF(O977&lt;=0,0,(O977-P977)/O977)))</f>
        <v>16043.588463862912</v>
      </c>
      <c r="O978" s="10">
        <f>((O977-N978+MAX(0,-('1-Input'!$B$10-C978-D978)))*(1+B978))*(1-'P-Parametri'!$B$32)</f>
        <v>255279.60920818761</v>
      </c>
      <c r="P978" s="10">
        <f>IF(O977&lt;=0,P977,P977*(1-N978/O977))+MAX(0,-('1-Input'!$B$10-C978-D978))</f>
        <v>94108.044920221117</v>
      </c>
      <c r="Q978" s="10">
        <f>MAX(0,('1-Input'!$B$10-C978-D978))/(1-'P-Parametri'!$B$31*MAX(0,IF(R977&lt;=0,0,(R977-S977)/R977)))</f>
        <v>16043.588463862912</v>
      </c>
      <c r="R978" s="10">
        <f>((R977-Q978+MAX(0,-('1-Input'!$B$10-C978-D978)))*(1+B978))*(1-'P-Parametri'!$B$32)</f>
        <v>255279.6092081898</v>
      </c>
      <c r="S978" s="10">
        <f>IF(R977&lt;=0,S977,S977*(1-Q978/R977))+MAX(0,-('1-Input'!$B$10-C978-D978))</f>
        <v>94108.04492022183</v>
      </c>
      <c r="T978" s="10">
        <f>MAX(0,('1-Input'!$B$10-C978-D978))/(1-'P-Parametri'!$B$31*MAX(0,IF(U977&lt;=0,0,(U977-V977)/U977)))</f>
        <v>16043.588463862912</v>
      </c>
      <c r="U978" s="10">
        <f>((U977-T978+MAX(0,-('1-Input'!$B$10-C978-D978)))*(1+B978))*(1-'P-Parametri'!$B$32)</f>
        <v>255279.60920818796</v>
      </c>
      <c r="V978" s="10">
        <f>IF(U977&lt;=0,V977,V977*(1-T978/U977))+MAX(0,-('1-Input'!$B$10-C978-D978))</f>
        <v>94108.044920221175</v>
      </c>
    </row>
    <row r="979" spans="1:22">
      <c r="A979" s="9">
        <f t="shared" si="38"/>
        <v>22</v>
      </c>
      <c r="B979" s="12">
        <f>IF($A979='P-Parametri'!$E$47,'P-Parametri'!$B$34,IF($A979='P-Parametri'!$E$48,'P-Parametri'!$C$34,'P-Parametri'!$E$51))</f>
        <v>3.7839263201876694E-2</v>
      </c>
      <c r="C979" s="10">
        <f>IF($A979&lt;='1-Input'!$B$26,0,IF($A979='1-Input'!$B$26+1,('1-Input'!$B$23+0)*'1-Input'!$B$27,'1-Input'!$B$23+0))</f>
        <v>15535</v>
      </c>
      <c r="D979" s="10">
        <f t="shared" si="39"/>
        <v>0</v>
      </c>
      <c r="E979" s="10">
        <f>MAX(0,('1-Input'!$B$10-C979-D979))/(1-'P-Parametri'!$B$31*MAX(0,IF(F978&lt;=0,0,(F978-G978)/F978)))</f>
        <v>16109.384406900786</v>
      </c>
      <c r="F979" s="10">
        <f>((F978-E979+MAX(0,-('1-Input'!$B$10-C979-D979)))*(1+B979))*(1-'P-Parametri'!$B$32)</f>
        <v>609842.37144211342</v>
      </c>
      <c r="G979" s="10">
        <f>IF(F978&lt;=0,G978,G978*(1-E979/F978))+MAX(0,-('1-Input'!$B$10-C979-D979))</f>
        <v>217053.89434448938</v>
      </c>
      <c r="H979" s="10">
        <f>MAX(0,('1-Input'!$B$10-C979-D979))/(1-'P-Parametri'!$B$31*MAX(0,IF(I978&lt;=0,0,(I978-J978)/I978)))</f>
        <v>16109.384406900785</v>
      </c>
      <c r="I979" s="10">
        <f>((I978-H979+MAX(0,-('1-Input'!$B$10-C979-D979)))*(1+B979))*(1-'P-Parametri'!$B$32)</f>
        <v>939131.67605868517</v>
      </c>
      <c r="J979" s="10">
        <f>IF(I978&lt;=0,J978,J978*(1-H979/I978))+MAX(0,-('1-Input'!$B$10-C979-D979))</f>
        <v>334253.89434448956</v>
      </c>
      <c r="K979" s="10">
        <f>MAX(0,('1-Input'!$B$10-C979-D979))/(1-'P-Parametri'!$B$31*MAX(0,IF(L978&lt;=0,0,(L978-M978)/L978)))</f>
        <v>16109.384406900786</v>
      </c>
      <c r="L979" s="10">
        <f>((L978-K979+MAX(0,-('1-Input'!$B$10-C979-D979)))*(1+B979))*(1-'P-Parametri'!$B$32)</f>
        <v>247723.8093878194</v>
      </c>
      <c r="M979" s="10">
        <f>IF(L978&lt;=0,M978,M978*(1-K979/L978))+MAX(0,-('1-Input'!$B$10-C979-D979))</f>
        <v>88169.369770631005</v>
      </c>
      <c r="N979" s="10">
        <f>MAX(0,('1-Input'!$B$10-C979-D979))/(1-'P-Parametri'!$B$31*MAX(0,IF(O978&lt;=0,0,(O978-P978)/O978)))</f>
        <v>16109.384406900786</v>
      </c>
      <c r="O979" s="10">
        <f>((O978-N979+MAX(0,-('1-Input'!$B$10-C979-D979)))*(1+B979))*(1-'P-Parametri'!$B$32)</f>
        <v>247723.80938781952</v>
      </c>
      <c r="P979" s="10">
        <f>IF(O978&lt;=0,P978,P978*(1-N979/O978))+MAX(0,-('1-Input'!$B$10-C979-D979))</f>
        <v>88169.369770631049</v>
      </c>
      <c r="Q979" s="10">
        <f>MAX(0,('1-Input'!$B$10-C979-D979))/(1-'P-Parametri'!$B$31*MAX(0,IF(R978&lt;=0,0,(R978-S978)/R978)))</f>
        <v>16109.384406900788</v>
      </c>
      <c r="R979" s="10">
        <f>((R978-Q979+MAX(0,-('1-Input'!$B$10-C979-D979)))*(1+B979))*(1-'P-Parametri'!$B$32)</f>
        <v>247723.80938782179</v>
      </c>
      <c r="S979" s="10">
        <f>IF(R978&lt;=0,S978,S978*(1-Q979/R978))+MAX(0,-('1-Input'!$B$10-C979-D979))</f>
        <v>88169.369770631762</v>
      </c>
      <c r="T979" s="10">
        <f>MAX(0,('1-Input'!$B$10-C979-D979))/(1-'P-Parametri'!$B$31*MAX(0,IF(U978&lt;=0,0,(U978-V978)/U978)))</f>
        <v>16109.384406900788</v>
      </c>
      <c r="U979" s="10">
        <f>((U978-T979+MAX(0,-('1-Input'!$B$10-C979-D979)))*(1+B979))*(1-'P-Parametri'!$B$32)</f>
        <v>247723.8093878199</v>
      </c>
      <c r="V979" s="10">
        <f>IF(U978&lt;=0,V978,V978*(1-T979/U978))+MAX(0,-('1-Input'!$B$10-C979-D979))</f>
        <v>88169.369770631107</v>
      </c>
    </row>
    <row r="980" spans="1:22">
      <c r="A980" s="9">
        <f t="shared" si="38"/>
        <v>23</v>
      </c>
      <c r="B980" s="12">
        <f>IF($A980='P-Parametri'!$E$47,'P-Parametri'!$B$34,IF($A980='P-Parametri'!$E$48,'P-Parametri'!$C$34,'P-Parametri'!$E$51))</f>
        <v>3.7839263201876694E-2</v>
      </c>
      <c r="C980" s="10">
        <f>IF($A980&lt;='1-Input'!$B$26,0,IF($A980='1-Input'!$B$26+1,('1-Input'!$B$23+0)*'1-Input'!$B$27,'1-Input'!$B$23+0))</f>
        <v>15535</v>
      </c>
      <c r="D980" s="10">
        <f t="shared" si="39"/>
        <v>0</v>
      </c>
      <c r="E980" s="10">
        <f>MAX(0,('1-Input'!$B$10-C980-D980))/(1-'P-Parametri'!$B$31*MAX(0,IF(F979&lt;=0,0,(F979-G979)/F979)))</f>
        <v>16173.42257479161</v>
      </c>
      <c r="F980" s="10">
        <f>((F979-E980+MAX(0,-('1-Input'!$B$10-C980-D980)))*(1+B980))*(1-'P-Parametri'!$B$32)</f>
        <v>614900.67858933727</v>
      </c>
      <c r="G980" s="10">
        <f>IF(F979&lt;=0,G979,G979*(1-E980/F979))+MAX(0,-('1-Input'!$B$10-C980-D980))</f>
        <v>211297.4816727424</v>
      </c>
      <c r="H980" s="10">
        <f>MAX(0,('1-Input'!$B$10-C980-D980))/(1-'P-Parametri'!$B$31*MAX(0,IF(I979&lt;=0,0,(I979-J979)/I979)))</f>
        <v>16173.42257479161</v>
      </c>
      <c r="I980" s="10">
        <f>((I979-H980+MAX(0,-('1-Input'!$B$10-C980-D980)))*(1+B980))*(1-'P-Parametri'!$B$32)</f>
        <v>955966.54913429148</v>
      </c>
      <c r="J980" s="10">
        <f>IF(I979&lt;=0,J979,J979*(1-H980/I979))+MAX(0,-('1-Input'!$B$10-C980-D980))</f>
        <v>328497.48167274258</v>
      </c>
      <c r="K980" s="10">
        <f>MAX(0,('1-Input'!$B$10-C980-D980))/(1-'P-Parametri'!$B$31*MAX(0,IF(L979&lt;=0,0,(L979-M979)/L979)))</f>
        <v>16173.42257479161</v>
      </c>
      <c r="L980" s="10">
        <f>((L979-K980+MAX(0,-('1-Input'!$B$10-C980-D980)))*(1+B980))*(1-'P-Parametri'!$B$32)</f>
        <v>239831.45867845402</v>
      </c>
      <c r="M980" s="10">
        <f>IF(L979&lt;=0,M979,M979*(1-K980/L979))+MAX(0,-('1-Input'!$B$10-C980-D980))</f>
        <v>82412.957098884042</v>
      </c>
      <c r="N980" s="10">
        <f>MAX(0,('1-Input'!$B$10-C980-D980))/(1-'P-Parametri'!$B$31*MAX(0,IF(O979&lt;=0,0,(O979-P979)/O979)))</f>
        <v>16173.42257479161</v>
      </c>
      <c r="O980" s="10">
        <f>((O979-N980+MAX(0,-('1-Input'!$B$10-C980-D980)))*(1+B980))*(1-'P-Parametri'!$B$32)</f>
        <v>239831.45867845413</v>
      </c>
      <c r="P980" s="10">
        <f>IF(O979&lt;=0,P979,P979*(1-N980/O979))+MAX(0,-('1-Input'!$B$10-C980-D980))</f>
        <v>82412.957098884086</v>
      </c>
      <c r="Q980" s="10">
        <f>MAX(0,('1-Input'!$B$10-C980-D980))/(1-'P-Parametri'!$B$31*MAX(0,IF(R979&lt;=0,0,(R979-S979)/R979)))</f>
        <v>16173.42257479161</v>
      </c>
      <c r="R980" s="10">
        <f>((R979-Q980+MAX(0,-('1-Input'!$B$10-C980-D980)))*(1+B980))*(1-'P-Parametri'!$B$32)</f>
        <v>239831.45867845649</v>
      </c>
      <c r="S980" s="10">
        <f>IF(R979&lt;=0,S979,S979*(1-Q980/R979))+MAX(0,-('1-Input'!$B$10-C980-D980))</f>
        <v>82412.957098884799</v>
      </c>
      <c r="T980" s="10">
        <f>MAX(0,('1-Input'!$B$10-C980-D980))/(1-'P-Parametri'!$B$31*MAX(0,IF(U979&lt;=0,0,(U979-V979)/U979)))</f>
        <v>16173.42257479161</v>
      </c>
      <c r="U980" s="10">
        <f>((U979-T980+MAX(0,-('1-Input'!$B$10-C980-D980)))*(1+B980))*(1-'P-Parametri'!$B$32)</f>
        <v>239831.45867845451</v>
      </c>
      <c r="V980" s="10">
        <f>IF(U979&lt;=0,V979,V979*(1-T980/U979))+MAX(0,-('1-Input'!$B$10-C980-D980))</f>
        <v>82412.957098884159</v>
      </c>
    </row>
    <row r="981" spans="1:22">
      <c r="A981" s="9">
        <f t="shared" si="38"/>
        <v>24</v>
      </c>
      <c r="B981" s="12">
        <f>IF($A981='P-Parametri'!$E$47,'P-Parametri'!$B$34,IF($A981='P-Parametri'!$E$48,'P-Parametri'!$C$34,'P-Parametri'!$E$51))</f>
        <v>3.7839263201876694E-2</v>
      </c>
      <c r="C981" s="10">
        <f>IF($A981&lt;='1-Input'!$B$26,0,IF($A981='1-Input'!$B$26+1,('1-Input'!$B$23+0)*'1-Input'!$B$27,'1-Input'!$B$23+0))</f>
        <v>15535</v>
      </c>
      <c r="D981" s="10">
        <f t="shared" si="39"/>
        <v>0</v>
      </c>
      <c r="E981" s="10">
        <f>MAX(0,('1-Input'!$B$10-C981-D981))/(1-'P-Parametri'!$B$31*MAX(0,IF(F980&lt;=0,0,(F980-G980)/F980)))</f>
        <v>16235.734512483757</v>
      </c>
      <c r="F981" s="10">
        <f>((F980-E981+MAX(0,-('1-Input'!$B$10-C981-D981)))*(1+B981))*(1-'P-Parametri'!$B$32)</f>
        <v>620075.34849658341</v>
      </c>
      <c r="G981" s="10">
        <f>IF(F980&lt;=0,G980,G980*(1-E981/F980))+MAX(0,-('1-Input'!$B$10-C981-D981))</f>
        <v>205718.41836211924</v>
      </c>
      <c r="H981" s="10">
        <f>MAX(0,('1-Input'!$B$10-C981-D981))/(1-'P-Parametri'!$B$31*MAX(0,IF(I980&lt;=0,0,(I980-J980)/I980)))</f>
        <v>16235.734512483757</v>
      </c>
      <c r="I981" s="10">
        <f>((I980-H981+MAX(0,-('1-Input'!$B$10-C981-D981)))*(1+B981))*(1-'P-Parametri'!$B$32)</f>
        <v>973338.95718268596</v>
      </c>
      <c r="J981" s="10">
        <f>IF(I980&lt;=0,J980,J980*(1-H981/I980))+MAX(0,-('1-Input'!$B$10-C981-D981))</f>
        <v>322918.41836211941</v>
      </c>
      <c r="K981" s="10">
        <f>MAX(0,('1-Input'!$B$10-C981-D981))/(1-'P-Parametri'!$B$31*MAX(0,IF(L980&lt;=0,0,(L980-M980)/L980)))</f>
        <v>16235.734512483757</v>
      </c>
      <c r="L981" s="10">
        <f>((L980-K981+MAX(0,-('1-Input'!$B$10-C981-D981)))*(1+B981))*(1-'P-Parametri'!$B$32)</f>
        <v>231592.3087802536</v>
      </c>
      <c r="M981" s="10">
        <f>IF(L980&lt;=0,M980,M980*(1-K981/L980))+MAX(0,-('1-Input'!$B$10-C981-D981))</f>
        <v>76833.893788260888</v>
      </c>
      <c r="N981" s="10">
        <f>MAX(0,('1-Input'!$B$10-C981-D981))/(1-'P-Parametri'!$B$31*MAX(0,IF(O980&lt;=0,0,(O980-P980)/O980)))</f>
        <v>16235.734512483757</v>
      </c>
      <c r="O981" s="10">
        <f>((O980-N981+MAX(0,-('1-Input'!$B$10-C981-D981)))*(1+B981))*(1-'P-Parametri'!$B$32)</f>
        <v>231592.30878025372</v>
      </c>
      <c r="P981" s="10">
        <f>IF(O980&lt;=0,P980,P980*(1-N981/O980))+MAX(0,-('1-Input'!$B$10-C981-D981))</f>
        <v>76833.893788260932</v>
      </c>
      <c r="Q981" s="10">
        <f>MAX(0,('1-Input'!$B$10-C981-D981))/(1-'P-Parametri'!$B$31*MAX(0,IF(R980&lt;=0,0,(R980-S980)/R980)))</f>
        <v>16235.734512483759</v>
      </c>
      <c r="R981" s="10">
        <f>((R980-Q981+MAX(0,-('1-Input'!$B$10-C981-D981)))*(1+B981))*(1-'P-Parametri'!$B$32)</f>
        <v>231592.30878025619</v>
      </c>
      <c r="S981" s="10">
        <f>IF(R980&lt;=0,S980,S980*(1-Q981/R980))+MAX(0,-('1-Input'!$B$10-C981-D981))</f>
        <v>76833.893788261659</v>
      </c>
      <c r="T981" s="10">
        <f>MAX(0,('1-Input'!$B$10-C981-D981))/(1-'P-Parametri'!$B$31*MAX(0,IF(U980&lt;=0,0,(U980-V980)/U980)))</f>
        <v>16235.734512483759</v>
      </c>
      <c r="U981" s="10">
        <f>((U980-T981+MAX(0,-('1-Input'!$B$10-C981-D981)))*(1+B981))*(1-'P-Parametri'!$B$32)</f>
        <v>231592.30878025413</v>
      </c>
      <c r="V981" s="10">
        <f>IF(U980&lt;=0,V980,V980*(1-T981/U980))+MAX(0,-('1-Input'!$B$10-C981-D981))</f>
        <v>76833.893788261019</v>
      </c>
    </row>
    <row r="982" spans="1:22">
      <c r="A982" s="9">
        <f t="shared" si="38"/>
        <v>25</v>
      </c>
      <c r="B982" s="12">
        <f>IF($A982='P-Parametri'!$E$47,'P-Parametri'!$B$34,IF($A982='P-Parametri'!$E$48,'P-Parametri'!$C$34,'P-Parametri'!$E$51))</f>
        <v>3.7839263201876694E-2</v>
      </c>
      <c r="C982" s="10">
        <f>IF($A982&lt;='1-Input'!$B$26,0,IF($A982='1-Input'!$B$26+1,('1-Input'!$B$23+0)*'1-Input'!$B$27,'1-Input'!$B$23+0))</f>
        <v>15535</v>
      </c>
      <c r="D982" s="10">
        <f t="shared" si="39"/>
        <v>0</v>
      </c>
      <c r="E982" s="10">
        <f>MAX(0,('1-Input'!$B$10-C982-D982))/(1-'P-Parametri'!$B$31*MAX(0,IF(F981&lt;=0,0,(F981-G981)/F981)))</f>
        <v>16296.352161088062</v>
      </c>
      <c r="F982" s="10">
        <f>((F981-E982+MAX(0,-('1-Input'!$B$10-C982-D982)))*(1+B982))*(1-'P-Parametri'!$B$32)</f>
        <v>625372.29759621201</v>
      </c>
      <c r="G982" s="10">
        <f>IF(F981&lt;=0,G981,G981*(1-E982/F981))+MAX(0,-('1-Input'!$B$10-C982-D982))</f>
        <v>200311.88220521601</v>
      </c>
      <c r="H982" s="10">
        <f>MAX(0,('1-Input'!$B$10-C982-D982))/(1-'P-Parametri'!$B$31*MAX(0,IF(I981&lt;=0,0,(I981-J981)/I981)))</f>
        <v>16296.352161088062</v>
      </c>
      <c r="I982" s="10">
        <f>((I981-H982+MAX(0,-('1-Input'!$B$10-C982-D982)))*(1+B982))*(1-'P-Parametri'!$B$32)</f>
        <v>991269.87926432304</v>
      </c>
      <c r="J982" s="10">
        <f>IF(I981&lt;=0,J981,J981*(1-H982/I981))+MAX(0,-('1-Input'!$B$10-C982-D982))</f>
        <v>317511.88220521621</v>
      </c>
      <c r="K982" s="10">
        <f>MAX(0,('1-Input'!$B$10-C982-D982))/(1-'P-Parametri'!$B$31*MAX(0,IF(L981&lt;=0,0,(L981-M981)/L981)))</f>
        <v>16296.352161088058</v>
      </c>
      <c r="L982" s="10">
        <f>((L981-K982+MAX(0,-('1-Input'!$B$10-C982-D982)))*(1+B982))*(1-'P-Parametri'!$B$32)</f>
        <v>222995.71179400201</v>
      </c>
      <c r="M982" s="10">
        <f>IF(L981&lt;=0,M981,M981*(1-K982/L981))+MAX(0,-('1-Input'!$B$10-C982-D982))</f>
        <v>71427.357631357663</v>
      </c>
      <c r="N982" s="10">
        <f>MAX(0,('1-Input'!$B$10-C982-D982))/(1-'P-Parametri'!$B$31*MAX(0,IF(O981&lt;=0,0,(O981-P981)/O981)))</f>
        <v>16296.352161088058</v>
      </c>
      <c r="O982" s="10">
        <f>((O981-N982+MAX(0,-('1-Input'!$B$10-C982-D982)))*(1+B982))*(1-'P-Parametri'!$B$32)</f>
        <v>222995.71179400213</v>
      </c>
      <c r="P982" s="10">
        <f>IF(O981&lt;=0,P981,P981*(1-N982/O981))+MAX(0,-('1-Input'!$B$10-C982-D982))</f>
        <v>71427.357631357707</v>
      </c>
      <c r="Q982" s="10">
        <f>MAX(0,('1-Input'!$B$10-C982-D982))/(1-'P-Parametri'!$B$31*MAX(0,IF(R981&lt;=0,0,(R981-S981)/R981)))</f>
        <v>16296.352161088062</v>
      </c>
      <c r="R982" s="10">
        <f>((R981-Q982+MAX(0,-('1-Input'!$B$10-C982-D982)))*(1+B982))*(1-'P-Parametri'!$B$32)</f>
        <v>222995.71179400472</v>
      </c>
      <c r="S982" s="10">
        <f>IF(R981&lt;=0,S981,S981*(1-Q982/R981))+MAX(0,-('1-Input'!$B$10-C982-D982))</f>
        <v>71427.357631358449</v>
      </c>
      <c r="T982" s="10">
        <f>MAX(0,('1-Input'!$B$10-C982-D982))/(1-'P-Parametri'!$B$31*MAX(0,IF(U981&lt;=0,0,(U981-V981)/U981)))</f>
        <v>16296.352161088062</v>
      </c>
      <c r="U982" s="10">
        <f>((U981-T982+MAX(0,-('1-Input'!$B$10-C982-D982)))*(1+B982))*(1-'P-Parametri'!$B$32)</f>
        <v>222995.71179400256</v>
      </c>
      <c r="V982" s="10">
        <f>IF(U981&lt;=0,V981,V981*(1-T982/U981))+MAX(0,-('1-Input'!$B$10-C982-D982))</f>
        <v>71427.357631357794</v>
      </c>
    </row>
    <row r="983" spans="1:22">
      <c r="A983" s="9">
        <f t="shared" si="38"/>
        <v>26</v>
      </c>
      <c r="B983" s="12">
        <f>IF($A983='P-Parametri'!$E$47,'P-Parametri'!$B$34,IF($A983='P-Parametri'!$E$48,'P-Parametri'!$C$34,'P-Parametri'!$E$51))</f>
        <v>3.7839263201876694E-2</v>
      </c>
      <c r="C983" s="10">
        <f>IF($A983&lt;='1-Input'!$B$26,0,IF($A983='1-Input'!$B$26+1,('1-Input'!$B$23+0)*'1-Input'!$B$27,'1-Input'!$B$23+0))</f>
        <v>15535</v>
      </c>
      <c r="D983" s="10">
        <f t="shared" si="39"/>
        <v>0</v>
      </c>
      <c r="E983" s="10">
        <f>MAX(0,('1-Input'!$B$10-C983-D983))/(1-'P-Parametri'!$B$31*MAX(0,IF(F982&lt;=0,0,(F982-G982)/F982)))</f>
        <v>16355.307783404704</v>
      </c>
      <c r="F983" s="10">
        <f>((F982-E983+MAX(0,-('1-Input'!$B$10-C983-D983)))*(1+B983))*(1-'P-Parametri'!$B$32)</f>
        <v>630797.62049677921</v>
      </c>
      <c r="G983" s="10">
        <f>IF(F982&lt;=0,G982,G982*(1-E983/F982))+MAX(0,-('1-Input'!$B$10-C983-D983))</f>
        <v>195073.14281952172</v>
      </c>
      <c r="H983" s="10">
        <f>MAX(0,('1-Input'!$B$10-C983-D983))/(1-'P-Parametri'!$B$31*MAX(0,IF(I982&lt;=0,0,(I982-J982)/I982)))</f>
        <v>16355.307783404704</v>
      </c>
      <c r="I983" s="10">
        <f>((I982-H983+MAX(0,-('1-Input'!$B$10-C983-D983)))*(1+B983))*(1-'P-Parametri'!$B$32)</f>
        <v>1009781.0113094286</v>
      </c>
      <c r="J983" s="10">
        <f>IF(I982&lt;=0,J982,J982*(1-H983/I982))+MAX(0,-('1-Input'!$B$10-C983-D983))</f>
        <v>312273.14281952189</v>
      </c>
      <c r="K983" s="10">
        <f>MAX(0,('1-Input'!$B$10-C983-D983))/(1-'P-Parametri'!$B$31*MAX(0,IF(L982&lt;=0,0,(L982-M982)/L982)))</f>
        <v>16355.307783404704</v>
      </c>
      <c r="L983" s="10">
        <f>((L982-K983+MAX(0,-('1-Input'!$B$10-C983-D983)))*(1+B983))*(1-'P-Parametri'!$B$32)</f>
        <v>214030.60559680423</v>
      </c>
      <c r="M983" s="10">
        <f>IF(L982&lt;=0,M982,M982*(1-K983/L982))+MAX(0,-('1-Input'!$B$10-C983-D983))</f>
        <v>66188.618245663354</v>
      </c>
      <c r="N983" s="10">
        <f>MAX(0,('1-Input'!$B$10-C983-D983))/(1-'P-Parametri'!$B$31*MAX(0,IF(O982&lt;=0,0,(O982-P982)/O982)))</f>
        <v>16355.307783404704</v>
      </c>
      <c r="O983" s="10">
        <f>((O982-N983+MAX(0,-('1-Input'!$B$10-C983-D983)))*(1+B983))*(1-'P-Parametri'!$B$32)</f>
        <v>214030.60559680435</v>
      </c>
      <c r="P983" s="10">
        <f>IF(O982&lt;=0,P982,P982*(1-N983/O982))+MAX(0,-('1-Input'!$B$10-C983-D983))</f>
        <v>66188.618245663398</v>
      </c>
      <c r="Q983" s="10">
        <f>MAX(0,('1-Input'!$B$10-C983-D983))/(1-'P-Parametri'!$B$31*MAX(0,IF(R982&lt;=0,0,(R982-S982)/R982)))</f>
        <v>16355.307783404705</v>
      </c>
      <c r="R983" s="10">
        <f>((R982-Q983+MAX(0,-('1-Input'!$B$10-C983-D983)))*(1+B983))*(1-'P-Parametri'!$B$32)</f>
        <v>214030.60559680703</v>
      </c>
      <c r="S983" s="10">
        <f>IF(R982&lt;=0,S982,S982*(1-Q983/R982))+MAX(0,-('1-Input'!$B$10-C983-D983))</f>
        <v>66188.618245664155</v>
      </c>
      <c r="T983" s="10">
        <f>MAX(0,('1-Input'!$B$10-C983-D983))/(1-'P-Parametri'!$B$31*MAX(0,IF(U982&lt;=0,0,(U982-V982)/U982)))</f>
        <v>16355.307783404704</v>
      </c>
      <c r="U983" s="10">
        <f>((U982-T983+MAX(0,-('1-Input'!$B$10-C983-D983)))*(1+B983))*(1-'P-Parametri'!$B$32)</f>
        <v>214030.60559680482</v>
      </c>
      <c r="V983" s="10">
        <f>IF(U982&lt;=0,V982,V982*(1-T983/U982))+MAX(0,-('1-Input'!$B$10-C983-D983))</f>
        <v>66188.618245663485</v>
      </c>
    </row>
    <row r="984" spans="1:22">
      <c r="A984" s="9">
        <f t="shared" si="38"/>
        <v>27</v>
      </c>
      <c r="B984" s="12">
        <f>IF($A984='P-Parametri'!$E$47,'P-Parametri'!$B$34,IF($A984='P-Parametri'!$E$48,'P-Parametri'!$C$34,'P-Parametri'!$E$51))</f>
        <v>3.7839263201876694E-2</v>
      </c>
      <c r="C984" s="10">
        <f>IF($A984&lt;='1-Input'!$B$26,0,IF($A984='1-Input'!$B$26+1,('1-Input'!$B$23+0)*'1-Input'!$B$27,'1-Input'!$B$23+0))</f>
        <v>15535</v>
      </c>
      <c r="D984" s="10">
        <f t="shared" si="39"/>
        <v>0</v>
      </c>
      <c r="E984" s="10">
        <f>MAX(0,('1-Input'!$B$10-C984-D984))/(1-'P-Parametri'!$B$31*MAX(0,IF(F983&lt;=0,0,(F983-G983)/F983)))</f>
        <v>16412.633893168437</v>
      </c>
      <c r="F984" s="10">
        <f>((F983-E984+MAX(0,-('1-Input'!$B$10-C984-D984)))*(1+B984))*(1-'P-Parametri'!$B$32)</f>
        <v>636357.59609534836</v>
      </c>
      <c r="G984" s="10">
        <f>IF(F983&lt;=0,G983,G983*(1-E984/F983))+MAX(0,-('1-Input'!$B$10-C984-D984))</f>
        <v>189997.5623616165</v>
      </c>
      <c r="H984" s="10">
        <f>MAX(0,('1-Input'!$B$10-C984-D984))/(1-'P-Parametri'!$B$31*MAX(0,IF(I983&lt;=0,0,(I983-J983)/I983)))</f>
        <v>16412.633893168433</v>
      </c>
      <c r="I984" s="10">
        <f>((I983-H984+MAX(0,-('1-Input'!$B$10-C984-D984)))*(1+B984))*(1-'P-Parametri'!$B$32)</f>
        <v>1028894.7914959238</v>
      </c>
      <c r="J984" s="10">
        <f>IF(I983&lt;=0,J983,J983*(1-H984/I983))+MAX(0,-('1-Input'!$B$10-C984-D984))</f>
        <v>307197.5623616167</v>
      </c>
      <c r="K984" s="10">
        <f>MAX(0,('1-Input'!$B$10-C984-D984))/(1-'P-Parametri'!$B$31*MAX(0,IF(L983&lt;=0,0,(L983-M983)/L983)))</f>
        <v>16412.633893168433</v>
      </c>
      <c r="L984" s="10">
        <f>((L983-K984+MAX(0,-('1-Input'!$B$10-C984-D984)))*(1+B984))*(1-'P-Parametri'!$B$32)</f>
        <v>204685.49876805401</v>
      </c>
      <c r="M984" s="10">
        <f>IF(L983&lt;=0,M983,M983*(1-K984/L983))+MAX(0,-('1-Input'!$B$10-C984-D984))</f>
        <v>61113.037787758127</v>
      </c>
      <c r="N984" s="10">
        <f>MAX(0,('1-Input'!$B$10-C984-D984))/(1-'P-Parametri'!$B$31*MAX(0,IF(O983&lt;=0,0,(O983-P983)/O983)))</f>
        <v>16412.633893168433</v>
      </c>
      <c r="O984" s="10">
        <f>((O983-N984+MAX(0,-('1-Input'!$B$10-C984-D984)))*(1+B984))*(1-'P-Parametri'!$B$32)</f>
        <v>204685.49876805412</v>
      </c>
      <c r="P984" s="10">
        <f>IF(O983&lt;=0,P983,P983*(1-N984/O983))+MAX(0,-('1-Input'!$B$10-C984-D984))</f>
        <v>61113.03778775817</v>
      </c>
      <c r="Q984" s="10">
        <f>MAX(0,('1-Input'!$B$10-C984-D984))/(1-'P-Parametri'!$B$31*MAX(0,IF(R983&lt;=0,0,(R983-S983)/R983)))</f>
        <v>16412.633893168437</v>
      </c>
      <c r="R984" s="10">
        <f>((R983-Q984+MAX(0,-('1-Input'!$B$10-C984-D984)))*(1+B984))*(1-'P-Parametri'!$B$32)</f>
        <v>204685.49876805686</v>
      </c>
      <c r="S984" s="10">
        <f>IF(R983&lt;=0,S983,S983*(1-Q984/R983))+MAX(0,-('1-Input'!$B$10-C984-D984))</f>
        <v>61113.037787758927</v>
      </c>
      <c r="T984" s="10">
        <f>MAX(0,('1-Input'!$B$10-C984-D984))/(1-'P-Parametri'!$B$31*MAX(0,IF(U983&lt;=0,0,(U983-V983)/U983)))</f>
        <v>16412.633893168437</v>
      </c>
      <c r="U984" s="10">
        <f>((U983-T984+MAX(0,-('1-Input'!$B$10-C984-D984)))*(1+B984))*(1-'P-Parametri'!$B$32)</f>
        <v>204685.49876805456</v>
      </c>
      <c r="V984" s="10">
        <f>IF(U983&lt;=0,V983,V983*(1-T984/U983))+MAX(0,-('1-Input'!$B$10-C984-D984))</f>
        <v>61113.037787758258</v>
      </c>
    </row>
    <row r="985" spans="1:22">
      <c r="A985" s="9">
        <f t="shared" si="38"/>
        <v>28</v>
      </c>
      <c r="B985" s="12">
        <f>IF($A985='P-Parametri'!$E$47,'P-Parametri'!$B$34,IF($A985='P-Parametri'!$E$48,'P-Parametri'!$C$34,'P-Parametri'!$E$51))</f>
        <v>3.7839263201876694E-2</v>
      </c>
      <c r="C985" s="10">
        <f>IF($A985&lt;='1-Input'!$B$26,0,IF($A985='1-Input'!$B$26+1,('1-Input'!$B$23+0)*'1-Input'!$B$27,'1-Input'!$B$23+0))</f>
        <v>15535</v>
      </c>
      <c r="D985" s="10">
        <f t="shared" si="39"/>
        <v>0</v>
      </c>
      <c r="E985" s="10">
        <f>MAX(0,('1-Input'!$B$10-C985-D985))/(1-'P-Parametri'!$B$31*MAX(0,IF(F984&lt;=0,0,(F984-G984)/F984)))</f>
        <v>16468.363187996474</v>
      </c>
      <c r="F985" s="10">
        <f>((F984-E985+MAX(0,-('1-Input'!$B$10-C985-D985)))*(1+B985))*(1-'P-Parametri'!$B$32)</f>
        <v>642058.69397784793</v>
      </c>
      <c r="G985" s="10">
        <f>IF(F984&lt;=0,G984,G984*(1-E985/F984))+MAX(0,-('1-Input'!$B$10-C985-D985))</f>
        <v>185080.59605052954</v>
      </c>
      <c r="H985" s="10">
        <f>MAX(0,('1-Input'!$B$10-C985-D985))/(1-'P-Parametri'!$B$31*MAX(0,IF(I984&lt;=0,0,(I984-J984)/I984)))</f>
        <v>16468.363187996474</v>
      </c>
      <c r="I985" s="10">
        <f>((I984-H985+MAX(0,-('1-Input'!$B$10-C985-D985)))*(1+B985))*(1-'P-Parametri'!$B$32)</f>
        <v>1048634.4266044043</v>
      </c>
      <c r="J985" s="10">
        <f>IF(I984&lt;=0,J984,J984*(1-H985/I984))+MAX(0,-('1-Input'!$B$10-C985-D985))</f>
        <v>302280.59605052974</v>
      </c>
      <c r="K985" s="10">
        <f>MAX(0,('1-Input'!$B$10-C985-D985))/(1-'P-Parametri'!$B$31*MAX(0,IF(L984&lt;=0,0,(L984-M984)/L984)))</f>
        <v>16468.363187996474</v>
      </c>
      <c r="L985" s="10">
        <f>((L984-K985+MAX(0,-('1-Input'!$B$10-C985-D985)))*(1+B985))*(1-'P-Parametri'!$B$32)</f>
        <v>194948.4550457499</v>
      </c>
      <c r="M985" s="10">
        <f>IF(L984&lt;=0,M984,M984*(1-K985/L984))+MAX(0,-('1-Input'!$B$10-C985-D985))</f>
        <v>56196.071476671168</v>
      </c>
      <c r="N985" s="10">
        <f>MAX(0,('1-Input'!$B$10-C985-D985))/(1-'P-Parametri'!$B$31*MAX(0,IF(O984&lt;=0,0,(O984-P984)/O984)))</f>
        <v>16468.363187996474</v>
      </c>
      <c r="O985" s="10">
        <f>((O984-N985+MAX(0,-('1-Input'!$B$10-C985-D985)))*(1+B985))*(1-'P-Parametri'!$B$32)</f>
        <v>194948.45504575002</v>
      </c>
      <c r="P985" s="10">
        <f>IF(O984&lt;=0,P984,P984*(1-N985/O984))+MAX(0,-('1-Input'!$B$10-C985-D985))</f>
        <v>56196.071476671204</v>
      </c>
      <c r="Q985" s="10">
        <f>MAX(0,('1-Input'!$B$10-C985-D985))/(1-'P-Parametri'!$B$31*MAX(0,IF(R984&lt;=0,0,(R984-S984)/R984)))</f>
        <v>16468.363187996474</v>
      </c>
      <c r="R985" s="10">
        <f>((R984-Q985+MAX(0,-('1-Input'!$B$10-C985-D985)))*(1+B985))*(1-'P-Parametri'!$B$32)</f>
        <v>194948.45504575287</v>
      </c>
      <c r="S985" s="10">
        <f>IF(R984&lt;=0,S984,S984*(1-Q985/R984))+MAX(0,-('1-Input'!$B$10-C985-D985))</f>
        <v>56196.071476671968</v>
      </c>
      <c r="T985" s="10">
        <f>MAX(0,('1-Input'!$B$10-C985-D985))/(1-'P-Parametri'!$B$31*MAX(0,IF(U984&lt;=0,0,(U984-V984)/U984)))</f>
        <v>16468.363187996474</v>
      </c>
      <c r="U985" s="10">
        <f>((U984-T985+MAX(0,-('1-Input'!$B$10-C985-D985)))*(1+B985))*(1-'P-Parametri'!$B$32)</f>
        <v>194948.45504575048</v>
      </c>
      <c r="V985" s="10">
        <f>IF(U984&lt;=0,V984,V984*(1-T985/U984))+MAX(0,-('1-Input'!$B$10-C985-D985))</f>
        <v>56196.071476671299</v>
      </c>
    </row>
    <row r="986" spans="1:22">
      <c r="A986" s="9">
        <f t="shared" si="38"/>
        <v>29</v>
      </c>
      <c r="B986" s="12">
        <f>IF($A986='P-Parametri'!$E$47,'P-Parametri'!$B$34,IF($A986='P-Parametri'!$E$48,'P-Parametri'!$C$34,'P-Parametri'!$E$51))</f>
        <v>3.7839263201876694E-2</v>
      </c>
      <c r="C986" s="10">
        <f>IF($A986&lt;='1-Input'!$B$26,0,IF($A986='1-Input'!$B$26+1,('1-Input'!$B$23+0)*'1-Input'!$B$27,'1-Input'!$B$23+0))</f>
        <v>15535</v>
      </c>
      <c r="D986" s="10">
        <f t="shared" si="39"/>
        <v>0</v>
      </c>
      <c r="E986" s="10">
        <f>MAX(0,('1-Input'!$B$10-C986-D986))/(1-'P-Parametri'!$B$31*MAX(0,IF(F985&lt;=0,0,(F985-G985)/F985)))</f>
        <v>16522.52848600793</v>
      </c>
      <c r="F986" s="10">
        <f>((F985-E986+MAX(0,-('1-Input'!$B$10-C986-D986)))*(1+B986))*(1-'P-Parametri'!$B$32)</f>
        <v>647907.58111397806</v>
      </c>
      <c r="G986" s="10">
        <f>IF(F985&lt;=0,G985,G985*(1-E986/F985))+MAX(0,-('1-Input'!$B$10-C986-D986))</f>
        <v>180317.79251070594</v>
      </c>
      <c r="H986" s="10">
        <f>MAX(0,('1-Input'!$B$10-C986-D986))/(1-'P-Parametri'!$B$31*MAX(0,IF(I985&lt;=0,0,(I985-J985)/I985)))</f>
        <v>16522.52848600793</v>
      </c>
      <c r="I986" s="10">
        <f>((I985-H986+MAX(0,-('1-Input'!$B$10-C986-D986)))*(1+B986))*(1-'P-Parametri'!$B$32)</f>
        <v>1069023.9193813168</v>
      </c>
      <c r="J986" s="10">
        <f>IF(I985&lt;=0,J985,J985*(1-H986/I985))+MAX(0,-('1-Input'!$B$10-C986-D986))</f>
        <v>297517.79251070617</v>
      </c>
      <c r="K986" s="10">
        <f>MAX(0,('1-Input'!$B$10-C986-D986))/(1-'P-Parametri'!$B$31*MAX(0,IF(L985&lt;=0,0,(L985-M985)/L985)))</f>
        <v>16522.52848600793</v>
      </c>
      <c r="L986" s="10">
        <f>((L985-K986+MAX(0,-('1-Input'!$B$10-C986-D986)))*(1+B986))*(1-'P-Parametri'!$B$32)</f>
        <v>184807.07729256101</v>
      </c>
      <c r="M986" s="10">
        <f>IF(L985&lt;=0,M985,M985*(1-K986/L985))+MAX(0,-('1-Input'!$B$10-C986-D986))</f>
        <v>51433.26793684758</v>
      </c>
      <c r="N986" s="10">
        <f>MAX(0,('1-Input'!$B$10-C986-D986))/(1-'P-Parametri'!$B$31*MAX(0,IF(O985&lt;=0,0,(O985-P985)/O985)))</f>
        <v>16522.52848600793</v>
      </c>
      <c r="O986" s="10">
        <f>((O985-N986+MAX(0,-('1-Input'!$B$10-C986-D986)))*(1+B986))*(1-'P-Parametri'!$B$32)</f>
        <v>184807.07729256112</v>
      </c>
      <c r="P986" s="10">
        <f>IF(O985&lt;=0,P985,P985*(1-N986/O985))+MAX(0,-('1-Input'!$B$10-C986-D986))</f>
        <v>51433.267936847617</v>
      </c>
      <c r="Q986" s="10">
        <f>MAX(0,('1-Input'!$B$10-C986-D986))/(1-'P-Parametri'!$B$31*MAX(0,IF(R985&lt;=0,0,(R985-S985)/R985)))</f>
        <v>16522.52848600793</v>
      </c>
      <c r="R986" s="10">
        <f>((R985-Q986+MAX(0,-('1-Input'!$B$10-C986-D986)))*(1+B986))*(1-'P-Parametri'!$B$32)</f>
        <v>184807.07729256406</v>
      </c>
      <c r="S986" s="10">
        <f>IF(R985&lt;=0,S985,S985*(1-Q986/R985))+MAX(0,-('1-Input'!$B$10-C986-D986))</f>
        <v>51433.267936848388</v>
      </c>
      <c r="T986" s="10">
        <f>MAX(0,('1-Input'!$B$10-C986-D986))/(1-'P-Parametri'!$B$31*MAX(0,IF(U985&lt;=0,0,(U985-V985)/U985)))</f>
        <v>16522.52848600793</v>
      </c>
      <c r="U986" s="10">
        <f>((U985-T986+MAX(0,-('1-Input'!$B$10-C986-D986)))*(1+B986))*(1-'P-Parametri'!$B$32)</f>
        <v>184807.07729256159</v>
      </c>
      <c r="V986" s="10">
        <f>IF(U985&lt;=0,V985,V985*(1-T986/U985))+MAX(0,-('1-Input'!$B$10-C986-D986))</f>
        <v>51433.267936847718</v>
      </c>
    </row>
    <row r="987" spans="1:22">
      <c r="A987" s="9">
        <f t="shared" si="38"/>
        <v>30</v>
      </c>
      <c r="B987" s="12">
        <f>IF($A987='P-Parametri'!$E$47,'P-Parametri'!$B$34,IF($A987='P-Parametri'!$E$48,'P-Parametri'!$C$34,'P-Parametri'!$E$51))</f>
        <v>3.7839263201876694E-2</v>
      </c>
      <c r="C987" s="10">
        <f>IF($A987&lt;='1-Input'!$B$26,0,IF($A987='1-Input'!$B$26+1,('1-Input'!$B$23+0)*'1-Input'!$B$27,'1-Input'!$B$23+0))</f>
        <v>15535</v>
      </c>
      <c r="D987" s="10">
        <f t="shared" si="39"/>
        <v>0</v>
      </c>
      <c r="E987" s="10">
        <f>MAX(0,('1-Input'!$B$10-C987-D987))/(1-'P-Parametri'!$B$31*MAX(0,IF(F986&lt;=0,0,(F986-G986)/F986)))</f>
        <v>16575.162666069315</v>
      </c>
      <c r="F987" s="10">
        <f>((F986-E987+MAX(0,-('1-Input'!$B$10-C987-D987)))*(1+B987))*(1-'P-Parametri'!$B$32)</f>
        <v>653911.12885344157</v>
      </c>
      <c r="G987" s="10">
        <f>IF(F986&lt;=0,G986,G986*(1-E987/F986))+MAX(0,-('1-Input'!$B$10-C987-D987))</f>
        <v>175704.79394490324</v>
      </c>
      <c r="H987" s="10">
        <f>MAX(0,('1-Input'!$B$10-C987-D987))/(1-'P-Parametri'!$B$31*MAX(0,IF(I986&lt;=0,0,(I986-J986)/I986)))</f>
        <v>16575.162666069315</v>
      </c>
      <c r="I987" s="10">
        <f>((I986-H987+MAX(0,-('1-Input'!$B$10-C987-D987)))*(1+B987))*(1-'P-Parametri'!$B$32)</f>
        <v>1090088.0969426292</v>
      </c>
      <c r="J987" s="10">
        <f>IF(I986&lt;=0,J986,J986*(1-H987/I986))+MAX(0,-('1-Input'!$B$10-C987-D987))</f>
        <v>292904.79394490347</v>
      </c>
      <c r="K987" s="10">
        <f>MAX(0,('1-Input'!$B$10-C987-D987))/(1-'P-Parametri'!$B$31*MAX(0,IF(L986&lt;=0,0,(L986-M986)/L986)))</f>
        <v>16575.162666069315</v>
      </c>
      <c r="L987" s="10">
        <f>((L986-K987+MAX(0,-('1-Input'!$B$10-C987-D987)))*(1+B987))*(1-'P-Parametri'!$B$32)</f>
        <v>174248.49095035315</v>
      </c>
      <c r="M987" s="10">
        <f>IF(L986&lt;=0,M986,M986*(1-K987/L986))+MAX(0,-('1-Input'!$B$10-C987-D987))</f>
        <v>46820.269371044858</v>
      </c>
      <c r="N987" s="10">
        <f>MAX(0,('1-Input'!$B$10-C987-D987))/(1-'P-Parametri'!$B$31*MAX(0,IF(O986&lt;=0,0,(O986-P986)/O986)))</f>
        <v>16575.162666069315</v>
      </c>
      <c r="O987" s="10">
        <f>((O986-N987+MAX(0,-('1-Input'!$B$10-C987-D987)))*(1+B987))*(1-'P-Parametri'!$B$32)</f>
        <v>174248.49095035327</v>
      </c>
      <c r="P987" s="10">
        <f>IF(O986&lt;=0,P986,P986*(1-N987/O986))+MAX(0,-('1-Input'!$B$10-C987-D987))</f>
        <v>46820.269371044902</v>
      </c>
      <c r="Q987" s="10">
        <f>MAX(0,('1-Input'!$B$10-C987-D987))/(1-'P-Parametri'!$B$31*MAX(0,IF(R986&lt;=0,0,(R986-S986)/R986)))</f>
        <v>16575.162666069315</v>
      </c>
      <c r="R987" s="10">
        <f>((R986-Q987+MAX(0,-('1-Input'!$B$10-C987-D987)))*(1+B987))*(1-'P-Parametri'!$B$32)</f>
        <v>174248.49095035632</v>
      </c>
      <c r="S987" s="10">
        <f>IF(R986&lt;=0,S986,S986*(1-Q987/R986))+MAX(0,-('1-Input'!$B$10-C987-D987))</f>
        <v>46820.269371045673</v>
      </c>
      <c r="T987" s="10">
        <f>MAX(0,('1-Input'!$B$10-C987-D987))/(1-'P-Parametri'!$B$31*MAX(0,IF(U986&lt;=0,0,(U986-V986)/U986)))</f>
        <v>16575.162666069315</v>
      </c>
      <c r="U987" s="10">
        <f>((U986-T987+MAX(0,-('1-Input'!$B$10-C987-D987)))*(1+B987))*(1-'P-Parametri'!$B$32)</f>
        <v>174248.49095035376</v>
      </c>
      <c r="V987" s="10">
        <f>IF(U986&lt;=0,V986,V986*(1-T987/U986))+MAX(0,-('1-Input'!$B$10-C987-D987))</f>
        <v>46820.269371045004</v>
      </c>
    </row>
    <row r="988" spans="1:22">
      <c r="A988" s="9">
        <f t="shared" si="38"/>
        <v>31</v>
      </c>
      <c r="B988" s="12">
        <f>IF($A988='P-Parametri'!$E$47,'P-Parametri'!$B$34,IF($A988='P-Parametri'!$E$48,'P-Parametri'!$C$34,'P-Parametri'!$E$51))</f>
        <v>3.7839263201876694E-2</v>
      </c>
      <c r="C988" s="10">
        <f>IF($A988&lt;='1-Input'!$B$26,0,IF($A988='1-Input'!$B$26+1,('1-Input'!$B$23+0)*'1-Input'!$B$27,'1-Input'!$B$23+0))</f>
        <v>15535</v>
      </c>
      <c r="D988" s="10">
        <f t="shared" si="39"/>
        <v>0</v>
      </c>
      <c r="E988" s="10">
        <f>MAX(0,('1-Input'!$B$10-C988-D988))/(1-'P-Parametri'!$B$31*MAX(0,IF(F987&lt;=0,0,(F987-G987)/F987)))</f>
        <v>16626.29861160821</v>
      </c>
      <c r="F988" s="10">
        <f>((F987-E988+MAX(0,-('1-Input'!$B$10-C988-D988)))*(1+B988))*(1-'P-Parametri'!$B$32)</f>
        <v>660076.42023058154</v>
      </c>
      <c r="G988" s="10">
        <f>IF(F987&lt;=0,G987,G987*(1-E988/F987))+MAX(0,-('1-Input'!$B$10-C988-D988))</f>
        <v>171237.33614717275</v>
      </c>
      <c r="H988" s="10">
        <f>MAX(0,('1-Input'!$B$10-C988-D988))/(1-'P-Parametri'!$B$31*MAX(0,IF(I987&lt;=0,0,(I987-J987)/I987)))</f>
        <v>16626.29861160821</v>
      </c>
      <c r="I988" s="10">
        <f>((I987-H988+MAX(0,-('1-Input'!$B$10-C988-D988)))*(1+B988))*(1-'P-Parametri'!$B$32)</f>
        <v>1111852.640251518</v>
      </c>
      <c r="J988" s="10">
        <f>IF(I987&lt;=0,J987,J987*(1-H988/I987))+MAX(0,-('1-Input'!$B$10-C988-D988))</f>
        <v>288437.33614717302</v>
      </c>
      <c r="K988" s="10">
        <f>MAX(0,('1-Input'!$B$10-C988-D988))/(1-'P-Parametri'!$B$31*MAX(0,IF(L987&lt;=0,0,(L987-M987)/L987)))</f>
        <v>16626.29861160821</v>
      </c>
      <c r="L988" s="10">
        <f>((L987-K988+MAX(0,-('1-Input'!$B$10-C988-D988)))*(1+B988))*(1-'P-Parametri'!$B$32)</f>
        <v>163259.32696118532</v>
      </c>
      <c r="M988" s="10">
        <f>IF(L987&lt;=0,M987,M987*(1-K988/L987))+MAX(0,-('1-Input'!$B$10-C988-D988))</f>
        <v>42352.811573314371</v>
      </c>
      <c r="N988" s="10">
        <f>MAX(0,('1-Input'!$B$10-C988-D988))/(1-'P-Parametri'!$B$31*MAX(0,IF(O987&lt;=0,0,(O987-P987)/O987)))</f>
        <v>16626.298611608207</v>
      </c>
      <c r="O988" s="10">
        <f>((O987-N988+MAX(0,-('1-Input'!$B$10-C988-D988)))*(1+B988))*(1-'P-Parametri'!$B$32)</f>
        <v>163259.32696118543</v>
      </c>
      <c r="P988" s="10">
        <f>IF(O987&lt;=0,P987,P987*(1-N988/O987))+MAX(0,-('1-Input'!$B$10-C988-D988))</f>
        <v>42352.811573314415</v>
      </c>
      <c r="Q988" s="10">
        <f>MAX(0,('1-Input'!$B$10-C988-D988))/(1-'P-Parametri'!$B$31*MAX(0,IF(R987&lt;=0,0,(R987-S987)/R987)))</f>
        <v>16626.29861160821</v>
      </c>
      <c r="R988" s="10">
        <f>((R987-Q988+MAX(0,-('1-Input'!$B$10-C988-D988)))*(1+B988))*(1-'P-Parametri'!$B$32)</f>
        <v>163259.32696118861</v>
      </c>
      <c r="S988" s="10">
        <f>IF(R987&lt;=0,S987,S987*(1-Q988/R987))+MAX(0,-('1-Input'!$B$10-C988-D988))</f>
        <v>42352.811573315186</v>
      </c>
      <c r="T988" s="10">
        <f>MAX(0,('1-Input'!$B$10-C988-D988))/(1-'P-Parametri'!$B$31*MAX(0,IF(U987&lt;=0,0,(U987-V987)/U987)))</f>
        <v>16626.29861160821</v>
      </c>
      <c r="U988" s="10">
        <f>((U987-T988+MAX(0,-('1-Input'!$B$10-C988-D988)))*(1+B988))*(1-'P-Parametri'!$B$32)</f>
        <v>163259.32696118596</v>
      </c>
      <c r="V988" s="10">
        <f>IF(U987&lt;=0,V987,V987*(1-T988/U987))+MAX(0,-('1-Input'!$B$10-C988-D988))</f>
        <v>42352.811573314517</v>
      </c>
    </row>
    <row r="989" spans="1:22">
      <c r="A989" s="9">
        <f t="shared" si="38"/>
        <v>32</v>
      </c>
      <c r="B989" s="12">
        <f>IF($A989='P-Parametri'!$E$47,'P-Parametri'!$B$34,IF($A989='P-Parametri'!$E$48,'P-Parametri'!$C$34,'P-Parametri'!$E$51))</f>
        <v>3.7839263201876694E-2</v>
      </c>
      <c r="C989" s="10">
        <f>IF($A989&lt;='1-Input'!$B$26,0,IF($A989='1-Input'!$B$26+1,('1-Input'!$B$23+0)*'1-Input'!$B$27,'1-Input'!$B$23+0))</f>
        <v>15535</v>
      </c>
      <c r="D989" s="10">
        <f t="shared" si="39"/>
        <v>0</v>
      </c>
      <c r="E989" s="10">
        <f>MAX(0,('1-Input'!$B$10-C989-D989))/(1-'P-Parametri'!$B$31*MAX(0,IF(F988&lt;=0,0,(F988-G988)/F988)))</f>
        <v>16675.969157925942</v>
      </c>
      <c r="F989" s="10">
        <f>((F988-E989+MAX(0,-('1-Input'!$B$10-C989-D989)))*(1+B989))*(1-'P-Parametri'!$B$32)</f>
        <v>666410.75758483005</v>
      </c>
      <c r="G989" s="10">
        <f>IF(F988&lt;=0,G988,G988*(1-E989/F988))+MAX(0,-('1-Input'!$B$10-C989-D989))</f>
        <v>166911.24836588505</v>
      </c>
      <c r="H989" s="10">
        <f>MAX(0,('1-Input'!$B$10-C989-D989))/(1-'P-Parametri'!$B$31*MAX(0,IF(I988&lt;=0,0,(I988-J988)/I988)))</f>
        <v>16675.969157925942</v>
      </c>
      <c r="I989" s="10">
        <f>((I988-H989+MAX(0,-('1-Input'!$B$10-C989-D989)))*(1+B989))*(1-'P-Parametri'!$B$32)</f>
        <v>1134344.1147048501</v>
      </c>
      <c r="J989" s="10">
        <f>IF(I988&lt;=0,J988,J988*(1-H989/I988))+MAX(0,-('1-Input'!$B$10-C989-D989))</f>
        <v>284111.24836588535</v>
      </c>
      <c r="K989" s="10">
        <f>MAX(0,('1-Input'!$B$10-C989-D989))/(1-'P-Parametri'!$B$31*MAX(0,IF(L988&lt;=0,0,(L988-M988)/L988)))</f>
        <v>16675.969157925942</v>
      </c>
      <c r="L989" s="10">
        <f>((L988-K989+MAX(0,-('1-Input'!$B$10-C989-D989)))*(1+B989))*(1-'P-Parametri'!$B$32)</f>
        <v>151825.70413207138</v>
      </c>
      <c r="M989" s="10">
        <f>IF(L988&lt;=0,M988,M988*(1-K989/L988))+MAX(0,-('1-Input'!$B$10-C989-D989))</f>
        <v>38026.723792026656</v>
      </c>
      <c r="N989" s="10">
        <f>MAX(0,('1-Input'!$B$10-C989-D989))/(1-'P-Parametri'!$B$31*MAX(0,IF(O988&lt;=0,0,(O988-P988)/O988)))</f>
        <v>16675.969157925938</v>
      </c>
      <c r="O989" s="10">
        <f>((O988-N989+MAX(0,-('1-Input'!$B$10-C989-D989)))*(1+B989))*(1-'P-Parametri'!$B$32)</f>
        <v>151825.70413207152</v>
      </c>
      <c r="P989" s="10">
        <f>IF(O988&lt;=0,P988,P988*(1-N989/O988))+MAX(0,-('1-Input'!$B$10-C989-D989))</f>
        <v>38026.723792026707</v>
      </c>
      <c r="Q989" s="10">
        <f>MAX(0,('1-Input'!$B$10-C989-D989))/(1-'P-Parametri'!$B$31*MAX(0,IF(R988&lt;=0,0,(R988-S988)/R988)))</f>
        <v>16675.969157925942</v>
      </c>
      <c r="R989" s="10">
        <f>((R988-Q989+MAX(0,-('1-Input'!$B$10-C989-D989)))*(1+B989))*(1-'P-Parametri'!$B$32)</f>
        <v>151825.70413207478</v>
      </c>
      <c r="S989" s="10">
        <f>IF(R988&lt;=0,S988,S988*(1-Q989/R988))+MAX(0,-('1-Input'!$B$10-C989-D989))</f>
        <v>38026.723792027478</v>
      </c>
      <c r="T989" s="10">
        <f>MAX(0,('1-Input'!$B$10-C989-D989))/(1-'P-Parametri'!$B$31*MAX(0,IF(U988&lt;=0,0,(U988-V988)/U988)))</f>
        <v>16675.969157925942</v>
      </c>
      <c r="U989" s="10">
        <f>((U988-T989+MAX(0,-('1-Input'!$B$10-C989-D989)))*(1+B989))*(1-'P-Parametri'!$B$32)</f>
        <v>151825.70413207205</v>
      </c>
      <c r="V989" s="10">
        <f>IF(U988&lt;=0,V988,V988*(1-T989/U988))+MAX(0,-('1-Input'!$B$10-C989-D989))</f>
        <v>38026.723792026809</v>
      </c>
    </row>
    <row r="990" spans="1:22">
      <c r="A990" s="9">
        <f t="shared" si="38"/>
        <v>33</v>
      </c>
      <c r="B990" s="12">
        <f>IF($A990='P-Parametri'!$E$47,'P-Parametri'!$B$34,IF($A990='P-Parametri'!$E$48,'P-Parametri'!$C$34,'P-Parametri'!$E$51))</f>
        <v>3.7839263201876694E-2</v>
      </c>
      <c r="C990" s="10">
        <f>IF($A990&lt;='1-Input'!$B$26,0,IF($A990='1-Input'!$B$26+1,('1-Input'!$B$23+0)*'1-Input'!$B$27,'1-Input'!$B$23+0))</f>
        <v>15535</v>
      </c>
      <c r="D990" s="10">
        <f t="shared" si="39"/>
        <v>0</v>
      </c>
      <c r="E990" s="10">
        <f>MAX(0,('1-Input'!$B$10-C990-D990))/(1-'P-Parametri'!$B$31*MAX(0,IF(F989&lt;=0,0,(F989-G989)/F989)))</f>
        <v>16724.207042930542</v>
      </c>
      <c r="F990" s="10">
        <f>((F989-E990+MAX(0,-('1-Input'!$B$10-C990-D990)))*(1+B990))*(1-'P-Parametri'!$B$32)</f>
        <v>672921.67050472065</v>
      </c>
      <c r="G990" s="10">
        <f>IF(F989&lt;=0,G989,G989*(1-E990/F989))+MAX(0,-('1-Input'!$B$10-C990-D990))</f>
        <v>162722.45302653351</v>
      </c>
      <c r="H990" s="10">
        <f>MAX(0,('1-Input'!$B$10-C990-D990))/(1-'P-Parametri'!$B$31*MAX(0,IF(I989&lt;=0,0,(I989-J989)/I989)))</f>
        <v>16724.207042930539</v>
      </c>
      <c r="I990" s="10">
        <f>((I989-H990+MAX(0,-('1-Input'!$B$10-C990-D990)))*(1+B990))*(1-'P-Parametri'!$B$32)</f>
        <v>1157590.0018645807</v>
      </c>
      <c r="J990" s="10">
        <f>IF(I989&lt;=0,J989,J989*(1-H990/I989))+MAX(0,-('1-Input'!$B$10-C990-D990))</f>
        <v>279922.45302653383</v>
      </c>
      <c r="K990" s="10">
        <f>MAX(0,('1-Input'!$B$10-C990-D990))/(1-'P-Parametri'!$B$31*MAX(0,IF(L989&lt;=0,0,(L989-M989)/L989)))</f>
        <v>16724.207042930539</v>
      </c>
      <c r="L990" s="10">
        <f>((L989-K990+MAX(0,-('1-Input'!$B$10-C990-D990)))*(1+B990))*(1-'P-Parametri'!$B$32)</f>
        <v>139933.21092007149</v>
      </c>
      <c r="M990" s="10">
        <f>IF(L989&lt;=0,M989,M989*(1-K990/L989))+MAX(0,-('1-Input'!$B$10-C990-D990))</f>
        <v>33837.928452675114</v>
      </c>
      <c r="N990" s="10">
        <f>MAX(0,('1-Input'!$B$10-C990-D990))/(1-'P-Parametri'!$B$31*MAX(0,IF(O989&lt;=0,0,(O989-P989)/O989)))</f>
        <v>16724.207042930539</v>
      </c>
      <c r="O990" s="10">
        <f>((O989-N990+MAX(0,-('1-Input'!$B$10-C990-D990)))*(1+B990))*(1-'P-Parametri'!$B$32)</f>
        <v>139933.21092007164</v>
      </c>
      <c r="P990" s="10">
        <f>IF(O989&lt;=0,P989,P989*(1-N990/O989))+MAX(0,-('1-Input'!$B$10-C990-D990))</f>
        <v>33837.928452675165</v>
      </c>
      <c r="Q990" s="10">
        <f>MAX(0,('1-Input'!$B$10-C990-D990))/(1-'P-Parametri'!$B$31*MAX(0,IF(R989&lt;=0,0,(R989-S989)/R989)))</f>
        <v>16724.207042930542</v>
      </c>
      <c r="R990" s="10">
        <f>((R989-Q990+MAX(0,-('1-Input'!$B$10-C990-D990)))*(1+B990))*(1-'P-Parametri'!$B$32)</f>
        <v>139933.21092007501</v>
      </c>
      <c r="S990" s="10">
        <f>IF(R989&lt;=0,S989,S989*(1-Q990/R989))+MAX(0,-('1-Input'!$B$10-C990-D990))</f>
        <v>33837.928452675937</v>
      </c>
      <c r="T990" s="10">
        <f>MAX(0,('1-Input'!$B$10-C990-D990))/(1-'P-Parametri'!$B$31*MAX(0,IF(U989&lt;=0,0,(U989-V989)/U989)))</f>
        <v>16724.207042930539</v>
      </c>
      <c r="U990" s="10">
        <f>((U989-T990+MAX(0,-('1-Input'!$B$10-C990-D990)))*(1+B990))*(1-'P-Parametri'!$B$32)</f>
        <v>139933.21092007219</v>
      </c>
      <c r="V990" s="10">
        <f>IF(U989&lt;=0,V989,V989*(1-T990/U989))+MAX(0,-('1-Input'!$B$10-C990-D990))</f>
        <v>33837.928452675274</v>
      </c>
    </row>
    <row r="991" spans="1:22">
      <c r="A991" s="9">
        <f t="shared" si="38"/>
        <v>34</v>
      </c>
      <c r="B991" s="12">
        <f>IF($A991='P-Parametri'!$E$47,'P-Parametri'!$B$34,IF($A991='P-Parametri'!$E$48,'P-Parametri'!$C$34,'P-Parametri'!$E$51))</f>
        <v>3.7839263201876694E-2</v>
      </c>
      <c r="C991" s="10">
        <f>IF($A991&lt;='1-Input'!$B$26,0,IF($A991='1-Input'!$B$26+1,('1-Input'!$B$23+0)*'1-Input'!$B$27,'1-Input'!$B$23+0))</f>
        <v>15535</v>
      </c>
      <c r="D991" s="10">
        <f t="shared" si="39"/>
        <v>0</v>
      </c>
      <c r="E991" s="10">
        <f>MAX(0,('1-Input'!$B$10-C991-D991))/(1-'P-Parametri'!$B$31*MAX(0,IF(F990&lt;=0,0,(F990-G990)/F990)))</f>
        <v>16771.044861202703</v>
      </c>
      <c r="F991" s="10">
        <f>((F990-E991+MAX(0,-('1-Input'!$B$10-C991-D991)))*(1+B991))*(1-'P-Parametri'!$B$32)</f>
        <v>679616.92410358449</v>
      </c>
      <c r="G991" s="10">
        <f>IF(F990&lt;=0,G990,G990*(1-E991/F990))+MAX(0,-('1-Input'!$B$10-C991-D991))</f>
        <v>158666.96532380272</v>
      </c>
      <c r="H991" s="10">
        <f>MAX(0,('1-Input'!$B$10-C991-D991))/(1-'P-Parametri'!$B$31*MAX(0,IF(I990&lt;=0,0,(I990-J990)/I990)))</f>
        <v>16771.044861202699</v>
      </c>
      <c r="I991" s="10">
        <f>((I990-H991+MAX(0,-('1-Input'!$B$10-C991-D991)))*(1+B991))*(1-'P-Parametri'!$B$32)</f>
        <v>1181618.7323715531</v>
      </c>
      <c r="J991" s="10">
        <f>IF(I990&lt;=0,J990,J990*(1-H991/I990))+MAX(0,-('1-Input'!$B$10-C991-D991))</f>
        <v>275866.96532380307</v>
      </c>
      <c r="K991" s="10">
        <f>MAX(0,('1-Input'!$B$10-C991-D991))/(1-'P-Parametri'!$B$31*MAX(0,IF(L990&lt;=0,0,(L990-M990)/L990)))</f>
        <v>16771.044861202703</v>
      </c>
      <c r="L991" s="10">
        <f>((L990-K991+MAX(0,-('1-Input'!$B$10-C991-D991)))*(1+B991))*(1-'P-Parametri'!$B$32)</f>
        <v>127566.8866135298</v>
      </c>
      <c r="M991" s="10">
        <f>IF(L990&lt;=0,M990,M990*(1-K991/L990))+MAX(0,-('1-Input'!$B$10-C991-D991))</f>
        <v>29782.44074994434</v>
      </c>
      <c r="N991" s="10">
        <f>MAX(0,('1-Input'!$B$10-C991-D991))/(1-'P-Parametri'!$B$31*MAX(0,IF(O990&lt;=0,0,(O990-P990)/O990)))</f>
        <v>16771.044861202699</v>
      </c>
      <c r="O991" s="10">
        <f>((O990-N991+MAX(0,-('1-Input'!$B$10-C991-D991)))*(1+B991))*(1-'P-Parametri'!$B$32)</f>
        <v>127566.88661352996</v>
      </c>
      <c r="P991" s="10">
        <f>IF(O990&lt;=0,P990,P990*(1-N991/O990))+MAX(0,-('1-Input'!$B$10-C991-D991))</f>
        <v>29782.440749944391</v>
      </c>
      <c r="Q991" s="10">
        <f>MAX(0,('1-Input'!$B$10-C991-D991))/(1-'P-Parametri'!$B$31*MAX(0,IF(R990&lt;=0,0,(R990-S990)/R990)))</f>
        <v>16771.044861202703</v>
      </c>
      <c r="R991" s="10">
        <f>((R990-Q991+MAX(0,-('1-Input'!$B$10-C991-D991)))*(1+B991))*(1-'P-Parametri'!$B$32)</f>
        <v>127566.88661353344</v>
      </c>
      <c r="S991" s="10">
        <f>IF(R990&lt;=0,S990,S990*(1-Q991/R990))+MAX(0,-('1-Input'!$B$10-C991-D991))</f>
        <v>29782.440749945166</v>
      </c>
      <c r="T991" s="10">
        <f>MAX(0,('1-Input'!$B$10-C991-D991))/(1-'P-Parametri'!$B$31*MAX(0,IF(U990&lt;=0,0,(U990-V990)/U990)))</f>
        <v>16771.044861202703</v>
      </c>
      <c r="U991" s="10">
        <f>((U990-T991+MAX(0,-('1-Input'!$B$10-C991-D991)))*(1+B991))*(1-'P-Parametri'!$B$32)</f>
        <v>127566.88661353051</v>
      </c>
      <c r="V991" s="10">
        <f>IF(U990&lt;=0,V990,V990*(1-T991/U990))+MAX(0,-('1-Input'!$B$10-C991-D991))</f>
        <v>29782.440749944501</v>
      </c>
    </row>
    <row r="992" spans="1:22">
      <c r="A992" s="9">
        <f t="shared" si="38"/>
        <v>35</v>
      </c>
      <c r="B992" s="12">
        <f>IF($A992='P-Parametri'!$E$47,'P-Parametri'!$B$34,IF($A992='P-Parametri'!$E$48,'P-Parametri'!$C$34,'P-Parametri'!$E$51))</f>
        <v>3.7839263201876694E-2</v>
      </c>
      <c r="C992" s="10">
        <f>IF($A992&lt;='1-Input'!$B$26,0,IF($A992='1-Input'!$B$26+1,('1-Input'!$B$23+0)*'1-Input'!$B$27,'1-Input'!$B$23+0))</f>
        <v>15535</v>
      </c>
      <c r="D992" s="10">
        <f t="shared" si="39"/>
        <v>0</v>
      </c>
      <c r="E992" s="10">
        <f>MAX(0,('1-Input'!$B$10-C992-D992))/(1-'P-Parametri'!$B$31*MAX(0,IF(F991&lt;=0,0,(F991-G991)/F991)))</f>
        <v>16816.515021300453</v>
      </c>
      <c r="F992" s="10">
        <f>((F991-E992+MAX(0,-('1-Input'!$B$10-C992-D992)))*(1+B992))*(1-'P-Parametri'!$B$32)</f>
        <v>686504.52763543651</v>
      </c>
      <c r="G992" s="10">
        <f>IF(F991&lt;=0,G991,G991*(1-E992/F991))+MAX(0,-('1-Input'!$B$10-C992-D992))</f>
        <v>154740.89269211941</v>
      </c>
      <c r="H992" s="10">
        <f>MAX(0,('1-Input'!$B$10-C992-D992))/(1-'P-Parametri'!$B$31*MAX(0,IF(I991&lt;=0,0,(I991-J991)/I991)))</f>
        <v>16816.515021300453</v>
      </c>
      <c r="I992" s="10">
        <f>((I991-H992+MAX(0,-('1-Input'!$B$10-C992-D992)))*(1+B992))*(1-'P-Parametri'!$B$32)</f>
        <v>1206459.7200806371</v>
      </c>
      <c r="J992" s="10">
        <f>IF(I991&lt;=0,J991,J991*(1-H992/I991))+MAX(0,-('1-Input'!$B$10-C992-D992))</f>
        <v>271940.89269211976</v>
      </c>
      <c r="K992" s="10">
        <f>MAX(0,('1-Input'!$B$10-C992-D992))/(1-'P-Parametri'!$B$31*MAX(0,IF(L991&lt;=0,0,(L991-M991)/L991)))</f>
        <v>16816.515021300453</v>
      </c>
      <c r="L992" s="10">
        <f>((L991-K992+MAX(0,-('1-Input'!$B$10-C992-D992)))*(1+B992))*(1-'P-Parametri'!$B$32)</f>
        <v>114711.20188450815</v>
      </c>
      <c r="M992" s="10">
        <f>IF(L991&lt;=0,M991,M991*(1-K992/L991))+MAX(0,-('1-Input'!$B$10-C992-D992))</f>
        <v>25856.368118261013</v>
      </c>
      <c r="N992" s="10">
        <f>MAX(0,('1-Input'!$B$10-C992-D992))/(1-'P-Parametri'!$B$31*MAX(0,IF(O991&lt;=0,0,(O991-P991)/O991)))</f>
        <v>16816.515021300453</v>
      </c>
      <c r="O992" s="10">
        <f>((O991-N992+MAX(0,-('1-Input'!$B$10-C992-D992)))*(1+B992))*(1-'P-Parametri'!$B$32)</f>
        <v>114711.20188450831</v>
      </c>
      <c r="P992" s="10">
        <f>IF(O991&lt;=0,P991,P991*(1-N992/O991))+MAX(0,-('1-Input'!$B$10-C992-D992))</f>
        <v>25856.36811826106</v>
      </c>
      <c r="Q992" s="10">
        <f>MAX(0,('1-Input'!$B$10-C992-D992))/(1-'P-Parametri'!$B$31*MAX(0,IF(R991&lt;=0,0,(R991-S991)/R991)))</f>
        <v>16816.515021300453</v>
      </c>
      <c r="R992" s="10">
        <f>((R991-Q992+MAX(0,-('1-Input'!$B$10-C992-D992)))*(1+B992))*(1-'P-Parametri'!$B$32)</f>
        <v>114711.2018845119</v>
      </c>
      <c r="S992" s="10">
        <f>IF(R991&lt;=0,S991,S991*(1-Q992/R991))+MAX(0,-('1-Input'!$B$10-C992-D992))</f>
        <v>25856.368118261842</v>
      </c>
      <c r="T992" s="10">
        <f>MAX(0,('1-Input'!$B$10-C992-D992))/(1-'P-Parametri'!$B$31*MAX(0,IF(U991&lt;=0,0,(U991-V991)/U991)))</f>
        <v>16816.515021300453</v>
      </c>
      <c r="U992" s="10">
        <f>((U991-T992+MAX(0,-('1-Input'!$B$10-C992-D992)))*(1+B992))*(1-'P-Parametri'!$B$32)</f>
        <v>114711.20188450888</v>
      </c>
      <c r="V992" s="10">
        <f>IF(U991&lt;=0,V991,V991*(1-T992/U991))+MAX(0,-('1-Input'!$B$10-C992-D992))</f>
        <v>25856.368118261173</v>
      </c>
    </row>
    <row r="993" spans="1:22">
      <c r="A993" s="9">
        <f t="shared" si="38"/>
        <v>36</v>
      </c>
      <c r="B993" s="12">
        <f>IF($A993='P-Parametri'!$E$47,'P-Parametri'!$B$34,IF($A993='P-Parametri'!$E$48,'P-Parametri'!$C$34,'P-Parametri'!$E$51))</f>
        <v>3.7839263201876694E-2</v>
      </c>
      <c r="C993" s="10">
        <f>IF($A993&lt;='1-Input'!$B$26,0,IF($A993='1-Input'!$B$26+1,('1-Input'!$B$23+0)*'1-Input'!$B$27,'1-Input'!$B$23+0))</f>
        <v>15535</v>
      </c>
      <c r="D993" s="10">
        <f t="shared" si="39"/>
        <v>0</v>
      </c>
      <c r="E993" s="10">
        <f>MAX(0,('1-Input'!$B$10-C993-D993))/(1-'P-Parametri'!$B$31*MAX(0,IF(F992&lt;=0,0,(F992-G992)/F992)))</f>
        <v>16860.649706202243</v>
      </c>
      <c r="F993" s="10">
        <f>((F992-E993+MAX(0,-('1-Input'!$B$10-C993-D993)))*(1+B993))*(1-'P-Parametri'!$B$32)</f>
        <v>693592.74345996859</v>
      </c>
      <c r="G993" s="10">
        <f>IF(F992&lt;=0,G992,G992*(1-E993/F992))+MAX(0,-('1-Input'!$B$10-C993-D993))</f>
        <v>150940.43416361811</v>
      </c>
      <c r="H993" s="10">
        <f>MAX(0,('1-Input'!$B$10-C993-D993))/(1-'P-Parametri'!$B$31*MAX(0,IF(I992&lt;=0,0,(I992-J992)/I992)))</f>
        <v>16860.649706202243</v>
      </c>
      <c r="I993" s="10">
        <f>((I992-H993+MAX(0,-('1-Input'!$B$10-C993-D993)))*(1+B993))*(1-'P-Parametri'!$B$32)</f>
        <v>1232143.3974576348</v>
      </c>
      <c r="J993" s="10">
        <f>IF(I992&lt;=0,J992,J992*(1-H993/I992))+MAX(0,-('1-Input'!$B$10-C993-D993))</f>
        <v>268140.43416361843</v>
      </c>
      <c r="K993" s="10">
        <f>MAX(0,('1-Input'!$B$10-C993-D993))/(1-'P-Parametri'!$B$31*MAX(0,IF(L992&lt;=0,0,(L992-M992)/L992)))</f>
        <v>16860.649706202243</v>
      </c>
      <c r="L993" s="10">
        <f>((L992-K993+MAX(0,-('1-Input'!$B$10-C993-D993)))*(1+B993))*(1-'P-Parametri'!$B$32)</f>
        <v>101350.03868667653</v>
      </c>
      <c r="M993" s="10">
        <f>IF(L992&lt;=0,M992,M992*(1-K993/L992))+MAX(0,-('1-Input'!$B$10-C993-D993))</f>
        <v>22055.909589759704</v>
      </c>
      <c r="N993" s="10">
        <f>MAX(0,('1-Input'!$B$10-C993-D993))/(1-'P-Parametri'!$B$31*MAX(0,IF(O992&lt;=0,0,(O992-P992)/O992)))</f>
        <v>16860.649706202243</v>
      </c>
      <c r="O993" s="10">
        <f>((O992-N993+MAX(0,-('1-Input'!$B$10-C993-D993)))*(1+B993))*(1-'P-Parametri'!$B$32)</f>
        <v>101350.03868667671</v>
      </c>
      <c r="P993" s="10">
        <f>IF(O992&lt;=0,P992,P992*(1-N993/O992))+MAX(0,-('1-Input'!$B$10-C993-D993))</f>
        <v>22055.909589759747</v>
      </c>
      <c r="Q993" s="10">
        <f>MAX(0,('1-Input'!$B$10-C993-D993))/(1-'P-Parametri'!$B$31*MAX(0,IF(R992&lt;=0,0,(R992-S992)/R992)))</f>
        <v>16860.649706202243</v>
      </c>
      <c r="R993" s="10">
        <f>((R992-Q993+MAX(0,-('1-Input'!$B$10-C993-D993)))*(1+B993))*(1-'P-Parametri'!$B$32)</f>
        <v>101350.03868668042</v>
      </c>
      <c r="S993" s="10">
        <f>IF(R992&lt;=0,S992,S992*(1-Q993/R992))+MAX(0,-('1-Input'!$B$10-C993-D993))</f>
        <v>22055.909589760533</v>
      </c>
      <c r="T993" s="10">
        <f>MAX(0,('1-Input'!$B$10-C993-D993))/(1-'P-Parametri'!$B$31*MAX(0,IF(U992&lt;=0,0,(U992-V992)/U992)))</f>
        <v>16860.649706202243</v>
      </c>
      <c r="U993" s="10">
        <f>((U992-T993+MAX(0,-('1-Input'!$B$10-C993-D993)))*(1+B993))*(1-'P-Parametri'!$B$32)</f>
        <v>101350.03868667729</v>
      </c>
      <c r="V993" s="10">
        <f>IF(U992&lt;=0,V992,V992*(1-T993/U992))+MAX(0,-('1-Input'!$B$10-C993-D993))</f>
        <v>22055.909589759864</v>
      </c>
    </row>
    <row r="994" spans="1:22">
      <c r="A994" s="9">
        <f t="shared" si="38"/>
        <v>37</v>
      </c>
      <c r="B994" s="12">
        <f>IF($A994='P-Parametri'!$E$47,'P-Parametri'!$B$34,IF($A994='P-Parametri'!$E$48,'P-Parametri'!$C$34,'P-Parametri'!$E$51))</f>
        <v>3.7839263201876694E-2</v>
      </c>
      <c r="C994" s="10">
        <f>IF($A994&lt;='1-Input'!$B$26,0,IF($A994='1-Input'!$B$26+1,('1-Input'!$B$23+0)*'1-Input'!$B$27,'1-Input'!$B$23+0))</f>
        <v>15535</v>
      </c>
      <c r="D994" s="10">
        <f t="shared" si="39"/>
        <v>0</v>
      </c>
      <c r="E994" s="10">
        <f>MAX(0,('1-Input'!$B$10-C994-D994))/(1-'P-Parametri'!$B$31*MAX(0,IF(F993&lt;=0,0,(F993-G993)/F993)))</f>
        <v>16903.480836783263</v>
      </c>
      <c r="F994" s="10">
        <f>((F993-E994+MAX(0,-('1-Input'!$B$10-C994-D994)))*(1+B994))*(1-'P-Parametri'!$B$32)</f>
        <v>700890.09636599291</v>
      </c>
      <c r="G994" s="10">
        <f>IF(F993&lt;=0,G993,G993*(1-E994/F993))+MAX(0,-('1-Input'!$B$10-C994-D994))</f>
        <v>147261.87962215507</v>
      </c>
      <c r="H994" s="10">
        <f>MAX(0,('1-Input'!$B$10-C994-D994))/(1-'P-Parametri'!$B$31*MAX(0,IF(I993&lt;=0,0,(I993-J993)/I993)))</f>
        <v>16903.480836783263</v>
      </c>
      <c r="I994" s="10">
        <f>((I993-H994+MAX(0,-('1-Input'!$B$10-C994-D994)))*(1+B994))*(1-'P-Parametri'!$B$32)</f>
        <v>1258701.2522799361</v>
      </c>
      <c r="J994" s="10">
        <f>IF(I993&lt;=0,J993,J993*(1-H994/I993))+MAX(0,-('1-Input'!$B$10-C994-D994))</f>
        <v>264461.87962215539</v>
      </c>
      <c r="K994" s="10">
        <f>MAX(0,('1-Input'!$B$10-C994-D994))/(1-'P-Parametri'!$B$31*MAX(0,IF(L993&lt;=0,0,(L993-M993)/L993)))</f>
        <v>16903.480836783263</v>
      </c>
      <c r="L994" s="10">
        <f>((L993-K994+MAX(0,-('1-Input'!$B$10-C994-D994)))*(1+B994))*(1-'P-Parametri'!$B$32)</f>
        <v>87466.669472110167</v>
      </c>
      <c r="M994" s="10">
        <f>IF(L993&lt;=0,M993,M993*(1-K994/L993))+MAX(0,-('1-Input'!$B$10-C994-D994))</f>
        <v>18377.355048296675</v>
      </c>
      <c r="N994" s="10">
        <f>MAX(0,('1-Input'!$B$10-C994-D994))/(1-'P-Parametri'!$B$31*MAX(0,IF(O993&lt;=0,0,(O993-P993)/O993)))</f>
        <v>16903.480836783263</v>
      </c>
      <c r="O994" s="10">
        <f>((O993-N994+MAX(0,-('1-Input'!$B$10-C994-D994)))*(1+B994))*(1-'P-Parametri'!$B$32)</f>
        <v>87466.669472110341</v>
      </c>
      <c r="P994" s="10">
        <f>IF(O993&lt;=0,P993,P993*(1-N994/O993))+MAX(0,-('1-Input'!$B$10-C994-D994))</f>
        <v>18377.355048296718</v>
      </c>
      <c r="Q994" s="10">
        <f>MAX(0,('1-Input'!$B$10-C994-D994))/(1-'P-Parametri'!$B$31*MAX(0,IF(R993&lt;=0,0,(R993-S993)/R993)))</f>
        <v>16903.480836783263</v>
      </c>
      <c r="R994" s="10">
        <f>((R993-Q994+MAX(0,-('1-Input'!$B$10-C994-D994)))*(1+B994))*(1-'P-Parametri'!$B$32)</f>
        <v>87466.669472114183</v>
      </c>
      <c r="S994" s="10">
        <f>IF(R993&lt;=0,S993,S993*(1-Q994/R993))+MAX(0,-('1-Input'!$B$10-C994-D994))</f>
        <v>18377.355048297508</v>
      </c>
      <c r="T994" s="10">
        <f>MAX(0,('1-Input'!$B$10-C994-D994))/(1-'P-Parametri'!$B$31*MAX(0,IF(U993&lt;=0,0,(U993-V993)/U993)))</f>
        <v>16903.480836783263</v>
      </c>
      <c r="U994" s="10">
        <f>((U993-T994+MAX(0,-('1-Input'!$B$10-C994-D994)))*(1+B994))*(1-'P-Parametri'!$B$32)</f>
        <v>87466.669472110938</v>
      </c>
      <c r="V994" s="10">
        <f>IF(U993&lt;=0,V993,V993*(1-T994/U993))+MAX(0,-('1-Input'!$B$10-C994-D994))</f>
        <v>18377.355048296839</v>
      </c>
    </row>
    <row r="995" spans="1:22">
      <c r="A995" s="9">
        <f t="shared" si="38"/>
        <v>38</v>
      </c>
      <c r="B995" s="12">
        <f>IF($A995='P-Parametri'!$E$47,'P-Parametri'!$B$34,IF($A995='P-Parametri'!$E$48,'P-Parametri'!$C$34,'P-Parametri'!$E$51))</f>
        <v>3.7839263201876694E-2</v>
      </c>
      <c r="C995" s="10">
        <f>IF($A995&lt;='1-Input'!$B$26,0,IF($A995='1-Input'!$B$26+1,('1-Input'!$B$23+0)*'1-Input'!$B$27,'1-Input'!$B$23+0))</f>
        <v>15535</v>
      </c>
      <c r="D995" s="10">
        <f t="shared" si="39"/>
        <v>0</v>
      </c>
      <c r="E995" s="10">
        <f>MAX(0,('1-Input'!$B$10-C995-D995))/(1-'P-Parametri'!$B$31*MAX(0,IF(F994&lt;=0,0,(F994-G994)/F994)))</f>
        <v>16945.040038215986</v>
      </c>
      <c r="F995" s="10">
        <f>((F994-E995+MAX(0,-('1-Input'!$B$10-C995-D995)))*(1+B995))*(1-'P-Parametri'!$B$32)</f>
        <v>708405.3832631266</v>
      </c>
      <c r="G995" s="10">
        <f>IF(F994&lt;=0,G994,G994*(1-E995/F994))+MAX(0,-('1-Input'!$B$10-C995-D995))</f>
        <v>143701.60896169287</v>
      </c>
      <c r="H995" s="10">
        <f>MAX(0,('1-Input'!$B$10-C995-D995))/(1-'P-Parametri'!$B$31*MAX(0,IF(I994&lt;=0,0,(I994-J994)/I994)))</f>
        <v>16945.040038215986</v>
      </c>
      <c r="I995" s="10">
        <f>((I994-H995+MAX(0,-('1-Input'!$B$10-C995-D995)))*(1+B995))*(1-'P-Parametri'!$B$32)</f>
        <v>1286165.8656845214</v>
      </c>
      <c r="J995" s="10">
        <f>IF(I994&lt;=0,J994,J994*(1-H995/I994))+MAX(0,-('1-Input'!$B$10-C995-D995))</f>
        <v>260901.60896169321</v>
      </c>
      <c r="K995" s="10">
        <f>MAX(0,('1-Input'!$B$10-C995-D995))/(1-'P-Parametri'!$B$31*MAX(0,IF(L994&lt;=0,0,(L994-M994)/L994)))</f>
        <v>16945.040038215986</v>
      </c>
      <c r="L995" s="10">
        <f>((L994-K995+MAX(0,-('1-Input'!$B$10-C995-D995)))*(1+B995))*(1-'P-Parametri'!$B$32)</f>
        <v>73043.73569960559</v>
      </c>
      <c r="M995" s="10">
        <f>IF(L994&lt;=0,M994,M994*(1-K995/L994))+MAX(0,-('1-Input'!$B$10-C995-D995))</f>
        <v>14817.084387834484</v>
      </c>
      <c r="N995" s="10">
        <f>MAX(0,('1-Input'!$B$10-C995-D995))/(1-'P-Parametri'!$B$31*MAX(0,IF(O994&lt;=0,0,(O994-P994)/O994)))</f>
        <v>16945.040038215986</v>
      </c>
      <c r="O995" s="10">
        <f>((O994-N995+MAX(0,-('1-Input'!$B$10-C995-D995)))*(1+B995))*(1-'P-Parametri'!$B$32)</f>
        <v>73043.735699605764</v>
      </c>
      <c r="P995" s="10">
        <f>IF(O994&lt;=0,P994,P994*(1-N995/O994))+MAX(0,-('1-Input'!$B$10-C995-D995))</f>
        <v>14817.084387834528</v>
      </c>
      <c r="Q995" s="10">
        <f>MAX(0,('1-Input'!$B$10-C995-D995))/(1-'P-Parametri'!$B$31*MAX(0,IF(R994&lt;=0,0,(R994-S994)/R994)))</f>
        <v>16945.040038215986</v>
      </c>
      <c r="R995" s="10">
        <f>((R994-Q995+MAX(0,-('1-Input'!$B$10-C995-D995)))*(1+B995))*(1-'P-Parametri'!$B$32)</f>
        <v>73043.735699609737</v>
      </c>
      <c r="S995" s="10">
        <f>IF(R994&lt;=0,S994,S994*(1-Q995/R994))+MAX(0,-('1-Input'!$B$10-C995-D995))</f>
        <v>14817.084387835319</v>
      </c>
      <c r="T995" s="10">
        <f>MAX(0,('1-Input'!$B$10-C995-D995))/(1-'P-Parametri'!$B$31*MAX(0,IF(U994&lt;=0,0,(U994-V994)/U994)))</f>
        <v>16945.040038215986</v>
      </c>
      <c r="U995" s="10">
        <f>((U994-T995+MAX(0,-('1-Input'!$B$10-C995-D995)))*(1+B995))*(1-'P-Parametri'!$B$32)</f>
        <v>73043.735699606375</v>
      </c>
      <c r="V995" s="10">
        <f>IF(U994&lt;=0,V994,V994*(1-T995/U994))+MAX(0,-('1-Input'!$B$10-C995-D995))</f>
        <v>14817.084387834648</v>
      </c>
    </row>
    <row r="996" spans="1:22">
      <c r="A996" s="9">
        <f t="shared" si="38"/>
        <v>39</v>
      </c>
      <c r="B996" s="12">
        <f>IF($A996='P-Parametri'!$E$47,'P-Parametri'!$B$34,IF($A996='P-Parametri'!$E$48,'P-Parametri'!$C$34,'P-Parametri'!$E$51))</f>
        <v>3.7839263201876694E-2</v>
      </c>
      <c r="C996" s="10">
        <f>IF($A996&lt;='1-Input'!$B$26,0,IF($A996='1-Input'!$B$26+1,('1-Input'!$B$23+0)*'1-Input'!$B$27,'1-Input'!$B$23+0))</f>
        <v>15535</v>
      </c>
      <c r="D996" s="10">
        <f t="shared" si="39"/>
        <v>0</v>
      </c>
      <c r="E996" s="10">
        <f>MAX(0,('1-Input'!$B$10-C996-D996))/(1-'P-Parametri'!$B$31*MAX(0,IF(F995&lt;=0,0,(F995-G995)/F995)))</f>
        <v>16985.358609183011</v>
      </c>
      <c r="F996" s="10">
        <f>((F995-E996+MAX(0,-('1-Input'!$B$10-C996-D996)))*(1+B996))*(1-'P-Parametri'!$B$32)</f>
        <v>716147.68325197254</v>
      </c>
      <c r="G996" s="10">
        <f>IF(F995&lt;=0,G995,G995*(1-E996/F995))+MAX(0,-('1-Input'!$B$10-C996-D996))</f>
        <v>140256.09115705988</v>
      </c>
      <c r="H996" s="10">
        <f>MAX(0,('1-Input'!$B$10-C996-D996))/(1-'P-Parametri'!$B$31*MAX(0,IF(I995&lt;=0,0,(I995-J995)/I995)))</f>
        <v>16985.358609183011</v>
      </c>
      <c r="I996" s="10">
        <f>((I995-H996+MAX(0,-('1-Input'!$B$10-C996-D996)))*(1+B996))*(1-'P-Parametri'!$B$32)</f>
        <v>1314570.9516085871</v>
      </c>
      <c r="J996" s="10">
        <f>IF(I995&lt;=0,J995,J995*(1-H996/I995))+MAX(0,-('1-Input'!$B$10-C996-D996))</f>
        <v>257456.09115706026</v>
      </c>
      <c r="K996" s="10">
        <f>MAX(0,('1-Input'!$B$10-C996-D996))/(1-'P-Parametri'!$B$31*MAX(0,IF(L995&lt;=0,0,(L995-M995)/L995)))</f>
        <v>16985.358609183011</v>
      </c>
      <c r="L996" s="10">
        <f>((L995-K996+MAX(0,-('1-Input'!$B$10-C996-D996)))*(1+B996))*(1-'P-Parametri'!$B$32)</f>
        <v>58063.2256062655</v>
      </c>
      <c r="M996" s="10">
        <f>IF(L995&lt;=0,M995,M995*(1-K996/L995))+MAX(0,-('1-Input'!$B$10-C996-D996))</f>
        <v>11371.566583201518</v>
      </c>
      <c r="N996" s="10">
        <f>MAX(0,('1-Input'!$B$10-C996-D996))/(1-'P-Parametri'!$B$31*MAX(0,IF(O995&lt;=0,0,(O995-P995)/O995)))</f>
        <v>16985.358609183011</v>
      </c>
      <c r="O996" s="10">
        <f>((O995-N996+MAX(0,-('1-Input'!$B$10-C996-D996)))*(1+B996))*(1-'P-Parametri'!$B$32)</f>
        <v>58063.225606265682</v>
      </c>
      <c r="P996" s="10">
        <f>IF(O995&lt;=0,P995,P995*(1-N996/O995))+MAX(0,-('1-Input'!$B$10-C996-D996))</f>
        <v>11371.56658320156</v>
      </c>
      <c r="Q996" s="10">
        <f>MAX(0,('1-Input'!$B$10-C996-D996))/(1-'P-Parametri'!$B$31*MAX(0,IF(R995&lt;=0,0,(R995-S995)/R995)))</f>
        <v>16985.358609183011</v>
      </c>
      <c r="R996" s="10">
        <f>((R995-Q996+MAX(0,-('1-Input'!$B$10-C996-D996)))*(1+B996))*(1-'P-Parametri'!$B$32)</f>
        <v>58063.2256062698</v>
      </c>
      <c r="S996" s="10">
        <f>IF(R995&lt;=0,S995,S995*(1-Q996/R995))+MAX(0,-('1-Input'!$B$10-C996-D996))</f>
        <v>11371.566583202355</v>
      </c>
      <c r="T996" s="10">
        <f>MAX(0,('1-Input'!$B$10-C996-D996))/(1-'P-Parametri'!$B$31*MAX(0,IF(U995&lt;=0,0,(U995-V995)/U995)))</f>
        <v>16985.358609183011</v>
      </c>
      <c r="U996" s="10">
        <f>((U995-T996+MAX(0,-('1-Input'!$B$10-C996-D996)))*(1+B996))*(1-'P-Parametri'!$B$32)</f>
        <v>58063.225606266315</v>
      </c>
      <c r="V996" s="10">
        <f>IF(U995&lt;=0,V995,V995*(1-T996/U995))+MAX(0,-('1-Input'!$B$10-C996-D996))</f>
        <v>11371.566583201682</v>
      </c>
    </row>
    <row r="997" spans="1:22">
      <c r="A997" s="9">
        <f t="shared" si="38"/>
        <v>40</v>
      </c>
      <c r="B997" s="12">
        <f>IF($A997='P-Parametri'!$E$47,'P-Parametri'!$B$34,IF($A997='P-Parametri'!$E$48,'P-Parametri'!$C$34,'P-Parametri'!$E$51))</f>
        <v>3.7839263201876694E-2</v>
      </c>
      <c r="C997" s="10">
        <f>IF($A997&lt;='1-Input'!$B$26,0,IF($A997='1-Input'!$B$26+1,('1-Input'!$B$23+0)*'1-Input'!$B$27,'1-Input'!$B$23+0))</f>
        <v>15535</v>
      </c>
      <c r="D997" s="10">
        <f t="shared" si="39"/>
        <v>0</v>
      </c>
      <c r="E997" s="10">
        <f>MAX(0,('1-Input'!$B$10-C997-D997))/(1-'P-Parametri'!$B$31*MAX(0,IF(F996&lt;=0,0,(F996-G996)/F996)))</f>
        <v>17024.467493788161</v>
      </c>
      <c r="F997" s="10">
        <f>((F996-E997+MAX(0,-('1-Input'!$B$10-C997-D997)))*(1+B997))*(1-'P-Parametri'!$B$32)</f>
        <v>724126.36808354117</v>
      </c>
      <c r="G997" s="10">
        <f>IF(F996&lt;=0,G996,G996*(1-E997/F996))+MAX(0,-('1-Input'!$B$10-C997-D997))</f>
        <v>136921.88325476463</v>
      </c>
      <c r="H997" s="10">
        <f>MAX(0,('1-Input'!$B$10-C997-D997))/(1-'P-Parametri'!$B$31*MAX(0,IF(I996&lt;=0,0,(I996-J996)/I996)))</f>
        <v>17024.467493788157</v>
      </c>
      <c r="I997" s="10">
        <f>((I996-H997+MAX(0,-('1-Input'!$B$10-C997-D997)))*(1+B997))*(1-'P-Parametri'!$B$32)</f>
        <v>1343951.3976698008</v>
      </c>
      <c r="J997" s="10">
        <f>IF(I996&lt;=0,J996,J996*(1-H997/I996))+MAX(0,-('1-Input'!$B$10-C997-D997))</f>
        <v>254121.88325476501</v>
      </c>
      <c r="K997" s="10">
        <f>MAX(0,('1-Input'!$B$10-C997-D997))/(1-'P-Parametri'!$B$31*MAX(0,IF(L996&lt;=0,0,(L996-M996)/L996)))</f>
        <v>17024.467493788157</v>
      </c>
      <c r="L997" s="10">
        <f>((L996-K997+MAX(0,-('1-Input'!$B$10-C997-D997)))*(1+B997))*(1-'P-Parametri'!$B$32)</f>
        <v>42506.451213209177</v>
      </c>
      <c r="M997" s="10">
        <f>IF(L996&lt;=0,M996,M996*(1-K997/L996))+MAX(0,-('1-Input'!$B$10-C997-D997))</f>
        <v>8037.3586809062754</v>
      </c>
      <c r="N997" s="10">
        <f>MAX(0,('1-Input'!$B$10-C997-D997))/(1-'P-Parametri'!$B$31*MAX(0,IF(O996&lt;=0,0,(O996-P996)/O996)))</f>
        <v>17024.467493788157</v>
      </c>
      <c r="O997" s="10">
        <f>((O996-N997+MAX(0,-('1-Input'!$B$10-C997-D997)))*(1+B997))*(1-'P-Parametri'!$B$32)</f>
        <v>42506.451213209366</v>
      </c>
      <c r="P997" s="10">
        <f>IF(O996&lt;=0,P996,P996*(1-N997/O996))+MAX(0,-('1-Input'!$B$10-C997-D997))</f>
        <v>8037.3586809063163</v>
      </c>
      <c r="Q997" s="10">
        <f>MAX(0,('1-Input'!$B$10-C997-D997))/(1-'P-Parametri'!$B$31*MAX(0,IF(R996&lt;=0,0,(R996-S996)/R996)))</f>
        <v>17024.467493788157</v>
      </c>
      <c r="R997" s="10">
        <f>((R996-Q997+MAX(0,-('1-Input'!$B$10-C997-D997)))*(1+B997))*(1-'P-Parametri'!$B$32)</f>
        <v>42506.45121321363</v>
      </c>
      <c r="S997" s="10">
        <f>IF(R996&lt;=0,S996,S996*(1-Q997/R996))+MAX(0,-('1-Input'!$B$10-C997-D997))</f>
        <v>8037.358680907113</v>
      </c>
      <c r="T997" s="10">
        <f>MAX(0,('1-Input'!$B$10-C997-D997))/(1-'P-Parametri'!$B$31*MAX(0,IF(U996&lt;=0,0,(U996-V996)/U996)))</f>
        <v>17024.467493788157</v>
      </c>
      <c r="U997" s="10">
        <f>((U996-T997+MAX(0,-('1-Input'!$B$10-C997-D997)))*(1+B997))*(1-'P-Parametri'!$B$32)</f>
        <v>42506.451213210021</v>
      </c>
      <c r="V997" s="10">
        <f>IF(U996&lt;=0,V996,V996*(1-T997/U996))+MAX(0,-('1-Input'!$B$10-C997-D997))</f>
        <v>8037.3586809064382</v>
      </c>
    </row>
    <row r="998" spans="1:22">
      <c r="A998" s="9">
        <f t="shared" si="38"/>
        <v>41</v>
      </c>
      <c r="B998" s="12">
        <f>IF($A998='P-Parametri'!$E$47,'P-Parametri'!$B$34,IF($A998='P-Parametri'!$E$48,'P-Parametri'!$C$34,'P-Parametri'!$E$51))</f>
        <v>-0.35</v>
      </c>
      <c r="C998" s="10">
        <f>IF($A998&lt;='1-Input'!$B$26,0,IF($A998='1-Input'!$B$26+1,('1-Input'!$B$23+0)*'1-Input'!$B$27,'1-Input'!$B$23+0))</f>
        <v>15535</v>
      </c>
      <c r="D998" s="10">
        <f t="shared" si="39"/>
        <v>0</v>
      </c>
      <c r="E998" s="10">
        <f>MAX(0,('1-Input'!$B$10-C998-D998))/(1-'P-Parametri'!$B$31*MAX(0,IF(F997&lt;=0,0,(F997-G997)/F997)))</f>
        <v>17062.39725605059</v>
      </c>
      <c r="F998" s="10">
        <f>((F997-E998+MAX(0,-('1-Input'!$B$10-C998-D998)))*(1+B998))*(1-'P-Parametri'!$B$32)</f>
        <v>458672.3978757931</v>
      </c>
      <c r="G998" s="10">
        <f>IF(F997&lt;=0,G997,G997*(1-E998/F997))+MAX(0,-('1-Input'!$B$10-C998-D998))</f>
        <v>133695.62929121629</v>
      </c>
      <c r="H998" s="10">
        <f>MAX(0,('1-Input'!$B$10-C998-D998))/(1-'P-Parametri'!$B$31*MAX(0,IF(I997&lt;=0,0,(I997-J997)/I997)))</f>
        <v>17062.397256050586</v>
      </c>
      <c r="I998" s="10">
        <f>((I997-H998+MAX(0,-('1-Input'!$B$10-C998-D998)))*(1+B998))*(1-'P-Parametri'!$B$32)</f>
        <v>860752.89456839988</v>
      </c>
      <c r="J998" s="10">
        <f>IF(I997&lt;=0,J997,J997*(1-H998/I997))+MAX(0,-('1-Input'!$B$10-C998-D998))</f>
        <v>250895.62929121667</v>
      </c>
      <c r="K998" s="10">
        <f>MAX(0,('1-Input'!$B$10-C998-D998))/(1-'P-Parametri'!$B$31*MAX(0,IF(L997&lt;=0,0,(L997-M997)/L997)))</f>
        <v>17062.397256050586</v>
      </c>
      <c r="L998" s="10">
        <f>((L997-K998+MAX(0,-('1-Input'!$B$10-C998-D998)))*(1+B998))*(1-'P-Parametri'!$B$32)</f>
        <v>16505.557802008778</v>
      </c>
      <c r="M998" s="10">
        <f>IF(L997&lt;=0,M997,M997*(1-K998/L997))+MAX(0,-('1-Input'!$B$10-C998-D998))</f>
        <v>4811.1047173579509</v>
      </c>
      <c r="N998" s="10">
        <f>MAX(0,('1-Input'!$B$10-C998-D998))/(1-'P-Parametri'!$B$31*MAX(0,IF(O997&lt;=0,0,(O997-P997)/O997)))</f>
        <v>17062.397256050586</v>
      </c>
      <c r="O998" s="10">
        <f>((O997-N998+MAX(0,-('1-Input'!$B$10-C998-D998)))*(1+B998))*(1-'P-Parametri'!$B$32)</f>
        <v>16505.557802008901</v>
      </c>
      <c r="P998" s="10">
        <f>IF(O997&lt;=0,P997,P997*(1-N998/O997))+MAX(0,-('1-Input'!$B$10-C998-D998))</f>
        <v>4811.10471735799</v>
      </c>
      <c r="Q998" s="10">
        <f>MAX(0,('1-Input'!$B$10-C998-D998))/(1-'P-Parametri'!$B$31*MAX(0,IF(R997&lt;=0,0,(R997-S997)/R997)))</f>
        <v>17062.39725605059</v>
      </c>
      <c r="R998" s="10">
        <f>((R997-Q998+MAX(0,-('1-Input'!$B$10-C998-D998)))*(1+B998))*(1-'P-Parametri'!$B$32)</f>
        <v>16505.557802011663</v>
      </c>
      <c r="S998" s="10">
        <f>IF(R997&lt;=0,S997,S997*(1-Q998/R997))+MAX(0,-('1-Input'!$B$10-C998-D998))</f>
        <v>4811.1047173587895</v>
      </c>
      <c r="T998" s="10">
        <f>MAX(0,('1-Input'!$B$10-C998-D998))/(1-'P-Parametri'!$B$31*MAX(0,IF(U997&lt;=0,0,(U997-V997)/U997)))</f>
        <v>17062.397256050586</v>
      </c>
      <c r="U998" s="10">
        <f>((U997-T998+MAX(0,-('1-Input'!$B$10-C998-D998)))*(1+B998))*(1-'P-Parametri'!$B$32)</f>
        <v>16505.557802009327</v>
      </c>
      <c r="V998" s="10">
        <f>IF(U997&lt;=0,V997,V997*(1-T998/U997))+MAX(0,-('1-Input'!$B$10-C998-D998))</f>
        <v>4811.1047173581119</v>
      </c>
    </row>
    <row r="999" spans="1:22">
      <c r="A999" s="9">
        <f t="shared" si="38"/>
        <v>42</v>
      </c>
      <c r="B999" s="12">
        <f>IF($A999='P-Parametri'!$E$47,'P-Parametri'!$B$34,IF($A999='P-Parametri'!$E$48,'P-Parametri'!$C$34,'P-Parametri'!$E$51))</f>
        <v>-0.2</v>
      </c>
      <c r="C999" s="10">
        <f>IF($A999&lt;='1-Input'!$B$26,0,IF($A999='1-Input'!$B$26+1,('1-Input'!$B$23+0)*'1-Input'!$B$27,'1-Input'!$B$23+0))</f>
        <v>15535</v>
      </c>
      <c r="D999" s="10">
        <f t="shared" si="39"/>
        <v>0</v>
      </c>
      <c r="E999" s="10">
        <f>MAX(0,('1-Input'!$B$10-C999-D999))/(1-'P-Parametri'!$B$31*MAX(0,IF(F998&lt;=0,0,(F998-G998)/F998)))</f>
        <v>16505.557802009313</v>
      </c>
      <c r="F999" s="10">
        <f>((F998-E999+MAX(0,-('1-Input'!$B$10-C999-D999)))*(1+B999))*(1-'P-Parametri'!$B$32)</f>
        <v>353026.00511490903</v>
      </c>
      <c r="G999" s="10">
        <f>IF(F998&lt;=0,G998,G998*(1-E999/F998))+MAX(0,-('1-Input'!$B$10-C999-D999))</f>
        <v>128884.52457385819</v>
      </c>
      <c r="H999" s="10">
        <f>MAX(0,('1-Input'!$B$10-C999-D999))/(1-'P-Parametri'!$B$31*MAX(0,IF(I998&lt;=0,0,(I998-J998)/I998)))</f>
        <v>16505.557802009313</v>
      </c>
      <c r="I999" s="10">
        <f>((I998-H999+MAX(0,-('1-Input'!$B$10-C999-D999)))*(1+B999))*(1-'P-Parametri'!$B$32)</f>
        <v>674047.07367428625</v>
      </c>
      <c r="J999" s="10">
        <f>IF(I998&lt;=0,J998,J998*(1-H999/I998))+MAX(0,-('1-Input'!$B$10-C999-D999))</f>
        <v>246084.52457385857</v>
      </c>
      <c r="K999" s="10">
        <f>MAX(0,('1-Input'!$B$10-C999-D999))/(1-'P-Parametri'!$B$31*MAX(0,IF(L998&lt;=0,0,(L998-M998)/L998)))</f>
        <v>16505.557802009313</v>
      </c>
      <c r="L999" s="10">
        <f>((L998-K999+MAX(0,-('1-Input'!$B$10-C999-D999)))*(1+B999))*(1-'P-Parametri'!$B$32)</f>
        <v>-4.2697065509855748E-10</v>
      </c>
      <c r="M999" s="10">
        <f>IF(L998&lt;=0,M998,M998*(1-K999/L998))+MAX(0,-('1-Input'!$B$10-C999-D999))</f>
        <v>-1.5596885754793029E-10</v>
      </c>
      <c r="N999" s="10">
        <f>MAX(0,('1-Input'!$B$10-C999-D999))/(1-'P-Parametri'!$B$31*MAX(0,IF(O998&lt;=0,0,(O998-P998)/O998)))</f>
        <v>16505.557802009313</v>
      </c>
      <c r="O999" s="10">
        <f>((O998-N999+MAX(0,-('1-Input'!$B$10-C999-D999)))*(1+B999))*(1-'P-Parametri'!$B$32)</f>
        <v>-3.2821553759276867E-10</v>
      </c>
      <c r="P999" s="10">
        <f>IF(O998&lt;=0,P998,P998*(1-N999/O998))+MAX(0,-('1-Input'!$B$10-C999-D999))</f>
        <v>-1.1964734277649546E-10</v>
      </c>
      <c r="Q999" s="10">
        <f>MAX(0,('1-Input'!$B$10-C999-D999))/(1-'P-Parametri'!$B$31*MAX(0,IF(R998&lt;=0,0,(R998-S998)/R998)))</f>
        <v>16505.557802009313</v>
      </c>
      <c r="R999" s="10">
        <f>((R998-Q999+MAX(0,-('1-Input'!$B$10-C999-D999)))*(1+B999))*(1-'P-Parametri'!$B$32)</f>
        <v>1.8763472326099876E-9</v>
      </c>
      <c r="S999" s="10">
        <f>IF(R998&lt;=0,S998,S998*(1-Q999/R998))+MAX(0,-('1-Input'!$B$10-C999-D999))</f>
        <v>6.8476738142630641E-10</v>
      </c>
      <c r="T999" s="10">
        <f>MAX(0,('1-Input'!$B$10-C999-D999))/(1-'P-Parametri'!$B$31*MAX(0,IF(U998&lt;=0,0,(U998-V998)/U998)))</f>
        <v>16505.557802009313</v>
      </c>
      <c r="U999" s="10">
        <f>((U998-T999+MAX(0,-('1-Input'!$B$10-C999-D999)))*(1+B999))*(1-'P-Parametri'!$B$32)</f>
        <v>1.1618249118328094E-11</v>
      </c>
      <c r="V999" s="10">
        <f>IF(U998&lt;=0,V998,V998*(1-T999/U998))+MAX(0,-('1-Input'!$B$10-C999-D999))</f>
        <v>4.2731193848749455E-12</v>
      </c>
    </row>
    <row r="1000" spans="1:22">
      <c r="A1000" s="4" t="s">
        <v>410</v>
      </c>
      <c r="E1000" s="10">
        <f>F999</f>
        <v>353026.00511490903</v>
      </c>
      <c r="H1000" s="10">
        <f>I999</f>
        <v>674047.07367428625</v>
      </c>
      <c r="K1000" s="10">
        <f>L999</f>
        <v>-4.2697065509855748E-10</v>
      </c>
      <c r="N1000" s="10">
        <f>O999</f>
        <v>-3.2821553759276867E-10</v>
      </c>
      <c r="Q1000" s="10">
        <f>R999</f>
        <v>1.8763472326099876E-9</v>
      </c>
      <c r="T1000" s="10">
        <f>U999</f>
        <v>1.1618249118328094E-11</v>
      </c>
    </row>
    <row r="1001" spans="1:22">
      <c r="A1001" s="5" t="s">
        <v>411</v>
      </c>
      <c r="B1001" s="10">
        <f>IFERROR(T955-T1000*(T955-Q955)/(T1000-Q1000),T955)</f>
        <v>592846.00908509863</v>
      </c>
    </row>
    <row r="1004" spans="1:22">
      <c r="A1004" s="2" t="s">
        <v>431</v>
      </c>
    </row>
    <row r="1005" spans="1:22">
      <c r="A1005" s="4" t="s">
        <v>268</v>
      </c>
      <c r="E1005" s="19">
        <f>'1-Input'!$B$8</f>
        <v>760000</v>
      </c>
      <c r="H1005" s="19">
        <f>'1-Input'!$B$8*1.2</f>
        <v>912000</v>
      </c>
      <c r="K1005" s="10">
        <f>IFERROR(H1005-H1050*(H1005-E1005)/(H1050-E1050),H1005)</f>
        <v>644533.21596127376</v>
      </c>
      <c r="N1005" s="10">
        <f>IFERROR(K1005-K1050*(K1005-H1005)/(K1050-H1050),K1005)</f>
        <v>644533.21596127388</v>
      </c>
      <c r="Q1005" s="10">
        <f>IFERROR(N1005-N1050*(N1005-K1005)/(N1050-K1050),N1005)</f>
        <v>644533.21596127411</v>
      </c>
      <c r="T1005" s="10">
        <f>IFERROR(Q1005-Q1050*(Q1005-N1005)/(Q1050-N1050),Q1005)</f>
        <v>644533.21596127411</v>
      </c>
    </row>
    <row r="1006" spans="1:22">
      <c r="A1006" s="15" t="s">
        <v>176</v>
      </c>
      <c r="B1006" s="15" t="s">
        <v>177</v>
      </c>
      <c r="C1006" s="15" t="s">
        <v>178</v>
      </c>
      <c r="D1006" s="15" t="s">
        <v>179</v>
      </c>
      <c r="E1006" s="15" t="s">
        <v>180</v>
      </c>
      <c r="F1006" s="15" t="s">
        <v>181</v>
      </c>
      <c r="G1006" s="15" t="s">
        <v>182</v>
      </c>
      <c r="H1006" s="15" t="s">
        <v>180</v>
      </c>
      <c r="I1006" s="15" t="s">
        <v>181</v>
      </c>
      <c r="J1006" s="15" t="s">
        <v>182</v>
      </c>
      <c r="K1006" s="15" t="s">
        <v>180</v>
      </c>
      <c r="L1006" s="15" t="s">
        <v>181</v>
      </c>
      <c r="M1006" s="15" t="s">
        <v>182</v>
      </c>
      <c r="N1006" s="15" t="s">
        <v>180</v>
      </c>
      <c r="O1006" s="15" t="s">
        <v>181</v>
      </c>
      <c r="P1006" s="15" t="s">
        <v>182</v>
      </c>
      <c r="Q1006" s="15" t="s">
        <v>180</v>
      </c>
      <c r="R1006" s="15" t="s">
        <v>181</v>
      </c>
      <c r="S1006" s="15" t="s">
        <v>182</v>
      </c>
      <c r="T1006" s="15" t="s">
        <v>180</v>
      </c>
      <c r="U1006" s="15" t="s">
        <v>181</v>
      </c>
      <c r="V1006" s="15" t="s">
        <v>182</v>
      </c>
    </row>
    <row r="1007" spans="1:22">
      <c r="A1007" s="9">
        <f>0</f>
        <v>0</v>
      </c>
      <c r="E1007" s="10">
        <f>0</f>
        <v>0</v>
      </c>
      <c r="F1007" s="10">
        <f>E1005</f>
        <v>760000</v>
      </c>
      <c r="G1007" s="10">
        <f>E1005*'1-Input'!$B$28</f>
        <v>586000</v>
      </c>
      <c r="H1007" s="10">
        <f>0</f>
        <v>0</v>
      </c>
      <c r="I1007" s="10">
        <f>H1005</f>
        <v>912000</v>
      </c>
      <c r="J1007" s="10">
        <f>H1005*'1-Input'!$B$28</f>
        <v>703200</v>
      </c>
      <c r="K1007" s="10">
        <f>0</f>
        <v>0</v>
      </c>
      <c r="L1007" s="10">
        <f>K1005</f>
        <v>644533.21596127376</v>
      </c>
      <c r="M1007" s="10">
        <f>K1005*'1-Input'!$B$28</f>
        <v>496969.03230698209</v>
      </c>
      <c r="N1007" s="10">
        <f>0</f>
        <v>0</v>
      </c>
      <c r="O1007" s="10">
        <f>N1005</f>
        <v>644533.21596127388</v>
      </c>
      <c r="P1007" s="10">
        <f>N1005*'1-Input'!$B$28</f>
        <v>496969.0323069822</v>
      </c>
      <c r="Q1007" s="10">
        <f>0</f>
        <v>0</v>
      </c>
      <c r="R1007" s="10">
        <f>Q1005</f>
        <v>644533.21596127411</v>
      </c>
      <c r="S1007" s="10">
        <f>Q1005*'1-Input'!$B$28</f>
        <v>496969.03230698238</v>
      </c>
      <c r="T1007" s="10">
        <f>0</f>
        <v>0</v>
      </c>
      <c r="U1007" s="10">
        <f>T1005</f>
        <v>644533.21596127411</v>
      </c>
      <c r="V1007" s="10">
        <f>T1005*'1-Input'!$B$28</f>
        <v>496969.03230698238</v>
      </c>
    </row>
    <row r="1008" spans="1:22">
      <c r="A1008" s="9">
        <f t="shared" ref="A1008:A1049" si="40">A1007+1</f>
        <v>1</v>
      </c>
      <c r="B1008" s="12">
        <f>IF($A1008='P-Parametri'!$B$47,'P-Parametri'!$B$34,IF($A1008='P-Parametri'!$B$48,'P-Parametri'!$C$34,'P-Parametri'!$B$52))</f>
        <v>0.03</v>
      </c>
      <c r="C1008" s="10">
        <f>IF($A1008&lt;='1-Input'!$B$26,0,IF($A1008='1-Input'!$B$26+1,('1-Input'!$B$23+0)*'1-Input'!$B$27,'1-Input'!$B$23+0))</f>
        <v>0</v>
      </c>
      <c r="D1008" s="10">
        <f t="shared" ref="D1008:D1049" si="41">IF(AND($A1008&gt;=1,$A1008&lt;1+0),0,0)</f>
        <v>0</v>
      </c>
      <c r="E1008" s="10">
        <f>MAX(0,('1-Input'!$B$10-C1008-D1008))/(1-'P-Parametri'!$B$31*MAX(0,IF(F1007&lt;=0,0,(F1007-G1007)/F1007)))</f>
        <v>30835.525211259723</v>
      </c>
      <c r="F1008" s="10">
        <f>((F1007-E1008+MAX(0,-('1-Input'!$B$10-C1008-D1008)))*(1+B1008))*(1-'P-Parametri'!$B$32)</f>
        <v>749537.3302143378</v>
      </c>
      <c r="G1008" s="10">
        <f>IF(F1007&lt;=0,G1007,G1007*(1-E1008/F1007))+MAX(0,-('1-Input'!$B$10-C1008-D1008))</f>
        <v>562224.18713973917</v>
      </c>
      <c r="H1008" s="10">
        <f>MAX(0,('1-Input'!$B$10-C1008-D1008))/(1-'P-Parametri'!$B$31*MAX(0,IF(I1007&lt;=0,0,(I1007-J1007)/I1007)))</f>
        <v>30835.525211259723</v>
      </c>
      <c r="I1008" s="10">
        <f>((I1007-H1008+MAX(0,-('1-Input'!$B$10-C1008-D1008)))*(1+B1008))*(1-'P-Parametri'!$B$32)</f>
        <v>905784.2102143378</v>
      </c>
      <c r="J1008" s="10">
        <f>IF(I1007&lt;=0,J1007,J1007*(1-H1008/I1007))+MAX(0,-('1-Input'!$B$10-C1008-D1008))</f>
        <v>679424.18713973928</v>
      </c>
      <c r="K1008" s="10">
        <f>MAX(0,('1-Input'!$B$10-C1008-D1008))/(1-'P-Parametri'!$B$31*MAX(0,IF(L1007&lt;=0,0,(L1007-M1007)/L1007)))</f>
        <v>30835.525211259723</v>
      </c>
      <c r="L1008" s="10">
        <f>((L1007-K1008+MAX(0,-('1-Input'!$B$10-C1008-D1008)))*(1+B1008))*(1-'P-Parametri'!$B$32)</f>
        <v>630844.40422956948</v>
      </c>
      <c r="M1008" s="10">
        <f>IF(L1007&lt;=0,M1007,M1007*(1-K1008/L1007))+MAX(0,-('1-Input'!$B$10-C1008-D1008))</f>
        <v>473193.21944672131</v>
      </c>
      <c r="N1008" s="10">
        <f>MAX(0,('1-Input'!$B$10-C1008-D1008))/(1-'P-Parametri'!$B$31*MAX(0,IF(O1007&lt;=0,0,(O1007-P1007)/O1007)))</f>
        <v>30835.525211259723</v>
      </c>
      <c r="O1008" s="10">
        <f>((O1007-N1008+MAX(0,-('1-Input'!$B$10-C1008-D1008)))*(1+B1008))*(1-'P-Parametri'!$B$32)</f>
        <v>630844.4042295696</v>
      </c>
      <c r="P1008" s="10">
        <f>IF(O1007&lt;=0,P1007,P1007*(1-N1008/O1007))+MAX(0,-('1-Input'!$B$10-C1008-D1008))</f>
        <v>473193.21944672137</v>
      </c>
      <c r="Q1008" s="10">
        <f>MAX(0,('1-Input'!$B$10-C1008-D1008))/(1-'P-Parametri'!$B$31*MAX(0,IF(R1007&lt;=0,0,(R1007-S1007)/R1007)))</f>
        <v>30835.525211259723</v>
      </c>
      <c r="R1008" s="10">
        <f>((R1007-Q1008+MAX(0,-('1-Input'!$B$10-C1008-D1008)))*(1+B1008))*(1-'P-Parametri'!$B$32)</f>
        <v>630844.40422956983</v>
      </c>
      <c r="S1008" s="10">
        <f>IF(R1007&lt;=0,S1007,S1007*(1-Q1008/R1007))+MAX(0,-('1-Input'!$B$10-C1008-D1008))</f>
        <v>473193.2194467216</v>
      </c>
      <c r="T1008" s="10">
        <f>MAX(0,('1-Input'!$B$10-C1008-D1008))/(1-'P-Parametri'!$B$31*MAX(0,IF(U1007&lt;=0,0,(U1007-V1007)/U1007)))</f>
        <v>30835.525211259723</v>
      </c>
      <c r="U1008" s="10">
        <f>((U1007-T1008+MAX(0,-('1-Input'!$B$10-C1008-D1008)))*(1+B1008))*(1-'P-Parametri'!$B$32)</f>
        <v>630844.40422956983</v>
      </c>
      <c r="V1008" s="10">
        <f>IF(U1007&lt;=0,V1007,V1007*(1-T1008/U1007))+MAX(0,-('1-Input'!$B$10-C1008-D1008))</f>
        <v>473193.2194467216</v>
      </c>
    </row>
    <row r="1009" spans="1:22">
      <c r="A1009" s="9">
        <f t="shared" si="40"/>
        <v>2</v>
      </c>
      <c r="B1009" s="12">
        <f>IF($A1009='P-Parametri'!$B$47,'P-Parametri'!$B$34,IF($A1009='P-Parametri'!$B$48,'P-Parametri'!$C$34,'P-Parametri'!$B$52))</f>
        <v>0.03</v>
      </c>
      <c r="C1009" s="10">
        <f>IF($A1009&lt;='1-Input'!$B$26,0,IF($A1009='1-Input'!$B$26+1,('1-Input'!$B$23+0)*'1-Input'!$B$27,'1-Input'!$B$23+0))</f>
        <v>0</v>
      </c>
      <c r="D1009" s="10">
        <f t="shared" si="41"/>
        <v>0</v>
      </c>
      <c r="E1009" s="10">
        <f>MAX(0,('1-Input'!$B$10-C1009-D1009))/(1-'P-Parametri'!$B$31*MAX(0,IF(F1008&lt;=0,0,(F1008-G1008)/F1008)))</f>
        <v>31015.223638735482</v>
      </c>
      <c r="F1009" s="10">
        <f>((F1008-E1009+MAX(0,-('1-Input'!$B$10-C1009-D1009)))*(1+B1009))*(1-'P-Parametri'!$B$32)</f>
        <v>738597.61423332465</v>
      </c>
      <c r="G1009" s="10">
        <f>IF(F1008&lt;=0,G1008,G1008*(1-E1009/F1008))+MAX(0,-('1-Input'!$B$10-C1009-D1009))</f>
        <v>538959.8236499863</v>
      </c>
      <c r="H1009" s="10">
        <f>MAX(0,('1-Input'!$B$10-C1009-D1009))/(1-'P-Parametri'!$B$31*MAX(0,IF(I1008&lt;=0,0,(I1008-J1008)/I1008)))</f>
        <v>31015.223638735479</v>
      </c>
      <c r="I1009" s="10">
        <f>((I1008-H1009+MAX(0,-('1-Input'!$B$10-C1009-D1009)))*(1+B1009))*(1-'P-Parametri'!$B$32)</f>
        <v>899210.03206052468</v>
      </c>
      <c r="J1009" s="10">
        <f>IF(I1008&lt;=0,J1008,J1008*(1-H1009/I1008))+MAX(0,-('1-Input'!$B$10-C1009-D1009))</f>
        <v>656159.82364998641</v>
      </c>
      <c r="K1009" s="10">
        <f>MAX(0,('1-Input'!$B$10-C1009-D1009))/(1-'P-Parametri'!$B$31*MAX(0,IF(L1008&lt;=0,0,(L1008-M1008)/L1008)))</f>
        <v>31015.223638735479</v>
      </c>
      <c r="L1009" s="10">
        <f>((L1008-K1009+MAX(0,-('1-Input'!$B$10-C1009-D1009)))*(1+B1009))*(1-'P-Parametri'!$B$32)</f>
        <v>616588.40789654199</v>
      </c>
      <c r="M1009" s="10">
        <f>IF(L1008&lt;=0,M1008,M1008*(1-K1009/L1008))+MAX(0,-('1-Input'!$B$10-C1009-D1009))</f>
        <v>449928.85595696844</v>
      </c>
      <c r="N1009" s="10">
        <f>MAX(0,('1-Input'!$B$10-C1009-D1009))/(1-'P-Parametri'!$B$31*MAX(0,IF(O1008&lt;=0,0,(O1008-P1008)/O1008)))</f>
        <v>31015.223638735482</v>
      </c>
      <c r="O1009" s="10">
        <f>((O1008-N1009+MAX(0,-('1-Input'!$B$10-C1009-D1009)))*(1+B1009))*(1-'P-Parametri'!$B$32)</f>
        <v>616588.40789654211</v>
      </c>
      <c r="P1009" s="10">
        <f>IF(O1008&lt;=0,P1008,P1008*(1-N1009/O1008))+MAX(0,-('1-Input'!$B$10-C1009-D1009))</f>
        <v>449928.8559569685</v>
      </c>
      <c r="Q1009" s="10">
        <f>MAX(0,('1-Input'!$B$10-C1009-D1009))/(1-'P-Parametri'!$B$31*MAX(0,IF(R1008&lt;=0,0,(R1008-S1008)/R1008)))</f>
        <v>31015.223638735479</v>
      </c>
      <c r="R1009" s="10">
        <f>((R1008-Q1009+MAX(0,-('1-Input'!$B$10-C1009-D1009)))*(1+B1009))*(1-'P-Parametri'!$B$32)</f>
        <v>616588.40789654234</v>
      </c>
      <c r="S1009" s="10">
        <f>IF(R1008&lt;=0,S1008,S1008*(1-Q1009/R1008))+MAX(0,-('1-Input'!$B$10-C1009-D1009))</f>
        <v>449928.85595696873</v>
      </c>
      <c r="T1009" s="10">
        <f>MAX(0,('1-Input'!$B$10-C1009-D1009))/(1-'P-Parametri'!$B$31*MAX(0,IF(U1008&lt;=0,0,(U1008-V1008)/U1008)))</f>
        <v>31015.223638735479</v>
      </c>
      <c r="U1009" s="10">
        <f>((U1008-T1009+MAX(0,-('1-Input'!$B$10-C1009-D1009)))*(1+B1009))*(1-'P-Parametri'!$B$32)</f>
        <v>616588.40789654234</v>
      </c>
      <c r="V1009" s="10">
        <f>IF(U1008&lt;=0,V1008,V1008*(1-T1009/U1008))+MAX(0,-('1-Input'!$B$10-C1009-D1009))</f>
        <v>449928.85595696873</v>
      </c>
    </row>
    <row r="1010" spans="1:22">
      <c r="A1010" s="9">
        <f t="shared" si="40"/>
        <v>3</v>
      </c>
      <c r="B1010" s="12">
        <f>IF($A1010='P-Parametri'!$B$47,'P-Parametri'!$B$34,IF($A1010='P-Parametri'!$B$48,'P-Parametri'!$C$34,'P-Parametri'!$B$52))</f>
        <v>0.03</v>
      </c>
      <c r="C1010" s="10">
        <f>IF($A1010&lt;='1-Input'!$B$26,0,IF($A1010='1-Input'!$B$26+1,('1-Input'!$B$23+0)*'1-Input'!$B$27,'1-Input'!$B$23+0))</f>
        <v>0</v>
      </c>
      <c r="D1010" s="10">
        <f t="shared" si="41"/>
        <v>0</v>
      </c>
      <c r="E1010" s="10">
        <f>MAX(0,('1-Input'!$B$10-C1010-D1010))/(1-'P-Parametri'!$B$31*MAX(0,IF(F1009&lt;=0,0,(F1009-G1009)/F1009)))</f>
        <v>31192.059036978233</v>
      </c>
      <c r="F1010" s="10">
        <f>((F1009-E1010+MAX(0,-('1-Input'!$B$10-C1010-D1010)))*(1+B1010))*(1-'P-Parametri'!$B$32)</f>
        <v>727170.46640853235</v>
      </c>
      <c r="G1010" s="10">
        <f>IF(F1009&lt;=0,G1009,G1009*(1-E1010/F1009))+MAX(0,-('1-Input'!$B$10-C1010-D1010))</f>
        <v>516198.76090907818</v>
      </c>
      <c r="H1010" s="10">
        <f>MAX(0,('1-Input'!$B$10-C1010-D1010))/(1-'P-Parametri'!$B$31*MAX(0,IF(I1009&lt;=0,0,(I1009-J1009)/I1009)))</f>
        <v>31192.059036978229</v>
      </c>
      <c r="I1010" s="10">
        <f>((I1009-H1010+MAX(0,-('1-Input'!$B$10-C1010-D1010)))*(1+B1010))*(1-'P-Parametri'!$B$32)</f>
        <v>892270.39518982428</v>
      </c>
      <c r="J1010" s="10">
        <f>IF(I1009&lt;=0,J1009,J1009*(1-H1010/I1009))+MAX(0,-('1-Input'!$B$10-C1010-D1010))</f>
        <v>633398.76090907829</v>
      </c>
      <c r="K1010" s="10">
        <f>MAX(0,('1-Input'!$B$10-C1010-D1010))/(1-'P-Parametri'!$B$31*MAX(0,IF(L1009&lt;=0,0,(L1009-M1009)/L1009)))</f>
        <v>31192.059036978233</v>
      </c>
      <c r="L1010" s="10">
        <f>((L1009-K1010+MAX(0,-('1-Input'!$B$10-C1010-D1010)))*(1+B1010))*(1-'P-Parametri'!$B$32)</f>
        <v>601752.32284669997</v>
      </c>
      <c r="M1010" s="10">
        <f>IF(L1009&lt;=0,M1009,M1009*(1-K1010/L1009))+MAX(0,-('1-Input'!$B$10-C1010-D1010))</f>
        <v>427167.79321606038</v>
      </c>
      <c r="N1010" s="10">
        <f>MAX(0,('1-Input'!$B$10-C1010-D1010))/(1-'P-Parametri'!$B$31*MAX(0,IF(O1009&lt;=0,0,(O1009-P1009)/O1009)))</f>
        <v>31192.059036978233</v>
      </c>
      <c r="O1010" s="10">
        <f>((O1009-N1010+MAX(0,-('1-Input'!$B$10-C1010-D1010)))*(1+B1010))*(1-'P-Parametri'!$B$32)</f>
        <v>601752.32284670009</v>
      </c>
      <c r="P1010" s="10">
        <f>IF(O1009&lt;=0,P1009,P1009*(1-N1010/O1009))+MAX(0,-('1-Input'!$B$10-C1010-D1010))</f>
        <v>427167.79321606038</v>
      </c>
      <c r="Q1010" s="10">
        <f>MAX(0,('1-Input'!$B$10-C1010-D1010))/(1-'P-Parametri'!$B$31*MAX(0,IF(R1009&lt;=0,0,(R1009-S1009)/R1009)))</f>
        <v>31192.059036978233</v>
      </c>
      <c r="R1010" s="10">
        <f>((R1009-Q1010+MAX(0,-('1-Input'!$B$10-C1010-D1010)))*(1+B1010))*(1-'P-Parametri'!$B$32)</f>
        <v>601752.3228467002</v>
      </c>
      <c r="S1010" s="10">
        <f>IF(R1009&lt;=0,S1009,S1009*(1-Q1010/R1009))+MAX(0,-('1-Input'!$B$10-C1010-D1010))</f>
        <v>427167.79321606061</v>
      </c>
      <c r="T1010" s="10">
        <f>MAX(0,('1-Input'!$B$10-C1010-D1010))/(1-'P-Parametri'!$B$31*MAX(0,IF(U1009&lt;=0,0,(U1009-V1009)/U1009)))</f>
        <v>31192.059036978233</v>
      </c>
      <c r="U1010" s="10">
        <f>((U1009-T1010+MAX(0,-('1-Input'!$B$10-C1010-D1010)))*(1+B1010))*(1-'P-Parametri'!$B$32)</f>
        <v>601752.3228467002</v>
      </c>
      <c r="V1010" s="10">
        <f>IF(U1009&lt;=0,V1009,V1009*(1-T1010/U1009))+MAX(0,-('1-Input'!$B$10-C1010-D1010))</f>
        <v>427167.79321606061</v>
      </c>
    </row>
    <row r="1011" spans="1:22">
      <c r="A1011" s="9">
        <f t="shared" si="40"/>
        <v>4</v>
      </c>
      <c r="B1011" s="12">
        <f>IF($A1011='P-Parametri'!$B$47,'P-Parametri'!$B$34,IF($A1011='P-Parametri'!$B$48,'P-Parametri'!$C$34,'P-Parametri'!$B$52))</f>
        <v>0.03</v>
      </c>
      <c r="C1011" s="10">
        <f>IF($A1011&lt;='1-Input'!$B$26,0,IF($A1011='1-Input'!$B$26+1,('1-Input'!$B$23+0)*'1-Input'!$B$27,'1-Input'!$B$23+0))</f>
        <v>0</v>
      </c>
      <c r="D1011" s="10">
        <f t="shared" si="41"/>
        <v>0</v>
      </c>
      <c r="E1011" s="10">
        <f>MAX(0,('1-Input'!$B$10-C1011-D1011))/(1-'P-Parametri'!$B$31*MAX(0,IF(F1010&lt;=0,0,(F1010-G1010)/F1010)))</f>
        <v>31366.033749363123</v>
      </c>
      <c r="F1011" s="10">
        <f>((F1010-E1011+MAX(0,-('1-Input'!$B$10-C1011-D1011)))*(1+B1011))*(1-'P-Parametri'!$B$32)</f>
        <v>715245.20850766636</v>
      </c>
      <c r="G1011" s="10">
        <f>IF(F1010&lt;=0,G1010,G1010*(1-E1011/F1010))+MAX(0,-('1-Input'!$B$10-C1011-D1011))</f>
        <v>493932.85696495784</v>
      </c>
      <c r="H1011" s="10">
        <f>MAX(0,('1-Input'!$B$10-C1011-D1011))/(1-'P-Parametri'!$B$31*MAX(0,IF(I1010&lt;=0,0,(I1010-J1010)/I1010)))</f>
        <v>31366.03374936312</v>
      </c>
      <c r="I1011" s="10">
        <f>((I1010-H1011+MAX(0,-('1-Input'!$B$10-C1011-D1011)))*(1+B1011))*(1-'P-Parametri'!$B$32)</f>
        <v>884958.02929910761</v>
      </c>
      <c r="J1011" s="10">
        <f>IF(I1010&lt;=0,J1010,J1010*(1-H1011/I1010))+MAX(0,-('1-Input'!$B$10-C1011-D1011))</f>
        <v>611132.85696495802</v>
      </c>
      <c r="K1011" s="10">
        <f>MAX(0,('1-Input'!$B$10-C1011-D1011))/(1-'P-Parametri'!$B$31*MAX(0,IF(L1010&lt;=0,0,(L1010-M1010)/L1010)))</f>
        <v>31366.033749363123</v>
      </c>
      <c r="L1011" s="10">
        <f>((L1010-K1011+MAX(0,-('1-Input'!$B$10-C1011-D1011)))*(1+B1011))*(1-'P-Parametri'!$B$32)</f>
        <v>586322.88201471639</v>
      </c>
      <c r="M1011" s="10">
        <f>IF(L1010&lt;=0,M1010,M1010*(1-K1011/L1010))+MAX(0,-('1-Input'!$B$10-C1011-D1011))</f>
        <v>404901.88927194005</v>
      </c>
      <c r="N1011" s="10">
        <f>MAX(0,('1-Input'!$B$10-C1011-D1011))/(1-'P-Parametri'!$B$31*MAX(0,IF(O1010&lt;=0,0,(O1010-P1010)/O1010)))</f>
        <v>31366.033749363123</v>
      </c>
      <c r="O1011" s="10">
        <f>((O1010-N1011+MAX(0,-('1-Input'!$B$10-C1011-D1011)))*(1+B1011))*(1-'P-Parametri'!$B$32)</f>
        <v>586322.88201471651</v>
      </c>
      <c r="P1011" s="10">
        <f>IF(O1010&lt;=0,P1010,P1010*(1-N1011/O1010))+MAX(0,-('1-Input'!$B$10-C1011-D1011))</f>
        <v>404901.88927194005</v>
      </c>
      <c r="Q1011" s="10">
        <f>MAX(0,('1-Input'!$B$10-C1011-D1011))/(1-'P-Parametri'!$B$31*MAX(0,IF(R1010&lt;=0,0,(R1010-S1010)/R1010)))</f>
        <v>31366.03374936312</v>
      </c>
      <c r="R1011" s="10">
        <f>((R1010-Q1011+MAX(0,-('1-Input'!$B$10-C1011-D1011)))*(1+B1011))*(1-'P-Parametri'!$B$32)</f>
        <v>586322.88201471663</v>
      </c>
      <c r="S1011" s="10">
        <f>IF(R1010&lt;=0,S1010,S1010*(1-Q1011/R1010))+MAX(0,-('1-Input'!$B$10-C1011-D1011))</f>
        <v>404901.88927194028</v>
      </c>
      <c r="T1011" s="10">
        <f>MAX(0,('1-Input'!$B$10-C1011-D1011))/(1-'P-Parametri'!$B$31*MAX(0,IF(U1010&lt;=0,0,(U1010-V1010)/U1010)))</f>
        <v>31366.03374936312</v>
      </c>
      <c r="U1011" s="10">
        <f>((U1010-T1011+MAX(0,-('1-Input'!$B$10-C1011-D1011)))*(1+B1011))*(1-'P-Parametri'!$B$32)</f>
        <v>586322.88201471663</v>
      </c>
      <c r="V1011" s="10">
        <f>IF(U1010&lt;=0,V1010,V1010*(1-T1011/U1010))+MAX(0,-('1-Input'!$B$10-C1011-D1011))</f>
        <v>404901.88927194028</v>
      </c>
    </row>
    <row r="1012" spans="1:22">
      <c r="A1012" s="9">
        <f t="shared" si="40"/>
        <v>5</v>
      </c>
      <c r="B1012" s="12">
        <f>IF($A1012='P-Parametri'!$B$47,'P-Parametri'!$B$34,IF($A1012='P-Parametri'!$B$48,'P-Parametri'!$C$34,'P-Parametri'!$B$52))</f>
        <v>0.03</v>
      </c>
      <c r="C1012" s="10">
        <f>IF($A1012&lt;='1-Input'!$B$26,0,IF($A1012='1-Input'!$B$26+1,('1-Input'!$B$23+0)*'1-Input'!$B$27,'1-Input'!$B$23+0))</f>
        <v>0</v>
      </c>
      <c r="D1012" s="10">
        <f t="shared" si="41"/>
        <v>0</v>
      </c>
      <c r="E1012" s="10">
        <f>MAX(0,('1-Input'!$B$10-C1012-D1012))/(1-'P-Parametri'!$B$31*MAX(0,IF(F1011&lt;=0,0,(F1011-G1011)/F1011)))</f>
        <v>31537.152180879413</v>
      </c>
      <c r="F1012" s="10">
        <f>((F1011-E1012+MAX(0,-('1-Input'!$B$10-C1012-D1012)))*(1+B1012))*(1-'P-Parametri'!$B$32)</f>
        <v>702810.85942055751</v>
      </c>
      <c r="G1012" s="10">
        <f>IF(F1011&lt;=0,G1011,G1011*(1-E1012/F1011))+MAX(0,-('1-Input'!$B$10-C1012-D1012))</f>
        <v>472153.9824028454</v>
      </c>
      <c r="H1012" s="10">
        <f>MAX(0,('1-Input'!$B$10-C1012-D1012))/(1-'P-Parametri'!$B$31*MAX(0,IF(I1011&lt;=0,0,(I1011-J1011)/I1011)))</f>
        <v>31537.15218087941</v>
      </c>
      <c r="I1012" s="10">
        <f>((I1011-H1012+MAX(0,-('1-Input'!$B$10-C1012-D1012)))*(1+B1012))*(1-'P-Parametri'!$B$32)</f>
        <v>877265.45642491162</v>
      </c>
      <c r="J1012" s="10">
        <f>IF(I1011&lt;=0,J1011,J1011*(1-H1012/I1011))+MAX(0,-('1-Input'!$B$10-C1012-D1012))</f>
        <v>589353.98240284552</v>
      </c>
      <c r="K1012" s="10">
        <f>MAX(0,('1-Input'!$B$10-C1012-D1012))/(1-'P-Parametri'!$B$31*MAX(0,IF(L1011&lt;=0,0,(L1011-M1011)/L1011)))</f>
        <v>31537.152180879413</v>
      </c>
      <c r="L1012" s="10">
        <f>((L1011-K1012+MAX(0,-('1-Input'!$B$10-C1012-D1012)))*(1+B1012))*(1-'P-Parametri'!$B$32)</f>
        <v>570286.44312539441</v>
      </c>
      <c r="M1012" s="10">
        <f>IF(L1011&lt;=0,M1011,M1011*(1-K1012/L1011))+MAX(0,-('1-Input'!$B$10-C1012-D1012))</f>
        <v>383123.01470982761</v>
      </c>
      <c r="N1012" s="10">
        <f>MAX(0,('1-Input'!$B$10-C1012-D1012))/(1-'P-Parametri'!$B$31*MAX(0,IF(O1011&lt;=0,0,(O1011-P1011)/O1011)))</f>
        <v>31537.152180879413</v>
      </c>
      <c r="O1012" s="10">
        <f>((O1011-N1012+MAX(0,-('1-Input'!$B$10-C1012-D1012)))*(1+B1012))*(1-'P-Parametri'!$B$32)</f>
        <v>570286.44312539452</v>
      </c>
      <c r="P1012" s="10">
        <f>IF(O1011&lt;=0,P1011,P1011*(1-N1012/O1011))+MAX(0,-('1-Input'!$B$10-C1012-D1012))</f>
        <v>383123.01470982761</v>
      </c>
      <c r="Q1012" s="10">
        <f>MAX(0,('1-Input'!$B$10-C1012-D1012))/(1-'P-Parametri'!$B$31*MAX(0,IF(R1011&lt;=0,0,(R1011-S1011)/R1011)))</f>
        <v>31537.152180879413</v>
      </c>
      <c r="R1012" s="10">
        <f>((R1011-Q1012+MAX(0,-('1-Input'!$B$10-C1012-D1012)))*(1+B1012))*(1-'P-Parametri'!$B$32)</f>
        <v>570286.44312539464</v>
      </c>
      <c r="S1012" s="10">
        <f>IF(R1011&lt;=0,S1011,S1011*(1-Q1012/R1011))+MAX(0,-('1-Input'!$B$10-C1012-D1012))</f>
        <v>383123.01470982784</v>
      </c>
      <c r="T1012" s="10">
        <f>MAX(0,('1-Input'!$B$10-C1012-D1012))/(1-'P-Parametri'!$B$31*MAX(0,IF(U1011&lt;=0,0,(U1011-V1011)/U1011)))</f>
        <v>31537.152180879413</v>
      </c>
      <c r="U1012" s="10">
        <f>((U1011-T1012+MAX(0,-('1-Input'!$B$10-C1012-D1012)))*(1+B1012))*(1-'P-Parametri'!$B$32)</f>
        <v>570286.44312539464</v>
      </c>
      <c r="V1012" s="10">
        <f>IF(U1011&lt;=0,V1011,V1011*(1-T1012/U1011))+MAX(0,-('1-Input'!$B$10-C1012-D1012))</f>
        <v>383123.01470982784</v>
      </c>
    </row>
    <row r="1013" spans="1:22">
      <c r="A1013" s="9">
        <f t="shared" si="40"/>
        <v>6</v>
      </c>
      <c r="B1013" s="12">
        <f>IF($A1013='P-Parametri'!$B$47,'P-Parametri'!$B$34,IF($A1013='P-Parametri'!$B$48,'P-Parametri'!$C$34,'P-Parametri'!$B$52))</f>
        <v>0.03</v>
      </c>
      <c r="C1013" s="10">
        <f>IF($A1013&lt;='1-Input'!$B$26,0,IF($A1013='1-Input'!$B$26+1,('1-Input'!$B$23+0)*'1-Input'!$B$27,'1-Input'!$B$23+0))</f>
        <v>0</v>
      </c>
      <c r="D1013" s="10">
        <f t="shared" si="41"/>
        <v>0</v>
      </c>
      <c r="E1013" s="10">
        <f>MAX(0,('1-Input'!$B$10-C1013-D1013))/(1-'P-Parametri'!$B$31*MAX(0,IF(F1012&lt;=0,0,(F1012-G1012)/F1012)))</f>
        <v>31705.420726086522</v>
      </c>
      <c r="F1013" s="10">
        <f>((F1012-E1013+MAX(0,-('1-Input'!$B$10-C1013-D1013)))*(1+B1013))*(1-'P-Parametri'!$B$32)</f>
        <v>689856.12465159455</v>
      </c>
      <c r="G1013" s="10">
        <f>IF(F1012&lt;=0,G1012,G1012*(1-E1013/F1012))+MAX(0,-('1-Input'!$B$10-C1013-D1013))</f>
        <v>450854.0260078609</v>
      </c>
      <c r="H1013" s="10">
        <f>MAX(0,('1-Input'!$B$10-C1013-D1013))/(1-'P-Parametri'!$B$31*MAX(0,IF(I1012&lt;=0,0,(I1012-J1012)/I1012)))</f>
        <v>31705.420726086519</v>
      </c>
      <c r="I1013" s="10">
        <f>((I1012-H1013+MAX(0,-('1-Input'!$B$10-C1013-D1013)))*(1+B1013))*(1-'P-Parametri'!$B$32)</f>
        <v>869184.98309625033</v>
      </c>
      <c r="J1013" s="10">
        <f>IF(I1012&lt;=0,J1012,J1012*(1-H1013/I1012))+MAX(0,-('1-Input'!$B$10-C1013-D1013))</f>
        <v>568054.02600786102</v>
      </c>
      <c r="K1013" s="10">
        <f>MAX(0,('1-Input'!$B$10-C1013-D1013))/(1-'P-Parametri'!$B$31*MAX(0,IF(L1012&lt;=0,0,(L1012-M1012)/L1012)))</f>
        <v>31705.420726086522</v>
      </c>
      <c r="L1013" s="10">
        <f>((L1012-K1013+MAX(0,-('1-Input'!$B$10-C1013-D1013)))*(1+B1013))*(1-'P-Parametri'!$B$32)</f>
        <v>553628.97616514459</v>
      </c>
      <c r="M1013" s="10">
        <f>IF(L1012&lt;=0,M1012,M1012*(1-K1013/L1012))+MAX(0,-('1-Input'!$B$10-C1013-D1013))</f>
        <v>361823.05831484305</v>
      </c>
      <c r="N1013" s="10">
        <f>MAX(0,('1-Input'!$B$10-C1013-D1013))/(1-'P-Parametri'!$B$31*MAX(0,IF(O1012&lt;=0,0,(O1012-P1012)/O1012)))</f>
        <v>31705.420726086522</v>
      </c>
      <c r="O1013" s="10">
        <f>((O1012-N1013+MAX(0,-('1-Input'!$B$10-C1013-D1013)))*(1+B1013))*(1-'P-Parametri'!$B$32)</f>
        <v>553628.9761651447</v>
      </c>
      <c r="P1013" s="10">
        <f>IF(O1012&lt;=0,P1012,P1012*(1-N1013/O1012))+MAX(0,-('1-Input'!$B$10-C1013-D1013))</f>
        <v>361823.0583148431</v>
      </c>
      <c r="Q1013" s="10">
        <f>MAX(0,('1-Input'!$B$10-C1013-D1013))/(1-'P-Parametri'!$B$31*MAX(0,IF(R1012&lt;=0,0,(R1012-S1012)/R1012)))</f>
        <v>31705.420726086519</v>
      </c>
      <c r="R1013" s="10">
        <f>((R1012-Q1013+MAX(0,-('1-Input'!$B$10-C1013-D1013)))*(1+B1013))*(1-'P-Parametri'!$B$32)</f>
        <v>553628.97616514482</v>
      </c>
      <c r="S1013" s="10">
        <f>IF(R1012&lt;=0,S1012,S1012*(1-Q1013/R1012))+MAX(0,-('1-Input'!$B$10-C1013-D1013))</f>
        <v>361823.05831484334</v>
      </c>
      <c r="T1013" s="10">
        <f>MAX(0,('1-Input'!$B$10-C1013-D1013))/(1-'P-Parametri'!$B$31*MAX(0,IF(U1012&lt;=0,0,(U1012-V1012)/U1012)))</f>
        <v>31705.420726086519</v>
      </c>
      <c r="U1013" s="10">
        <f>((U1012-T1013+MAX(0,-('1-Input'!$B$10-C1013-D1013)))*(1+B1013))*(1-'P-Parametri'!$B$32)</f>
        <v>553628.97616514482</v>
      </c>
      <c r="V1013" s="10">
        <f>IF(U1012&lt;=0,V1012,V1012*(1-T1013/U1012))+MAX(0,-('1-Input'!$B$10-C1013-D1013))</f>
        <v>361823.05831484334</v>
      </c>
    </row>
    <row r="1014" spans="1:22">
      <c r="A1014" s="9">
        <f t="shared" si="40"/>
        <v>7</v>
      </c>
      <c r="B1014" s="12">
        <f>IF($A1014='P-Parametri'!$B$47,'P-Parametri'!$B$34,IF($A1014='P-Parametri'!$B$48,'P-Parametri'!$C$34,'P-Parametri'!$B$52))</f>
        <v>0.03</v>
      </c>
      <c r="C1014" s="10">
        <f>IF($A1014&lt;='1-Input'!$B$26,0,IF($A1014='1-Input'!$B$26+1,('1-Input'!$B$23+0)*'1-Input'!$B$27,'1-Input'!$B$23+0))</f>
        <v>0</v>
      </c>
      <c r="D1014" s="10">
        <f t="shared" si="41"/>
        <v>0</v>
      </c>
      <c r="E1014" s="10">
        <f>MAX(0,('1-Input'!$B$10-C1014-D1014))/(1-'P-Parametri'!$B$31*MAX(0,IF(F1013&lt;=0,0,(F1013-G1013)/F1013)))</f>
        <v>31870.84769607355</v>
      </c>
      <c r="F1014" s="10">
        <f>((F1013-E1014+MAX(0,-('1-Input'!$B$10-C1014-D1014)))*(1+B1014))*(1-'P-Parametri'!$B$32)</f>
        <v>676369.3855936582</v>
      </c>
      <c r="G1014" s="10">
        <f>IF(F1013&lt;=0,G1013,G1013*(1-E1014/F1013))+MAX(0,-('1-Input'!$B$10-C1014-D1014))</f>
        <v>430024.90021976252</v>
      </c>
      <c r="H1014" s="10">
        <f>MAX(0,('1-Input'!$B$10-C1014-D1014))/(1-'P-Parametri'!$B$31*MAX(0,IF(I1013&lt;=0,0,(I1013-J1013)/I1013)))</f>
        <v>31870.84769607355</v>
      </c>
      <c r="I1014" s="10">
        <f>((I1013-H1014+MAX(0,-('1-Input'!$B$10-C1014-D1014)))*(1+B1014))*(1-'P-Parametri'!$B$32)</f>
        <v>860708.69234325772</v>
      </c>
      <c r="J1014" s="10">
        <f>IF(I1013&lt;=0,J1013,J1013*(1-H1014/I1013))+MAX(0,-('1-Input'!$B$10-C1014-D1014))</f>
        <v>547224.90021976258</v>
      </c>
      <c r="K1014" s="10">
        <f>MAX(0,('1-Input'!$B$10-C1014-D1014))/(1-'P-Parametri'!$B$31*MAX(0,IF(L1013&lt;=0,0,(L1013-M1013)/L1013)))</f>
        <v>31870.84769607355</v>
      </c>
      <c r="L1014" s="10">
        <f>((L1013-K1014+MAX(0,-('1-Input'!$B$10-C1014-D1014)))*(1+B1014))*(1-'P-Parametri'!$B$32)</f>
        <v>536336.05057849688</v>
      </c>
      <c r="M1014" s="10">
        <f>IF(L1013&lt;=0,M1013,M1013*(1-K1014/L1013))+MAX(0,-('1-Input'!$B$10-C1014-D1014))</f>
        <v>340993.93252674473</v>
      </c>
      <c r="N1014" s="10">
        <f>MAX(0,('1-Input'!$B$10-C1014-D1014))/(1-'P-Parametri'!$B$31*MAX(0,IF(O1013&lt;=0,0,(O1013-P1013)/O1013)))</f>
        <v>31870.84769607355</v>
      </c>
      <c r="O1014" s="10">
        <f>((O1013-N1014+MAX(0,-('1-Input'!$B$10-C1014-D1014)))*(1+B1014))*(1-'P-Parametri'!$B$32)</f>
        <v>536336.050578497</v>
      </c>
      <c r="P1014" s="10">
        <f>IF(O1013&lt;=0,P1013,P1013*(1-N1014/O1013))+MAX(0,-('1-Input'!$B$10-C1014-D1014))</f>
        <v>340993.93252674479</v>
      </c>
      <c r="Q1014" s="10">
        <f>MAX(0,('1-Input'!$B$10-C1014-D1014))/(1-'P-Parametri'!$B$31*MAX(0,IF(R1013&lt;=0,0,(R1013-S1013)/R1013)))</f>
        <v>31870.84769607355</v>
      </c>
      <c r="R1014" s="10">
        <f>((R1013-Q1014+MAX(0,-('1-Input'!$B$10-C1014-D1014)))*(1+B1014))*(1-'P-Parametri'!$B$32)</f>
        <v>536336.05057849712</v>
      </c>
      <c r="S1014" s="10">
        <f>IF(R1013&lt;=0,S1013,S1013*(1-Q1014/R1013))+MAX(0,-('1-Input'!$B$10-C1014-D1014))</f>
        <v>340993.93252674496</v>
      </c>
      <c r="T1014" s="10">
        <f>MAX(0,('1-Input'!$B$10-C1014-D1014))/(1-'P-Parametri'!$B$31*MAX(0,IF(U1013&lt;=0,0,(U1013-V1013)/U1013)))</f>
        <v>31870.84769607355</v>
      </c>
      <c r="U1014" s="10">
        <f>((U1013-T1014+MAX(0,-('1-Input'!$B$10-C1014-D1014)))*(1+B1014))*(1-'P-Parametri'!$B$32)</f>
        <v>536336.05057849712</v>
      </c>
      <c r="V1014" s="10">
        <f>IF(U1013&lt;=0,V1013,V1013*(1-T1014/U1013))+MAX(0,-('1-Input'!$B$10-C1014-D1014))</f>
        <v>340993.93252674496</v>
      </c>
    </row>
    <row r="1015" spans="1:22">
      <c r="A1015" s="9">
        <f t="shared" si="40"/>
        <v>8</v>
      </c>
      <c r="B1015" s="12">
        <f>IF($A1015='P-Parametri'!$B$47,'P-Parametri'!$B$34,IF($A1015='P-Parametri'!$B$48,'P-Parametri'!$C$34,'P-Parametri'!$B$52))</f>
        <v>0.03</v>
      </c>
      <c r="C1015" s="10">
        <f>IF($A1015&lt;='1-Input'!$B$26,0,IF($A1015='1-Input'!$B$26+1,('1-Input'!$B$23+0)*'1-Input'!$B$27,'1-Input'!$B$23+0))</f>
        <v>0</v>
      </c>
      <c r="D1015" s="10">
        <f t="shared" si="41"/>
        <v>0</v>
      </c>
      <c r="E1015" s="10">
        <f>MAX(0,('1-Input'!$B$10-C1015-D1015))/(1-'P-Parametri'!$B$31*MAX(0,IF(F1014&lt;=0,0,(F1014-G1014)/F1014)))</f>
        <v>32033.443244659338</v>
      </c>
      <c r="F1015" s="10">
        <f>((F1014-E1015+MAX(0,-('1-Input'!$B$10-C1015-D1015)))*(1+B1015))*(1-'P-Parametri'!$B$32)</f>
        <v>662338.68857822998</v>
      </c>
      <c r="G1015" s="10">
        <f>IF(F1014&lt;=0,G1014,G1014*(1-E1015/F1014))+MAX(0,-('1-Input'!$B$10-C1015-D1015))</f>
        <v>409658.54637763911</v>
      </c>
      <c r="H1015" s="10">
        <f>MAX(0,('1-Input'!$B$10-C1015-D1015))/(1-'P-Parametri'!$B$31*MAX(0,IF(I1014&lt;=0,0,(I1014-J1014)/I1014)))</f>
        <v>32033.443244659335</v>
      </c>
      <c r="I1015" s="10">
        <f>((I1014-H1015+MAX(0,-('1-Input'!$B$10-C1015-D1015)))*(1+B1015))*(1-'P-Parametri'!$B$32)</f>
        <v>851828.43555841316</v>
      </c>
      <c r="J1015" s="10">
        <f>IF(I1014&lt;=0,J1014,J1014*(1-H1015/I1014))+MAX(0,-('1-Input'!$B$10-C1015-D1015))</f>
        <v>526858.54637763917</v>
      </c>
      <c r="K1015" s="10">
        <f>MAX(0,('1-Input'!$B$10-C1015-D1015))/(1-'P-Parametri'!$B$31*MAX(0,IF(L1014&lt;=0,0,(L1014-M1014)/L1014)))</f>
        <v>32033.443244659335</v>
      </c>
      <c r="L1015" s="10">
        <f>((L1014-K1015+MAX(0,-('1-Input'!$B$10-C1015-D1015)))*(1+B1015))*(1-'P-Parametri'!$B$32)</f>
        <v>518392.82218274497</v>
      </c>
      <c r="M1015" s="10">
        <f>IF(L1014&lt;=0,M1014,M1014*(1-K1015/L1014))+MAX(0,-('1-Input'!$B$10-C1015-D1015))</f>
        <v>320627.57868462132</v>
      </c>
      <c r="N1015" s="10">
        <f>MAX(0,('1-Input'!$B$10-C1015-D1015))/(1-'P-Parametri'!$B$31*MAX(0,IF(O1014&lt;=0,0,(O1014-P1014)/O1014)))</f>
        <v>32033.443244659335</v>
      </c>
      <c r="O1015" s="10">
        <f>((O1014-N1015+MAX(0,-('1-Input'!$B$10-C1015-D1015)))*(1+B1015))*(1-'P-Parametri'!$B$32)</f>
        <v>518392.82218274509</v>
      </c>
      <c r="P1015" s="10">
        <f>IF(O1014&lt;=0,P1014,P1014*(1-N1015/O1014))+MAX(0,-('1-Input'!$B$10-C1015-D1015))</f>
        <v>320627.57868462137</v>
      </c>
      <c r="Q1015" s="10">
        <f>MAX(0,('1-Input'!$B$10-C1015-D1015))/(1-'P-Parametri'!$B$31*MAX(0,IF(R1014&lt;=0,0,(R1014-S1014)/R1014)))</f>
        <v>32033.443244659335</v>
      </c>
      <c r="R1015" s="10">
        <f>((R1014-Q1015+MAX(0,-('1-Input'!$B$10-C1015-D1015)))*(1+B1015))*(1-'P-Parametri'!$B$32)</f>
        <v>518392.82218274521</v>
      </c>
      <c r="S1015" s="10">
        <f>IF(R1014&lt;=0,S1014,S1014*(1-Q1015/R1014))+MAX(0,-('1-Input'!$B$10-C1015-D1015))</f>
        <v>320627.57868462155</v>
      </c>
      <c r="T1015" s="10">
        <f>MAX(0,('1-Input'!$B$10-C1015-D1015))/(1-'P-Parametri'!$B$31*MAX(0,IF(U1014&lt;=0,0,(U1014-V1014)/U1014)))</f>
        <v>32033.443244659335</v>
      </c>
      <c r="U1015" s="10">
        <f>((U1014-T1015+MAX(0,-('1-Input'!$B$10-C1015-D1015)))*(1+B1015))*(1-'P-Parametri'!$B$32)</f>
        <v>518392.82218274521</v>
      </c>
      <c r="V1015" s="10">
        <f>IF(U1014&lt;=0,V1014,V1014*(1-T1015/U1014))+MAX(0,-('1-Input'!$B$10-C1015-D1015))</f>
        <v>320627.57868462155</v>
      </c>
    </row>
    <row r="1016" spans="1:22">
      <c r="A1016" s="9">
        <f t="shared" si="40"/>
        <v>9</v>
      </c>
      <c r="B1016" s="12">
        <f>IF($A1016='P-Parametri'!$B$47,'P-Parametri'!$B$34,IF($A1016='P-Parametri'!$B$48,'P-Parametri'!$C$34,'P-Parametri'!$B$52))</f>
        <v>0.03</v>
      </c>
      <c r="C1016" s="10">
        <f>IF($A1016&lt;='1-Input'!$B$26,0,IF($A1016='1-Input'!$B$26+1,('1-Input'!$B$23+0)*'1-Input'!$B$27,'1-Input'!$B$23+0))</f>
        <v>0</v>
      </c>
      <c r="D1016" s="10">
        <f t="shared" si="41"/>
        <v>0</v>
      </c>
      <c r="E1016" s="10">
        <f>MAX(0,('1-Input'!$B$10-C1016-D1016))/(1-'P-Parametri'!$B$31*MAX(0,IF(F1015&lt;=0,0,(F1015-G1015)/F1015)))</f>
        <v>32193.219294060418</v>
      </c>
      <c r="F1016" s="10">
        <f>((F1015-E1016+MAX(0,-('1-Input'!$B$10-C1016-D1016)))*(1+B1016))*(1-'P-Parametri'!$B$32)</f>
        <v>647751.73369596933</v>
      </c>
      <c r="G1016" s="10">
        <f>IF(F1015&lt;=0,G1015,G1015*(1-E1016/F1015))+MAX(0,-('1-Input'!$B$10-C1016-D1016))</f>
        <v>389746.93975304184</v>
      </c>
      <c r="H1016" s="10">
        <f>MAX(0,('1-Input'!$B$10-C1016-D1016))/(1-'P-Parametri'!$B$31*MAX(0,IF(I1015&lt;=0,0,(I1015-J1015)/I1015)))</f>
        <v>32193.219294060415</v>
      </c>
      <c r="I1016" s="10">
        <f>((I1015-H1016+MAX(0,-('1-Input'!$B$10-C1016-D1016)))*(1+B1016))*(1-'P-Parametri'!$B$32)</f>
        <v>842535.82420677878</v>
      </c>
      <c r="J1016" s="10">
        <f>IF(I1015&lt;=0,J1015,J1015*(1-H1016/I1015))+MAX(0,-('1-Input'!$B$10-C1016-D1016))</f>
        <v>506946.93975304184</v>
      </c>
      <c r="K1016" s="10">
        <f>MAX(0,('1-Input'!$B$10-C1016-D1016))/(1-'P-Parametri'!$B$31*MAX(0,IF(L1015&lt;=0,0,(L1015-M1015)/L1015)))</f>
        <v>32193.219294060415</v>
      </c>
      <c r="L1016" s="10">
        <f>((L1015-K1016+MAX(0,-('1-Input'!$B$10-C1016-D1016)))*(1+B1016))*(1-'P-Parametri'!$B$32)</f>
        <v>499784.01979339443</v>
      </c>
      <c r="M1016" s="10">
        <f>IF(L1015&lt;=0,M1015,M1015*(1-K1016/L1015))+MAX(0,-('1-Input'!$B$10-C1016-D1016))</f>
        <v>300715.97206002404</v>
      </c>
      <c r="N1016" s="10">
        <f>MAX(0,('1-Input'!$B$10-C1016-D1016))/(1-'P-Parametri'!$B$31*MAX(0,IF(O1015&lt;=0,0,(O1015-P1015)/O1015)))</f>
        <v>32193.219294060415</v>
      </c>
      <c r="O1016" s="10">
        <f>((O1015-N1016+MAX(0,-('1-Input'!$B$10-C1016-D1016)))*(1+B1016))*(1-'P-Parametri'!$B$32)</f>
        <v>499784.01979339455</v>
      </c>
      <c r="P1016" s="10">
        <f>IF(O1015&lt;=0,P1015,P1015*(1-N1016/O1015))+MAX(0,-('1-Input'!$B$10-C1016-D1016))</f>
        <v>300715.9720600241</v>
      </c>
      <c r="Q1016" s="10">
        <f>MAX(0,('1-Input'!$B$10-C1016-D1016))/(1-'P-Parametri'!$B$31*MAX(0,IF(R1015&lt;=0,0,(R1015-S1015)/R1015)))</f>
        <v>32193.219294060415</v>
      </c>
      <c r="R1016" s="10">
        <f>((R1015-Q1016+MAX(0,-('1-Input'!$B$10-C1016-D1016)))*(1+B1016))*(1-'P-Parametri'!$B$32)</f>
        <v>499784.01979339466</v>
      </c>
      <c r="S1016" s="10">
        <f>IF(R1015&lt;=0,S1015,S1015*(1-Q1016/R1015))+MAX(0,-('1-Input'!$B$10-C1016-D1016))</f>
        <v>300715.97206002427</v>
      </c>
      <c r="T1016" s="10">
        <f>MAX(0,('1-Input'!$B$10-C1016-D1016))/(1-'P-Parametri'!$B$31*MAX(0,IF(U1015&lt;=0,0,(U1015-V1015)/U1015)))</f>
        <v>32193.219294060415</v>
      </c>
      <c r="U1016" s="10">
        <f>((U1015-T1016+MAX(0,-('1-Input'!$B$10-C1016-D1016)))*(1+B1016))*(1-'P-Parametri'!$B$32)</f>
        <v>499784.01979339466</v>
      </c>
      <c r="V1016" s="10">
        <f>IF(U1015&lt;=0,V1015,V1015*(1-T1016/U1015))+MAX(0,-('1-Input'!$B$10-C1016-D1016))</f>
        <v>300715.97206002427</v>
      </c>
    </row>
    <row r="1017" spans="1:22">
      <c r="A1017" s="9">
        <f t="shared" si="40"/>
        <v>10</v>
      </c>
      <c r="B1017" s="12">
        <f>IF($A1017='P-Parametri'!$B$47,'P-Parametri'!$B$34,IF($A1017='P-Parametri'!$B$48,'P-Parametri'!$C$34,'P-Parametri'!$B$52))</f>
        <v>0.03</v>
      </c>
      <c r="C1017" s="10">
        <f>IF($A1017&lt;='1-Input'!$B$26,0,IF($A1017='1-Input'!$B$26+1,('1-Input'!$B$23+0)*'1-Input'!$B$27,'1-Input'!$B$23+0))</f>
        <v>0</v>
      </c>
      <c r="D1017" s="10">
        <f t="shared" si="41"/>
        <v>0</v>
      </c>
      <c r="E1017" s="10">
        <f>MAX(0,('1-Input'!$B$10-C1017-D1017))/(1-'P-Parametri'!$B$31*MAX(0,IF(F1016&lt;=0,0,(F1016-G1016)/F1016)))</f>
        <v>32350.189460244455</v>
      </c>
      <c r="F1017" s="10">
        <f>((F1016-E1017+MAX(0,-('1-Input'!$B$10-C1017-D1017)))*(1+B1017))*(1-'P-Parametri'!$B$32)</f>
        <v>632595.86338167102</v>
      </c>
      <c r="G1017" s="10">
        <f>IF(F1016&lt;=0,G1016,G1016*(1-E1017/F1016))+MAX(0,-('1-Input'!$B$10-C1017-D1017))</f>
        <v>370282.09437066066</v>
      </c>
      <c r="H1017" s="10">
        <f>MAX(0,('1-Input'!$B$10-C1017-D1017))/(1-'P-Parametri'!$B$31*MAX(0,IF(I1016&lt;=0,0,(I1016-J1016)/I1016)))</f>
        <v>32350.189460244452</v>
      </c>
      <c r="I1017" s="10">
        <f>((I1016-H1017+MAX(0,-('1-Input'!$B$10-C1017-D1017)))*(1+B1017))*(1-'P-Parametri'!$B$32)</f>
        <v>832822.2213813524</v>
      </c>
      <c r="J1017" s="10">
        <f>IF(I1016&lt;=0,J1016,J1016*(1-H1017/I1016))+MAX(0,-('1-Input'!$B$10-C1017-D1017))</f>
        <v>487482.09437066066</v>
      </c>
      <c r="K1017" s="10">
        <f>MAX(0,('1-Input'!$B$10-C1017-D1017))/(1-'P-Parametri'!$B$31*MAX(0,IF(L1016&lt;=0,0,(L1016-M1016)/L1016)))</f>
        <v>32350.189460244452</v>
      </c>
      <c r="L1017" s="10">
        <f>((L1016-K1017+MAX(0,-('1-Input'!$B$10-C1017-D1017)))*(1+B1017))*(1-'P-Parametri'!$B$32)</f>
        <v>480493.93155265821</v>
      </c>
      <c r="M1017" s="10">
        <f>IF(L1016&lt;=0,M1016,M1016*(1-K1017/L1016))+MAX(0,-('1-Input'!$B$10-C1017-D1017))</f>
        <v>281251.12667764287</v>
      </c>
      <c r="N1017" s="10">
        <f>MAX(0,('1-Input'!$B$10-C1017-D1017))/(1-'P-Parametri'!$B$31*MAX(0,IF(O1016&lt;=0,0,(O1016-P1016)/O1016)))</f>
        <v>32350.189460244452</v>
      </c>
      <c r="O1017" s="10">
        <f>((O1016-N1017+MAX(0,-('1-Input'!$B$10-C1017-D1017)))*(1+B1017))*(1-'P-Parametri'!$B$32)</f>
        <v>480493.93155265832</v>
      </c>
      <c r="P1017" s="10">
        <f>IF(O1016&lt;=0,P1016,P1016*(1-N1017/O1016))+MAX(0,-('1-Input'!$B$10-C1017-D1017))</f>
        <v>281251.12667764293</v>
      </c>
      <c r="Q1017" s="10">
        <f>MAX(0,('1-Input'!$B$10-C1017-D1017))/(1-'P-Parametri'!$B$31*MAX(0,IF(R1016&lt;=0,0,(R1016-S1016)/R1016)))</f>
        <v>32350.189460244452</v>
      </c>
      <c r="R1017" s="10">
        <f>((R1016-Q1017+MAX(0,-('1-Input'!$B$10-C1017-D1017)))*(1+B1017))*(1-'P-Parametri'!$B$32)</f>
        <v>480493.93155265844</v>
      </c>
      <c r="S1017" s="10">
        <f>IF(R1016&lt;=0,S1016,S1016*(1-Q1017/R1016))+MAX(0,-('1-Input'!$B$10-C1017-D1017))</f>
        <v>281251.1266776431</v>
      </c>
      <c r="T1017" s="10">
        <f>MAX(0,('1-Input'!$B$10-C1017-D1017))/(1-'P-Parametri'!$B$31*MAX(0,IF(U1016&lt;=0,0,(U1016-V1016)/U1016)))</f>
        <v>32350.189460244452</v>
      </c>
      <c r="U1017" s="10">
        <f>((U1016-T1017+MAX(0,-('1-Input'!$B$10-C1017-D1017)))*(1+B1017))*(1-'P-Parametri'!$B$32)</f>
        <v>480493.93155265844</v>
      </c>
      <c r="V1017" s="10">
        <f>IF(U1016&lt;=0,V1016,V1016*(1-T1017/U1016))+MAX(0,-('1-Input'!$B$10-C1017-D1017))</f>
        <v>281251.1266776431</v>
      </c>
    </row>
    <row r="1018" spans="1:22">
      <c r="A1018" s="9">
        <f t="shared" si="40"/>
        <v>11</v>
      </c>
      <c r="B1018" s="12">
        <f>IF($A1018='P-Parametri'!$B$47,'P-Parametri'!$B$34,IF($A1018='P-Parametri'!$B$48,'P-Parametri'!$C$34,'P-Parametri'!$B$52))</f>
        <v>0.03</v>
      </c>
      <c r="C1018" s="10">
        <f>IF($A1018&lt;='1-Input'!$B$26,0,IF($A1018='1-Input'!$B$26+1,('1-Input'!$B$23+0)*'1-Input'!$B$27,'1-Input'!$B$23+0))</f>
        <v>0</v>
      </c>
      <c r="D1018" s="10">
        <f t="shared" si="41"/>
        <v>0</v>
      </c>
      <c r="E1018" s="10">
        <f>MAX(0,('1-Input'!$B$10-C1018-D1018))/(1-'P-Parametri'!$B$31*MAX(0,IF(F1017&lt;=0,0,(F1017-G1017)/F1017)))</f>
        <v>32504.368978176328</v>
      </c>
      <c r="F1018" s="10">
        <f>((F1017-E1018+MAX(0,-('1-Input'!$B$10-C1018-D1018)))*(1+B1018))*(1-'P-Parametri'!$B$32)</f>
        <v>616858.05075712828</v>
      </c>
      <c r="G1018" s="10">
        <f>IF(F1017&lt;=0,G1017,G1017*(1-E1018/F1017))+MAX(0,-('1-Input'!$B$10-C1018-D1018))</f>
        <v>351256.06761623942</v>
      </c>
      <c r="H1018" s="10">
        <f>MAX(0,('1-Input'!$B$10-C1018-D1018))/(1-'P-Parametri'!$B$31*MAX(0,IF(I1017&lt;=0,0,(I1017-J1017)/I1017)))</f>
        <v>32504.368978176324</v>
      </c>
      <c r="I1018" s="10">
        <f>((I1017-H1018+MAX(0,-('1-Input'!$B$10-C1018-D1018)))*(1+B1018))*(1-'P-Parametri'!$B$32)</f>
        <v>822678.73319932073</v>
      </c>
      <c r="J1018" s="10">
        <f>IF(I1017&lt;=0,J1017,J1017*(1-H1018/I1017))+MAX(0,-('1-Input'!$B$10-C1018-D1018))</f>
        <v>468456.06761623948</v>
      </c>
      <c r="K1018" s="10">
        <f>MAX(0,('1-Input'!$B$10-C1018-D1018))/(1-'P-Parametri'!$B$31*MAX(0,IF(L1017&lt;=0,0,(L1017-M1017)/L1017)))</f>
        <v>32504.368978176324</v>
      </c>
      <c r="L1018" s="10">
        <f>((L1017-K1018+MAX(0,-('1-Input'!$B$10-C1018-D1018)))*(1+B1018))*(1-'P-Parametri'!$B$32)</f>
        <v>460506.39095281292</v>
      </c>
      <c r="M1018" s="10">
        <f>IF(L1017&lt;=0,M1017,M1017*(1-K1018/L1017))+MAX(0,-('1-Input'!$B$10-C1018-D1018))</f>
        <v>262225.09992322163</v>
      </c>
      <c r="N1018" s="10">
        <f>MAX(0,('1-Input'!$B$10-C1018-D1018))/(1-'P-Parametri'!$B$31*MAX(0,IF(O1017&lt;=0,0,(O1017-P1017)/O1017)))</f>
        <v>32504.368978176324</v>
      </c>
      <c r="O1018" s="10">
        <f>((O1017-N1018+MAX(0,-('1-Input'!$B$10-C1018-D1018)))*(1+B1018))*(1-'P-Parametri'!$B$32)</f>
        <v>460506.39095281303</v>
      </c>
      <c r="P1018" s="10">
        <f>IF(O1017&lt;=0,P1017,P1017*(1-N1018/O1017))+MAX(0,-('1-Input'!$B$10-C1018-D1018))</f>
        <v>262225.09992322169</v>
      </c>
      <c r="Q1018" s="10">
        <f>MAX(0,('1-Input'!$B$10-C1018-D1018))/(1-'P-Parametri'!$B$31*MAX(0,IF(R1017&lt;=0,0,(R1017-S1017)/R1017)))</f>
        <v>32504.368978176324</v>
      </c>
      <c r="R1018" s="10">
        <f>((R1017-Q1018+MAX(0,-('1-Input'!$B$10-C1018-D1018)))*(1+B1018))*(1-'P-Parametri'!$B$32)</f>
        <v>460506.39095281315</v>
      </c>
      <c r="S1018" s="10">
        <f>IF(R1017&lt;=0,S1017,S1017*(1-Q1018/R1017))+MAX(0,-('1-Input'!$B$10-C1018-D1018))</f>
        <v>262225.09992322186</v>
      </c>
      <c r="T1018" s="10">
        <f>MAX(0,('1-Input'!$B$10-C1018-D1018))/(1-'P-Parametri'!$B$31*MAX(0,IF(U1017&lt;=0,0,(U1017-V1017)/U1017)))</f>
        <v>32504.368978176324</v>
      </c>
      <c r="U1018" s="10">
        <f>((U1017-T1018+MAX(0,-('1-Input'!$B$10-C1018-D1018)))*(1+B1018))*(1-'P-Parametri'!$B$32)</f>
        <v>460506.39095281315</v>
      </c>
      <c r="V1018" s="10">
        <f>IF(U1017&lt;=0,V1017,V1017*(1-T1018/U1017))+MAX(0,-('1-Input'!$B$10-C1018-D1018))</f>
        <v>262225.09992322186</v>
      </c>
    </row>
    <row r="1019" spans="1:22">
      <c r="A1019" s="9">
        <f t="shared" si="40"/>
        <v>12</v>
      </c>
      <c r="B1019" s="12">
        <f>IF($A1019='P-Parametri'!$B$47,'P-Parametri'!$B$34,IF($A1019='P-Parametri'!$B$48,'P-Parametri'!$C$34,'P-Parametri'!$B$52))</f>
        <v>0.03</v>
      </c>
      <c r="C1019" s="10">
        <f>IF($A1019&lt;='1-Input'!$B$26,0,IF($A1019='1-Input'!$B$26+1,('1-Input'!$B$23+0)*'1-Input'!$B$27,'1-Input'!$B$23+0))</f>
        <v>0</v>
      </c>
      <c r="D1019" s="10">
        <f t="shared" si="41"/>
        <v>0</v>
      </c>
      <c r="E1019" s="10">
        <f>MAX(0,('1-Input'!$B$10-C1019-D1019))/(1-'P-Parametri'!$B$31*MAX(0,IF(F1018&lt;=0,0,(F1018-G1018)/F1018)))</f>
        <v>32655.774627153383</v>
      </c>
      <c r="F1019" s="10">
        <f>((F1018-E1019+MAX(0,-('1-Input'!$B$10-C1019-D1019)))*(1+B1019))*(1-'P-Parametri'!$B$32)</f>
        <v>600524.88772504637</v>
      </c>
      <c r="G1019" s="10">
        <f>IF(F1018&lt;=0,G1018,G1018*(1-E1019/F1018))+MAX(0,-('1-Input'!$B$10-C1019-D1019))</f>
        <v>332660.96463198366</v>
      </c>
      <c r="H1019" s="10">
        <f>MAX(0,('1-Input'!$B$10-C1019-D1019))/(1-'P-Parametri'!$B$31*MAX(0,IF(I1018&lt;=0,0,(I1018-J1018)/I1018)))</f>
        <v>32655.774627153383</v>
      </c>
      <c r="I1019" s="10">
        <f>((I1018-H1019+MAX(0,-('1-Input'!$B$10-C1019-D1019)))*(1+B1019))*(1-'P-Parametri'!$B$32)</f>
        <v>812096.20003467367</v>
      </c>
      <c r="J1019" s="10">
        <f>IF(I1018&lt;=0,J1018,J1018*(1-H1019/I1018))+MAX(0,-('1-Input'!$B$10-C1019-D1019))</f>
        <v>449860.96463198372</v>
      </c>
      <c r="K1019" s="10">
        <f>MAX(0,('1-Input'!$B$10-C1019-D1019))/(1-'P-Parametri'!$B$31*MAX(0,IF(L1018&lt;=0,0,(L1018-M1018)/L1018)))</f>
        <v>32655.774627153383</v>
      </c>
      <c r="L1019" s="10">
        <f>((L1018-K1019+MAX(0,-('1-Input'!$B$10-C1019-D1019)))*(1+B1019))*(1-'P-Parametri'!$B$32)</f>
        <v>439804.7625457985</v>
      </c>
      <c r="M1019" s="10">
        <f>IF(L1018&lt;=0,M1018,M1018*(1-K1019/L1018))+MAX(0,-('1-Input'!$B$10-C1019-D1019))</f>
        <v>243629.99693896587</v>
      </c>
      <c r="N1019" s="10">
        <f>MAX(0,('1-Input'!$B$10-C1019-D1019))/(1-'P-Parametri'!$B$31*MAX(0,IF(O1018&lt;=0,0,(O1018-P1018)/O1018)))</f>
        <v>32655.774627153383</v>
      </c>
      <c r="O1019" s="10">
        <f>((O1018-N1019+MAX(0,-('1-Input'!$B$10-C1019-D1019)))*(1+B1019))*(1-'P-Parametri'!$B$32)</f>
        <v>439804.76254579861</v>
      </c>
      <c r="P1019" s="10">
        <f>IF(O1018&lt;=0,P1018,P1018*(1-N1019/O1018))+MAX(0,-('1-Input'!$B$10-C1019-D1019))</f>
        <v>243629.99693896592</v>
      </c>
      <c r="Q1019" s="10">
        <f>MAX(0,('1-Input'!$B$10-C1019-D1019))/(1-'P-Parametri'!$B$31*MAX(0,IF(R1018&lt;=0,0,(R1018-S1018)/R1018)))</f>
        <v>32655.774627153383</v>
      </c>
      <c r="R1019" s="10">
        <f>((R1018-Q1019+MAX(0,-('1-Input'!$B$10-C1019-D1019)))*(1+B1019))*(1-'P-Parametri'!$B$32)</f>
        <v>439804.76254579873</v>
      </c>
      <c r="S1019" s="10">
        <f>IF(R1018&lt;=0,S1018,S1018*(1-Q1019/R1018))+MAX(0,-('1-Input'!$B$10-C1019-D1019))</f>
        <v>243629.9969389661</v>
      </c>
      <c r="T1019" s="10">
        <f>MAX(0,('1-Input'!$B$10-C1019-D1019))/(1-'P-Parametri'!$B$31*MAX(0,IF(U1018&lt;=0,0,(U1018-V1018)/U1018)))</f>
        <v>32655.774627153383</v>
      </c>
      <c r="U1019" s="10">
        <f>((U1018-T1019+MAX(0,-('1-Input'!$B$10-C1019-D1019)))*(1+B1019))*(1-'P-Parametri'!$B$32)</f>
        <v>439804.76254579873</v>
      </c>
      <c r="V1019" s="10">
        <f>IF(U1018&lt;=0,V1018,V1018*(1-T1019/U1018))+MAX(0,-('1-Input'!$B$10-C1019-D1019))</f>
        <v>243629.9969389661</v>
      </c>
    </row>
    <row r="1020" spans="1:22">
      <c r="A1020" s="9">
        <f t="shared" si="40"/>
        <v>13</v>
      </c>
      <c r="B1020" s="12">
        <f>IF($A1020='P-Parametri'!$B$47,'P-Parametri'!$B$34,IF($A1020='P-Parametri'!$B$48,'P-Parametri'!$C$34,'P-Parametri'!$B$52))</f>
        <v>0.03</v>
      </c>
      <c r="C1020" s="10">
        <f>IF($A1020&lt;='1-Input'!$B$26,0,IF($A1020='1-Input'!$B$26+1,('1-Input'!$B$23+0)*'1-Input'!$B$27,'1-Input'!$B$23+0))</f>
        <v>0</v>
      </c>
      <c r="D1020" s="10">
        <f t="shared" si="41"/>
        <v>0</v>
      </c>
      <c r="E1020" s="10">
        <f>MAX(0,('1-Input'!$B$10-C1020-D1020))/(1-'P-Parametri'!$B$31*MAX(0,IF(F1019&lt;=0,0,(F1019-G1019)/F1019)))</f>
        <v>32804.424656415555</v>
      </c>
      <c r="F1020" s="10">
        <f>((F1019-E1020+MAX(0,-('1-Input'!$B$10-C1020-D1020)))*(1+B1020))*(1-'P-Parametri'!$B$32)</f>
        <v>583582.57280676835</v>
      </c>
      <c r="G1020" s="10">
        <f>IF(F1019&lt;=0,G1019,G1019*(1-E1020/F1019))+MAX(0,-('1-Input'!$B$10-C1020-D1020))</f>
        <v>314488.94250024331</v>
      </c>
      <c r="H1020" s="10">
        <f>MAX(0,('1-Input'!$B$10-C1020-D1020))/(1-'P-Parametri'!$B$31*MAX(0,IF(I1019&lt;=0,0,(I1019-J1019)/I1019)))</f>
        <v>32804.424656415547</v>
      </c>
      <c r="I1020" s="10">
        <f>((I1019-H1020+MAX(0,-('1-Input'!$B$10-C1020-D1020)))*(1+B1020))*(1-'P-Parametri'!$B$32)</f>
        <v>801065.18758232659</v>
      </c>
      <c r="J1020" s="10">
        <f>IF(I1019&lt;=0,J1019,J1019*(1-H1020/I1019))+MAX(0,-('1-Input'!$B$10-C1020-D1020))</f>
        <v>431688.94250024337</v>
      </c>
      <c r="K1020" s="10">
        <f>MAX(0,('1-Input'!$B$10-C1020-D1020))/(1-'P-Parametri'!$B$31*MAX(0,IF(L1019&lt;=0,0,(L1019-M1019)/L1019)))</f>
        <v>32804.424656415555</v>
      </c>
      <c r="L1020" s="10">
        <f>((L1019-K1020+MAX(0,-('1-Input'!$B$10-C1020-D1020)))*(1+B1020))*(1-'P-Parametri'!$B$32)</f>
        <v>418371.92733001232</v>
      </c>
      <c r="M1020" s="10">
        <f>IF(L1019&lt;=0,M1019,M1019*(1-K1020/L1019))+MAX(0,-('1-Input'!$B$10-C1020-D1020))</f>
        <v>225457.97480722552</v>
      </c>
      <c r="N1020" s="10">
        <f>MAX(0,('1-Input'!$B$10-C1020-D1020))/(1-'P-Parametri'!$B$31*MAX(0,IF(O1019&lt;=0,0,(O1019-P1019)/O1019)))</f>
        <v>32804.424656415555</v>
      </c>
      <c r="O1020" s="10">
        <f>((O1019-N1020+MAX(0,-('1-Input'!$B$10-C1020-D1020)))*(1+B1020))*(1-'P-Parametri'!$B$32)</f>
        <v>418371.92733001243</v>
      </c>
      <c r="P1020" s="10">
        <f>IF(O1019&lt;=0,P1019,P1019*(1-N1020/O1019))+MAX(0,-('1-Input'!$B$10-C1020-D1020))</f>
        <v>225457.97480722558</v>
      </c>
      <c r="Q1020" s="10">
        <f>MAX(0,('1-Input'!$B$10-C1020-D1020))/(1-'P-Parametri'!$B$31*MAX(0,IF(R1019&lt;=0,0,(R1019-S1019)/R1019)))</f>
        <v>32804.424656415547</v>
      </c>
      <c r="R1020" s="10">
        <f>((R1019-Q1020+MAX(0,-('1-Input'!$B$10-C1020-D1020)))*(1+B1020))*(1-'P-Parametri'!$B$32)</f>
        <v>418371.92733001255</v>
      </c>
      <c r="S1020" s="10">
        <f>IF(R1019&lt;=0,S1019,S1019*(1-Q1020/R1019))+MAX(0,-('1-Input'!$B$10-C1020-D1020))</f>
        <v>225457.97480722572</v>
      </c>
      <c r="T1020" s="10">
        <f>MAX(0,('1-Input'!$B$10-C1020-D1020))/(1-'P-Parametri'!$B$31*MAX(0,IF(U1019&lt;=0,0,(U1019-V1019)/U1019)))</f>
        <v>32804.424656415547</v>
      </c>
      <c r="U1020" s="10">
        <f>((U1019-T1020+MAX(0,-('1-Input'!$B$10-C1020-D1020)))*(1+B1020))*(1-'P-Parametri'!$B$32)</f>
        <v>418371.92733001255</v>
      </c>
      <c r="V1020" s="10">
        <f>IF(U1019&lt;=0,V1019,V1019*(1-T1020/U1019))+MAX(0,-('1-Input'!$B$10-C1020-D1020))</f>
        <v>225457.97480722572</v>
      </c>
    </row>
    <row r="1021" spans="1:22">
      <c r="A1021" s="9">
        <f t="shared" si="40"/>
        <v>14</v>
      </c>
      <c r="B1021" s="12">
        <f>IF($A1021='P-Parametri'!$B$47,'P-Parametri'!$B$34,IF($A1021='P-Parametri'!$B$48,'P-Parametri'!$C$34,'P-Parametri'!$B$52))</f>
        <v>0.03</v>
      </c>
      <c r="C1021" s="10">
        <f>IF($A1021&lt;='1-Input'!$B$26,0,IF($A1021='1-Input'!$B$26+1,('1-Input'!$B$23+0)*'1-Input'!$B$27,'1-Input'!$B$23+0))</f>
        <v>0</v>
      </c>
      <c r="D1021" s="10">
        <f t="shared" si="41"/>
        <v>0</v>
      </c>
      <c r="E1021" s="10">
        <f>MAX(0,('1-Input'!$B$10-C1021-D1021))/(1-'P-Parametri'!$B$31*MAX(0,IF(F1020&lt;=0,0,(F1020-G1020)/F1020)))</f>
        <v>32950.33871120507</v>
      </c>
      <c r="F1021" s="10">
        <f>((F1020-E1021+MAX(0,-('1-Input'!$B$10-C1021-D1021)))*(1+B1021))*(1-'P-Parametri'!$B$32)</f>
        <v>566016.89871619339</v>
      </c>
      <c r="G1021" s="10">
        <f>IF(F1020&lt;=0,G1020,G1020*(1-E1021/F1020))+MAX(0,-('1-Input'!$B$10-C1021-D1021))</f>
        <v>296732.21421675006</v>
      </c>
      <c r="H1021" s="10">
        <f>MAX(0,('1-Input'!$B$10-C1021-D1021))/(1-'P-Parametri'!$B$31*MAX(0,IF(I1020&lt;=0,0,(I1020-J1020)/I1020)))</f>
        <v>32950.338711205062</v>
      </c>
      <c r="I1021" s="10">
        <f>((I1020-H1021+MAX(0,-('1-Input'!$B$10-C1021-D1021)))*(1+B1021))*(1-'P-Parametri'!$B$32)</f>
        <v>789575.97774858063</v>
      </c>
      <c r="J1021" s="10">
        <f>IF(I1020&lt;=0,J1020,J1020*(1-H1021/I1020))+MAX(0,-('1-Input'!$B$10-C1021-D1021))</f>
        <v>413932.21421675012</v>
      </c>
      <c r="K1021" s="10">
        <f>MAX(0,('1-Input'!$B$10-C1021-D1021))/(1-'P-Parametri'!$B$31*MAX(0,IF(L1020&lt;=0,0,(L1020-M1020)/L1020)))</f>
        <v>32950.33871120507</v>
      </c>
      <c r="L1021" s="10">
        <f>((L1020-K1021+MAX(0,-('1-Input'!$B$10-C1021-D1021)))*(1+B1021))*(1-'P-Parametri'!$B$32)</f>
        <v>396190.26780481671</v>
      </c>
      <c r="M1021" s="10">
        <f>IF(L1020&lt;=0,M1020,M1020*(1-K1021/L1020))+MAX(0,-('1-Input'!$B$10-C1021-D1021))</f>
        <v>207701.24652373223</v>
      </c>
      <c r="N1021" s="10">
        <f>MAX(0,('1-Input'!$B$10-C1021-D1021))/(1-'P-Parametri'!$B$31*MAX(0,IF(O1020&lt;=0,0,(O1020-P1020)/O1020)))</f>
        <v>32950.33871120507</v>
      </c>
      <c r="O1021" s="10">
        <f>((O1020-N1021+MAX(0,-('1-Input'!$B$10-C1021-D1021)))*(1+B1021))*(1-'P-Parametri'!$B$32)</f>
        <v>396190.26780481683</v>
      </c>
      <c r="P1021" s="10">
        <f>IF(O1020&lt;=0,P1020,P1020*(1-N1021/O1020))+MAX(0,-('1-Input'!$B$10-C1021-D1021))</f>
        <v>207701.24652373232</v>
      </c>
      <c r="Q1021" s="10">
        <f>MAX(0,('1-Input'!$B$10-C1021-D1021))/(1-'P-Parametri'!$B$31*MAX(0,IF(R1020&lt;=0,0,(R1020-S1020)/R1020)))</f>
        <v>32950.338711205062</v>
      </c>
      <c r="R1021" s="10">
        <f>((R1020-Q1021+MAX(0,-('1-Input'!$B$10-C1021-D1021)))*(1+B1021))*(1-'P-Parametri'!$B$32)</f>
        <v>396190.26780481695</v>
      </c>
      <c r="S1021" s="10">
        <f>IF(R1020&lt;=0,S1020,S1020*(1-Q1021/R1020))+MAX(0,-('1-Input'!$B$10-C1021-D1021))</f>
        <v>207701.24652373246</v>
      </c>
      <c r="T1021" s="10">
        <f>MAX(0,('1-Input'!$B$10-C1021-D1021))/(1-'P-Parametri'!$B$31*MAX(0,IF(U1020&lt;=0,0,(U1020-V1020)/U1020)))</f>
        <v>32950.338711205062</v>
      </c>
      <c r="U1021" s="10">
        <f>((U1020-T1021+MAX(0,-('1-Input'!$B$10-C1021-D1021)))*(1+B1021))*(1-'P-Parametri'!$B$32)</f>
        <v>396190.26780481695</v>
      </c>
      <c r="V1021" s="10">
        <f>IF(U1020&lt;=0,V1020,V1020*(1-T1021/U1020))+MAX(0,-('1-Input'!$B$10-C1021-D1021))</f>
        <v>207701.24652373246</v>
      </c>
    </row>
    <row r="1022" spans="1:22">
      <c r="A1022" s="9">
        <f t="shared" si="40"/>
        <v>15</v>
      </c>
      <c r="B1022" s="12">
        <f>IF($A1022='P-Parametri'!$B$47,'P-Parametri'!$B$34,IF($A1022='P-Parametri'!$B$48,'P-Parametri'!$C$34,'P-Parametri'!$B$52))</f>
        <v>0.03</v>
      </c>
      <c r="C1022" s="10">
        <f>IF($A1022&lt;='1-Input'!$B$26,0,IF($A1022='1-Input'!$B$26+1,('1-Input'!$B$23+0)*'1-Input'!$B$27,'1-Input'!$B$23+0))</f>
        <v>0</v>
      </c>
      <c r="D1022" s="10">
        <f t="shared" si="41"/>
        <v>0</v>
      </c>
      <c r="E1022" s="10">
        <f>MAX(0,('1-Input'!$B$10-C1022-D1022))/(1-'P-Parametri'!$B$31*MAX(0,IF(F1021&lt;=0,0,(F1021-G1021)/F1021)))</f>
        <v>33093.537759439299</v>
      </c>
      <c r="F1022" s="10">
        <f>((F1021-E1022+MAX(0,-('1-Input'!$B$10-C1022-D1022)))*(1+B1022))*(1-'P-Parametri'!$B$32)</f>
        <v>547813.23966188577</v>
      </c>
      <c r="G1022" s="10">
        <f>IF(F1021&lt;=0,G1021,G1021*(1-E1022/F1021))+MAX(0,-('1-Input'!$B$10-C1022-D1022))</f>
        <v>279383.05245515419</v>
      </c>
      <c r="H1022" s="10">
        <f>MAX(0,('1-Input'!$B$10-C1022-D1022))/(1-'P-Parametri'!$B$31*MAX(0,IF(I1021&lt;=0,0,(I1021-J1021)/I1021)))</f>
        <v>33093.537759439292</v>
      </c>
      <c r="I1022" s="10">
        <f>((I1021-H1022+MAX(0,-('1-Input'!$B$10-C1022-D1022)))*(1+B1022))*(1-'P-Parametri'!$B$32)</f>
        <v>777618.55936243793</v>
      </c>
      <c r="J1022" s="10">
        <f>IF(I1021&lt;=0,J1021,J1021*(1-H1022/I1021))+MAX(0,-('1-Input'!$B$10-C1022-D1022))</f>
        <v>396583.05245515431</v>
      </c>
      <c r="K1022" s="10">
        <f>MAX(0,('1-Input'!$B$10-C1022-D1022))/(1-'P-Parametri'!$B$31*MAX(0,IF(L1021&lt;=0,0,(L1021-M1021)/L1021)))</f>
        <v>33093.537759439299</v>
      </c>
      <c r="L1022" s="10">
        <f>((L1021-K1022+MAX(0,-('1-Input'!$B$10-C1022-D1022)))*(1+B1022))*(1-'P-Parametri'!$B$32)</f>
        <v>373241.65268284525</v>
      </c>
      <c r="M1022" s="10">
        <f>IF(L1021&lt;=0,M1021,M1021*(1-K1022/L1021))+MAX(0,-('1-Input'!$B$10-C1022-D1022))</f>
        <v>190352.08476213639</v>
      </c>
      <c r="N1022" s="10">
        <f>MAX(0,('1-Input'!$B$10-C1022-D1022))/(1-'P-Parametri'!$B$31*MAX(0,IF(O1021&lt;=0,0,(O1021-P1021)/O1021)))</f>
        <v>33093.537759439299</v>
      </c>
      <c r="O1022" s="10">
        <f>((O1021-N1022+MAX(0,-('1-Input'!$B$10-C1022-D1022)))*(1+B1022))*(1-'P-Parametri'!$B$32)</f>
        <v>373241.65268284536</v>
      </c>
      <c r="P1022" s="10">
        <f>IF(O1021&lt;=0,P1021,P1021*(1-N1022/O1021))+MAX(0,-('1-Input'!$B$10-C1022-D1022))</f>
        <v>190352.08476213648</v>
      </c>
      <c r="Q1022" s="10">
        <f>MAX(0,('1-Input'!$B$10-C1022-D1022))/(1-'P-Parametri'!$B$31*MAX(0,IF(R1021&lt;=0,0,(R1021-S1021)/R1021)))</f>
        <v>33093.537759439292</v>
      </c>
      <c r="R1022" s="10">
        <f>((R1021-Q1022+MAX(0,-('1-Input'!$B$10-C1022-D1022)))*(1+B1022))*(1-'P-Parametri'!$B$32)</f>
        <v>373241.65268284548</v>
      </c>
      <c r="S1022" s="10">
        <f>IF(R1021&lt;=0,S1021,S1021*(1-Q1022/R1021))+MAX(0,-('1-Input'!$B$10-C1022-D1022))</f>
        <v>190352.08476213663</v>
      </c>
      <c r="T1022" s="10">
        <f>MAX(0,('1-Input'!$B$10-C1022-D1022))/(1-'P-Parametri'!$B$31*MAX(0,IF(U1021&lt;=0,0,(U1021-V1021)/U1021)))</f>
        <v>33093.537759439292</v>
      </c>
      <c r="U1022" s="10">
        <f>((U1021-T1022+MAX(0,-('1-Input'!$B$10-C1022-D1022)))*(1+B1022))*(1-'P-Parametri'!$B$32)</f>
        <v>373241.65268284548</v>
      </c>
      <c r="V1022" s="10">
        <f>IF(U1021&lt;=0,V1021,V1021*(1-T1022/U1021))+MAX(0,-('1-Input'!$B$10-C1022-D1022))</f>
        <v>190352.08476213663</v>
      </c>
    </row>
    <row r="1023" spans="1:22">
      <c r="A1023" s="9">
        <f t="shared" si="40"/>
        <v>16</v>
      </c>
      <c r="B1023" s="12">
        <f>IF($A1023='P-Parametri'!$B$47,'P-Parametri'!$B$34,IF($A1023='P-Parametri'!$B$48,'P-Parametri'!$C$34,'P-Parametri'!$B$52))</f>
        <v>0.03</v>
      </c>
      <c r="C1023" s="10">
        <f>IF($A1023&lt;='1-Input'!$B$26,0,IF($A1023='1-Input'!$B$26+1,('1-Input'!$B$23+0)*'1-Input'!$B$27,'1-Input'!$B$23+0))</f>
        <v>0</v>
      </c>
      <c r="D1023" s="10">
        <f t="shared" si="41"/>
        <v>0</v>
      </c>
      <c r="E1023" s="10">
        <f>MAX(0,('1-Input'!$B$10-C1023-D1023))/(1-'P-Parametri'!$B$31*MAX(0,IF(F1022&lt;=0,0,(F1022-G1022)/F1022)))</f>
        <v>33234.044019149325</v>
      </c>
      <c r="F1023" s="10">
        <f>((F1022-E1023+MAX(0,-('1-Input'!$B$10-C1023-D1023)))*(1+B1023))*(1-'P-Parametri'!$B$32)</f>
        <v>528956.53836899449</v>
      </c>
      <c r="G1023" s="10">
        <f>IF(F1022&lt;=0,G1022,G1022*(1-E1023/F1022))+MAX(0,-('1-Input'!$B$10-C1023-D1023))</f>
        <v>262433.79312504071</v>
      </c>
      <c r="H1023" s="10">
        <f>MAX(0,('1-Input'!$B$10-C1023-D1023))/(1-'P-Parametri'!$B$31*MAX(0,IF(I1022&lt;=0,0,(I1022-J1022)/I1022)))</f>
        <v>33234.044019149318</v>
      </c>
      <c r="I1023" s="10">
        <f>((I1022-H1023+MAX(0,-('1-Input'!$B$10-C1023-D1023)))*(1+B1023))*(1-'P-Parametri'!$B$32)</f>
        <v>765182.6187019801</v>
      </c>
      <c r="J1023" s="10">
        <f>IF(I1022&lt;=0,J1022,J1022*(1-H1023/I1022))+MAX(0,-('1-Input'!$B$10-C1023-D1023))</f>
        <v>379633.79312504083</v>
      </c>
      <c r="K1023" s="10">
        <f>MAX(0,('1-Input'!$B$10-C1023-D1023))/(1-'P-Parametri'!$B$31*MAX(0,IF(L1022&lt;=0,0,(L1022-M1022)/L1022)))</f>
        <v>33234.044019149325</v>
      </c>
      <c r="L1023" s="10">
        <f>((L1022-K1023+MAX(0,-('1-Input'!$B$10-C1023-D1023)))*(1+B1023))*(1-'P-Parametri'!$B$32)</f>
        <v>349507.42124975962</v>
      </c>
      <c r="M1023" s="10">
        <f>IF(L1022&lt;=0,M1022,M1022*(1-K1023/L1022))+MAX(0,-('1-Input'!$B$10-C1023-D1023))</f>
        <v>173402.82543202292</v>
      </c>
      <c r="N1023" s="10">
        <f>MAX(0,('1-Input'!$B$10-C1023-D1023))/(1-'P-Parametri'!$B$31*MAX(0,IF(O1022&lt;=0,0,(O1022-P1022)/O1022)))</f>
        <v>33234.044019149318</v>
      </c>
      <c r="O1023" s="10">
        <f>((O1022-N1023+MAX(0,-('1-Input'!$B$10-C1023-D1023)))*(1+B1023))*(1-'P-Parametri'!$B$32)</f>
        <v>349507.42124975973</v>
      </c>
      <c r="P1023" s="10">
        <f>IF(O1022&lt;=0,P1022,P1022*(1-N1023/O1022))+MAX(0,-('1-Input'!$B$10-C1023-D1023))</f>
        <v>173402.825432023</v>
      </c>
      <c r="Q1023" s="10">
        <f>MAX(0,('1-Input'!$B$10-C1023-D1023))/(1-'P-Parametri'!$B$31*MAX(0,IF(R1022&lt;=0,0,(R1022-S1022)/R1022)))</f>
        <v>33234.044019149318</v>
      </c>
      <c r="R1023" s="10">
        <f>((R1022-Q1023+MAX(0,-('1-Input'!$B$10-C1023-D1023)))*(1+B1023))*(1-'P-Parametri'!$B$32)</f>
        <v>349507.42124975985</v>
      </c>
      <c r="S1023" s="10">
        <f>IF(R1022&lt;=0,S1022,S1022*(1-Q1023/R1022))+MAX(0,-('1-Input'!$B$10-C1023-D1023))</f>
        <v>173402.82543202315</v>
      </c>
      <c r="T1023" s="10">
        <f>MAX(0,('1-Input'!$B$10-C1023-D1023))/(1-'P-Parametri'!$B$31*MAX(0,IF(U1022&lt;=0,0,(U1022-V1022)/U1022)))</f>
        <v>33234.044019149318</v>
      </c>
      <c r="U1023" s="10">
        <f>((U1022-T1023+MAX(0,-('1-Input'!$B$10-C1023-D1023)))*(1+B1023))*(1-'P-Parametri'!$B$32)</f>
        <v>349507.42124975985</v>
      </c>
      <c r="V1023" s="10">
        <f>IF(U1022&lt;=0,V1022,V1022*(1-T1023/U1022))+MAX(0,-('1-Input'!$B$10-C1023-D1023))</f>
        <v>173402.82543202315</v>
      </c>
    </row>
    <row r="1024" spans="1:22">
      <c r="A1024" s="9">
        <f t="shared" si="40"/>
        <v>17</v>
      </c>
      <c r="B1024" s="12">
        <f>IF($A1024='P-Parametri'!$B$47,'P-Parametri'!$B$34,IF($A1024='P-Parametri'!$B$48,'P-Parametri'!$C$34,'P-Parametri'!$B$52))</f>
        <v>0.03</v>
      </c>
      <c r="C1024" s="10">
        <f>IF($A1024&lt;='1-Input'!$B$26,0,IF($A1024='1-Input'!$B$26+1,('1-Input'!$B$23+0)*'1-Input'!$B$27,'1-Input'!$B$23+0))</f>
        <v>0</v>
      </c>
      <c r="D1024" s="10">
        <f t="shared" si="41"/>
        <v>0</v>
      </c>
      <c r="E1024" s="10">
        <f>MAX(0,('1-Input'!$B$10-C1024-D1024))/(1-'P-Parametri'!$B$31*MAX(0,IF(F1023&lt;=0,0,(F1023-G1023)/F1023)))</f>
        <v>33371.880886825638</v>
      </c>
      <c r="F1024" s="10">
        <f>((F1023-E1024+MAX(0,-('1-Input'!$B$10-C1024-D1024)))*(1+B1024))*(1-'P-Parametri'!$B$32)</f>
        <v>509431.29281222064</v>
      </c>
      <c r="G1024" s="10">
        <f>IF(F1023&lt;=0,G1023,G1023*(1-E1024/F1023))+MAX(0,-('1-Input'!$B$10-C1024-D1024))</f>
        <v>245876.83872600601</v>
      </c>
      <c r="H1024" s="10">
        <f>MAX(0,('1-Input'!$B$10-C1024-D1024))/(1-'P-Parametri'!$B$31*MAX(0,IF(I1023&lt;=0,0,(I1023-J1023)/I1023)))</f>
        <v>33371.880886825631</v>
      </c>
      <c r="I1024" s="10">
        <f>((I1023-H1024+MAX(0,-('1-Input'!$B$10-C1024-D1024)))*(1+B1024))*(1-'P-Parametri'!$B$32)</f>
        <v>752257.52982970991</v>
      </c>
      <c r="J1024" s="10">
        <f>IF(I1023&lt;=0,J1023,J1023*(1-H1024/I1023))+MAX(0,-('1-Input'!$B$10-C1024-D1024))</f>
        <v>363076.8387260061</v>
      </c>
      <c r="K1024" s="10">
        <f>MAX(0,('1-Input'!$B$10-C1024-D1024))/(1-'P-Parametri'!$B$31*MAX(0,IF(L1023&lt;=0,0,(L1023-M1023)/L1023)))</f>
        <v>33371.880886825638</v>
      </c>
      <c r="L1024" s="10">
        <f>((L1023-K1024+MAX(0,-('1-Input'!$B$10-C1024-D1024)))*(1+B1024))*(1-'P-Parametri'!$B$32)</f>
        <v>324968.36736067437</v>
      </c>
      <c r="M1024" s="10">
        <f>IF(L1023&lt;=0,M1023,M1023*(1-K1024/L1023))+MAX(0,-('1-Input'!$B$10-C1024-D1024))</f>
        <v>156845.87103298822</v>
      </c>
      <c r="N1024" s="10">
        <f>MAX(0,('1-Input'!$B$10-C1024-D1024))/(1-'P-Parametri'!$B$31*MAX(0,IF(O1023&lt;=0,0,(O1023-P1023)/O1023)))</f>
        <v>33371.880886825638</v>
      </c>
      <c r="O1024" s="10">
        <f>((O1023-N1024+MAX(0,-('1-Input'!$B$10-C1024-D1024)))*(1+B1024))*(1-'P-Parametri'!$B$32)</f>
        <v>324968.36736067449</v>
      </c>
      <c r="P1024" s="10">
        <f>IF(O1023&lt;=0,P1023,P1023*(1-N1024/O1023))+MAX(0,-('1-Input'!$B$10-C1024-D1024))</f>
        <v>156845.87103298827</v>
      </c>
      <c r="Q1024" s="10">
        <f>MAX(0,('1-Input'!$B$10-C1024-D1024))/(1-'P-Parametri'!$B$31*MAX(0,IF(R1023&lt;=0,0,(R1023-S1023)/R1023)))</f>
        <v>33371.880886825631</v>
      </c>
      <c r="R1024" s="10">
        <f>((R1023-Q1024+MAX(0,-('1-Input'!$B$10-C1024-D1024)))*(1+B1024))*(1-'P-Parametri'!$B$32)</f>
        <v>324968.3673606746</v>
      </c>
      <c r="S1024" s="10">
        <f>IF(R1023&lt;=0,S1023,S1023*(1-Q1024/R1023))+MAX(0,-('1-Input'!$B$10-C1024-D1024))</f>
        <v>156845.87103298842</v>
      </c>
      <c r="T1024" s="10">
        <f>MAX(0,('1-Input'!$B$10-C1024-D1024))/(1-'P-Parametri'!$B$31*MAX(0,IF(U1023&lt;=0,0,(U1023-V1023)/U1023)))</f>
        <v>33371.880886825631</v>
      </c>
      <c r="U1024" s="10">
        <f>((U1023-T1024+MAX(0,-('1-Input'!$B$10-C1024-D1024)))*(1+B1024))*(1-'P-Parametri'!$B$32)</f>
        <v>324968.3673606746</v>
      </c>
      <c r="V1024" s="10">
        <f>IF(U1023&lt;=0,V1023,V1023*(1-T1024/U1023))+MAX(0,-('1-Input'!$B$10-C1024-D1024))</f>
        <v>156845.87103298842</v>
      </c>
    </row>
    <row r="1025" spans="1:22">
      <c r="A1025" s="9">
        <f t="shared" si="40"/>
        <v>18</v>
      </c>
      <c r="B1025" s="12">
        <f>IF($A1025='P-Parametri'!$B$47,'P-Parametri'!$B$34,IF($A1025='P-Parametri'!$B$48,'P-Parametri'!$C$34,'P-Parametri'!$B$52))</f>
        <v>0.03</v>
      </c>
      <c r="C1025" s="10">
        <f>IF($A1025&lt;='1-Input'!$B$26,0,IF($A1025='1-Input'!$B$26+1,('1-Input'!$B$23+0)*'1-Input'!$B$27,'1-Input'!$B$23+0))</f>
        <v>0</v>
      </c>
      <c r="D1025" s="10">
        <f t="shared" si="41"/>
        <v>0</v>
      </c>
      <c r="E1025" s="10">
        <f>MAX(0,('1-Input'!$B$10-C1025-D1025))/(1-'P-Parametri'!$B$31*MAX(0,IF(F1024&lt;=0,0,(F1024-G1024)/F1024)))</f>
        <v>33507.072866801551</v>
      </c>
      <c r="F1025" s="10">
        <f>((F1024-E1025+MAX(0,-('1-Input'!$B$10-C1025-D1025)))*(1+B1025))*(1-'P-Parametri'!$B$32)</f>
        <v>489221.54265069414</v>
      </c>
      <c r="G1025" s="10">
        <f>IF(F1024&lt;=0,G1024,G1024*(1-E1025/F1024))+MAX(0,-('1-Input'!$B$10-C1025-D1025))</f>
        <v>229704.66150074886</v>
      </c>
      <c r="H1025" s="10">
        <f>MAX(0,('1-Input'!$B$10-C1025-D1025))/(1-'P-Parametri'!$B$31*MAX(0,IF(I1024&lt;=0,0,(I1024-J1024)/I1024)))</f>
        <v>33507.072866801544</v>
      </c>
      <c r="I1025" s="10">
        <f>((I1024-H1025+MAX(0,-('1-Input'!$B$10-C1025-D1025)))*(1+B1025))*(1-'P-Parametri'!$B$32)</f>
        <v>738832.34473045205</v>
      </c>
      <c r="J1025" s="10">
        <f>IF(I1024&lt;=0,J1024,J1024*(1-H1025/I1024))+MAX(0,-('1-Input'!$B$10-C1025-D1025))</f>
        <v>346904.66150074895</v>
      </c>
      <c r="K1025" s="10">
        <f>MAX(0,('1-Input'!$B$10-C1025-D1025))/(1-'P-Parametri'!$B$31*MAX(0,IF(L1024&lt;=0,0,(L1024-M1024)/L1024)))</f>
        <v>33507.072866801551</v>
      </c>
      <c r="L1025" s="10">
        <f>((L1024-K1025+MAX(0,-('1-Input'!$B$10-C1025-D1025)))*(1+B1025))*(1-'P-Parametri'!$B$32)</f>
        <v>299604.72306203161</v>
      </c>
      <c r="M1025" s="10">
        <f>IF(L1024&lt;=0,M1024,M1024*(1-K1025/L1024))+MAX(0,-('1-Input'!$B$10-C1025-D1025))</f>
        <v>140673.69380773106</v>
      </c>
      <c r="N1025" s="10">
        <f>MAX(0,('1-Input'!$B$10-C1025-D1025))/(1-'P-Parametri'!$B$31*MAX(0,IF(O1024&lt;=0,0,(O1024-P1024)/O1024)))</f>
        <v>33507.072866801551</v>
      </c>
      <c r="O1025" s="10">
        <f>((O1024-N1025+MAX(0,-('1-Input'!$B$10-C1025-D1025)))*(1+B1025))*(1-'P-Parametri'!$B$32)</f>
        <v>299604.72306203173</v>
      </c>
      <c r="P1025" s="10">
        <f>IF(O1024&lt;=0,P1024,P1024*(1-N1025/O1024))+MAX(0,-('1-Input'!$B$10-C1025-D1025))</f>
        <v>140673.69380773112</v>
      </c>
      <c r="Q1025" s="10">
        <f>MAX(0,('1-Input'!$B$10-C1025-D1025))/(1-'P-Parametri'!$B$31*MAX(0,IF(R1024&lt;=0,0,(R1024-S1024)/R1024)))</f>
        <v>33507.072866801544</v>
      </c>
      <c r="R1025" s="10">
        <f>((R1024-Q1025+MAX(0,-('1-Input'!$B$10-C1025-D1025)))*(1+B1025))*(1-'P-Parametri'!$B$32)</f>
        <v>299604.7230620319</v>
      </c>
      <c r="S1025" s="10">
        <f>IF(R1024&lt;=0,S1024,S1024*(1-Q1025/R1024))+MAX(0,-('1-Input'!$B$10-C1025-D1025))</f>
        <v>140673.69380773127</v>
      </c>
      <c r="T1025" s="10">
        <f>MAX(0,('1-Input'!$B$10-C1025-D1025))/(1-'P-Parametri'!$B$31*MAX(0,IF(U1024&lt;=0,0,(U1024-V1024)/U1024)))</f>
        <v>33507.072866801544</v>
      </c>
      <c r="U1025" s="10">
        <f>((U1024-T1025+MAX(0,-('1-Input'!$B$10-C1025-D1025)))*(1+B1025))*(1-'P-Parametri'!$B$32)</f>
        <v>299604.7230620319</v>
      </c>
      <c r="V1025" s="10">
        <f>IF(U1024&lt;=0,V1024,V1024*(1-T1025/U1024))+MAX(0,-('1-Input'!$B$10-C1025-D1025))</f>
        <v>140673.69380773127</v>
      </c>
    </row>
    <row r="1026" spans="1:22">
      <c r="A1026" s="9">
        <f t="shared" si="40"/>
        <v>19</v>
      </c>
      <c r="B1026" s="12">
        <f>IF($A1026='P-Parametri'!$B$47,'P-Parametri'!$B$34,IF($A1026='P-Parametri'!$B$48,'P-Parametri'!$C$34,'P-Parametri'!$B$52))</f>
        <v>0.03</v>
      </c>
      <c r="C1026" s="10">
        <f>IF($A1026&lt;='1-Input'!$B$26,0,IF($A1026='1-Input'!$B$26+1,('1-Input'!$B$23+0)*'1-Input'!$B$27,'1-Input'!$B$23+0))</f>
        <v>5178.3333333332594</v>
      </c>
      <c r="D1026" s="10">
        <f t="shared" si="41"/>
        <v>0</v>
      </c>
      <c r="E1026" s="10">
        <f>MAX(0,('1-Input'!$B$10-C1026-D1026))/(1-'P-Parametri'!$B$31*MAX(0,IF(F1025&lt;=0,0,(F1025-G1025)/F1025)))</f>
        <v>27632.842135467959</v>
      </c>
      <c r="F1026" s="10">
        <f>((F1025-E1026+MAX(0,-('1-Input'!$B$10-C1026-D1026)))*(1+B1026))*(1-'P-Parametri'!$B$32)</f>
        <v>474485.48880762159</v>
      </c>
      <c r="G1026" s="10">
        <f>IF(F1025&lt;=0,G1025,G1025*(1-E1026/F1025))+MAX(0,-('1-Input'!$B$10-C1026-D1026))</f>
        <v>216730.18655297789</v>
      </c>
      <c r="H1026" s="10">
        <f>MAX(0,('1-Input'!$B$10-C1026-D1026))/(1-'P-Parametri'!$B$31*MAX(0,IF(I1025&lt;=0,0,(I1025-J1025)/I1025)))</f>
        <v>27632.842135467956</v>
      </c>
      <c r="I1026" s="10">
        <f>((I1025-H1026+MAX(0,-('1-Input'!$B$10-C1026-D1026)))*(1+B1026))*(1-'P-Parametri'!$B$32)</f>
        <v>731070.41669748805</v>
      </c>
      <c r="J1026" s="10">
        <f>IF(I1025&lt;=0,J1025,J1025*(1-H1026/I1025))+MAX(0,-('1-Input'!$B$10-C1026-D1026))</f>
        <v>333930.18655297795</v>
      </c>
      <c r="K1026" s="10">
        <f>MAX(0,('1-Input'!$B$10-C1026-D1026))/(1-'P-Parametri'!$B$31*MAX(0,IF(L1025&lt;=0,0,(L1025-M1025)/L1025)))</f>
        <v>27632.842135467959</v>
      </c>
      <c r="L1026" s="10">
        <f>((L1025-K1026+MAX(0,-('1-Input'!$B$10-C1026-D1026)))*(1+B1026))*(1-'P-Parametri'!$B$32)</f>
        <v>279570.77527965186</v>
      </c>
      <c r="M1026" s="10">
        <f>IF(L1025&lt;=0,M1025,M1025*(1-K1026/L1025))+MAX(0,-('1-Input'!$B$10-C1026-D1026))</f>
        <v>127699.21885996009</v>
      </c>
      <c r="N1026" s="10">
        <f>MAX(0,('1-Input'!$B$10-C1026-D1026))/(1-'P-Parametri'!$B$31*MAX(0,IF(O1025&lt;=0,0,(O1025-P1025)/O1025)))</f>
        <v>27632.842135467959</v>
      </c>
      <c r="O1026" s="10">
        <f>((O1025-N1026+MAX(0,-('1-Input'!$B$10-C1026-D1026)))*(1+B1026))*(1-'P-Parametri'!$B$32)</f>
        <v>279570.77527965198</v>
      </c>
      <c r="P1026" s="10">
        <f>IF(O1025&lt;=0,P1025,P1025*(1-N1026/O1025))+MAX(0,-('1-Input'!$B$10-C1026-D1026))</f>
        <v>127699.21885996015</v>
      </c>
      <c r="Q1026" s="10">
        <f>MAX(0,('1-Input'!$B$10-C1026-D1026))/(1-'P-Parametri'!$B$31*MAX(0,IF(R1025&lt;=0,0,(R1025-S1025)/R1025)))</f>
        <v>27632.842135467956</v>
      </c>
      <c r="R1026" s="10">
        <f>((R1025-Q1026+MAX(0,-('1-Input'!$B$10-C1026-D1026)))*(1+B1026))*(1-'P-Parametri'!$B$32)</f>
        <v>279570.77527965215</v>
      </c>
      <c r="S1026" s="10">
        <f>IF(R1025&lt;=0,S1025,S1025*(1-Q1026/R1025))+MAX(0,-('1-Input'!$B$10-C1026-D1026))</f>
        <v>127699.2188599603</v>
      </c>
      <c r="T1026" s="10">
        <f>MAX(0,('1-Input'!$B$10-C1026-D1026))/(1-'P-Parametri'!$B$31*MAX(0,IF(U1025&lt;=0,0,(U1025-V1025)/U1025)))</f>
        <v>27632.842135467956</v>
      </c>
      <c r="U1026" s="10">
        <f>((U1025-T1026+MAX(0,-('1-Input'!$B$10-C1026-D1026)))*(1+B1026))*(1-'P-Parametri'!$B$32)</f>
        <v>279570.77527965215</v>
      </c>
      <c r="V1026" s="10">
        <f>IF(U1025&lt;=0,V1025,V1025*(1-T1026/U1025))+MAX(0,-('1-Input'!$B$10-C1026-D1026))</f>
        <v>127699.2188599603</v>
      </c>
    </row>
    <row r="1027" spans="1:22">
      <c r="A1027" s="9">
        <f t="shared" si="40"/>
        <v>20</v>
      </c>
      <c r="B1027" s="12">
        <f>IF($A1027='P-Parametri'!$B$47,'P-Parametri'!$B$34,IF($A1027='P-Parametri'!$B$48,'P-Parametri'!$C$34,'P-Parametri'!$B$52))</f>
        <v>0.03</v>
      </c>
      <c r="C1027" s="10">
        <f>IF($A1027&lt;='1-Input'!$B$26,0,IF($A1027='1-Input'!$B$26+1,('1-Input'!$B$23+0)*'1-Input'!$B$27,'1-Input'!$B$23+0))</f>
        <v>15535</v>
      </c>
      <c r="D1027" s="10">
        <f t="shared" si="41"/>
        <v>0</v>
      </c>
      <c r="E1027" s="10">
        <f>MAX(0,('1-Input'!$B$10-C1027-D1027))/(1-'P-Parametri'!$B$31*MAX(0,IF(F1026&lt;=0,0,(F1026-G1026)/F1026)))</f>
        <v>15679.586369928609</v>
      </c>
      <c r="F1027" s="10">
        <f>((F1026-E1027+MAX(0,-('1-Input'!$B$10-C1027-D1027)))*(1+B1027))*(1-'P-Parametri'!$B$32)</f>
        <v>471624.93935180211</v>
      </c>
      <c r="G1027" s="10">
        <f>IF(F1026&lt;=0,G1026,G1026*(1-E1027/F1026))+MAX(0,-('1-Input'!$B$10-C1027-D1027))</f>
        <v>209568.24006739008</v>
      </c>
      <c r="H1027" s="10">
        <f>MAX(0,('1-Input'!$B$10-C1027-D1027))/(1-'P-Parametri'!$B$31*MAX(0,IF(I1026&lt;=0,0,(I1026-J1026)/I1026)))</f>
        <v>15679.586369928607</v>
      </c>
      <c r="I1027" s="10">
        <f>((I1026-H1027+MAX(0,-('1-Input'!$B$10-C1027-D1027)))*(1+B1027))*(1-'P-Parametri'!$B$32)</f>
        <v>735378.85012691154</v>
      </c>
      <c r="J1027" s="10">
        <f>IF(I1026&lt;=0,J1026,J1026*(1-H1027/I1026))+MAX(0,-('1-Input'!$B$10-C1027-D1027))</f>
        <v>326768.24006739014</v>
      </c>
      <c r="K1027" s="10">
        <f>MAX(0,('1-Input'!$B$10-C1027-D1027))/(1-'P-Parametri'!$B$31*MAX(0,IF(L1026&lt;=0,0,(L1026-M1026)/L1026)))</f>
        <v>15679.586369928609</v>
      </c>
      <c r="L1027" s="10">
        <f>((L1026-K1027+MAX(0,-('1-Input'!$B$10-C1027-D1027)))*(1+B1027))*(1-'P-Parametri'!$B$32)</f>
        <v>271264.30872786092</v>
      </c>
      <c r="M1027" s="10">
        <f>IF(L1026&lt;=0,M1026,M1026*(1-K1027/L1026))+MAX(0,-('1-Input'!$B$10-C1027-D1027))</f>
        <v>120537.27237437229</v>
      </c>
      <c r="N1027" s="10">
        <f>MAX(0,('1-Input'!$B$10-C1027-D1027))/(1-'P-Parametri'!$B$31*MAX(0,IF(O1026&lt;=0,0,(O1026-P1026)/O1026)))</f>
        <v>15679.586369928609</v>
      </c>
      <c r="O1027" s="10">
        <f>((O1026-N1027+MAX(0,-('1-Input'!$B$10-C1027-D1027)))*(1+B1027))*(1-'P-Parametri'!$B$32)</f>
        <v>271264.30872786103</v>
      </c>
      <c r="P1027" s="10">
        <f>IF(O1026&lt;=0,P1026,P1026*(1-N1027/O1026))+MAX(0,-('1-Input'!$B$10-C1027-D1027))</f>
        <v>120537.27237437235</v>
      </c>
      <c r="Q1027" s="10">
        <f>MAX(0,('1-Input'!$B$10-C1027-D1027))/(1-'P-Parametri'!$B$31*MAX(0,IF(R1026&lt;=0,0,(R1026-S1026)/R1026)))</f>
        <v>15679.586369928609</v>
      </c>
      <c r="R1027" s="10">
        <f>((R1026-Q1027+MAX(0,-('1-Input'!$B$10-C1027-D1027)))*(1+B1027))*(1-'P-Parametri'!$B$32)</f>
        <v>271264.30872786127</v>
      </c>
      <c r="S1027" s="10">
        <f>IF(R1026&lt;=0,S1026,S1026*(1-Q1027/R1026))+MAX(0,-('1-Input'!$B$10-C1027-D1027))</f>
        <v>120537.27237437249</v>
      </c>
      <c r="T1027" s="10">
        <f>MAX(0,('1-Input'!$B$10-C1027-D1027))/(1-'P-Parametri'!$B$31*MAX(0,IF(U1026&lt;=0,0,(U1026-V1026)/U1026)))</f>
        <v>15679.586369928609</v>
      </c>
      <c r="U1027" s="10">
        <f>((U1026-T1027+MAX(0,-('1-Input'!$B$10-C1027-D1027)))*(1+B1027))*(1-'P-Parametri'!$B$32)</f>
        <v>271264.30872786127</v>
      </c>
      <c r="V1027" s="10">
        <f>IF(U1026&lt;=0,V1026,V1026*(1-T1027/U1026))+MAX(0,-('1-Input'!$B$10-C1027-D1027))</f>
        <v>120537.27237437249</v>
      </c>
    </row>
    <row r="1028" spans="1:22">
      <c r="A1028" s="9">
        <f t="shared" si="40"/>
        <v>21</v>
      </c>
      <c r="B1028" s="12">
        <f>IF($A1028='P-Parametri'!$B$47,'P-Parametri'!$B$34,IF($A1028='P-Parametri'!$B$48,'P-Parametri'!$C$34,'P-Parametri'!$B$52))</f>
        <v>0.03</v>
      </c>
      <c r="C1028" s="10">
        <f>IF($A1028&lt;='1-Input'!$B$26,0,IF($A1028='1-Input'!$B$26+1,('1-Input'!$B$23+0)*'1-Input'!$B$27,'1-Input'!$B$23+0))</f>
        <v>15535</v>
      </c>
      <c r="D1028" s="10">
        <f t="shared" si="41"/>
        <v>0</v>
      </c>
      <c r="E1028" s="10">
        <f>MAX(0,('1-Input'!$B$10-C1028-D1028))/(1-'P-Parametri'!$B$31*MAX(0,IF(F1027&lt;=0,0,(F1027-G1027)/F1027)))</f>
        <v>15738.746187944815</v>
      </c>
      <c r="F1028" s="10">
        <f>((F1027-E1028+MAX(0,-('1-Input'!$B$10-C1028-D1028)))*(1+B1028))*(1-'P-Parametri'!$B$32)</f>
        <v>468623.65340085549</v>
      </c>
      <c r="G1028" s="10">
        <f>IF(F1027&lt;=0,G1027,G1027*(1-E1028/F1027))+MAX(0,-('1-Input'!$B$10-C1028-D1028))</f>
        <v>202574.67152538686</v>
      </c>
      <c r="H1028" s="10">
        <f>MAX(0,('1-Input'!$B$10-C1028-D1028))/(1-'P-Parametri'!$B$31*MAX(0,IF(I1027&lt;=0,0,(I1027-J1027)/I1027)))</f>
        <v>15738.746187944813</v>
      </c>
      <c r="I1028" s="10">
        <f>((I1027-H1028+MAX(0,-('1-Input'!$B$10-C1028-D1028)))*(1+B1028))*(1-'P-Parametri'!$B$32)</f>
        <v>739746.84844302142</v>
      </c>
      <c r="J1028" s="10">
        <f>IF(I1027&lt;=0,J1027,J1027*(1-H1028/I1027))+MAX(0,-('1-Input'!$B$10-C1028-D1028))</f>
        <v>319774.67152538692</v>
      </c>
      <c r="K1028" s="10">
        <f>MAX(0,('1-Input'!$B$10-C1028-D1028))/(1-'P-Parametri'!$B$31*MAX(0,IF(L1027&lt;=0,0,(L1027-M1027)/L1027)))</f>
        <v>15738.746187944815</v>
      </c>
      <c r="L1028" s="10">
        <f>((L1027-K1028+MAX(0,-('1-Input'!$B$10-C1028-D1028)))*(1+B1028))*(1-'P-Parametri'!$B$32)</f>
        <v>262664.94675728137</v>
      </c>
      <c r="M1028" s="10">
        <f>IF(L1027&lt;=0,M1027,M1027*(1-K1028/L1027))+MAX(0,-('1-Input'!$B$10-C1028-D1028))</f>
        <v>113543.70383236906</v>
      </c>
      <c r="N1028" s="10">
        <f>MAX(0,('1-Input'!$B$10-C1028-D1028))/(1-'P-Parametri'!$B$31*MAX(0,IF(O1027&lt;=0,0,(O1027-P1027)/O1027)))</f>
        <v>15738.746187944815</v>
      </c>
      <c r="O1028" s="10">
        <f>((O1027-N1028+MAX(0,-('1-Input'!$B$10-C1028-D1028)))*(1+B1028))*(1-'P-Parametri'!$B$32)</f>
        <v>262664.94675728149</v>
      </c>
      <c r="P1028" s="10">
        <f>IF(O1027&lt;=0,P1027,P1027*(1-N1028/O1027))+MAX(0,-('1-Input'!$B$10-C1028-D1028))</f>
        <v>113543.70383236912</v>
      </c>
      <c r="Q1028" s="10">
        <f>MAX(0,('1-Input'!$B$10-C1028-D1028))/(1-'P-Parametri'!$B$31*MAX(0,IF(R1027&lt;=0,0,(R1027-S1027)/R1027)))</f>
        <v>15738.746187944815</v>
      </c>
      <c r="R1028" s="10">
        <f>((R1027-Q1028+MAX(0,-('1-Input'!$B$10-C1028-D1028)))*(1+B1028))*(1-'P-Parametri'!$B$32)</f>
        <v>262664.94675728172</v>
      </c>
      <c r="S1028" s="10">
        <f>IF(R1027&lt;=0,S1027,S1027*(1-Q1028/R1027))+MAX(0,-('1-Input'!$B$10-C1028-D1028))</f>
        <v>113543.70383236927</v>
      </c>
      <c r="T1028" s="10">
        <f>MAX(0,('1-Input'!$B$10-C1028-D1028))/(1-'P-Parametri'!$B$31*MAX(0,IF(U1027&lt;=0,0,(U1027-V1027)/U1027)))</f>
        <v>15738.746187944815</v>
      </c>
      <c r="U1028" s="10">
        <f>((U1027-T1028+MAX(0,-('1-Input'!$B$10-C1028-D1028)))*(1+B1028))*(1-'P-Parametri'!$B$32)</f>
        <v>262664.94675728172</v>
      </c>
      <c r="V1028" s="10">
        <f>IF(U1027&lt;=0,V1027,V1027*(1-T1028/U1027))+MAX(0,-('1-Input'!$B$10-C1028-D1028))</f>
        <v>113543.70383236927</v>
      </c>
    </row>
    <row r="1029" spans="1:22">
      <c r="A1029" s="9">
        <f t="shared" si="40"/>
        <v>22</v>
      </c>
      <c r="B1029" s="12">
        <f>IF($A1029='P-Parametri'!$B$47,'P-Parametri'!$B$34,IF($A1029='P-Parametri'!$B$48,'P-Parametri'!$C$34,'P-Parametri'!$B$52))</f>
        <v>0.03</v>
      </c>
      <c r="C1029" s="10">
        <f>IF($A1029&lt;='1-Input'!$B$26,0,IF($A1029='1-Input'!$B$26+1,('1-Input'!$B$23+0)*'1-Input'!$B$27,'1-Input'!$B$23+0))</f>
        <v>15535</v>
      </c>
      <c r="D1029" s="10">
        <f t="shared" si="41"/>
        <v>0</v>
      </c>
      <c r="E1029" s="10">
        <f>MAX(0,('1-Input'!$B$10-C1029-D1029))/(1-'P-Parametri'!$B$31*MAX(0,IF(F1028&lt;=0,0,(F1028-G1028)/F1028)))</f>
        <v>15796.727975610256</v>
      </c>
      <c r="F1029" s="10">
        <f>((F1028-E1029+MAX(0,-('1-Input'!$B$10-C1029-D1029)))*(1+B1029))*(1-'P-Parametri'!$B$32)</f>
        <v>465478.90972162661</v>
      </c>
      <c r="G1029" s="10">
        <f>IF(F1028&lt;=0,G1028,G1028*(1-E1029/F1028))+MAX(0,-('1-Input'!$B$10-C1029-D1029))</f>
        <v>195746.12807135453</v>
      </c>
      <c r="H1029" s="10">
        <f>MAX(0,('1-Input'!$B$10-C1029-D1029))/(1-'P-Parametri'!$B$31*MAX(0,IF(I1028&lt;=0,0,(I1028-J1028)/I1028)))</f>
        <v>15796.727975610254</v>
      </c>
      <c r="I1029" s="10">
        <f>((I1028-H1029+MAX(0,-('1-Input'!$B$10-C1029-D1029)))*(1+B1029))*(1-'P-Parametri'!$B$32)</f>
        <v>744177.28683327069</v>
      </c>
      <c r="J1029" s="10">
        <f>IF(I1028&lt;=0,J1028,J1028*(1-H1029/I1028))+MAX(0,-('1-Input'!$B$10-C1029-D1029))</f>
        <v>312946.12807135459</v>
      </c>
      <c r="K1029" s="10">
        <f>MAX(0,('1-Input'!$B$10-C1029-D1029))/(1-'P-Parametri'!$B$31*MAX(0,IF(L1028&lt;=0,0,(L1028-M1028)/L1028)))</f>
        <v>15796.727975610256</v>
      </c>
      <c r="L1029" s="10">
        <f>((L1028-K1029+MAX(0,-('1-Input'!$B$10-C1029-D1029)))*(1+B1029))*(1-'P-Parametri'!$B$32)</f>
        <v>253765.71681443098</v>
      </c>
      <c r="M1029" s="10">
        <f>IF(L1028&lt;=0,M1028,M1028*(1-K1029/L1028))+MAX(0,-('1-Input'!$B$10-C1029-D1029))</f>
        <v>106715.16037833672</v>
      </c>
      <c r="N1029" s="10">
        <f>MAX(0,('1-Input'!$B$10-C1029-D1029))/(1-'P-Parametri'!$B$31*MAX(0,IF(O1028&lt;=0,0,(O1028-P1028)/O1028)))</f>
        <v>15796.727975610256</v>
      </c>
      <c r="O1029" s="10">
        <f>((O1028-N1029+MAX(0,-('1-Input'!$B$10-C1029-D1029)))*(1+B1029))*(1-'P-Parametri'!$B$32)</f>
        <v>253765.7168144311</v>
      </c>
      <c r="P1029" s="10">
        <f>IF(O1028&lt;=0,P1028,P1028*(1-N1029/O1028))+MAX(0,-('1-Input'!$B$10-C1029-D1029))</f>
        <v>106715.16037833676</v>
      </c>
      <c r="Q1029" s="10">
        <f>MAX(0,('1-Input'!$B$10-C1029-D1029))/(1-'P-Parametri'!$B$31*MAX(0,IF(R1028&lt;=0,0,(R1028-S1028)/R1028)))</f>
        <v>15796.727975610254</v>
      </c>
      <c r="R1029" s="10">
        <f>((R1028-Q1029+MAX(0,-('1-Input'!$B$10-C1029-D1029)))*(1+B1029))*(1-'P-Parametri'!$B$32)</f>
        <v>253765.71681443136</v>
      </c>
      <c r="S1029" s="10">
        <f>IF(R1028&lt;=0,S1028,S1028*(1-Q1029/R1028))+MAX(0,-('1-Input'!$B$10-C1029-D1029))</f>
        <v>106715.16037833692</v>
      </c>
      <c r="T1029" s="10">
        <f>MAX(0,('1-Input'!$B$10-C1029-D1029))/(1-'P-Parametri'!$B$31*MAX(0,IF(U1028&lt;=0,0,(U1028-V1028)/U1028)))</f>
        <v>15796.727975610254</v>
      </c>
      <c r="U1029" s="10">
        <f>((U1028-T1029+MAX(0,-('1-Input'!$B$10-C1029-D1029)))*(1+B1029))*(1-'P-Parametri'!$B$32)</f>
        <v>253765.71681443136</v>
      </c>
      <c r="V1029" s="10">
        <f>IF(U1028&lt;=0,V1028,V1028*(1-T1029/U1028))+MAX(0,-('1-Input'!$B$10-C1029-D1029))</f>
        <v>106715.16037833692</v>
      </c>
    </row>
    <row r="1030" spans="1:22">
      <c r="A1030" s="9">
        <f t="shared" si="40"/>
        <v>23</v>
      </c>
      <c r="B1030" s="12">
        <f>IF($A1030='P-Parametri'!$B$47,'P-Parametri'!$B$34,IF($A1030='P-Parametri'!$B$48,'P-Parametri'!$C$34,'P-Parametri'!$B$52))</f>
        <v>0.03</v>
      </c>
      <c r="C1030" s="10">
        <f>IF($A1030&lt;='1-Input'!$B$26,0,IF($A1030='1-Input'!$B$26+1,('1-Input'!$B$23+0)*'1-Input'!$B$27,'1-Input'!$B$23+0))</f>
        <v>15535</v>
      </c>
      <c r="D1030" s="10">
        <f t="shared" si="41"/>
        <v>0</v>
      </c>
      <c r="E1030" s="10">
        <f>MAX(0,('1-Input'!$B$10-C1030-D1030))/(1-'P-Parametri'!$B$31*MAX(0,IF(F1029&lt;=0,0,(F1029-G1029)/F1029)))</f>
        <v>15853.54521111652</v>
      </c>
      <c r="F1030" s="10">
        <f>((F1029-E1030+MAX(0,-('1-Input'!$B$10-C1030-D1030)))*(1+B1030))*(1-'P-Parametri'!$B$32)</f>
        <v>462187.89719493379</v>
      </c>
      <c r="G1030" s="10">
        <f>IF(F1029&lt;=0,G1029,G1029*(1-E1030/F1029))+MAX(0,-('1-Input'!$B$10-C1030-D1030))</f>
        <v>189079.29521068616</v>
      </c>
      <c r="H1030" s="10">
        <f>MAX(0,('1-Input'!$B$10-C1030-D1030))/(1-'P-Parametri'!$B$31*MAX(0,IF(I1029&lt;=0,0,(I1029-J1029)/I1029)))</f>
        <v>15853.54521111652</v>
      </c>
      <c r="I1030" s="10">
        <f>((I1029-H1030+MAX(0,-('1-Input'!$B$10-C1030-D1030)))*(1+B1030))*(1-'P-Parametri'!$B$32)</f>
        <v>748673.10696307721</v>
      </c>
      <c r="J1030" s="10">
        <f>IF(I1029&lt;=0,J1029,J1029*(1-H1030/I1029))+MAX(0,-('1-Input'!$B$10-C1030-D1030))</f>
        <v>306279.29521068622</v>
      </c>
      <c r="K1030" s="10">
        <f>MAX(0,('1-Input'!$B$10-C1030-D1030))/(1-'P-Parametri'!$B$31*MAX(0,IF(L1029&lt;=0,0,(L1029-M1029)/L1029)))</f>
        <v>15853.54521111652</v>
      </c>
      <c r="L1030" s="10">
        <f>((L1029-K1030+MAX(0,-('1-Input'!$B$10-C1030-D1030)))*(1+B1030))*(1-'P-Parametri'!$B$32)</f>
        <v>244559.43767791108</v>
      </c>
      <c r="M1030" s="10">
        <f>IF(L1029&lt;=0,M1029,M1029*(1-K1030/L1029))+MAX(0,-('1-Input'!$B$10-C1030-D1030))</f>
        <v>100048.32751766835</v>
      </c>
      <c r="N1030" s="10">
        <f>MAX(0,('1-Input'!$B$10-C1030-D1030))/(1-'P-Parametri'!$B$31*MAX(0,IF(O1029&lt;=0,0,(O1029-P1029)/O1029)))</f>
        <v>15853.54521111652</v>
      </c>
      <c r="O1030" s="10">
        <f>((O1029-N1030+MAX(0,-('1-Input'!$B$10-C1030-D1030)))*(1+B1030))*(1-'P-Parametri'!$B$32)</f>
        <v>244559.43767791119</v>
      </c>
      <c r="P1030" s="10">
        <f>IF(O1029&lt;=0,P1029,P1029*(1-N1030/O1029))+MAX(0,-('1-Input'!$B$10-C1030-D1030))</f>
        <v>100048.3275176684</v>
      </c>
      <c r="Q1030" s="10">
        <f>MAX(0,('1-Input'!$B$10-C1030-D1030))/(1-'P-Parametri'!$B$31*MAX(0,IF(R1029&lt;=0,0,(R1029-S1029)/R1029)))</f>
        <v>15853.54521111652</v>
      </c>
      <c r="R1030" s="10">
        <f>((R1029-Q1030+MAX(0,-('1-Input'!$B$10-C1030-D1030)))*(1+B1030))*(1-'P-Parametri'!$B$32)</f>
        <v>244559.43767791148</v>
      </c>
      <c r="S1030" s="10">
        <f>IF(R1029&lt;=0,S1029,S1029*(1-Q1030/R1029))+MAX(0,-('1-Input'!$B$10-C1030-D1030))</f>
        <v>100048.32751766856</v>
      </c>
      <c r="T1030" s="10">
        <f>MAX(0,('1-Input'!$B$10-C1030-D1030))/(1-'P-Parametri'!$B$31*MAX(0,IF(U1029&lt;=0,0,(U1029-V1029)/U1029)))</f>
        <v>15853.54521111652</v>
      </c>
      <c r="U1030" s="10">
        <f>((U1029-T1030+MAX(0,-('1-Input'!$B$10-C1030-D1030)))*(1+B1030))*(1-'P-Parametri'!$B$32)</f>
        <v>244559.43767791148</v>
      </c>
      <c r="V1030" s="10">
        <f>IF(U1029&lt;=0,V1029,V1029*(1-T1030/U1029))+MAX(0,-('1-Input'!$B$10-C1030-D1030))</f>
        <v>100048.32751766856</v>
      </c>
    </row>
    <row r="1031" spans="1:22">
      <c r="A1031" s="9">
        <f t="shared" si="40"/>
        <v>24</v>
      </c>
      <c r="B1031" s="12">
        <f>IF($A1031='P-Parametri'!$B$47,'P-Parametri'!$B$34,IF($A1031='P-Parametri'!$B$48,'P-Parametri'!$C$34,'P-Parametri'!$B$52))</f>
        <v>0.03</v>
      </c>
      <c r="C1031" s="10">
        <f>IF($A1031&lt;='1-Input'!$B$26,0,IF($A1031='1-Input'!$B$26+1,('1-Input'!$B$23+0)*'1-Input'!$B$27,'1-Input'!$B$23+0))</f>
        <v>15535</v>
      </c>
      <c r="D1031" s="10">
        <f t="shared" si="41"/>
        <v>0</v>
      </c>
      <c r="E1031" s="10">
        <f>MAX(0,('1-Input'!$B$10-C1031-D1031))/(1-'P-Parametri'!$B$31*MAX(0,IF(F1030&lt;=0,0,(F1030-G1030)/F1030)))</f>
        <v>15909.211703202976</v>
      </c>
      <c r="F1031" s="10">
        <f>((F1030-E1031+MAX(0,-('1-Input'!$B$10-C1031-D1031)))*(1+B1031))*(1-'P-Parametri'!$B$32)</f>
        <v>458747.71196436981</v>
      </c>
      <c r="G1031" s="10">
        <f>IF(F1030&lt;=0,G1030,G1030*(1-E1031/F1030))+MAX(0,-('1-Input'!$B$10-C1031-D1031))</f>
        <v>182570.89775057154</v>
      </c>
      <c r="H1031" s="10">
        <f>MAX(0,('1-Input'!$B$10-C1031-D1031))/(1-'P-Parametri'!$B$31*MAX(0,IF(I1030&lt;=0,0,(I1030-J1030)/I1030)))</f>
        <v>15909.211703202975</v>
      </c>
      <c r="I1031" s="10">
        <f>((I1030-H1031+MAX(0,-('1-Input'!$B$10-C1031-D1031)))*(1+B1031))*(1-'P-Parametri'!$B$32)</f>
        <v>753237.31849343516</v>
      </c>
      <c r="J1031" s="10">
        <f>IF(I1030&lt;=0,J1030,J1030*(1-H1031/I1030))+MAX(0,-('1-Input'!$B$10-C1031-D1031))</f>
        <v>299770.8977505716</v>
      </c>
      <c r="K1031" s="10">
        <f>MAX(0,('1-Input'!$B$10-C1031-D1031))/(1-'P-Parametri'!$B$31*MAX(0,IF(L1030&lt;=0,0,(L1030-M1030)/L1030)))</f>
        <v>15909.211703202975</v>
      </c>
      <c r="L1031" s="10">
        <f>((L1030-K1031+MAX(0,-('1-Input'!$B$10-C1031-D1031)))*(1+B1031))*(1-'P-Parametri'!$B$32)</f>
        <v>235038.71328844145</v>
      </c>
      <c r="M1031" s="10">
        <f>IF(L1030&lt;=0,M1030,M1030*(1-K1031/L1030))+MAX(0,-('1-Input'!$B$10-C1031-D1031))</f>
        <v>93539.930057553749</v>
      </c>
      <c r="N1031" s="10">
        <f>MAX(0,('1-Input'!$B$10-C1031-D1031))/(1-'P-Parametri'!$B$31*MAX(0,IF(O1030&lt;=0,0,(O1030-P1030)/O1030)))</f>
        <v>15909.211703202975</v>
      </c>
      <c r="O1031" s="10">
        <f>((O1030-N1031+MAX(0,-('1-Input'!$B$10-C1031-D1031)))*(1+B1031))*(1-'P-Parametri'!$B$32)</f>
        <v>235038.71328844156</v>
      </c>
      <c r="P1031" s="10">
        <f>IF(O1030&lt;=0,P1030,P1030*(1-N1031/O1030))+MAX(0,-('1-Input'!$B$10-C1031-D1031))</f>
        <v>93539.930057553778</v>
      </c>
      <c r="Q1031" s="10">
        <f>MAX(0,('1-Input'!$B$10-C1031-D1031))/(1-'P-Parametri'!$B$31*MAX(0,IF(R1030&lt;=0,0,(R1030-S1030)/R1030)))</f>
        <v>15909.211703202975</v>
      </c>
      <c r="R1031" s="10">
        <f>((R1030-Q1031+MAX(0,-('1-Input'!$B$10-C1031-D1031)))*(1+B1031))*(1-'P-Parametri'!$B$32)</f>
        <v>235038.71328844185</v>
      </c>
      <c r="S1031" s="10">
        <f>IF(R1030&lt;=0,S1030,S1030*(1-Q1031/R1030))+MAX(0,-('1-Input'!$B$10-C1031-D1031))</f>
        <v>93539.930057553938</v>
      </c>
      <c r="T1031" s="10">
        <f>MAX(0,('1-Input'!$B$10-C1031-D1031))/(1-'P-Parametri'!$B$31*MAX(0,IF(U1030&lt;=0,0,(U1030-V1030)/U1030)))</f>
        <v>15909.211703202975</v>
      </c>
      <c r="U1031" s="10">
        <f>((U1030-T1031+MAX(0,-('1-Input'!$B$10-C1031-D1031)))*(1+B1031))*(1-'P-Parametri'!$B$32)</f>
        <v>235038.71328844185</v>
      </c>
      <c r="V1031" s="10">
        <f>IF(U1030&lt;=0,V1030,V1030*(1-T1031/U1030))+MAX(0,-('1-Input'!$B$10-C1031-D1031))</f>
        <v>93539.930057553938</v>
      </c>
    </row>
    <row r="1032" spans="1:22">
      <c r="A1032" s="9">
        <f t="shared" si="40"/>
        <v>25</v>
      </c>
      <c r="B1032" s="12">
        <f>IF($A1032='P-Parametri'!$B$47,'P-Parametri'!$B$34,IF($A1032='P-Parametri'!$B$48,'P-Parametri'!$C$34,'P-Parametri'!$B$52))</f>
        <v>0.03</v>
      </c>
      <c r="C1032" s="10">
        <f>IF($A1032&lt;='1-Input'!$B$26,0,IF($A1032='1-Input'!$B$26+1,('1-Input'!$B$23+0)*'1-Input'!$B$27,'1-Input'!$B$23+0))</f>
        <v>15535</v>
      </c>
      <c r="D1032" s="10">
        <f t="shared" si="41"/>
        <v>0</v>
      </c>
      <c r="E1032" s="10">
        <f>MAX(0,('1-Input'!$B$10-C1032-D1032))/(1-'P-Parametri'!$B$31*MAX(0,IF(F1031&lt;=0,0,(F1031-G1031)/F1031)))</f>
        <v>15963.74156303083</v>
      </c>
      <c r="F1032" s="10">
        <f>((F1031-E1032+MAX(0,-('1-Input'!$B$10-C1032-D1032)))*(1+B1032))*(1-'P-Parametri'!$B$32)</f>
        <v>455155.35453435243</v>
      </c>
      <c r="G1032" s="10">
        <f>IF(F1031&lt;=0,G1031,G1031*(1-E1032/F1031))+MAX(0,-('1-Input'!$B$10-C1032-D1032))</f>
        <v>176217.70066073621</v>
      </c>
      <c r="H1032" s="10">
        <f>MAX(0,('1-Input'!$B$10-C1032-D1032))/(1-'P-Parametri'!$B$31*MAX(0,IF(I1031&lt;=0,0,(I1031-J1031)/I1031)))</f>
        <v>15963.741563030828</v>
      </c>
      <c r="I1032" s="10">
        <f>((I1031-H1032+MAX(0,-('1-Input'!$B$10-C1032-D1032)))*(1+B1032))*(1-'P-Parametri'!$B$32)</f>
        <v>757873.00066983979</v>
      </c>
      <c r="J1032" s="10">
        <f>IF(I1031&lt;=0,J1031,J1031*(1-H1032/I1031))+MAX(0,-('1-Input'!$B$10-C1032-D1032))</f>
        <v>293417.70066073624</v>
      </c>
      <c r="K1032" s="10">
        <f>MAX(0,('1-Input'!$B$10-C1032-D1032))/(1-'P-Parametri'!$B$31*MAX(0,IF(L1031&lt;=0,0,(L1031-M1031)/L1031)))</f>
        <v>15963.741563030828</v>
      </c>
      <c r="L1032" s="10">
        <f>((L1031-K1032+MAX(0,-('1-Input'!$B$10-C1032-D1032)))*(1+B1032))*(1-'P-Parametri'!$B$32)</f>
        <v>225195.92643541857</v>
      </c>
      <c r="M1032" s="10">
        <f>IF(L1031&lt;=0,M1031,M1031*(1-K1032/L1031))+MAX(0,-('1-Input'!$B$10-C1032-D1032))</f>
        <v>87186.732967718417</v>
      </c>
      <c r="N1032" s="10">
        <f>MAX(0,('1-Input'!$B$10-C1032-D1032))/(1-'P-Parametri'!$B$31*MAX(0,IF(O1031&lt;=0,0,(O1031-P1031)/O1031)))</f>
        <v>15963.741563030828</v>
      </c>
      <c r="O1032" s="10">
        <f>((O1031-N1032+MAX(0,-('1-Input'!$B$10-C1032-D1032)))*(1+B1032))*(1-'P-Parametri'!$B$32)</f>
        <v>225195.92643541872</v>
      </c>
      <c r="P1032" s="10">
        <f>IF(O1031&lt;=0,P1031,P1031*(1-N1032/O1031))+MAX(0,-('1-Input'!$B$10-C1032-D1032))</f>
        <v>87186.732967718446</v>
      </c>
      <c r="Q1032" s="10">
        <f>MAX(0,('1-Input'!$B$10-C1032-D1032))/(1-'P-Parametri'!$B$31*MAX(0,IF(R1031&lt;=0,0,(R1031-S1031)/R1031)))</f>
        <v>15963.741563030828</v>
      </c>
      <c r="R1032" s="10">
        <f>((R1031-Q1032+MAX(0,-('1-Input'!$B$10-C1032-D1032)))*(1+B1032))*(1-'P-Parametri'!$B$32)</f>
        <v>225195.92643541901</v>
      </c>
      <c r="S1032" s="10">
        <f>IF(R1031&lt;=0,S1031,S1031*(1-Q1032/R1031))+MAX(0,-('1-Input'!$B$10-C1032-D1032))</f>
        <v>87186.732967718606</v>
      </c>
      <c r="T1032" s="10">
        <f>MAX(0,('1-Input'!$B$10-C1032-D1032))/(1-'P-Parametri'!$B$31*MAX(0,IF(U1031&lt;=0,0,(U1031-V1031)/U1031)))</f>
        <v>15963.741563030828</v>
      </c>
      <c r="U1032" s="10">
        <f>((U1031-T1032+MAX(0,-('1-Input'!$B$10-C1032-D1032)))*(1+B1032))*(1-'P-Parametri'!$B$32)</f>
        <v>225195.92643541901</v>
      </c>
      <c r="V1032" s="10">
        <f>IF(U1031&lt;=0,V1031,V1031*(1-T1032/U1031))+MAX(0,-('1-Input'!$B$10-C1032-D1032))</f>
        <v>87186.732967718606</v>
      </c>
    </row>
    <row r="1033" spans="1:22">
      <c r="A1033" s="9">
        <f t="shared" si="40"/>
        <v>26</v>
      </c>
      <c r="B1033" s="12">
        <f>IF($A1033='P-Parametri'!$B$47,'P-Parametri'!$B$34,IF($A1033='P-Parametri'!$B$48,'P-Parametri'!$C$34,'P-Parametri'!$B$52))</f>
        <v>0.03</v>
      </c>
      <c r="C1033" s="10">
        <f>IF($A1033&lt;='1-Input'!$B$26,0,IF($A1033='1-Input'!$B$26+1,('1-Input'!$B$23+0)*'1-Input'!$B$27,'1-Input'!$B$23+0))</f>
        <v>15535</v>
      </c>
      <c r="D1033" s="10">
        <f t="shared" si="41"/>
        <v>0</v>
      </c>
      <c r="E1033" s="10">
        <f>MAX(0,('1-Input'!$B$10-C1033-D1033))/(1-'P-Parametri'!$B$31*MAX(0,IF(F1032&lt;=0,0,(F1032-G1032)/F1032)))</f>
        <v>16017.149176853112</v>
      </c>
      <c r="F1033" s="10">
        <f>((F1032-E1033+MAX(0,-('1-Input'!$B$10-C1033-D1033)))*(1+B1033))*(1-'P-Parametri'!$B$32)</f>
        <v>451407.72681518784</v>
      </c>
      <c r="G1033" s="10">
        <f>IF(F1032&lt;=0,G1032,G1032*(1-E1033/F1032))+MAX(0,-('1-Input'!$B$10-C1033-D1033))</f>
        <v>170016.50985639507</v>
      </c>
      <c r="H1033" s="10">
        <f>MAX(0,('1-Input'!$B$10-C1033-D1033))/(1-'P-Parametri'!$B$31*MAX(0,IF(I1032&lt;=0,0,(I1032-J1032)/I1032)))</f>
        <v>16017.149176853109</v>
      </c>
      <c r="I1033" s="10">
        <f>((I1032-H1033+MAX(0,-('1-Input'!$B$10-C1033-D1033)))*(1+B1033))*(1-'P-Parametri'!$B$32)</f>
        <v>762583.30398370081</v>
      </c>
      <c r="J1033" s="10">
        <f>IF(I1032&lt;=0,J1032,J1032*(1-H1033/I1032))+MAX(0,-('1-Input'!$B$10-C1033-D1033))</f>
        <v>287216.50985639507</v>
      </c>
      <c r="K1033" s="10">
        <f>MAX(0,('1-Input'!$B$10-C1033-D1033))/(1-'P-Parametri'!$B$31*MAX(0,IF(L1032&lt;=0,0,(L1032-M1032)/L1032)))</f>
        <v>16017.149176853112</v>
      </c>
      <c r="L1033" s="10">
        <f>((L1032-K1033+MAX(0,-('1-Input'!$B$10-C1033-D1033)))*(1+B1033))*(1-'P-Parametri'!$B$32)</f>
        <v>215023.23229516982</v>
      </c>
      <c r="M1033" s="10">
        <f>IF(L1032&lt;=0,M1032,M1032*(1-K1033/L1032))+MAX(0,-('1-Input'!$B$10-C1033-D1033))</f>
        <v>80985.542163377278</v>
      </c>
      <c r="N1033" s="10">
        <f>MAX(0,('1-Input'!$B$10-C1033-D1033))/(1-'P-Parametri'!$B$31*MAX(0,IF(O1032&lt;=0,0,(O1032-P1032)/O1032)))</f>
        <v>16017.149176853112</v>
      </c>
      <c r="O1033" s="10">
        <f>((O1032-N1033+MAX(0,-('1-Input'!$B$10-C1033-D1033)))*(1+B1033))*(1-'P-Parametri'!$B$32)</f>
        <v>215023.23229516993</v>
      </c>
      <c r="P1033" s="10">
        <f>IF(O1032&lt;=0,P1032,P1032*(1-N1033/O1032))+MAX(0,-('1-Input'!$B$10-C1033-D1033))</f>
        <v>80985.542163377293</v>
      </c>
      <c r="Q1033" s="10">
        <f>MAX(0,('1-Input'!$B$10-C1033-D1033))/(1-'P-Parametri'!$B$31*MAX(0,IF(R1032&lt;=0,0,(R1032-S1032)/R1032)))</f>
        <v>16017.149176853109</v>
      </c>
      <c r="R1033" s="10">
        <f>((R1032-Q1033+MAX(0,-('1-Input'!$B$10-C1033-D1033)))*(1+B1033))*(1-'P-Parametri'!$B$32)</f>
        <v>215023.23229517022</v>
      </c>
      <c r="S1033" s="10">
        <f>IF(R1032&lt;=0,S1032,S1032*(1-Q1033/R1032))+MAX(0,-('1-Input'!$B$10-C1033-D1033))</f>
        <v>80985.542163377453</v>
      </c>
      <c r="T1033" s="10">
        <f>MAX(0,('1-Input'!$B$10-C1033-D1033))/(1-'P-Parametri'!$B$31*MAX(0,IF(U1032&lt;=0,0,(U1032-V1032)/U1032)))</f>
        <v>16017.149176853109</v>
      </c>
      <c r="U1033" s="10">
        <f>((U1032-T1033+MAX(0,-('1-Input'!$B$10-C1033-D1033)))*(1+B1033))*(1-'P-Parametri'!$B$32)</f>
        <v>215023.23229517022</v>
      </c>
      <c r="V1033" s="10">
        <f>IF(U1032&lt;=0,V1032,V1032*(1-T1033/U1032))+MAX(0,-('1-Input'!$B$10-C1033-D1033))</f>
        <v>80985.542163377453</v>
      </c>
    </row>
    <row r="1034" spans="1:22">
      <c r="A1034" s="9">
        <f t="shared" si="40"/>
        <v>27</v>
      </c>
      <c r="B1034" s="12">
        <f>IF($A1034='P-Parametri'!$B$47,'P-Parametri'!$B$34,IF($A1034='P-Parametri'!$B$48,'P-Parametri'!$C$34,'P-Parametri'!$B$52))</f>
        <v>0.03</v>
      </c>
      <c r="C1034" s="10">
        <f>IF($A1034&lt;='1-Input'!$B$26,0,IF($A1034='1-Input'!$B$26+1,('1-Input'!$B$23+0)*'1-Input'!$B$27,'1-Input'!$B$23+0))</f>
        <v>15535</v>
      </c>
      <c r="D1034" s="10">
        <f t="shared" si="41"/>
        <v>0</v>
      </c>
      <c r="E1034" s="10">
        <f>MAX(0,('1-Input'!$B$10-C1034-D1034))/(1-'P-Parametri'!$B$31*MAX(0,IF(F1033&lt;=0,0,(F1033-G1033)/F1033)))</f>
        <v>16069.449179500631</v>
      </c>
      <c r="F1034" s="10">
        <f>((F1033-E1034+MAX(0,-('1-Input'!$B$10-C1034-D1034)))*(1+B1034))*(1-'P-Parametri'!$B$32)</f>
        <v>447501.62911282835</v>
      </c>
      <c r="G1034" s="10">
        <f>IF(F1033&lt;=0,G1033,G1033*(1-E1034/F1033))+MAX(0,-('1-Input'!$B$10-C1034-D1034))</f>
        <v>163964.17290574301</v>
      </c>
      <c r="H1034" s="10">
        <f>MAX(0,('1-Input'!$B$10-C1034-D1034))/(1-'P-Parametri'!$B$31*MAX(0,IF(I1033&lt;=0,0,(I1033-J1033)/I1033)))</f>
        <v>16069.449179500629</v>
      </c>
      <c r="I1034" s="10">
        <f>((I1033-H1034+MAX(0,-('1-Input'!$B$10-C1034-D1034)))*(1+B1034))*(1-'P-Parametri'!$B$32)</f>
        <v>767371.45190742961</v>
      </c>
      <c r="J1034" s="10">
        <f>IF(I1033&lt;=0,J1033,J1033*(1-H1034/I1033))+MAX(0,-('1-Input'!$B$10-C1034-D1034))</f>
        <v>281164.17290574301</v>
      </c>
      <c r="K1034" s="10">
        <f>MAX(0,('1-Input'!$B$10-C1034-D1034))/(1-'P-Parametri'!$B$31*MAX(0,IF(L1033&lt;=0,0,(L1033-M1033)/L1033)))</f>
        <v>16069.449179500629</v>
      </c>
      <c r="L1034" s="10">
        <f>((L1033-K1034+MAX(0,-('1-Input'!$B$10-C1034-D1034)))*(1+B1034))*(1-'P-Parametri'!$B$32)</f>
        <v>204512.55181592098</v>
      </c>
      <c r="M1034" s="10">
        <f>IF(L1033&lt;=0,M1033,M1033*(1-K1034/L1033))+MAX(0,-('1-Input'!$B$10-C1034-D1034))</f>
        <v>74933.205212725225</v>
      </c>
      <c r="N1034" s="10">
        <f>MAX(0,('1-Input'!$B$10-C1034-D1034))/(1-'P-Parametri'!$B$31*MAX(0,IF(O1033&lt;=0,0,(O1033-P1033)/O1033)))</f>
        <v>16069.449179500631</v>
      </c>
      <c r="O1034" s="10">
        <f>((O1033-N1034+MAX(0,-('1-Input'!$B$10-C1034-D1034)))*(1+B1034))*(1-'P-Parametri'!$B$32)</f>
        <v>204512.55181592112</v>
      </c>
      <c r="P1034" s="10">
        <f>IF(O1033&lt;=0,P1033,P1033*(1-N1034/O1033))+MAX(0,-('1-Input'!$B$10-C1034-D1034))</f>
        <v>74933.205212725239</v>
      </c>
      <c r="Q1034" s="10">
        <f>MAX(0,('1-Input'!$B$10-C1034-D1034))/(1-'P-Parametri'!$B$31*MAX(0,IF(R1033&lt;=0,0,(R1033-S1033)/R1033)))</f>
        <v>16069.449179500629</v>
      </c>
      <c r="R1034" s="10">
        <f>((R1033-Q1034+MAX(0,-('1-Input'!$B$10-C1034-D1034)))*(1+B1034))*(1-'P-Parametri'!$B$32)</f>
        <v>204512.55181592141</v>
      </c>
      <c r="S1034" s="10">
        <f>IF(R1033&lt;=0,S1033,S1033*(1-Q1034/R1033))+MAX(0,-('1-Input'!$B$10-C1034-D1034))</f>
        <v>74933.205212725399</v>
      </c>
      <c r="T1034" s="10">
        <f>MAX(0,('1-Input'!$B$10-C1034-D1034))/(1-'P-Parametri'!$B$31*MAX(0,IF(U1033&lt;=0,0,(U1033-V1033)/U1033)))</f>
        <v>16069.449179500629</v>
      </c>
      <c r="U1034" s="10">
        <f>((U1033-T1034+MAX(0,-('1-Input'!$B$10-C1034-D1034)))*(1+B1034))*(1-'P-Parametri'!$B$32)</f>
        <v>204512.55181592141</v>
      </c>
      <c r="V1034" s="10">
        <f>IF(U1033&lt;=0,V1033,V1033*(1-T1034/U1033))+MAX(0,-('1-Input'!$B$10-C1034-D1034))</f>
        <v>74933.205212725399</v>
      </c>
    </row>
    <row r="1035" spans="1:22">
      <c r="A1035" s="9">
        <f t="shared" si="40"/>
        <v>28</v>
      </c>
      <c r="B1035" s="12">
        <f>IF($A1035='P-Parametri'!$B$47,'P-Parametri'!$B$34,IF($A1035='P-Parametri'!$B$48,'P-Parametri'!$C$34,'P-Parametri'!$B$52))</f>
        <v>0.03</v>
      </c>
      <c r="C1035" s="10">
        <f>IF($A1035&lt;='1-Input'!$B$26,0,IF($A1035='1-Input'!$B$26+1,('1-Input'!$B$23+0)*'1-Input'!$B$27,'1-Input'!$B$23+0))</f>
        <v>15535</v>
      </c>
      <c r="D1035" s="10">
        <f t="shared" si="41"/>
        <v>0</v>
      </c>
      <c r="E1035" s="10">
        <f>MAX(0,('1-Input'!$B$10-C1035-D1035))/(1-'P-Parametri'!$B$31*MAX(0,IF(F1034&lt;=0,0,(F1034-G1034)/F1034)))</f>
        <v>16120.656428700304</v>
      </c>
      <c r="F1035" s="10">
        <f>((F1034-E1035+MAX(0,-('1-Input'!$B$10-C1035-D1035)))*(1+B1035))*(1-'P-Parametri'!$B$32)</f>
        <v>443433.75706092257</v>
      </c>
      <c r="G1035" s="10">
        <f>IF(F1034&lt;=0,G1034,G1034*(1-E1035/F1034))+MAX(0,-('1-Input'!$B$10-C1035-D1035))</f>
        <v>158057.57966435156</v>
      </c>
      <c r="H1035" s="10">
        <f>MAX(0,('1-Input'!$B$10-C1035-D1035))/(1-'P-Parametri'!$B$31*MAX(0,IF(I1034&lt;=0,0,(I1034-J1034)/I1034)))</f>
        <v>16120.6564287003</v>
      </c>
      <c r="I1035" s="10">
        <f>((I1034-H1035+MAX(0,-('1-Input'!$B$10-C1035-D1035)))*(1+B1035))*(1-'P-Parametri'!$B$32)</f>
        <v>772240.74270440498</v>
      </c>
      <c r="J1035" s="10">
        <f>IF(I1034&lt;=0,J1034,J1034*(1-H1035/I1034))+MAX(0,-('1-Input'!$B$10-C1035-D1035))</f>
        <v>275257.57966435154</v>
      </c>
      <c r="K1035" s="10">
        <f>MAX(0,('1-Input'!$B$10-C1035-D1035))/(1-'P-Parametri'!$B$31*MAX(0,IF(L1034&lt;=0,0,(L1034-M1034)/L1034)))</f>
        <v>16120.6564287003</v>
      </c>
      <c r="L1035" s="10">
        <f>((L1034-K1035+MAX(0,-('1-Input'!$B$10-C1035-D1035)))*(1+B1035))*(1-'P-Parametri'!$B$32)</f>
        <v>193655.56494433963</v>
      </c>
      <c r="M1035" s="10">
        <f>IF(L1034&lt;=0,M1034,M1034*(1-K1035/L1034))+MAX(0,-('1-Input'!$B$10-C1035-D1035))</f>
        <v>69026.611971333768</v>
      </c>
      <c r="N1035" s="10">
        <f>MAX(0,('1-Input'!$B$10-C1035-D1035))/(1-'P-Parametri'!$B$31*MAX(0,IF(O1034&lt;=0,0,(O1034-P1034)/O1034)))</f>
        <v>16120.6564287003</v>
      </c>
      <c r="O1035" s="10">
        <f>((O1034-N1035+MAX(0,-('1-Input'!$B$10-C1035-D1035)))*(1+B1035))*(1-'P-Parametri'!$B$32)</f>
        <v>193655.56494433977</v>
      </c>
      <c r="P1035" s="10">
        <f>IF(O1034&lt;=0,P1034,P1034*(1-N1035/O1034))+MAX(0,-('1-Input'!$B$10-C1035-D1035))</f>
        <v>69026.611971333783</v>
      </c>
      <c r="Q1035" s="10">
        <f>MAX(0,('1-Input'!$B$10-C1035-D1035))/(1-'P-Parametri'!$B$31*MAX(0,IF(R1034&lt;=0,0,(R1034-S1034)/R1034)))</f>
        <v>16120.6564287003</v>
      </c>
      <c r="R1035" s="10">
        <f>((R1034-Q1035+MAX(0,-('1-Input'!$B$10-C1035-D1035)))*(1+B1035))*(1-'P-Parametri'!$B$32)</f>
        <v>193655.56494434006</v>
      </c>
      <c r="S1035" s="10">
        <f>IF(R1034&lt;=0,S1034,S1034*(1-Q1035/R1034))+MAX(0,-('1-Input'!$B$10-C1035-D1035))</f>
        <v>69026.611971333943</v>
      </c>
      <c r="T1035" s="10">
        <f>MAX(0,('1-Input'!$B$10-C1035-D1035))/(1-'P-Parametri'!$B$31*MAX(0,IF(U1034&lt;=0,0,(U1034-V1034)/U1034)))</f>
        <v>16120.6564287003</v>
      </c>
      <c r="U1035" s="10">
        <f>((U1034-T1035+MAX(0,-('1-Input'!$B$10-C1035-D1035)))*(1+B1035))*(1-'P-Parametri'!$B$32)</f>
        <v>193655.56494434006</v>
      </c>
      <c r="V1035" s="10">
        <f>IF(U1034&lt;=0,V1034,V1034*(1-T1035/U1034))+MAX(0,-('1-Input'!$B$10-C1035-D1035))</f>
        <v>69026.611971333943</v>
      </c>
    </row>
    <row r="1036" spans="1:22">
      <c r="A1036" s="9">
        <f t="shared" si="40"/>
        <v>29</v>
      </c>
      <c r="B1036" s="12">
        <f>IF($A1036='P-Parametri'!$B$47,'P-Parametri'!$B$34,IF($A1036='P-Parametri'!$B$48,'P-Parametri'!$C$34,'P-Parametri'!$B$52))</f>
        <v>0.03</v>
      </c>
      <c r="C1036" s="10">
        <f>IF($A1036&lt;='1-Input'!$B$26,0,IF($A1036='1-Input'!$B$26+1,('1-Input'!$B$23+0)*'1-Input'!$B$27,'1-Input'!$B$23+0))</f>
        <v>15535</v>
      </c>
      <c r="D1036" s="10">
        <f t="shared" si="41"/>
        <v>0</v>
      </c>
      <c r="E1036" s="10">
        <f>MAX(0,('1-Input'!$B$10-C1036-D1036))/(1-'P-Parametri'!$B$31*MAX(0,IF(F1035&lt;=0,0,(F1035-G1035)/F1035)))</f>
        <v>16170.785980238737</v>
      </c>
      <c r="F1036" s="10">
        <f>((F1035-E1036+MAX(0,-('1-Input'!$B$10-C1036-D1036)))*(1+B1036))*(1-'P-Parametri'!$B$32)</f>
        <v>439200.69849267812</v>
      </c>
      <c r="G1036" s="10">
        <f>IF(F1035&lt;=0,G1035,G1035*(1-E1036/F1035))+MAX(0,-('1-Input'!$B$10-C1036-D1036))</f>
        <v>152293.66283887718</v>
      </c>
      <c r="H1036" s="10">
        <f>MAX(0,('1-Input'!$B$10-C1036-D1036))/(1-'P-Parametri'!$B$31*MAX(0,IF(I1035&lt;=0,0,(I1035-J1035)/I1035)))</f>
        <v>16170.785980238737</v>
      </c>
      <c r="I1036" s="10">
        <f>((I1035-H1036+MAX(0,-('1-Input'!$B$10-C1036-D1036)))*(1+B1036))*(1-'P-Parametri'!$B$32)</f>
        <v>777194.55131503951</v>
      </c>
      <c r="J1036" s="10">
        <f>IF(I1035&lt;=0,J1035,J1035*(1-H1036/I1035))+MAX(0,-('1-Input'!$B$10-C1036-D1036))</f>
        <v>269493.66283887718</v>
      </c>
      <c r="K1036" s="10">
        <f>MAX(0,('1-Input'!$B$10-C1036-D1036))/(1-'P-Parametri'!$B$31*MAX(0,IF(L1035&lt;=0,0,(L1035-M1035)/L1035)))</f>
        <v>16170.785980238737</v>
      </c>
      <c r="L1036" s="10">
        <f>((L1035-K1036+MAX(0,-('1-Input'!$B$10-C1036-D1036)))*(1+B1036))*(1-'P-Parametri'!$B$32)</f>
        <v>182443.7036883579</v>
      </c>
      <c r="M1036" s="10">
        <f>IF(L1035&lt;=0,M1035,M1035*(1-K1036/L1035))+MAX(0,-('1-Input'!$B$10-C1036-D1036))</f>
        <v>63262.695145859398</v>
      </c>
      <c r="N1036" s="10">
        <f>MAX(0,('1-Input'!$B$10-C1036-D1036))/(1-'P-Parametri'!$B$31*MAX(0,IF(O1035&lt;=0,0,(O1035-P1035)/O1035)))</f>
        <v>16170.785980238737</v>
      </c>
      <c r="O1036" s="10">
        <f>((O1035-N1036+MAX(0,-('1-Input'!$B$10-C1036-D1036)))*(1+B1036))*(1-'P-Parametri'!$B$32)</f>
        <v>182443.70368835804</v>
      </c>
      <c r="P1036" s="10">
        <f>IF(O1035&lt;=0,P1035,P1035*(1-N1036/O1035))+MAX(0,-('1-Input'!$B$10-C1036-D1036))</f>
        <v>63262.695145859419</v>
      </c>
      <c r="Q1036" s="10">
        <f>MAX(0,('1-Input'!$B$10-C1036-D1036))/(1-'P-Parametri'!$B$31*MAX(0,IF(R1035&lt;=0,0,(R1035-S1035)/R1035)))</f>
        <v>16170.785980238736</v>
      </c>
      <c r="R1036" s="10">
        <f>((R1035-Q1036+MAX(0,-('1-Input'!$B$10-C1036-D1036)))*(1+B1036))*(1-'P-Parametri'!$B$32)</f>
        <v>182443.70368835834</v>
      </c>
      <c r="S1036" s="10">
        <f>IF(R1035&lt;=0,S1035,S1035*(1-Q1036/R1035))+MAX(0,-('1-Input'!$B$10-C1036-D1036))</f>
        <v>63262.695145859572</v>
      </c>
      <c r="T1036" s="10">
        <f>MAX(0,('1-Input'!$B$10-C1036-D1036))/(1-'P-Parametri'!$B$31*MAX(0,IF(U1035&lt;=0,0,(U1035-V1035)/U1035)))</f>
        <v>16170.785980238736</v>
      </c>
      <c r="U1036" s="10">
        <f>((U1035-T1036+MAX(0,-('1-Input'!$B$10-C1036-D1036)))*(1+B1036))*(1-'P-Parametri'!$B$32)</f>
        <v>182443.70368835834</v>
      </c>
      <c r="V1036" s="10">
        <f>IF(U1035&lt;=0,V1035,V1035*(1-T1036/U1035))+MAX(0,-('1-Input'!$B$10-C1036-D1036))</f>
        <v>63262.695145859572</v>
      </c>
    </row>
    <row r="1037" spans="1:22">
      <c r="A1037" s="9">
        <f t="shared" si="40"/>
        <v>30</v>
      </c>
      <c r="B1037" s="12">
        <f>IF($A1037='P-Parametri'!$B$47,'P-Parametri'!$B$34,IF($A1037='P-Parametri'!$B$48,'P-Parametri'!$C$34,'P-Parametri'!$B$52))</f>
        <v>0.03</v>
      </c>
      <c r="C1037" s="10">
        <f>IF($A1037&lt;='1-Input'!$B$26,0,IF($A1037='1-Input'!$B$26+1,('1-Input'!$B$23+0)*'1-Input'!$B$27,'1-Input'!$B$23+0))</f>
        <v>15535</v>
      </c>
      <c r="D1037" s="10">
        <f t="shared" si="41"/>
        <v>0</v>
      </c>
      <c r="E1037" s="10">
        <f>MAX(0,('1-Input'!$B$10-C1037-D1037))/(1-'P-Parametri'!$B$31*MAX(0,IF(F1036&lt;=0,0,(F1036-G1036)/F1036)))</f>
        <v>16219.853063980652</v>
      </c>
      <c r="F1037" s="10">
        <f>((F1036-E1037+MAX(0,-('1-Input'!$B$10-C1037-D1037)))*(1+B1037))*(1-'P-Parametri'!$B$32)</f>
        <v>434798.9302499753</v>
      </c>
      <c r="G1037" s="10">
        <f>IF(F1036&lt;=0,G1036,G1036*(1-E1037/F1036))+MAX(0,-('1-Input'!$B$10-C1037-D1037))</f>
        <v>146669.3984825144</v>
      </c>
      <c r="H1037" s="10">
        <f>MAX(0,('1-Input'!$B$10-C1037-D1037))/(1-'P-Parametri'!$B$31*MAX(0,IF(I1036&lt;=0,0,(I1036-J1036)/I1036)))</f>
        <v>16219.85306398065</v>
      </c>
      <c r="I1037" s="10">
        <f>((I1036-H1037+MAX(0,-('1-Input'!$B$10-C1037-D1037)))*(1+B1037))*(1-'P-Parametri'!$B$32)</f>
        <v>782236.33132019336</v>
      </c>
      <c r="J1037" s="10">
        <f>IF(I1036&lt;=0,J1036,J1036*(1-H1037/I1036))+MAX(0,-('1-Input'!$B$10-C1037-D1037))</f>
        <v>263869.39848251443</v>
      </c>
      <c r="K1037" s="10">
        <f>MAX(0,('1-Input'!$B$10-C1037-D1037))/(1-'P-Parametri'!$B$31*MAX(0,IF(L1036&lt;=0,0,(L1036-M1036)/L1036)))</f>
        <v>16219.85306398065</v>
      </c>
      <c r="L1037" s="10">
        <f>((L1036-K1037+MAX(0,-('1-Input'!$B$10-C1037-D1037)))*(1+B1037))*(1-'P-Parametri'!$B$32)</f>
        <v>170868.14501082237</v>
      </c>
      <c r="M1037" s="10">
        <f>IF(L1036&lt;=0,M1036,M1036*(1-K1037/L1036))+MAX(0,-('1-Input'!$B$10-C1037-D1037))</f>
        <v>57638.430789496633</v>
      </c>
      <c r="N1037" s="10">
        <f>MAX(0,('1-Input'!$B$10-C1037-D1037))/(1-'P-Parametri'!$B$31*MAX(0,IF(O1036&lt;=0,0,(O1036-P1036)/O1036)))</f>
        <v>16219.853063980652</v>
      </c>
      <c r="O1037" s="10">
        <f>((O1036-N1037+MAX(0,-('1-Input'!$B$10-C1037-D1037)))*(1+B1037))*(1-'P-Parametri'!$B$32)</f>
        <v>170868.14501082251</v>
      </c>
      <c r="P1037" s="10">
        <f>IF(O1036&lt;=0,P1036,P1036*(1-N1037/O1036))+MAX(0,-('1-Input'!$B$10-C1037-D1037))</f>
        <v>57638.430789496655</v>
      </c>
      <c r="Q1037" s="10">
        <f>MAX(0,('1-Input'!$B$10-C1037-D1037))/(1-'P-Parametri'!$B$31*MAX(0,IF(R1036&lt;=0,0,(R1036-S1036)/R1036)))</f>
        <v>16219.85306398065</v>
      </c>
      <c r="R1037" s="10">
        <f>((R1036-Q1037+MAX(0,-('1-Input'!$B$10-C1037-D1037)))*(1+B1037))*(1-'P-Parametri'!$B$32)</f>
        <v>170868.1450108228</v>
      </c>
      <c r="S1037" s="10">
        <f>IF(R1036&lt;=0,S1036,S1036*(1-Q1037/R1036))+MAX(0,-('1-Input'!$B$10-C1037-D1037))</f>
        <v>57638.430789496801</v>
      </c>
      <c r="T1037" s="10">
        <f>MAX(0,('1-Input'!$B$10-C1037-D1037))/(1-'P-Parametri'!$B$31*MAX(0,IF(U1036&lt;=0,0,(U1036-V1036)/U1036)))</f>
        <v>16219.85306398065</v>
      </c>
      <c r="U1037" s="10">
        <f>((U1036-T1037+MAX(0,-('1-Input'!$B$10-C1037-D1037)))*(1+B1037))*(1-'P-Parametri'!$B$32)</f>
        <v>170868.1450108228</v>
      </c>
      <c r="V1037" s="10">
        <f>IF(U1036&lt;=0,V1036,V1036*(1-T1037/U1036))+MAX(0,-('1-Input'!$B$10-C1037-D1037))</f>
        <v>57638.430789496801</v>
      </c>
    </row>
    <row r="1038" spans="1:22">
      <c r="A1038" s="9">
        <f t="shared" si="40"/>
        <v>31</v>
      </c>
      <c r="B1038" s="12">
        <f>IF($A1038='P-Parametri'!$B$47,'P-Parametri'!$B$34,IF($A1038='P-Parametri'!$B$48,'P-Parametri'!$C$34,'P-Parametri'!$B$52))</f>
        <v>0.03</v>
      </c>
      <c r="C1038" s="10">
        <f>IF($A1038&lt;='1-Input'!$B$26,0,IF($A1038='1-Input'!$B$26+1,('1-Input'!$B$23+0)*'1-Input'!$B$27,'1-Input'!$B$23+0))</f>
        <v>15535</v>
      </c>
      <c r="D1038" s="10">
        <f t="shared" si="41"/>
        <v>0</v>
      </c>
      <c r="E1038" s="10">
        <f>MAX(0,('1-Input'!$B$10-C1038-D1038))/(1-'P-Parametri'!$B$31*MAX(0,IF(F1037&lt;=0,0,(F1037-G1037)/F1037)))</f>
        <v>16267.873060748574</v>
      </c>
      <c r="F1038" s="10">
        <f>((F1037-E1038+MAX(0,-('1-Input'!$B$10-C1038-D1038)))*(1+B1038))*(1-'P-Parametri'!$B$32)</f>
        <v>430224.81492709374</v>
      </c>
      <c r="G1038" s="10">
        <f>IF(F1037&lt;=0,G1037,G1037*(1-E1038/F1037))+MAX(0,-('1-Input'!$B$10-C1038-D1038))</f>
        <v>141181.80642464495</v>
      </c>
      <c r="H1038" s="10">
        <f>MAX(0,('1-Input'!$B$10-C1038-D1038))/(1-'P-Parametri'!$B$31*MAX(0,IF(I1037&lt;=0,0,(I1037-J1037)/I1037)))</f>
        <v>16267.873060748572</v>
      </c>
      <c r="I1038" s="10">
        <f>((I1037-H1038+MAX(0,-('1-Input'!$B$10-C1038-D1038)))*(1+B1038))*(1-'P-Parametri'!$B$32)</f>
        <v>787369.61698321381</v>
      </c>
      <c r="J1038" s="10">
        <f>IF(I1037&lt;=0,J1037,J1037*(1-H1038/I1037))+MAX(0,-('1-Input'!$B$10-C1038-D1038))</f>
        <v>258381.80642464498</v>
      </c>
      <c r="K1038" s="10">
        <f>MAX(0,('1-Input'!$B$10-C1038-D1038))/(1-'P-Parametri'!$B$31*MAX(0,IF(L1037&lt;=0,0,(L1037-M1037)/L1037)))</f>
        <v>16267.873060748574</v>
      </c>
      <c r="L1038" s="10">
        <f>((L1037-K1038+MAX(0,-('1-Input'!$B$10-C1038-D1038)))*(1+B1038))*(1-'P-Parametri'!$B$32)</f>
        <v>158919.80354835888</v>
      </c>
      <c r="M1038" s="10">
        <f>IF(L1037&lt;=0,M1037,M1037*(1-K1038/L1037))+MAX(0,-('1-Input'!$B$10-C1038-D1038))</f>
        <v>52150.838731627191</v>
      </c>
      <c r="N1038" s="10">
        <f>MAX(0,('1-Input'!$B$10-C1038-D1038))/(1-'P-Parametri'!$B$31*MAX(0,IF(O1037&lt;=0,0,(O1037-P1037)/O1037)))</f>
        <v>16267.873060748574</v>
      </c>
      <c r="O1038" s="10">
        <f>((O1037-N1038+MAX(0,-('1-Input'!$B$10-C1038-D1038)))*(1+B1038))*(1-'P-Parametri'!$B$32)</f>
        <v>158919.80354835902</v>
      </c>
      <c r="P1038" s="10">
        <f>IF(O1037&lt;=0,P1037,P1037*(1-N1038/O1037))+MAX(0,-('1-Input'!$B$10-C1038-D1038))</f>
        <v>52150.838731627206</v>
      </c>
      <c r="Q1038" s="10">
        <f>MAX(0,('1-Input'!$B$10-C1038-D1038))/(1-'P-Parametri'!$B$31*MAX(0,IF(R1037&lt;=0,0,(R1037-S1037)/R1037)))</f>
        <v>16267.873060748574</v>
      </c>
      <c r="R1038" s="10">
        <f>((R1037-Q1038+MAX(0,-('1-Input'!$B$10-C1038-D1038)))*(1+B1038))*(1-'P-Parametri'!$B$32)</f>
        <v>158919.80354835931</v>
      </c>
      <c r="S1038" s="10">
        <f>IF(R1037&lt;=0,S1037,S1037*(1-Q1038/R1037))+MAX(0,-('1-Input'!$B$10-C1038-D1038))</f>
        <v>52150.838731627351</v>
      </c>
      <c r="T1038" s="10">
        <f>MAX(0,('1-Input'!$B$10-C1038-D1038))/(1-'P-Parametri'!$B$31*MAX(0,IF(U1037&lt;=0,0,(U1037-V1037)/U1037)))</f>
        <v>16267.873060748574</v>
      </c>
      <c r="U1038" s="10">
        <f>((U1037-T1038+MAX(0,-('1-Input'!$B$10-C1038-D1038)))*(1+B1038))*(1-'P-Parametri'!$B$32)</f>
        <v>158919.80354835931</v>
      </c>
      <c r="V1038" s="10">
        <f>IF(U1037&lt;=0,V1037,V1037*(1-T1038/U1037))+MAX(0,-('1-Input'!$B$10-C1038-D1038))</f>
        <v>52150.838731627351</v>
      </c>
    </row>
    <row r="1039" spans="1:22">
      <c r="A1039" s="9">
        <f t="shared" si="40"/>
        <v>32</v>
      </c>
      <c r="B1039" s="12">
        <f>IF($A1039='P-Parametri'!$B$47,'P-Parametri'!$B$34,IF($A1039='P-Parametri'!$B$48,'P-Parametri'!$C$34,'P-Parametri'!$B$52))</f>
        <v>0.03</v>
      </c>
      <c r="C1039" s="10">
        <f>IF($A1039&lt;='1-Input'!$B$26,0,IF($A1039='1-Input'!$B$26+1,('1-Input'!$B$23+0)*'1-Input'!$B$27,'1-Input'!$B$23+0))</f>
        <v>15535</v>
      </c>
      <c r="D1039" s="10">
        <f t="shared" si="41"/>
        <v>0</v>
      </c>
      <c r="E1039" s="10">
        <f>MAX(0,('1-Input'!$B$10-C1039-D1039))/(1-'P-Parametri'!$B$31*MAX(0,IF(F1038&lt;=0,0,(F1038-G1038)/F1038)))</f>
        <v>16314.861480067379</v>
      </c>
      <c r="F1039" s="10">
        <f>((F1038-E1039+MAX(0,-('1-Input'!$B$10-C1039-D1039)))*(1+B1039))*(1-'P-Parametri'!$B$32)</f>
        <v>425474.5975463363</v>
      </c>
      <c r="G1039" s="10">
        <f>IF(F1038&lt;=0,G1038,G1038*(1-E1039/F1038))+MAX(0,-('1-Input'!$B$10-C1039-D1039))</f>
        <v>135827.95063714441</v>
      </c>
      <c r="H1039" s="10">
        <f>MAX(0,('1-Input'!$B$10-C1039-D1039))/(1-'P-Parametri'!$B$31*MAX(0,IF(I1038&lt;=0,0,(I1038-J1038)/I1038)))</f>
        <v>16314.861480067377</v>
      </c>
      <c r="I1039" s="10">
        <f>((I1038-H1039+MAX(0,-('1-Input'!$B$10-C1039-D1039)))*(1+B1039))*(1-'P-Parametri'!$B$32)</f>
        <v>792598.02537190437</v>
      </c>
      <c r="J1039" s="10">
        <f>IF(I1038&lt;=0,J1038,J1038*(1-H1039/I1038))+MAX(0,-('1-Input'!$B$10-C1039-D1039))</f>
        <v>253027.95063714444</v>
      </c>
      <c r="K1039" s="10">
        <f>MAX(0,('1-Input'!$B$10-C1039-D1039))/(1-'P-Parametri'!$B$31*MAX(0,IF(L1038&lt;=0,0,(L1038-M1038)/L1038)))</f>
        <v>16314.861480067379</v>
      </c>
      <c r="L1039" s="10">
        <f>((L1038-K1039+MAX(0,-('1-Input'!$B$10-C1039-D1039)))*(1+B1039))*(1-'P-Parametri'!$B$32)</f>
        <v>146589.32414967957</v>
      </c>
      <c r="M1039" s="10">
        <f>IF(L1038&lt;=0,M1038,M1038*(1-K1039/L1038))+MAX(0,-('1-Input'!$B$10-C1039-D1039))</f>
        <v>46796.982944126648</v>
      </c>
      <c r="N1039" s="10">
        <f>MAX(0,('1-Input'!$B$10-C1039-D1039))/(1-'P-Parametri'!$B$31*MAX(0,IF(O1038&lt;=0,0,(O1038-P1038)/O1038)))</f>
        <v>16314.861480067379</v>
      </c>
      <c r="O1039" s="10">
        <f>((O1038-N1039+MAX(0,-('1-Input'!$B$10-C1039-D1039)))*(1+B1039))*(1-'P-Parametri'!$B$32)</f>
        <v>146589.32414967971</v>
      </c>
      <c r="P1039" s="10">
        <f>IF(O1038&lt;=0,P1038,P1038*(1-N1039/O1038))+MAX(0,-('1-Input'!$B$10-C1039-D1039))</f>
        <v>46796.98294412667</v>
      </c>
      <c r="Q1039" s="10">
        <f>MAX(0,('1-Input'!$B$10-C1039-D1039))/(1-'P-Parametri'!$B$31*MAX(0,IF(R1038&lt;=0,0,(R1038-S1038)/R1038)))</f>
        <v>16314.861480067377</v>
      </c>
      <c r="R1039" s="10">
        <f>((R1038-Q1039+MAX(0,-('1-Input'!$B$10-C1039-D1039)))*(1+B1039))*(1-'P-Parametri'!$B$32)</f>
        <v>146589.32414968</v>
      </c>
      <c r="S1039" s="10">
        <f>IF(R1038&lt;=0,S1038,S1038*(1-Q1039/R1038))+MAX(0,-('1-Input'!$B$10-C1039-D1039))</f>
        <v>46796.982944126808</v>
      </c>
      <c r="T1039" s="10">
        <f>MAX(0,('1-Input'!$B$10-C1039-D1039))/(1-'P-Parametri'!$B$31*MAX(0,IF(U1038&lt;=0,0,(U1038-V1038)/U1038)))</f>
        <v>16314.861480067377</v>
      </c>
      <c r="U1039" s="10">
        <f>((U1038-T1039+MAX(0,-('1-Input'!$B$10-C1039-D1039)))*(1+B1039))*(1-'P-Parametri'!$B$32)</f>
        <v>146589.32414968</v>
      </c>
      <c r="V1039" s="10">
        <f>IF(U1038&lt;=0,V1038,V1038*(1-T1039/U1038))+MAX(0,-('1-Input'!$B$10-C1039-D1039))</f>
        <v>46796.982944126808</v>
      </c>
    </row>
    <row r="1040" spans="1:22">
      <c r="A1040" s="9">
        <f t="shared" si="40"/>
        <v>33</v>
      </c>
      <c r="B1040" s="12">
        <f>IF($A1040='P-Parametri'!$B$47,'P-Parametri'!$B$34,IF($A1040='P-Parametri'!$B$48,'P-Parametri'!$C$34,'P-Parametri'!$B$52))</f>
        <v>0.03</v>
      </c>
      <c r="C1040" s="10">
        <f>IF($A1040&lt;='1-Input'!$B$26,0,IF($A1040='1-Input'!$B$26+1,('1-Input'!$B$23+0)*'1-Input'!$B$27,'1-Input'!$B$23+0))</f>
        <v>15535</v>
      </c>
      <c r="D1040" s="10">
        <f t="shared" si="41"/>
        <v>0</v>
      </c>
      <c r="E1040" s="10">
        <f>MAX(0,('1-Input'!$B$10-C1040-D1040))/(1-'P-Parametri'!$B$31*MAX(0,IF(F1039&lt;=0,0,(F1039-G1039)/F1039)))</f>
        <v>16360.833938774425</v>
      </c>
      <c r="F1040" s="10">
        <f>((F1039-E1040+MAX(0,-('1-Input'!$B$10-C1040-D1040)))*(1+B1040))*(1-'P-Parametri'!$B$32)</f>
        <v>420544.40216275718</v>
      </c>
      <c r="G1040" s="10">
        <f>IF(F1039&lt;=0,G1039,G1039*(1-E1040/F1039))+MAX(0,-('1-Input'!$B$10-C1040-D1040))</f>
        <v>130604.93953981009</v>
      </c>
      <c r="H1040" s="10">
        <f>MAX(0,('1-Input'!$B$10-C1040-D1040))/(1-'P-Parametri'!$B$31*MAX(0,IF(I1039&lt;=0,0,(I1039-J1039)/I1039)))</f>
        <v>16360.833938774425</v>
      </c>
      <c r="I1040" s="10">
        <f>((I1039-H1040+MAX(0,-('1-Input'!$B$10-C1040-D1040)))*(1+B1040))*(1-'P-Parametri'!$B$32)</f>
        <v>797925.2585617716</v>
      </c>
      <c r="J1040" s="10">
        <f>IF(I1039&lt;=0,J1039,J1039*(1-H1040/I1039))+MAX(0,-('1-Input'!$B$10-C1040-D1040))</f>
        <v>247804.93953981012</v>
      </c>
      <c r="K1040" s="10">
        <f>MAX(0,('1-Input'!$B$10-C1040-D1040))/(1-'P-Parametri'!$B$31*MAX(0,IF(L1039&lt;=0,0,(L1039-M1039)/L1039)))</f>
        <v>16360.833938774425</v>
      </c>
      <c r="L1040" s="10">
        <f>((L1039-K1040+MAX(0,-('1-Input'!$B$10-C1040-D1040)))*(1+B1040))*(1-'P-Parametri'!$B$32)</f>
        <v>133867.07422739785</v>
      </c>
      <c r="M1040" s="10">
        <f>IF(L1039&lt;=0,M1039,M1039*(1-K1040/L1039))+MAX(0,-('1-Input'!$B$10-C1040-D1040))</f>
        <v>41573.971846792323</v>
      </c>
      <c r="N1040" s="10">
        <f>MAX(0,('1-Input'!$B$10-C1040-D1040))/(1-'P-Parametri'!$B$31*MAX(0,IF(O1039&lt;=0,0,(O1039-P1039)/O1039)))</f>
        <v>16360.833938774425</v>
      </c>
      <c r="O1040" s="10">
        <f>((O1039-N1040+MAX(0,-('1-Input'!$B$10-C1040-D1040)))*(1+B1040))*(1-'P-Parametri'!$B$32)</f>
        <v>133867.074227398</v>
      </c>
      <c r="P1040" s="10">
        <f>IF(O1039&lt;=0,P1039,P1039*(1-N1040/O1039))+MAX(0,-('1-Input'!$B$10-C1040-D1040))</f>
        <v>41573.971846792345</v>
      </c>
      <c r="Q1040" s="10">
        <f>MAX(0,('1-Input'!$B$10-C1040-D1040))/(1-'P-Parametri'!$B$31*MAX(0,IF(R1039&lt;=0,0,(R1039-S1039)/R1039)))</f>
        <v>16360.833938774425</v>
      </c>
      <c r="R1040" s="10">
        <f>((R1039-Q1040+MAX(0,-('1-Input'!$B$10-C1040-D1040)))*(1+B1040))*(1-'P-Parametri'!$B$32)</f>
        <v>133867.07422739829</v>
      </c>
      <c r="S1040" s="10">
        <f>IF(R1039&lt;=0,S1039,S1039*(1-Q1040/R1039))+MAX(0,-('1-Input'!$B$10-C1040-D1040))</f>
        <v>41573.971846792483</v>
      </c>
      <c r="T1040" s="10">
        <f>MAX(0,('1-Input'!$B$10-C1040-D1040))/(1-'P-Parametri'!$B$31*MAX(0,IF(U1039&lt;=0,0,(U1039-V1039)/U1039)))</f>
        <v>16360.833938774425</v>
      </c>
      <c r="U1040" s="10">
        <f>((U1039-T1040+MAX(0,-('1-Input'!$B$10-C1040-D1040)))*(1+B1040))*(1-'P-Parametri'!$B$32)</f>
        <v>133867.07422739829</v>
      </c>
      <c r="V1040" s="10">
        <f>IF(U1039&lt;=0,V1039,V1039*(1-T1040/U1039))+MAX(0,-('1-Input'!$B$10-C1040-D1040))</f>
        <v>41573.971846792483</v>
      </c>
    </row>
    <row r="1041" spans="1:22">
      <c r="A1041" s="9">
        <f t="shared" si="40"/>
        <v>34</v>
      </c>
      <c r="B1041" s="12">
        <f>IF($A1041='P-Parametri'!$B$47,'P-Parametri'!$B$34,IF($A1041='P-Parametri'!$B$48,'P-Parametri'!$C$34,'P-Parametri'!$B$52))</f>
        <v>0.03</v>
      </c>
      <c r="C1041" s="10">
        <f>IF($A1041&lt;='1-Input'!$B$26,0,IF($A1041='1-Input'!$B$26+1,('1-Input'!$B$23+0)*'1-Input'!$B$27,'1-Input'!$B$23+0))</f>
        <v>15535</v>
      </c>
      <c r="D1041" s="10">
        <f t="shared" si="41"/>
        <v>0</v>
      </c>
      <c r="E1041" s="10">
        <f>MAX(0,('1-Input'!$B$10-C1041-D1041))/(1-'P-Parametri'!$B$31*MAX(0,IF(F1040&lt;=0,0,(F1040-G1040)/F1040)))</f>
        <v>16405.806140493609</v>
      </c>
      <c r="F1041" s="10">
        <f>((F1040-E1041+MAX(0,-('1-Input'!$B$10-C1041-D1041)))*(1+B1041))*(1-'P-Parametri'!$B$32)</f>
        <v>415430.22839512565</v>
      </c>
      <c r="G1041" s="10">
        <f>IF(F1040&lt;=0,G1040,G1040*(1-E1041/F1040))+MAX(0,-('1-Input'!$B$10-C1041-D1041))</f>
        <v>125509.92624736881</v>
      </c>
      <c r="H1041" s="10">
        <f>MAX(0,('1-Input'!$B$10-C1041-D1041))/(1-'P-Parametri'!$B$31*MAX(0,IF(I1040&lt;=0,0,(I1040-J1040)/I1040)))</f>
        <v>16405.806140493605</v>
      </c>
      <c r="I1041" s="10">
        <f>((I1040-H1041+MAX(0,-('1-Input'!$B$10-C1041-D1041)))*(1+B1041))*(1-'P-Parametri'!$B$32)</f>
        <v>803355.10592192854</v>
      </c>
      <c r="J1041" s="10">
        <f>IF(I1040&lt;=0,J1040,J1040*(1-H1041/I1040))+MAX(0,-('1-Input'!$B$10-C1041-D1041))</f>
        <v>242709.92624736886</v>
      </c>
      <c r="K1041" s="10">
        <f>MAX(0,('1-Input'!$B$10-C1041-D1041))/(1-'P-Parametri'!$B$31*MAX(0,IF(L1040&lt;=0,0,(L1040-M1040)/L1040)))</f>
        <v>16405.806140493609</v>
      </c>
      <c r="L1041" s="10">
        <f>((L1040-K1041+MAX(0,-('1-Input'!$B$10-C1041-D1041)))*(1+B1041))*(1-'P-Parametri'!$B$32)</f>
        <v>120743.13591725235</v>
      </c>
      <c r="M1041" s="10">
        <f>IF(L1040&lt;=0,M1040,M1040*(1-K1041/L1040))+MAX(0,-('1-Input'!$B$10-C1041-D1041))</f>
        <v>36478.958554351055</v>
      </c>
      <c r="N1041" s="10">
        <f>MAX(0,('1-Input'!$B$10-C1041-D1041))/(1-'P-Parametri'!$B$31*MAX(0,IF(O1040&lt;=0,0,(O1040-P1040)/O1040)))</f>
        <v>16405.806140493609</v>
      </c>
      <c r="O1041" s="10">
        <f>((O1040-N1041+MAX(0,-('1-Input'!$B$10-C1041-D1041)))*(1+B1041))*(1-'P-Parametri'!$B$32)</f>
        <v>120743.13591725251</v>
      </c>
      <c r="P1041" s="10">
        <f>IF(O1040&lt;=0,P1040,P1040*(1-N1041/O1040))+MAX(0,-('1-Input'!$B$10-C1041-D1041))</f>
        <v>36478.958554351084</v>
      </c>
      <c r="Q1041" s="10">
        <f>MAX(0,('1-Input'!$B$10-C1041-D1041))/(1-'P-Parametri'!$B$31*MAX(0,IF(R1040&lt;=0,0,(R1040-S1040)/R1040)))</f>
        <v>16405.806140493605</v>
      </c>
      <c r="R1041" s="10">
        <f>((R1040-Q1041+MAX(0,-('1-Input'!$B$10-C1041-D1041)))*(1+B1041))*(1-'P-Parametri'!$B$32)</f>
        <v>120743.1359172528</v>
      </c>
      <c r="S1041" s="10">
        <f>IF(R1040&lt;=0,S1040,S1040*(1-Q1041/R1040))+MAX(0,-('1-Input'!$B$10-C1041-D1041))</f>
        <v>36478.958554351215</v>
      </c>
      <c r="T1041" s="10">
        <f>MAX(0,('1-Input'!$B$10-C1041-D1041))/(1-'P-Parametri'!$B$31*MAX(0,IF(U1040&lt;=0,0,(U1040-V1040)/U1040)))</f>
        <v>16405.806140493605</v>
      </c>
      <c r="U1041" s="10">
        <f>((U1040-T1041+MAX(0,-('1-Input'!$B$10-C1041-D1041)))*(1+B1041))*(1-'P-Parametri'!$B$32)</f>
        <v>120743.1359172528</v>
      </c>
      <c r="V1041" s="10">
        <f>IF(U1040&lt;=0,V1040,V1040*(1-T1041/U1040))+MAX(0,-('1-Input'!$B$10-C1041-D1041))</f>
        <v>36478.958554351215</v>
      </c>
    </row>
    <row r="1042" spans="1:22">
      <c r="A1042" s="9">
        <f t="shared" si="40"/>
        <v>35</v>
      </c>
      <c r="B1042" s="12">
        <f>IF($A1042='P-Parametri'!$B$47,'P-Parametri'!$B$34,IF($A1042='P-Parametri'!$B$48,'P-Parametri'!$C$34,'P-Parametri'!$B$52))</f>
        <v>0.03</v>
      </c>
      <c r="C1042" s="10">
        <f>IF($A1042&lt;='1-Input'!$B$26,0,IF($A1042='1-Input'!$B$26+1,('1-Input'!$B$23+0)*'1-Input'!$B$27,'1-Input'!$B$23+0))</f>
        <v>15535</v>
      </c>
      <c r="D1042" s="10">
        <f t="shared" si="41"/>
        <v>0</v>
      </c>
      <c r="E1042" s="10">
        <f>MAX(0,('1-Input'!$B$10-C1042-D1042))/(1-'P-Parametri'!$B$31*MAX(0,IF(F1041&lt;=0,0,(F1041-G1041)/F1041)))</f>
        <v>16449.79385596915</v>
      </c>
      <c r="F1042" s="10">
        <f>((F1041-E1042+MAX(0,-('1-Input'!$B$10-C1042-D1042)))*(1+B1042))*(1-'P-Parametri'!$B$32)</f>
        <v>410127.94788018055</v>
      </c>
      <c r="G1042" s="10">
        <f>IF(F1041&lt;=0,G1041,G1041*(1-E1042/F1041))+MAX(0,-('1-Input'!$B$10-C1042-D1042))</f>
        <v>120540.10876051178</v>
      </c>
      <c r="H1042" s="10">
        <f>MAX(0,('1-Input'!$B$10-C1042-D1042))/(1-'P-Parametri'!$B$31*MAX(0,IF(I1041&lt;=0,0,(I1041-J1041)/I1041)))</f>
        <v>16449.793855969147</v>
      </c>
      <c r="I1042" s="10">
        <f>((I1041-H1042+MAX(0,-('1-Input'!$B$10-C1042-D1042)))*(1+B1042))*(1-'P-Parametri'!$B$32)</f>
        <v>808891.44648508227</v>
      </c>
      <c r="J1042" s="10">
        <f>IF(I1041&lt;=0,J1041,J1041*(1-H1042/I1041))+MAX(0,-('1-Input'!$B$10-C1042-D1042))</f>
        <v>237740.10876051182</v>
      </c>
      <c r="K1042" s="10">
        <f>MAX(0,('1-Input'!$B$10-C1042-D1042))/(1-'P-Parametri'!$B$31*MAX(0,IF(L1041&lt;=0,0,(L1041-M1041)/L1041)))</f>
        <v>16449.793855969147</v>
      </c>
      <c r="L1042" s="10">
        <f>((L1041-K1042+MAX(0,-('1-Input'!$B$10-C1042-D1042)))*(1+B1042))*(1-'P-Parametri'!$B$32)</f>
        <v>107207.29803847546</v>
      </c>
      <c r="M1042" s="10">
        <f>IF(L1041&lt;=0,M1041,M1041*(1-K1042/L1041))+MAX(0,-('1-Input'!$B$10-C1042-D1042))</f>
        <v>31509.141067494016</v>
      </c>
      <c r="N1042" s="10">
        <f>MAX(0,('1-Input'!$B$10-C1042-D1042))/(1-'P-Parametri'!$B$31*MAX(0,IF(O1041&lt;=0,0,(O1041-P1041)/O1041)))</f>
        <v>16449.793855969147</v>
      </c>
      <c r="O1042" s="10">
        <f>((O1041-N1042+MAX(0,-('1-Input'!$B$10-C1042-D1042)))*(1+B1042))*(1-'P-Parametri'!$B$32)</f>
        <v>107207.29803847562</v>
      </c>
      <c r="P1042" s="10">
        <f>IF(O1041&lt;=0,P1041,P1041*(1-N1042/O1041))+MAX(0,-('1-Input'!$B$10-C1042-D1042))</f>
        <v>31509.141067494045</v>
      </c>
      <c r="Q1042" s="10">
        <f>MAX(0,('1-Input'!$B$10-C1042-D1042))/(1-'P-Parametri'!$B$31*MAX(0,IF(R1041&lt;=0,0,(R1041-S1041)/R1041)))</f>
        <v>16449.793855969147</v>
      </c>
      <c r="R1042" s="10">
        <f>((R1041-Q1042+MAX(0,-('1-Input'!$B$10-C1042-D1042)))*(1+B1042))*(1-'P-Parametri'!$B$32)</f>
        <v>107207.29803847591</v>
      </c>
      <c r="S1042" s="10">
        <f>IF(R1041&lt;=0,S1041,S1041*(1-Q1042/R1041))+MAX(0,-('1-Input'!$B$10-C1042-D1042))</f>
        <v>31509.141067494169</v>
      </c>
      <c r="T1042" s="10">
        <f>MAX(0,('1-Input'!$B$10-C1042-D1042))/(1-'P-Parametri'!$B$31*MAX(0,IF(U1041&lt;=0,0,(U1041-V1041)/U1041)))</f>
        <v>16449.793855969147</v>
      </c>
      <c r="U1042" s="10">
        <f>((U1041-T1042+MAX(0,-('1-Input'!$B$10-C1042-D1042)))*(1+B1042))*(1-'P-Parametri'!$B$32)</f>
        <v>107207.29803847591</v>
      </c>
      <c r="V1042" s="10">
        <f>IF(U1041&lt;=0,V1041,V1041*(1-T1042/U1041))+MAX(0,-('1-Input'!$B$10-C1042-D1042))</f>
        <v>31509.141067494169</v>
      </c>
    </row>
    <row r="1043" spans="1:22">
      <c r="A1043" s="9">
        <f t="shared" si="40"/>
        <v>36</v>
      </c>
      <c r="B1043" s="12">
        <f>IF($A1043='P-Parametri'!$B$47,'P-Parametri'!$B$34,IF($A1043='P-Parametri'!$B$48,'P-Parametri'!$C$34,'P-Parametri'!$B$52))</f>
        <v>0.03</v>
      </c>
      <c r="C1043" s="10">
        <f>IF($A1043&lt;='1-Input'!$B$26,0,IF($A1043='1-Input'!$B$26+1,('1-Input'!$B$23+0)*'1-Input'!$B$27,'1-Input'!$B$23+0))</f>
        <v>15535</v>
      </c>
      <c r="D1043" s="10">
        <f t="shared" si="41"/>
        <v>0</v>
      </c>
      <c r="E1043" s="10">
        <f>MAX(0,('1-Input'!$B$10-C1043-D1043))/(1-'P-Parametri'!$B$31*MAX(0,IF(F1042&lt;=0,0,(F1042-G1042)/F1042)))</f>
        <v>16492.812904252904</v>
      </c>
      <c r="F1043" s="10">
        <f>((F1042-E1043+MAX(0,-('1-Input'!$B$10-C1043-D1043)))*(1+B1043))*(1-'P-Parametri'!$B$32)</f>
        <v>404633.30064715509</v>
      </c>
      <c r="G1043" s="10">
        <f>IF(F1042&lt;=0,G1042,G1042*(1-E1043/F1042))+MAX(0,-('1-Input'!$B$10-C1043-D1043))</f>
        <v>115692.73010338543</v>
      </c>
      <c r="H1043" s="10">
        <f>MAX(0,('1-Input'!$B$10-C1043-D1043))/(1-'P-Parametri'!$B$31*MAX(0,IF(I1042&lt;=0,0,(I1042-J1042)/I1042)))</f>
        <v>16492.8129042529</v>
      </c>
      <c r="I1043" s="10">
        <f>((I1042-H1043+MAX(0,-('1-Input'!$B$10-C1043-D1043)))*(1+B1043))*(1-'P-Parametri'!$B$32)</f>
        <v>814538.25140307774</v>
      </c>
      <c r="J1043" s="10">
        <f>IF(I1042&lt;=0,J1042,J1042*(1-H1043/I1042))+MAX(0,-('1-Input'!$B$10-C1043-D1043))</f>
        <v>232892.73010338546</v>
      </c>
      <c r="K1043" s="10">
        <f>MAX(0,('1-Input'!$B$10-C1043-D1043))/(1-'P-Parametri'!$B$31*MAX(0,IF(L1042&lt;=0,0,(L1042-M1042)/L1042)))</f>
        <v>16492.8129042529</v>
      </c>
      <c r="L1043" s="10">
        <f>((L1042-K1043+MAX(0,-('1-Input'!$B$10-C1043-D1043)))*(1+B1043))*(1-'P-Parametri'!$B$32)</f>
        <v>93249.047848872739</v>
      </c>
      <c r="M1043" s="10">
        <f>IF(L1042&lt;=0,M1042,M1042*(1-K1043/L1042))+MAX(0,-('1-Input'!$B$10-C1043-D1043))</f>
        <v>26661.762410367657</v>
      </c>
      <c r="N1043" s="10">
        <f>MAX(0,('1-Input'!$B$10-C1043-D1043))/(1-'P-Parametri'!$B$31*MAX(0,IF(O1042&lt;=0,0,(O1042-P1042)/O1042)))</f>
        <v>16492.812904252904</v>
      </c>
      <c r="O1043" s="10">
        <f>((O1042-N1043+MAX(0,-('1-Input'!$B$10-C1043-D1043)))*(1+B1043))*(1-'P-Parametri'!$B$32)</f>
        <v>93249.047848872899</v>
      </c>
      <c r="P1043" s="10">
        <f>IF(O1042&lt;=0,P1042,P1042*(1-N1043/O1042))+MAX(0,-('1-Input'!$B$10-C1043-D1043))</f>
        <v>26661.76241036769</v>
      </c>
      <c r="Q1043" s="10">
        <f>MAX(0,('1-Input'!$B$10-C1043-D1043))/(1-'P-Parametri'!$B$31*MAX(0,IF(R1042&lt;=0,0,(R1042-S1042)/R1042)))</f>
        <v>16492.8129042529</v>
      </c>
      <c r="R1043" s="10">
        <f>((R1042-Q1043+MAX(0,-('1-Input'!$B$10-C1043-D1043)))*(1+B1043))*(1-'P-Parametri'!$B$32)</f>
        <v>93249.047848873204</v>
      </c>
      <c r="S1043" s="10">
        <f>IF(R1042&lt;=0,S1042,S1042*(1-Q1043/R1042))+MAX(0,-('1-Input'!$B$10-C1043-D1043))</f>
        <v>26661.76241036781</v>
      </c>
      <c r="T1043" s="10">
        <f>MAX(0,('1-Input'!$B$10-C1043-D1043))/(1-'P-Parametri'!$B$31*MAX(0,IF(U1042&lt;=0,0,(U1042-V1042)/U1042)))</f>
        <v>16492.8129042529</v>
      </c>
      <c r="U1043" s="10">
        <f>((U1042-T1043+MAX(0,-('1-Input'!$B$10-C1043-D1043)))*(1+B1043))*(1-'P-Parametri'!$B$32)</f>
        <v>93249.047848873204</v>
      </c>
      <c r="V1043" s="10">
        <f>IF(U1042&lt;=0,V1042,V1042*(1-T1043/U1042))+MAX(0,-('1-Input'!$B$10-C1043-D1043))</f>
        <v>26661.76241036781</v>
      </c>
    </row>
    <row r="1044" spans="1:22">
      <c r="A1044" s="9">
        <f t="shared" si="40"/>
        <v>37</v>
      </c>
      <c r="B1044" s="12">
        <f>IF($A1044='P-Parametri'!$B$47,'P-Parametri'!$B$34,IF($A1044='P-Parametri'!$B$48,'P-Parametri'!$C$34,'P-Parametri'!$B$52))</f>
        <v>0.03</v>
      </c>
      <c r="C1044" s="10">
        <f>IF($A1044&lt;='1-Input'!$B$26,0,IF($A1044='1-Input'!$B$26+1,('1-Input'!$B$23+0)*'1-Input'!$B$27,'1-Input'!$B$23+0))</f>
        <v>15535</v>
      </c>
      <c r="D1044" s="10">
        <f t="shared" si="41"/>
        <v>0</v>
      </c>
      <c r="E1044" s="10">
        <f>MAX(0,('1-Input'!$B$10-C1044-D1044))/(1-'P-Parametri'!$B$31*MAX(0,IF(F1043&lt;=0,0,(F1043-G1043)/F1043)))</f>
        <v>16534.879134736886</v>
      </c>
      <c r="F1044" s="10">
        <f>((F1043-E1044+MAX(0,-('1-Input'!$B$10-C1044-D1044)))*(1+B1044))*(1-'P-Parametri'!$B$32)</f>
        <v>398941.89140947518</v>
      </c>
      <c r="G1044" s="10">
        <f>IF(F1043&lt;=0,G1043,G1043*(1-E1044/F1043))+MAX(0,-('1-Input'!$B$10-C1044-D1044))</f>
        <v>110965.07840994425</v>
      </c>
      <c r="H1044" s="10">
        <f>MAX(0,('1-Input'!$B$10-C1044-D1044))/(1-'P-Parametri'!$B$31*MAX(0,IF(I1043&lt;=0,0,(I1043-J1043)/I1043)))</f>
        <v>16534.879134736882</v>
      </c>
      <c r="I1044" s="10">
        <f>((I1043-H1044+MAX(0,-('1-Input'!$B$10-C1044-D1044)))*(1+B1044))*(1-'P-Parametri'!$B$32)</f>
        <v>820299.58648951829</v>
      </c>
      <c r="J1044" s="10">
        <f>IF(I1043&lt;=0,J1043,J1043*(1-H1044/I1043))+MAX(0,-('1-Input'!$B$10-C1044-D1044))</f>
        <v>228165.07840994428</v>
      </c>
      <c r="K1044" s="10">
        <f>MAX(0,('1-Input'!$B$10-C1044-D1044))/(1-'P-Parametri'!$B$31*MAX(0,IF(L1043&lt;=0,0,(L1043-M1043)/L1043)))</f>
        <v>16534.879134736886</v>
      </c>
      <c r="L1044" s="10">
        <f>((L1043-K1044+MAX(0,-('1-Input'!$B$10-C1044-D1044)))*(1+B1044))*(1-'P-Parametri'!$B$32)</f>
        <v>78857.562588008805</v>
      </c>
      <c r="M1044" s="10">
        <f>IF(L1043&lt;=0,M1043,M1043*(1-K1044/L1043))+MAX(0,-('1-Input'!$B$10-C1044-D1044))</f>
        <v>21934.11071692648</v>
      </c>
      <c r="N1044" s="10">
        <f>MAX(0,('1-Input'!$B$10-C1044-D1044))/(1-'P-Parametri'!$B$31*MAX(0,IF(O1043&lt;=0,0,(O1043-P1043)/O1043)))</f>
        <v>16534.879134736886</v>
      </c>
      <c r="O1044" s="10">
        <f>((O1043-N1044+MAX(0,-('1-Input'!$B$10-C1044-D1044)))*(1+B1044))*(1-'P-Parametri'!$B$32)</f>
        <v>78857.562588008979</v>
      </c>
      <c r="P1044" s="10">
        <f>IF(O1043&lt;=0,P1043,P1043*(1-N1044/O1043))+MAX(0,-('1-Input'!$B$10-C1044-D1044))</f>
        <v>21934.110716926516</v>
      </c>
      <c r="Q1044" s="10">
        <f>MAX(0,('1-Input'!$B$10-C1044-D1044))/(1-'P-Parametri'!$B$31*MAX(0,IF(R1043&lt;=0,0,(R1043-S1043)/R1043)))</f>
        <v>16534.879134736882</v>
      </c>
      <c r="R1044" s="10">
        <f>((R1043-Q1044+MAX(0,-('1-Input'!$B$10-C1044-D1044)))*(1+B1044))*(1-'P-Parametri'!$B$32)</f>
        <v>78857.562588009285</v>
      </c>
      <c r="S1044" s="10">
        <f>IF(R1043&lt;=0,S1043,S1043*(1-Q1044/R1043))+MAX(0,-('1-Input'!$B$10-C1044-D1044))</f>
        <v>21934.110716926632</v>
      </c>
      <c r="T1044" s="10">
        <f>MAX(0,('1-Input'!$B$10-C1044-D1044))/(1-'P-Parametri'!$B$31*MAX(0,IF(U1043&lt;=0,0,(U1043-V1043)/U1043)))</f>
        <v>16534.879134736882</v>
      </c>
      <c r="U1044" s="10">
        <f>((U1043-T1044+MAX(0,-('1-Input'!$B$10-C1044-D1044)))*(1+B1044))*(1-'P-Parametri'!$B$32)</f>
        <v>78857.562588009285</v>
      </c>
      <c r="V1044" s="10">
        <f>IF(U1043&lt;=0,V1043,V1043*(1-T1044/U1043))+MAX(0,-('1-Input'!$B$10-C1044-D1044))</f>
        <v>21934.110716926632</v>
      </c>
    </row>
    <row r="1045" spans="1:22">
      <c r="A1045" s="9">
        <f t="shared" si="40"/>
        <v>38</v>
      </c>
      <c r="B1045" s="12">
        <f>IF($A1045='P-Parametri'!$B$47,'P-Parametri'!$B$34,IF($A1045='P-Parametri'!$B$48,'P-Parametri'!$C$34,'P-Parametri'!$B$52))</f>
        <v>0.03</v>
      </c>
      <c r="C1045" s="10">
        <f>IF($A1045&lt;='1-Input'!$B$26,0,IF($A1045='1-Input'!$B$26+1,('1-Input'!$B$23+0)*'1-Input'!$B$27,'1-Input'!$B$23+0))</f>
        <v>15535</v>
      </c>
      <c r="D1045" s="10">
        <f t="shared" si="41"/>
        <v>0</v>
      </c>
      <c r="E1045" s="10">
        <f>MAX(0,('1-Input'!$B$10-C1045-D1045))/(1-'P-Parametri'!$B$31*MAX(0,IF(F1044&lt;=0,0,(F1044-G1044)/F1044)))</f>
        <v>16576.008410020902</v>
      </c>
      <c r="F1045" s="10">
        <f>((F1044-E1045+MAX(0,-('1-Input'!$B$10-C1045-D1045)))*(1+B1045))*(1-'P-Parametri'!$B$32)</f>
        <v>393049.18577045901</v>
      </c>
      <c r="G1045" s="10">
        <f>IF(F1044&lt;=0,G1044,G1044*(1-E1045/F1044))+MAX(0,-('1-Input'!$B$10-C1045-D1045))</f>
        <v>106354.48696154221</v>
      </c>
      <c r="H1045" s="10">
        <f>MAX(0,('1-Input'!$B$10-C1045-D1045))/(1-'P-Parametri'!$B$31*MAX(0,IF(I1044&lt;=0,0,(I1044-J1044)/I1044)))</f>
        <v>16576.008410020899</v>
      </c>
      <c r="I1045" s="10">
        <f>((I1044-H1045+MAX(0,-('1-Input'!$B$10-C1045-D1045)))*(1+B1045))*(1-'P-Parametri'!$B$32)</f>
        <v>826179.61485103867</v>
      </c>
      <c r="J1045" s="10">
        <f>IF(I1044&lt;=0,J1044,J1044*(1-H1045/I1044))+MAX(0,-('1-Input'!$B$10-C1045-D1045))</f>
        <v>223554.48696154222</v>
      </c>
      <c r="K1045" s="10">
        <f>MAX(0,('1-Input'!$B$10-C1045-D1045))/(1-'P-Parametri'!$B$31*MAX(0,IF(L1044&lt;=0,0,(L1044-M1044)/L1044)))</f>
        <v>16576.008410020902</v>
      </c>
      <c r="L1045" s="10">
        <f>((L1044-K1045+MAX(0,-('1-Input'!$B$10-C1045-D1045)))*(1+B1045))*(1-'P-Parametri'!$B$32)</f>
        <v>64021.700801720879</v>
      </c>
      <c r="M1045" s="10">
        <f>IF(L1044&lt;=0,M1044,M1044*(1-K1045/L1044))+MAX(0,-('1-Input'!$B$10-C1045-D1045))</f>
        <v>17323.519268524429</v>
      </c>
      <c r="N1045" s="10">
        <f>MAX(0,('1-Input'!$B$10-C1045-D1045))/(1-'P-Parametri'!$B$31*MAX(0,IF(O1044&lt;=0,0,(O1044-P1044)/O1044)))</f>
        <v>16576.008410020902</v>
      </c>
      <c r="O1045" s="10">
        <f>((O1044-N1045+MAX(0,-('1-Input'!$B$10-C1045-D1045)))*(1+B1045))*(1-'P-Parametri'!$B$32)</f>
        <v>64021.700801721061</v>
      </c>
      <c r="P1045" s="10">
        <f>IF(O1044&lt;=0,P1044,P1044*(1-N1045/O1044))+MAX(0,-('1-Input'!$B$10-C1045-D1045))</f>
        <v>17323.519268524469</v>
      </c>
      <c r="Q1045" s="10">
        <f>MAX(0,('1-Input'!$B$10-C1045-D1045))/(1-'P-Parametri'!$B$31*MAX(0,IF(R1044&lt;=0,0,(R1044-S1044)/R1044)))</f>
        <v>16576.008410020899</v>
      </c>
      <c r="R1045" s="10">
        <f>((R1044-Q1045+MAX(0,-('1-Input'!$B$10-C1045-D1045)))*(1+B1045))*(1-'P-Parametri'!$B$32)</f>
        <v>64021.700801721381</v>
      </c>
      <c r="S1045" s="10">
        <f>IF(R1044&lt;=0,S1044,S1044*(1-Q1045/R1044))+MAX(0,-('1-Input'!$B$10-C1045-D1045))</f>
        <v>17323.519268524578</v>
      </c>
      <c r="T1045" s="10">
        <f>MAX(0,('1-Input'!$B$10-C1045-D1045))/(1-'P-Parametri'!$B$31*MAX(0,IF(U1044&lt;=0,0,(U1044-V1044)/U1044)))</f>
        <v>16576.008410020899</v>
      </c>
      <c r="U1045" s="10">
        <f>((U1044-T1045+MAX(0,-('1-Input'!$B$10-C1045-D1045)))*(1+B1045))*(1-'P-Parametri'!$B$32)</f>
        <v>64021.700801721381</v>
      </c>
      <c r="V1045" s="10">
        <f>IF(U1044&lt;=0,V1044,V1044*(1-T1045/U1044))+MAX(0,-('1-Input'!$B$10-C1045-D1045))</f>
        <v>17323.519268524578</v>
      </c>
    </row>
    <row r="1046" spans="1:22">
      <c r="A1046" s="9">
        <f t="shared" si="40"/>
        <v>39</v>
      </c>
      <c r="B1046" s="12">
        <f>IF($A1046='P-Parametri'!$B$47,'P-Parametri'!$B$34,IF($A1046='P-Parametri'!$B$48,'P-Parametri'!$C$34,'P-Parametri'!$B$52))</f>
        <v>0.03</v>
      </c>
      <c r="C1046" s="10">
        <f>IF($A1046&lt;='1-Input'!$B$26,0,IF($A1046='1-Input'!$B$26+1,('1-Input'!$B$23+0)*'1-Input'!$B$27,'1-Input'!$B$23+0))</f>
        <v>15535</v>
      </c>
      <c r="D1046" s="10">
        <f t="shared" si="41"/>
        <v>0</v>
      </c>
      <c r="E1046" s="10">
        <f>MAX(0,('1-Input'!$B$10-C1046-D1046))/(1-'P-Parametri'!$B$31*MAX(0,IF(F1045&lt;=0,0,(F1045-G1045)/F1045)))</f>
        <v>16616.216589603526</v>
      </c>
      <c r="F1046" s="10">
        <f>((F1045-E1046+MAX(0,-('1-Input'!$B$10-C1046-D1046)))*(1+B1046))*(1-'P-Parametri'!$B$32)</f>
        <v>386950.50633976859</v>
      </c>
      <c r="G1046" s="10">
        <f>IF(F1045&lt;=0,G1045,G1045*(1-E1046/F1045))+MAX(0,-('1-Input'!$B$10-C1046-D1046))</f>
        <v>101858.33417810609</v>
      </c>
      <c r="H1046" s="10">
        <f>MAX(0,('1-Input'!$B$10-C1046-D1046))/(1-'P-Parametri'!$B$31*MAX(0,IF(I1045&lt;=0,0,(I1045-J1045)/I1045)))</f>
        <v>16616.216589603522</v>
      </c>
      <c r="I1046" s="10">
        <f>((I1045-H1046+MAX(0,-('1-Input'!$B$10-C1046-D1046)))*(1+B1046))*(1-'P-Parametri'!$B$32)</f>
        <v>832182.59960885951</v>
      </c>
      <c r="J1046" s="10">
        <f>IF(I1045&lt;=0,J1045,J1045*(1-H1046/I1045))+MAX(0,-('1-Input'!$B$10-C1046-D1046))</f>
        <v>219058.3341781061</v>
      </c>
      <c r="K1046" s="10">
        <f>MAX(0,('1-Input'!$B$10-C1046-D1046))/(1-'P-Parametri'!$B$31*MAX(0,IF(L1045&lt;=0,0,(L1045-M1045)/L1045)))</f>
        <v>16616.216589603522</v>
      </c>
      <c r="L1046" s="10">
        <f>((L1045-K1046+MAX(0,-('1-Input'!$B$10-C1046-D1046)))*(1+B1046))*(1-'P-Parametri'!$B$32)</f>
        <v>48729.99344100392</v>
      </c>
      <c r="M1046" s="10">
        <f>IF(L1045&lt;=0,M1045,M1045*(1-K1046/L1045))+MAX(0,-('1-Input'!$B$10-C1046-D1046))</f>
        <v>12827.366485088307</v>
      </c>
      <c r="N1046" s="10">
        <f>MAX(0,('1-Input'!$B$10-C1046-D1046))/(1-'P-Parametri'!$B$31*MAX(0,IF(O1045&lt;=0,0,(O1045-P1045)/O1045)))</f>
        <v>16616.216589603526</v>
      </c>
      <c r="O1046" s="10">
        <f>((O1045-N1046+MAX(0,-('1-Input'!$B$10-C1046-D1046)))*(1+B1046))*(1-'P-Parametri'!$B$32)</f>
        <v>48729.993441004095</v>
      </c>
      <c r="P1046" s="10">
        <f>IF(O1045&lt;=0,P1045,P1045*(1-N1046/O1045))+MAX(0,-('1-Input'!$B$10-C1046-D1046))</f>
        <v>12827.366485088349</v>
      </c>
      <c r="Q1046" s="10">
        <f>MAX(0,('1-Input'!$B$10-C1046-D1046))/(1-'P-Parametri'!$B$31*MAX(0,IF(R1045&lt;=0,0,(R1045-S1045)/R1045)))</f>
        <v>16616.216589603522</v>
      </c>
      <c r="R1046" s="10">
        <f>((R1045-Q1046+MAX(0,-('1-Input'!$B$10-C1046-D1046)))*(1+B1046))*(1-'P-Parametri'!$B$32)</f>
        <v>48729.99344100443</v>
      </c>
      <c r="S1046" s="10">
        <f>IF(R1045&lt;=0,S1045,S1045*(1-Q1046/R1045))+MAX(0,-('1-Input'!$B$10-C1046-D1046))</f>
        <v>12827.366485088452</v>
      </c>
      <c r="T1046" s="10">
        <f>MAX(0,('1-Input'!$B$10-C1046-D1046))/(1-'P-Parametri'!$B$31*MAX(0,IF(U1045&lt;=0,0,(U1045-V1045)/U1045)))</f>
        <v>16616.216589603522</v>
      </c>
      <c r="U1046" s="10">
        <f>((U1045-T1046+MAX(0,-('1-Input'!$B$10-C1046-D1046)))*(1+B1046))*(1-'P-Parametri'!$B$32)</f>
        <v>48729.99344100443</v>
      </c>
      <c r="V1046" s="10">
        <f>IF(U1045&lt;=0,V1045,V1045*(1-T1046/U1045))+MAX(0,-('1-Input'!$B$10-C1046-D1046))</f>
        <v>12827.366485088452</v>
      </c>
    </row>
    <row r="1047" spans="1:22">
      <c r="A1047" s="9">
        <f t="shared" si="40"/>
        <v>40</v>
      </c>
      <c r="B1047" s="12">
        <f>IF($A1047='P-Parametri'!$B$47,'P-Parametri'!$B$34,IF($A1047='P-Parametri'!$B$48,'P-Parametri'!$C$34,'P-Parametri'!$B$52))</f>
        <v>0.03</v>
      </c>
      <c r="C1047" s="10">
        <f>IF($A1047&lt;='1-Input'!$B$26,0,IF($A1047='1-Input'!$B$26+1,('1-Input'!$B$23+0)*'1-Input'!$B$27,'1-Input'!$B$23+0))</f>
        <v>15535</v>
      </c>
      <c r="D1047" s="10">
        <f t="shared" si="41"/>
        <v>0</v>
      </c>
      <c r="E1047" s="10">
        <f>MAX(0,('1-Input'!$B$10-C1047-D1047))/(1-'P-Parametri'!$B$31*MAX(0,IF(F1046&lt;=0,0,(F1046-G1046)/F1046)))</f>
        <v>16655.519514383162</v>
      </c>
      <c r="F1047" s="10">
        <f>((F1046-E1047+MAX(0,-('1-Input'!$B$10-C1047-D1047)))*(1+B1047))*(1-'P-Parametri'!$B$32)</f>
        <v>380641.02875728672</v>
      </c>
      <c r="G1047" s="10">
        <f>IF(F1046&lt;=0,G1046,G1046*(1-E1047/F1046))+MAX(0,-('1-Input'!$B$10-C1047-D1047))</f>
        <v>97474.043565196625</v>
      </c>
      <c r="H1047" s="10">
        <f>MAX(0,('1-Input'!$B$10-C1047-D1047))/(1-'P-Parametri'!$B$31*MAX(0,IF(I1046&lt;=0,0,(I1046-J1046)/I1046)))</f>
        <v>16655.519514383162</v>
      </c>
      <c r="I1047" s="10">
        <f>((I1046-H1047+MAX(0,-('1-Input'!$B$10-C1047-D1047)))*(1+B1047))*(1-'P-Parametri'!$B$32)</f>
        <v>838312.90671231598</v>
      </c>
      <c r="J1047" s="10">
        <f>IF(I1046&lt;=0,J1046,J1046*(1-H1047/I1046))+MAX(0,-('1-Input'!$B$10-C1047-D1047))</f>
        <v>214674.04356519665</v>
      </c>
      <c r="K1047" s="10">
        <f>MAX(0,('1-Input'!$B$10-C1047-D1047))/(1-'P-Parametri'!$B$31*MAX(0,IF(L1046&lt;=0,0,(L1046-M1046)/L1046)))</f>
        <v>16655.519514383162</v>
      </c>
      <c r="L1047" s="10">
        <f>((L1046-K1047+MAX(0,-('1-Input'!$B$10-C1047-D1047)))*(1+B1047))*(1-'P-Parametri'!$B$32)</f>
        <v>32970.634728130542</v>
      </c>
      <c r="M1047" s="10">
        <f>IF(L1046&lt;=0,M1046,M1046*(1-K1047/L1046))+MAX(0,-('1-Input'!$B$10-C1047-D1047))</f>
        <v>8443.0758721788516</v>
      </c>
      <c r="N1047" s="10">
        <f>MAX(0,('1-Input'!$B$10-C1047-D1047))/(1-'P-Parametri'!$B$31*MAX(0,IF(O1046&lt;=0,0,(O1046-P1046)/O1046)))</f>
        <v>16655.519514383162</v>
      </c>
      <c r="O1047" s="10">
        <f>((O1046-N1047+MAX(0,-('1-Input'!$B$10-C1047-D1047)))*(1+B1047))*(1-'P-Parametri'!$B$32)</f>
        <v>32970.634728130724</v>
      </c>
      <c r="P1047" s="10">
        <f>IF(O1046&lt;=0,P1046,P1046*(1-N1047/O1046))+MAX(0,-('1-Input'!$B$10-C1047-D1047))</f>
        <v>8443.0758721788934</v>
      </c>
      <c r="Q1047" s="10">
        <f>MAX(0,('1-Input'!$B$10-C1047-D1047))/(1-'P-Parametri'!$B$31*MAX(0,IF(R1046&lt;=0,0,(R1046-S1046)/R1046)))</f>
        <v>16655.519514383162</v>
      </c>
      <c r="R1047" s="10">
        <f>((R1046-Q1047+MAX(0,-('1-Input'!$B$10-C1047-D1047)))*(1+B1047))*(1-'P-Parametri'!$B$32)</f>
        <v>32970.634728131066</v>
      </c>
      <c r="S1047" s="10">
        <f>IF(R1046&lt;=0,S1046,S1046*(1-Q1047/R1046))+MAX(0,-('1-Input'!$B$10-C1047-D1047))</f>
        <v>8443.0758721789916</v>
      </c>
      <c r="T1047" s="10">
        <f>MAX(0,('1-Input'!$B$10-C1047-D1047))/(1-'P-Parametri'!$B$31*MAX(0,IF(U1046&lt;=0,0,(U1046-V1046)/U1046)))</f>
        <v>16655.519514383162</v>
      </c>
      <c r="U1047" s="10">
        <f>((U1046-T1047+MAX(0,-('1-Input'!$B$10-C1047-D1047)))*(1+B1047))*(1-'P-Parametri'!$B$32)</f>
        <v>32970.634728131066</v>
      </c>
      <c r="V1047" s="10">
        <f>IF(U1046&lt;=0,V1046,V1046*(1-T1047/U1046))+MAX(0,-('1-Input'!$B$10-C1047-D1047))</f>
        <v>8443.0758721789916</v>
      </c>
    </row>
    <row r="1048" spans="1:22">
      <c r="A1048" s="9">
        <f t="shared" si="40"/>
        <v>41</v>
      </c>
      <c r="B1048" s="12">
        <f>IF($A1048='P-Parametri'!$B$47,'P-Parametri'!$B$34,IF($A1048='P-Parametri'!$B$48,'P-Parametri'!$C$34,'P-Parametri'!$B$52))</f>
        <v>0.03</v>
      </c>
      <c r="C1048" s="10">
        <f>IF($A1048&lt;='1-Input'!$B$26,0,IF($A1048='1-Input'!$B$26+1,('1-Input'!$B$23+0)*'1-Input'!$B$27,'1-Input'!$B$23+0))</f>
        <v>15535</v>
      </c>
      <c r="D1048" s="10">
        <f t="shared" si="41"/>
        <v>0</v>
      </c>
      <c r="E1048" s="10">
        <f>MAX(0,('1-Input'!$B$10-C1048-D1048))/(1-'P-Parametri'!$B$31*MAX(0,IF(F1047&lt;=0,0,(F1047-G1047)/F1047)))</f>
        <v>16693.932991954603</v>
      </c>
      <c r="F1048" s="10">
        <f>((F1047-E1048+MAX(0,-('1-Input'!$B$10-C1048-D1048)))*(1+B1048))*(1-'P-Parametri'!$B$32)</f>
        <v>374115.7776210155</v>
      </c>
      <c r="G1048" s="10">
        <f>IF(F1047&lt;=0,G1047,G1047*(1-E1048/F1047))+MAX(0,-('1-Input'!$B$10-C1048-D1048))</f>
        <v>93199.083619221259</v>
      </c>
      <c r="H1048" s="10">
        <f>MAX(0,('1-Input'!$B$10-C1048-D1048))/(1-'P-Parametri'!$B$31*MAX(0,IF(I1047&lt;=0,0,(I1047-J1047)/I1047)))</f>
        <v>16693.9329919546</v>
      </c>
      <c r="I1048" s="10">
        <f>((I1047-H1048+MAX(0,-('1-Input'!$B$10-C1048-D1048)))*(1+B1048))*(1-'P-Parametri'!$B$32)</f>
        <v>844575.00784610829</v>
      </c>
      <c r="J1048" s="10">
        <f>IF(I1047&lt;=0,J1047,J1047*(1-H1048/I1047))+MAX(0,-('1-Input'!$B$10-C1048-D1048))</f>
        <v>210399.08361922129</v>
      </c>
      <c r="K1048" s="10">
        <f>MAX(0,('1-Input'!$B$10-C1048-D1048))/(1-'P-Parametri'!$B$31*MAX(0,IF(L1047&lt;=0,0,(L1047-M1047)/L1047)))</f>
        <v>16693.932991954603</v>
      </c>
      <c r="L1048" s="10">
        <f>((L1047-K1048+MAX(0,-('1-Input'!$B$10-C1048-D1048)))*(1+B1048))*(1-'P-Parametri'!$B$32)</f>
        <v>16731.472782684697</v>
      </c>
      <c r="M1048" s="10">
        <f>IF(L1047&lt;=0,M1047,M1047*(1-K1048/L1047))+MAX(0,-('1-Input'!$B$10-C1048-D1048))</f>
        <v>4168.1159262034871</v>
      </c>
      <c r="N1048" s="10">
        <f>MAX(0,('1-Input'!$B$10-C1048-D1048))/(1-'P-Parametri'!$B$31*MAX(0,IF(O1047&lt;=0,0,(O1047-P1047)/O1047)))</f>
        <v>16693.932991954603</v>
      </c>
      <c r="O1048" s="10">
        <f>((O1047-N1048+MAX(0,-('1-Input'!$B$10-C1048-D1048)))*(1+B1048))*(1-'P-Parametri'!$B$32)</f>
        <v>16731.472782684883</v>
      </c>
      <c r="P1048" s="10">
        <f>IF(O1047&lt;=0,P1047,P1047*(1-N1048/O1047))+MAX(0,-('1-Input'!$B$10-C1048-D1048))</f>
        <v>4168.1159262035317</v>
      </c>
      <c r="Q1048" s="10">
        <f>MAX(0,('1-Input'!$B$10-C1048-D1048))/(1-'P-Parametri'!$B$31*MAX(0,IF(R1047&lt;=0,0,(R1047-S1047)/R1047)))</f>
        <v>16693.932991954603</v>
      </c>
      <c r="R1048" s="10">
        <f>((R1047-Q1048+MAX(0,-('1-Input'!$B$10-C1048-D1048)))*(1+B1048))*(1-'P-Parametri'!$B$32)</f>
        <v>16731.472782685236</v>
      </c>
      <c r="S1048" s="10">
        <f>IF(R1047&lt;=0,S1047,S1047*(1-Q1048/R1047))+MAX(0,-('1-Input'!$B$10-C1048-D1048))</f>
        <v>4168.1159262036244</v>
      </c>
      <c r="T1048" s="10">
        <f>MAX(0,('1-Input'!$B$10-C1048-D1048))/(1-'P-Parametri'!$B$31*MAX(0,IF(U1047&lt;=0,0,(U1047-V1047)/U1047)))</f>
        <v>16693.932991954603</v>
      </c>
      <c r="U1048" s="10">
        <f>((U1047-T1048+MAX(0,-('1-Input'!$B$10-C1048-D1048)))*(1+B1048))*(1-'P-Parametri'!$B$32)</f>
        <v>16731.472782685236</v>
      </c>
      <c r="V1048" s="10">
        <f>IF(U1047&lt;=0,V1047,V1047*(1-T1048/U1047))+MAX(0,-('1-Input'!$B$10-C1048-D1048))</f>
        <v>4168.1159262036244</v>
      </c>
    </row>
    <row r="1049" spans="1:22">
      <c r="A1049" s="9">
        <f t="shared" si="40"/>
        <v>42</v>
      </c>
      <c r="B1049" s="12">
        <f>IF($A1049='P-Parametri'!$B$47,'P-Parametri'!$B$34,IF($A1049='P-Parametri'!$B$48,'P-Parametri'!$C$34,'P-Parametri'!$B$52))</f>
        <v>0.03</v>
      </c>
      <c r="C1049" s="10">
        <f>IF($A1049&lt;='1-Input'!$B$26,0,IF($A1049='1-Input'!$B$26+1,('1-Input'!$B$23+0)*'1-Input'!$B$27,'1-Input'!$B$23+0))</f>
        <v>15535</v>
      </c>
      <c r="D1049" s="10">
        <f t="shared" si="41"/>
        <v>0</v>
      </c>
      <c r="E1049" s="10">
        <f>MAX(0,('1-Input'!$B$10-C1049-D1049))/(1-'P-Parametri'!$B$31*MAX(0,IF(F1048&lt;=0,0,(F1048-G1048)/F1048)))</f>
        <v>16731.472782685218</v>
      </c>
      <c r="F1049" s="10">
        <f>((F1048-E1049+MAX(0,-('1-Input'!$B$10-C1049-D1049)))*(1+B1049))*(1-'P-Parametri'!$B$32)</f>
        <v>367369.6223155132</v>
      </c>
      <c r="G1049" s="10">
        <f>IF(F1048&lt;=0,G1048,G1048*(1-E1049/F1048))+MAX(0,-('1-Input'!$B$10-C1049-D1049))</f>
        <v>89030.96769301765</v>
      </c>
      <c r="H1049" s="10">
        <f>MAX(0,('1-Input'!$B$10-C1049-D1049))/(1-'P-Parametri'!$B$31*MAX(0,IF(I1048&lt;=0,0,(I1048-J1048)/I1048)))</f>
        <v>16731.472782685214</v>
      </c>
      <c r="I1049" s="10">
        <f>((I1048-H1049+MAX(0,-('1-Input'!$B$10-C1049-D1049)))*(1+B1049))*(1-'P-Parametri'!$B$32)</f>
        <v>850973.48343309516</v>
      </c>
      <c r="J1049" s="10">
        <f>IF(I1048&lt;=0,J1048,J1048*(1-H1049/I1048))+MAX(0,-('1-Input'!$B$10-C1049-D1049))</f>
        <v>206230.96769301765</v>
      </c>
      <c r="K1049" s="10">
        <f>MAX(0,('1-Input'!$B$10-C1049-D1049))/(1-'P-Parametri'!$B$31*MAX(0,IF(L1048&lt;=0,0,(L1048-M1048)/L1048)))</f>
        <v>16731.472782685214</v>
      </c>
      <c r="L1049" s="10">
        <f>((L1048-K1049+MAX(0,-('1-Input'!$B$10-C1049-D1049)))*(1+B1049))*(1-'P-Parametri'!$B$32)</f>
        <v>-5.3102659876458345E-10</v>
      </c>
      <c r="M1049" s="10">
        <f>IF(L1048&lt;=0,M1048,M1048*(1-K1049/L1048))+MAX(0,-('1-Input'!$B$10-C1049-D1049))</f>
        <v>-1.2864556392206621E-10</v>
      </c>
      <c r="N1049" s="10">
        <f>MAX(0,('1-Input'!$B$10-C1049-D1049))/(1-'P-Parametri'!$B$31*MAX(0,IF(O1048&lt;=0,0,(O1048-P1048)/O1048)))</f>
        <v>16731.472782685218</v>
      </c>
      <c r="O1049" s="10">
        <f>((O1048-N1049+MAX(0,-('1-Input'!$B$10-C1049-D1049)))*(1+B1049))*(1-'P-Parametri'!$B$32)</f>
        <v>-3.4404540201649071E-10</v>
      </c>
      <c r="P1049" s="10">
        <f>IF(O1048&lt;=0,P1048,P1048*(1-N1049/O1048))+MAX(0,-('1-Input'!$B$10-C1049-D1049))</f>
        <v>-8.3295688870403467E-11</v>
      </c>
      <c r="Q1049" s="10">
        <f>MAX(0,('1-Input'!$B$10-C1049-D1049))/(1-'P-Parametri'!$B$31*MAX(0,IF(R1048&lt;=0,0,(R1048-S1048)/R1048)))</f>
        <v>16731.472782685214</v>
      </c>
      <c r="R1049" s="10">
        <f>((R1048-Q1049+MAX(0,-('1-Input'!$B$10-C1049-D1049)))*(1+B1049))*(1-'P-Parametri'!$B$32)</f>
        <v>2.2437743609771131E-11</v>
      </c>
      <c r="S1049" s="10">
        <f>IF(R1048&lt;=0,S1048,S1048*(1-Q1049/R1048))+MAX(0,-('1-Input'!$B$10-C1049-D1049))</f>
        <v>5.5530459246936888E-12</v>
      </c>
      <c r="T1049" s="10">
        <f>MAX(0,('1-Input'!$B$10-C1049-D1049))/(1-'P-Parametri'!$B$31*MAX(0,IF(U1048&lt;=0,0,(U1048-V1048)/U1048)))</f>
        <v>16731.472782685214</v>
      </c>
      <c r="U1049" s="10">
        <f>((U1048-T1049+MAX(0,-('1-Input'!$B$10-C1049-D1049)))*(1+B1049))*(1-'P-Parametri'!$B$32)</f>
        <v>2.2437743609771131E-11</v>
      </c>
      <c r="V1049" s="10">
        <f>IF(U1048&lt;=0,V1048,V1048*(1-T1049/U1048))+MAX(0,-('1-Input'!$B$10-C1049-D1049))</f>
        <v>5.5530459246936888E-12</v>
      </c>
    </row>
    <row r="1050" spans="1:22">
      <c r="A1050" s="4" t="s">
        <v>410</v>
      </c>
      <c r="E1050" s="10">
        <f>F1049</f>
        <v>367369.6223155132</v>
      </c>
      <c r="H1050" s="10">
        <f>I1049</f>
        <v>850973.48343309516</v>
      </c>
      <c r="K1050" s="10">
        <f>L1049</f>
        <v>-5.3102659876458345E-10</v>
      </c>
      <c r="N1050" s="10">
        <f>O1049</f>
        <v>-3.4404540201649071E-10</v>
      </c>
      <c r="Q1050" s="10">
        <f>R1049</f>
        <v>2.2437743609771131E-11</v>
      </c>
      <c r="T1050" s="10">
        <f>U1049</f>
        <v>2.2437743609771131E-11</v>
      </c>
    </row>
    <row r="1051" spans="1:22">
      <c r="A1051" s="5" t="s">
        <v>411</v>
      </c>
      <c r="B1051" s="10">
        <f>IFERROR(T1005-T1050*(T1005-Q1005)/(T1050-Q1050),T1005)</f>
        <v>644533.21596127411</v>
      </c>
    </row>
    <row r="1054" spans="1:22">
      <c r="A1054" s="2" t="s">
        <v>432</v>
      </c>
    </row>
    <row r="1055" spans="1:22">
      <c r="A1055" s="4" t="s">
        <v>268</v>
      </c>
      <c r="E1055" s="19">
        <f>'1-Input'!$B$8</f>
        <v>760000</v>
      </c>
      <c r="H1055" s="19">
        <f>'1-Input'!$B$8*1.2</f>
        <v>912000</v>
      </c>
      <c r="K1055" s="10">
        <f>IFERROR(H1055-H1100*(H1055-E1055)/(H1100-E1100),H1055)</f>
        <v>960351.54517164489</v>
      </c>
      <c r="N1055" s="10">
        <f>IFERROR(K1055-K1100*(K1055-H1055)/(K1100-H1100),K1055)</f>
        <v>962746.72655621986</v>
      </c>
      <c r="Q1055" s="10">
        <f>IFERROR(N1055-N1100*(N1055-K1055)/(N1100-K1100),N1055)</f>
        <v>962349.44839961373</v>
      </c>
      <c r="T1055" s="10">
        <f>IFERROR(Q1055-Q1100*(Q1055-N1055)/(Q1100-N1100),Q1055)</f>
        <v>962349.44839961396</v>
      </c>
    </row>
    <row r="1056" spans="1:22">
      <c r="A1056" s="15" t="s">
        <v>176</v>
      </c>
      <c r="B1056" s="15" t="s">
        <v>177</v>
      </c>
      <c r="C1056" s="15" t="s">
        <v>178</v>
      </c>
      <c r="D1056" s="15" t="s">
        <v>179</v>
      </c>
      <c r="E1056" s="15" t="s">
        <v>180</v>
      </c>
      <c r="F1056" s="15" t="s">
        <v>181</v>
      </c>
      <c r="G1056" s="15" t="s">
        <v>182</v>
      </c>
      <c r="H1056" s="15" t="s">
        <v>180</v>
      </c>
      <c r="I1056" s="15" t="s">
        <v>181</v>
      </c>
      <c r="J1056" s="15" t="s">
        <v>182</v>
      </c>
      <c r="K1056" s="15" t="s">
        <v>180</v>
      </c>
      <c r="L1056" s="15" t="s">
        <v>181</v>
      </c>
      <c r="M1056" s="15" t="s">
        <v>182</v>
      </c>
      <c r="N1056" s="15" t="s">
        <v>180</v>
      </c>
      <c r="O1056" s="15" t="s">
        <v>181</v>
      </c>
      <c r="P1056" s="15" t="s">
        <v>182</v>
      </c>
      <c r="Q1056" s="15" t="s">
        <v>180</v>
      </c>
      <c r="R1056" s="15" t="s">
        <v>181</v>
      </c>
      <c r="S1056" s="15" t="s">
        <v>182</v>
      </c>
      <c r="T1056" s="15" t="s">
        <v>180</v>
      </c>
      <c r="U1056" s="15" t="s">
        <v>181</v>
      </c>
      <c r="V1056" s="15" t="s">
        <v>182</v>
      </c>
    </row>
    <row r="1057" spans="1:22">
      <c r="A1057" s="9">
        <f>0</f>
        <v>0</v>
      </c>
      <c r="E1057" s="10">
        <f>0</f>
        <v>0</v>
      </c>
      <c r="F1057" s="10">
        <f>E1055</f>
        <v>760000</v>
      </c>
      <c r="G1057" s="10">
        <f>E1055*'1-Input'!$B$28</f>
        <v>586000</v>
      </c>
      <c r="H1057" s="10">
        <f>0</f>
        <v>0</v>
      </c>
      <c r="I1057" s="10">
        <f>H1055</f>
        <v>912000</v>
      </c>
      <c r="J1057" s="10">
        <f>H1055*'1-Input'!$B$28</f>
        <v>703200</v>
      </c>
      <c r="K1057" s="10">
        <f>0</f>
        <v>0</v>
      </c>
      <c r="L1057" s="10">
        <f>K1055</f>
        <v>960351.54517164489</v>
      </c>
      <c r="M1057" s="10">
        <f>K1055*'1-Input'!$B$28</f>
        <v>740481.58614550508</v>
      </c>
      <c r="N1057" s="10">
        <f>0</f>
        <v>0</v>
      </c>
      <c r="O1057" s="10">
        <f>N1055</f>
        <v>962746.72655621986</v>
      </c>
      <c r="P1057" s="10">
        <f>N1055*'1-Input'!$B$28</f>
        <v>742328.39705519052</v>
      </c>
      <c r="Q1057" s="10">
        <f>0</f>
        <v>0</v>
      </c>
      <c r="R1057" s="10">
        <f>Q1055</f>
        <v>962349.44839961373</v>
      </c>
      <c r="S1057" s="10">
        <f>Q1055*'1-Input'!$B$28</f>
        <v>742022.07468707056</v>
      </c>
      <c r="T1057" s="10">
        <f>0</f>
        <v>0</v>
      </c>
      <c r="U1057" s="10">
        <f>T1055</f>
        <v>962349.44839961396</v>
      </c>
      <c r="V1057" s="10">
        <f>T1055*'1-Input'!$B$28</f>
        <v>742022.07468707068</v>
      </c>
    </row>
    <row r="1058" spans="1:22">
      <c r="A1058" s="9">
        <f t="shared" ref="A1058:A1099" si="42">A1057+1</f>
        <v>1</v>
      </c>
      <c r="B1058" s="12">
        <f>IF($A1058='P-Parametri'!$C$47,'P-Parametri'!$B$34,IF($A1058='P-Parametri'!$C$48,'P-Parametri'!$C$34,'P-Parametri'!$C$52))</f>
        <v>-0.35</v>
      </c>
      <c r="C1058" s="10">
        <f>IF($A1058&lt;='1-Input'!$B$26,0,IF($A1058='1-Input'!$B$26+1,('1-Input'!$B$23+0)*'1-Input'!$B$27,'1-Input'!$B$23+0))</f>
        <v>0</v>
      </c>
      <c r="D1058" s="10">
        <f t="shared" ref="D1058:D1099" si="43">IF(AND($A1058&gt;=1,$A1058&lt;1+0),0,0)</f>
        <v>0</v>
      </c>
      <c r="E1058" s="10">
        <f>MAX(0,('1-Input'!$B$10-C1058-D1058))/(1-'P-Parametri'!$B$31*MAX(0,IF(F1057&lt;=0,0,(F1057-G1057)/F1057)))</f>
        <v>30835.525211259723</v>
      </c>
      <c r="F1058" s="10">
        <f>((F1057-E1058+MAX(0,-('1-Input'!$B$10-C1058-D1058)))*(1+B1058))*(1-'P-Parametri'!$B$32)</f>
        <v>473008.99479545583</v>
      </c>
      <c r="G1058" s="10">
        <f>IF(F1057&lt;=0,G1057,G1057*(1-E1058/F1057))+MAX(0,-('1-Input'!$B$10-C1058-D1058))</f>
        <v>562224.18713973917</v>
      </c>
      <c r="H1058" s="10">
        <f>MAX(0,('1-Input'!$B$10-C1058-D1058))/(1-'P-Parametri'!$B$31*MAX(0,IF(I1057&lt;=0,0,(I1057-J1057)/I1057)))</f>
        <v>30835.525211259723</v>
      </c>
      <c r="I1058" s="10">
        <f>((I1057-H1058+MAX(0,-('1-Input'!$B$10-C1058-D1058)))*(1+B1058))*(1-'P-Parametri'!$B$32)</f>
        <v>571611.39479545585</v>
      </c>
      <c r="J1058" s="10">
        <f>IF(I1057&lt;=0,J1057,J1057*(1-H1058/I1057))+MAX(0,-('1-Input'!$B$10-C1058-D1058))</f>
        <v>679424.18713973928</v>
      </c>
      <c r="K1058" s="10">
        <f>MAX(0,('1-Input'!$B$10-C1058-D1058))/(1-'P-Parametri'!$B$31*MAX(0,IF(L1057&lt;=0,0,(L1057-M1057)/L1057)))</f>
        <v>30835.525211259723</v>
      </c>
      <c r="L1058" s="10">
        <f>((L1057-K1058+MAX(0,-('1-Input'!$B$10-C1058-D1058)))*(1+B1058))*(1-'P-Parametri'!$B$32)</f>
        <v>602977.04214830184</v>
      </c>
      <c r="M1058" s="10">
        <f>IF(L1057&lt;=0,M1057,M1057*(1-K1058/L1057))+MAX(0,-('1-Input'!$B$10-C1058-D1058))</f>
        <v>716705.77328524436</v>
      </c>
      <c r="N1058" s="10">
        <f>MAX(0,('1-Input'!$B$10-C1058-D1058))/(1-'P-Parametri'!$B$31*MAX(0,IF(O1057&lt;=0,0,(O1057-P1057)/O1057)))</f>
        <v>30835.525211259723</v>
      </c>
      <c r="O1058" s="10">
        <f>((O1057-N1058+MAX(0,-('1-Input'!$B$10-C1058-D1058)))*(1+B1058))*(1-'P-Parametri'!$B$32)</f>
        <v>604530.79631247569</v>
      </c>
      <c r="P1058" s="10">
        <f>IF(O1057&lt;=0,P1057,P1057*(1-N1058/O1057))+MAX(0,-('1-Input'!$B$10-C1058-D1058))</f>
        <v>718552.58419492969</v>
      </c>
      <c r="Q1058" s="10">
        <f>MAX(0,('1-Input'!$B$10-C1058-D1058))/(1-'P-Parametri'!$B$31*MAX(0,IF(R1057&lt;=0,0,(R1057-S1057)/R1057)))</f>
        <v>30835.525211259723</v>
      </c>
      <c r="R1058" s="10">
        <f>((R1057-Q1058+MAX(0,-('1-Input'!$B$10-C1058-D1058)))*(1+B1058))*(1-'P-Parametri'!$B$32)</f>
        <v>604273.08197228529</v>
      </c>
      <c r="S1058" s="10">
        <f>IF(R1057&lt;=0,S1057,S1057*(1-Q1058/R1057))+MAX(0,-('1-Input'!$B$10-C1058-D1058))</f>
        <v>718246.26182680973</v>
      </c>
      <c r="T1058" s="10">
        <f>MAX(0,('1-Input'!$B$10-C1058-D1058))/(1-'P-Parametri'!$B$31*MAX(0,IF(U1057&lt;=0,0,(U1057-V1057)/U1057)))</f>
        <v>30835.525211259726</v>
      </c>
      <c r="U1058" s="10">
        <f>((U1057-T1058+MAX(0,-('1-Input'!$B$10-C1058-D1058)))*(1+B1058))*(1-'P-Parametri'!$B$32)</f>
        <v>604273.08197228541</v>
      </c>
      <c r="V1058" s="10">
        <f>IF(U1057&lt;=0,V1057,V1057*(1-T1058/U1057))+MAX(0,-('1-Input'!$B$10-C1058-D1058))</f>
        <v>718246.26182680984</v>
      </c>
    </row>
    <row r="1059" spans="1:22">
      <c r="A1059" s="9">
        <f t="shared" si="42"/>
        <v>2</v>
      </c>
      <c r="B1059" s="12">
        <f>IF($A1059='P-Parametri'!$C$47,'P-Parametri'!$B$34,IF($A1059='P-Parametri'!$C$48,'P-Parametri'!$C$34,'P-Parametri'!$C$52))</f>
        <v>-0.2</v>
      </c>
      <c r="C1059" s="10">
        <f>IF($A1059&lt;='1-Input'!$B$26,0,IF($A1059='1-Input'!$B$26+1,('1-Input'!$B$23+0)*'1-Input'!$B$27,'1-Input'!$B$23+0))</f>
        <v>0</v>
      </c>
      <c r="D1059" s="10">
        <f t="shared" si="43"/>
        <v>0</v>
      </c>
      <c r="E1059" s="10">
        <f>MAX(0,('1-Input'!$B$10-C1059-D1059))/(1-'P-Parametri'!$B$31*MAX(0,IF(F1058&lt;=0,0,(F1058-G1058)/F1058)))</f>
        <v>29000</v>
      </c>
      <c r="F1059" s="10">
        <f>((F1058-E1059+MAX(0,-('1-Input'!$B$10-C1059-D1059)))*(1+B1059))*(1-'P-Parametri'!$B$32)</f>
        <v>354496.78144469199</v>
      </c>
      <c r="G1059" s="10">
        <f>IF(F1058&lt;=0,G1058,G1058*(1-E1059/F1058))+MAX(0,-('1-Input'!$B$10-C1059-D1059))</f>
        <v>527754.43792470987</v>
      </c>
      <c r="H1059" s="10">
        <f>MAX(0,('1-Input'!$B$10-C1059-D1059))/(1-'P-Parametri'!$B$31*MAX(0,IF(I1058&lt;=0,0,(I1058-J1058)/I1058)))</f>
        <v>29000</v>
      </c>
      <c r="I1059" s="10">
        <f>((I1058-H1059+MAX(0,-('1-Input'!$B$10-C1059-D1059)))*(1+B1059))*(1-'P-Parametri'!$B$32)</f>
        <v>433220.93760469195</v>
      </c>
      <c r="J1059" s="10">
        <f>IF(I1058&lt;=0,J1058,J1058*(1-H1059/I1058))+MAX(0,-('1-Input'!$B$10-C1059-D1059))</f>
        <v>644954.43792470999</v>
      </c>
      <c r="K1059" s="10">
        <f>MAX(0,('1-Input'!$B$10-C1059-D1059))/(1-'P-Parametri'!$B$31*MAX(0,IF(L1058&lt;=0,0,(L1058-M1058)/L1058)))</f>
        <v>29000</v>
      </c>
      <c r="L1059" s="10">
        <f>((L1058-K1059+MAX(0,-('1-Input'!$B$10-C1059-D1059)))*(1+B1059))*(1-'P-Parametri'!$B$32)</f>
        <v>458263.27045120421</v>
      </c>
      <c r="M1059" s="10">
        <f>IF(L1058&lt;=0,M1058,M1058*(1-K1059/L1058))+MAX(0,-('1-Input'!$B$10-C1059-D1059))</f>
        <v>682236.02407021506</v>
      </c>
      <c r="N1059" s="10">
        <f>MAX(0,('1-Input'!$B$10-C1059-D1059))/(1-'P-Parametri'!$B$31*MAX(0,IF(O1058&lt;=0,0,(O1058-P1058)/O1058)))</f>
        <v>29000</v>
      </c>
      <c r="O1059" s="10">
        <f>((O1058-N1059+MAX(0,-('1-Input'!$B$10-C1059-D1059)))*(1+B1059))*(1-'P-Parametri'!$B$32)</f>
        <v>459503.7877758806</v>
      </c>
      <c r="P1059" s="10">
        <f>IF(O1058&lt;=0,P1058,P1058*(1-N1059/O1058))+MAX(0,-('1-Input'!$B$10-C1059-D1059))</f>
        <v>684082.83497990051</v>
      </c>
      <c r="Q1059" s="10">
        <f>MAX(0,('1-Input'!$B$10-C1059-D1059))/(1-'P-Parametri'!$B$31*MAX(0,IF(R1058&lt;=0,0,(R1058-S1058)/R1058)))</f>
        <v>29000</v>
      </c>
      <c r="R1059" s="10">
        <f>((R1058-Q1059+MAX(0,-('1-Input'!$B$10-C1059-D1059)))*(1+B1059))*(1-'P-Parametri'!$B$32)</f>
        <v>459298.02864667255</v>
      </c>
      <c r="S1059" s="10">
        <f>IF(R1058&lt;=0,S1058,S1058*(1-Q1059/R1058))+MAX(0,-('1-Input'!$B$10-C1059-D1059))</f>
        <v>683776.51261178043</v>
      </c>
      <c r="T1059" s="10">
        <f>MAX(0,('1-Input'!$B$10-C1059-D1059))/(1-'P-Parametri'!$B$31*MAX(0,IF(U1058&lt;=0,0,(U1058-V1058)/U1058)))</f>
        <v>29000</v>
      </c>
      <c r="U1059" s="10">
        <f>((U1058-T1059+MAX(0,-('1-Input'!$B$10-C1059-D1059)))*(1+B1059))*(1-'P-Parametri'!$B$32)</f>
        <v>459298.02864667267</v>
      </c>
      <c r="V1059" s="10">
        <f>IF(U1058&lt;=0,V1058,V1058*(1-T1059/U1058))+MAX(0,-('1-Input'!$B$10-C1059-D1059))</f>
        <v>683776.51261178055</v>
      </c>
    </row>
    <row r="1060" spans="1:22">
      <c r="A1060" s="9">
        <f t="shared" si="42"/>
        <v>3</v>
      </c>
      <c r="B1060" s="12">
        <f>IF($A1060='P-Parametri'!$C$47,'P-Parametri'!$B$34,IF($A1060='P-Parametri'!$C$48,'P-Parametri'!$C$34,'P-Parametri'!$C$52))</f>
        <v>4.8525513124279884E-2</v>
      </c>
      <c r="C1060" s="10">
        <f>IF($A1060&lt;='1-Input'!$B$26,0,IF($A1060='1-Input'!$B$26+1,('1-Input'!$B$23+0)*'1-Input'!$B$27,'1-Input'!$B$23+0))</f>
        <v>0</v>
      </c>
      <c r="D1060" s="10">
        <f t="shared" si="43"/>
        <v>0</v>
      </c>
      <c r="E1060" s="10">
        <f>MAX(0,('1-Input'!$B$10-C1060-D1060))/(1-'P-Parametri'!$B$31*MAX(0,IF(F1059&lt;=0,0,(F1059-G1059)/F1059)))</f>
        <v>29000</v>
      </c>
      <c r="F1060" s="10">
        <f>((F1059-E1060+MAX(0,-('1-Input'!$B$10-C1060-D1060)))*(1+B1060))*(1-'P-Parametri'!$B$32)</f>
        <v>340609.09642502805</v>
      </c>
      <c r="G1060" s="10">
        <f>IF(F1059&lt;=0,G1059,G1059*(1-E1060/F1059))+MAX(0,-('1-Input'!$B$10-C1060-D1060))</f>
        <v>484580.9043387514</v>
      </c>
      <c r="H1060" s="10">
        <f>MAX(0,('1-Input'!$B$10-C1060-D1060))/(1-'P-Parametri'!$B$31*MAX(0,IF(I1059&lt;=0,0,(I1059-J1059)/I1059)))</f>
        <v>29000</v>
      </c>
      <c r="I1060" s="10">
        <f>((I1059-H1060+MAX(0,-('1-Input'!$B$10-C1060-D1060)))*(1+B1060))*(1-'P-Parametri'!$B$32)</f>
        <v>422988.2940855021</v>
      </c>
      <c r="J1060" s="10">
        <f>IF(I1059&lt;=0,J1059,J1059*(1-H1060/I1059))+MAX(0,-('1-Input'!$B$10-C1060-D1060))</f>
        <v>601780.90433875157</v>
      </c>
      <c r="K1060" s="10">
        <f>MAX(0,('1-Input'!$B$10-C1060-D1060))/(1-'P-Parametri'!$B$31*MAX(0,IF(L1059&lt;=0,0,(L1059-M1059)/L1059)))</f>
        <v>29000</v>
      </c>
      <c r="L1060" s="10">
        <f>((L1059-K1060+MAX(0,-('1-Input'!$B$10-C1060-D1060)))*(1+B1060))*(1-'P-Parametri'!$B$32)</f>
        <v>449193.30393342493</v>
      </c>
      <c r="M1060" s="10">
        <f>IF(L1059&lt;=0,M1059,M1059*(1-K1060/L1059))+MAX(0,-('1-Input'!$B$10-C1060-D1060))</f>
        <v>639062.49048425665</v>
      </c>
      <c r="N1060" s="10">
        <f>MAX(0,('1-Input'!$B$10-C1060-D1060))/(1-'P-Parametri'!$B$31*MAX(0,IF(O1059&lt;=0,0,(O1059-P1059)/O1059)))</f>
        <v>29000</v>
      </c>
      <c r="O1060" s="10">
        <f>((O1059-N1060+MAX(0,-('1-Input'!$B$10-C1060-D1060)))*(1+B1060))*(1-'P-Parametri'!$B$32)</f>
        <v>450491.41656969202</v>
      </c>
      <c r="P1060" s="10">
        <f>IF(O1059&lt;=0,P1059,P1059*(1-N1060/O1059))+MAX(0,-('1-Input'!$B$10-C1060-D1060))</f>
        <v>640909.30139394198</v>
      </c>
      <c r="Q1060" s="10">
        <f>MAX(0,('1-Input'!$B$10-C1060-D1060))/(1-'P-Parametri'!$B$31*MAX(0,IF(R1059&lt;=0,0,(R1059-S1059)/R1059)))</f>
        <v>29000</v>
      </c>
      <c r="R1060" s="10">
        <f>((R1059-Q1060+MAX(0,-('1-Input'!$B$10-C1060-D1060)))*(1+B1060))*(1-'P-Parametri'!$B$32)</f>
        <v>450276.10436055216</v>
      </c>
      <c r="S1060" s="10">
        <f>IF(R1059&lt;=0,S1059,S1059*(1-Q1060/R1059))+MAX(0,-('1-Input'!$B$10-C1060-D1060))</f>
        <v>640602.97902582202</v>
      </c>
      <c r="T1060" s="10">
        <f>MAX(0,('1-Input'!$B$10-C1060-D1060))/(1-'P-Parametri'!$B$31*MAX(0,IF(U1059&lt;=0,0,(U1059-V1059)/U1059)))</f>
        <v>29000</v>
      </c>
      <c r="U1060" s="10">
        <f>((U1059-T1060+MAX(0,-('1-Input'!$B$10-C1060-D1060)))*(1+B1060))*(1-'P-Parametri'!$B$32)</f>
        <v>450276.10436055227</v>
      </c>
      <c r="V1060" s="10">
        <f>IF(U1059&lt;=0,V1059,V1059*(1-T1060/U1059))+MAX(0,-('1-Input'!$B$10-C1060-D1060))</f>
        <v>640602.97902582213</v>
      </c>
    </row>
    <row r="1061" spans="1:22">
      <c r="A1061" s="9">
        <f t="shared" si="42"/>
        <v>4</v>
      </c>
      <c r="B1061" s="12">
        <f>IF($A1061='P-Parametri'!$C$47,'P-Parametri'!$B$34,IF($A1061='P-Parametri'!$C$48,'P-Parametri'!$C$34,'P-Parametri'!$C$52))</f>
        <v>4.8525513124279884E-2</v>
      </c>
      <c r="C1061" s="10">
        <f>IF($A1061&lt;='1-Input'!$B$26,0,IF($A1061='1-Input'!$B$26+1,('1-Input'!$B$23+0)*'1-Input'!$B$27,'1-Input'!$B$23+0))</f>
        <v>0</v>
      </c>
      <c r="D1061" s="10">
        <f t="shared" si="43"/>
        <v>0</v>
      </c>
      <c r="E1061" s="10">
        <f>MAX(0,('1-Input'!$B$10-C1061-D1061))/(1-'P-Parametri'!$B$31*MAX(0,IF(F1060&lt;=0,0,(F1060-G1060)/F1060)))</f>
        <v>29000</v>
      </c>
      <c r="F1061" s="10">
        <f>((F1060-E1061+MAX(0,-('1-Input'!$B$10-C1061-D1061)))*(1+B1061))*(1-'P-Parametri'!$B$32)</f>
        <v>326076.62754779926</v>
      </c>
      <c r="G1061" s="10">
        <f>IF(F1060&lt;=0,G1060,G1060*(1-E1061/F1060))+MAX(0,-('1-Input'!$B$10-C1061-D1061))</f>
        <v>443322.91571390274</v>
      </c>
      <c r="H1061" s="10">
        <f>MAX(0,('1-Input'!$B$10-C1061-D1061))/(1-'P-Parametri'!$B$31*MAX(0,IF(I1060&lt;=0,0,(I1060-J1060)/I1060)))</f>
        <v>29000</v>
      </c>
      <c r="I1061" s="10">
        <f>((I1060-H1061+MAX(0,-('1-Input'!$B$10-C1061-D1061)))*(1+B1061))*(1-'P-Parametri'!$B$32)</f>
        <v>412280.56466451881</v>
      </c>
      <c r="J1061" s="10">
        <f>IF(I1060&lt;=0,J1060,J1060*(1-H1061/I1060))+MAX(0,-('1-Input'!$B$10-C1061-D1061))</f>
        <v>560522.91571390291</v>
      </c>
      <c r="K1061" s="10">
        <f>MAX(0,('1-Input'!$B$10-C1061-D1061))/(1-'P-Parametri'!$B$31*MAX(0,IF(L1060&lt;=0,0,(L1060-M1060)/L1060)))</f>
        <v>29000</v>
      </c>
      <c r="L1061" s="10">
        <f>((L1060-K1061+MAX(0,-('1-Input'!$B$10-C1061-D1061)))*(1+B1061))*(1-'P-Parametri'!$B$32)</f>
        <v>439702.2328189445</v>
      </c>
      <c r="M1061" s="10">
        <f>IF(L1060&lt;=0,M1060,M1060*(1-K1061/L1060))+MAX(0,-('1-Input'!$B$10-C1061-D1061))</f>
        <v>597804.50185940799</v>
      </c>
      <c r="N1061" s="10">
        <f>MAX(0,('1-Input'!$B$10-C1061-D1061))/(1-'P-Parametri'!$B$31*MAX(0,IF(O1060&lt;=0,0,(O1060-P1060)/O1060)))</f>
        <v>29000</v>
      </c>
      <c r="O1061" s="10">
        <f>((O1060-N1061+MAX(0,-('1-Input'!$B$10-C1061-D1061)))*(1+B1061))*(1-'P-Parametri'!$B$32)</f>
        <v>441060.6148285435</v>
      </c>
      <c r="P1061" s="10">
        <f>IF(O1060&lt;=0,P1060,P1060*(1-N1061/O1060))+MAX(0,-('1-Input'!$B$10-C1061-D1061))</f>
        <v>599651.31276909332</v>
      </c>
      <c r="Q1061" s="10">
        <f>MAX(0,('1-Input'!$B$10-C1061-D1061))/(1-'P-Parametri'!$B$31*MAX(0,IF(R1060&lt;=0,0,(R1060-S1060)/R1060)))</f>
        <v>29000</v>
      </c>
      <c r="R1061" s="10">
        <f>((R1060-Q1061+MAX(0,-('1-Input'!$B$10-C1061-D1061)))*(1+B1061))*(1-'P-Parametri'!$B$32)</f>
        <v>440835.3060046623</v>
      </c>
      <c r="S1061" s="10">
        <f>IF(R1060&lt;=0,S1060,S1060*(1-Q1061/R1060))+MAX(0,-('1-Input'!$B$10-C1061-D1061))</f>
        <v>599344.99040097336</v>
      </c>
      <c r="T1061" s="10">
        <f>MAX(0,('1-Input'!$B$10-C1061-D1061))/(1-'P-Parametri'!$B$31*MAX(0,IF(U1060&lt;=0,0,(U1060-V1060)/U1060)))</f>
        <v>29000</v>
      </c>
      <c r="U1061" s="10">
        <f>((U1060-T1061+MAX(0,-('1-Input'!$B$10-C1061-D1061)))*(1+B1061))*(1-'P-Parametri'!$B$32)</f>
        <v>440835.30600466242</v>
      </c>
      <c r="V1061" s="10">
        <f>IF(U1060&lt;=0,V1060,V1060*(1-T1061/U1060))+MAX(0,-('1-Input'!$B$10-C1061-D1061))</f>
        <v>599344.99040097347</v>
      </c>
    </row>
    <row r="1062" spans="1:22">
      <c r="A1062" s="9">
        <f t="shared" si="42"/>
        <v>5</v>
      </c>
      <c r="B1062" s="12">
        <f>IF($A1062='P-Parametri'!$C$47,'P-Parametri'!$B$34,IF($A1062='P-Parametri'!$C$48,'P-Parametri'!$C$34,'P-Parametri'!$C$52))</f>
        <v>4.8525513124279884E-2</v>
      </c>
      <c r="C1062" s="10">
        <f>IF($A1062&lt;='1-Input'!$B$26,0,IF($A1062='1-Input'!$B$26+1,('1-Input'!$B$23+0)*'1-Input'!$B$27,'1-Input'!$B$23+0))</f>
        <v>0</v>
      </c>
      <c r="D1062" s="10">
        <f t="shared" si="43"/>
        <v>0</v>
      </c>
      <c r="E1062" s="10">
        <f>MAX(0,('1-Input'!$B$10-C1062-D1062))/(1-'P-Parametri'!$B$31*MAX(0,IF(F1061&lt;=0,0,(F1061-G1061)/F1061)))</f>
        <v>29000</v>
      </c>
      <c r="F1062" s="10">
        <f>((F1061-E1062+MAX(0,-('1-Input'!$B$10-C1062-D1062)))*(1+B1062))*(1-'P-Parametri'!$B$32)</f>
        <v>310869.43849011324</v>
      </c>
      <c r="G1062" s="10">
        <f>IF(F1061&lt;=0,G1061,G1061*(1-E1062/F1061))+MAX(0,-('1-Input'!$B$10-C1062-D1062))</f>
        <v>403895.48219195066</v>
      </c>
      <c r="H1062" s="10">
        <f>MAX(0,('1-Input'!$B$10-C1062-D1062))/(1-'P-Parametri'!$B$31*MAX(0,IF(I1061&lt;=0,0,(I1061-J1061)/I1061)))</f>
        <v>29000</v>
      </c>
      <c r="I1062" s="10">
        <f>((I1061-H1062+MAX(0,-('1-Input'!$B$10-C1062-D1062)))*(1+B1062))*(1-'P-Parametri'!$B$32)</f>
        <v>401075.69183395745</v>
      </c>
      <c r="J1062" s="10">
        <f>IF(I1061&lt;=0,J1061,J1061*(1-H1062/I1061))+MAX(0,-('1-Input'!$B$10-C1062-D1062))</f>
        <v>521095.48219195084</v>
      </c>
      <c r="K1062" s="10">
        <f>MAX(0,('1-Input'!$B$10-C1062-D1062))/(1-'P-Parametri'!$B$31*MAX(0,IF(L1061&lt;=0,0,(L1061-M1061)/L1061)))</f>
        <v>29000</v>
      </c>
      <c r="L1062" s="10">
        <f>((L1061-K1062+MAX(0,-('1-Input'!$B$10-C1062-D1062)))*(1+B1062))*(1-'P-Parametri'!$B$32)</f>
        <v>429770.50586895569</v>
      </c>
      <c r="M1062" s="10">
        <f>IF(L1061&lt;=0,M1061,M1061*(1-K1062/L1061))+MAX(0,-('1-Input'!$B$10-C1062-D1062))</f>
        <v>558377.06833745586</v>
      </c>
      <c r="N1062" s="10">
        <f>MAX(0,('1-Input'!$B$10-C1062-D1062))/(1-'P-Parametri'!$B$31*MAX(0,IF(O1061&lt;=0,0,(O1061-P1061)/O1061)))</f>
        <v>29000</v>
      </c>
      <c r="O1062" s="10">
        <f>((O1061-N1062+MAX(0,-('1-Input'!$B$10-C1062-D1062)))*(1+B1062))*(1-'P-Parametri'!$B$32)</f>
        <v>431191.95546620205</v>
      </c>
      <c r="P1062" s="10">
        <f>IF(O1061&lt;=0,P1061,P1061*(1-N1062/O1061))+MAX(0,-('1-Input'!$B$10-C1062-D1062))</f>
        <v>560223.8792471413</v>
      </c>
      <c r="Q1062" s="10">
        <f>MAX(0,('1-Input'!$B$10-C1062-D1062))/(1-'P-Parametri'!$B$31*MAX(0,IF(R1061&lt;=0,0,(R1061-S1061)/R1061)))</f>
        <v>29000</v>
      </c>
      <c r="R1062" s="10">
        <f>((R1061-Q1062+MAX(0,-('1-Input'!$B$10-C1062-D1062)))*(1+B1062))*(1-'P-Parametri'!$B$32)</f>
        <v>430956.18590013089</v>
      </c>
      <c r="S1062" s="10">
        <f>IF(R1061&lt;=0,S1061,S1061*(1-Q1062/R1061))+MAX(0,-('1-Input'!$B$10-C1062-D1062))</f>
        <v>559917.55687902134</v>
      </c>
      <c r="T1062" s="10">
        <f>MAX(0,('1-Input'!$B$10-C1062-D1062))/(1-'P-Parametri'!$B$31*MAX(0,IF(U1061&lt;=0,0,(U1061-V1061)/U1061)))</f>
        <v>29000</v>
      </c>
      <c r="U1062" s="10">
        <f>((U1061-T1062+MAX(0,-('1-Input'!$B$10-C1062-D1062)))*(1+B1062))*(1-'P-Parametri'!$B$32)</f>
        <v>430956.18590013101</v>
      </c>
      <c r="V1062" s="10">
        <f>IF(U1061&lt;=0,V1061,V1061*(1-T1062/U1061))+MAX(0,-('1-Input'!$B$10-C1062-D1062))</f>
        <v>559917.55687902146</v>
      </c>
    </row>
    <row r="1063" spans="1:22">
      <c r="A1063" s="9">
        <f t="shared" si="42"/>
        <v>6</v>
      </c>
      <c r="B1063" s="12">
        <f>IF($A1063='P-Parametri'!$C$47,'P-Parametri'!$B$34,IF($A1063='P-Parametri'!$C$48,'P-Parametri'!$C$34,'P-Parametri'!$C$52))</f>
        <v>4.8525513124279884E-2</v>
      </c>
      <c r="C1063" s="10">
        <f>IF($A1063&lt;='1-Input'!$B$26,0,IF($A1063='1-Input'!$B$26+1,('1-Input'!$B$23+0)*'1-Input'!$B$27,'1-Input'!$B$23+0))</f>
        <v>0</v>
      </c>
      <c r="D1063" s="10">
        <f t="shared" si="43"/>
        <v>0</v>
      </c>
      <c r="E1063" s="10">
        <f>MAX(0,('1-Input'!$B$10-C1063-D1063))/(1-'P-Parametri'!$B$31*MAX(0,IF(F1062&lt;=0,0,(F1062-G1062)/F1062)))</f>
        <v>29000</v>
      </c>
      <c r="F1063" s="10">
        <f>((F1062-E1063+MAX(0,-('1-Input'!$B$10-C1063-D1063)))*(1+B1063))*(1-'P-Parametri'!$B$32)</f>
        <v>294956.20303164481</v>
      </c>
      <c r="G1063" s="10">
        <f>IF(F1062&lt;=0,G1062,G1062*(1-E1063/F1062))+MAX(0,-('1-Input'!$B$10-C1063-D1063))</f>
        <v>366217.38478727743</v>
      </c>
      <c r="H1063" s="10">
        <f>MAX(0,('1-Input'!$B$10-C1063-D1063))/(1-'P-Parametri'!$B$31*MAX(0,IF(I1062&lt;=0,0,(I1062-J1062)/I1062)))</f>
        <v>29000</v>
      </c>
      <c r="I1063" s="10">
        <f>((I1062-H1063+MAX(0,-('1-Input'!$B$10-C1063-D1063)))*(1+B1063))*(1-'P-Parametri'!$B$32)</f>
        <v>389350.59398986911</v>
      </c>
      <c r="J1063" s="10">
        <f>IF(I1062&lt;=0,J1062,J1062*(1-H1063/I1062))+MAX(0,-('1-Input'!$B$10-C1063-D1063))</f>
        <v>483417.38478727755</v>
      </c>
      <c r="K1063" s="10">
        <f>MAX(0,('1-Input'!$B$10-C1063-D1063))/(1-'P-Parametri'!$B$31*MAX(0,IF(L1062&lt;=0,0,(L1062-M1062)/L1062)))</f>
        <v>29000</v>
      </c>
      <c r="L1063" s="10">
        <f>((L1062-K1063+MAX(0,-('1-Input'!$B$10-C1063-D1063)))*(1+B1063))*(1-'P-Parametri'!$B$32)</f>
        <v>419377.66411070136</v>
      </c>
      <c r="M1063" s="10">
        <f>IF(L1062&lt;=0,M1062,M1062*(1-K1063/L1062))+MAX(0,-('1-Input'!$B$10-C1063-D1063))</f>
        <v>520698.97093278263</v>
      </c>
      <c r="N1063" s="10">
        <f>MAX(0,('1-Input'!$B$10-C1063-D1063))/(1-'P-Parametri'!$B$31*MAX(0,IF(O1062&lt;=0,0,(O1062-P1062)/O1062)))</f>
        <v>29000</v>
      </c>
      <c r="O1063" s="10">
        <f>((O1062-N1063+MAX(0,-('1-Input'!$B$10-C1063-D1063)))*(1+B1063))*(1-'P-Parametri'!$B$32)</f>
        <v>420865.10942669772</v>
      </c>
      <c r="P1063" s="10">
        <f>IF(O1062&lt;=0,P1062,P1062*(1-N1063/O1062))+MAX(0,-('1-Input'!$B$10-C1063-D1063))</f>
        <v>522545.78184246807</v>
      </c>
      <c r="Q1063" s="10">
        <f>MAX(0,('1-Input'!$B$10-C1063-D1063))/(1-'P-Parametri'!$B$31*MAX(0,IF(R1062&lt;=0,0,(R1062-S1062)/R1062)))</f>
        <v>29000</v>
      </c>
      <c r="R1063" s="10">
        <f>((R1062-Q1063+MAX(0,-('1-Input'!$B$10-C1063-D1063)))*(1+B1063))*(1-'P-Parametri'!$B$32)</f>
        <v>420618.39344226435</v>
      </c>
      <c r="S1063" s="10">
        <f>IF(R1062&lt;=0,S1062,S1062*(1-Q1063/R1062))+MAX(0,-('1-Input'!$B$10-C1063-D1063))</f>
        <v>522239.45947434806</v>
      </c>
      <c r="T1063" s="10">
        <f>MAX(0,('1-Input'!$B$10-C1063-D1063))/(1-'P-Parametri'!$B$31*MAX(0,IF(U1062&lt;=0,0,(U1062-V1062)/U1062)))</f>
        <v>29000</v>
      </c>
      <c r="U1063" s="10">
        <f>((U1062-T1063+MAX(0,-('1-Input'!$B$10-C1063-D1063)))*(1+B1063))*(1-'P-Parametri'!$B$32)</f>
        <v>420618.39344226447</v>
      </c>
      <c r="V1063" s="10">
        <f>IF(U1062&lt;=0,V1062,V1062*(1-T1063/U1062))+MAX(0,-('1-Input'!$B$10-C1063-D1063))</f>
        <v>522239.45947434817</v>
      </c>
    </row>
    <row r="1064" spans="1:22">
      <c r="A1064" s="9">
        <f t="shared" si="42"/>
        <v>7</v>
      </c>
      <c r="B1064" s="12">
        <f>IF($A1064='P-Parametri'!$C$47,'P-Parametri'!$B$34,IF($A1064='P-Parametri'!$C$48,'P-Parametri'!$C$34,'P-Parametri'!$C$52))</f>
        <v>4.8525513124279884E-2</v>
      </c>
      <c r="C1064" s="10">
        <f>IF($A1064&lt;='1-Input'!$B$26,0,IF($A1064='1-Input'!$B$26+1,('1-Input'!$B$23+0)*'1-Input'!$B$27,'1-Input'!$B$23+0))</f>
        <v>0</v>
      </c>
      <c r="D1064" s="10">
        <f t="shared" si="43"/>
        <v>0</v>
      </c>
      <c r="E1064" s="10">
        <f>MAX(0,('1-Input'!$B$10-C1064-D1064))/(1-'P-Parametri'!$B$31*MAX(0,IF(F1063&lt;=0,0,(F1063-G1063)/F1063)))</f>
        <v>29000</v>
      </c>
      <c r="F1064" s="10">
        <f>((F1063-E1064+MAX(0,-('1-Input'!$B$10-C1064-D1064)))*(1+B1064))*(1-'P-Parametri'!$B$32)</f>
        <v>278304.14052383584</v>
      </c>
      <c r="G1064" s="10">
        <f>IF(F1063&lt;=0,G1063,G1063*(1-E1064/F1063))+MAX(0,-('1-Input'!$B$10-C1064-D1064))</f>
        <v>330211.00807889667</v>
      </c>
      <c r="H1064" s="10">
        <f>MAX(0,('1-Input'!$B$10-C1064-D1064))/(1-'P-Parametri'!$B$31*MAX(0,IF(I1063&lt;=0,0,(I1063-J1063)/I1063)))</f>
        <v>29000</v>
      </c>
      <c r="I1064" s="10">
        <f>((I1063-H1064+MAX(0,-('1-Input'!$B$10-C1064-D1064)))*(1+B1064))*(1-'P-Parametri'!$B$32)</f>
        <v>377081.11788493086</v>
      </c>
      <c r="J1064" s="10">
        <f>IF(I1063&lt;=0,J1063,J1063*(1-H1064/I1063))+MAX(0,-('1-Input'!$B$10-C1064-D1064))</f>
        <v>447411.00807889673</v>
      </c>
      <c r="K1064" s="10">
        <f>MAX(0,('1-Input'!$B$10-C1064-D1064))/(1-'P-Parametri'!$B$31*MAX(0,IF(L1063&lt;=0,0,(L1063-M1063)/L1063)))</f>
        <v>29000</v>
      </c>
      <c r="L1064" s="10">
        <f>((L1063-K1064+MAX(0,-('1-Input'!$B$10-C1064-D1064)))*(1+B1064))*(1-'P-Parametri'!$B$32)</f>
        <v>408502.29869278305</v>
      </c>
      <c r="M1064" s="10">
        <f>IF(L1063&lt;=0,M1063,M1063*(1-K1064/L1063))+MAX(0,-('1-Input'!$B$10-C1064-D1064))</f>
        <v>484692.59422440187</v>
      </c>
      <c r="N1064" s="10">
        <f>MAX(0,('1-Input'!$B$10-C1064-D1064))/(1-'P-Parametri'!$B$31*MAX(0,IF(O1063&lt;=0,0,(O1063-P1063)/O1063)))</f>
        <v>29000</v>
      </c>
      <c r="O1064" s="10">
        <f>((O1063-N1064+MAX(0,-('1-Input'!$B$10-C1064-D1064)))*(1+B1064))*(1-'P-Parametri'!$B$32)</f>
        <v>410058.80380725604</v>
      </c>
      <c r="P1064" s="10">
        <f>IF(O1063&lt;=0,P1063,P1063*(1-N1064/O1063))+MAX(0,-('1-Input'!$B$10-C1064-D1064))</f>
        <v>486539.40513408731</v>
      </c>
      <c r="Q1064" s="10">
        <f>MAX(0,('1-Input'!$B$10-C1064-D1064))/(1-'P-Parametri'!$B$31*MAX(0,IF(R1063&lt;=0,0,(R1063-S1063)/R1063)))</f>
        <v>29000</v>
      </c>
      <c r="R1064" s="10">
        <f>((R1063-Q1064+MAX(0,-('1-Input'!$B$10-C1064-D1064)))*(1+B1064))*(1-'P-Parametri'!$B$32)</f>
        <v>409800.63317909045</v>
      </c>
      <c r="S1064" s="10">
        <f>IF(R1063&lt;=0,S1063,S1063*(1-Q1064/R1063))+MAX(0,-('1-Input'!$B$10-C1064-D1064))</f>
        <v>486233.08276596729</v>
      </c>
      <c r="T1064" s="10">
        <f>MAX(0,('1-Input'!$B$10-C1064-D1064))/(1-'P-Parametri'!$B$31*MAX(0,IF(U1063&lt;=0,0,(U1063-V1063)/U1063)))</f>
        <v>29000</v>
      </c>
      <c r="U1064" s="10">
        <f>((U1063-T1064+MAX(0,-('1-Input'!$B$10-C1064-D1064)))*(1+B1064))*(1-'P-Parametri'!$B$32)</f>
        <v>409800.63317909057</v>
      </c>
      <c r="V1064" s="10">
        <f>IF(U1063&lt;=0,V1063,V1063*(1-T1064/U1063))+MAX(0,-('1-Input'!$B$10-C1064-D1064))</f>
        <v>486233.08276596741</v>
      </c>
    </row>
    <row r="1065" spans="1:22">
      <c r="A1065" s="9">
        <f t="shared" si="42"/>
        <v>8</v>
      </c>
      <c r="B1065" s="12">
        <f>IF($A1065='P-Parametri'!$C$47,'P-Parametri'!$B$34,IF($A1065='P-Parametri'!$C$48,'P-Parametri'!$C$34,'P-Parametri'!$C$52))</f>
        <v>4.8525513124279884E-2</v>
      </c>
      <c r="C1065" s="10">
        <f>IF($A1065&lt;='1-Input'!$B$26,0,IF($A1065='1-Input'!$B$26+1,('1-Input'!$B$23+0)*'1-Input'!$B$27,'1-Input'!$B$23+0))</f>
        <v>0</v>
      </c>
      <c r="D1065" s="10">
        <f t="shared" si="43"/>
        <v>0</v>
      </c>
      <c r="E1065" s="10">
        <f>MAX(0,('1-Input'!$B$10-C1065-D1065))/(1-'P-Parametri'!$B$31*MAX(0,IF(F1064&lt;=0,0,(F1064-G1064)/F1064)))</f>
        <v>29000</v>
      </c>
      <c r="F1065" s="10">
        <f>((F1064-E1065+MAX(0,-('1-Input'!$B$10-C1065-D1065)))*(1+B1065))*(1-'P-Parametri'!$B$32)</f>
        <v>260878.94836302902</v>
      </c>
      <c r="G1065" s="10">
        <f>IF(F1064&lt;=0,G1064,G1064*(1-E1065/F1064))+MAX(0,-('1-Input'!$B$10-C1065-D1065))</f>
        <v>295802.18032569322</v>
      </c>
      <c r="H1065" s="10">
        <f>MAX(0,('1-Input'!$B$10-C1065-D1065))/(1-'P-Parametri'!$B$31*MAX(0,IF(I1064&lt;=0,0,(I1064-J1064)/I1064)))</f>
        <v>29000</v>
      </c>
      <c r="I1065" s="10">
        <f>((I1064-H1065+MAX(0,-('1-Input'!$B$10-C1065-D1065)))*(1+B1065))*(1-'P-Parametri'!$B$32)</f>
        <v>364241.98887369176</v>
      </c>
      <c r="J1065" s="10">
        <f>IF(I1064&lt;=0,J1064,J1064*(1-H1065/I1064))+MAX(0,-('1-Input'!$B$10-C1065-D1065))</f>
        <v>413002.18032569328</v>
      </c>
      <c r="K1065" s="10">
        <f>MAX(0,('1-Input'!$B$10-C1065-D1065))/(1-'P-Parametri'!$B$31*MAX(0,IF(L1064&lt;=0,0,(L1064-M1064)/L1064)))</f>
        <v>29000</v>
      </c>
      <c r="L1065" s="10">
        <f>((L1064-K1065+MAX(0,-('1-Input'!$B$10-C1065-D1065)))*(1+B1065))*(1-'P-Parametri'!$B$32)</f>
        <v>397122.00678375672</v>
      </c>
      <c r="M1065" s="10">
        <f>IF(L1064&lt;=0,M1064,M1064*(1-K1065/L1064))+MAX(0,-('1-Input'!$B$10-C1065-D1065))</f>
        <v>450283.76647119835</v>
      </c>
      <c r="N1065" s="10">
        <f>MAX(0,('1-Input'!$B$10-C1065-D1065))/(1-'P-Parametri'!$B$31*MAX(0,IF(O1064&lt;=0,0,(O1064-P1064)/O1064)))</f>
        <v>29000</v>
      </c>
      <c r="O1065" s="10">
        <f>((O1064-N1065+MAX(0,-('1-Input'!$B$10-C1065-D1065)))*(1+B1065))*(1-'P-Parametri'!$B$32)</f>
        <v>398750.77803694236</v>
      </c>
      <c r="P1065" s="10">
        <f>IF(O1064&lt;=0,P1064,P1064*(1-N1065/O1064))+MAX(0,-('1-Input'!$B$10-C1065-D1065))</f>
        <v>452130.5773808838</v>
      </c>
      <c r="Q1065" s="10">
        <f>MAX(0,('1-Input'!$B$10-C1065-D1065))/(1-'P-Parametri'!$B$31*MAX(0,IF(R1064&lt;=0,0,(R1064-S1064)/R1064)))</f>
        <v>29000</v>
      </c>
      <c r="R1065" s="10">
        <f>((R1064-Q1065+MAX(0,-('1-Input'!$B$10-C1065-D1065)))*(1+B1065))*(1-'P-Parametri'!$B$32)</f>
        <v>398480.62094355217</v>
      </c>
      <c r="S1065" s="10">
        <f>IF(R1064&lt;=0,S1064,S1064*(1-Q1065/R1064))+MAX(0,-('1-Input'!$B$10-C1065-D1065))</f>
        <v>451824.25501276384</v>
      </c>
      <c r="T1065" s="10">
        <f>MAX(0,('1-Input'!$B$10-C1065-D1065))/(1-'P-Parametri'!$B$31*MAX(0,IF(U1064&lt;=0,0,(U1064-V1064)/U1064)))</f>
        <v>29000</v>
      </c>
      <c r="U1065" s="10">
        <f>((U1064-T1065+MAX(0,-('1-Input'!$B$10-C1065-D1065)))*(1+B1065))*(1-'P-Parametri'!$B$32)</f>
        <v>398480.62094355229</v>
      </c>
      <c r="V1065" s="10">
        <f>IF(U1064&lt;=0,V1064,V1064*(1-T1065/U1064))+MAX(0,-('1-Input'!$B$10-C1065-D1065))</f>
        <v>451824.25501276396</v>
      </c>
    </row>
    <row r="1066" spans="1:22">
      <c r="A1066" s="9">
        <f t="shared" si="42"/>
        <v>9</v>
      </c>
      <c r="B1066" s="12">
        <f>IF($A1066='P-Parametri'!$C$47,'P-Parametri'!$B$34,IF($A1066='P-Parametri'!$C$48,'P-Parametri'!$C$34,'P-Parametri'!$C$52))</f>
        <v>4.8525513124279884E-2</v>
      </c>
      <c r="C1066" s="10">
        <f>IF($A1066&lt;='1-Input'!$B$26,0,IF($A1066='1-Input'!$B$26+1,('1-Input'!$B$23+0)*'1-Input'!$B$27,'1-Input'!$B$23+0))</f>
        <v>0</v>
      </c>
      <c r="D1066" s="10">
        <f t="shared" si="43"/>
        <v>0</v>
      </c>
      <c r="E1066" s="10">
        <f>MAX(0,('1-Input'!$B$10-C1066-D1066))/(1-'P-Parametri'!$B$31*MAX(0,IF(F1065&lt;=0,0,(F1065-G1065)/F1065)))</f>
        <v>29000</v>
      </c>
      <c r="F1066" s="10">
        <f>((F1065-E1066+MAX(0,-('1-Input'!$B$10-C1066-D1066)))*(1+B1066))*(1-'P-Parametri'!$B$32)</f>
        <v>242644.73132843326</v>
      </c>
      <c r="G1066" s="10">
        <f>IF(F1065&lt;=0,G1065,G1065*(1-E1066/F1065))+MAX(0,-('1-Input'!$B$10-C1066-D1066))</f>
        <v>262920.0206755097</v>
      </c>
      <c r="H1066" s="10">
        <f>MAX(0,('1-Input'!$B$10-C1066-D1066))/(1-'P-Parametri'!$B$31*MAX(0,IF(I1065&lt;=0,0,(I1065-J1065)/I1065)))</f>
        <v>29000</v>
      </c>
      <c r="I1066" s="10">
        <f>((I1065-H1066+MAX(0,-('1-Input'!$B$10-C1066-D1066)))*(1+B1066))*(1-'P-Parametri'!$B$32)</f>
        <v>350806.75884778262</v>
      </c>
      <c r="J1066" s="10">
        <f>IF(I1065&lt;=0,J1065,J1065*(1-H1066/I1065))+MAX(0,-('1-Input'!$B$10-C1066-D1066))</f>
        <v>380120.02067550976</v>
      </c>
      <c r="K1066" s="10">
        <f>MAX(0,('1-Input'!$B$10-C1066-D1066))/(1-'P-Parametri'!$B$31*MAX(0,IF(L1065&lt;=0,0,(L1065-M1065)/L1065)))</f>
        <v>29000</v>
      </c>
      <c r="L1066" s="10">
        <f>((L1065-K1066+MAX(0,-('1-Input'!$B$10-C1066-D1066)))*(1+B1066))*(1-'P-Parametri'!$B$32)</f>
        <v>385213.34542316763</v>
      </c>
      <c r="M1066" s="10">
        <f>IF(L1065&lt;=0,M1065,M1065*(1-K1066/L1065))+MAX(0,-('1-Input'!$B$10-C1066-D1066))</f>
        <v>417401.60682101484</v>
      </c>
      <c r="N1066" s="10">
        <f>MAX(0,('1-Input'!$B$10-C1066-D1066))/(1-'P-Parametri'!$B$31*MAX(0,IF(O1065&lt;=0,0,(O1065-P1065)/O1065)))</f>
        <v>29000</v>
      </c>
      <c r="O1066" s="10">
        <f>((O1065-N1066+MAX(0,-('1-Input'!$B$10-C1066-D1066)))*(1+B1066))*(1-'P-Parametri'!$B$32)</f>
        <v>386917.73802074813</v>
      </c>
      <c r="P1066" s="10">
        <f>IF(O1065&lt;=0,P1065,P1065*(1-N1066/O1065))+MAX(0,-('1-Input'!$B$10-C1066-D1066))</f>
        <v>419248.41773070028</v>
      </c>
      <c r="Q1066" s="10">
        <f>MAX(0,('1-Input'!$B$10-C1066-D1066))/(1-'P-Parametri'!$B$31*MAX(0,IF(R1065&lt;=0,0,(R1065-S1065)/R1065)))</f>
        <v>29000</v>
      </c>
      <c r="R1066" s="10">
        <f>((R1065-Q1066+MAX(0,-('1-Input'!$B$10-C1066-D1066)))*(1+B1066))*(1-'P-Parametri'!$B$32)</f>
        <v>386635.03794898698</v>
      </c>
      <c r="S1066" s="10">
        <f>IF(R1065&lt;=0,S1065,S1065*(1-Q1066/R1065))+MAX(0,-('1-Input'!$B$10-C1066-D1066))</f>
        <v>418942.09536258026</v>
      </c>
      <c r="T1066" s="10">
        <f>MAX(0,('1-Input'!$B$10-C1066-D1066))/(1-'P-Parametri'!$B$31*MAX(0,IF(U1065&lt;=0,0,(U1065-V1065)/U1065)))</f>
        <v>29000</v>
      </c>
      <c r="U1066" s="10">
        <f>((U1065-T1066+MAX(0,-('1-Input'!$B$10-C1066-D1066)))*(1+B1066))*(1-'P-Parametri'!$B$32)</f>
        <v>386635.0379489871</v>
      </c>
      <c r="V1066" s="10">
        <f>IF(U1065&lt;=0,V1065,V1065*(1-T1066/U1065))+MAX(0,-('1-Input'!$B$10-C1066-D1066))</f>
        <v>418942.09536258044</v>
      </c>
    </row>
    <row r="1067" spans="1:22">
      <c r="A1067" s="9">
        <f t="shared" si="42"/>
        <v>10</v>
      </c>
      <c r="B1067" s="12">
        <f>IF($A1067='P-Parametri'!$C$47,'P-Parametri'!$B$34,IF($A1067='P-Parametri'!$C$48,'P-Parametri'!$C$34,'P-Parametri'!$C$52))</f>
        <v>4.8525513124279884E-2</v>
      </c>
      <c r="C1067" s="10">
        <f>IF($A1067&lt;='1-Input'!$B$26,0,IF($A1067='1-Input'!$B$26+1,('1-Input'!$B$23+0)*'1-Input'!$B$27,'1-Input'!$B$23+0))</f>
        <v>0</v>
      </c>
      <c r="D1067" s="10">
        <f t="shared" si="43"/>
        <v>0</v>
      </c>
      <c r="E1067" s="10">
        <f>MAX(0,('1-Input'!$B$10-C1067-D1067))/(1-'P-Parametri'!$B$31*MAX(0,IF(F1066&lt;=0,0,(F1066-G1066)/F1066)))</f>
        <v>29000</v>
      </c>
      <c r="F1067" s="10">
        <f>((F1066-E1067+MAX(0,-('1-Input'!$B$10-C1067-D1067)))*(1+B1067))*(1-'P-Parametri'!$B$32)</f>
        <v>223563.92763935952</v>
      </c>
      <c r="G1067" s="10">
        <f>IF(F1066&lt;=0,G1066,G1066*(1-E1067/F1066))+MAX(0,-('1-Input'!$B$10-C1067-D1067))</f>
        <v>231496.79315333717</v>
      </c>
      <c r="H1067" s="10">
        <f>MAX(0,('1-Input'!$B$10-C1067-D1067))/(1-'P-Parametri'!$B$31*MAX(0,IF(I1066&lt;=0,0,(I1066-J1066)/I1066)))</f>
        <v>29000</v>
      </c>
      <c r="I1067" s="10">
        <f>((I1066-H1067+MAX(0,-('1-Input'!$B$10-C1067-D1067)))*(1+B1067))*(1-'P-Parametri'!$B$32)</f>
        <v>336747.75175383722</v>
      </c>
      <c r="J1067" s="10">
        <f>IF(I1066&lt;=0,J1066,J1066*(1-H1067/I1066))+MAX(0,-('1-Input'!$B$10-C1067-D1067))</f>
        <v>348696.7931533372</v>
      </c>
      <c r="K1067" s="10">
        <f>MAX(0,('1-Input'!$B$10-C1067-D1067))/(1-'P-Parametri'!$B$31*MAX(0,IF(L1066&lt;=0,0,(L1066-M1066)/L1066)))</f>
        <v>29000</v>
      </c>
      <c r="L1067" s="10">
        <f>((L1066-K1067+MAX(0,-('1-Input'!$B$10-C1067-D1067)))*(1+B1067))*(1-'P-Parametri'!$B$32)</f>
        <v>372751.78322996013</v>
      </c>
      <c r="M1067" s="10">
        <f>IF(L1066&lt;=0,M1066,M1066*(1-K1067/L1066))+MAX(0,-('1-Input'!$B$10-C1067-D1067))</f>
        <v>385978.37929884234</v>
      </c>
      <c r="N1067" s="10">
        <f>MAX(0,('1-Input'!$B$10-C1067-D1067))/(1-'P-Parametri'!$B$31*MAX(0,IF(O1066&lt;=0,0,(O1066-P1066)/O1066)))</f>
        <v>29000</v>
      </c>
      <c r="O1067" s="10">
        <f>((O1066-N1067+MAX(0,-('1-Input'!$B$10-C1067-D1067)))*(1+B1067))*(1-'P-Parametri'!$B$32)</f>
        <v>374535.30815465754</v>
      </c>
      <c r="P1067" s="10">
        <f>IF(O1066&lt;=0,P1066,P1066*(1-N1067/O1066))+MAX(0,-('1-Input'!$B$10-C1067-D1067))</f>
        <v>387825.19020852778</v>
      </c>
      <c r="Q1067" s="10">
        <f>MAX(0,('1-Input'!$B$10-C1067-D1067))/(1-'P-Parametri'!$B$31*MAX(0,IF(R1066&lt;=0,0,(R1066-S1066)/R1066)))</f>
        <v>29000</v>
      </c>
      <c r="R1067" s="10">
        <f>((R1066-Q1067+MAX(0,-('1-Input'!$B$10-C1067-D1067)))*(1+B1067))*(1-'P-Parametri'!$B$32)</f>
        <v>374239.4827533295</v>
      </c>
      <c r="S1067" s="10">
        <f>IF(R1066&lt;=0,S1066,S1066*(1-Q1067/R1066))+MAX(0,-('1-Input'!$B$10-C1067-D1067))</f>
        <v>387518.86784040777</v>
      </c>
      <c r="T1067" s="10">
        <f>MAX(0,('1-Input'!$B$10-C1067-D1067))/(1-'P-Parametri'!$B$31*MAX(0,IF(U1066&lt;=0,0,(U1066-V1066)/U1066)))</f>
        <v>29000</v>
      </c>
      <c r="U1067" s="10">
        <f>((U1066-T1067+MAX(0,-('1-Input'!$B$10-C1067-D1067)))*(1+B1067))*(1-'P-Parametri'!$B$32)</f>
        <v>374239.48275332962</v>
      </c>
      <c r="V1067" s="10">
        <f>IF(U1066&lt;=0,V1066,V1066*(1-T1067/U1066))+MAX(0,-('1-Input'!$B$10-C1067-D1067))</f>
        <v>387518.86784040788</v>
      </c>
    </row>
    <row r="1068" spans="1:22">
      <c r="A1068" s="9">
        <f t="shared" si="42"/>
        <v>11</v>
      </c>
      <c r="B1068" s="12">
        <f>IF($A1068='P-Parametri'!$C$47,'P-Parametri'!$B$34,IF($A1068='P-Parametri'!$C$48,'P-Parametri'!$C$34,'P-Parametri'!$C$52))</f>
        <v>4.8525513124279884E-2</v>
      </c>
      <c r="C1068" s="10">
        <f>IF($A1068&lt;='1-Input'!$B$26,0,IF($A1068='1-Input'!$B$26+1,('1-Input'!$B$23+0)*'1-Input'!$B$27,'1-Input'!$B$23+0))</f>
        <v>0</v>
      </c>
      <c r="D1068" s="10">
        <f t="shared" si="43"/>
        <v>0</v>
      </c>
      <c r="E1068" s="10">
        <f>MAX(0,('1-Input'!$B$10-C1068-D1068))/(1-'P-Parametri'!$B$31*MAX(0,IF(F1067&lt;=0,0,(F1067-G1067)/F1067)))</f>
        <v>29000</v>
      </c>
      <c r="F1068" s="10">
        <f>((F1067-E1068+MAX(0,-('1-Input'!$B$10-C1068-D1068)))*(1+B1068))*(1-'P-Parametri'!$B$32)</f>
        <v>203597.23157940764</v>
      </c>
      <c r="G1068" s="10">
        <f>IF(F1067&lt;=0,G1067,G1067*(1-E1068/F1067))+MAX(0,-('1-Input'!$B$10-C1068-D1068))</f>
        <v>201467.76712783068</v>
      </c>
      <c r="H1068" s="10">
        <f>MAX(0,('1-Input'!$B$10-C1068-D1068))/(1-'P-Parametri'!$B$31*MAX(0,IF(I1067&lt;=0,0,(I1067-J1067)/I1067)))</f>
        <v>29000</v>
      </c>
      <c r="I1068" s="10">
        <f>((I1067-H1068+MAX(0,-('1-Input'!$B$10-C1068-D1068)))*(1+B1068))*(1-'P-Parametri'!$B$32)</f>
        <v>322036.00658189459</v>
      </c>
      <c r="J1068" s="10">
        <f>IF(I1067&lt;=0,J1067,J1067*(1-H1068/I1067))+MAX(0,-('1-Input'!$B$10-C1068-D1068))</f>
        <v>318667.76712783071</v>
      </c>
      <c r="K1068" s="10">
        <f>MAX(0,('1-Input'!$B$10-C1068-D1068))/(1-'P-Parametri'!$B$31*MAX(0,IF(L1067&lt;=0,0,(L1067-M1067)/L1067)))</f>
        <v>29000</v>
      </c>
      <c r="L1068" s="10">
        <f>((L1067-K1068+MAX(0,-('1-Input'!$B$10-C1068-D1068)))*(1+B1068))*(1-'P-Parametri'!$B$32)</f>
        <v>359711.64986878302</v>
      </c>
      <c r="M1068" s="10">
        <f>IF(L1067&lt;=0,M1067,M1067*(1-K1068/L1067))+MAX(0,-('1-Input'!$B$10-C1068-D1068))</f>
        <v>355949.35327333584</v>
      </c>
      <c r="N1068" s="10">
        <f>MAX(0,('1-Input'!$B$10-C1068-D1068))/(1-'P-Parametri'!$B$31*MAX(0,IF(O1067&lt;=0,0,(O1067-P1067)/O1067)))</f>
        <v>29000</v>
      </c>
      <c r="O1068" s="10">
        <f>((O1067-N1068+MAX(0,-('1-Input'!$B$10-C1068-D1068)))*(1+B1068))*(1-'P-Parametri'!$B$32)</f>
        <v>361577.98111284763</v>
      </c>
      <c r="P1068" s="10">
        <f>IF(O1067&lt;=0,P1067,P1067*(1-N1068/O1067))+MAX(0,-('1-Input'!$B$10-C1068-D1068))</f>
        <v>357796.16418302129</v>
      </c>
      <c r="Q1068" s="10">
        <f>MAX(0,('1-Input'!$B$10-C1068-D1068))/(1-'P-Parametri'!$B$31*MAX(0,IF(R1067&lt;=0,0,(R1067-S1067)/R1067)))</f>
        <v>29000</v>
      </c>
      <c r="R1068" s="10">
        <f>((R1067-Q1068+MAX(0,-('1-Input'!$B$10-C1068-D1068)))*(1+B1068))*(1-'P-Parametri'!$B$32)</f>
        <v>361268.42099308642</v>
      </c>
      <c r="S1068" s="10">
        <f>IF(R1067&lt;=0,S1067,S1067*(1-Q1068/R1067))+MAX(0,-('1-Input'!$B$10-C1068-D1068))</f>
        <v>357489.84181490121</v>
      </c>
      <c r="T1068" s="10">
        <f>MAX(0,('1-Input'!$B$10-C1068-D1068))/(1-'P-Parametri'!$B$31*MAX(0,IF(U1067&lt;=0,0,(U1067-V1067)/U1067)))</f>
        <v>29000</v>
      </c>
      <c r="U1068" s="10">
        <f>((U1067-T1068+MAX(0,-('1-Input'!$B$10-C1068-D1068)))*(1+B1068))*(1-'P-Parametri'!$B$32)</f>
        <v>361268.42099308653</v>
      </c>
      <c r="V1068" s="10">
        <f>IF(U1067&lt;=0,V1067,V1067*(1-T1068/U1067))+MAX(0,-('1-Input'!$B$10-C1068-D1068))</f>
        <v>357489.84181490139</v>
      </c>
    </row>
    <row r="1069" spans="1:22">
      <c r="A1069" s="9">
        <f t="shared" si="42"/>
        <v>12</v>
      </c>
      <c r="B1069" s="12">
        <f>IF($A1069='P-Parametri'!$C$47,'P-Parametri'!$B$34,IF($A1069='P-Parametri'!$C$48,'P-Parametri'!$C$34,'P-Parametri'!$C$52))</f>
        <v>4.8525513124279884E-2</v>
      </c>
      <c r="C1069" s="10">
        <f>IF($A1069&lt;='1-Input'!$B$26,0,IF($A1069='1-Input'!$B$26+1,('1-Input'!$B$23+0)*'1-Input'!$B$27,'1-Input'!$B$23+0))</f>
        <v>0</v>
      </c>
      <c r="D1069" s="10">
        <f t="shared" si="43"/>
        <v>0</v>
      </c>
      <c r="E1069" s="10">
        <f>MAX(0,('1-Input'!$B$10-C1069-D1069))/(1-'P-Parametri'!$B$31*MAX(0,IF(F1068&lt;=0,0,(F1068-G1068)/F1068)))</f>
        <v>29079.077421165755</v>
      </c>
      <c r="F1069" s="10">
        <f>((F1068-E1069+MAX(0,-('1-Input'!$B$10-C1069-D1069)))*(1+B1069))*(1-'P-Parametri'!$B$32)</f>
        <v>182620.76366399619</v>
      </c>
      <c r="G1069" s="10">
        <f>IF(F1068&lt;=0,G1068,G1068*(1-E1069/F1068))+MAX(0,-('1-Input'!$B$10-C1069-D1069))</f>
        <v>172692.83363422554</v>
      </c>
      <c r="H1069" s="10">
        <f>MAX(0,('1-Input'!$B$10-C1069-D1069))/(1-'P-Parametri'!$B$31*MAX(0,IF(I1068&lt;=0,0,(I1068-J1068)/I1068)))</f>
        <v>29079.077421165755</v>
      </c>
      <c r="I1069" s="10">
        <f>((I1068-H1069+MAX(0,-('1-Input'!$B$10-C1069-D1069)))*(1+B1069))*(1-'P-Parametri'!$B$32)</f>
        <v>306558.46884262335</v>
      </c>
      <c r="J1069" s="10">
        <f>IF(I1068&lt;=0,J1068,J1068*(1-H1069/I1068))+MAX(0,-('1-Input'!$B$10-C1069-D1069))</f>
        <v>289892.83363422554</v>
      </c>
      <c r="K1069" s="10">
        <f>MAX(0,('1-Input'!$B$10-C1069-D1069))/(1-'P-Parametri'!$B$31*MAX(0,IF(L1068&lt;=0,0,(L1068-M1068)/L1068)))</f>
        <v>29079.077421165755</v>
      </c>
      <c r="L1069" s="10">
        <f>((L1068-K1069+MAX(0,-('1-Input'!$B$10-C1069-D1069)))*(1+B1069))*(1-'P-Parametri'!$B$32)</f>
        <v>345983.33430587605</v>
      </c>
      <c r="M1069" s="10">
        <f>IF(L1068&lt;=0,M1068,M1068*(1-K1069/L1068))+MAX(0,-('1-Input'!$B$10-C1069-D1069))</f>
        <v>327174.41977973067</v>
      </c>
      <c r="N1069" s="10">
        <f>MAX(0,('1-Input'!$B$10-C1069-D1069))/(1-'P-Parametri'!$B$31*MAX(0,IF(O1068&lt;=0,0,(O1068-P1068)/O1068)))</f>
        <v>29079.077421165755</v>
      </c>
      <c r="O1069" s="10">
        <f>((O1068-N1069+MAX(0,-('1-Input'!$B$10-C1069-D1069)))*(1+B1069))*(1-'P-Parametri'!$B$32)</f>
        <v>347936.31643936812</v>
      </c>
      <c r="P1069" s="10">
        <f>IF(O1068&lt;=0,P1068,P1068*(1-N1069/O1068))+MAX(0,-('1-Input'!$B$10-C1069-D1069))</f>
        <v>329021.23068941612</v>
      </c>
      <c r="Q1069" s="10">
        <f>MAX(0,('1-Input'!$B$10-C1069-D1069))/(1-'P-Parametri'!$B$31*MAX(0,IF(R1068&lt;=0,0,(R1068-S1068)/R1068)))</f>
        <v>29079.077421165755</v>
      </c>
      <c r="R1069" s="10">
        <f>((R1068-Q1069+MAX(0,-('1-Input'!$B$10-C1069-D1069)))*(1+B1069))*(1-'P-Parametri'!$B$32)</f>
        <v>347612.38391931949</v>
      </c>
      <c r="S1069" s="10">
        <f>IF(R1068&lt;=0,S1068,S1068*(1-Q1069/R1068))+MAX(0,-('1-Input'!$B$10-C1069-D1069))</f>
        <v>328714.90832129604</v>
      </c>
      <c r="T1069" s="10">
        <f>MAX(0,('1-Input'!$B$10-C1069-D1069))/(1-'P-Parametri'!$B$31*MAX(0,IF(U1068&lt;=0,0,(U1068-V1068)/U1068)))</f>
        <v>29079.077421165752</v>
      </c>
      <c r="U1069" s="10">
        <f>((U1068-T1069+MAX(0,-('1-Input'!$B$10-C1069-D1069)))*(1+B1069))*(1-'P-Parametri'!$B$32)</f>
        <v>347612.3839193196</v>
      </c>
      <c r="V1069" s="10">
        <f>IF(U1068&lt;=0,V1068,V1068*(1-T1069/U1068))+MAX(0,-('1-Input'!$B$10-C1069-D1069))</f>
        <v>328714.90832129621</v>
      </c>
    </row>
    <row r="1070" spans="1:22">
      <c r="A1070" s="9">
        <f t="shared" si="42"/>
        <v>13</v>
      </c>
      <c r="B1070" s="12">
        <f>IF($A1070='P-Parametri'!$C$47,'P-Parametri'!$B$34,IF($A1070='P-Parametri'!$C$48,'P-Parametri'!$C$34,'P-Parametri'!$C$52))</f>
        <v>4.8525513124279884E-2</v>
      </c>
      <c r="C1070" s="10">
        <f>IF($A1070&lt;='1-Input'!$B$26,0,IF($A1070='1-Input'!$B$26+1,('1-Input'!$B$23+0)*'1-Input'!$B$27,'1-Input'!$B$23+0))</f>
        <v>0</v>
      </c>
      <c r="D1070" s="10">
        <f t="shared" si="43"/>
        <v>0</v>
      </c>
      <c r="E1070" s="10">
        <f>MAX(0,('1-Input'!$B$10-C1070-D1070))/(1-'P-Parametri'!$B$31*MAX(0,IF(F1069&lt;=0,0,(F1069-G1069)/F1069)))</f>
        <v>29415.778713297244</v>
      </c>
      <c r="F1070" s="10">
        <f>((F1069-E1070+MAX(0,-('1-Input'!$B$10-C1070-D1070)))*(1+B1070))*(1-'P-Parametri'!$B$32)</f>
        <v>160318.05678771192</v>
      </c>
      <c r="G1070" s="10">
        <f>IF(F1069&lt;=0,G1069,G1069*(1-E1070/F1069))+MAX(0,-('1-Input'!$B$10-C1070-D1070))</f>
        <v>144876.20381822539</v>
      </c>
      <c r="H1070" s="10">
        <f>MAX(0,('1-Input'!$B$10-C1070-D1070))/(1-'P-Parametri'!$B$31*MAX(0,IF(I1069&lt;=0,0,(I1069-J1069)/I1069)))</f>
        <v>29415.778713297244</v>
      </c>
      <c r="I1070" s="10">
        <f>((I1069-H1070+MAX(0,-('1-Input'!$B$10-C1070-D1070)))*(1+B1070))*(1-'P-Parametri'!$B$32)</f>
        <v>290009.99901374197</v>
      </c>
      <c r="J1070" s="10">
        <f>IF(I1069&lt;=0,J1069,J1069*(1-H1070/I1069))+MAX(0,-('1-Input'!$B$10-C1070-D1070))</f>
        <v>262076.20381822539</v>
      </c>
      <c r="K1070" s="10">
        <f>MAX(0,('1-Input'!$B$10-C1070-D1070))/(1-'P-Parametri'!$B$31*MAX(0,IF(L1069&lt;=0,0,(L1069-M1069)/L1069)))</f>
        <v>29415.778713297248</v>
      </c>
      <c r="L1070" s="10">
        <f>((L1069-K1070+MAX(0,-('1-Input'!$B$10-C1070-D1070)))*(1+B1070))*(1-'P-Parametri'!$B$32)</f>
        <v>331265.30034887529</v>
      </c>
      <c r="M1070" s="10">
        <f>IF(L1069&lt;=0,M1069,M1069*(1-K1070/L1069))+MAX(0,-('1-Input'!$B$10-C1070-D1070))</f>
        <v>299357.78996373049</v>
      </c>
      <c r="N1070" s="10">
        <f>MAX(0,('1-Input'!$B$10-C1070-D1070))/(1-'P-Parametri'!$B$31*MAX(0,IF(O1069&lt;=0,0,(O1069-P1069)/O1069)))</f>
        <v>29415.778713297248</v>
      </c>
      <c r="O1070" s="10">
        <f>((O1069-N1070+MAX(0,-('1-Input'!$B$10-C1070-D1070)))*(1+B1070))*(1-'P-Parametri'!$B$32)</f>
        <v>333308.9564393303</v>
      </c>
      <c r="P1070" s="10">
        <f>IF(O1069&lt;=0,P1069,P1069*(1-N1070/O1069))+MAX(0,-('1-Input'!$B$10-C1070-D1070))</f>
        <v>301204.600873416</v>
      </c>
      <c r="Q1070" s="10">
        <f>MAX(0,('1-Input'!$B$10-C1070-D1070))/(1-'P-Parametri'!$B$31*MAX(0,IF(R1069&lt;=0,0,(R1069-S1069)/R1069)))</f>
        <v>29415.778713297244</v>
      </c>
      <c r="R1070" s="10">
        <f>((R1069-Q1070+MAX(0,-('1-Input'!$B$10-C1070-D1070)))*(1+B1070))*(1-'P-Parametri'!$B$32)</f>
        <v>332969.98423055228</v>
      </c>
      <c r="S1070" s="10">
        <f>IF(R1069&lt;=0,S1069,S1069*(1-Q1070/R1069))+MAX(0,-('1-Input'!$B$10-C1070-D1070))</f>
        <v>300898.27850529592</v>
      </c>
      <c r="T1070" s="10">
        <f>MAX(0,('1-Input'!$B$10-C1070-D1070))/(1-'P-Parametri'!$B$31*MAX(0,IF(U1069&lt;=0,0,(U1069-V1069)/U1069)))</f>
        <v>29415.778713297244</v>
      </c>
      <c r="U1070" s="10">
        <f>((U1069-T1070+MAX(0,-('1-Input'!$B$10-C1070-D1070)))*(1+B1070))*(1-'P-Parametri'!$B$32)</f>
        <v>332969.98423055239</v>
      </c>
      <c r="V1070" s="10">
        <f>IF(U1069&lt;=0,V1069,V1069*(1-T1070/U1069))+MAX(0,-('1-Input'!$B$10-C1070-D1070))</f>
        <v>300898.27850529604</v>
      </c>
    </row>
    <row r="1071" spans="1:22">
      <c r="A1071" s="9">
        <f t="shared" si="42"/>
        <v>14</v>
      </c>
      <c r="B1071" s="12">
        <f>IF($A1071='P-Parametri'!$C$47,'P-Parametri'!$B$34,IF($A1071='P-Parametri'!$C$48,'P-Parametri'!$C$34,'P-Parametri'!$C$52))</f>
        <v>4.8525513124279884E-2</v>
      </c>
      <c r="C1071" s="10">
        <f>IF($A1071&lt;='1-Input'!$B$26,0,IF($A1071='1-Input'!$B$26+1,('1-Input'!$B$23+0)*'1-Input'!$B$27,'1-Input'!$B$23+0))</f>
        <v>0</v>
      </c>
      <c r="D1071" s="10">
        <f t="shared" si="43"/>
        <v>0</v>
      </c>
      <c r="E1071" s="10">
        <f>MAX(0,('1-Input'!$B$10-C1071-D1071))/(1-'P-Parametri'!$B$31*MAX(0,IF(F1070&lt;=0,0,(F1070-G1070)/F1070)))</f>
        <v>29744.908549543372</v>
      </c>
      <c r="F1071" s="10">
        <f>((F1070-E1071+MAX(0,-('1-Input'!$B$10-C1071-D1071)))*(1+B1071))*(1-'P-Parametri'!$B$32)</f>
        <v>136635.45870216499</v>
      </c>
      <c r="G1071" s="10">
        <f>IF(F1070&lt;=0,G1070,G1070*(1-E1071/F1070))+MAX(0,-('1-Input'!$B$10-C1071-D1071))</f>
        <v>117996.32815154114</v>
      </c>
      <c r="H1071" s="10">
        <f>MAX(0,('1-Input'!$B$10-C1071-D1071))/(1-'P-Parametri'!$B$31*MAX(0,IF(I1070&lt;=0,0,(I1070-J1070)/I1070)))</f>
        <v>29744.908549543376</v>
      </c>
      <c r="I1071" s="10">
        <f>((I1070-H1071+MAX(0,-('1-Input'!$B$10-C1071-D1071)))*(1+B1071))*(1-'P-Parametri'!$B$32)</f>
        <v>272348.7983522563</v>
      </c>
      <c r="J1071" s="10">
        <f>IF(I1070&lt;=0,J1070,J1070*(1-H1071/I1070))+MAX(0,-('1-Input'!$B$10-C1071-D1071))</f>
        <v>235196.32815154115</v>
      </c>
      <c r="K1071" s="10">
        <f>MAX(0,('1-Input'!$B$10-C1071-D1071))/(1-'P-Parametri'!$B$31*MAX(0,IF(L1070&lt;=0,0,(L1070-M1070)/L1070)))</f>
        <v>29744.908549543376</v>
      </c>
      <c r="L1071" s="10">
        <f>((L1070-K1071+MAX(0,-('1-Input'!$B$10-C1071-D1071)))*(1+B1071))*(1-'P-Parametri'!$B$32)</f>
        <v>315519.51988177077</v>
      </c>
      <c r="M1071" s="10">
        <f>IF(L1070&lt;=0,M1070,M1070*(1-K1071/L1070))+MAX(0,-('1-Input'!$B$10-C1071-D1071))</f>
        <v>272477.91429704626</v>
      </c>
      <c r="N1071" s="10">
        <f>MAX(0,('1-Input'!$B$10-C1071-D1071))/(1-'P-Parametri'!$B$31*MAX(0,IF(O1070&lt;=0,0,(O1070-P1070)/O1070)))</f>
        <v>29744.908549543376</v>
      </c>
      <c r="O1071" s="10">
        <f>((O1070-N1071+MAX(0,-('1-Input'!$B$10-C1071-D1071)))*(1+B1071))*(1-'P-Parametri'!$B$32)</f>
        <v>317658.05978156289</v>
      </c>
      <c r="P1071" s="10">
        <f>IF(O1070&lt;=0,P1070,P1070*(1-N1071/O1070))+MAX(0,-('1-Input'!$B$10-C1071-D1071))</f>
        <v>274324.72520673176</v>
      </c>
      <c r="Q1071" s="10">
        <f>MAX(0,('1-Input'!$B$10-C1071-D1071))/(1-'P-Parametri'!$B$31*MAX(0,IF(R1070&lt;=0,0,(R1070-S1070)/R1070)))</f>
        <v>29744.908549543372</v>
      </c>
      <c r="R1071" s="10">
        <f>((R1070-Q1071+MAX(0,-('1-Input'!$B$10-C1071-D1071)))*(1+B1071))*(1-'P-Parametri'!$B$32)</f>
        <v>317303.34961443732</v>
      </c>
      <c r="S1071" s="10">
        <f>IF(R1070&lt;=0,S1070,S1070*(1-Q1071/R1070))+MAX(0,-('1-Input'!$B$10-C1071-D1071))</f>
        <v>274018.40283861168</v>
      </c>
      <c r="T1071" s="10">
        <f>MAX(0,('1-Input'!$B$10-C1071-D1071))/(1-'P-Parametri'!$B$31*MAX(0,IF(U1070&lt;=0,0,(U1070-V1070)/U1070)))</f>
        <v>29744.908549543372</v>
      </c>
      <c r="U1071" s="10">
        <f>((U1070-T1071+MAX(0,-('1-Input'!$B$10-C1071-D1071)))*(1+B1071))*(1-'P-Parametri'!$B$32)</f>
        <v>317303.34961443744</v>
      </c>
      <c r="V1071" s="10">
        <f>IF(U1070&lt;=0,V1070,V1070*(1-T1071/U1070))+MAX(0,-('1-Input'!$B$10-C1071-D1071))</f>
        <v>274018.4028386118</v>
      </c>
    </row>
    <row r="1072" spans="1:22">
      <c r="A1072" s="9">
        <f t="shared" si="42"/>
        <v>15</v>
      </c>
      <c r="B1072" s="12">
        <f>IF($A1072='P-Parametri'!$C$47,'P-Parametri'!$B$34,IF($A1072='P-Parametri'!$C$48,'P-Parametri'!$C$34,'P-Parametri'!$C$52))</f>
        <v>4.8525513124279884E-2</v>
      </c>
      <c r="C1072" s="10">
        <f>IF($A1072&lt;='1-Input'!$B$26,0,IF($A1072='1-Input'!$B$26+1,('1-Input'!$B$23+0)*'1-Input'!$B$27,'1-Input'!$B$23+0))</f>
        <v>0</v>
      </c>
      <c r="D1072" s="10">
        <f t="shared" si="43"/>
        <v>0</v>
      </c>
      <c r="E1072" s="10">
        <f>MAX(0,('1-Input'!$B$10-C1072-D1072))/(1-'P-Parametri'!$B$31*MAX(0,IF(F1071&lt;=0,0,(F1071-G1071)/F1071)))</f>
        <v>30066.39204096677</v>
      </c>
      <c r="F1072" s="10">
        <f>((F1071-E1072+MAX(0,-('1-Input'!$B$10-C1072-D1072)))*(1+B1072))*(1-'P-Parametri'!$B$32)</f>
        <v>111516.90453350023</v>
      </c>
      <c r="G1072" s="10">
        <f>IF(F1071&lt;=0,G1071,G1071*(1-E1072/F1071))+MAX(0,-('1-Input'!$B$10-C1072-D1072))</f>
        <v>92031.443960446559</v>
      </c>
      <c r="H1072" s="10">
        <f>MAX(0,('1-Input'!$B$10-C1072-D1072))/(1-'P-Parametri'!$B$31*MAX(0,IF(I1071&lt;=0,0,(I1071-J1071)/I1071)))</f>
        <v>30066.39204096677</v>
      </c>
      <c r="I1072" s="10">
        <f>((I1071-H1072+MAX(0,-('1-Input'!$B$10-C1072-D1072)))*(1+B1072))*(1-'P-Parametri'!$B$32)</f>
        <v>253531.20582973305</v>
      </c>
      <c r="J1072" s="10">
        <f>IF(I1071&lt;=0,J1071,J1071*(1-H1072/I1071))+MAX(0,-('1-Input'!$B$10-C1072-D1072))</f>
        <v>209231.44396044657</v>
      </c>
      <c r="K1072" s="10">
        <f>MAX(0,('1-Input'!$B$10-C1072-D1072))/(1-'P-Parametri'!$B$31*MAX(0,IF(L1071&lt;=0,0,(L1071-M1071)/L1071)))</f>
        <v>30066.392040966773</v>
      </c>
      <c r="L1072" s="10">
        <f>((L1071-K1072+MAX(0,-('1-Input'!$B$10-C1072-D1072)))*(1+B1072))*(1-'P-Parametri'!$B$32)</f>
        <v>298706.27756752528</v>
      </c>
      <c r="M1072" s="10">
        <f>IF(L1071&lt;=0,M1071,M1071*(1-K1072/L1071))+MAX(0,-('1-Input'!$B$10-C1072-D1072))</f>
        <v>246513.03010595168</v>
      </c>
      <c r="N1072" s="10">
        <f>MAX(0,('1-Input'!$B$10-C1072-D1072))/(1-'P-Parametri'!$B$31*MAX(0,IF(O1071&lt;=0,0,(O1071-P1071)/O1071)))</f>
        <v>30066.392040966773</v>
      </c>
      <c r="O1072" s="10">
        <f>((O1071-N1072+MAX(0,-('1-Input'!$B$10-C1072-D1072)))*(1+B1072))*(1-'P-Parametri'!$B$32)</f>
        <v>300944.10658599995</v>
      </c>
      <c r="P1072" s="10">
        <f>IF(O1071&lt;=0,P1071,P1071*(1-N1072/O1071))+MAX(0,-('1-Input'!$B$10-C1072-D1072))</f>
        <v>248359.84101563718</v>
      </c>
      <c r="Q1072" s="10">
        <f>MAX(0,('1-Input'!$B$10-C1072-D1072))/(1-'P-Parametri'!$B$31*MAX(0,IF(R1071&lt;=0,0,(R1071-S1071)/R1071)))</f>
        <v>30066.39204096677</v>
      </c>
      <c r="R1072" s="10">
        <f>((R1071-Q1072+MAX(0,-('1-Input'!$B$10-C1072-D1072)))*(1+B1072))*(1-'P-Parametri'!$B$32)</f>
        <v>300572.92777132423</v>
      </c>
      <c r="S1072" s="10">
        <f>IF(R1071&lt;=0,S1071,S1071*(1-Q1072/R1071))+MAX(0,-('1-Input'!$B$10-C1072-D1072))</f>
        <v>248053.51864751711</v>
      </c>
      <c r="T1072" s="10">
        <f>MAX(0,('1-Input'!$B$10-C1072-D1072))/(1-'P-Parametri'!$B$31*MAX(0,IF(U1071&lt;=0,0,(U1071-V1071)/U1071)))</f>
        <v>30066.39204096677</v>
      </c>
      <c r="U1072" s="10">
        <f>((U1071-T1072+MAX(0,-('1-Input'!$B$10-C1072-D1072)))*(1+B1072))*(1-'P-Parametri'!$B$32)</f>
        <v>300572.92777132435</v>
      </c>
      <c r="V1072" s="10">
        <f>IF(U1071&lt;=0,V1071,V1071*(1-T1072/U1071))+MAX(0,-('1-Input'!$B$10-C1072-D1072))</f>
        <v>248053.51864751722</v>
      </c>
    </row>
    <row r="1073" spans="1:22">
      <c r="A1073" s="9">
        <f t="shared" si="42"/>
        <v>16</v>
      </c>
      <c r="B1073" s="12">
        <f>IF($A1073='P-Parametri'!$C$47,'P-Parametri'!$B$34,IF($A1073='P-Parametri'!$C$48,'P-Parametri'!$C$34,'P-Parametri'!$C$52))</f>
        <v>4.8525513124279884E-2</v>
      </c>
      <c r="C1073" s="10">
        <f>IF($A1073&lt;='1-Input'!$B$26,0,IF($A1073='1-Input'!$B$26+1,('1-Input'!$B$23+0)*'1-Input'!$B$27,'1-Input'!$B$23+0))</f>
        <v>0</v>
      </c>
      <c r="D1073" s="10">
        <f t="shared" si="43"/>
        <v>0</v>
      </c>
      <c r="E1073" s="10">
        <f>MAX(0,('1-Input'!$B$10-C1073-D1073))/(1-'P-Parametri'!$B$31*MAX(0,IF(F1072&lt;=0,0,(F1072-G1072)/F1072)))</f>
        <v>30380.173110377291</v>
      </c>
      <c r="F1073" s="10">
        <f>((F1072-E1073+MAX(0,-('1-Input'!$B$10-C1073-D1073)))*(1+B1073))*(1-'P-Parametri'!$B$32)</f>
        <v>84903.785082759539</v>
      </c>
      <c r="G1073" s="10">
        <f>IF(F1072&lt;=0,G1072,G1072*(1-E1073/F1072))+MAX(0,-('1-Input'!$B$10-C1073-D1073))</f>
        <v>66959.628966905002</v>
      </c>
      <c r="H1073" s="10">
        <f>MAX(0,('1-Input'!$B$10-C1073-D1073))/(1-'P-Parametri'!$B$31*MAX(0,IF(I1072&lt;=0,0,(I1072-J1072)/I1072)))</f>
        <v>30380.173110377291</v>
      </c>
      <c r="I1073" s="10">
        <f>((I1072-H1073+MAX(0,-('1-Input'!$B$10-C1073-D1073)))*(1+B1073))*(1-'P-Parametri'!$B$32)</f>
        <v>233511.59198410294</v>
      </c>
      <c r="J1073" s="10">
        <f>IF(I1072&lt;=0,J1072,J1072*(1-H1073/I1072))+MAX(0,-('1-Input'!$B$10-C1073-D1073))</f>
        <v>184159.62896690503</v>
      </c>
      <c r="K1073" s="10">
        <f>MAX(0,('1-Input'!$B$10-C1073-D1073))/(1-'P-Parametri'!$B$31*MAX(0,IF(L1072&lt;=0,0,(L1072-M1072)/L1072)))</f>
        <v>30380.173110377295</v>
      </c>
      <c r="L1073" s="10">
        <f>((L1072-K1073+MAX(0,-('1-Input'!$B$10-C1073-D1073)))*(1+B1073))*(1-'P-Parametri'!$B$32)</f>
        <v>280784.07282784907</v>
      </c>
      <c r="M1073" s="10">
        <f>IF(L1072&lt;=0,M1072,M1072*(1-K1073/L1072))+MAX(0,-('1-Input'!$B$10-C1073-D1073))</f>
        <v>221441.21511241014</v>
      </c>
      <c r="N1073" s="10">
        <f>MAX(0,('1-Input'!$B$10-C1073-D1073))/(1-'P-Parametri'!$B$31*MAX(0,IF(O1072&lt;=0,0,(O1072-P1072)/O1072)))</f>
        <v>30380.173110377295</v>
      </c>
      <c r="O1073" s="10">
        <f>((O1072-N1073+MAX(0,-('1-Input'!$B$10-C1073-D1073)))*(1+B1073))*(1-'P-Parametri'!$B$32)</f>
        <v>283125.80080608989</v>
      </c>
      <c r="P1073" s="10">
        <f>IF(O1072&lt;=0,P1072,P1072*(1-N1073/O1072))+MAX(0,-('1-Input'!$B$10-C1073-D1073))</f>
        <v>223288.02602209564</v>
      </c>
      <c r="Q1073" s="10">
        <f>MAX(0,('1-Input'!$B$10-C1073-D1073))/(1-'P-Parametri'!$B$31*MAX(0,IF(R1072&lt;=0,0,(R1072-S1072)/R1072)))</f>
        <v>30380.173110377291</v>
      </c>
      <c r="R1073" s="10">
        <f>((R1072-Q1073+MAX(0,-('1-Input'!$B$10-C1073-D1073)))*(1+B1073))*(1-'P-Parametri'!$B$32)</f>
        <v>282737.38872988545</v>
      </c>
      <c r="S1073" s="10">
        <f>IF(R1072&lt;=0,S1072,S1072*(1-Q1073/R1072))+MAX(0,-('1-Input'!$B$10-C1073-D1073))</f>
        <v>222981.70365397556</v>
      </c>
      <c r="T1073" s="10">
        <f>MAX(0,('1-Input'!$B$10-C1073-D1073))/(1-'P-Parametri'!$B$31*MAX(0,IF(U1072&lt;=0,0,(U1072-V1072)/U1072)))</f>
        <v>30380.173110377291</v>
      </c>
      <c r="U1073" s="10">
        <f>((U1072-T1073+MAX(0,-('1-Input'!$B$10-C1073-D1073)))*(1+B1073))*(1-'P-Parametri'!$B$32)</f>
        <v>282737.38872988557</v>
      </c>
      <c r="V1073" s="10">
        <f>IF(U1072&lt;=0,V1072,V1072*(1-T1073/U1072))+MAX(0,-('1-Input'!$B$10-C1073-D1073))</f>
        <v>222981.70365397565</v>
      </c>
    </row>
    <row r="1074" spans="1:22">
      <c r="A1074" s="9">
        <f t="shared" si="42"/>
        <v>17</v>
      </c>
      <c r="B1074" s="12">
        <f>IF($A1074='P-Parametri'!$C$47,'P-Parametri'!$B$34,IF($A1074='P-Parametri'!$C$48,'P-Parametri'!$C$34,'P-Parametri'!$C$52))</f>
        <v>4.8525513124279884E-2</v>
      </c>
      <c r="C1074" s="10">
        <f>IF($A1074&lt;='1-Input'!$B$26,0,IF($A1074='1-Input'!$B$26+1,('1-Input'!$B$23+0)*'1-Input'!$B$27,'1-Input'!$B$23+0))</f>
        <v>0</v>
      </c>
      <c r="D1074" s="10">
        <f t="shared" si="43"/>
        <v>0</v>
      </c>
      <c r="E1074" s="10">
        <f>MAX(0,('1-Input'!$B$10-C1074-D1074))/(1-'P-Parametri'!$B$31*MAX(0,IF(F1073&lt;=0,0,(F1073-G1073)/F1073)))</f>
        <v>30686.213809838893</v>
      </c>
      <c r="F1074" s="10">
        <f>((F1073-E1074+MAX(0,-('1-Input'!$B$10-C1074-D1074)))*(1+B1074))*(1-'P-Parametri'!$B$32)</f>
        <v>56734.809725812753</v>
      </c>
      <c r="G1074" s="10">
        <f>IF(F1073&lt;=0,G1073,G1073*(1-E1074/F1073))+MAX(0,-('1-Input'!$B$10-C1074-D1074))</f>
        <v>42758.852887215697</v>
      </c>
      <c r="H1074" s="10">
        <f>MAX(0,('1-Input'!$B$10-C1074-D1074))/(1-'P-Parametri'!$B$31*MAX(0,IF(I1073&lt;=0,0,(I1073-J1073)/I1073)))</f>
        <v>30686.213809838893</v>
      </c>
      <c r="I1074" s="10">
        <f>((I1073-H1074+MAX(0,-('1-Input'!$B$10-C1074-D1074)))*(1+B1074))*(1-'P-Parametri'!$B$32)</f>
        <v>212242.24855734676</v>
      </c>
      <c r="J1074" s="10">
        <f>IF(I1073&lt;=0,J1073,J1073*(1-H1074/I1073))+MAX(0,-('1-Input'!$B$10-C1074-D1074))</f>
        <v>159958.85288721573</v>
      </c>
      <c r="K1074" s="10">
        <f>MAX(0,('1-Input'!$B$10-C1074-D1074))/(1-'P-Parametri'!$B$31*MAX(0,IF(L1073&lt;=0,0,(L1073-M1073)/L1073)))</f>
        <v>30686.2138098389</v>
      </c>
      <c r="L1074" s="10">
        <f>((L1073-K1074+MAX(0,-('1-Input'!$B$10-C1074-D1074)))*(1+B1074))*(1-'P-Parametri'!$B$32)</f>
        <v>261709.51798622662</v>
      </c>
      <c r="M1074" s="10">
        <f>IF(L1073&lt;=0,M1073,M1073*(1-K1074/L1073))+MAX(0,-('1-Input'!$B$10-C1074-D1074))</f>
        <v>197240.43903272084</v>
      </c>
      <c r="N1074" s="10">
        <f>MAX(0,('1-Input'!$B$10-C1074-D1074))/(1-'P-Parametri'!$B$31*MAX(0,IF(O1073&lt;=0,0,(O1073-P1073)/O1073)))</f>
        <v>30686.213809838897</v>
      </c>
      <c r="O1074" s="10">
        <f>((O1073-N1074+MAX(0,-('1-Input'!$B$10-C1074-D1074)))*(1+B1074))*(1-'P-Parametri'!$B$32)</f>
        <v>264159.96879314911</v>
      </c>
      <c r="P1074" s="10">
        <f>IF(O1073&lt;=0,P1073,P1073*(1-N1074/O1073))+MAX(0,-('1-Input'!$B$10-C1074-D1074))</f>
        <v>199087.24994240634</v>
      </c>
      <c r="Q1074" s="10">
        <f>MAX(0,('1-Input'!$B$10-C1074-D1074))/(1-'P-Parametri'!$B$31*MAX(0,IF(R1073&lt;=0,0,(R1073-S1073)/R1073)))</f>
        <v>30686.213809838893</v>
      </c>
      <c r="R1074" s="10">
        <f>((R1073-Q1074+MAX(0,-('1-Input'!$B$10-C1074-D1074)))*(1+B1074))*(1-'P-Parametri'!$B$32)</f>
        <v>263753.52334158617</v>
      </c>
      <c r="S1074" s="10">
        <f>IF(R1073&lt;=0,S1073,S1073*(1-Q1074/R1073))+MAX(0,-('1-Input'!$B$10-C1074-D1074))</f>
        <v>198780.92757428627</v>
      </c>
      <c r="T1074" s="10">
        <f>MAX(0,('1-Input'!$B$10-C1074-D1074))/(1-'P-Parametri'!$B$31*MAX(0,IF(U1073&lt;=0,0,(U1073-V1073)/U1073)))</f>
        <v>30686.213809838893</v>
      </c>
      <c r="U1074" s="10">
        <f>((U1073-T1074+MAX(0,-('1-Input'!$B$10-C1074-D1074)))*(1+B1074))*(1-'P-Parametri'!$B$32)</f>
        <v>263753.52334158635</v>
      </c>
      <c r="V1074" s="10">
        <f>IF(U1073&lt;=0,V1073,V1073*(1-T1074/U1073))+MAX(0,-('1-Input'!$B$10-C1074-D1074))</f>
        <v>198780.92757428635</v>
      </c>
    </row>
    <row r="1075" spans="1:22">
      <c r="A1075" s="9">
        <f t="shared" si="42"/>
        <v>18</v>
      </c>
      <c r="B1075" s="12">
        <f>IF($A1075='P-Parametri'!$C$47,'P-Parametri'!$B$34,IF($A1075='P-Parametri'!$C$48,'P-Parametri'!$C$34,'P-Parametri'!$C$52))</f>
        <v>4.8525513124279884E-2</v>
      </c>
      <c r="C1075" s="10">
        <f>IF($A1075&lt;='1-Input'!$B$26,0,IF($A1075='1-Input'!$B$26+1,('1-Input'!$B$23+0)*'1-Input'!$B$27,'1-Input'!$B$23+0))</f>
        <v>0</v>
      </c>
      <c r="D1075" s="10">
        <f t="shared" si="43"/>
        <v>0</v>
      </c>
      <c r="E1075" s="10">
        <f>MAX(0,('1-Input'!$B$10-C1075-D1075))/(1-'P-Parametri'!$B$31*MAX(0,IF(F1074&lt;=0,0,(F1074-G1074)/F1074)))</f>
        <v>30984.493580394879</v>
      </c>
      <c r="F1075" s="10">
        <f>((F1074-E1075+MAX(0,-('1-Input'!$B$10-C1075-D1075)))*(1+B1075))*(1-'P-Parametri'!$B$32)</f>
        <v>26945.863722587732</v>
      </c>
      <c r="G1075" s="10">
        <f>IF(F1074&lt;=0,G1074,G1074*(1-E1075/F1074))+MAX(0,-('1-Input'!$B$10-C1075-D1075))</f>
        <v>19407.026923724206</v>
      </c>
      <c r="H1075" s="10">
        <f>MAX(0,('1-Input'!$B$10-C1075-D1075))/(1-'P-Parametri'!$B$31*MAX(0,IF(I1074&lt;=0,0,(I1074-J1074)/I1074)))</f>
        <v>30984.493580394879</v>
      </c>
      <c r="I1075" s="10">
        <f>((I1074-H1075+MAX(0,-('1-Input'!$B$10-C1075-D1075)))*(1+B1075))*(1-'P-Parametri'!$B$32)</f>
        <v>189673.2737838735</v>
      </c>
      <c r="J1075" s="10">
        <f>IF(I1074&lt;=0,J1074,J1074*(1-H1075/I1074))+MAX(0,-('1-Input'!$B$10-C1075-D1075))</f>
        <v>136607.02692372425</v>
      </c>
      <c r="K1075" s="10">
        <f>MAX(0,('1-Input'!$B$10-C1075-D1075))/(1-'P-Parametri'!$B$31*MAX(0,IF(L1074&lt;=0,0,(L1074-M1074)/L1074)))</f>
        <v>30984.493580394887</v>
      </c>
      <c r="L1075" s="10">
        <f>((L1074-K1075+MAX(0,-('1-Input'!$B$10-C1075-D1075)))*(1+B1075))*(1-'P-Parametri'!$B$32)</f>
        <v>241437.23245652523</v>
      </c>
      <c r="M1075" s="10">
        <f>IF(L1074&lt;=0,M1074,M1074*(1-K1075/L1074))+MAX(0,-('1-Input'!$B$10-C1075-D1075))</f>
        <v>173888.61306922935</v>
      </c>
      <c r="N1075" s="10">
        <f>MAX(0,('1-Input'!$B$10-C1075-D1075))/(1-'P-Parametri'!$B$31*MAX(0,IF(O1074&lt;=0,0,(O1074-P1074)/O1074)))</f>
        <v>30984.493580394883</v>
      </c>
      <c r="O1075" s="10">
        <f>((O1074-N1075+MAX(0,-('1-Input'!$B$10-C1075-D1075)))*(1+B1075))*(1-'P-Parametri'!$B$32)</f>
        <v>244001.45392586</v>
      </c>
      <c r="P1075" s="10">
        <f>IF(O1074&lt;=0,P1074,P1074*(1-N1075/O1074))+MAX(0,-('1-Input'!$B$10-C1075-D1075))</f>
        <v>175735.42397891486</v>
      </c>
      <c r="Q1075" s="10">
        <f>MAX(0,('1-Input'!$B$10-C1075-D1075))/(1-'P-Parametri'!$B$31*MAX(0,IF(R1074&lt;=0,0,(R1074-S1074)/R1074)))</f>
        <v>30984.493580394879</v>
      </c>
      <c r="R1075" s="10">
        <f>((R1074-Q1075+MAX(0,-('1-Input'!$B$10-C1075-D1075)))*(1+B1075))*(1-'P-Parametri'!$B$32)</f>
        <v>243576.13783705427</v>
      </c>
      <c r="S1075" s="10">
        <f>IF(R1074&lt;=0,S1074,S1074*(1-Q1075/R1074))+MAX(0,-('1-Input'!$B$10-C1075-D1075))</f>
        <v>175429.10161079478</v>
      </c>
      <c r="T1075" s="10">
        <f>MAX(0,('1-Input'!$B$10-C1075-D1075))/(1-'P-Parametri'!$B$31*MAX(0,IF(U1074&lt;=0,0,(U1074-V1074)/U1074)))</f>
        <v>30984.493580394879</v>
      </c>
      <c r="U1075" s="10">
        <f>((U1074-T1075+MAX(0,-('1-Input'!$B$10-C1075-D1075)))*(1+B1075))*(1-'P-Parametri'!$B$32)</f>
        <v>243576.13783705447</v>
      </c>
      <c r="V1075" s="10">
        <f>IF(U1074&lt;=0,V1074,V1074*(1-T1075/U1074))+MAX(0,-('1-Input'!$B$10-C1075-D1075))</f>
        <v>175429.10161079487</v>
      </c>
    </row>
    <row r="1076" spans="1:22">
      <c r="A1076" s="9">
        <f t="shared" si="42"/>
        <v>19</v>
      </c>
      <c r="B1076" s="12">
        <f>IF($A1076='P-Parametri'!$C$47,'P-Parametri'!$B$34,IF($A1076='P-Parametri'!$C$48,'P-Parametri'!$C$34,'P-Parametri'!$C$52))</f>
        <v>4.8525513124279884E-2</v>
      </c>
      <c r="C1076" s="10">
        <f>IF($A1076&lt;='1-Input'!$B$26,0,IF($A1076='1-Input'!$B$26+1,('1-Input'!$B$23+0)*'1-Input'!$B$27,'1-Input'!$B$23+0))</f>
        <v>5178.3333333332594</v>
      </c>
      <c r="D1076" s="10">
        <f t="shared" si="43"/>
        <v>0</v>
      </c>
      <c r="E1076" s="10">
        <f>MAX(0,('1-Input'!$B$10-C1076-D1076))/(1-'P-Parametri'!$B$31*MAX(0,IF(F1075&lt;=0,0,(F1075-G1075)/F1075)))</f>
        <v>25690.442296861918</v>
      </c>
      <c r="F1076" s="10">
        <f>((F1075-E1076+MAX(0,-('1-Input'!$B$10-C1076-D1076)))*(1+B1076))*(1-'P-Parametri'!$B$32)</f>
        <v>1313.7087118071809</v>
      </c>
      <c r="G1076" s="10">
        <f>IF(F1075&lt;=0,G1075,G1075*(1-E1076/F1075))+MAX(0,-('1-Input'!$B$10-C1076-D1076))</f>
        <v>904.18320453604986</v>
      </c>
      <c r="H1076" s="10">
        <f>MAX(0,('1-Input'!$B$10-C1076-D1076))/(1-'P-Parametri'!$B$31*MAX(0,IF(I1075&lt;=0,0,(I1075-J1075)/I1075)))</f>
        <v>25690.442296861918</v>
      </c>
      <c r="I1076" s="10">
        <f>((I1075-H1076+MAX(0,-('1-Input'!$B$10-C1076-D1076)))*(1+B1076))*(1-'P-Parametri'!$B$32)</f>
        <v>171596.30216343416</v>
      </c>
      <c r="J1076" s="10">
        <f>IF(I1075&lt;=0,J1075,J1075*(1-H1076/I1075))+MAX(0,-('1-Input'!$B$10-C1076-D1076))</f>
        <v>118104.18320453609</v>
      </c>
      <c r="K1076" s="10">
        <f>MAX(0,('1-Input'!$B$10-C1076-D1076))/(1-'P-Parametri'!$B$31*MAX(0,IF(L1075&lt;=0,0,(L1075-M1075)/L1075)))</f>
        <v>25690.442296861922</v>
      </c>
      <c r="L1076" s="10">
        <f>((L1075-K1076+MAX(0,-('1-Input'!$B$10-C1076-D1076)))*(1+B1076))*(1-'P-Parametri'!$B$32)</f>
        <v>225763.58182936316</v>
      </c>
      <c r="M1076" s="10">
        <f>IF(L1075&lt;=0,M1075,M1075*(1-K1076/L1075))+MAX(0,-('1-Input'!$B$10-C1076-D1076))</f>
        <v>155385.7693500412</v>
      </c>
      <c r="N1076" s="10">
        <f>MAX(0,('1-Input'!$B$10-C1076-D1076))/(1-'P-Parametri'!$B$31*MAX(0,IF(O1075&lt;=0,0,(O1075-P1075)/O1075)))</f>
        <v>25690.442296861918</v>
      </c>
      <c r="O1076" s="10">
        <f>((O1075-N1076+MAX(0,-('1-Input'!$B$10-C1076-D1076)))*(1+B1076))*(1-'P-Parametri'!$B$32)</f>
        <v>228446.85615799789</v>
      </c>
      <c r="P1076" s="10">
        <f>IF(O1075&lt;=0,P1075,P1075*(1-N1076/O1075))+MAX(0,-('1-Input'!$B$10-C1076-D1076))</f>
        <v>157232.5802597267</v>
      </c>
      <c r="Q1076" s="10">
        <f>MAX(0,('1-Input'!$B$10-C1076-D1076))/(1-'P-Parametri'!$B$31*MAX(0,IF(R1075&lt;=0,0,(R1075-S1075)/R1075)))</f>
        <v>25690.442296861918</v>
      </c>
      <c r="R1076" s="10">
        <f>((R1075-Q1076+MAX(0,-('1-Input'!$B$10-C1076-D1076)))*(1+B1076))*(1-'P-Parametri'!$B$32)</f>
        <v>228001.79329728338</v>
      </c>
      <c r="S1076" s="10">
        <f>IF(R1075&lt;=0,S1075,S1075*(1-Q1076/R1075))+MAX(0,-('1-Input'!$B$10-C1076-D1076))</f>
        <v>156926.25789160663</v>
      </c>
      <c r="T1076" s="10">
        <f>MAX(0,('1-Input'!$B$10-C1076-D1076))/(1-'P-Parametri'!$B$31*MAX(0,IF(U1075&lt;=0,0,(U1075-V1075)/U1075)))</f>
        <v>25690.442296861918</v>
      </c>
      <c r="U1076" s="10">
        <f>((U1075-T1076+MAX(0,-('1-Input'!$B$10-C1076-D1076)))*(1+B1076))*(1-'P-Parametri'!$B$32)</f>
        <v>228001.79329728356</v>
      </c>
      <c r="V1076" s="10">
        <f>IF(U1075&lt;=0,V1075,V1075*(1-T1076/U1075))+MAX(0,-('1-Input'!$B$10-C1076-D1076))</f>
        <v>156926.25789160671</v>
      </c>
    </row>
    <row r="1077" spans="1:22">
      <c r="A1077" s="9">
        <f t="shared" si="42"/>
        <v>20</v>
      </c>
      <c r="B1077" s="12">
        <f>IF($A1077='P-Parametri'!$C$47,'P-Parametri'!$B$34,IF($A1077='P-Parametri'!$C$48,'P-Parametri'!$C$34,'P-Parametri'!$C$52))</f>
        <v>4.8525513124279884E-2</v>
      </c>
      <c r="C1077" s="10">
        <f>IF($A1077&lt;='1-Input'!$B$26,0,IF($A1077='1-Input'!$B$26+1,('1-Input'!$B$23+0)*'1-Input'!$B$27,'1-Input'!$B$23+0))</f>
        <v>15535</v>
      </c>
      <c r="D1077" s="10">
        <f t="shared" si="43"/>
        <v>0</v>
      </c>
      <c r="E1077" s="10">
        <f>MAX(0,('1-Input'!$B$10-C1077-D1077))/(1-'P-Parametri'!$B$31*MAX(0,IF(F1076&lt;=0,0,(F1076-G1076)/F1076)))</f>
        <v>14652.599196754651</v>
      </c>
      <c r="F1077" s="10">
        <f>((F1076-E1077+MAX(0,-('1-Input'!$B$10-C1077-D1077)))*(1+B1077))*(1-'P-Parametri'!$B$32)</f>
        <v>-13958.194656257643</v>
      </c>
      <c r="G1077" s="10">
        <f>IF(F1076&lt;=0,G1076,G1076*(1-E1077/F1076))+MAX(0,-('1-Input'!$B$10-C1077-D1077))</f>
        <v>-9180.7267739314848</v>
      </c>
      <c r="H1077" s="10">
        <f>MAX(0,('1-Input'!$B$10-C1077-D1077))/(1-'P-Parametri'!$B$31*MAX(0,IF(I1076&lt;=0,0,(I1076-J1076)/I1076)))</f>
        <v>14652.599196754647</v>
      </c>
      <c r="I1077" s="10">
        <f>((I1076-H1077+MAX(0,-('1-Input'!$B$10-C1077-D1077)))*(1+B1077))*(1-'P-Parametri'!$B$32)</f>
        <v>164230.35773139267</v>
      </c>
      <c r="J1077" s="10">
        <f>IF(I1076&lt;=0,J1076,J1076*(1-H1077/I1076))+MAX(0,-('1-Input'!$B$10-C1077-D1077))</f>
        <v>108019.27322606854</v>
      </c>
      <c r="K1077" s="10">
        <f>MAX(0,('1-Input'!$B$10-C1077-D1077))/(1-'P-Parametri'!$B$31*MAX(0,IF(L1076&lt;=0,0,(L1076-M1076)/L1076)))</f>
        <v>14652.599196754651</v>
      </c>
      <c r="L1077" s="10">
        <f>((L1076-K1077+MAX(0,-('1-Input'!$B$10-C1077-D1077)))*(1+B1077))*(1-'P-Parametri'!$B$32)</f>
        <v>220912.54088824472</v>
      </c>
      <c r="M1077" s="10">
        <f>IF(L1076&lt;=0,M1076,M1076*(1-K1077/L1076))+MAX(0,-('1-Input'!$B$10-C1077-D1077))</f>
        <v>145300.85937157366</v>
      </c>
      <c r="N1077" s="10">
        <f>MAX(0,('1-Input'!$B$10-C1077-D1077))/(1-'P-Parametri'!$B$31*MAX(0,IF(O1076&lt;=0,0,(O1076-P1076)/O1076)))</f>
        <v>14652.599196754649</v>
      </c>
      <c r="O1077" s="10">
        <f>((O1076-N1077+MAX(0,-('1-Input'!$B$10-C1077-D1077)))*(1+B1077))*(1-'P-Parametri'!$B$32)</f>
        <v>223720.39551734508</v>
      </c>
      <c r="P1077" s="10">
        <f>IF(O1076&lt;=0,P1076,P1076*(1-N1077/O1076))+MAX(0,-('1-Input'!$B$10-C1077-D1077))</f>
        <v>147147.67028125917</v>
      </c>
      <c r="Q1077" s="10">
        <f>MAX(0,('1-Input'!$B$10-C1077-D1077))/(1-'P-Parametri'!$B$31*MAX(0,IF(R1076&lt;=0,0,(R1076-S1076)/R1076)))</f>
        <v>14652.599196754647</v>
      </c>
      <c r="R1077" s="10">
        <f>((R1076-Q1077+MAX(0,-('1-Input'!$B$10-C1077-D1077)))*(1+B1077))*(1-'P-Parametri'!$B$32)</f>
        <v>223254.66907247063</v>
      </c>
      <c r="S1077" s="10">
        <f>IF(R1076&lt;=0,S1076,S1076*(1-Q1077/R1076))+MAX(0,-('1-Input'!$B$10-C1077-D1077))</f>
        <v>146841.34791313906</v>
      </c>
      <c r="T1077" s="10">
        <f>MAX(0,('1-Input'!$B$10-C1077-D1077))/(1-'P-Parametri'!$B$31*MAX(0,IF(U1076&lt;=0,0,(U1076-V1076)/U1076)))</f>
        <v>14652.599196754647</v>
      </c>
      <c r="U1077" s="10">
        <f>((U1076-T1077+MAX(0,-('1-Input'!$B$10-C1077-D1077)))*(1+B1077))*(1-'P-Parametri'!$B$32)</f>
        <v>223254.66907247083</v>
      </c>
      <c r="V1077" s="10">
        <f>IF(U1076&lt;=0,V1076,V1076*(1-T1077/U1076))+MAX(0,-('1-Input'!$B$10-C1077-D1077))</f>
        <v>146841.34791313918</v>
      </c>
    </row>
    <row r="1078" spans="1:22">
      <c r="A1078" s="9">
        <f t="shared" si="42"/>
        <v>21</v>
      </c>
      <c r="B1078" s="12">
        <f>IF($A1078='P-Parametri'!$C$47,'P-Parametri'!$B$34,IF($A1078='P-Parametri'!$C$48,'P-Parametri'!$C$34,'P-Parametri'!$C$52))</f>
        <v>4.8525513124279884E-2</v>
      </c>
      <c r="C1078" s="10">
        <f>IF($A1078&lt;='1-Input'!$B$26,0,IF($A1078='1-Input'!$B$26+1,('1-Input'!$B$23+0)*'1-Input'!$B$27,'1-Input'!$B$23+0))</f>
        <v>15535</v>
      </c>
      <c r="D1078" s="10">
        <f t="shared" si="43"/>
        <v>0</v>
      </c>
      <c r="E1078" s="10">
        <f>MAX(0,('1-Input'!$B$10-C1078-D1078))/(1-'P-Parametri'!$B$31*MAX(0,IF(F1077&lt;=0,0,(F1077-G1077)/F1077)))</f>
        <v>13465</v>
      </c>
      <c r="F1078" s="10">
        <f>((F1077-E1078+MAX(0,-('1-Input'!$B$10-C1078-D1078)))*(1+B1078))*(1-'P-Parametri'!$B$32)</f>
        <v>-28696.411409962635</v>
      </c>
      <c r="G1078" s="10">
        <f>IF(F1077&lt;=0,G1077,G1077*(1-E1078/F1077))+MAX(0,-('1-Input'!$B$10-C1078-D1078))</f>
        <v>-9180.7267739314848</v>
      </c>
      <c r="H1078" s="10">
        <f>MAX(0,('1-Input'!$B$10-C1078-D1078))/(1-'P-Parametri'!$B$31*MAX(0,IF(I1077&lt;=0,0,(I1077-J1077)/I1077)))</f>
        <v>14780.301005761934</v>
      </c>
      <c r="I1078" s="10">
        <f>((I1077-H1078+MAX(0,-('1-Input'!$B$10-C1078-D1078)))*(1+B1078))*(1-'P-Parametri'!$B$32)</f>
        <v>156388.79301986532</v>
      </c>
      <c r="J1078" s="10">
        <f>IF(I1077&lt;=0,J1077,J1077*(1-H1078/I1077))+MAX(0,-('1-Input'!$B$10-C1078-D1078))</f>
        <v>98297.822242467897</v>
      </c>
      <c r="K1078" s="10">
        <f>MAX(0,('1-Input'!$B$10-C1078-D1078))/(1-'P-Parametri'!$B$31*MAX(0,IF(L1077&lt;=0,0,(L1077-M1077)/L1077)))</f>
        <v>14780.301005761938</v>
      </c>
      <c r="L1078" s="10">
        <f>((L1077-K1078+MAX(0,-('1-Input'!$B$10-C1078-D1078)))*(1+B1078))*(1-'P-Parametri'!$B$32)</f>
        <v>215702.64276904895</v>
      </c>
      <c r="M1078" s="10">
        <f>IF(L1077&lt;=0,M1077,M1077*(1-K1078/L1077))+MAX(0,-('1-Input'!$B$10-C1078-D1078))</f>
        <v>135579.40838797303</v>
      </c>
      <c r="N1078" s="10">
        <f>MAX(0,('1-Input'!$B$10-C1078-D1078))/(1-'P-Parametri'!$B$31*MAX(0,IF(O1077&lt;=0,0,(O1077-P1077)/O1077)))</f>
        <v>14780.301005761936</v>
      </c>
      <c r="O1078" s="10">
        <f>((O1077-N1078+MAX(0,-('1-Input'!$B$10-C1078-D1078)))*(1+B1078))*(1-'P-Parametri'!$B$32)</f>
        <v>218640.86177037327</v>
      </c>
      <c r="P1078" s="10">
        <f>IF(O1077&lt;=0,P1077,P1077*(1-N1078/O1077))+MAX(0,-('1-Input'!$B$10-C1078-D1078))</f>
        <v>137426.21929765851</v>
      </c>
      <c r="Q1078" s="10">
        <f>MAX(0,('1-Input'!$B$10-C1078-D1078))/(1-'P-Parametri'!$B$31*MAX(0,IF(R1077&lt;=0,0,(R1077-S1077)/R1077)))</f>
        <v>14780.301005761934</v>
      </c>
      <c r="R1078" s="10">
        <f>((R1077-Q1078+MAX(0,-('1-Input'!$B$10-C1078-D1078)))*(1+B1078))*(1-'P-Parametri'!$B$32)</f>
        <v>218153.51236290493</v>
      </c>
      <c r="S1078" s="10">
        <f>IF(R1077&lt;=0,S1077,S1077*(1-Q1078/R1077))+MAX(0,-('1-Input'!$B$10-C1078-D1078))</f>
        <v>137119.8969295384</v>
      </c>
      <c r="T1078" s="10">
        <f>MAX(0,('1-Input'!$B$10-C1078-D1078))/(1-'P-Parametri'!$B$31*MAX(0,IF(U1077&lt;=0,0,(U1077-V1077)/U1077)))</f>
        <v>14780.301005761934</v>
      </c>
      <c r="U1078" s="10">
        <f>((U1077-T1078+MAX(0,-('1-Input'!$B$10-C1078-D1078)))*(1+B1078))*(1-'P-Parametri'!$B$32)</f>
        <v>218153.51236290514</v>
      </c>
      <c r="V1078" s="10">
        <f>IF(U1077&lt;=0,V1077,V1077*(1-T1078/U1077))+MAX(0,-('1-Input'!$B$10-C1078-D1078))</f>
        <v>137119.89692953852</v>
      </c>
    </row>
    <row r="1079" spans="1:22">
      <c r="A1079" s="9">
        <f t="shared" si="42"/>
        <v>22</v>
      </c>
      <c r="B1079" s="12">
        <f>IF($A1079='P-Parametri'!$C$47,'P-Parametri'!$B$34,IF($A1079='P-Parametri'!$C$48,'P-Parametri'!$C$34,'P-Parametri'!$C$52))</f>
        <v>4.8525513124279884E-2</v>
      </c>
      <c r="C1079" s="10">
        <f>IF($A1079&lt;='1-Input'!$B$26,0,IF($A1079='1-Input'!$B$26+1,('1-Input'!$B$23+0)*'1-Input'!$B$27,'1-Input'!$B$23+0))</f>
        <v>15535</v>
      </c>
      <c r="D1079" s="10">
        <f t="shared" si="43"/>
        <v>0</v>
      </c>
      <c r="E1079" s="10">
        <f>MAX(0,('1-Input'!$B$10-C1079-D1079))/(1-'P-Parametri'!$B$31*MAX(0,IF(F1078&lt;=0,0,(F1078-G1078)/F1078)))</f>
        <v>13465</v>
      </c>
      <c r="F1079" s="10">
        <f>((F1078-E1079+MAX(0,-('1-Input'!$B$10-C1079-D1079)))*(1+B1079))*(1-'P-Parametri'!$B$32)</f>
        <v>-44118.900901609588</v>
      </c>
      <c r="G1079" s="10">
        <f>IF(F1078&lt;=0,G1078,G1078*(1-E1079/F1078))+MAX(0,-('1-Input'!$B$10-C1079-D1079))</f>
        <v>-9180.7267739314848</v>
      </c>
      <c r="H1079" s="10">
        <f>MAX(0,('1-Input'!$B$10-C1079-D1079))/(1-'P-Parametri'!$B$31*MAX(0,IF(I1078&lt;=0,0,(I1078-J1078)/I1078)))</f>
        <v>14904.434314927896</v>
      </c>
      <c r="I1079" s="10">
        <f>((I1078-H1079+MAX(0,-('1-Input'!$B$10-C1079-D1079)))*(1+B1079))*(1-'P-Parametri'!$B$32)</f>
        <v>148053.2598905339</v>
      </c>
      <c r="J1079" s="10">
        <f>IF(I1078&lt;=0,J1078,J1078*(1-H1079/I1078))+MAX(0,-('1-Input'!$B$10-C1079-D1079))</f>
        <v>88929.673754185744</v>
      </c>
      <c r="K1079" s="10">
        <f>MAX(0,('1-Input'!$B$10-C1079-D1079))/(1-'P-Parametri'!$B$31*MAX(0,IF(L1078&lt;=0,0,(L1078-M1078)/L1078)))</f>
        <v>14904.434314927898</v>
      </c>
      <c r="L1079" s="10">
        <f>((L1078-K1079+MAX(0,-('1-Input'!$B$10-C1079-D1079)))*(1+B1079))*(1-'P-Parametri'!$B$32)</f>
        <v>210120.96046468581</v>
      </c>
      <c r="M1079" s="10">
        <f>IF(L1078&lt;=0,M1078,M1078*(1-K1079/L1078))+MAX(0,-('1-Input'!$B$10-C1079-D1079))</f>
        <v>126211.25989969089</v>
      </c>
      <c r="N1079" s="10">
        <f>MAX(0,('1-Input'!$B$10-C1079-D1079))/(1-'P-Parametri'!$B$31*MAX(0,IF(O1078&lt;=0,0,(O1078-P1078)/O1078)))</f>
        <v>14904.434314927896</v>
      </c>
      <c r="O1079" s="10">
        <f>((O1078-N1079+MAX(0,-('1-Input'!$B$10-C1079-D1079)))*(1+B1079))*(1-'P-Parametri'!$B$32)</f>
        <v>213195.59645554883</v>
      </c>
      <c r="P1079" s="10">
        <f>IF(O1078&lt;=0,P1078,P1078*(1-N1079/O1078))+MAX(0,-('1-Input'!$B$10-C1079-D1079))</f>
        <v>128058.07080937637</v>
      </c>
      <c r="Q1079" s="10">
        <f>MAX(0,('1-Input'!$B$10-C1079-D1079))/(1-'P-Parametri'!$B$31*MAX(0,IF(R1078&lt;=0,0,(R1078-S1078)/R1078)))</f>
        <v>14904.434314927896</v>
      </c>
      <c r="R1079" s="10">
        <f>((R1078-Q1079+MAX(0,-('1-Input'!$B$10-C1079-D1079)))*(1+B1079))*(1-'P-Parametri'!$B$32)</f>
        <v>212685.62016458734</v>
      </c>
      <c r="S1079" s="10">
        <f>IF(R1078&lt;=0,S1078,S1078*(1-Q1079/R1078))+MAX(0,-('1-Input'!$B$10-C1079-D1079))</f>
        <v>127751.74844125626</v>
      </c>
      <c r="T1079" s="10">
        <f>MAX(0,('1-Input'!$B$10-C1079-D1079))/(1-'P-Parametri'!$B$31*MAX(0,IF(U1078&lt;=0,0,(U1078-V1078)/U1078)))</f>
        <v>14904.434314927896</v>
      </c>
      <c r="U1079" s="10">
        <f>((U1078-T1079+MAX(0,-('1-Input'!$B$10-C1079-D1079)))*(1+B1079))*(1-'P-Parametri'!$B$32)</f>
        <v>212685.62016458754</v>
      </c>
      <c r="V1079" s="10">
        <f>IF(U1078&lt;=0,V1078,V1078*(1-T1079/U1078))+MAX(0,-('1-Input'!$B$10-C1079-D1079))</f>
        <v>127751.74844125636</v>
      </c>
    </row>
    <row r="1080" spans="1:22">
      <c r="A1080" s="9">
        <f t="shared" si="42"/>
        <v>23</v>
      </c>
      <c r="B1080" s="12">
        <f>IF($A1080='P-Parametri'!$C$47,'P-Parametri'!$B$34,IF($A1080='P-Parametri'!$C$48,'P-Parametri'!$C$34,'P-Parametri'!$C$52))</f>
        <v>4.8525513124279884E-2</v>
      </c>
      <c r="C1080" s="10">
        <f>IF($A1080&lt;='1-Input'!$B$26,0,IF($A1080='1-Input'!$B$26+1,('1-Input'!$B$23+0)*'1-Input'!$B$27,'1-Input'!$B$23+0))</f>
        <v>15535</v>
      </c>
      <c r="D1080" s="10">
        <f t="shared" si="43"/>
        <v>0</v>
      </c>
      <c r="E1080" s="10">
        <f>MAX(0,('1-Input'!$B$10-C1080-D1080))/(1-'P-Parametri'!$B$31*MAX(0,IF(F1079&lt;=0,0,(F1079-G1079)/F1079)))</f>
        <v>13465</v>
      </c>
      <c r="F1080" s="10">
        <f>((F1079-E1080+MAX(0,-('1-Input'!$B$10-C1080-D1080)))*(1+B1080))*(1-'P-Parametri'!$B$32)</f>
        <v>-60257.432862076763</v>
      </c>
      <c r="G1080" s="10">
        <f>IF(F1079&lt;=0,G1079,G1079*(1-E1080/F1079))+MAX(0,-('1-Input'!$B$10-C1080-D1080))</f>
        <v>-9180.7267739314848</v>
      </c>
      <c r="H1080" s="10">
        <f>MAX(0,('1-Input'!$B$10-C1080-D1080))/(1-'P-Parametri'!$B$31*MAX(0,IF(I1079&lt;=0,0,(I1079-J1079)/I1079)))</f>
        <v>15025.024146707761</v>
      </c>
      <c r="I1080" s="10">
        <f>((I1079-H1080+MAX(0,-('1-Input'!$B$10-C1080-D1080)))*(1+B1080))*(1-'P-Parametri'!$B$32)</f>
        <v>139204.53214502634</v>
      </c>
      <c r="J1080" s="10">
        <f>IF(I1079&lt;=0,J1079,J1079*(1-H1080/I1079))+MAX(0,-('1-Input'!$B$10-C1080-D1080))</f>
        <v>79904.742479430904</v>
      </c>
      <c r="K1080" s="10">
        <f>MAX(0,('1-Input'!$B$10-C1080-D1080))/(1-'P-Parametri'!$B$31*MAX(0,IF(L1079&lt;=0,0,(L1079-M1079)/L1079)))</f>
        <v>15025.024146707763</v>
      </c>
      <c r="L1080" s="10">
        <f>((L1079-K1080+MAX(0,-('1-Input'!$B$10-C1080-D1080)))*(1+B1080))*(1-'P-Parametri'!$B$32)</f>
        <v>204153.94060279723</v>
      </c>
      <c r="M1080" s="10">
        <f>IF(L1079&lt;=0,M1079,M1079*(1-K1080/L1079))+MAX(0,-('1-Input'!$B$10-C1080-D1080))</f>
        <v>117186.32862493607</v>
      </c>
      <c r="N1080" s="10">
        <f>MAX(0,('1-Input'!$B$10-C1080-D1080))/(1-'P-Parametri'!$B$31*MAX(0,IF(O1079&lt;=0,0,(O1079-P1079)/O1079)))</f>
        <v>15025.024146707763</v>
      </c>
      <c r="O1080" s="10">
        <f>((O1079-N1080+MAX(0,-('1-Input'!$B$10-C1080-D1080)))*(1+B1080))*(1-'P-Parametri'!$B$32)</f>
        <v>207371.32721422729</v>
      </c>
      <c r="P1080" s="10">
        <f>IF(O1079&lt;=0,P1079,P1079*(1-N1080/O1079))+MAX(0,-('1-Input'!$B$10-C1080-D1080))</f>
        <v>119033.13953462153</v>
      </c>
      <c r="Q1080" s="10">
        <f>MAX(0,('1-Input'!$B$10-C1080-D1080))/(1-'P-Parametri'!$B$31*MAX(0,IF(R1079&lt;=0,0,(R1079-S1079)/R1079)))</f>
        <v>15025.024146707761</v>
      </c>
      <c r="R1080" s="10">
        <f>((R1079-Q1080+MAX(0,-('1-Input'!$B$10-C1080-D1080)))*(1+B1080))*(1-'P-Parametri'!$B$32)</f>
        <v>206837.67350836998</v>
      </c>
      <c r="S1080" s="10">
        <f>IF(R1079&lt;=0,S1079,S1079*(1-Q1080/R1079))+MAX(0,-('1-Input'!$B$10-C1080-D1080))</f>
        <v>118726.81716650142</v>
      </c>
      <c r="T1080" s="10">
        <f>MAX(0,('1-Input'!$B$10-C1080-D1080))/(1-'P-Parametri'!$B$31*MAX(0,IF(U1079&lt;=0,0,(U1079-V1079)/U1079)))</f>
        <v>15025.024146707761</v>
      </c>
      <c r="U1080" s="10">
        <f>((U1079-T1080+MAX(0,-('1-Input'!$B$10-C1080-D1080)))*(1+B1080))*(1-'P-Parametri'!$B$32)</f>
        <v>206837.67350837021</v>
      </c>
      <c r="V1080" s="10">
        <f>IF(U1079&lt;=0,V1079,V1079*(1-T1080/U1079))+MAX(0,-('1-Input'!$B$10-C1080-D1080))</f>
        <v>118726.81716650154</v>
      </c>
    </row>
    <row r="1081" spans="1:22">
      <c r="A1081" s="9">
        <f t="shared" si="42"/>
        <v>24</v>
      </c>
      <c r="B1081" s="12">
        <f>IF($A1081='P-Parametri'!$C$47,'P-Parametri'!$B$34,IF($A1081='P-Parametri'!$C$48,'P-Parametri'!$C$34,'P-Parametri'!$C$52))</f>
        <v>4.8525513124279884E-2</v>
      </c>
      <c r="C1081" s="10">
        <f>IF($A1081&lt;='1-Input'!$B$26,0,IF($A1081='1-Input'!$B$26+1,('1-Input'!$B$23+0)*'1-Input'!$B$27,'1-Input'!$B$23+0))</f>
        <v>15535</v>
      </c>
      <c r="D1081" s="10">
        <f t="shared" si="43"/>
        <v>0</v>
      </c>
      <c r="E1081" s="10">
        <f>MAX(0,('1-Input'!$B$10-C1081-D1081))/(1-'P-Parametri'!$B$31*MAX(0,IF(F1080&lt;=0,0,(F1080-G1080)/F1080)))</f>
        <v>13465</v>
      </c>
      <c r="F1081" s="10">
        <f>((F1080-E1081+MAX(0,-('1-Input'!$B$10-C1081-D1081)))*(1+B1081))*(1-'P-Parametri'!$B$32)</f>
        <v>-77145.252041988366</v>
      </c>
      <c r="G1081" s="10">
        <f>IF(F1080&lt;=0,G1080,G1080*(1-E1081/F1080))+MAX(0,-('1-Input'!$B$10-C1081-D1081))</f>
        <v>-9180.7267739314848</v>
      </c>
      <c r="H1081" s="10">
        <f>MAX(0,('1-Input'!$B$10-C1081-D1081))/(1-'P-Parametri'!$B$31*MAX(0,IF(I1080&lt;=0,0,(I1080-J1080)/I1080)))</f>
        <v>15142.101202588967</v>
      </c>
      <c r="I1081" s="10">
        <f>((I1080-H1081+MAX(0,-('1-Input'!$B$10-C1081-D1081)))*(1+B1081))*(1-'P-Parametri'!$B$32)</f>
        <v>129822.45881523797</v>
      </c>
      <c r="J1081" s="10">
        <f>IF(I1080&lt;=0,J1080,J1080*(1-H1081/I1080))+MAX(0,-('1-Input'!$B$10-C1081-D1081))</f>
        <v>71213.030517568739</v>
      </c>
      <c r="K1081" s="10">
        <f>MAX(0,('1-Input'!$B$10-C1081-D1081))/(1-'P-Parametri'!$B$31*MAX(0,IF(L1080&lt;=0,0,(L1080-M1080)/L1080)))</f>
        <v>15142.101202588969</v>
      </c>
      <c r="L1081" s="10">
        <f>((L1080-K1081+MAX(0,-('1-Input'!$B$10-C1081-D1081)))*(1+B1081))*(1-'P-Parametri'!$B$32)</f>
        <v>197787.36842188003</v>
      </c>
      <c r="M1081" s="10">
        <f>IF(L1080&lt;=0,M1080,M1080*(1-K1081/L1080))+MAX(0,-('1-Input'!$B$10-C1081-D1081))</f>
        <v>108494.6166630739</v>
      </c>
      <c r="N1081" s="10">
        <f>MAX(0,('1-Input'!$B$10-C1081-D1081))/(1-'P-Parametri'!$B$31*MAX(0,IF(O1080&lt;=0,0,(O1080-P1080)/O1080)))</f>
        <v>15142.101202588967</v>
      </c>
      <c r="O1081" s="10">
        <f>((O1080-N1081+MAX(0,-('1-Input'!$B$10-C1081-D1081)))*(1+B1081))*(1-'P-Parametri'!$B$32)</f>
        <v>201154.13334565356</v>
      </c>
      <c r="P1081" s="10">
        <f>IF(O1080&lt;=0,P1080,P1080*(1-N1081/O1080))+MAX(0,-('1-Input'!$B$10-C1081-D1081))</f>
        <v>110341.42757275936</v>
      </c>
      <c r="Q1081" s="10">
        <f>MAX(0,('1-Input'!$B$10-C1081-D1081))/(1-'P-Parametri'!$B$31*MAX(0,IF(R1080&lt;=0,0,(R1080-S1080)/R1080)))</f>
        <v>15142.101202588967</v>
      </c>
      <c r="R1081" s="10">
        <f>((R1080-Q1081+MAX(0,-('1-Input'!$B$10-C1081-D1081)))*(1+B1081))*(1-'P-Parametri'!$B$32)</f>
        <v>200595.7029189404</v>
      </c>
      <c r="S1081" s="10">
        <f>IF(R1080&lt;=0,S1080,S1080*(1-Q1081/R1080))+MAX(0,-('1-Input'!$B$10-C1081-D1081))</f>
        <v>110035.10520463924</v>
      </c>
      <c r="T1081" s="10">
        <f>MAX(0,('1-Input'!$B$10-C1081-D1081))/(1-'P-Parametri'!$B$31*MAX(0,IF(U1080&lt;=0,0,(U1080-V1080)/U1080)))</f>
        <v>15142.101202588967</v>
      </c>
      <c r="U1081" s="10">
        <f>((U1080-T1081+MAX(0,-('1-Input'!$B$10-C1081-D1081)))*(1+B1081))*(1-'P-Parametri'!$B$32)</f>
        <v>200595.70291894063</v>
      </c>
      <c r="V1081" s="10">
        <f>IF(U1080&lt;=0,V1080,V1080*(1-T1081/U1080))+MAX(0,-('1-Input'!$B$10-C1081-D1081))</f>
        <v>110035.10520463937</v>
      </c>
    </row>
    <row r="1082" spans="1:22">
      <c r="A1082" s="9">
        <f t="shared" si="42"/>
        <v>25</v>
      </c>
      <c r="B1082" s="12">
        <f>IF($A1082='P-Parametri'!$C$47,'P-Parametri'!$B$34,IF($A1082='P-Parametri'!$C$48,'P-Parametri'!$C$34,'P-Parametri'!$C$52))</f>
        <v>4.8525513124279884E-2</v>
      </c>
      <c r="C1082" s="10">
        <f>IF($A1082&lt;='1-Input'!$B$26,0,IF($A1082='1-Input'!$B$26+1,('1-Input'!$B$23+0)*'1-Input'!$B$27,'1-Input'!$B$23+0))</f>
        <v>15535</v>
      </c>
      <c r="D1082" s="10">
        <f t="shared" si="43"/>
        <v>0</v>
      </c>
      <c r="E1082" s="10">
        <f>MAX(0,('1-Input'!$B$10-C1082-D1082))/(1-'P-Parametri'!$B$31*MAX(0,IF(F1081&lt;=0,0,(F1081-G1081)/F1081)))</f>
        <v>13465</v>
      </c>
      <c r="F1082" s="10">
        <f>((F1081-E1082+MAX(0,-('1-Input'!$B$10-C1082-D1082)))*(1+B1082))*(1-'P-Parametri'!$B$32)</f>
        <v>-94817.146694612878</v>
      </c>
      <c r="G1082" s="10">
        <f>IF(F1081&lt;=0,G1081,G1081*(1-E1082/F1081))+MAX(0,-('1-Input'!$B$10-C1082-D1082))</f>
        <v>-9180.7267739314848</v>
      </c>
      <c r="H1082" s="10">
        <f>MAX(0,('1-Input'!$B$10-C1082-D1082))/(1-'P-Parametri'!$B$31*MAX(0,IF(I1081&lt;=0,0,(I1081-J1081)/I1081)))</f>
        <v>15255.701443242846</v>
      </c>
      <c r="I1082" s="10">
        <f>((I1081-H1082+MAX(0,-('1-Input'!$B$10-C1082-D1082)))*(1+B1082))*(1-'P-Parametri'!$B$32)</f>
        <v>119885.91572433515</v>
      </c>
      <c r="J1082" s="10">
        <f>IF(I1081&lt;=0,J1081,J1081*(1-H1082/I1081))+MAX(0,-('1-Input'!$B$10-C1082-D1082))</f>
        <v>62844.64231756761</v>
      </c>
      <c r="K1082" s="10">
        <f>MAX(0,('1-Input'!$B$10-C1082-D1082))/(1-'P-Parametri'!$B$31*MAX(0,IF(L1081&lt;=0,0,(L1081-M1081)/L1081)))</f>
        <v>15255.701443242848</v>
      </c>
      <c r="L1082" s="10">
        <f>((L1081-K1082+MAX(0,-('1-Input'!$B$10-C1082-D1082)))*(1+B1082))*(1-'P-Parametri'!$B$32)</f>
        <v>191006.33156064531</v>
      </c>
      <c r="M1082" s="10">
        <f>IF(L1081&lt;=0,M1081,M1081*(1-K1082/L1081))+MAX(0,-('1-Input'!$B$10-C1082-D1082))</f>
        <v>100126.22846307278</v>
      </c>
      <c r="N1082" s="10">
        <f>MAX(0,('1-Input'!$B$10-C1082-D1082))/(1-'P-Parametri'!$B$31*MAX(0,IF(O1081&lt;=0,0,(O1081-P1081)/O1081)))</f>
        <v>15255.701443242846</v>
      </c>
      <c r="O1082" s="10">
        <f>((O1081-N1082+MAX(0,-('1-Input'!$B$10-C1082-D1082)))*(1+B1082))*(1-'P-Parametri'!$B$32)</f>
        <v>194529.41020207526</v>
      </c>
      <c r="P1082" s="10">
        <f>IF(O1081&lt;=0,P1081,P1081*(1-N1082/O1081))+MAX(0,-('1-Input'!$B$10-C1082-D1082))</f>
        <v>101973.03937275823</v>
      </c>
      <c r="Q1082" s="10">
        <f>MAX(0,('1-Input'!$B$10-C1082-D1082))/(1-'P-Parametri'!$B$31*MAX(0,IF(R1081&lt;=0,0,(R1081-S1081)/R1081)))</f>
        <v>15255.701443242846</v>
      </c>
      <c r="R1082" s="10">
        <f>((R1081-Q1082+MAX(0,-('1-Input'!$B$10-C1082-D1082)))*(1+B1082))*(1-'P-Parametri'!$B$32)</f>
        <v>193945.05270946104</v>
      </c>
      <c r="S1082" s="10">
        <f>IF(R1081&lt;=0,S1081,S1081*(1-Q1082/R1081))+MAX(0,-('1-Input'!$B$10-C1082-D1082))</f>
        <v>101666.71700463811</v>
      </c>
      <c r="T1082" s="10">
        <f>MAX(0,('1-Input'!$B$10-C1082-D1082))/(1-'P-Parametri'!$B$31*MAX(0,IF(U1081&lt;=0,0,(U1081-V1081)/U1081)))</f>
        <v>15255.701443242846</v>
      </c>
      <c r="U1082" s="10">
        <f>((U1081-T1082+MAX(0,-('1-Input'!$B$10-C1082-D1082)))*(1+B1082))*(1-'P-Parametri'!$B$32)</f>
        <v>193945.05270946128</v>
      </c>
      <c r="V1082" s="10">
        <f>IF(U1081&lt;=0,V1081,V1081*(1-T1082/U1081))+MAX(0,-('1-Input'!$B$10-C1082-D1082))</f>
        <v>101666.71700463824</v>
      </c>
    </row>
    <row r="1083" spans="1:22">
      <c r="A1083" s="9">
        <f t="shared" si="42"/>
        <v>26</v>
      </c>
      <c r="B1083" s="12">
        <f>IF($A1083='P-Parametri'!$C$47,'P-Parametri'!$B$34,IF($A1083='P-Parametri'!$C$48,'P-Parametri'!$C$34,'P-Parametri'!$C$52))</f>
        <v>4.8525513124279884E-2</v>
      </c>
      <c r="C1083" s="10">
        <f>IF($A1083&lt;='1-Input'!$B$26,0,IF($A1083='1-Input'!$B$26+1,('1-Input'!$B$23+0)*'1-Input'!$B$27,'1-Input'!$B$23+0))</f>
        <v>15535</v>
      </c>
      <c r="D1083" s="10">
        <f t="shared" si="43"/>
        <v>0</v>
      </c>
      <c r="E1083" s="10">
        <f>MAX(0,('1-Input'!$B$10-C1083-D1083))/(1-'P-Parametri'!$B$31*MAX(0,IF(F1082&lt;=0,0,(F1082-G1082)/F1082)))</f>
        <v>13465</v>
      </c>
      <c r="F1083" s="10">
        <f>((F1082-E1083+MAX(0,-('1-Input'!$B$10-C1083-D1083)))*(1+B1083))*(1-'P-Parametri'!$B$32)</f>
        <v>-113309.52023831719</v>
      </c>
      <c r="G1083" s="10">
        <f>IF(F1082&lt;=0,G1082,G1082*(1-E1083/F1082))+MAX(0,-('1-Input'!$B$10-C1083-D1083))</f>
        <v>-9180.7267739314848</v>
      </c>
      <c r="H1083" s="10">
        <f>MAX(0,('1-Input'!$B$10-C1083-D1083))/(1-'P-Parametri'!$B$31*MAX(0,IF(I1082&lt;=0,0,(I1082-J1082)/I1082)))</f>
        <v>15365.865671282876</v>
      </c>
      <c r="I1083" s="10">
        <f>((I1082-H1083+MAX(0,-('1-Input'!$B$10-C1083-D1083)))*(1+B1083))*(1-'P-Parametri'!$B$32)</f>
        <v>109372.75523542475</v>
      </c>
      <c r="J1083" s="10">
        <f>IF(I1082&lt;=0,J1082,J1082*(1-H1083/I1082))+MAX(0,-('1-Input'!$B$10-C1083-D1083))</f>
        <v>54789.79845891118</v>
      </c>
      <c r="K1083" s="10">
        <f>MAX(0,('1-Input'!$B$10-C1083-D1083))/(1-'P-Parametri'!$B$31*MAX(0,IF(L1082&lt;=0,0,(L1082-M1082)/L1082)))</f>
        <v>15365.86567128288</v>
      </c>
      <c r="L1083" s="10">
        <f>((L1082-K1083+MAX(0,-('1-Input'!$B$10-C1083-D1083)))*(1+B1083))*(1-'P-Parametri'!$B$32)</f>
        <v>183795.18260278727</v>
      </c>
      <c r="M1083" s="10">
        <f>IF(L1082&lt;=0,M1082,M1082*(1-K1083/L1082))+MAX(0,-('1-Input'!$B$10-C1083-D1083))</f>
        <v>92071.384604416351</v>
      </c>
      <c r="N1083" s="10">
        <f>MAX(0,('1-Input'!$B$10-C1083-D1083))/(1-'P-Parametri'!$B$31*MAX(0,IF(O1082&lt;=0,0,(O1082-P1082)/O1082)))</f>
        <v>15365.865671282876</v>
      </c>
      <c r="O1083" s="10">
        <f>((O1082-N1083+MAX(0,-('1-Input'!$B$10-C1083-D1083)))*(1+B1083))*(1-'P-Parametri'!$B$32)</f>
        <v>187481.83236738923</v>
      </c>
      <c r="P1083" s="10">
        <f>IF(O1082&lt;=0,P1082,P1082*(1-N1083/O1082))+MAX(0,-('1-Input'!$B$10-C1083-D1083))</f>
        <v>93918.195514101797</v>
      </c>
      <c r="Q1083" s="10">
        <f>MAX(0,('1-Input'!$B$10-C1083-D1083))/(1-'P-Parametri'!$B$31*MAX(0,IF(R1082&lt;=0,0,(R1082-S1082)/R1082)))</f>
        <v>15365.865671282876</v>
      </c>
      <c r="R1083" s="10">
        <f>((R1082-Q1083+MAX(0,-('1-Input'!$B$10-C1083-D1083)))*(1+B1083))*(1-'P-Parametri'!$B$32)</f>
        <v>186870.34405507747</v>
      </c>
      <c r="S1083" s="10">
        <f>IF(R1082&lt;=0,S1082,S1082*(1-Q1083/R1082))+MAX(0,-('1-Input'!$B$10-C1083-D1083))</f>
        <v>93611.873145981677</v>
      </c>
      <c r="T1083" s="10">
        <f>MAX(0,('1-Input'!$B$10-C1083-D1083))/(1-'P-Parametri'!$B$31*MAX(0,IF(U1082&lt;=0,0,(U1082-V1082)/U1082)))</f>
        <v>15365.865671282876</v>
      </c>
      <c r="U1083" s="10">
        <f>((U1082-T1083+MAX(0,-('1-Input'!$B$10-C1083-D1083)))*(1+B1083))*(1-'P-Parametri'!$B$32)</f>
        <v>186870.34405507773</v>
      </c>
      <c r="V1083" s="10">
        <f>IF(U1082&lt;=0,V1082,V1082*(1-T1083/U1082))+MAX(0,-('1-Input'!$B$10-C1083-D1083))</f>
        <v>93611.873145981808</v>
      </c>
    </row>
    <row r="1084" spans="1:22">
      <c r="A1084" s="9">
        <f t="shared" si="42"/>
        <v>27</v>
      </c>
      <c r="B1084" s="12">
        <f>IF($A1084='P-Parametri'!$C$47,'P-Parametri'!$B$34,IF($A1084='P-Parametri'!$C$48,'P-Parametri'!$C$34,'P-Parametri'!$C$52))</f>
        <v>4.8525513124279884E-2</v>
      </c>
      <c r="C1084" s="10">
        <f>IF($A1084&lt;='1-Input'!$B$26,0,IF($A1084='1-Input'!$B$26+1,('1-Input'!$B$23+0)*'1-Input'!$B$27,'1-Input'!$B$23+0))</f>
        <v>15535</v>
      </c>
      <c r="D1084" s="10">
        <f t="shared" si="43"/>
        <v>0</v>
      </c>
      <c r="E1084" s="10">
        <f>MAX(0,('1-Input'!$B$10-C1084-D1084))/(1-'P-Parametri'!$B$31*MAX(0,IF(F1083&lt;=0,0,(F1083-G1083)/F1083)))</f>
        <v>13465</v>
      </c>
      <c r="F1084" s="10">
        <f>((F1083-E1084+MAX(0,-('1-Input'!$B$10-C1084-D1084)))*(1+B1084))*(1-'P-Parametri'!$B$32)</f>
        <v>-132660.46624619799</v>
      </c>
      <c r="G1084" s="10">
        <f>IF(F1083&lt;=0,G1083,G1083*(1-E1084/F1083))+MAX(0,-('1-Input'!$B$10-C1084-D1084))</f>
        <v>-9180.7267739314848</v>
      </c>
      <c r="H1084" s="10">
        <f>MAX(0,('1-Input'!$B$10-C1084-D1084))/(1-'P-Parametri'!$B$31*MAX(0,IF(I1083&lt;=0,0,(I1083-J1083)/I1083)))</f>
        <v>15472.639119229052</v>
      </c>
      <c r="I1084" s="10">
        <f>((I1083-H1084+MAX(0,-('1-Input'!$B$10-C1084-D1084)))*(1+B1084))*(1-'P-Parametri'!$B$32)</f>
        <v>98259.754098297228</v>
      </c>
      <c r="J1084" s="10">
        <f>IF(I1083&lt;=0,J1083,J1083*(1-H1084/I1083))+MAX(0,-('1-Input'!$B$10-C1084-D1084))</f>
        <v>47038.848259793864</v>
      </c>
      <c r="K1084" s="10">
        <f>MAX(0,('1-Input'!$B$10-C1084-D1084))/(1-'P-Parametri'!$B$31*MAX(0,IF(L1083&lt;=0,0,(L1083-M1083)/L1083)))</f>
        <v>15472.639119229054</v>
      </c>
      <c r="L1084" s="10">
        <f>((L1083-K1084+MAX(0,-('1-Input'!$B$10-C1084-D1084)))*(1+B1084))*(1-'P-Parametri'!$B$32)</f>
        <v>176137.50031392882</v>
      </c>
      <c r="M1084" s="10">
        <f>IF(L1083&lt;=0,M1083,M1083*(1-K1084/L1083))+MAX(0,-('1-Input'!$B$10-C1084-D1084))</f>
        <v>84320.434405299035</v>
      </c>
      <c r="N1084" s="10">
        <f>MAX(0,('1-Input'!$B$10-C1084-D1084))/(1-'P-Parametri'!$B$31*MAX(0,IF(O1083&lt;=0,0,(O1083-P1083)/O1083)))</f>
        <v>15472.639119229052</v>
      </c>
      <c r="O1084" s="10">
        <f>((O1083-N1084+MAX(0,-('1-Input'!$B$10-C1084-D1084)))*(1+B1084))*(1-'P-Parametri'!$B$32)</f>
        <v>179995.31555739534</v>
      </c>
      <c r="P1084" s="10">
        <f>IF(O1083&lt;=0,P1083,P1083*(1-N1084/O1083))+MAX(0,-('1-Input'!$B$10-C1084-D1084))</f>
        <v>86167.245314984481</v>
      </c>
      <c r="Q1084" s="10">
        <f>MAX(0,('1-Input'!$B$10-C1084-D1084))/(1-'P-Parametri'!$B$31*MAX(0,IF(R1083&lt;=0,0,(R1083-S1083)/R1083)))</f>
        <v>15472.639119229052</v>
      </c>
      <c r="R1084" s="10">
        <f>((R1083-Q1084+MAX(0,-('1-Input'!$B$10-C1084-D1084)))*(1+B1084))*(1-'P-Parametri'!$B$32)</f>
        <v>179355.43678315202</v>
      </c>
      <c r="S1084" s="10">
        <f>IF(R1083&lt;=0,S1083,S1083*(1-Q1084/R1083))+MAX(0,-('1-Input'!$B$10-C1084-D1084))</f>
        <v>85860.922946864361</v>
      </c>
      <c r="T1084" s="10">
        <f>MAX(0,('1-Input'!$B$10-C1084-D1084))/(1-'P-Parametri'!$B$31*MAX(0,IF(U1083&lt;=0,0,(U1083-V1083)/U1083)))</f>
        <v>15472.639119229052</v>
      </c>
      <c r="U1084" s="10">
        <f>((U1083-T1084+MAX(0,-('1-Input'!$B$10-C1084-D1084)))*(1+B1084))*(1-'P-Parametri'!$B$32)</f>
        <v>179355.43678315231</v>
      </c>
      <c r="V1084" s="10">
        <f>IF(U1083&lt;=0,V1083,V1083*(1-T1084/U1083))+MAX(0,-('1-Input'!$B$10-C1084-D1084))</f>
        <v>85860.922946864492</v>
      </c>
    </row>
    <row r="1085" spans="1:22">
      <c r="A1085" s="9">
        <f t="shared" si="42"/>
        <v>28</v>
      </c>
      <c r="B1085" s="12">
        <f>IF($A1085='P-Parametri'!$C$47,'P-Parametri'!$B$34,IF($A1085='P-Parametri'!$C$48,'P-Parametri'!$C$34,'P-Parametri'!$C$52))</f>
        <v>4.8525513124279884E-2</v>
      </c>
      <c r="C1085" s="10">
        <f>IF($A1085&lt;='1-Input'!$B$26,0,IF($A1085='1-Input'!$B$26+1,('1-Input'!$B$23+0)*'1-Input'!$B$27,'1-Input'!$B$23+0))</f>
        <v>15535</v>
      </c>
      <c r="D1085" s="10">
        <f t="shared" si="43"/>
        <v>0</v>
      </c>
      <c r="E1085" s="10">
        <f>MAX(0,('1-Input'!$B$10-C1085-D1085))/(1-'P-Parametri'!$B$31*MAX(0,IF(F1084&lt;=0,0,(F1084-G1084)/F1084)))</f>
        <v>13465</v>
      </c>
      <c r="F1085" s="10">
        <f>((F1084-E1085+MAX(0,-('1-Input'!$B$10-C1085-D1085)))*(1+B1085))*(1-'P-Parametri'!$B$32)</f>
        <v>-152909.84691736675</v>
      </c>
      <c r="G1085" s="10">
        <f>IF(F1084&lt;=0,G1084,G1084*(1-E1085/F1084))+MAX(0,-('1-Input'!$B$10-C1085-D1085))</f>
        <v>-9180.7267739314848</v>
      </c>
      <c r="H1085" s="10">
        <f>MAX(0,('1-Input'!$B$10-C1085-D1085))/(1-'P-Parametri'!$B$31*MAX(0,IF(I1084&lt;=0,0,(I1084-J1084)/I1084)))</f>
        <v>15576.071045000099</v>
      </c>
      <c r="I1085" s="10">
        <f>((I1084-H1085+MAX(0,-('1-Input'!$B$10-C1085-D1085)))*(1+B1085))*(1-'P-Parametri'!$B$32)</f>
        <v>86522.559298062784</v>
      </c>
      <c r="J1085" s="10">
        <f>IF(I1084&lt;=0,J1084,J1084*(1-H1085/I1084))+MAX(0,-('1-Input'!$B$10-C1085-D1085))</f>
        <v>39582.281234024915</v>
      </c>
      <c r="K1085" s="10">
        <f>MAX(0,('1-Input'!$B$10-C1085-D1085))/(1-'P-Parametri'!$B$31*MAX(0,IF(L1084&lt;=0,0,(L1084-M1084)/L1084)))</f>
        <v>15576.071045000101</v>
      </c>
      <c r="L1085" s="10">
        <f>((L1084-K1085+MAX(0,-('1-Input'!$B$10-C1085-D1085)))*(1+B1085))*(1-'P-Parametri'!$B$32)</f>
        <v>168016.04950214693</v>
      </c>
      <c r="M1085" s="10">
        <f>IF(L1084&lt;=0,M1084,M1084*(1-K1085/L1084))+MAX(0,-('1-Input'!$B$10-C1085-D1085))</f>
        <v>76863.867379530086</v>
      </c>
      <c r="N1085" s="10">
        <f>MAX(0,('1-Input'!$B$10-C1085-D1085))/(1-'P-Parametri'!$B$31*MAX(0,IF(O1084&lt;=0,0,(O1084-P1084)/O1084)))</f>
        <v>15576.071045000099</v>
      </c>
      <c r="O1085" s="10">
        <f>((O1084-N1085+MAX(0,-('1-Input'!$B$10-C1085-D1085)))*(1+B1085))*(1-'P-Parametri'!$B$32)</f>
        <v>172052.97717442593</v>
      </c>
      <c r="P1085" s="10">
        <f>IF(O1084&lt;=0,P1084,P1084*(1-N1085/O1084))+MAX(0,-('1-Input'!$B$10-C1085-D1085))</f>
        <v>78710.678289215532</v>
      </c>
      <c r="Q1085" s="10">
        <f>MAX(0,('1-Input'!$B$10-C1085-D1085))/(1-'P-Parametri'!$B$31*MAX(0,IF(R1084&lt;=0,0,(R1084-S1084)/R1084)))</f>
        <v>15576.071045000099</v>
      </c>
      <c r="R1085" s="10">
        <f>((R1084-Q1085+MAX(0,-('1-Input'!$B$10-C1085-D1085)))*(1+B1085))*(1-'P-Parametri'!$B$32)</f>
        <v>171383.38981276529</v>
      </c>
      <c r="S1085" s="10">
        <f>IF(R1084&lt;=0,S1084,S1084*(1-Q1085/R1084))+MAX(0,-('1-Input'!$B$10-C1085-D1085))</f>
        <v>78404.355921095412</v>
      </c>
      <c r="T1085" s="10">
        <f>MAX(0,('1-Input'!$B$10-C1085-D1085))/(1-'P-Parametri'!$B$31*MAX(0,IF(U1084&lt;=0,0,(U1084-V1084)/U1084)))</f>
        <v>15576.071045000099</v>
      </c>
      <c r="U1085" s="10">
        <f>((U1084-T1085+MAX(0,-('1-Input'!$B$10-C1085-D1085)))*(1+B1085))*(1-'P-Parametri'!$B$32)</f>
        <v>171383.38981276561</v>
      </c>
      <c r="V1085" s="10">
        <f>IF(U1084&lt;=0,V1084,V1084*(1-T1085/U1084))+MAX(0,-('1-Input'!$B$10-C1085-D1085))</f>
        <v>78404.355921095543</v>
      </c>
    </row>
    <row r="1086" spans="1:22">
      <c r="A1086" s="9">
        <f t="shared" si="42"/>
        <v>29</v>
      </c>
      <c r="B1086" s="12">
        <f>IF($A1086='P-Parametri'!$C$47,'P-Parametri'!$B$34,IF($A1086='P-Parametri'!$C$48,'P-Parametri'!$C$34,'P-Parametri'!$C$52))</f>
        <v>4.8525513124279884E-2</v>
      </c>
      <c r="C1086" s="10">
        <f>IF($A1086&lt;='1-Input'!$B$26,0,IF($A1086='1-Input'!$B$26+1,('1-Input'!$B$23+0)*'1-Input'!$B$27,'1-Input'!$B$23+0))</f>
        <v>15535</v>
      </c>
      <c r="D1086" s="10">
        <f t="shared" si="43"/>
        <v>0</v>
      </c>
      <c r="E1086" s="10">
        <f>MAX(0,('1-Input'!$B$10-C1086-D1086))/(1-'P-Parametri'!$B$31*MAX(0,IF(F1085&lt;=0,0,(F1085-G1085)/F1085)))</f>
        <v>13465</v>
      </c>
      <c r="F1086" s="10">
        <f>((F1085-E1086+MAX(0,-('1-Input'!$B$10-C1086-D1086)))*(1+B1086))*(1-'P-Parametri'!$B$32)</f>
        <v>-174099.37519153548</v>
      </c>
      <c r="G1086" s="10">
        <f>IF(F1085&lt;=0,G1085,G1085*(1-E1086/F1085))+MAX(0,-('1-Input'!$B$10-C1086-D1086))</f>
        <v>-9180.7267739314848</v>
      </c>
      <c r="H1086" s="10">
        <f>MAX(0,('1-Input'!$B$10-C1086-D1086))/(1-'P-Parametri'!$B$31*MAX(0,IF(I1085&lt;=0,0,(I1085-J1085)/I1085)))</f>
        <v>15676.214336979177</v>
      </c>
      <c r="I1086" s="10">
        <f>((I1085-H1086+MAX(0,-('1-Input'!$B$10-C1086-D1086)))*(1+B1086))*(1-'P-Parametri'!$B$32)</f>
        <v>74135.631802893331</v>
      </c>
      <c r="J1086" s="10">
        <f>IF(I1085&lt;=0,J1085,J1085*(1-H1086/I1085))+MAX(0,-('1-Input'!$B$10-C1086-D1086))</f>
        <v>32410.737423888728</v>
      </c>
      <c r="K1086" s="10">
        <f>MAX(0,('1-Input'!$B$10-C1086-D1086))/(1-'P-Parametri'!$B$31*MAX(0,IF(L1085&lt;=0,0,(L1085-M1085)/L1085)))</f>
        <v>15676.214336979181</v>
      </c>
      <c r="L1086" s="10">
        <f>((L1085-K1086+MAX(0,-('1-Input'!$B$10-C1086-D1086)))*(1+B1086))*(1-'P-Parametri'!$B$32)</f>
        <v>159412.73942815408</v>
      </c>
      <c r="M1086" s="10">
        <f>IF(L1085&lt;=0,M1085,M1085*(1-K1086/L1085))+MAX(0,-('1-Input'!$B$10-C1086-D1086))</f>
        <v>69692.323569393906</v>
      </c>
      <c r="N1086" s="10">
        <f>MAX(0,('1-Input'!$B$10-C1086-D1086))/(1-'P-Parametri'!$B$31*MAX(0,IF(O1085&lt;=0,0,(O1085-P1085)/O1085)))</f>
        <v>15676.214336979177</v>
      </c>
      <c r="O1086" s="10">
        <f>((O1085-N1086+MAX(0,-('1-Input'!$B$10-C1086-D1086)))*(1+B1086))*(1-'P-Parametri'!$B$32)</f>
        <v>163637.09544385798</v>
      </c>
      <c r="P1086" s="10">
        <f>IF(O1085&lt;=0,P1085,P1085*(1-N1086/O1085))+MAX(0,-('1-Input'!$B$10-C1086-D1086))</f>
        <v>71539.134479079352</v>
      </c>
      <c r="Q1086" s="10">
        <f>MAX(0,('1-Input'!$B$10-C1086-D1086))/(1-'P-Parametri'!$B$31*MAX(0,IF(R1085&lt;=0,0,(R1085-S1085)/R1085)))</f>
        <v>15676.214336979177</v>
      </c>
      <c r="R1086" s="10">
        <f>((R1085-Q1086+MAX(0,-('1-Input'!$B$10-C1086-D1086)))*(1+B1086))*(1-'P-Parametri'!$B$32)</f>
        <v>162936.42017075515</v>
      </c>
      <c r="S1086" s="10">
        <f>IF(R1085&lt;=0,S1085,S1085*(1-Q1086/R1085))+MAX(0,-('1-Input'!$B$10-C1086-D1086))</f>
        <v>71232.812110959232</v>
      </c>
      <c r="T1086" s="10">
        <f>MAX(0,('1-Input'!$B$10-C1086-D1086))/(1-'P-Parametri'!$B$31*MAX(0,IF(U1085&lt;=0,0,(U1085-V1085)/U1085)))</f>
        <v>15676.214336979177</v>
      </c>
      <c r="U1086" s="10">
        <f>((U1085-T1086+MAX(0,-('1-Input'!$B$10-C1086-D1086)))*(1+B1086))*(1-'P-Parametri'!$B$32)</f>
        <v>162936.4201707555</v>
      </c>
      <c r="V1086" s="10">
        <f>IF(U1085&lt;=0,V1085,V1085*(1-T1086/U1085))+MAX(0,-('1-Input'!$B$10-C1086-D1086))</f>
        <v>71232.812110959363</v>
      </c>
    </row>
    <row r="1087" spans="1:22">
      <c r="A1087" s="9">
        <f t="shared" si="42"/>
        <v>30</v>
      </c>
      <c r="B1087" s="12">
        <f>IF($A1087='P-Parametri'!$C$47,'P-Parametri'!$B$34,IF($A1087='P-Parametri'!$C$48,'P-Parametri'!$C$34,'P-Parametri'!$C$52))</f>
        <v>4.8525513124279884E-2</v>
      </c>
      <c r="C1087" s="10">
        <f>IF($A1087&lt;='1-Input'!$B$26,0,IF($A1087='1-Input'!$B$26+1,('1-Input'!$B$23+0)*'1-Input'!$B$27,'1-Input'!$B$23+0))</f>
        <v>15535</v>
      </c>
      <c r="D1087" s="10">
        <f t="shared" si="43"/>
        <v>0</v>
      </c>
      <c r="E1087" s="10">
        <f>MAX(0,('1-Input'!$B$10-C1087-D1087))/(1-'P-Parametri'!$B$31*MAX(0,IF(F1086&lt;=0,0,(F1086-G1086)/F1086)))</f>
        <v>13465</v>
      </c>
      <c r="F1087" s="10">
        <f>((F1086-E1087+MAX(0,-('1-Input'!$B$10-C1087-D1087)))*(1+B1087))*(1-'P-Parametri'!$B$32)</f>
        <v>-196272.70067605661</v>
      </c>
      <c r="G1087" s="10">
        <f>IF(F1086&lt;=0,G1086,G1086*(1-E1087/F1086))+MAX(0,-('1-Input'!$B$10-C1087-D1087))</f>
        <v>-9180.7267739314848</v>
      </c>
      <c r="H1087" s="10">
        <f>MAX(0,('1-Input'!$B$10-C1087-D1087))/(1-'P-Parametri'!$B$31*MAX(0,IF(I1086&lt;=0,0,(I1086-J1086)/I1086)))</f>
        <v>15773.125130428109</v>
      </c>
      <c r="I1087" s="10">
        <f>((I1086-H1087+MAX(0,-('1-Input'!$B$10-C1087-D1087)))*(1+B1087))*(1-'P-Parametri'!$B$32)</f>
        <v>61072.188101453874</v>
      </c>
      <c r="J1087" s="10">
        <f>IF(I1086&lt;=0,J1086,J1086*(1-H1087/I1086))+MAX(0,-('1-Input'!$B$10-C1087-D1087))</f>
        <v>25515.016641261038</v>
      </c>
      <c r="K1087" s="10">
        <f>MAX(0,('1-Input'!$B$10-C1087-D1087))/(1-'P-Parametri'!$B$31*MAX(0,IF(L1086&lt;=0,0,(L1086-M1086)/L1086)))</f>
        <v>15773.12513042811</v>
      </c>
      <c r="L1087" s="10">
        <f>((L1086-K1087+MAX(0,-('1-Input'!$B$10-C1087-D1087)))*(1+B1087))*(1-'P-Parametri'!$B$32)</f>
        <v>150308.58068592375</v>
      </c>
      <c r="M1087" s="10">
        <f>IF(L1086&lt;=0,M1086,M1086*(1-K1087/L1086))+MAX(0,-('1-Input'!$B$10-C1087-D1087))</f>
        <v>62796.602786766212</v>
      </c>
      <c r="N1087" s="10">
        <f>MAX(0,('1-Input'!$B$10-C1087-D1087))/(1-'P-Parametri'!$B$31*MAX(0,IF(O1086&lt;=0,0,(O1086-P1086)/O1086)))</f>
        <v>15773.12513042811</v>
      </c>
      <c r="O1087" s="10">
        <f>((O1086-N1087+MAX(0,-('1-Input'!$B$10-C1087-D1087)))*(1+B1087))*(1-'P-Parametri'!$B$32)</f>
        <v>154729.06705479138</v>
      </c>
      <c r="P1087" s="10">
        <f>IF(O1086&lt;=0,P1086,P1086*(1-N1087/O1086))+MAX(0,-('1-Input'!$B$10-C1087-D1087))</f>
        <v>64643.413696451658</v>
      </c>
      <c r="Q1087" s="10">
        <f>MAX(0,('1-Input'!$B$10-C1087-D1087))/(1-'P-Parametri'!$B$31*MAX(0,IF(R1086&lt;=0,0,(R1086-S1086)/R1086)))</f>
        <v>15773.125130428105</v>
      </c>
      <c r="R1087" s="10">
        <f>((R1086-Q1087+MAX(0,-('1-Input'!$B$10-C1087-D1087)))*(1+B1087))*(1-'P-Parametri'!$B$32)</f>
        <v>153995.86050632826</v>
      </c>
      <c r="S1087" s="10">
        <f>IF(R1086&lt;=0,S1086,S1086*(1-Q1087/R1086))+MAX(0,-('1-Input'!$B$10-C1087-D1087))</f>
        <v>64337.091328331539</v>
      </c>
      <c r="T1087" s="10">
        <f>MAX(0,('1-Input'!$B$10-C1087-D1087))/(1-'P-Parametri'!$B$31*MAX(0,IF(U1086&lt;=0,0,(U1086-V1086)/U1086)))</f>
        <v>15773.125130428109</v>
      </c>
      <c r="U1087" s="10">
        <f>((U1086-T1087+MAX(0,-('1-Input'!$B$10-C1087-D1087)))*(1+B1087))*(1-'P-Parametri'!$B$32)</f>
        <v>153995.86050632861</v>
      </c>
      <c r="V1087" s="10">
        <f>IF(U1086&lt;=0,V1086,V1086*(1-T1087/U1086))+MAX(0,-('1-Input'!$B$10-C1087-D1087))</f>
        <v>64337.09132833167</v>
      </c>
    </row>
    <row r="1088" spans="1:22">
      <c r="A1088" s="9">
        <f t="shared" si="42"/>
        <v>31</v>
      </c>
      <c r="B1088" s="12">
        <f>IF($A1088='P-Parametri'!$C$47,'P-Parametri'!$B$34,IF($A1088='P-Parametri'!$C$48,'P-Parametri'!$C$34,'P-Parametri'!$C$52))</f>
        <v>4.8525513124279884E-2</v>
      </c>
      <c r="C1088" s="10">
        <f>IF($A1088&lt;='1-Input'!$B$26,0,IF($A1088='1-Input'!$B$26+1,('1-Input'!$B$23+0)*'1-Input'!$B$27,'1-Input'!$B$23+0))</f>
        <v>15535</v>
      </c>
      <c r="D1088" s="10">
        <f t="shared" si="43"/>
        <v>0</v>
      </c>
      <c r="E1088" s="10">
        <f>MAX(0,('1-Input'!$B$10-C1088-D1088))/(1-'P-Parametri'!$B$31*MAX(0,IF(F1087&lt;=0,0,(F1087-G1087)/F1087)))</f>
        <v>13465</v>
      </c>
      <c r="F1088" s="10">
        <f>((F1087-E1088+MAX(0,-('1-Input'!$B$10-C1088-D1088)))*(1+B1088))*(1-'P-Parametri'!$B$32)</f>
        <v>-219475.49956242315</v>
      </c>
      <c r="G1088" s="10">
        <f>IF(F1087&lt;=0,G1087,G1087*(1-E1088/F1087))+MAX(0,-('1-Input'!$B$10-C1088-D1088))</f>
        <v>-9180.7267739314848</v>
      </c>
      <c r="H1088" s="10">
        <f>MAX(0,('1-Input'!$B$10-C1088-D1088))/(1-'P-Parametri'!$B$31*MAX(0,IF(I1087&lt;=0,0,(I1087-J1087)/I1087)))</f>
        <v>15866.8624367631</v>
      </c>
      <c r="I1088" s="10">
        <f>((I1087-H1088+MAX(0,-('1-Input'!$B$10-C1088-D1088)))*(1+B1088))*(1-'P-Parametri'!$B$32)</f>
        <v>47304.139413943034</v>
      </c>
      <c r="J1088" s="10">
        <f>IF(I1087&lt;=0,J1087,J1087*(1-H1088/I1087))+MAX(0,-('1-Input'!$B$10-C1088-D1088))</f>
        <v>18886.086653586786</v>
      </c>
      <c r="K1088" s="10">
        <f>MAX(0,('1-Input'!$B$10-C1088-D1088))/(1-'P-Parametri'!$B$31*MAX(0,IF(L1087&lt;=0,0,(L1087-M1087)/L1087)))</f>
        <v>15866.862436763104</v>
      </c>
      <c r="L1088" s="10">
        <f>((L1087-K1088+MAX(0,-('1-Input'!$B$10-C1088-D1088)))*(1+B1088))*(1-'P-Parametri'!$B$32)</f>
        <v>140683.64046928601</v>
      </c>
      <c r="M1088" s="10">
        <f>IF(L1087&lt;=0,M1087,M1087*(1-K1088/L1087))+MAX(0,-('1-Input'!$B$10-C1088-D1088))</f>
        <v>56167.672799091961</v>
      </c>
      <c r="N1088" s="10">
        <f>MAX(0,('1-Input'!$B$10-C1088-D1088))/(1-'P-Parametri'!$B$31*MAX(0,IF(O1087&lt;=0,0,(O1087-P1087)/O1087)))</f>
        <v>15866.8624367631</v>
      </c>
      <c r="O1088" s="10">
        <f>((O1087-N1088+MAX(0,-('1-Input'!$B$10-C1088-D1088)))*(1+B1088))*(1-'P-Parametri'!$B$32)</f>
        <v>145309.36322198546</v>
      </c>
      <c r="P1088" s="10">
        <f>IF(O1087&lt;=0,P1087,P1087*(1-N1088/O1087))+MAX(0,-('1-Input'!$B$10-C1088-D1088))</f>
        <v>58014.483708777407</v>
      </c>
      <c r="Q1088" s="10">
        <f>MAX(0,('1-Input'!$B$10-C1088-D1088))/(1-'P-Parametri'!$B$31*MAX(0,IF(R1087&lt;=0,0,(R1087-S1087)/R1087)))</f>
        <v>15866.8624367631</v>
      </c>
      <c r="R1088" s="10">
        <f>((R1087-Q1088+MAX(0,-('1-Input'!$B$10-C1088-D1088)))*(1+B1088))*(1-'P-Parametri'!$B$32)</f>
        <v>144542.11502107701</v>
      </c>
      <c r="S1088" s="10">
        <f>IF(R1087&lt;=0,S1087,S1087*(1-Q1088/R1087))+MAX(0,-('1-Input'!$B$10-C1088-D1088))</f>
        <v>57708.161340657287</v>
      </c>
      <c r="T1088" s="10">
        <f>MAX(0,('1-Input'!$B$10-C1088-D1088))/(1-'P-Parametri'!$B$31*MAX(0,IF(U1087&lt;=0,0,(U1087-V1087)/U1087)))</f>
        <v>15866.8624367631</v>
      </c>
      <c r="U1088" s="10">
        <f>((U1087-T1088+MAX(0,-('1-Input'!$B$10-C1088-D1088)))*(1+B1088))*(1-'P-Parametri'!$B$32)</f>
        <v>144542.11502107739</v>
      </c>
      <c r="V1088" s="10">
        <f>IF(U1087&lt;=0,V1087,V1087*(1-T1088/U1087))+MAX(0,-('1-Input'!$B$10-C1088-D1088))</f>
        <v>57708.161340657418</v>
      </c>
    </row>
    <row r="1089" spans="1:22">
      <c r="A1089" s="9">
        <f t="shared" si="42"/>
        <v>32</v>
      </c>
      <c r="B1089" s="12">
        <f>IF($A1089='P-Parametri'!$C$47,'P-Parametri'!$B$34,IF($A1089='P-Parametri'!$C$48,'P-Parametri'!$C$34,'P-Parametri'!$C$52))</f>
        <v>4.8525513124279884E-2</v>
      </c>
      <c r="C1089" s="10">
        <f>IF($A1089&lt;='1-Input'!$B$26,0,IF($A1089='1-Input'!$B$26+1,('1-Input'!$B$23+0)*'1-Input'!$B$27,'1-Input'!$B$23+0))</f>
        <v>15535</v>
      </c>
      <c r="D1089" s="10">
        <f t="shared" si="43"/>
        <v>0</v>
      </c>
      <c r="E1089" s="10">
        <f>MAX(0,('1-Input'!$B$10-C1089-D1089))/(1-'P-Parametri'!$B$31*MAX(0,IF(F1088&lt;=0,0,(F1088-G1088)/F1088)))</f>
        <v>13465</v>
      </c>
      <c r="F1089" s="10">
        <f>((F1088-E1089+MAX(0,-('1-Input'!$B$10-C1089-D1089)))*(1+B1089))*(1-'P-Parametri'!$B$32)</f>
        <v>-243755.5687174536</v>
      </c>
      <c r="G1089" s="10">
        <f>IF(F1088&lt;=0,G1088,G1088*(1-E1089/F1088))+MAX(0,-('1-Input'!$B$10-C1089-D1089))</f>
        <v>-9180.7267739314848</v>
      </c>
      <c r="H1089" s="10">
        <f>MAX(0,('1-Input'!$B$10-C1089-D1089))/(1-'P-Parametri'!$B$31*MAX(0,IF(I1088&lt;=0,0,(I1088-J1088)/I1088)))</f>
        <v>15957.487786954036</v>
      </c>
      <c r="I1089" s="10">
        <f>((I1088-H1089+MAX(0,-('1-Input'!$B$10-C1089-D1089)))*(1+B1089))*(1-'P-Parametri'!$B$32)</f>
        <v>32802.028453952844</v>
      </c>
      <c r="J1089" s="10">
        <f>IF(I1088&lt;=0,J1088,J1088*(1-H1089/I1088))+MAX(0,-('1-Input'!$B$10-C1089-D1089))</f>
        <v>12515.090354917505</v>
      </c>
      <c r="K1089" s="10">
        <f>MAX(0,('1-Input'!$B$10-C1089-D1089))/(1-'P-Parametri'!$B$31*MAX(0,IF(L1088&lt;=0,0,(L1088-M1088)/L1088)))</f>
        <v>15957.487786954038</v>
      </c>
      <c r="L1089" s="10">
        <f>((L1088-K1089+MAX(0,-('1-Input'!$B$10-C1089-D1089)))*(1+B1089))*(1-'P-Parametri'!$B$32)</f>
        <v>130516.99613477688</v>
      </c>
      <c r="M1089" s="10">
        <f>IF(L1088&lt;=0,M1088,M1088*(1-K1089/L1088))+MAX(0,-('1-Input'!$B$10-C1089-D1089))</f>
        <v>49796.676500422684</v>
      </c>
      <c r="N1089" s="10">
        <f>MAX(0,('1-Input'!$B$10-C1089-D1089))/(1-'P-Parametri'!$B$31*MAX(0,IF(O1088&lt;=0,0,(O1088-P1088)/O1088)))</f>
        <v>15957.487786954036</v>
      </c>
      <c r="O1089" s="10">
        <f>((O1088-N1089+MAX(0,-('1-Input'!$B$10-C1089-D1089)))*(1+B1089))*(1-'P-Parametri'!$B$32)</f>
        <v>135357.48408097608</v>
      </c>
      <c r="P1089" s="10">
        <f>IF(O1088&lt;=0,P1088,P1088*(1-N1089/O1088))+MAX(0,-('1-Input'!$B$10-C1089-D1089))</f>
        <v>51643.487410108122</v>
      </c>
      <c r="Q1089" s="10">
        <f>MAX(0,('1-Input'!$B$10-C1089-D1089))/(1-'P-Parametri'!$B$31*MAX(0,IF(R1088&lt;=0,0,(R1088-S1088)/R1088)))</f>
        <v>15957.487786954036</v>
      </c>
      <c r="R1089" s="10">
        <f>((R1088-Q1089+MAX(0,-('1-Input'!$B$10-C1089-D1089)))*(1+B1089))*(1-'P-Parametri'!$B$32)</f>
        <v>134554.61372605196</v>
      </c>
      <c r="S1089" s="10">
        <f>IF(R1088&lt;=0,S1088,S1088*(1-Q1089/R1088))+MAX(0,-('1-Input'!$B$10-C1089-D1089))</f>
        <v>51337.165041988002</v>
      </c>
      <c r="T1089" s="10">
        <f>MAX(0,('1-Input'!$B$10-C1089-D1089))/(1-'P-Parametri'!$B$31*MAX(0,IF(U1088&lt;=0,0,(U1088-V1088)/U1088)))</f>
        <v>15957.487786954036</v>
      </c>
      <c r="U1089" s="10">
        <f>((U1088-T1089+MAX(0,-('1-Input'!$B$10-C1089-D1089)))*(1+B1089))*(1-'P-Parametri'!$B$32)</f>
        <v>134554.61372605234</v>
      </c>
      <c r="V1089" s="10">
        <f>IF(U1088&lt;=0,V1088,V1088*(1-T1089/U1088))+MAX(0,-('1-Input'!$B$10-C1089-D1089))</f>
        <v>51337.165041988141</v>
      </c>
    </row>
    <row r="1090" spans="1:22">
      <c r="A1090" s="9">
        <f t="shared" si="42"/>
        <v>33</v>
      </c>
      <c r="B1090" s="12">
        <f>IF($A1090='P-Parametri'!$C$47,'P-Parametri'!$B$34,IF($A1090='P-Parametri'!$C$48,'P-Parametri'!$C$34,'P-Parametri'!$C$52))</f>
        <v>4.8525513124279884E-2</v>
      </c>
      <c r="C1090" s="10">
        <f>IF($A1090&lt;='1-Input'!$B$26,0,IF($A1090='1-Input'!$B$26+1,('1-Input'!$B$23+0)*'1-Input'!$B$27,'1-Input'!$B$23+0))</f>
        <v>15535</v>
      </c>
      <c r="D1090" s="10">
        <f t="shared" si="43"/>
        <v>0</v>
      </c>
      <c r="E1090" s="10">
        <f>MAX(0,('1-Input'!$B$10-C1090-D1090))/(1-'P-Parametri'!$B$31*MAX(0,IF(F1089&lt;=0,0,(F1089-G1089)/F1089)))</f>
        <v>13465</v>
      </c>
      <c r="F1090" s="10">
        <f>((F1089-E1090+MAX(0,-('1-Input'!$B$10-C1090-D1090)))*(1+B1090))*(1-'P-Parametri'!$B$32)</f>
        <v>-269162.92414298601</v>
      </c>
      <c r="G1090" s="10">
        <f>IF(F1089&lt;=0,G1089,G1089*(1-E1090/F1089))+MAX(0,-('1-Input'!$B$10-C1090-D1090))</f>
        <v>-9180.7267739314848</v>
      </c>
      <c r="H1090" s="10">
        <f>MAX(0,('1-Input'!$B$10-C1090-D1090))/(1-'P-Parametri'!$B$31*MAX(0,IF(I1089&lt;=0,0,(I1089-J1089)/I1089)))</f>
        <v>16045.064890071508</v>
      </c>
      <c r="I1090" s="10">
        <f>((I1089-H1090+MAX(0,-('1-Input'!$B$10-C1090-D1090)))*(1+B1090))*(1-'P-Parametri'!$B$32)</f>
        <v>17534.963611585092</v>
      </c>
      <c r="J1090" s="10">
        <f>IF(I1089&lt;=0,J1089,J1089*(1-H1090/I1089))+MAX(0,-('1-Input'!$B$10-C1090-D1090))</f>
        <v>6393.3519651210308</v>
      </c>
      <c r="K1090" s="10">
        <f>MAX(0,('1-Input'!$B$10-C1090-D1090))/(1-'P-Parametri'!$B$31*MAX(0,IF(L1089&lt;=0,0,(L1089-M1089)/L1089)))</f>
        <v>16045.06489007151</v>
      </c>
      <c r="L1090" s="10">
        <f>((L1089-K1090+MAX(0,-('1-Input'!$B$10-C1090-D1090)))*(1+B1090))*(1-'P-Parametri'!$B$32)</f>
        <v>119786.68696578863</v>
      </c>
      <c r="M1090" s="10">
        <f>IF(L1089&lt;=0,M1089,M1089*(1-K1090/L1089))+MAX(0,-('1-Input'!$B$10-C1090-D1090))</f>
        <v>43674.938110626215</v>
      </c>
      <c r="N1090" s="10">
        <f>MAX(0,('1-Input'!$B$10-C1090-D1090))/(1-'P-Parametri'!$B$31*MAX(0,IF(O1089&lt;=0,0,(O1089-P1089)/O1089)))</f>
        <v>16045.06489007151</v>
      </c>
      <c r="O1090" s="10">
        <f>((O1089-N1090+MAX(0,-('1-Input'!$B$10-C1090-D1090)))*(1+B1090))*(1-'P-Parametri'!$B$32)</f>
        <v>124851.9113231339</v>
      </c>
      <c r="P1090" s="10">
        <f>IF(O1089&lt;=0,P1089,P1089*(1-N1090/O1089))+MAX(0,-('1-Input'!$B$10-C1090-D1090))</f>
        <v>45521.749020311654</v>
      </c>
      <c r="Q1090" s="10">
        <f>MAX(0,('1-Input'!$B$10-C1090-D1090))/(1-'P-Parametri'!$B$31*MAX(0,IF(R1089&lt;=0,0,(R1089-S1089)/R1089)))</f>
        <v>16045.064890071508</v>
      </c>
      <c r="R1090" s="10">
        <f>((R1089-Q1090+MAX(0,-('1-Input'!$B$10-C1090-D1090)))*(1+B1090))*(1-'P-Parametri'!$B$32)</f>
        <v>124011.76493236657</v>
      </c>
      <c r="S1090" s="10">
        <f>IF(R1089&lt;=0,S1089,S1089*(1-Q1090/R1089))+MAX(0,-('1-Input'!$B$10-C1090-D1090))</f>
        <v>45215.426652191527</v>
      </c>
      <c r="T1090" s="10">
        <f>MAX(0,('1-Input'!$B$10-C1090-D1090))/(1-'P-Parametri'!$B$31*MAX(0,IF(U1089&lt;=0,0,(U1089-V1089)/U1089)))</f>
        <v>16045.06489007151</v>
      </c>
      <c r="U1090" s="10">
        <f>((U1089-T1090+MAX(0,-('1-Input'!$B$10-C1090-D1090)))*(1+B1090))*(1-'P-Parametri'!$B$32)</f>
        <v>124011.76493236695</v>
      </c>
      <c r="V1090" s="10">
        <f>IF(U1089&lt;=0,V1089,V1089*(1-T1090/U1089))+MAX(0,-('1-Input'!$B$10-C1090-D1090))</f>
        <v>45215.426652191665</v>
      </c>
    </row>
    <row r="1091" spans="1:22">
      <c r="A1091" s="9">
        <f t="shared" si="42"/>
        <v>34</v>
      </c>
      <c r="B1091" s="12">
        <f>IF($A1091='P-Parametri'!$C$47,'P-Parametri'!$B$34,IF($A1091='P-Parametri'!$C$48,'P-Parametri'!$C$34,'P-Parametri'!$C$52))</f>
        <v>4.8525513124279884E-2</v>
      </c>
      <c r="C1091" s="10">
        <f>IF($A1091&lt;='1-Input'!$B$26,0,IF($A1091='1-Input'!$B$26+1,('1-Input'!$B$23+0)*'1-Input'!$B$27,'1-Input'!$B$23+0))</f>
        <v>15535</v>
      </c>
      <c r="D1091" s="10">
        <f t="shared" si="43"/>
        <v>0</v>
      </c>
      <c r="E1091" s="10">
        <f>MAX(0,('1-Input'!$B$10-C1091-D1091))/(1-'P-Parametri'!$B$31*MAX(0,IF(F1090&lt;=0,0,(F1090-G1090)/F1090)))</f>
        <v>13465</v>
      </c>
      <c r="F1091" s="10">
        <f>((F1090-E1091+MAX(0,-('1-Input'!$B$10-C1091-D1091)))*(1+B1091))*(1-'P-Parametri'!$B$32)</f>
        <v>-295749.90400690387</v>
      </c>
      <c r="G1091" s="10">
        <f>IF(F1090&lt;=0,G1090,G1090*(1-E1091/F1090))+MAX(0,-('1-Input'!$B$10-C1091-D1091))</f>
        <v>-9180.7267739314848</v>
      </c>
      <c r="H1091" s="10">
        <f>MAX(0,('1-Input'!$B$10-C1091-D1091))/(1-'P-Parametri'!$B$31*MAX(0,IF(I1090&lt;=0,0,(I1090-J1090)/I1090)))</f>
        <v>16129.659307782838</v>
      </c>
      <c r="I1091" s="10">
        <f>((I1090-H1091+MAX(0,-('1-Input'!$B$10-C1091-D1091)))*(1+B1091))*(1-'P-Parametri'!$B$32)</f>
        <v>1470.5504214075365</v>
      </c>
      <c r="J1091" s="10">
        <f>IF(I1090&lt;=0,J1090,J1090*(1-H1091/I1090))+MAX(0,-('1-Input'!$B$10-C1091-D1091))</f>
        <v>512.38230265680045</v>
      </c>
      <c r="K1091" s="10">
        <f>MAX(0,('1-Input'!$B$10-C1091-D1091))/(1-'P-Parametri'!$B$31*MAX(0,IF(L1090&lt;=0,0,(L1090-M1090)/L1090)))</f>
        <v>16129.65930778284</v>
      </c>
      <c r="L1091" s="10">
        <f>((L1090-K1091+MAX(0,-('1-Input'!$B$10-C1091-D1091)))*(1+B1091))*(1-'P-Parametri'!$B$32)</f>
        <v>108469.6640378201</v>
      </c>
      <c r="M1091" s="10">
        <f>IF(L1090&lt;=0,M1090,M1090*(1-K1091/L1090))+MAX(0,-('1-Input'!$B$10-C1091-D1091))</f>
        <v>37793.968448161992</v>
      </c>
      <c r="N1091" s="10">
        <f>MAX(0,('1-Input'!$B$10-C1091-D1091))/(1-'P-Parametri'!$B$31*MAX(0,IF(O1090&lt;=0,0,(O1090-P1090)/O1090)))</f>
        <v>16129.65930778284</v>
      </c>
      <c r="O1091" s="10">
        <f>((O1090-N1091+MAX(0,-('1-Input'!$B$10-C1091-D1091)))*(1+B1091))*(1-'P-Parametri'!$B$32)</f>
        <v>113770.05897225838</v>
      </c>
      <c r="P1091" s="10">
        <f>IF(O1090&lt;=0,P1090,P1090*(1-N1091/O1090))+MAX(0,-('1-Input'!$B$10-C1091-D1091))</f>
        <v>39640.77935784743</v>
      </c>
      <c r="Q1091" s="10">
        <f>MAX(0,('1-Input'!$B$10-C1091-D1091))/(1-'P-Parametri'!$B$31*MAX(0,IF(R1090&lt;=0,0,(R1090-S1090)/R1090)))</f>
        <v>16129.659307782838</v>
      </c>
      <c r="R1091" s="10">
        <f>((R1090-Q1091+MAX(0,-('1-Input'!$B$10-C1091-D1091)))*(1+B1091))*(1-'P-Parametri'!$B$32)</f>
        <v>112890.90587663052</v>
      </c>
      <c r="S1091" s="10">
        <f>IF(R1090&lt;=0,S1090,S1090*(1-Q1091/R1090))+MAX(0,-('1-Input'!$B$10-C1091-D1091))</f>
        <v>39334.456989727296</v>
      </c>
      <c r="T1091" s="10">
        <f>MAX(0,('1-Input'!$B$10-C1091-D1091))/(1-'P-Parametri'!$B$31*MAX(0,IF(U1090&lt;=0,0,(U1090-V1090)/U1090)))</f>
        <v>16129.659307782838</v>
      </c>
      <c r="U1091" s="10">
        <f>((U1090-T1091+MAX(0,-('1-Input'!$B$10-C1091-D1091)))*(1+B1091))*(1-'P-Parametri'!$B$32)</f>
        <v>112890.90587663092</v>
      </c>
      <c r="V1091" s="10">
        <f>IF(U1090&lt;=0,V1090,V1090*(1-T1091/U1090))+MAX(0,-('1-Input'!$B$10-C1091-D1091))</f>
        <v>39334.456989727434</v>
      </c>
    </row>
    <row r="1092" spans="1:22">
      <c r="A1092" s="9">
        <f t="shared" si="42"/>
        <v>35</v>
      </c>
      <c r="B1092" s="12">
        <f>IF($A1092='P-Parametri'!$C$47,'P-Parametri'!$B$34,IF($A1092='P-Parametri'!$C$48,'P-Parametri'!$C$34,'P-Parametri'!$C$52))</f>
        <v>4.8525513124279884E-2</v>
      </c>
      <c r="C1092" s="10">
        <f>IF($A1092&lt;='1-Input'!$B$26,0,IF($A1092='1-Input'!$B$26+1,('1-Input'!$B$23+0)*'1-Input'!$B$27,'1-Input'!$B$23+0))</f>
        <v>15535</v>
      </c>
      <c r="D1092" s="10">
        <f t="shared" si="43"/>
        <v>0</v>
      </c>
      <c r="E1092" s="10">
        <f>MAX(0,('1-Input'!$B$10-C1092-D1092))/(1-'P-Parametri'!$B$31*MAX(0,IF(F1091&lt;=0,0,(F1091-G1091)/F1091)))</f>
        <v>13465</v>
      </c>
      <c r="F1092" s="10">
        <f>((F1091-E1092+MAX(0,-('1-Input'!$B$10-C1092-D1092)))*(1+B1092))*(1-'P-Parametri'!$B$32)</f>
        <v>-323571.27645773481</v>
      </c>
      <c r="G1092" s="10">
        <f>IF(F1091&lt;=0,G1091,G1091*(1-E1092/F1091))+MAX(0,-('1-Input'!$B$10-C1092-D1092))</f>
        <v>-9180.7267739314848</v>
      </c>
      <c r="H1092" s="10">
        <f>MAX(0,('1-Input'!$B$10-C1092-D1092))/(1-'P-Parametri'!$B$31*MAX(0,IF(I1091&lt;=0,0,(I1091-J1091)/I1091)))</f>
        <v>16211.338145391019</v>
      </c>
      <c r="I1092" s="10">
        <f>((I1091-H1092+MAX(0,-('1-Input'!$B$10-C1092-D1092)))*(1+B1092))*(1-'P-Parametri'!$B$32)</f>
        <v>-15425.179828121574</v>
      </c>
      <c r="J1092" s="10">
        <f>IF(I1091&lt;=0,J1091,J1091*(1-H1092/I1091))+MAX(0,-('1-Input'!$B$10-C1092-D1092))</f>
        <v>-5136.1168219995343</v>
      </c>
      <c r="K1092" s="10">
        <f>MAX(0,('1-Input'!$B$10-C1092-D1092))/(1-'P-Parametri'!$B$31*MAX(0,IF(L1091&lt;=0,0,(L1091-M1091)/L1091)))</f>
        <v>16211.338145391019</v>
      </c>
      <c r="L1092" s="10">
        <f>((L1091-K1092+MAX(0,-('1-Input'!$B$10-C1092-D1092)))*(1+B1092))*(1-'P-Parametri'!$B$32)</f>
        <v>96541.738079353527</v>
      </c>
      <c r="M1092" s="10">
        <f>IF(L1091&lt;=0,M1091,M1091*(1-K1092/L1091))+MAX(0,-('1-Input'!$B$10-C1092-D1092))</f>
        <v>32145.469323505658</v>
      </c>
      <c r="N1092" s="10">
        <f>MAX(0,('1-Input'!$B$10-C1092-D1092))/(1-'P-Parametri'!$B$31*MAX(0,IF(O1091&lt;=0,0,(O1091-P1091)/O1091)))</f>
        <v>16211.338145391019</v>
      </c>
      <c r="O1092" s="10">
        <f>((O1091-N1092+MAX(0,-('1-Input'!$B$10-C1092-D1092)))*(1+B1092))*(1-'P-Parametri'!$B$32)</f>
        <v>102088.22219910999</v>
      </c>
      <c r="P1092" s="10">
        <f>IF(O1091&lt;=0,P1091,P1091*(1-N1092/O1091))+MAX(0,-('1-Input'!$B$10-C1092-D1092))</f>
        <v>33992.280233191093</v>
      </c>
      <c r="Q1092" s="10">
        <f>MAX(0,('1-Input'!$B$10-C1092-D1092))/(1-'P-Parametri'!$B$31*MAX(0,IF(R1091&lt;=0,0,(R1091-S1091)/R1091)))</f>
        <v>16211.338145391019</v>
      </c>
      <c r="R1092" s="10">
        <f>((R1091-Q1092+MAX(0,-('1-Input'!$B$10-C1092-D1092)))*(1+B1092))*(1-'P-Parametri'!$B$32)</f>
        <v>101168.25137730342</v>
      </c>
      <c r="S1092" s="10">
        <f>IF(R1091&lt;=0,S1091,S1091*(1-Q1092/R1091))+MAX(0,-('1-Input'!$B$10-C1092-D1092))</f>
        <v>33685.957865070959</v>
      </c>
      <c r="T1092" s="10">
        <f>MAX(0,('1-Input'!$B$10-C1092-D1092))/(1-'P-Parametri'!$B$31*MAX(0,IF(U1091&lt;=0,0,(U1091-V1091)/U1091)))</f>
        <v>16211.338145391017</v>
      </c>
      <c r="U1092" s="10">
        <f>((U1091-T1092+MAX(0,-('1-Input'!$B$10-C1092-D1092)))*(1+B1092))*(1-'P-Parametri'!$B$32)</f>
        <v>101168.25137730382</v>
      </c>
      <c r="V1092" s="10">
        <f>IF(U1091&lt;=0,V1091,V1091*(1-T1092/U1091))+MAX(0,-('1-Input'!$B$10-C1092-D1092))</f>
        <v>33685.957865071097</v>
      </c>
    </row>
    <row r="1093" spans="1:22">
      <c r="A1093" s="9">
        <f t="shared" si="42"/>
        <v>36</v>
      </c>
      <c r="B1093" s="12">
        <f>IF($A1093='P-Parametri'!$C$47,'P-Parametri'!$B$34,IF($A1093='P-Parametri'!$C$48,'P-Parametri'!$C$34,'P-Parametri'!$C$52))</f>
        <v>4.8525513124279884E-2</v>
      </c>
      <c r="C1093" s="10">
        <f>IF($A1093&lt;='1-Input'!$B$26,0,IF($A1093='1-Input'!$B$26+1,('1-Input'!$B$23+0)*'1-Input'!$B$27,'1-Input'!$B$23+0))</f>
        <v>15535</v>
      </c>
      <c r="D1093" s="10">
        <f t="shared" si="43"/>
        <v>0</v>
      </c>
      <c r="E1093" s="10">
        <f>MAX(0,('1-Input'!$B$10-C1093-D1093))/(1-'P-Parametri'!$B$31*MAX(0,IF(F1092&lt;=0,0,(F1092-G1092)/F1092)))</f>
        <v>13465</v>
      </c>
      <c r="F1093" s="10">
        <f>((F1092-E1093+MAX(0,-('1-Input'!$B$10-C1093-D1093)))*(1+B1093))*(1-'P-Parametri'!$B$32)</f>
        <v>-352684.3524449144</v>
      </c>
      <c r="G1093" s="10">
        <f>IF(F1092&lt;=0,G1092,G1092*(1-E1093/F1092))+MAX(0,-('1-Input'!$B$10-C1093-D1093))</f>
        <v>-9180.7267739314848</v>
      </c>
      <c r="H1093" s="10">
        <f>MAX(0,('1-Input'!$B$10-C1093-D1093))/(1-'P-Parametri'!$B$31*MAX(0,IF(I1092&lt;=0,0,(I1092-J1092)/I1092)))</f>
        <v>13465</v>
      </c>
      <c r="I1093" s="10">
        <f>((I1092-H1093+MAX(0,-('1-Input'!$B$10-C1093-D1093)))*(1+B1093))*(1-'P-Parametri'!$B$32)</f>
        <v>-30231.506447276824</v>
      </c>
      <c r="J1093" s="10">
        <f>IF(I1092&lt;=0,J1092,J1092*(1-H1093/I1092))+MAX(0,-('1-Input'!$B$10-C1093-D1093))</f>
        <v>-5136.1168219995343</v>
      </c>
      <c r="K1093" s="10">
        <f>MAX(0,('1-Input'!$B$10-C1093-D1093))/(1-'P-Parametri'!$B$31*MAX(0,IF(L1092&lt;=0,0,(L1092-M1092)/L1092)))</f>
        <v>16290.169759820044</v>
      </c>
      <c r="L1093" s="10">
        <f>((L1092-K1093+MAX(0,-('1-Input'!$B$10-C1093-D1093)))*(1+B1093))*(1-'P-Parametri'!$B$32)</f>
        <v>83977.525217564515</v>
      </c>
      <c r="M1093" s="10">
        <f>IF(L1092&lt;=0,M1092,M1092*(1-K1093/L1092))+MAX(0,-('1-Input'!$B$10-C1093-D1093))</f>
        <v>26721.337101455018</v>
      </c>
      <c r="N1093" s="10">
        <f>MAX(0,('1-Input'!$B$10-C1093-D1093))/(1-'P-Parametri'!$B$31*MAX(0,IF(O1092&lt;=0,0,(O1092-P1092)/O1092)))</f>
        <v>16290.169759820044</v>
      </c>
      <c r="O1093" s="10">
        <f>((O1092-N1093+MAX(0,-('1-Input'!$B$10-C1093-D1093)))*(1+B1093))*(1-'P-Parametri'!$B$32)</f>
        <v>89781.524065052421</v>
      </c>
      <c r="P1093" s="10">
        <f>IF(O1092&lt;=0,P1092,P1092*(1-N1093/O1092))+MAX(0,-('1-Input'!$B$10-C1093-D1093))</f>
        <v>28568.148011140453</v>
      </c>
      <c r="Q1093" s="10">
        <f>MAX(0,('1-Input'!$B$10-C1093-D1093))/(1-'P-Parametri'!$B$31*MAX(0,IF(R1092&lt;=0,0,(R1092-S1092)/R1092)))</f>
        <v>16290.169759820043</v>
      </c>
      <c r="R1093" s="10">
        <f>((R1092-Q1093+MAX(0,-('1-Input'!$B$10-C1093-D1093)))*(1+B1093))*(1-'P-Parametri'!$B$32)</f>
        <v>88818.840412814301</v>
      </c>
      <c r="S1093" s="10">
        <f>IF(R1092&lt;=0,S1092,S1092*(1-Q1093/R1092))+MAX(0,-('1-Input'!$B$10-C1093-D1093))</f>
        <v>28261.825643020311</v>
      </c>
      <c r="T1093" s="10">
        <f>MAX(0,('1-Input'!$B$10-C1093-D1093))/(1-'P-Parametri'!$B$31*MAX(0,IF(U1092&lt;=0,0,(U1092-V1092)/U1092)))</f>
        <v>16290.169759820043</v>
      </c>
      <c r="U1093" s="10">
        <f>((U1092-T1093+MAX(0,-('1-Input'!$B$10-C1093-D1093)))*(1+B1093))*(1-'P-Parametri'!$B$32)</f>
        <v>88818.840412814738</v>
      </c>
      <c r="V1093" s="10">
        <f>IF(U1092&lt;=0,V1092,V1092*(1-T1093/U1092))+MAX(0,-('1-Input'!$B$10-C1093-D1093))</f>
        <v>28261.825643020449</v>
      </c>
    </row>
    <row r="1094" spans="1:22">
      <c r="A1094" s="9">
        <f t="shared" si="42"/>
        <v>37</v>
      </c>
      <c r="B1094" s="12">
        <f>IF($A1094='P-Parametri'!$C$47,'P-Parametri'!$B$34,IF($A1094='P-Parametri'!$C$48,'P-Parametri'!$C$34,'P-Parametri'!$C$52))</f>
        <v>4.8525513124279884E-2</v>
      </c>
      <c r="C1094" s="10">
        <f>IF($A1094&lt;='1-Input'!$B$26,0,IF($A1094='1-Input'!$B$26+1,('1-Input'!$B$23+0)*'1-Input'!$B$27,'1-Input'!$B$23+0))</f>
        <v>15535</v>
      </c>
      <c r="D1094" s="10">
        <f t="shared" si="43"/>
        <v>0</v>
      </c>
      <c r="E1094" s="10">
        <f>MAX(0,('1-Input'!$B$10-C1094-D1094))/(1-'P-Parametri'!$B$31*MAX(0,IF(F1093&lt;=0,0,(F1093-G1093)/F1093)))</f>
        <v>13465</v>
      </c>
      <c r="F1094" s="10">
        <f>((F1093-E1094+MAX(0,-('1-Input'!$B$10-C1094-D1094)))*(1+B1094))*(1-'P-Parametri'!$B$32)</f>
        <v>-383149.10377712181</v>
      </c>
      <c r="G1094" s="10">
        <f>IF(F1093&lt;=0,G1093,G1093*(1-E1094/F1093))+MAX(0,-('1-Input'!$B$10-C1094-D1094))</f>
        <v>-9180.7267739314848</v>
      </c>
      <c r="H1094" s="10">
        <f>MAX(0,('1-Input'!$B$10-C1094-D1094))/(1-'P-Parametri'!$B$31*MAX(0,IF(I1093&lt;=0,0,(I1093-J1093)/I1093)))</f>
        <v>13465</v>
      </c>
      <c r="I1094" s="10">
        <f>((I1093-H1094+MAX(0,-('1-Input'!$B$10-C1094-D1094)))*(1+B1094))*(1-'P-Parametri'!$B$32)</f>
        <v>-45725.268040680603</v>
      </c>
      <c r="J1094" s="10">
        <f>IF(I1093&lt;=0,J1093,J1093*(1-H1094/I1093))+MAX(0,-('1-Input'!$B$10-C1094-D1094))</f>
        <v>-5136.1168219995343</v>
      </c>
      <c r="K1094" s="10">
        <f>MAX(0,('1-Input'!$B$10-C1094-D1094))/(1-'P-Parametri'!$B$31*MAX(0,IF(L1093&lt;=0,0,(L1093-M1093)/L1093)))</f>
        <v>16366.223484776512</v>
      </c>
      <c r="L1094" s="10">
        <f>((L1093-K1094+MAX(0,-('1-Input'!$B$10-C1094-D1094)))*(1+B1094))*(1-'P-Parametri'!$B$32)</f>
        <v>70750.390492687307</v>
      </c>
      <c r="M1094" s="10">
        <f>IF(L1093&lt;=0,M1093,M1093*(1-K1094/L1093))+MAX(0,-('1-Input'!$B$10-C1094-D1094))</f>
        <v>21513.665481203545</v>
      </c>
      <c r="N1094" s="10">
        <f>MAX(0,('1-Input'!$B$10-C1094-D1094))/(1-'P-Parametri'!$B$31*MAX(0,IF(O1093&lt;=0,0,(O1093-P1093)/O1093)))</f>
        <v>16366.223484776508</v>
      </c>
      <c r="O1094" s="10">
        <f>((O1093-N1094+MAX(0,-('1-Input'!$B$10-C1094-D1094)))*(1+B1094))*(1-'P-Parametri'!$B$32)</f>
        <v>76823.860080682833</v>
      </c>
      <c r="P1094" s="10">
        <f>IF(O1093&lt;=0,P1093,P1093*(1-N1094/O1093))+MAX(0,-('1-Input'!$B$10-C1094-D1094))</f>
        <v>23360.47639088898</v>
      </c>
      <c r="Q1094" s="10">
        <f>MAX(0,('1-Input'!$B$10-C1094-D1094))/(1-'P-Parametri'!$B$31*MAX(0,IF(R1093&lt;=0,0,(R1093-S1093)/R1093)))</f>
        <v>16366.223484776508</v>
      </c>
      <c r="R1094" s="10">
        <f>((R1093-Q1094+MAX(0,-('1-Input'!$B$10-C1094-D1094)))*(1+B1094))*(1-'P-Parametri'!$B$32)</f>
        <v>75816.480506984386</v>
      </c>
      <c r="S1094" s="10">
        <f>IF(R1093&lt;=0,S1093,S1093*(1-Q1094/R1093))+MAX(0,-('1-Input'!$B$10-C1094-D1094))</f>
        <v>23054.154022768835</v>
      </c>
      <c r="T1094" s="10">
        <f>MAX(0,('1-Input'!$B$10-C1094-D1094))/(1-'P-Parametri'!$B$31*MAX(0,IF(U1093&lt;=0,0,(U1093-V1093)/U1093)))</f>
        <v>16366.223484776508</v>
      </c>
      <c r="U1094" s="10">
        <f>((U1093-T1094+MAX(0,-('1-Input'!$B$10-C1094-D1094)))*(1+B1094))*(1-'P-Parametri'!$B$32)</f>
        <v>75816.480506984837</v>
      </c>
      <c r="V1094" s="10">
        <f>IF(U1093&lt;=0,V1093,V1093*(1-T1094/U1093))+MAX(0,-('1-Input'!$B$10-C1094-D1094))</f>
        <v>23054.154022768973</v>
      </c>
    </row>
    <row r="1095" spans="1:22">
      <c r="A1095" s="9">
        <f t="shared" si="42"/>
        <v>38</v>
      </c>
      <c r="B1095" s="12">
        <f>IF($A1095='P-Parametri'!$C$47,'P-Parametri'!$B$34,IF($A1095='P-Parametri'!$C$48,'P-Parametri'!$C$34,'P-Parametri'!$C$52))</f>
        <v>4.8525513124279884E-2</v>
      </c>
      <c r="C1095" s="10">
        <f>IF($A1095&lt;='1-Input'!$B$26,0,IF($A1095='1-Input'!$B$26+1,('1-Input'!$B$23+0)*'1-Input'!$B$27,'1-Input'!$B$23+0))</f>
        <v>15535</v>
      </c>
      <c r="D1095" s="10">
        <f t="shared" si="43"/>
        <v>0</v>
      </c>
      <c r="E1095" s="10">
        <f>MAX(0,('1-Input'!$B$10-C1095-D1095))/(1-'P-Parametri'!$B$31*MAX(0,IF(F1094&lt;=0,0,(F1094-G1094)/F1094)))</f>
        <v>13465</v>
      </c>
      <c r="F1095" s="10">
        <f>((F1094-E1095+MAX(0,-('1-Input'!$B$10-C1095-D1095)))*(1+B1095))*(1-'P-Parametri'!$B$32)</f>
        <v>-415028.28666188254</v>
      </c>
      <c r="G1095" s="10">
        <f>IF(F1094&lt;=0,G1094,G1094*(1-E1095/F1094))+MAX(0,-('1-Input'!$B$10-C1095-D1095))</f>
        <v>-9180.7267739314848</v>
      </c>
      <c r="H1095" s="10">
        <f>MAX(0,('1-Input'!$B$10-C1095-D1095))/(1-'P-Parametri'!$B$31*MAX(0,IF(I1094&lt;=0,0,(I1094-J1094)/I1094)))</f>
        <v>13465</v>
      </c>
      <c r="I1095" s="10">
        <f>((I1094-H1095+MAX(0,-('1-Input'!$B$10-C1095-D1095)))*(1+B1095))*(1-'P-Parametri'!$B$32)</f>
        <v>-61938.38115697966</v>
      </c>
      <c r="J1095" s="10">
        <f>IF(I1094&lt;=0,J1094,J1094*(1-H1095/I1094))+MAX(0,-('1-Input'!$B$10-C1095-D1095))</f>
        <v>-5136.1168219995343</v>
      </c>
      <c r="K1095" s="10">
        <f>MAX(0,('1-Input'!$B$10-C1095-D1095))/(1-'P-Parametri'!$B$31*MAX(0,IF(L1094&lt;=0,0,(L1094-M1094)/L1094)))</f>
        <v>16439.569373160848</v>
      </c>
      <c r="L1095" s="10">
        <f>((L1094-K1095+MAX(0,-('1-Input'!$B$10-C1095-D1095)))*(1+B1095))*(1-'P-Parametri'!$B$32)</f>
        <v>56832.389019387352</v>
      </c>
      <c r="M1095" s="10">
        <f>IF(L1094&lt;=0,M1094,M1094*(1-K1095/L1094))+MAX(0,-('1-Input'!$B$10-C1095-D1095))</f>
        <v>16514.747543276728</v>
      </c>
      <c r="N1095" s="10">
        <f>MAX(0,('1-Input'!$B$10-C1095-D1095))/(1-'P-Parametri'!$B$31*MAX(0,IF(O1094&lt;=0,0,(O1094-P1094)/O1094)))</f>
        <v>16439.569373160848</v>
      </c>
      <c r="O1095" s="10">
        <f>((O1094-N1095+MAX(0,-('1-Input'!$B$10-C1095-D1095)))*(1+B1095))*(1-'P-Parametri'!$B$32)</f>
        <v>63187.840459952677</v>
      </c>
      <c r="P1095" s="10">
        <f>IF(O1094&lt;=0,P1094,P1094*(1-N1095/O1094))+MAX(0,-('1-Input'!$B$10-C1095-D1095))</f>
        <v>18361.558452962163</v>
      </c>
      <c r="Q1095" s="10">
        <f>MAX(0,('1-Input'!$B$10-C1095-D1095))/(1-'P-Parametri'!$B$31*MAX(0,IF(R1094&lt;=0,0,(R1094-S1094)/R1094)))</f>
        <v>16439.569373160844</v>
      </c>
      <c r="R1095" s="10">
        <f>((R1094-Q1095+MAX(0,-('1-Input'!$B$10-C1095-D1095)))*(1+B1095))*(1-'P-Parametri'!$B$32)</f>
        <v>62133.689801898443</v>
      </c>
      <c r="S1095" s="10">
        <f>IF(R1094&lt;=0,S1094,S1094*(1-Q1095/R1094))+MAX(0,-('1-Input'!$B$10-C1095-D1095))</f>
        <v>18055.236084842014</v>
      </c>
      <c r="T1095" s="10">
        <f>MAX(0,('1-Input'!$B$10-C1095-D1095))/(1-'P-Parametri'!$B$31*MAX(0,IF(U1094&lt;=0,0,(U1094-V1094)/U1094)))</f>
        <v>16439.569373160844</v>
      </c>
      <c r="U1095" s="10">
        <f>((U1094-T1095+MAX(0,-('1-Input'!$B$10-C1095-D1095)))*(1+B1095))*(1-'P-Parametri'!$B$32)</f>
        <v>62133.689801898916</v>
      </c>
      <c r="V1095" s="10">
        <f>IF(U1094&lt;=0,V1094,V1094*(1-T1095/U1094))+MAX(0,-('1-Input'!$B$10-C1095-D1095))</f>
        <v>18055.236084842152</v>
      </c>
    </row>
    <row r="1096" spans="1:22">
      <c r="A1096" s="9">
        <f t="shared" si="42"/>
        <v>39</v>
      </c>
      <c r="B1096" s="12">
        <f>IF($A1096='P-Parametri'!$C$47,'P-Parametri'!$B$34,IF($A1096='P-Parametri'!$C$48,'P-Parametri'!$C$34,'P-Parametri'!$C$52))</f>
        <v>4.8525513124279884E-2</v>
      </c>
      <c r="C1096" s="10">
        <f>IF($A1096&lt;='1-Input'!$B$26,0,IF($A1096='1-Input'!$B$26+1,('1-Input'!$B$23+0)*'1-Input'!$B$27,'1-Input'!$B$23+0))</f>
        <v>15535</v>
      </c>
      <c r="D1096" s="10">
        <f t="shared" si="43"/>
        <v>0</v>
      </c>
      <c r="E1096" s="10">
        <f>MAX(0,('1-Input'!$B$10-C1096-D1096))/(1-'P-Parametri'!$B$31*MAX(0,IF(F1095&lt;=0,0,(F1095-G1095)/F1095)))</f>
        <v>13465</v>
      </c>
      <c r="F1096" s="10">
        <f>((F1095-E1096+MAX(0,-('1-Input'!$B$10-C1096-D1096)))*(1+B1096))*(1-'P-Parametri'!$B$32)</f>
        <v>-448387.57098092459</v>
      </c>
      <c r="G1096" s="10">
        <f>IF(F1095&lt;=0,G1095,G1095*(1-E1096/F1095))+MAX(0,-('1-Input'!$B$10-C1096-D1096))</f>
        <v>-9180.7267739314848</v>
      </c>
      <c r="H1096" s="10">
        <f>MAX(0,('1-Input'!$B$10-C1096-D1096))/(1-'P-Parametri'!$B$31*MAX(0,IF(I1095&lt;=0,0,(I1095-J1095)/I1095)))</f>
        <v>13465</v>
      </c>
      <c r="I1096" s="10">
        <f>((I1095-H1096+MAX(0,-('1-Input'!$B$10-C1096-D1096)))*(1+B1096))*(1-'P-Parametri'!$B$32)</f>
        <v>-78904.244181089889</v>
      </c>
      <c r="J1096" s="10">
        <f>IF(I1095&lt;=0,J1095,J1095*(1-H1096/I1095))+MAX(0,-('1-Input'!$B$10-C1096-D1096))</f>
        <v>-5136.1168219995343</v>
      </c>
      <c r="K1096" s="10">
        <f>MAX(0,('1-Input'!$B$10-C1096-D1096))/(1-'P-Parametri'!$B$31*MAX(0,IF(L1095&lt;=0,0,(L1095-M1095)/L1095)))</f>
        <v>16510.277956662092</v>
      </c>
      <c r="L1096" s="10">
        <f>((L1095-K1096+MAX(0,-('1-Input'!$B$10-C1096-D1096)))*(1+B1096))*(1-'P-Parametri'!$B$32)</f>
        <v>42194.204667913611</v>
      </c>
      <c r="M1096" s="10">
        <f>IF(L1095&lt;=0,M1095,M1095*(1-K1096/L1095))+MAX(0,-('1-Input'!$B$10-C1096-D1096))</f>
        <v>11717.077112238063</v>
      </c>
      <c r="N1096" s="10">
        <f>MAX(0,('1-Input'!$B$10-C1096-D1096))/(1-'P-Parametri'!$B$31*MAX(0,IF(O1095&lt;=0,0,(O1095-P1095)/O1095)))</f>
        <v>16510.277956662088</v>
      </c>
      <c r="O1096" s="10">
        <f>((O1095-N1096+MAX(0,-('1-Input'!$B$10-C1096-D1096)))*(1+B1096))*(1-'P-Parametri'!$B$32)</f>
        <v>48844.729944803104</v>
      </c>
      <c r="P1096" s="10">
        <f>IF(O1095&lt;=0,P1095,P1095*(1-N1096/O1095))+MAX(0,-('1-Input'!$B$10-C1096-D1096))</f>
        <v>13563.888021923496</v>
      </c>
      <c r="Q1096" s="10">
        <f>MAX(0,('1-Input'!$B$10-C1096-D1096))/(1-'P-Parametri'!$B$31*MAX(0,IF(R1095&lt;=0,0,(R1095-S1095)/R1095)))</f>
        <v>16510.277956662088</v>
      </c>
      <c r="R1096" s="10">
        <f>((R1095-Q1096+MAX(0,-('1-Input'!$B$10-C1096-D1096)))*(1+B1096))*(1-'P-Parametri'!$B$32)</f>
        <v>47741.636692875785</v>
      </c>
      <c r="S1096" s="10">
        <f>IF(R1095&lt;=0,S1095,S1095*(1-Q1096/R1095))+MAX(0,-('1-Input'!$B$10-C1096-D1096))</f>
        <v>13257.565653803347</v>
      </c>
      <c r="T1096" s="10">
        <f>MAX(0,('1-Input'!$B$10-C1096-D1096))/(1-'P-Parametri'!$B$31*MAX(0,IF(U1095&lt;=0,0,(U1095-V1095)/U1095)))</f>
        <v>16510.277956662088</v>
      </c>
      <c r="U1096" s="10">
        <f>((U1095-T1096+MAX(0,-('1-Input'!$B$10-C1096-D1096)))*(1+B1096))*(1-'P-Parametri'!$B$32)</f>
        <v>47741.63669287628</v>
      </c>
      <c r="V1096" s="10">
        <f>IF(U1095&lt;=0,V1095,V1095*(1-T1096/U1095))+MAX(0,-('1-Input'!$B$10-C1096-D1096))</f>
        <v>13257.565653803484</v>
      </c>
    </row>
    <row r="1097" spans="1:22">
      <c r="A1097" s="9">
        <f t="shared" si="42"/>
        <v>40</v>
      </c>
      <c r="B1097" s="12">
        <f>IF($A1097='P-Parametri'!$C$47,'P-Parametri'!$B$34,IF($A1097='P-Parametri'!$C$48,'P-Parametri'!$C$34,'P-Parametri'!$C$52))</f>
        <v>4.8525513124279884E-2</v>
      </c>
      <c r="C1097" s="10">
        <f>IF($A1097&lt;='1-Input'!$B$26,0,IF($A1097='1-Input'!$B$26+1,('1-Input'!$B$23+0)*'1-Input'!$B$27,'1-Input'!$B$23+0))</f>
        <v>15535</v>
      </c>
      <c r="D1097" s="10">
        <f t="shared" si="43"/>
        <v>0</v>
      </c>
      <c r="E1097" s="10">
        <f>MAX(0,('1-Input'!$B$10-C1097-D1097))/(1-'P-Parametri'!$B$31*MAX(0,IF(F1096&lt;=0,0,(F1096-G1096)/F1096)))</f>
        <v>13465</v>
      </c>
      <c r="F1097" s="10">
        <f>((F1096-E1097+MAX(0,-('1-Input'!$B$10-C1097-D1097)))*(1+B1097))*(1-'P-Parametri'!$B$32)</f>
        <v>-483295.67556759081</v>
      </c>
      <c r="G1097" s="10">
        <f>IF(F1096&lt;=0,G1096,G1096*(1-E1097/F1096))+MAX(0,-('1-Input'!$B$10-C1097-D1097))</f>
        <v>-9180.7267739314848</v>
      </c>
      <c r="H1097" s="10">
        <f>MAX(0,('1-Input'!$B$10-C1097-D1097))/(1-'P-Parametri'!$B$31*MAX(0,IF(I1096&lt;=0,0,(I1096-J1096)/I1096)))</f>
        <v>13465</v>
      </c>
      <c r="I1097" s="10">
        <f>((I1096-H1097+MAX(0,-('1-Input'!$B$10-C1097-D1097)))*(1+B1097))*(1-'P-Parametri'!$B$32)</f>
        <v>-96657.806133575417</v>
      </c>
      <c r="J1097" s="10">
        <f>IF(I1096&lt;=0,J1096,J1096*(1-H1097/I1096))+MAX(0,-('1-Input'!$B$10-C1097-D1097))</f>
        <v>-5136.1168219995343</v>
      </c>
      <c r="K1097" s="10">
        <f>MAX(0,('1-Input'!$B$10-C1097-D1097))/(1-'P-Parametri'!$B$31*MAX(0,IF(L1096&lt;=0,0,(L1096-M1096)/L1096)))</f>
        <v>16578.420022346872</v>
      </c>
      <c r="L1097" s="10">
        <f>((L1096-K1097+MAX(0,-('1-Input'!$B$10-C1097-D1097)))*(1+B1097))*(1-'P-Parametri'!$B$32)</f>
        <v>26805.086132094766</v>
      </c>
      <c r="M1097" s="10">
        <f>IF(L1096&lt;=0,M1096,M1096*(1-K1097/L1096))+MAX(0,-('1-Input'!$B$10-C1097-D1097))</f>
        <v>7113.3494835330057</v>
      </c>
      <c r="N1097" s="10">
        <f>MAX(0,('1-Input'!$B$10-C1097-D1097))/(1-'P-Parametri'!$B$31*MAX(0,IF(O1096&lt;=0,0,(O1096-P1096)/O1096)))</f>
        <v>16578.420022346872</v>
      </c>
      <c r="O1097" s="10">
        <f>((O1096-N1097+MAX(0,-('1-Input'!$B$10-C1097-D1097)))*(1+B1097))*(1-'P-Parametri'!$B$32)</f>
        <v>33764.385069734322</v>
      </c>
      <c r="P1097" s="10">
        <f>IF(O1096&lt;=0,P1096,P1096*(1-N1097/O1096))+MAX(0,-('1-Input'!$B$10-C1097-D1097))</f>
        <v>8960.1603932184371</v>
      </c>
      <c r="Q1097" s="10">
        <f>MAX(0,('1-Input'!$B$10-C1097-D1097))/(1-'P-Parametri'!$B$31*MAX(0,IF(R1096&lt;=0,0,(R1096-S1096)/R1096)))</f>
        <v>16578.420022346872</v>
      </c>
      <c r="R1097" s="10">
        <f>((R1096-Q1097+MAX(0,-('1-Input'!$B$10-C1097-D1097)))*(1+B1097))*(1-'P-Parametri'!$B$32)</f>
        <v>32610.076894569302</v>
      </c>
      <c r="S1097" s="10">
        <f>IF(R1096&lt;=0,S1096,S1096*(1-Q1097/R1096))+MAX(0,-('1-Input'!$B$10-C1097-D1097))</f>
        <v>8653.8380250982864</v>
      </c>
      <c r="T1097" s="10">
        <f>MAX(0,('1-Input'!$B$10-C1097-D1097))/(1-'P-Parametri'!$B$31*MAX(0,IF(U1096&lt;=0,0,(U1096-V1096)/U1096)))</f>
        <v>16578.420022346872</v>
      </c>
      <c r="U1097" s="10">
        <f>((U1096-T1097+MAX(0,-('1-Input'!$B$10-C1097-D1097)))*(1+B1097))*(1-'P-Parametri'!$B$32)</f>
        <v>32610.076894569822</v>
      </c>
      <c r="V1097" s="10">
        <f>IF(U1096&lt;=0,V1096,V1096*(1-T1097/U1096))+MAX(0,-('1-Input'!$B$10-C1097-D1097))</f>
        <v>8653.8380250984228</v>
      </c>
    </row>
    <row r="1098" spans="1:22">
      <c r="A1098" s="9">
        <f t="shared" si="42"/>
        <v>41</v>
      </c>
      <c r="B1098" s="12">
        <f>IF($A1098='P-Parametri'!$C$47,'P-Parametri'!$B$34,IF($A1098='P-Parametri'!$C$48,'P-Parametri'!$C$34,'P-Parametri'!$C$52))</f>
        <v>4.8525513124279884E-2</v>
      </c>
      <c r="C1098" s="10">
        <f>IF($A1098&lt;='1-Input'!$B$26,0,IF($A1098='1-Input'!$B$26+1,('1-Input'!$B$23+0)*'1-Input'!$B$27,'1-Input'!$B$23+0))</f>
        <v>15535</v>
      </c>
      <c r="D1098" s="10">
        <f t="shared" si="43"/>
        <v>0</v>
      </c>
      <c r="E1098" s="10">
        <f>MAX(0,('1-Input'!$B$10-C1098-D1098))/(1-'P-Parametri'!$B$31*MAX(0,IF(F1097&lt;=0,0,(F1097-G1097)/F1097)))</f>
        <v>13465</v>
      </c>
      <c r="F1098" s="10">
        <f>((F1097-E1098+MAX(0,-('1-Input'!$B$10-C1098-D1098)))*(1+B1098))*(1-'P-Parametri'!$B$32)</f>
        <v>-519824.50976497313</v>
      </c>
      <c r="G1098" s="10">
        <f>IF(F1097&lt;=0,G1097,G1097*(1-E1098/F1097))+MAX(0,-('1-Input'!$B$10-C1098-D1098))</f>
        <v>-9180.7267739314848</v>
      </c>
      <c r="H1098" s="10">
        <f>MAX(0,('1-Input'!$B$10-C1098-D1098))/(1-'P-Parametri'!$B$31*MAX(0,IF(I1097&lt;=0,0,(I1097-J1097)/I1097)))</f>
        <v>13465</v>
      </c>
      <c r="I1098" s="10">
        <f>((I1097-H1098+MAX(0,-('1-Input'!$B$10-C1098-D1098)))*(1+B1098))*(1-'P-Parametri'!$B$32)</f>
        <v>-115235.63866427698</v>
      </c>
      <c r="J1098" s="10">
        <f>IF(I1097&lt;=0,J1097,J1097*(1-H1098/I1097))+MAX(0,-('1-Input'!$B$10-C1098-D1098))</f>
        <v>-5136.1168219995343</v>
      </c>
      <c r="K1098" s="10">
        <f>MAX(0,('1-Input'!$B$10-C1098-D1098))/(1-'P-Parametri'!$B$31*MAX(0,IF(L1097&lt;=0,0,(L1097-M1097)/L1097)))</f>
        <v>16644.066405946218</v>
      </c>
      <c r="L1098" s="10">
        <f>((L1097-K1098+MAX(0,-('1-Input'!$B$10-C1098-D1098)))*(1+B1098))*(1-'P-Parametri'!$B$32)</f>
        <v>10632.780245381384</v>
      </c>
      <c r="M1098" s="10">
        <f>IF(L1097&lt;=0,M1097,M1097*(1-K1098/L1097))+MAX(0,-('1-Input'!$B$10-C1098-D1098))</f>
        <v>2696.4615619953242</v>
      </c>
      <c r="N1098" s="10">
        <f>MAX(0,('1-Input'!$B$10-C1098-D1098))/(1-'P-Parametri'!$B$31*MAX(0,IF(O1097&lt;=0,0,(O1097-P1097)/O1097)))</f>
        <v>16644.066405946218</v>
      </c>
      <c r="O1098" s="10">
        <f>((O1097-N1098+MAX(0,-('1-Input'!$B$10-C1098-D1098)))*(1+B1098))*(1-'P-Parametri'!$B$32)</f>
        <v>17915.188729976009</v>
      </c>
      <c r="P1098" s="10">
        <f>IF(O1097&lt;=0,P1097,P1097*(1-N1098/O1097))+MAX(0,-('1-Input'!$B$10-C1098-D1098))</f>
        <v>4543.2724716807525</v>
      </c>
      <c r="Q1098" s="10">
        <f>MAX(0,('1-Input'!$B$10-C1098-D1098))/(1-'P-Parametri'!$B$31*MAX(0,IF(R1097&lt;=0,0,(R1097-S1097)/R1097)))</f>
        <v>16644.066405946218</v>
      </c>
      <c r="R1098" s="10">
        <f>((R1097-Q1098+MAX(0,-('1-Input'!$B$10-C1098-D1098)))*(1+B1098))*(1-'P-Parametri'!$B$32)</f>
        <v>16707.287801450893</v>
      </c>
      <c r="S1098" s="10">
        <f>IF(R1097&lt;=0,S1097,S1097*(1-Q1098/R1097))+MAX(0,-('1-Input'!$B$10-C1098-D1098))</f>
        <v>4236.950103560599</v>
      </c>
      <c r="T1098" s="10">
        <f>MAX(0,('1-Input'!$B$10-C1098-D1098))/(1-'P-Parametri'!$B$31*MAX(0,IF(U1097&lt;=0,0,(U1097-V1097)/U1097)))</f>
        <v>16644.066405946218</v>
      </c>
      <c r="U1098" s="10">
        <f>((U1097-T1098+MAX(0,-('1-Input'!$B$10-C1098-D1098)))*(1+B1098))*(1-'P-Parametri'!$B$32)</f>
        <v>16707.287801451435</v>
      </c>
      <c r="V1098" s="10">
        <f>IF(U1097&lt;=0,V1097,V1097*(1-T1098/U1097))+MAX(0,-('1-Input'!$B$10-C1098-D1098))</f>
        <v>4236.9501035607373</v>
      </c>
    </row>
    <row r="1099" spans="1:22">
      <c r="A1099" s="9">
        <f t="shared" si="42"/>
        <v>42</v>
      </c>
      <c r="B1099" s="12">
        <f>IF($A1099='P-Parametri'!$C$47,'P-Parametri'!$B$34,IF($A1099='P-Parametri'!$C$48,'P-Parametri'!$C$34,'P-Parametri'!$C$52))</f>
        <v>4.8525513124279884E-2</v>
      </c>
      <c r="C1099" s="10">
        <f>IF($A1099&lt;='1-Input'!$B$26,0,IF($A1099='1-Input'!$B$26+1,('1-Input'!$B$23+0)*'1-Input'!$B$27,'1-Input'!$B$23+0))</f>
        <v>15535</v>
      </c>
      <c r="D1099" s="10">
        <f t="shared" si="43"/>
        <v>0</v>
      </c>
      <c r="E1099" s="10">
        <f>MAX(0,('1-Input'!$B$10-C1099-D1099))/(1-'P-Parametri'!$B$31*MAX(0,IF(F1098&lt;=0,0,(F1098-G1098)/F1098)))</f>
        <v>13465</v>
      </c>
      <c r="F1099" s="10">
        <f>((F1098-E1099+MAX(0,-('1-Input'!$B$10-C1099-D1099)))*(1+B1099))*(1-'P-Parametri'!$B$32)</f>
        <v>-558049.32155637385</v>
      </c>
      <c r="G1099" s="10">
        <f>IF(F1098&lt;=0,G1098,G1098*(1-E1099/F1098))+MAX(0,-('1-Input'!$B$10-C1099-D1099))</f>
        <v>-9180.7267739314848</v>
      </c>
      <c r="H1099" s="10">
        <f>MAX(0,('1-Input'!$B$10-C1099-D1099))/(1-'P-Parametri'!$B$31*MAX(0,IF(I1098&lt;=0,0,(I1098-J1098)/I1098)))</f>
        <v>13465</v>
      </c>
      <c r="I1099" s="10">
        <f>((I1098-H1099+MAX(0,-('1-Input'!$B$10-C1099-D1099)))*(1+B1099))*(1-'P-Parametri'!$B$32)</f>
        <v>-134676.01138849379</v>
      </c>
      <c r="J1099" s="10">
        <f>IF(I1098&lt;=0,J1098,J1098*(1-H1099/I1098))+MAX(0,-('1-Input'!$B$10-C1099-D1099))</f>
        <v>-5136.1168219995343</v>
      </c>
      <c r="K1099" s="10">
        <f>MAX(0,('1-Input'!$B$10-C1099-D1099))/(1-'P-Parametri'!$B$31*MAX(0,IF(L1098&lt;=0,0,(L1098-M1098)/L1098)))</f>
        <v>16707.287801451621</v>
      </c>
      <c r="L1099" s="10">
        <f>((L1098-K1099+MAX(0,-('1-Input'!$B$10-C1099-D1099)))*(1+B1099))*(1-'P-Parametri'!$B$32)</f>
        <v>-6356.5375999014495</v>
      </c>
      <c r="M1099" s="10">
        <f>IF(L1098&lt;=0,M1098,M1098*(1-K1099/L1098))+MAX(0,-('1-Input'!$B$10-C1099-D1099))</f>
        <v>-1540.4885415654555</v>
      </c>
      <c r="N1099" s="10">
        <f>MAX(0,('1-Input'!$B$10-C1099-D1099))/(1-'P-Parametri'!$B$31*MAX(0,IF(O1098&lt;=0,0,(O1098-P1098)/O1098)))</f>
        <v>16707.287801451617</v>
      </c>
      <c r="O1099" s="10">
        <f>((O1098-N1099+MAX(0,-('1-Input'!$B$10-C1099-D1099)))*(1+B1099))*(1-'P-Parametri'!$B$32)</f>
        <v>1263.9819110025635</v>
      </c>
      <c r="P1099" s="10">
        <f>IF(O1098&lt;=0,P1098,P1098*(1-N1099/O1098))+MAX(0,-('1-Input'!$B$10-C1099-D1099))</f>
        <v>306.32236811997211</v>
      </c>
      <c r="Q1099" s="10">
        <f>MAX(0,('1-Input'!$B$10-C1099-D1099))/(1-'P-Parametri'!$B$31*MAX(0,IF(R1098&lt;=0,0,(R1098-S1098)/R1098)))</f>
        <v>16707.287801451617</v>
      </c>
      <c r="R1099" s="10">
        <f>((R1098-Q1099+MAX(0,-('1-Input'!$B$10-C1099-D1099)))*(1+B1099))*(1-'P-Parametri'!$B$32)</f>
        <v>-7.5757002908179222E-10</v>
      </c>
      <c r="S1099" s="10">
        <f>IF(R1098&lt;=0,S1098,S1098*(1-Q1099/R1098))+MAX(0,-('1-Input'!$B$10-C1099-D1099))</f>
        <v>-1.8345442280727583E-10</v>
      </c>
      <c r="T1099" s="10">
        <f>MAX(0,('1-Input'!$B$10-C1099-D1099))/(1-'P-Parametri'!$B$31*MAX(0,IF(U1098&lt;=0,0,(U1098-V1098)/U1098)))</f>
        <v>16707.287801451617</v>
      </c>
      <c r="U1099" s="10">
        <f>((U1098-T1099+MAX(0,-('1-Input'!$B$10-C1099-D1099)))*(1+B1099))*(1-'P-Parametri'!$B$32)</f>
        <v>-1.903442284125106E-10</v>
      </c>
      <c r="V1099" s="10">
        <f>IF(U1098&lt;=0,V1098,V1098*(1-T1099/U1098))+MAX(0,-('1-Input'!$B$10-C1099-D1099))</f>
        <v>-4.6098803679778502E-11</v>
      </c>
    </row>
    <row r="1100" spans="1:22">
      <c r="A1100" s="4" t="s">
        <v>410</v>
      </c>
      <c r="E1100" s="10">
        <f>F1099</f>
        <v>-558049.32155637385</v>
      </c>
      <c r="H1100" s="10">
        <f>I1099</f>
        <v>-134676.01138849379</v>
      </c>
      <c r="K1100" s="10">
        <f>L1099</f>
        <v>-6356.5375999014495</v>
      </c>
      <c r="N1100" s="10">
        <f>O1099</f>
        <v>1263.9819110025635</v>
      </c>
      <c r="Q1100" s="10">
        <f>R1099</f>
        <v>-7.5757002908179222E-10</v>
      </c>
      <c r="T1100" s="10">
        <f>U1099</f>
        <v>-1.903442284125106E-10</v>
      </c>
    </row>
    <row r="1101" spans="1:22">
      <c r="A1101" s="5" t="s">
        <v>411</v>
      </c>
      <c r="B1101" s="10">
        <f>IFERROR(T1055-T1100*(T1055-Q1055)/(T1100-Q1100),T1055)</f>
        <v>962349.44839961408</v>
      </c>
    </row>
    <row r="1104" spans="1:22">
      <c r="A1104" s="2" t="s">
        <v>433</v>
      </c>
    </row>
    <row r="1105" spans="1:22">
      <c r="A1105" s="4" t="s">
        <v>268</v>
      </c>
      <c r="E1105" s="19">
        <f>'1-Input'!$B$8</f>
        <v>760000</v>
      </c>
      <c r="H1105" s="19">
        <f>'1-Input'!$B$8*1.2</f>
        <v>912000</v>
      </c>
      <c r="K1105" s="10">
        <f>IFERROR(H1105-H1150*(H1105-E1105)/(H1150-E1150),H1105)</f>
        <v>613108.89305997756</v>
      </c>
      <c r="N1105" s="10">
        <f>IFERROR(K1105-K1150*(K1105-H1105)/(K1150-H1150),K1105)</f>
        <v>613108.89305997698</v>
      </c>
      <c r="Q1105" s="10">
        <f>IFERROR(N1105-N1150*(N1105-K1105)/(N1150-K1150),N1105)</f>
        <v>613108.89305997721</v>
      </c>
      <c r="T1105" s="10">
        <f>IFERROR(Q1105-Q1150*(Q1105-N1105)/(Q1150-N1150),Q1105)</f>
        <v>613108.89305997733</v>
      </c>
    </row>
    <row r="1106" spans="1:22">
      <c r="A1106" s="15" t="s">
        <v>176</v>
      </c>
      <c r="B1106" s="15" t="s">
        <v>177</v>
      </c>
      <c r="C1106" s="15" t="s">
        <v>178</v>
      </c>
      <c r="D1106" s="15" t="s">
        <v>179</v>
      </c>
      <c r="E1106" s="15" t="s">
        <v>180</v>
      </c>
      <c r="F1106" s="15" t="s">
        <v>181</v>
      </c>
      <c r="G1106" s="15" t="s">
        <v>182</v>
      </c>
      <c r="H1106" s="15" t="s">
        <v>180</v>
      </c>
      <c r="I1106" s="15" t="s">
        <v>181</v>
      </c>
      <c r="J1106" s="15" t="s">
        <v>182</v>
      </c>
      <c r="K1106" s="15" t="s">
        <v>180</v>
      </c>
      <c r="L1106" s="15" t="s">
        <v>181</v>
      </c>
      <c r="M1106" s="15" t="s">
        <v>182</v>
      </c>
      <c r="N1106" s="15" t="s">
        <v>180</v>
      </c>
      <c r="O1106" s="15" t="s">
        <v>181</v>
      </c>
      <c r="P1106" s="15" t="s">
        <v>182</v>
      </c>
      <c r="Q1106" s="15" t="s">
        <v>180</v>
      </c>
      <c r="R1106" s="15" t="s">
        <v>181</v>
      </c>
      <c r="S1106" s="15" t="s">
        <v>182</v>
      </c>
      <c r="T1106" s="15" t="s">
        <v>180</v>
      </c>
      <c r="U1106" s="15" t="s">
        <v>181</v>
      </c>
      <c r="V1106" s="15" t="s">
        <v>182</v>
      </c>
    </row>
    <row r="1107" spans="1:22">
      <c r="A1107" s="9">
        <f>0</f>
        <v>0</v>
      </c>
      <c r="E1107" s="10">
        <f>0</f>
        <v>0</v>
      </c>
      <c r="F1107" s="10">
        <f>E1105</f>
        <v>760000</v>
      </c>
      <c r="G1107" s="10">
        <f>E1105*'1-Input'!$B$28</f>
        <v>586000</v>
      </c>
      <c r="H1107" s="10">
        <f>0</f>
        <v>0</v>
      </c>
      <c r="I1107" s="10">
        <f>H1105</f>
        <v>912000</v>
      </c>
      <c r="J1107" s="10">
        <f>H1105*'1-Input'!$B$28</f>
        <v>703200</v>
      </c>
      <c r="K1107" s="10">
        <f>0</f>
        <v>0</v>
      </c>
      <c r="L1107" s="10">
        <f>K1105</f>
        <v>613108.89305997756</v>
      </c>
      <c r="M1107" s="10">
        <f>K1105*'1-Input'!$B$28</f>
        <v>472739.2254383511</v>
      </c>
      <c r="N1107" s="10">
        <f>0</f>
        <v>0</v>
      </c>
      <c r="O1107" s="10">
        <f>N1105</f>
        <v>613108.89305997698</v>
      </c>
      <c r="P1107" s="10">
        <f>N1105*'1-Input'!$B$28</f>
        <v>472739.22543835064</v>
      </c>
      <c r="Q1107" s="10">
        <f>0</f>
        <v>0</v>
      </c>
      <c r="R1107" s="10">
        <f>Q1105</f>
        <v>613108.89305997721</v>
      </c>
      <c r="S1107" s="10">
        <f>Q1105*'1-Input'!$B$28</f>
        <v>472739.22543835081</v>
      </c>
      <c r="T1107" s="10">
        <f>0</f>
        <v>0</v>
      </c>
      <c r="U1107" s="10">
        <f>T1105</f>
        <v>613108.89305997733</v>
      </c>
      <c r="V1107" s="10">
        <f>T1105*'1-Input'!$B$28</f>
        <v>472739.22543835093</v>
      </c>
    </row>
    <row r="1108" spans="1:22">
      <c r="A1108" s="9">
        <f t="shared" ref="A1108:A1149" si="44">A1107+1</f>
        <v>1</v>
      </c>
      <c r="B1108" s="12">
        <f>IF($A1108='P-Parametri'!$D$47,'P-Parametri'!$B$34,IF($A1108='P-Parametri'!$D$48,'P-Parametri'!$C$34,'P-Parametri'!$D$52))</f>
        <v>4.8525513124279884E-2</v>
      </c>
      <c r="C1108" s="10">
        <f>IF($A1108&lt;='1-Input'!$B$26,0,IF($A1108='1-Input'!$B$26+1,('1-Input'!$B$23+0)*'1-Input'!$B$27,'1-Input'!$B$23+0))</f>
        <v>0</v>
      </c>
      <c r="D1108" s="10">
        <f t="shared" ref="D1108:D1149" si="45">IF(AND($A1108&gt;=1,$A1108&lt;1+0),0,0)</f>
        <v>0</v>
      </c>
      <c r="E1108" s="10">
        <f>MAX(0,('1-Input'!$B$10-C1108-D1108))/(1-'P-Parametri'!$B$31*MAX(0,IF(F1107&lt;=0,0,(F1107-G1107)/F1107)))</f>
        <v>30835.525211259723</v>
      </c>
      <c r="F1108" s="10">
        <f>((F1107-E1108+MAX(0,-('1-Input'!$B$10-C1108-D1108)))*(1+B1108))*(1-'P-Parametri'!$B$32)</f>
        <v>763018.4599697002</v>
      </c>
      <c r="G1108" s="10">
        <f>IF(F1107&lt;=0,G1107,G1107*(1-E1108/F1107))+MAX(0,-('1-Input'!$B$10-C1108-D1108))</f>
        <v>562224.18713973917</v>
      </c>
      <c r="H1108" s="10">
        <f>MAX(0,('1-Input'!$B$10-C1108-D1108))/(1-'P-Parametri'!$B$31*MAX(0,IF(I1107&lt;=0,0,(I1107-J1107)/I1107)))</f>
        <v>30835.525211259723</v>
      </c>
      <c r="I1108" s="10">
        <f>((I1107-H1108+MAX(0,-('1-Input'!$B$10-C1108-D1108)))*(1+B1108))*(1-'P-Parametri'!$B$32)</f>
        <v>922075.58620860102</v>
      </c>
      <c r="J1108" s="10">
        <f>IF(I1107&lt;=0,J1107,J1107*(1-H1108/I1107))+MAX(0,-('1-Input'!$B$10-C1108-D1108))</f>
        <v>679424.18713973928</v>
      </c>
      <c r="K1108" s="10">
        <f>MAX(0,('1-Input'!$B$10-C1108-D1108))/(1-'P-Parametri'!$B$31*MAX(0,IF(L1107&lt;=0,0,(L1107-M1107)/L1107)))</f>
        <v>30835.525211259723</v>
      </c>
      <c r="L1108" s="10">
        <f>((L1107-K1108+MAX(0,-('1-Input'!$B$10-C1108-D1108)))*(1+B1108))*(1-'P-Parametri'!$B$32)</f>
        <v>609307.42483857507</v>
      </c>
      <c r="M1108" s="10">
        <f>IF(L1107&lt;=0,M1107,M1107*(1-K1108/L1107))+MAX(0,-('1-Input'!$B$10-C1108-D1108))</f>
        <v>448963.41257809033</v>
      </c>
      <c r="N1108" s="10">
        <f>MAX(0,('1-Input'!$B$10-C1108-D1108))/(1-'P-Parametri'!$B$31*MAX(0,IF(O1107&lt;=0,0,(O1107-P1107)/O1107)))</f>
        <v>30835.525211259723</v>
      </c>
      <c r="O1108" s="10">
        <f>((O1107-N1108+MAX(0,-('1-Input'!$B$10-C1108-D1108)))*(1+B1108))*(1-'P-Parametri'!$B$32)</f>
        <v>609307.42483857437</v>
      </c>
      <c r="P1108" s="10">
        <f>IF(O1107&lt;=0,P1107,P1107*(1-N1108/O1107))+MAX(0,-('1-Input'!$B$10-C1108-D1108))</f>
        <v>448963.41257808986</v>
      </c>
      <c r="Q1108" s="10">
        <f>MAX(0,('1-Input'!$B$10-C1108-D1108))/(1-'P-Parametri'!$B$31*MAX(0,IF(R1107&lt;=0,0,(R1107-S1107)/R1107)))</f>
        <v>30835.525211259723</v>
      </c>
      <c r="R1108" s="10">
        <f>((R1107-Q1108+MAX(0,-('1-Input'!$B$10-C1108-D1108)))*(1+B1108))*(1-'P-Parametri'!$B$32)</f>
        <v>609307.42483857472</v>
      </c>
      <c r="S1108" s="10">
        <f>IF(R1107&lt;=0,S1107,S1107*(1-Q1108/R1107))+MAX(0,-('1-Input'!$B$10-C1108-D1108))</f>
        <v>448963.41257809004</v>
      </c>
      <c r="T1108" s="10">
        <f>MAX(0,('1-Input'!$B$10-C1108-D1108))/(1-'P-Parametri'!$B$31*MAX(0,IF(U1107&lt;=0,0,(U1107-V1107)/U1107)))</f>
        <v>30835.525211259723</v>
      </c>
      <c r="U1108" s="10">
        <f>((U1107-T1108+MAX(0,-('1-Input'!$B$10-C1108-D1108)))*(1+B1108))*(1-'P-Parametri'!$B$32)</f>
        <v>609307.42483857484</v>
      </c>
      <c r="V1108" s="10">
        <f>IF(U1107&lt;=0,V1107,V1107*(1-T1108/U1107))+MAX(0,-('1-Input'!$B$10-C1108-D1108))</f>
        <v>448963.41257809015</v>
      </c>
    </row>
    <row r="1109" spans="1:22">
      <c r="A1109" s="9">
        <f t="shared" si="44"/>
        <v>2</v>
      </c>
      <c r="B1109" s="12">
        <f>IF($A1109='P-Parametri'!$D$47,'P-Parametri'!$B$34,IF($A1109='P-Parametri'!$D$48,'P-Parametri'!$C$34,'P-Parametri'!$D$52))</f>
        <v>4.8525513124279884E-2</v>
      </c>
      <c r="C1109" s="10">
        <f>IF($A1109&lt;='1-Input'!$B$26,0,IF($A1109='1-Input'!$B$26+1,('1-Input'!$B$23+0)*'1-Input'!$B$27,'1-Input'!$B$23+0))</f>
        <v>0</v>
      </c>
      <c r="D1109" s="10">
        <f t="shared" si="45"/>
        <v>0</v>
      </c>
      <c r="E1109" s="10">
        <f>MAX(0,('1-Input'!$B$10-C1109-D1109))/(1-'P-Parametri'!$B$31*MAX(0,IF(F1108&lt;=0,0,(F1108-G1108)/F1108)))</f>
        <v>31129.942833959984</v>
      </c>
      <c r="F1109" s="10">
        <f>((F1108-E1109+MAX(0,-('1-Input'!$B$10-C1109-D1109)))*(1+B1109))*(1-'P-Parametri'!$B$32)</f>
        <v>765868.97541356133</v>
      </c>
      <c r="G1109" s="10">
        <f>IF(F1108&lt;=0,G1108,G1108*(1-E1109/F1108))+MAX(0,-('1-Input'!$B$10-C1109-D1109))</f>
        <v>539286.3321287022</v>
      </c>
      <c r="H1109" s="10">
        <f>MAX(0,('1-Input'!$B$10-C1109-D1109))/(1-'P-Parametri'!$B$31*MAX(0,IF(I1108&lt;=0,0,(I1108-J1108)/I1108)))</f>
        <v>31129.942833959984</v>
      </c>
      <c r="I1109" s="10">
        <f>((I1108-H1109+MAX(0,-('1-Input'!$B$10-C1109-D1109)))*(1+B1109))*(1-'P-Parametri'!$B$32)</f>
        <v>932310.87940946675</v>
      </c>
      <c r="J1109" s="10">
        <f>IF(I1108&lt;=0,J1108,J1108*(1-H1109/I1108))+MAX(0,-('1-Input'!$B$10-C1109-D1109))</f>
        <v>656486.33212870231</v>
      </c>
      <c r="K1109" s="10">
        <f>MAX(0,('1-Input'!$B$10-C1109-D1109))/(1-'P-Parametri'!$B$31*MAX(0,IF(L1108&lt;=0,0,(L1108-M1108)/L1108)))</f>
        <v>31129.942833959984</v>
      </c>
      <c r="L1109" s="10">
        <f>((L1108-K1109+MAX(0,-('1-Input'!$B$10-C1109-D1109)))*(1+B1109))*(1-'P-Parametri'!$B$32)</f>
        <v>605021.3733138016</v>
      </c>
      <c r="M1109" s="10">
        <f>IF(L1108&lt;=0,M1108,M1108*(1-K1109/L1108))+MAX(0,-('1-Input'!$B$10-C1109-D1109))</f>
        <v>426025.55756705336</v>
      </c>
      <c r="N1109" s="10">
        <f>MAX(0,('1-Input'!$B$10-C1109-D1109))/(1-'P-Parametri'!$B$31*MAX(0,IF(O1108&lt;=0,0,(O1108-P1108)/O1108)))</f>
        <v>31129.94283395998</v>
      </c>
      <c r="O1109" s="10">
        <f>((O1108-N1109+MAX(0,-('1-Input'!$B$10-C1109-D1109)))*(1+B1109))*(1-'P-Parametri'!$B$32)</f>
        <v>605021.37331380078</v>
      </c>
      <c r="P1109" s="10">
        <f>IF(O1108&lt;=0,P1108,P1108*(1-N1109/O1108))+MAX(0,-('1-Input'!$B$10-C1109-D1109))</f>
        <v>426025.55756705289</v>
      </c>
      <c r="Q1109" s="10">
        <f>MAX(0,('1-Input'!$B$10-C1109-D1109))/(1-'P-Parametri'!$B$31*MAX(0,IF(R1108&lt;=0,0,(R1108-S1108)/R1108)))</f>
        <v>31129.942833959984</v>
      </c>
      <c r="R1109" s="10">
        <f>((R1108-Q1109+MAX(0,-('1-Input'!$B$10-C1109-D1109)))*(1+B1109))*(1-'P-Parametri'!$B$32)</f>
        <v>605021.37331380113</v>
      </c>
      <c r="S1109" s="10">
        <f>IF(R1108&lt;=0,S1108,S1108*(1-Q1109/R1108))+MAX(0,-('1-Input'!$B$10-C1109-D1109))</f>
        <v>426025.55756705307</v>
      </c>
      <c r="T1109" s="10">
        <f>MAX(0,('1-Input'!$B$10-C1109-D1109))/(1-'P-Parametri'!$B$31*MAX(0,IF(U1108&lt;=0,0,(U1108-V1108)/U1108)))</f>
        <v>31129.942833959984</v>
      </c>
      <c r="U1109" s="10">
        <f>((U1108-T1109+MAX(0,-('1-Input'!$B$10-C1109-D1109)))*(1+B1109))*(1-'P-Parametri'!$B$32)</f>
        <v>605021.37331380125</v>
      </c>
      <c r="V1109" s="10">
        <f>IF(U1108&lt;=0,V1108,V1108*(1-T1109/U1108))+MAX(0,-('1-Input'!$B$10-C1109-D1109))</f>
        <v>426025.55756705318</v>
      </c>
    </row>
    <row r="1110" spans="1:22">
      <c r="A1110" s="9">
        <f t="shared" si="44"/>
        <v>3</v>
      </c>
      <c r="B1110" s="12">
        <f>IF($A1110='P-Parametri'!$D$47,'P-Parametri'!$B$34,IF($A1110='P-Parametri'!$D$48,'P-Parametri'!$C$34,'P-Parametri'!$D$52))</f>
        <v>4.8525513124279884E-2</v>
      </c>
      <c r="C1110" s="10">
        <f>IF($A1110&lt;='1-Input'!$B$26,0,IF($A1110='1-Input'!$B$26+1,('1-Input'!$B$23+0)*'1-Input'!$B$27,'1-Input'!$B$23+0))</f>
        <v>0</v>
      </c>
      <c r="D1110" s="10">
        <f t="shared" si="45"/>
        <v>0</v>
      </c>
      <c r="E1110" s="10">
        <f>MAX(0,('1-Input'!$B$10-C1110-D1110))/(1-'P-Parametri'!$B$31*MAX(0,IF(F1109&lt;=0,0,(F1109-G1109)/F1109)))</f>
        <v>31416.599525405119</v>
      </c>
      <c r="F1110" s="10">
        <f>((F1109-E1110+MAX(0,-('1-Input'!$B$10-C1110-D1110)))*(1+B1110))*(1-'P-Parametri'!$B$32)</f>
        <v>768551.87018488848</v>
      </c>
      <c r="G1110" s="10">
        <f>IF(F1109&lt;=0,G1109,G1109*(1-E1110/F1109))+MAX(0,-('1-Input'!$B$10-C1110-D1110))</f>
        <v>517164.34616254753</v>
      </c>
      <c r="H1110" s="10">
        <f>MAX(0,('1-Input'!$B$10-C1110-D1110))/(1-'P-Parametri'!$B$31*MAX(0,IF(I1109&lt;=0,0,(I1109-J1109)/I1109)))</f>
        <v>31416.599525405116</v>
      </c>
      <c r="I1110" s="10">
        <f>((I1109-H1110+MAX(0,-('1-Input'!$B$10-C1110-D1110)))*(1+B1110))*(1-'P-Parametri'!$B$32)</f>
        <v>942721.41581199202</v>
      </c>
      <c r="J1110" s="10">
        <f>IF(I1109&lt;=0,J1109,J1109*(1-H1110/I1109))+MAX(0,-('1-Input'!$B$10-C1110-D1110))</f>
        <v>634364.34616254771</v>
      </c>
      <c r="K1110" s="10">
        <f>MAX(0,('1-Input'!$B$10-C1110-D1110))/(1-'P-Parametri'!$B$31*MAX(0,IF(L1109&lt;=0,0,(L1109-M1109)/L1109)))</f>
        <v>31416.599525405116</v>
      </c>
      <c r="L1110" s="10">
        <f>((L1109-K1110+MAX(0,-('1-Input'!$B$10-C1110-D1110)))*(1+B1110))*(1-'P-Parametri'!$B$32)</f>
        <v>600236.36128748092</v>
      </c>
      <c r="M1110" s="10">
        <f>IF(L1109&lt;=0,M1109,M1109*(1-K1110/L1109))+MAX(0,-('1-Input'!$B$10-C1110-D1110))</f>
        <v>403903.57160089869</v>
      </c>
      <c r="N1110" s="10">
        <f>MAX(0,('1-Input'!$B$10-C1110-D1110))/(1-'P-Parametri'!$B$31*MAX(0,IF(O1109&lt;=0,0,(O1109-P1109)/O1109)))</f>
        <v>31416.599525405116</v>
      </c>
      <c r="O1110" s="10">
        <f>((O1109-N1110+MAX(0,-('1-Input'!$B$10-C1110-D1110)))*(1+B1110))*(1-'P-Parametri'!$B$32)</f>
        <v>600236.36128747999</v>
      </c>
      <c r="P1110" s="10">
        <f>IF(O1109&lt;=0,P1109,P1109*(1-N1110/O1109))+MAX(0,-('1-Input'!$B$10-C1110-D1110))</f>
        <v>403903.57160089823</v>
      </c>
      <c r="Q1110" s="10">
        <f>MAX(0,('1-Input'!$B$10-C1110-D1110))/(1-'P-Parametri'!$B$31*MAX(0,IF(R1109&lt;=0,0,(R1109-S1109)/R1109)))</f>
        <v>31416.599525405116</v>
      </c>
      <c r="R1110" s="10">
        <f>((R1109-Q1110+MAX(0,-('1-Input'!$B$10-C1110-D1110)))*(1+B1110))*(1-'P-Parametri'!$B$32)</f>
        <v>600236.36128748034</v>
      </c>
      <c r="S1110" s="10">
        <f>IF(R1109&lt;=0,S1109,S1109*(1-Q1110/R1109))+MAX(0,-('1-Input'!$B$10-C1110-D1110))</f>
        <v>403903.5716008984</v>
      </c>
      <c r="T1110" s="10">
        <f>MAX(0,('1-Input'!$B$10-C1110-D1110))/(1-'P-Parametri'!$B$31*MAX(0,IF(U1109&lt;=0,0,(U1109-V1109)/U1109)))</f>
        <v>31416.599525405116</v>
      </c>
      <c r="U1110" s="10">
        <f>((U1109-T1110+MAX(0,-('1-Input'!$B$10-C1110-D1110)))*(1+B1110))*(1-'P-Parametri'!$B$32)</f>
        <v>600236.36128748045</v>
      </c>
      <c r="V1110" s="10">
        <f>IF(U1109&lt;=0,V1109,V1109*(1-T1110/U1109))+MAX(0,-('1-Input'!$B$10-C1110-D1110))</f>
        <v>403903.57160089852</v>
      </c>
    </row>
    <row r="1111" spans="1:22">
      <c r="A1111" s="9">
        <f t="shared" si="44"/>
        <v>4</v>
      </c>
      <c r="B1111" s="12">
        <f>IF($A1111='P-Parametri'!$D$47,'P-Parametri'!$B$34,IF($A1111='P-Parametri'!$D$48,'P-Parametri'!$C$34,'P-Parametri'!$D$52))</f>
        <v>4.8525513124279884E-2</v>
      </c>
      <c r="C1111" s="10">
        <f>IF($A1111&lt;='1-Input'!$B$26,0,IF($A1111='1-Input'!$B$26+1,('1-Input'!$B$23+0)*'1-Input'!$B$27,'1-Input'!$B$23+0))</f>
        <v>0</v>
      </c>
      <c r="D1111" s="10">
        <f t="shared" si="45"/>
        <v>0</v>
      </c>
      <c r="E1111" s="10">
        <f>MAX(0,('1-Input'!$B$10-C1111-D1111))/(1-'P-Parametri'!$B$31*MAX(0,IF(F1110&lt;=0,0,(F1110-G1110)/F1110)))</f>
        <v>31695.514624055195</v>
      </c>
      <c r="F1111" s="10">
        <f>((F1110-E1111+MAX(0,-('1-Input'!$B$10-C1111-D1111)))*(1+B1111))*(1-'P-Parametri'!$B$32)</f>
        <v>771067.46293668286</v>
      </c>
      <c r="G1111" s="10">
        <f>IF(F1110&lt;=0,G1110,G1110*(1-E1111/F1110))+MAX(0,-('1-Input'!$B$10-C1111-D1111))</f>
        <v>495836.19547716615</v>
      </c>
      <c r="H1111" s="10">
        <f>MAX(0,('1-Input'!$B$10-C1111-D1111))/(1-'P-Parametri'!$B$31*MAX(0,IF(I1110&lt;=0,0,(I1110-J1110)/I1110)))</f>
        <v>31695.514624055191</v>
      </c>
      <c r="I1111" s="10">
        <f>((I1110-H1111+MAX(0,-('1-Input'!$B$10-C1111-D1111)))*(1+B1111))*(1-'P-Parametri'!$B$32)</f>
        <v>953323.43271156575</v>
      </c>
      <c r="J1111" s="10">
        <f>IF(I1110&lt;=0,J1110,J1110*(1-H1111/I1110))+MAX(0,-('1-Input'!$B$10-C1111-D1111))</f>
        <v>613036.19547716633</v>
      </c>
      <c r="K1111" s="10">
        <f>MAX(0,('1-Input'!$B$10-C1111-D1111))/(1-'P-Parametri'!$B$31*MAX(0,IF(L1110&lt;=0,0,(L1110-M1110)/L1110)))</f>
        <v>31695.514624055195</v>
      </c>
      <c r="L1111" s="10">
        <f>((L1110-K1111+MAX(0,-('1-Input'!$B$10-C1111-D1111)))*(1+B1111))*(1-'P-Parametri'!$B$32)</f>
        <v>594937.32381392119</v>
      </c>
      <c r="M1111" s="10">
        <f>IF(L1110&lt;=0,M1110,M1110*(1-K1111/L1110))+MAX(0,-('1-Input'!$B$10-C1111-D1111))</f>
        <v>382575.42091551732</v>
      </c>
      <c r="N1111" s="10">
        <f>MAX(0,('1-Input'!$B$10-C1111-D1111))/(1-'P-Parametri'!$B$31*MAX(0,IF(O1110&lt;=0,0,(O1110-P1110)/O1110)))</f>
        <v>31695.514624055191</v>
      </c>
      <c r="O1111" s="10">
        <f>((O1110-N1111+MAX(0,-('1-Input'!$B$10-C1111-D1111)))*(1+B1111))*(1-'P-Parametri'!$B$32)</f>
        <v>594937.32381392014</v>
      </c>
      <c r="P1111" s="10">
        <f>IF(O1110&lt;=0,P1110,P1110*(1-N1111/O1110))+MAX(0,-('1-Input'!$B$10-C1111-D1111))</f>
        <v>382575.42091551685</v>
      </c>
      <c r="Q1111" s="10">
        <f>MAX(0,('1-Input'!$B$10-C1111-D1111))/(1-'P-Parametri'!$B$31*MAX(0,IF(R1110&lt;=0,0,(R1110-S1110)/R1110)))</f>
        <v>31695.514624055191</v>
      </c>
      <c r="R1111" s="10">
        <f>((R1110-Q1111+MAX(0,-('1-Input'!$B$10-C1111-D1111)))*(1+B1111))*(1-'P-Parametri'!$B$32)</f>
        <v>594937.32381392049</v>
      </c>
      <c r="S1111" s="10">
        <f>IF(R1110&lt;=0,S1110,S1110*(1-Q1111/R1110))+MAX(0,-('1-Input'!$B$10-C1111-D1111))</f>
        <v>382575.42091551702</v>
      </c>
      <c r="T1111" s="10">
        <f>MAX(0,('1-Input'!$B$10-C1111-D1111))/(1-'P-Parametri'!$B$31*MAX(0,IF(U1110&lt;=0,0,(U1110-V1110)/U1110)))</f>
        <v>31695.514624055191</v>
      </c>
      <c r="U1111" s="10">
        <f>((U1110-T1111+MAX(0,-('1-Input'!$B$10-C1111-D1111)))*(1+B1111))*(1-'P-Parametri'!$B$32)</f>
        <v>594937.32381392072</v>
      </c>
      <c r="V1111" s="10">
        <f>IF(U1110&lt;=0,V1110,V1110*(1-T1111/U1110))+MAX(0,-('1-Input'!$B$10-C1111-D1111))</f>
        <v>382575.42091551714</v>
      </c>
    </row>
    <row r="1112" spans="1:22">
      <c r="A1112" s="9">
        <f t="shared" si="44"/>
        <v>5</v>
      </c>
      <c r="B1112" s="12">
        <f>IF($A1112='P-Parametri'!$D$47,'P-Parametri'!$B$34,IF($A1112='P-Parametri'!$D$48,'P-Parametri'!$C$34,'P-Parametri'!$D$52))</f>
        <v>4.8525513124279884E-2</v>
      </c>
      <c r="C1112" s="10">
        <f>IF($A1112&lt;='1-Input'!$B$26,0,IF($A1112='1-Input'!$B$26+1,('1-Input'!$B$23+0)*'1-Input'!$B$27,'1-Input'!$B$23+0))</f>
        <v>0</v>
      </c>
      <c r="D1112" s="10">
        <f t="shared" si="45"/>
        <v>0</v>
      </c>
      <c r="E1112" s="10">
        <f>MAX(0,('1-Input'!$B$10-C1112-D1112))/(1-'P-Parametri'!$B$31*MAX(0,IF(F1111&lt;=0,0,(F1111-G1111)/F1111)))</f>
        <v>31966.721944952576</v>
      </c>
      <c r="F1112" s="10">
        <f>((F1111-E1112+MAX(0,-('1-Input'!$B$10-C1112-D1112)))*(1+B1112))*(1-'P-Parametri'!$B$32)</f>
        <v>773416.05173149158</v>
      </c>
      <c r="G1112" s="10">
        <f>IF(F1111&lt;=0,G1111,G1111*(1-E1112/F1111))+MAX(0,-('1-Input'!$B$10-C1112-D1112))</f>
        <v>475279.94255126198</v>
      </c>
      <c r="H1112" s="10">
        <f>MAX(0,('1-Input'!$B$10-C1112-D1112))/(1-'P-Parametri'!$B$31*MAX(0,IF(I1111&lt;=0,0,(I1111-J1111)/I1111)))</f>
        <v>31966.721944952576</v>
      </c>
      <c r="I1112" s="10">
        <f>((I1111-H1112+MAX(0,-('1-Input'!$B$10-C1112-D1112)))*(1+B1112))*(1-'P-Parametri'!$B$32)</f>
        <v>964133.88589120761</v>
      </c>
      <c r="J1112" s="10">
        <f>IF(I1111&lt;=0,J1111,J1111*(1-H1112/I1111))+MAX(0,-('1-Input'!$B$10-C1112-D1112))</f>
        <v>592479.94255126209</v>
      </c>
      <c r="K1112" s="10">
        <f>MAX(0,('1-Input'!$B$10-C1112-D1112))/(1-'P-Parametri'!$B$31*MAX(0,IF(L1111&lt;=0,0,(L1111-M1111)/L1111)))</f>
        <v>31966.721944952576</v>
      </c>
      <c r="L1112" s="10">
        <f>((L1111-K1112+MAX(0,-('1-Input'!$B$10-C1112-D1112)))*(1+B1112))*(1-'P-Parametri'!$B$32)</f>
        <v>589108.46112014784</v>
      </c>
      <c r="M1112" s="10">
        <f>IF(L1111&lt;=0,M1111,M1111*(1-K1112/L1111))+MAX(0,-('1-Input'!$B$10-C1112-D1112))</f>
        <v>362019.16798961314</v>
      </c>
      <c r="N1112" s="10">
        <f>MAX(0,('1-Input'!$B$10-C1112-D1112))/(1-'P-Parametri'!$B$31*MAX(0,IF(O1111&lt;=0,0,(O1111-P1111)/O1111)))</f>
        <v>31966.721944952573</v>
      </c>
      <c r="O1112" s="10">
        <f>((O1111-N1112+MAX(0,-('1-Input'!$B$10-C1112-D1112)))*(1+B1112))*(1-'P-Parametri'!$B$32)</f>
        <v>589108.46112014679</v>
      </c>
      <c r="P1112" s="10">
        <f>IF(O1111&lt;=0,P1111,P1111*(1-N1112/O1111))+MAX(0,-('1-Input'!$B$10-C1112-D1112))</f>
        <v>362019.16798961262</v>
      </c>
      <c r="Q1112" s="10">
        <f>MAX(0,('1-Input'!$B$10-C1112-D1112))/(1-'P-Parametri'!$B$31*MAX(0,IF(R1111&lt;=0,0,(R1111-S1111)/R1111)))</f>
        <v>31966.721944952576</v>
      </c>
      <c r="R1112" s="10">
        <f>((R1111-Q1112+MAX(0,-('1-Input'!$B$10-C1112-D1112)))*(1+B1112))*(1-'P-Parametri'!$B$32)</f>
        <v>589108.46112014714</v>
      </c>
      <c r="S1112" s="10">
        <f>IF(R1111&lt;=0,S1111,S1111*(1-Q1112/R1111))+MAX(0,-('1-Input'!$B$10-C1112-D1112))</f>
        <v>362019.16798961279</v>
      </c>
      <c r="T1112" s="10">
        <f>MAX(0,('1-Input'!$B$10-C1112-D1112))/(1-'P-Parametri'!$B$31*MAX(0,IF(U1111&lt;=0,0,(U1111-V1111)/U1111)))</f>
        <v>31966.721944952576</v>
      </c>
      <c r="U1112" s="10">
        <f>((U1111-T1112+MAX(0,-('1-Input'!$B$10-C1112-D1112)))*(1+B1112))*(1-'P-Parametri'!$B$32)</f>
        <v>589108.46112014737</v>
      </c>
      <c r="V1112" s="10">
        <f>IF(U1111&lt;=0,V1111,V1111*(1-T1112/U1111))+MAX(0,-('1-Input'!$B$10-C1112-D1112))</f>
        <v>362019.16798961291</v>
      </c>
    </row>
    <row r="1113" spans="1:22">
      <c r="A1113" s="9">
        <f t="shared" si="44"/>
        <v>6</v>
      </c>
      <c r="B1113" s="12">
        <f>IF($A1113='P-Parametri'!$D$47,'P-Parametri'!$B$34,IF($A1113='P-Parametri'!$D$48,'P-Parametri'!$C$34,'P-Parametri'!$D$52))</f>
        <v>4.8525513124279884E-2</v>
      </c>
      <c r="C1113" s="10">
        <f>IF($A1113&lt;='1-Input'!$B$26,0,IF($A1113='1-Input'!$B$26+1,('1-Input'!$B$23+0)*'1-Input'!$B$27,'1-Input'!$B$23+0))</f>
        <v>0</v>
      </c>
      <c r="D1113" s="10">
        <f t="shared" si="45"/>
        <v>0</v>
      </c>
      <c r="E1113" s="10">
        <f>MAX(0,('1-Input'!$B$10-C1113-D1113))/(1-'P-Parametri'!$B$31*MAX(0,IF(F1112&lt;=0,0,(F1112-G1112)/F1112)))</f>
        <v>32230.268889836763</v>
      </c>
      <c r="F1113" s="10">
        <f>((F1112-E1113+MAX(0,-('1-Input'!$B$10-C1113-D1113)))*(1+B1113))*(1-'P-Parametri'!$B$32)</f>
        <v>775597.89886791829</v>
      </c>
      <c r="G1113" s="10">
        <f>IF(F1112&lt;=0,G1112,G1112*(1-E1113/F1112))+MAX(0,-('1-Input'!$B$10-C1113-D1113))</f>
        <v>455473.78477618203</v>
      </c>
      <c r="H1113" s="10">
        <f>MAX(0,('1-Input'!$B$10-C1113-D1113))/(1-'P-Parametri'!$B$31*MAX(0,IF(I1112&lt;=0,0,(I1112-J1112)/I1112)))</f>
        <v>32230.268889836763</v>
      </c>
      <c r="I1113" s="10">
        <f>((I1112-H1113+MAX(0,-('1-Input'!$B$10-C1113-D1113)))*(1+B1113))*(1-'P-Parametri'!$B$32)</f>
        <v>975170.46876233735</v>
      </c>
      <c r="J1113" s="10">
        <f>IF(I1112&lt;=0,J1112,J1112*(1-H1113/I1112))+MAX(0,-('1-Input'!$B$10-C1113-D1113))</f>
        <v>572673.78477618215</v>
      </c>
      <c r="K1113" s="10">
        <f>MAX(0,('1-Input'!$B$10-C1113-D1113))/(1-'P-Parametri'!$B$31*MAX(0,IF(L1112&lt;=0,0,(L1112-M1112)/L1112)))</f>
        <v>32230.268889836763</v>
      </c>
      <c r="L1113" s="10">
        <f>((L1112-K1113+MAX(0,-('1-Input'!$B$10-C1113-D1113)))*(1+B1113))*(1-'P-Parametri'!$B$32)</f>
        <v>582733.19027149631</v>
      </c>
      <c r="M1113" s="10">
        <f>IF(L1112&lt;=0,M1112,M1112*(1-K1113/L1112))+MAX(0,-('1-Input'!$B$10-C1113-D1113))</f>
        <v>342213.01021453313</v>
      </c>
      <c r="N1113" s="10">
        <f>MAX(0,('1-Input'!$B$10-C1113-D1113))/(1-'P-Parametri'!$B$31*MAX(0,IF(O1112&lt;=0,0,(O1112-P1112)/O1112)))</f>
        <v>32230.268889836763</v>
      </c>
      <c r="O1113" s="10">
        <f>((O1112-N1113+MAX(0,-('1-Input'!$B$10-C1113-D1113)))*(1+B1113))*(1-'P-Parametri'!$B$32)</f>
        <v>582733.19027149526</v>
      </c>
      <c r="P1113" s="10">
        <f>IF(O1112&lt;=0,P1112,P1112*(1-N1113/O1112))+MAX(0,-('1-Input'!$B$10-C1113-D1113))</f>
        <v>342213.01021453261</v>
      </c>
      <c r="Q1113" s="10">
        <f>MAX(0,('1-Input'!$B$10-C1113-D1113))/(1-'P-Parametri'!$B$31*MAX(0,IF(R1112&lt;=0,0,(R1112-S1112)/R1112)))</f>
        <v>32230.268889836763</v>
      </c>
      <c r="R1113" s="10">
        <f>((R1112-Q1113+MAX(0,-('1-Input'!$B$10-C1113-D1113)))*(1+B1113))*(1-'P-Parametri'!$B$32)</f>
        <v>582733.19027149561</v>
      </c>
      <c r="S1113" s="10">
        <f>IF(R1112&lt;=0,S1112,S1112*(1-Q1113/R1112))+MAX(0,-('1-Input'!$B$10-C1113-D1113))</f>
        <v>342213.01021453284</v>
      </c>
      <c r="T1113" s="10">
        <f>MAX(0,('1-Input'!$B$10-C1113-D1113))/(1-'P-Parametri'!$B$31*MAX(0,IF(U1112&lt;=0,0,(U1112-V1112)/U1112)))</f>
        <v>32230.268889836763</v>
      </c>
      <c r="U1113" s="10">
        <f>((U1112-T1113+MAX(0,-('1-Input'!$B$10-C1113-D1113)))*(1+B1113))*(1-'P-Parametri'!$B$32)</f>
        <v>582733.19027149584</v>
      </c>
      <c r="V1113" s="10">
        <f>IF(U1112&lt;=0,V1112,V1112*(1-T1113/U1112))+MAX(0,-('1-Input'!$B$10-C1113-D1113))</f>
        <v>342213.01021453296</v>
      </c>
    </row>
    <row r="1114" spans="1:22">
      <c r="A1114" s="9">
        <f t="shared" si="44"/>
        <v>7</v>
      </c>
      <c r="B1114" s="12">
        <f>IF($A1114='P-Parametri'!$D$47,'P-Parametri'!$B$34,IF($A1114='P-Parametri'!$D$48,'P-Parametri'!$C$34,'P-Parametri'!$D$52))</f>
        <v>4.8525513124279884E-2</v>
      </c>
      <c r="C1114" s="10">
        <f>IF($A1114&lt;='1-Input'!$B$26,0,IF($A1114='1-Input'!$B$26+1,('1-Input'!$B$23+0)*'1-Input'!$B$27,'1-Input'!$B$23+0))</f>
        <v>0</v>
      </c>
      <c r="D1114" s="10">
        <f t="shared" si="45"/>
        <v>0</v>
      </c>
      <c r="E1114" s="10">
        <f>MAX(0,('1-Input'!$B$10-C1114-D1114))/(1-'P-Parametri'!$B$31*MAX(0,IF(F1113&lt;=0,0,(F1113-G1113)/F1113)))</f>
        <v>32486.215546295225</v>
      </c>
      <c r="F1114" s="10">
        <f>((F1113-E1114+MAX(0,-('1-Input'!$B$10-C1114-D1114)))*(1+B1114))*(1-'P-Parametri'!$B$32)</f>
        <v>777613.21594532533</v>
      </c>
      <c r="G1114" s="10">
        <f>IF(F1113&lt;=0,G1113,G1113*(1-E1114/F1113))+MAX(0,-('1-Input'!$B$10-C1114-D1114))</f>
        <v>436396.0905617915</v>
      </c>
      <c r="H1114" s="10">
        <f>MAX(0,('1-Input'!$B$10-C1114-D1114))/(1-'P-Parametri'!$B$31*MAX(0,IF(I1113&lt;=0,0,(I1113-J1113)/I1113)))</f>
        <v>32486.215546295225</v>
      </c>
      <c r="I1114" s="10">
        <f>((I1113-H1114+MAX(0,-('1-Input'!$B$10-C1114-D1114)))*(1+B1114))*(1-'P-Parametri'!$B$32)</f>
        <v>986451.63333689398</v>
      </c>
      <c r="J1114" s="10">
        <f>IF(I1113&lt;=0,J1113,J1113*(1-H1114/I1113))+MAX(0,-('1-Input'!$B$10-C1114-D1114))</f>
        <v>553596.09056179167</v>
      </c>
      <c r="K1114" s="10">
        <f>MAX(0,('1-Input'!$B$10-C1114-D1114))/(1-'P-Parametri'!$B$31*MAX(0,IF(L1113&lt;=0,0,(L1113-M1113)/L1113)))</f>
        <v>32486.215546295225</v>
      </c>
      <c r="L1114" s="10">
        <f>((L1113-K1114+MAX(0,-('1-Input'!$B$10-C1114-D1114)))*(1+B1114))*(1-'P-Parametri'!$B$32)</f>
        <v>575794.09553578647</v>
      </c>
      <c r="M1114" s="10">
        <f>IF(L1113&lt;=0,M1113,M1113*(1-K1114/L1113))+MAX(0,-('1-Input'!$B$10-C1114-D1114))</f>
        <v>323135.3160001426</v>
      </c>
      <c r="N1114" s="10">
        <f>MAX(0,('1-Input'!$B$10-C1114-D1114))/(1-'P-Parametri'!$B$31*MAX(0,IF(O1113&lt;=0,0,(O1113-P1113)/O1113)))</f>
        <v>32486.215546295225</v>
      </c>
      <c r="O1114" s="10">
        <f>((O1113-N1114+MAX(0,-('1-Input'!$B$10-C1114-D1114)))*(1+B1114))*(1-'P-Parametri'!$B$32)</f>
        <v>575794.09553578531</v>
      </c>
      <c r="P1114" s="10">
        <f>IF(O1113&lt;=0,P1113,P1113*(1-N1114/O1113))+MAX(0,-('1-Input'!$B$10-C1114-D1114))</f>
        <v>323135.31600014208</v>
      </c>
      <c r="Q1114" s="10">
        <f>MAX(0,('1-Input'!$B$10-C1114-D1114))/(1-'P-Parametri'!$B$31*MAX(0,IF(R1113&lt;=0,0,(R1113-S1113)/R1113)))</f>
        <v>32486.215546295225</v>
      </c>
      <c r="R1114" s="10">
        <f>((R1113-Q1114+MAX(0,-('1-Input'!$B$10-C1114-D1114)))*(1+B1114))*(1-'P-Parametri'!$B$32)</f>
        <v>575794.09553578566</v>
      </c>
      <c r="S1114" s="10">
        <f>IF(R1113&lt;=0,S1113,S1113*(1-Q1114/R1113))+MAX(0,-('1-Input'!$B$10-C1114-D1114))</f>
        <v>323135.31600014231</v>
      </c>
      <c r="T1114" s="10">
        <f>MAX(0,('1-Input'!$B$10-C1114-D1114))/(1-'P-Parametri'!$B$31*MAX(0,IF(U1113&lt;=0,0,(U1113-V1113)/U1113)))</f>
        <v>32486.215546295225</v>
      </c>
      <c r="U1114" s="10">
        <f>((U1113-T1114+MAX(0,-('1-Input'!$B$10-C1114-D1114)))*(1+B1114))*(1-'P-Parametri'!$B$32)</f>
        <v>575794.09553578589</v>
      </c>
      <c r="V1114" s="10">
        <f>IF(U1113&lt;=0,V1113,V1113*(1-T1114/U1113))+MAX(0,-('1-Input'!$B$10-C1114-D1114))</f>
        <v>323135.31600014243</v>
      </c>
    </row>
    <row r="1115" spans="1:22">
      <c r="A1115" s="9">
        <f t="shared" si="44"/>
        <v>8</v>
      </c>
      <c r="B1115" s="12">
        <f>IF($A1115='P-Parametri'!$D$47,'P-Parametri'!$B$34,IF($A1115='P-Parametri'!$D$48,'P-Parametri'!$C$34,'P-Parametri'!$D$52))</f>
        <v>4.8525513124279884E-2</v>
      </c>
      <c r="C1115" s="10">
        <f>IF($A1115&lt;='1-Input'!$B$26,0,IF($A1115='1-Input'!$B$26+1,('1-Input'!$B$23+0)*'1-Input'!$B$27,'1-Input'!$B$23+0))</f>
        <v>0</v>
      </c>
      <c r="D1115" s="10">
        <f t="shared" si="45"/>
        <v>0</v>
      </c>
      <c r="E1115" s="10">
        <f>MAX(0,('1-Input'!$B$10-C1115-D1115))/(1-'P-Parametri'!$B$31*MAX(0,IF(F1114&lt;=0,0,(F1114-G1114)/F1114)))</f>
        <v>32734.633783002886</v>
      </c>
      <c r="F1115" s="10">
        <f>((F1114-E1115+MAX(0,-('1-Input'!$B$10-C1115-D1115)))*(1+B1115))*(1-'P-Parametri'!$B$32)</f>
        <v>779462.14918188122</v>
      </c>
      <c r="G1115" s="10">
        <f>IF(F1114&lt;=0,G1114,G1114*(1-E1115/F1114))+MAX(0,-('1-Input'!$B$10-C1115-D1115))</f>
        <v>418025.43286726123</v>
      </c>
      <c r="H1115" s="10">
        <f>MAX(0,('1-Input'!$B$10-C1115-D1115))/(1-'P-Parametri'!$B$31*MAX(0,IF(I1114&lt;=0,0,(I1114-J1114)/I1114)))</f>
        <v>32734.633783002886</v>
      </c>
      <c r="I1115" s="10">
        <f>((I1114-H1115+MAX(0,-('1-Input'!$B$10-C1115-D1115)))*(1+B1115))*(1-'P-Parametri'!$B$32)</f>
        <v>997996.61311992712</v>
      </c>
      <c r="J1115" s="10">
        <f>IF(I1114&lt;=0,J1114,J1114*(1-H1115/I1114))+MAX(0,-('1-Input'!$B$10-C1115-D1115))</f>
        <v>535225.43286726146</v>
      </c>
      <c r="K1115" s="10">
        <f>MAX(0,('1-Input'!$B$10-C1115-D1115))/(1-'P-Parametri'!$B$31*MAX(0,IF(L1114&lt;=0,0,(L1114-M1114)/L1114)))</f>
        <v>32734.633783002886</v>
      </c>
      <c r="L1115" s="10">
        <f>((L1114-K1115+MAX(0,-('1-Input'!$B$10-C1115-D1115)))*(1+B1115))*(1-'P-Parametri'!$B$32)</f>
        <v>568272.87738974998</v>
      </c>
      <c r="M1115" s="10">
        <f>IF(L1114&lt;=0,M1114,M1114*(1-K1115/L1114))+MAX(0,-('1-Input'!$B$10-C1115-D1115))</f>
        <v>304764.65830561233</v>
      </c>
      <c r="N1115" s="10">
        <f>MAX(0,('1-Input'!$B$10-C1115-D1115))/(1-'P-Parametri'!$B$31*MAX(0,IF(O1114&lt;=0,0,(O1114-P1114)/O1114)))</f>
        <v>32734.633783002886</v>
      </c>
      <c r="O1115" s="10">
        <f>((O1114-N1115+MAX(0,-('1-Input'!$B$10-C1115-D1115)))*(1+B1115))*(1-'P-Parametri'!$B$32)</f>
        <v>568272.87738974881</v>
      </c>
      <c r="P1115" s="10">
        <f>IF(O1114&lt;=0,P1114,P1114*(1-N1115/O1114))+MAX(0,-('1-Input'!$B$10-C1115-D1115))</f>
        <v>304764.65830561181</v>
      </c>
      <c r="Q1115" s="10">
        <f>MAX(0,('1-Input'!$B$10-C1115-D1115))/(1-'P-Parametri'!$B$31*MAX(0,IF(R1114&lt;=0,0,(R1114-S1114)/R1114)))</f>
        <v>32734.633783002882</v>
      </c>
      <c r="R1115" s="10">
        <f>((R1114-Q1115+MAX(0,-('1-Input'!$B$10-C1115-D1115)))*(1+B1115))*(1-'P-Parametri'!$B$32)</f>
        <v>568272.87738974916</v>
      </c>
      <c r="S1115" s="10">
        <f>IF(R1114&lt;=0,S1114,S1114*(1-Q1115/R1114))+MAX(0,-('1-Input'!$B$10-C1115-D1115))</f>
        <v>304764.65830561204</v>
      </c>
      <c r="T1115" s="10">
        <f>MAX(0,('1-Input'!$B$10-C1115-D1115))/(1-'P-Parametri'!$B$31*MAX(0,IF(U1114&lt;=0,0,(U1114-V1114)/U1114)))</f>
        <v>32734.633783002882</v>
      </c>
      <c r="U1115" s="10">
        <f>((U1114-T1115+MAX(0,-('1-Input'!$B$10-C1115-D1115)))*(1+B1115))*(1-'P-Parametri'!$B$32)</f>
        <v>568272.8773897494</v>
      </c>
      <c r="V1115" s="10">
        <f>IF(U1114&lt;=0,V1114,V1114*(1-T1115/U1114))+MAX(0,-('1-Input'!$B$10-C1115-D1115))</f>
        <v>304764.65830561216</v>
      </c>
    </row>
    <row r="1116" spans="1:22">
      <c r="A1116" s="9">
        <f t="shared" si="44"/>
        <v>9</v>
      </c>
      <c r="B1116" s="12">
        <f>IF($A1116='P-Parametri'!$D$47,'P-Parametri'!$B$34,IF($A1116='P-Parametri'!$D$48,'P-Parametri'!$C$34,'P-Parametri'!$D$52))</f>
        <v>4.8525513124279884E-2</v>
      </c>
      <c r="C1116" s="10">
        <f>IF($A1116&lt;='1-Input'!$B$26,0,IF($A1116='1-Input'!$B$26+1,('1-Input'!$B$23+0)*'1-Input'!$B$27,'1-Input'!$B$23+0))</f>
        <v>0</v>
      </c>
      <c r="D1116" s="10">
        <f t="shared" si="45"/>
        <v>0</v>
      </c>
      <c r="E1116" s="10">
        <f>MAX(0,('1-Input'!$B$10-C1116-D1116))/(1-'P-Parametri'!$B$31*MAX(0,IF(F1115&lt;=0,0,(F1115-G1115)/F1115)))</f>
        <v>32975.606347536101</v>
      </c>
      <c r="F1116" s="10">
        <f>((F1115-E1116+MAX(0,-('1-Input'!$B$10-C1116-D1116)))*(1+B1116))*(1-'P-Parametri'!$B$32)</f>
        <v>781144.76499502</v>
      </c>
      <c r="G1116" s="10">
        <f>IF(F1115&lt;=0,G1115,G1115*(1-E1116/F1115))+MAX(0,-('1-Input'!$B$10-C1116-D1116))</f>
        <v>400340.62016409473</v>
      </c>
      <c r="H1116" s="10">
        <f>MAX(0,('1-Input'!$B$10-C1116-D1116))/(1-'P-Parametri'!$B$31*MAX(0,IF(I1115&lt;=0,0,(I1115-J1115)/I1115)))</f>
        <v>32975.606347536101</v>
      </c>
      <c r="I1116" s="10">
        <f>((I1115-H1116+MAX(0,-('1-Input'!$B$10-C1116-D1116)))*(1+B1116))*(1-'P-Parametri'!$B$32)</f>
        <v>1009825.4480091271</v>
      </c>
      <c r="J1116" s="10">
        <f>IF(I1115&lt;=0,J1115,J1115*(1-H1116/I1115))+MAX(0,-('1-Input'!$B$10-C1116-D1116))</f>
        <v>517540.62016409496</v>
      </c>
      <c r="K1116" s="10">
        <f>MAX(0,('1-Input'!$B$10-C1116-D1116))/(1-'P-Parametri'!$B$31*MAX(0,IF(L1115&lt;=0,0,(L1115-M1115)/L1115)))</f>
        <v>32975.606347536101</v>
      </c>
      <c r="L1116" s="10">
        <f>((L1115-K1116+MAX(0,-('1-Input'!$B$10-C1116-D1116)))*(1+B1116))*(1-'P-Parametri'!$B$32)</f>
        <v>560150.30010197696</v>
      </c>
      <c r="M1116" s="10">
        <f>IF(L1115&lt;=0,M1115,M1115*(1-K1116/L1115))+MAX(0,-('1-Input'!$B$10-C1116-D1116))</f>
        <v>287079.84560244583</v>
      </c>
      <c r="N1116" s="10">
        <f>MAX(0,('1-Input'!$B$10-C1116-D1116))/(1-'P-Parametri'!$B$31*MAX(0,IF(O1115&lt;=0,0,(O1115-P1115)/O1115)))</f>
        <v>32975.606347536101</v>
      </c>
      <c r="O1116" s="10">
        <f>((O1115-N1116+MAX(0,-('1-Input'!$B$10-C1116-D1116)))*(1+B1116))*(1-'P-Parametri'!$B$32)</f>
        <v>560150.30010197568</v>
      </c>
      <c r="P1116" s="10">
        <f>IF(O1115&lt;=0,P1115,P1115*(1-N1116/O1115))+MAX(0,-('1-Input'!$B$10-C1116-D1116))</f>
        <v>287079.8456024453</v>
      </c>
      <c r="Q1116" s="10">
        <f>MAX(0,('1-Input'!$B$10-C1116-D1116))/(1-'P-Parametri'!$B$31*MAX(0,IF(R1115&lt;=0,0,(R1115-S1115)/R1115)))</f>
        <v>32975.606347536101</v>
      </c>
      <c r="R1116" s="10">
        <f>((R1115-Q1116+MAX(0,-('1-Input'!$B$10-C1116-D1116)))*(1+B1116))*(1-'P-Parametri'!$B$32)</f>
        <v>560150.30010197603</v>
      </c>
      <c r="S1116" s="10">
        <f>IF(R1115&lt;=0,S1115,S1115*(1-Q1116/R1115))+MAX(0,-('1-Input'!$B$10-C1116-D1116))</f>
        <v>287079.84560244554</v>
      </c>
      <c r="T1116" s="10">
        <f>MAX(0,('1-Input'!$B$10-C1116-D1116))/(1-'P-Parametri'!$B$31*MAX(0,IF(U1115&lt;=0,0,(U1115-V1115)/U1115)))</f>
        <v>32975.606347536101</v>
      </c>
      <c r="U1116" s="10">
        <f>((U1115-T1116+MAX(0,-('1-Input'!$B$10-C1116-D1116)))*(1+B1116))*(1-'P-Parametri'!$B$32)</f>
        <v>560150.30010197626</v>
      </c>
      <c r="V1116" s="10">
        <f>IF(U1115&lt;=0,V1115,V1115*(1-T1116/U1115))+MAX(0,-('1-Input'!$B$10-C1116-D1116))</f>
        <v>287079.84560244565</v>
      </c>
    </row>
    <row r="1117" spans="1:22">
      <c r="A1117" s="9">
        <f t="shared" si="44"/>
        <v>10</v>
      </c>
      <c r="B1117" s="12">
        <f>IF($A1117='P-Parametri'!$D$47,'P-Parametri'!$B$34,IF($A1117='P-Parametri'!$D$48,'P-Parametri'!$C$34,'P-Parametri'!$D$52))</f>
        <v>4.8525513124279884E-2</v>
      </c>
      <c r="C1117" s="10">
        <f>IF($A1117&lt;='1-Input'!$B$26,0,IF($A1117='1-Input'!$B$26+1,('1-Input'!$B$23+0)*'1-Input'!$B$27,'1-Input'!$B$23+0))</f>
        <v>0</v>
      </c>
      <c r="D1117" s="10">
        <f t="shared" si="45"/>
        <v>0</v>
      </c>
      <c r="E1117" s="10">
        <f>MAX(0,('1-Input'!$B$10-C1117-D1117))/(1-'P-Parametri'!$B$31*MAX(0,IF(F1116&lt;=0,0,(F1116-G1116)/F1116)))</f>
        <v>33209.225972659508</v>
      </c>
      <c r="F1117" s="10">
        <f>((F1116-E1117+MAX(0,-('1-Input'!$B$10-C1117-D1117)))*(1+B1117))*(1-'P-Parametri'!$B$32)</f>
        <v>782661.03584763082</v>
      </c>
      <c r="G1117" s="10">
        <f>IF(F1116&lt;=0,G1116,G1116*(1-E1117/F1116))+MAX(0,-('1-Input'!$B$10-C1117-D1117))</f>
        <v>383320.72485551023</v>
      </c>
      <c r="H1117" s="10">
        <f>MAX(0,('1-Input'!$B$10-C1117-D1117))/(1-'P-Parametri'!$B$31*MAX(0,IF(I1116&lt;=0,0,(I1116-J1116)/I1116)))</f>
        <v>33209.225972659508</v>
      </c>
      <c r="I1117" s="10">
        <f>((I1116-H1117+MAX(0,-('1-Input'!$B$10-C1117-D1117)))*(1+B1117))*(1-'P-Parametri'!$B$32)</f>
        <v>1021959.0112856103</v>
      </c>
      <c r="J1117" s="10">
        <f>IF(I1116&lt;=0,J1116,J1116*(1-H1117/I1116))+MAX(0,-('1-Input'!$B$10-C1117-D1117))</f>
        <v>500520.72485551046</v>
      </c>
      <c r="K1117" s="10">
        <f>MAX(0,('1-Input'!$B$10-C1117-D1117))/(1-'P-Parametri'!$B$31*MAX(0,IF(L1116&lt;=0,0,(L1116-M1116)/L1116)))</f>
        <v>33209.225972659508</v>
      </c>
      <c r="L1117" s="10">
        <f>((L1116-K1117+MAX(0,-('1-Input'!$B$10-C1117-D1117)))*(1+B1117))*(1-'P-Parametri'!$B$32)</f>
        <v>551406.13781742635</v>
      </c>
      <c r="M1117" s="10">
        <f>IF(L1116&lt;=0,M1116,M1116*(1-K1117/L1116))+MAX(0,-('1-Input'!$B$10-C1117-D1117))</f>
        <v>270059.95029386133</v>
      </c>
      <c r="N1117" s="10">
        <f>MAX(0,('1-Input'!$B$10-C1117-D1117))/(1-'P-Parametri'!$B$31*MAX(0,IF(O1116&lt;=0,0,(O1116-P1116)/O1116)))</f>
        <v>33209.225972659508</v>
      </c>
      <c r="O1117" s="10">
        <f>((O1116-N1117+MAX(0,-('1-Input'!$B$10-C1117-D1117)))*(1+B1117))*(1-'P-Parametri'!$B$32)</f>
        <v>551406.13781742495</v>
      </c>
      <c r="P1117" s="10">
        <f>IF(O1116&lt;=0,P1116,P1116*(1-N1117/O1116))+MAX(0,-('1-Input'!$B$10-C1117-D1117))</f>
        <v>270059.95029386081</v>
      </c>
      <c r="Q1117" s="10">
        <f>MAX(0,('1-Input'!$B$10-C1117-D1117))/(1-'P-Parametri'!$B$31*MAX(0,IF(R1116&lt;=0,0,(R1116-S1116)/R1116)))</f>
        <v>33209.225972659508</v>
      </c>
      <c r="R1117" s="10">
        <f>((R1116-Q1117+MAX(0,-('1-Input'!$B$10-C1117-D1117)))*(1+B1117))*(1-'P-Parametri'!$B$32)</f>
        <v>551406.1378174253</v>
      </c>
      <c r="S1117" s="10">
        <f>IF(R1116&lt;=0,S1116,S1116*(1-Q1117/R1116))+MAX(0,-('1-Input'!$B$10-C1117-D1117))</f>
        <v>270059.95029386104</v>
      </c>
      <c r="T1117" s="10">
        <f>MAX(0,('1-Input'!$B$10-C1117-D1117))/(1-'P-Parametri'!$B$31*MAX(0,IF(U1116&lt;=0,0,(U1116-V1116)/U1116)))</f>
        <v>33209.225972659508</v>
      </c>
      <c r="U1117" s="10">
        <f>((U1116-T1117+MAX(0,-('1-Input'!$B$10-C1117-D1117)))*(1+B1117))*(1-'P-Parametri'!$B$32)</f>
        <v>551406.13781742554</v>
      </c>
      <c r="V1117" s="10">
        <f>IF(U1116&lt;=0,V1116,V1116*(1-T1117/U1116))+MAX(0,-('1-Input'!$B$10-C1117-D1117))</f>
        <v>270059.95029386115</v>
      </c>
    </row>
    <row r="1118" spans="1:22">
      <c r="A1118" s="9">
        <f t="shared" si="44"/>
        <v>11</v>
      </c>
      <c r="B1118" s="12">
        <f>IF($A1118='P-Parametri'!$D$47,'P-Parametri'!$B$34,IF($A1118='P-Parametri'!$D$48,'P-Parametri'!$C$34,'P-Parametri'!$D$52))</f>
        <v>4.8525513124279884E-2</v>
      </c>
      <c r="C1118" s="10">
        <f>IF($A1118&lt;='1-Input'!$B$26,0,IF($A1118='1-Input'!$B$26+1,('1-Input'!$B$23+0)*'1-Input'!$B$27,'1-Input'!$B$23+0))</f>
        <v>0</v>
      </c>
      <c r="D1118" s="10">
        <f t="shared" si="45"/>
        <v>0</v>
      </c>
      <c r="E1118" s="10">
        <f>MAX(0,('1-Input'!$B$10-C1118-D1118))/(1-'P-Parametri'!$B$31*MAX(0,IF(F1117&lt;=0,0,(F1117-G1117)/F1117)))</f>
        <v>33435.594496387064</v>
      </c>
      <c r="F1118" s="10">
        <f>((F1117-E1118+MAX(0,-('1-Input'!$B$10-C1118-D1118)))*(1+B1118))*(1-'P-Parametri'!$B$32)</f>
        <v>784010.82635790075</v>
      </c>
      <c r="G1118" s="10">
        <f>IF(F1117&lt;=0,G1117,G1117*(1-E1118/F1117))+MAX(0,-('1-Input'!$B$10-C1118-D1118))</f>
        <v>366945.10919138108</v>
      </c>
      <c r="H1118" s="10">
        <f>MAX(0,('1-Input'!$B$10-C1118-D1118))/(1-'P-Parametri'!$B$31*MAX(0,IF(I1117&lt;=0,0,(I1117-J1117)/I1117)))</f>
        <v>33435.594496387057</v>
      </c>
      <c r="I1118" s="10">
        <f>((I1117-H1118+MAX(0,-('1-Input'!$B$10-C1118-D1118)))*(1+B1118))*(1-'P-Parametri'!$B$32)</f>
        <v>1034419.038778638</v>
      </c>
      <c r="J1118" s="10">
        <f>IF(I1117&lt;=0,J1117,J1117*(1-H1118/I1117))+MAX(0,-('1-Input'!$B$10-C1118-D1118))</f>
        <v>484145.10919138131</v>
      </c>
      <c r="K1118" s="10">
        <f>MAX(0,('1-Input'!$B$10-C1118-D1118))/(1-'P-Parametri'!$B$31*MAX(0,IF(L1117&lt;=0,0,(L1117-M1117)/L1117)))</f>
        <v>33435.594496387064</v>
      </c>
      <c r="L1118" s="10">
        <f>((L1117-K1118+MAX(0,-('1-Input'!$B$10-C1118-D1118)))*(1+B1118))*(1-'P-Parametri'!$B$32)</f>
        <v>542019.11905951682</v>
      </c>
      <c r="M1118" s="10">
        <f>IF(L1117&lt;=0,M1117,M1117*(1-K1118/L1117))+MAX(0,-('1-Input'!$B$10-C1118-D1118))</f>
        <v>253684.33462973218</v>
      </c>
      <c r="N1118" s="10">
        <f>MAX(0,('1-Input'!$B$10-C1118-D1118))/(1-'P-Parametri'!$B$31*MAX(0,IF(O1117&lt;=0,0,(O1117-P1117)/O1117)))</f>
        <v>33435.594496387057</v>
      </c>
      <c r="O1118" s="10">
        <f>((O1117-N1118+MAX(0,-('1-Input'!$B$10-C1118-D1118)))*(1+B1118))*(1-'P-Parametri'!$B$32)</f>
        <v>542019.11905951542</v>
      </c>
      <c r="P1118" s="10">
        <f>IF(O1117&lt;=0,P1117,P1117*(1-N1118/O1117))+MAX(0,-('1-Input'!$B$10-C1118-D1118))</f>
        <v>253684.33462973166</v>
      </c>
      <c r="Q1118" s="10">
        <f>MAX(0,('1-Input'!$B$10-C1118-D1118))/(1-'P-Parametri'!$B$31*MAX(0,IF(R1117&lt;=0,0,(R1117-S1117)/R1117)))</f>
        <v>33435.594496387057</v>
      </c>
      <c r="R1118" s="10">
        <f>((R1117-Q1118+MAX(0,-('1-Input'!$B$10-C1118-D1118)))*(1+B1118))*(1-'P-Parametri'!$B$32)</f>
        <v>542019.11905951577</v>
      </c>
      <c r="S1118" s="10">
        <f>IF(R1117&lt;=0,S1117,S1117*(1-Q1118/R1117))+MAX(0,-('1-Input'!$B$10-C1118-D1118))</f>
        <v>253684.33462973189</v>
      </c>
      <c r="T1118" s="10">
        <f>MAX(0,('1-Input'!$B$10-C1118-D1118))/(1-'P-Parametri'!$B$31*MAX(0,IF(U1117&lt;=0,0,(U1117-V1117)/U1117)))</f>
        <v>33435.594496387057</v>
      </c>
      <c r="U1118" s="10">
        <f>((U1117-T1118+MAX(0,-('1-Input'!$B$10-C1118-D1118)))*(1+B1118))*(1-'P-Parametri'!$B$32)</f>
        <v>542019.119059516</v>
      </c>
      <c r="V1118" s="10">
        <f>IF(U1117&lt;=0,V1117,V1117*(1-T1118/U1117))+MAX(0,-('1-Input'!$B$10-C1118-D1118))</f>
        <v>253684.33462973204</v>
      </c>
    </row>
    <row r="1119" spans="1:22">
      <c r="A1119" s="9">
        <f t="shared" si="44"/>
        <v>12</v>
      </c>
      <c r="B1119" s="12">
        <f>IF($A1119='P-Parametri'!$D$47,'P-Parametri'!$B$34,IF($A1119='P-Parametri'!$D$48,'P-Parametri'!$C$34,'P-Parametri'!$D$52))</f>
        <v>4.8525513124279884E-2</v>
      </c>
      <c r="C1119" s="10">
        <f>IF($A1119&lt;='1-Input'!$B$26,0,IF($A1119='1-Input'!$B$26+1,('1-Input'!$B$23+0)*'1-Input'!$B$27,'1-Input'!$B$23+0))</f>
        <v>0</v>
      </c>
      <c r="D1119" s="10">
        <f t="shared" si="45"/>
        <v>0</v>
      </c>
      <c r="E1119" s="10">
        <f>MAX(0,('1-Input'!$B$10-C1119-D1119))/(1-'P-Parametri'!$B$31*MAX(0,IF(F1118&lt;=0,0,(F1118-G1118)/F1118)))</f>
        <v>33654.82200052085</v>
      </c>
      <c r="F1119" s="10">
        <f>((F1118-E1119+MAX(0,-('1-Input'!$B$10-C1119-D1119)))*(1+B1119))*(1-'P-Parametri'!$B$32)</f>
        <v>785193.87966571667</v>
      </c>
      <c r="G1119" s="10">
        <f>IF(F1118&lt;=0,G1118,G1118*(1-E1119/F1118))+MAX(0,-('1-Input'!$B$10-C1119-D1119))</f>
        <v>351193.44873132504</v>
      </c>
      <c r="H1119" s="10">
        <f>MAX(0,('1-Input'!$B$10-C1119-D1119))/(1-'P-Parametri'!$B$31*MAX(0,IF(I1118&lt;=0,0,(I1118-J1118)/I1118)))</f>
        <v>33654.822000520842</v>
      </c>
      <c r="I1119" s="10">
        <f>((I1118-H1119+MAX(0,-('1-Input'!$B$10-C1119-D1119)))*(1+B1119))*(1-'P-Parametri'!$B$32)</f>
        <v>1047228.160285866</v>
      </c>
      <c r="J1119" s="10">
        <f>IF(I1118&lt;=0,J1118,J1118*(1-H1119/I1118))+MAX(0,-('1-Input'!$B$10-C1119-D1119))</f>
        <v>468393.44873132522</v>
      </c>
      <c r="K1119" s="10">
        <f>MAX(0,('1-Input'!$B$10-C1119-D1119))/(1-'P-Parametri'!$B$31*MAX(0,IF(L1118&lt;=0,0,(L1118-M1118)/L1118)))</f>
        <v>33654.82200052085</v>
      </c>
      <c r="L1119" s="10">
        <f>((L1118-K1119+MAX(0,-('1-Input'!$B$10-C1119-D1119)))*(1+B1119))*(1-'P-Parametri'!$B$32)</f>
        <v>531966.86955699197</v>
      </c>
      <c r="M1119" s="10">
        <f>IF(L1118&lt;=0,M1118,M1118*(1-K1119/L1118))+MAX(0,-('1-Input'!$B$10-C1119-D1119))</f>
        <v>237932.67416967612</v>
      </c>
      <c r="N1119" s="10">
        <f>MAX(0,('1-Input'!$B$10-C1119-D1119))/(1-'P-Parametri'!$B$31*MAX(0,IF(O1118&lt;=0,0,(O1118-P1118)/O1118)))</f>
        <v>33654.82200052085</v>
      </c>
      <c r="O1119" s="10">
        <f>((O1118-N1119+MAX(0,-('1-Input'!$B$10-C1119-D1119)))*(1+B1119))*(1-'P-Parametri'!$B$32)</f>
        <v>531966.86955699045</v>
      </c>
      <c r="P1119" s="10">
        <f>IF(O1118&lt;=0,P1118,P1118*(1-N1119/O1118))+MAX(0,-('1-Input'!$B$10-C1119-D1119))</f>
        <v>237932.67416967562</v>
      </c>
      <c r="Q1119" s="10">
        <f>MAX(0,('1-Input'!$B$10-C1119-D1119))/(1-'P-Parametri'!$B$31*MAX(0,IF(R1118&lt;=0,0,(R1118-S1118)/R1118)))</f>
        <v>33654.822000520842</v>
      </c>
      <c r="R1119" s="10">
        <f>((R1118-Q1119+MAX(0,-('1-Input'!$B$10-C1119-D1119)))*(1+B1119))*(1-'P-Parametri'!$B$32)</f>
        <v>531966.8695569908</v>
      </c>
      <c r="S1119" s="10">
        <f>IF(R1118&lt;=0,S1118,S1118*(1-Q1119/R1118))+MAX(0,-('1-Input'!$B$10-C1119-D1119))</f>
        <v>237932.67416967583</v>
      </c>
      <c r="T1119" s="10">
        <f>MAX(0,('1-Input'!$B$10-C1119-D1119))/(1-'P-Parametri'!$B$31*MAX(0,IF(U1118&lt;=0,0,(U1118-V1118)/U1118)))</f>
        <v>33654.822000520842</v>
      </c>
      <c r="U1119" s="10">
        <f>((U1118-T1119+MAX(0,-('1-Input'!$B$10-C1119-D1119)))*(1+B1119))*(1-'P-Parametri'!$B$32)</f>
        <v>531966.86955699103</v>
      </c>
      <c r="V1119" s="10">
        <f>IF(U1118&lt;=0,V1118,V1118*(1-T1119/U1118))+MAX(0,-('1-Input'!$B$10-C1119-D1119))</f>
        <v>237932.674169676</v>
      </c>
    </row>
    <row r="1120" spans="1:22">
      <c r="A1120" s="9">
        <f t="shared" si="44"/>
        <v>13</v>
      </c>
      <c r="B1120" s="12">
        <f>IF($A1120='P-Parametri'!$D$47,'P-Parametri'!$B$34,IF($A1120='P-Parametri'!$D$48,'P-Parametri'!$C$34,'P-Parametri'!$D$52))</f>
        <v>4.8525513124279884E-2</v>
      </c>
      <c r="C1120" s="10">
        <f>IF($A1120&lt;='1-Input'!$B$26,0,IF($A1120='1-Input'!$B$26+1,('1-Input'!$B$23+0)*'1-Input'!$B$27,'1-Input'!$B$23+0))</f>
        <v>0</v>
      </c>
      <c r="D1120" s="10">
        <f t="shared" si="45"/>
        <v>0</v>
      </c>
      <c r="E1120" s="10">
        <f>MAX(0,('1-Input'!$B$10-C1120-D1120))/(1-'P-Parametri'!$B$31*MAX(0,IF(F1119&lt;=0,0,(F1119-G1119)/F1119)))</f>
        <v>33867.025971781688</v>
      </c>
      <c r="F1120" s="10">
        <f>((F1119-E1120+MAX(0,-('1-Input'!$B$10-C1120-D1120)))*(1+B1120))*(1-'P-Parametri'!$B$32)</f>
        <v>786209.80404389696</v>
      </c>
      <c r="G1120" s="10">
        <f>IF(F1119&lt;=0,G1119,G1119*(1-E1120/F1119))+MAX(0,-('1-Input'!$B$10-C1120-D1120))</f>
        <v>336045.75342024217</v>
      </c>
      <c r="H1120" s="10">
        <f>MAX(0,('1-Input'!$B$10-C1120-D1120))/(1-'P-Parametri'!$B$31*MAX(0,IF(I1119&lt;=0,0,(I1119-J1119)/I1119)))</f>
        <v>33867.025971781681</v>
      </c>
      <c r="I1120" s="10">
        <f>((I1119-H1120+MAX(0,-('1-Input'!$B$10-C1120-D1120)))*(1+B1120))*(1-'P-Parametri'!$B$32)</f>
        <v>1060409.9333302039</v>
      </c>
      <c r="J1120" s="10">
        <f>IF(I1119&lt;=0,J1119,J1119*(1-H1120/I1119))+MAX(0,-('1-Input'!$B$10-C1120-D1120))</f>
        <v>453245.75342024228</v>
      </c>
      <c r="K1120" s="10">
        <f>MAX(0,('1-Input'!$B$10-C1120-D1120))/(1-'P-Parametri'!$B$31*MAX(0,IF(L1119&lt;=0,0,(L1119-M1119)/L1119)))</f>
        <v>33867.025971781688</v>
      </c>
      <c r="L1120" s="10">
        <f>((L1119-K1120+MAX(0,-('1-Input'!$B$10-C1120-D1120)))*(1+B1120))*(1-'P-Parametri'!$B$32)</f>
        <v>521225.85329414153</v>
      </c>
      <c r="M1120" s="10">
        <f>IF(L1119&lt;=0,M1119,M1119*(1-K1120/L1119))+MAX(0,-('1-Input'!$B$10-C1120-D1120))</f>
        <v>222784.97885859324</v>
      </c>
      <c r="N1120" s="10">
        <f>MAX(0,('1-Input'!$B$10-C1120-D1120))/(1-'P-Parametri'!$B$31*MAX(0,IF(O1119&lt;=0,0,(O1119-P1119)/O1119)))</f>
        <v>33867.025971781681</v>
      </c>
      <c r="O1120" s="10">
        <f>((O1119-N1120+MAX(0,-('1-Input'!$B$10-C1120-D1120)))*(1+B1120))*(1-'P-Parametri'!$B$32)</f>
        <v>521225.85329413996</v>
      </c>
      <c r="P1120" s="10">
        <f>IF(O1119&lt;=0,P1119,P1119*(1-N1120/O1119))+MAX(0,-('1-Input'!$B$10-C1120-D1120))</f>
        <v>222784.97885859272</v>
      </c>
      <c r="Q1120" s="10">
        <f>MAX(0,('1-Input'!$B$10-C1120-D1120))/(1-'P-Parametri'!$B$31*MAX(0,IF(R1119&lt;=0,0,(R1119-S1119)/R1119)))</f>
        <v>33867.025971781681</v>
      </c>
      <c r="R1120" s="10">
        <f>((R1119-Q1120+MAX(0,-('1-Input'!$B$10-C1120-D1120)))*(1+B1120))*(1-'P-Parametri'!$B$32)</f>
        <v>521225.85329414031</v>
      </c>
      <c r="S1120" s="10">
        <f>IF(R1119&lt;=0,S1119,S1119*(1-Q1120/R1119))+MAX(0,-('1-Input'!$B$10-C1120-D1120))</f>
        <v>222784.97885859292</v>
      </c>
      <c r="T1120" s="10">
        <f>MAX(0,('1-Input'!$B$10-C1120-D1120))/(1-'P-Parametri'!$B$31*MAX(0,IF(U1119&lt;=0,0,(U1119-V1119)/U1119)))</f>
        <v>33867.025971781681</v>
      </c>
      <c r="U1120" s="10">
        <f>((U1119-T1120+MAX(0,-('1-Input'!$B$10-C1120-D1120)))*(1+B1120))*(1-'P-Parametri'!$B$32)</f>
        <v>521225.8532941406</v>
      </c>
      <c r="V1120" s="10">
        <f>IF(U1119&lt;=0,V1119,V1119*(1-T1120/U1119))+MAX(0,-('1-Input'!$B$10-C1120-D1120))</f>
        <v>222784.97885859309</v>
      </c>
    </row>
    <row r="1121" spans="1:22">
      <c r="A1121" s="9">
        <f t="shared" si="44"/>
        <v>14</v>
      </c>
      <c r="B1121" s="12">
        <f>IF($A1121='P-Parametri'!$D$47,'P-Parametri'!$B$34,IF($A1121='P-Parametri'!$D$48,'P-Parametri'!$C$34,'P-Parametri'!$D$52))</f>
        <v>4.8525513124279884E-2</v>
      </c>
      <c r="C1121" s="10">
        <f>IF($A1121&lt;='1-Input'!$B$26,0,IF($A1121='1-Input'!$B$26+1,('1-Input'!$B$23+0)*'1-Input'!$B$27,'1-Input'!$B$23+0))</f>
        <v>0</v>
      </c>
      <c r="D1121" s="10">
        <f t="shared" si="45"/>
        <v>0</v>
      </c>
      <c r="E1121" s="10">
        <f>MAX(0,('1-Input'!$B$10-C1121-D1121))/(1-'P-Parametri'!$B$31*MAX(0,IF(F1120&lt;=0,0,(F1120-G1120)/F1120)))</f>
        <v>34072.330489071152</v>
      </c>
      <c r="F1121" s="10">
        <f>((F1120-E1121+MAX(0,-('1-Input'!$B$10-C1121-D1121)))*(1+B1121))*(1-'P-Parametri'!$B$32)</f>
        <v>787058.05973827501</v>
      </c>
      <c r="G1121" s="10">
        <f>IF(F1120&lt;=0,G1120,G1120*(1-E1121/F1120))+MAX(0,-('1-Input'!$B$10-C1121-D1121))</f>
        <v>321482.38635067543</v>
      </c>
      <c r="H1121" s="10">
        <f>MAX(0,('1-Input'!$B$10-C1121-D1121))/(1-'P-Parametri'!$B$31*MAX(0,IF(I1120&lt;=0,0,(I1120-J1120)/I1120)))</f>
        <v>34072.330489071144</v>
      </c>
      <c r="I1121" s="10">
        <f>((I1120-H1121+MAX(0,-('1-Input'!$B$10-C1121-D1121)))*(1+B1121))*(1-'P-Parametri'!$B$32)</f>
        <v>1073988.8793344267</v>
      </c>
      <c r="J1121" s="10">
        <f>IF(I1120&lt;=0,J1120,J1120*(1-H1121/I1120))+MAX(0,-('1-Input'!$B$10-C1121-D1121))</f>
        <v>438682.38635067554</v>
      </c>
      <c r="K1121" s="10">
        <f>MAX(0,('1-Input'!$B$10-C1121-D1121))/(1-'P-Parametri'!$B$31*MAX(0,IF(L1120&lt;=0,0,(L1120-M1120)/L1120)))</f>
        <v>34072.330489071152</v>
      </c>
      <c r="L1121" s="10">
        <f>((L1120-K1121+MAX(0,-('1-Input'!$B$10-C1121-D1121)))*(1+B1121))*(1-'P-Parametri'!$B$32)</f>
        <v>509771.31167454802</v>
      </c>
      <c r="M1121" s="10">
        <f>IF(L1120&lt;=0,M1120,M1120*(1-K1121/L1120))+MAX(0,-('1-Input'!$B$10-C1121-D1121))</f>
        <v>208221.61178902653</v>
      </c>
      <c r="N1121" s="10">
        <f>MAX(0,('1-Input'!$B$10-C1121-D1121))/(1-'P-Parametri'!$B$31*MAX(0,IF(O1120&lt;=0,0,(O1120-P1120)/O1120)))</f>
        <v>34072.330489071152</v>
      </c>
      <c r="O1121" s="10">
        <f>((O1120-N1121+MAX(0,-('1-Input'!$B$10-C1121-D1121)))*(1+B1121))*(1-'P-Parametri'!$B$32)</f>
        <v>509771.31167454639</v>
      </c>
      <c r="P1121" s="10">
        <f>IF(O1120&lt;=0,P1120,P1120*(1-N1121/O1120))+MAX(0,-('1-Input'!$B$10-C1121-D1121))</f>
        <v>208221.61178902598</v>
      </c>
      <c r="Q1121" s="10">
        <f>MAX(0,('1-Input'!$B$10-C1121-D1121))/(1-'P-Parametri'!$B$31*MAX(0,IF(R1120&lt;=0,0,(R1120-S1120)/R1120)))</f>
        <v>34072.330489071144</v>
      </c>
      <c r="R1121" s="10">
        <f>((R1120-Q1121+MAX(0,-('1-Input'!$B$10-C1121-D1121)))*(1+B1121))*(1-'P-Parametri'!$B$32)</f>
        <v>509771.31167454674</v>
      </c>
      <c r="S1121" s="10">
        <f>IF(R1120&lt;=0,S1120,S1120*(1-Q1121/R1120))+MAX(0,-('1-Input'!$B$10-C1121-D1121))</f>
        <v>208221.61178902618</v>
      </c>
      <c r="T1121" s="10">
        <f>MAX(0,('1-Input'!$B$10-C1121-D1121))/(1-'P-Parametri'!$B$31*MAX(0,IF(U1120&lt;=0,0,(U1120-V1120)/U1120)))</f>
        <v>34072.330489071144</v>
      </c>
      <c r="U1121" s="10">
        <f>((U1120-T1121+MAX(0,-('1-Input'!$B$10-C1121-D1121)))*(1+B1121))*(1-'P-Parametri'!$B$32)</f>
        <v>509771.31167454709</v>
      </c>
      <c r="V1121" s="10">
        <f>IF(U1120&lt;=0,V1120,V1120*(1-T1121/U1120))+MAX(0,-('1-Input'!$B$10-C1121-D1121))</f>
        <v>208221.61178902636</v>
      </c>
    </row>
    <row r="1122" spans="1:22">
      <c r="A1122" s="9">
        <f t="shared" si="44"/>
        <v>15</v>
      </c>
      <c r="B1122" s="12">
        <f>IF($A1122='P-Parametri'!$D$47,'P-Parametri'!$B$34,IF($A1122='P-Parametri'!$D$48,'P-Parametri'!$C$34,'P-Parametri'!$D$52))</f>
        <v>4.8525513124279884E-2</v>
      </c>
      <c r="C1122" s="10">
        <f>IF($A1122&lt;='1-Input'!$B$26,0,IF($A1122='1-Input'!$B$26+1,('1-Input'!$B$23+0)*'1-Input'!$B$27,'1-Input'!$B$23+0))</f>
        <v>0</v>
      </c>
      <c r="D1122" s="10">
        <f t="shared" si="45"/>
        <v>0</v>
      </c>
      <c r="E1122" s="10">
        <f>MAX(0,('1-Input'!$B$10-C1122-D1122))/(1-'P-Parametri'!$B$31*MAX(0,IF(F1121&lt;=0,0,(F1121-G1121)/F1121)))</f>
        <v>34270.865439851448</v>
      </c>
      <c r="F1122" s="10">
        <f>((F1121-E1122+MAX(0,-('1-Input'!$B$10-C1122-D1122)))*(1+B1122))*(1-'P-Parametri'!$B$32)</f>
        <v>787737.94601679128</v>
      </c>
      <c r="G1122" s="10">
        <f>IF(F1121&lt;=0,G1121,G1121*(1-E1122/F1121))+MAX(0,-('1-Input'!$B$10-C1122-D1122))</f>
        <v>307484.08029486804</v>
      </c>
      <c r="H1122" s="10">
        <f>MAX(0,('1-Input'!$B$10-C1122-D1122))/(1-'P-Parametri'!$B$31*MAX(0,IF(I1121&lt;=0,0,(I1121-J1121)/I1121)))</f>
        <v>34270.865439851448</v>
      </c>
      <c r="I1122" s="10">
        <f>((I1121-H1122+MAX(0,-('1-Input'!$B$10-C1122-D1122)))*(1+B1122))*(1-'P-Parametri'!$B$32)</f>
        <v>1087990.5222953199</v>
      </c>
      <c r="J1122" s="10">
        <f>IF(I1121&lt;=0,J1121,J1121*(1-H1122/I1121))+MAX(0,-('1-Input'!$B$10-C1122-D1122))</f>
        <v>424684.08029486809</v>
      </c>
      <c r="K1122" s="10">
        <f>MAX(0,('1-Input'!$B$10-C1122-D1122))/(1-'P-Parametri'!$B$31*MAX(0,IF(L1121&lt;=0,0,(L1121-M1121)/L1121)))</f>
        <v>34270.865439851448</v>
      </c>
      <c r="L1122" s="10">
        <f>((L1121-K1122+MAX(0,-('1-Input'!$B$10-C1122-D1122)))*(1+B1122))*(1-'P-Parametri'!$B$32)</f>
        <v>497577.20068030118</v>
      </c>
      <c r="M1122" s="10">
        <f>IF(L1121&lt;=0,M1121,M1121*(1-K1122/L1121))+MAX(0,-('1-Input'!$B$10-C1122-D1122))</f>
        <v>194223.30573321914</v>
      </c>
      <c r="N1122" s="10">
        <f>MAX(0,('1-Input'!$B$10-C1122-D1122))/(1-'P-Parametri'!$B$31*MAX(0,IF(O1121&lt;=0,0,(O1121-P1121)/O1121)))</f>
        <v>34270.865439851448</v>
      </c>
      <c r="O1122" s="10">
        <f>((O1121-N1122+MAX(0,-('1-Input'!$B$10-C1122-D1122)))*(1+B1122))*(1-'P-Parametri'!$B$32)</f>
        <v>497577.20068029943</v>
      </c>
      <c r="P1122" s="10">
        <f>IF(O1121&lt;=0,P1121,P1121*(1-N1122/O1121))+MAX(0,-('1-Input'!$B$10-C1122-D1122))</f>
        <v>194223.30573321856</v>
      </c>
      <c r="Q1122" s="10">
        <f>MAX(0,('1-Input'!$B$10-C1122-D1122))/(1-'P-Parametri'!$B$31*MAX(0,IF(R1121&lt;=0,0,(R1121-S1121)/R1121)))</f>
        <v>34270.865439851441</v>
      </c>
      <c r="R1122" s="10">
        <f>((R1121-Q1122+MAX(0,-('1-Input'!$B$10-C1122-D1122)))*(1+B1122))*(1-'P-Parametri'!$B$32)</f>
        <v>497577.20068029989</v>
      </c>
      <c r="S1122" s="10">
        <f>IF(R1121&lt;=0,S1121,S1121*(1-Q1122/R1121))+MAX(0,-('1-Input'!$B$10-C1122-D1122))</f>
        <v>194223.30573321876</v>
      </c>
      <c r="T1122" s="10">
        <f>MAX(0,('1-Input'!$B$10-C1122-D1122))/(1-'P-Parametri'!$B$31*MAX(0,IF(U1121&lt;=0,0,(U1121-V1121)/U1121)))</f>
        <v>34270.865439851441</v>
      </c>
      <c r="U1122" s="10">
        <f>((U1121-T1122+MAX(0,-('1-Input'!$B$10-C1122-D1122)))*(1+B1122))*(1-'P-Parametri'!$B$32)</f>
        <v>497577.20068030024</v>
      </c>
      <c r="V1122" s="10">
        <f>IF(U1121&lt;=0,V1121,V1121*(1-T1122/U1121))+MAX(0,-('1-Input'!$B$10-C1122-D1122))</f>
        <v>194223.30573321893</v>
      </c>
    </row>
    <row r="1123" spans="1:22">
      <c r="A1123" s="9">
        <f t="shared" si="44"/>
        <v>16</v>
      </c>
      <c r="B1123" s="12">
        <f>IF($A1123='P-Parametri'!$D$47,'P-Parametri'!$B$34,IF($A1123='P-Parametri'!$D$48,'P-Parametri'!$C$34,'P-Parametri'!$D$52))</f>
        <v>4.8525513124279884E-2</v>
      </c>
      <c r="C1123" s="10">
        <f>IF($A1123&lt;='1-Input'!$B$26,0,IF($A1123='1-Input'!$B$26+1,('1-Input'!$B$23+0)*'1-Input'!$B$27,'1-Input'!$B$23+0))</f>
        <v>0</v>
      </c>
      <c r="D1123" s="10">
        <f t="shared" si="45"/>
        <v>0</v>
      </c>
      <c r="E1123" s="10">
        <f>MAX(0,('1-Input'!$B$10-C1123-D1123))/(1-'P-Parametri'!$B$31*MAX(0,IF(F1122&lt;=0,0,(F1122-G1122)/F1122)))</f>
        <v>34462.765768102799</v>
      </c>
      <c r="F1123" s="10">
        <f>((F1122-E1123+MAX(0,-('1-Input'!$B$10-C1123-D1123)))*(1+B1123))*(1-'P-Parametri'!$B$32)</f>
        <v>788248.58840425243</v>
      </c>
      <c r="G1123" s="10">
        <f>IF(F1122&lt;=0,G1122,G1122*(1-E1123/F1122))+MAX(0,-('1-Input'!$B$10-C1123-D1123))</f>
        <v>294031.95209639141</v>
      </c>
      <c r="H1123" s="10">
        <f>MAX(0,('1-Input'!$B$10-C1123-D1123))/(1-'P-Parametri'!$B$31*MAX(0,IF(I1122&lt;=0,0,(I1122-J1122)/I1122)))</f>
        <v>34462.765768102799</v>
      </c>
      <c r="I1123" s="10">
        <f>((I1122-H1123+MAX(0,-('1-Input'!$B$10-C1123-D1123)))*(1+B1123))*(1-'P-Parametri'!$B$32)</f>
        <v>1102441.4300403649</v>
      </c>
      <c r="J1123" s="10">
        <f>IF(I1122&lt;=0,J1122,J1122*(1-H1123/I1122))+MAX(0,-('1-Input'!$B$10-C1123-D1123))</f>
        <v>411231.95209639147</v>
      </c>
      <c r="K1123" s="10">
        <f>MAX(0,('1-Input'!$B$10-C1123-D1123))/(1-'P-Parametri'!$B$31*MAX(0,IF(L1122&lt;=0,0,(L1122-M1122)/L1122)))</f>
        <v>34462.765768102799</v>
      </c>
      <c r="L1123" s="10">
        <f>((L1122-K1123+MAX(0,-('1-Input'!$B$10-C1123-D1123)))*(1+B1123))*(1-'P-Parametri'!$B$32)</f>
        <v>484616.12590057059</v>
      </c>
      <c r="M1123" s="10">
        <f>IF(L1122&lt;=0,M1122,M1122*(1-K1123/L1122))+MAX(0,-('1-Input'!$B$10-C1123-D1123))</f>
        <v>180771.17753474248</v>
      </c>
      <c r="N1123" s="10">
        <f>MAX(0,('1-Input'!$B$10-C1123-D1123))/(1-'P-Parametri'!$B$31*MAX(0,IF(O1122&lt;=0,0,(O1122-P1122)/O1122)))</f>
        <v>34462.765768102799</v>
      </c>
      <c r="O1123" s="10">
        <f>((O1122-N1123+MAX(0,-('1-Input'!$B$10-C1123-D1123)))*(1+B1123))*(1-'P-Parametri'!$B$32)</f>
        <v>484616.12590056879</v>
      </c>
      <c r="P1123" s="10">
        <f>IF(O1122&lt;=0,P1122,P1122*(1-N1123/O1122))+MAX(0,-('1-Input'!$B$10-C1123-D1123))</f>
        <v>180771.1775347419</v>
      </c>
      <c r="Q1123" s="10">
        <f>MAX(0,('1-Input'!$B$10-C1123-D1123))/(1-'P-Parametri'!$B$31*MAX(0,IF(R1122&lt;=0,0,(R1122-S1122)/R1122)))</f>
        <v>34462.765768102799</v>
      </c>
      <c r="R1123" s="10">
        <f>((R1122-Q1123+MAX(0,-('1-Input'!$B$10-C1123-D1123)))*(1+B1123))*(1-'P-Parametri'!$B$32)</f>
        <v>484616.12590056926</v>
      </c>
      <c r="S1123" s="10">
        <f>IF(R1122&lt;=0,S1122,S1122*(1-Q1123/R1122))+MAX(0,-('1-Input'!$B$10-C1123-D1123))</f>
        <v>180771.17753474211</v>
      </c>
      <c r="T1123" s="10">
        <f>MAX(0,('1-Input'!$B$10-C1123-D1123))/(1-'P-Parametri'!$B$31*MAX(0,IF(U1122&lt;=0,0,(U1122-V1122)/U1122)))</f>
        <v>34462.765768102799</v>
      </c>
      <c r="U1123" s="10">
        <f>((U1122-T1123+MAX(0,-('1-Input'!$B$10-C1123-D1123)))*(1+B1123))*(1-'P-Parametri'!$B$32)</f>
        <v>484616.12590056966</v>
      </c>
      <c r="V1123" s="10">
        <f>IF(U1122&lt;=0,V1122,V1122*(1-T1123/U1122))+MAX(0,-('1-Input'!$B$10-C1123-D1123))</f>
        <v>180771.17753474228</v>
      </c>
    </row>
    <row r="1124" spans="1:22">
      <c r="A1124" s="9">
        <f t="shared" si="44"/>
        <v>17</v>
      </c>
      <c r="B1124" s="12">
        <f>IF($A1124='P-Parametri'!$D$47,'P-Parametri'!$B$34,IF($A1124='P-Parametri'!$D$48,'P-Parametri'!$C$34,'P-Parametri'!$D$52))</f>
        <v>4.8525513124279884E-2</v>
      </c>
      <c r="C1124" s="10">
        <f>IF($A1124&lt;='1-Input'!$B$26,0,IF($A1124='1-Input'!$B$26+1,('1-Input'!$B$23+0)*'1-Input'!$B$27,'1-Input'!$B$23+0))</f>
        <v>0</v>
      </c>
      <c r="D1124" s="10">
        <f t="shared" si="45"/>
        <v>0</v>
      </c>
      <c r="E1124" s="10">
        <f>MAX(0,('1-Input'!$B$10-C1124-D1124))/(1-'P-Parametri'!$B$31*MAX(0,IF(F1123&lt;=0,0,(F1123-G1123)/F1123)))</f>
        <v>34648.170755821156</v>
      </c>
      <c r="F1124" s="10">
        <f>((F1123-E1124+MAX(0,-('1-Input'!$B$10-C1124-D1124)))*(1+B1124))*(1-'P-Parametri'!$B$32)</f>
        <v>788588.92607628205</v>
      </c>
      <c r="G1124" s="10">
        <f>IF(F1123&lt;=0,G1123,G1123*(1-E1124/F1123))+MAX(0,-('1-Input'!$B$10-C1124-D1124))</f>
        <v>281107.5150168055</v>
      </c>
      <c r="H1124" s="10">
        <f>MAX(0,('1-Input'!$B$10-C1124-D1124))/(1-'P-Parametri'!$B$31*MAX(0,IF(I1123&lt;=0,0,(I1123-J1123)/I1123)))</f>
        <v>34648.170755821156</v>
      </c>
      <c r="I1124" s="10">
        <f>((I1123-H1124+MAX(0,-('1-Input'!$B$10-C1124-D1124)))*(1+B1124))*(1-'P-Parametri'!$B$32)</f>
        <v>1117369.2581517696</v>
      </c>
      <c r="J1124" s="10">
        <f>IF(I1123&lt;=0,J1123,J1123*(1-H1124/I1123))+MAX(0,-('1-Input'!$B$10-C1124-D1124))</f>
        <v>398307.51501680556</v>
      </c>
      <c r="K1124" s="10">
        <f>MAX(0,('1-Input'!$B$10-C1124-D1124))/(1-'P-Parametri'!$B$31*MAX(0,IF(L1123&lt;=0,0,(L1123-M1123)/L1123)))</f>
        <v>34648.170755821156</v>
      </c>
      <c r="L1124" s="10">
        <f>((L1123-K1124+MAX(0,-('1-Input'!$B$10-C1124-D1124)))*(1+B1124))*(1-'P-Parametri'!$B$32)</f>
        <v>470859.27529551607</v>
      </c>
      <c r="M1124" s="10">
        <f>IF(L1123&lt;=0,M1123,M1123*(1-K1124/L1123))+MAX(0,-('1-Input'!$B$10-C1124-D1124))</f>
        <v>167846.74045515657</v>
      </c>
      <c r="N1124" s="10">
        <f>MAX(0,('1-Input'!$B$10-C1124-D1124))/(1-'P-Parametri'!$B$31*MAX(0,IF(O1123&lt;=0,0,(O1123-P1123)/O1123)))</f>
        <v>34648.170755821156</v>
      </c>
      <c r="O1124" s="10">
        <f>((O1123-N1124+MAX(0,-('1-Input'!$B$10-C1124-D1124)))*(1+B1124))*(1-'P-Parametri'!$B$32)</f>
        <v>470859.27529551421</v>
      </c>
      <c r="P1124" s="10">
        <f>IF(O1123&lt;=0,P1123,P1123*(1-N1124/O1123))+MAX(0,-('1-Input'!$B$10-C1124-D1124))</f>
        <v>167846.74045515596</v>
      </c>
      <c r="Q1124" s="10">
        <f>MAX(0,('1-Input'!$B$10-C1124-D1124))/(1-'P-Parametri'!$B$31*MAX(0,IF(R1123&lt;=0,0,(R1123-S1123)/R1123)))</f>
        <v>34648.170755821156</v>
      </c>
      <c r="R1124" s="10">
        <f>((R1123-Q1124+MAX(0,-('1-Input'!$B$10-C1124-D1124)))*(1+B1124))*(1-'P-Parametri'!$B$32)</f>
        <v>470859.27529551467</v>
      </c>
      <c r="S1124" s="10">
        <f>IF(R1123&lt;=0,S1123,S1123*(1-Q1124/R1123))+MAX(0,-('1-Input'!$B$10-C1124-D1124))</f>
        <v>167846.74045515616</v>
      </c>
      <c r="T1124" s="10">
        <f>MAX(0,('1-Input'!$B$10-C1124-D1124))/(1-'P-Parametri'!$B$31*MAX(0,IF(U1123&lt;=0,0,(U1123-V1123)/U1123)))</f>
        <v>34648.170755821156</v>
      </c>
      <c r="U1124" s="10">
        <f>((U1123-T1124+MAX(0,-('1-Input'!$B$10-C1124-D1124)))*(1+B1124))*(1-'P-Parametri'!$B$32)</f>
        <v>470859.27529551508</v>
      </c>
      <c r="V1124" s="10">
        <f>IF(U1123&lt;=0,V1123,V1123*(1-T1124/U1123))+MAX(0,-('1-Input'!$B$10-C1124-D1124))</f>
        <v>167846.74045515634</v>
      </c>
    </row>
    <row r="1125" spans="1:22">
      <c r="A1125" s="9">
        <f t="shared" si="44"/>
        <v>18</v>
      </c>
      <c r="B1125" s="12">
        <f>IF($A1125='P-Parametri'!$D$47,'P-Parametri'!$B$34,IF($A1125='P-Parametri'!$D$48,'P-Parametri'!$C$34,'P-Parametri'!$D$52))</f>
        <v>4.8525513124279884E-2</v>
      </c>
      <c r="C1125" s="10">
        <f>IF($A1125&lt;='1-Input'!$B$26,0,IF($A1125='1-Input'!$B$26+1,('1-Input'!$B$23+0)*'1-Input'!$B$27,'1-Input'!$B$23+0))</f>
        <v>0</v>
      </c>
      <c r="D1125" s="10">
        <f t="shared" si="45"/>
        <v>0</v>
      </c>
      <c r="E1125" s="10">
        <f>MAX(0,('1-Input'!$B$10-C1125-D1125))/(1-'P-Parametri'!$B$31*MAX(0,IF(F1124&lt;=0,0,(F1124-G1124)/F1124)))</f>
        <v>34827.223339555479</v>
      </c>
      <c r="F1125" s="10">
        <f>((F1124-E1125+MAX(0,-('1-Input'!$B$10-C1125-D1125)))*(1+B1125))*(1-'P-Parametri'!$B$32)</f>
        <v>788757.69938318629</v>
      </c>
      <c r="G1125" s="10">
        <f>IF(F1124&lt;=0,G1124,G1124*(1-E1125/F1124))+MAX(0,-('1-Input'!$B$10-C1125-D1125))</f>
        <v>268692.68913707876</v>
      </c>
      <c r="H1125" s="10">
        <f>MAX(0,('1-Input'!$B$10-C1125-D1125))/(1-'P-Parametri'!$B$31*MAX(0,IF(I1124&lt;=0,0,(I1124-J1124)/I1124)))</f>
        <v>34827.223339555479</v>
      </c>
      <c r="I1125" s="10">
        <f>((I1124-H1125+MAX(0,-('1-Input'!$B$10-C1125-D1125)))*(1+B1125))*(1-'P-Parametri'!$B$32)</f>
        <v>1132802.7966450187</v>
      </c>
      <c r="J1125" s="10">
        <f>IF(I1124&lt;=0,J1124,J1124*(1-H1125/I1124))+MAX(0,-('1-Input'!$B$10-C1125-D1125))</f>
        <v>385892.68913707882</v>
      </c>
      <c r="K1125" s="10">
        <f>MAX(0,('1-Input'!$B$10-C1125-D1125))/(1-'P-Parametri'!$B$31*MAX(0,IF(L1124&lt;=0,0,(L1124-M1124)/L1124)))</f>
        <v>34827.223339555479</v>
      </c>
      <c r="L1125" s="10">
        <f>((L1124-K1125+MAX(0,-('1-Input'!$B$10-C1125-D1125)))*(1+B1125))*(1-'P-Parametri'!$B$32)</f>
        <v>456276.34955372469</v>
      </c>
      <c r="M1125" s="10">
        <f>IF(L1124&lt;=0,M1124,M1124*(1-K1125/L1124))+MAX(0,-('1-Input'!$B$10-C1125-D1125))</f>
        <v>155431.91457542984</v>
      </c>
      <c r="N1125" s="10">
        <f>MAX(0,('1-Input'!$B$10-C1125-D1125))/(1-'P-Parametri'!$B$31*MAX(0,IF(O1124&lt;=0,0,(O1124-P1124)/O1124)))</f>
        <v>34827.223339555479</v>
      </c>
      <c r="O1125" s="10">
        <f>((O1124-N1125+MAX(0,-('1-Input'!$B$10-C1125-D1125)))*(1+B1125))*(1-'P-Parametri'!$B$32)</f>
        <v>456276.34955372277</v>
      </c>
      <c r="P1125" s="10">
        <f>IF(O1124&lt;=0,P1124,P1124*(1-N1125/O1124))+MAX(0,-('1-Input'!$B$10-C1125-D1125))</f>
        <v>155431.91457542925</v>
      </c>
      <c r="Q1125" s="10">
        <f>MAX(0,('1-Input'!$B$10-C1125-D1125))/(1-'P-Parametri'!$B$31*MAX(0,IF(R1124&lt;=0,0,(R1124-S1124)/R1124)))</f>
        <v>34827.223339555479</v>
      </c>
      <c r="R1125" s="10">
        <f>((R1124-Q1125+MAX(0,-('1-Input'!$B$10-C1125-D1125)))*(1+B1125))*(1-'P-Parametri'!$B$32)</f>
        <v>456276.34955372324</v>
      </c>
      <c r="S1125" s="10">
        <f>IF(R1124&lt;=0,S1124,S1124*(1-Q1125/R1124))+MAX(0,-('1-Input'!$B$10-C1125-D1125))</f>
        <v>155431.91457542943</v>
      </c>
      <c r="T1125" s="10">
        <f>MAX(0,('1-Input'!$B$10-C1125-D1125))/(1-'P-Parametri'!$B$31*MAX(0,IF(U1124&lt;=0,0,(U1124-V1124)/U1124)))</f>
        <v>34827.223339555479</v>
      </c>
      <c r="U1125" s="10">
        <f>((U1124-T1125+MAX(0,-('1-Input'!$B$10-C1125-D1125)))*(1+B1125))*(1-'P-Parametri'!$B$32)</f>
        <v>456276.3495537237</v>
      </c>
      <c r="V1125" s="10">
        <f>IF(U1124&lt;=0,V1124,V1124*(1-T1125/U1124))+MAX(0,-('1-Input'!$B$10-C1125-D1125))</f>
        <v>155431.9145754296</v>
      </c>
    </row>
    <row r="1126" spans="1:22">
      <c r="A1126" s="9">
        <f t="shared" si="44"/>
        <v>19</v>
      </c>
      <c r="B1126" s="12">
        <f>IF($A1126='P-Parametri'!$D$47,'P-Parametri'!$B$34,IF($A1126='P-Parametri'!$D$48,'P-Parametri'!$C$34,'P-Parametri'!$D$52))</f>
        <v>4.8525513124279884E-2</v>
      </c>
      <c r="C1126" s="10">
        <f>IF($A1126&lt;='1-Input'!$B$26,0,IF($A1126='1-Input'!$B$26+1,('1-Input'!$B$23+0)*'1-Input'!$B$27,'1-Input'!$B$23+0))</f>
        <v>5178.3333333332594</v>
      </c>
      <c r="D1126" s="10">
        <f t="shared" si="45"/>
        <v>0</v>
      </c>
      <c r="E1126" s="10">
        <f>MAX(0,('1-Input'!$B$10-C1126-D1126))/(1-'P-Parametri'!$B$31*MAX(0,IF(F1125&lt;=0,0,(F1125-G1125)/F1125)))</f>
        <v>28750.344415830463</v>
      </c>
      <c r="F1126" s="10">
        <f>((F1125-E1126+MAX(0,-('1-Input'!$B$10-C1126-D1126)))*(1+B1126))*(1-'P-Parametri'!$B$32)</f>
        <v>795293.32764168282</v>
      </c>
      <c r="G1126" s="10">
        <f>IF(F1125&lt;=0,G1125,G1125*(1-E1126/F1125))+MAX(0,-('1-Input'!$B$10-C1126-D1126))</f>
        <v>258898.79760264722</v>
      </c>
      <c r="H1126" s="10">
        <f>MAX(0,('1-Input'!$B$10-C1126-D1126))/(1-'P-Parametri'!$B$31*MAX(0,IF(I1125&lt;=0,0,(I1125-J1125)/I1125)))</f>
        <v>28750.344415830463</v>
      </c>
      <c r="I1126" s="10">
        <f>((I1125-H1126+MAX(0,-('1-Input'!$B$10-C1126-D1126)))*(1+B1126))*(1-'P-Parametri'!$B$32)</f>
        <v>1155311.9096617498</v>
      </c>
      <c r="J1126" s="10">
        <f>IF(I1125&lt;=0,J1125,J1125*(1-H1126/I1125))+MAX(0,-('1-Input'!$B$10-C1126-D1126))</f>
        <v>376098.79760264733</v>
      </c>
      <c r="K1126" s="10">
        <f>MAX(0,('1-Input'!$B$10-C1126-D1126))/(1-'P-Parametri'!$B$31*MAX(0,IF(L1125&lt;=0,0,(L1125-M1125)/L1125)))</f>
        <v>28750.344415830463</v>
      </c>
      <c r="L1126" s="10">
        <f>((L1125-K1126+MAX(0,-('1-Input'!$B$10-C1126-D1126)))*(1+B1126))*(1-'P-Parametri'!$B$32)</f>
        <v>447375.38006336172</v>
      </c>
      <c r="M1126" s="10">
        <f>IF(L1125&lt;=0,M1125,M1125*(1-K1126/L1125))+MAX(0,-('1-Input'!$B$10-C1126-D1126))</f>
        <v>145638.02304099832</v>
      </c>
      <c r="N1126" s="10">
        <f>MAX(0,('1-Input'!$B$10-C1126-D1126))/(1-'P-Parametri'!$B$31*MAX(0,IF(O1125&lt;=0,0,(O1125-P1125)/O1125)))</f>
        <v>28750.344415830463</v>
      </c>
      <c r="O1126" s="10">
        <f>((O1125-N1126+MAX(0,-('1-Input'!$B$10-C1126-D1126)))*(1+B1126))*(1-'P-Parametri'!$B$32)</f>
        <v>447375.38006335974</v>
      </c>
      <c r="P1126" s="10">
        <f>IF(O1125&lt;=0,P1125,P1125*(1-N1126/O1125))+MAX(0,-('1-Input'!$B$10-C1126-D1126))</f>
        <v>145638.02304099771</v>
      </c>
      <c r="Q1126" s="10">
        <f>MAX(0,('1-Input'!$B$10-C1126-D1126))/(1-'P-Parametri'!$B$31*MAX(0,IF(R1125&lt;=0,0,(R1125-S1125)/R1125)))</f>
        <v>28750.344415830463</v>
      </c>
      <c r="R1126" s="10">
        <f>((R1125-Q1126+MAX(0,-('1-Input'!$B$10-C1126-D1126)))*(1+B1126))*(1-'P-Parametri'!$B$32)</f>
        <v>447375.38006336021</v>
      </c>
      <c r="S1126" s="10">
        <f>IF(R1125&lt;=0,S1125,S1125*(1-Q1126/R1125))+MAX(0,-('1-Input'!$B$10-C1126-D1126))</f>
        <v>145638.02304099788</v>
      </c>
      <c r="T1126" s="10">
        <f>MAX(0,('1-Input'!$B$10-C1126-D1126))/(1-'P-Parametri'!$B$31*MAX(0,IF(U1125&lt;=0,0,(U1125-V1125)/U1125)))</f>
        <v>28750.344415830463</v>
      </c>
      <c r="U1126" s="10">
        <f>((U1125-T1126+MAX(0,-('1-Input'!$B$10-C1126-D1126)))*(1+B1126))*(1-'P-Parametri'!$B$32)</f>
        <v>447375.38006336067</v>
      </c>
      <c r="V1126" s="10">
        <f>IF(U1125&lt;=0,V1125,V1125*(1-T1126/U1125))+MAX(0,-('1-Input'!$B$10-C1126-D1126))</f>
        <v>145638.02304099806</v>
      </c>
    </row>
    <row r="1127" spans="1:22">
      <c r="A1127" s="9">
        <f t="shared" si="44"/>
        <v>20</v>
      </c>
      <c r="B1127" s="12">
        <f>IF($A1127='P-Parametri'!$D$47,'P-Parametri'!$B$34,IF($A1127='P-Parametri'!$D$48,'P-Parametri'!$C$34,'P-Parametri'!$D$52))</f>
        <v>4.8525513124279884E-2</v>
      </c>
      <c r="C1127" s="10">
        <f>IF($A1127&lt;='1-Input'!$B$26,0,IF($A1127='1-Input'!$B$26+1,('1-Input'!$B$23+0)*'1-Input'!$B$27,'1-Input'!$B$23+0))</f>
        <v>15535</v>
      </c>
      <c r="D1127" s="10">
        <f t="shared" si="45"/>
        <v>0</v>
      </c>
      <c r="E1127" s="10">
        <f>MAX(0,('1-Input'!$B$10-C1127-D1127))/(1-'P-Parametri'!$B$31*MAX(0,IF(F1126&lt;=0,0,(F1126-G1126)/F1126)))</f>
        <v>16328.33571686908</v>
      </c>
      <c r="F1127" s="10">
        <f>((F1126-E1127+MAX(0,-('1-Input'!$B$10-C1127-D1127)))*(1+B1127))*(1-'P-Parametri'!$B$32)</f>
        <v>815131.13852808811</v>
      </c>
      <c r="G1127" s="10">
        <f>IF(F1126&lt;=0,G1126,G1126*(1-E1127/F1126))+MAX(0,-('1-Input'!$B$10-C1127-D1127))</f>
        <v>253583.29156604383</v>
      </c>
      <c r="H1127" s="10">
        <f>MAX(0,('1-Input'!$B$10-C1127-D1127))/(1-'P-Parametri'!$B$31*MAX(0,IF(I1126&lt;=0,0,(I1126-J1126)/I1126)))</f>
        <v>16328.33571686908</v>
      </c>
      <c r="I1127" s="10">
        <f>((I1126-H1127+MAX(0,-('1-Input'!$B$10-C1127-D1127)))*(1+B1127))*(1-'P-Parametri'!$B$32)</f>
        <v>1191864.8296380609</v>
      </c>
      <c r="J1127" s="10">
        <f>IF(I1126&lt;=0,J1126,J1126*(1-H1127/I1126))+MAX(0,-('1-Input'!$B$10-C1127-D1127))</f>
        <v>370783.29156604392</v>
      </c>
      <c r="K1127" s="10">
        <f>MAX(0,('1-Input'!$B$10-C1127-D1127))/(1-'P-Parametri'!$B$31*MAX(0,IF(L1126&lt;=0,0,(L1126-M1126)/L1126)))</f>
        <v>16328.33571686908</v>
      </c>
      <c r="L1127" s="10">
        <f>((L1126-K1127+MAX(0,-('1-Input'!$B$10-C1127-D1127)))*(1+B1127))*(1-'P-Parametri'!$B$32)</f>
        <v>451059.8957074022</v>
      </c>
      <c r="M1127" s="10">
        <f>IF(L1126&lt;=0,M1126,M1126*(1-K1127/L1126))+MAX(0,-('1-Input'!$B$10-C1127-D1127))</f>
        <v>140322.51700439493</v>
      </c>
      <c r="N1127" s="10">
        <f>MAX(0,('1-Input'!$B$10-C1127-D1127))/(1-'P-Parametri'!$B$31*MAX(0,IF(O1126&lt;=0,0,(O1126-P1126)/O1126)))</f>
        <v>16328.33571686908</v>
      </c>
      <c r="O1127" s="10">
        <f>((O1126-N1127+MAX(0,-('1-Input'!$B$10-C1127-D1127)))*(1+B1127))*(1-'P-Parametri'!$B$32)</f>
        <v>451059.89570740011</v>
      </c>
      <c r="P1127" s="10">
        <f>IF(O1126&lt;=0,P1126,P1126*(1-N1127/O1126))+MAX(0,-('1-Input'!$B$10-C1127-D1127))</f>
        <v>140322.51700439432</v>
      </c>
      <c r="Q1127" s="10">
        <f>MAX(0,('1-Input'!$B$10-C1127-D1127))/(1-'P-Parametri'!$B$31*MAX(0,IF(R1126&lt;=0,0,(R1126-S1126)/R1126)))</f>
        <v>16328.335716869078</v>
      </c>
      <c r="R1127" s="10">
        <f>((R1126-Q1127+MAX(0,-('1-Input'!$B$10-C1127-D1127)))*(1+B1127))*(1-'P-Parametri'!$B$32)</f>
        <v>451059.89570740063</v>
      </c>
      <c r="S1127" s="10">
        <f>IF(R1126&lt;=0,S1126,S1126*(1-Q1127/R1126))+MAX(0,-('1-Input'!$B$10-C1127-D1127))</f>
        <v>140322.5170043945</v>
      </c>
      <c r="T1127" s="10">
        <f>MAX(0,('1-Input'!$B$10-C1127-D1127))/(1-'P-Parametri'!$B$31*MAX(0,IF(U1126&lt;=0,0,(U1126-V1126)/U1126)))</f>
        <v>16328.33571686908</v>
      </c>
      <c r="U1127" s="10">
        <f>((U1126-T1127+MAX(0,-('1-Input'!$B$10-C1127-D1127)))*(1+B1127))*(1-'P-Parametri'!$B$32)</f>
        <v>451059.8957074011</v>
      </c>
      <c r="V1127" s="10">
        <f>IF(U1126&lt;=0,V1126,V1126*(1-T1127/U1126))+MAX(0,-('1-Input'!$B$10-C1127-D1127))</f>
        <v>140322.51700439467</v>
      </c>
    </row>
    <row r="1128" spans="1:22">
      <c r="A1128" s="9">
        <f t="shared" si="44"/>
        <v>21</v>
      </c>
      <c r="B1128" s="12">
        <f>IF($A1128='P-Parametri'!$D$47,'P-Parametri'!$B$34,IF($A1128='P-Parametri'!$D$48,'P-Parametri'!$C$34,'P-Parametri'!$D$52))</f>
        <v>-0.35</v>
      </c>
      <c r="C1128" s="10">
        <f>IF($A1128&lt;='1-Input'!$B$26,0,IF($A1128='1-Input'!$B$26+1,('1-Input'!$B$23+0)*'1-Input'!$B$27,'1-Input'!$B$23+0))</f>
        <v>15535</v>
      </c>
      <c r="D1128" s="10">
        <f t="shared" si="45"/>
        <v>0</v>
      </c>
      <c r="E1128" s="10">
        <f>MAX(0,('1-Input'!$B$10-C1128-D1128))/(1-'P-Parametri'!$B$31*MAX(0,IF(F1127&lt;=0,0,(F1127-G1127)/F1127)))</f>
        <v>16403.033987140774</v>
      </c>
      <c r="F1128" s="10">
        <f>((F1127-E1128+MAX(0,-('1-Input'!$B$10-C1128-D1128)))*(1+B1128))*(1-'P-Parametri'!$B$32)</f>
        <v>518134.92141571257</v>
      </c>
      <c r="G1128" s="10">
        <f>IF(F1127&lt;=0,G1127,G1127*(1-E1128/F1127))+MAX(0,-('1-Input'!$B$10-C1128-D1128))</f>
        <v>248480.38829867524</v>
      </c>
      <c r="H1128" s="10">
        <f>MAX(0,('1-Input'!$B$10-C1128-D1128))/(1-'P-Parametri'!$B$31*MAX(0,IF(I1127&lt;=0,0,(I1127-J1127)/I1127)))</f>
        <v>16403.033987140774</v>
      </c>
      <c r="I1128" s="10">
        <f>((I1127-H1128+MAX(0,-('1-Input'!$B$10-C1128-D1128)))*(1+B1128))*(1-'P-Parametri'!$B$32)</f>
        <v>762522.0668387519</v>
      </c>
      <c r="J1128" s="10">
        <f>IF(I1127&lt;=0,J1127,J1127*(1-H1128/I1127))+MAX(0,-('1-Input'!$B$10-C1128-D1128))</f>
        <v>365680.3882986753</v>
      </c>
      <c r="K1128" s="10">
        <f>MAX(0,('1-Input'!$B$10-C1128-D1128))/(1-'P-Parametri'!$B$31*MAX(0,IF(L1127&lt;=0,0,(L1127-M1127)/L1127)))</f>
        <v>16403.033987140774</v>
      </c>
      <c r="L1128" s="10">
        <f>((L1127-K1128+MAX(0,-('1-Input'!$B$10-C1128-D1128)))*(1+B1128))*(1-'P-Parametri'!$B$32)</f>
        <v>281961.9061979336</v>
      </c>
      <c r="M1128" s="10">
        <f>IF(L1127&lt;=0,M1127,M1127*(1-K1128/L1127))+MAX(0,-('1-Input'!$B$10-C1128-D1128))</f>
        <v>135219.61373702638</v>
      </c>
      <c r="N1128" s="10">
        <f>MAX(0,('1-Input'!$B$10-C1128-D1128))/(1-'P-Parametri'!$B$31*MAX(0,IF(O1127&lt;=0,0,(O1127-P1127)/O1127)))</f>
        <v>16403.033987140774</v>
      </c>
      <c r="O1128" s="10">
        <f>((O1127-N1128+MAX(0,-('1-Input'!$B$10-C1128-D1128)))*(1+B1128))*(1-'P-Parametri'!$B$32)</f>
        <v>281961.90619793226</v>
      </c>
      <c r="P1128" s="10">
        <f>IF(O1127&lt;=0,P1127,P1127*(1-N1128/O1127))+MAX(0,-('1-Input'!$B$10-C1128-D1128))</f>
        <v>135219.61373702576</v>
      </c>
      <c r="Q1128" s="10">
        <f>MAX(0,('1-Input'!$B$10-C1128-D1128))/(1-'P-Parametri'!$B$31*MAX(0,IF(R1127&lt;=0,0,(R1127-S1127)/R1127)))</f>
        <v>16403.033987140774</v>
      </c>
      <c r="R1128" s="10">
        <f>((R1127-Q1128+MAX(0,-('1-Input'!$B$10-C1128-D1128)))*(1+B1128))*(1-'P-Parametri'!$B$32)</f>
        <v>281961.90619793255</v>
      </c>
      <c r="S1128" s="10">
        <f>IF(R1127&lt;=0,S1127,S1127*(1-Q1128/R1127))+MAX(0,-('1-Input'!$B$10-C1128-D1128))</f>
        <v>135219.61373702594</v>
      </c>
      <c r="T1128" s="10">
        <f>MAX(0,('1-Input'!$B$10-C1128-D1128))/(1-'P-Parametri'!$B$31*MAX(0,IF(U1127&lt;=0,0,(U1127-V1127)/U1127)))</f>
        <v>16403.033987140774</v>
      </c>
      <c r="U1128" s="10">
        <f>((U1127-T1128+MAX(0,-('1-Input'!$B$10-C1128-D1128)))*(1+B1128))*(1-'P-Parametri'!$B$32)</f>
        <v>281961.9061979329</v>
      </c>
      <c r="V1128" s="10">
        <f>IF(U1127&lt;=0,V1127,V1127*(1-T1128/U1127))+MAX(0,-('1-Input'!$B$10-C1128-D1128))</f>
        <v>135219.61373702608</v>
      </c>
    </row>
    <row r="1129" spans="1:22">
      <c r="A1129" s="9">
        <f t="shared" si="44"/>
        <v>22</v>
      </c>
      <c r="B1129" s="12">
        <f>IF($A1129='P-Parametri'!$D$47,'P-Parametri'!$B$34,IF($A1129='P-Parametri'!$D$48,'P-Parametri'!$C$34,'P-Parametri'!$D$52))</f>
        <v>-0.2</v>
      </c>
      <c r="C1129" s="10">
        <f>IF($A1129&lt;='1-Input'!$B$26,0,IF($A1129='1-Input'!$B$26+1,('1-Input'!$B$23+0)*'1-Input'!$B$27,'1-Input'!$B$23+0))</f>
        <v>15535</v>
      </c>
      <c r="D1129" s="10">
        <f t="shared" si="45"/>
        <v>0</v>
      </c>
      <c r="E1129" s="10">
        <f>MAX(0,('1-Input'!$B$10-C1129-D1129))/(1-'P-Parametri'!$B$31*MAX(0,IF(F1128&lt;=0,0,(F1128-G1128)/F1128)))</f>
        <v>15572.101382567447</v>
      </c>
      <c r="F1129" s="10">
        <f>((F1128-E1129+MAX(0,-('1-Input'!$B$10-C1129-D1129)))*(1+B1129))*(1-'P-Parametri'!$B$32)</f>
        <v>401246.15551446308</v>
      </c>
      <c r="G1129" s="10">
        <f>IF(F1128&lt;=0,G1128,G1128*(1-E1129/F1128))+MAX(0,-('1-Input'!$B$10-C1129-D1129))</f>
        <v>241012.52300290565</v>
      </c>
      <c r="H1129" s="10">
        <f>MAX(0,('1-Input'!$B$10-C1129-D1129))/(1-'P-Parametri'!$B$31*MAX(0,IF(I1128&lt;=0,0,(I1128-J1128)/I1128)))</f>
        <v>15572.101382567447</v>
      </c>
      <c r="I1129" s="10">
        <f>((I1128-H1129+MAX(0,-('1-Input'!$B$10-C1129-D1129)))*(1+B1129))*(1-'P-Parametri'!$B$32)</f>
        <v>596364.85242021771</v>
      </c>
      <c r="J1129" s="10">
        <f>IF(I1128&lt;=0,J1128,J1128*(1-H1129/I1128))+MAX(0,-('1-Input'!$B$10-C1129-D1129))</f>
        <v>358212.52300290571</v>
      </c>
      <c r="K1129" s="10">
        <f>MAX(0,('1-Input'!$B$10-C1129-D1129))/(1-'P-Parametri'!$B$31*MAX(0,IF(L1128&lt;=0,0,(L1128-M1128)/L1128)))</f>
        <v>15572.101382567447</v>
      </c>
      <c r="L1129" s="10">
        <f>((L1128-K1129+MAX(0,-('1-Input'!$B$10-C1129-D1129)))*(1+B1129))*(1-'P-Parametri'!$B$32)</f>
        <v>212685.62016458836</v>
      </c>
      <c r="M1129" s="10">
        <f>IF(L1128&lt;=0,M1128,M1128*(1-K1129/L1128))+MAX(0,-('1-Input'!$B$10-C1129-D1129))</f>
        <v>127751.7484412568</v>
      </c>
      <c r="N1129" s="10">
        <f>MAX(0,('1-Input'!$B$10-C1129-D1129))/(1-'P-Parametri'!$B$31*MAX(0,IF(O1128&lt;=0,0,(O1128-P1128)/O1128)))</f>
        <v>15572.101382567447</v>
      </c>
      <c r="O1129" s="10">
        <f>((O1128-N1129+MAX(0,-('1-Input'!$B$10-C1129-D1129)))*(1+B1129))*(1-'P-Parametri'!$B$32)</f>
        <v>212685.62016458728</v>
      </c>
      <c r="P1129" s="10">
        <f>IF(O1128&lt;=0,P1128,P1128*(1-N1129/O1128))+MAX(0,-('1-Input'!$B$10-C1129-D1129))</f>
        <v>127751.74844125619</v>
      </c>
      <c r="Q1129" s="10">
        <f>MAX(0,('1-Input'!$B$10-C1129-D1129))/(1-'P-Parametri'!$B$31*MAX(0,IF(R1128&lt;=0,0,(R1128-S1128)/R1128)))</f>
        <v>15572.101382567445</v>
      </c>
      <c r="R1129" s="10">
        <f>((R1128-Q1129+MAX(0,-('1-Input'!$B$10-C1129-D1129)))*(1+B1129))*(1-'P-Parametri'!$B$32)</f>
        <v>212685.62016458751</v>
      </c>
      <c r="S1129" s="10">
        <f>IF(R1128&lt;=0,S1128,S1128*(1-Q1129/R1128))+MAX(0,-('1-Input'!$B$10-C1129-D1129))</f>
        <v>127751.74844125635</v>
      </c>
      <c r="T1129" s="10">
        <f>MAX(0,('1-Input'!$B$10-C1129-D1129))/(1-'P-Parametri'!$B$31*MAX(0,IF(U1128&lt;=0,0,(U1128-V1128)/U1128)))</f>
        <v>15572.101382567445</v>
      </c>
      <c r="U1129" s="10">
        <f>((U1128-T1129+MAX(0,-('1-Input'!$B$10-C1129-D1129)))*(1+B1129))*(1-'P-Parametri'!$B$32)</f>
        <v>212685.6201645878</v>
      </c>
      <c r="V1129" s="10">
        <f>IF(U1128&lt;=0,V1128,V1128*(1-T1129/U1128))+MAX(0,-('1-Input'!$B$10-C1129-D1129))</f>
        <v>127751.74844125651</v>
      </c>
    </row>
    <row r="1130" spans="1:22">
      <c r="A1130" s="9">
        <f t="shared" si="44"/>
        <v>23</v>
      </c>
      <c r="B1130" s="12">
        <f>IF($A1130='P-Parametri'!$D$47,'P-Parametri'!$B$34,IF($A1130='P-Parametri'!$D$48,'P-Parametri'!$C$34,'P-Parametri'!$D$52))</f>
        <v>4.8525513124279884E-2</v>
      </c>
      <c r="C1130" s="10">
        <f>IF($A1130&lt;='1-Input'!$B$26,0,IF($A1130='1-Input'!$B$26+1,('1-Input'!$B$23+0)*'1-Input'!$B$27,'1-Input'!$B$23+0))</f>
        <v>15535</v>
      </c>
      <c r="D1130" s="10">
        <f t="shared" si="45"/>
        <v>0</v>
      </c>
      <c r="E1130" s="10">
        <f>MAX(0,('1-Input'!$B$10-C1130-D1130))/(1-'P-Parametri'!$B$31*MAX(0,IF(F1129&lt;=0,0,(F1129-G1129)/F1129)))</f>
        <v>15025.024146707763</v>
      </c>
      <c r="F1130" s="10">
        <f>((F1129-E1130+MAX(0,-('1-Input'!$B$10-C1130-D1130)))*(1+B1130))*(1-'P-Parametri'!$B$32)</f>
        <v>404152.78452692187</v>
      </c>
      <c r="G1130" s="10">
        <f>IF(F1129&lt;=0,G1129,G1129*(1-E1130/F1129))+MAX(0,-('1-Input'!$B$10-C1130-D1130))</f>
        <v>231987.59172815084</v>
      </c>
      <c r="H1130" s="10">
        <f>MAX(0,('1-Input'!$B$10-C1130-D1130))/(1-'P-Parametri'!$B$31*MAX(0,IF(I1129&lt;=0,0,(I1129-J1129)/I1129)))</f>
        <v>15025.024146707763</v>
      </c>
      <c r="I1130" s="10">
        <f>((I1129-H1130+MAX(0,-('1-Input'!$B$10-C1130-D1130)))*(1+B1130))*(1-'P-Parametri'!$B$32)</f>
        <v>608330.54245658277</v>
      </c>
      <c r="J1130" s="10">
        <f>IF(I1129&lt;=0,J1129,J1129*(1-H1130/I1129))+MAX(0,-('1-Input'!$B$10-C1130-D1130))</f>
        <v>349187.5917281509</v>
      </c>
      <c r="K1130" s="10">
        <f>MAX(0,('1-Input'!$B$10-C1130-D1130))/(1-'P-Parametri'!$B$31*MAX(0,IF(L1129&lt;=0,0,(L1129-M1129)/L1129)))</f>
        <v>15025.024146707763</v>
      </c>
      <c r="L1130" s="10">
        <f>((L1129-K1130+MAX(0,-('1-Input'!$B$10-C1130-D1130)))*(1+B1130))*(1-'P-Parametri'!$B$32)</f>
        <v>206837.67350837105</v>
      </c>
      <c r="M1130" s="10">
        <f>IF(L1129&lt;=0,M1129,M1129*(1-K1130/L1129))+MAX(0,-('1-Input'!$B$10-C1130-D1130))</f>
        <v>118726.81716650198</v>
      </c>
      <c r="N1130" s="10">
        <f>MAX(0,('1-Input'!$B$10-C1130-D1130))/(1-'P-Parametri'!$B$31*MAX(0,IF(O1129&lt;=0,0,(O1129-P1129)/O1129)))</f>
        <v>15025.024146707763</v>
      </c>
      <c r="O1130" s="10">
        <f>((O1129-N1130+MAX(0,-('1-Input'!$B$10-C1130-D1130)))*(1+B1130))*(1-'P-Parametri'!$B$32)</f>
        <v>206837.67350836992</v>
      </c>
      <c r="P1130" s="10">
        <f>IF(O1129&lt;=0,P1129,P1129*(1-N1130/O1129))+MAX(0,-('1-Input'!$B$10-C1130-D1130))</f>
        <v>118726.81716650137</v>
      </c>
      <c r="Q1130" s="10">
        <f>MAX(0,('1-Input'!$B$10-C1130-D1130))/(1-'P-Parametri'!$B$31*MAX(0,IF(R1129&lt;=0,0,(R1129-S1129)/R1129)))</f>
        <v>15025.024146707761</v>
      </c>
      <c r="R1130" s="10">
        <f>((R1129-Q1130+MAX(0,-('1-Input'!$B$10-C1130-D1130)))*(1+B1130))*(1-'P-Parametri'!$B$32)</f>
        <v>206837.67350837018</v>
      </c>
      <c r="S1130" s="10">
        <f>IF(R1129&lt;=0,S1129,S1129*(1-Q1130/R1129))+MAX(0,-('1-Input'!$B$10-C1130-D1130))</f>
        <v>118726.81716650153</v>
      </c>
      <c r="T1130" s="10">
        <f>MAX(0,('1-Input'!$B$10-C1130-D1130))/(1-'P-Parametri'!$B$31*MAX(0,IF(U1129&lt;=0,0,(U1129-V1129)/U1129)))</f>
        <v>15025.024146707763</v>
      </c>
      <c r="U1130" s="10">
        <f>((U1129-T1130+MAX(0,-('1-Input'!$B$10-C1130-D1130)))*(1+B1130))*(1-'P-Parametri'!$B$32)</f>
        <v>206837.67350837047</v>
      </c>
      <c r="V1130" s="10">
        <f>IF(U1129&lt;=0,V1129,V1129*(1-T1130/U1129))+MAX(0,-('1-Input'!$B$10-C1130-D1130))</f>
        <v>118726.81716650169</v>
      </c>
    </row>
    <row r="1131" spans="1:22">
      <c r="A1131" s="9">
        <f t="shared" si="44"/>
        <v>24</v>
      </c>
      <c r="B1131" s="12">
        <f>IF($A1131='P-Parametri'!$D$47,'P-Parametri'!$B$34,IF($A1131='P-Parametri'!$D$48,'P-Parametri'!$C$34,'P-Parametri'!$D$52))</f>
        <v>4.8525513124279884E-2</v>
      </c>
      <c r="C1131" s="10">
        <f>IF($A1131&lt;='1-Input'!$B$26,0,IF($A1131='1-Input'!$B$26+1,('1-Input'!$B$23+0)*'1-Input'!$B$27,'1-Input'!$B$23+0))</f>
        <v>15535</v>
      </c>
      <c r="D1131" s="10">
        <f t="shared" si="45"/>
        <v>0</v>
      </c>
      <c r="E1131" s="10">
        <f>MAX(0,('1-Input'!$B$10-C1131-D1131))/(1-'P-Parametri'!$B$31*MAX(0,IF(F1130&lt;=0,0,(F1130-G1130)/F1130)))</f>
        <v>15142.101202588967</v>
      </c>
      <c r="F1131" s="10">
        <f>((F1130-E1131+MAX(0,-('1-Input'!$B$10-C1131-D1131)))*(1+B1131))*(1-'P-Parametri'!$B$32)</f>
        <v>407071.85109078593</v>
      </c>
      <c r="G1131" s="10">
        <f>IF(F1130&lt;=0,G1130,G1130*(1-E1131/F1130))+MAX(0,-('1-Input'!$B$10-C1131-D1131))</f>
        <v>223295.87976628868</v>
      </c>
      <c r="H1131" s="10">
        <f>MAX(0,('1-Input'!$B$10-C1131-D1131))/(1-'P-Parametri'!$B$31*MAX(0,IF(I1130&lt;=0,0,(I1130-J1130)/I1130)))</f>
        <v>15142.101202588969</v>
      </c>
      <c r="I1131" s="10">
        <f>((I1130-H1131+MAX(0,-('1-Input'!$B$10-C1131-D1131)))*(1+B1131))*(1-'P-Parametri'!$B$32)</f>
        <v>620729.26831574517</v>
      </c>
      <c r="J1131" s="10">
        <f>IF(I1130&lt;=0,J1130,J1130*(1-H1131/I1130))+MAX(0,-('1-Input'!$B$10-C1131-D1131))</f>
        <v>340495.87976628874</v>
      </c>
      <c r="K1131" s="10">
        <f>MAX(0,('1-Input'!$B$10-C1131-D1131))/(1-'P-Parametri'!$B$31*MAX(0,IF(L1130&lt;=0,0,(L1130-M1130)/L1130)))</f>
        <v>15142.101202588969</v>
      </c>
      <c r="L1131" s="10">
        <f>((L1130-K1131+MAX(0,-('1-Input'!$B$10-C1131-D1131)))*(1+B1131))*(1-'P-Parametri'!$B$32)</f>
        <v>200595.7029189415</v>
      </c>
      <c r="M1131" s="10">
        <f>IF(L1130&lt;=0,M1130,M1130*(1-K1131/L1130))+MAX(0,-('1-Input'!$B$10-C1131-D1131))</f>
        <v>110035.10520463981</v>
      </c>
      <c r="N1131" s="10">
        <f>MAX(0,('1-Input'!$B$10-C1131-D1131))/(1-'P-Parametri'!$B$31*MAX(0,IF(O1130&lt;=0,0,(O1130-P1130)/O1130)))</f>
        <v>15142.101202588967</v>
      </c>
      <c r="O1131" s="10">
        <f>((O1130-N1131+MAX(0,-('1-Input'!$B$10-C1131-D1131)))*(1+B1131))*(1-'P-Parametri'!$B$32)</f>
        <v>200595.70291894034</v>
      </c>
      <c r="P1131" s="10">
        <f>IF(O1130&lt;=0,P1130,P1130*(1-N1131/O1130))+MAX(0,-('1-Input'!$B$10-C1131-D1131))</f>
        <v>110035.1052046392</v>
      </c>
      <c r="Q1131" s="10">
        <f>MAX(0,('1-Input'!$B$10-C1131-D1131))/(1-'P-Parametri'!$B$31*MAX(0,IF(R1130&lt;=0,0,(R1130-S1130)/R1130)))</f>
        <v>15142.101202588967</v>
      </c>
      <c r="R1131" s="10">
        <f>((R1130-Q1131+MAX(0,-('1-Input'!$B$10-C1131-D1131)))*(1+B1131))*(1-'P-Parametri'!$B$32)</f>
        <v>200595.7029189406</v>
      </c>
      <c r="S1131" s="10">
        <f>IF(R1130&lt;=0,S1130,S1130*(1-Q1131/R1130))+MAX(0,-('1-Input'!$B$10-C1131-D1131))</f>
        <v>110035.10520463936</v>
      </c>
      <c r="T1131" s="10">
        <f>MAX(0,('1-Input'!$B$10-C1131-D1131))/(1-'P-Parametri'!$B$31*MAX(0,IF(U1130&lt;=0,0,(U1130-V1130)/U1130)))</f>
        <v>15142.101202588967</v>
      </c>
      <c r="U1131" s="10">
        <f>((U1130-T1131+MAX(0,-('1-Input'!$B$10-C1131-D1131)))*(1+B1131))*(1-'P-Parametri'!$B$32)</f>
        <v>200595.70291894089</v>
      </c>
      <c r="V1131" s="10">
        <f>IF(U1130&lt;=0,V1130,V1130*(1-T1131/U1130))+MAX(0,-('1-Input'!$B$10-C1131-D1131))</f>
        <v>110035.10520463952</v>
      </c>
    </row>
    <row r="1132" spans="1:22">
      <c r="A1132" s="9">
        <f t="shared" si="44"/>
        <v>25</v>
      </c>
      <c r="B1132" s="12">
        <f>IF($A1132='P-Parametri'!$D$47,'P-Parametri'!$B$34,IF($A1132='P-Parametri'!$D$48,'P-Parametri'!$C$34,'P-Parametri'!$D$52))</f>
        <v>4.8525513124279884E-2</v>
      </c>
      <c r="C1132" s="10">
        <f>IF($A1132&lt;='1-Input'!$B$26,0,IF($A1132='1-Input'!$B$26+1,('1-Input'!$B$23+0)*'1-Input'!$B$27,'1-Input'!$B$23+0))</f>
        <v>15535</v>
      </c>
      <c r="D1132" s="10">
        <f t="shared" si="45"/>
        <v>0</v>
      </c>
      <c r="E1132" s="10">
        <f>MAX(0,('1-Input'!$B$10-C1132-D1132))/(1-'P-Parametri'!$B$31*MAX(0,IF(F1131&lt;=0,0,(F1131-G1131)/F1131)))</f>
        <v>15255.701443242844</v>
      </c>
      <c r="F1132" s="10">
        <f>((F1131-E1132+MAX(0,-('1-Input'!$B$10-C1132-D1132)))*(1+B1132))*(1-'P-Parametri'!$B$32)</f>
        <v>410007.57090085058</v>
      </c>
      <c r="G1132" s="10">
        <f>IF(F1131&lt;=0,G1131,G1131*(1-E1132/F1131))+MAX(0,-('1-Input'!$B$10-C1132-D1132))</f>
        <v>214927.49156628753</v>
      </c>
      <c r="H1132" s="10">
        <f>MAX(0,('1-Input'!$B$10-C1132-D1132))/(1-'P-Parametri'!$B$31*MAX(0,IF(I1131&lt;=0,0,(I1131-J1131)/I1131)))</f>
        <v>15255.701443242848</v>
      </c>
      <c r="I1132" s="10">
        <f>((I1131-H1132+MAX(0,-('1-Input'!$B$10-C1132-D1132)))*(1+B1132))*(1-'P-Parametri'!$B$32)</f>
        <v>633584.7734234021</v>
      </c>
      <c r="J1132" s="10">
        <f>IF(I1131&lt;=0,J1131,J1131*(1-H1132/I1131))+MAX(0,-('1-Input'!$B$10-C1132-D1132))</f>
        <v>332127.49156628764</v>
      </c>
      <c r="K1132" s="10">
        <f>MAX(0,('1-Input'!$B$10-C1132-D1132))/(1-'P-Parametri'!$B$31*MAX(0,IF(L1131&lt;=0,0,(L1131-M1131)/L1131)))</f>
        <v>15255.701443242846</v>
      </c>
      <c r="L1132" s="10">
        <f>((L1131-K1132+MAX(0,-('1-Input'!$B$10-C1132-D1132)))*(1+B1132))*(1-'P-Parametri'!$B$32)</f>
        <v>193945.05270946221</v>
      </c>
      <c r="M1132" s="10">
        <f>IF(L1131&lt;=0,M1131,M1131*(1-K1132/L1131))+MAX(0,-('1-Input'!$B$10-C1132-D1132))</f>
        <v>101666.71700463867</v>
      </c>
      <c r="N1132" s="10">
        <f>MAX(0,('1-Input'!$B$10-C1132-D1132))/(1-'P-Parametri'!$B$31*MAX(0,IF(O1131&lt;=0,0,(O1131-P1131)/O1131)))</f>
        <v>15255.701443242846</v>
      </c>
      <c r="O1132" s="10">
        <f>((O1131-N1132+MAX(0,-('1-Input'!$B$10-C1132-D1132)))*(1+B1132))*(1-'P-Parametri'!$B$32)</f>
        <v>193945.05270946099</v>
      </c>
      <c r="P1132" s="10">
        <f>IF(O1131&lt;=0,P1131,P1131*(1-N1132/O1131))+MAX(0,-('1-Input'!$B$10-C1132-D1132))</f>
        <v>101666.71700463806</v>
      </c>
      <c r="Q1132" s="10">
        <f>MAX(0,('1-Input'!$B$10-C1132-D1132))/(1-'P-Parametri'!$B$31*MAX(0,IF(R1131&lt;=0,0,(R1131-S1131)/R1131)))</f>
        <v>15255.701443242846</v>
      </c>
      <c r="R1132" s="10">
        <f>((R1131-Q1132+MAX(0,-('1-Input'!$B$10-C1132-D1132)))*(1+B1132))*(1-'P-Parametri'!$B$32)</f>
        <v>193945.05270946125</v>
      </c>
      <c r="S1132" s="10">
        <f>IF(R1131&lt;=0,S1131,S1131*(1-Q1132/R1131))+MAX(0,-('1-Input'!$B$10-C1132-D1132))</f>
        <v>101666.71700463822</v>
      </c>
      <c r="T1132" s="10">
        <f>MAX(0,('1-Input'!$B$10-C1132-D1132))/(1-'P-Parametri'!$B$31*MAX(0,IF(U1131&lt;=0,0,(U1131-V1131)/U1131)))</f>
        <v>15255.701443242846</v>
      </c>
      <c r="U1132" s="10">
        <f>((U1131-T1132+MAX(0,-('1-Input'!$B$10-C1132-D1132)))*(1+B1132))*(1-'P-Parametri'!$B$32)</f>
        <v>193945.05270946157</v>
      </c>
      <c r="V1132" s="10">
        <f>IF(U1131&lt;=0,V1131,V1131*(1-T1132/U1131))+MAX(0,-('1-Input'!$B$10-C1132-D1132))</f>
        <v>101666.71700463838</v>
      </c>
    </row>
    <row r="1133" spans="1:22">
      <c r="A1133" s="9">
        <f t="shared" si="44"/>
        <v>26</v>
      </c>
      <c r="B1133" s="12">
        <f>IF($A1133='P-Parametri'!$D$47,'P-Parametri'!$B$34,IF($A1133='P-Parametri'!$D$48,'P-Parametri'!$C$34,'P-Parametri'!$D$52))</f>
        <v>4.8525513124279884E-2</v>
      </c>
      <c r="C1133" s="10">
        <f>IF($A1133&lt;='1-Input'!$B$26,0,IF($A1133='1-Input'!$B$26+1,('1-Input'!$B$23+0)*'1-Input'!$B$27,'1-Input'!$B$23+0))</f>
        <v>15535</v>
      </c>
      <c r="D1133" s="10">
        <f t="shared" si="45"/>
        <v>0</v>
      </c>
      <c r="E1133" s="10">
        <f>MAX(0,('1-Input'!$B$10-C1133-D1133))/(1-'P-Parametri'!$B$31*MAX(0,IF(F1132&lt;=0,0,(F1132-G1132)/F1132)))</f>
        <v>15365.865671282874</v>
      </c>
      <c r="F1133" s="10">
        <f>((F1132-E1133+MAX(0,-('1-Input'!$B$10-C1133-D1133)))*(1+B1133))*(1-'P-Parametri'!$B$32)</f>
        <v>412964.31268312118</v>
      </c>
      <c r="G1133" s="10">
        <f>IF(F1132&lt;=0,G1132,G1132*(1-E1133/F1132))+MAX(0,-('1-Input'!$B$10-C1133-D1133))</f>
        <v>206872.64770763108</v>
      </c>
      <c r="H1133" s="10">
        <f>MAX(0,('1-Input'!$B$10-C1133-D1133))/(1-'P-Parametri'!$B$31*MAX(0,IF(I1132&lt;=0,0,(I1132-J1132)/I1132)))</f>
        <v>15365.865671282876</v>
      </c>
      <c r="I1133" s="10">
        <f>((I1132-H1133+MAX(0,-('1-Input'!$B$10-C1133-D1133)))*(1+B1133))*(1-'P-Parametri'!$B$32)</f>
        <v>646921.8608789749</v>
      </c>
      <c r="J1133" s="10">
        <f>IF(I1132&lt;=0,J1132,J1132*(1-H1133/I1132))+MAX(0,-('1-Input'!$B$10-C1133-D1133))</f>
        <v>324072.64770763123</v>
      </c>
      <c r="K1133" s="10">
        <f>MAX(0,('1-Input'!$B$10-C1133-D1133))/(1-'P-Parametri'!$B$31*MAX(0,IF(L1132&lt;=0,0,(L1132-M1132)/L1132)))</f>
        <v>15365.865671282876</v>
      </c>
      <c r="L1133" s="10">
        <f>((L1132-K1133+MAX(0,-('1-Input'!$B$10-C1133-D1133)))*(1+B1133))*(1-'P-Parametri'!$B$32)</f>
        <v>186870.34405507869</v>
      </c>
      <c r="M1133" s="10">
        <f>IF(L1132&lt;=0,M1132,M1132*(1-K1133/L1132))+MAX(0,-('1-Input'!$B$10-C1133-D1133))</f>
        <v>93611.873145982245</v>
      </c>
      <c r="N1133" s="10">
        <f>MAX(0,('1-Input'!$B$10-C1133-D1133))/(1-'P-Parametri'!$B$31*MAX(0,IF(O1132&lt;=0,0,(O1132-P1132)/O1132)))</f>
        <v>15365.865671282876</v>
      </c>
      <c r="O1133" s="10">
        <f>((O1132-N1133+MAX(0,-('1-Input'!$B$10-C1133-D1133)))*(1+B1133))*(1-'P-Parametri'!$B$32)</f>
        <v>186870.34405507741</v>
      </c>
      <c r="P1133" s="10">
        <f>IF(O1132&lt;=0,P1132,P1132*(1-N1133/O1132))+MAX(0,-('1-Input'!$B$10-C1133-D1133))</f>
        <v>93611.873145981634</v>
      </c>
      <c r="Q1133" s="10">
        <f>MAX(0,('1-Input'!$B$10-C1133-D1133))/(1-'P-Parametri'!$B$31*MAX(0,IF(R1132&lt;=0,0,(R1132-S1132)/R1132)))</f>
        <v>15365.865671282876</v>
      </c>
      <c r="R1133" s="10">
        <f>((R1132-Q1133+MAX(0,-('1-Input'!$B$10-C1133-D1133)))*(1+B1133))*(1-'P-Parametri'!$B$32)</f>
        <v>186870.3440550777</v>
      </c>
      <c r="S1133" s="10">
        <f>IF(R1132&lt;=0,S1132,S1132*(1-Q1133/R1132))+MAX(0,-('1-Input'!$B$10-C1133-D1133))</f>
        <v>93611.873145981794</v>
      </c>
      <c r="T1133" s="10">
        <f>MAX(0,('1-Input'!$B$10-C1133-D1133))/(1-'P-Parametri'!$B$31*MAX(0,IF(U1132&lt;=0,0,(U1132-V1132)/U1132)))</f>
        <v>15365.865671282876</v>
      </c>
      <c r="U1133" s="10">
        <f>((U1132-T1133+MAX(0,-('1-Input'!$B$10-C1133-D1133)))*(1+B1133))*(1-'P-Parametri'!$B$32)</f>
        <v>186870.34405507802</v>
      </c>
      <c r="V1133" s="10">
        <f>IF(U1132&lt;=0,V1132,V1132*(1-T1133/U1132))+MAX(0,-('1-Input'!$B$10-C1133-D1133))</f>
        <v>93611.873145981954</v>
      </c>
    </row>
    <row r="1134" spans="1:22">
      <c r="A1134" s="9">
        <f t="shared" si="44"/>
        <v>27</v>
      </c>
      <c r="B1134" s="12">
        <f>IF($A1134='P-Parametri'!$D$47,'P-Parametri'!$B$34,IF($A1134='P-Parametri'!$D$48,'P-Parametri'!$C$34,'P-Parametri'!$D$52))</f>
        <v>4.8525513124279884E-2</v>
      </c>
      <c r="C1134" s="10">
        <f>IF($A1134&lt;='1-Input'!$B$26,0,IF($A1134='1-Input'!$B$26+1,('1-Input'!$B$23+0)*'1-Input'!$B$27,'1-Input'!$B$23+0))</f>
        <v>15535</v>
      </c>
      <c r="D1134" s="10">
        <f t="shared" si="45"/>
        <v>0</v>
      </c>
      <c r="E1134" s="10">
        <f>MAX(0,('1-Input'!$B$10-C1134-D1134))/(1-'P-Parametri'!$B$31*MAX(0,IF(F1133&lt;=0,0,(F1133-G1133)/F1133)))</f>
        <v>15472.639119229052</v>
      </c>
      <c r="F1134" s="10">
        <f>((F1133-E1134+MAX(0,-('1-Input'!$B$10-C1134-D1134)))*(1+B1134))*(1-'P-Parametri'!$B$32)</f>
        <v>415946.60066423635</v>
      </c>
      <c r="G1134" s="10">
        <f>IF(F1133&lt;=0,G1133,G1133*(1-E1134/F1133))+MAX(0,-('1-Input'!$B$10-C1134-D1134))</f>
        <v>199121.69750851378</v>
      </c>
      <c r="H1134" s="10">
        <f>MAX(0,('1-Input'!$B$10-C1134-D1134))/(1-'P-Parametri'!$B$31*MAX(0,IF(I1133&lt;=0,0,(I1133-J1133)/I1133)))</f>
        <v>15472.639119229054</v>
      </c>
      <c r="I1134" s="10">
        <f>((I1133-H1134+MAX(0,-('1-Input'!$B$10-C1134-D1134)))*(1+B1134))*(1-'P-Parametri'!$B$32)</f>
        <v>660766.43801904959</v>
      </c>
      <c r="J1134" s="10">
        <f>IF(I1133&lt;=0,J1133,J1133*(1-H1134/I1133))+MAX(0,-('1-Input'!$B$10-C1134-D1134))</f>
        <v>316321.69750851393</v>
      </c>
      <c r="K1134" s="10">
        <f>MAX(0,('1-Input'!$B$10-C1134-D1134))/(1-'P-Parametri'!$B$31*MAX(0,IF(L1133&lt;=0,0,(L1133-M1133)/L1133)))</f>
        <v>15472.639119229052</v>
      </c>
      <c r="L1134" s="10">
        <f>((L1133-K1134+MAX(0,-('1-Input'!$B$10-C1134-D1134)))*(1+B1134))*(1-'P-Parametri'!$B$32)</f>
        <v>179355.4367831533</v>
      </c>
      <c r="M1134" s="10">
        <f>IF(L1133&lt;=0,M1133,M1133*(1-K1134/L1133))+MAX(0,-('1-Input'!$B$10-C1134-D1134))</f>
        <v>85860.922946864943</v>
      </c>
      <c r="N1134" s="10">
        <f>MAX(0,('1-Input'!$B$10-C1134-D1134))/(1-'P-Parametri'!$B$31*MAX(0,IF(O1133&lt;=0,0,(O1133-P1133)/O1133)))</f>
        <v>15472.639119229052</v>
      </c>
      <c r="O1134" s="10">
        <f>((O1133-N1134+MAX(0,-('1-Input'!$B$10-C1134-D1134)))*(1+B1134))*(1-'P-Parametri'!$B$32)</f>
        <v>179355.43678315196</v>
      </c>
      <c r="P1134" s="10">
        <f>IF(O1133&lt;=0,P1133,P1133*(1-N1134/O1133))+MAX(0,-('1-Input'!$B$10-C1134-D1134))</f>
        <v>85860.922946864332</v>
      </c>
      <c r="Q1134" s="10">
        <f>MAX(0,('1-Input'!$B$10-C1134-D1134))/(1-'P-Parametri'!$B$31*MAX(0,IF(R1133&lt;=0,0,(R1133-S1133)/R1133)))</f>
        <v>15472.639119229052</v>
      </c>
      <c r="R1134" s="10">
        <f>((R1133-Q1134+MAX(0,-('1-Input'!$B$10-C1134-D1134)))*(1+B1134))*(1-'P-Parametri'!$B$32)</f>
        <v>179355.43678315228</v>
      </c>
      <c r="S1134" s="10">
        <f>IF(R1133&lt;=0,S1133,S1133*(1-Q1134/R1133))+MAX(0,-('1-Input'!$B$10-C1134-D1134))</f>
        <v>85860.922946864477</v>
      </c>
      <c r="T1134" s="10">
        <f>MAX(0,('1-Input'!$B$10-C1134-D1134))/(1-'P-Parametri'!$B$31*MAX(0,IF(U1133&lt;=0,0,(U1133-V1133)/U1133)))</f>
        <v>15472.639119229052</v>
      </c>
      <c r="U1134" s="10">
        <f>((U1133-T1134+MAX(0,-('1-Input'!$B$10-C1134-D1134)))*(1+B1134))*(1-'P-Parametri'!$B$32)</f>
        <v>179355.4367831526</v>
      </c>
      <c r="V1134" s="10">
        <f>IF(U1133&lt;=0,V1133,V1133*(1-T1134/U1133))+MAX(0,-('1-Input'!$B$10-C1134-D1134))</f>
        <v>85860.922946864637</v>
      </c>
    </row>
    <row r="1135" spans="1:22">
      <c r="A1135" s="9">
        <f t="shared" si="44"/>
        <v>28</v>
      </c>
      <c r="B1135" s="12">
        <f>IF($A1135='P-Parametri'!$D$47,'P-Parametri'!$B$34,IF($A1135='P-Parametri'!$D$48,'P-Parametri'!$C$34,'P-Parametri'!$D$52))</f>
        <v>4.8525513124279884E-2</v>
      </c>
      <c r="C1135" s="10">
        <f>IF($A1135&lt;='1-Input'!$B$26,0,IF($A1135='1-Input'!$B$26+1,('1-Input'!$B$23+0)*'1-Input'!$B$27,'1-Input'!$B$23+0))</f>
        <v>15535</v>
      </c>
      <c r="D1135" s="10">
        <f t="shared" si="45"/>
        <v>0</v>
      </c>
      <c r="E1135" s="10">
        <f>MAX(0,('1-Input'!$B$10-C1135-D1135))/(1-'P-Parametri'!$B$31*MAX(0,IF(F1134&lt;=0,0,(F1134-G1134)/F1134)))</f>
        <v>15576.071045000099</v>
      </c>
      <c r="F1135" s="10">
        <f>((F1134-E1135+MAX(0,-('1-Input'!$B$10-C1135-D1135)))*(1+B1135))*(1-'P-Parametri'!$B$32)</f>
        <v>418959.11757883168</v>
      </c>
      <c r="G1135" s="10">
        <f>IF(F1134&lt;=0,G1134,G1134*(1-E1135/F1134))+MAX(0,-('1-Input'!$B$10-C1135-D1135))</f>
        <v>191665.13048274483</v>
      </c>
      <c r="H1135" s="10">
        <f>MAX(0,('1-Input'!$B$10-C1135-D1135))/(1-'P-Parametri'!$B$31*MAX(0,IF(I1134&lt;=0,0,(I1134-J1134)/I1134)))</f>
        <v>15576.071045000101</v>
      </c>
      <c r="I1135" s="10">
        <f>((I1134-H1135+MAX(0,-('1-Input'!$B$10-C1135-D1135)))*(1+B1135))*(1-'P-Parametri'!$B$32)</f>
        <v>675145.56347311905</v>
      </c>
      <c r="J1135" s="10">
        <f>IF(I1134&lt;=0,J1134,J1134*(1-H1135/I1134))+MAX(0,-('1-Input'!$B$10-C1135-D1135))</f>
        <v>308865.13048274495</v>
      </c>
      <c r="K1135" s="10">
        <f>MAX(0,('1-Input'!$B$10-C1135-D1135))/(1-'P-Parametri'!$B$31*MAX(0,IF(L1134&lt;=0,0,(L1134-M1134)/L1134)))</f>
        <v>15576.071045000099</v>
      </c>
      <c r="L1135" s="10">
        <f>((L1134-K1135+MAX(0,-('1-Input'!$B$10-C1135-D1135)))*(1+B1135))*(1-'P-Parametri'!$B$32)</f>
        <v>171383.38981276666</v>
      </c>
      <c r="M1135" s="10">
        <f>IF(L1134&lt;=0,M1134,M1134*(1-K1135/L1134))+MAX(0,-('1-Input'!$B$10-C1135-D1135))</f>
        <v>78404.355921095994</v>
      </c>
      <c r="N1135" s="10">
        <f>MAX(0,('1-Input'!$B$10-C1135-D1135))/(1-'P-Parametri'!$B$31*MAX(0,IF(O1134&lt;=0,0,(O1134-P1134)/O1134)))</f>
        <v>15576.071045000099</v>
      </c>
      <c r="O1135" s="10">
        <f>((O1134-N1135+MAX(0,-('1-Input'!$B$10-C1135-D1135)))*(1+B1135))*(1-'P-Parametri'!$B$32)</f>
        <v>171383.38981276524</v>
      </c>
      <c r="P1135" s="10">
        <f>IF(O1134&lt;=0,P1134,P1134*(1-N1135/O1134))+MAX(0,-('1-Input'!$B$10-C1135-D1135))</f>
        <v>78404.355921095383</v>
      </c>
      <c r="Q1135" s="10">
        <f>MAX(0,('1-Input'!$B$10-C1135-D1135))/(1-'P-Parametri'!$B$31*MAX(0,IF(R1134&lt;=0,0,(R1134-S1134)/R1134)))</f>
        <v>15576.071045000099</v>
      </c>
      <c r="R1135" s="10">
        <f>((R1134-Q1135+MAX(0,-('1-Input'!$B$10-C1135-D1135)))*(1+B1135))*(1-'P-Parametri'!$B$32)</f>
        <v>171383.38981276558</v>
      </c>
      <c r="S1135" s="10">
        <f>IF(R1134&lt;=0,S1134,S1134*(1-Q1135/R1134))+MAX(0,-('1-Input'!$B$10-C1135-D1135))</f>
        <v>78404.355921095528</v>
      </c>
      <c r="T1135" s="10">
        <f>MAX(0,('1-Input'!$B$10-C1135-D1135))/(1-'P-Parametri'!$B$31*MAX(0,IF(U1134&lt;=0,0,(U1134-V1134)/U1134)))</f>
        <v>15576.071045000099</v>
      </c>
      <c r="U1135" s="10">
        <f>((U1134-T1135+MAX(0,-('1-Input'!$B$10-C1135-D1135)))*(1+B1135))*(1-'P-Parametri'!$B$32)</f>
        <v>171383.3898127659</v>
      </c>
      <c r="V1135" s="10">
        <f>IF(U1134&lt;=0,V1134,V1134*(1-T1135/U1134))+MAX(0,-('1-Input'!$B$10-C1135-D1135))</f>
        <v>78404.355921095688</v>
      </c>
    </row>
    <row r="1136" spans="1:22">
      <c r="A1136" s="9">
        <f t="shared" si="44"/>
        <v>29</v>
      </c>
      <c r="B1136" s="12">
        <f>IF($A1136='P-Parametri'!$D$47,'P-Parametri'!$B$34,IF($A1136='P-Parametri'!$D$48,'P-Parametri'!$C$34,'P-Parametri'!$D$52))</f>
        <v>4.8525513124279884E-2</v>
      </c>
      <c r="C1136" s="10">
        <f>IF($A1136&lt;='1-Input'!$B$26,0,IF($A1136='1-Input'!$B$26+1,('1-Input'!$B$23+0)*'1-Input'!$B$27,'1-Input'!$B$23+0))</f>
        <v>15535</v>
      </c>
      <c r="D1136" s="10">
        <f t="shared" si="45"/>
        <v>0</v>
      </c>
      <c r="E1136" s="10">
        <f>MAX(0,('1-Input'!$B$10-C1136-D1136))/(1-'P-Parametri'!$B$31*MAX(0,IF(F1135&lt;=0,0,(F1135-G1135)/F1135)))</f>
        <v>15676.214336979177</v>
      </c>
      <c r="F1136" s="10">
        <f>((F1135-E1136+MAX(0,-('1-Input'!$B$10-C1136-D1136)))*(1+B1136))*(1-'P-Parametri'!$B$32)</f>
        <v>422006.70822980086</v>
      </c>
      <c r="G1136" s="10">
        <f>IF(F1135&lt;=0,G1135,G1135*(1-E1136/F1135))+MAX(0,-('1-Input'!$B$10-C1136-D1136))</f>
        <v>184493.58667260862</v>
      </c>
      <c r="H1136" s="10">
        <f>MAX(0,('1-Input'!$B$10-C1136-D1136))/(1-'P-Parametri'!$B$31*MAX(0,IF(I1135&lt;=0,0,(I1135-J1135)/I1135)))</f>
        <v>15676.214336979181</v>
      </c>
      <c r="I1136" s="10">
        <f>((I1135-H1136+MAX(0,-('1-Input'!$B$10-C1136-D1136)))*(1+B1136))*(1-'P-Parametri'!$B$32)</f>
        <v>690087.49681732047</v>
      </c>
      <c r="J1136" s="10">
        <f>IF(I1135&lt;=0,J1135,J1135*(1-H1136/I1135))+MAX(0,-('1-Input'!$B$10-C1136-D1136))</f>
        <v>301693.5866726088</v>
      </c>
      <c r="K1136" s="10">
        <f>MAX(0,('1-Input'!$B$10-C1136-D1136))/(1-'P-Parametri'!$B$31*MAX(0,IF(L1135&lt;=0,0,(L1135-M1135)/L1135)))</f>
        <v>15676.214336979177</v>
      </c>
      <c r="L1136" s="10">
        <f>((L1135-K1136+MAX(0,-('1-Input'!$B$10-C1136-D1136)))*(1+B1136))*(1-'P-Parametri'!$B$32)</f>
        <v>162936.42017075661</v>
      </c>
      <c r="M1136" s="10">
        <f>IF(L1135&lt;=0,M1135,M1135*(1-K1136/L1135))+MAX(0,-('1-Input'!$B$10-C1136-D1136))</f>
        <v>71232.812110959814</v>
      </c>
      <c r="N1136" s="10">
        <f>MAX(0,('1-Input'!$B$10-C1136-D1136))/(1-'P-Parametri'!$B$31*MAX(0,IF(O1135&lt;=0,0,(O1135-P1135)/O1135)))</f>
        <v>15676.214336979177</v>
      </c>
      <c r="O1136" s="10">
        <f>((O1135-N1136+MAX(0,-('1-Input'!$B$10-C1136-D1136)))*(1+B1136))*(1-'P-Parametri'!$B$32)</f>
        <v>162936.4201707551</v>
      </c>
      <c r="P1136" s="10">
        <f>IF(O1135&lt;=0,P1135,P1135*(1-N1136/O1135))+MAX(0,-('1-Input'!$B$10-C1136-D1136))</f>
        <v>71232.812110959188</v>
      </c>
      <c r="Q1136" s="10">
        <f>MAX(0,('1-Input'!$B$10-C1136-D1136))/(1-'P-Parametri'!$B$31*MAX(0,IF(R1135&lt;=0,0,(R1135-S1135)/R1135)))</f>
        <v>15676.214336979177</v>
      </c>
      <c r="R1136" s="10">
        <f>((R1135-Q1136+MAX(0,-('1-Input'!$B$10-C1136-D1136)))*(1+B1136))*(1-'P-Parametri'!$B$32)</f>
        <v>162936.42017075547</v>
      </c>
      <c r="S1136" s="10">
        <f>IF(R1135&lt;=0,S1135,S1135*(1-Q1136/R1135))+MAX(0,-('1-Input'!$B$10-C1136-D1136))</f>
        <v>71232.812110959349</v>
      </c>
      <c r="T1136" s="10">
        <f>MAX(0,('1-Input'!$B$10-C1136-D1136))/(1-'P-Parametri'!$B$31*MAX(0,IF(U1135&lt;=0,0,(U1135-V1135)/U1135)))</f>
        <v>15676.214336979177</v>
      </c>
      <c r="U1136" s="10">
        <f>((U1135-T1136+MAX(0,-('1-Input'!$B$10-C1136-D1136)))*(1+B1136))*(1-'P-Parametri'!$B$32)</f>
        <v>162936.42017075579</v>
      </c>
      <c r="V1136" s="10">
        <f>IF(U1135&lt;=0,V1135,V1135*(1-T1136/U1135))+MAX(0,-('1-Input'!$B$10-C1136-D1136))</f>
        <v>71232.812110959494</v>
      </c>
    </row>
    <row r="1137" spans="1:22">
      <c r="A1137" s="9">
        <f t="shared" si="44"/>
        <v>30</v>
      </c>
      <c r="B1137" s="12">
        <f>IF($A1137='P-Parametri'!$D$47,'P-Parametri'!$B$34,IF($A1137='P-Parametri'!$D$48,'P-Parametri'!$C$34,'P-Parametri'!$D$52))</f>
        <v>4.8525513124279884E-2</v>
      </c>
      <c r="C1137" s="10">
        <f>IF($A1137&lt;='1-Input'!$B$26,0,IF($A1137='1-Input'!$B$26+1,('1-Input'!$B$23+0)*'1-Input'!$B$27,'1-Input'!$B$23+0))</f>
        <v>15535</v>
      </c>
      <c r="D1137" s="10">
        <f t="shared" si="45"/>
        <v>0</v>
      </c>
      <c r="E1137" s="10">
        <f>MAX(0,('1-Input'!$B$10-C1137-D1137))/(1-'P-Parametri'!$B$31*MAX(0,IF(F1136&lt;=0,0,(F1136-G1136)/F1136)))</f>
        <v>15773.125130428109</v>
      </c>
      <c r="F1137" s="10">
        <f>((F1136-E1137+MAX(0,-('1-Input'!$B$10-C1137-D1137)))*(1+B1137))*(1-'P-Parametri'!$B$32)</f>
        <v>425094.38361524942</v>
      </c>
      <c r="G1137" s="10">
        <f>IF(F1136&lt;=0,G1136,G1136*(1-E1137/F1136))+MAX(0,-('1-Input'!$B$10-C1137-D1137))</f>
        <v>177597.86588998092</v>
      </c>
      <c r="H1137" s="10">
        <f>MAX(0,('1-Input'!$B$10-C1137-D1137))/(1-'P-Parametri'!$B$31*MAX(0,IF(I1136&lt;=0,0,(I1136-J1136)/I1136)))</f>
        <v>15773.12513042811</v>
      </c>
      <c r="I1137" s="10">
        <f>((I1136-H1137+MAX(0,-('1-Input'!$B$10-C1137-D1137)))*(1+B1137))*(1-'P-Parametri'!$B$32)</f>
        <v>705621.75093491504</v>
      </c>
      <c r="J1137" s="10">
        <f>IF(I1136&lt;=0,J1136,J1136*(1-H1137/I1136))+MAX(0,-('1-Input'!$B$10-C1137-D1137))</f>
        <v>294797.8658899811</v>
      </c>
      <c r="K1137" s="10">
        <f>MAX(0,('1-Input'!$B$10-C1137-D1137))/(1-'P-Parametri'!$B$31*MAX(0,IF(L1136&lt;=0,0,(L1136-M1136)/L1136)))</f>
        <v>15773.12513042811</v>
      </c>
      <c r="L1137" s="10">
        <f>((L1136-K1137+MAX(0,-('1-Input'!$B$10-C1137-D1137)))*(1+B1137))*(1-'P-Parametri'!$B$32)</f>
        <v>153995.86050632977</v>
      </c>
      <c r="M1137" s="10">
        <f>IF(L1136&lt;=0,M1136,M1136*(1-K1137/L1136))+MAX(0,-('1-Input'!$B$10-C1137-D1137))</f>
        <v>64337.091328332121</v>
      </c>
      <c r="N1137" s="10">
        <f>MAX(0,('1-Input'!$B$10-C1137-D1137))/(1-'P-Parametri'!$B$31*MAX(0,IF(O1136&lt;=0,0,(O1136-P1136)/O1136)))</f>
        <v>15773.125130428109</v>
      </c>
      <c r="O1137" s="10">
        <f>((O1136-N1137+MAX(0,-('1-Input'!$B$10-C1137-D1137)))*(1+B1137))*(1-'P-Parametri'!$B$32)</f>
        <v>153995.8605063282</v>
      </c>
      <c r="P1137" s="10">
        <f>IF(O1136&lt;=0,P1136,P1136*(1-N1137/O1136))+MAX(0,-('1-Input'!$B$10-C1137-D1137))</f>
        <v>64337.091328331495</v>
      </c>
      <c r="Q1137" s="10">
        <f>MAX(0,('1-Input'!$B$10-C1137-D1137))/(1-'P-Parametri'!$B$31*MAX(0,IF(R1136&lt;=0,0,(R1136-S1136)/R1136)))</f>
        <v>15773.125130428109</v>
      </c>
      <c r="R1137" s="10">
        <f>((R1136-Q1137+MAX(0,-('1-Input'!$B$10-C1137-D1137)))*(1+B1137))*(1-'P-Parametri'!$B$32)</f>
        <v>153995.86050632858</v>
      </c>
      <c r="S1137" s="10">
        <f>IF(R1136&lt;=0,S1136,S1136*(1-Q1137/R1136))+MAX(0,-('1-Input'!$B$10-C1137-D1137))</f>
        <v>64337.091328331655</v>
      </c>
      <c r="T1137" s="10">
        <f>MAX(0,('1-Input'!$B$10-C1137-D1137))/(1-'P-Parametri'!$B$31*MAX(0,IF(U1136&lt;=0,0,(U1136-V1136)/U1136)))</f>
        <v>15773.125130428109</v>
      </c>
      <c r="U1137" s="10">
        <f>((U1136-T1137+MAX(0,-('1-Input'!$B$10-C1137-D1137)))*(1+B1137))*(1-'P-Parametri'!$B$32)</f>
        <v>153995.86050632893</v>
      </c>
      <c r="V1137" s="10">
        <f>IF(U1136&lt;=0,V1136,V1136*(1-T1137/U1136))+MAX(0,-('1-Input'!$B$10-C1137-D1137))</f>
        <v>64337.0913283318</v>
      </c>
    </row>
    <row r="1138" spans="1:22">
      <c r="A1138" s="9">
        <f t="shared" si="44"/>
        <v>31</v>
      </c>
      <c r="B1138" s="12">
        <f>IF($A1138='P-Parametri'!$D$47,'P-Parametri'!$B$34,IF($A1138='P-Parametri'!$D$48,'P-Parametri'!$C$34,'P-Parametri'!$D$52))</f>
        <v>4.8525513124279884E-2</v>
      </c>
      <c r="C1138" s="10">
        <f>IF($A1138&lt;='1-Input'!$B$26,0,IF($A1138='1-Input'!$B$26+1,('1-Input'!$B$23+0)*'1-Input'!$B$27,'1-Input'!$B$23+0))</f>
        <v>15535</v>
      </c>
      <c r="D1138" s="10">
        <f t="shared" si="45"/>
        <v>0</v>
      </c>
      <c r="E1138" s="10">
        <f>MAX(0,('1-Input'!$B$10-C1138-D1138))/(1-'P-Parametri'!$B$31*MAX(0,IF(F1137&lt;=0,0,(F1137-G1137)/F1137)))</f>
        <v>15866.8624367631</v>
      </c>
      <c r="F1138" s="10">
        <f>((F1137-E1138+MAX(0,-('1-Input'!$B$10-C1138-D1138)))*(1+B1138))*(1-'P-Parametri'!$B$32)</f>
        <v>428227.32563499297</v>
      </c>
      <c r="G1138" s="10">
        <f>IF(F1137&lt;=0,G1137,G1137*(1-E1138/F1137))+MAX(0,-('1-Input'!$B$10-C1138-D1138))</f>
        <v>170968.93590230666</v>
      </c>
      <c r="H1138" s="10">
        <f>MAX(0,('1-Input'!$B$10-C1138-D1138))/(1-'P-Parametri'!$B$31*MAX(0,IF(I1137&lt;=0,0,(I1137-J1137)/I1137)))</f>
        <v>15866.862436763104</v>
      </c>
      <c r="I1138" s="10">
        <f>((I1137-H1138+MAX(0,-('1-Input'!$B$10-C1138-D1138)))*(1+B1138))*(1-'P-Parametri'!$B$32)</f>
        <v>721779.14719572023</v>
      </c>
      <c r="J1138" s="10">
        <f>IF(I1137&lt;=0,J1137,J1137*(1-H1138/I1137))+MAX(0,-('1-Input'!$B$10-C1138-D1138))</f>
        <v>288168.93590230687</v>
      </c>
      <c r="K1138" s="10">
        <f>MAX(0,('1-Input'!$B$10-C1138-D1138))/(1-'P-Parametri'!$B$31*MAX(0,IF(L1137&lt;=0,0,(L1137-M1137)/L1137)))</f>
        <v>15866.862436763104</v>
      </c>
      <c r="L1138" s="10">
        <f>((L1137-K1138+MAX(0,-('1-Input'!$B$10-C1138-D1138)))*(1+B1138))*(1-'P-Parametri'!$B$32)</f>
        <v>144542.11502107859</v>
      </c>
      <c r="M1138" s="10">
        <f>IF(L1137&lt;=0,M1137,M1137*(1-K1138/L1137))+MAX(0,-('1-Input'!$B$10-C1138-D1138))</f>
        <v>57708.161340657876</v>
      </c>
      <c r="N1138" s="10">
        <f>MAX(0,('1-Input'!$B$10-C1138-D1138))/(1-'P-Parametri'!$B$31*MAX(0,IF(O1137&lt;=0,0,(O1137-P1137)/O1137)))</f>
        <v>15866.8624367631</v>
      </c>
      <c r="O1138" s="10">
        <f>((O1137-N1138+MAX(0,-('1-Input'!$B$10-C1138-D1138)))*(1+B1138))*(1-'P-Parametri'!$B$32)</f>
        <v>144542.11502107696</v>
      </c>
      <c r="P1138" s="10">
        <f>IF(O1137&lt;=0,P1137,P1137*(1-N1138/O1137))+MAX(0,-('1-Input'!$B$10-C1138-D1138))</f>
        <v>57708.161340657243</v>
      </c>
      <c r="Q1138" s="10">
        <f>MAX(0,('1-Input'!$B$10-C1138-D1138))/(1-'P-Parametri'!$B$31*MAX(0,IF(R1137&lt;=0,0,(R1137-S1137)/R1137)))</f>
        <v>15866.8624367631</v>
      </c>
      <c r="R1138" s="10">
        <f>((R1137-Q1138+MAX(0,-('1-Input'!$B$10-C1138-D1138)))*(1+B1138))*(1-'P-Parametri'!$B$32)</f>
        <v>144542.11502107736</v>
      </c>
      <c r="S1138" s="10">
        <f>IF(R1137&lt;=0,S1137,S1137*(1-Q1138/R1137))+MAX(0,-('1-Input'!$B$10-C1138-D1138))</f>
        <v>57708.161340657403</v>
      </c>
      <c r="T1138" s="10">
        <f>MAX(0,('1-Input'!$B$10-C1138-D1138))/(1-'P-Parametri'!$B$31*MAX(0,IF(U1137&lt;=0,0,(U1137-V1137)/U1137)))</f>
        <v>15866.8624367631</v>
      </c>
      <c r="U1138" s="10">
        <f>((U1137-T1138+MAX(0,-('1-Input'!$B$10-C1138-D1138)))*(1+B1138))*(1-'P-Parametri'!$B$32)</f>
        <v>144542.11502107771</v>
      </c>
      <c r="V1138" s="10">
        <f>IF(U1137&lt;=0,V1137,V1137*(1-T1138/U1137))+MAX(0,-('1-Input'!$B$10-C1138-D1138))</f>
        <v>57708.161340657549</v>
      </c>
    </row>
    <row r="1139" spans="1:22">
      <c r="A1139" s="9">
        <f t="shared" si="44"/>
        <v>32</v>
      </c>
      <c r="B1139" s="12">
        <f>IF($A1139='P-Parametri'!$D$47,'P-Parametri'!$B$34,IF($A1139='P-Parametri'!$D$48,'P-Parametri'!$C$34,'P-Parametri'!$D$52))</f>
        <v>4.8525513124279884E-2</v>
      </c>
      <c r="C1139" s="10">
        <f>IF($A1139&lt;='1-Input'!$B$26,0,IF($A1139='1-Input'!$B$26+1,('1-Input'!$B$23+0)*'1-Input'!$B$27,'1-Input'!$B$23+0))</f>
        <v>15535</v>
      </c>
      <c r="D1139" s="10">
        <f t="shared" si="45"/>
        <v>0</v>
      </c>
      <c r="E1139" s="10">
        <f>MAX(0,('1-Input'!$B$10-C1139-D1139))/(1-'P-Parametri'!$B$31*MAX(0,IF(F1138&lt;=0,0,(F1138-G1138)/F1138)))</f>
        <v>15957.487786954036</v>
      </c>
      <c r="F1139" s="10">
        <f>((F1138-E1139+MAX(0,-('1-Input'!$B$10-C1139-D1139)))*(1+B1139))*(1-'P-Parametri'!$B$32)</f>
        <v>431410.8923887281</v>
      </c>
      <c r="G1139" s="10">
        <f>IF(F1138&lt;=0,G1138,G1138*(1-E1139/F1138))+MAX(0,-('1-Input'!$B$10-C1139-D1139))</f>
        <v>164597.93960363738</v>
      </c>
      <c r="H1139" s="10">
        <f>MAX(0,('1-Input'!$B$10-C1139-D1139))/(1-'P-Parametri'!$B$31*MAX(0,IF(I1138&lt;=0,0,(I1138-J1138)/I1138)))</f>
        <v>15957.487786954036</v>
      </c>
      <c r="I1139" s="10">
        <f>((I1138-H1139+MAX(0,-('1-Input'!$B$10-C1139-D1139)))*(1+B1139))*(1-'P-Parametri'!$B$32)</f>
        <v>738591.87357059564</v>
      </c>
      <c r="J1139" s="10">
        <f>IF(I1138&lt;=0,J1138,J1138*(1-H1139/I1138))+MAX(0,-('1-Input'!$B$10-C1139-D1139))</f>
        <v>281797.93960363755</v>
      </c>
      <c r="K1139" s="10">
        <f>MAX(0,('1-Input'!$B$10-C1139-D1139))/(1-'P-Parametri'!$B$31*MAX(0,IF(L1138&lt;=0,0,(L1138-M1138)/L1138)))</f>
        <v>15957.487786954036</v>
      </c>
      <c r="L1139" s="10">
        <f>((L1138-K1139+MAX(0,-('1-Input'!$B$10-C1139-D1139)))*(1+B1139))*(1-'P-Parametri'!$B$32)</f>
        <v>134554.61372605359</v>
      </c>
      <c r="M1139" s="10">
        <f>IF(L1138&lt;=0,M1138,M1138*(1-K1139/L1138))+MAX(0,-('1-Input'!$B$10-C1139-D1139))</f>
        <v>51337.165041988599</v>
      </c>
      <c r="N1139" s="10">
        <f>MAX(0,('1-Input'!$B$10-C1139-D1139))/(1-'P-Parametri'!$B$31*MAX(0,IF(O1138&lt;=0,0,(O1138-P1138)/O1138)))</f>
        <v>15957.487786954036</v>
      </c>
      <c r="O1139" s="10">
        <f>((O1138-N1139+MAX(0,-('1-Input'!$B$10-C1139-D1139)))*(1+B1139))*(1-'P-Parametri'!$B$32)</f>
        <v>134554.6137260519</v>
      </c>
      <c r="P1139" s="10">
        <f>IF(O1138&lt;=0,P1138,P1138*(1-N1139/O1138))+MAX(0,-('1-Input'!$B$10-C1139-D1139))</f>
        <v>51337.165041987959</v>
      </c>
      <c r="Q1139" s="10">
        <f>MAX(0,('1-Input'!$B$10-C1139-D1139))/(1-'P-Parametri'!$B$31*MAX(0,IF(R1138&lt;=0,0,(R1138-S1138)/R1138)))</f>
        <v>15957.487786954036</v>
      </c>
      <c r="R1139" s="10">
        <f>((R1138-Q1139+MAX(0,-('1-Input'!$B$10-C1139-D1139)))*(1+B1139))*(1-'P-Parametri'!$B$32)</f>
        <v>134554.61372605231</v>
      </c>
      <c r="S1139" s="10">
        <f>IF(R1138&lt;=0,S1138,S1138*(1-Q1139/R1138))+MAX(0,-('1-Input'!$B$10-C1139-D1139))</f>
        <v>51337.165041988119</v>
      </c>
      <c r="T1139" s="10">
        <f>MAX(0,('1-Input'!$B$10-C1139-D1139))/(1-'P-Parametri'!$B$31*MAX(0,IF(U1138&lt;=0,0,(U1138-V1138)/U1138)))</f>
        <v>15957.487786954036</v>
      </c>
      <c r="U1139" s="10">
        <f>((U1138-T1139+MAX(0,-('1-Input'!$B$10-C1139-D1139)))*(1+B1139))*(1-'P-Parametri'!$B$32)</f>
        <v>134554.61372605269</v>
      </c>
      <c r="V1139" s="10">
        <f>IF(U1138&lt;=0,V1138,V1138*(1-T1139/U1138))+MAX(0,-('1-Input'!$B$10-C1139-D1139))</f>
        <v>51337.165041988264</v>
      </c>
    </row>
    <row r="1140" spans="1:22">
      <c r="A1140" s="9">
        <f t="shared" si="44"/>
        <v>33</v>
      </c>
      <c r="B1140" s="12">
        <f>IF($A1140='P-Parametri'!$D$47,'P-Parametri'!$B$34,IF($A1140='P-Parametri'!$D$48,'P-Parametri'!$C$34,'P-Parametri'!$D$52))</f>
        <v>4.8525513124279884E-2</v>
      </c>
      <c r="C1140" s="10">
        <f>IF($A1140&lt;='1-Input'!$B$26,0,IF($A1140='1-Input'!$B$26+1,('1-Input'!$B$23+0)*'1-Input'!$B$27,'1-Input'!$B$23+0))</f>
        <v>15535</v>
      </c>
      <c r="D1140" s="10">
        <f t="shared" si="45"/>
        <v>0</v>
      </c>
      <c r="E1140" s="10">
        <f>MAX(0,('1-Input'!$B$10-C1140-D1140))/(1-'P-Parametri'!$B$31*MAX(0,IF(F1139&lt;=0,0,(F1139-G1139)/F1139)))</f>
        <v>16045.064890071508</v>
      </c>
      <c r="F1140" s="10">
        <f>((F1139-E1140+MAX(0,-('1-Input'!$B$10-C1140-D1140)))*(1+B1140))*(1-'P-Parametri'!$B$32)</f>
        <v>434650.62407749542</v>
      </c>
      <c r="G1140" s="10">
        <f>IF(F1139&lt;=0,G1139,G1139*(1-E1140/F1139))+MAX(0,-('1-Input'!$B$10-C1140-D1140))</f>
        <v>158476.20121384092</v>
      </c>
      <c r="H1140" s="10">
        <f>MAX(0,('1-Input'!$B$10-C1140-D1140))/(1-'P-Parametri'!$B$31*MAX(0,IF(I1139&lt;=0,0,(I1139-J1139)/I1139)))</f>
        <v>16045.06489007151</v>
      </c>
      <c r="I1140" s="10">
        <f>((I1139-H1140+MAX(0,-('1-Input'!$B$10-C1140-D1140)))*(1+B1140))*(1-'P-Parametri'!$B$32)</f>
        <v>756093.54580140137</v>
      </c>
      <c r="J1140" s="10">
        <f>IF(I1139&lt;=0,J1139,J1139*(1-H1140/I1139))+MAX(0,-('1-Input'!$B$10-C1140-D1140))</f>
        <v>275676.20121384109</v>
      </c>
      <c r="K1140" s="10">
        <f>MAX(0,('1-Input'!$B$10-C1140-D1140))/(1-'P-Parametri'!$B$31*MAX(0,IF(L1139&lt;=0,0,(L1139-M1139)/L1139)))</f>
        <v>16045.06489007151</v>
      </c>
      <c r="L1140" s="10">
        <f>((L1139-K1140+MAX(0,-('1-Input'!$B$10-C1140-D1140)))*(1+B1140))*(1-'P-Parametri'!$B$32)</f>
        <v>124011.76493236826</v>
      </c>
      <c r="M1140" s="10">
        <f>IF(L1139&lt;=0,M1139,M1139*(1-K1140/L1139))+MAX(0,-('1-Input'!$B$10-C1140-D1140))</f>
        <v>45215.426652192124</v>
      </c>
      <c r="N1140" s="10">
        <f>MAX(0,('1-Input'!$B$10-C1140-D1140))/(1-'P-Parametri'!$B$31*MAX(0,IF(O1139&lt;=0,0,(O1139-P1139)/O1139)))</f>
        <v>16045.06489007151</v>
      </c>
      <c r="O1140" s="10">
        <f>((O1139-N1140+MAX(0,-('1-Input'!$B$10-C1140-D1140)))*(1+B1140))*(1-'P-Parametri'!$B$32)</f>
        <v>124011.76493236648</v>
      </c>
      <c r="P1140" s="10">
        <f>IF(O1139&lt;=0,P1139,P1139*(1-N1140/O1139))+MAX(0,-('1-Input'!$B$10-C1140-D1140))</f>
        <v>45215.426652191483</v>
      </c>
      <c r="Q1140" s="10">
        <f>MAX(0,('1-Input'!$B$10-C1140-D1140))/(1-'P-Parametri'!$B$31*MAX(0,IF(R1139&lt;=0,0,(R1139-S1139)/R1139)))</f>
        <v>16045.06489007151</v>
      </c>
      <c r="R1140" s="10">
        <f>((R1139-Q1140+MAX(0,-('1-Input'!$B$10-C1140-D1140)))*(1+B1140))*(1-'P-Parametri'!$B$32)</f>
        <v>124011.76493236692</v>
      </c>
      <c r="S1140" s="10">
        <f>IF(R1139&lt;=0,S1139,S1139*(1-Q1140/R1139))+MAX(0,-('1-Input'!$B$10-C1140-D1140))</f>
        <v>45215.426652191643</v>
      </c>
      <c r="T1140" s="10">
        <f>MAX(0,('1-Input'!$B$10-C1140-D1140))/(1-'P-Parametri'!$B$31*MAX(0,IF(U1139&lt;=0,0,(U1139-V1139)/U1139)))</f>
        <v>16045.06489007151</v>
      </c>
      <c r="U1140" s="10">
        <f>((U1139-T1140+MAX(0,-('1-Input'!$B$10-C1140-D1140)))*(1+B1140))*(1-'P-Parametri'!$B$32)</f>
        <v>124011.76493236731</v>
      </c>
      <c r="V1140" s="10">
        <f>IF(U1139&lt;=0,V1139,V1139*(1-T1140/U1139))+MAX(0,-('1-Input'!$B$10-C1140-D1140))</f>
        <v>45215.426652191789</v>
      </c>
    </row>
    <row r="1141" spans="1:22">
      <c r="A1141" s="9">
        <f t="shared" si="44"/>
        <v>34</v>
      </c>
      <c r="B1141" s="12">
        <f>IF($A1141='P-Parametri'!$D$47,'P-Parametri'!$B$34,IF($A1141='P-Parametri'!$D$48,'P-Parametri'!$C$34,'P-Parametri'!$D$52))</f>
        <v>4.8525513124279884E-2</v>
      </c>
      <c r="C1141" s="10">
        <f>IF($A1141&lt;='1-Input'!$B$26,0,IF($A1141='1-Input'!$B$26+1,('1-Input'!$B$23+0)*'1-Input'!$B$27,'1-Input'!$B$23+0))</f>
        <v>15535</v>
      </c>
      <c r="D1141" s="10">
        <f t="shared" si="45"/>
        <v>0</v>
      </c>
      <c r="E1141" s="10">
        <f>MAX(0,('1-Input'!$B$10-C1141-D1141))/(1-'P-Parametri'!$B$31*MAX(0,IF(F1140&lt;=0,0,(F1140-G1140)/F1140)))</f>
        <v>16129.659307782838</v>
      </c>
      <c r="F1141" s="10">
        <f>((F1140-E1141+MAX(0,-('1-Input'!$B$10-C1141-D1141)))*(1+B1141))*(1-'P-Parametri'!$B$32)</f>
        <v>437952.24951975467</v>
      </c>
      <c r="G1141" s="10">
        <f>IF(F1140&lt;=0,G1140,G1140*(1-E1141/F1140))+MAX(0,-('1-Input'!$B$10-C1141-D1141))</f>
        <v>152595.2315513767</v>
      </c>
      <c r="H1141" s="10">
        <f>MAX(0,('1-Input'!$B$10-C1141-D1141))/(1-'P-Parametri'!$B$31*MAX(0,IF(I1140&lt;=0,0,(I1140-J1140)/I1140)))</f>
        <v>16129.65930778284</v>
      </c>
      <c r="I1141" s="10">
        <f>((I1140-H1141+MAX(0,-('1-Input'!$B$10-C1141-D1141)))*(1+B1141))*(1-'P-Parametri'!$B$32)</f>
        <v>774319.2717515995</v>
      </c>
      <c r="J1141" s="10">
        <f>IF(I1140&lt;=0,J1140,J1140*(1-H1141/I1140))+MAX(0,-('1-Input'!$B$10-C1141-D1141))</f>
        <v>269795.23155137687</v>
      </c>
      <c r="K1141" s="10">
        <f>MAX(0,('1-Input'!$B$10-C1141-D1141))/(1-'P-Parametri'!$B$31*MAX(0,IF(L1140&lt;=0,0,(L1140-M1140)/L1140)))</f>
        <v>16129.659307782838</v>
      </c>
      <c r="L1141" s="10">
        <f>((L1140-K1141+MAX(0,-('1-Input'!$B$10-C1141-D1141)))*(1+B1141))*(1-'P-Parametri'!$B$32)</f>
        <v>112890.90587663229</v>
      </c>
      <c r="M1141" s="10">
        <f>IF(L1140&lt;=0,M1140,M1140*(1-K1141/L1140))+MAX(0,-('1-Input'!$B$10-C1141-D1141))</f>
        <v>39334.4569897279</v>
      </c>
      <c r="N1141" s="10">
        <f>MAX(0,('1-Input'!$B$10-C1141-D1141))/(1-'P-Parametri'!$B$31*MAX(0,IF(O1140&lt;=0,0,(O1140-P1140)/O1140)))</f>
        <v>16129.659307782838</v>
      </c>
      <c r="O1141" s="10">
        <f>((O1140-N1141+MAX(0,-('1-Input'!$B$10-C1141-D1141)))*(1+B1141))*(1-'P-Parametri'!$B$32)</f>
        <v>112890.90587663044</v>
      </c>
      <c r="P1141" s="10">
        <f>IF(O1140&lt;=0,P1140,P1140*(1-N1141/O1140))+MAX(0,-('1-Input'!$B$10-C1141-D1141))</f>
        <v>39334.456989727252</v>
      </c>
      <c r="Q1141" s="10">
        <f>MAX(0,('1-Input'!$B$10-C1141-D1141))/(1-'P-Parametri'!$B$31*MAX(0,IF(R1140&lt;=0,0,(R1140-S1140)/R1140)))</f>
        <v>16129.659307782838</v>
      </c>
      <c r="R1141" s="10">
        <f>((R1140-Q1141+MAX(0,-('1-Input'!$B$10-C1141-D1141)))*(1+B1141))*(1-'P-Parametri'!$B$32)</f>
        <v>112890.90587663089</v>
      </c>
      <c r="S1141" s="10">
        <f>IF(R1140&lt;=0,S1140,S1140*(1-Q1141/R1140))+MAX(0,-('1-Input'!$B$10-C1141-D1141))</f>
        <v>39334.456989727412</v>
      </c>
      <c r="T1141" s="10">
        <f>MAX(0,('1-Input'!$B$10-C1141-D1141))/(1-'P-Parametri'!$B$31*MAX(0,IF(U1140&lt;=0,0,(U1140-V1140)/U1140)))</f>
        <v>16129.659307782838</v>
      </c>
      <c r="U1141" s="10">
        <f>((U1140-T1141+MAX(0,-('1-Input'!$B$10-C1141-D1141)))*(1+B1141))*(1-'P-Parametri'!$B$32)</f>
        <v>112890.9058766313</v>
      </c>
      <c r="V1141" s="10">
        <f>IF(U1140&lt;=0,V1140,V1140*(1-T1141/U1140))+MAX(0,-('1-Input'!$B$10-C1141-D1141))</f>
        <v>39334.456989727558</v>
      </c>
    </row>
    <row r="1142" spans="1:22">
      <c r="A1142" s="9">
        <f t="shared" si="44"/>
        <v>35</v>
      </c>
      <c r="B1142" s="12">
        <f>IF($A1142='P-Parametri'!$D$47,'P-Parametri'!$B$34,IF($A1142='P-Parametri'!$D$48,'P-Parametri'!$C$34,'P-Parametri'!$D$52))</f>
        <v>4.8525513124279884E-2</v>
      </c>
      <c r="C1142" s="10">
        <f>IF($A1142&lt;='1-Input'!$B$26,0,IF($A1142='1-Input'!$B$26+1,('1-Input'!$B$23+0)*'1-Input'!$B$27,'1-Input'!$B$23+0))</f>
        <v>15535</v>
      </c>
      <c r="D1142" s="10">
        <f t="shared" si="45"/>
        <v>0</v>
      </c>
      <c r="E1142" s="10">
        <f>MAX(0,('1-Input'!$B$10-C1142-D1142))/(1-'P-Parametri'!$B$31*MAX(0,IF(F1141&lt;=0,0,(F1141-G1141)/F1141)))</f>
        <v>16211.338145391017</v>
      </c>
      <c r="F1142" s="10">
        <f>((F1141-E1142+MAX(0,-('1-Input'!$B$10-C1142-D1142)))*(1+B1142))*(1-'P-Parametri'!$B$32)</f>
        <v>441321.69329329749</v>
      </c>
      <c r="G1142" s="10">
        <f>IF(F1141&lt;=0,G1141,G1141*(1-E1142/F1141))+MAX(0,-('1-Input'!$B$10-C1142-D1142))</f>
        <v>146946.73242672035</v>
      </c>
      <c r="H1142" s="10">
        <f>MAX(0,('1-Input'!$B$10-C1142-D1142))/(1-'P-Parametri'!$B$31*MAX(0,IF(I1141&lt;=0,0,(I1141-J1141)/I1141)))</f>
        <v>16211.338145391019</v>
      </c>
      <c r="I1142" s="10">
        <f>((I1141-H1142+MAX(0,-('1-Input'!$B$10-C1142-D1142)))*(1+B1142))*(1-'P-Parametri'!$B$32)</f>
        <v>793305.71906786133</v>
      </c>
      <c r="J1142" s="10">
        <f>IF(I1141&lt;=0,J1141,J1141*(1-H1142/I1141))+MAX(0,-('1-Input'!$B$10-C1142-D1142))</f>
        <v>264146.73242672055</v>
      </c>
      <c r="K1142" s="10">
        <f>MAX(0,('1-Input'!$B$10-C1142-D1142))/(1-'P-Parametri'!$B$31*MAX(0,IF(L1141&lt;=0,0,(L1141-M1141)/L1141)))</f>
        <v>16211.338145391019</v>
      </c>
      <c r="L1142" s="10">
        <f>((L1141-K1142+MAX(0,-('1-Input'!$B$10-C1142-D1142)))*(1+B1142))*(1-'P-Parametri'!$B$32)</f>
        <v>101168.25137730525</v>
      </c>
      <c r="M1142" s="10">
        <f>IF(L1141&lt;=0,M1141,M1141*(1-K1142/L1141))+MAX(0,-('1-Input'!$B$10-C1142-D1142))</f>
        <v>33685.957865071563</v>
      </c>
      <c r="N1142" s="10">
        <f>MAX(0,('1-Input'!$B$10-C1142-D1142))/(1-'P-Parametri'!$B$31*MAX(0,IF(O1141&lt;=0,0,(O1141-P1141)/O1141)))</f>
        <v>16211.338145391019</v>
      </c>
      <c r="O1142" s="10">
        <f>((O1141-N1142+MAX(0,-('1-Input'!$B$10-C1142-D1142)))*(1+B1142))*(1-'P-Parametri'!$B$32)</f>
        <v>101168.25137730331</v>
      </c>
      <c r="P1142" s="10">
        <f>IF(O1141&lt;=0,P1141,P1141*(1-N1142/O1141))+MAX(0,-('1-Input'!$B$10-C1142-D1142))</f>
        <v>33685.957865070915</v>
      </c>
      <c r="Q1142" s="10">
        <f>MAX(0,('1-Input'!$B$10-C1142-D1142))/(1-'P-Parametri'!$B$31*MAX(0,IF(R1141&lt;=0,0,(R1141-S1141)/R1141)))</f>
        <v>16211.338145391019</v>
      </c>
      <c r="R1142" s="10">
        <f>((R1141-Q1142+MAX(0,-('1-Input'!$B$10-C1142-D1142)))*(1+B1142))*(1-'P-Parametri'!$B$32)</f>
        <v>101168.25137730378</v>
      </c>
      <c r="S1142" s="10">
        <f>IF(R1141&lt;=0,S1141,S1141*(1-Q1142/R1141))+MAX(0,-('1-Input'!$B$10-C1142-D1142))</f>
        <v>33685.957865071076</v>
      </c>
      <c r="T1142" s="10">
        <f>MAX(0,('1-Input'!$B$10-C1142-D1142))/(1-'P-Parametri'!$B$31*MAX(0,IF(U1141&lt;=0,0,(U1141-V1141)/U1141)))</f>
        <v>16211.338145391017</v>
      </c>
      <c r="U1142" s="10">
        <f>((U1141-T1142+MAX(0,-('1-Input'!$B$10-C1142-D1142)))*(1+B1142))*(1-'P-Parametri'!$B$32)</f>
        <v>101168.25137730422</v>
      </c>
      <c r="V1142" s="10">
        <f>IF(U1141&lt;=0,V1141,V1141*(1-T1142/U1141))+MAX(0,-('1-Input'!$B$10-C1142-D1142))</f>
        <v>33685.957865071221</v>
      </c>
    </row>
    <row r="1143" spans="1:22">
      <c r="A1143" s="9">
        <f t="shared" si="44"/>
        <v>36</v>
      </c>
      <c r="B1143" s="12">
        <f>IF($A1143='P-Parametri'!$D$47,'P-Parametri'!$B$34,IF($A1143='P-Parametri'!$D$48,'P-Parametri'!$C$34,'P-Parametri'!$D$52))</f>
        <v>4.8525513124279884E-2</v>
      </c>
      <c r="C1143" s="10">
        <f>IF($A1143&lt;='1-Input'!$B$26,0,IF($A1143='1-Input'!$B$26+1,('1-Input'!$B$23+0)*'1-Input'!$B$27,'1-Input'!$B$23+0))</f>
        <v>15535</v>
      </c>
      <c r="D1143" s="10">
        <f t="shared" si="45"/>
        <v>0</v>
      </c>
      <c r="E1143" s="10">
        <f>MAX(0,('1-Input'!$B$10-C1143-D1143))/(1-'P-Parametri'!$B$31*MAX(0,IF(F1142&lt;=0,0,(F1142-G1142)/F1142)))</f>
        <v>16290.169759820043</v>
      </c>
      <c r="F1143" s="10">
        <f>((F1142-E1143+MAX(0,-('1-Input'!$B$10-C1143-D1143)))*(1+B1143))*(1-'P-Parametri'!$B$32)</f>
        <v>444765.08351432002</v>
      </c>
      <c r="G1143" s="10">
        <f>IF(F1142&lt;=0,G1142,G1142*(1-E1143/F1142))+MAX(0,-('1-Input'!$B$10-C1143-D1143))</f>
        <v>141522.6002046697</v>
      </c>
      <c r="H1143" s="10">
        <f>MAX(0,('1-Input'!$B$10-C1143-D1143))/(1-'P-Parametri'!$B$31*MAX(0,IF(I1142&lt;=0,0,(I1142-J1142)/I1142)))</f>
        <v>16290.169759820044</v>
      </c>
      <c r="I1143" s="10">
        <f>((I1142-H1143+MAX(0,-('1-Input'!$B$10-C1143-D1143)))*(1+B1143))*(1-'P-Parametri'!$B$32)</f>
        <v>813091.18628867064</v>
      </c>
      <c r="J1143" s="10">
        <f>IF(I1142&lt;=0,J1142,J1142*(1-H1143/I1142))+MAX(0,-('1-Input'!$B$10-C1143-D1143))</f>
        <v>258722.60020466993</v>
      </c>
      <c r="K1143" s="10">
        <f>MAX(0,('1-Input'!$B$10-C1143-D1143))/(1-'P-Parametri'!$B$31*MAX(0,IF(L1142&lt;=0,0,(L1142-M1142)/L1142)))</f>
        <v>16290.169759820043</v>
      </c>
      <c r="L1143" s="10">
        <f>((L1142-K1143+MAX(0,-('1-Input'!$B$10-C1143-D1143)))*(1+B1143))*(1-'P-Parametri'!$B$32)</f>
        <v>88818.840412816222</v>
      </c>
      <c r="M1143" s="10">
        <f>IF(L1142&lt;=0,M1142,M1142*(1-K1143/L1142))+MAX(0,-('1-Input'!$B$10-C1143-D1143))</f>
        <v>28261.825643020915</v>
      </c>
      <c r="N1143" s="10">
        <f>MAX(0,('1-Input'!$B$10-C1143-D1143))/(1-'P-Parametri'!$B$31*MAX(0,IF(O1142&lt;=0,0,(O1142-P1142)/O1142)))</f>
        <v>16290.169759820044</v>
      </c>
      <c r="O1143" s="10">
        <f>((O1142-N1143+MAX(0,-('1-Input'!$B$10-C1143-D1143)))*(1+B1143))*(1-'P-Parametri'!$B$32)</f>
        <v>88818.840412814199</v>
      </c>
      <c r="P1143" s="10">
        <f>IF(O1142&lt;=0,P1142,P1142*(1-N1143/O1142))+MAX(0,-('1-Input'!$B$10-C1143-D1143))</f>
        <v>28261.825643020271</v>
      </c>
      <c r="Q1143" s="10">
        <f>MAX(0,('1-Input'!$B$10-C1143-D1143))/(1-'P-Parametri'!$B$31*MAX(0,IF(R1142&lt;=0,0,(R1142-S1142)/R1142)))</f>
        <v>16290.169759820044</v>
      </c>
      <c r="R1143" s="10">
        <f>((R1142-Q1143+MAX(0,-('1-Input'!$B$10-C1143-D1143)))*(1+B1143))*(1-'P-Parametri'!$B$32)</f>
        <v>88818.840412814679</v>
      </c>
      <c r="S1143" s="10">
        <f>IF(R1142&lt;=0,S1142,S1142*(1-Q1143/R1142))+MAX(0,-('1-Input'!$B$10-C1143-D1143))</f>
        <v>28261.825643020427</v>
      </c>
      <c r="T1143" s="10">
        <f>MAX(0,('1-Input'!$B$10-C1143-D1143))/(1-'P-Parametri'!$B$31*MAX(0,IF(U1142&lt;=0,0,(U1142-V1142)/U1142)))</f>
        <v>16290.169759820044</v>
      </c>
      <c r="U1143" s="10">
        <f>((U1142-T1143+MAX(0,-('1-Input'!$B$10-C1143-D1143)))*(1+B1143))*(1-'P-Parametri'!$B$32)</f>
        <v>88818.840412815145</v>
      </c>
      <c r="V1143" s="10">
        <f>IF(U1142&lt;=0,V1142,V1142*(1-T1143/U1142))+MAX(0,-('1-Input'!$B$10-C1143-D1143))</f>
        <v>28261.825643020577</v>
      </c>
    </row>
    <row r="1144" spans="1:22">
      <c r="A1144" s="9">
        <f t="shared" si="44"/>
        <v>37</v>
      </c>
      <c r="B1144" s="12">
        <f>IF($A1144='P-Parametri'!$D$47,'P-Parametri'!$B$34,IF($A1144='P-Parametri'!$D$48,'P-Parametri'!$C$34,'P-Parametri'!$D$52))</f>
        <v>4.8525513124279884E-2</v>
      </c>
      <c r="C1144" s="10">
        <f>IF($A1144&lt;='1-Input'!$B$26,0,IF($A1144='1-Input'!$B$26+1,('1-Input'!$B$23+0)*'1-Input'!$B$27,'1-Input'!$B$23+0))</f>
        <v>15535</v>
      </c>
      <c r="D1144" s="10">
        <f t="shared" si="45"/>
        <v>0</v>
      </c>
      <c r="E1144" s="10">
        <f>MAX(0,('1-Input'!$B$10-C1144-D1144))/(1-'P-Parametri'!$B$31*MAX(0,IF(F1143&lt;=0,0,(F1143-G1143)/F1143)))</f>
        <v>16366.223484776508</v>
      </c>
      <c r="F1144" s="10">
        <f>((F1143-E1144+MAX(0,-('1-Input'!$B$10-C1144-D1144)))*(1+B1144))*(1-'P-Parametri'!$B$32)</f>
        <v>448288.76026526501</v>
      </c>
      <c r="G1144" s="10">
        <f>IF(F1143&lt;=0,G1143,G1143*(1-E1144/F1143))+MAX(0,-('1-Input'!$B$10-C1144-D1144))</f>
        <v>136314.92858441823</v>
      </c>
      <c r="H1144" s="10">
        <f>MAX(0,('1-Input'!$B$10-C1144-D1144))/(1-'P-Parametri'!$B$31*MAX(0,IF(I1143&lt;=0,0,(I1143-J1143)/I1143)))</f>
        <v>16366.223484776512</v>
      </c>
      <c r="I1144" s="10">
        <f>((I1143-H1144+MAX(0,-('1-Input'!$B$10-C1144-D1144)))*(1+B1144))*(1-'P-Parametri'!$B$32)</f>
        <v>833715.67754199007</v>
      </c>
      <c r="J1144" s="10">
        <f>IF(I1143&lt;=0,J1143,J1143*(1-H1144/I1143))+MAX(0,-('1-Input'!$B$10-C1144-D1144))</f>
        <v>253514.92858441846</v>
      </c>
      <c r="K1144" s="10">
        <f>MAX(0,('1-Input'!$B$10-C1144-D1144))/(1-'P-Parametri'!$B$31*MAX(0,IF(L1143&lt;=0,0,(L1143-M1143)/L1143)))</f>
        <v>16366.223484776508</v>
      </c>
      <c r="L1144" s="10">
        <f>((L1143-K1144+MAX(0,-('1-Input'!$B$10-C1144-D1144)))*(1+B1144))*(1-'P-Parametri'!$B$32)</f>
        <v>75816.480506986394</v>
      </c>
      <c r="M1144" s="10">
        <f>IF(L1143&lt;=0,M1143,M1143*(1-K1144/L1143))+MAX(0,-('1-Input'!$B$10-C1144-D1144))</f>
        <v>23054.154022769439</v>
      </c>
      <c r="N1144" s="10">
        <f>MAX(0,('1-Input'!$B$10-C1144-D1144))/(1-'P-Parametri'!$B$31*MAX(0,IF(O1143&lt;=0,0,(O1143-P1143)/O1143)))</f>
        <v>16366.223484776508</v>
      </c>
      <c r="O1144" s="10">
        <f>((O1143-N1144+MAX(0,-('1-Input'!$B$10-C1144-D1144)))*(1+B1144))*(1-'P-Parametri'!$B$32)</f>
        <v>75816.48050698427</v>
      </c>
      <c r="P1144" s="10">
        <f>IF(O1143&lt;=0,P1143,P1143*(1-N1144/O1143))+MAX(0,-('1-Input'!$B$10-C1144-D1144))</f>
        <v>23054.154022768798</v>
      </c>
      <c r="Q1144" s="10">
        <f>MAX(0,('1-Input'!$B$10-C1144-D1144))/(1-'P-Parametri'!$B$31*MAX(0,IF(R1143&lt;=0,0,(R1143-S1143)/R1143)))</f>
        <v>16366.223484776508</v>
      </c>
      <c r="R1144" s="10">
        <f>((R1143-Q1144+MAX(0,-('1-Input'!$B$10-C1144-D1144)))*(1+B1144))*(1-'P-Parametri'!$B$32)</f>
        <v>75816.480506984779</v>
      </c>
      <c r="S1144" s="10">
        <f>IF(R1143&lt;=0,S1143,S1143*(1-Q1144/R1143))+MAX(0,-('1-Input'!$B$10-C1144-D1144))</f>
        <v>23054.154022768951</v>
      </c>
      <c r="T1144" s="10">
        <f>MAX(0,('1-Input'!$B$10-C1144-D1144))/(1-'P-Parametri'!$B$31*MAX(0,IF(U1143&lt;=0,0,(U1143-V1143)/U1143)))</f>
        <v>16366.223484776508</v>
      </c>
      <c r="U1144" s="10">
        <f>((U1143-T1144+MAX(0,-('1-Input'!$B$10-C1144-D1144)))*(1+B1144))*(1-'P-Parametri'!$B$32)</f>
        <v>75816.480506985259</v>
      </c>
      <c r="V1144" s="10">
        <f>IF(U1143&lt;=0,V1143,V1143*(1-T1144/U1143))+MAX(0,-('1-Input'!$B$10-C1144-D1144))</f>
        <v>23054.1540227691</v>
      </c>
    </row>
    <row r="1145" spans="1:22">
      <c r="A1145" s="9">
        <f t="shared" si="44"/>
        <v>38</v>
      </c>
      <c r="B1145" s="12">
        <f>IF($A1145='P-Parametri'!$D$47,'P-Parametri'!$B$34,IF($A1145='P-Parametri'!$D$48,'P-Parametri'!$C$34,'P-Parametri'!$D$52))</f>
        <v>4.8525513124279884E-2</v>
      </c>
      <c r="C1145" s="10">
        <f>IF($A1145&lt;='1-Input'!$B$26,0,IF($A1145='1-Input'!$B$26+1,('1-Input'!$B$23+0)*'1-Input'!$B$27,'1-Input'!$B$23+0))</f>
        <v>15535</v>
      </c>
      <c r="D1145" s="10">
        <f t="shared" si="45"/>
        <v>0</v>
      </c>
      <c r="E1145" s="10">
        <f>MAX(0,('1-Input'!$B$10-C1145-D1145))/(1-'P-Parametri'!$B$31*MAX(0,IF(F1144&lt;=0,0,(F1144-G1144)/F1144)))</f>
        <v>16439.569373160844</v>
      </c>
      <c r="F1145" s="10">
        <f>((F1144-E1145+MAX(0,-('1-Input'!$B$10-C1145-D1145)))*(1+B1145))*(1-'P-Parametri'!$B$32)</f>
        <v>451899.28468350373</v>
      </c>
      <c r="G1145" s="10">
        <f>IF(F1144&lt;=0,G1144,G1144*(1-E1145/F1144))+MAX(0,-('1-Input'!$B$10-C1145-D1145))</f>
        <v>131316.0106464914</v>
      </c>
      <c r="H1145" s="10">
        <f>MAX(0,('1-Input'!$B$10-C1145-D1145))/(1-'P-Parametri'!$B$31*MAX(0,IF(I1144&lt;=0,0,(I1144-J1144)/I1144)))</f>
        <v>16439.569373160848</v>
      </c>
      <c r="I1145" s="10">
        <f>((I1144-H1145+MAX(0,-('1-Input'!$B$10-C1145-D1145)))*(1+B1145))*(1-'P-Parametri'!$B$32)</f>
        <v>855220.98098057229</v>
      </c>
      <c r="J1145" s="10">
        <f>IF(I1144&lt;=0,J1144,J1144*(1-H1145/I1144))+MAX(0,-('1-Input'!$B$10-C1145-D1145))</f>
        <v>248516.01064649163</v>
      </c>
      <c r="K1145" s="10">
        <f>MAX(0,('1-Input'!$B$10-C1145-D1145))/(1-'P-Parametri'!$B$31*MAX(0,IF(L1144&lt;=0,0,(L1144-M1144)/L1144)))</f>
        <v>16439.569373160848</v>
      </c>
      <c r="L1145" s="10">
        <f>((L1144-K1145+MAX(0,-('1-Input'!$B$10-C1145-D1145)))*(1+B1145))*(1-'P-Parametri'!$B$32)</f>
        <v>62133.689801900538</v>
      </c>
      <c r="M1145" s="10">
        <f>IF(L1144&lt;=0,M1144,M1144*(1-K1145/L1144))+MAX(0,-('1-Input'!$B$10-C1145-D1145))</f>
        <v>18055.236084842618</v>
      </c>
      <c r="N1145" s="10">
        <f>MAX(0,('1-Input'!$B$10-C1145-D1145))/(1-'P-Parametri'!$B$31*MAX(0,IF(O1144&lt;=0,0,(O1144-P1144)/O1144)))</f>
        <v>16439.569373160844</v>
      </c>
      <c r="O1145" s="10">
        <f>((O1144-N1145+MAX(0,-('1-Input'!$B$10-C1145-D1145)))*(1+B1145))*(1-'P-Parametri'!$B$32)</f>
        <v>62133.689801898319</v>
      </c>
      <c r="P1145" s="10">
        <f>IF(O1144&lt;=0,P1144,P1144*(1-N1145/O1144))+MAX(0,-('1-Input'!$B$10-C1145-D1145))</f>
        <v>18055.236084841978</v>
      </c>
      <c r="Q1145" s="10">
        <f>MAX(0,('1-Input'!$B$10-C1145-D1145))/(1-'P-Parametri'!$B$31*MAX(0,IF(R1144&lt;=0,0,(R1144-S1144)/R1144)))</f>
        <v>16439.569373160844</v>
      </c>
      <c r="R1145" s="10">
        <f>((R1144-Q1145+MAX(0,-('1-Input'!$B$10-C1145-D1145)))*(1+B1145))*(1-'P-Parametri'!$B$32)</f>
        <v>62133.68980189885</v>
      </c>
      <c r="S1145" s="10">
        <f>IF(R1144&lt;=0,S1144,S1144*(1-Q1145/R1144))+MAX(0,-('1-Input'!$B$10-C1145-D1145))</f>
        <v>18055.23608484213</v>
      </c>
      <c r="T1145" s="10">
        <f>MAX(0,('1-Input'!$B$10-C1145-D1145))/(1-'P-Parametri'!$B$31*MAX(0,IF(U1144&lt;=0,0,(U1144-V1144)/U1144)))</f>
        <v>16439.569373160844</v>
      </c>
      <c r="U1145" s="10">
        <f>((U1144-T1145+MAX(0,-('1-Input'!$B$10-C1145-D1145)))*(1+B1145))*(1-'P-Parametri'!$B$32)</f>
        <v>62133.689801899352</v>
      </c>
      <c r="V1145" s="10">
        <f>IF(U1144&lt;=0,V1144,V1144*(1-T1145/U1144))+MAX(0,-('1-Input'!$B$10-C1145-D1145))</f>
        <v>18055.23608484228</v>
      </c>
    </row>
    <row r="1146" spans="1:22">
      <c r="A1146" s="9">
        <f t="shared" si="44"/>
        <v>39</v>
      </c>
      <c r="B1146" s="12">
        <f>IF($A1146='P-Parametri'!$D$47,'P-Parametri'!$B$34,IF($A1146='P-Parametri'!$D$48,'P-Parametri'!$C$34,'P-Parametri'!$D$52))</f>
        <v>4.8525513124279884E-2</v>
      </c>
      <c r="C1146" s="10">
        <f>IF($A1146&lt;='1-Input'!$B$26,0,IF($A1146='1-Input'!$B$26+1,('1-Input'!$B$23+0)*'1-Input'!$B$27,'1-Input'!$B$23+0))</f>
        <v>15535</v>
      </c>
      <c r="D1146" s="10">
        <f t="shared" si="45"/>
        <v>0</v>
      </c>
      <c r="E1146" s="10">
        <f>MAX(0,('1-Input'!$B$10-C1146-D1146))/(1-'P-Parametri'!$B$31*MAX(0,IF(F1145&lt;=0,0,(F1145-G1145)/F1145)))</f>
        <v>16510.277956662088</v>
      </c>
      <c r="F1146" s="10">
        <f>((F1145-E1146+MAX(0,-('1-Input'!$B$10-C1146-D1146)))*(1+B1146))*(1-'P-Parametri'!$B$32)</f>
        <v>455603.44872355834</v>
      </c>
      <c r="G1146" s="10">
        <f>IF(F1145&lt;=0,G1145,G1145*(1-E1146/F1145))+MAX(0,-('1-Input'!$B$10-C1146-D1146))</f>
        <v>126518.34021545273</v>
      </c>
      <c r="H1146" s="10">
        <f>MAX(0,('1-Input'!$B$10-C1146-D1146))/(1-'P-Parametri'!$B$31*MAX(0,IF(I1145&lt;=0,0,(I1145-J1145)/I1145)))</f>
        <v>16510.277956662088</v>
      </c>
      <c r="I1146" s="10">
        <f>((I1145-H1146+MAX(0,-('1-Input'!$B$10-C1146-D1146)))*(1+B1146))*(1-'P-Parametri'!$B$32)</f>
        <v>877650.75111046899</v>
      </c>
      <c r="J1146" s="10">
        <f>IF(I1145&lt;=0,J1145,J1145*(1-H1146/I1145))+MAX(0,-('1-Input'!$B$10-C1146-D1146))</f>
        <v>243718.34021545298</v>
      </c>
      <c r="K1146" s="10">
        <f>MAX(0,('1-Input'!$B$10-C1146-D1146))/(1-'P-Parametri'!$B$31*MAX(0,IF(L1145&lt;=0,0,(L1145-M1145)/L1145)))</f>
        <v>16510.277956662088</v>
      </c>
      <c r="L1146" s="10">
        <f>((L1145-K1146+MAX(0,-('1-Input'!$B$10-C1146-D1146)))*(1+B1146))*(1-'P-Parametri'!$B$32)</f>
        <v>47741.636692877975</v>
      </c>
      <c r="M1146" s="10">
        <f>IF(L1145&lt;=0,M1145,M1145*(1-K1146/L1145))+MAX(0,-('1-Input'!$B$10-C1146-D1146))</f>
        <v>13257.565653803951</v>
      </c>
      <c r="N1146" s="10">
        <f>MAX(0,('1-Input'!$B$10-C1146-D1146))/(1-'P-Parametri'!$B$31*MAX(0,IF(O1145&lt;=0,0,(O1145-P1145)/O1145)))</f>
        <v>16510.277956662088</v>
      </c>
      <c r="O1146" s="10">
        <f>((O1145-N1146+MAX(0,-('1-Input'!$B$10-C1146-D1146)))*(1+B1146))*(1-'P-Parametri'!$B$32)</f>
        <v>47741.636692875654</v>
      </c>
      <c r="P1146" s="10">
        <f>IF(O1145&lt;=0,P1145,P1145*(1-N1146/O1145))+MAX(0,-('1-Input'!$B$10-C1146-D1146))</f>
        <v>13257.565653803307</v>
      </c>
      <c r="Q1146" s="10">
        <f>MAX(0,('1-Input'!$B$10-C1146-D1146))/(1-'P-Parametri'!$B$31*MAX(0,IF(R1145&lt;=0,0,(R1145-S1145)/R1145)))</f>
        <v>16510.277956662088</v>
      </c>
      <c r="R1146" s="10">
        <f>((R1145-Q1146+MAX(0,-('1-Input'!$B$10-C1146-D1146)))*(1+B1146))*(1-'P-Parametri'!$B$32)</f>
        <v>47741.636692876215</v>
      </c>
      <c r="S1146" s="10">
        <f>IF(R1145&lt;=0,S1145,S1145*(1-Q1146/R1145))+MAX(0,-('1-Input'!$B$10-C1146-D1146))</f>
        <v>13257.565653803462</v>
      </c>
      <c r="T1146" s="10">
        <f>MAX(0,('1-Input'!$B$10-C1146-D1146))/(1-'P-Parametri'!$B$31*MAX(0,IF(U1145&lt;=0,0,(U1145-V1145)/U1145)))</f>
        <v>16510.277956662088</v>
      </c>
      <c r="U1146" s="10">
        <f>((U1145-T1146+MAX(0,-('1-Input'!$B$10-C1146-D1146)))*(1+B1146))*(1-'P-Parametri'!$B$32)</f>
        <v>47741.636692876738</v>
      </c>
      <c r="V1146" s="10">
        <f>IF(U1145&lt;=0,V1145,V1145*(1-T1146/U1145))+MAX(0,-('1-Input'!$B$10-C1146-D1146))</f>
        <v>13257.565653803609</v>
      </c>
    </row>
    <row r="1147" spans="1:22">
      <c r="A1147" s="9">
        <f t="shared" si="44"/>
        <v>40</v>
      </c>
      <c r="B1147" s="12">
        <f>IF($A1147='P-Parametri'!$D$47,'P-Parametri'!$B$34,IF($A1147='P-Parametri'!$D$48,'P-Parametri'!$C$34,'P-Parametri'!$D$52))</f>
        <v>4.8525513124279884E-2</v>
      </c>
      <c r="C1147" s="10">
        <f>IF($A1147&lt;='1-Input'!$B$26,0,IF($A1147='1-Input'!$B$26+1,('1-Input'!$B$23+0)*'1-Input'!$B$27,'1-Input'!$B$23+0))</f>
        <v>15535</v>
      </c>
      <c r="D1147" s="10">
        <f t="shared" si="45"/>
        <v>0</v>
      </c>
      <c r="E1147" s="10">
        <f>MAX(0,('1-Input'!$B$10-C1147-D1147))/(1-'P-Parametri'!$B$31*MAX(0,IF(F1146&lt;=0,0,(F1146-G1146)/F1146)))</f>
        <v>16578.420022346872</v>
      </c>
      <c r="F1147" s="10">
        <f>((F1146-E1147+MAX(0,-('1-Input'!$B$10-C1147-D1147)))*(1+B1147))*(1-'P-Parametri'!$B$32)</f>
        <v>459408.28560635273</v>
      </c>
      <c r="G1147" s="10">
        <f>IF(F1146&lt;=0,G1146,G1146*(1-E1147/F1146))+MAX(0,-('1-Input'!$B$10-C1147-D1147))</f>
        <v>121914.61258674767</v>
      </c>
      <c r="H1147" s="10">
        <f>MAX(0,('1-Input'!$B$10-C1147-D1147))/(1-'P-Parametri'!$B$31*MAX(0,IF(I1146&lt;=0,0,(I1146-J1146)/I1146)))</f>
        <v>16578.420022346872</v>
      </c>
      <c r="I1147" s="10">
        <f>((I1146-H1147+MAX(0,-('1-Input'!$B$10-C1147-D1147)))*(1+B1147))*(1-'P-Parametri'!$B$32)</f>
        <v>901050.59517571039</v>
      </c>
      <c r="J1147" s="10">
        <f>IF(I1146&lt;=0,J1146,J1146*(1-H1147/I1146))+MAX(0,-('1-Input'!$B$10-C1147-D1147))</f>
        <v>239114.61258674791</v>
      </c>
      <c r="K1147" s="10">
        <f>MAX(0,('1-Input'!$B$10-C1147-D1147))/(1-'P-Parametri'!$B$31*MAX(0,IF(L1146&lt;=0,0,(L1146-M1146)/L1146)))</f>
        <v>16578.420022346872</v>
      </c>
      <c r="L1147" s="10">
        <f>((L1146-K1147+MAX(0,-('1-Input'!$B$10-C1147-D1147)))*(1+B1147))*(1-'P-Parametri'!$B$32)</f>
        <v>32610.076894571594</v>
      </c>
      <c r="M1147" s="10">
        <f>IF(L1146&lt;=0,M1146,M1146*(1-K1147/L1146))+MAX(0,-('1-Input'!$B$10-C1147-D1147))</f>
        <v>8653.8380250988903</v>
      </c>
      <c r="N1147" s="10">
        <f>MAX(0,('1-Input'!$B$10-C1147-D1147))/(1-'P-Parametri'!$B$31*MAX(0,IF(O1146&lt;=0,0,(O1146-P1146)/O1146)))</f>
        <v>16578.420022346872</v>
      </c>
      <c r="O1147" s="10">
        <f>((O1146-N1147+MAX(0,-('1-Input'!$B$10-C1147-D1147)))*(1+B1147))*(1-'P-Parametri'!$B$32)</f>
        <v>32610.076894569163</v>
      </c>
      <c r="P1147" s="10">
        <f>IF(O1146&lt;=0,P1146,P1146*(1-N1147/O1146))+MAX(0,-('1-Input'!$B$10-C1147-D1147))</f>
        <v>8653.8380250982464</v>
      </c>
      <c r="Q1147" s="10">
        <f>MAX(0,('1-Input'!$B$10-C1147-D1147))/(1-'P-Parametri'!$B$31*MAX(0,IF(R1146&lt;=0,0,(R1146-S1146)/R1146)))</f>
        <v>16578.420022346872</v>
      </c>
      <c r="R1147" s="10">
        <f>((R1146-Q1147+MAX(0,-('1-Input'!$B$10-C1147-D1147)))*(1+B1147))*(1-'P-Parametri'!$B$32)</f>
        <v>32610.076894569753</v>
      </c>
      <c r="S1147" s="10">
        <f>IF(R1146&lt;=0,S1146,S1146*(1-Q1147/R1146))+MAX(0,-('1-Input'!$B$10-C1147-D1147))</f>
        <v>8653.8380250984028</v>
      </c>
      <c r="T1147" s="10">
        <f>MAX(0,('1-Input'!$B$10-C1147-D1147))/(1-'P-Parametri'!$B$31*MAX(0,IF(U1146&lt;=0,0,(U1146-V1146)/U1146)))</f>
        <v>16578.420022346872</v>
      </c>
      <c r="U1147" s="10">
        <f>((U1146-T1147+MAX(0,-('1-Input'!$B$10-C1147-D1147)))*(1+B1147))*(1-'P-Parametri'!$B$32)</f>
        <v>32610.076894570298</v>
      </c>
      <c r="V1147" s="10">
        <f>IF(U1146&lt;=0,V1146,V1146*(1-T1147/U1146))+MAX(0,-('1-Input'!$B$10-C1147-D1147))</f>
        <v>8653.8380250985483</v>
      </c>
    </row>
    <row r="1148" spans="1:22">
      <c r="A1148" s="9">
        <f t="shared" si="44"/>
        <v>41</v>
      </c>
      <c r="B1148" s="12">
        <f>IF($A1148='P-Parametri'!$D$47,'P-Parametri'!$B$34,IF($A1148='P-Parametri'!$D$48,'P-Parametri'!$C$34,'P-Parametri'!$D$52))</f>
        <v>4.8525513124279884E-2</v>
      </c>
      <c r="C1148" s="10">
        <f>IF($A1148&lt;='1-Input'!$B$26,0,IF($A1148='1-Input'!$B$26+1,('1-Input'!$B$23+0)*'1-Input'!$B$27,'1-Input'!$B$23+0))</f>
        <v>15535</v>
      </c>
      <c r="D1148" s="10">
        <f t="shared" si="45"/>
        <v>0</v>
      </c>
      <c r="E1148" s="10">
        <f>MAX(0,('1-Input'!$B$10-C1148-D1148))/(1-'P-Parametri'!$B$31*MAX(0,IF(F1147&lt;=0,0,(F1147-G1147)/F1147)))</f>
        <v>16644.066405946218</v>
      </c>
      <c r="F1148" s="10">
        <f>((F1147-E1148+MAX(0,-('1-Input'!$B$10-C1148-D1148)))*(1+B1148))*(1-'P-Parametri'!$B$32)</f>
        <v>463321.08096991701</v>
      </c>
      <c r="G1148" s="10">
        <f>IF(F1147&lt;=0,G1147,G1147*(1-E1148/F1147))+MAX(0,-('1-Input'!$B$10-C1148-D1148))</f>
        <v>117497.72466520999</v>
      </c>
      <c r="H1148" s="10">
        <f>MAX(0,('1-Input'!$B$10-C1148-D1148))/(1-'P-Parametri'!$B$31*MAX(0,IF(I1147&lt;=0,0,(I1147-J1147)/I1147)))</f>
        <v>16644.066405946218</v>
      </c>
      <c r="I1148" s="10">
        <f>((I1147-H1148+MAX(0,-('1-Input'!$B$10-C1148-D1148)))*(1+B1148))*(1-'P-Parametri'!$B$32)</f>
        <v>925468.16377000255</v>
      </c>
      <c r="J1148" s="10">
        <f>IF(I1147&lt;=0,J1147,J1147*(1-H1148/I1147))+MAX(0,-('1-Input'!$B$10-C1148-D1148))</f>
        <v>234697.72466521023</v>
      </c>
      <c r="K1148" s="10">
        <f>MAX(0,('1-Input'!$B$10-C1148-D1148))/(1-'P-Parametri'!$B$31*MAX(0,IF(L1147&lt;=0,0,(L1147-M1147)/L1147)))</f>
        <v>16644.066405946218</v>
      </c>
      <c r="L1148" s="10">
        <f>((L1147-K1148+MAX(0,-('1-Input'!$B$10-C1148-D1148)))*(1+B1148))*(1-'P-Parametri'!$B$32)</f>
        <v>16707.287801453291</v>
      </c>
      <c r="M1148" s="10">
        <f>IF(L1147&lt;=0,M1147,M1147*(1-K1148/L1147))+MAX(0,-('1-Input'!$B$10-C1148-D1148))</f>
        <v>4236.9501035612057</v>
      </c>
      <c r="N1148" s="10">
        <f>MAX(0,('1-Input'!$B$10-C1148-D1148))/(1-'P-Parametri'!$B$31*MAX(0,IF(O1147&lt;=0,0,(O1147-P1147)/O1147)))</f>
        <v>16644.066405946218</v>
      </c>
      <c r="O1148" s="10">
        <f>((O1147-N1148+MAX(0,-('1-Input'!$B$10-C1148-D1148)))*(1+B1148))*(1-'P-Parametri'!$B$32)</f>
        <v>16707.287801450748</v>
      </c>
      <c r="P1148" s="10">
        <f>IF(O1147&lt;=0,P1147,P1147*(1-N1148/O1147))+MAX(0,-('1-Input'!$B$10-C1148-D1148))</f>
        <v>4236.9501035605608</v>
      </c>
      <c r="Q1148" s="10">
        <f>MAX(0,('1-Input'!$B$10-C1148-D1148))/(1-'P-Parametri'!$B$31*MAX(0,IF(R1147&lt;=0,0,(R1147-S1147)/R1147)))</f>
        <v>16644.066405946218</v>
      </c>
      <c r="R1148" s="10">
        <f>((R1147-Q1148+MAX(0,-('1-Input'!$B$10-C1148-D1148)))*(1+B1148))*(1-'P-Parametri'!$B$32)</f>
        <v>16707.287801451366</v>
      </c>
      <c r="S1148" s="10">
        <f>IF(R1147&lt;=0,S1147,S1147*(1-Q1148/R1147))+MAX(0,-('1-Input'!$B$10-C1148-D1148))</f>
        <v>4236.9501035607173</v>
      </c>
      <c r="T1148" s="10">
        <f>MAX(0,('1-Input'!$B$10-C1148-D1148))/(1-'P-Parametri'!$B$31*MAX(0,IF(U1147&lt;=0,0,(U1147-V1147)/U1147)))</f>
        <v>16644.066405946218</v>
      </c>
      <c r="U1148" s="10">
        <f>((U1147-T1148+MAX(0,-('1-Input'!$B$10-C1148-D1148)))*(1+B1148))*(1-'P-Parametri'!$B$32)</f>
        <v>16707.287801451934</v>
      </c>
      <c r="V1148" s="10">
        <f>IF(U1147&lt;=0,V1147,V1147*(1-T1148/U1147))+MAX(0,-('1-Input'!$B$10-C1148-D1148))</f>
        <v>4236.9501035608628</v>
      </c>
    </row>
    <row r="1149" spans="1:22">
      <c r="A1149" s="9">
        <f t="shared" si="44"/>
        <v>42</v>
      </c>
      <c r="B1149" s="12">
        <f>IF($A1149='P-Parametri'!$D$47,'P-Parametri'!$B$34,IF($A1149='P-Parametri'!$D$48,'P-Parametri'!$C$34,'P-Parametri'!$D$52))</f>
        <v>4.8525513124279884E-2</v>
      </c>
      <c r="C1149" s="10">
        <f>IF($A1149&lt;='1-Input'!$B$26,0,IF($A1149='1-Input'!$B$26+1,('1-Input'!$B$23+0)*'1-Input'!$B$27,'1-Input'!$B$23+0))</f>
        <v>15535</v>
      </c>
      <c r="D1149" s="10">
        <f t="shared" si="45"/>
        <v>0</v>
      </c>
      <c r="E1149" s="10">
        <f>MAX(0,('1-Input'!$B$10-C1149-D1149))/(1-'P-Parametri'!$B$31*MAX(0,IF(F1148&lt;=0,0,(F1148-G1148)/F1148)))</f>
        <v>16707.287801451617</v>
      </c>
      <c r="F1149" s="10">
        <f>((F1148-E1149+MAX(0,-('1-Input'!$B$10-C1149-D1149)))*(1+B1149))*(1-'P-Parametri'!$B$32)</f>
        <v>467349.3847370455</v>
      </c>
      <c r="G1149" s="10">
        <f>IF(F1148&lt;=0,G1148,G1148*(1-E1149/F1148))+MAX(0,-('1-Input'!$B$10-C1149-D1149))</f>
        <v>113260.7745616492</v>
      </c>
      <c r="H1149" s="10">
        <f>MAX(0,('1-Input'!$B$10-C1149-D1149))/(1-'P-Parametri'!$B$31*MAX(0,IF(I1148&lt;=0,0,(I1148-J1148)/I1148)))</f>
        <v>16707.287801451617</v>
      </c>
      <c r="I1149" s="10">
        <f>((I1148-H1149+MAX(0,-('1-Input'!$B$10-C1149-D1149)))*(1+B1149))*(1-'P-Parametri'!$B$32)</f>
        <v>950953.24585463048</v>
      </c>
      <c r="J1149" s="10">
        <f>IF(I1148&lt;=0,J1148,J1148*(1-H1149/I1148))+MAX(0,-('1-Input'!$B$10-C1149-D1149))</f>
        <v>230460.77456164945</v>
      </c>
      <c r="K1149" s="10">
        <f>MAX(0,('1-Input'!$B$10-C1149-D1149))/(1-'P-Parametri'!$B$31*MAX(0,IF(L1148&lt;=0,0,(L1148-M1148)/L1148)))</f>
        <v>16707.287801451617</v>
      </c>
      <c r="L1149" s="10">
        <f>((L1148-K1149+MAX(0,-('1-Input'!$B$10-C1149-D1149)))*(1+B1149))*(1-'P-Parametri'!$B$32)</f>
        <v>1.7511669013950975E-9</v>
      </c>
      <c r="M1149" s="10">
        <f>IF(L1148&lt;=0,M1148,M1148*(1-K1149/L1148))+MAX(0,-('1-Input'!$B$10-C1149-D1149))</f>
        <v>4.2429715223637558E-10</v>
      </c>
      <c r="N1149" s="10">
        <f>MAX(0,('1-Input'!$B$10-C1149-D1149))/(1-'P-Parametri'!$B$31*MAX(0,IF(O1148&lt;=0,0,(O1148-P1148)/O1148)))</f>
        <v>16707.287801451617</v>
      </c>
      <c r="O1149" s="10">
        <f>((O1148-N1149+MAX(0,-('1-Input'!$B$10-C1149-D1149)))*(1+B1149))*(1-'P-Parametri'!$B$32)</f>
        <v>-9.0984541181180062E-10</v>
      </c>
      <c r="P1149" s="10">
        <f>IF(O1148&lt;=0,P1148,P1148*(1-N1149/O1148))+MAX(0,-('1-Input'!$B$10-C1149-D1149))</f>
        <v>-2.2014530736872899E-10</v>
      </c>
      <c r="Q1149" s="10">
        <f>MAX(0,('1-Input'!$B$10-C1149-D1149))/(1-'P-Parametri'!$B$31*MAX(0,IF(R1148&lt;=0,0,(R1148-S1148)/R1148)))</f>
        <v>16707.287801451617</v>
      </c>
      <c r="R1149" s="10">
        <f>((R1148-Q1149+MAX(0,-('1-Input'!$B$10-C1149-D1149)))*(1+B1149))*(1-'P-Parametri'!$B$32)</f>
        <v>-2.6267503520926462E-10</v>
      </c>
      <c r="S1149" s="10">
        <f>IF(R1148&lt;=0,S1148,S1148*(1-Q1149/R1148))+MAX(0,-('1-Input'!$B$10-C1149-D1149))</f>
        <v>-6.3973850004590283E-11</v>
      </c>
      <c r="T1149" s="10">
        <f>MAX(0,('1-Input'!$B$10-C1149-D1149))/(1-'P-Parametri'!$B$31*MAX(0,IF(U1148&lt;=0,0,(U1148-V1148)/U1148)))</f>
        <v>16707.287801451617</v>
      </c>
      <c r="U1149" s="10">
        <f>((U1148-T1149+MAX(0,-('1-Input'!$B$10-C1149-D1149)))*(1+B1149))*(1-'P-Parametri'!$B$32)</f>
        <v>3.3119895743776842E-10</v>
      </c>
      <c r="V1149" s="10">
        <f>IF(U1148&lt;=0,V1148,V1148*(1-T1149/U1148))+MAX(0,-('1-Input'!$B$10-C1149-D1149))</f>
        <v>8.0437708461656716E-11</v>
      </c>
    </row>
    <row r="1150" spans="1:22">
      <c r="A1150" s="4" t="s">
        <v>410</v>
      </c>
      <c r="E1150" s="10">
        <f>F1149</f>
        <v>467349.3847370455</v>
      </c>
      <c r="H1150" s="10">
        <f>I1149</f>
        <v>950953.24585463048</v>
      </c>
      <c r="K1150" s="10">
        <f>L1149</f>
        <v>1.7511669013950975E-9</v>
      </c>
      <c r="N1150" s="10">
        <f>O1149</f>
        <v>-9.0984541181180062E-10</v>
      </c>
      <c r="Q1150" s="10">
        <f>R1149</f>
        <v>-2.6267503520926462E-10</v>
      </c>
      <c r="T1150" s="10">
        <f>U1149</f>
        <v>3.3119895743776842E-10</v>
      </c>
    </row>
    <row r="1151" spans="1:22">
      <c r="A1151" s="5" t="s">
        <v>411</v>
      </c>
      <c r="B1151" s="10">
        <f>IFERROR(T1105-T1150*(T1105-Q1105)/(T1150-Q1150),T1105)</f>
        <v>613108.89305997721</v>
      </c>
    </row>
    <row r="1154" spans="1:22">
      <c r="A1154" s="2" t="s">
        <v>434</v>
      </c>
    </row>
    <row r="1155" spans="1:22">
      <c r="A1155" s="4" t="s">
        <v>268</v>
      </c>
      <c r="E1155" s="19">
        <f>'1-Input'!$B$8</f>
        <v>760000</v>
      </c>
      <c r="H1155" s="19">
        <f>'1-Input'!$B$8*1.2</f>
        <v>912000</v>
      </c>
      <c r="K1155" s="10">
        <f>IFERROR(H1155-H1200*(H1155-E1155)/(H1200-E1200),H1155)</f>
        <v>529788.44021365861</v>
      </c>
      <c r="N1155" s="10">
        <f>IFERROR(K1155-K1200*(K1155-H1155)/(K1200-H1200),K1155)</f>
        <v>529788.44021365792</v>
      </c>
      <c r="Q1155" s="10">
        <f>IFERROR(N1155-N1200*(N1155-K1155)/(N1200-K1200),N1155)</f>
        <v>529788.4402136578</v>
      </c>
      <c r="T1155" s="10">
        <f>IFERROR(Q1155-Q1200*(Q1155-N1155)/(Q1200-N1200),Q1155)</f>
        <v>529788.4402136578</v>
      </c>
    </row>
    <row r="1156" spans="1:22">
      <c r="A1156" s="15" t="s">
        <v>176</v>
      </c>
      <c r="B1156" s="15" t="s">
        <v>177</v>
      </c>
      <c r="C1156" s="15" t="s">
        <v>178</v>
      </c>
      <c r="D1156" s="15" t="s">
        <v>179</v>
      </c>
      <c r="E1156" s="15" t="s">
        <v>180</v>
      </c>
      <c r="F1156" s="15" t="s">
        <v>181</v>
      </c>
      <c r="G1156" s="15" t="s">
        <v>182</v>
      </c>
      <c r="H1156" s="15" t="s">
        <v>180</v>
      </c>
      <c r="I1156" s="15" t="s">
        <v>181</v>
      </c>
      <c r="J1156" s="15" t="s">
        <v>182</v>
      </c>
      <c r="K1156" s="15" t="s">
        <v>180</v>
      </c>
      <c r="L1156" s="15" t="s">
        <v>181</v>
      </c>
      <c r="M1156" s="15" t="s">
        <v>182</v>
      </c>
      <c r="N1156" s="15" t="s">
        <v>180</v>
      </c>
      <c r="O1156" s="15" t="s">
        <v>181</v>
      </c>
      <c r="P1156" s="15" t="s">
        <v>182</v>
      </c>
      <c r="Q1156" s="15" t="s">
        <v>180</v>
      </c>
      <c r="R1156" s="15" t="s">
        <v>181</v>
      </c>
      <c r="S1156" s="15" t="s">
        <v>182</v>
      </c>
      <c r="T1156" s="15" t="s">
        <v>180</v>
      </c>
      <c r="U1156" s="15" t="s">
        <v>181</v>
      </c>
      <c r="V1156" s="15" t="s">
        <v>182</v>
      </c>
    </row>
    <row r="1157" spans="1:22">
      <c r="A1157" s="9">
        <f>0</f>
        <v>0</v>
      </c>
      <c r="E1157" s="10">
        <f>0</f>
        <v>0</v>
      </c>
      <c r="F1157" s="10">
        <f>E1155</f>
        <v>760000</v>
      </c>
      <c r="G1157" s="10">
        <f>E1155*'1-Input'!$B$28</f>
        <v>586000</v>
      </c>
      <c r="H1157" s="10">
        <f>0</f>
        <v>0</v>
      </c>
      <c r="I1157" s="10">
        <f>H1155</f>
        <v>912000</v>
      </c>
      <c r="J1157" s="10">
        <f>H1155*'1-Input'!$B$28</f>
        <v>703200</v>
      </c>
      <c r="K1157" s="10">
        <f>0</f>
        <v>0</v>
      </c>
      <c r="L1157" s="10">
        <f>K1155</f>
        <v>529788.44021365861</v>
      </c>
      <c r="M1157" s="10">
        <f>K1155*'1-Input'!$B$28</f>
        <v>408494.77100684727</v>
      </c>
      <c r="N1157" s="10">
        <f>0</f>
        <v>0</v>
      </c>
      <c r="O1157" s="10">
        <f>N1155</f>
        <v>529788.44021365792</v>
      </c>
      <c r="P1157" s="10">
        <f>N1155*'1-Input'!$B$28</f>
        <v>408494.77100684674</v>
      </c>
      <c r="Q1157" s="10">
        <f>0</f>
        <v>0</v>
      </c>
      <c r="R1157" s="10">
        <f>Q1155</f>
        <v>529788.4402136578</v>
      </c>
      <c r="S1157" s="10">
        <f>Q1155*'1-Input'!$B$28</f>
        <v>408494.77100684663</v>
      </c>
      <c r="T1157" s="10">
        <f>0</f>
        <v>0</v>
      </c>
      <c r="U1157" s="10">
        <f>T1155</f>
        <v>529788.4402136578</v>
      </c>
      <c r="V1157" s="10">
        <f>T1155*'1-Input'!$B$28</f>
        <v>408494.77100684663</v>
      </c>
    </row>
    <row r="1158" spans="1:22">
      <c r="A1158" s="9">
        <f t="shared" ref="A1158:A1199" si="46">A1157+1</f>
        <v>1</v>
      </c>
      <c r="B1158" s="12">
        <f>IF($A1158='P-Parametri'!$E$47,'P-Parametri'!$B$34,IF($A1158='P-Parametri'!$E$48,'P-Parametri'!$C$34,'P-Parametri'!$E$52))</f>
        <v>4.8525513124279884E-2</v>
      </c>
      <c r="C1158" s="10">
        <f>IF($A1158&lt;='1-Input'!$B$26,0,IF($A1158='1-Input'!$B$26+1,('1-Input'!$B$23+0)*'1-Input'!$B$27,'1-Input'!$B$23+0))</f>
        <v>0</v>
      </c>
      <c r="D1158" s="10">
        <f t="shared" ref="D1158:D1199" si="47">IF(AND($A1158&gt;=1,$A1158&lt;1+0),0,0)</f>
        <v>0</v>
      </c>
      <c r="E1158" s="10">
        <f>MAX(0,('1-Input'!$B$10-C1158-D1158))/(1-'P-Parametri'!$B$31*MAX(0,IF(F1157&lt;=0,0,(F1157-G1157)/F1157)))</f>
        <v>30835.525211259723</v>
      </c>
      <c r="F1158" s="10">
        <f>((F1157-E1158+MAX(0,-('1-Input'!$B$10-C1158-D1158)))*(1+B1158))*(1-'P-Parametri'!$B$32)</f>
        <v>763018.4599697002</v>
      </c>
      <c r="G1158" s="10">
        <f>IF(F1157&lt;=0,G1157,G1157*(1-E1158/F1157))+MAX(0,-('1-Input'!$B$10-C1158-D1158))</f>
        <v>562224.18713973917</v>
      </c>
      <c r="H1158" s="10">
        <f>MAX(0,('1-Input'!$B$10-C1158-D1158))/(1-'P-Parametri'!$B$31*MAX(0,IF(I1157&lt;=0,0,(I1157-J1157)/I1157)))</f>
        <v>30835.525211259723</v>
      </c>
      <c r="I1158" s="10">
        <f>((I1157-H1158+MAX(0,-('1-Input'!$B$10-C1158-D1158)))*(1+B1158))*(1-'P-Parametri'!$B$32)</f>
        <v>922075.58620860102</v>
      </c>
      <c r="J1158" s="10">
        <f>IF(I1157&lt;=0,J1157,J1157*(1-H1158/I1157))+MAX(0,-('1-Input'!$B$10-C1158-D1158))</f>
        <v>679424.18713973928</v>
      </c>
      <c r="K1158" s="10">
        <f>MAX(0,('1-Input'!$B$10-C1158-D1158))/(1-'P-Parametri'!$B$31*MAX(0,IF(L1157&lt;=0,0,(L1157-M1157)/L1157)))</f>
        <v>30835.525211259723</v>
      </c>
      <c r="L1158" s="10">
        <f>((L1157-K1158+MAX(0,-('1-Input'!$B$10-C1158-D1158)))*(1+B1158))*(1-'P-Parametri'!$B$32)</f>
        <v>522118.53150529001</v>
      </c>
      <c r="M1158" s="10">
        <f>IF(L1157&lt;=0,M1157,M1157*(1-K1158/L1157))+MAX(0,-('1-Input'!$B$10-C1158-D1158))</f>
        <v>384718.95814658649</v>
      </c>
      <c r="N1158" s="10">
        <f>MAX(0,('1-Input'!$B$10-C1158-D1158))/(1-'P-Parametri'!$B$31*MAX(0,IF(O1157&lt;=0,0,(O1157-P1157)/O1157)))</f>
        <v>30835.525211259723</v>
      </c>
      <c r="O1158" s="10">
        <f>((O1157-N1158+MAX(0,-('1-Input'!$B$10-C1158-D1158)))*(1+B1158))*(1-'P-Parametri'!$B$32)</f>
        <v>522118.53150528931</v>
      </c>
      <c r="P1158" s="10">
        <f>IF(O1157&lt;=0,P1157,P1157*(1-N1158/O1157))+MAX(0,-('1-Input'!$B$10-C1158-D1158))</f>
        <v>384718.95814658597</v>
      </c>
      <c r="Q1158" s="10">
        <f>MAX(0,('1-Input'!$B$10-C1158-D1158))/(1-'P-Parametri'!$B$31*MAX(0,IF(R1157&lt;=0,0,(R1157-S1157)/R1157)))</f>
        <v>30835.525211259723</v>
      </c>
      <c r="R1158" s="10">
        <f>((R1157-Q1158+MAX(0,-('1-Input'!$B$10-C1158-D1158)))*(1+B1158))*(1-'P-Parametri'!$B$32)</f>
        <v>522118.5315052892</v>
      </c>
      <c r="S1158" s="10">
        <f>IF(R1157&lt;=0,S1157,S1157*(1-Q1158/R1157))+MAX(0,-('1-Input'!$B$10-C1158-D1158))</f>
        <v>384718.95814658585</v>
      </c>
      <c r="T1158" s="10">
        <f>MAX(0,('1-Input'!$B$10-C1158-D1158))/(1-'P-Parametri'!$B$31*MAX(0,IF(U1157&lt;=0,0,(U1157-V1157)/U1157)))</f>
        <v>30835.525211259723</v>
      </c>
      <c r="U1158" s="10">
        <f>((U1157-T1158+MAX(0,-('1-Input'!$B$10-C1158-D1158)))*(1+B1158))*(1-'P-Parametri'!$B$32)</f>
        <v>522118.5315052892</v>
      </c>
      <c r="V1158" s="10">
        <f>IF(U1157&lt;=0,V1157,V1157*(1-T1158/U1157))+MAX(0,-('1-Input'!$B$10-C1158-D1158))</f>
        <v>384718.95814658585</v>
      </c>
    </row>
    <row r="1159" spans="1:22">
      <c r="A1159" s="9">
        <f t="shared" si="46"/>
        <v>2</v>
      </c>
      <c r="B1159" s="12">
        <f>IF($A1159='P-Parametri'!$E$47,'P-Parametri'!$B$34,IF($A1159='P-Parametri'!$E$48,'P-Parametri'!$C$34,'P-Parametri'!$E$52))</f>
        <v>4.8525513124279884E-2</v>
      </c>
      <c r="C1159" s="10">
        <f>IF($A1159&lt;='1-Input'!$B$26,0,IF($A1159='1-Input'!$B$26+1,('1-Input'!$B$23+0)*'1-Input'!$B$27,'1-Input'!$B$23+0))</f>
        <v>0</v>
      </c>
      <c r="D1159" s="10">
        <f t="shared" si="47"/>
        <v>0</v>
      </c>
      <c r="E1159" s="10">
        <f>MAX(0,('1-Input'!$B$10-C1159-D1159))/(1-'P-Parametri'!$B$31*MAX(0,IF(F1158&lt;=0,0,(F1158-G1158)/F1158)))</f>
        <v>31129.942833959984</v>
      </c>
      <c r="F1159" s="10">
        <f>((F1158-E1159+MAX(0,-('1-Input'!$B$10-C1159-D1159)))*(1+B1159))*(1-'P-Parametri'!$B$32)</f>
        <v>765868.97541356133</v>
      </c>
      <c r="G1159" s="10">
        <f>IF(F1158&lt;=0,G1158,G1158*(1-E1159/F1158))+MAX(0,-('1-Input'!$B$10-C1159-D1159))</f>
        <v>539286.3321287022</v>
      </c>
      <c r="H1159" s="10">
        <f>MAX(0,('1-Input'!$B$10-C1159-D1159))/(1-'P-Parametri'!$B$31*MAX(0,IF(I1158&lt;=0,0,(I1158-J1158)/I1158)))</f>
        <v>31129.942833959984</v>
      </c>
      <c r="I1159" s="10">
        <f>((I1158-H1159+MAX(0,-('1-Input'!$B$10-C1159-D1159)))*(1+B1159))*(1-'P-Parametri'!$B$32)</f>
        <v>932310.87940946675</v>
      </c>
      <c r="J1159" s="10">
        <f>IF(I1158&lt;=0,J1158,J1158*(1-H1159/I1158))+MAX(0,-('1-Input'!$B$10-C1159-D1159))</f>
        <v>656486.33212870231</v>
      </c>
      <c r="K1159" s="10">
        <f>MAX(0,('1-Input'!$B$10-C1159-D1159))/(1-'P-Parametri'!$B$31*MAX(0,IF(L1158&lt;=0,0,(L1158-M1158)/L1158)))</f>
        <v>31129.942833959984</v>
      </c>
      <c r="L1159" s="10">
        <f>((L1158-K1159+MAX(0,-('1-Input'!$B$10-C1159-D1159)))*(1+B1159))*(1-'P-Parametri'!$B$32)</f>
        <v>513784.43375102273</v>
      </c>
      <c r="M1159" s="10">
        <f>IF(L1158&lt;=0,M1158,M1158*(1-K1159/L1158))+MAX(0,-('1-Input'!$B$10-C1159-D1159))</f>
        <v>361781.10313554952</v>
      </c>
      <c r="N1159" s="10">
        <f>MAX(0,('1-Input'!$B$10-C1159-D1159))/(1-'P-Parametri'!$B$31*MAX(0,IF(O1158&lt;=0,0,(O1158-P1158)/O1158)))</f>
        <v>31129.942833959984</v>
      </c>
      <c r="O1159" s="10">
        <f>((O1158-N1159+MAX(0,-('1-Input'!$B$10-C1159-D1159)))*(1+B1159))*(1-'P-Parametri'!$B$32)</f>
        <v>513784.43375102198</v>
      </c>
      <c r="P1159" s="10">
        <f>IF(O1158&lt;=0,P1158,P1158*(1-N1159/O1158))+MAX(0,-('1-Input'!$B$10-C1159-D1159))</f>
        <v>361781.103135549</v>
      </c>
      <c r="Q1159" s="10">
        <f>MAX(0,('1-Input'!$B$10-C1159-D1159))/(1-'P-Parametri'!$B$31*MAX(0,IF(R1158&lt;=0,0,(R1158-S1158)/R1158)))</f>
        <v>31129.942833959984</v>
      </c>
      <c r="R1159" s="10">
        <f>((R1158-Q1159+MAX(0,-('1-Input'!$B$10-C1159-D1159)))*(1+B1159))*(1-'P-Parametri'!$B$32)</f>
        <v>513784.43375102186</v>
      </c>
      <c r="S1159" s="10">
        <f>IF(R1158&lt;=0,S1158,S1158*(1-Q1159/R1158))+MAX(0,-('1-Input'!$B$10-C1159-D1159))</f>
        <v>361781.10313554888</v>
      </c>
      <c r="T1159" s="10">
        <f>MAX(0,('1-Input'!$B$10-C1159-D1159))/(1-'P-Parametri'!$B$31*MAX(0,IF(U1158&lt;=0,0,(U1158-V1158)/U1158)))</f>
        <v>31129.942833959984</v>
      </c>
      <c r="U1159" s="10">
        <f>((U1158-T1159+MAX(0,-('1-Input'!$B$10-C1159-D1159)))*(1+B1159))*(1-'P-Parametri'!$B$32)</f>
        <v>513784.43375102186</v>
      </c>
      <c r="V1159" s="10">
        <f>IF(U1158&lt;=0,V1158,V1158*(1-T1159/U1158))+MAX(0,-('1-Input'!$B$10-C1159-D1159))</f>
        <v>361781.10313554888</v>
      </c>
    </row>
    <row r="1160" spans="1:22">
      <c r="A1160" s="9">
        <f t="shared" si="46"/>
        <v>3</v>
      </c>
      <c r="B1160" s="12">
        <f>IF($A1160='P-Parametri'!$E$47,'P-Parametri'!$B$34,IF($A1160='P-Parametri'!$E$48,'P-Parametri'!$C$34,'P-Parametri'!$E$52))</f>
        <v>4.8525513124279884E-2</v>
      </c>
      <c r="C1160" s="10">
        <f>IF($A1160&lt;='1-Input'!$B$26,0,IF($A1160='1-Input'!$B$26+1,('1-Input'!$B$23+0)*'1-Input'!$B$27,'1-Input'!$B$23+0))</f>
        <v>0</v>
      </c>
      <c r="D1160" s="10">
        <f t="shared" si="47"/>
        <v>0</v>
      </c>
      <c r="E1160" s="10">
        <f>MAX(0,('1-Input'!$B$10-C1160-D1160))/(1-'P-Parametri'!$B$31*MAX(0,IF(F1159&lt;=0,0,(F1159-G1159)/F1159)))</f>
        <v>31416.599525405119</v>
      </c>
      <c r="F1160" s="10">
        <f>((F1159-E1160+MAX(0,-('1-Input'!$B$10-C1160-D1160)))*(1+B1160))*(1-'P-Parametri'!$B$32)</f>
        <v>768551.87018488848</v>
      </c>
      <c r="G1160" s="10">
        <f>IF(F1159&lt;=0,G1159,G1159*(1-E1160/F1159))+MAX(0,-('1-Input'!$B$10-C1160-D1160))</f>
        <v>517164.34616254753</v>
      </c>
      <c r="H1160" s="10">
        <f>MAX(0,('1-Input'!$B$10-C1160-D1160))/(1-'P-Parametri'!$B$31*MAX(0,IF(I1159&lt;=0,0,(I1159-J1159)/I1159)))</f>
        <v>31416.599525405116</v>
      </c>
      <c r="I1160" s="10">
        <f>((I1159-H1160+MAX(0,-('1-Input'!$B$10-C1160-D1160)))*(1+B1160))*(1-'P-Parametri'!$B$32)</f>
        <v>942721.41581199202</v>
      </c>
      <c r="J1160" s="10">
        <f>IF(I1159&lt;=0,J1159,J1159*(1-H1160/I1159))+MAX(0,-('1-Input'!$B$10-C1160-D1160))</f>
        <v>634364.34616254771</v>
      </c>
      <c r="K1160" s="10">
        <f>MAX(0,('1-Input'!$B$10-C1160-D1160))/(1-'P-Parametri'!$B$31*MAX(0,IF(L1159&lt;=0,0,(L1159-M1159)/L1159)))</f>
        <v>31416.599525405116</v>
      </c>
      <c r="L1160" s="10">
        <f>((L1159-K1160+MAX(0,-('1-Input'!$B$10-C1160-D1160)))*(1+B1160))*(1-'P-Parametri'!$B$32)</f>
        <v>504763.43093427119</v>
      </c>
      <c r="M1160" s="10">
        <f>IF(L1159&lt;=0,M1159,M1159*(1-K1160/L1159))+MAX(0,-('1-Input'!$B$10-C1160-D1160))</f>
        <v>339659.11716939486</v>
      </c>
      <c r="N1160" s="10">
        <f>MAX(0,('1-Input'!$B$10-C1160-D1160))/(1-'P-Parametri'!$B$31*MAX(0,IF(O1159&lt;=0,0,(O1159-P1159)/O1159)))</f>
        <v>31416.599525405116</v>
      </c>
      <c r="O1160" s="10">
        <f>((O1159-N1160+MAX(0,-('1-Input'!$B$10-C1160-D1160)))*(1+B1160))*(1-'P-Parametri'!$B$32)</f>
        <v>504763.43093427038</v>
      </c>
      <c r="P1160" s="10">
        <f>IF(O1159&lt;=0,P1159,P1159*(1-N1160/O1159))+MAX(0,-('1-Input'!$B$10-C1160-D1160))</f>
        <v>339659.11716939433</v>
      </c>
      <c r="Q1160" s="10">
        <f>MAX(0,('1-Input'!$B$10-C1160-D1160))/(1-'P-Parametri'!$B$31*MAX(0,IF(R1159&lt;=0,0,(R1159-S1159)/R1159)))</f>
        <v>31416.599525405116</v>
      </c>
      <c r="R1160" s="10">
        <f>((R1159-Q1160+MAX(0,-('1-Input'!$B$10-C1160-D1160)))*(1+B1160))*(1-'P-Parametri'!$B$32)</f>
        <v>504763.43093427026</v>
      </c>
      <c r="S1160" s="10">
        <f>IF(R1159&lt;=0,S1159,S1159*(1-Q1160/R1159))+MAX(0,-('1-Input'!$B$10-C1160-D1160))</f>
        <v>339659.11716939422</v>
      </c>
      <c r="T1160" s="10">
        <f>MAX(0,('1-Input'!$B$10-C1160-D1160))/(1-'P-Parametri'!$B$31*MAX(0,IF(U1159&lt;=0,0,(U1159-V1159)/U1159)))</f>
        <v>31416.599525405116</v>
      </c>
      <c r="U1160" s="10">
        <f>((U1159-T1160+MAX(0,-('1-Input'!$B$10-C1160-D1160)))*(1+B1160))*(1-'P-Parametri'!$B$32)</f>
        <v>504763.43093427026</v>
      </c>
      <c r="V1160" s="10">
        <f>IF(U1159&lt;=0,V1159,V1159*(1-T1160/U1159))+MAX(0,-('1-Input'!$B$10-C1160-D1160))</f>
        <v>339659.11716939422</v>
      </c>
    </row>
    <row r="1161" spans="1:22">
      <c r="A1161" s="9">
        <f t="shared" si="46"/>
        <v>4</v>
      </c>
      <c r="B1161" s="12">
        <f>IF($A1161='P-Parametri'!$E$47,'P-Parametri'!$B$34,IF($A1161='P-Parametri'!$E$48,'P-Parametri'!$C$34,'P-Parametri'!$E$52))</f>
        <v>4.8525513124279884E-2</v>
      </c>
      <c r="C1161" s="10">
        <f>IF($A1161&lt;='1-Input'!$B$26,0,IF($A1161='1-Input'!$B$26+1,('1-Input'!$B$23+0)*'1-Input'!$B$27,'1-Input'!$B$23+0))</f>
        <v>0</v>
      </c>
      <c r="D1161" s="10">
        <f t="shared" si="47"/>
        <v>0</v>
      </c>
      <c r="E1161" s="10">
        <f>MAX(0,('1-Input'!$B$10-C1161-D1161))/(1-'P-Parametri'!$B$31*MAX(0,IF(F1160&lt;=0,0,(F1160-G1160)/F1160)))</f>
        <v>31695.514624055195</v>
      </c>
      <c r="F1161" s="10">
        <f>((F1160-E1161+MAX(0,-('1-Input'!$B$10-C1161-D1161)))*(1+B1161))*(1-'P-Parametri'!$B$32)</f>
        <v>771067.46293668286</v>
      </c>
      <c r="G1161" s="10">
        <f>IF(F1160&lt;=0,G1160,G1160*(1-E1161/F1160))+MAX(0,-('1-Input'!$B$10-C1161-D1161))</f>
        <v>495836.19547716615</v>
      </c>
      <c r="H1161" s="10">
        <f>MAX(0,('1-Input'!$B$10-C1161-D1161))/(1-'P-Parametri'!$B$31*MAX(0,IF(I1160&lt;=0,0,(I1160-J1160)/I1160)))</f>
        <v>31695.514624055191</v>
      </c>
      <c r="I1161" s="10">
        <f>((I1160-H1161+MAX(0,-('1-Input'!$B$10-C1161-D1161)))*(1+B1161))*(1-'P-Parametri'!$B$32)</f>
        <v>953323.43271156575</v>
      </c>
      <c r="J1161" s="10">
        <f>IF(I1160&lt;=0,J1160,J1160*(1-H1161/I1160))+MAX(0,-('1-Input'!$B$10-C1161-D1161))</f>
        <v>613036.19547716633</v>
      </c>
      <c r="K1161" s="10">
        <f>MAX(0,('1-Input'!$B$10-C1161-D1161))/(1-'P-Parametri'!$B$31*MAX(0,IF(L1160&lt;=0,0,(L1160-M1160)/L1160)))</f>
        <v>31695.514624055195</v>
      </c>
      <c r="L1161" s="10">
        <f>((L1160-K1161+MAX(0,-('1-Input'!$B$10-C1161-D1161)))*(1+B1161))*(1-'P-Parametri'!$B$32)</f>
        <v>495031.73213241954</v>
      </c>
      <c r="M1161" s="10">
        <f>IF(L1160&lt;=0,M1160,M1160*(1-K1161/L1160))+MAX(0,-('1-Input'!$B$10-C1161-D1161))</f>
        <v>318330.96648401348</v>
      </c>
      <c r="N1161" s="10">
        <f>MAX(0,('1-Input'!$B$10-C1161-D1161))/(1-'P-Parametri'!$B$31*MAX(0,IF(O1160&lt;=0,0,(O1160-P1160)/O1160)))</f>
        <v>31695.514624055195</v>
      </c>
      <c r="O1161" s="10">
        <f>((O1160-N1161+MAX(0,-('1-Input'!$B$10-C1161-D1161)))*(1+B1161))*(1-'P-Parametri'!$B$32)</f>
        <v>495031.73213241866</v>
      </c>
      <c r="P1161" s="10">
        <f>IF(O1160&lt;=0,P1160,P1160*(1-N1161/O1160))+MAX(0,-('1-Input'!$B$10-C1161-D1161))</f>
        <v>318330.96648401296</v>
      </c>
      <c r="Q1161" s="10">
        <f>MAX(0,('1-Input'!$B$10-C1161-D1161))/(1-'P-Parametri'!$B$31*MAX(0,IF(R1160&lt;=0,0,(R1160-S1160)/R1160)))</f>
        <v>31695.514624055195</v>
      </c>
      <c r="R1161" s="10">
        <f>((R1160-Q1161+MAX(0,-('1-Input'!$B$10-C1161-D1161)))*(1+B1161))*(1-'P-Parametri'!$B$32)</f>
        <v>495031.73213241855</v>
      </c>
      <c r="S1161" s="10">
        <f>IF(R1160&lt;=0,S1160,S1160*(1-Q1161/R1160))+MAX(0,-('1-Input'!$B$10-C1161-D1161))</f>
        <v>318330.96648401284</v>
      </c>
      <c r="T1161" s="10">
        <f>MAX(0,('1-Input'!$B$10-C1161-D1161))/(1-'P-Parametri'!$B$31*MAX(0,IF(U1160&lt;=0,0,(U1160-V1160)/U1160)))</f>
        <v>31695.514624055195</v>
      </c>
      <c r="U1161" s="10">
        <f>((U1160-T1161+MAX(0,-('1-Input'!$B$10-C1161-D1161)))*(1+B1161))*(1-'P-Parametri'!$B$32)</f>
        <v>495031.73213241855</v>
      </c>
      <c r="V1161" s="10">
        <f>IF(U1160&lt;=0,V1160,V1160*(1-T1161/U1160))+MAX(0,-('1-Input'!$B$10-C1161-D1161))</f>
        <v>318330.96648401284</v>
      </c>
    </row>
    <row r="1162" spans="1:22">
      <c r="A1162" s="9">
        <f t="shared" si="46"/>
        <v>5</v>
      </c>
      <c r="B1162" s="12">
        <f>IF($A1162='P-Parametri'!$E$47,'P-Parametri'!$B$34,IF($A1162='P-Parametri'!$E$48,'P-Parametri'!$C$34,'P-Parametri'!$E$52))</f>
        <v>4.8525513124279884E-2</v>
      </c>
      <c r="C1162" s="10">
        <f>IF($A1162&lt;='1-Input'!$B$26,0,IF($A1162='1-Input'!$B$26+1,('1-Input'!$B$23+0)*'1-Input'!$B$27,'1-Input'!$B$23+0))</f>
        <v>0</v>
      </c>
      <c r="D1162" s="10">
        <f t="shared" si="47"/>
        <v>0</v>
      </c>
      <c r="E1162" s="10">
        <f>MAX(0,('1-Input'!$B$10-C1162-D1162))/(1-'P-Parametri'!$B$31*MAX(0,IF(F1161&lt;=0,0,(F1161-G1161)/F1161)))</f>
        <v>31966.721944952576</v>
      </c>
      <c r="F1162" s="10">
        <f>((F1161-E1162+MAX(0,-('1-Input'!$B$10-C1162-D1162)))*(1+B1162))*(1-'P-Parametri'!$B$32)</f>
        <v>773416.05173149158</v>
      </c>
      <c r="G1162" s="10">
        <f>IF(F1161&lt;=0,G1161,G1161*(1-E1162/F1161))+MAX(0,-('1-Input'!$B$10-C1162-D1162))</f>
        <v>475279.94255126198</v>
      </c>
      <c r="H1162" s="10">
        <f>MAX(0,('1-Input'!$B$10-C1162-D1162))/(1-'P-Parametri'!$B$31*MAX(0,IF(I1161&lt;=0,0,(I1161-J1161)/I1161)))</f>
        <v>31966.721944952576</v>
      </c>
      <c r="I1162" s="10">
        <f>((I1161-H1162+MAX(0,-('1-Input'!$B$10-C1162-D1162)))*(1+B1162))*(1-'P-Parametri'!$B$32)</f>
        <v>964133.88589120761</v>
      </c>
      <c r="J1162" s="10">
        <f>IF(I1161&lt;=0,J1161,J1161*(1-H1162/I1161))+MAX(0,-('1-Input'!$B$10-C1162-D1162))</f>
        <v>592479.94255126209</v>
      </c>
      <c r="K1162" s="10">
        <f>MAX(0,('1-Input'!$B$10-C1162-D1162))/(1-'P-Parametri'!$B$31*MAX(0,IF(L1161&lt;=0,0,(L1161-M1161)/L1161)))</f>
        <v>31966.721944952576</v>
      </c>
      <c r="L1162" s="10">
        <f>((L1161-K1162+MAX(0,-('1-Input'!$B$10-C1162-D1162)))*(1+B1162))*(1-'P-Parametri'!$B$32)</f>
        <v>484564.40646188031</v>
      </c>
      <c r="M1162" s="10">
        <f>IF(L1161&lt;=0,M1161,M1161*(1-K1162/L1161))+MAX(0,-('1-Input'!$B$10-C1162-D1162))</f>
        <v>297774.71355810924</v>
      </c>
      <c r="N1162" s="10">
        <f>MAX(0,('1-Input'!$B$10-C1162-D1162))/(1-'P-Parametri'!$B$31*MAX(0,IF(O1161&lt;=0,0,(O1161-P1161)/O1161)))</f>
        <v>31966.721944952576</v>
      </c>
      <c r="O1162" s="10">
        <f>((O1161-N1162+MAX(0,-('1-Input'!$B$10-C1162-D1162)))*(1+B1162))*(1-'P-Parametri'!$B$32)</f>
        <v>484564.40646187938</v>
      </c>
      <c r="P1162" s="10">
        <f>IF(O1161&lt;=0,P1161,P1161*(1-N1162/O1161))+MAX(0,-('1-Input'!$B$10-C1162-D1162))</f>
        <v>297774.71355810872</v>
      </c>
      <c r="Q1162" s="10">
        <f>MAX(0,('1-Input'!$B$10-C1162-D1162))/(1-'P-Parametri'!$B$31*MAX(0,IF(R1161&lt;=0,0,(R1161-S1161)/R1161)))</f>
        <v>31966.721944952576</v>
      </c>
      <c r="R1162" s="10">
        <f>((R1161-Q1162+MAX(0,-('1-Input'!$B$10-C1162-D1162)))*(1+B1162))*(1-'P-Parametri'!$B$32)</f>
        <v>484564.40646187926</v>
      </c>
      <c r="S1162" s="10">
        <f>IF(R1161&lt;=0,S1161,S1161*(1-Q1162/R1161))+MAX(0,-('1-Input'!$B$10-C1162-D1162))</f>
        <v>297774.7135581086</v>
      </c>
      <c r="T1162" s="10">
        <f>MAX(0,('1-Input'!$B$10-C1162-D1162))/(1-'P-Parametri'!$B$31*MAX(0,IF(U1161&lt;=0,0,(U1161-V1161)/U1161)))</f>
        <v>31966.721944952576</v>
      </c>
      <c r="U1162" s="10">
        <f>((U1161-T1162+MAX(0,-('1-Input'!$B$10-C1162-D1162)))*(1+B1162))*(1-'P-Parametri'!$B$32)</f>
        <v>484564.40646187926</v>
      </c>
      <c r="V1162" s="10">
        <f>IF(U1161&lt;=0,V1161,V1161*(1-T1162/U1161))+MAX(0,-('1-Input'!$B$10-C1162-D1162))</f>
        <v>297774.7135581086</v>
      </c>
    </row>
    <row r="1163" spans="1:22">
      <c r="A1163" s="9">
        <f t="shared" si="46"/>
        <v>6</v>
      </c>
      <c r="B1163" s="12">
        <f>IF($A1163='P-Parametri'!$E$47,'P-Parametri'!$B$34,IF($A1163='P-Parametri'!$E$48,'P-Parametri'!$C$34,'P-Parametri'!$E$52))</f>
        <v>4.8525513124279884E-2</v>
      </c>
      <c r="C1163" s="10">
        <f>IF($A1163&lt;='1-Input'!$B$26,0,IF($A1163='1-Input'!$B$26+1,('1-Input'!$B$23+0)*'1-Input'!$B$27,'1-Input'!$B$23+0))</f>
        <v>0</v>
      </c>
      <c r="D1163" s="10">
        <f t="shared" si="47"/>
        <v>0</v>
      </c>
      <c r="E1163" s="10">
        <f>MAX(0,('1-Input'!$B$10-C1163-D1163))/(1-'P-Parametri'!$B$31*MAX(0,IF(F1162&lt;=0,0,(F1162-G1162)/F1162)))</f>
        <v>32230.268889836763</v>
      </c>
      <c r="F1163" s="10">
        <f>((F1162-E1163+MAX(0,-('1-Input'!$B$10-C1163-D1163)))*(1+B1163))*(1-'P-Parametri'!$B$32)</f>
        <v>775597.89886791829</v>
      </c>
      <c r="G1163" s="10">
        <f>IF(F1162&lt;=0,G1162,G1162*(1-E1163/F1162))+MAX(0,-('1-Input'!$B$10-C1163-D1163))</f>
        <v>455473.78477618203</v>
      </c>
      <c r="H1163" s="10">
        <f>MAX(0,('1-Input'!$B$10-C1163-D1163))/(1-'P-Parametri'!$B$31*MAX(0,IF(I1162&lt;=0,0,(I1162-J1162)/I1162)))</f>
        <v>32230.268889836763</v>
      </c>
      <c r="I1163" s="10">
        <f>((I1162-H1163+MAX(0,-('1-Input'!$B$10-C1163-D1163)))*(1+B1163))*(1-'P-Parametri'!$B$32)</f>
        <v>975170.46876233735</v>
      </c>
      <c r="J1163" s="10">
        <f>IF(I1162&lt;=0,J1162,J1162*(1-H1163/I1162))+MAX(0,-('1-Input'!$B$10-C1163-D1163))</f>
        <v>572673.78477618215</v>
      </c>
      <c r="K1163" s="10">
        <f>MAX(0,('1-Input'!$B$10-C1163-D1163))/(1-'P-Parametri'!$B$31*MAX(0,IF(L1162&lt;=0,0,(L1162-M1162)/L1162)))</f>
        <v>32230.268889836767</v>
      </c>
      <c r="L1163" s="10">
        <f>((L1162-K1163+MAX(0,-('1-Input'!$B$10-C1163-D1163)))*(1+B1163))*(1-'P-Parametri'!$B$32)</f>
        <v>473335.31593395281</v>
      </c>
      <c r="M1163" s="10">
        <f>IF(L1162&lt;=0,M1162,M1162*(1-K1163/L1162))+MAX(0,-('1-Input'!$B$10-C1163-D1163))</f>
        <v>277968.5557830293</v>
      </c>
      <c r="N1163" s="10">
        <f>MAX(0,('1-Input'!$B$10-C1163-D1163))/(1-'P-Parametri'!$B$31*MAX(0,IF(O1162&lt;=0,0,(O1162-P1162)/O1162)))</f>
        <v>32230.268889836767</v>
      </c>
      <c r="O1163" s="10">
        <f>((O1162-N1163+MAX(0,-('1-Input'!$B$10-C1163-D1163)))*(1+B1163))*(1-'P-Parametri'!$B$32)</f>
        <v>473335.31593395188</v>
      </c>
      <c r="P1163" s="10">
        <f>IF(O1162&lt;=0,P1162,P1162*(1-N1163/O1162))+MAX(0,-('1-Input'!$B$10-C1163-D1163))</f>
        <v>277968.55578302877</v>
      </c>
      <c r="Q1163" s="10">
        <f>MAX(0,('1-Input'!$B$10-C1163-D1163))/(1-'P-Parametri'!$B$31*MAX(0,IF(R1162&lt;=0,0,(R1162-S1162)/R1162)))</f>
        <v>32230.268889836767</v>
      </c>
      <c r="R1163" s="10">
        <f>((R1162-Q1163+MAX(0,-('1-Input'!$B$10-C1163-D1163)))*(1+B1163))*(1-'P-Parametri'!$B$32)</f>
        <v>473335.31593395176</v>
      </c>
      <c r="S1163" s="10">
        <f>IF(R1162&lt;=0,S1162,S1162*(1-Q1163/R1162))+MAX(0,-('1-Input'!$B$10-C1163-D1163))</f>
        <v>277968.55578302866</v>
      </c>
      <c r="T1163" s="10">
        <f>MAX(0,('1-Input'!$B$10-C1163-D1163))/(1-'P-Parametri'!$B$31*MAX(0,IF(U1162&lt;=0,0,(U1162-V1162)/U1162)))</f>
        <v>32230.268889836767</v>
      </c>
      <c r="U1163" s="10">
        <f>((U1162-T1163+MAX(0,-('1-Input'!$B$10-C1163-D1163)))*(1+B1163))*(1-'P-Parametri'!$B$32)</f>
        <v>473335.31593395176</v>
      </c>
      <c r="V1163" s="10">
        <f>IF(U1162&lt;=0,V1162,V1162*(1-T1163/U1162))+MAX(0,-('1-Input'!$B$10-C1163-D1163))</f>
        <v>277968.55578302866</v>
      </c>
    </row>
    <row r="1164" spans="1:22">
      <c r="A1164" s="9">
        <f t="shared" si="46"/>
        <v>7</v>
      </c>
      <c r="B1164" s="12">
        <f>IF($A1164='P-Parametri'!$E$47,'P-Parametri'!$B$34,IF($A1164='P-Parametri'!$E$48,'P-Parametri'!$C$34,'P-Parametri'!$E$52))</f>
        <v>4.8525513124279884E-2</v>
      </c>
      <c r="C1164" s="10">
        <f>IF($A1164&lt;='1-Input'!$B$26,0,IF($A1164='1-Input'!$B$26+1,('1-Input'!$B$23+0)*'1-Input'!$B$27,'1-Input'!$B$23+0))</f>
        <v>0</v>
      </c>
      <c r="D1164" s="10">
        <f t="shared" si="47"/>
        <v>0</v>
      </c>
      <c r="E1164" s="10">
        <f>MAX(0,('1-Input'!$B$10-C1164-D1164))/(1-'P-Parametri'!$B$31*MAX(0,IF(F1163&lt;=0,0,(F1163-G1163)/F1163)))</f>
        <v>32486.215546295225</v>
      </c>
      <c r="F1164" s="10">
        <f>((F1163-E1164+MAX(0,-('1-Input'!$B$10-C1164-D1164)))*(1+B1164))*(1-'P-Parametri'!$B$32)</f>
        <v>777613.21594532533</v>
      </c>
      <c r="G1164" s="10">
        <f>IF(F1163&lt;=0,G1163,G1163*(1-E1164/F1163))+MAX(0,-('1-Input'!$B$10-C1164-D1164))</f>
        <v>436396.0905617915</v>
      </c>
      <c r="H1164" s="10">
        <f>MAX(0,('1-Input'!$B$10-C1164-D1164))/(1-'P-Parametri'!$B$31*MAX(0,IF(I1163&lt;=0,0,(I1163-J1163)/I1163)))</f>
        <v>32486.215546295225</v>
      </c>
      <c r="I1164" s="10">
        <f>((I1163-H1164+MAX(0,-('1-Input'!$B$10-C1164-D1164)))*(1+B1164))*(1-'P-Parametri'!$B$32)</f>
        <v>986451.63333689398</v>
      </c>
      <c r="J1164" s="10">
        <f>IF(I1163&lt;=0,J1163,J1163*(1-H1164/I1163))+MAX(0,-('1-Input'!$B$10-C1164-D1164))</f>
        <v>553596.09056179167</v>
      </c>
      <c r="K1164" s="10">
        <f>MAX(0,('1-Input'!$B$10-C1164-D1164))/(1-'P-Parametri'!$B$31*MAX(0,IF(L1163&lt;=0,0,(L1163-M1163)/L1163)))</f>
        <v>32486.215546295225</v>
      </c>
      <c r="L1164" s="10">
        <f>((L1163-K1164+MAX(0,-('1-Input'!$B$10-C1164-D1164)))*(1+B1164))*(1-'P-Parametri'!$B$32)</f>
        <v>461317.04613595718</v>
      </c>
      <c r="M1164" s="10">
        <f>IF(L1163&lt;=0,M1163,M1163*(1-K1164/L1163))+MAX(0,-('1-Input'!$B$10-C1164-D1164))</f>
        <v>258890.86156863876</v>
      </c>
      <c r="N1164" s="10">
        <f>MAX(0,('1-Input'!$B$10-C1164-D1164))/(1-'P-Parametri'!$B$31*MAX(0,IF(O1163&lt;=0,0,(O1163-P1163)/O1163)))</f>
        <v>32486.215546295225</v>
      </c>
      <c r="O1164" s="10">
        <f>((O1163-N1164+MAX(0,-('1-Input'!$B$10-C1164-D1164)))*(1+B1164))*(1-'P-Parametri'!$B$32)</f>
        <v>461317.04613595619</v>
      </c>
      <c r="P1164" s="10">
        <f>IF(O1163&lt;=0,P1163,P1163*(1-N1164/O1163))+MAX(0,-('1-Input'!$B$10-C1164-D1164))</f>
        <v>258890.86156863824</v>
      </c>
      <c r="Q1164" s="10">
        <f>MAX(0,('1-Input'!$B$10-C1164-D1164))/(1-'P-Parametri'!$B$31*MAX(0,IF(R1163&lt;=0,0,(R1163-S1163)/R1163)))</f>
        <v>32486.215546295225</v>
      </c>
      <c r="R1164" s="10">
        <f>((R1163-Q1164+MAX(0,-('1-Input'!$B$10-C1164-D1164)))*(1+B1164))*(1-'P-Parametri'!$B$32)</f>
        <v>461317.04613595607</v>
      </c>
      <c r="S1164" s="10">
        <f>IF(R1163&lt;=0,S1163,S1163*(1-Q1164/R1163))+MAX(0,-('1-Input'!$B$10-C1164-D1164))</f>
        <v>258890.86156863815</v>
      </c>
      <c r="T1164" s="10">
        <f>MAX(0,('1-Input'!$B$10-C1164-D1164))/(1-'P-Parametri'!$B$31*MAX(0,IF(U1163&lt;=0,0,(U1163-V1163)/U1163)))</f>
        <v>32486.215546295225</v>
      </c>
      <c r="U1164" s="10">
        <f>((U1163-T1164+MAX(0,-('1-Input'!$B$10-C1164-D1164)))*(1+B1164))*(1-'P-Parametri'!$B$32)</f>
        <v>461317.04613595607</v>
      </c>
      <c r="V1164" s="10">
        <f>IF(U1163&lt;=0,V1163,V1163*(1-T1164/U1163))+MAX(0,-('1-Input'!$B$10-C1164-D1164))</f>
        <v>258890.86156863815</v>
      </c>
    </row>
    <row r="1165" spans="1:22">
      <c r="A1165" s="9">
        <f t="shared" si="46"/>
        <v>8</v>
      </c>
      <c r="B1165" s="12">
        <f>IF($A1165='P-Parametri'!$E$47,'P-Parametri'!$B$34,IF($A1165='P-Parametri'!$E$48,'P-Parametri'!$C$34,'P-Parametri'!$E$52))</f>
        <v>4.8525513124279884E-2</v>
      </c>
      <c r="C1165" s="10">
        <f>IF($A1165&lt;='1-Input'!$B$26,0,IF($A1165='1-Input'!$B$26+1,('1-Input'!$B$23+0)*'1-Input'!$B$27,'1-Input'!$B$23+0))</f>
        <v>0</v>
      </c>
      <c r="D1165" s="10">
        <f t="shared" si="47"/>
        <v>0</v>
      </c>
      <c r="E1165" s="10">
        <f>MAX(0,('1-Input'!$B$10-C1165-D1165))/(1-'P-Parametri'!$B$31*MAX(0,IF(F1164&lt;=0,0,(F1164-G1164)/F1164)))</f>
        <v>32734.633783002886</v>
      </c>
      <c r="F1165" s="10">
        <f>((F1164-E1165+MAX(0,-('1-Input'!$B$10-C1165-D1165)))*(1+B1165))*(1-'P-Parametri'!$B$32)</f>
        <v>779462.14918188122</v>
      </c>
      <c r="G1165" s="10">
        <f>IF(F1164&lt;=0,G1164,G1164*(1-E1165/F1164))+MAX(0,-('1-Input'!$B$10-C1165-D1165))</f>
        <v>418025.43286726123</v>
      </c>
      <c r="H1165" s="10">
        <f>MAX(0,('1-Input'!$B$10-C1165-D1165))/(1-'P-Parametri'!$B$31*MAX(0,IF(I1164&lt;=0,0,(I1164-J1164)/I1164)))</f>
        <v>32734.633783002886</v>
      </c>
      <c r="I1165" s="10">
        <f>((I1164-H1165+MAX(0,-('1-Input'!$B$10-C1165-D1165)))*(1+B1165))*(1-'P-Parametri'!$B$32)</f>
        <v>997996.61311992712</v>
      </c>
      <c r="J1165" s="10">
        <f>IF(I1164&lt;=0,J1164,J1164*(1-H1165/I1164))+MAX(0,-('1-Input'!$B$10-C1165-D1165))</f>
        <v>535225.43286726146</v>
      </c>
      <c r="K1165" s="10">
        <f>MAX(0,('1-Input'!$B$10-C1165-D1165))/(1-'P-Parametri'!$B$31*MAX(0,IF(L1164&lt;=0,0,(L1164-M1164)/L1164)))</f>
        <v>32734.633783002886</v>
      </c>
      <c r="L1165" s="10">
        <f>((L1164-K1165+MAX(0,-('1-Input'!$B$10-C1165-D1165)))*(1+B1165))*(1-'P-Parametri'!$B$32)</f>
        <v>448480.8346407662</v>
      </c>
      <c r="M1165" s="10">
        <f>IF(L1164&lt;=0,M1164,M1164*(1-K1165/L1164))+MAX(0,-('1-Input'!$B$10-C1165-D1165))</f>
        <v>240520.2038741085</v>
      </c>
      <c r="N1165" s="10">
        <f>MAX(0,('1-Input'!$B$10-C1165-D1165))/(1-'P-Parametri'!$B$31*MAX(0,IF(O1164&lt;=0,0,(O1164-P1164)/O1164)))</f>
        <v>32734.633783002886</v>
      </c>
      <c r="O1165" s="10">
        <f>((O1164-N1165+MAX(0,-('1-Input'!$B$10-C1165-D1165)))*(1+B1165))*(1-'P-Parametri'!$B$32)</f>
        <v>448480.83464076521</v>
      </c>
      <c r="P1165" s="10">
        <f>IF(O1164&lt;=0,P1164,P1164*(1-N1165/O1164))+MAX(0,-('1-Input'!$B$10-C1165-D1165))</f>
        <v>240520.203874108</v>
      </c>
      <c r="Q1165" s="10">
        <f>MAX(0,('1-Input'!$B$10-C1165-D1165))/(1-'P-Parametri'!$B$31*MAX(0,IF(R1164&lt;=0,0,(R1164-S1164)/R1164)))</f>
        <v>32734.633783002886</v>
      </c>
      <c r="R1165" s="10">
        <f>((R1164-Q1165+MAX(0,-('1-Input'!$B$10-C1165-D1165)))*(1+B1165))*(1-'P-Parametri'!$B$32)</f>
        <v>448480.83464076504</v>
      </c>
      <c r="S1165" s="10">
        <f>IF(R1164&lt;=0,S1164,S1164*(1-Q1165/R1164))+MAX(0,-('1-Input'!$B$10-C1165-D1165))</f>
        <v>240520.20387410792</v>
      </c>
      <c r="T1165" s="10">
        <f>MAX(0,('1-Input'!$B$10-C1165-D1165))/(1-'P-Parametri'!$B$31*MAX(0,IF(U1164&lt;=0,0,(U1164-V1164)/U1164)))</f>
        <v>32734.633783002886</v>
      </c>
      <c r="U1165" s="10">
        <f>((U1164-T1165+MAX(0,-('1-Input'!$B$10-C1165-D1165)))*(1+B1165))*(1-'P-Parametri'!$B$32)</f>
        <v>448480.83464076504</v>
      </c>
      <c r="V1165" s="10">
        <f>IF(U1164&lt;=0,V1164,V1164*(1-T1165/U1164))+MAX(0,-('1-Input'!$B$10-C1165-D1165))</f>
        <v>240520.20387410792</v>
      </c>
    </row>
    <row r="1166" spans="1:22">
      <c r="A1166" s="9">
        <f t="shared" si="46"/>
        <v>9</v>
      </c>
      <c r="B1166" s="12">
        <f>IF($A1166='P-Parametri'!$E$47,'P-Parametri'!$B$34,IF($A1166='P-Parametri'!$E$48,'P-Parametri'!$C$34,'P-Parametri'!$E$52))</f>
        <v>4.8525513124279884E-2</v>
      </c>
      <c r="C1166" s="10">
        <f>IF($A1166&lt;='1-Input'!$B$26,0,IF($A1166='1-Input'!$B$26+1,('1-Input'!$B$23+0)*'1-Input'!$B$27,'1-Input'!$B$23+0))</f>
        <v>0</v>
      </c>
      <c r="D1166" s="10">
        <f t="shared" si="47"/>
        <v>0</v>
      </c>
      <c r="E1166" s="10">
        <f>MAX(0,('1-Input'!$B$10-C1166-D1166))/(1-'P-Parametri'!$B$31*MAX(0,IF(F1165&lt;=0,0,(F1165-G1165)/F1165)))</f>
        <v>32975.606347536101</v>
      </c>
      <c r="F1166" s="10">
        <f>((F1165-E1166+MAX(0,-('1-Input'!$B$10-C1166-D1166)))*(1+B1166))*(1-'P-Parametri'!$B$32)</f>
        <v>781144.76499502</v>
      </c>
      <c r="G1166" s="10">
        <f>IF(F1165&lt;=0,G1165,G1165*(1-E1166/F1165))+MAX(0,-('1-Input'!$B$10-C1166-D1166))</f>
        <v>400340.62016409473</v>
      </c>
      <c r="H1166" s="10">
        <f>MAX(0,('1-Input'!$B$10-C1166-D1166))/(1-'P-Parametri'!$B$31*MAX(0,IF(I1165&lt;=0,0,(I1165-J1165)/I1165)))</f>
        <v>32975.606347536101</v>
      </c>
      <c r="I1166" s="10">
        <f>((I1165-H1166+MAX(0,-('1-Input'!$B$10-C1166-D1166)))*(1+B1166))*(1-'P-Parametri'!$B$32)</f>
        <v>1009825.4480091271</v>
      </c>
      <c r="J1166" s="10">
        <f>IF(I1165&lt;=0,J1165,J1165*(1-H1166/I1165))+MAX(0,-('1-Input'!$B$10-C1166-D1166))</f>
        <v>517540.62016409496</v>
      </c>
      <c r="K1166" s="10">
        <f>MAX(0,('1-Input'!$B$10-C1166-D1166))/(1-'P-Parametri'!$B$31*MAX(0,IF(L1165&lt;=0,0,(L1165-M1165)/L1165)))</f>
        <v>32975.606347536101</v>
      </c>
      <c r="L1166" s="10">
        <f>((L1165-K1166+MAX(0,-('1-Input'!$B$10-C1166-D1166)))*(1+B1166))*(1-'P-Parametri'!$B$32)</f>
        <v>434796.49703657615</v>
      </c>
      <c r="M1166" s="10">
        <f>IF(L1165&lt;=0,M1165,M1165*(1-K1166/L1165))+MAX(0,-('1-Input'!$B$10-C1166-D1166))</f>
        <v>222835.39117094202</v>
      </c>
      <c r="N1166" s="10">
        <f>MAX(0,('1-Input'!$B$10-C1166-D1166))/(1-'P-Parametri'!$B$31*MAX(0,IF(O1165&lt;=0,0,(O1165-P1165)/O1165)))</f>
        <v>32975.606347536101</v>
      </c>
      <c r="O1166" s="10">
        <f>((O1165-N1166+MAX(0,-('1-Input'!$B$10-C1166-D1166)))*(1+B1166))*(1-'P-Parametri'!$B$32)</f>
        <v>434796.49703657517</v>
      </c>
      <c r="P1166" s="10">
        <f>IF(O1165&lt;=0,P1165,P1165*(1-N1166/O1165))+MAX(0,-('1-Input'!$B$10-C1166-D1166))</f>
        <v>222835.39117094153</v>
      </c>
      <c r="Q1166" s="10">
        <f>MAX(0,('1-Input'!$B$10-C1166-D1166))/(1-'P-Parametri'!$B$31*MAX(0,IF(R1165&lt;=0,0,(R1165-S1165)/R1165)))</f>
        <v>32975.606347536101</v>
      </c>
      <c r="R1166" s="10">
        <f>((R1165-Q1166+MAX(0,-('1-Input'!$B$10-C1166-D1166)))*(1+B1166))*(1-'P-Parametri'!$B$32)</f>
        <v>434796.49703657499</v>
      </c>
      <c r="S1166" s="10">
        <f>IF(R1165&lt;=0,S1165,S1165*(1-Q1166/R1165))+MAX(0,-('1-Input'!$B$10-C1166-D1166))</f>
        <v>222835.39117094141</v>
      </c>
      <c r="T1166" s="10">
        <f>MAX(0,('1-Input'!$B$10-C1166-D1166))/(1-'P-Parametri'!$B$31*MAX(0,IF(U1165&lt;=0,0,(U1165-V1165)/U1165)))</f>
        <v>32975.606347536101</v>
      </c>
      <c r="U1166" s="10">
        <f>((U1165-T1166+MAX(0,-('1-Input'!$B$10-C1166-D1166)))*(1+B1166))*(1-'P-Parametri'!$B$32)</f>
        <v>434796.49703657499</v>
      </c>
      <c r="V1166" s="10">
        <f>IF(U1165&lt;=0,V1165,V1165*(1-T1166/U1165))+MAX(0,-('1-Input'!$B$10-C1166-D1166))</f>
        <v>222835.39117094141</v>
      </c>
    </row>
    <row r="1167" spans="1:22">
      <c r="A1167" s="9">
        <f t="shared" si="46"/>
        <v>10</v>
      </c>
      <c r="B1167" s="12">
        <f>IF($A1167='P-Parametri'!$E$47,'P-Parametri'!$B$34,IF($A1167='P-Parametri'!$E$48,'P-Parametri'!$C$34,'P-Parametri'!$E$52))</f>
        <v>4.8525513124279884E-2</v>
      </c>
      <c r="C1167" s="10">
        <f>IF($A1167&lt;='1-Input'!$B$26,0,IF($A1167='1-Input'!$B$26+1,('1-Input'!$B$23+0)*'1-Input'!$B$27,'1-Input'!$B$23+0))</f>
        <v>0</v>
      </c>
      <c r="D1167" s="10">
        <f t="shared" si="47"/>
        <v>0</v>
      </c>
      <c r="E1167" s="10">
        <f>MAX(0,('1-Input'!$B$10-C1167-D1167))/(1-'P-Parametri'!$B$31*MAX(0,IF(F1166&lt;=0,0,(F1166-G1166)/F1166)))</f>
        <v>33209.225972659508</v>
      </c>
      <c r="F1167" s="10">
        <f>((F1166-E1167+MAX(0,-('1-Input'!$B$10-C1167-D1167)))*(1+B1167))*(1-'P-Parametri'!$B$32)</f>
        <v>782661.03584763082</v>
      </c>
      <c r="G1167" s="10">
        <f>IF(F1166&lt;=0,G1166,G1166*(1-E1167/F1166))+MAX(0,-('1-Input'!$B$10-C1167-D1167))</f>
        <v>383320.72485551023</v>
      </c>
      <c r="H1167" s="10">
        <f>MAX(0,('1-Input'!$B$10-C1167-D1167))/(1-'P-Parametri'!$B$31*MAX(0,IF(I1166&lt;=0,0,(I1166-J1166)/I1166)))</f>
        <v>33209.225972659508</v>
      </c>
      <c r="I1167" s="10">
        <f>((I1166-H1167+MAX(0,-('1-Input'!$B$10-C1167-D1167)))*(1+B1167))*(1-'P-Parametri'!$B$32)</f>
        <v>1021959.0112856103</v>
      </c>
      <c r="J1167" s="10">
        <f>IF(I1166&lt;=0,J1166,J1166*(1-H1167/I1166))+MAX(0,-('1-Input'!$B$10-C1167-D1167))</f>
        <v>500520.72485551046</v>
      </c>
      <c r="K1167" s="10">
        <f>MAX(0,('1-Input'!$B$10-C1167-D1167))/(1-'P-Parametri'!$B$31*MAX(0,IF(L1166&lt;=0,0,(L1166-M1166)/L1166)))</f>
        <v>33209.225972659508</v>
      </c>
      <c r="L1167" s="10">
        <f>((L1166-K1167+MAX(0,-('1-Input'!$B$10-C1167-D1167)))*(1+B1167))*(1-'P-Parametri'!$B$32)</f>
        <v>420232.35045755951</v>
      </c>
      <c r="M1167" s="10">
        <f>IF(L1166&lt;=0,M1166,M1166*(1-K1167/L1166))+MAX(0,-('1-Input'!$B$10-C1167-D1167))</f>
        <v>205815.49586235755</v>
      </c>
      <c r="N1167" s="10">
        <f>MAX(0,('1-Input'!$B$10-C1167-D1167))/(1-'P-Parametri'!$B$31*MAX(0,IF(O1166&lt;=0,0,(O1166-P1166)/O1166)))</f>
        <v>33209.225972659508</v>
      </c>
      <c r="O1167" s="10">
        <f>((O1166-N1167+MAX(0,-('1-Input'!$B$10-C1167-D1167)))*(1+B1167))*(1-'P-Parametri'!$B$32)</f>
        <v>420232.35045755852</v>
      </c>
      <c r="P1167" s="10">
        <f>IF(O1166&lt;=0,P1166,P1166*(1-N1167/O1166))+MAX(0,-('1-Input'!$B$10-C1167-D1167))</f>
        <v>205815.49586235706</v>
      </c>
      <c r="Q1167" s="10">
        <f>MAX(0,('1-Input'!$B$10-C1167-D1167))/(1-'P-Parametri'!$B$31*MAX(0,IF(R1166&lt;=0,0,(R1166-S1166)/R1166)))</f>
        <v>33209.225972659508</v>
      </c>
      <c r="R1167" s="10">
        <f>((R1166-Q1167+MAX(0,-('1-Input'!$B$10-C1167-D1167)))*(1+B1167))*(1-'P-Parametri'!$B$32)</f>
        <v>420232.35045755829</v>
      </c>
      <c r="S1167" s="10">
        <f>IF(R1166&lt;=0,S1166,S1166*(1-Q1167/R1166))+MAX(0,-('1-Input'!$B$10-C1167-D1167))</f>
        <v>205815.49586235694</v>
      </c>
      <c r="T1167" s="10">
        <f>MAX(0,('1-Input'!$B$10-C1167-D1167))/(1-'P-Parametri'!$B$31*MAX(0,IF(U1166&lt;=0,0,(U1166-V1166)/U1166)))</f>
        <v>33209.225972659508</v>
      </c>
      <c r="U1167" s="10">
        <f>((U1166-T1167+MAX(0,-('1-Input'!$B$10-C1167-D1167)))*(1+B1167))*(1-'P-Parametri'!$B$32)</f>
        <v>420232.35045755829</v>
      </c>
      <c r="V1167" s="10">
        <f>IF(U1166&lt;=0,V1166,V1166*(1-T1167/U1166))+MAX(0,-('1-Input'!$B$10-C1167-D1167))</f>
        <v>205815.49586235694</v>
      </c>
    </row>
    <row r="1168" spans="1:22">
      <c r="A1168" s="9">
        <f t="shared" si="46"/>
        <v>11</v>
      </c>
      <c r="B1168" s="12">
        <f>IF($A1168='P-Parametri'!$E$47,'P-Parametri'!$B$34,IF($A1168='P-Parametri'!$E$48,'P-Parametri'!$C$34,'P-Parametri'!$E$52))</f>
        <v>4.8525513124279884E-2</v>
      </c>
      <c r="C1168" s="10">
        <f>IF($A1168&lt;='1-Input'!$B$26,0,IF($A1168='1-Input'!$B$26+1,('1-Input'!$B$23+0)*'1-Input'!$B$27,'1-Input'!$B$23+0))</f>
        <v>0</v>
      </c>
      <c r="D1168" s="10">
        <f t="shared" si="47"/>
        <v>0</v>
      </c>
      <c r="E1168" s="10">
        <f>MAX(0,('1-Input'!$B$10-C1168-D1168))/(1-'P-Parametri'!$B$31*MAX(0,IF(F1167&lt;=0,0,(F1167-G1167)/F1167)))</f>
        <v>33435.594496387064</v>
      </c>
      <c r="F1168" s="10">
        <f>((F1167-E1168+MAX(0,-('1-Input'!$B$10-C1168-D1168)))*(1+B1168))*(1-'P-Parametri'!$B$32)</f>
        <v>784010.82635790075</v>
      </c>
      <c r="G1168" s="10">
        <f>IF(F1167&lt;=0,G1167,G1167*(1-E1168/F1167))+MAX(0,-('1-Input'!$B$10-C1168-D1168))</f>
        <v>366945.10919138108</v>
      </c>
      <c r="H1168" s="10">
        <f>MAX(0,('1-Input'!$B$10-C1168-D1168))/(1-'P-Parametri'!$B$31*MAX(0,IF(I1167&lt;=0,0,(I1167-J1167)/I1167)))</f>
        <v>33435.594496387057</v>
      </c>
      <c r="I1168" s="10">
        <f>((I1167-H1168+MAX(0,-('1-Input'!$B$10-C1168-D1168)))*(1+B1168))*(1-'P-Parametri'!$B$32)</f>
        <v>1034419.038778638</v>
      </c>
      <c r="J1168" s="10">
        <f>IF(I1167&lt;=0,J1167,J1167*(1-H1168/I1167))+MAX(0,-('1-Input'!$B$10-C1168-D1168))</f>
        <v>484145.10919138131</v>
      </c>
      <c r="K1168" s="10">
        <f>MAX(0,('1-Input'!$B$10-C1168-D1168))/(1-'P-Parametri'!$B$31*MAX(0,IF(L1167&lt;=0,0,(L1167-M1167)/L1167)))</f>
        <v>33435.594496387064</v>
      </c>
      <c r="L1168" s="10">
        <f>((L1167-K1168+MAX(0,-('1-Input'!$B$10-C1168-D1168)))*(1+B1168))*(1-'P-Parametri'!$B$32)</f>
        <v>404755.13448495721</v>
      </c>
      <c r="M1168" s="10">
        <f>IF(L1167&lt;=0,M1167,M1167*(1-K1168/L1167))+MAX(0,-('1-Input'!$B$10-C1168-D1168))</f>
        <v>189439.88019822841</v>
      </c>
      <c r="N1168" s="10">
        <f>MAX(0,('1-Input'!$B$10-C1168-D1168))/(1-'P-Parametri'!$B$31*MAX(0,IF(O1167&lt;=0,0,(O1167-P1167)/O1167)))</f>
        <v>33435.594496387064</v>
      </c>
      <c r="O1168" s="10">
        <f>((O1167-N1168+MAX(0,-('1-Input'!$B$10-C1168-D1168)))*(1+B1168))*(1-'P-Parametri'!$B$32)</f>
        <v>404755.13448495622</v>
      </c>
      <c r="P1168" s="10">
        <f>IF(O1167&lt;=0,P1167,P1167*(1-N1168/O1167))+MAX(0,-('1-Input'!$B$10-C1168-D1168))</f>
        <v>189439.88019822794</v>
      </c>
      <c r="Q1168" s="10">
        <f>MAX(0,('1-Input'!$B$10-C1168-D1168))/(1-'P-Parametri'!$B$31*MAX(0,IF(R1167&lt;=0,0,(R1167-S1167)/R1167)))</f>
        <v>33435.594496387064</v>
      </c>
      <c r="R1168" s="10">
        <f>((R1167-Q1168+MAX(0,-('1-Input'!$B$10-C1168-D1168)))*(1+B1168))*(1-'P-Parametri'!$B$32)</f>
        <v>404755.13448495592</v>
      </c>
      <c r="S1168" s="10">
        <f>IF(R1167&lt;=0,S1167,S1167*(1-Q1168/R1167))+MAX(0,-('1-Input'!$B$10-C1168-D1168))</f>
        <v>189439.88019822779</v>
      </c>
      <c r="T1168" s="10">
        <f>MAX(0,('1-Input'!$B$10-C1168-D1168))/(1-'P-Parametri'!$B$31*MAX(0,IF(U1167&lt;=0,0,(U1167-V1167)/U1167)))</f>
        <v>33435.594496387064</v>
      </c>
      <c r="U1168" s="10">
        <f>((U1167-T1168+MAX(0,-('1-Input'!$B$10-C1168-D1168)))*(1+B1168))*(1-'P-Parametri'!$B$32)</f>
        <v>404755.13448495592</v>
      </c>
      <c r="V1168" s="10">
        <f>IF(U1167&lt;=0,V1167,V1167*(1-T1168/U1167))+MAX(0,-('1-Input'!$B$10-C1168-D1168))</f>
        <v>189439.88019822779</v>
      </c>
    </row>
    <row r="1169" spans="1:22">
      <c r="A1169" s="9">
        <f t="shared" si="46"/>
        <v>12</v>
      </c>
      <c r="B1169" s="12">
        <f>IF($A1169='P-Parametri'!$E$47,'P-Parametri'!$B$34,IF($A1169='P-Parametri'!$E$48,'P-Parametri'!$C$34,'P-Parametri'!$E$52))</f>
        <v>4.8525513124279884E-2</v>
      </c>
      <c r="C1169" s="10">
        <f>IF($A1169&lt;='1-Input'!$B$26,0,IF($A1169='1-Input'!$B$26+1,('1-Input'!$B$23+0)*'1-Input'!$B$27,'1-Input'!$B$23+0))</f>
        <v>0</v>
      </c>
      <c r="D1169" s="10">
        <f t="shared" si="47"/>
        <v>0</v>
      </c>
      <c r="E1169" s="10">
        <f>MAX(0,('1-Input'!$B$10-C1169-D1169))/(1-'P-Parametri'!$B$31*MAX(0,IF(F1168&lt;=0,0,(F1168-G1168)/F1168)))</f>
        <v>33654.82200052085</v>
      </c>
      <c r="F1169" s="10">
        <f>((F1168-E1169+MAX(0,-('1-Input'!$B$10-C1169-D1169)))*(1+B1169))*(1-'P-Parametri'!$B$32)</f>
        <v>785193.87966571667</v>
      </c>
      <c r="G1169" s="10">
        <f>IF(F1168&lt;=0,G1168,G1168*(1-E1169/F1168))+MAX(0,-('1-Input'!$B$10-C1169-D1169))</f>
        <v>351193.44873132504</v>
      </c>
      <c r="H1169" s="10">
        <f>MAX(0,('1-Input'!$B$10-C1169-D1169))/(1-'P-Parametri'!$B$31*MAX(0,IF(I1168&lt;=0,0,(I1168-J1168)/I1168)))</f>
        <v>33654.822000520842</v>
      </c>
      <c r="I1169" s="10">
        <f>((I1168-H1169+MAX(0,-('1-Input'!$B$10-C1169-D1169)))*(1+B1169))*(1-'P-Parametri'!$B$32)</f>
        <v>1047228.160285866</v>
      </c>
      <c r="J1169" s="10">
        <f>IF(I1168&lt;=0,J1168,J1168*(1-H1169/I1168))+MAX(0,-('1-Input'!$B$10-C1169-D1169))</f>
        <v>468393.44873132522</v>
      </c>
      <c r="K1169" s="10">
        <f>MAX(0,('1-Input'!$B$10-C1169-D1169))/(1-'P-Parametri'!$B$31*MAX(0,IF(L1168&lt;=0,0,(L1168-M1168)/L1168)))</f>
        <v>33654.82200052085</v>
      </c>
      <c r="L1169" s="10">
        <f>((L1168-K1169+MAX(0,-('1-Input'!$B$10-C1169-D1169)))*(1+B1169))*(1-'P-Parametri'!$B$32)</f>
        <v>388329.92927718762</v>
      </c>
      <c r="M1169" s="10">
        <f>IF(L1168&lt;=0,M1168,M1168*(1-K1169/L1168))+MAX(0,-('1-Input'!$B$10-C1169-D1169))</f>
        <v>173688.21973817234</v>
      </c>
      <c r="N1169" s="10">
        <f>MAX(0,('1-Input'!$B$10-C1169-D1169))/(1-'P-Parametri'!$B$31*MAX(0,IF(O1168&lt;=0,0,(O1168-P1168)/O1168)))</f>
        <v>33654.82200052085</v>
      </c>
      <c r="O1169" s="10">
        <f>((O1168-N1169+MAX(0,-('1-Input'!$B$10-C1169-D1169)))*(1+B1169))*(1-'P-Parametri'!$B$32)</f>
        <v>388329.92927718657</v>
      </c>
      <c r="P1169" s="10">
        <f>IF(O1168&lt;=0,P1168,P1168*(1-N1169/O1168))+MAX(0,-('1-Input'!$B$10-C1169-D1169))</f>
        <v>173688.21973817187</v>
      </c>
      <c r="Q1169" s="10">
        <f>MAX(0,('1-Input'!$B$10-C1169-D1169))/(1-'P-Parametri'!$B$31*MAX(0,IF(R1168&lt;=0,0,(R1168-S1168)/R1168)))</f>
        <v>33654.82200052085</v>
      </c>
      <c r="R1169" s="10">
        <f>((R1168-Q1169+MAX(0,-('1-Input'!$B$10-C1169-D1169)))*(1+B1169))*(1-'P-Parametri'!$B$32)</f>
        <v>388329.92927718628</v>
      </c>
      <c r="S1169" s="10">
        <f>IF(R1168&lt;=0,S1168,S1168*(1-Q1169/R1168))+MAX(0,-('1-Input'!$B$10-C1169-D1169))</f>
        <v>173688.21973817176</v>
      </c>
      <c r="T1169" s="10">
        <f>MAX(0,('1-Input'!$B$10-C1169-D1169))/(1-'P-Parametri'!$B$31*MAX(0,IF(U1168&lt;=0,0,(U1168-V1168)/U1168)))</f>
        <v>33654.82200052085</v>
      </c>
      <c r="U1169" s="10">
        <f>((U1168-T1169+MAX(0,-('1-Input'!$B$10-C1169-D1169)))*(1+B1169))*(1-'P-Parametri'!$B$32)</f>
        <v>388329.92927718628</v>
      </c>
      <c r="V1169" s="10">
        <f>IF(U1168&lt;=0,V1168,V1168*(1-T1169/U1168))+MAX(0,-('1-Input'!$B$10-C1169-D1169))</f>
        <v>173688.21973817176</v>
      </c>
    </row>
    <row r="1170" spans="1:22">
      <c r="A1170" s="9">
        <f t="shared" si="46"/>
        <v>13</v>
      </c>
      <c r="B1170" s="12">
        <f>IF($A1170='P-Parametri'!$E$47,'P-Parametri'!$B$34,IF($A1170='P-Parametri'!$E$48,'P-Parametri'!$C$34,'P-Parametri'!$E$52))</f>
        <v>4.8525513124279884E-2</v>
      </c>
      <c r="C1170" s="10">
        <f>IF($A1170&lt;='1-Input'!$B$26,0,IF($A1170='1-Input'!$B$26+1,('1-Input'!$B$23+0)*'1-Input'!$B$27,'1-Input'!$B$23+0))</f>
        <v>0</v>
      </c>
      <c r="D1170" s="10">
        <f t="shared" si="47"/>
        <v>0</v>
      </c>
      <c r="E1170" s="10">
        <f>MAX(0,('1-Input'!$B$10-C1170-D1170))/(1-'P-Parametri'!$B$31*MAX(0,IF(F1169&lt;=0,0,(F1169-G1169)/F1169)))</f>
        <v>33867.025971781688</v>
      </c>
      <c r="F1170" s="10">
        <f>((F1169-E1170+MAX(0,-('1-Input'!$B$10-C1170-D1170)))*(1+B1170))*(1-'P-Parametri'!$B$32)</f>
        <v>786209.80404389696</v>
      </c>
      <c r="G1170" s="10">
        <f>IF(F1169&lt;=0,G1169,G1169*(1-E1170/F1169))+MAX(0,-('1-Input'!$B$10-C1170-D1170))</f>
        <v>336045.75342024217</v>
      </c>
      <c r="H1170" s="10">
        <f>MAX(0,('1-Input'!$B$10-C1170-D1170))/(1-'P-Parametri'!$B$31*MAX(0,IF(I1169&lt;=0,0,(I1169-J1169)/I1169)))</f>
        <v>33867.025971781681</v>
      </c>
      <c r="I1170" s="10">
        <f>((I1169-H1170+MAX(0,-('1-Input'!$B$10-C1170-D1170)))*(1+B1170))*(1-'P-Parametri'!$B$32)</f>
        <v>1060409.9333302039</v>
      </c>
      <c r="J1170" s="10">
        <f>IF(I1169&lt;=0,J1169,J1169*(1-H1170/I1169))+MAX(0,-('1-Input'!$B$10-C1170-D1170))</f>
        <v>453245.75342024228</v>
      </c>
      <c r="K1170" s="10">
        <f>MAX(0,('1-Input'!$B$10-C1170-D1170))/(1-'P-Parametri'!$B$31*MAX(0,IF(L1169&lt;=0,0,(L1169-M1169)/L1169)))</f>
        <v>33867.025971781688</v>
      </c>
      <c r="L1170" s="10">
        <f>((L1169-K1170+MAX(0,-('1-Input'!$B$10-C1170-D1170)))*(1+B1170))*(1-'P-Parametri'!$B$32)</f>
        <v>370920.07077667909</v>
      </c>
      <c r="M1170" s="10">
        <f>IF(L1169&lt;=0,M1169,M1169*(1-K1170/L1169))+MAX(0,-('1-Input'!$B$10-C1170-D1170))</f>
        <v>158540.52442708943</v>
      </c>
      <c r="N1170" s="10">
        <f>MAX(0,('1-Input'!$B$10-C1170-D1170))/(1-'P-Parametri'!$B$31*MAX(0,IF(O1169&lt;=0,0,(O1169-P1169)/O1169)))</f>
        <v>33867.025971781688</v>
      </c>
      <c r="O1170" s="10">
        <f>((O1169-N1170+MAX(0,-('1-Input'!$B$10-C1170-D1170)))*(1+B1170))*(1-'P-Parametri'!$B$32)</f>
        <v>370920.07077667798</v>
      </c>
      <c r="P1170" s="10">
        <f>IF(O1169&lt;=0,P1169,P1169*(1-N1170/O1169))+MAX(0,-('1-Input'!$B$10-C1170-D1170))</f>
        <v>158540.52442708897</v>
      </c>
      <c r="Q1170" s="10">
        <f>MAX(0,('1-Input'!$B$10-C1170-D1170))/(1-'P-Parametri'!$B$31*MAX(0,IF(R1169&lt;=0,0,(R1169-S1169)/R1169)))</f>
        <v>33867.025971781688</v>
      </c>
      <c r="R1170" s="10">
        <f>((R1169-Q1170+MAX(0,-('1-Input'!$B$10-C1170-D1170)))*(1+B1170))*(1-'P-Parametri'!$B$32)</f>
        <v>370920.07077667769</v>
      </c>
      <c r="S1170" s="10">
        <f>IF(R1169&lt;=0,S1169,S1169*(1-Q1170/R1169))+MAX(0,-('1-Input'!$B$10-C1170-D1170))</f>
        <v>158540.52442708885</v>
      </c>
      <c r="T1170" s="10">
        <f>MAX(0,('1-Input'!$B$10-C1170-D1170))/(1-'P-Parametri'!$B$31*MAX(0,IF(U1169&lt;=0,0,(U1169-V1169)/U1169)))</f>
        <v>33867.025971781688</v>
      </c>
      <c r="U1170" s="10">
        <f>((U1169-T1170+MAX(0,-('1-Input'!$B$10-C1170-D1170)))*(1+B1170))*(1-'P-Parametri'!$B$32)</f>
        <v>370920.07077667769</v>
      </c>
      <c r="V1170" s="10">
        <f>IF(U1169&lt;=0,V1169,V1169*(1-T1170/U1169))+MAX(0,-('1-Input'!$B$10-C1170-D1170))</f>
        <v>158540.52442708885</v>
      </c>
    </row>
    <row r="1171" spans="1:22">
      <c r="A1171" s="9">
        <f t="shared" si="46"/>
        <v>14</v>
      </c>
      <c r="B1171" s="12">
        <f>IF($A1171='P-Parametri'!$E$47,'P-Parametri'!$B$34,IF($A1171='P-Parametri'!$E$48,'P-Parametri'!$C$34,'P-Parametri'!$E$52))</f>
        <v>4.8525513124279884E-2</v>
      </c>
      <c r="C1171" s="10">
        <f>IF($A1171&lt;='1-Input'!$B$26,0,IF($A1171='1-Input'!$B$26+1,('1-Input'!$B$23+0)*'1-Input'!$B$27,'1-Input'!$B$23+0))</f>
        <v>0</v>
      </c>
      <c r="D1171" s="10">
        <f t="shared" si="47"/>
        <v>0</v>
      </c>
      <c r="E1171" s="10">
        <f>MAX(0,('1-Input'!$B$10-C1171-D1171))/(1-'P-Parametri'!$B$31*MAX(0,IF(F1170&lt;=0,0,(F1170-G1170)/F1170)))</f>
        <v>34072.330489071152</v>
      </c>
      <c r="F1171" s="10">
        <f>((F1170-E1171+MAX(0,-('1-Input'!$B$10-C1171-D1171)))*(1+B1171))*(1-'P-Parametri'!$B$32)</f>
        <v>787058.05973827501</v>
      </c>
      <c r="G1171" s="10">
        <f>IF(F1170&lt;=0,G1170,G1170*(1-E1171/F1170))+MAX(0,-('1-Input'!$B$10-C1171-D1171))</f>
        <v>321482.38635067543</v>
      </c>
      <c r="H1171" s="10">
        <f>MAX(0,('1-Input'!$B$10-C1171-D1171))/(1-'P-Parametri'!$B$31*MAX(0,IF(I1170&lt;=0,0,(I1170-J1170)/I1170)))</f>
        <v>34072.330489071144</v>
      </c>
      <c r="I1171" s="10">
        <f>((I1170-H1171+MAX(0,-('1-Input'!$B$10-C1171-D1171)))*(1+B1171))*(1-'P-Parametri'!$B$32)</f>
        <v>1073988.8793344267</v>
      </c>
      <c r="J1171" s="10">
        <f>IF(I1170&lt;=0,J1170,J1170*(1-H1171/I1170))+MAX(0,-('1-Input'!$B$10-C1171-D1171))</f>
        <v>438682.38635067554</v>
      </c>
      <c r="K1171" s="10">
        <f>MAX(0,('1-Input'!$B$10-C1171-D1171))/(1-'P-Parametri'!$B$31*MAX(0,IF(L1170&lt;=0,0,(L1170-M1170)/L1170)))</f>
        <v>34072.330489071152</v>
      </c>
      <c r="L1171" s="10">
        <f>((L1170-K1171+MAX(0,-('1-Input'!$B$10-C1171-D1171)))*(1+B1171))*(1-'P-Parametri'!$B$32)</f>
        <v>352487.06283035863</v>
      </c>
      <c r="M1171" s="10">
        <f>IF(L1170&lt;=0,M1170,M1170*(1-K1171/L1170))+MAX(0,-('1-Input'!$B$10-C1171-D1171))</f>
        <v>143977.15735752272</v>
      </c>
      <c r="N1171" s="10">
        <f>MAX(0,('1-Input'!$B$10-C1171-D1171))/(1-'P-Parametri'!$B$31*MAX(0,IF(O1170&lt;=0,0,(O1170-P1170)/O1170)))</f>
        <v>34072.330489071152</v>
      </c>
      <c r="O1171" s="10">
        <f>((O1170-N1171+MAX(0,-('1-Input'!$B$10-C1171-D1171)))*(1+B1171))*(1-'P-Parametri'!$B$32)</f>
        <v>352487.06283035746</v>
      </c>
      <c r="P1171" s="10">
        <f>IF(O1170&lt;=0,P1170,P1170*(1-N1171/O1170))+MAX(0,-('1-Input'!$B$10-C1171-D1171))</f>
        <v>143977.15735752223</v>
      </c>
      <c r="Q1171" s="10">
        <f>MAX(0,('1-Input'!$B$10-C1171-D1171))/(1-'P-Parametri'!$B$31*MAX(0,IF(R1170&lt;=0,0,(R1170-S1170)/R1170)))</f>
        <v>34072.330489071152</v>
      </c>
      <c r="R1171" s="10">
        <f>((R1170-Q1171+MAX(0,-('1-Input'!$B$10-C1171-D1171)))*(1+B1171))*(1-'P-Parametri'!$B$32)</f>
        <v>352487.06283035717</v>
      </c>
      <c r="S1171" s="10">
        <f>IF(R1170&lt;=0,S1170,S1170*(1-Q1171/R1170))+MAX(0,-('1-Input'!$B$10-C1171-D1171))</f>
        <v>143977.15735752211</v>
      </c>
      <c r="T1171" s="10">
        <f>MAX(0,('1-Input'!$B$10-C1171-D1171))/(1-'P-Parametri'!$B$31*MAX(0,IF(U1170&lt;=0,0,(U1170-V1170)/U1170)))</f>
        <v>34072.330489071152</v>
      </c>
      <c r="U1171" s="10">
        <f>((U1170-T1171+MAX(0,-('1-Input'!$B$10-C1171-D1171)))*(1+B1171))*(1-'P-Parametri'!$B$32)</f>
        <v>352487.06283035717</v>
      </c>
      <c r="V1171" s="10">
        <f>IF(U1170&lt;=0,V1170,V1170*(1-T1171/U1170))+MAX(0,-('1-Input'!$B$10-C1171-D1171))</f>
        <v>143977.15735752211</v>
      </c>
    </row>
    <row r="1172" spans="1:22">
      <c r="A1172" s="9">
        <f t="shared" si="46"/>
        <v>15</v>
      </c>
      <c r="B1172" s="12">
        <f>IF($A1172='P-Parametri'!$E$47,'P-Parametri'!$B$34,IF($A1172='P-Parametri'!$E$48,'P-Parametri'!$C$34,'P-Parametri'!$E$52))</f>
        <v>4.8525513124279884E-2</v>
      </c>
      <c r="C1172" s="10">
        <f>IF($A1172&lt;='1-Input'!$B$26,0,IF($A1172='1-Input'!$B$26+1,('1-Input'!$B$23+0)*'1-Input'!$B$27,'1-Input'!$B$23+0))</f>
        <v>0</v>
      </c>
      <c r="D1172" s="10">
        <f t="shared" si="47"/>
        <v>0</v>
      </c>
      <c r="E1172" s="10">
        <f>MAX(0,('1-Input'!$B$10-C1172-D1172))/(1-'P-Parametri'!$B$31*MAX(0,IF(F1171&lt;=0,0,(F1171-G1171)/F1171)))</f>
        <v>34270.865439851448</v>
      </c>
      <c r="F1172" s="10">
        <f>((F1171-E1172+MAX(0,-('1-Input'!$B$10-C1172-D1172)))*(1+B1172))*(1-'P-Parametri'!$B$32)</f>
        <v>787737.94601679128</v>
      </c>
      <c r="G1172" s="10">
        <f>IF(F1171&lt;=0,G1171,G1171*(1-E1172/F1171))+MAX(0,-('1-Input'!$B$10-C1172-D1172))</f>
        <v>307484.08029486804</v>
      </c>
      <c r="H1172" s="10">
        <f>MAX(0,('1-Input'!$B$10-C1172-D1172))/(1-'P-Parametri'!$B$31*MAX(0,IF(I1171&lt;=0,0,(I1171-J1171)/I1171)))</f>
        <v>34270.865439851448</v>
      </c>
      <c r="I1172" s="10">
        <f>((I1171-H1172+MAX(0,-('1-Input'!$B$10-C1172-D1172)))*(1+B1172))*(1-'P-Parametri'!$B$32)</f>
        <v>1087990.5222953199</v>
      </c>
      <c r="J1172" s="10">
        <f>IF(I1171&lt;=0,J1171,J1171*(1-H1172/I1171))+MAX(0,-('1-Input'!$B$10-C1172-D1172))</f>
        <v>424684.08029486809</v>
      </c>
      <c r="K1172" s="10">
        <f>MAX(0,('1-Input'!$B$10-C1172-D1172))/(1-'P-Parametri'!$B$31*MAX(0,IF(L1171&lt;=0,0,(L1171-M1171)/L1171)))</f>
        <v>34270.865439851448</v>
      </c>
      <c r="L1172" s="10">
        <f>((L1171-K1172+MAX(0,-('1-Input'!$B$10-C1172-D1172)))*(1+B1172))*(1-'P-Parametri'!$B$32)</f>
        <v>332990.48605003202</v>
      </c>
      <c r="M1172" s="10">
        <f>IF(L1171&lt;=0,M1171,M1171*(1-K1172/L1171))+MAX(0,-('1-Input'!$B$10-C1172-D1172))</f>
        <v>129978.8513017153</v>
      </c>
      <c r="N1172" s="10">
        <f>MAX(0,('1-Input'!$B$10-C1172-D1172))/(1-'P-Parametri'!$B$31*MAX(0,IF(O1171&lt;=0,0,(O1171-P1171)/O1171)))</f>
        <v>34270.865439851448</v>
      </c>
      <c r="O1172" s="10">
        <f>((O1171-N1172+MAX(0,-('1-Input'!$B$10-C1172-D1172)))*(1+B1172))*(1-'P-Parametri'!$B$32)</f>
        <v>332990.4860500308</v>
      </c>
      <c r="P1172" s="10">
        <f>IF(O1171&lt;=0,P1171,P1171*(1-N1172/O1171))+MAX(0,-('1-Input'!$B$10-C1172-D1172))</f>
        <v>129978.85130171481</v>
      </c>
      <c r="Q1172" s="10">
        <f>MAX(0,('1-Input'!$B$10-C1172-D1172))/(1-'P-Parametri'!$B$31*MAX(0,IF(R1171&lt;=0,0,(R1171-S1171)/R1171)))</f>
        <v>34270.865439851448</v>
      </c>
      <c r="R1172" s="10">
        <f>((R1171-Q1172+MAX(0,-('1-Input'!$B$10-C1172-D1172)))*(1+B1172))*(1-'P-Parametri'!$B$32)</f>
        <v>332990.48605003045</v>
      </c>
      <c r="S1172" s="10">
        <f>IF(R1171&lt;=0,S1171,S1171*(1-Q1172/R1171))+MAX(0,-('1-Input'!$B$10-C1172-D1172))</f>
        <v>129978.85130171469</v>
      </c>
      <c r="T1172" s="10">
        <f>MAX(0,('1-Input'!$B$10-C1172-D1172))/(1-'P-Parametri'!$B$31*MAX(0,IF(U1171&lt;=0,0,(U1171-V1171)/U1171)))</f>
        <v>34270.865439851448</v>
      </c>
      <c r="U1172" s="10">
        <f>((U1171-T1172+MAX(0,-('1-Input'!$B$10-C1172-D1172)))*(1+B1172))*(1-'P-Parametri'!$B$32)</f>
        <v>332990.48605003045</v>
      </c>
      <c r="V1172" s="10">
        <f>IF(U1171&lt;=0,V1171,V1171*(1-T1172/U1171))+MAX(0,-('1-Input'!$B$10-C1172-D1172))</f>
        <v>129978.85130171469</v>
      </c>
    </row>
    <row r="1173" spans="1:22">
      <c r="A1173" s="9">
        <f t="shared" si="46"/>
        <v>16</v>
      </c>
      <c r="B1173" s="12">
        <f>IF($A1173='P-Parametri'!$E$47,'P-Parametri'!$B$34,IF($A1173='P-Parametri'!$E$48,'P-Parametri'!$C$34,'P-Parametri'!$E$52))</f>
        <v>4.8525513124279884E-2</v>
      </c>
      <c r="C1173" s="10">
        <f>IF($A1173&lt;='1-Input'!$B$26,0,IF($A1173='1-Input'!$B$26+1,('1-Input'!$B$23+0)*'1-Input'!$B$27,'1-Input'!$B$23+0))</f>
        <v>0</v>
      </c>
      <c r="D1173" s="10">
        <f t="shared" si="47"/>
        <v>0</v>
      </c>
      <c r="E1173" s="10">
        <f>MAX(0,('1-Input'!$B$10-C1173-D1173))/(1-'P-Parametri'!$B$31*MAX(0,IF(F1172&lt;=0,0,(F1172-G1172)/F1172)))</f>
        <v>34462.765768102799</v>
      </c>
      <c r="F1173" s="10">
        <f>((F1172-E1173+MAX(0,-('1-Input'!$B$10-C1173-D1173)))*(1+B1173))*(1-'P-Parametri'!$B$32)</f>
        <v>788248.58840425243</v>
      </c>
      <c r="G1173" s="10">
        <f>IF(F1172&lt;=0,G1172,G1172*(1-E1173/F1172))+MAX(0,-('1-Input'!$B$10-C1173-D1173))</f>
        <v>294031.95209639141</v>
      </c>
      <c r="H1173" s="10">
        <f>MAX(0,('1-Input'!$B$10-C1173-D1173))/(1-'P-Parametri'!$B$31*MAX(0,IF(I1172&lt;=0,0,(I1172-J1172)/I1172)))</f>
        <v>34462.765768102799</v>
      </c>
      <c r="I1173" s="10">
        <f>((I1172-H1173+MAX(0,-('1-Input'!$B$10-C1173-D1173)))*(1+B1173))*(1-'P-Parametri'!$B$32)</f>
        <v>1102441.4300403649</v>
      </c>
      <c r="J1173" s="10">
        <f>IF(I1172&lt;=0,J1172,J1172*(1-H1173/I1172))+MAX(0,-('1-Input'!$B$10-C1173-D1173))</f>
        <v>411231.95209639147</v>
      </c>
      <c r="K1173" s="10">
        <f>MAX(0,('1-Input'!$B$10-C1173-D1173))/(1-'P-Parametri'!$B$31*MAX(0,IF(L1172&lt;=0,0,(L1172-M1172)/L1172)))</f>
        <v>34462.765768102799</v>
      </c>
      <c r="L1173" s="10">
        <f>((L1172-K1173+MAX(0,-('1-Input'!$B$10-C1173-D1173)))*(1+B1173))*(1-'P-Parametri'!$B$32)</f>
        <v>312387.90322825051</v>
      </c>
      <c r="M1173" s="10">
        <f>IF(L1172&lt;=0,M1172,M1172*(1-K1173/L1172))+MAX(0,-('1-Input'!$B$10-C1173-D1173))</f>
        <v>116526.72310323866</v>
      </c>
      <c r="N1173" s="10">
        <f>MAX(0,('1-Input'!$B$10-C1173-D1173))/(1-'P-Parametri'!$B$31*MAX(0,IF(O1172&lt;=0,0,(O1172-P1172)/O1172)))</f>
        <v>34462.765768102799</v>
      </c>
      <c r="O1173" s="10">
        <f>((O1172-N1173+MAX(0,-('1-Input'!$B$10-C1173-D1173)))*(1+B1173))*(1-'P-Parametri'!$B$32)</f>
        <v>312387.90322824923</v>
      </c>
      <c r="P1173" s="10">
        <f>IF(O1172&lt;=0,P1172,P1172*(1-N1173/O1172))+MAX(0,-('1-Input'!$B$10-C1173-D1173))</f>
        <v>116526.72310323817</v>
      </c>
      <c r="Q1173" s="10">
        <f>MAX(0,('1-Input'!$B$10-C1173-D1173))/(1-'P-Parametri'!$B$31*MAX(0,IF(R1172&lt;=0,0,(R1172-S1172)/R1172)))</f>
        <v>34462.765768102799</v>
      </c>
      <c r="R1173" s="10">
        <f>((R1172-Q1173+MAX(0,-('1-Input'!$B$10-C1173-D1173)))*(1+B1173))*(1-'P-Parametri'!$B$32)</f>
        <v>312387.90322824888</v>
      </c>
      <c r="S1173" s="10">
        <f>IF(R1172&lt;=0,S1172,S1172*(1-Q1173/R1172))+MAX(0,-('1-Input'!$B$10-C1173-D1173))</f>
        <v>116526.72310323805</v>
      </c>
      <c r="T1173" s="10">
        <f>MAX(0,('1-Input'!$B$10-C1173-D1173))/(1-'P-Parametri'!$B$31*MAX(0,IF(U1172&lt;=0,0,(U1172-V1172)/U1172)))</f>
        <v>34462.765768102799</v>
      </c>
      <c r="U1173" s="10">
        <f>((U1172-T1173+MAX(0,-('1-Input'!$B$10-C1173-D1173)))*(1+B1173))*(1-'P-Parametri'!$B$32)</f>
        <v>312387.90322824888</v>
      </c>
      <c r="V1173" s="10">
        <f>IF(U1172&lt;=0,V1172,V1172*(1-T1173/U1172))+MAX(0,-('1-Input'!$B$10-C1173-D1173))</f>
        <v>116526.72310323805</v>
      </c>
    </row>
    <row r="1174" spans="1:22">
      <c r="A1174" s="9">
        <f t="shared" si="46"/>
        <v>17</v>
      </c>
      <c r="B1174" s="12">
        <f>IF($A1174='P-Parametri'!$E$47,'P-Parametri'!$B$34,IF($A1174='P-Parametri'!$E$48,'P-Parametri'!$C$34,'P-Parametri'!$E$52))</f>
        <v>4.8525513124279884E-2</v>
      </c>
      <c r="C1174" s="10">
        <f>IF($A1174&lt;='1-Input'!$B$26,0,IF($A1174='1-Input'!$B$26+1,('1-Input'!$B$23+0)*'1-Input'!$B$27,'1-Input'!$B$23+0))</f>
        <v>0</v>
      </c>
      <c r="D1174" s="10">
        <f t="shared" si="47"/>
        <v>0</v>
      </c>
      <c r="E1174" s="10">
        <f>MAX(0,('1-Input'!$B$10-C1174-D1174))/(1-'P-Parametri'!$B$31*MAX(0,IF(F1173&lt;=0,0,(F1173-G1173)/F1173)))</f>
        <v>34648.170755821156</v>
      </c>
      <c r="F1174" s="10">
        <f>((F1173-E1174+MAX(0,-('1-Input'!$B$10-C1174-D1174)))*(1+B1174))*(1-'P-Parametri'!$B$32)</f>
        <v>788588.92607628205</v>
      </c>
      <c r="G1174" s="10">
        <f>IF(F1173&lt;=0,G1173,G1173*(1-E1174/F1173))+MAX(0,-('1-Input'!$B$10-C1174-D1174))</f>
        <v>281107.5150168055</v>
      </c>
      <c r="H1174" s="10">
        <f>MAX(0,('1-Input'!$B$10-C1174-D1174))/(1-'P-Parametri'!$B$31*MAX(0,IF(I1173&lt;=0,0,(I1173-J1173)/I1173)))</f>
        <v>34648.170755821156</v>
      </c>
      <c r="I1174" s="10">
        <f>((I1173-H1174+MAX(0,-('1-Input'!$B$10-C1174-D1174)))*(1+B1174))*(1-'P-Parametri'!$B$32)</f>
        <v>1117369.2581517696</v>
      </c>
      <c r="J1174" s="10">
        <f>IF(I1173&lt;=0,J1173,J1173*(1-H1174/I1173))+MAX(0,-('1-Input'!$B$10-C1174-D1174))</f>
        <v>398307.51501680556</v>
      </c>
      <c r="K1174" s="10">
        <f>MAX(0,('1-Input'!$B$10-C1174-D1174))/(1-'P-Parametri'!$B$31*MAX(0,IF(L1173&lt;=0,0,(L1173-M1173)/L1173)))</f>
        <v>34648.170755821156</v>
      </c>
      <c r="L1174" s="10">
        <f>((L1173-K1174+MAX(0,-('1-Input'!$B$10-C1174-D1174)))*(1+B1174))*(1-'P-Parametri'!$B$32)</f>
        <v>290634.7611146429</v>
      </c>
      <c r="M1174" s="10">
        <f>IF(L1173&lt;=0,M1173,M1173*(1-K1174/L1173))+MAX(0,-('1-Input'!$B$10-C1174-D1174))</f>
        <v>103602.28602365273</v>
      </c>
      <c r="N1174" s="10">
        <f>MAX(0,('1-Input'!$B$10-C1174-D1174))/(1-'P-Parametri'!$B$31*MAX(0,IF(O1173&lt;=0,0,(O1173-P1173)/O1173)))</f>
        <v>34648.170755821156</v>
      </c>
      <c r="O1174" s="10">
        <f>((O1173-N1174+MAX(0,-('1-Input'!$B$10-C1174-D1174)))*(1+B1174))*(1-'P-Parametri'!$B$32)</f>
        <v>290634.76111464156</v>
      </c>
      <c r="P1174" s="10">
        <f>IF(O1173&lt;=0,P1173,P1173*(1-N1174/O1173))+MAX(0,-('1-Input'!$B$10-C1174-D1174))</f>
        <v>103602.28602365224</v>
      </c>
      <c r="Q1174" s="10">
        <f>MAX(0,('1-Input'!$B$10-C1174-D1174))/(1-'P-Parametri'!$B$31*MAX(0,IF(R1173&lt;=0,0,(R1173-S1173)/R1173)))</f>
        <v>34648.170755821156</v>
      </c>
      <c r="R1174" s="10">
        <f>((R1173-Q1174+MAX(0,-('1-Input'!$B$10-C1174-D1174)))*(1+B1174))*(1-'P-Parametri'!$B$32)</f>
        <v>290634.76111464115</v>
      </c>
      <c r="S1174" s="10">
        <f>IF(R1173&lt;=0,S1173,S1173*(1-Q1174/R1173))+MAX(0,-('1-Input'!$B$10-C1174-D1174))</f>
        <v>103602.28602365212</v>
      </c>
      <c r="T1174" s="10">
        <f>MAX(0,('1-Input'!$B$10-C1174-D1174))/(1-'P-Parametri'!$B$31*MAX(0,IF(U1173&lt;=0,0,(U1173-V1173)/U1173)))</f>
        <v>34648.170755821156</v>
      </c>
      <c r="U1174" s="10">
        <f>((U1173-T1174+MAX(0,-('1-Input'!$B$10-C1174-D1174)))*(1+B1174))*(1-'P-Parametri'!$B$32)</f>
        <v>290634.76111464115</v>
      </c>
      <c r="V1174" s="10">
        <f>IF(U1173&lt;=0,V1173,V1173*(1-T1174/U1173))+MAX(0,-('1-Input'!$B$10-C1174-D1174))</f>
        <v>103602.28602365212</v>
      </c>
    </row>
    <row r="1175" spans="1:22">
      <c r="A1175" s="9">
        <f t="shared" si="46"/>
        <v>18</v>
      </c>
      <c r="B1175" s="12">
        <f>IF($A1175='P-Parametri'!$E$47,'P-Parametri'!$B$34,IF($A1175='P-Parametri'!$E$48,'P-Parametri'!$C$34,'P-Parametri'!$E$52))</f>
        <v>4.8525513124279884E-2</v>
      </c>
      <c r="C1175" s="10">
        <f>IF($A1175&lt;='1-Input'!$B$26,0,IF($A1175='1-Input'!$B$26+1,('1-Input'!$B$23+0)*'1-Input'!$B$27,'1-Input'!$B$23+0))</f>
        <v>0</v>
      </c>
      <c r="D1175" s="10">
        <f t="shared" si="47"/>
        <v>0</v>
      </c>
      <c r="E1175" s="10">
        <f>MAX(0,('1-Input'!$B$10-C1175-D1175))/(1-'P-Parametri'!$B$31*MAX(0,IF(F1174&lt;=0,0,(F1174-G1174)/F1174)))</f>
        <v>34827.223339555479</v>
      </c>
      <c r="F1175" s="10">
        <f>((F1174-E1175+MAX(0,-('1-Input'!$B$10-C1175-D1175)))*(1+B1175))*(1-'P-Parametri'!$B$32)</f>
        <v>788757.69938318629</v>
      </c>
      <c r="G1175" s="10">
        <f>IF(F1174&lt;=0,G1174,G1174*(1-E1175/F1174))+MAX(0,-('1-Input'!$B$10-C1175-D1175))</f>
        <v>268692.68913707876</v>
      </c>
      <c r="H1175" s="10">
        <f>MAX(0,('1-Input'!$B$10-C1175-D1175))/(1-'P-Parametri'!$B$31*MAX(0,IF(I1174&lt;=0,0,(I1174-J1174)/I1174)))</f>
        <v>34827.223339555479</v>
      </c>
      <c r="I1175" s="10">
        <f>((I1174-H1175+MAX(0,-('1-Input'!$B$10-C1175-D1175)))*(1+B1175))*(1-'P-Parametri'!$B$32)</f>
        <v>1132802.7966450187</v>
      </c>
      <c r="J1175" s="10">
        <f>IF(I1174&lt;=0,J1174,J1174*(1-H1175/I1174))+MAX(0,-('1-Input'!$B$10-C1175-D1175))</f>
        <v>385892.68913707882</v>
      </c>
      <c r="K1175" s="10">
        <f>MAX(0,('1-Input'!$B$10-C1175-D1175))/(1-'P-Parametri'!$B$31*MAX(0,IF(L1174&lt;=0,0,(L1174-M1174)/L1174)))</f>
        <v>34827.223339555479</v>
      </c>
      <c r="L1175" s="10">
        <f>((L1174-K1175+MAX(0,-('1-Input'!$B$10-C1175-D1175)))*(1+B1175))*(1-'P-Parametri'!$B$32)</f>
        <v>267684.28834706877</v>
      </c>
      <c r="M1175" s="10">
        <f>IF(L1174&lt;=0,M1174,M1174*(1-K1175/L1174))+MAX(0,-('1-Input'!$B$10-C1175-D1175))</f>
        <v>91187.460143926015</v>
      </c>
      <c r="N1175" s="10">
        <f>MAX(0,('1-Input'!$B$10-C1175-D1175))/(1-'P-Parametri'!$B$31*MAX(0,IF(O1174&lt;=0,0,(O1174-P1174)/O1174)))</f>
        <v>34827.223339555479</v>
      </c>
      <c r="O1175" s="10">
        <f>((O1174-N1175+MAX(0,-('1-Input'!$B$10-C1175-D1175)))*(1+B1175))*(1-'P-Parametri'!$B$32)</f>
        <v>267684.28834706731</v>
      </c>
      <c r="P1175" s="10">
        <f>IF(O1174&lt;=0,P1174,P1174*(1-N1175/O1174))+MAX(0,-('1-Input'!$B$10-C1175-D1175))</f>
        <v>91187.46014392552</v>
      </c>
      <c r="Q1175" s="10">
        <f>MAX(0,('1-Input'!$B$10-C1175-D1175))/(1-'P-Parametri'!$B$31*MAX(0,IF(R1174&lt;=0,0,(R1174-S1174)/R1174)))</f>
        <v>34827.223339555479</v>
      </c>
      <c r="R1175" s="10">
        <f>((R1174-Q1175+MAX(0,-('1-Input'!$B$10-C1175-D1175)))*(1+B1175))*(1-'P-Parametri'!$B$32)</f>
        <v>267684.2883470669</v>
      </c>
      <c r="S1175" s="10">
        <f>IF(R1174&lt;=0,S1174,S1174*(1-Q1175/R1174))+MAX(0,-('1-Input'!$B$10-C1175-D1175))</f>
        <v>91187.460143925404</v>
      </c>
      <c r="T1175" s="10">
        <f>MAX(0,('1-Input'!$B$10-C1175-D1175))/(1-'P-Parametri'!$B$31*MAX(0,IF(U1174&lt;=0,0,(U1174-V1174)/U1174)))</f>
        <v>34827.223339555479</v>
      </c>
      <c r="U1175" s="10">
        <f>((U1174-T1175+MAX(0,-('1-Input'!$B$10-C1175-D1175)))*(1+B1175))*(1-'P-Parametri'!$B$32)</f>
        <v>267684.2883470669</v>
      </c>
      <c r="V1175" s="10">
        <f>IF(U1174&lt;=0,V1174,V1174*(1-T1175/U1174))+MAX(0,-('1-Input'!$B$10-C1175-D1175))</f>
        <v>91187.460143925404</v>
      </c>
    </row>
    <row r="1176" spans="1:22">
      <c r="A1176" s="9">
        <f t="shared" si="46"/>
        <v>19</v>
      </c>
      <c r="B1176" s="12">
        <f>IF($A1176='P-Parametri'!$E$47,'P-Parametri'!$B$34,IF($A1176='P-Parametri'!$E$48,'P-Parametri'!$C$34,'P-Parametri'!$E$52))</f>
        <v>4.8525513124279884E-2</v>
      </c>
      <c r="C1176" s="10">
        <f>IF($A1176&lt;='1-Input'!$B$26,0,IF($A1176='1-Input'!$B$26+1,('1-Input'!$B$23+0)*'1-Input'!$B$27,'1-Input'!$B$23+0))</f>
        <v>5178.3333333332594</v>
      </c>
      <c r="D1176" s="10">
        <f t="shared" si="47"/>
        <v>0</v>
      </c>
      <c r="E1176" s="10">
        <f>MAX(0,('1-Input'!$B$10-C1176-D1176))/(1-'P-Parametri'!$B$31*MAX(0,IF(F1175&lt;=0,0,(F1175-G1175)/F1175)))</f>
        <v>28750.344415830463</v>
      </c>
      <c r="F1176" s="10">
        <f>((F1175-E1176+MAX(0,-('1-Input'!$B$10-C1176-D1176)))*(1+B1176))*(1-'P-Parametri'!$B$32)</f>
        <v>795293.32764168282</v>
      </c>
      <c r="G1176" s="10">
        <f>IF(F1175&lt;=0,G1175,G1175*(1-E1176/F1175))+MAX(0,-('1-Input'!$B$10-C1176-D1176))</f>
        <v>258898.79760264722</v>
      </c>
      <c r="H1176" s="10">
        <f>MAX(0,('1-Input'!$B$10-C1176-D1176))/(1-'P-Parametri'!$B$31*MAX(0,IF(I1175&lt;=0,0,(I1175-J1175)/I1175)))</f>
        <v>28750.344415830463</v>
      </c>
      <c r="I1176" s="10">
        <f>((I1175-H1176+MAX(0,-('1-Input'!$B$10-C1176-D1176)))*(1+B1176))*(1-'P-Parametri'!$B$32)</f>
        <v>1155311.9096617498</v>
      </c>
      <c r="J1176" s="10">
        <f>IF(I1175&lt;=0,J1175,J1175*(1-H1176/I1175))+MAX(0,-('1-Input'!$B$10-C1176-D1176))</f>
        <v>376098.79760264733</v>
      </c>
      <c r="K1176" s="10">
        <f>MAX(0,('1-Input'!$B$10-C1176-D1176))/(1-'P-Parametri'!$B$31*MAX(0,IF(L1175&lt;=0,0,(L1175-M1175)/L1175)))</f>
        <v>28750.344415830463</v>
      </c>
      <c r="L1176" s="10">
        <f>((L1175-K1176+MAX(0,-('1-Input'!$B$10-C1176-D1176)))*(1+B1176))*(1-'P-Parametri'!$B$32)</f>
        <v>250027.27949098297</v>
      </c>
      <c r="M1176" s="10">
        <f>IF(L1175&lt;=0,M1175,M1175*(1-K1176/L1175))+MAX(0,-('1-Input'!$B$10-C1176-D1176))</f>
        <v>81393.568609494483</v>
      </c>
      <c r="N1176" s="10">
        <f>MAX(0,('1-Input'!$B$10-C1176-D1176))/(1-'P-Parametri'!$B$31*MAX(0,IF(O1175&lt;=0,0,(O1175-P1175)/O1175)))</f>
        <v>28750.344415830463</v>
      </c>
      <c r="O1176" s="10">
        <f>((O1175-N1176+MAX(0,-('1-Input'!$B$10-C1176-D1176)))*(1+B1176))*(1-'P-Parametri'!$B$32)</f>
        <v>250027.27949098145</v>
      </c>
      <c r="P1176" s="10">
        <f>IF(O1175&lt;=0,P1175,P1175*(1-N1176/O1175))+MAX(0,-('1-Input'!$B$10-C1176-D1176))</f>
        <v>81393.568609493988</v>
      </c>
      <c r="Q1176" s="10">
        <f>MAX(0,('1-Input'!$B$10-C1176-D1176))/(1-'P-Parametri'!$B$31*MAX(0,IF(R1175&lt;=0,0,(R1175-S1175)/R1175)))</f>
        <v>28750.344415830463</v>
      </c>
      <c r="R1176" s="10">
        <f>((R1175-Q1176+MAX(0,-('1-Input'!$B$10-C1176-D1176)))*(1+B1176))*(1-'P-Parametri'!$B$32)</f>
        <v>250027.27949098102</v>
      </c>
      <c r="S1176" s="10">
        <f>IF(R1175&lt;=0,S1175,S1175*(1-Q1176/R1175))+MAX(0,-('1-Input'!$B$10-C1176-D1176))</f>
        <v>81393.568609493872</v>
      </c>
      <c r="T1176" s="10">
        <f>MAX(0,('1-Input'!$B$10-C1176-D1176))/(1-'P-Parametri'!$B$31*MAX(0,IF(U1175&lt;=0,0,(U1175-V1175)/U1175)))</f>
        <v>28750.344415830463</v>
      </c>
      <c r="U1176" s="10">
        <f>((U1175-T1176+MAX(0,-('1-Input'!$B$10-C1176-D1176)))*(1+B1176))*(1-'P-Parametri'!$B$32)</f>
        <v>250027.27949098102</v>
      </c>
      <c r="V1176" s="10">
        <f>IF(U1175&lt;=0,V1175,V1175*(1-T1176/U1175))+MAX(0,-('1-Input'!$B$10-C1176-D1176))</f>
        <v>81393.568609493872</v>
      </c>
    </row>
    <row r="1177" spans="1:22">
      <c r="A1177" s="9">
        <f t="shared" si="46"/>
        <v>20</v>
      </c>
      <c r="B1177" s="12">
        <f>IF($A1177='P-Parametri'!$E$47,'P-Parametri'!$B$34,IF($A1177='P-Parametri'!$E$48,'P-Parametri'!$C$34,'P-Parametri'!$E$52))</f>
        <v>4.8525513124279884E-2</v>
      </c>
      <c r="C1177" s="10">
        <f>IF($A1177&lt;='1-Input'!$B$26,0,IF($A1177='1-Input'!$B$26+1,('1-Input'!$B$23+0)*'1-Input'!$B$27,'1-Input'!$B$23+0))</f>
        <v>15535</v>
      </c>
      <c r="D1177" s="10">
        <f t="shared" si="47"/>
        <v>0</v>
      </c>
      <c r="E1177" s="10">
        <f>MAX(0,('1-Input'!$B$10-C1177-D1177))/(1-'P-Parametri'!$B$31*MAX(0,IF(F1176&lt;=0,0,(F1176-G1176)/F1176)))</f>
        <v>16328.33571686908</v>
      </c>
      <c r="F1177" s="10">
        <f>((F1176-E1177+MAX(0,-('1-Input'!$B$10-C1177-D1177)))*(1+B1177))*(1-'P-Parametri'!$B$32)</f>
        <v>815131.13852808811</v>
      </c>
      <c r="G1177" s="10">
        <f>IF(F1176&lt;=0,G1176,G1176*(1-E1177/F1176))+MAX(0,-('1-Input'!$B$10-C1177-D1177))</f>
        <v>253583.29156604383</v>
      </c>
      <c r="H1177" s="10">
        <f>MAX(0,('1-Input'!$B$10-C1177-D1177))/(1-'P-Parametri'!$B$31*MAX(0,IF(I1176&lt;=0,0,(I1176-J1176)/I1176)))</f>
        <v>16328.33571686908</v>
      </c>
      <c r="I1177" s="10">
        <f>((I1176-H1177+MAX(0,-('1-Input'!$B$10-C1177-D1177)))*(1+B1177))*(1-'P-Parametri'!$B$32)</f>
        <v>1191864.8296380609</v>
      </c>
      <c r="J1177" s="10">
        <f>IF(I1176&lt;=0,J1176,J1176*(1-H1177/I1176))+MAX(0,-('1-Input'!$B$10-C1177-D1177))</f>
        <v>370783.29156604392</v>
      </c>
      <c r="K1177" s="10">
        <f>MAX(0,('1-Input'!$B$10-C1177-D1177))/(1-'P-Parametri'!$B$31*MAX(0,IF(L1176&lt;=0,0,(L1176-M1176)/L1176)))</f>
        <v>16328.33571686908</v>
      </c>
      <c r="L1177" s="10">
        <f>((L1176-K1177+MAX(0,-('1-Input'!$B$10-C1177-D1177)))*(1+B1177))*(1-'P-Parametri'!$B$32)</f>
        <v>244549.22632748031</v>
      </c>
      <c r="M1177" s="10">
        <f>IF(L1176&lt;=0,M1176,M1176*(1-K1177/L1176))+MAX(0,-('1-Input'!$B$10-C1177-D1177))</f>
        <v>76078.062572891096</v>
      </c>
      <c r="N1177" s="10">
        <f>MAX(0,('1-Input'!$B$10-C1177-D1177))/(1-'P-Parametri'!$B$31*MAX(0,IF(O1176&lt;=0,0,(O1176-P1176)/O1176)))</f>
        <v>16328.33571686908</v>
      </c>
      <c r="O1177" s="10">
        <f>((O1176-N1177+MAX(0,-('1-Input'!$B$10-C1177-D1177)))*(1+B1177))*(1-'P-Parametri'!$B$32)</f>
        <v>244549.22632747871</v>
      </c>
      <c r="P1177" s="10">
        <f>IF(O1176&lt;=0,P1176,P1176*(1-N1177/O1176))+MAX(0,-('1-Input'!$B$10-C1177-D1177))</f>
        <v>76078.062572890602</v>
      </c>
      <c r="Q1177" s="10">
        <f>MAX(0,('1-Input'!$B$10-C1177-D1177))/(1-'P-Parametri'!$B$31*MAX(0,IF(R1176&lt;=0,0,(R1176-S1176)/R1176)))</f>
        <v>16328.33571686908</v>
      </c>
      <c r="R1177" s="10">
        <f>((R1176-Q1177+MAX(0,-('1-Input'!$B$10-C1177-D1177)))*(1+B1177))*(1-'P-Parametri'!$B$32)</f>
        <v>244549.22632747825</v>
      </c>
      <c r="S1177" s="10">
        <f>IF(R1176&lt;=0,S1176,S1176*(1-Q1177/R1176))+MAX(0,-('1-Input'!$B$10-C1177-D1177))</f>
        <v>76078.062572890485</v>
      </c>
      <c r="T1177" s="10">
        <f>MAX(0,('1-Input'!$B$10-C1177-D1177))/(1-'P-Parametri'!$B$31*MAX(0,IF(U1176&lt;=0,0,(U1176-V1176)/U1176)))</f>
        <v>16328.33571686908</v>
      </c>
      <c r="U1177" s="10">
        <f>((U1176-T1177+MAX(0,-('1-Input'!$B$10-C1177-D1177)))*(1+B1177))*(1-'P-Parametri'!$B$32)</f>
        <v>244549.22632747825</v>
      </c>
      <c r="V1177" s="10">
        <f>IF(U1176&lt;=0,V1176,V1176*(1-T1177/U1176))+MAX(0,-('1-Input'!$B$10-C1177-D1177))</f>
        <v>76078.062572890485</v>
      </c>
    </row>
    <row r="1178" spans="1:22">
      <c r="A1178" s="9">
        <f t="shared" si="46"/>
        <v>21</v>
      </c>
      <c r="B1178" s="12">
        <f>IF($A1178='P-Parametri'!$E$47,'P-Parametri'!$B$34,IF($A1178='P-Parametri'!$E$48,'P-Parametri'!$C$34,'P-Parametri'!$E$52))</f>
        <v>4.8525513124279884E-2</v>
      </c>
      <c r="C1178" s="10">
        <f>IF($A1178&lt;='1-Input'!$B$26,0,IF($A1178='1-Input'!$B$26+1,('1-Input'!$B$23+0)*'1-Input'!$B$27,'1-Input'!$B$23+0))</f>
        <v>15535</v>
      </c>
      <c r="D1178" s="10">
        <f t="shared" si="47"/>
        <v>0</v>
      </c>
      <c r="E1178" s="10">
        <f>MAX(0,('1-Input'!$B$10-C1178-D1178))/(1-'P-Parametri'!$B$31*MAX(0,IF(F1177&lt;=0,0,(F1177-G1177)/F1177)))</f>
        <v>16403.033987140774</v>
      </c>
      <c r="F1178" s="10">
        <f>((F1177-E1178+MAX(0,-('1-Input'!$B$10-C1178-D1178)))*(1+B1178))*(1-'P-Parametri'!$B$32)</f>
        <v>835811.82206925913</v>
      </c>
      <c r="G1178" s="10">
        <f>IF(F1177&lt;=0,G1177,G1177*(1-E1178/F1177))+MAX(0,-('1-Input'!$B$10-C1178-D1178))</f>
        <v>248480.38829867524</v>
      </c>
      <c r="H1178" s="10">
        <f>MAX(0,('1-Input'!$B$10-C1178-D1178))/(1-'P-Parametri'!$B$31*MAX(0,IF(I1177&lt;=0,0,(I1177-J1177)/I1177)))</f>
        <v>16403.033987140774</v>
      </c>
      <c r="I1178" s="10">
        <f>((I1177-H1178+MAX(0,-('1-Input'!$B$10-C1178-D1178)))*(1+B1178))*(1-'P-Parametri'!$B$32)</f>
        <v>1230036.6790779827</v>
      </c>
      <c r="J1178" s="10">
        <f>IF(I1177&lt;=0,J1177,J1177*(1-H1178/I1177))+MAX(0,-('1-Input'!$B$10-C1178-D1178))</f>
        <v>365680.3882986753</v>
      </c>
      <c r="K1178" s="10">
        <f>MAX(0,('1-Input'!$B$10-C1178-D1178))/(1-'P-Parametri'!$B$31*MAX(0,IF(L1177&lt;=0,0,(L1177-M1177)/L1177)))</f>
        <v>16403.033987140774</v>
      </c>
      <c r="L1178" s="10">
        <f>((L1177-K1178+MAX(0,-('1-Input'!$B$10-C1178-D1178)))*(1+B1178))*(1-'P-Parametri'!$B$32)</f>
        <v>238738.66918422314</v>
      </c>
      <c r="M1178" s="10">
        <f>IF(L1177&lt;=0,M1177,M1177*(1-K1178/L1177))+MAX(0,-('1-Input'!$B$10-C1178-D1178))</f>
        <v>70975.159305522538</v>
      </c>
      <c r="N1178" s="10">
        <f>MAX(0,('1-Input'!$B$10-C1178-D1178))/(1-'P-Parametri'!$B$31*MAX(0,IF(O1177&lt;=0,0,(O1177-P1177)/O1177)))</f>
        <v>16403.033987140774</v>
      </c>
      <c r="O1178" s="10">
        <f>((O1177-N1178+MAX(0,-('1-Input'!$B$10-C1178-D1178)))*(1+B1178))*(1-'P-Parametri'!$B$32)</f>
        <v>238738.66918422148</v>
      </c>
      <c r="P1178" s="10">
        <f>IF(O1177&lt;=0,P1177,P1177*(1-N1178/O1177))+MAX(0,-('1-Input'!$B$10-C1178-D1178))</f>
        <v>70975.159305522029</v>
      </c>
      <c r="Q1178" s="10">
        <f>MAX(0,('1-Input'!$B$10-C1178-D1178))/(1-'P-Parametri'!$B$31*MAX(0,IF(R1177&lt;=0,0,(R1177-S1177)/R1177)))</f>
        <v>16403.033987140774</v>
      </c>
      <c r="R1178" s="10">
        <f>((R1177-Q1178+MAX(0,-('1-Input'!$B$10-C1178-D1178)))*(1+B1178))*(1-'P-Parametri'!$B$32)</f>
        <v>238738.66918422101</v>
      </c>
      <c r="S1178" s="10">
        <f>IF(R1177&lt;=0,S1177,S1177*(1-Q1178/R1177))+MAX(0,-('1-Input'!$B$10-C1178-D1178))</f>
        <v>70975.159305521913</v>
      </c>
      <c r="T1178" s="10">
        <f>MAX(0,('1-Input'!$B$10-C1178-D1178))/(1-'P-Parametri'!$B$31*MAX(0,IF(U1177&lt;=0,0,(U1177-V1177)/U1177)))</f>
        <v>16403.033987140774</v>
      </c>
      <c r="U1178" s="10">
        <f>((U1177-T1178+MAX(0,-('1-Input'!$B$10-C1178-D1178)))*(1+B1178))*(1-'P-Parametri'!$B$32)</f>
        <v>238738.66918422101</v>
      </c>
      <c r="V1178" s="10">
        <f>IF(U1177&lt;=0,V1177,V1177*(1-T1178/U1177))+MAX(0,-('1-Input'!$B$10-C1178-D1178))</f>
        <v>70975.159305521913</v>
      </c>
    </row>
    <row r="1179" spans="1:22">
      <c r="A1179" s="9">
        <f t="shared" si="46"/>
        <v>22</v>
      </c>
      <c r="B1179" s="12">
        <f>IF($A1179='P-Parametri'!$E$47,'P-Parametri'!$B$34,IF($A1179='P-Parametri'!$E$48,'P-Parametri'!$C$34,'P-Parametri'!$E$52))</f>
        <v>4.8525513124279884E-2</v>
      </c>
      <c r="C1179" s="10">
        <f>IF($A1179&lt;='1-Input'!$B$26,0,IF($A1179='1-Input'!$B$26+1,('1-Input'!$B$23+0)*'1-Input'!$B$27,'1-Input'!$B$23+0))</f>
        <v>15535</v>
      </c>
      <c r="D1179" s="10">
        <f t="shared" si="47"/>
        <v>0</v>
      </c>
      <c r="E1179" s="10">
        <f>MAX(0,('1-Input'!$B$10-C1179-D1179))/(1-'P-Parametri'!$B$31*MAX(0,IF(F1178&lt;=0,0,(F1178-G1178)/F1178)))</f>
        <v>16475.059452191428</v>
      </c>
      <c r="F1179" s="10">
        <f>((F1178-E1179+MAX(0,-('1-Input'!$B$10-C1179-D1179)))*(1+B1179))*(1-'P-Parametri'!$B$32)</f>
        <v>857377.30844575795</v>
      </c>
      <c r="G1179" s="10">
        <f>IF(F1178&lt;=0,G1178,G1178*(1-E1179/F1178))+MAX(0,-('1-Input'!$B$10-C1179-D1179))</f>
        <v>243582.48058568162</v>
      </c>
      <c r="H1179" s="10">
        <f>MAX(0,('1-Input'!$B$10-C1179-D1179))/(1-'P-Parametri'!$B$31*MAX(0,IF(I1178&lt;=0,0,(I1178-J1178)/I1178)))</f>
        <v>16475.059452191428</v>
      </c>
      <c r="I1179" s="10">
        <f>((I1178-H1179+MAX(0,-('1-Input'!$B$10-C1179-D1179)))*(1+B1179))*(1-'P-Parametri'!$B$32)</f>
        <v>1269905.4192862129</v>
      </c>
      <c r="J1179" s="10">
        <f>IF(I1178&lt;=0,J1178,J1178*(1-H1179/I1178))+MAX(0,-('1-Input'!$B$10-C1179-D1179))</f>
        <v>360782.48058568168</v>
      </c>
      <c r="K1179" s="10">
        <f>MAX(0,('1-Input'!$B$10-C1179-D1179))/(1-'P-Parametri'!$B$31*MAX(0,IF(L1178&lt;=0,0,(L1178-M1178)/L1178)))</f>
        <v>16475.059452191428</v>
      </c>
      <c r="L1179" s="10">
        <f>((L1178-K1179+MAX(0,-('1-Input'!$B$10-C1179-D1179)))*(1+B1179))*(1-'P-Parametri'!$B$32)</f>
        <v>232582.96731224697</v>
      </c>
      <c r="M1179" s="10">
        <f>IF(L1178&lt;=0,M1178,M1178*(1-K1179/L1178))+MAX(0,-('1-Input'!$B$10-C1179-D1179))</f>
        <v>66077.251592528904</v>
      </c>
      <c r="N1179" s="10">
        <f>MAX(0,('1-Input'!$B$10-C1179-D1179))/(1-'P-Parametri'!$B$31*MAX(0,IF(O1178&lt;=0,0,(O1178-P1178)/O1178)))</f>
        <v>16475.059452191428</v>
      </c>
      <c r="O1179" s="10">
        <f>((O1178-N1179+MAX(0,-('1-Input'!$B$10-C1179-D1179)))*(1+B1179))*(1-'P-Parametri'!$B$32)</f>
        <v>232582.96731224522</v>
      </c>
      <c r="P1179" s="10">
        <f>IF(O1178&lt;=0,P1178,P1178*(1-N1179/O1178))+MAX(0,-('1-Input'!$B$10-C1179-D1179))</f>
        <v>66077.25159252841</v>
      </c>
      <c r="Q1179" s="10">
        <f>MAX(0,('1-Input'!$B$10-C1179-D1179))/(1-'P-Parametri'!$B$31*MAX(0,IF(R1178&lt;=0,0,(R1178-S1178)/R1178)))</f>
        <v>16475.059452191428</v>
      </c>
      <c r="R1179" s="10">
        <f>((R1178-Q1179+MAX(0,-('1-Input'!$B$10-C1179-D1179)))*(1+B1179))*(1-'P-Parametri'!$B$32)</f>
        <v>232582.96731224473</v>
      </c>
      <c r="S1179" s="10">
        <f>IF(R1178&lt;=0,S1178,S1178*(1-Q1179/R1178))+MAX(0,-('1-Input'!$B$10-C1179-D1179))</f>
        <v>66077.251592528279</v>
      </c>
      <c r="T1179" s="10">
        <f>MAX(0,('1-Input'!$B$10-C1179-D1179))/(1-'P-Parametri'!$B$31*MAX(0,IF(U1178&lt;=0,0,(U1178-V1178)/U1178)))</f>
        <v>16475.059452191428</v>
      </c>
      <c r="U1179" s="10">
        <f>((U1178-T1179+MAX(0,-('1-Input'!$B$10-C1179-D1179)))*(1+B1179))*(1-'P-Parametri'!$B$32)</f>
        <v>232582.96731224473</v>
      </c>
      <c r="V1179" s="10">
        <f>IF(U1178&lt;=0,V1178,V1178*(1-T1179/U1178))+MAX(0,-('1-Input'!$B$10-C1179-D1179))</f>
        <v>66077.251592528279</v>
      </c>
    </row>
    <row r="1180" spans="1:22">
      <c r="A1180" s="9">
        <f t="shared" si="46"/>
        <v>23</v>
      </c>
      <c r="B1180" s="12">
        <f>IF($A1180='P-Parametri'!$E$47,'P-Parametri'!$B$34,IF($A1180='P-Parametri'!$E$48,'P-Parametri'!$C$34,'P-Parametri'!$E$52))</f>
        <v>4.8525513124279884E-2</v>
      </c>
      <c r="C1180" s="10">
        <f>IF($A1180&lt;='1-Input'!$B$26,0,IF($A1180='1-Input'!$B$26+1,('1-Input'!$B$23+0)*'1-Input'!$B$27,'1-Input'!$B$23+0))</f>
        <v>15535</v>
      </c>
      <c r="D1180" s="10">
        <f t="shared" si="47"/>
        <v>0</v>
      </c>
      <c r="E1180" s="10">
        <f>MAX(0,('1-Input'!$B$10-C1180-D1180))/(1-'P-Parametri'!$B$31*MAX(0,IF(F1179&lt;=0,0,(F1179-G1179)/F1179)))</f>
        <v>16544.482797590383</v>
      </c>
      <c r="F1180" s="10">
        <f>((F1179-E1180+MAX(0,-('1-Input'!$B$10-C1180-D1180)))*(1+B1180))*(1-'P-Parametri'!$B$32)</f>
        <v>879871.40062455402</v>
      </c>
      <c r="G1180" s="10">
        <f>IF(F1179&lt;=0,G1179,G1179*(1-E1180/F1179))+MAX(0,-('1-Input'!$B$10-C1180-D1180))</f>
        <v>238882.16239420808</v>
      </c>
      <c r="H1180" s="10">
        <f>MAX(0,('1-Input'!$B$10-C1180-D1180))/(1-'P-Parametri'!$B$31*MAX(0,IF(I1179&lt;=0,0,(I1179-J1179)/I1179)))</f>
        <v>16544.482797590386</v>
      </c>
      <c r="I1180" s="10">
        <f>((I1179-H1180+MAX(0,-('1-Input'!$B$10-C1180-D1180)))*(1+B1180))*(1-'P-Parametri'!$B$32)</f>
        <v>1311552.5572235377</v>
      </c>
      <c r="J1180" s="10">
        <f>IF(I1179&lt;=0,J1179,J1179*(1-H1180/I1179))+MAX(0,-('1-Input'!$B$10-C1180-D1180))</f>
        <v>356082.16239420819</v>
      </c>
      <c r="K1180" s="10">
        <f>MAX(0,('1-Input'!$B$10-C1180-D1180))/(1-'P-Parametri'!$B$31*MAX(0,IF(L1179&lt;=0,0,(L1179-M1179)/L1179)))</f>
        <v>16544.482797590386</v>
      </c>
      <c r="L1180" s="10">
        <f>((L1179-K1180+MAX(0,-('1-Input'!$B$10-C1180-D1180)))*(1+B1180))*(1-'P-Parametri'!$B$32)</f>
        <v>226068.81910466144</v>
      </c>
      <c r="M1180" s="10">
        <f>IF(L1179&lt;=0,M1179,M1179*(1-K1180/L1179))+MAX(0,-('1-Input'!$B$10-C1180-D1180))</f>
        <v>61376.933401055379</v>
      </c>
      <c r="N1180" s="10">
        <f>MAX(0,('1-Input'!$B$10-C1180-D1180))/(1-'P-Parametri'!$B$31*MAX(0,IF(O1179&lt;=0,0,(O1179-P1179)/O1179)))</f>
        <v>16544.482797590383</v>
      </c>
      <c r="O1180" s="10">
        <f>((O1179-N1180+MAX(0,-('1-Input'!$B$10-C1180-D1180)))*(1+B1180))*(1-'P-Parametri'!$B$32)</f>
        <v>226068.8191046596</v>
      </c>
      <c r="P1180" s="10">
        <f>IF(O1179&lt;=0,P1179,P1179*(1-N1180/O1179))+MAX(0,-('1-Input'!$B$10-C1180-D1180))</f>
        <v>61376.933401054885</v>
      </c>
      <c r="Q1180" s="10">
        <f>MAX(0,('1-Input'!$B$10-C1180-D1180))/(1-'P-Parametri'!$B$31*MAX(0,IF(R1179&lt;=0,0,(R1179-S1179)/R1179)))</f>
        <v>16544.482797590383</v>
      </c>
      <c r="R1180" s="10">
        <f>((R1179-Q1180+MAX(0,-('1-Input'!$B$10-C1180-D1180)))*(1+B1180))*(1-'P-Parametri'!$B$32)</f>
        <v>226068.81910465911</v>
      </c>
      <c r="S1180" s="10">
        <f>IF(R1179&lt;=0,S1179,S1179*(1-Q1180/R1179))+MAX(0,-('1-Input'!$B$10-C1180-D1180))</f>
        <v>61376.933401054754</v>
      </c>
      <c r="T1180" s="10">
        <f>MAX(0,('1-Input'!$B$10-C1180-D1180))/(1-'P-Parametri'!$B$31*MAX(0,IF(U1179&lt;=0,0,(U1179-V1179)/U1179)))</f>
        <v>16544.482797590383</v>
      </c>
      <c r="U1180" s="10">
        <f>((U1179-T1180+MAX(0,-('1-Input'!$B$10-C1180-D1180)))*(1+B1180))*(1-'P-Parametri'!$B$32)</f>
        <v>226068.81910465911</v>
      </c>
      <c r="V1180" s="10">
        <f>IF(U1179&lt;=0,V1179,V1179*(1-T1180/U1179))+MAX(0,-('1-Input'!$B$10-C1180-D1180))</f>
        <v>61376.933401054754</v>
      </c>
    </row>
    <row r="1181" spans="1:22">
      <c r="A1181" s="9">
        <f t="shared" si="46"/>
        <v>24</v>
      </c>
      <c r="B1181" s="12">
        <f>IF($A1181='P-Parametri'!$E$47,'P-Parametri'!$B$34,IF($A1181='P-Parametri'!$E$48,'P-Parametri'!$C$34,'P-Parametri'!$E$52))</f>
        <v>4.8525513124279884E-2</v>
      </c>
      <c r="C1181" s="10">
        <f>IF($A1181&lt;='1-Input'!$B$26,0,IF($A1181='1-Input'!$B$26+1,('1-Input'!$B$23+0)*'1-Input'!$B$27,'1-Input'!$B$23+0))</f>
        <v>15535</v>
      </c>
      <c r="D1181" s="10">
        <f t="shared" si="47"/>
        <v>0</v>
      </c>
      <c r="E1181" s="10">
        <f>MAX(0,('1-Input'!$B$10-C1181-D1181))/(1-'P-Parametri'!$B$31*MAX(0,IF(F1180&lt;=0,0,(F1180-G1180)/F1180)))</f>
        <v>16611.37485941693</v>
      </c>
      <c r="F1181" s="10">
        <f>((F1180-E1181+MAX(0,-('1-Input'!$B$10-C1181-D1181)))*(1+B1181))*(1-'P-Parametri'!$B$32)</f>
        <v>903339.86115211924</v>
      </c>
      <c r="G1181" s="10">
        <f>IF(F1180&lt;=0,G1180,G1180*(1-E1181/F1180))+MAX(0,-('1-Input'!$B$10-C1181-D1181))</f>
        <v>234372.22930177933</v>
      </c>
      <c r="H1181" s="10">
        <f>MAX(0,('1-Input'!$B$10-C1181-D1181))/(1-'P-Parametri'!$B$31*MAX(0,IF(I1180&lt;=0,0,(I1180-J1180)/I1180)))</f>
        <v>16611.37485941693</v>
      </c>
      <c r="I1181" s="10">
        <f>((I1180-H1181+MAX(0,-('1-Input'!$B$10-C1181-D1181)))*(1+B1181))*(1-'P-Parametri'!$B$32)</f>
        <v>1355063.3099686934</v>
      </c>
      <c r="J1181" s="10">
        <f>IF(I1180&lt;=0,J1180,J1180*(1-H1181/I1180))+MAX(0,-('1-Input'!$B$10-C1181-D1181))</f>
        <v>351572.22930177947</v>
      </c>
      <c r="K1181" s="10">
        <f>MAX(0,('1-Input'!$B$10-C1181-D1181))/(1-'P-Parametri'!$B$31*MAX(0,IF(L1180&lt;=0,0,(L1180-M1180)/L1180)))</f>
        <v>16611.37485941693</v>
      </c>
      <c r="L1181" s="10">
        <f>((L1180-K1181+MAX(0,-('1-Input'!$B$10-C1181-D1181)))*(1+B1181))*(1-'P-Parametri'!$B$32)</f>
        <v>219182.23125653533</v>
      </c>
      <c r="M1181" s="10">
        <f>IF(L1180&lt;=0,M1180,M1180*(1-K1181/L1180))+MAX(0,-('1-Input'!$B$10-C1181-D1181))</f>
        <v>56867.000308626644</v>
      </c>
      <c r="N1181" s="10">
        <f>MAX(0,('1-Input'!$B$10-C1181-D1181))/(1-'P-Parametri'!$B$31*MAX(0,IF(O1180&lt;=0,0,(O1180-P1180)/O1180)))</f>
        <v>16611.37485941693</v>
      </c>
      <c r="O1181" s="10">
        <f>((O1180-N1181+MAX(0,-('1-Input'!$B$10-C1181-D1181)))*(1+B1181))*(1-'P-Parametri'!$B$32)</f>
        <v>219182.23125653344</v>
      </c>
      <c r="P1181" s="10">
        <f>IF(O1180&lt;=0,P1180,P1180*(1-N1181/O1180))+MAX(0,-('1-Input'!$B$10-C1181-D1181))</f>
        <v>56867.000308626149</v>
      </c>
      <c r="Q1181" s="10">
        <f>MAX(0,('1-Input'!$B$10-C1181-D1181))/(1-'P-Parametri'!$B$31*MAX(0,IF(R1180&lt;=0,0,(R1180-S1180)/R1180)))</f>
        <v>16611.37485941693</v>
      </c>
      <c r="R1181" s="10">
        <f>((R1180-Q1181+MAX(0,-('1-Input'!$B$10-C1181-D1181)))*(1+B1181))*(1-'P-Parametri'!$B$32)</f>
        <v>219182.23125653289</v>
      </c>
      <c r="S1181" s="10">
        <f>IF(R1180&lt;=0,S1180,S1180*(1-Q1181/R1180))+MAX(0,-('1-Input'!$B$10-C1181-D1181))</f>
        <v>56867.000308626019</v>
      </c>
      <c r="T1181" s="10">
        <f>MAX(0,('1-Input'!$B$10-C1181-D1181))/(1-'P-Parametri'!$B$31*MAX(0,IF(U1180&lt;=0,0,(U1180-V1180)/U1180)))</f>
        <v>16611.37485941693</v>
      </c>
      <c r="U1181" s="10">
        <f>((U1180-T1181+MAX(0,-('1-Input'!$B$10-C1181-D1181)))*(1+B1181))*(1-'P-Parametri'!$B$32)</f>
        <v>219182.23125653289</v>
      </c>
      <c r="V1181" s="10">
        <f>IF(U1180&lt;=0,V1180,V1180*(1-T1181/U1180))+MAX(0,-('1-Input'!$B$10-C1181-D1181))</f>
        <v>56867.000308626019</v>
      </c>
    </row>
    <row r="1182" spans="1:22">
      <c r="A1182" s="9">
        <f t="shared" si="46"/>
        <v>25</v>
      </c>
      <c r="B1182" s="12">
        <f>IF($A1182='P-Parametri'!$E$47,'P-Parametri'!$B$34,IF($A1182='P-Parametri'!$E$48,'P-Parametri'!$C$34,'P-Parametri'!$E$52))</f>
        <v>4.8525513124279884E-2</v>
      </c>
      <c r="C1182" s="10">
        <f>IF($A1182&lt;='1-Input'!$B$26,0,IF($A1182='1-Input'!$B$26+1,('1-Input'!$B$23+0)*'1-Input'!$B$27,'1-Input'!$B$23+0))</f>
        <v>15535</v>
      </c>
      <c r="D1182" s="10">
        <f t="shared" si="47"/>
        <v>0</v>
      </c>
      <c r="E1182" s="10">
        <f>MAX(0,('1-Input'!$B$10-C1182-D1182))/(1-'P-Parametri'!$B$31*MAX(0,IF(F1181&lt;=0,0,(F1181-G1181)/F1181)))</f>
        <v>16675.806425711769</v>
      </c>
      <c r="F1182" s="10">
        <f>((F1181-E1182+MAX(0,-('1-Input'!$B$10-C1182-D1182)))*(1+B1182))*(1-'P-Parametri'!$B$32)</f>
        <v>927830.50318495929</v>
      </c>
      <c r="G1182" s="10">
        <f>IF(F1181&lt;=0,G1181,G1181*(1-E1182/F1181))+MAX(0,-('1-Input'!$B$10-C1182-D1182))</f>
        <v>230045.67835957438</v>
      </c>
      <c r="H1182" s="10">
        <f>MAX(0,('1-Input'!$B$10-C1182-D1182))/(1-'P-Parametri'!$B$31*MAX(0,IF(I1181&lt;=0,0,(I1181-J1181)/I1181)))</f>
        <v>16675.806425711769</v>
      </c>
      <c r="I1182" s="10">
        <f>((I1181-H1182+MAX(0,-('1-Input'!$B$10-C1182-D1182)))*(1+B1182))*(1-'P-Parametri'!$B$32)</f>
        <v>1400526.7770237057</v>
      </c>
      <c r="J1182" s="10">
        <f>IF(I1181&lt;=0,J1181,J1181*(1-H1182/I1181))+MAX(0,-('1-Input'!$B$10-C1182-D1182))</f>
        <v>347245.67835957452</v>
      </c>
      <c r="K1182" s="10">
        <f>MAX(0,('1-Input'!$B$10-C1182-D1182))/(1-'P-Parametri'!$B$31*MAX(0,IF(L1181&lt;=0,0,(L1181-M1181)/L1181)))</f>
        <v>16675.806425711769</v>
      </c>
      <c r="L1182" s="10">
        <f>((L1181-K1182+MAX(0,-('1-Input'!$B$10-C1182-D1182)))*(1+B1182))*(1-'P-Parametri'!$B$32)</f>
        <v>211908.48670068927</v>
      </c>
      <c r="M1182" s="10">
        <f>IF(L1181&lt;=0,M1181,M1181*(1-K1182/L1181))+MAX(0,-('1-Input'!$B$10-C1182-D1182))</f>
        <v>52540.449366421679</v>
      </c>
      <c r="N1182" s="10">
        <f>MAX(0,('1-Input'!$B$10-C1182-D1182))/(1-'P-Parametri'!$B$31*MAX(0,IF(O1181&lt;=0,0,(O1181-P1181)/O1181)))</f>
        <v>16675.806425711769</v>
      </c>
      <c r="O1182" s="10">
        <f>((O1181-N1182+MAX(0,-('1-Input'!$B$10-C1182-D1182)))*(1+B1182))*(1-'P-Parametri'!$B$32)</f>
        <v>211908.4867006873</v>
      </c>
      <c r="P1182" s="10">
        <f>IF(O1181&lt;=0,P1181,P1181*(1-N1182/O1181))+MAX(0,-('1-Input'!$B$10-C1182-D1182))</f>
        <v>52540.449366421184</v>
      </c>
      <c r="Q1182" s="10">
        <f>MAX(0,('1-Input'!$B$10-C1182-D1182))/(1-'P-Parametri'!$B$31*MAX(0,IF(R1181&lt;=0,0,(R1181-S1181)/R1181)))</f>
        <v>16675.806425711769</v>
      </c>
      <c r="R1182" s="10">
        <f>((R1181-Q1182+MAX(0,-('1-Input'!$B$10-C1182-D1182)))*(1+B1182))*(1-'P-Parametri'!$B$32)</f>
        <v>211908.48670068674</v>
      </c>
      <c r="S1182" s="10">
        <f>IF(R1181&lt;=0,S1181,S1181*(1-Q1182/R1181))+MAX(0,-('1-Input'!$B$10-C1182-D1182))</f>
        <v>52540.449366421053</v>
      </c>
      <c r="T1182" s="10">
        <f>MAX(0,('1-Input'!$B$10-C1182-D1182))/(1-'P-Parametri'!$B$31*MAX(0,IF(U1181&lt;=0,0,(U1181-V1181)/U1181)))</f>
        <v>16675.806425711769</v>
      </c>
      <c r="U1182" s="10">
        <f>((U1181-T1182+MAX(0,-('1-Input'!$B$10-C1182-D1182)))*(1+B1182))*(1-'P-Parametri'!$B$32)</f>
        <v>211908.48670068674</v>
      </c>
      <c r="V1182" s="10">
        <f>IF(U1181&lt;=0,V1181,V1181*(1-T1182/U1181))+MAX(0,-('1-Input'!$B$10-C1182-D1182))</f>
        <v>52540.449366421053</v>
      </c>
    </row>
    <row r="1183" spans="1:22">
      <c r="A1183" s="9">
        <f t="shared" si="46"/>
        <v>26</v>
      </c>
      <c r="B1183" s="12">
        <f>IF($A1183='P-Parametri'!$E$47,'P-Parametri'!$B$34,IF($A1183='P-Parametri'!$E$48,'P-Parametri'!$C$34,'P-Parametri'!$E$52))</f>
        <v>4.8525513124279884E-2</v>
      </c>
      <c r="C1183" s="10">
        <f>IF($A1183&lt;='1-Input'!$B$26,0,IF($A1183='1-Input'!$B$26+1,('1-Input'!$B$23+0)*'1-Input'!$B$27,'1-Input'!$B$23+0))</f>
        <v>15535</v>
      </c>
      <c r="D1183" s="10">
        <f t="shared" si="47"/>
        <v>0</v>
      </c>
      <c r="E1183" s="10">
        <f>MAX(0,('1-Input'!$B$10-C1183-D1183))/(1-'P-Parametri'!$B$31*MAX(0,IF(F1182&lt;=0,0,(F1182-G1182)/F1182)))</f>
        <v>16737.848054014714</v>
      </c>
      <c r="F1183" s="10">
        <f>((F1182-E1183+MAX(0,-('1-Input'!$B$10-C1183-D1183)))*(1+B1183))*(1-'P-Parametri'!$B$32)</f>
        <v>953393.28593748633</v>
      </c>
      <c r="G1183" s="10">
        <f>IF(F1182&lt;=0,G1182,G1182*(1-E1183/F1182))+MAX(0,-('1-Input'!$B$10-C1183-D1183))</f>
        <v>225895.70743638548</v>
      </c>
      <c r="H1183" s="10">
        <f>MAX(0,('1-Input'!$B$10-C1183-D1183))/(1-'P-Parametri'!$B$31*MAX(0,IF(I1182&lt;=0,0,(I1182-J1182)/I1182)))</f>
        <v>16737.848054014714</v>
      </c>
      <c r="I1183" s="10">
        <f>((I1182-H1183+MAX(0,-('1-Input'!$B$10-C1183-D1183)))*(1+B1183))*(1-'P-Parametri'!$B$32)</f>
        <v>1448036.1208100356</v>
      </c>
      <c r="J1183" s="10">
        <f>IF(I1182&lt;=0,J1182,J1182*(1-H1183/I1182))+MAX(0,-('1-Input'!$B$10-C1183-D1183))</f>
        <v>343095.70743638562</v>
      </c>
      <c r="K1183" s="10">
        <f>MAX(0,('1-Input'!$B$10-C1183-D1183))/(1-'P-Parametri'!$B$31*MAX(0,IF(L1182&lt;=0,0,(L1182-M1182)/L1182)))</f>
        <v>16737.848054014714</v>
      </c>
      <c r="L1183" s="10">
        <f>((L1182-K1183+MAX(0,-('1-Input'!$B$10-C1183-D1183)))*(1+B1183))*(1-'P-Parametri'!$B$32)</f>
        <v>204232.11124573028</v>
      </c>
      <c r="M1183" s="10">
        <f>IF(L1182&lt;=0,M1182,M1182*(1-K1183/L1182))+MAX(0,-('1-Input'!$B$10-C1183-D1183))</f>
        <v>48390.478443232787</v>
      </c>
      <c r="N1183" s="10">
        <f>MAX(0,('1-Input'!$B$10-C1183-D1183))/(1-'P-Parametri'!$B$31*MAX(0,IF(O1182&lt;=0,0,(O1182-P1182)/O1182)))</f>
        <v>16737.848054014714</v>
      </c>
      <c r="O1183" s="10">
        <f>((O1182-N1183+MAX(0,-('1-Input'!$B$10-C1183-D1183)))*(1+B1183))*(1-'P-Parametri'!$B$32)</f>
        <v>204232.11124572821</v>
      </c>
      <c r="P1183" s="10">
        <f>IF(O1182&lt;=0,P1182,P1182*(1-N1183/O1182))+MAX(0,-('1-Input'!$B$10-C1183-D1183))</f>
        <v>48390.478443232292</v>
      </c>
      <c r="Q1183" s="10">
        <f>MAX(0,('1-Input'!$B$10-C1183-D1183))/(1-'P-Parametri'!$B$31*MAX(0,IF(R1182&lt;=0,0,(R1182-S1182)/R1182)))</f>
        <v>16737.848054014714</v>
      </c>
      <c r="R1183" s="10">
        <f>((R1182-Q1183+MAX(0,-('1-Input'!$B$10-C1183-D1183)))*(1+B1183))*(1-'P-Parametri'!$B$32)</f>
        <v>204232.1112457276</v>
      </c>
      <c r="S1183" s="10">
        <f>IF(R1182&lt;=0,S1182,S1182*(1-Q1183/R1182))+MAX(0,-('1-Input'!$B$10-C1183-D1183))</f>
        <v>48390.478443232169</v>
      </c>
      <c r="T1183" s="10">
        <f>MAX(0,('1-Input'!$B$10-C1183-D1183))/(1-'P-Parametri'!$B$31*MAX(0,IF(U1182&lt;=0,0,(U1182-V1182)/U1182)))</f>
        <v>16737.848054014714</v>
      </c>
      <c r="U1183" s="10">
        <f>((U1182-T1183+MAX(0,-('1-Input'!$B$10-C1183-D1183)))*(1+B1183))*(1-'P-Parametri'!$B$32)</f>
        <v>204232.1112457276</v>
      </c>
      <c r="V1183" s="10">
        <f>IF(U1182&lt;=0,V1182,V1182*(1-T1183/U1182))+MAX(0,-('1-Input'!$B$10-C1183-D1183))</f>
        <v>48390.478443232169</v>
      </c>
    </row>
    <row r="1184" spans="1:22">
      <c r="A1184" s="9">
        <f t="shared" si="46"/>
        <v>27</v>
      </c>
      <c r="B1184" s="12">
        <f>IF($A1184='P-Parametri'!$E$47,'P-Parametri'!$B$34,IF($A1184='P-Parametri'!$E$48,'P-Parametri'!$C$34,'P-Parametri'!$E$52))</f>
        <v>4.8525513124279884E-2</v>
      </c>
      <c r="C1184" s="10">
        <f>IF($A1184&lt;='1-Input'!$B$26,0,IF($A1184='1-Input'!$B$26+1,('1-Input'!$B$23+0)*'1-Input'!$B$27,'1-Input'!$B$23+0))</f>
        <v>15535</v>
      </c>
      <c r="D1184" s="10">
        <f t="shared" si="47"/>
        <v>0</v>
      </c>
      <c r="E1184" s="10">
        <f>MAX(0,('1-Input'!$B$10-C1184-D1184))/(1-'P-Parametri'!$B$31*MAX(0,IF(F1183&lt;=0,0,(F1183-G1183)/F1183)))</f>
        <v>16797.569904488639</v>
      </c>
      <c r="F1184" s="10">
        <f>((F1183-E1184+MAX(0,-('1-Input'!$B$10-C1184-D1184)))*(1+B1184))*(1-'P-Parametri'!$B$32)</f>
        <v>980080.41473601421</v>
      </c>
      <c r="G1184" s="10">
        <f>IF(F1183&lt;=0,G1183,G1183*(1-E1184/F1183))+MAX(0,-('1-Input'!$B$10-C1184-D1184))</f>
        <v>221915.71408762236</v>
      </c>
      <c r="H1184" s="10">
        <f>MAX(0,('1-Input'!$B$10-C1184-D1184))/(1-'P-Parametri'!$B$31*MAX(0,IF(I1183&lt;=0,0,(I1183-J1183)/I1183)))</f>
        <v>16797.569904488639</v>
      </c>
      <c r="I1184" s="10">
        <f>((I1183-H1184+MAX(0,-('1-Input'!$B$10-C1184-D1184)))*(1+B1184))*(1-'P-Parametri'!$B$32)</f>
        <v>1497688.7557195064</v>
      </c>
      <c r="J1184" s="10">
        <f>IF(I1183&lt;=0,J1183,J1183*(1-H1184/I1183))+MAX(0,-('1-Input'!$B$10-C1184-D1184))</f>
        <v>339115.71408762253</v>
      </c>
      <c r="K1184" s="10">
        <f>MAX(0,('1-Input'!$B$10-C1184-D1184))/(1-'P-Parametri'!$B$31*MAX(0,IF(L1183&lt;=0,0,(L1183-M1183)/L1183)))</f>
        <v>16797.569904488639</v>
      </c>
      <c r="L1184" s="10">
        <f>((L1183-K1184+MAX(0,-('1-Input'!$B$10-C1184-D1184)))*(1+B1184))*(1-'P-Parametri'!$B$32)</f>
        <v>196136.83883976538</v>
      </c>
      <c r="M1184" s="10">
        <f>IF(L1183&lt;=0,M1183,M1183*(1-K1184/L1183))+MAX(0,-('1-Input'!$B$10-C1184-D1184))</f>
        <v>44410.485094469681</v>
      </c>
      <c r="N1184" s="10">
        <f>MAX(0,('1-Input'!$B$10-C1184-D1184))/(1-'P-Parametri'!$B$31*MAX(0,IF(O1183&lt;=0,0,(O1183-P1183)/O1183)))</f>
        <v>16797.569904488639</v>
      </c>
      <c r="O1184" s="10">
        <f>((O1183-N1184+MAX(0,-('1-Input'!$B$10-C1184-D1184)))*(1+B1184))*(1-'P-Parametri'!$B$32)</f>
        <v>196136.83883976322</v>
      </c>
      <c r="P1184" s="10">
        <f>IF(O1183&lt;=0,P1183,P1183*(1-N1184/O1183))+MAX(0,-('1-Input'!$B$10-C1184-D1184))</f>
        <v>44410.485094469186</v>
      </c>
      <c r="Q1184" s="10">
        <f>MAX(0,('1-Input'!$B$10-C1184-D1184))/(1-'P-Parametri'!$B$31*MAX(0,IF(R1183&lt;=0,0,(R1183-S1183)/R1183)))</f>
        <v>16797.569904488639</v>
      </c>
      <c r="R1184" s="10">
        <f>((R1183-Q1184+MAX(0,-('1-Input'!$B$10-C1184-D1184)))*(1+B1184))*(1-'P-Parametri'!$B$32)</f>
        <v>196136.83883976258</v>
      </c>
      <c r="S1184" s="10">
        <f>IF(R1183&lt;=0,S1183,S1183*(1-Q1184/R1183))+MAX(0,-('1-Input'!$B$10-C1184-D1184))</f>
        <v>44410.485094469062</v>
      </c>
      <c r="T1184" s="10">
        <f>MAX(0,('1-Input'!$B$10-C1184-D1184))/(1-'P-Parametri'!$B$31*MAX(0,IF(U1183&lt;=0,0,(U1183-V1183)/U1183)))</f>
        <v>16797.569904488639</v>
      </c>
      <c r="U1184" s="10">
        <f>((U1183-T1184+MAX(0,-('1-Input'!$B$10-C1184-D1184)))*(1+B1184))*(1-'P-Parametri'!$B$32)</f>
        <v>196136.83883976258</v>
      </c>
      <c r="V1184" s="10">
        <f>IF(U1183&lt;=0,V1183,V1183*(1-T1184/U1183))+MAX(0,-('1-Input'!$B$10-C1184-D1184))</f>
        <v>44410.485094469062</v>
      </c>
    </row>
    <row r="1185" spans="1:22">
      <c r="A1185" s="9">
        <f t="shared" si="46"/>
        <v>28</v>
      </c>
      <c r="B1185" s="12">
        <f>IF($A1185='P-Parametri'!$E$47,'P-Parametri'!$B$34,IF($A1185='P-Parametri'!$E$48,'P-Parametri'!$C$34,'P-Parametri'!$E$52))</f>
        <v>4.8525513124279884E-2</v>
      </c>
      <c r="C1185" s="10">
        <f>IF($A1185&lt;='1-Input'!$B$26,0,IF($A1185='1-Input'!$B$26+1,('1-Input'!$B$23+0)*'1-Input'!$B$27,'1-Input'!$B$23+0))</f>
        <v>15535</v>
      </c>
      <c r="D1185" s="10">
        <f t="shared" si="47"/>
        <v>0</v>
      </c>
      <c r="E1185" s="10">
        <f>MAX(0,('1-Input'!$B$10-C1185-D1185))/(1-'P-Parametri'!$B$31*MAX(0,IF(F1184&lt;=0,0,(F1184-G1184)/F1184)))</f>
        <v>16855.041588071523</v>
      </c>
      <c r="F1185" s="10">
        <f>((F1184-E1185+MAX(0,-('1-Input'!$B$10-C1185-D1185)))*(1+B1185))*(1-'P-Parametri'!$B$32)</f>
        <v>1007946.4458770041</v>
      </c>
      <c r="G1185" s="10">
        <f>IF(F1184&lt;=0,G1184,G1184*(1-E1185/F1184))+MAX(0,-('1-Input'!$B$10-C1185-D1185))</f>
        <v>218099.29399213364</v>
      </c>
      <c r="H1185" s="10">
        <f>MAX(0,('1-Input'!$B$10-C1185-D1185))/(1-'P-Parametri'!$B$31*MAX(0,IF(I1184&lt;=0,0,(I1184-J1184)/I1184)))</f>
        <v>16855.041588071526</v>
      </c>
      <c r="I1185" s="10">
        <f>((I1184-H1185+MAX(0,-('1-Input'!$B$10-C1185-D1185)))*(1+B1185))*(1-'P-Parametri'!$B$32)</f>
        <v>1549586.546101473</v>
      </c>
      <c r="J1185" s="10">
        <f>IF(I1184&lt;=0,J1184,J1184*(1-H1185/I1184))+MAX(0,-('1-Input'!$B$10-C1185-D1185))</f>
        <v>335299.29399213381</v>
      </c>
      <c r="K1185" s="10">
        <f>MAX(0,('1-Input'!$B$10-C1185-D1185))/(1-'P-Parametri'!$B$31*MAX(0,IF(L1184&lt;=0,0,(L1184-M1184)/L1184)))</f>
        <v>16855.041588071526</v>
      </c>
      <c r="L1185" s="10">
        <f>((L1184-K1185+MAX(0,-('1-Input'!$B$10-C1185-D1185)))*(1+B1185))*(1-'P-Parametri'!$B$32)</f>
        <v>187605.57538026106</v>
      </c>
      <c r="M1185" s="10">
        <f>IF(L1184&lt;=0,M1184,M1184*(1-K1185/L1184))+MAX(0,-('1-Input'!$B$10-C1185-D1185))</f>
        <v>40594.064998980939</v>
      </c>
      <c r="N1185" s="10">
        <f>MAX(0,('1-Input'!$B$10-C1185-D1185))/(1-'P-Parametri'!$B$31*MAX(0,IF(O1184&lt;=0,0,(O1184-P1184)/O1184)))</f>
        <v>16855.041588071526</v>
      </c>
      <c r="O1185" s="10">
        <f>((O1184-N1185+MAX(0,-('1-Input'!$B$10-C1185-D1185)))*(1+B1185))*(1-'P-Parametri'!$B$32)</f>
        <v>187605.57538025882</v>
      </c>
      <c r="P1185" s="10">
        <f>IF(O1184&lt;=0,P1184,P1184*(1-N1185/O1184))+MAX(0,-('1-Input'!$B$10-C1185-D1185))</f>
        <v>40594.064998980444</v>
      </c>
      <c r="Q1185" s="10">
        <f>MAX(0,('1-Input'!$B$10-C1185-D1185))/(1-'P-Parametri'!$B$31*MAX(0,IF(R1184&lt;=0,0,(R1184-S1184)/R1184)))</f>
        <v>16855.041588071523</v>
      </c>
      <c r="R1185" s="10">
        <f>((R1184-Q1185+MAX(0,-('1-Input'!$B$10-C1185-D1185)))*(1+B1185))*(1-'P-Parametri'!$B$32)</f>
        <v>187605.57538025812</v>
      </c>
      <c r="S1185" s="10">
        <f>IF(R1184&lt;=0,S1184,S1184*(1-Q1185/R1184))+MAX(0,-('1-Input'!$B$10-C1185-D1185))</f>
        <v>40594.064998980321</v>
      </c>
      <c r="T1185" s="10">
        <f>MAX(0,('1-Input'!$B$10-C1185-D1185))/(1-'P-Parametri'!$B$31*MAX(0,IF(U1184&lt;=0,0,(U1184-V1184)/U1184)))</f>
        <v>16855.041588071523</v>
      </c>
      <c r="U1185" s="10">
        <f>((U1184-T1185+MAX(0,-('1-Input'!$B$10-C1185-D1185)))*(1+B1185))*(1-'P-Parametri'!$B$32)</f>
        <v>187605.57538025812</v>
      </c>
      <c r="V1185" s="10">
        <f>IF(U1184&lt;=0,V1184,V1184*(1-T1185/U1184))+MAX(0,-('1-Input'!$B$10-C1185-D1185))</f>
        <v>40594.064998980321</v>
      </c>
    </row>
    <row r="1186" spans="1:22">
      <c r="A1186" s="9">
        <f t="shared" si="46"/>
        <v>29</v>
      </c>
      <c r="B1186" s="12">
        <f>IF($A1186='P-Parametri'!$E$47,'P-Parametri'!$B$34,IF($A1186='P-Parametri'!$E$48,'P-Parametri'!$C$34,'P-Parametri'!$E$52))</f>
        <v>4.8525513124279884E-2</v>
      </c>
      <c r="C1186" s="10">
        <f>IF($A1186&lt;='1-Input'!$B$26,0,IF($A1186='1-Input'!$B$26+1,('1-Input'!$B$23+0)*'1-Input'!$B$27,'1-Input'!$B$23+0))</f>
        <v>15535</v>
      </c>
      <c r="D1186" s="10">
        <f t="shared" si="47"/>
        <v>0</v>
      </c>
      <c r="E1186" s="10">
        <f>MAX(0,('1-Input'!$B$10-C1186-D1186))/(1-'P-Parametri'!$B$31*MAX(0,IF(F1185&lt;=0,0,(F1185-G1185)/F1185)))</f>
        <v>16910.332029052159</v>
      </c>
      <c r="F1186" s="10">
        <f>((F1185-E1186+MAX(0,-('1-Input'!$B$10-C1186-D1186)))*(1+B1186))*(1-'P-Parametri'!$B$32)</f>
        <v>1037048.3964975217</v>
      </c>
      <c r="G1186" s="10">
        <f>IF(F1185&lt;=0,G1185,G1185*(1-E1186/F1185))+MAX(0,-('1-Input'!$B$10-C1186-D1186))</f>
        <v>214440.23899789748</v>
      </c>
      <c r="H1186" s="10">
        <f>MAX(0,('1-Input'!$B$10-C1186-D1186))/(1-'P-Parametri'!$B$31*MAX(0,IF(I1185&lt;=0,0,(I1185-J1185)/I1185)))</f>
        <v>16910.332029052162</v>
      </c>
      <c r="I1186" s="10">
        <f>((I1185-H1186+MAX(0,-('1-Input'!$B$10-C1186-D1186)))*(1+B1186))*(1-'P-Parametri'!$B$32)</f>
        <v>1603836.0135860364</v>
      </c>
      <c r="J1186" s="10">
        <f>IF(I1185&lt;=0,J1185,J1185*(1-H1186/I1185))+MAX(0,-('1-Input'!$B$10-C1186-D1186))</f>
        <v>331640.23899789766</v>
      </c>
      <c r="K1186" s="10">
        <f>MAX(0,('1-Input'!$B$10-C1186-D1186))/(1-'P-Parametri'!$B$31*MAX(0,IF(L1185&lt;=0,0,(L1185-M1185)/L1185)))</f>
        <v>16910.332029052162</v>
      </c>
      <c r="L1186" s="10">
        <f>((L1185-K1186+MAX(0,-('1-Input'!$B$10-C1186-D1186)))*(1+B1186))*(1-'P-Parametri'!$B$32)</f>
        <v>178620.36098745471</v>
      </c>
      <c r="M1186" s="10">
        <f>IF(L1185&lt;=0,M1185,M1185*(1-K1186/L1185))+MAX(0,-('1-Input'!$B$10-C1186-D1186))</f>
        <v>36935.010004744778</v>
      </c>
      <c r="N1186" s="10">
        <f>MAX(0,('1-Input'!$B$10-C1186-D1186))/(1-'P-Parametri'!$B$31*MAX(0,IF(O1185&lt;=0,0,(O1185-P1185)/O1185)))</f>
        <v>16910.332029052162</v>
      </c>
      <c r="O1186" s="10">
        <f>((O1185-N1186+MAX(0,-('1-Input'!$B$10-C1186-D1186)))*(1+B1186))*(1-'P-Parametri'!$B$32)</f>
        <v>178620.36098745238</v>
      </c>
      <c r="P1186" s="10">
        <f>IF(O1185&lt;=0,P1185,P1185*(1-N1186/O1185))+MAX(0,-('1-Input'!$B$10-C1186-D1186))</f>
        <v>36935.010004744283</v>
      </c>
      <c r="Q1186" s="10">
        <f>MAX(0,('1-Input'!$B$10-C1186-D1186))/(1-'P-Parametri'!$B$31*MAX(0,IF(R1185&lt;=0,0,(R1185-S1185)/R1185)))</f>
        <v>16910.332029052162</v>
      </c>
      <c r="R1186" s="10">
        <f>((R1185-Q1186+MAX(0,-('1-Input'!$B$10-C1186-D1186)))*(1+B1186))*(1-'P-Parametri'!$B$32)</f>
        <v>178620.36098745166</v>
      </c>
      <c r="S1186" s="10">
        <f>IF(R1185&lt;=0,S1185,S1185*(1-Q1186/R1185))+MAX(0,-('1-Input'!$B$10-C1186-D1186))</f>
        <v>36935.010004744159</v>
      </c>
      <c r="T1186" s="10">
        <f>MAX(0,('1-Input'!$B$10-C1186-D1186))/(1-'P-Parametri'!$B$31*MAX(0,IF(U1185&lt;=0,0,(U1185-V1185)/U1185)))</f>
        <v>16910.332029052162</v>
      </c>
      <c r="U1186" s="10">
        <f>((U1185-T1186+MAX(0,-('1-Input'!$B$10-C1186-D1186)))*(1+B1186))*(1-'P-Parametri'!$B$32)</f>
        <v>178620.36098745166</v>
      </c>
      <c r="V1186" s="10">
        <f>IF(U1185&lt;=0,V1185,V1185*(1-T1186/U1185))+MAX(0,-('1-Input'!$B$10-C1186-D1186))</f>
        <v>36935.010004744159</v>
      </c>
    </row>
    <row r="1187" spans="1:22">
      <c r="A1187" s="9">
        <f t="shared" si="46"/>
        <v>30</v>
      </c>
      <c r="B1187" s="12">
        <f>IF($A1187='P-Parametri'!$E$47,'P-Parametri'!$B$34,IF($A1187='P-Parametri'!$E$48,'P-Parametri'!$C$34,'P-Parametri'!$E$52))</f>
        <v>4.8525513124279884E-2</v>
      </c>
      <c r="C1187" s="10">
        <f>IF($A1187&lt;='1-Input'!$B$26,0,IF($A1187='1-Input'!$B$26+1,('1-Input'!$B$23+0)*'1-Input'!$B$27,'1-Input'!$B$23+0))</f>
        <v>15535</v>
      </c>
      <c r="D1187" s="10">
        <f t="shared" si="47"/>
        <v>0</v>
      </c>
      <c r="E1187" s="10">
        <f>MAX(0,('1-Input'!$B$10-C1187-D1187))/(1-'P-Parametri'!$B$31*MAX(0,IF(F1186&lt;=0,0,(F1186-G1186)/F1186)))</f>
        <v>16963.50934142949</v>
      </c>
      <c r="F1187" s="10">
        <f>((F1186-E1187+MAX(0,-('1-Input'!$B$10-C1187-D1187)))*(1+B1187))*(1-'P-Parametri'!$B$32)</f>
        <v>1067445.8596761934</v>
      </c>
      <c r="G1187" s="10">
        <f>IF(F1186&lt;=0,G1186,G1186*(1-E1187/F1186))+MAX(0,-('1-Input'!$B$10-C1187-D1187))</f>
        <v>210932.53481581219</v>
      </c>
      <c r="H1187" s="10">
        <f>MAX(0,('1-Input'!$B$10-C1187-D1187))/(1-'P-Parametri'!$B$31*MAX(0,IF(I1186&lt;=0,0,(I1186-J1186)/I1186)))</f>
        <v>16963.50934142949</v>
      </c>
      <c r="I1187" s="10">
        <f>((I1186-H1187+MAX(0,-('1-Input'!$B$10-C1187-D1187)))*(1+B1187))*(1-'P-Parametri'!$B$32)</f>
        <v>1660548.5541623358</v>
      </c>
      <c r="J1187" s="10">
        <f>IF(I1186&lt;=0,J1186,J1186*(1-H1187/I1186))+MAX(0,-('1-Input'!$B$10-C1187-D1187))</f>
        <v>328132.53481581237</v>
      </c>
      <c r="K1187" s="10">
        <f>MAX(0,('1-Input'!$B$10-C1187-D1187))/(1-'P-Parametri'!$B$31*MAX(0,IF(L1186&lt;=0,0,(L1186-M1186)/L1186)))</f>
        <v>16963.50934142949</v>
      </c>
      <c r="L1187" s="10">
        <f>((L1186-K1187+MAX(0,-('1-Input'!$B$10-C1187-D1187)))*(1+B1187))*(1-'P-Parametri'!$B$32)</f>
        <v>169162.33065555978</v>
      </c>
      <c r="M1187" s="10">
        <f>IF(L1186&lt;=0,M1186,M1186*(1-K1187/L1186))+MAX(0,-('1-Input'!$B$10-C1187-D1187))</f>
        <v>33427.30582265948</v>
      </c>
      <c r="N1187" s="10">
        <f>MAX(0,('1-Input'!$B$10-C1187-D1187))/(1-'P-Parametri'!$B$31*MAX(0,IF(O1186&lt;=0,0,(O1186-P1186)/O1186)))</f>
        <v>16963.50934142949</v>
      </c>
      <c r="O1187" s="10">
        <f>((O1186-N1187+MAX(0,-('1-Input'!$B$10-C1187-D1187)))*(1+B1187))*(1-'P-Parametri'!$B$32)</f>
        <v>169162.33065555734</v>
      </c>
      <c r="P1187" s="10">
        <f>IF(O1186&lt;=0,P1186,P1186*(1-N1187/O1186))+MAX(0,-('1-Input'!$B$10-C1187-D1187))</f>
        <v>33427.305822658993</v>
      </c>
      <c r="Q1187" s="10">
        <f>MAX(0,('1-Input'!$B$10-C1187-D1187))/(1-'P-Parametri'!$B$31*MAX(0,IF(R1186&lt;=0,0,(R1186-S1186)/R1186)))</f>
        <v>16963.50934142949</v>
      </c>
      <c r="R1187" s="10">
        <f>((R1186-Q1187+MAX(0,-('1-Input'!$B$10-C1187-D1187)))*(1+B1187))*(1-'P-Parametri'!$B$32)</f>
        <v>169162.33065555658</v>
      </c>
      <c r="S1187" s="10">
        <f>IF(R1186&lt;=0,S1186,S1186*(1-Q1187/R1186))+MAX(0,-('1-Input'!$B$10-C1187-D1187))</f>
        <v>33427.305822658869</v>
      </c>
      <c r="T1187" s="10">
        <f>MAX(0,('1-Input'!$B$10-C1187-D1187))/(1-'P-Parametri'!$B$31*MAX(0,IF(U1186&lt;=0,0,(U1186-V1186)/U1186)))</f>
        <v>16963.50934142949</v>
      </c>
      <c r="U1187" s="10">
        <f>((U1186-T1187+MAX(0,-('1-Input'!$B$10-C1187-D1187)))*(1+B1187))*(1-'P-Parametri'!$B$32)</f>
        <v>169162.33065555658</v>
      </c>
      <c r="V1187" s="10">
        <f>IF(U1186&lt;=0,V1186,V1186*(1-T1187/U1186))+MAX(0,-('1-Input'!$B$10-C1187-D1187))</f>
        <v>33427.305822658869</v>
      </c>
    </row>
    <row r="1188" spans="1:22">
      <c r="A1188" s="9">
        <f t="shared" si="46"/>
        <v>31</v>
      </c>
      <c r="B1188" s="12">
        <f>IF($A1188='P-Parametri'!$E$47,'P-Parametri'!$B$34,IF($A1188='P-Parametri'!$E$48,'P-Parametri'!$C$34,'P-Parametri'!$E$52))</f>
        <v>4.8525513124279884E-2</v>
      </c>
      <c r="C1188" s="10">
        <f>IF($A1188&lt;='1-Input'!$B$26,0,IF($A1188='1-Input'!$B$26+1,('1-Input'!$B$23+0)*'1-Input'!$B$27,'1-Input'!$B$23+0))</f>
        <v>15535</v>
      </c>
      <c r="D1188" s="10">
        <f t="shared" si="47"/>
        <v>0</v>
      </c>
      <c r="E1188" s="10">
        <f>MAX(0,('1-Input'!$B$10-C1188-D1188))/(1-'P-Parametri'!$B$31*MAX(0,IF(F1187&lt;=0,0,(F1187-G1187)/F1187)))</f>
        <v>17014.640718389946</v>
      </c>
      <c r="F1188" s="10">
        <f>((F1187-E1188+MAX(0,-('1-Input'!$B$10-C1188-D1188)))*(1+B1188))*(1-'P-Parametri'!$B$32)</f>
        <v>1099201.1249937746</v>
      </c>
      <c r="G1188" s="10">
        <f>IF(F1187&lt;=0,G1187,G1187*(1-E1188/F1187))+MAX(0,-('1-Input'!$B$10-C1188-D1188))</f>
        <v>207570.35839892205</v>
      </c>
      <c r="H1188" s="10">
        <f>MAX(0,('1-Input'!$B$10-C1188-D1188))/(1-'P-Parametri'!$B$31*MAX(0,IF(I1187&lt;=0,0,(I1187-J1187)/I1187)))</f>
        <v>17014.64071838995</v>
      </c>
      <c r="I1188" s="10">
        <f>((I1187-H1188+MAX(0,-('1-Input'!$B$10-C1188-D1188)))*(1+B1188))*(1-'P-Parametri'!$B$32)</f>
        <v>1719840.6654511073</v>
      </c>
      <c r="J1188" s="10">
        <f>IF(I1187&lt;=0,J1187,J1187*(1-H1188/I1187))+MAX(0,-('1-Input'!$B$10-C1188-D1188))</f>
        <v>324770.35839892225</v>
      </c>
      <c r="K1188" s="10">
        <f>MAX(0,('1-Input'!$B$10-C1188-D1188))/(1-'P-Parametri'!$B$31*MAX(0,IF(L1187&lt;=0,0,(L1187-M1187)/L1187)))</f>
        <v>17014.64071838995</v>
      </c>
      <c r="L1188" s="10">
        <f>((L1187-K1188+MAX(0,-('1-Input'!$B$10-C1188-D1188)))*(1+B1188))*(1-'P-Parametri'!$B$32)</f>
        <v>159211.67319272077</v>
      </c>
      <c r="M1188" s="10">
        <f>IF(L1187&lt;=0,M1187,M1187*(1-K1188/L1187))+MAX(0,-('1-Input'!$B$10-C1188-D1188))</f>
        <v>30065.129405769338</v>
      </c>
      <c r="N1188" s="10">
        <f>MAX(0,('1-Input'!$B$10-C1188-D1188))/(1-'P-Parametri'!$B$31*MAX(0,IF(O1187&lt;=0,0,(O1187-P1187)/O1187)))</f>
        <v>17014.64071838995</v>
      </c>
      <c r="O1188" s="10">
        <f>((O1187-N1188+MAX(0,-('1-Input'!$B$10-C1188-D1188)))*(1+B1188))*(1-'P-Parametri'!$B$32)</f>
        <v>159211.67319271821</v>
      </c>
      <c r="P1188" s="10">
        <f>IF(O1187&lt;=0,P1187,P1187*(1-N1188/O1187))+MAX(0,-('1-Input'!$B$10-C1188-D1188))</f>
        <v>30065.12940576885</v>
      </c>
      <c r="Q1188" s="10">
        <f>MAX(0,('1-Input'!$B$10-C1188-D1188))/(1-'P-Parametri'!$B$31*MAX(0,IF(R1187&lt;=0,0,(R1187-S1187)/R1187)))</f>
        <v>17014.640718389946</v>
      </c>
      <c r="R1188" s="10">
        <f>((R1187-Q1188+MAX(0,-('1-Input'!$B$10-C1188-D1188)))*(1+B1188))*(1-'P-Parametri'!$B$32)</f>
        <v>159211.6731927174</v>
      </c>
      <c r="S1188" s="10">
        <f>IF(R1187&lt;=0,S1187,S1187*(1-Q1188/R1187))+MAX(0,-('1-Input'!$B$10-C1188-D1188))</f>
        <v>30065.129405768726</v>
      </c>
      <c r="T1188" s="10">
        <f>MAX(0,('1-Input'!$B$10-C1188-D1188))/(1-'P-Parametri'!$B$31*MAX(0,IF(U1187&lt;=0,0,(U1187-V1187)/U1187)))</f>
        <v>17014.640718389946</v>
      </c>
      <c r="U1188" s="10">
        <f>((U1187-T1188+MAX(0,-('1-Input'!$B$10-C1188-D1188)))*(1+B1188))*(1-'P-Parametri'!$B$32)</f>
        <v>159211.6731927174</v>
      </c>
      <c r="V1188" s="10">
        <f>IF(U1187&lt;=0,V1187,V1187*(1-T1188/U1187))+MAX(0,-('1-Input'!$B$10-C1188-D1188))</f>
        <v>30065.129405768726</v>
      </c>
    </row>
    <row r="1189" spans="1:22">
      <c r="A1189" s="9">
        <f t="shared" si="46"/>
        <v>32</v>
      </c>
      <c r="B1189" s="12">
        <f>IF($A1189='P-Parametri'!$E$47,'P-Parametri'!$B$34,IF($A1189='P-Parametri'!$E$48,'P-Parametri'!$C$34,'P-Parametri'!$E$52))</f>
        <v>4.8525513124279884E-2</v>
      </c>
      <c r="C1189" s="10">
        <f>IF($A1189&lt;='1-Input'!$B$26,0,IF($A1189='1-Input'!$B$26+1,('1-Input'!$B$23+0)*'1-Input'!$B$27,'1-Input'!$B$23+0))</f>
        <v>15535</v>
      </c>
      <c r="D1189" s="10">
        <f t="shared" si="47"/>
        <v>0</v>
      </c>
      <c r="E1189" s="10">
        <f>MAX(0,('1-Input'!$B$10-C1189-D1189))/(1-'P-Parametri'!$B$31*MAX(0,IF(F1188&lt;=0,0,(F1188-G1188)/F1188)))</f>
        <v>17063.792334220172</v>
      </c>
      <c r="F1189" s="10">
        <f>((F1188-E1189+MAX(0,-('1-Input'!$B$10-C1189-D1189)))*(1+B1189))*(1-'P-Parametri'!$B$32)</f>
        <v>1132379.3047938033</v>
      </c>
      <c r="G1189" s="10">
        <f>IF(F1188&lt;=0,G1188,G1188*(1-E1189/F1188))+MAX(0,-('1-Input'!$B$10-C1189-D1189))</f>
        <v>204348.07504247176</v>
      </c>
      <c r="H1189" s="10">
        <f>MAX(0,('1-Input'!$B$10-C1189-D1189))/(1-'P-Parametri'!$B$31*MAX(0,IF(I1188&lt;=0,0,(I1188-J1188)/I1188)))</f>
        <v>17063.792334220172</v>
      </c>
      <c r="I1189" s="10">
        <f>((I1188-H1189+MAX(0,-('1-Input'!$B$10-C1189-D1189)))*(1+B1189))*(1-'P-Parametri'!$B$32)</f>
        <v>1781834.1846317989</v>
      </c>
      <c r="J1189" s="10">
        <f>IF(I1188&lt;=0,J1188,J1188*(1-H1189/I1188))+MAX(0,-('1-Input'!$B$10-C1189-D1189))</f>
        <v>321548.07504247199</v>
      </c>
      <c r="K1189" s="10">
        <f>MAX(0,('1-Input'!$B$10-C1189-D1189))/(1-'P-Parametri'!$B$31*MAX(0,IF(L1188&lt;=0,0,(L1188-M1188)/L1188)))</f>
        <v>17063.792334220172</v>
      </c>
      <c r="L1189" s="10">
        <f>((L1188-K1189+MAX(0,-('1-Input'!$B$10-C1189-D1189)))*(1+B1189))*(1-'P-Parametri'!$B$32)</f>
        <v>148747.58835725498</v>
      </c>
      <c r="M1189" s="10">
        <f>IF(L1188&lt;=0,M1188,M1188*(1-K1189/L1188))+MAX(0,-('1-Input'!$B$10-C1189-D1189))</f>
        <v>26842.846049319065</v>
      </c>
      <c r="N1189" s="10">
        <f>MAX(0,('1-Input'!$B$10-C1189-D1189))/(1-'P-Parametri'!$B$31*MAX(0,IF(O1188&lt;=0,0,(O1188-P1188)/O1188)))</f>
        <v>17063.792334220176</v>
      </c>
      <c r="O1189" s="10">
        <f>((O1188-N1189+MAX(0,-('1-Input'!$B$10-C1189-D1189)))*(1+B1189))*(1-'P-Parametri'!$B$32)</f>
        <v>148747.5883572523</v>
      </c>
      <c r="P1189" s="10">
        <f>IF(O1188&lt;=0,P1188,P1188*(1-N1189/O1188))+MAX(0,-('1-Input'!$B$10-C1189-D1189))</f>
        <v>26842.846049318578</v>
      </c>
      <c r="Q1189" s="10">
        <f>MAX(0,('1-Input'!$B$10-C1189-D1189))/(1-'P-Parametri'!$B$31*MAX(0,IF(R1188&lt;=0,0,(R1188-S1188)/R1188)))</f>
        <v>17063.792334220172</v>
      </c>
      <c r="R1189" s="10">
        <f>((R1188-Q1189+MAX(0,-('1-Input'!$B$10-C1189-D1189)))*(1+B1189))*(1-'P-Parametri'!$B$32)</f>
        <v>148747.58835725143</v>
      </c>
      <c r="S1189" s="10">
        <f>IF(R1188&lt;=0,S1188,S1188*(1-Q1189/R1188))+MAX(0,-('1-Input'!$B$10-C1189-D1189))</f>
        <v>26842.84604931845</v>
      </c>
      <c r="T1189" s="10">
        <f>MAX(0,('1-Input'!$B$10-C1189-D1189))/(1-'P-Parametri'!$B$31*MAX(0,IF(U1188&lt;=0,0,(U1188-V1188)/U1188)))</f>
        <v>17063.792334220172</v>
      </c>
      <c r="U1189" s="10">
        <f>((U1188-T1189+MAX(0,-('1-Input'!$B$10-C1189-D1189)))*(1+B1189))*(1-'P-Parametri'!$B$32)</f>
        <v>148747.58835725143</v>
      </c>
      <c r="V1189" s="10">
        <f>IF(U1188&lt;=0,V1188,V1188*(1-T1189/U1188))+MAX(0,-('1-Input'!$B$10-C1189-D1189))</f>
        <v>26842.84604931845</v>
      </c>
    </row>
    <row r="1190" spans="1:22">
      <c r="A1190" s="9">
        <f t="shared" si="46"/>
        <v>33</v>
      </c>
      <c r="B1190" s="12">
        <f>IF($A1190='P-Parametri'!$E$47,'P-Parametri'!$B$34,IF($A1190='P-Parametri'!$E$48,'P-Parametri'!$C$34,'P-Parametri'!$E$52))</f>
        <v>4.8525513124279884E-2</v>
      </c>
      <c r="C1190" s="10">
        <f>IF($A1190&lt;='1-Input'!$B$26,0,IF($A1190='1-Input'!$B$26+1,('1-Input'!$B$23+0)*'1-Input'!$B$27,'1-Input'!$B$23+0))</f>
        <v>15535</v>
      </c>
      <c r="D1190" s="10">
        <f t="shared" si="47"/>
        <v>0</v>
      </c>
      <c r="E1190" s="10">
        <f>MAX(0,('1-Input'!$B$10-C1190-D1190))/(1-'P-Parametri'!$B$31*MAX(0,IF(F1189&lt;=0,0,(F1189-G1189)/F1189)))</f>
        <v>17111.029257963426</v>
      </c>
      <c r="F1190" s="10">
        <f>((F1189-E1190+MAX(0,-('1-Input'!$B$10-C1190-D1190)))*(1+B1190))*(1-'P-Parametri'!$B$32)</f>
        <v>1167048.4663956922</v>
      </c>
      <c r="G1190" s="10">
        <f>IF(F1189&lt;=0,G1189,G1189*(1-E1190/F1189))+MAX(0,-('1-Input'!$B$10-C1190-D1190))</f>
        <v>201260.23523821382</v>
      </c>
      <c r="H1190" s="10">
        <f>MAX(0,('1-Input'!$B$10-C1190-D1190))/(1-'P-Parametri'!$B$31*MAX(0,IF(I1189&lt;=0,0,(I1189-J1189)/I1189)))</f>
        <v>17111.029257963426</v>
      </c>
      <c r="I1190" s="10">
        <f>((I1189-H1190+MAX(0,-('1-Input'!$B$10-C1190-D1190)))*(1+B1190))*(1-'P-Parametri'!$B$32)</f>
        <v>1846656.5375066279</v>
      </c>
      <c r="J1190" s="10">
        <f>IF(I1189&lt;=0,J1189,J1189*(1-H1190/I1189))+MAX(0,-('1-Input'!$B$10-C1190-D1190))</f>
        <v>318460.23523821408</v>
      </c>
      <c r="K1190" s="10">
        <f>MAX(0,('1-Input'!$B$10-C1190-D1190))/(1-'P-Parametri'!$B$31*MAX(0,IF(L1189&lt;=0,0,(L1189-M1189)/L1189)))</f>
        <v>17111.02925796343</v>
      </c>
      <c r="L1190" s="10">
        <f>((L1189-K1190+MAX(0,-('1-Input'!$B$10-C1190-D1190)))*(1+B1190))*(1-'P-Parametri'!$B$32)</f>
        <v>137748.24209414824</v>
      </c>
      <c r="M1190" s="10">
        <f>IF(L1189&lt;=0,M1189,M1189*(1-K1190/L1189))+MAX(0,-('1-Input'!$B$10-C1190-D1190))</f>
        <v>23755.006245061126</v>
      </c>
      <c r="N1190" s="10">
        <f>MAX(0,('1-Input'!$B$10-C1190-D1190))/(1-'P-Parametri'!$B$31*MAX(0,IF(O1189&lt;=0,0,(O1189-P1189)/O1189)))</f>
        <v>17111.02925796343</v>
      </c>
      <c r="O1190" s="10">
        <f>((O1189-N1190+MAX(0,-('1-Input'!$B$10-C1190-D1190)))*(1+B1190))*(1-'P-Parametri'!$B$32)</f>
        <v>137748.24209414545</v>
      </c>
      <c r="P1190" s="10">
        <f>IF(O1189&lt;=0,P1189,P1189*(1-N1190/O1189))+MAX(0,-('1-Input'!$B$10-C1190-D1190))</f>
        <v>23755.006245060638</v>
      </c>
      <c r="Q1190" s="10">
        <f>MAX(0,('1-Input'!$B$10-C1190-D1190))/(1-'P-Parametri'!$B$31*MAX(0,IF(R1189&lt;=0,0,(R1189-S1189)/R1189)))</f>
        <v>17111.029257963426</v>
      </c>
      <c r="R1190" s="10">
        <f>((R1189-Q1190+MAX(0,-('1-Input'!$B$10-C1190-D1190)))*(1+B1190))*(1-'P-Parametri'!$B$32)</f>
        <v>137748.24209414457</v>
      </c>
      <c r="S1190" s="10">
        <f>IF(R1189&lt;=0,S1189,S1189*(1-Q1190/R1189))+MAX(0,-('1-Input'!$B$10-C1190-D1190))</f>
        <v>23755.006245060507</v>
      </c>
      <c r="T1190" s="10">
        <f>MAX(0,('1-Input'!$B$10-C1190-D1190))/(1-'P-Parametri'!$B$31*MAX(0,IF(U1189&lt;=0,0,(U1189-V1189)/U1189)))</f>
        <v>17111.029257963426</v>
      </c>
      <c r="U1190" s="10">
        <f>((U1189-T1190+MAX(0,-('1-Input'!$B$10-C1190-D1190)))*(1+B1190))*(1-'P-Parametri'!$B$32)</f>
        <v>137748.24209414457</v>
      </c>
      <c r="V1190" s="10">
        <f>IF(U1189&lt;=0,V1189,V1189*(1-T1190/U1189))+MAX(0,-('1-Input'!$B$10-C1190-D1190))</f>
        <v>23755.006245060507</v>
      </c>
    </row>
    <row r="1191" spans="1:22">
      <c r="A1191" s="9">
        <f t="shared" si="46"/>
        <v>34</v>
      </c>
      <c r="B1191" s="12">
        <f>IF($A1191='P-Parametri'!$E$47,'P-Parametri'!$B$34,IF($A1191='P-Parametri'!$E$48,'P-Parametri'!$C$34,'P-Parametri'!$E$52))</f>
        <v>4.8525513124279884E-2</v>
      </c>
      <c r="C1191" s="10">
        <f>IF($A1191&lt;='1-Input'!$B$26,0,IF($A1191='1-Input'!$B$26+1,('1-Input'!$B$23+0)*'1-Input'!$B$27,'1-Input'!$B$23+0))</f>
        <v>15535</v>
      </c>
      <c r="D1191" s="10">
        <f t="shared" si="47"/>
        <v>0</v>
      </c>
      <c r="E1191" s="10">
        <f>MAX(0,('1-Input'!$B$10-C1191-D1191))/(1-'P-Parametri'!$B$31*MAX(0,IF(F1190&lt;=0,0,(F1190-G1190)/F1190)))</f>
        <v>17156.41537812581</v>
      </c>
      <c r="F1191" s="10">
        <f>((F1190-E1191+MAX(0,-('1-Input'!$B$10-C1191-D1191)))*(1+B1191))*(1-'P-Parametri'!$B$32)</f>
        <v>1203279.7705250629</v>
      </c>
      <c r="G1191" s="10">
        <f>IF(F1190&lt;=0,G1190,G1190*(1-E1191/F1190))+MAX(0,-('1-Input'!$B$10-C1191-D1191))</f>
        <v>198301.57131441805</v>
      </c>
      <c r="H1191" s="10">
        <f>MAX(0,('1-Input'!$B$10-C1191-D1191))/(1-'P-Parametri'!$B$31*MAX(0,IF(I1190&lt;=0,0,(I1190-J1190)/I1190)))</f>
        <v>17156.415378125814</v>
      </c>
      <c r="I1191" s="10">
        <f>((I1190-H1191+MAX(0,-('1-Input'!$B$10-C1191-D1191)))*(1+B1191))*(1-'P-Parametri'!$B$32)</f>
        <v>1914440.9992070887</v>
      </c>
      <c r="J1191" s="10">
        <f>IF(I1190&lt;=0,J1190,J1190*(1-H1191/I1190))+MAX(0,-('1-Input'!$B$10-C1191-D1191))</f>
        <v>315501.57131441834</v>
      </c>
      <c r="K1191" s="10">
        <f>MAX(0,('1-Input'!$B$10-C1191-D1191))/(1-'P-Parametri'!$B$31*MAX(0,IF(L1190&lt;=0,0,(L1190-M1190)/L1190)))</f>
        <v>17156.415378125814</v>
      </c>
      <c r="L1191" s="10">
        <f>((L1190-K1191+MAX(0,-('1-Input'!$B$10-C1191-D1191)))*(1+B1191))*(1-'P-Parametri'!$B$32)</f>
        <v>126190.71977203964</v>
      </c>
      <c r="M1191" s="10">
        <f>IF(L1190&lt;=0,M1190,M1190*(1-K1191/L1190))+MAX(0,-('1-Input'!$B$10-C1191-D1191))</f>
        <v>20796.342321265362</v>
      </c>
      <c r="N1191" s="10">
        <f>MAX(0,('1-Input'!$B$10-C1191-D1191))/(1-'P-Parametri'!$B$31*MAX(0,IF(O1190&lt;=0,0,(O1190-P1190)/O1190)))</f>
        <v>17156.415378125814</v>
      </c>
      <c r="O1191" s="10">
        <f>((O1190-N1191+MAX(0,-('1-Input'!$B$10-C1191-D1191)))*(1+B1191))*(1-'P-Parametri'!$B$32)</f>
        <v>126190.7197720367</v>
      </c>
      <c r="P1191" s="10">
        <f>IF(O1190&lt;=0,P1190,P1190*(1-N1191/O1190))+MAX(0,-('1-Input'!$B$10-C1191-D1191))</f>
        <v>20796.342321264874</v>
      </c>
      <c r="Q1191" s="10">
        <f>MAX(0,('1-Input'!$B$10-C1191-D1191))/(1-'P-Parametri'!$B$31*MAX(0,IF(R1190&lt;=0,0,(R1190-S1190)/R1190)))</f>
        <v>17156.415378125814</v>
      </c>
      <c r="R1191" s="10">
        <f>((R1190-Q1191+MAX(0,-('1-Input'!$B$10-C1191-D1191)))*(1+B1191))*(1-'P-Parametri'!$B$32)</f>
        <v>126190.71977203579</v>
      </c>
      <c r="S1191" s="10">
        <f>IF(R1190&lt;=0,S1190,S1190*(1-Q1191/R1190))+MAX(0,-('1-Input'!$B$10-C1191-D1191))</f>
        <v>20796.342321264739</v>
      </c>
      <c r="T1191" s="10">
        <f>MAX(0,('1-Input'!$B$10-C1191-D1191))/(1-'P-Parametri'!$B$31*MAX(0,IF(U1190&lt;=0,0,(U1190-V1190)/U1190)))</f>
        <v>17156.415378125814</v>
      </c>
      <c r="U1191" s="10">
        <f>((U1190-T1191+MAX(0,-('1-Input'!$B$10-C1191-D1191)))*(1+B1191))*(1-'P-Parametri'!$B$32)</f>
        <v>126190.71977203579</v>
      </c>
      <c r="V1191" s="10">
        <f>IF(U1190&lt;=0,V1190,V1190*(1-T1191/U1190))+MAX(0,-('1-Input'!$B$10-C1191-D1191))</f>
        <v>20796.342321264739</v>
      </c>
    </row>
    <row r="1192" spans="1:22">
      <c r="A1192" s="9">
        <f t="shared" si="46"/>
        <v>35</v>
      </c>
      <c r="B1192" s="12">
        <f>IF($A1192='P-Parametri'!$E$47,'P-Parametri'!$B$34,IF($A1192='P-Parametri'!$E$48,'P-Parametri'!$C$34,'P-Parametri'!$E$52))</f>
        <v>4.8525513124279884E-2</v>
      </c>
      <c r="C1192" s="10">
        <f>IF($A1192&lt;='1-Input'!$B$26,0,IF($A1192='1-Input'!$B$26+1,('1-Input'!$B$23+0)*'1-Input'!$B$27,'1-Input'!$B$23+0))</f>
        <v>15535</v>
      </c>
      <c r="D1192" s="10">
        <f t="shared" si="47"/>
        <v>0</v>
      </c>
      <c r="E1192" s="10">
        <f>MAX(0,('1-Input'!$B$10-C1192-D1192))/(1-'P-Parametri'!$B$31*MAX(0,IF(F1191&lt;=0,0,(F1191-G1191)/F1191)))</f>
        <v>17200.013337742152</v>
      </c>
      <c r="F1192" s="10">
        <f>((F1191-E1192+MAX(0,-('1-Input'!$B$10-C1192-D1192)))*(1+B1192))*(1-'P-Parametri'!$B$32)</f>
        <v>1241147.6162391347</v>
      </c>
      <c r="G1192" s="10">
        <f>IF(F1191&lt;=0,G1191,G1191*(1-E1192/F1191))+MAX(0,-('1-Input'!$B$10-C1192-D1192))</f>
        <v>195466.99389106879</v>
      </c>
      <c r="H1192" s="10">
        <f>MAX(0,('1-Input'!$B$10-C1192-D1192))/(1-'P-Parametri'!$B$31*MAX(0,IF(I1191&lt;=0,0,(I1191-J1191)/I1191)))</f>
        <v>17200.013337742155</v>
      </c>
      <c r="I1192" s="10">
        <f>((I1191-H1192+MAX(0,-('1-Input'!$B$10-C1192-D1192)))*(1+B1192))*(1-'P-Parametri'!$B$32)</f>
        <v>1985326.9670726133</v>
      </c>
      <c r="J1192" s="10">
        <f>IF(I1191&lt;=0,J1191,J1191*(1-H1192/I1191))+MAX(0,-('1-Input'!$B$10-C1192-D1192))</f>
        <v>312666.99389106908</v>
      </c>
      <c r="K1192" s="10">
        <f>MAX(0,('1-Input'!$B$10-C1192-D1192))/(1-'P-Parametri'!$B$31*MAX(0,IF(L1191&lt;=0,0,(L1191-M1191)/L1191)))</f>
        <v>17200.013337742155</v>
      </c>
      <c r="L1192" s="10">
        <f>((L1191-K1192+MAX(0,-('1-Input'!$B$10-C1192-D1192)))*(1+B1192))*(1-'P-Parametri'!$B$32)</f>
        <v>114050.97731701992</v>
      </c>
      <c r="M1192" s="10">
        <f>IF(L1191&lt;=0,M1191,M1191*(1-K1192/L1191))+MAX(0,-('1-Input'!$B$10-C1192-D1192))</f>
        <v>17961.764897916106</v>
      </c>
      <c r="N1192" s="10">
        <f>MAX(0,('1-Input'!$B$10-C1192-D1192))/(1-'P-Parametri'!$B$31*MAX(0,IF(O1191&lt;=0,0,(O1191-P1191)/O1191)))</f>
        <v>17200.013337742155</v>
      </c>
      <c r="O1192" s="10">
        <f>((O1191-N1192+MAX(0,-('1-Input'!$B$10-C1192-D1192)))*(1+B1192))*(1-'P-Parametri'!$B$32)</f>
        <v>114050.97731701683</v>
      </c>
      <c r="P1192" s="10">
        <f>IF(O1191&lt;=0,P1191,P1191*(1-N1192/O1191))+MAX(0,-('1-Input'!$B$10-C1192-D1192))</f>
        <v>17961.764897915622</v>
      </c>
      <c r="Q1192" s="10">
        <f>MAX(0,('1-Input'!$B$10-C1192-D1192))/(1-'P-Parametri'!$B$31*MAX(0,IF(R1191&lt;=0,0,(R1191-S1191)/R1191)))</f>
        <v>17200.013337742152</v>
      </c>
      <c r="R1192" s="10">
        <f>((R1191-Q1192+MAX(0,-('1-Input'!$B$10-C1192-D1192)))*(1+B1192))*(1-'P-Parametri'!$B$32)</f>
        <v>114050.9773170159</v>
      </c>
      <c r="S1192" s="10">
        <f>IF(R1191&lt;=0,S1191,S1191*(1-Q1192/R1191))+MAX(0,-('1-Input'!$B$10-C1192-D1192))</f>
        <v>17961.764897915484</v>
      </c>
      <c r="T1192" s="10">
        <f>MAX(0,('1-Input'!$B$10-C1192-D1192))/(1-'P-Parametri'!$B$31*MAX(0,IF(U1191&lt;=0,0,(U1191-V1191)/U1191)))</f>
        <v>17200.013337742152</v>
      </c>
      <c r="U1192" s="10">
        <f>((U1191-T1192+MAX(0,-('1-Input'!$B$10-C1192-D1192)))*(1+B1192))*(1-'P-Parametri'!$B$32)</f>
        <v>114050.9773170159</v>
      </c>
      <c r="V1192" s="10">
        <f>IF(U1191&lt;=0,V1191,V1191*(1-T1192/U1191))+MAX(0,-('1-Input'!$B$10-C1192-D1192))</f>
        <v>17961.764897915484</v>
      </c>
    </row>
    <row r="1193" spans="1:22">
      <c r="A1193" s="9">
        <f t="shared" si="46"/>
        <v>36</v>
      </c>
      <c r="B1193" s="12">
        <f>IF($A1193='P-Parametri'!$E$47,'P-Parametri'!$B$34,IF($A1193='P-Parametri'!$E$48,'P-Parametri'!$C$34,'P-Parametri'!$E$52))</f>
        <v>4.8525513124279884E-2</v>
      </c>
      <c r="C1193" s="10">
        <f>IF($A1193&lt;='1-Input'!$B$26,0,IF($A1193='1-Input'!$B$26+1,('1-Input'!$B$23+0)*'1-Input'!$B$27,'1-Input'!$B$23+0))</f>
        <v>15535</v>
      </c>
      <c r="D1193" s="10">
        <f t="shared" si="47"/>
        <v>0</v>
      </c>
      <c r="E1193" s="10">
        <f>MAX(0,('1-Input'!$B$10-C1193-D1193))/(1-'P-Parametri'!$B$31*MAX(0,IF(F1192&lt;=0,0,(F1192-G1192)/F1192)))</f>
        <v>17241.884479120348</v>
      </c>
      <c r="F1193" s="10">
        <f>((F1192-E1193+MAX(0,-('1-Input'!$B$10-C1193-D1193)))*(1+B1193))*(1-'P-Parametri'!$B$32)</f>
        <v>1280729.7926385973</v>
      </c>
      <c r="G1193" s="10">
        <f>IF(F1192&lt;=0,G1192,G1192*(1-E1193/F1192))+MAX(0,-('1-Input'!$B$10-C1193-D1193))</f>
        <v>192751.58817779593</v>
      </c>
      <c r="H1193" s="10">
        <f>MAX(0,('1-Input'!$B$10-C1193-D1193))/(1-'P-Parametri'!$B$31*MAX(0,IF(I1192&lt;=0,0,(I1192-J1192)/I1192)))</f>
        <v>17241.884479120348</v>
      </c>
      <c r="I1193" s="10">
        <f>((I1192-H1193+MAX(0,-('1-Input'!$B$10-C1193-D1193)))*(1+B1193))*(1-'P-Parametri'!$B$32)</f>
        <v>2059460.2462563857</v>
      </c>
      <c r="J1193" s="10">
        <f>IF(I1192&lt;=0,J1192,J1192*(1-H1193/I1192))+MAX(0,-('1-Input'!$B$10-C1193-D1193))</f>
        <v>309951.58817779622</v>
      </c>
      <c r="K1193" s="10">
        <f>MAX(0,('1-Input'!$B$10-C1193-D1193))/(1-'P-Parametri'!$B$31*MAX(0,IF(L1192&lt;=0,0,(L1192-M1192)/L1192)))</f>
        <v>17241.884479120348</v>
      </c>
      <c r="L1193" s="10">
        <f>((L1192-K1193+MAX(0,-('1-Input'!$B$10-C1193-D1193)))*(1+B1193))*(1-'P-Parametri'!$B$32)</f>
        <v>101303.79013546879</v>
      </c>
      <c r="M1193" s="10">
        <f>IF(L1192&lt;=0,M1192,M1192*(1-K1193/L1192))+MAX(0,-('1-Input'!$B$10-C1193-D1193))</f>
        <v>15246.359184643254</v>
      </c>
      <c r="N1193" s="10">
        <f>MAX(0,('1-Input'!$B$10-C1193-D1193))/(1-'P-Parametri'!$B$31*MAX(0,IF(O1192&lt;=0,0,(O1192-P1192)/O1192)))</f>
        <v>17241.884479120348</v>
      </c>
      <c r="O1193" s="10">
        <f>((O1192-N1193+MAX(0,-('1-Input'!$B$10-C1193-D1193)))*(1+B1193))*(1-'P-Parametri'!$B$32)</f>
        <v>101303.79013546556</v>
      </c>
      <c r="P1193" s="10">
        <f>IF(O1192&lt;=0,P1192,P1192*(1-N1193/O1192))+MAX(0,-('1-Input'!$B$10-C1193-D1193))</f>
        <v>15246.35918464277</v>
      </c>
      <c r="Q1193" s="10">
        <f>MAX(0,('1-Input'!$B$10-C1193-D1193))/(1-'P-Parametri'!$B$31*MAX(0,IF(R1192&lt;=0,0,(R1192-S1192)/R1192)))</f>
        <v>17241.884479120348</v>
      </c>
      <c r="R1193" s="10">
        <f>((R1192-Q1193+MAX(0,-('1-Input'!$B$10-C1193-D1193)))*(1+B1193))*(1-'P-Parametri'!$B$32)</f>
        <v>101303.79013546459</v>
      </c>
      <c r="S1193" s="10">
        <f>IF(R1192&lt;=0,S1192,S1192*(1-Q1193/R1192))+MAX(0,-('1-Input'!$B$10-C1193-D1193))</f>
        <v>15246.35918464263</v>
      </c>
      <c r="T1193" s="10">
        <f>MAX(0,('1-Input'!$B$10-C1193-D1193))/(1-'P-Parametri'!$B$31*MAX(0,IF(U1192&lt;=0,0,(U1192-V1192)/U1192)))</f>
        <v>17241.884479120348</v>
      </c>
      <c r="U1193" s="10">
        <f>((U1192-T1193+MAX(0,-('1-Input'!$B$10-C1193-D1193)))*(1+B1193))*(1-'P-Parametri'!$B$32)</f>
        <v>101303.79013546459</v>
      </c>
      <c r="V1193" s="10">
        <f>IF(U1192&lt;=0,V1192,V1192*(1-T1193/U1192))+MAX(0,-('1-Input'!$B$10-C1193-D1193))</f>
        <v>15246.35918464263</v>
      </c>
    </row>
    <row r="1194" spans="1:22">
      <c r="A1194" s="9">
        <f t="shared" si="46"/>
        <v>37</v>
      </c>
      <c r="B1194" s="12">
        <f>IF($A1194='P-Parametri'!$E$47,'P-Parametri'!$B$34,IF($A1194='P-Parametri'!$E$48,'P-Parametri'!$C$34,'P-Parametri'!$E$52))</f>
        <v>4.8525513124279884E-2</v>
      </c>
      <c r="C1194" s="10">
        <f>IF($A1194&lt;='1-Input'!$B$26,0,IF($A1194='1-Input'!$B$26+1,('1-Input'!$B$23+0)*'1-Input'!$B$27,'1-Input'!$B$23+0))</f>
        <v>15535</v>
      </c>
      <c r="D1194" s="10">
        <f t="shared" si="47"/>
        <v>0</v>
      </c>
      <c r="E1194" s="10">
        <f>MAX(0,('1-Input'!$B$10-C1194-D1194))/(1-'P-Parametri'!$B$31*MAX(0,IF(F1193&lt;=0,0,(F1193-G1193)/F1193)))</f>
        <v>17282.088797596327</v>
      </c>
      <c r="F1194" s="10">
        <f>((F1193-E1194+MAX(0,-('1-Input'!$B$10-C1194-D1194)))*(1+B1194))*(1-'P-Parametri'!$B$32)</f>
        <v>1322107.6376716278</v>
      </c>
      <c r="G1194" s="10">
        <f>IF(F1193&lt;=0,G1193,G1193*(1-E1194/F1193))+MAX(0,-('1-Input'!$B$10-C1194-D1194))</f>
        <v>190150.61014018545</v>
      </c>
      <c r="H1194" s="10">
        <f>MAX(0,('1-Input'!$B$10-C1194-D1194))/(1-'P-Parametri'!$B$31*MAX(0,IF(I1193&lt;=0,0,(I1193-J1193)/I1193)))</f>
        <v>17282.088797596327</v>
      </c>
      <c r="I1194" s="10">
        <f>((I1193-H1194+MAX(0,-('1-Input'!$B$10-C1194-D1194)))*(1+B1194))*(1-'P-Parametri'!$B$32)</f>
        <v>2136993.3486397923</v>
      </c>
      <c r="J1194" s="10">
        <f>IF(I1193&lt;=0,J1193,J1193*(1-H1194/I1193))+MAX(0,-('1-Input'!$B$10-C1194-D1194))</f>
        <v>307350.61014018574</v>
      </c>
      <c r="K1194" s="10">
        <f>MAX(0,('1-Input'!$B$10-C1194-D1194))/(1-'P-Parametri'!$B$31*MAX(0,IF(L1193&lt;=0,0,(L1193-M1193)/L1193)))</f>
        <v>17282.088797596327</v>
      </c>
      <c r="L1194" s="10">
        <f>((L1193-K1194+MAX(0,-('1-Input'!$B$10-C1194-D1194)))*(1+B1194))*(1-'P-Parametri'!$B$32)</f>
        <v>87922.699713849986</v>
      </c>
      <c r="M1194" s="10">
        <f>IF(L1193&lt;=0,M1193,M1193*(1-K1194/L1193))+MAX(0,-('1-Input'!$B$10-C1194-D1194))</f>
        <v>12645.381147032798</v>
      </c>
      <c r="N1194" s="10">
        <f>MAX(0,('1-Input'!$B$10-C1194-D1194))/(1-'P-Parametri'!$B$31*MAX(0,IF(O1193&lt;=0,0,(O1193-P1193)/O1193)))</f>
        <v>17282.088797596327</v>
      </c>
      <c r="O1194" s="10">
        <f>((O1193-N1194+MAX(0,-('1-Input'!$B$10-C1194-D1194)))*(1+B1194))*(1-'P-Parametri'!$B$32)</f>
        <v>87922.69971384661</v>
      </c>
      <c r="P1194" s="10">
        <f>IF(O1193&lt;=0,P1193,P1193*(1-N1194/O1193))+MAX(0,-('1-Input'!$B$10-C1194-D1194))</f>
        <v>12645.381147032313</v>
      </c>
      <c r="Q1194" s="10">
        <f>MAX(0,('1-Input'!$B$10-C1194-D1194))/(1-'P-Parametri'!$B$31*MAX(0,IF(R1193&lt;=0,0,(R1193-S1193)/R1193)))</f>
        <v>17282.088797596327</v>
      </c>
      <c r="R1194" s="10">
        <f>((R1193-Q1194+MAX(0,-('1-Input'!$B$10-C1194-D1194)))*(1+B1194))*(1-'P-Parametri'!$B$32)</f>
        <v>87922.699713845592</v>
      </c>
      <c r="S1194" s="10">
        <f>IF(R1193&lt;=0,S1193,S1193*(1-Q1194/R1193))+MAX(0,-('1-Input'!$B$10-C1194-D1194))</f>
        <v>12645.381147032173</v>
      </c>
      <c r="T1194" s="10">
        <f>MAX(0,('1-Input'!$B$10-C1194-D1194))/(1-'P-Parametri'!$B$31*MAX(0,IF(U1193&lt;=0,0,(U1193-V1193)/U1193)))</f>
        <v>17282.088797596327</v>
      </c>
      <c r="U1194" s="10">
        <f>((U1193-T1194+MAX(0,-('1-Input'!$B$10-C1194-D1194)))*(1+B1194))*(1-'P-Parametri'!$B$32)</f>
        <v>87922.699713845592</v>
      </c>
      <c r="V1194" s="10">
        <f>IF(U1193&lt;=0,V1193,V1193*(1-T1194/U1193))+MAX(0,-('1-Input'!$B$10-C1194-D1194))</f>
        <v>12645.381147032173</v>
      </c>
    </row>
    <row r="1195" spans="1:22">
      <c r="A1195" s="9">
        <f t="shared" si="46"/>
        <v>38</v>
      </c>
      <c r="B1195" s="12">
        <f>IF($A1195='P-Parametri'!$E$47,'P-Parametri'!$B$34,IF($A1195='P-Parametri'!$E$48,'P-Parametri'!$C$34,'P-Parametri'!$E$52))</f>
        <v>4.8525513124279884E-2</v>
      </c>
      <c r="C1195" s="10">
        <f>IF($A1195&lt;='1-Input'!$B$26,0,IF($A1195='1-Input'!$B$26+1,('1-Input'!$B$23+0)*'1-Input'!$B$27,'1-Input'!$B$23+0))</f>
        <v>15535</v>
      </c>
      <c r="D1195" s="10">
        <f t="shared" si="47"/>
        <v>0</v>
      </c>
      <c r="E1195" s="10">
        <f>MAX(0,('1-Input'!$B$10-C1195-D1195))/(1-'P-Parametri'!$B$31*MAX(0,IF(F1194&lt;=0,0,(F1194-G1194)/F1194)))</f>
        <v>17320.684903648715</v>
      </c>
      <c r="F1195" s="10">
        <f>((F1194-E1195+MAX(0,-('1-Input'!$B$10-C1195-D1195)))*(1+B1195))*(1-'P-Parametri'!$B$32)</f>
        <v>1365366.204350573</v>
      </c>
      <c r="G1195" s="10">
        <f>IF(F1194&lt;=0,G1194,G1194*(1-E1195/F1194))+MAX(0,-('1-Input'!$B$10-C1195-D1195))</f>
        <v>187659.48255826256</v>
      </c>
      <c r="H1195" s="10">
        <f>MAX(0,('1-Input'!$B$10-C1195-D1195))/(1-'P-Parametri'!$B$31*MAX(0,IF(I1194&lt;=0,0,(I1194-J1194)/I1194)))</f>
        <v>17320.684903648715</v>
      </c>
      <c r="I1195" s="10">
        <f>((I1194-H1195+MAX(0,-('1-Input'!$B$10-C1195-D1195)))*(1+B1195))*(1-'P-Parametri'!$B$32)</f>
        <v>2218085.8056646502</v>
      </c>
      <c r="J1195" s="10">
        <f>IF(I1194&lt;=0,J1194,J1194*(1-H1195/I1194))+MAX(0,-('1-Input'!$B$10-C1195-D1195))</f>
        <v>304859.48255826288</v>
      </c>
      <c r="K1195" s="10">
        <f>MAX(0,('1-Input'!$B$10-C1195-D1195))/(1-'P-Parametri'!$B$31*MAX(0,IF(L1194&lt;=0,0,(L1194-M1194)/L1194)))</f>
        <v>17320.684903648715</v>
      </c>
      <c r="L1195" s="10">
        <f>((L1194-K1195+MAX(0,-('1-Input'!$B$10-C1195-D1195)))*(1+B1195))*(1-'P-Parametri'!$B$32)</f>
        <v>73879.957778861339</v>
      </c>
      <c r="M1195" s="10">
        <f>IF(L1194&lt;=0,M1194,M1194*(1-K1195/L1194))+MAX(0,-('1-Input'!$B$10-C1195-D1195))</f>
        <v>10154.253565109913</v>
      </c>
      <c r="N1195" s="10">
        <f>MAX(0,('1-Input'!$B$10-C1195-D1195))/(1-'P-Parametri'!$B$31*MAX(0,IF(O1194&lt;=0,0,(O1194-P1194)/O1194)))</f>
        <v>17320.684903648715</v>
      </c>
      <c r="O1195" s="10">
        <f>((O1194-N1195+MAX(0,-('1-Input'!$B$10-C1195-D1195)))*(1+B1195))*(1-'P-Parametri'!$B$32)</f>
        <v>73879.957778857817</v>
      </c>
      <c r="P1195" s="10">
        <f>IF(O1194&lt;=0,P1194,P1194*(1-N1195/O1194))+MAX(0,-('1-Input'!$B$10-C1195-D1195))</f>
        <v>10154.253565109428</v>
      </c>
      <c r="Q1195" s="10">
        <f>MAX(0,('1-Input'!$B$10-C1195-D1195))/(1-'P-Parametri'!$B$31*MAX(0,IF(R1194&lt;=0,0,(R1194-S1194)/R1194)))</f>
        <v>17320.684903648715</v>
      </c>
      <c r="R1195" s="10">
        <f>((R1194-Q1195+MAX(0,-('1-Input'!$B$10-C1195-D1195)))*(1+B1195))*(1-'P-Parametri'!$B$32)</f>
        <v>73879.957778856755</v>
      </c>
      <c r="S1195" s="10">
        <f>IF(R1194&lt;=0,S1194,S1194*(1-Q1195/R1194))+MAX(0,-('1-Input'!$B$10-C1195-D1195))</f>
        <v>10154.253565109286</v>
      </c>
      <c r="T1195" s="10">
        <f>MAX(0,('1-Input'!$B$10-C1195-D1195))/(1-'P-Parametri'!$B$31*MAX(0,IF(U1194&lt;=0,0,(U1194-V1194)/U1194)))</f>
        <v>17320.684903648715</v>
      </c>
      <c r="U1195" s="10">
        <f>((U1194-T1195+MAX(0,-('1-Input'!$B$10-C1195-D1195)))*(1+B1195))*(1-'P-Parametri'!$B$32)</f>
        <v>73879.957778856755</v>
      </c>
      <c r="V1195" s="10">
        <f>IF(U1194&lt;=0,V1194,V1194*(1-T1195/U1194))+MAX(0,-('1-Input'!$B$10-C1195-D1195))</f>
        <v>10154.253565109286</v>
      </c>
    </row>
    <row r="1196" spans="1:22">
      <c r="A1196" s="9">
        <f t="shared" si="46"/>
        <v>39</v>
      </c>
      <c r="B1196" s="12">
        <f>IF($A1196='P-Parametri'!$E$47,'P-Parametri'!$B$34,IF($A1196='P-Parametri'!$E$48,'P-Parametri'!$C$34,'P-Parametri'!$E$52))</f>
        <v>4.8525513124279884E-2</v>
      </c>
      <c r="C1196" s="10">
        <f>IF($A1196&lt;='1-Input'!$B$26,0,IF($A1196='1-Input'!$B$26+1,('1-Input'!$B$23+0)*'1-Input'!$B$27,'1-Input'!$B$23+0))</f>
        <v>15535</v>
      </c>
      <c r="D1196" s="10">
        <f t="shared" si="47"/>
        <v>0</v>
      </c>
      <c r="E1196" s="10">
        <f>MAX(0,('1-Input'!$B$10-C1196-D1196))/(1-'P-Parametri'!$B$31*MAX(0,IF(F1195&lt;=0,0,(F1195-G1195)/F1195)))</f>
        <v>17357.729992742345</v>
      </c>
      <c r="F1196" s="10">
        <f>((F1195-E1196+MAX(0,-('1-Input'!$B$10-C1196-D1196)))*(1+B1196))*(1-'P-Parametri'!$B$32)</f>
        <v>1410594.4347173781</v>
      </c>
      <c r="G1196" s="10">
        <f>IF(F1195&lt;=0,G1195,G1195*(1-E1196/F1195))+MAX(0,-('1-Input'!$B$10-C1196-D1196))</f>
        <v>185273.79099914461</v>
      </c>
      <c r="H1196" s="10">
        <f>MAX(0,('1-Input'!$B$10-C1196-D1196))/(1-'P-Parametri'!$B$31*MAX(0,IF(I1195&lt;=0,0,(I1195-J1195)/I1195)))</f>
        <v>17357.729992742345</v>
      </c>
      <c r="I1196" s="10">
        <f>((I1195-H1196+MAX(0,-('1-Input'!$B$10-C1196-D1196)))*(1+B1196))*(1-'P-Parametri'!$B$32)</f>
        <v>2302904.4957213146</v>
      </c>
      <c r="J1196" s="10">
        <f>IF(I1195&lt;=0,J1195,J1195*(1-H1196/I1195))+MAX(0,-('1-Input'!$B$10-C1196-D1196))</f>
        <v>302473.79099914496</v>
      </c>
      <c r="K1196" s="10">
        <f>MAX(0,('1-Input'!$B$10-C1196-D1196))/(1-'P-Parametri'!$B$31*MAX(0,IF(L1195&lt;=0,0,(L1195-M1195)/L1195)))</f>
        <v>17357.729992742345</v>
      </c>
      <c r="L1196" s="10">
        <f>((L1195-K1196+MAX(0,-('1-Input'!$B$10-C1196-D1196)))*(1+B1196))*(1-'P-Parametri'!$B$32)</f>
        <v>59146.467896583112</v>
      </c>
      <c r="M1196" s="10">
        <f>IF(L1195&lt;=0,M1195,M1195*(1-K1196/L1195))+MAX(0,-('1-Input'!$B$10-C1196-D1196))</f>
        <v>7768.5620059919738</v>
      </c>
      <c r="N1196" s="10">
        <f>MAX(0,('1-Input'!$B$10-C1196-D1196))/(1-'P-Parametri'!$B$31*MAX(0,IF(O1195&lt;=0,0,(O1195-P1195)/O1195)))</f>
        <v>17357.729992742345</v>
      </c>
      <c r="O1196" s="10">
        <f>((O1195-N1196+MAX(0,-('1-Input'!$B$10-C1196-D1196)))*(1+B1196))*(1-'P-Parametri'!$B$32)</f>
        <v>59146.467896579423</v>
      </c>
      <c r="P1196" s="10">
        <f>IF(O1195&lt;=0,P1195,P1195*(1-N1196/O1195))+MAX(0,-('1-Input'!$B$10-C1196-D1196))</f>
        <v>7768.5620059914891</v>
      </c>
      <c r="Q1196" s="10">
        <f>MAX(0,('1-Input'!$B$10-C1196-D1196))/(1-'P-Parametri'!$B$31*MAX(0,IF(R1195&lt;=0,0,(R1195-S1195)/R1195)))</f>
        <v>17357.729992742345</v>
      </c>
      <c r="R1196" s="10">
        <f>((R1195-Q1196+MAX(0,-('1-Input'!$B$10-C1196-D1196)))*(1+B1196))*(1-'P-Parametri'!$B$32)</f>
        <v>59146.467896578317</v>
      </c>
      <c r="S1196" s="10">
        <f>IF(R1195&lt;=0,S1195,S1195*(1-Q1196/R1195))+MAX(0,-('1-Input'!$B$10-C1196-D1196))</f>
        <v>7768.5620059913463</v>
      </c>
      <c r="T1196" s="10">
        <f>MAX(0,('1-Input'!$B$10-C1196-D1196))/(1-'P-Parametri'!$B$31*MAX(0,IF(U1195&lt;=0,0,(U1195-V1195)/U1195)))</f>
        <v>17357.729992742345</v>
      </c>
      <c r="U1196" s="10">
        <f>((U1195-T1196+MAX(0,-('1-Input'!$B$10-C1196-D1196)))*(1+B1196))*(1-'P-Parametri'!$B$32)</f>
        <v>59146.467896578317</v>
      </c>
      <c r="V1196" s="10">
        <f>IF(U1195&lt;=0,V1195,V1195*(1-T1196/U1195))+MAX(0,-('1-Input'!$B$10-C1196-D1196))</f>
        <v>7768.5620059913463</v>
      </c>
    </row>
    <row r="1197" spans="1:22">
      <c r="A1197" s="9">
        <f t="shared" si="46"/>
        <v>40</v>
      </c>
      <c r="B1197" s="12">
        <f>IF($A1197='P-Parametri'!$E$47,'P-Parametri'!$B$34,IF($A1197='P-Parametri'!$E$48,'P-Parametri'!$C$34,'P-Parametri'!$E$52))</f>
        <v>4.8525513124279884E-2</v>
      </c>
      <c r="C1197" s="10">
        <f>IF($A1197&lt;='1-Input'!$B$26,0,IF($A1197='1-Input'!$B$26+1,('1-Input'!$B$23+0)*'1-Input'!$B$27,'1-Input'!$B$23+0))</f>
        <v>15535</v>
      </c>
      <c r="D1197" s="10">
        <f t="shared" si="47"/>
        <v>0</v>
      </c>
      <c r="E1197" s="10">
        <f>MAX(0,('1-Input'!$B$10-C1197-D1197))/(1-'P-Parametri'!$B$31*MAX(0,IF(F1196&lt;=0,0,(F1196-G1196)/F1196)))</f>
        <v>17393.279822292097</v>
      </c>
      <c r="F1197" s="10">
        <f>((F1196-E1197+MAX(0,-('1-Input'!$B$10-C1197-D1197)))*(1+B1197))*(1-'P-Parametri'!$B$32)</f>
        <v>1457885.3419100661</v>
      </c>
      <c r="G1197" s="10">
        <f>IF(F1196&lt;=0,G1196,G1196*(1-E1197/F1196))+MAX(0,-('1-Input'!$B$10-C1197-D1197))</f>
        <v>182989.2797241298</v>
      </c>
      <c r="H1197" s="10">
        <f>MAX(0,('1-Input'!$B$10-C1197-D1197))/(1-'P-Parametri'!$B$31*MAX(0,IF(I1196&lt;=0,0,(I1196-J1196)/I1196)))</f>
        <v>17393.279822292097</v>
      </c>
      <c r="I1197" s="10">
        <f>((I1196-H1197+MAX(0,-('1-Input'!$B$10-C1197-D1197)))*(1+B1197))*(1-'P-Parametri'!$B$32)</f>
        <v>2391623.9867610154</v>
      </c>
      <c r="J1197" s="10">
        <f>IF(I1196&lt;=0,J1196,J1196*(1-H1197/I1196))+MAX(0,-('1-Input'!$B$10-C1197-D1197))</f>
        <v>300189.27972413012</v>
      </c>
      <c r="K1197" s="10">
        <f>MAX(0,('1-Input'!$B$10-C1197-D1197))/(1-'P-Parametri'!$B$31*MAX(0,IF(L1196&lt;=0,0,(L1196-M1196)/L1196)))</f>
        <v>17393.279822292097</v>
      </c>
      <c r="L1197" s="10">
        <f>((L1196-K1197+MAX(0,-('1-Input'!$B$10-C1197-D1197)))*(1+B1197))*(1-'P-Parametri'!$B$32)</f>
        <v>43691.724384270208</v>
      </c>
      <c r="M1197" s="10">
        <f>IF(L1196&lt;=0,M1196,M1196*(1-K1197/L1196))+MAX(0,-('1-Input'!$B$10-C1197-D1197))</f>
        <v>5484.0507309771701</v>
      </c>
      <c r="N1197" s="10">
        <f>MAX(0,('1-Input'!$B$10-C1197-D1197))/(1-'P-Parametri'!$B$31*MAX(0,IF(O1196&lt;=0,0,(O1196-P1196)/O1196)))</f>
        <v>17393.279822292097</v>
      </c>
      <c r="O1197" s="10">
        <f>((O1196-N1197+MAX(0,-('1-Input'!$B$10-C1197-D1197)))*(1+B1197))*(1-'P-Parametri'!$B$32)</f>
        <v>43691.724384266345</v>
      </c>
      <c r="P1197" s="10">
        <f>IF(O1196&lt;=0,P1196,P1196*(1-N1197/O1196))+MAX(0,-('1-Input'!$B$10-C1197-D1197))</f>
        <v>5484.0507309766863</v>
      </c>
      <c r="Q1197" s="10">
        <f>MAX(0,('1-Input'!$B$10-C1197-D1197))/(1-'P-Parametri'!$B$31*MAX(0,IF(R1196&lt;=0,0,(R1196-S1196)/R1196)))</f>
        <v>17393.279822292094</v>
      </c>
      <c r="R1197" s="10">
        <f>((R1196-Q1197+MAX(0,-('1-Input'!$B$10-C1197-D1197)))*(1+B1197))*(1-'P-Parametri'!$B$32)</f>
        <v>43691.724384265195</v>
      </c>
      <c r="S1197" s="10">
        <f>IF(R1196&lt;=0,S1196,S1196*(1-Q1197/R1196))+MAX(0,-('1-Input'!$B$10-C1197-D1197))</f>
        <v>5484.0507309765417</v>
      </c>
      <c r="T1197" s="10">
        <f>MAX(0,('1-Input'!$B$10-C1197-D1197))/(1-'P-Parametri'!$B$31*MAX(0,IF(U1196&lt;=0,0,(U1196-V1196)/U1196)))</f>
        <v>17393.279822292094</v>
      </c>
      <c r="U1197" s="10">
        <f>((U1196-T1197+MAX(0,-('1-Input'!$B$10-C1197-D1197)))*(1+B1197))*(1-'P-Parametri'!$B$32)</f>
        <v>43691.724384265195</v>
      </c>
      <c r="V1197" s="10">
        <f>IF(U1196&lt;=0,V1196,V1196*(1-T1197/U1196))+MAX(0,-('1-Input'!$B$10-C1197-D1197))</f>
        <v>5484.0507309765417</v>
      </c>
    </row>
    <row r="1198" spans="1:22">
      <c r="A1198" s="9">
        <f t="shared" si="46"/>
        <v>41</v>
      </c>
      <c r="B1198" s="12">
        <f>IF($A1198='P-Parametri'!$E$47,'P-Parametri'!$B$34,IF($A1198='P-Parametri'!$E$48,'P-Parametri'!$C$34,'P-Parametri'!$E$52))</f>
        <v>-0.35</v>
      </c>
      <c r="C1198" s="10">
        <f>IF($A1198&lt;='1-Input'!$B$26,0,IF($A1198='1-Input'!$B$26+1,('1-Input'!$B$23+0)*'1-Input'!$B$27,'1-Input'!$B$23+0))</f>
        <v>15535</v>
      </c>
      <c r="D1198" s="10">
        <f t="shared" si="47"/>
        <v>0</v>
      </c>
      <c r="E1198" s="10">
        <f>MAX(0,('1-Input'!$B$10-C1198-D1198))/(1-'P-Parametri'!$B$31*MAX(0,IF(F1197&lt;=0,0,(F1197-G1197)/F1197)))</f>
        <v>17427.388695162939</v>
      </c>
      <c r="F1198" s="10">
        <f>((F1197-E1198+MAX(0,-('1-Input'!$B$10-C1198-D1198)))*(1+B1198))*(1-'P-Parametri'!$B$32)</f>
        <v>934425.07425050763</v>
      </c>
      <c r="G1198" s="10">
        <f>IF(F1197&lt;=0,G1197,G1197*(1-E1198/F1197))+MAX(0,-('1-Input'!$B$10-C1198-D1198))</f>
        <v>180801.8475488243</v>
      </c>
      <c r="H1198" s="10">
        <f>MAX(0,('1-Input'!$B$10-C1198-D1198))/(1-'P-Parametri'!$B$31*MAX(0,IF(I1197&lt;=0,0,(I1197-J1197)/I1197)))</f>
        <v>17427.388695162939</v>
      </c>
      <c r="I1198" s="10">
        <f>((I1197-H1198+MAX(0,-('1-Input'!$B$10-C1198-D1198)))*(1+B1198))*(1-'P-Parametri'!$B$32)</f>
        <v>1540141.3331653187</v>
      </c>
      <c r="J1198" s="10">
        <f>IF(I1197&lt;=0,J1197,J1197*(1-H1198/I1197))+MAX(0,-('1-Input'!$B$10-C1198-D1198))</f>
        <v>298001.84754882468</v>
      </c>
      <c r="K1198" s="10">
        <f>MAX(0,('1-Input'!$B$10-C1198-D1198))/(1-'P-Parametri'!$B$31*MAX(0,IF(L1197&lt;=0,0,(L1197-M1197)/L1197)))</f>
        <v>17427.388695162939</v>
      </c>
      <c r="L1198" s="10">
        <f>((L1197-K1198+MAX(0,-('1-Input'!$B$10-C1198-D1198)))*(1+B1198))*(1-'P-Parametri'!$B$32)</f>
        <v>17037.674561523887</v>
      </c>
      <c r="M1198" s="10">
        <f>IF(L1197&lt;=0,M1197,M1197*(1-K1198/L1197))+MAX(0,-('1-Input'!$B$10-C1198-D1198))</f>
        <v>3296.6185556716919</v>
      </c>
      <c r="N1198" s="10">
        <f>MAX(0,('1-Input'!$B$10-C1198-D1198))/(1-'P-Parametri'!$B$31*MAX(0,IF(O1197&lt;=0,0,(O1197-P1197)/O1197)))</f>
        <v>17427.388695162943</v>
      </c>
      <c r="O1198" s="10">
        <f>((O1197-N1198+MAX(0,-('1-Input'!$B$10-C1198-D1198)))*(1+B1198))*(1-'P-Parametri'!$B$32)</f>
        <v>17037.674561521377</v>
      </c>
      <c r="P1198" s="10">
        <f>IF(O1197&lt;=0,P1197,P1197*(1-N1198/O1197))+MAX(0,-('1-Input'!$B$10-C1198-D1198))</f>
        <v>3296.6185556712076</v>
      </c>
      <c r="Q1198" s="10">
        <f>MAX(0,('1-Input'!$B$10-C1198-D1198))/(1-'P-Parametri'!$B$31*MAX(0,IF(R1197&lt;=0,0,(R1197-S1197)/R1197)))</f>
        <v>17427.388695162943</v>
      </c>
      <c r="R1198" s="10">
        <f>((R1197-Q1198+MAX(0,-('1-Input'!$B$10-C1198-D1198)))*(1+B1198))*(1-'P-Parametri'!$B$32)</f>
        <v>17037.674561520631</v>
      </c>
      <c r="S1198" s="10">
        <f>IF(R1197&lt;=0,S1197,S1197*(1-Q1198/R1197))+MAX(0,-('1-Input'!$B$10-C1198-D1198))</f>
        <v>3296.6185556710629</v>
      </c>
      <c r="T1198" s="10">
        <f>MAX(0,('1-Input'!$B$10-C1198-D1198))/(1-'P-Parametri'!$B$31*MAX(0,IF(U1197&lt;=0,0,(U1197-V1197)/U1197)))</f>
        <v>17427.388695162943</v>
      </c>
      <c r="U1198" s="10">
        <f>((U1197-T1198+MAX(0,-('1-Input'!$B$10-C1198-D1198)))*(1+B1198))*(1-'P-Parametri'!$B$32)</f>
        <v>17037.674561520631</v>
      </c>
      <c r="V1198" s="10">
        <f>IF(U1197&lt;=0,V1197,V1197*(1-T1198/U1197))+MAX(0,-('1-Input'!$B$10-C1198-D1198))</f>
        <v>3296.6185556710629</v>
      </c>
    </row>
    <row r="1199" spans="1:22">
      <c r="A1199" s="9">
        <f t="shared" si="46"/>
        <v>42</v>
      </c>
      <c r="B1199" s="12">
        <f>IF($A1199='P-Parametri'!$E$47,'P-Parametri'!$B$34,IF($A1199='P-Parametri'!$E$48,'P-Parametri'!$C$34,'P-Parametri'!$E$52))</f>
        <v>-0.2</v>
      </c>
      <c r="C1199" s="10">
        <f>IF($A1199&lt;='1-Input'!$B$26,0,IF($A1199='1-Input'!$B$26+1,('1-Input'!$B$23+0)*'1-Input'!$B$27,'1-Input'!$B$23+0))</f>
        <v>15535</v>
      </c>
      <c r="D1199" s="10">
        <f t="shared" si="47"/>
        <v>0</v>
      </c>
      <c r="E1199" s="10">
        <f>MAX(0,('1-Input'!$B$10-C1199-D1199))/(1-'P-Parametri'!$B$31*MAX(0,IF(F1198&lt;=0,0,(F1198-G1198)/F1198)))</f>
        <v>17037.674561520955</v>
      </c>
      <c r="F1199" s="10">
        <f>((F1198-E1199+MAX(0,-('1-Input'!$B$10-C1199-D1199)))*(1+B1199))*(1-'P-Parametri'!$B$32)</f>
        <v>732442.09991168708</v>
      </c>
      <c r="G1199" s="10">
        <f>IF(F1198&lt;=0,G1198,G1198*(1-E1199/F1198))+MAX(0,-('1-Input'!$B$10-C1199-D1199))</f>
        <v>177505.22899315317</v>
      </c>
      <c r="H1199" s="10">
        <f>MAX(0,('1-Input'!$B$10-C1199-D1199))/(1-'P-Parametri'!$B$31*MAX(0,IF(I1198&lt;=0,0,(I1198-J1198)/I1198)))</f>
        <v>17037.674561520955</v>
      </c>
      <c r="I1199" s="10">
        <f>((I1198-H1199+MAX(0,-('1-Input'!$B$10-C1199-D1199)))*(1+B1199))*(1-'P-Parametri'!$B$32)</f>
        <v>1216045.9610292721</v>
      </c>
      <c r="J1199" s="10">
        <f>IF(I1198&lt;=0,J1198,J1198*(1-H1199/I1198))+MAX(0,-('1-Input'!$B$10-C1199-D1199))</f>
        <v>294705.22899315355</v>
      </c>
      <c r="K1199" s="10">
        <f>MAX(0,('1-Input'!$B$10-C1199-D1199))/(1-'P-Parametri'!$B$31*MAX(0,IF(L1198&lt;=0,0,(L1198-M1198)/L1198)))</f>
        <v>17037.674561520955</v>
      </c>
      <c r="L1199" s="10">
        <f>((L1198-K1199+MAX(0,-('1-Input'!$B$10-C1199-D1199)))*(1+B1199))*(1-'P-Parametri'!$B$32)</f>
        <v>2.3410771973431115E-9</v>
      </c>
      <c r="M1199" s="10">
        <f>IF(L1198&lt;=0,M1198,M1198*(1-K1199/L1198))+MAX(0,-('1-Input'!$B$10-C1199-D1199))</f>
        <v>5.6729718270655228E-10</v>
      </c>
      <c r="N1199" s="10">
        <f>MAX(0,('1-Input'!$B$10-C1199-D1199))/(1-'P-Parametri'!$B$31*MAX(0,IF(O1198&lt;=0,0,(O1198-P1198)/O1198)))</f>
        <v>17037.674561520955</v>
      </c>
      <c r="O1199" s="10">
        <f>((O1198-N1199+MAX(0,-('1-Input'!$B$10-C1199-D1199)))*(1+B1199))*(1-'P-Parametri'!$B$32)</f>
        <v>3.369292244315148E-10</v>
      </c>
      <c r="P1199" s="10">
        <f>IF(O1198&lt;=0,P1198,P1198*(1-N1199/O1198))+MAX(0,-('1-Input'!$B$10-C1199-D1199))</f>
        <v>8.1617594673253279E-11</v>
      </c>
      <c r="Q1199" s="10">
        <f>MAX(0,('1-Input'!$B$10-C1199-D1199))/(1-'P-Parametri'!$B$31*MAX(0,IF(R1198&lt;=0,0,(R1198-S1198)/R1198)))</f>
        <v>17037.674561520955</v>
      </c>
      <c r="R1199" s="10">
        <f>((R1198-Q1199+MAX(0,-('1-Input'!$B$10-C1199-D1199)))*(1+B1199))*(1-'P-Parametri'!$B$32)</f>
        <v>-2.5850604288280013E-10</v>
      </c>
      <c r="S1199" s="10">
        <f>IF(R1198&lt;=0,S1198,S1198*(1-Q1199/R1198))+MAX(0,-('1-Input'!$B$10-C1199-D1199))</f>
        <v>-6.2951687371295732E-11</v>
      </c>
      <c r="T1199" s="10">
        <f>MAX(0,('1-Input'!$B$10-C1199-D1199))/(1-'P-Parametri'!$B$31*MAX(0,IF(U1198&lt;=0,0,(U1198-V1198)/U1198)))</f>
        <v>17037.674561520955</v>
      </c>
      <c r="U1199" s="10">
        <f>((U1198-T1199+MAX(0,-('1-Input'!$B$10-C1199-D1199)))*(1+B1199))*(1-'P-Parametri'!$B$32)</f>
        <v>-2.5850604288280013E-10</v>
      </c>
      <c r="V1199" s="10">
        <f>IF(U1198&lt;=0,V1198,V1198*(1-T1199/U1198))+MAX(0,-('1-Input'!$B$10-C1199-D1199))</f>
        <v>-6.2951687371295732E-11</v>
      </c>
    </row>
    <row r="1200" spans="1:22">
      <c r="A1200" s="4" t="s">
        <v>410</v>
      </c>
      <c r="E1200" s="10">
        <f>F1199</f>
        <v>732442.09991168708</v>
      </c>
      <c r="H1200" s="10">
        <f>I1199</f>
        <v>1216045.9610292721</v>
      </c>
      <c r="K1200" s="10">
        <f>L1199</f>
        <v>2.3410771973431115E-9</v>
      </c>
      <c r="N1200" s="10">
        <f>O1199</f>
        <v>3.369292244315148E-10</v>
      </c>
      <c r="Q1200" s="10">
        <f>R1199</f>
        <v>-2.5850604288280013E-10</v>
      </c>
      <c r="T1200" s="10">
        <f>U1199</f>
        <v>-2.5850604288280013E-10</v>
      </c>
    </row>
    <row r="1201" spans="1:22">
      <c r="A1201" s="5" t="s">
        <v>411</v>
      </c>
      <c r="B1201" s="10">
        <f>IFERROR(T1155-T1200*(T1155-Q1155)/(T1200-Q1200),T1155)</f>
        <v>529788.4402136578</v>
      </c>
    </row>
    <row r="1204" spans="1:22">
      <c r="A1204" s="2" t="s">
        <v>435</v>
      </c>
    </row>
    <row r="1205" spans="1:22">
      <c r="A1205" s="4" t="s">
        <v>268</v>
      </c>
      <c r="E1205" s="19">
        <f>'1-Input'!$B$8</f>
        <v>760000</v>
      </c>
      <c r="H1205" s="19">
        <f>'1-Input'!$B$8*1.2</f>
        <v>912000</v>
      </c>
      <c r="K1205" s="10">
        <f>IFERROR(H1205-H1250*(H1205-E1205)/(H1250-E1250),H1205)</f>
        <v>831785.73220564239</v>
      </c>
      <c r="N1205" s="10">
        <f>IFERROR(K1205-K1250*(K1205-H1205)/(K1250-H1250),K1205)</f>
        <v>839268.35607893637</v>
      </c>
      <c r="Q1205" s="10">
        <f>IFERROR(N1205-N1250*(N1205-K1205)/(N1250-K1250),N1205)</f>
        <v>839268.3560789366</v>
      </c>
      <c r="T1205" s="10">
        <f>IFERROR(Q1205-Q1250*(Q1205-N1205)/(Q1250-N1250),Q1205)</f>
        <v>839268.3560789366</v>
      </c>
    </row>
    <row r="1206" spans="1:22">
      <c r="A1206" s="15" t="s">
        <v>176</v>
      </c>
      <c r="B1206" s="15" t="s">
        <v>177</v>
      </c>
      <c r="C1206" s="15" t="s">
        <v>178</v>
      </c>
      <c r="D1206" s="15" t="s">
        <v>179</v>
      </c>
      <c r="E1206" s="15" t="s">
        <v>180</v>
      </c>
      <c r="F1206" s="15" t="s">
        <v>181</v>
      </c>
      <c r="G1206" s="15" t="s">
        <v>182</v>
      </c>
      <c r="H1206" s="15" t="s">
        <v>180</v>
      </c>
      <c r="I1206" s="15" t="s">
        <v>181</v>
      </c>
      <c r="J1206" s="15" t="s">
        <v>182</v>
      </c>
      <c r="K1206" s="15" t="s">
        <v>180</v>
      </c>
      <c r="L1206" s="15" t="s">
        <v>181</v>
      </c>
      <c r="M1206" s="15" t="s">
        <v>182</v>
      </c>
      <c r="N1206" s="15" t="s">
        <v>180</v>
      </c>
      <c r="O1206" s="15" t="s">
        <v>181</v>
      </c>
      <c r="P1206" s="15" t="s">
        <v>182</v>
      </c>
      <c r="Q1206" s="15" t="s">
        <v>180</v>
      </c>
      <c r="R1206" s="15" t="s">
        <v>181</v>
      </c>
      <c r="S1206" s="15" t="s">
        <v>182</v>
      </c>
      <c r="T1206" s="15" t="s">
        <v>180</v>
      </c>
      <c r="U1206" s="15" t="s">
        <v>181</v>
      </c>
      <c r="V1206" s="15" t="s">
        <v>182</v>
      </c>
    </row>
    <row r="1207" spans="1:22">
      <c r="A1207" s="9">
        <f>0</f>
        <v>0</v>
      </c>
      <c r="E1207" s="10">
        <f>0</f>
        <v>0</v>
      </c>
      <c r="F1207" s="10">
        <f>E1205</f>
        <v>760000</v>
      </c>
      <c r="G1207" s="10">
        <f>E1205*'1-Input'!$B$28</f>
        <v>586000</v>
      </c>
      <c r="H1207" s="10">
        <f>0</f>
        <v>0</v>
      </c>
      <c r="I1207" s="10">
        <f>H1205</f>
        <v>912000</v>
      </c>
      <c r="J1207" s="10">
        <f>H1205*'1-Input'!$B$28</f>
        <v>703200</v>
      </c>
      <c r="K1207" s="10">
        <f>0</f>
        <v>0</v>
      </c>
      <c r="L1207" s="10">
        <f>K1205</f>
        <v>831785.73220564239</v>
      </c>
      <c r="M1207" s="10">
        <f>K1205*'1-Input'!$B$28</f>
        <v>641350.57772698207</v>
      </c>
      <c r="N1207" s="10">
        <f>0</f>
        <v>0</v>
      </c>
      <c r="O1207" s="10">
        <f>N1205</f>
        <v>839268.35607893637</v>
      </c>
      <c r="P1207" s="10">
        <f>N1205*'1-Input'!$B$28</f>
        <v>647120.07455560088</v>
      </c>
      <c r="Q1207" s="10">
        <f>0</f>
        <v>0</v>
      </c>
      <c r="R1207" s="10">
        <f>Q1205</f>
        <v>839268.3560789366</v>
      </c>
      <c r="S1207" s="10">
        <f>Q1205*'1-Input'!$B$28</f>
        <v>647120.07455560111</v>
      </c>
      <c r="T1207" s="10">
        <f>0</f>
        <v>0</v>
      </c>
      <c r="U1207" s="10">
        <f>T1205</f>
        <v>839268.3560789366</v>
      </c>
      <c r="V1207" s="10">
        <f>T1205*'1-Input'!$B$28</f>
        <v>647120.07455560111</v>
      </c>
    </row>
    <row r="1208" spans="1:22">
      <c r="A1208" s="9">
        <f t="shared" ref="A1208:A1249" si="48">A1207+1</f>
        <v>1</v>
      </c>
      <c r="B1208" s="12">
        <f>IF($A1208='P-Parametri'!$B$47,'P-Parametri'!$B$34,IF($A1208='P-Parametri'!$B$48,'P-Parametri'!$C$34,'P-Parametri'!$B$52))</f>
        <v>0.03</v>
      </c>
      <c r="C1208" s="10">
        <f>IF($A1208&lt;='1-Input'!$B$26,0,IF($A1208='1-Input'!$B$26+1,(0+0)*'1-Input'!$B$27,0+0))</f>
        <v>0</v>
      </c>
      <c r="D1208" s="10">
        <f t="shared" ref="D1208:D1249" si="49">IF(AND($A1208&gt;=1,$A1208&lt;1+0),0,0)</f>
        <v>0</v>
      </c>
      <c r="E1208" s="10">
        <f>MAX(0,('1-Input'!$B$10-C1208-D1208))/(1-'P-Parametri'!$B$31*MAX(0,IF(F1207&lt;=0,0,(F1207-G1207)/F1207)))</f>
        <v>30835.525211259723</v>
      </c>
      <c r="F1208" s="10">
        <f>((F1207-E1208+MAX(0,-('1-Input'!$B$10-C1208-D1208)))*(1+B1208))*(1-'P-Parametri'!$B$32)</f>
        <v>749537.3302143378</v>
      </c>
      <c r="G1208" s="10">
        <f>IF(F1207&lt;=0,G1207,G1207*(1-E1208/F1207))+MAX(0,-('1-Input'!$B$10-C1208-D1208))</f>
        <v>562224.18713973917</v>
      </c>
      <c r="H1208" s="10">
        <f>MAX(0,('1-Input'!$B$10-C1208-D1208))/(1-'P-Parametri'!$B$31*MAX(0,IF(I1207&lt;=0,0,(I1207-J1207)/I1207)))</f>
        <v>30835.525211259723</v>
      </c>
      <c r="I1208" s="10">
        <f>((I1207-H1208+MAX(0,-('1-Input'!$B$10-C1208-D1208)))*(1+B1208))*(1-'P-Parametri'!$B$32)</f>
        <v>905784.2102143378</v>
      </c>
      <c r="J1208" s="10">
        <f>IF(I1207&lt;=0,J1207,J1207*(1-H1208/I1207))+MAX(0,-('1-Input'!$B$10-C1208-D1208))</f>
        <v>679424.18713973928</v>
      </c>
      <c r="K1208" s="10">
        <f>MAX(0,('1-Input'!$B$10-C1208-D1208))/(1-'P-Parametri'!$B$31*MAX(0,IF(L1207&lt;=0,0,(L1207-M1207)/L1207)))</f>
        <v>30835.525211259726</v>
      </c>
      <c r="L1208" s="10">
        <f>((L1207-K1208+MAX(0,-('1-Input'!$B$10-C1208-D1208)))*(1+B1208))*(1-'P-Parametri'!$B$32)</f>
        <v>823328.75577780569</v>
      </c>
      <c r="M1208" s="10">
        <f>IF(L1207&lt;=0,M1207,M1207*(1-K1208/L1207))+MAX(0,-('1-Input'!$B$10-C1208-D1208))</f>
        <v>617574.76486672123</v>
      </c>
      <c r="N1208" s="10">
        <f>MAX(0,('1-Input'!$B$10-C1208-D1208))/(1-'P-Parametri'!$B$31*MAX(0,IF(O1207&lt;=0,0,(O1207-P1207)/O1207)))</f>
        <v>30835.525211259723</v>
      </c>
      <c r="O1208" s="10">
        <f>((O1207-N1208+MAX(0,-('1-Input'!$B$10-C1208-D1208)))*(1+B1208))*(1-'P-Parametri'!$B$32)</f>
        <v>831020.44416211953</v>
      </c>
      <c r="P1208" s="10">
        <f>IF(O1207&lt;=0,P1207,P1207*(1-N1208/O1207))+MAX(0,-('1-Input'!$B$10-C1208-D1208))</f>
        <v>623344.26169534004</v>
      </c>
      <c r="Q1208" s="10">
        <f>MAX(0,('1-Input'!$B$10-C1208-D1208))/(1-'P-Parametri'!$B$31*MAX(0,IF(R1207&lt;=0,0,(R1207-S1207)/R1207)))</f>
        <v>30835.525211259723</v>
      </c>
      <c r="R1208" s="10">
        <f>((R1207-Q1208+MAX(0,-('1-Input'!$B$10-C1208-D1208)))*(1+B1208))*(1-'P-Parametri'!$B$32)</f>
        <v>831020.44416211976</v>
      </c>
      <c r="S1208" s="10">
        <f>IF(R1207&lt;=0,S1207,S1207*(1-Q1208/R1207))+MAX(0,-('1-Input'!$B$10-C1208-D1208))</f>
        <v>623344.26169534028</v>
      </c>
      <c r="T1208" s="10">
        <f>MAX(0,('1-Input'!$B$10-C1208-D1208))/(1-'P-Parametri'!$B$31*MAX(0,IF(U1207&lt;=0,0,(U1207-V1207)/U1207)))</f>
        <v>30835.525211259723</v>
      </c>
      <c r="U1208" s="10">
        <f>((U1207-T1208+MAX(0,-('1-Input'!$B$10-C1208-D1208)))*(1+B1208))*(1-'P-Parametri'!$B$32)</f>
        <v>831020.44416211976</v>
      </c>
      <c r="V1208" s="10">
        <f>IF(U1207&lt;=0,V1207,V1207*(1-T1208/U1207))+MAX(0,-('1-Input'!$B$10-C1208-D1208))</f>
        <v>623344.26169534028</v>
      </c>
    </row>
    <row r="1209" spans="1:22">
      <c r="A1209" s="9">
        <f t="shared" si="48"/>
        <v>2</v>
      </c>
      <c r="B1209" s="12">
        <f>IF($A1209='P-Parametri'!$B$47,'P-Parametri'!$B$34,IF($A1209='P-Parametri'!$B$48,'P-Parametri'!$C$34,'P-Parametri'!$B$52))</f>
        <v>0.03</v>
      </c>
      <c r="C1209" s="10">
        <f>IF($A1209&lt;='1-Input'!$B$26,0,IF($A1209='1-Input'!$B$26+1,(0+0)*'1-Input'!$B$27,0+0))</f>
        <v>0</v>
      </c>
      <c r="D1209" s="10">
        <f t="shared" si="49"/>
        <v>0</v>
      </c>
      <c r="E1209" s="10">
        <f>MAX(0,('1-Input'!$B$10-C1209-D1209))/(1-'P-Parametri'!$B$31*MAX(0,IF(F1208&lt;=0,0,(F1208-G1208)/F1208)))</f>
        <v>31015.223638735482</v>
      </c>
      <c r="F1209" s="10">
        <f>((F1208-E1209+MAX(0,-('1-Input'!$B$10-C1209-D1209)))*(1+B1209))*(1-'P-Parametri'!$B$32)</f>
        <v>738597.61423332465</v>
      </c>
      <c r="G1209" s="10">
        <f>IF(F1208&lt;=0,G1208,G1208*(1-E1209/F1208))+MAX(0,-('1-Input'!$B$10-C1209-D1209))</f>
        <v>538959.8236499863</v>
      </c>
      <c r="H1209" s="10">
        <f>MAX(0,('1-Input'!$B$10-C1209-D1209))/(1-'P-Parametri'!$B$31*MAX(0,IF(I1208&lt;=0,0,(I1208-J1208)/I1208)))</f>
        <v>31015.223638735479</v>
      </c>
      <c r="I1209" s="10">
        <f>((I1208-H1209+MAX(0,-('1-Input'!$B$10-C1209-D1209)))*(1+B1209))*(1-'P-Parametri'!$B$32)</f>
        <v>899210.03206052468</v>
      </c>
      <c r="J1209" s="10">
        <f>IF(I1208&lt;=0,J1208,J1208*(1-H1209/I1208))+MAX(0,-('1-Input'!$B$10-C1209-D1209))</f>
        <v>656159.82364998641</v>
      </c>
      <c r="K1209" s="10">
        <f>MAX(0,('1-Input'!$B$10-C1209-D1209))/(1-'P-Parametri'!$B$31*MAX(0,IF(L1208&lt;=0,0,(L1208-M1208)/L1208)))</f>
        <v>31015.223638735479</v>
      </c>
      <c r="L1209" s="10">
        <f>((L1208-K1209+MAX(0,-('1-Input'!$B$10-C1209-D1209)))*(1+B1209))*(1-'P-Parametri'!$B$32)</f>
        <v>814450.77222703584</v>
      </c>
      <c r="M1209" s="10">
        <f>IF(L1208&lt;=0,M1208,M1208*(1-K1209/L1208))+MAX(0,-('1-Input'!$B$10-C1209-D1209))</f>
        <v>594310.40137696837</v>
      </c>
      <c r="N1209" s="10">
        <f>MAX(0,('1-Input'!$B$10-C1209-D1209))/(1-'P-Parametri'!$B$31*MAX(0,IF(O1208&lt;=0,0,(O1208-P1208)/O1208)))</f>
        <v>31015.223638735479</v>
      </c>
      <c r="O1209" s="10">
        <f>((O1208-N1209+MAX(0,-('1-Input'!$B$10-C1209-D1209)))*(1+B1209))*(1-'P-Parametri'!$B$32)</f>
        <v>822357.36638480739</v>
      </c>
      <c r="P1209" s="10">
        <f>IF(O1208&lt;=0,P1208,P1208*(1-N1209/O1208))+MAX(0,-('1-Input'!$B$10-C1209-D1209))</f>
        <v>600079.89820558717</v>
      </c>
      <c r="Q1209" s="10">
        <f>MAX(0,('1-Input'!$B$10-C1209-D1209))/(1-'P-Parametri'!$B$31*MAX(0,IF(R1208&lt;=0,0,(R1208-S1208)/R1208)))</f>
        <v>31015.223638735479</v>
      </c>
      <c r="R1209" s="10">
        <f>((R1208-Q1209+MAX(0,-('1-Input'!$B$10-C1209-D1209)))*(1+B1209))*(1-'P-Parametri'!$B$32)</f>
        <v>822357.36638480762</v>
      </c>
      <c r="S1209" s="10">
        <f>IF(R1208&lt;=0,S1208,S1208*(1-Q1209/R1208))+MAX(0,-('1-Input'!$B$10-C1209-D1209))</f>
        <v>600079.89820558741</v>
      </c>
      <c r="T1209" s="10">
        <f>MAX(0,('1-Input'!$B$10-C1209-D1209))/(1-'P-Parametri'!$B$31*MAX(0,IF(U1208&lt;=0,0,(U1208-V1208)/U1208)))</f>
        <v>31015.223638735479</v>
      </c>
      <c r="U1209" s="10">
        <f>((U1208-T1209+MAX(0,-('1-Input'!$B$10-C1209-D1209)))*(1+B1209))*(1-'P-Parametri'!$B$32)</f>
        <v>822357.36638480762</v>
      </c>
      <c r="V1209" s="10">
        <f>IF(U1208&lt;=0,V1208,V1208*(1-T1209/U1208))+MAX(0,-('1-Input'!$B$10-C1209-D1209))</f>
        <v>600079.89820558741</v>
      </c>
    </row>
    <row r="1210" spans="1:22">
      <c r="A1210" s="9">
        <f t="shared" si="48"/>
        <v>3</v>
      </c>
      <c r="B1210" s="12">
        <f>IF($A1210='P-Parametri'!$B$47,'P-Parametri'!$B$34,IF($A1210='P-Parametri'!$B$48,'P-Parametri'!$C$34,'P-Parametri'!$B$52))</f>
        <v>0.03</v>
      </c>
      <c r="C1210" s="10">
        <f>IF($A1210&lt;='1-Input'!$B$26,0,IF($A1210='1-Input'!$B$26+1,(0+0)*'1-Input'!$B$27,0+0))</f>
        <v>0</v>
      </c>
      <c r="D1210" s="10">
        <f t="shared" si="49"/>
        <v>0</v>
      </c>
      <c r="E1210" s="10">
        <f>MAX(0,('1-Input'!$B$10-C1210-D1210))/(1-'P-Parametri'!$B$31*MAX(0,IF(F1209&lt;=0,0,(F1209-G1209)/F1209)))</f>
        <v>31192.059036978233</v>
      </c>
      <c r="F1210" s="10">
        <f>((F1209-E1210+MAX(0,-('1-Input'!$B$10-C1210-D1210)))*(1+B1210))*(1-'P-Parametri'!$B$32)</f>
        <v>727170.46640853235</v>
      </c>
      <c r="G1210" s="10">
        <f>IF(F1209&lt;=0,G1209,G1209*(1-E1210/F1209))+MAX(0,-('1-Input'!$B$10-C1210-D1210))</f>
        <v>516198.76090907818</v>
      </c>
      <c r="H1210" s="10">
        <f>MAX(0,('1-Input'!$B$10-C1210-D1210))/(1-'P-Parametri'!$B$31*MAX(0,IF(I1209&lt;=0,0,(I1209-J1209)/I1209)))</f>
        <v>31192.059036978229</v>
      </c>
      <c r="I1210" s="10">
        <f>((I1209-H1210+MAX(0,-('1-Input'!$B$10-C1210-D1210)))*(1+B1210))*(1-'P-Parametri'!$B$32)</f>
        <v>892270.39518982428</v>
      </c>
      <c r="J1210" s="10">
        <f>IF(I1209&lt;=0,J1209,J1209*(1-H1210/I1209))+MAX(0,-('1-Input'!$B$10-C1210-D1210))</f>
        <v>633398.76090907829</v>
      </c>
      <c r="K1210" s="10">
        <f>MAX(0,('1-Input'!$B$10-C1210-D1210))/(1-'P-Parametri'!$B$31*MAX(0,IF(L1209&lt;=0,0,(L1209-M1209)/L1209)))</f>
        <v>31192.059036978229</v>
      </c>
      <c r="L1210" s="10">
        <f>((L1209-K1210+MAX(0,-('1-Input'!$B$10-C1210-D1210)))*(1+B1210))*(1-'P-Parametri'!$B$32)</f>
        <v>805142.96163658786</v>
      </c>
      <c r="M1210" s="10">
        <f>IF(L1209&lt;=0,M1209,M1209*(1-K1210/L1209))+MAX(0,-('1-Input'!$B$10-C1210-D1210))</f>
        <v>571549.33863606025</v>
      </c>
      <c r="N1210" s="10">
        <f>MAX(0,('1-Input'!$B$10-C1210-D1210))/(1-'P-Parametri'!$B$31*MAX(0,IF(O1209&lt;=0,0,(O1209-P1209)/O1209)))</f>
        <v>31192.059036978229</v>
      </c>
      <c r="O1210" s="10">
        <f>((O1209-N1210+MAX(0,-('1-Input'!$B$10-C1210-D1210)))*(1+B1210))*(1-'P-Parametri'!$B$32)</f>
        <v>813270.46603512752</v>
      </c>
      <c r="P1210" s="10">
        <f>IF(O1209&lt;=0,P1209,P1209*(1-N1210/O1209))+MAX(0,-('1-Input'!$B$10-C1210-D1210))</f>
        <v>577318.83546467905</v>
      </c>
      <c r="Q1210" s="10">
        <f>MAX(0,('1-Input'!$B$10-C1210-D1210))/(1-'P-Parametri'!$B$31*MAX(0,IF(R1209&lt;=0,0,(R1209-S1209)/R1209)))</f>
        <v>31192.059036978229</v>
      </c>
      <c r="R1210" s="10">
        <f>((R1209-Q1210+MAX(0,-('1-Input'!$B$10-C1210-D1210)))*(1+B1210))*(1-'P-Parametri'!$B$32)</f>
        <v>813270.46603512776</v>
      </c>
      <c r="S1210" s="10">
        <f>IF(R1209&lt;=0,S1209,S1209*(1-Q1210/R1209))+MAX(0,-('1-Input'!$B$10-C1210-D1210))</f>
        <v>577318.83546467929</v>
      </c>
      <c r="T1210" s="10">
        <f>MAX(0,('1-Input'!$B$10-C1210-D1210))/(1-'P-Parametri'!$B$31*MAX(0,IF(U1209&lt;=0,0,(U1209-V1209)/U1209)))</f>
        <v>31192.059036978229</v>
      </c>
      <c r="U1210" s="10">
        <f>((U1209-T1210+MAX(0,-('1-Input'!$B$10-C1210-D1210)))*(1+B1210))*(1-'P-Parametri'!$B$32)</f>
        <v>813270.46603512776</v>
      </c>
      <c r="V1210" s="10">
        <f>IF(U1209&lt;=0,V1209,V1209*(1-T1210/U1209))+MAX(0,-('1-Input'!$B$10-C1210-D1210))</f>
        <v>577318.83546467929</v>
      </c>
    </row>
    <row r="1211" spans="1:22">
      <c r="A1211" s="9">
        <f t="shared" si="48"/>
        <v>4</v>
      </c>
      <c r="B1211" s="12">
        <f>IF($A1211='P-Parametri'!$B$47,'P-Parametri'!$B$34,IF($A1211='P-Parametri'!$B$48,'P-Parametri'!$C$34,'P-Parametri'!$B$52))</f>
        <v>0.03</v>
      </c>
      <c r="C1211" s="10">
        <f>IF($A1211&lt;='1-Input'!$B$26,0,IF($A1211='1-Input'!$B$26+1,(0+0)*'1-Input'!$B$27,0+0))</f>
        <v>0</v>
      </c>
      <c r="D1211" s="10">
        <f t="shared" si="49"/>
        <v>0</v>
      </c>
      <c r="E1211" s="10">
        <f>MAX(0,('1-Input'!$B$10-C1211-D1211))/(1-'P-Parametri'!$B$31*MAX(0,IF(F1210&lt;=0,0,(F1210-G1210)/F1210)))</f>
        <v>31366.033749363123</v>
      </c>
      <c r="F1211" s="10">
        <f>((F1210-E1211+MAX(0,-('1-Input'!$B$10-C1211-D1211)))*(1+B1211))*(1-'P-Parametri'!$B$32)</f>
        <v>715245.20850766636</v>
      </c>
      <c r="G1211" s="10">
        <f>IF(F1210&lt;=0,G1210,G1210*(1-E1211/F1210))+MAX(0,-('1-Input'!$B$10-C1211-D1211))</f>
        <v>493932.85696495784</v>
      </c>
      <c r="H1211" s="10">
        <f>MAX(0,('1-Input'!$B$10-C1211-D1211))/(1-'P-Parametri'!$B$31*MAX(0,IF(I1210&lt;=0,0,(I1210-J1210)/I1210)))</f>
        <v>31366.03374936312</v>
      </c>
      <c r="I1211" s="10">
        <f>((I1210-H1211+MAX(0,-('1-Input'!$B$10-C1211-D1211)))*(1+B1211))*(1-'P-Parametri'!$B$32)</f>
        <v>884958.02929910761</v>
      </c>
      <c r="J1211" s="10">
        <f>IF(I1210&lt;=0,J1210,J1210*(1-H1211/I1210))+MAX(0,-('1-Input'!$B$10-C1211-D1211))</f>
        <v>611132.85696495802</v>
      </c>
      <c r="K1211" s="10">
        <f>MAX(0,('1-Input'!$B$10-C1211-D1211))/(1-'P-Parametri'!$B$31*MAX(0,IF(L1210&lt;=0,0,(L1210-M1210)/L1210)))</f>
        <v>31366.033749363123</v>
      </c>
      <c r="L1211" s="10">
        <f>((L1210-K1211+MAX(0,-('1-Input'!$B$10-C1211-D1211)))*(1+B1211))*(1-'P-Parametri'!$B$32)</f>
        <v>795396.25525239378</v>
      </c>
      <c r="M1211" s="10">
        <f>IF(L1210&lt;=0,M1210,M1210*(1-K1211/L1210))+MAX(0,-('1-Input'!$B$10-C1211-D1211))</f>
        <v>549283.43469193985</v>
      </c>
      <c r="N1211" s="10">
        <f>MAX(0,('1-Input'!$B$10-C1211-D1211))/(1-'P-Parametri'!$B$31*MAX(0,IF(O1210&lt;=0,0,(O1210-P1210)/O1210)))</f>
        <v>31366.033749363123</v>
      </c>
      <c r="O1211" s="10">
        <f>((O1210-N1211+MAX(0,-('1-Input'!$B$10-C1211-D1211)))*(1+B1211))*(1-'P-Parametri'!$B$32)</f>
        <v>803750.8421238286</v>
      </c>
      <c r="P1211" s="10">
        <f>IF(O1210&lt;=0,P1210,P1210*(1-N1211/O1210))+MAX(0,-('1-Input'!$B$10-C1211-D1211))</f>
        <v>555052.93152055866</v>
      </c>
      <c r="Q1211" s="10">
        <f>MAX(0,('1-Input'!$B$10-C1211-D1211))/(1-'P-Parametri'!$B$31*MAX(0,IF(R1210&lt;=0,0,(R1210-S1210)/R1210)))</f>
        <v>31366.03374936312</v>
      </c>
      <c r="R1211" s="10">
        <f>((R1210-Q1211+MAX(0,-('1-Input'!$B$10-C1211-D1211)))*(1+B1211))*(1-'P-Parametri'!$B$32)</f>
        <v>803750.84212382894</v>
      </c>
      <c r="S1211" s="10">
        <f>IF(R1210&lt;=0,S1210,S1210*(1-Q1211/R1210))+MAX(0,-('1-Input'!$B$10-C1211-D1211))</f>
        <v>555052.93152055889</v>
      </c>
      <c r="T1211" s="10">
        <f>MAX(0,('1-Input'!$B$10-C1211-D1211))/(1-'P-Parametri'!$B$31*MAX(0,IF(U1210&lt;=0,0,(U1210-V1210)/U1210)))</f>
        <v>31366.03374936312</v>
      </c>
      <c r="U1211" s="10">
        <f>((U1210-T1211+MAX(0,-('1-Input'!$B$10-C1211-D1211)))*(1+B1211))*(1-'P-Parametri'!$B$32)</f>
        <v>803750.84212382894</v>
      </c>
      <c r="V1211" s="10">
        <f>IF(U1210&lt;=0,V1210,V1210*(1-T1211/U1210))+MAX(0,-('1-Input'!$B$10-C1211-D1211))</f>
        <v>555052.93152055889</v>
      </c>
    </row>
    <row r="1212" spans="1:22">
      <c r="A1212" s="9">
        <f t="shared" si="48"/>
        <v>5</v>
      </c>
      <c r="B1212" s="12">
        <f>IF($A1212='P-Parametri'!$B$47,'P-Parametri'!$B$34,IF($A1212='P-Parametri'!$B$48,'P-Parametri'!$C$34,'P-Parametri'!$B$52))</f>
        <v>0.03</v>
      </c>
      <c r="C1212" s="10">
        <f>IF($A1212&lt;='1-Input'!$B$26,0,IF($A1212='1-Input'!$B$26+1,(0+0)*'1-Input'!$B$27,0+0))</f>
        <v>0</v>
      </c>
      <c r="D1212" s="10">
        <f t="shared" si="49"/>
        <v>0</v>
      </c>
      <c r="E1212" s="10">
        <f>MAX(0,('1-Input'!$B$10-C1212-D1212))/(1-'P-Parametri'!$B$31*MAX(0,IF(F1211&lt;=0,0,(F1211-G1211)/F1211)))</f>
        <v>31537.152180879413</v>
      </c>
      <c r="F1212" s="10">
        <f>((F1211-E1212+MAX(0,-('1-Input'!$B$10-C1212-D1212)))*(1+B1212))*(1-'P-Parametri'!$B$32)</f>
        <v>702810.85942055751</v>
      </c>
      <c r="G1212" s="10">
        <f>IF(F1211&lt;=0,G1211,G1211*(1-E1212/F1211))+MAX(0,-('1-Input'!$B$10-C1212-D1212))</f>
        <v>472153.9824028454</v>
      </c>
      <c r="H1212" s="10">
        <f>MAX(0,('1-Input'!$B$10-C1212-D1212))/(1-'P-Parametri'!$B$31*MAX(0,IF(I1211&lt;=0,0,(I1211-J1211)/I1211)))</f>
        <v>31537.15218087941</v>
      </c>
      <c r="I1212" s="10">
        <f>((I1211-H1212+MAX(0,-('1-Input'!$B$10-C1212-D1212)))*(1+B1212))*(1-'P-Parametri'!$B$32)</f>
        <v>877265.45642491162</v>
      </c>
      <c r="J1212" s="10">
        <f>IF(I1211&lt;=0,J1211,J1211*(1-H1212/I1211))+MAX(0,-('1-Input'!$B$10-C1212-D1212))</f>
        <v>589353.98240284552</v>
      </c>
      <c r="K1212" s="10">
        <f>MAX(0,('1-Input'!$B$10-C1212-D1212))/(1-'P-Parametri'!$B$31*MAX(0,IF(L1211&lt;=0,0,(L1211-M1211)/L1211)))</f>
        <v>31537.152180879413</v>
      </c>
      <c r="L1212" s="10">
        <f>((L1211-K1212+MAX(0,-('1-Input'!$B$10-C1212-D1212)))*(1+B1212))*(1-'P-Parametri'!$B$32)</f>
        <v>785201.32641133259</v>
      </c>
      <c r="M1212" s="10">
        <f>IF(L1211&lt;=0,M1211,M1211*(1-K1212/L1211))+MAX(0,-('1-Input'!$B$10-C1212-D1212))</f>
        <v>527504.56012982747</v>
      </c>
      <c r="N1212" s="10">
        <f>MAX(0,('1-Input'!$B$10-C1212-D1212))/(1-'P-Parametri'!$B$31*MAX(0,IF(O1211&lt;=0,0,(O1211-P1211)/O1211)))</f>
        <v>31537.152180879413</v>
      </c>
      <c r="O1212" s="10">
        <f>((O1211-N1212+MAX(0,-('1-Input'!$B$10-C1212-D1212)))*(1+B1212))*(1-'P-Parametri'!$B$32)</f>
        <v>793789.34043995524</v>
      </c>
      <c r="P1212" s="10">
        <f>IF(O1211&lt;=0,P1211,P1211*(1-N1212/O1211))+MAX(0,-('1-Input'!$B$10-C1212-D1212))</f>
        <v>533274.05695844628</v>
      </c>
      <c r="Q1212" s="10">
        <f>MAX(0,('1-Input'!$B$10-C1212-D1212))/(1-'P-Parametri'!$B$31*MAX(0,IF(R1211&lt;=0,0,(R1211-S1211)/R1211)))</f>
        <v>31537.152180879413</v>
      </c>
      <c r="R1212" s="10">
        <f>((R1211-Q1212+MAX(0,-('1-Input'!$B$10-C1212-D1212)))*(1+B1212))*(1-'P-Parametri'!$B$32)</f>
        <v>793789.34043995559</v>
      </c>
      <c r="S1212" s="10">
        <f>IF(R1211&lt;=0,S1211,S1211*(1-Q1212/R1211))+MAX(0,-('1-Input'!$B$10-C1212-D1212))</f>
        <v>533274.0569584464</v>
      </c>
      <c r="T1212" s="10">
        <f>MAX(0,('1-Input'!$B$10-C1212-D1212))/(1-'P-Parametri'!$B$31*MAX(0,IF(U1211&lt;=0,0,(U1211-V1211)/U1211)))</f>
        <v>31537.152180879413</v>
      </c>
      <c r="U1212" s="10">
        <f>((U1211-T1212+MAX(0,-('1-Input'!$B$10-C1212-D1212)))*(1+B1212))*(1-'P-Parametri'!$B$32)</f>
        <v>793789.34043995559</v>
      </c>
      <c r="V1212" s="10">
        <f>IF(U1211&lt;=0,V1211,V1211*(1-T1212/U1211))+MAX(0,-('1-Input'!$B$10-C1212-D1212))</f>
        <v>533274.0569584464</v>
      </c>
    </row>
    <row r="1213" spans="1:22">
      <c r="A1213" s="9">
        <f t="shared" si="48"/>
        <v>6</v>
      </c>
      <c r="B1213" s="12">
        <f>IF($A1213='P-Parametri'!$B$47,'P-Parametri'!$B$34,IF($A1213='P-Parametri'!$B$48,'P-Parametri'!$C$34,'P-Parametri'!$B$52))</f>
        <v>0.03</v>
      </c>
      <c r="C1213" s="10">
        <f>IF($A1213&lt;='1-Input'!$B$26,0,IF($A1213='1-Input'!$B$26+1,(0+0)*'1-Input'!$B$27,0+0))</f>
        <v>0</v>
      </c>
      <c r="D1213" s="10">
        <f t="shared" si="49"/>
        <v>0</v>
      </c>
      <c r="E1213" s="10">
        <f>MAX(0,('1-Input'!$B$10-C1213-D1213))/(1-'P-Parametri'!$B$31*MAX(0,IF(F1212&lt;=0,0,(F1212-G1212)/F1212)))</f>
        <v>31705.420726086522</v>
      </c>
      <c r="F1213" s="10">
        <f>((F1212-E1213+MAX(0,-('1-Input'!$B$10-C1213-D1213)))*(1+B1213))*(1-'P-Parametri'!$B$32)</f>
        <v>689856.12465159455</v>
      </c>
      <c r="G1213" s="10">
        <f>IF(F1212&lt;=0,G1212,G1212*(1-E1213/F1212))+MAX(0,-('1-Input'!$B$10-C1213-D1213))</f>
        <v>450854.0260078609</v>
      </c>
      <c r="H1213" s="10">
        <f>MAX(0,('1-Input'!$B$10-C1213-D1213))/(1-'P-Parametri'!$B$31*MAX(0,IF(I1212&lt;=0,0,(I1212-J1212)/I1212)))</f>
        <v>31705.420726086519</v>
      </c>
      <c r="I1213" s="10">
        <f>((I1212-H1213+MAX(0,-('1-Input'!$B$10-C1213-D1213)))*(1+B1213))*(1-'P-Parametri'!$B$32)</f>
        <v>869184.98309625033</v>
      </c>
      <c r="J1213" s="10">
        <f>IF(I1212&lt;=0,J1212,J1212*(1-H1213/I1212))+MAX(0,-('1-Input'!$B$10-C1213-D1213))</f>
        <v>568054.02600786102</v>
      </c>
      <c r="K1213" s="10">
        <f>MAX(0,('1-Input'!$B$10-C1213-D1213))/(1-'P-Parametri'!$B$31*MAX(0,IF(L1212&lt;=0,0,(L1212-M1212)/L1212)))</f>
        <v>31705.420726086522</v>
      </c>
      <c r="L1213" s="10">
        <f>((L1212-K1213+MAX(0,-('1-Input'!$B$10-C1213-D1213)))*(1+B1213))*(1-'P-Parametri'!$B$32)</f>
        <v>774548.58129009185</v>
      </c>
      <c r="M1213" s="10">
        <f>IF(L1212&lt;=0,M1212,M1212*(1-K1213/L1212))+MAX(0,-('1-Input'!$B$10-C1213-D1213))</f>
        <v>506204.60373484297</v>
      </c>
      <c r="N1213" s="10">
        <f>MAX(0,('1-Input'!$B$10-C1213-D1213))/(1-'P-Parametri'!$B$31*MAX(0,IF(O1212&lt;=0,0,(O1212-P1212)/O1212)))</f>
        <v>31705.420726086522</v>
      </c>
      <c r="O1213" s="10">
        <f>((O1212-N1213+MAX(0,-('1-Input'!$B$10-C1213-D1213)))*(1+B1213))*(1-'P-Parametri'!$B$32)</f>
        <v>783376.54443067429</v>
      </c>
      <c r="P1213" s="10">
        <f>IF(O1212&lt;=0,P1212,P1212*(1-N1213/O1212))+MAX(0,-('1-Input'!$B$10-C1213-D1213))</f>
        <v>511974.10056346178</v>
      </c>
      <c r="Q1213" s="10">
        <f>MAX(0,('1-Input'!$B$10-C1213-D1213))/(1-'P-Parametri'!$B$31*MAX(0,IF(R1212&lt;=0,0,(R1212-S1212)/R1212)))</f>
        <v>31705.420726086522</v>
      </c>
      <c r="R1213" s="10">
        <f>((R1212-Q1213+MAX(0,-('1-Input'!$B$10-C1213-D1213)))*(1+B1213))*(1-'P-Parametri'!$B$32)</f>
        <v>783376.54443067464</v>
      </c>
      <c r="S1213" s="10">
        <f>IF(R1212&lt;=0,S1212,S1212*(1-Q1213/R1212))+MAX(0,-('1-Input'!$B$10-C1213-D1213))</f>
        <v>511974.10056346189</v>
      </c>
      <c r="T1213" s="10">
        <f>MAX(0,('1-Input'!$B$10-C1213-D1213))/(1-'P-Parametri'!$B$31*MAX(0,IF(U1212&lt;=0,0,(U1212-V1212)/U1212)))</f>
        <v>31705.420726086522</v>
      </c>
      <c r="U1213" s="10">
        <f>((U1212-T1213+MAX(0,-('1-Input'!$B$10-C1213-D1213)))*(1+B1213))*(1-'P-Parametri'!$B$32)</f>
        <v>783376.54443067464</v>
      </c>
      <c r="V1213" s="10">
        <f>IF(U1212&lt;=0,V1212,V1212*(1-T1213/U1212))+MAX(0,-('1-Input'!$B$10-C1213-D1213))</f>
        <v>511974.10056346189</v>
      </c>
    </row>
    <row r="1214" spans="1:22">
      <c r="A1214" s="9">
        <f t="shared" si="48"/>
        <v>7</v>
      </c>
      <c r="B1214" s="12">
        <f>IF($A1214='P-Parametri'!$B$47,'P-Parametri'!$B$34,IF($A1214='P-Parametri'!$B$48,'P-Parametri'!$C$34,'P-Parametri'!$B$52))</f>
        <v>0.03</v>
      </c>
      <c r="C1214" s="10">
        <f>IF($A1214&lt;='1-Input'!$B$26,0,IF($A1214='1-Input'!$B$26+1,(0+0)*'1-Input'!$B$27,0+0))</f>
        <v>0</v>
      </c>
      <c r="D1214" s="10">
        <f t="shared" si="49"/>
        <v>0</v>
      </c>
      <c r="E1214" s="10">
        <f>MAX(0,('1-Input'!$B$10-C1214-D1214))/(1-'P-Parametri'!$B$31*MAX(0,IF(F1213&lt;=0,0,(F1213-G1213)/F1213)))</f>
        <v>31870.84769607355</v>
      </c>
      <c r="F1214" s="10">
        <f>((F1213-E1214+MAX(0,-('1-Input'!$B$10-C1214-D1214)))*(1+B1214))*(1-'P-Parametri'!$B$32)</f>
        <v>676369.3855936582</v>
      </c>
      <c r="G1214" s="10">
        <f>IF(F1213&lt;=0,G1213,G1213*(1-E1214/F1213))+MAX(0,-('1-Input'!$B$10-C1214-D1214))</f>
        <v>430024.90021976252</v>
      </c>
      <c r="H1214" s="10">
        <f>MAX(0,('1-Input'!$B$10-C1214-D1214))/(1-'P-Parametri'!$B$31*MAX(0,IF(I1213&lt;=0,0,(I1213-J1213)/I1213)))</f>
        <v>31870.84769607355</v>
      </c>
      <c r="I1214" s="10">
        <f>((I1213-H1214+MAX(0,-('1-Input'!$B$10-C1214-D1214)))*(1+B1214))*(1-'P-Parametri'!$B$32)</f>
        <v>860708.69234325772</v>
      </c>
      <c r="J1214" s="10">
        <f>IF(I1213&lt;=0,J1213,J1213*(1-H1214/I1213))+MAX(0,-('1-Input'!$B$10-C1214-D1214))</f>
        <v>547224.90021976258</v>
      </c>
      <c r="K1214" s="10">
        <f>MAX(0,('1-Input'!$B$10-C1214-D1214))/(1-'P-Parametri'!$B$31*MAX(0,IF(L1213&lt;=0,0,(L1213-M1213)/L1213)))</f>
        <v>31870.84769607355</v>
      </c>
      <c r="L1214" s="10">
        <f>((L1213-K1214+MAX(0,-('1-Input'!$B$10-C1214-D1214)))*(1+B1214))*(1-'P-Parametri'!$B$32)</f>
        <v>763428.14947063522</v>
      </c>
      <c r="M1214" s="10">
        <f>IF(L1213&lt;=0,M1213,M1213*(1-K1214/L1213))+MAX(0,-('1-Input'!$B$10-C1214-D1214))</f>
        <v>485375.47794674465</v>
      </c>
      <c r="N1214" s="10">
        <f>MAX(0,('1-Input'!$B$10-C1214-D1214))/(1-'P-Parametri'!$B$31*MAX(0,IF(O1213&lt;=0,0,(O1213-P1213)/O1213)))</f>
        <v>31870.84769607355</v>
      </c>
      <c r="O1214" s="10">
        <f>((O1213-N1214+MAX(0,-('1-Input'!$B$10-C1214-D1214)))*(1+B1214))*(1-'P-Parametri'!$B$32)</f>
        <v>772502.76590136543</v>
      </c>
      <c r="P1214" s="10">
        <f>IF(O1213&lt;=0,P1213,P1213*(1-N1214/O1213))+MAX(0,-('1-Input'!$B$10-C1214-D1214))</f>
        <v>491144.9747753634</v>
      </c>
      <c r="Q1214" s="10">
        <f>MAX(0,('1-Input'!$B$10-C1214-D1214))/(1-'P-Parametri'!$B$31*MAX(0,IF(R1213&lt;=0,0,(R1213-S1213)/R1213)))</f>
        <v>31870.84769607355</v>
      </c>
      <c r="R1214" s="10">
        <f>((R1213-Q1214+MAX(0,-('1-Input'!$B$10-C1214-D1214)))*(1+B1214))*(1-'P-Parametri'!$B$32)</f>
        <v>772502.7659013659</v>
      </c>
      <c r="S1214" s="10">
        <f>IF(R1213&lt;=0,S1213,S1213*(1-Q1214/R1213))+MAX(0,-('1-Input'!$B$10-C1214-D1214))</f>
        <v>491144.97477536352</v>
      </c>
      <c r="T1214" s="10">
        <f>MAX(0,('1-Input'!$B$10-C1214-D1214))/(1-'P-Parametri'!$B$31*MAX(0,IF(U1213&lt;=0,0,(U1213-V1213)/U1213)))</f>
        <v>31870.84769607355</v>
      </c>
      <c r="U1214" s="10">
        <f>((U1213-T1214+MAX(0,-('1-Input'!$B$10-C1214-D1214)))*(1+B1214))*(1-'P-Parametri'!$B$32)</f>
        <v>772502.7659013659</v>
      </c>
      <c r="V1214" s="10">
        <f>IF(U1213&lt;=0,V1213,V1213*(1-T1214/U1213))+MAX(0,-('1-Input'!$B$10-C1214-D1214))</f>
        <v>491144.97477536352</v>
      </c>
    </row>
    <row r="1215" spans="1:22">
      <c r="A1215" s="9">
        <f t="shared" si="48"/>
        <v>8</v>
      </c>
      <c r="B1215" s="12">
        <f>IF($A1215='P-Parametri'!$B$47,'P-Parametri'!$B$34,IF($A1215='P-Parametri'!$B$48,'P-Parametri'!$C$34,'P-Parametri'!$B$52))</f>
        <v>0.03</v>
      </c>
      <c r="C1215" s="10">
        <f>IF($A1215&lt;='1-Input'!$B$26,0,IF($A1215='1-Input'!$B$26+1,(0+0)*'1-Input'!$B$27,0+0))</f>
        <v>0</v>
      </c>
      <c r="D1215" s="10">
        <f t="shared" si="49"/>
        <v>0</v>
      </c>
      <c r="E1215" s="10">
        <f>MAX(0,('1-Input'!$B$10-C1215-D1215))/(1-'P-Parametri'!$B$31*MAX(0,IF(F1214&lt;=0,0,(F1214-G1214)/F1214)))</f>
        <v>32033.443244659338</v>
      </c>
      <c r="F1215" s="10">
        <f>((F1214-E1215+MAX(0,-('1-Input'!$B$10-C1215-D1215)))*(1+B1215))*(1-'P-Parametri'!$B$32)</f>
        <v>662338.68857822998</v>
      </c>
      <c r="G1215" s="10">
        <f>IF(F1214&lt;=0,G1214,G1214*(1-E1215/F1214))+MAX(0,-('1-Input'!$B$10-C1215-D1215))</f>
        <v>409658.54637763911</v>
      </c>
      <c r="H1215" s="10">
        <f>MAX(0,('1-Input'!$B$10-C1215-D1215))/(1-'P-Parametri'!$B$31*MAX(0,IF(I1214&lt;=0,0,(I1214-J1214)/I1214)))</f>
        <v>32033.443244659335</v>
      </c>
      <c r="I1215" s="10">
        <f>((I1214-H1215+MAX(0,-('1-Input'!$B$10-C1215-D1215)))*(1+B1215))*(1-'P-Parametri'!$B$32)</f>
        <v>851828.43555841316</v>
      </c>
      <c r="J1215" s="10">
        <f>IF(I1214&lt;=0,J1214,J1214*(1-H1215/I1214))+MAX(0,-('1-Input'!$B$10-C1215-D1215))</f>
        <v>526858.54637763917</v>
      </c>
      <c r="K1215" s="10">
        <f>MAX(0,('1-Input'!$B$10-C1215-D1215))/(1-'P-Parametri'!$B$31*MAX(0,IF(L1214&lt;=0,0,(L1214-M1214)/L1214)))</f>
        <v>32033.443244659338</v>
      </c>
      <c r="L1215" s="10">
        <f>((L1214-K1215+MAX(0,-('1-Input'!$B$10-C1215-D1215)))*(1+B1215))*(1-'P-Parametri'!$B$32)</f>
        <v>751829.87431792973</v>
      </c>
      <c r="M1215" s="10">
        <f>IF(L1214&lt;=0,M1214,M1214*(1-K1215/L1214))+MAX(0,-('1-Input'!$B$10-C1215-D1215))</f>
        <v>465009.12410462124</v>
      </c>
      <c r="N1215" s="10">
        <f>MAX(0,('1-Input'!$B$10-C1215-D1215))/(1-'P-Parametri'!$B$31*MAX(0,IF(O1214&lt;=0,0,(O1214-P1214)/O1214)))</f>
        <v>32033.443244659335</v>
      </c>
      <c r="O1215" s="10">
        <f>((O1214-N1215+MAX(0,-('1-Input'!$B$10-C1215-D1215)))*(1+B1215))*(1-'P-Parametri'!$B$32)</f>
        <v>761158.03553173447</v>
      </c>
      <c r="P1215" s="10">
        <f>IF(O1214&lt;=0,P1214,P1214*(1-N1215/O1214))+MAX(0,-('1-Input'!$B$10-C1215-D1215))</f>
        <v>470778.62093323999</v>
      </c>
      <c r="Q1215" s="10">
        <f>MAX(0,('1-Input'!$B$10-C1215-D1215))/(1-'P-Parametri'!$B$31*MAX(0,IF(R1214&lt;=0,0,(R1214-S1214)/R1214)))</f>
        <v>32033.443244659338</v>
      </c>
      <c r="R1215" s="10">
        <f>((R1214-Q1215+MAX(0,-('1-Input'!$B$10-C1215-D1215)))*(1+B1215))*(1-'P-Parametri'!$B$32)</f>
        <v>761158.03553173493</v>
      </c>
      <c r="S1215" s="10">
        <f>IF(R1214&lt;=0,S1214,S1214*(1-Q1215/R1214))+MAX(0,-('1-Input'!$B$10-C1215-D1215))</f>
        <v>470778.6209332401</v>
      </c>
      <c r="T1215" s="10">
        <f>MAX(0,('1-Input'!$B$10-C1215-D1215))/(1-'P-Parametri'!$B$31*MAX(0,IF(U1214&lt;=0,0,(U1214-V1214)/U1214)))</f>
        <v>32033.443244659338</v>
      </c>
      <c r="U1215" s="10">
        <f>((U1214-T1215+MAX(0,-('1-Input'!$B$10-C1215-D1215)))*(1+B1215))*(1-'P-Parametri'!$B$32)</f>
        <v>761158.03553173493</v>
      </c>
      <c r="V1215" s="10">
        <f>IF(U1214&lt;=0,V1214,V1214*(1-T1215/U1214))+MAX(0,-('1-Input'!$B$10-C1215-D1215))</f>
        <v>470778.6209332401</v>
      </c>
    </row>
    <row r="1216" spans="1:22">
      <c r="A1216" s="9">
        <f t="shared" si="48"/>
        <v>9</v>
      </c>
      <c r="B1216" s="12">
        <f>IF($A1216='P-Parametri'!$B$47,'P-Parametri'!$B$34,IF($A1216='P-Parametri'!$B$48,'P-Parametri'!$C$34,'P-Parametri'!$B$52))</f>
        <v>0.03</v>
      </c>
      <c r="C1216" s="10">
        <f>IF($A1216&lt;='1-Input'!$B$26,0,IF($A1216='1-Input'!$B$26+1,(0+0)*'1-Input'!$B$27,0+0))</f>
        <v>0</v>
      </c>
      <c r="D1216" s="10">
        <f t="shared" si="49"/>
        <v>0</v>
      </c>
      <c r="E1216" s="10">
        <f>MAX(0,('1-Input'!$B$10-C1216-D1216))/(1-'P-Parametri'!$B$31*MAX(0,IF(F1215&lt;=0,0,(F1215-G1215)/F1215)))</f>
        <v>32193.219294060418</v>
      </c>
      <c r="F1216" s="10">
        <f>((F1215-E1216+MAX(0,-('1-Input'!$B$10-C1216-D1216)))*(1+B1216))*(1-'P-Parametri'!$B$32)</f>
        <v>647751.73369596933</v>
      </c>
      <c r="G1216" s="10">
        <f>IF(F1215&lt;=0,G1215,G1215*(1-E1216/F1215))+MAX(0,-('1-Input'!$B$10-C1216-D1216))</f>
        <v>389746.93975304184</v>
      </c>
      <c r="H1216" s="10">
        <f>MAX(0,('1-Input'!$B$10-C1216-D1216))/(1-'P-Parametri'!$B$31*MAX(0,IF(I1215&lt;=0,0,(I1215-J1215)/I1215)))</f>
        <v>32193.219294060415</v>
      </c>
      <c r="I1216" s="10">
        <f>((I1215-H1216+MAX(0,-('1-Input'!$B$10-C1216-D1216)))*(1+B1216))*(1-'P-Parametri'!$B$32)</f>
        <v>842535.82420677878</v>
      </c>
      <c r="J1216" s="10">
        <f>IF(I1215&lt;=0,J1215,J1215*(1-H1216/I1215))+MAX(0,-('1-Input'!$B$10-C1216-D1216))</f>
        <v>506946.93975304184</v>
      </c>
      <c r="K1216" s="10">
        <f>MAX(0,('1-Input'!$B$10-C1216-D1216))/(1-'P-Parametri'!$B$31*MAX(0,IF(L1215&lt;=0,0,(L1215-M1215)/L1215)))</f>
        <v>32193.219294060418</v>
      </c>
      <c r="L1216" s="10">
        <f>((L1215-K1216+MAX(0,-('1-Input'!$B$10-C1216-D1216)))*(1+B1216))*(1-'P-Parametri'!$B$32)</f>
        <v>739743.30316523626</v>
      </c>
      <c r="M1216" s="10">
        <f>IF(L1215&lt;=0,M1215,M1215*(1-K1216/L1215))+MAX(0,-('1-Input'!$B$10-C1216-D1216))</f>
        <v>445097.51748002396</v>
      </c>
      <c r="N1216" s="10">
        <f>MAX(0,('1-Input'!$B$10-C1216-D1216))/(1-'P-Parametri'!$B$31*MAX(0,IF(O1215&lt;=0,0,(O1215-P1215)/O1215)))</f>
        <v>32193.219294060415</v>
      </c>
      <c r="O1216" s="10">
        <f>((O1215-N1216+MAX(0,-('1-Input'!$B$10-C1216-D1216)))*(1+B1216))*(1-'P-Parametri'!$B$32)</f>
        <v>749332.09320335474</v>
      </c>
      <c r="P1216" s="10">
        <f>IF(O1215&lt;=0,P1215,P1215*(1-N1216/O1215))+MAX(0,-('1-Input'!$B$10-C1216-D1216))</f>
        <v>450867.01430864271</v>
      </c>
      <c r="Q1216" s="10">
        <f>MAX(0,('1-Input'!$B$10-C1216-D1216))/(1-'P-Parametri'!$B$31*MAX(0,IF(R1215&lt;=0,0,(R1215-S1215)/R1215)))</f>
        <v>32193.219294060418</v>
      </c>
      <c r="R1216" s="10">
        <f>((R1215-Q1216+MAX(0,-('1-Input'!$B$10-C1216-D1216)))*(1+B1216))*(1-'P-Parametri'!$B$32)</f>
        <v>749332.09320335521</v>
      </c>
      <c r="S1216" s="10">
        <f>IF(R1215&lt;=0,S1215,S1215*(1-Q1216/R1215))+MAX(0,-('1-Input'!$B$10-C1216-D1216))</f>
        <v>450867.01430864283</v>
      </c>
      <c r="T1216" s="10">
        <f>MAX(0,('1-Input'!$B$10-C1216-D1216))/(1-'P-Parametri'!$B$31*MAX(0,IF(U1215&lt;=0,0,(U1215-V1215)/U1215)))</f>
        <v>32193.219294060418</v>
      </c>
      <c r="U1216" s="10">
        <f>((U1215-T1216+MAX(0,-('1-Input'!$B$10-C1216-D1216)))*(1+B1216))*(1-'P-Parametri'!$B$32)</f>
        <v>749332.09320335521</v>
      </c>
      <c r="V1216" s="10">
        <f>IF(U1215&lt;=0,V1215,V1215*(1-T1216/U1215))+MAX(0,-('1-Input'!$B$10-C1216-D1216))</f>
        <v>450867.01430864283</v>
      </c>
    </row>
    <row r="1217" spans="1:22">
      <c r="A1217" s="9">
        <f t="shared" si="48"/>
        <v>10</v>
      </c>
      <c r="B1217" s="12">
        <f>IF($A1217='P-Parametri'!$B$47,'P-Parametri'!$B$34,IF($A1217='P-Parametri'!$B$48,'P-Parametri'!$C$34,'P-Parametri'!$B$52))</f>
        <v>0.03</v>
      </c>
      <c r="C1217" s="10">
        <f>IF($A1217&lt;='1-Input'!$B$26,0,IF($A1217='1-Input'!$B$26+1,(0+0)*'1-Input'!$B$27,0+0))</f>
        <v>0</v>
      </c>
      <c r="D1217" s="10">
        <f t="shared" si="49"/>
        <v>0</v>
      </c>
      <c r="E1217" s="10">
        <f>MAX(0,('1-Input'!$B$10-C1217-D1217))/(1-'P-Parametri'!$B$31*MAX(0,IF(F1216&lt;=0,0,(F1216-G1216)/F1216)))</f>
        <v>32350.189460244455</v>
      </c>
      <c r="F1217" s="10">
        <f>((F1216-E1217+MAX(0,-('1-Input'!$B$10-C1217-D1217)))*(1+B1217))*(1-'P-Parametri'!$B$32)</f>
        <v>632595.86338167102</v>
      </c>
      <c r="G1217" s="10">
        <f>IF(F1216&lt;=0,G1216,G1216*(1-E1217/F1216))+MAX(0,-('1-Input'!$B$10-C1217-D1217))</f>
        <v>370282.09437066066</v>
      </c>
      <c r="H1217" s="10">
        <f>MAX(0,('1-Input'!$B$10-C1217-D1217))/(1-'P-Parametri'!$B$31*MAX(0,IF(I1216&lt;=0,0,(I1216-J1216)/I1216)))</f>
        <v>32350.189460244452</v>
      </c>
      <c r="I1217" s="10">
        <f>((I1216-H1217+MAX(0,-('1-Input'!$B$10-C1217-D1217)))*(1+B1217))*(1-'P-Parametri'!$B$32)</f>
        <v>832822.2213813524</v>
      </c>
      <c r="J1217" s="10">
        <f>IF(I1216&lt;=0,J1216,J1216*(1-H1217/I1216))+MAX(0,-('1-Input'!$B$10-C1217-D1217))</f>
        <v>487482.09437066066</v>
      </c>
      <c r="K1217" s="10">
        <f>MAX(0,('1-Input'!$B$10-C1217-D1217))/(1-'P-Parametri'!$B$31*MAX(0,IF(L1216&lt;=0,0,(L1216-M1216)/L1216)))</f>
        <v>32350.189460244455</v>
      </c>
      <c r="L1217" s="10">
        <f>((L1216-K1217+MAX(0,-('1-Input'!$B$10-C1217-D1217)))*(1+B1217))*(1-'P-Parametri'!$B$32)</f>
        <v>727157.67730190919</v>
      </c>
      <c r="M1217" s="10">
        <f>IF(L1216&lt;=0,M1216,M1216*(1-K1217/L1216))+MAX(0,-('1-Input'!$B$10-C1217-D1217))</f>
        <v>425632.67209764279</v>
      </c>
      <c r="N1217" s="10">
        <f>MAX(0,('1-Input'!$B$10-C1217-D1217))/(1-'P-Parametri'!$B$31*MAX(0,IF(O1216&lt;=0,0,(O1216-P1216)/O1216)))</f>
        <v>32350.189460244452</v>
      </c>
      <c r="O1217" s="10">
        <f>((O1216-N1217+MAX(0,-('1-Input'!$B$10-C1217-D1217)))*(1+B1217))*(1-'P-Parametri'!$B$32)</f>
        <v>737014.37813369278</v>
      </c>
      <c r="P1217" s="10">
        <f>IF(O1216&lt;=0,P1216,P1216*(1-N1217/O1216))+MAX(0,-('1-Input'!$B$10-C1217-D1217))</f>
        <v>431402.16892626154</v>
      </c>
      <c r="Q1217" s="10">
        <f>MAX(0,('1-Input'!$B$10-C1217-D1217))/(1-'P-Parametri'!$B$31*MAX(0,IF(R1216&lt;=0,0,(R1216-S1216)/R1216)))</f>
        <v>32350.189460244455</v>
      </c>
      <c r="R1217" s="10">
        <f>((R1216-Q1217+MAX(0,-('1-Input'!$B$10-C1217-D1217)))*(1+B1217))*(1-'P-Parametri'!$B$32)</f>
        <v>737014.37813369324</v>
      </c>
      <c r="S1217" s="10">
        <f>IF(R1216&lt;=0,S1216,S1216*(1-Q1217/R1216))+MAX(0,-('1-Input'!$B$10-C1217-D1217))</f>
        <v>431402.16892626166</v>
      </c>
      <c r="T1217" s="10">
        <f>MAX(0,('1-Input'!$B$10-C1217-D1217))/(1-'P-Parametri'!$B$31*MAX(0,IF(U1216&lt;=0,0,(U1216-V1216)/U1216)))</f>
        <v>32350.189460244455</v>
      </c>
      <c r="U1217" s="10">
        <f>((U1216-T1217+MAX(0,-('1-Input'!$B$10-C1217-D1217)))*(1+B1217))*(1-'P-Parametri'!$B$32)</f>
        <v>737014.37813369324</v>
      </c>
      <c r="V1217" s="10">
        <f>IF(U1216&lt;=0,V1216,V1216*(1-T1217/U1216))+MAX(0,-('1-Input'!$B$10-C1217-D1217))</f>
        <v>431402.16892626166</v>
      </c>
    </row>
    <row r="1218" spans="1:22">
      <c r="A1218" s="9">
        <f t="shared" si="48"/>
        <v>11</v>
      </c>
      <c r="B1218" s="12">
        <f>IF($A1218='P-Parametri'!$B$47,'P-Parametri'!$B$34,IF($A1218='P-Parametri'!$B$48,'P-Parametri'!$C$34,'P-Parametri'!$B$52))</f>
        <v>0.03</v>
      </c>
      <c r="C1218" s="10">
        <f>IF($A1218&lt;='1-Input'!$B$26,0,IF($A1218='1-Input'!$B$26+1,(0+0)*'1-Input'!$B$27,0+0))</f>
        <v>0</v>
      </c>
      <c r="D1218" s="10">
        <f t="shared" si="49"/>
        <v>0</v>
      </c>
      <c r="E1218" s="10">
        <f>MAX(0,('1-Input'!$B$10-C1218-D1218))/(1-'P-Parametri'!$B$31*MAX(0,IF(F1217&lt;=0,0,(F1217-G1217)/F1217)))</f>
        <v>32504.368978176328</v>
      </c>
      <c r="F1218" s="10">
        <f>((F1217-E1218+MAX(0,-('1-Input'!$B$10-C1218-D1218)))*(1+B1218))*(1-'P-Parametri'!$B$32)</f>
        <v>616858.05075712828</v>
      </c>
      <c r="G1218" s="10">
        <f>IF(F1217&lt;=0,G1217,G1217*(1-E1218/F1217))+MAX(0,-('1-Input'!$B$10-C1218-D1218))</f>
        <v>351256.06761623942</v>
      </c>
      <c r="H1218" s="10">
        <f>MAX(0,('1-Input'!$B$10-C1218-D1218))/(1-'P-Parametri'!$B$31*MAX(0,IF(I1217&lt;=0,0,(I1217-J1217)/I1217)))</f>
        <v>32504.368978176324</v>
      </c>
      <c r="I1218" s="10">
        <f>((I1217-H1218+MAX(0,-('1-Input'!$B$10-C1218-D1218)))*(1+B1218))*(1-'P-Parametri'!$B$32)</f>
        <v>822678.73319932073</v>
      </c>
      <c r="J1218" s="10">
        <f>IF(I1217&lt;=0,J1217,J1217*(1-H1218/I1217))+MAX(0,-('1-Input'!$B$10-C1218-D1218))</f>
        <v>468456.06761623948</v>
      </c>
      <c r="K1218" s="10">
        <f>MAX(0,('1-Input'!$B$10-C1218-D1218))/(1-'P-Parametri'!$B$31*MAX(0,IF(L1217&lt;=0,0,(L1217-M1217)/L1217)))</f>
        <v>32504.368978176324</v>
      </c>
      <c r="L1218" s="10">
        <f>((L1217-K1218+MAX(0,-('1-Input'!$B$10-C1218-D1218)))*(1+B1218))*(1-'P-Parametri'!$B$32)</f>
        <v>714061.92175829783</v>
      </c>
      <c r="M1218" s="10">
        <f>IF(L1217&lt;=0,M1217,M1217*(1-K1218/L1217))+MAX(0,-('1-Input'!$B$10-C1218-D1218))</f>
        <v>406606.64534322155</v>
      </c>
      <c r="N1218" s="10">
        <f>MAX(0,('1-Input'!$B$10-C1218-D1218))/(1-'P-Parametri'!$B$31*MAX(0,IF(O1217&lt;=0,0,(O1217-P1217)/O1217)))</f>
        <v>32504.368978176324</v>
      </c>
      <c r="O1218" s="10">
        <f>((O1217-N1218+MAX(0,-('1-Input'!$B$10-C1218-D1218)))*(1+B1218))*(1-'P-Parametri'!$B$32)</f>
        <v>724194.01881132158</v>
      </c>
      <c r="P1218" s="10">
        <f>IF(O1217&lt;=0,P1217,P1217*(1-N1218/O1217))+MAX(0,-('1-Input'!$B$10-C1218-D1218))</f>
        <v>412376.14217184036</v>
      </c>
      <c r="Q1218" s="10">
        <f>MAX(0,('1-Input'!$B$10-C1218-D1218))/(1-'P-Parametri'!$B$31*MAX(0,IF(R1217&lt;=0,0,(R1217-S1217)/R1217)))</f>
        <v>32504.368978176328</v>
      </c>
      <c r="R1218" s="10">
        <f>((R1217-Q1218+MAX(0,-('1-Input'!$B$10-C1218-D1218)))*(1+B1218))*(1-'P-Parametri'!$B$32)</f>
        <v>724194.01881132193</v>
      </c>
      <c r="S1218" s="10">
        <f>IF(R1217&lt;=0,S1217,S1217*(1-Q1218/R1217))+MAX(0,-('1-Input'!$B$10-C1218-D1218))</f>
        <v>412376.14217184047</v>
      </c>
      <c r="T1218" s="10">
        <f>MAX(0,('1-Input'!$B$10-C1218-D1218))/(1-'P-Parametri'!$B$31*MAX(0,IF(U1217&lt;=0,0,(U1217-V1217)/U1217)))</f>
        <v>32504.368978176328</v>
      </c>
      <c r="U1218" s="10">
        <f>((U1217-T1218+MAX(0,-('1-Input'!$B$10-C1218-D1218)))*(1+B1218))*(1-'P-Parametri'!$B$32)</f>
        <v>724194.01881132193</v>
      </c>
      <c r="V1218" s="10">
        <f>IF(U1217&lt;=0,V1217,V1217*(1-T1218/U1217))+MAX(0,-('1-Input'!$B$10-C1218-D1218))</f>
        <v>412376.14217184047</v>
      </c>
    </row>
    <row r="1219" spans="1:22">
      <c r="A1219" s="9">
        <f t="shared" si="48"/>
        <v>12</v>
      </c>
      <c r="B1219" s="12">
        <f>IF($A1219='P-Parametri'!$B$47,'P-Parametri'!$B$34,IF($A1219='P-Parametri'!$B$48,'P-Parametri'!$C$34,'P-Parametri'!$B$52))</f>
        <v>0.03</v>
      </c>
      <c r="C1219" s="10">
        <f>IF($A1219&lt;='1-Input'!$B$26,0,IF($A1219='1-Input'!$B$26+1,(0+0)*'1-Input'!$B$27,0+0))</f>
        <v>0</v>
      </c>
      <c r="D1219" s="10">
        <f t="shared" si="49"/>
        <v>0</v>
      </c>
      <c r="E1219" s="10">
        <f>MAX(0,('1-Input'!$B$10-C1219-D1219))/(1-'P-Parametri'!$B$31*MAX(0,IF(F1218&lt;=0,0,(F1218-G1218)/F1218)))</f>
        <v>32655.774627153383</v>
      </c>
      <c r="F1219" s="10">
        <f>((F1218-E1219+MAX(0,-('1-Input'!$B$10-C1219-D1219)))*(1+B1219))*(1-'P-Parametri'!$B$32)</f>
        <v>600524.88772504637</v>
      </c>
      <c r="G1219" s="10">
        <f>IF(F1218&lt;=0,G1218,G1218*(1-E1219/F1218))+MAX(0,-('1-Input'!$B$10-C1219-D1219))</f>
        <v>332660.96463198366</v>
      </c>
      <c r="H1219" s="10">
        <f>MAX(0,('1-Input'!$B$10-C1219-D1219))/(1-'P-Parametri'!$B$31*MAX(0,IF(I1218&lt;=0,0,(I1218-J1218)/I1218)))</f>
        <v>32655.774627153383</v>
      </c>
      <c r="I1219" s="10">
        <f>((I1218-H1219+MAX(0,-('1-Input'!$B$10-C1219-D1219)))*(1+B1219))*(1-'P-Parametri'!$B$32)</f>
        <v>812096.20003467367</v>
      </c>
      <c r="J1219" s="10">
        <f>IF(I1218&lt;=0,J1218,J1218*(1-H1219/I1218))+MAX(0,-('1-Input'!$B$10-C1219-D1219))</f>
        <v>449860.96463198372</v>
      </c>
      <c r="K1219" s="10">
        <f>MAX(0,('1-Input'!$B$10-C1219-D1219))/(1-'P-Parametri'!$B$31*MAX(0,IF(L1218&lt;=0,0,(L1218-M1218)/L1218)))</f>
        <v>32655.774627153383</v>
      </c>
      <c r="L1219" s="10">
        <f>((L1218-K1219+MAX(0,-('1-Input'!$B$10-C1219-D1219)))*(1+B1219))*(1-'P-Parametri'!$B$32)</f>
        <v>700444.63488198863</v>
      </c>
      <c r="M1219" s="10">
        <f>IF(L1218&lt;=0,M1218,M1218*(1-K1219/L1218))+MAX(0,-('1-Input'!$B$10-C1219-D1219))</f>
        <v>388011.54235896579</v>
      </c>
      <c r="N1219" s="10">
        <f>MAX(0,('1-Input'!$B$10-C1219-D1219))/(1-'P-Parametri'!$B$31*MAX(0,IF(O1218&lt;=0,0,(O1218-P1218)/O1218)))</f>
        <v>32655.774627153383</v>
      </c>
      <c r="O1219" s="10">
        <f>((O1218-N1219+MAX(0,-('1-Input'!$B$10-C1219-D1219)))*(1+B1219))*(1-'P-Parametri'!$B$32)</f>
        <v>710859.8227266738</v>
      </c>
      <c r="P1219" s="10">
        <f>IF(O1218&lt;=0,P1218,P1218*(1-N1219/O1218))+MAX(0,-('1-Input'!$B$10-C1219-D1219))</f>
        <v>393781.0391875846</v>
      </c>
      <c r="Q1219" s="10">
        <f>MAX(0,('1-Input'!$B$10-C1219-D1219))/(1-'P-Parametri'!$B$31*MAX(0,IF(R1218&lt;=0,0,(R1218-S1218)/R1218)))</f>
        <v>32655.774627153383</v>
      </c>
      <c r="R1219" s="10">
        <f>((R1218-Q1219+MAX(0,-('1-Input'!$B$10-C1219-D1219)))*(1+B1219))*(1-'P-Parametri'!$B$32)</f>
        <v>710859.82272667415</v>
      </c>
      <c r="S1219" s="10">
        <f>IF(R1218&lt;=0,S1218,S1218*(1-Q1219/R1218))+MAX(0,-('1-Input'!$B$10-C1219-D1219))</f>
        <v>393781.03918758471</v>
      </c>
      <c r="T1219" s="10">
        <f>MAX(0,('1-Input'!$B$10-C1219-D1219))/(1-'P-Parametri'!$B$31*MAX(0,IF(U1218&lt;=0,0,(U1218-V1218)/U1218)))</f>
        <v>32655.774627153383</v>
      </c>
      <c r="U1219" s="10">
        <f>((U1218-T1219+MAX(0,-('1-Input'!$B$10-C1219-D1219)))*(1+B1219))*(1-'P-Parametri'!$B$32)</f>
        <v>710859.82272667415</v>
      </c>
      <c r="V1219" s="10">
        <f>IF(U1218&lt;=0,V1218,V1218*(1-T1219/U1218))+MAX(0,-('1-Input'!$B$10-C1219-D1219))</f>
        <v>393781.03918758471</v>
      </c>
    </row>
    <row r="1220" spans="1:22">
      <c r="A1220" s="9">
        <f t="shared" si="48"/>
        <v>13</v>
      </c>
      <c r="B1220" s="12">
        <f>IF($A1220='P-Parametri'!$B$47,'P-Parametri'!$B$34,IF($A1220='P-Parametri'!$B$48,'P-Parametri'!$C$34,'P-Parametri'!$B$52))</f>
        <v>0.03</v>
      </c>
      <c r="C1220" s="10">
        <f>IF($A1220&lt;='1-Input'!$B$26,0,IF($A1220='1-Input'!$B$26+1,(0+0)*'1-Input'!$B$27,0+0))</f>
        <v>0</v>
      </c>
      <c r="D1220" s="10">
        <f t="shared" si="49"/>
        <v>0</v>
      </c>
      <c r="E1220" s="10">
        <f>MAX(0,('1-Input'!$B$10-C1220-D1220))/(1-'P-Parametri'!$B$31*MAX(0,IF(F1219&lt;=0,0,(F1219-G1219)/F1219)))</f>
        <v>32804.424656415555</v>
      </c>
      <c r="F1220" s="10">
        <f>((F1219-E1220+MAX(0,-('1-Input'!$B$10-C1220-D1220)))*(1+B1220))*(1-'P-Parametri'!$B$32)</f>
        <v>583582.57280676835</v>
      </c>
      <c r="G1220" s="10">
        <f>IF(F1219&lt;=0,G1219,G1219*(1-E1220/F1219))+MAX(0,-('1-Input'!$B$10-C1220-D1220))</f>
        <v>314488.94250024331</v>
      </c>
      <c r="H1220" s="10">
        <f>MAX(0,('1-Input'!$B$10-C1220-D1220))/(1-'P-Parametri'!$B$31*MAX(0,IF(I1219&lt;=0,0,(I1219-J1219)/I1219)))</f>
        <v>32804.424656415547</v>
      </c>
      <c r="I1220" s="10">
        <f>((I1219-H1220+MAX(0,-('1-Input'!$B$10-C1220-D1220)))*(1+B1220))*(1-'P-Parametri'!$B$32)</f>
        <v>801065.18758232659</v>
      </c>
      <c r="J1220" s="10">
        <f>IF(I1219&lt;=0,J1219,J1219*(1-H1220/I1219))+MAX(0,-('1-Input'!$B$10-C1220-D1220))</f>
        <v>431688.94250024337</v>
      </c>
      <c r="K1220" s="10">
        <f>MAX(0,('1-Input'!$B$10-C1220-D1220))/(1-'P-Parametri'!$B$31*MAX(0,IF(L1219&lt;=0,0,(L1219-M1219)/L1219)))</f>
        <v>32804.424656415555</v>
      </c>
      <c r="L1220" s="10">
        <f>((L1219-K1220+MAX(0,-('1-Input'!$B$10-C1220-D1220)))*(1+B1220))*(1-'P-Parametri'!$B$32)</f>
        <v>686294.07769927557</v>
      </c>
      <c r="M1220" s="10">
        <f>IF(L1219&lt;=0,M1219,M1219*(1-K1220/L1219))+MAX(0,-('1-Input'!$B$10-C1220-D1220))</f>
        <v>369839.52022722544</v>
      </c>
      <c r="N1220" s="10">
        <f>MAX(0,('1-Input'!$B$10-C1220-D1220))/(1-'P-Parametri'!$B$31*MAX(0,IF(O1219&lt;=0,0,(O1219-P1219)/O1219)))</f>
        <v>32804.424656415547</v>
      </c>
      <c r="O1220" s="10">
        <f>((O1219-N1220+MAX(0,-('1-Input'!$B$10-C1220-D1220)))*(1+B1220))*(1-'P-Parametri'!$B$32)</f>
        <v>697000.26589234115</v>
      </c>
      <c r="P1220" s="10">
        <f>IF(O1219&lt;=0,P1219,P1219*(1-N1220/O1219))+MAX(0,-('1-Input'!$B$10-C1220-D1220))</f>
        <v>375609.01705584425</v>
      </c>
      <c r="Q1220" s="10">
        <f>MAX(0,('1-Input'!$B$10-C1220-D1220))/(1-'P-Parametri'!$B$31*MAX(0,IF(R1219&lt;=0,0,(R1219-S1219)/R1219)))</f>
        <v>32804.424656415555</v>
      </c>
      <c r="R1220" s="10">
        <f>((R1219-Q1220+MAX(0,-('1-Input'!$B$10-C1220-D1220)))*(1+B1220))*(1-'P-Parametri'!$B$32)</f>
        <v>697000.2658923415</v>
      </c>
      <c r="S1220" s="10">
        <f>IF(R1219&lt;=0,S1219,S1219*(1-Q1220/R1219))+MAX(0,-('1-Input'!$B$10-C1220-D1220))</f>
        <v>375609.01705584436</v>
      </c>
      <c r="T1220" s="10">
        <f>MAX(0,('1-Input'!$B$10-C1220-D1220))/(1-'P-Parametri'!$B$31*MAX(0,IF(U1219&lt;=0,0,(U1219-V1219)/U1219)))</f>
        <v>32804.424656415555</v>
      </c>
      <c r="U1220" s="10">
        <f>((U1219-T1220+MAX(0,-('1-Input'!$B$10-C1220-D1220)))*(1+B1220))*(1-'P-Parametri'!$B$32)</f>
        <v>697000.2658923415</v>
      </c>
      <c r="V1220" s="10">
        <f>IF(U1219&lt;=0,V1219,V1219*(1-T1220/U1219))+MAX(0,-('1-Input'!$B$10-C1220-D1220))</f>
        <v>375609.01705584436</v>
      </c>
    </row>
    <row r="1221" spans="1:22">
      <c r="A1221" s="9">
        <f t="shared" si="48"/>
        <v>14</v>
      </c>
      <c r="B1221" s="12">
        <f>IF($A1221='P-Parametri'!$B$47,'P-Parametri'!$B$34,IF($A1221='P-Parametri'!$B$48,'P-Parametri'!$C$34,'P-Parametri'!$B$52))</f>
        <v>0.03</v>
      </c>
      <c r="C1221" s="10">
        <f>IF($A1221&lt;='1-Input'!$B$26,0,IF($A1221='1-Input'!$B$26+1,(0+0)*'1-Input'!$B$27,0+0))</f>
        <v>0</v>
      </c>
      <c r="D1221" s="10">
        <f t="shared" si="49"/>
        <v>0</v>
      </c>
      <c r="E1221" s="10">
        <f>MAX(0,('1-Input'!$B$10-C1221-D1221))/(1-'P-Parametri'!$B$31*MAX(0,IF(F1220&lt;=0,0,(F1220-G1220)/F1220)))</f>
        <v>32950.33871120507</v>
      </c>
      <c r="F1221" s="10">
        <f>((F1220-E1221+MAX(0,-('1-Input'!$B$10-C1221-D1221)))*(1+B1221))*(1-'P-Parametri'!$B$32)</f>
        <v>566016.89871619339</v>
      </c>
      <c r="G1221" s="10">
        <f>IF(F1220&lt;=0,G1220,G1220*(1-E1221/F1220))+MAX(0,-('1-Input'!$B$10-C1221-D1221))</f>
        <v>296732.21421675006</v>
      </c>
      <c r="H1221" s="10">
        <f>MAX(0,('1-Input'!$B$10-C1221-D1221))/(1-'P-Parametri'!$B$31*MAX(0,IF(I1220&lt;=0,0,(I1220-J1220)/I1220)))</f>
        <v>32950.338711205062</v>
      </c>
      <c r="I1221" s="10">
        <f>((I1220-H1221+MAX(0,-('1-Input'!$B$10-C1221-D1221)))*(1+B1221))*(1-'P-Parametri'!$B$32)</f>
        <v>789575.97774858063</v>
      </c>
      <c r="J1221" s="10">
        <f>IF(I1220&lt;=0,J1220,J1220*(1-H1221/I1220))+MAX(0,-('1-Input'!$B$10-C1221-D1221))</f>
        <v>413932.21421675012</v>
      </c>
      <c r="K1221" s="10">
        <f>MAX(0,('1-Input'!$B$10-C1221-D1221))/(1-'P-Parametri'!$B$31*MAX(0,IF(L1220&lt;=0,0,(L1220-M1220)/L1220)))</f>
        <v>32950.33871120507</v>
      </c>
      <c r="L1221" s="10">
        <f>((L1220-K1221+MAX(0,-('1-Input'!$B$10-C1221-D1221)))*(1+B1221))*(1-'P-Parametri'!$B$32)</f>
        <v>671598.16305539722</v>
      </c>
      <c r="M1221" s="10">
        <f>IF(L1220&lt;=0,M1220,M1220*(1-K1221/L1220))+MAX(0,-('1-Input'!$B$10-C1221-D1221))</f>
        <v>352082.79194373218</v>
      </c>
      <c r="N1221" s="10">
        <f>MAX(0,('1-Input'!$B$10-C1221-D1221))/(1-'P-Parametri'!$B$31*MAX(0,IF(O1220&lt;=0,0,(O1220-P1220)/O1220)))</f>
        <v>32950.338711205062</v>
      </c>
      <c r="O1221" s="10">
        <f>((O1220-N1221+MAX(0,-('1-Input'!$B$10-C1221-D1221)))*(1+B1221))*(1-'P-Parametri'!$B$32)</f>
        <v>682603.48214657709</v>
      </c>
      <c r="P1221" s="10">
        <f>IF(O1220&lt;=0,P1220,P1220*(1-N1221/O1220))+MAX(0,-('1-Input'!$B$10-C1221-D1221))</f>
        <v>357852.28877235099</v>
      </c>
      <c r="Q1221" s="10">
        <f>MAX(0,('1-Input'!$B$10-C1221-D1221))/(1-'P-Parametri'!$B$31*MAX(0,IF(R1220&lt;=0,0,(R1220-S1220)/R1220)))</f>
        <v>32950.338711205062</v>
      </c>
      <c r="R1221" s="10">
        <f>((R1220-Q1221+MAX(0,-('1-Input'!$B$10-C1221-D1221)))*(1+B1221))*(1-'P-Parametri'!$B$32)</f>
        <v>682603.48214657744</v>
      </c>
      <c r="S1221" s="10">
        <f>IF(R1220&lt;=0,S1220,S1220*(1-Q1221/R1220))+MAX(0,-('1-Input'!$B$10-C1221-D1221))</f>
        <v>357852.28877235105</v>
      </c>
      <c r="T1221" s="10">
        <f>MAX(0,('1-Input'!$B$10-C1221-D1221))/(1-'P-Parametri'!$B$31*MAX(0,IF(U1220&lt;=0,0,(U1220-V1220)/U1220)))</f>
        <v>32950.338711205062</v>
      </c>
      <c r="U1221" s="10">
        <f>((U1220-T1221+MAX(0,-('1-Input'!$B$10-C1221-D1221)))*(1+B1221))*(1-'P-Parametri'!$B$32)</f>
        <v>682603.48214657744</v>
      </c>
      <c r="V1221" s="10">
        <f>IF(U1220&lt;=0,V1220,V1220*(1-T1221/U1220))+MAX(0,-('1-Input'!$B$10-C1221-D1221))</f>
        <v>357852.28877235105</v>
      </c>
    </row>
    <row r="1222" spans="1:22">
      <c r="A1222" s="9">
        <f t="shared" si="48"/>
        <v>15</v>
      </c>
      <c r="B1222" s="12">
        <f>IF($A1222='P-Parametri'!$B$47,'P-Parametri'!$B$34,IF($A1222='P-Parametri'!$B$48,'P-Parametri'!$C$34,'P-Parametri'!$B$52))</f>
        <v>0.03</v>
      </c>
      <c r="C1222" s="10">
        <f>IF($A1222&lt;='1-Input'!$B$26,0,IF($A1222='1-Input'!$B$26+1,(0+0)*'1-Input'!$B$27,0+0))</f>
        <v>0</v>
      </c>
      <c r="D1222" s="10">
        <f t="shared" si="49"/>
        <v>0</v>
      </c>
      <c r="E1222" s="10">
        <f>MAX(0,('1-Input'!$B$10-C1222-D1222))/(1-'P-Parametri'!$B$31*MAX(0,IF(F1221&lt;=0,0,(F1221-G1221)/F1221)))</f>
        <v>33093.537759439299</v>
      </c>
      <c r="F1222" s="10">
        <f>((F1221-E1222+MAX(0,-('1-Input'!$B$10-C1222-D1222)))*(1+B1222))*(1-'P-Parametri'!$B$32)</f>
        <v>547813.23966188577</v>
      </c>
      <c r="G1222" s="10">
        <f>IF(F1221&lt;=0,G1221,G1221*(1-E1222/F1221))+MAX(0,-('1-Input'!$B$10-C1222-D1222))</f>
        <v>279383.05245515419</v>
      </c>
      <c r="H1222" s="10">
        <f>MAX(0,('1-Input'!$B$10-C1222-D1222))/(1-'P-Parametri'!$B$31*MAX(0,IF(I1221&lt;=0,0,(I1221-J1221)/I1221)))</f>
        <v>33093.537759439292</v>
      </c>
      <c r="I1222" s="10">
        <f>((I1221-H1222+MAX(0,-('1-Input'!$B$10-C1222-D1222)))*(1+B1222))*(1-'P-Parametri'!$B$32)</f>
        <v>777618.55936243793</v>
      </c>
      <c r="J1222" s="10">
        <f>IF(I1221&lt;=0,J1221,J1221*(1-H1222/I1221))+MAX(0,-('1-Input'!$B$10-C1222-D1222))</f>
        <v>396583.05245515431</v>
      </c>
      <c r="K1222" s="10">
        <f>MAX(0,('1-Input'!$B$10-C1222-D1222))/(1-'P-Parametri'!$B$31*MAX(0,IF(L1221&lt;=0,0,(L1221-M1221)/L1221)))</f>
        <v>33093.537759439299</v>
      </c>
      <c r="L1222" s="10">
        <f>((L1221-K1222+MAX(0,-('1-Input'!$B$10-C1222-D1222)))*(1+B1222))*(1-'P-Parametri'!$B$32)</f>
        <v>656344.44452672708</v>
      </c>
      <c r="M1222" s="10">
        <f>IF(L1221&lt;=0,M1221,M1221*(1-K1222/L1221))+MAX(0,-('1-Input'!$B$10-C1222-D1222))</f>
        <v>334733.63018213632</v>
      </c>
      <c r="N1222" s="10">
        <f>MAX(0,('1-Input'!$B$10-C1222-D1222))/(1-'P-Parametri'!$B$31*MAX(0,IF(O1221&lt;=0,0,(O1221-P1221)/O1221)))</f>
        <v>33093.537759439292</v>
      </c>
      <c r="O1222" s="10">
        <f>((O1221-N1222+MAX(0,-('1-Input'!$B$10-C1222-D1222)))*(1+B1222))*(1-'P-Parametri'!$B$32)</f>
        <v>667657.25223331444</v>
      </c>
      <c r="P1222" s="10">
        <f>IF(O1221&lt;=0,P1221,P1221*(1-N1222/O1221))+MAX(0,-('1-Input'!$B$10-C1222-D1222))</f>
        <v>340503.12701075512</v>
      </c>
      <c r="Q1222" s="10">
        <f>MAX(0,('1-Input'!$B$10-C1222-D1222))/(1-'P-Parametri'!$B$31*MAX(0,IF(R1221&lt;=0,0,(R1221-S1221)/R1221)))</f>
        <v>33093.537759439299</v>
      </c>
      <c r="R1222" s="10">
        <f>((R1221-Q1222+MAX(0,-('1-Input'!$B$10-C1222-D1222)))*(1+B1222))*(1-'P-Parametri'!$B$32)</f>
        <v>667657.25223331468</v>
      </c>
      <c r="S1222" s="10">
        <f>IF(R1221&lt;=0,S1221,S1221*(1-Q1222/R1221))+MAX(0,-('1-Input'!$B$10-C1222-D1222))</f>
        <v>340503.12701075518</v>
      </c>
      <c r="T1222" s="10">
        <f>MAX(0,('1-Input'!$B$10-C1222-D1222))/(1-'P-Parametri'!$B$31*MAX(0,IF(U1221&lt;=0,0,(U1221-V1221)/U1221)))</f>
        <v>33093.537759439299</v>
      </c>
      <c r="U1222" s="10">
        <f>((U1221-T1222+MAX(0,-('1-Input'!$B$10-C1222-D1222)))*(1+B1222))*(1-'P-Parametri'!$B$32)</f>
        <v>667657.25223331468</v>
      </c>
      <c r="V1222" s="10">
        <f>IF(U1221&lt;=0,V1221,V1221*(1-T1222/U1221))+MAX(0,-('1-Input'!$B$10-C1222-D1222))</f>
        <v>340503.12701075518</v>
      </c>
    </row>
    <row r="1223" spans="1:22">
      <c r="A1223" s="9">
        <f t="shared" si="48"/>
        <v>16</v>
      </c>
      <c r="B1223" s="12">
        <f>IF($A1223='P-Parametri'!$B$47,'P-Parametri'!$B$34,IF($A1223='P-Parametri'!$B$48,'P-Parametri'!$C$34,'P-Parametri'!$B$52))</f>
        <v>0.03</v>
      </c>
      <c r="C1223" s="10">
        <f>IF($A1223&lt;='1-Input'!$B$26,0,IF($A1223='1-Input'!$B$26+1,(0+0)*'1-Input'!$B$27,0+0))</f>
        <v>0</v>
      </c>
      <c r="D1223" s="10">
        <f t="shared" si="49"/>
        <v>0</v>
      </c>
      <c r="E1223" s="10">
        <f>MAX(0,('1-Input'!$B$10-C1223-D1223))/(1-'P-Parametri'!$B$31*MAX(0,IF(F1222&lt;=0,0,(F1222-G1222)/F1222)))</f>
        <v>33234.044019149325</v>
      </c>
      <c r="F1223" s="10">
        <f>((F1222-E1223+MAX(0,-('1-Input'!$B$10-C1223-D1223)))*(1+B1223))*(1-'P-Parametri'!$B$32)</f>
        <v>528956.53836899449</v>
      </c>
      <c r="G1223" s="10">
        <f>IF(F1222&lt;=0,G1222,G1222*(1-E1223/F1222))+MAX(0,-('1-Input'!$B$10-C1223-D1223))</f>
        <v>262433.79312504071</v>
      </c>
      <c r="H1223" s="10">
        <f>MAX(0,('1-Input'!$B$10-C1223-D1223))/(1-'P-Parametri'!$B$31*MAX(0,IF(I1222&lt;=0,0,(I1222-J1222)/I1222)))</f>
        <v>33234.044019149318</v>
      </c>
      <c r="I1223" s="10">
        <f>((I1222-H1223+MAX(0,-('1-Input'!$B$10-C1223-D1223)))*(1+B1223))*(1-'P-Parametri'!$B$32)</f>
        <v>765182.6187019801</v>
      </c>
      <c r="J1223" s="10">
        <f>IF(I1222&lt;=0,J1222,J1222*(1-H1223/I1222))+MAX(0,-('1-Input'!$B$10-C1223-D1223))</f>
        <v>379633.79312504083</v>
      </c>
      <c r="K1223" s="10">
        <f>MAX(0,('1-Input'!$B$10-C1223-D1223))/(1-'P-Parametri'!$B$31*MAX(0,IF(L1222&lt;=0,0,(L1222-M1222)/L1222)))</f>
        <v>33234.044019149325</v>
      </c>
      <c r="L1223" s="10">
        <f>((L1222-K1223+MAX(0,-('1-Input'!$B$10-C1223-D1223)))*(1+B1223))*(1-'P-Parametri'!$B$32)</f>
        <v>640520.10509775952</v>
      </c>
      <c r="M1223" s="10">
        <f>IF(L1222&lt;=0,M1222,M1222*(1-K1223/L1222))+MAX(0,-('1-Input'!$B$10-C1223-D1223))</f>
        <v>317784.37085202284</v>
      </c>
      <c r="N1223" s="10">
        <f>MAX(0,('1-Input'!$B$10-C1223-D1223))/(1-'P-Parametri'!$B$31*MAX(0,IF(O1222&lt;=0,0,(O1222-P1222)/O1222)))</f>
        <v>33234.044019149318</v>
      </c>
      <c r="O1223" s="10">
        <f>((O1222-N1223+MAX(0,-('1-Input'!$B$10-C1223-D1223)))*(1+B1223))*(1-'P-Parametri'!$B$32)</f>
        <v>652148.99265166896</v>
      </c>
      <c r="P1223" s="10">
        <f>IF(O1222&lt;=0,P1222,P1222*(1-N1223/O1222))+MAX(0,-('1-Input'!$B$10-C1223-D1223))</f>
        <v>323553.86768064165</v>
      </c>
      <c r="Q1223" s="10">
        <f>MAX(0,('1-Input'!$B$10-C1223-D1223))/(1-'P-Parametri'!$B$31*MAX(0,IF(R1222&lt;=0,0,(R1222-S1222)/R1222)))</f>
        <v>33234.044019149318</v>
      </c>
      <c r="R1223" s="10">
        <f>((R1222-Q1223+MAX(0,-('1-Input'!$B$10-C1223-D1223)))*(1+B1223))*(1-'P-Parametri'!$B$32)</f>
        <v>652148.99265166919</v>
      </c>
      <c r="S1223" s="10">
        <f>IF(R1222&lt;=0,S1222,S1222*(1-Q1223/R1222))+MAX(0,-('1-Input'!$B$10-C1223-D1223))</f>
        <v>323553.86768064171</v>
      </c>
      <c r="T1223" s="10">
        <f>MAX(0,('1-Input'!$B$10-C1223-D1223))/(1-'P-Parametri'!$B$31*MAX(0,IF(U1222&lt;=0,0,(U1222-V1222)/U1222)))</f>
        <v>33234.044019149318</v>
      </c>
      <c r="U1223" s="10">
        <f>((U1222-T1223+MAX(0,-('1-Input'!$B$10-C1223-D1223)))*(1+B1223))*(1-'P-Parametri'!$B$32)</f>
        <v>652148.99265166919</v>
      </c>
      <c r="V1223" s="10">
        <f>IF(U1222&lt;=0,V1222,V1222*(1-T1223/U1222))+MAX(0,-('1-Input'!$B$10-C1223-D1223))</f>
        <v>323553.86768064171</v>
      </c>
    </row>
    <row r="1224" spans="1:22">
      <c r="A1224" s="9">
        <f t="shared" si="48"/>
        <v>17</v>
      </c>
      <c r="B1224" s="12">
        <f>IF($A1224='P-Parametri'!$B$47,'P-Parametri'!$B$34,IF($A1224='P-Parametri'!$B$48,'P-Parametri'!$C$34,'P-Parametri'!$B$52))</f>
        <v>0.03</v>
      </c>
      <c r="C1224" s="10">
        <f>IF($A1224&lt;='1-Input'!$B$26,0,IF($A1224='1-Input'!$B$26+1,(0+0)*'1-Input'!$B$27,0+0))</f>
        <v>0</v>
      </c>
      <c r="D1224" s="10">
        <f t="shared" si="49"/>
        <v>0</v>
      </c>
      <c r="E1224" s="10">
        <f>MAX(0,('1-Input'!$B$10-C1224-D1224))/(1-'P-Parametri'!$B$31*MAX(0,IF(F1223&lt;=0,0,(F1223-G1223)/F1223)))</f>
        <v>33371.880886825638</v>
      </c>
      <c r="F1224" s="10">
        <f>((F1223-E1224+MAX(0,-('1-Input'!$B$10-C1224-D1224)))*(1+B1224))*(1-'P-Parametri'!$B$32)</f>
        <v>509431.29281222064</v>
      </c>
      <c r="G1224" s="10">
        <f>IF(F1223&lt;=0,G1223,G1223*(1-E1224/F1223))+MAX(0,-('1-Input'!$B$10-C1224-D1224))</f>
        <v>245876.83872600601</v>
      </c>
      <c r="H1224" s="10">
        <f>MAX(0,('1-Input'!$B$10-C1224-D1224))/(1-'P-Parametri'!$B$31*MAX(0,IF(I1223&lt;=0,0,(I1223-J1223)/I1223)))</f>
        <v>33371.880886825631</v>
      </c>
      <c r="I1224" s="10">
        <f>((I1223-H1224+MAX(0,-('1-Input'!$B$10-C1224-D1224)))*(1+B1224))*(1-'P-Parametri'!$B$32)</f>
        <v>752257.52982970991</v>
      </c>
      <c r="J1224" s="10">
        <f>IF(I1223&lt;=0,J1223,J1223*(1-H1224/I1223))+MAX(0,-('1-Input'!$B$10-C1224-D1224))</f>
        <v>363076.8387260061</v>
      </c>
      <c r="K1224" s="10">
        <f>MAX(0,('1-Input'!$B$10-C1224-D1224))/(1-'P-Parametri'!$B$31*MAX(0,IF(L1223&lt;=0,0,(L1223-M1223)/L1223)))</f>
        <v>33371.880886825638</v>
      </c>
      <c r="L1224" s="10">
        <f>((L1223-K1224+MAX(0,-('1-Input'!$B$10-C1224-D1224)))*(1+B1224))*(1-'P-Parametri'!$B$32)</f>
        <v>624111.94559538737</v>
      </c>
      <c r="M1224" s="10">
        <f>IF(L1223&lt;=0,M1223,M1223*(1-K1224/L1223))+MAX(0,-('1-Input'!$B$10-C1224-D1224))</f>
        <v>301227.41645298811</v>
      </c>
      <c r="N1224" s="10">
        <f>MAX(0,('1-Input'!$B$10-C1224-D1224))/(1-'P-Parametri'!$B$31*MAX(0,IF(O1223&lt;=0,0,(O1223-P1223)/O1223)))</f>
        <v>33371.880886825638</v>
      </c>
      <c r="O1224" s="10">
        <f>((O1223-N1224+MAX(0,-('1-Input'!$B$10-C1224-D1224)))*(1+B1224))*(1-'P-Parametri'!$B$32)</f>
        <v>636065.74426755297</v>
      </c>
      <c r="P1224" s="10">
        <f>IF(O1223&lt;=0,P1223,P1223*(1-N1224/O1223))+MAX(0,-('1-Input'!$B$10-C1224-D1224))</f>
        <v>306996.91328160692</v>
      </c>
      <c r="Q1224" s="10">
        <f>MAX(0,('1-Input'!$B$10-C1224-D1224))/(1-'P-Parametri'!$B$31*MAX(0,IF(R1223&lt;=0,0,(R1223-S1223)/R1223)))</f>
        <v>33371.880886825638</v>
      </c>
      <c r="R1224" s="10">
        <f>((R1223-Q1224+MAX(0,-('1-Input'!$B$10-C1224-D1224)))*(1+B1224))*(1-'P-Parametri'!$B$32)</f>
        <v>636065.74426755332</v>
      </c>
      <c r="S1224" s="10">
        <f>IF(R1223&lt;=0,S1223,S1223*(1-Q1224/R1223))+MAX(0,-('1-Input'!$B$10-C1224-D1224))</f>
        <v>306996.91328160698</v>
      </c>
      <c r="T1224" s="10">
        <f>MAX(0,('1-Input'!$B$10-C1224-D1224))/(1-'P-Parametri'!$B$31*MAX(0,IF(U1223&lt;=0,0,(U1223-V1223)/U1223)))</f>
        <v>33371.880886825638</v>
      </c>
      <c r="U1224" s="10">
        <f>((U1223-T1224+MAX(0,-('1-Input'!$B$10-C1224-D1224)))*(1+B1224))*(1-'P-Parametri'!$B$32)</f>
        <v>636065.74426755332</v>
      </c>
      <c r="V1224" s="10">
        <f>IF(U1223&lt;=0,V1223,V1223*(1-T1224/U1223))+MAX(0,-('1-Input'!$B$10-C1224-D1224))</f>
        <v>306996.91328160698</v>
      </c>
    </row>
    <row r="1225" spans="1:22">
      <c r="A1225" s="9">
        <f t="shared" si="48"/>
        <v>18</v>
      </c>
      <c r="B1225" s="12">
        <f>IF($A1225='P-Parametri'!$B$47,'P-Parametri'!$B$34,IF($A1225='P-Parametri'!$B$48,'P-Parametri'!$C$34,'P-Parametri'!$B$52))</f>
        <v>0.03</v>
      </c>
      <c r="C1225" s="10">
        <f>IF($A1225&lt;='1-Input'!$B$26,0,IF($A1225='1-Input'!$B$26+1,(0+0)*'1-Input'!$B$27,0+0))</f>
        <v>0</v>
      </c>
      <c r="D1225" s="10">
        <f t="shared" si="49"/>
        <v>0</v>
      </c>
      <c r="E1225" s="10">
        <f>MAX(0,('1-Input'!$B$10-C1225-D1225))/(1-'P-Parametri'!$B$31*MAX(0,IF(F1224&lt;=0,0,(F1224-G1224)/F1224)))</f>
        <v>33507.072866801551</v>
      </c>
      <c r="F1225" s="10">
        <f>((F1224-E1225+MAX(0,-('1-Input'!$B$10-C1225-D1225)))*(1+B1225))*(1-'P-Parametri'!$B$32)</f>
        <v>489221.54265069414</v>
      </c>
      <c r="G1225" s="10">
        <f>IF(F1224&lt;=0,G1224,G1224*(1-E1225/F1224))+MAX(0,-('1-Input'!$B$10-C1225-D1225))</f>
        <v>229704.66150074886</v>
      </c>
      <c r="H1225" s="10">
        <f>MAX(0,('1-Input'!$B$10-C1225-D1225))/(1-'P-Parametri'!$B$31*MAX(0,IF(I1224&lt;=0,0,(I1224-J1224)/I1224)))</f>
        <v>33507.072866801544</v>
      </c>
      <c r="I1225" s="10">
        <f>((I1224-H1225+MAX(0,-('1-Input'!$B$10-C1225-D1225)))*(1+B1225))*(1-'P-Parametri'!$B$32)</f>
        <v>738832.34473045205</v>
      </c>
      <c r="J1225" s="10">
        <f>IF(I1224&lt;=0,J1224,J1224*(1-H1225/I1224))+MAX(0,-('1-Input'!$B$10-C1225-D1225))</f>
        <v>346904.66150074895</v>
      </c>
      <c r="K1225" s="10">
        <f>MAX(0,('1-Input'!$B$10-C1225-D1225))/(1-'P-Parametri'!$B$31*MAX(0,IF(L1224&lt;=0,0,(L1224-M1224)/L1224)))</f>
        <v>33507.072866801551</v>
      </c>
      <c r="L1225" s="10">
        <f>((L1224-K1225+MAX(0,-('1-Input'!$B$10-C1225-D1225)))*(1+B1225))*(1-'P-Parametri'!$B$32)</f>
        <v>607106.37287262257</v>
      </c>
      <c r="M1225" s="10">
        <f>IF(L1224&lt;=0,M1224,M1224*(1-K1225/L1224))+MAX(0,-('1-Input'!$B$10-C1225-D1225))</f>
        <v>285055.23922773096</v>
      </c>
      <c r="N1225" s="10">
        <f>MAX(0,('1-Input'!$B$10-C1225-D1225))/(1-'P-Parametri'!$B$31*MAX(0,IF(O1224&lt;=0,0,(O1224-P1224)/O1224)))</f>
        <v>33507.072866801544</v>
      </c>
      <c r="O1225" s="10">
        <f>((O1224-N1225+MAX(0,-('1-Input'!$B$10-C1225-D1225)))*(1+B1225))*(1-'P-Parametri'!$B$32)</f>
        <v>619394.16067968844</v>
      </c>
      <c r="P1225" s="10">
        <f>IF(O1224&lt;=0,P1224,P1224*(1-N1225/O1224))+MAX(0,-('1-Input'!$B$10-C1225-D1225))</f>
        <v>290824.73605634976</v>
      </c>
      <c r="Q1225" s="10">
        <f>MAX(0,('1-Input'!$B$10-C1225-D1225))/(1-'P-Parametri'!$B$31*MAX(0,IF(R1224&lt;=0,0,(R1224-S1224)/R1224)))</f>
        <v>33507.072866801551</v>
      </c>
      <c r="R1225" s="10">
        <f>((R1224-Q1225+MAX(0,-('1-Input'!$B$10-C1225-D1225)))*(1+B1225))*(1-'P-Parametri'!$B$32)</f>
        <v>619394.16067968891</v>
      </c>
      <c r="S1225" s="10">
        <f>IF(R1224&lt;=0,S1224,S1224*(1-Q1225/R1224))+MAX(0,-('1-Input'!$B$10-C1225-D1225))</f>
        <v>290824.73605634982</v>
      </c>
      <c r="T1225" s="10">
        <f>MAX(0,('1-Input'!$B$10-C1225-D1225))/(1-'P-Parametri'!$B$31*MAX(0,IF(U1224&lt;=0,0,(U1224-V1224)/U1224)))</f>
        <v>33507.072866801551</v>
      </c>
      <c r="U1225" s="10">
        <f>((U1224-T1225+MAX(0,-('1-Input'!$B$10-C1225-D1225)))*(1+B1225))*(1-'P-Parametri'!$B$32)</f>
        <v>619394.16067968891</v>
      </c>
      <c r="V1225" s="10">
        <f>IF(U1224&lt;=0,V1224,V1224*(1-T1225/U1224))+MAX(0,-('1-Input'!$B$10-C1225-D1225))</f>
        <v>290824.73605634982</v>
      </c>
    </row>
    <row r="1226" spans="1:22">
      <c r="A1226" s="9">
        <f t="shared" si="48"/>
        <v>19</v>
      </c>
      <c r="B1226" s="12">
        <f>IF($A1226='P-Parametri'!$B$47,'P-Parametri'!$B$34,IF($A1226='P-Parametri'!$B$48,'P-Parametri'!$C$34,'P-Parametri'!$B$52))</f>
        <v>0.03</v>
      </c>
      <c r="C1226" s="10">
        <f>IF($A1226&lt;='1-Input'!$B$26,0,IF($A1226='1-Input'!$B$26+1,(0+0)*'1-Input'!$B$27,0+0))</f>
        <v>0</v>
      </c>
      <c r="D1226" s="10">
        <f t="shared" si="49"/>
        <v>0</v>
      </c>
      <c r="E1226" s="10">
        <f>MAX(0,('1-Input'!$B$10-C1226-D1226))/(1-'P-Parametri'!$B$31*MAX(0,IF(F1225&lt;=0,0,(F1225-G1225)/F1225)))</f>
        <v>33639.645501793952</v>
      </c>
      <c r="F1226" s="10">
        <f>((F1225-E1226+MAX(0,-('1-Input'!$B$10-C1226-D1226)))*(1+B1226))*(1-'P-Parametri'!$B$32)</f>
        <v>468310.85535524052</v>
      </c>
      <c r="G1226" s="10">
        <f>IF(F1225&lt;=0,G1225,G1225*(1-E1226/F1225))+MAX(0,-('1-Input'!$B$10-C1226-D1226))</f>
        <v>213909.8063904701</v>
      </c>
      <c r="H1226" s="10">
        <f>MAX(0,('1-Input'!$B$10-C1226-D1226))/(1-'P-Parametri'!$B$31*MAX(0,IF(I1225&lt;=0,0,(I1225-J1225)/I1225)))</f>
        <v>33639.645501793952</v>
      </c>
      <c r="I1226" s="10">
        <f>((I1225-H1226+MAX(0,-('1-Input'!$B$10-C1226-D1226)))*(1+B1226))*(1-'P-Parametri'!$B$32)</f>
        <v>724895.78324510681</v>
      </c>
      <c r="J1226" s="10">
        <f>IF(I1225&lt;=0,J1225,J1225*(1-H1226/I1225))+MAX(0,-('1-Input'!$B$10-C1226-D1226))</f>
        <v>331109.80639047018</v>
      </c>
      <c r="K1226" s="10">
        <f>MAX(0,('1-Input'!$B$10-C1226-D1226))/(1-'P-Parametri'!$B$31*MAX(0,IF(L1225&lt;=0,0,(L1225-M1225)/L1225)))</f>
        <v>33639.645501793952</v>
      </c>
      <c r="L1226" s="10">
        <f>((L1225-K1226+MAX(0,-('1-Input'!$B$10-C1226-D1226)))*(1+B1226))*(1-'P-Parametri'!$B$32)</f>
        <v>589489.3877335696</v>
      </c>
      <c r="M1226" s="10">
        <f>IF(L1225&lt;=0,M1225,M1225*(1-K1226/L1225))+MAX(0,-('1-Input'!$B$10-C1226-D1226))</f>
        <v>269260.38411745219</v>
      </c>
      <c r="N1226" s="10">
        <f>MAX(0,('1-Input'!$B$10-C1226-D1226))/(1-'P-Parametri'!$B$31*MAX(0,IF(O1225&lt;=0,0,(O1225-P1225)/O1225)))</f>
        <v>33639.645501793952</v>
      </c>
      <c r="O1226" s="10">
        <f>((O1225-N1226+MAX(0,-('1-Input'!$B$10-C1226-D1226)))*(1+B1226))*(1-'P-Parametri'!$B$32)</f>
        <v>602120.49633196497</v>
      </c>
      <c r="P1226" s="10">
        <f>IF(O1225&lt;=0,P1225,P1225*(1-N1226/O1225))+MAX(0,-('1-Input'!$B$10-C1226-D1226))</f>
        <v>275029.880946071</v>
      </c>
      <c r="Q1226" s="10">
        <f>MAX(0,('1-Input'!$B$10-C1226-D1226))/(1-'P-Parametri'!$B$31*MAX(0,IF(R1225&lt;=0,0,(R1225-S1225)/R1225)))</f>
        <v>33639.645501793952</v>
      </c>
      <c r="R1226" s="10">
        <f>((R1225-Q1226+MAX(0,-('1-Input'!$B$10-C1226-D1226)))*(1+B1226))*(1-'P-Parametri'!$B$32)</f>
        <v>602120.49633196543</v>
      </c>
      <c r="S1226" s="10">
        <f>IF(R1225&lt;=0,S1225,S1225*(1-Q1226/R1225))+MAX(0,-('1-Input'!$B$10-C1226-D1226))</f>
        <v>275029.88094607106</v>
      </c>
      <c r="T1226" s="10">
        <f>MAX(0,('1-Input'!$B$10-C1226-D1226))/(1-'P-Parametri'!$B$31*MAX(0,IF(U1225&lt;=0,0,(U1225-V1225)/U1225)))</f>
        <v>33639.645501793952</v>
      </c>
      <c r="U1226" s="10">
        <f>((U1225-T1226+MAX(0,-('1-Input'!$B$10-C1226-D1226)))*(1+B1226))*(1-'P-Parametri'!$B$32)</f>
        <v>602120.49633196543</v>
      </c>
      <c r="V1226" s="10">
        <f>IF(U1225&lt;=0,V1225,V1225*(1-T1226/U1225))+MAX(0,-('1-Input'!$B$10-C1226-D1226))</f>
        <v>275029.88094607106</v>
      </c>
    </row>
    <row r="1227" spans="1:22">
      <c r="A1227" s="9">
        <f t="shared" si="48"/>
        <v>20</v>
      </c>
      <c r="B1227" s="12">
        <f>IF($A1227='P-Parametri'!$B$47,'P-Parametri'!$B$34,IF($A1227='P-Parametri'!$B$48,'P-Parametri'!$C$34,'P-Parametri'!$B$52))</f>
        <v>0.03</v>
      </c>
      <c r="C1227" s="10">
        <f>IF($A1227&lt;='1-Input'!$B$26,0,IF($A1227='1-Input'!$B$26+1,(0+0)*'1-Input'!$B$27,0+0))</f>
        <v>0</v>
      </c>
      <c r="D1227" s="10">
        <f t="shared" si="49"/>
        <v>0</v>
      </c>
      <c r="E1227" s="10">
        <f>MAX(0,('1-Input'!$B$10-C1227-D1227))/(1-'P-Parametri'!$B$31*MAX(0,IF(F1226&lt;=0,0,(F1226-G1226)/F1226)))</f>
        <v>33769.625304710709</v>
      </c>
      <c r="F1227" s="10">
        <f>((F1226-E1227+MAX(0,-('1-Input'!$B$10-C1227-D1227)))*(1+B1227))*(1-'P-Parametri'!$B$32)</f>
        <v>446682.31201814167</v>
      </c>
      <c r="G1227" s="10">
        <f>IF(F1226&lt;=0,G1226,G1226*(1-E1227/F1226))+MAX(0,-('1-Input'!$B$10-C1227-D1227))</f>
        <v>198484.89379618521</v>
      </c>
      <c r="H1227" s="10">
        <f>MAX(0,('1-Input'!$B$10-C1227-D1227))/(1-'P-Parametri'!$B$31*MAX(0,IF(I1226&lt;=0,0,(I1226-J1226)/I1226)))</f>
        <v>33769.625304710702</v>
      </c>
      <c r="I1227" s="10">
        <f>((I1226-H1227+MAX(0,-('1-Input'!$B$10-C1227-D1227)))*(1+B1227))*(1-'P-Parametri'!$B$32)</f>
        <v>710436.22279325081</v>
      </c>
      <c r="J1227" s="10">
        <f>IF(I1226&lt;=0,J1226,J1226*(1-H1227/I1226))+MAX(0,-('1-Input'!$B$10-C1227-D1227))</f>
        <v>315684.89379618526</v>
      </c>
      <c r="K1227" s="10">
        <f>MAX(0,('1-Input'!$B$10-C1227-D1227))/(1-'P-Parametri'!$B$31*MAX(0,IF(L1226&lt;=0,0,(L1226-M1226)/L1226)))</f>
        <v>33769.625304710709</v>
      </c>
      <c r="L1227" s="10">
        <f>((L1226-K1227+MAX(0,-('1-Input'!$B$10-C1227-D1227)))*(1+B1227))*(1-'P-Parametri'!$B$32)</f>
        <v>571246.57259112119</v>
      </c>
      <c r="M1227" s="10">
        <f>IF(L1226&lt;=0,M1226,M1226*(1-K1227/L1226))+MAX(0,-('1-Input'!$B$10-C1227-D1227))</f>
        <v>253835.47152316727</v>
      </c>
      <c r="N1227" s="10">
        <f>MAX(0,('1-Input'!$B$10-C1227-D1227))/(1-'P-Parametri'!$B$31*MAX(0,IF(O1226&lt;=0,0,(O1226-P1226)/O1226)))</f>
        <v>33769.625304710709</v>
      </c>
      <c r="O1227" s="10">
        <f>((O1226-N1227+MAX(0,-('1-Input'!$B$10-C1227-D1227)))*(1+B1227))*(1-'P-Parametri'!$B$32)</f>
        <v>584230.59436375566</v>
      </c>
      <c r="P1227" s="10">
        <f>IF(O1226&lt;=0,P1226,P1226*(1-N1227/O1226))+MAX(0,-('1-Input'!$B$10-C1227-D1227))</f>
        <v>259604.96835178608</v>
      </c>
      <c r="Q1227" s="10">
        <f>MAX(0,('1-Input'!$B$10-C1227-D1227))/(1-'P-Parametri'!$B$31*MAX(0,IF(R1226&lt;=0,0,(R1226-S1226)/R1226)))</f>
        <v>33769.625304710709</v>
      </c>
      <c r="R1227" s="10">
        <f>((R1226-Q1227+MAX(0,-('1-Input'!$B$10-C1227-D1227)))*(1+B1227))*(1-'P-Parametri'!$B$32)</f>
        <v>584230.59436375625</v>
      </c>
      <c r="S1227" s="10">
        <f>IF(R1226&lt;=0,S1226,S1226*(1-Q1227/R1226))+MAX(0,-('1-Input'!$B$10-C1227-D1227))</f>
        <v>259604.96835178614</v>
      </c>
      <c r="T1227" s="10">
        <f>MAX(0,('1-Input'!$B$10-C1227-D1227))/(1-'P-Parametri'!$B$31*MAX(0,IF(U1226&lt;=0,0,(U1226-V1226)/U1226)))</f>
        <v>33769.625304710709</v>
      </c>
      <c r="U1227" s="10">
        <f>((U1226-T1227+MAX(0,-('1-Input'!$B$10-C1227-D1227)))*(1+B1227))*(1-'P-Parametri'!$B$32)</f>
        <v>584230.59436375625</v>
      </c>
      <c r="V1227" s="10">
        <f>IF(U1226&lt;=0,V1226,V1226*(1-T1227/U1226))+MAX(0,-('1-Input'!$B$10-C1227-D1227))</f>
        <v>259604.96835178614</v>
      </c>
    </row>
    <row r="1228" spans="1:22">
      <c r="A1228" s="9">
        <f t="shared" si="48"/>
        <v>21</v>
      </c>
      <c r="B1228" s="12">
        <f>IF($A1228='P-Parametri'!$B$47,'P-Parametri'!$B$34,IF($A1228='P-Parametri'!$B$48,'P-Parametri'!$C$34,'P-Parametri'!$B$52))</f>
        <v>0.03</v>
      </c>
      <c r="C1228" s="10">
        <f>IF($A1228&lt;='1-Input'!$B$26,0,IF($A1228='1-Input'!$B$26+1,(0+0)*'1-Input'!$B$27,0+0))</f>
        <v>0</v>
      </c>
      <c r="D1228" s="10">
        <f t="shared" si="49"/>
        <v>0</v>
      </c>
      <c r="E1228" s="10">
        <f>MAX(0,('1-Input'!$B$10-C1228-D1228))/(1-'P-Parametri'!$B$31*MAX(0,IF(F1227&lt;=0,0,(F1227-G1227)/F1227)))</f>
        <v>33897.039691823215</v>
      </c>
      <c r="F1228" s="10">
        <f>((F1227-E1228+MAX(0,-('1-Input'!$B$10-C1228-D1228)))*(1+B1228))*(1-'P-Parametri'!$B$32)</f>
        <v>424318.49283511576</v>
      </c>
      <c r="G1228" s="10">
        <f>IF(F1227&lt;=0,G1227,G1227*(1-E1228/F1227))+MAX(0,-('1-Input'!$B$10-C1228-D1228))</f>
        <v>183422.62214983592</v>
      </c>
      <c r="H1228" s="10">
        <f>MAX(0,('1-Input'!$B$10-C1228-D1228))/(1-'P-Parametri'!$B$31*MAX(0,IF(I1227&lt;=0,0,(I1227-J1227)/I1227)))</f>
        <v>33897.039691823215</v>
      </c>
      <c r="I1228" s="10">
        <f>((I1227-H1228+MAX(0,-('1-Input'!$B$10-C1228-D1228)))*(1+B1228))*(1-'P-Parametri'!$B$32)</f>
        <v>695441.68787728145</v>
      </c>
      <c r="J1228" s="10">
        <f>IF(I1227&lt;=0,J1227,J1227*(1-H1228/I1227))+MAX(0,-('1-Input'!$B$10-C1228-D1228))</f>
        <v>300622.62214983592</v>
      </c>
      <c r="K1228" s="10">
        <f>MAX(0,('1-Input'!$B$10-C1228-D1228))/(1-'P-Parametri'!$B$31*MAX(0,IF(L1227&lt;=0,0,(L1227-M1227)/L1227)))</f>
        <v>33897.039691823215</v>
      </c>
      <c r="L1228" s="10">
        <f>((L1227-K1228+MAX(0,-('1-Input'!$B$10-C1228-D1228)))*(1+B1228))*(1-'P-Parametri'!$B$32)</f>
        <v>552363.07884850446</v>
      </c>
      <c r="M1228" s="10">
        <f>IF(L1227&lt;=0,M1227,M1227*(1-K1228/L1227))+MAX(0,-('1-Input'!$B$10-C1228-D1228))</f>
        <v>238773.19987681799</v>
      </c>
      <c r="N1228" s="10">
        <f>MAX(0,('1-Input'!$B$10-C1228-D1228))/(1-'P-Parametri'!$B$31*MAX(0,IF(O1227&lt;=0,0,(O1227-P1227)/O1227)))</f>
        <v>33897.039691823215</v>
      </c>
      <c r="O1228" s="10">
        <f>((O1227-N1228+MAX(0,-('1-Input'!$B$10-C1228-D1228)))*(1+B1228))*(1-'P-Parametri'!$B$32)</f>
        <v>565709.87418946635</v>
      </c>
      <c r="P1228" s="10">
        <f>IF(O1227&lt;=0,P1227,P1227*(1-N1228/O1227))+MAX(0,-('1-Input'!$B$10-C1228-D1228))</f>
        <v>244542.69670543677</v>
      </c>
      <c r="Q1228" s="10">
        <f>MAX(0,('1-Input'!$B$10-C1228-D1228))/(1-'P-Parametri'!$B$31*MAX(0,IF(R1227&lt;=0,0,(R1227-S1227)/R1227)))</f>
        <v>33897.039691823215</v>
      </c>
      <c r="R1228" s="10">
        <f>((R1227-Q1228+MAX(0,-('1-Input'!$B$10-C1228-D1228)))*(1+B1228))*(1-'P-Parametri'!$B$32)</f>
        <v>565709.87418946694</v>
      </c>
      <c r="S1228" s="10">
        <f>IF(R1227&lt;=0,S1227,S1227*(1-Q1228/R1227))+MAX(0,-('1-Input'!$B$10-C1228-D1228))</f>
        <v>244542.69670543686</v>
      </c>
      <c r="T1228" s="10">
        <f>MAX(0,('1-Input'!$B$10-C1228-D1228))/(1-'P-Parametri'!$B$31*MAX(0,IF(U1227&lt;=0,0,(U1227-V1227)/U1227)))</f>
        <v>33897.039691823215</v>
      </c>
      <c r="U1228" s="10">
        <f>((U1227-T1228+MAX(0,-('1-Input'!$B$10-C1228-D1228)))*(1+B1228))*(1-'P-Parametri'!$B$32)</f>
        <v>565709.87418946694</v>
      </c>
      <c r="V1228" s="10">
        <f>IF(U1227&lt;=0,V1227,V1227*(1-T1228/U1227))+MAX(0,-('1-Input'!$B$10-C1228-D1228))</f>
        <v>244542.69670543686</v>
      </c>
    </row>
    <row r="1229" spans="1:22">
      <c r="A1229" s="9">
        <f t="shared" si="48"/>
        <v>22</v>
      </c>
      <c r="B1229" s="12">
        <f>IF($A1229='P-Parametri'!$B$47,'P-Parametri'!$B$34,IF($A1229='P-Parametri'!$B$48,'P-Parametri'!$C$34,'P-Parametri'!$B$52))</f>
        <v>0.03</v>
      </c>
      <c r="C1229" s="10">
        <f>IF($A1229&lt;='1-Input'!$B$26,0,IF($A1229='1-Input'!$B$26+1,(0+0)*'1-Input'!$B$27,0+0))</f>
        <v>0</v>
      </c>
      <c r="D1229" s="10">
        <f t="shared" si="49"/>
        <v>0</v>
      </c>
      <c r="E1229" s="10">
        <f>MAX(0,('1-Input'!$B$10-C1229-D1229))/(1-'P-Parametri'!$B$31*MAX(0,IF(F1228&lt;=0,0,(F1228-G1228)/F1228)))</f>
        <v>34021.91691739305</v>
      </c>
      <c r="F1229" s="10">
        <f>((F1228-E1229+MAX(0,-('1-Input'!$B$10-C1229-D1229)))*(1+B1229))*(1-'P-Parametri'!$B$32)</f>
        <v>401201.46224886389</v>
      </c>
      <c r="G1229" s="10">
        <f>IF(F1228&lt;=0,G1228,G1228*(1-E1229/F1228))+MAX(0,-('1-Input'!$B$10-C1229-D1229))</f>
        <v>168715.77029933923</v>
      </c>
      <c r="H1229" s="10">
        <f>MAX(0,('1-Input'!$B$10-C1229-D1229))/(1-'P-Parametri'!$B$31*MAX(0,IF(I1228&lt;=0,0,(I1228-J1228)/I1228)))</f>
        <v>34021.916917393042</v>
      </c>
      <c r="I1229" s="10">
        <f>((I1228-H1229+MAX(0,-('1-Input'!$B$10-C1229-D1229)))*(1+B1229))*(1-'P-Parametri'!$B$32)</f>
        <v>679899.83936050767</v>
      </c>
      <c r="J1229" s="10">
        <f>IF(I1228&lt;=0,J1228,J1228*(1-H1229/I1228))+MAX(0,-('1-Input'!$B$10-C1229-D1229))</f>
        <v>285915.7702993392</v>
      </c>
      <c r="K1229" s="10">
        <f>MAX(0,('1-Input'!$B$10-C1229-D1229))/(1-'P-Parametri'!$B$31*MAX(0,IF(L1228&lt;=0,0,(L1228-M1228)/L1228)))</f>
        <v>34021.91691739305</v>
      </c>
      <c r="L1229" s="10">
        <f>((L1228-K1229+MAX(0,-('1-Input'!$B$10-C1229-D1229)))*(1+B1229))*(1-'P-Parametri'!$B$32)</f>
        <v>532823.61399546661</v>
      </c>
      <c r="M1229" s="10">
        <f>IF(L1228&lt;=0,M1228,M1228*(1-K1229/L1228))+MAX(0,-('1-Input'!$B$10-C1229-D1229))</f>
        <v>224066.34802632127</v>
      </c>
      <c r="N1229" s="10">
        <f>MAX(0,('1-Input'!$B$10-C1229-D1229))/(1-'P-Parametri'!$B$31*MAX(0,IF(O1228&lt;=0,0,(O1228-P1228)/O1228)))</f>
        <v>34021.916917393042</v>
      </c>
      <c r="O1229" s="10">
        <f>((O1228-N1229+MAX(0,-('1-Input'!$B$10-C1229-D1229)))*(1+B1229))*(1-'P-Parametri'!$B$32)</f>
        <v>546543.31879825494</v>
      </c>
      <c r="P1229" s="10">
        <f>IF(O1228&lt;=0,P1228,P1228*(1-N1229/O1228))+MAX(0,-('1-Input'!$B$10-C1229-D1229))</f>
        <v>229835.84485494008</v>
      </c>
      <c r="Q1229" s="10">
        <f>MAX(0,('1-Input'!$B$10-C1229-D1229))/(1-'P-Parametri'!$B$31*MAX(0,IF(R1228&lt;=0,0,(R1228-S1228)/R1228)))</f>
        <v>34021.91691739305</v>
      </c>
      <c r="R1229" s="10">
        <f>((R1228-Q1229+MAX(0,-('1-Input'!$B$10-C1229-D1229)))*(1+B1229))*(1-'P-Parametri'!$B$32)</f>
        <v>546543.31879825552</v>
      </c>
      <c r="S1229" s="10">
        <f>IF(R1228&lt;=0,S1228,S1228*(1-Q1229/R1228))+MAX(0,-('1-Input'!$B$10-C1229-D1229))</f>
        <v>229835.84485494014</v>
      </c>
      <c r="T1229" s="10">
        <f>MAX(0,('1-Input'!$B$10-C1229-D1229))/(1-'P-Parametri'!$B$31*MAX(0,IF(U1228&lt;=0,0,(U1228-V1228)/U1228)))</f>
        <v>34021.91691739305</v>
      </c>
      <c r="U1229" s="10">
        <f>((U1228-T1229+MAX(0,-('1-Input'!$B$10-C1229-D1229)))*(1+B1229))*(1-'P-Parametri'!$B$32)</f>
        <v>546543.31879825552</v>
      </c>
      <c r="V1229" s="10">
        <f>IF(U1228&lt;=0,V1228,V1228*(1-T1229/U1228))+MAX(0,-('1-Input'!$B$10-C1229-D1229))</f>
        <v>229835.84485494014</v>
      </c>
    </row>
    <row r="1230" spans="1:22">
      <c r="A1230" s="9">
        <f t="shared" si="48"/>
        <v>23</v>
      </c>
      <c r="B1230" s="12">
        <f>IF($A1230='P-Parametri'!$B$47,'P-Parametri'!$B$34,IF($A1230='P-Parametri'!$B$48,'P-Parametri'!$C$34,'P-Parametri'!$B$52))</f>
        <v>0.03</v>
      </c>
      <c r="C1230" s="10">
        <f>IF($A1230&lt;='1-Input'!$B$26,0,IF($A1230='1-Input'!$B$26+1,(0+0)*'1-Input'!$B$27,0+0))</f>
        <v>0</v>
      </c>
      <c r="D1230" s="10">
        <f t="shared" si="49"/>
        <v>0</v>
      </c>
      <c r="E1230" s="10">
        <f>MAX(0,('1-Input'!$B$10-C1230-D1230))/(1-'P-Parametri'!$B$31*MAX(0,IF(F1229&lt;=0,0,(F1229-G1229)/F1229)))</f>
        <v>34144.286009831347</v>
      </c>
      <c r="F1230" s="10">
        <f>((F1229-E1230+MAX(0,-('1-Input'!$B$10-C1230-D1230)))*(1+B1230))*(1-'P-Parametri'!$B$32)</f>
        <v>377312.75374315114</v>
      </c>
      <c r="G1230" s="10">
        <f>IF(F1229&lt;=0,G1229,G1229*(1-E1230/F1229))+MAX(0,-('1-Input'!$B$10-C1230-D1230))</f>
        <v>154357.19971193615</v>
      </c>
      <c r="H1230" s="10">
        <f>MAX(0,('1-Input'!$B$10-C1230-D1230))/(1-'P-Parametri'!$B$31*MAX(0,IF(I1229&lt;=0,0,(I1229-J1229)/I1229)))</f>
        <v>34144.286009831347</v>
      </c>
      <c r="I1230" s="10">
        <f>((I1229-H1230+MAX(0,-('1-Input'!$B$10-C1230-D1230)))*(1+B1230))*(1-'P-Parametri'!$B$32)</f>
        <v>663797.96351129422</v>
      </c>
      <c r="J1230" s="10">
        <f>IF(I1229&lt;=0,J1229,J1229*(1-H1230/I1229))+MAX(0,-('1-Input'!$B$10-C1230-D1230))</f>
        <v>271557.19971193612</v>
      </c>
      <c r="K1230" s="10">
        <f>MAX(0,('1-Input'!$B$10-C1230-D1230))/(1-'P-Parametri'!$B$31*MAX(0,IF(L1229&lt;=0,0,(L1229-M1229)/L1229)))</f>
        <v>34144.286009831347</v>
      </c>
      <c r="L1230" s="10">
        <f>((L1229-K1230+MAX(0,-('1-Input'!$B$10-C1230-D1230)))*(1+B1230))*(1-'P-Parametri'!$B$32)</f>
        <v>512612.42840955395</v>
      </c>
      <c r="M1230" s="10">
        <f>IF(L1229&lt;=0,M1229,M1229*(1-K1230/L1229))+MAX(0,-('1-Input'!$B$10-C1230-D1230))</f>
        <v>209707.77743891819</v>
      </c>
      <c r="N1230" s="10">
        <f>MAX(0,('1-Input'!$B$10-C1230-D1230))/(1-'P-Parametri'!$B$31*MAX(0,IF(O1229&lt;=0,0,(O1229-P1229)/O1229)))</f>
        <v>34144.286009831347</v>
      </c>
      <c r="O1230" s="10">
        <f>((O1229-N1230+MAX(0,-('1-Input'!$B$10-C1230-D1230)))*(1+B1230))*(1-'P-Parametri'!$B$32)</f>
        <v>526715.46176453214</v>
      </c>
      <c r="P1230" s="10">
        <f>IF(O1229&lt;=0,P1229,P1229*(1-N1230/O1229))+MAX(0,-('1-Input'!$B$10-C1230-D1230))</f>
        <v>215477.27426753697</v>
      </c>
      <c r="Q1230" s="10">
        <f>MAX(0,('1-Input'!$B$10-C1230-D1230))/(1-'P-Parametri'!$B$31*MAX(0,IF(R1229&lt;=0,0,(R1229-S1229)/R1229)))</f>
        <v>34144.286009831347</v>
      </c>
      <c r="R1230" s="10">
        <f>((R1229-Q1230+MAX(0,-('1-Input'!$B$10-C1230-D1230)))*(1+B1230))*(1-'P-Parametri'!$B$32)</f>
        <v>526715.46176453272</v>
      </c>
      <c r="S1230" s="10">
        <f>IF(R1229&lt;=0,S1229,S1229*(1-Q1230/R1229))+MAX(0,-('1-Input'!$B$10-C1230-D1230))</f>
        <v>215477.27426753705</v>
      </c>
      <c r="T1230" s="10">
        <f>MAX(0,('1-Input'!$B$10-C1230-D1230))/(1-'P-Parametri'!$B$31*MAX(0,IF(U1229&lt;=0,0,(U1229-V1229)/U1229)))</f>
        <v>34144.286009831347</v>
      </c>
      <c r="U1230" s="10">
        <f>((U1229-T1230+MAX(0,-('1-Input'!$B$10-C1230-D1230)))*(1+B1230))*(1-'P-Parametri'!$B$32)</f>
        <v>526715.46176453272</v>
      </c>
      <c r="V1230" s="10">
        <f>IF(U1229&lt;=0,V1229,V1229*(1-T1230/U1229))+MAX(0,-('1-Input'!$B$10-C1230-D1230))</f>
        <v>215477.27426753705</v>
      </c>
    </row>
    <row r="1231" spans="1:22">
      <c r="A1231" s="9">
        <f t="shared" si="48"/>
        <v>24</v>
      </c>
      <c r="B1231" s="12">
        <f>IF($A1231='P-Parametri'!$B$47,'P-Parametri'!$B$34,IF($A1231='P-Parametri'!$B$48,'P-Parametri'!$C$34,'P-Parametri'!$B$52))</f>
        <v>0.03</v>
      </c>
      <c r="C1231" s="10">
        <f>IF($A1231&lt;='1-Input'!$B$26,0,IF($A1231='1-Input'!$B$26+1,(0+0)*'1-Input'!$B$27,0+0))</f>
        <v>0</v>
      </c>
      <c r="D1231" s="10">
        <f t="shared" si="49"/>
        <v>0</v>
      </c>
      <c r="E1231" s="10">
        <f>MAX(0,('1-Input'!$B$10-C1231-D1231))/(1-'P-Parametri'!$B$31*MAX(0,IF(F1230&lt;=0,0,(F1230-G1230)/F1230)))</f>
        <v>34264.176709460553</v>
      </c>
      <c r="F1231" s="10">
        <f>((F1230-E1231+MAX(0,-('1-Input'!$B$10-C1231-D1231)))*(1+B1231))*(1-'P-Parametri'!$B$32)</f>
        <v>352633.35427601193</v>
      </c>
      <c r="G1231" s="10">
        <f>IF(F1230&lt;=0,G1230,G1230*(1-E1231/F1230))+MAX(0,-('1-Input'!$B$10-C1231-D1231))</f>
        <v>140339.85650040078</v>
      </c>
      <c r="H1231" s="10">
        <f>MAX(0,('1-Input'!$B$10-C1231-D1231))/(1-'P-Parametri'!$B$31*MAX(0,IF(I1230&lt;=0,0,(I1230-J1230)/I1230)))</f>
        <v>34264.176709460538</v>
      </c>
      <c r="I1231" s="10">
        <f>((I1230-H1231+MAX(0,-('1-Input'!$B$10-C1231-D1231)))*(1+B1231))*(1-'P-Parametri'!$B$32)</f>
        <v>647122.96080507687</v>
      </c>
      <c r="J1231" s="10">
        <f>IF(I1230&lt;=0,J1230,J1230*(1-H1231/I1230))+MAX(0,-('1-Input'!$B$10-C1231-D1231))</f>
        <v>257539.85650040073</v>
      </c>
      <c r="K1231" s="10">
        <f>MAX(0,('1-Input'!$B$10-C1231-D1231))/(1-'P-Parametri'!$B$31*MAX(0,IF(L1230&lt;=0,0,(L1230-M1230)/L1230)))</f>
        <v>34264.176709460553</v>
      </c>
      <c r="L1231" s="10">
        <f>((L1230-K1231+MAX(0,-('1-Input'!$B$10-C1231-D1231)))*(1+B1231))*(1-'P-Parametri'!$B$32)</f>
        <v>491713.30185259401</v>
      </c>
      <c r="M1231" s="10">
        <f>IF(L1230&lt;=0,M1230,M1230*(1-K1231/L1230))+MAX(0,-('1-Input'!$B$10-C1231-D1231))</f>
        <v>195690.43422738282</v>
      </c>
      <c r="N1231" s="10">
        <f>MAX(0,('1-Input'!$B$10-C1231-D1231))/(1-'P-Parametri'!$B$31*MAX(0,IF(O1230&lt;=0,0,(O1230-P1230)/O1230)))</f>
        <v>34264.176709460546</v>
      </c>
      <c r="O1231" s="10">
        <f>((O1230-N1231+MAX(0,-('1-Input'!$B$10-C1231-D1231)))*(1+B1231))*(1-'P-Parametri'!$B$32)</f>
        <v>506210.3739595103</v>
      </c>
      <c r="P1231" s="10">
        <f>IF(O1230&lt;=0,P1230,P1230*(1-N1231/O1230))+MAX(0,-('1-Input'!$B$10-C1231-D1231))</f>
        <v>201459.9310560016</v>
      </c>
      <c r="Q1231" s="10">
        <f>MAX(0,('1-Input'!$B$10-C1231-D1231))/(1-'P-Parametri'!$B$31*MAX(0,IF(R1230&lt;=0,0,(R1230-S1230)/R1230)))</f>
        <v>34264.176709460553</v>
      </c>
      <c r="R1231" s="10">
        <f>((R1230-Q1231+MAX(0,-('1-Input'!$B$10-C1231-D1231)))*(1+B1231))*(1-'P-Parametri'!$B$32)</f>
        <v>506210.37395951088</v>
      </c>
      <c r="S1231" s="10">
        <f>IF(R1230&lt;=0,S1230,S1230*(1-Q1231/R1230))+MAX(0,-('1-Input'!$B$10-C1231-D1231))</f>
        <v>201459.93105600169</v>
      </c>
      <c r="T1231" s="10">
        <f>MAX(0,('1-Input'!$B$10-C1231-D1231))/(1-'P-Parametri'!$B$31*MAX(0,IF(U1230&lt;=0,0,(U1230-V1230)/U1230)))</f>
        <v>34264.176709460553</v>
      </c>
      <c r="U1231" s="10">
        <f>((U1230-T1231+MAX(0,-('1-Input'!$B$10-C1231-D1231)))*(1+B1231))*(1-'P-Parametri'!$B$32)</f>
        <v>506210.37395951088</v>
      </c>
      <c r="V1231" s="10">
        <f>IF(U1230&lt;=0,V1230,V1230*(1-T1231/U1230))+MAX(0,-('1-Input'!$B$10-C1231-D1231))</f>
        <v>201459.93105600169</v>
      </c>
    </row>
    <row r="1232" spans="1:22">
      <c r="A1232" s="9">
        <f t="shared" si="48"/>
        <v>25</v>
      </c>
      <c r="B1232" s="12">
        <f>IF($A1232='P-Parametri'!$B$47,'P-Parametri'!$B$34,IF($A1232='P-Parametri'!$B$48,'P-Parametri'!$C$34,'P-Parametri'!$B$52))</f>
        <v>0.03</v>
      </c>
      <c r="C1232" s="10">
        <f>IF($A1232&lt;='1-Input'!$B$26,0,IF($A1232='1-Input'!$B$26+1,(0+0)*'1-Input'!$B$27,0+0))</f>
        <v>0</v>
      </c>
      <c r="D1232" s="10">
        <f t="shared" si="49"/>
        <v>0</v>
      </c>
      <c r="E1232" s="10">
        <f>MAX(0,('1-Input'!$B$10-C1232-D1232))/(1-'P-Parametri'!$B$31*MAX(0,IF(F1231&lt;=0,0,(F1231-G1231)/F1231)))</f>
        <v>34381.619407938662</v>
      </c>
      <c r="F1232" s="10">
        <f>((F1231-E1232+MAX(0,-('1-Input'!$B$10-C1232-D1232)))*(1+B1232))*(1-'P-Parametri'!$B$32)</f>
        <v>327143.68834028725</v>
      </c>
      <c r="G1232" s="10">
        <f>IF(F1231&lt;=0,G1231,G1231*(1-E1232/F1231))+MAX(0,-('1-Input'!$B$10-C1232-D1232))</f>
        <v>126656.77327684159</v>
      </c>
      <c r="H1232" s="10">
        <f>MAX(0,('1-Input'!$B$10-C1232-D1232))/(1-'P-Parametri'!$B$31*MAX(0,IF(I1231&lt;=0,0,(I1231-J1231)/I1231)))</f>
        <v>34381.619407938655</v>
      </c>
      <c r="I1232" s="10">
        <f>((I1231-H1232+MAX(0,-('1-Input'!$B$10-C1232-D1232)))*(1+B1232))*(1-'P-Parametri'!$B$32)</f>
        <v>629861.33447577432</v>
      </c>
      <c r="J1232" s="10">
        <f>IF(I1231&lt;=0,J1231,J1231*(1-H1232/I1231))+MAX(0,-('1-Input'!$B$10-C1232-D1232))</f>
        <v>243856.7732768415</v>
      </c>
      <c r="K1232" s="10">
        <f>MAX(0,('1-Input'!$B$10-C1232-D1232))/(1-'P-Parametri'!$B$31*MAX(0,IF(L1231&lt;=0,0,(L1231-M1231)/L1231)))</f>
        <v>34381.619407938662</v>
      </c>
      <c r="L1232" s="10">
        <f>((L1231-K1232+MAX(0,-('1-Input'!$B$10-C1232-D1232)))*(1+B1232))*(1-'P-Parametri'!$B$32)</f>
        <v>470109.52965215902</v>
      </c>
      <c r="M1232" s="10">
        <f>IF(L1231&lt;=0,M1231,M1231*(1-K1232/L1231))+MAX(0,-('1-Input'!$B$10-C1232-D1232))</f>
        <v>182007.35100382363</v>
      </c>
      <c r="N1232" s="10">
        <f>MAX(0,('1-Input'!$B$10-C1232-D1232))/(1-'P-Parametri'!$B$31*MAX(0,IF(O1231&lt;=0,0,(O1231-P1231)/O1231)))</f>
        <v>34381.619407938655</v>
      </c>
      <c r="O1232" s="10">
        <f>((O1231-N1232+MAX(0,-('1-Input'!$B$10-C1232-D1232)))*(1+B1232))*(1-'P-Parametri'!$B$32)</f>
        <v>485011.64995374257</v>
      </c>
      <c r="P1232" s="10">
        <f>IF(O1231&lt;=0,P1231,P1231*(1-N1232/O1231))+MAX(0,-('1-Input'!$B$10-C1232-D1232))</f>
        <v>187776.84783244241</v>
      </c>
      <c r="Q1232" s="10">
        <f>MAX(0,('1-Input'!$B$10-C1232-D1232))/(1-'P-Parametri'!$B$31*MAX(0,IF(R1231&lt;=0,0,(R1231-S1231)/R1231)))</f>
        <v>34381.619407938662</v>
      </c>
      <c r="R1232" s="10">
        <f>((R1231-Q1232+MAX(0,-('1-Input'!$B$10-C1232-D1232)))*(1+B1232))*(1-'P-Parametri'!$B$32)</f>
        <v>485011.64995374315</v>
      </c>
      <c r="S1232" s="10">
        <f>IF(R1231&lt;=0,S1231,S1231*(1-Q1232/R1231))+MAX(0,-('1-Input'!$B$10-C1232-D1232))</f>
        <v>187776.84783244249</v>
      </c>
      <c r="T1232" s="10">
        <f>MAX(0,('1-Input'!$B$10-C1232-D1232))/(1-'P-Parametri'!$B$31*MAX(0,IF(U1231&lt;=0,0,(U1231-V1231)/U1231)))</f>
        <v>34381.619407938662</v>
      </c>
      <c r="U1232" s="10">
        <f>((U1231-T1232+MAX(0,-('1-Input'!$B$10-C1232-D1232)))*(1+B1232))*(1-'P-Parametri'!$B$32)</f>
        <v>485011.64995374315</v>
      </c>
      <c r="V1232" s="10">
        <f>IF(U1231&lt;=0,V1231,V1231*(1-T1232/U1231))+MAX(0,-('1-Input'!$B$10-C1232-D1232))</f>
        <v>187776.84783244249</v>
      </c>
    </row>
    <row r="1233" spans="1:22">
      <c r="A1233" s="9">
        <f t="shared" si="48"/>
        <v>26</v>
      </c>
      <c r="B1233" s="12">
        <f>IF($A1233='P-Parametri'!$B$47,'P-Parametri'!$B$34,IF($A1233='P-Parametri'!$B$48,'P-Parametri'!$C$34,'P-Parametri'!$B$52))</f>
        <v>0.03</v>
      </c>
      <c r="C1233" s="10">
        <f>IF($A1233&lt;='1-Input'!$B$26,0,IF($A1233='1-Input'!$B$26+1,(0+0)*'1-Input'!$B$27,0+0))</f>
        <v>0</v>
      </c>
      <c r="D1233" s="10">
        <f t="shared" si="49"/>
        <v>0</v>
      </c>
      <c r="E1233" s="10">
        <f>MAX(0,('1-Input'!$B$10-C1233-D1233))/(1-'P-Parametri'!$B$31*MAX(0,IF(F1232&lt;=0,0,(F1232-G1232)/F1232)))</f>
        <v>34496.645089397716</v>
      </c>
      <c r="F1233" s="10">
        <f>((F1232-E1233+MAX(0,-('1-Input'!$B$10-C1233-D1233)))*(1+B1233))*(1-'P-Parametri'!$B$32)</f>
        <v>300823.60163931939</v>
      </c>
      <c r="G1233" s="10">
        <f>IF(F1232&lt;=0,G1232,G1232*(1-E1233/F1232))+MAX(0,-('1-Input'!$B$10-C1233-D1233))</f>
        <v>113301.07083897355</v>
      </c>
      <c r="H1233" s="10">
        <f>MAX(0,('1-Input'!$B$10-C1233-D1233))/(1-'P-Parametri'!$B$31*MAX(0,IF(I1232&lt;=0,0,(I1232-J1232)/I1232)))</f>
        <v>34496.645089397709</v>
      </c>
      <c r="I1233" s="10">
        <f>((I1232-H1233+MAX(0,-('1-Input'!$B$10-C1233-D1233)))*(1+B1233))*(1-'P-Parametri'!$B$32)</f>
        <v>611999.17880783195</v>
      </c>
      <c r="J1233" s="10">
        <f>IF(I1232&lt;=0,J1232,J1232*(1-H1233/I1232))+MAX(0,-('1-Input'!$B$10-C1233-D1233))</f>
        <v>230501.07083897345</v>
      </c>
      <c r="K1233" s="10">
        <f>MAX(0,('1-Input'!$B$10-C1233-D1233))/(1-'P-Parametri'!$B$31*MAX(0,IF(L1232&lt;=0,0,(L1232-M1232)/L1232)))</f>
        <v>34496.645089397716</v>
      </c>
      <c r="L1233" s="10">
        <f>((L1232-K1233+MAX(0,-('1-Input'!$B$10-C1233-D1233)))*(1+B1233))*(1-'P-Parametri'!$B$32)</f>
        <v>447783.90855744487</v>
      </c>
      <c r="M1233" s="10">
        <f>IF(L1232&lt;=0,M1232,M1232*(1-K1233/L1232))+MAX(0,-('1-Input'!$B$10-C1233-D1233))</f>
        <v>168651.64856595558</v>
      </c>
      <c r="N1233" s="10">
        <f>MAX(0,('1-Input'!$B$10-C1233-D1233))/(1-'P-Parametri'!$B$31*MAX(0,IF(O1232&lt;=0,0,(O1232-P1232)/O1232)))</f>
        <v>34496.645089397709</v>
      </c>
      <c r="O1233" s="10">
        <f>((O1232-N1233+MAX(0,-('1-Input'!$B$10-C1233-D1233)))*(1+B1233))*(1-'P-Parametri'!$B$32)</f>
        <v>463102.39410025463</v>
      </c>
      <c r="P1233" s="10">
        <f>IF(O1232&lt;=0,P1232,P1232*(1-N1233/O1232))+MAX(0,-('1-Input'!$B$10-C1233-D1233))</f>
        <v>174421.14539457436</v>
      </c>
      <c r="Q1233" s="10">
        <f>MAX(0,('1-Input'!$B$10-C1233-D1233))/(1-'P-Parametri'!$B$31*MAX(0,IF(R1232&lt;=0,0,(R1232-S1232)/R1232)))</f>
        <v>34496.645089397716</v>
      </c>
      <c r="R1233" s="10">
        <f>((R1232-Q1233+MAX(0,-('1-Input'!$B$10-C1233-D1233)))*(1+B1233))*(1-'P-Parametri'!$B$32)</f>
        <v>463102.39410025527</v>
      </c>
      <c r="S1233" s="10">
        <f>IF(R1232&lt;=0,S1232,S1232*(1-Q1233/R1232))+MAX(0,-('1-Input'!$B$10-C1233-D1233))</f>
        <v>174421.14539457444</v>
      </c>
      <c r="T1233" s="10">
        <f>MAX(0,('1-Input'!$B$10-C1233-D1233))/(1-'P-Parametri'!$B$31*MAX(0,IF(U1232&lt;=0,0,(U1232-V1232)/U1232)))</f>
        <v>34496.645089397716</v>
      </c>
      <c r="U1233" s="10">
        <f>((U1232-T1233+MAX(0,-('1-Input'!$B$10-C1233-D1233)))*(1+B1233))*(1-'P-Parametri'!$B$32)</f>
        <v>463102.39410025527</v>
      </c>
      <c r="V1233" s="10">
        <f>IF(U1232&lt;=0,V1232,V1232*(1-T1233/U1232))+MAX(0,-('1-Input'!$B$10-C1233-D1233))</f>
        <v>174421.14539457444</v>
      </c>
    </row>
    <row r="1234" spans="1:22">
      <c r="A1234" s="9">
        <f t="shared" si="48"/>
        <v>27</v>
      </c>
      <c r="B1234" s="12">
        <f>IF($A1234='P-Parametri'!$B$47,'P-Parametri'!$B$34,IF($A1234='P-Parametri'!$B$48,'P-Parametri'!$C$34,'P-Parametri'!$B$52))</f>
        <v>0.03</v>
      </c>
      <c r="C1234" s="10">
        <f>IF($A1234&lt;='1-Input'!$B$26,0,IF($A1234='1-Input'!$B$26+1,(0+0)*'1-Input'!$B$27,0+0))</f>
        <v>0</v>
      </c>
      <c r="D1234" s="10">
        <f t="shared" si="49"/>
        <v>0</v>
      </c>
      <c r="E1234" s="10">
        <f>MAX(0,('1-Input'!$B$10-C1234-D1234))/(1-'P-Parametri'!$B$31*MAX(0,IF(F1233&lt;=0,0,(F1233-G1233)/F1233)))</f>
        <v>34609.285273339643</v>
      </c>
      <c r="F1234" s="10">
        <f>((F1233-E1234+MAX(0,-('1-Input'!$B$10-C1234-D1234)))*(1+B1234))*(1-'P-Parametri'!$B$32)</f>
        <v>273652.3443652452</v>
      </c>
      <c r="G1234" s="10">
        <f>IF(F1233&lt;=0,G1233,G1233*(1-E1234/F1233))+MAX(0,-('1-Input'!$B$10-C1234-D1234))</f>
        <v>100265.9596938633</v>
      </c>
      <c r="H1234" s="10">
        <f>MAX(0,('1-Input'!$B$10-C1234-D1234))/(1-'P-Parametri'!$B$31*MAX(0,IF(I1233&lt;=0,0,(I1233-J1233)/I1233)))</f>
        <v>34609.285273339636</v>
      </c>
      <c r="I1234" s="10">
        <f>((I1233-H1234+MAX(0,-('1-Input'!$B$10-C1234-D1234)))*(1+B1234))*(1-'P-Parametri'!$B$32)</f>
        <v>593522.16715984605</v>
      </c>
      <c r="J1234" s="10">
        <f>IF(I1233&lt;=0,J1233,J1233*(1-H1234/I1233))+MAX(0,-('1-Input'!$B$10-C1234-D1234))</f>
        <v>217465.95969386317</v>
      </c>
      <c r="K1234" s="10">
        <f>MAX(0,('1-Input'!$B$10-C1234-D1234))/(1-'P-Parametri'!$B$31*MAX(0,IF(L1233&lt;=0,0,(L1233-M1233)/L1233)))</f>
        <v>34609.285273339643</v>
      </c>
      <c r="L1234" s="10">
        <f>((L1233-K1234+MAX(0,-('1-Input'!$B$10-C1234-D1234)))*(1+B1234))*(1-'P-Parametri'!$B$32)</f>
        <v>424718.7222586631</v>
      </c>
      <c r="M1234" s="10">
        <f>IF(L1233&lt;=0,M1233,M1233*(1-K1234/L1233))+MAX(0,-('1-Input'!$B$10-C1234-D1234))</f>
        <v>155616.53742084533</v>
      </c>
      <c r="N1234" s="10">
        <f>MAX(0,('1-Input'!$B$10-C1234-D1234))/(1-'P-Parametri'!$B$31*MAX(0,IF(O1233&lt;=0,0,(O1233-P1233)/O1233)))</f>
        <v>34609.285273339636</v>
      </c>
      <c r="O1234" s="10">
        <f>((O1233-N1234+MAX(0,-('1-Input'!$B$10-C1234-D1234)))*(1+B1234))*(1-'P-Parametri'!$B$32)</f>
        <v>440465.20628753898</v>
      </c>
      <c r="P1234" s="10">
        <f>IF(O1233&lt;=0,P1233,P1233*(1-N1234/O1233))+MAX(0,-('1-Input'!$B$10-C1234-D1234))</f>
        <v>161386.03424946411</v>
      </c>
      <c r="Q1234" s="10">
        <f>MAX(0,('1-Input'!$B$10-C1234-D1234))/(1-'P-Parametri'!$B$31*MAX(0,IF(R1233&lt;=0,0,(R1233-S1233)/R1233)))</f>
        <v>34609.285273339643</v>
      </c>
      <c r="R1234" s="10">
        <f>((R1233-Q1234+MAX(0,-('1-Input'!$B$10-C1234-D1234)))*(1+B1234))*(1-'P-Parametri'!$B$32)</f>
        <v>440465.20628753968</v>
      </c>
      <c r="S1234" s="10">
        <f>IF(R1233&lt;=0,S1233,S1233*(1-Q1234/R1233))+MAX(0,-('1-Input'!$B$10-C1234-D1234))</f>
        <v>161386.0342494642</v>
      </c>
      <c r="T1234" s="10">
        <f>MAX(0,('1-Input'!$B$10-C1234-D1234))/(1-'P-Parametri'!$B$31*MAX(0,IF(U1233&lt;=0,0,(U1233-V1233)/U1233)))</f>
        <v>34609.285273339643</v>
      </c>
      <c r="U1234" s="10">
        <f>((U1233-T1234+MAX(0,-('1-Input'!$B$10-C1234-D1234)))*(1+B1234))*(1-'P-Parametri'!$B$32)</f>
        <v>440465.20628753968</v>
      </c>
      <c r="V1234" s="10">
        <f>IF(U1233&lt;=0,V1233,V1233*(1-T1234/U1233))+MAX(0,-('1-Input'!$B$10-C1234-D1234))</f>
        <v>161386.0342494642</v>
      </c>
    </row>
    <row r="1235" spans="1:22">
      <c r="A1235" s="9">
        <f t="shared" si="48"/>
        <v>28</v>
      </c>
      <c r="B1235" s="12">
        <f>IF($A1235='P-Parametri'!$B$47,'P-Parametri'!$B$34,IF($A1235='P-Parametri'!$B$48,'P-Parametri'!$C$34,'P-Parametri'!$B$52))</f>
        <v>0.03</v>
      </c>
      <c r="C1235" s="10">
        <f>IF($A1235&lt;='1-Input'!$B$26,0,IF($A1235='1-Input'!$B$26+1,(0+0)*'1-Input'!$B$27,0+0))</f>
        <v>0</v>
      </c>
      <c r="D1235" s="10">
        <f t="shared" si="49"/>
        <v>0</v>
      </c>
      <c r="E1235" s="10">
        <f>MAX(0,('1-Input'!$B$10-C1235-D1235))/(1-'P-Parametri'!$B$31*MAX(0,IF(F1234&lt;=0,0,(F1234-G1234)/F1234)))</f>
        <v>34719.571959324821</v>
      </c>
      <c r="F1235" s="10">
        <f>((F1234-E1235+MAX(0,-('1-Input'!$B$10-C1235-D1235)))*(1+B1235))*(1-'P-Parametri'!$B$32)</f>
        <v>245608.55406694181</v>
      </c>
      <c r="G1235" s="10">
        <f>IF(F1234&lt;=0,G1234,G1234*(1-E1235/F1234))+MAX(0,-('1-Input'!$B$10-C1235-D1235))</f>
        <v>87544.74142424934</v>
      </c>
      <c r="H1235" s="10">
        <f>MAX(0,('1-Input'!$B$10-C1235-D1235))/(1-'P-Parametri'!$B$31*MAX(0,IF(I1234&lt;=0,0,(I1234-J1234)/I1234)))</f>
        <v>34719.571959324821</v>
      </c>
      <c r="I1235" s="10">
        <f>((I1234-H1235+MAX(0,-('1-Input'!$B$10-C1235-D1235)))*(1+B1235))*(1-'P-Parametri'!$B$32)</f>
        <v>574415.53971042379</v>
      </c>
      <c r="J1235" s="10">
        <f>IF(I1234&lt;=0,J1234,J1234*(1-H1235/I1234))+MAX(0,-('1-Input'!$B$10-C1235-D1235))</f>
        <v>204744.74142424919</v>
      </c>
      <c r="K1235" s="10">
        <f>MAX(0,('1-Input'!$B$10-C1235-D1235))/(1-'P-Parametri'!$B$31*MAX(0,IF(L1234&lt;=0,0,(L1234-M1234)/L1234)))</f>
        <v>34719.571959324829</v>
      </c>
      <c r="L1235" s="10">
        <f>((L1234-K1235+MAX(0,-('1-Input'!$B$10-C1235-D1235)))*(1+B1235))*(1-'P-Parametri'!$B$32)</f>
        <v>400895.72655870183</v>
      </c>
      <c r="M1235" s="10">
        <f>IF(L1234&lt;=0,M1234,M1234*(1-K1235/L1234))+MAX(0,-('1-Input'!$B$10-C1235-D1235))</f>
        <v>142895.31915123138</v>
      </c>
      <c r="N1235" s="10">
        <f>MAX(0,('1-Input'!$B$10-C1235-D1235))/(1-'P-Parametri'!$B$31*MAX(0,IF(O1234&lt;=0,0,(O1234-P1234)/O1234)))</f>
        <v>34719.571959324821</v>
      </c>
      <c r="O1235" s="10">
        <f>((O1234-N1235+MAX(0,-('1-Input'!$B$10-C1235-D1235)))*(1+B1235))*(1-'P-Parametri'!$B$32)</f>
        <v>417082.16735134448</v>
      </c>
      <c r="P1235" s="10">
        <f>IF(O1234&lt;=0,P1234,P1234*(1-N1235/O1234))+MAX(0,-('1-Input'!$B$10-C1235-D1235))</f>
        <v>148664.81597985013</v>
      </c>
      <c r="Q1235" s="10">
        <f>MAX(0,('1-Input'!$B$10-C1235-D1235))/(1-'P-Parametri'!$B$31*MAX(0,IF(R1234&lt;=0,0,(R1234-S1234)/R1234)))</f>
        <v>34719.571959324829</v>
      </c>
      <c r="R1235" s="10">
        <f>((R1234-Q1235+MAX(0,-('1-Input'!$B$10-C1235-D1235)))*(1+B1235))*(1-'P-Parametri'!$B$32)</f>
        <v>417082.16735134518</v>
      </c>
      <c r="S1235" s="10">
        <f>IF(R1234&lt;=0,S1234,S1234*(1-Q1235/R1234))+MAX(0,-('1-Input'!$B$10-C1235-D1235))</f>
        <v>148664.81597985022</v>
      </c>
      <c r="T1235" s="10">
        <f>MAX(0,('1-Input'!$B$10-C1235-D1235))/(1-'P-Parametri'!$B$31*MAX(0,IF(U1234&lt;=0,0,(U1234-V1234)/U1234)))</f>
        <v>34719.571959324829</v>
      </c>
      <c r="U1235" s="10">
        <f>((U1234-T1235+MAX(0,-('1-Input'!$B$10-C1235-D1235)))*(1+B1235))*(1-'P-Parametri'!$B$32)</f>
        <v>417082.16735134518</v>
      </c>
      <c r="V1235" s="10">
        <f>IF(U1234&lt;=0,V1234,V1234*(1-T1235/U1234))+MAX(0,-('1-Input'!$B$10-C1235-D1235))</f>
        <v>148664.81597985022</v>
      </c>
    </row>
    <row r="1236" spans="1:22">
      <c r="A1236" s="9">
        <f t="shared" si="48"/>
        <v>29</v>
      </c>
      <c r="B1236" s="12">
        <f>IF($A1236='P-Parametri'!$B$47,'P-Parametri'!$B$34,IF($A1236='P-Parametri'!$B$48,'P-Parametri'!$C$34,'P-Parametri'!$B$52))</f>
        <v>0.03</v>
      </c>
      <c r="C1236" s="10">
        <f>IF($A1236&lt;='1-Input'!$B$26,0,IF($A1236='1-Input'!$B$26+1,(0+0)*'1-Input'!$B$27,0+0))</f>
        <v>0</v>
      </c>
      <c r="D1236" s="10">
        <f t="shared" si="49"/>
        <v>0</v>
      </c>
      <c r="E1236" s="10">
        <f>MAX(0,('1-Input'!$B$10-C1236-D1236))/(1-'P-Parametri'!$B$31*MAX(0,IF(F1235&lt;=0,0,(F1235-G1235)/F1235)))</f>
        <v>34827.537573481124</v>
      </c>
      <c r="F1236" s="10">
        <f>((F1235-E1236+MAX(0,-('1-Input'!$B$10-C1236-D1236)))*(1+B1236))*(1-'P-Parametri'!$B$32)</f>
        <v>216670.23809428798</v>
      </c>
      <c r="G1236" s="10">
        <f>IF(F1235&lt;=0,G1235,G1235*(1-E1236/F1235))+MAX(0,-('1-Input'!$B$10-C1236-D1236))</f>
        <v>75130.809902618697</v>
      </c>
      <c r="H1236" s="10">
        <f>MAX(0,('1-Input'!$B$10-C1236-D1236))/(1-'P-Parametri'!$B$31*MAX(0,IF(I1235&lt;=0,0,(I1235-J1235)/I1235)))</f>
        <v>34827.537573481124</v>
      </c>
      <c r="I1236" s="10">
        <f>((I1235-H1236+MAX(0,-('1-Input'!$B$10-C1236-D1236)))*(1+B1236))*(1-'P-Parametri'!$B$32)</f>
        <v>554664.09091664886</v>
      </c>
      <c r="J1236" s="10">
        <f>IF(I1235&lt;=0,J1235,J1235*(1-H1236/I1235))+MAX(0,-('1-Input'!$B$10-C1236-D1236))</f>
        <v>192330.80990261852</v>
      </c>
      <c r="K1236" s="10">
        <f>MAX(0,('1-Input'!$B$10-C1236-D1236))/(1-'P-Parametri'!$B$31*MAX(0,IF(L1235&lt;=0,0,(L1235-M1235)/L1235)))</f>
        <v>34827.537573481124</v>
      </c>
      <c r="L1236" s="10">
        <f>((L1235-K1236+MAX(0,-('1-Input'!$B$10-C1236-D1236)))*(1+B1236))*(1-'P-Parametri'!$B$32)</f>
        <v>376296.13418546785</v>
      </c>
      <c r="M1236" s="10">
        <f>IF(L1235&lt;=0,M1235,M1235*(1-K1236/L1235))+MAX(0,-('1-Input'!$B$10-C1236-D1236))</f>
        <v>130481.38762960074</v>
      </c>
      <c r="N1236" s="10">
        <f>MAX(0,('1-Input'!$B$10-C1236-D1236))/(1-'P-Parametri'!$B$31*MAX(0,IF(O1235&lt;=0,0,(O1235-P1235)/O1235)))</f>
        <v>34827.537573481124</v>
      </c>
      <c r="O1236" s="10">
        <f>((O1235-N1236+MAX(0,-('1-Input'!$B$10-C1236-D1236)))*(1+B1236))*(1-'P-Parametri'!$B$32)</f>
        <v>392934.82413385686</v>
      </c>
      <c r="P1236" s="10">
        <f>IF(O1235&lt;=0,P1235,P1235*(1-N1236/O1235))+MAX(0,-('1-Input'!$B$10-C1236-D1236))</f>
        <v>136250.88445821949</v>
      </c>
      <c r="Q1236" s="10">
        <f>MAX(0,('1-Input'!$B$10-C1236-D1236))/(1-'P-Parametri'!$B$31*MAX(0,IF(R1235&lt;=0,0,(R1235-S1235)/R1235)))</f>
        <v>34827.537573481124</v>
      </c>
      <c r="R1236" s="10">
        <f>((R1235-Q1236+MAX(0,-('1-Input'!$B$10-C1236-D1236)))*(1+B1236))*(1-'P-Parametri'!$B$32)</f>
        <v>392934.82413385762</v>
      </c>
      <c r="S1236" s="10">
        <f>IF(R1235&lt;=0,S1235,S1235*(1-Q1236/R1235))+MAX(0,-('1-Input'!$B$10-C1236-D1236))</f>
        <v>136250.88445821957</v>
      </c>
      <c r="T1236" s="10">
        <f>MAX(0,('1-Input'!$B$10-C1236-D1236))/(1-'P-Parametri'!$B$31*MAX(0,IF(U1235&lt;=0,0,(U1235-V1235)/U1235)))</f>
        <v>34827.537573481124</v>
      </c>
      <c r="U1236" s="10">
        <f>((U1235-T1236+MAX(0,-('1-Input'!$B$10-C1236-D1236)))*(1+B1236))*(1-'P-Parametri'!$B$32)</f>
        <v>392934.82413385762</v>
      </c>
      <c r="V1236" s="10">
        <f>IF(U1235&lt;=0,V1235,V1235*(1-T1236/U1235))+MAX(0,-('1-Input'!$B$10-C1236-D1236))</f>
        <v>136250.88445821957</v>
      </c>
    </row>
    <row r="1237" spans="1:22">
      <c r="A1237" s="9">
        <f t="shared" si="48"/>
        <v>30</v>
      </c>
      <c r="B1237" s="12">
        <f>IF($A1237='P-Parametri'!$B$47,'P-Parametri'!$B$34,IF($A1237='P-Parametri'!$B$48,'P-Parametri'!$C$34,'P-Parametri'!$B$52))</f>
        <v>0.03</v>
      </c>
      <c r="C1237" s="10">
        <f>IF($A1237&lt;='1-Input'!$B$26,0,IF($A1237='1-Input'!$B$26+1,(0+0)*'1-Input'!$B$27,0+0))</f>
        <v>0</v>
      </c>
      <c r="D1237" s="10">
        <f t="shared" si="49"/>
        <v>0</v>
      </c>
      <c r="E1237" s="10">
        <f>MAX(0,('1-Input'!$B$10-C1237-D1237))/(1-'P-Parametri'!$B$31*MAX(0,IF(F1236&lt;=0,0,(F1236-G1236)/F1236)))</f>
        <v>34933.214916853976</v>
      </c>
      <c r="F1237" s="10">
        <f>((F1236-E1237+MAX(0,-('1-Input'!$B$10-C1237-D1237)))*(1+B1237))*(1-'P-Parametri'!$B$32)</f>
        <v>186814.75560501151</v>
      </c>
      <c r="G1237" s="10">
        <f>IF(F1236&lt;=0,G1236,G1236*(1-E1237/F1236))+MAX(0,-('1-Input'!$B$10-C1237-D1237))</f>
        <v>63017.652358280029</v>
      </c>
      <c r="H1237" s="10">
        <f>MAX(0,('1-Input'!$B$10-C1237-D1237))/(1-'P-Parametri'!$B$31*MAX(0,IF(I1236&lt;=0,0,(I1236-J1236)/I1236)))</f>
        <v>34933.214916853976</v>
      </c>
      <c r="I1237" s="10">
        <f>((I1236-H1237+MAX(0,-('1-Input'!$B$10-C1237-D1237)))*(1+B1237))*(1-'P-Parametri'!$B$32)</f>
        <v>534252.1566752292</v>
      </c>
      <c r="J1237" s="10">
        <f>IF(I1236&lt;=0,J1236,J1236*(1-H1237/I1236))+MAX(0,-('1-Input'!$B$10-C1237-D1237))</f>
        <v>180217.65235827985</v>
      </c>
      <c r="K1237" s="10">
        <f>MAX(0,('1-Input'!$B$10-C1237-D1237))/(1-'P-Parametri'!$B$31*MAX(0,IF(L1236&lt;=0,0,(L1236-M1236)/L1236)))</f>
        <v>34933.214916853984</v>
      </c>
      <c r="L1237" s="10">
        <f>((L1236-K1237+MAX(0,-('1-Input'!$B$10-C1237-D1237)))*(1+B1237))*(1-'P-Parametri'!$B$32)</f>
        <v>350900.59923297894</v>
      </c>
      <c r="M1237" s="10">
        <f>IF(L1236&lt;=0,M1236,M1236*(1-K1237/L1236))+MAX(0,-('1-Input'!$B$10-C1237-D1237))</f>
        <v>118368.23008526207</v>
      </c>
      <c r="N1237" s="10">
        <f>MAX(0,('1-Input'!$B$10-C1237-D1237))/(1-'P-Parametri'!$B$31*MAX(0,IF(O1236&lt;=0,0,(O1236-P1236)/O1236)))</f>
        <v>34933.214916853976</v>
      </c>
      <c r="O1237" s="10">
        <f>((O1236-N1237+MAX(0,-('1-Input'!$B$10-C1237-D1237)))*(1+B1237))*(1-'P-Parametri'!$B$32)</f>
        <v>368004.17417852592</v>
      </c>
      <c r="P1237" s="10">
        <f>IF(O1236&lt;=0,P1236,P1236*(1-N1237/O1236))+MAX(0,-('1-Input'!$B$10-C1237-D1237))</f>
        <v>124137.7269138808</v>
      </c>
      <c r="Q1237" s="10">
        <f>MAX(0,('1-Input'!$B$10-C1237-D1237))/(1-'P-Parametri'!$B$31*MAX(0,IF(R1236&lt;=0,0,(R1236-S1236)/R1236)))</f>
        <v>34933.214916853984</v>
      </c>
      <c r="R1237" s="10">
        <f>((R1236-Q1237+MAX(0,-('1-Input'!$B$10-C1237-D1237)))*(1+B1237))*(1-'P-Parametri'!$B$32)</f>
        <v>368004.17417852668</v>
      </c>
      <c r="S1237" s="10">
        <f>IF(R1236&lt;=0,S1236,S1236*(1-Q1237/R1236))+MAX(0,-('1-Input'!$B$10-C1237-D1237))</f>
        <v>124137.72691388091</v>
      </c>
      <c r="T1237" s="10">
        <f>MAX(0,('1-Input'!$B$10-C1237-D1237))/(1-'P-Parametri'!$B$31*MAX(0,IF(U1236&lt;=0,0,(U1236-V1236)/U1236)))</f>
        <v>34933.214916853984</v>
      </c>
      <c r="U1237" s="10">
        <f>((U1236-T1237+MAX(0,-('1-Input'!$B$10-C1237-D1237)))*(1+B1237))*(1-'P-Parametri'!$B$32)</f>
        <v>368004.17417852668</v>
      </c>
      <c r="V1237" s="10">
        <f>IF(U1236&lt;=0,V1236,V1236*(1-T1237/U1236))+MAX(0,-('1-Input'!$B$10-C1237-D1237))</f>
        <v>124137.72691388091</v>
      </c>
    </row>
    <row r="1238" spans="1:22">
      <c r="A1238" s="9">
        <f t="shared" si="48"/>
        <v>31</v>
      </c>
      <c r="B1238" s="12">
        <f>IF($A1238='P-Parametri'!$B$47,'P-Parametri'!$B$34,IF($A1238='P-Parametri'!$B$48,'P-Parametri'!$C$34,'P-Parametri'!$B$52))</f>
        <v>0.03</v>
      </c>
      <c r="C1238" s="10">
        <f>IF($A1238&lt;='1-Input'!$B$26,0,IF($A1238='1-Input'!$B$26+1,(0+0)*'1-Input'!$B$27,0+0))</f>
        <v>0</v>
      </c>
      <c r="D1238" s="10">
        <f t="shared" si="49"/>
        <v>0</v>
      </c>
      <c r="E1238" s="10">
        <f>MAX(0,('1-Input'!$B$10-C1238-D1238))/(1-'P-Parametri'!$B$31*MAX(0,IF(F1237&lt;=0,0,(F1237-G1237)/F1237)))</f>
        <v>35036.637115611484</v>
      </c>
      <c r="F1238" s="10">
        <f>((F1237-E1238+MAX(0,-('1-Input'!$B$10-C1238-D1238)))*(1+B1238))*(1-'P-Parametri'!$B$32)</f>
        <v>156018.79911999387</v>
      </c>
      <c r="G1238" s="10">
        <f>IF(F1237&lt;=0,G1237,G1237*(1-E1238/F1237))+MAX(0,-('1-Input'!$B$10-C1238-D1238))</f>
        <v>51198.850302712715</v>
      </c>
      <c r="H1238" s="10">
        <f>MAX(0,('1-Input'!$B$10-C1238-D1238))/(1-'P-Parametri'!$B$31*MAX(0,IF(I1237&lt;=0,0,(I1237-J1237)/I1237)))</f>
        <v>35036.637115611484</v>
      </c>
      <c r="I1238" s="10">
        <f>((I1237-H1238+MAX(0,-('1-Input'!$B$10-C1238-D1238)))*(1+B1238))*(1-'P-Parametri'!$B$32)</f>
        <v>513163.60117611347</v>
      </c>
      <c r="J1238" s="10">
        <f>IF(I1237&lt;=0,J1237,J1237*(1-H1238/I1237))+MAX(0,-('1-Input'!$B$10-C1238-D1238))</f>
        <v>168398.85030271253</v>
      </c>
      <c r="K1238" s="10">
        <f>MAX(0,('1-Input'!$B$10-C1238-D1238))/(1-'P-Parametri'!$B$31*MAX(0,IF(L1237&lt;=0,0,(L1237-M1237)/L1237)))</f>
        <v>35036.637115611484</v>
      </c>
      <c r="L1238" s="10">
        <f>((L1237-K1238+MAX(0,-('1-Input'!$B$10-C1238-D1238)))*(1+B1238))*(1-'P-Parametri'!$B$32)</f>
        <v>324689.2012189267</v>
      </c>
      <c r="M1238" s="10">
        <f>IF(L1237&lt;=0,M1237,M1237*(1-K1238/L1237))+MAX(0,-('1-Input'!$B$10-C1238-D1238))</f>
        <v>106549.42802969475</v>
      </c>
      <c r="N1238" s="10">
        <f>MAX(0,('1-Input'!$B$10-C1238-D1238))/(1-'P-Parametri'!$B$31*MAX(0,IF(O1237&lt;=0,0,(O1237-P1237)/O1237)))</f>
        <v>35036.637115611484</v>
      </c>
      <c r="O1238" s="10">
        <f>((O1237-N1238+MAX(0,-('1-Input'!$B$10-C1238-D1238)))*(1+B1238))*(1-'P-Parametri'!$B$32)</f>
        <v>342270.65004845225</v>
      </c>
      <c r="P1238" s="10">
        <f>IF(O1237&lt;=0,P1237,P1237*(1-N1238/O1237))+MAX(0,-('1-Input'!$B$10-C1238-D1238))</f>
        <v>112318.92485831348</v>
      </c>
      <c r="Q1238" s="10">
        <f>MAX(0,('1-Input'!$B$10-C1238-D1238))/(1-'P-Parametri'!$B$31*MAX(0,IF(R1237&lt;=0,0,(R1237-S1237)/R1237)))</f>
        <v>35036.637115611484</v>
      </c>
      <c r="R1238" s="10">
        <f>((R1237-Q1238+MAX(0,-('1-Input'!$B$10-C1238-D1238)))*(1+B1238))*(1-'P-Parametri'!$B$32)</f>
        <v>342270.65004845307</v>
      </c>
      <c r="S1238" s="10">
        <f>IF(R1237&lt;=0,S1237,S1237*(1-Q1238/R1237))+MAX(0,-('1-Input'!$B$10-C1238-D1238))</f>
        <v>112318.92485831359</v>
      </c>
      <c r="T1238" s="10">
        <f>MAX(0,('1-Input'!$B$10-C1238-D1238))/(1-'P-Parametri'!$B$31*MAX(0,IF(U1237&lt;=0,0,(U1237-V1237)/U1237)))</f>
        <v>35036.637115611484</v>
      </c>
      <c r="U1238" s="10">
        <f>((U1237-T1238+MAX(0,-('1-Input'!$B$10-C1238-D1238)))*(1+B1238))*(1-'P-Parametri'!$B$32)</f>
        <v>342270.65004845307</v>
      </c>
      <c r="V1238" s="10">
        <f>IF(U1237&lt;=0,V1237,V1237*(1-T1238/U1237))+MAX(0,-('1-Input'!$B$10-C1238-D1238))</f>
        <v>112318.92485831359</v>
      </c>
    </row>
    <row r="1239" spans="1:22">
      <c r="A1239" s="9">
        <f t="shared" si="48"/>
        <v>32</v>
      </c>
      <c r="B1239" s="12">
        <f>IF($A1239='P-Parametri'!$B$47,'P-Parametri'!$B$34,IF($A1239='P-Parametri'!$B$48,'P-Parametri'!$C$34,'P-Parametri'!$B$52))</f>
        <v>0.03</v>
      </c>
      <c r="C1239" s="10">
        <f>IF($A1239&lt;='1-Input'!$B$26,0,IF($A1239='1-Input'!$B$26+1,(0+0)*'1-Input'!$B$27,0+0))</f>
        <v>0</v>
      </c>
      <c r="D1239" s="10">
        <f t="shared" si="49"/>
        <v>0</v>
      </c>
      <c r="E1239" s="10">
        <f>MAX(0,('1-Input'!$B$10-C1239-D1239))/(1-'P-Parametri'!$B$31*MAX(0,IF(F1238&lt;=0,0,(F1238-G1238)/F1238)))</f>
        <v>35137.837573112069</v>
      </c>
      <c r="F1239" s="10">
        <f>((F1238-E1239+MAX(0,-('1-Input'!$B$10-C1239-D1239)))*(1+B1239))*(1-'P-Parametri'!$B$32)</f>
        <v>124258.37561250168</v>
      </c>
      <c r="G1239" s="10">
        <f>IF(F1238&lt;=0,G1238,G1238*(1-E1239/F1238))+MAX(0,-('1-Input'!$B$10-C1239-D1239))</f>
        <v>39668.080318493201</v>
      </c>
      <c r="H1239" s="10">
        <f>MAX(0,('1-Input'!$B$10-C1239-D1239))/(1-'P-Parametri'!$B$31*MAX(0,IF(I1238&lt;=0,0,(I1238-J1238)/I1238)))</f>
        <v>35137.837573112061</v>
      </c>
      <c r="I1239" s="10">
        <f>((I1238-H1239+MAX(0,-('1-Input'!$B$10-C1239-D1239)))*(1+B1239))*(1-'P-Parametri'!$B$32)</f>
        <v>491381.8034380693</v>
      </c>
      <c r="J1239" s="10">
        <f>IF(I1238&lt;=0,J1238,J1238*(1-H1239/I1238))+MAX(0,-('1-Input'!$B$10-C1239-D1239))</f>
        <v>156868.08031849298</v>
      </c>
      <c r="K1239" s="10">
        <f>MAX(0,('1-Input'!$B$10-C1239-D1239))/(1-'P-Parametri'!$B$31*MAX(0,IF(L1238&lt;=0,0,(L1238-M1238)/L1238)))</f>
        <v>35137.837573112069</v>
      </c>
      <c r="L1239" s="10">
        <f>((L1238-K1239+MAX(0,-('1-Input'!$B$10-C1239-D1239)))*(1+B1239))*(1-'P-Parametri'!$B$32)</f>
        <v>297641.42874607869</v>
      </c>
      <c r="M1239" s="10">
        <f>IF(L1238&lt;=0,M1238,M1238*(1-K1239/L1238))+MAX(0,-('1-Input'!$B$10-C1239-D1239))</f>
        <v>95018.65804547524</v>
      </c>
      <c r="N1239" s="10">
        <f>MAX(0,('1-Input'!$B$10-C1239-D1239))/(1-'P-Parametri'!$B$31*MAX(0,IF(O1238&lt;=0,0,(O1238-P1238)/O1238)))</f>
        <v>35137.837573112061</v>
      </c>
      <c r="O1239" s="10">
        <f>((O1238-N1239+MAX(0,-('1-Input'!$B$10-C1239-D1239)))*(1+B1239))*(1-'P-Parametri'!$B$32)</f>
        <v>315714.10325590125</v>
      </c>
      <c r="P1239" s="10">
        <f>IF(O1238&lt;=0,P1238,P1238*(1-N1239/O1238))+MAX(0,-('1-Input'!$B$10-C1239-D1239))</f>
        <v>100788.15487409395</v>
      </c>
      <c r="Q1239" s="10">
        <f>MAX(0,('1-Input'!$B$10-C1239-D1239))/(1-'P-Parametri'!$B$31*MAX(0,IF(R1238&lt;=0,0,(R1238-S1238)/R1238)))</f>
        <v>35137.837573112069</v>
      </c>
      <c r="R1239" s="10">
        <f>((R1238-Q1239+MAX(0,-('1-Input'!$B$10-C1239-D1239)))*(1+B1239))*(1-'P-Parametri'!$B$32)</f>
        <v>315714.10325590207</v>
      </c>
      <c r="S1239" s="10">
        <f>IF(R1238&lt;=0,S1238,S1238*(1-Q1239/R1238))+MAX(0,-('1-Input'!$B$10-C1239-D1239))</f>
        <v>100788.15487409408</v>
      </c>
      <c r="T1239" s="10">
        <f>MAX(0,('1-Input'!$B$10-C1239-D1239))/(1-'P-Parametri'!$B$31*MAX(0,IF(U1238&lt;=0,0,(U1238-V1238)/U1238)))</f>
        <v>35137.837573112069</v>
      </c>
      <c r="U1239" s="10">
        <f>((U1238-T1239+MAX(0,-('1-Input'!$B$10-C1239-D1239)))*(1+B1239))*(1-'P-Parametri'!$B$32)</f>
        <v>315714.10325590207</v>
      </c>
      <c r="V1239" s="10">
        <f>IF(U1238&lt;=0,V1238,V1238*(1-T1239/U1238))+MAX(0,-('1-Input'!$B$10-C1239-D1239))</f>
        <v>100788.15487409408</v>
      </c>
    </row>
    <row r="1240" spans="1:22">
      <c r="A1240" s="9">
        <f t="shared" si="48"/>
        <v>33</v>
      </c>
      <c r="B1240" s="12">
        <f>IF($A1240='P-Parametri'!$B$47,'P-Parametri'!$B$34,IF($A1240='P-Parametri'!$B$48,'P-Parametri'!$C$34,'P-Parametri'!$B$52))</f>
        <v>0.03</v>
      </c>
      <c r="C1240" s="10">
        <f>IF($A1240&lt;='1-Input'!$B$26,0,IF($A1240='1-Input'!$B$26+1,(0+0)*'1-Input'!$B$27,0+0))</f>
        <v>0</v>
      </c>
      <c r="D1240" s="10">
        <f t="shared" si="49"/>
        <v>0</v>
      </c>
      <c r="E1240" s="10">
        <f>MAX(0,('1-Input'!$B$10-C1240-D1240))/(1-'P-Parametri'!$B$31*MAX(0,IF(F1239&lt;=0,0,(F1239-G1239)/F1239)))</f>
        <v>35236.849923836489</v>
      </c>
      <c r="F1240" s="10">
        <f>((F1239-E1240+MAX(0,-('1-Input'!$B$10-C1240-D1240)))*(1+B1240))*(1-'P-Parametri'!$B$32)</f>
        <v>91508.7871164065</v>
      </c>
      <c r="G1240" s="10">
        <f>IF(F1239&lt;=0,G1239,G1239*(1-E1240/F1239))+MAX(0,-('1-Input'!$B$10-C1240-D1240))</f>
        <v>28419.114717104752</v>
      </c>
      <c r="H1240" s="10">
        <f>MAX(0,('1-Input'!$B$10-C1240-D1240))/(1-'P-Parametri'!$B$31*MAX(0,IF(I1239&lt;=0,0,(I1239-J1239)/I1239)))</f>
        <v>35236.849923836489</v>
      </c>
      <c r="I1240" s="10">
        <f>((I1239-H1240+MAX(0,-('1-Input'!$B$10-C1240-D1240)))*(1+B1240))*(1-'P-Parametri'!$B$32)</f>
        <v>468889.6435154205</v>
      </c>
      <c r="J1240" s="10">
        <f>IF(I1239&lt;=0,J1239,J1239*(1-H1240/I1239))+MAX(0,-('1-Input'!$B$10-C1240-D1240))</f>
        <v>145619.11471710453</v>
      </c>
      <c r="K1240" s="10">
        <f>MAX(0,('1-Input'!$B$10-C1240-D1240))/(1-'P-Parametri'!$B$31*MAX(0,IF(L1239&lt;=0,0,(L1239-M1239)/L1239)))</f>
        <v>35236.849923836489</v>
      </c>
      <c r="L1240" s="10">
        <f>((L1239-K1240+MAX(0,-('1-Input'!$B$10-C1240-D1240)))*(1+B1240))*(1-'P-Parametri'!$B$32)</f>
        <v>269736.16275453568</v>
      </c>
      <c r="M1240" s="10">
        <f>IF(L1239&lt;=0,M1239,M1239*(1-K1240/L1239))+MAX(0,-('1-Input'!$B$10-C1240-D1240))</f>
        <v>83769.692444086802</v>
      </c>
      <c r="N1240" s="10">
        <f>MAX(0,('1-Input'!$B$10-C1240-D1240))/(1-'P-Parametri'!$B$31*MAX(0,IF(O1239&lt;=0,0,(O1239-P1239)/O1239)))</f>
        <v>35236.849923836489</v>
      </c>
      <c r="O1240" s="10">
        <f>((O1239-N1240+MAX(0,-('1-Input'!$B$10-C1240-D1240)))*(1+B1240))*(1-'P-Parametri'!$B$32)</f>
        <v>288313.78779016266</v>
      </c>
      <c r="P1240" s="10">
        <f>IF(O1239&lt;=0,P1239,P1239*(1-N1240/O1239))+MAX(0,-('1-Input'!$B$10-C1240-D1240))</f>
        <v>89539.189272705495</v>
      </c>
      <c r="Q1240" s="10">
        <f>MAX(0,('1-Input'!$B$10-C1240-D1240))/(1-'P-Parametri'!$B$31*MAX(0,IF(R1239&lt;=0,0,(R1239-S1239)/R1239)))</f>
        <v>35236.849923836489</v>
      </c>
      <c r="R1240" s="10">
        <f>((R1239-Q1240+MAX(0,-('1-Input'!$B$10-C1240-D1240)))*(1+B1240))*(1-'P-Parametri'!$B$32)</f>
        <v>288313.78779016354</v>
      </c>
      <c r="S1240" s="10">
        <f>IF(R1239&lt;=0,S1239,S1239*(1-Q1240/R1239))+MAX(0,-('1-Input'!$B$10-C1240-D1240))</f>
        <v>89539.189272705626</v>
      </c>
      <c r="T1240" s="10">
        <f>MAX(0,('1-Input'!$B$10-C1240-D1240))/(1-'P-Parametri'!$B$31*MAX(0,IF(U1239&lt;=0,0,(U1239-V1239)/U1239)))</f>
        <v>35236.849923836489</v>
      </c>
      <c r="U1240" s="10">
        <f>((U1239-T1240+MAX(0,-('1-Input'!$B$10-C1240-D1240)))*(1+B1240))*(1-'P-Parametri'!$B$32)</f>
        <v>288313.78779016354</v>
      </c>
      <c r="V1240" s="10">
        <f>IF(U1239&lt;=0,V1239,V1239*(1-T1240/U1239))+MAX(0,-('1-Input'!$B$10-C1240-D1240))</f>
        <v>89539.189272705626</v>
      </c>
    </row>
    <row r="1241" spans="1:22">
      <c r="A1241" s="9">
        <f t="shared" si="48"/>
        <v>34</v>
      </c>
      <c r="B1241" s="12">
        <f>IF($A1241='P-Parametri'!$B$47,'P-Parametri'!$B$34,IF($A1241='P-Parametri'!$B$48,'P-Parametri'!$C$34,'P-Parametri'!$B$52))</f>
        <v>0.03</v>
      </c>
      <c r="C1241" s="10">
        <f>IF($A1241&lt;='1-Input'!$B$26,0,IF($A1241='1-Input'!$B$26+1,(0+0)*'1-Input'!$B$27,0+0))</f>
        <v>0</v>
      </c>
      <c r="D1241" s="10">
        <f t="shared" si="49"/>
        <v>0</v>
      </c>
      <c r="E1241" s="10">
        <f>MAX(0,('1-Input'!$B$10-C1241-D1241))/(1-'P-Parametri'!$B$31*MAX(0,IF(F1240&lt;=0,0,(F1240-G1240)/F1240)))</f>
        <v>35333.707989180439</v>
      </c>
      <c r="F1241" s="10">
        <f>((F1240-E1241+MAX(0,-('1-Input'!$B$10-C1241-D1241)))*(1+B1241))*(1-'P-Parametri'!$B$32)</f>
        <v>57744.610838040753</v>
      </c>
      <c r="G1241" s="10">
        <f>IF(F1240&lt;=0,G1240,G1240*(1-E1241/F1240))+MAX(0,-('1-Input'!$B$10-C1241-D1241))</f>
        <v>17445.822070926009</v>
      </c>
      <c r="H1241" s="10">
        <f>MAX(0,('1-Input'!$B$10-C1241-D1241))/(1-'P-Parametri'!$B$31*MAX(0,IF(I1240&lt;=0,0,(I1240-J1240)/I1240)))</f>
        <v>35333.707989180439</v>
      </c>
      <c r="I1241" s="10">
        <f>((I1240-H1241+MAX(0,-('1-Input'!$B$10-C1241-D1241)))*(1+B1241))*(1-'P-Parametri'!$B$32)</f>
        <v>445669.48836484319</v>
      </c>
      <c r="J1241" s="10">
        <f>IF(I1240&lt;=0,J1240,J1240*(1-H1241/I1240))+MAX(0,-('1-Input'!$B$10-C1241-D1241))</f>
        <v>134645.82207092579</v>
      </c>
      <c r="K1241" s="10">
        <f>MAX(0,('1-Input'!$B$10-C1241-D1241))/(1-'P-Parametri'!$B$31*MAX(0,IF(L1240&lt;=0,0,(L1240-M1240)/L1240)))</f>
        <v>35333.707989180439</v>
      </c>
      <c r="L1241" s="10">
        <f>((L1240-K1241+MAX(0,-('1-Input'!$B$10-C1241-D1241)))*(1+B1241))*(1-'P-Parametri'!$B$32)</f>
        <v>240951.65935149929</v>
      </c>
      <c r="M1241" s="10">
        <f>IF(L1240&lt;=0,M1240,M1240*(1-K1241/L1240))+MAX(0,-('1-Input'!$B$10-C1241-D1241))</f>
        <v>72796.39979790806</v>
      </c>
      <c r="N1241" s="10">
        <f>MAX(0,('1-Input'!$B$10-C1241-D1241))/(1-'P-Parametri'!$B$31*MAX(0,IF(O1240&lt;=0,0,(O1240-P1240)/O1240)))</f>
        <v>35333.707989180439</v>
      </c>
      <c r="O1241" s="10">
        <f>((O1240-N1241+MAX(0,-('1-Input'!$B$10-C1241-D1241)))*(1+B1241))*(1-'P-Parametri'!$B$32)</f>
        <v>260048.34323062169</v>
      </c>
      <c r="P1241" s="10">
        <f>IF(O1240&lt;=0,P1240,P1240*(1-N1241/O1240))+MAX(0,-('1-Input'!$B$10-C1241-D1241))</f>
        <v>78565.896626526737</v>
      </c>
      <c r="Q1241" s="10">
        <f>MAX(0,('1-Input'!$B$10-C1241-D1241))/(1-'P-Parametri'!$B$31*MAX(0,IF(R1240&lt;=0,0,(R1240-S1240)/R1240)))</f>
        <v>35333.707989180439</v>
      </c>
      <c r="R1241" s="10">
        <f>((R1240-Q1241+MAX(0,-('1-Input'!$B$10-C1241-D1241)))*(1+B1241))*(1-'P-Parametri'!$B$32)</f>
        <v>260048.34323062256</v>
      </c>
      <c r="S1241" s="10">
        <f>IF(R1240&lt;=0,S1240,S1240*(1-Q1241/R1240))+MAX(0,-('1-Input'!$B$10-C1241-D1241))</f>
        <v>78565.896626526897</v>
      </c>
      <c r="T1241" s="10">
        <f>MAX(0,('1-Input'!$B$10-C1241-D1241))/(1-'P-Parametri'!$B$31*MAX(0,IF(U1240&lt;=0,0,(U1240-V1240)/U1240)))</f>
        <v>35333.707989180439</v>
      </c>
      <c r="U1241" s="10">
        <f>((U1240-T1241+MAX(0,-('1-Input'!$B$10-C1241-D1241)))*(1+B1241))*(1-'P-Parametri'!$B$32)</f>
        <v>260048.34323062256</v>
      </c>
      <c r="V1241" s="10">
        <f>IF(U1240&lt;=0,V1240,V1240*(1-T1241/U1240))+MAX(0,-('1-Input'!$B$10-C1241-D1241))</f>
        <v>78565.896626526897</v>
      </c>
    </row>
    <row r="1242" spans="1:22">
      <c r="A1242" s="9">
        <f t="shared" si="48"/>
        <v>35</v>
      </c>
      <c r="B1242" s="12">
        <f>IF($A1242='P-Parametri'!$B$47,'P-Parametri'!$B$34,IF($A1242='P-Parametri'!$B$48,'P-Parametri'!$C$34,'P-Parametri'!$B$52))</f>
        <v>0.03</v>
      </c>
      <c r="C1242" s="10">
        <f>IF($A1242&lt;='1-Input'!$B$26,0,IF($A1242='1-Input'!$B$26+1,(0+0)*'1-Input'!$B$27,0+0))</f>
        <v>0</v>
      </c>
      <c r="D1242" s="10">
        <f t="shared" si="49"/>
        <v>0</v>
      </c>
      <c r="E1242" s="10">
        <f>MAX(0,('1-Input'!$B$10-C1242-D1242))/(1-'P-Parametri'!$B$31*MAX(0,IF(F1241&lt;=0,0,(F1241-G1241)/F1241)))</f>
        <v>35428.445735098794</v>
      </c>
      <c r="F1242" s="10">
        <f>((F1241-E1242+MAX(0,-('1-Input'!$B$10-C1242-D1242)))*(1+B1242))*(1-'P-Parametri'!$B$32)</f>
        <v>22939.678755918158</v>
      </c>
      <c r="G1242" s="10">
        <f>IF(F1241&lt;=0,G1241,G1241*(1-E1242/F1241))+MAX(0,-('1-Input'!$B$10-C1242-D1242))</f>
        <v>6742.167624668733</v>
      </c>
      <c r="H1242" s="10">
        <f>MAX(0,('1-Input'!$B$10-C1242-D1242))/(1-'P-Parametri'!$B$31*MAX(0,IF(I1241&lt;=0,0,(I1241-J1241)/I1241)))</f>
        <v>35428.445735098787</v>
      </c>
      <c r="I1242" s="10">
        <f>((I1241-H1242+MAX(0,-('1-Input'!$B$10-C1242-D1242)))*(1+B1242))*(1-'P-Parametri'!$B$32)</f>
        <v>421703.17736081942</v>
      </c>
      <c r="J1242" s="10">
        <f>IF(I1241&lt;=0,J1241,J1241*(1-H1242/I1241))+MAX(0,-('1-Input'!$B$10-C1242-D1242))</f>
        <v>123942.16762466851</v>
      </c>
      <c r="K1242" s="10">
        <f>MAX(0,('1-Input'!$B$10-C1242-D1242))/(1-'P-Parametri'!$B$31*MAX(0,IF(L1241&lt;=0,0,(L1241-M1241)/L1241)))</f>
        <v>35428.445735098794</v>
      </c>
      <c r="L1242" s="10">
        <f>((L1241-K1242+MAX(0,-('1-Input'!$B$10-C1242-D1242)))*(1+B1242))*(1-'P-Parametri'!$B$32)</f>
        <v>211265.53220484272</v>
      </c>
      <c r="M1242" s="10">
        <f>IF(L1241&lt;=0,M1241,M1241*(1-K1242/L1241))+MAX(0,-('1-Input'!$B$10-C1242-D1242))</f>
        <v>62092.745351650789</v>
      </c>
      <c r="N1242" s="10">
        <f>MAX(0,('1-Input'!$B$10-C1242-D1242))/(1-'P-Parametri'!$B$31*MAX(0,IF(O1241&lt;=0,0,(O1241-P1241)/O1241)))</f>
        <v>35428.445735098787</v>
      </c>
      <c r="O1242" s="10">
        <f>((O1241-N1242+MAX(0,-('1-Input'!$B$10-C1242-D1242)))*(1+B1242))*(1-'P-Parametri'!$B$32)</f>
        <v>230895.77743154782</v>
      </c>
      <c r="P1242" s="10">
        <f>IF(O1241&lt;=0,P1241,P1241*(1-N1242/O1241))+MAX(0,-('1-Input'!$B$10-C1242-D1242))</f>
        <v>67862.242180269459</v>
      </c>
      <c r="Q1242" s="10">
        <f>MAX(0,('1-Input'!$B$10-C1242-D1242))/(1-'P-Parametri'!$B$31*MAX(0,IF(R1241&lt;=0,0,(R1241-S1241)/R1241)))</f>
        <v>35428.445735098794</v>
      </c>
      <c r="R1242" s="10">
        <f>((R1241-Q1242+MAX(0,-('1-Input'!$B$10-C1242-D1242)))*(1+B1242))*(1-'P-Parametri'!$B$32)</f>
        <v>230895.77743154869</v>
      </c>
      <c r="S1242" s="10">
        <f>IF(R1241&lt;=0,S1241,S1241*(1-Q1242/R1241))+MAX(0,-('1-Input'!$B$10-C1242-D1242))</f>
        <v>67862.242180269619</v>
      </c>
      <c r="T1242" s="10">
        <f>MAX(0,('1-Input'!$B$10-C1242-D1242))/(1-'P-Parametri'!$B$31*MAX(0,IF(U1241&lt;=0,0,(U1241-V1241)/U1241)))</f>
        <v>35428.445735098794</v>
      </c>
      <c r="U1242" s="10">
        <f>((U1241-T1242+MAX(0,-('1-Input'!$B$10-C1242-D1242)))*(1+B1242))*(1-'P-Parametri'!$B$32)</f>
        <v>230895.77743154869</v>
      </c>
      <c r="V1242" s="10">
        <f>IF(U1241&lt;=0,V1241,V1241*(1-T1242/U1241))+MAX(0,-('1-Input'!$B$10-C1242-D1242))</f>
        <v>67862.242180269619</v>
      </c>
    </row>
    <row r="1243" spans="1:22">
      <c r="A1243" s="9">
        <f t="shared" si="48"/>
        <v>36</v>
      </c>
      <c r="B1243" s="12">
        <f>IF($A1243='P-Parametri'!$B$47,'P-Parametri'!$B$34,IF($A1243='P-Parametri'!$B$48,'P-Parametri'!$C$34,'P-Parametri'!$B$52))</f>
        <v>0.03</v>
      </c>
      <c r="C1243" s="10">
        <f>IF($A1243&lt;='1-Input'!$B$26,0,IF($A1243='1-Input'!$B$26+1,(0+0)*'1-Input'!$B$27,0+0))</f>
        <v>0</v>
      </c>
      <c r="D1243" s="10">
        <f t="shared" si="49"/>
        <v>0</v>
      </c>
      <c r="E1243" s="10">
        <f>MAX(0,('1-Input'!$B$10-C1243-D1243))/(1-'P-Parametri'!$B$31*MAX(0,IF(F1242&lt;=0,0,(F1242-G1242)/F1242)))</f>
        <v>35521.097231588123</v>
      </c>
      <c r="F1243" s="10">
        <f>((F1242-E1243+MAX(0,-('1-Input'!$B$10-C1243-D1243)))*(1+B1243))*(1-'P-Parametri'!$B$32)</f>
        <v>-12932.943307880185</v>
      </c>
      <c r="G1243" s="10">
        <f>IF(F1242&lt;=0,G1242,G1242*(1-E1243/F1242))+MAX(0,-('1-Input'!$B$10-C1243-D1243))</f>
        <v>-3697.7864085035189</v>
      </c>
      <c r="H1243" s="10">
        <f>MAX(0,('1-Input'!$B$10-C1243-D1243))/(1-'P-Parametri'!$B$31*MAX(0,IF(I1242&lt;=0,0,(I1242-J1242)/I1242)))</f>
        <v>35521.097231588123</v>
      </c>
      <c r="I1243" s="10">
        <f>((I1242-H1243+MAX(0,-('1-Input'!$B$10-C1243-D1243)))*(1+B1243))*(1-'P-Parametri'!$B$32)</f>
        <v>396972.00744804204</v>
      </c>
      <c r="J1243" s="10">
        <f>IF(I1242&lt;=0,J1242,J1242*(1-H1243/I1242))+MAX(0,-('1-Input'!$B$10-C1243-D1243))</f>
        <v>113502.21359149626</v>
      </c>
      <c r="K1243" s="10">
        <f>MAX(0,('1-Input'!$B$10-C1243-D1243))/(1-'P-Parametri'!$B$31*MAX(0,IF(L1242&lt;=0,0,(L1242-M1242)/L1242)))</f>
        <v>35521.097231588123</v>
      </c>
      <c r="L1243" s="10">
        <f>((L1242-K1243+MAX(0,-('1-Input'!$B$10-C1243-D1243)))*(1+B1243))*(1-'P-Parametri'!$B$32)</f>
        <v>180654.73448640734</v>
      </c>
      <c r="M1243" s="10">
        <f>IF(L1242&lt;=0,M1242,M1242*(1-K1243/L1242))+MAX(0,-('1-Input'!$B$10-C1243-D1243))</f>
        <v>51652.791318478543</v>
      </c>
      <c r="N1243" s="10">
        <f>MAX(0,('1-Input'!$B$10-C1243-D1243))/(1-'P-Parametri'!$B$31*MAX(0,IF(O1242&lt;=0,0,(O1242-P1242)/O1242)))</f>
        <v>35521.097231588123</v>
      </c>
      <c r="O1243" s="10">
        <f>((O1242-N1243+MAX(0,-('1-Input'!$B$10-C1243-D1243)))*(1+B1243))*(1-'P-Parametri'!$B$32)</f>
        <v>200833.44876474657</v>
      </c>
      <c r="P1243" s="10">
        <f>IF(O1242&lt;=0,P1242,P1242*(1-N1243/O1242))+MAX(0,-('1-Input'!$B$10-C1243-D1243))</f>
        <v>57422.288147097192</v>
      </c>
      <c r="Q1243" s="10">
        <f>MAX(0,('1-Input'!$B$10-C1243-D1243))/(1-'P-Parametri'!$B$31*MAX(0,IF(R1242&lt;=0,0,(R1242-S1242)/R1242)))</f>
        <v>35521.097231588123</v>
      </c>
      <c r="R1243" s="10">
        <f>((R1242-Q1243+MAX(0,-('1-Input'!$B$10-C1243-D1243)))*(1+B1243))*(1-'P-Parametri'!$B$32)</f>
        <v>200833.44876474747</v>
      </c>
      <c r="S1243" s="10">
        <f>IF(R1242&lt;=0,S1242,S1242*(1-Q1243/R1242))+MAX(0,-('1-Input'!$B$10-C1243-D1243))</f>
        <v>57422.288147097373</v>
      </c>
      <c r="T1243" s="10">
        <f>MAX(0,('1-Input'!$B$10-C1243-D1243))/(1-'P-Parametri'!$B$31*MAX(0,IF(U1242&lt;=0,0,(U1242-V1242)/U1242)))</f>
        <v>35521.097231588123</v>
      </c>
      <c r="U1243" s="10">
        <f>((U1242-T1243+MAX(0,-('1-Input'!$B$10-C1243-D1243)))*(1+B1243))*(1-'P-Parametri'!$B$32)</f>
        <v>200833.44876474747</v>
      </c>
      <c r="V1243" s="10">
        <f>IF(U1242&lt;=0,V1242,V1242*(1-T1243/U1242))+MAX(0,-('1-Input'!$B$10-C1243-D1243))</f>
        <v>57422.288147097373</v>
      </c>
    </row>
    <row r="1244" spans="1:22">
      <c r="A1244" s="9">
        <f t="shared" si="48"/>
        <v>37</v>
      </c>
      <c r="B1244" s="12">
        <f>IF($A1244='P-Parametri'!$B$47,'P-Parametri'!$B$34,IF($A1244='P-Parametri'!$B$48,'P-Parametri'!$C$34,'P-Parametri'!$B$52))</f>
        <v>0.03</v>
      </c>
      <c r="C1244" s="10">
        <f>IF($A1244&lt;='1-Input'!$B$26,0,IF($A1244='1-Input'!$B$26+1,(0+0)*'1-Input'!$B$27,0+0))</f>
        <v>0</v>
      </c>
      <c r="D1244" s="10">
        <f t="shared" si="49"/>
        <v>0</v>
      </c>
      <c r="E1244" s="10">
        <f>MAX(0,('1-Input'!$B$10-C1244-D1244))/(1-'P-Parametri'!$B$31*MAX(0,IF(F1243&lt;=0,0,(F1243-G1243)/F1243)))</f>
        <v>29000</v>
      </c>
      <c r="F1244" s="10">
        <f>((F1243-E1244+MAX(0,-('1-Input'!$B$10-C1244-D1244)))*(1+B1244))*(1-'P-Parametri'!$B$32)</f>
        <v>-43104.549743902353</v>
      </c>
      <c r="G1244" s="10">
        <f>IF(F1243&lt;=0,G1243,G1243*(1-E1244/F1243))+MAX(0,-('1-Input'!$B$10-C1244-D1244))</f>
        <v>-3697.7864085035189</v>
      </c>
      <c r="H1244" s="10">
        <f>MAX(0,('1-Input'!$B$10-C1244-D1244))/(1-'P-Parametri'!$B$31*MAX(0,IF(I1243&lt;=0,0,(I1243-J1243)/I1243)))</f>
        <v>35611.696613989574</v>
      </c>
      <c r="I1244" s="10">
        <f>((I1243-H1244+MAX(0,-('1-Input'!$B$10-C1244-D1244)))*(1+B1244))*(1-'P-Parametri'!$B$32)</f>
        <v>371456.71791875589</v>
      </c>
      <c r="J1244" s="10">
        <f>IF(I1243&lt;=0,J1243,J1243*(1-H1244/I1243))+MAX(0,-('1-Input'!$B$10-C1244-D1244))</f>
        <v>103320.11933900505</v>
      </c>
      <c r="K1244" s="10">
        <f>MAX(0,('1-Input'!$B$10-C1244-D1244))/(1-'P-Parametri'!$B$31*MAX(0,IF(L1243&lt;=0,0,(L1243-M1243)/L1243)))</f>
        <v>35611.696613989574</v>
      </c>
      <c r="L1244" s="10">
        <f>((L1243-K1244+MAX(0,-('1-Input'!$B$10-C1244-D1244)))*(1+B1244))*(1-'P-Parametri'!$B$32)</f>
        <v>149095.54035057314</v>
      </c>
      <c r="M1244" s="10">
        <f>IF(L1243&lt;=0,M1243,M1243*(1-K1244/L1243))+MAX(0,-('1-Input'!$B$10-C1244-D1244))</f>
        <v>41470.69706598734</v>
      </c>
      <c r="N1244" s="10">
        <f>MAX(0,('1-Input'!$B$10-C1244-D1244))/(1-'P-Parametri'!$B$31*MAX(0,IF(O1243&lt;=0,0,(O1243-P1243)/O1243)))</f>
        <v>35611.696613989574</v>
      </c>
      <c r="O1244" s="10">
        <f>((O1243-N1244+MAX(0,-('1-Input'!$B$10-C1244-D1244)))*(1+B1244))*(1-'P-Parametri'!$B$32)</f>
        <v>169838.04790584918</v>
      </c>
      <c r="P1244" s="10">
        <f>IF(O1243&lt;=0,P1243,P1243*(1-N1244/O1243))+MAX(0,-('1-Input'!$B$10-C1244-D1244))</f>
        <v>47240.193894605974</v>
      </c>
      <c r="Q1244" s="10">
        <f>MAX(0,('1-Input'!$B$10-C1244-D1244))/(1-'P-Parametri'!$B$31*MAX(0,IF(R1243&lt;=0,0,(R1243-S1243)/R1243)))</f>
        <v>35611.696613989574</v>
      </c>
      <c r="R1244" s="10">
        <f>((R1243-Q1244+MAX(0,-('1-Input'!$B$10-C1244-D1244)))*(1+B1244))*(1-'P-Parametri'!$B$32)</f>
        <v>169838.04790585011</v>
      </c>
      <c r="S1244" s="10">
        <f>IF(R1243&lt;=0,S1243,S1243*(1-Q1244/R1243))+MAX(0,-('1-Input'!$B$10-C1244-D1244))</f>
        <v>47240.193894606178</v>
      </c>
      <c r="T1244" s="10">
        <f>MAX(0,('1-Input'!$B$10-C1244-D1244))/(1-'P-Parametri'!$B$31*MAX(0,IF(U1243&lt;=0,0,(U1243-V1243)/U1243)))</f>
        <v>35611.696613989574</v>
      </c>
      <c r="U1244" s="10">
        <f>((U1243-T1244+MAX(0,-('1-Input'!$B$10-C1244-D1244)))*(1+B1244))*(1-'P-Parametri'!$B$32)</f>
        <v>169838.04790585011</v>
      </c>
      <c r="V1244" s="10">
        <f>IF(U1243&lt;=0,V1243,V1243*(1-T1244/U1243))+MAX(0,-('1-Input'!$B$10-C1244-D1244))</f>
        <v>47240.193894606178</v>
      </c>
    </row>
    <row r="1245" spans="1:22">
      <c r="A1245" s="9">
        <f t="shared" si="48"/>
        <v>38</v>
      </c>
      <c r="B1245" s="12">
        <f>IF($A1245='P-Parametri'!$B$47,'P-Parametri'!$B$34,IF($A1245='P-Parametri'!$B$48,'P-Parametri'!$C$34,'P-Parametri'!$B$52))</f>
        <v>0.03</v>
      </c>
      <c r="C1245" s="10">
        <f>IF($A1245&lt;='1-Input'!$B$26,0,IF($A1245='1-Input'!$B$26+1,(0+0)*'1-Input'!$B$27,0+0))</f>
        <v>0</v>
      </c>
      <c r="D1245" s="10">
        <f t="shared" si="49"/>
        <v>0</v>
      </c>
      <c r="E1245" s="10">
        <f>MAX(0,('1-Input'!$B$10-C1245-D1245))/(1-'P-Parametri'!$B$31*MAX(0,IF(F1244&lt;=0,0,(F1244-G1244)/F1244)))</f>
        <v>29000</v>
      </c>
      <c r="F1245" s="10">
        <f>((F1244-E1245+MAX(0,-('1-Input'!$B$10-C1245-D1245)))*(1+B1245))*(1-'P-Parametri'!$B$32)</f>
        <v>-74119.150863746981</v>
      </c>
      <c r="G1245" s="10">
        <f>IF(F1244&lt;=0,G1244,G1244*(1-E1245/F1244))+MAX(0,-('1-Input'!$B$10-C1245-D1245))</f>
        <v>-3697.7864085035189</v>
      </c>
      <c r="H1245" s="10">
        <f>MAX(0,('1-Input'!$B$10-C1245-D1245))/(1-'P-Parametri'!$B$31*MAX(0,IF(I1244&lt;=0,0,(I1244-J1244)/I1244)))</f>
        <v>35700.278046090316</v>
      </c>
      <c r="I1245" s="10">
        <f>((I1244-H1245+MAX(0,-('1-Input'!$B$10-C1245-D1245)))*(1+B1245))*(1-'P-Parametri'!$B$32)</f>
        <v>345137.47480270785</v>
      </c>
      <c r="J1245" s="10">
        <f>IF(I1244&lt;=0,J1244,J1244*(1-H1245/I1244))+MAX(0,-('1-Input'!$B$10-C1245-D1245))</f>
        <v>93390.141470185175</v>
      </c>
      <c r="K1245" s="10">
        <f>MAX(0,('1-Input'!$B$10-C1245-D1245))/(1-'P-Parametri'!$B$31*MAX(0,IF(L1244&lt;=0,0,(L1244-M1244)/L1244)))</f>
        <v>35700.278046090323</v>
      </c>
      <c r="L1245" s="10">
        <f>((L1244-K1245+MAX(0,-('1-Input'!$B$10-C1245-D1245)))*(1+B1245))*(1-'P-Parametri'!$B$32)</f>
        <v>116563.52593327007</v>
      </c>
      <c r="M1245" s="10">
        <f>IF(L1244&lt;=0,M1244,M1244*(1-K1245/L1244))+MAX(0,-('1-Input'!$B$10-C1245-D1245))</f>
        <v>31540.719197167473</v>
      </c>
      <c r="N1245" s="10">
        <f>MAX(0,('1-Input'!$B$10-C1245-D1245))/(1-'P-Parametri'!$B$31*MAX(0,IF(O1244&lt;=0,0,(O1244-P1244)/O1244)))</f>
        <v>35700.278046090316</v>
      </c>
      <c r="O1245" s="10">
        <f>((O1244-N1245+MAX(0,-('1-Input'!$B$10-C1245-D1245)))*(1+B1245))*(1-'P-Parametri'!$B$32)</f>
        <v>137885.57914964049</v>
      </c>
      <c r="P1245" s="10">
        <f>IF(O1244&lt;=0,P1244,P1244*(1-N1245/O1244))+MAX(0,-('1-Input'!$B$10-C1245-D1245))</f>
        <v>37310.216025786103</v>
      </c>
      <c r="Q1245" s="10">
        <f>MAX(0,('1-Input'!$B$10-C1245-D1245))/(1-'P-Parametri'!$B$31*MAX(0,IF(R1244&lt;=0,0,(R1244-S1244)/R1244)))</f>
        <v>35700.278046090323</v>
      </c>
      <c r="R1245" s="10">
        <f>((R1244-Q1245+MAX(0,-('1-Input'!$B$10-C1245-D1245)))*(1+B1245))*(1-'P-Parametri'!$B$32)</f>
        <v>137885.57914964145</v>
      </c>
      <c r="S1245" s="10">
        <f>IF(R1244&lt;=0,S1244,S1244*(1-Q1245/R1244))+MAX(0,-('1-Input'!$B$10-C1245-D1245))</f>
        <v>37310.216025786322</v>
      </c>
      <c r="T1245" s="10">
        <f>MAX(0,('1-Input'!$B$10-C1245-D1245))/(1-'P-Parametri'!$B$31*MAX(0,IF(U1244&lt;=0,0,(U1244-V1244)/U1244)))</f>
        <v>35700.278046090323</v>
      </c>
      <c r="U1245" s="10">
        <f>((U1244-T1245+MAX(0,-('1-Input'!$B$10-C1245-D1245)))*(1+B1245))*(1-'P-Parametri'!$B$32)</f>
        <v>137885.57914964145</v>
      </c>
      <c r="V1245" s="10">
        <f>IF(U1244&lt;=0,V1244,V1244*(1-T1245/U1244))+MAX(0,-('1-Input'!$B$10-C1245-D1245))</f>
        <v>37310.216025786322</v>
      </c>
    </row>
    <row r="1246" spans="1:22">
      <c r="A1246" s="9">
        <f t="shared" si="48"/>
        <v>39</v>
      </c>
      <c r="B1246" s="12">
        <f>IF($A1246='P-Parametri'!$B$47,'P-Parametri'!$B$34,IF($A1246='P-Parametri'!$B$48,'P-Parametri'!$C$34,'P-Parametri'!$B$52))</f>
        <v>0.03</v>
      </c>
      <c r="C1246" s="10">
        <f>IF($A1246&lt;='1-Input'!$B$26,0,IF($A1246='1-Input'!$B$26+1,(0+0)*'1-Input'!$B$27,0+0))</f>
        <v>0</v>
      </c>
      <c r="D1246" s="10">
        <f t="shared" si="49"/>
        <v>0</v>
      </c>
      <c r="E1246" s="10">
        <f>MAX(0,('1-Input'!$B$10-C1246-D1246))/(1-'P-Parametri'!$B$31*MAX(0,IF(F1245&lt;=0,0,(F1245-G1245)/F1245)))</f>
        <v>29000</v>
      </c>
      <c r="F1246" s="10">
        <f>((F1245-E1246+MAX(0,-('1-Input'!$B$10-C1246-D1246)))*(1+B1246))*(1-'P-Parametri'!$B$32)</f>
        <v>-106000.29993888007</v>
      </c>
      <c r="G1246" s="10">
        <f>IF(F1245&lt;=0,G1245,G1245*(1-E1246/F1245))+MAX(0,-('1-Input'!$B$10-C1246-D1246))</f>
        <v>-3697.7864085035189</v>
      </c>
      <c r="H1246" s="10">
        <f>MAX(0,('1-Input'!$B$10-C1246-D1246))/(1-'P-Parametri'!$B$31*MAX(0,IF(I1245&lt;=0,0,(I1245-J1245)/I1245)))</f>
        <v>35786.875684998304</v>
      </c>
      <c r="I1246" s="10">
        <f>((I1245-H1246+MAX(0,-('1-Input'!$B$10-C1246-D1246)))*(1+B1246))*(1-'P-Parametri'!$B$32)</f>
        <v>317993.85485705832</v>
      </c>
      <c r="J1246" s="10">
        <f>IF(I1245&lt;=0,J1245,J1245*(1-H1246/I1245))+MAX(0,-('1-Input'!$B$10-C1246-D1246))</f>
        <v>83706.633804411118</v>
      </c>
      <c r="K1246" s="10">
        <f>MAX(0,('1-Input'!$B$10-C1246-D1246))/(1-'P-Parametri'!$B$31*MAX(0,IF(L1245&lt;=0,0,(L1245-M1245)/L1245)))</f>
        <v>35786.875684998311</v>
      </c>
      <c r="L1246" s="10">
        <f>((L1245-K1246+MAX(0,-('1-Input'!$B$10-C1246-D1246)))*(1+B1246))*(1-'P-Parametri'!$B$32)</f>
        <v>83033.549856208483</v>
      </c>
      <c r="M1246" s="10">
        <f>IF(L1245&lt;=0,M1245,M1245*(1-K1246/L1245))+MAX(0,-('1-Input'!$B$10-C1246-D1246))</f>
        <v>21857.21153139343</v>
      </c>
      <c r="N1246" s="10">
        <f>MAX(0,('1-Input'!$B$10-C1246-D1246))/(1-'P-Parametri'!$B$31*MAX(0,IF(O1245&lt;=0,0,(O1245-P1245)/O1245)))</f>
        <v>35786.875684998304</v>
      </c>
      <c r="O1246" s="10">
        <f>((O1245-N1246+MAX(0,-('1-Input'!$B$10-C1246-D1246)))*(1+B1246))*(1-'P-Parametri'!$B$32)</f>
        <v>104951.34123944429</v>
      </c>
      <c r="P1246" s="10">
        <f>IF(O1245&lt;=0,P1245,P1245*(1-N1246/O1245))+MAX(0,-('1-Input'!$B$10-C1246-D1246))</f>
        <v>27626.70836001205</v>
      </c>
      <c r="Q1246" s="10">
        <f>MAX(0,('1-Input'!$B$10-C1246-D1246))/(1-'P-Parametri'!$B$31*MAX(0,IF(R1245&lt;=0,0,(R1245-S1245)/R1245)))</f>
        <v>35786.875684998311</v>
      </c>
      <c r="R1246" s="10">
        <f>((R1245-Q1246+MAX(0,-('1-Input'!$B$10-C1246-D1246)))*(1+B1246))*(1-'P-Parametri'!$B$32)</f>
        <v>104951.34123944526</v>
      </c>
      <c r="S1246" s="10">
        <f>IF(R1245&lt;=0,S1245,S1245*(1-Q1246/R1245))+MAX(0,-('1-Input'!$B$10-C1246-D1246))</f>
        <v>27626.708360012275</v>
      </c>
      <c r="T1246" s="10">
        <f>MAX(0,('1-Input'!$B$10-C1246-D1246))/(1-'P-Parametri'!$B$31*MAX(0,IF(U1245&lt;=0,0,(U1245-V1245)/U1245)))</f>
        <v>35786.875684998311</v>
      </c>
      <c r="U1246" s="10">
        <f>((U1245-T1246+MAX(0,-('1-Input'!$B$10-C1246-D1246)))*(1+B1246))*(1-'P-Parametri'!$B$32)</f>
        <v>104951.34123944526</v>
      </c>
      <c r="V1246" s="10">
        <f>IF(U1245&lt;=0,V1245,V1245*(1-T1246/U1245))+MAX(0,-('1-Input'!$B$10-C1246-D1246))</f>
        <v>27626.708360012275</v>
      </c>
    </row>
    <row r="1247" spans="1:22">
      <c r="A1247" s="9">
        <f t="shared" si="48"/>
        <v>40</v>
      </c>
      <c r="B1247" s="12">
        <f>IF($A1247='P-Parametri'!$B$47,'P-Parametri'!$B$34,IF($A1247='P-Parametri'!$B$48,'P-Parametri'!$C$34,'P-Parametri'!$B$52))</f>
        <v>0.03</v>
      </c>
      <c r="C1247" s="10">
        <f>IF($A1247&lt;='1-Input'!$B$26,0,IF($A1247='1-Input'!$B$26+1,(0+0)*'1-Input'!$B$27,0+0))</f>
        <v>0</v>
      </c>
      <c r="D1247" s="10">
        <f t="shared" si="49"/>
        <v>0</v>
      </c>
      <c r="E1247" s="10">
        <f>MAX(0,('1-Input'!$B$10-C1247-D1247))/(1-'P-Parametri'!$B$31*MAX(0,IF(F1246&lt;=0,0,(F1246-G1246)/F1246)))</f>
        <v>29000</v>
      </c>
      <c r="F1247" s="10">
        <f>((F1246-E1247+MAX(0,-('1-Input'!$B$10-C1247-D1247)))*(1+B1247))*(1-'P-Parametri'!$B$32)</f>
        <v>-138772.20831917241</v>
      </c>
      <c r="G1247" s="10">
        <f>IF(F1246&lt;=0,G1246,G1246*(1-E1247/F1246))+MAX(0,-('1-Input'!$B$10-C1247-D1247))</f>
        <v>-3697.7864085035189</v>
      </c>
      <c r="H1247" s="10">
        <f>MAX(0,('1-Input'!$B$10-C1247-D1247))/(1-'P-Parametri'!$B$31*MAX(0,IF(I1246&lt;=0,0,(I1246-J1246)/I1246)))</f>
        <v>35871.523647761729</v>
      </c>
      <c r="I1247" s="10">
        <f>((I1246-H1247+MAX(0,-('1-Input'!$B$10-C1247-D1247)))*(1+B1247))*(1-'P-Parametri'!$B$32)</f>
        <v>290004.82914328435</v>
      </c>
      <c r="J1247" s="10">
        <f>IF(I1246&lt;=0,J1246,J1246*(1-H1247/I1246))+MAX(0,-('1-Input'!$B$10-C1247-D1247))</f>
        <v>74264.047263425266</v>
      </c>
      <c r="K1247" s="10">
        <f>MAX(0,('1-Input'!$B$10-C1247-D1247))/(1-'P-Parametri'!$B$31*MAX(0,IF(L1246&lt;=0,0,(L1246-M1246)/L1246)))</f>
        <v>35871.523647761736</v>
      </c>
      <c r="L1247" s="10">
        <f>((L1246-K1247+MAX(0,-('1-Input'!$B$10-C1247-D1247)))*(1+B1247))*(1-'P-Parametri'!$B$32)</f>
        <v>48479.733220710754</v>
      </c>
      <c r="M1247" s="10">
        <f>IF(L1246&lt;=0,M1246,M1246*(1-K1247/L1246))+MAX(0,-('1-Input'!$B$10-C1247-D1247))</f>
        <v>12414.624990407603</v>
      </c>
      <c r="N1247" s="10">
        <f>MAX(0,('1-Input'!$B$10-C1247-D1247))/(1-'P-Parametri'!$B$31*MAX(0,IF(O1246&lt;=0,0,(O1246-P1246)/O1246)))</f>
        <v>35871.523647761729</v>
      </c>
      <c r="O1247" s="10">
        <f>((O1246-N1247+MAX(0,-('1-Input'!$B$10-C1247-D1247)))*(1+B1247))*(1-'P-Parametri'!$B$32)</f>
        <v>71009.907695194168</v>
      </c>
      <c r="P1247" s="10">
        <f>IF(O1246&lt;=0,P1246,P1246*(1-N1247/O1246))+MAX(0,-('1-Input'!$B$10-C1247-D1247))</f>
        <v>18184.121819026208</v>
      </c>
      <c r="Q1247" s="10">
        <f>MAX(0,('1-Input'!$B$10-C1247-D1247))/(1-'P-Parametri'!$B$31*MAX(0,IF(R1246&lt;=0,0,(R1246-S1246)/R1246)))</f>
        <v>35871.523647761736</v>
      </c>
      <c r="R1247" s="10">
        <f>((R1246-Q1247+MAX(0,-('1-Input'!$B$10-C1247-D1247)))*(1+B1247))*(1-'P-Parametri'!$B$32)</f>
        <v>71009.907695195172</v>
      </c>
      <c r="S1247" s="10">
        <f>IF(R1246&lt;=0,S1246,S1246*(1-Q1247/R1246))+MAX(0,-('1-Input'!$B$10-C1247-D1247))</f>
        <v>18184.121819026441</v>
      </c>
      <c r="T1247" s="10">
        <f>MAX(0,('1-Input'!$B$10-C1247-D1247))/(1-'P-Parametri'!$B$31*MAX(0,IF(U1246&lt;=0,0,(U1246-V1246)/U1246)))</f>
        <v>35871.523647761736</v>
      </c>
      <c r="U1247" s="10">
        <f>((U1246-T1247+MAX(0,-('1-Input'!$B$10-C1247-D1247)))*(1+B1247))*(1-'P-Parametri'!$B$32)</f>
        <v>71009.907695195172</v>
      </c>
      <c r="V1247" s="10">
        <f>IF(U1246&lt;=0,V1246,V1246*(1-T1247/U1246))+MAX(0,-('1-Input'!$B$10-C1247-D1247))</f>
        <v>18184.121819026441</v>
      </c>
    </row>
    <row r="1248" spans="1:22">
      <c r="A1248" s="9">
        <f t="shared" si="48"/>
        <v>41</v>
      </c>
      <c r="B1248" s="12">
        <f>IF($A1248='P-Parametri'!$B$47,'P-Parametri'!$B$34,IF($A1248='P-Parametri'!$B$48,'P-Parametri'!$C$34,'P-Parametri'!$B$52))</f>
        <v>0.03</v>
      </c>
      <c r="C1248" s="10">
        <f>IF($A1248&lt;='1-Input'!$B$26,0,IF($A1248='1-Input'!$B$26+1,(0+0)*'1-Input'!$B$27,0+0))</f>
        <v>0</v>
      </c>
      <c r="D1248" s="10">
        <f t="shared" si="49"/>
        <v>0</v>
      </c>
      <c r="E1248" s="10">
        <f>MAX(0,('1-Input'!$B$10-C1248-D1248))/(1-'P-Parametri'!$B$31*MAX(0,IF(F1247&lt;=0,0,(F1247-G1247)/F1247)))</f>
        <v>29000</v>
      </c>
      <c r="F1248" s="10">
        <f>((F1247-E1248+MAX(0,-('1-Input'!$B$10-C1248-D1248)))*(1+B1248))*(1-'P-Parametri'!$B$32)</f>
        <v>-172459.76381961009</v>
      </c>
      <c r="G1248" s="10">
        <f>IF(F1247&lt;=0,G1247,G1247*(1-E1248/F1247))+MAX(0,-('1-Input'!$B$10-C1248-D1248))</f>
        <v>-3697.7864085035189</v>
      </c>
      <c r="H1248" s="10">
        <f>MAX(0,('1-Input'!$B$10-C1248-D1248))/(1-'P-Parametri'!$B$31*MAX(0,IF(I1247&lt;=0,0,(I1247-J1247)/I1247)))</f>
        <v>35954.255979701702</v>
      </c>
      <c r="I1248" s="10">
        <f>((I1247-H1248+MAX(0,-('1-Input'!$B$10-C1248-D1248)))*(1+B1248))*(1-'P-Parametri'!$B$32)</f>
        <v>261148.74617777314</v>
      </c>
      <c r="J1248" s="10">
        <f>IF(I1247&lt;=0,J1247,J1247*(1-H1248/I1247))+MAX(0,-('1-Input'!$B$10-C1248-D1248))</f>
        <v>65056.929667191645</v>
      </c>
      <c r="K1248" s="10">
        <f>MAX(0,('1-Input'!$B$10-C1248-D1248))/(1-'P-Parametri'!$B$31*MAX(0,IF(L1247&lt;=0,0,(L1247-M1247)/L1247)))</f>
        <v>35954.255979701702</v>
      </c>
      <c r="L1248" s="10">
        <f>((L1247-K1248+MAX(0,-('1-Input'!$B$10-C1248-D1248)))*(1+B1248))*(1-'P-Parametri'!$B$32)</f>
        <v>12875.439075122846</v>
      </c>
      <c r="M1248" s="10">
        <f>IF(L1247&lt;=0,M1247,M1247*(1-K1248/L1247))+MAX(0,-('1-Input'!$B$10-C1248-D1248))</f>
        <v>3207.5073941740002</v>
      </c>
      <c r="N1248" s="10">
        <f>MAX(0,('1-Input'!$B$10-C1248-D1248))/(1-'P-Parametri'!$B$31*MAX(0,IF(O1247&lt;=0,0,(O1247-P1247)/O1247)))</f>
        <v>35954.255979701702</v>
      </c>
      <c r="O1248" s="10">
        <f>((O1247-N1248+MAX(0,-('1-Input'!$B$10-C1248-D1248)))*(1+B1248))*(1-'P-Parametri'!$B$32)</f>
        <v>36035.106624423323</v>
      </c>
      <c r="P1248" s="10">
        <f>IF(O1247&lt;=0,P1247,P1247*(1-N1248/O1247))+MAX(0,-('1-Input'!$B$10-C1248-D1248))</f>
        <v>8977.0042227925896</v>
      </c>
      <c r="Q1248" s="10">
        <f>MAX(0,('1-Input'!$B$10-C1248-D1248))/(1-'P-Parametri'!$B$31*MAX(0,IF(R1247&lt;=0,0,(R1247-S1247)/R1247)))</f>
        <v>35954.255979701702</v>
      </c>
      <c r="R1248" s="10">
        <f>((R1247-Q1248+MAX(0,-('1-Input'!$B$10-C1248-D1248)))*(1+B1248))*(1-'P-Parametri'!$B$32)</f>
        <v>36035.106624424356</v>
      </c>
      <c r="S1248" s="10">
        <f>IF(R1247&lt;=0,S1247,S1247*(1-Q1248/R1247))+MAX(0,-('1-Input'!$B$10-C1248-D1248))</f>
        <v>8977.0042227928352</v>
      </c>
      <c r="T1248" s="10">
        <f>MAX(0,('1-Input'!$B$10-C1248-D1248))/(1-'P-Parametri'!$B$31*MAX(0,IF(U1247&lt;=0,0,(U1247-V1247)/U1247)))</f>
        <v>35954.255979701702</v>
      </c>
      <c r="U1248" s="10">
        <f>((U1247-T1248+MAX(0,-('1-Input'!$B$10-C1248-D1248)))*(1+B1248))*(1-'P-Parametri'!$B$32)</f>
        <v>36035.106624424356</v>
      </c>
      <c r="V1248" s="10">
        <f>IF(U1247&lt;=0,V1247,V1247*(1-T1248/U1247))+MAX(0,-('1-Input'!$B$10-C1248-D1248))</f>
        <v>8977.0042227928352</v>
      </c>
    </row>
    <row r="1249" spans="1:22">
      <c r="A1249" s="9">
        <f t="shared" si="48"/>
        <v>42</v>
      </c>
      <c r="B1249" s="12">
        <f>IF($A1249='P-Parametri'!$B$47,'P-Parametri'!$B$34,IF($A1249='P-Parametri'!$B$48,'P-Parametri'!$C$34,'P-Parametri'!$B$52))</f>
        <v>0.03</v>
      </c>
      <c r="C1249" s="10">
        <f>IF($A1249&lt;='1-Input'!$B$26,0,IF($A1249='1-Input'!$B$26+1,(0+0)*'1-Input'!$B$27,0+0))</f>
        <v>0</v>
      </c>
      <c r="D1249" s="10">
        <f t="shared" si="49"/>
        <v>0</v>
      </c>
      <c r="E1249" s="10">
        <f>MAX(0,('1-Input'!$B$10-C1249-D1249))/(1-'P-Parametri'!$B$31*MAX(0,IF(F1248&lt;=0,0,(F1248-G1248)/F1248)))</f>
        <v>29000</v>
      </c>
      <c r="F1249" s="10">
        <f>((F1248-E1249+MAX(0,-('1-Input'!$B$10-C1249-D1249)))*(1+B1249))*(1-'P-Parametri'!$B$32)</f>
        <v>-207088.54962072999</v>
      </c>
      <c r="G1249" s="10">
        <f>IF(F1248&lt;=0,G1248,G1248*(1-E1249/F1248))+MAX(0,-('1-Input'!$B$10-C1249-D1249))</f>
        <v>-3697.7864085035189</v>
      </c>
      <c r="H1249" s="10">
        <f>MAX(0,('1-Input'!$B$10-C1249-D1249))/(1-'P-Parametri'!$B$31*MAX(0,IF(I1248&lt;=0,0,(I1248-J1248)/I1248)))</f>
        <v>36035.106624424152</v>
      </c>
      <c r="I1249" s="10">
        <f>((I1248-H1249+MAX(0,-('1-Input'!$B$10-C1249-D1249)))*(1+B1249))*(1-'P-Parametri'!$B$32)</f>
        <v>231403.31464246957</v>
      </c>
      <c r="J1249" s="10">
        <f>IF(I1248&lt;=0,J1248,J1248*(1-H1249/I1248))+MAX(0,-('1-Input'!$B$10-C1249-D1249))</f>
        <v>56079.925444398847</v>
      </c>
      <c r="K1249" s="10">
        <f>MAX(0,('1-Input'!$B$10-C1249-D1249))/(1-'P-Parametri'!$B$31*MAX(0,IF(L1248&lt;=0,0,(L1248-M1248)/L1248)))</f>
        <v>36035.106624424159</v>
      </c>
      <c r="L1249" s="10">
        <f>((L1248-K1249+MAX(0,-('1-Input'!$B$10-C1249-D1249)))*(1+B1249))*(1-'P-Parametri'!$B$32)</f>
        <v>-23806.748660628793</v>
      </c>
      <c r="M1249" s="10">
        <f>IF(L1248&lt;=0,M1248,M1248*(1-K1249/L1248))+MAX(0,-('1-Input'!$B$10-C1249-D1249))</f>
        <v>-5769.4968286187832</v>
      </c>
      <c r="N1249" s="10">
        <f>MAX(0,('1-Input'!$B$10-C1249-D1249))/(1-'P-Parametri'!$B$31*MAX(0,IF(O1248&lt;=0,0,(O1248-P1248)/O1248)))</f>
        <v>36035.106624424152</v>
      </c>
      <c r="O1249" s="10">
        <f>((O1248-N1249+MAX(0,-('1-Input'!$B$10-C1249-D1249)))*(1+B1249))*(1-'P-Parametri'!$B$32)</f>
        <v>-8.5263425717130301E-10</v>
      </c>
      <c r="P1249" s="10">
        <f>IF(O1248&lt;=0,P1248,P1248*(1-N1249/O1248))+MAX(0,-('1-Input'!$B$10-C1249-D1249))</f>
        <v>-2.0730271703027311E-10</v>
      </c>
      <c r="Q1249" s="10">
        <f>MAX(0,('1-Input'!$B$10-C1249-D1249))/(1-'P-Parametri'!$B$31*MAX(0,IF(R1248&lt;=0,0,(R1248-S1248)/R1248)))</f>
        <v>36035.106624424159</v>
      </c>
      <c r="R1249" s="10">
        <f>((R1248-Q1249+MAX(0,-('1-Input'!$B$10-C1249-D1249)))*(1+B1249))*(1-'P-Parametri'!$B$32)</f>
        <v>2.019396924879402E-10</v>
      </c>
      <c r="S1249" s="10">
        <f>IF(R1248&lt;=0,S1248,S1248*(1-Q1249/R1248))+MAX(0,-('1-Input'!$B$10-C1249-D1249))</f>
        <v>4.8835736223479131E-11</v>
      </c>
      <c r="T1249" s="10">
        <f>MAX(0,('1-Input'!$B$10-C1249-D1249))/(1-'P-Parametri'!$B$31*MAX(0,IF(U1248&lt;=0,0,(U1248-V1248)/U1248)))</f>
        <v>36035.106624424159</v>
      </c>
      <c r="U1249" s="10">
        <f>((U1248-T1249+MAX(0,-('1-Input'!$B$10-C1249-D1249)))*(1+B1249))*(1-'P-Parametri'!$B$32)</f>
        <v>2.019396924879402E-10</v>
      </c>
      <c r="V1249" s="10">
        <f>IF(U1248&lt;=0,V1248,V1248*(1-T1249/U1248))+MAX(0,-('1-Input'!$B$10-C1249-D1249))</f>
        <v>4.8835736223479131E-11</v>
      </c>
    </row>
    <row r="1250" spans="1:22">
      <c r="A1250" s="4" t="s">
        <v>410</v>
      </c>
      <c r="E1250" s="10">
        <f>F1249</f>
        <v>-207088.54962072999</v>
      </c>
      <c r="H1250" s="10">
        <f>I1249</f>
        <v>231403.31464246957</v>
      </c>
      <c r="K1250" s="10">
        <f>L1249</f>
        <v>-23806.748660628793</v>
      </c>
      <c r="N1250" s="10">
        <f>O1249</f>
        <v>-8.5263425717130301E-10</v>
      </c>
      <c r="Q1250" s="10">
        <f>R1249</f>
        <v>2.019396924879402E-10</v>
      </c>
      <c r="T1250" s="10">
        <f>U1249</f>
        <v>2.019396924879402E-10</v>
      </c>
    </row>
    <row r="1251" spans="1:22">
      <c r="A1251" s="5" t="s">
        <v>411</v>
      </c>
      <c r="B1251" s="10">
        <f>IFERROR(T1205-T1250*(T1205-Q1205)/(T1250-Q1250),T1205)</f>
        <v>839268.3560789366</v>
      </c>
    </row>
    <row r="1254" spans="1:22">
      <c r="A1254" s="2" t="s">
        <v>436</v>
      </c>
    </row>
    <row r="1255" spans="1:22">
      <c r="A1255" s="15" t="s">
        <v>176</v>
      </c>
      <c r="B1255" s="15" t="s">
        <v>177</v>
      </c>
      <c r="C1255" s="15" t="s">
        <v>178</v>
      </c>
      <c r="D1255" s="15" t="s">
        <v>179</v>
      </c>
      <c r="E1255" s="15" t="s">
        <v>180</v>
      </c>
      <c r="F1255" s="15" t="s">
        <v>181</v>
      </c>
      <c r="G1255" s="15" t="s">
        <v>182</v>
      </c>
      <c r="H1255" s="15" t="s">
        <v>183</v>
      </c>
    </row>
    <row r="1256" spans="1:22">
      <c r="A1256" s="9">
        <f>0</f>
        <v>0</v>
      </c>
      <c r="E1256" s="10">
        <f>0</f>
        <v>0</v>
      </c>
      <c r="F1256" s="10">
        <f>'1-Input'!$B$8</f>
        <v>760000</v>
      </c>
      <c r="G1256" s="10">
        <f>'1-Input'!$B$9</f>
        <v>586000</v>
      </c>
      <c r="H1256" s="9">
        <f>1</f>
        <v>1</v>
      </c>
    </row>
    <row r="1257" spans="1:22">
      <c r="A1257" s="9">
        <f t="shared" ref="A1257:A1298" si="50">A1256+1</f>
        <v>1</v>
      </c>
      <c r="B1257" s="12">
        <f>IF($A1257='P-Parametri'!$B$47,'P-Parametri'!$B$34,IF($A1257='P-Parametri'!$B$48,'P-Parametri'!$C$34,'P-Parametri'!$B$50))</f>
        <v>0.01</v>
      </c>
      <c r="C1257" s="10">
        <f>IF($A1257&lt;='1-Input'!$B$26,0,IF($A1257='1-Input'!$B$26+1,('1-Input'!$B$23+0)*'1-Input'!$B$27,'1-Input'!$B$23+0))</f>
        <v>0</v>
      </c>
      <c r="D1257" s="10">
        <f t="shared" ref="D1257:D1298" si="51">IF(AND($A1257&gt;=1,$A1257&lt;1+0),0,0)</f>
        <v>0</v>
      </c>
      <c r="E1257" s="10">
        <f>MAX(0,('1-Input'!$B$10-C1257-D1257))/(1-'P-Parametri'!$B$31*MAX(0,IF(F1256&lt;=0,0,(F1256-G1256)/F1256)))</f>
        <v>30835.525211259723</v>
      </c>
      <c r="F1257" s="10">
        <f>((F1256-E1257+MAX(0,-('1-Input'!$B$10-C1257-D1257)))*(1+B1257))*(1-'P-Parametri'!$B$32)</f>
        <v>734983.20729755436</v>
      </c>
      <c r="G1257" s="10">
        <f>IF(F1256&lt;=0,G1256,G1256*(1-E1257/F1256))+MAX(0,-('1-Input'!$B$10-C1257-D1257))</f>
        <v>562224.18713973917</v>
      </c>
      <c r="H1257" s="9">
        <f t="shared" ref="H1257:H1298" si="52">IF(OR(F1256&lt;=0,F1256&lt;E1257),0,1)</f>
        <v>1</v>
      </c>
    </row>
    <row r="1258" spans="1:22">
      <c r="A1258" s="9">
        <f t="shared" si="50"/>
        <v>2</v>
      </c>
      <c r="B1258" s="12">
        <f>IF($A1258='P-Parametri'!$B$47,'P-Parametri'!$B$34,IF($A1258='P-Parametri'!$B$48,'P-Parametri'!$C$34,'P-Parametri'!$B$50))</f>
        <v>0.01</v>
      </c>
      <c r="C1258" s="10">
        <f>IF($A1258&lt;='1-Input'!$B$26,0,IF($A1258='1-Input'!$B$26+1,('1-Input'!$B$23+0)*'1-Input'!$B$27,'1-Input'!$B$23+0))</f>
        <v>0</v>
      </c>
      <c r="D1258" s="10">
        <f t="shared" si="51"/>
        <v>0</v>
      </c>
      <c r="E1258" s="10">
        <f>MAX(0,('1-Input'!$B$10-C1258-D1258))/(1-'P-Parametri'!$B$31*MAX(0,IF(F1257&lt;=0,0,(F1257-G1257)/F1257)))</f>
        <v>30887.650271682665</v>
      </c>
      <c r="F1258" s="10">
        <f>((F1257-E1258+MAX(0,-('1-Input'!$B$10-C1258-D1258)))*(1+B1258))*(1-'P-Parametri'!$B$32)</f>
        <v>709714.23957093817</v>
      </c>
      <c r="G1258" s="10">
        <f>IF(F1257&lt;=0,G1257,G1257*(1-E1258/F1257))+MAX(0,-('1-Input'!$B$10-C1258-D1258))</f>
        <v>538596.7302206821</v>
      </c>
      <c r="H1258" s="9">
        <f t="shared" si="52"/>
        <v>1</v>
      </c>
    </row>
    <row r="1259" spans="1:22">
      <c r="A1259" s="9">
        <f t="shared" si="50"/>
        <v>3</v>
      </c>
      <c r="B1259" s="12">
        <f>IF($A1259='P-Parametri'!$B$47,'P-Parametri'!$B$34,IF($A1259='P-Parametri'!$B$48,'P-Parametri'!$C$34,'P-Parametri'!$B$50))</f>
        <v>0.01</v>
      </c>
      <c r="C1259" s="10">
        <f>IF($A1259&lt;='1-Input'!$B$26,0,IF($A1259='1-Input'!$B$26+1,('1-Input'!$B$23+0)*'1-Input'!$B$27,'1-Input'!$B$23+0))</f>
        <v>0</v>
      </c>
      <c r="D1259" s="10">
        <f t="shared" si="51"/>
        <v>0</v>
      </c>
      <c r="E1259" s="10">
        <f>MAX(0,('1-Input'!$B$10-C1259-D1259))/(1-'P-Parametri'!$B$31*MAX(0,IF(F1258&lt;=0,0,(F1258-G1258)/F1258)))</f>
        <v>30939.537099239889</v>
      </c>
      <c r="F1259" s="10">
        <f>((F1258-E1259+MAX(0,-('1-Input'!$B$10-C1259-D1259)))*(1+B1259))*(1-'P-Parametri'!$B$32)</f>
        <v>684191.3245974225</v>
      </c>
      <c r="G1259" s="10">
        <f>IF(F1258&lt;=0,G1258,G1258*(1-E1259/F1258))+MAX(0,-('1-Input'!$B$10-C1259-D1259))</f>
        <v>515116.95119544177</v>
      </c>
      <c r="H1259" s="9">
        <f t="shared" si="52"/>
        <v>1</v>
      </c>
    </row>
    <row r="1260" spans="1:22">
      <c r="A1260" s="9">
        <f t="shared" si="50"/>
        <v>4</v>
      </c>
      <c r="B1260" s="12">
        <f>IF($A1260='P-Parametri'!$B$47,'P-Parametri'!$B$34,IF($A1260='P-Parametri'!$B$48,'P-Parametri'!$C$34,'P-Parametri'!$B$50))</f>
        <v>0.01</v>
      </c>
      <c r="C1260" s="10">
        <f>IF($A1260&lt;='1-Input'!$B$26,0,IF($A1260='1-Input'!$B$26+1,('1-Input'!$B$23+0)*'1-Input'!$B$27,'1-Input'!$B$23+0))</f>
        <v>0</v>
      </c>
      <c r="D1260" s="10">
        <f t="shared" si="51"/>
        <v>0</v>
      </c>
      <c r="E1260" s="10">
        <f>MAX(0,('1-Input'!$B$10-C1260-D1260))/(1-'P-Parametri'!$B$31*MAX(0,IF(F1259&lt;=0,0,(F1259-G1259)/F1259)))</f>
        <v>30991.185695677592</v>
      </c>
      <c r="F1260" s="10">
        <f>((F1259-E1260+MAX(0,-('1-Input'!$B$10-C1260-D1260)))*(1+B1260))*(1-'P-Parametri'!$B$32)</f>
        <v>658412.67601018073</v>
      </c>
      <c r="G1260" s="10">
        <f>IF(F1259&lt;=0,G1259,G1259*(1-E1260/F1259))+MAX(0,-('1-Input'!$B$10-C1260-D1260))</f>
        <v>491784.17202160106</v>
      </c>
      <c r="H1260" s="9">
        <f t="shared" si="52"/>
        <v>1</v>
      </c>
    </row>
    <row r="1261" spans="1:22">
      <c r="A1261" s="9">
        <f t="shared" si="50"/>
        <v>5</v>
      </c>
      <c r="B1261" s="12">
        <f>IF($A1261='P-Parametri'!$B$47,'P-Parametri'!$B$34,IF($A1261='P-Parametri'!$B$48,'P-Parametri'!$C$34,'P-Parametri'!$B$50))</f>
        <v>0.01</v>
      </c>
      <c r="C1261" s="10">
        <f>IF($A1261&lt;='1-Input'!$B$26,0,IF($A1261='1-Input'!$B$26+1,('1-Input'!$B$23+0)*'1-Input'!$B$27,'1-Input'!$B$23+0))</f>
        <v>0</v>
      </c>
      <c r="D1261" s="10">
        <f t="shared" si="51"/>
        <v>0</v>
      </c>
      <c r="E1261" s="10">
        <f>MAX(0,('1-Input'!$B$10-C1261-D1261))/(1-'P-Parametri'!$B$31*MAX(0,IF(F1260&lt;=0,0,(F1260-G1260)/F1260)))</f>
        <v>31042.596077707083</v>
      </c>
      <c r="F1261" s="10">
        <f>((F1260-E1261+MAX(0,-('1-Input'!$B$10-C1261-D1261)))*(1+B1261))*(1-'P-Parametri'!$B$32)</f>
        <v>632376.49317033484</v>
      </c>
      <c r="G1261" s="10">
        <f>IF(F1260&lt;=0,G1260,G1260*(1-E1261/F1260))+MAX(0,-('1-Input'!$B$10-C1261-D1261))</f>
        <v>468597.71470430586</v>
      </c>
      <c r="H1261" s="9">
        <f t="shared" si="52"/>
        <v>1</v>
      </c>
    </row>
    <row r="1262" spans="1:22">
      <c r="A1262" s="9">
        <f t="shared" si="50"/>
        <v>6</v>
      </c>
      <c r="B1262" s="12">
        <f>IF($A1262='P-Parametri'!$B$47,'P-Parametri'!$B$34,IF($A1262='P-Parametri'!$B$48,'P-Parametri'!$C$34,'P-Parametri'!$B$50))</f>
        <v>0.01</v>
      </c>
      <c r="C1262" s="10">
        <f>IF($A1262&lt;='1-Input'!$B$26,0,IF($A1262='1-Input'!$B$26+1,('1-Input'!$B$23+0)*'1-Input'!$B$27,'1-Input'!$B$23+0))</f>
        <v>0</v>
      </c>
      <c r="D1262" s="10">
        <f t="shared" si="51"/>
        <v>0</v>
      </c>
      <c r="E1262" s="10">
        <f>MAX(0,('1-Input'!$B$10-C1262-D1262))/(1-'P-Parametri'!$B$31*MAX(0,IF(F1261&lt;=0,0,(F1261-G1261)/F1261)))</f>
        <v>31093.768276865681</v>
      </c>
      <c r="F1262" s="10">
        <f>((F1261-E1262+MAX(0,-('1-Input'!$B$10-C1262-D1262)))*(1+B1262))*(1-'P-Parametri'!$B$32)</f>
        <v>606080.96103811893</v>
      </c>
      <c r="G1262" s="10">
        <f>IF(F1261&lt;=0,G1261,G1261*(1-E1262/F1261))+MAX(0,-('1-Input'!$B$10-C1262-D1262))</f>
        <v>445556.90133846202</v>
      </c>
      <c r="H1262" s="9">
        <f t="shared" si="52"/>
        <v>1</v>
      </c>
    </row>
    <row r="1263" spans="1:22">
      <c r="A1263" s="9">
        <f t="shared" si="50"/>
        <v>7</v>
      </c>
      <c r="B1263" s="12">
        <f>IF($A1263='P-Parametri'!$B$47,'P-Parametri'!$B$34,IF($A1263='P-Parametri'!$B$48,'P-Parametri'!$C$34,'P-Parametri'!$B$50))</f>
        <v>0.01</v>
      </c>
      <c r="C1263" s="10">
        <f>IF($A1263&lt;='1-Input'!$B$26,0,IF($A1263='1-Input'!$B$26+1,('1-Input'!$B$23+0)*'1-Input'!$B$27,'1-Input'!$B$23+0))</f>
        <v>0</v>
      </c>
      <c r="D1263" s="10">
        <f t="shared" si="51"/>
        <v>0</v>
      </c>
      <c r="E1263" s="10">
        <f>MAX(0,('1-Input'!$B$10-C1263-D1263))/(1-'P-Parametri'!$B$31*MAX(0,IF(F1262&lt;=0,0,(F1262-G1262)/F1262)))</f>
        <v>31144.702339376607</v>
      </c>
      <c r="F1263" s="10">
        <f>((F1262-E1263+MAX(0,-('1-Input'!$B$10-C1263-D1263)))*(1+B1263))*(1-'P-Parametri'!$B$32)</f>
        <v>579524.2500431583</v>
      </c>
      <c r="G1263" s="10">
        <f>IF(F1262&lt;=0,G1262,G1262*(1-E1263/F1262))+MAX(0,-('1-Input'!$B$10-C1263-D1263))</f>
        <v>422661.05415053392</v>
      </c>
      <c r="H1263" s="9">
        <f t="shared" si="52"/>
        <v>1</v>
      </c>
    </row>
    <row r="1264" spans="1:22">
      <c r="A1264" s="9">
        <f t="shared" si="50"/>
        <v>8</v>
      </c>
      <c r="B1264" s="12">
        <f>IF($A1264='P-Parametri'!$B$47,'P-Parametri'!$B$34,IF($A1264='P-Parametri'!$B$48,'P-Parametri'!$C$34,'P-Parametri'!$B$50))</f>
        <v>0.01</v>
      </c>
      <c r="C1264" s="10">
        <f>IF($A1264&lt;='1-Input'!$B$26,0,IF($A1264='1-Input'!$B$26+1,('1-Input'!$B$23+0)*'1-Input'!$B$27,'1-Input'!$B$23+0))</f>
        <v>0</v>
      </c>
      <c r="D1264" s="10">
        <f t="shared" si="51"/>
        <v>0</v>
      </c>
      <c r="E1264" s="10">
        <f>MAX(0,('1-Input'!$B$10-C1264-D1264))/(1-'P-Parametri'!$B$31*MAX(0,IF(F1263&lt;=0,0,(F1263-G1263)/F1263)))</f>
        <v>31195.398326008148</v>
      </c>
      <c r="F1264" s="10">
        <f>((F1263-E1264+MAX(0,-('1-Input'!$B$10-C1264-D1264)))*(1+B1264))*(1-'P-Parametri'!$B$32)</f>
        <v>552704.51595385303</v>
      </c>
      <c r="G1264" s="10">
        <f>IF(F1263&lt;=0,G1263,G1263*(1-E1264/F1263))+MAX(0,-('1-Input'!$B$10-C1264-D1264))</f>
        <v>399909.49553994171</v>
      </c>
      <c r="H1264" s="9">
        <f t="shared" si="52"/>
        <v>1</v>
      </c>
    </row>
    <row r="1265" spans="1:8">
      <c r="A1265" s="9">
        <f t="shared" si="50"/>
        <v>9</v>
      </c>
      <c r="B1265" s="12">
        <f>IF($A1265='P-Parametri'!$B$47,'P-Parametri'!$B$34,IF($A1265='P-Parametri'!$B$48,'P-Parametri'!$C$34,'P-Parametri'!$B$50))</f>
        <v>0.01</v>
      </c>
      <c r="C1265" s="10">
        <f>IF($A1265&lt;='1-Input'!$B$26,0,IF($A1265='1-Input'!$B$26+1,('1-Input'!$B$23+0)*'1-Input'!$B$27,'1-Input'!$B$23+0))</f>
        <v>0</v>
      </c>
      <c r="D1265" s="10">
        <f t="shared" si="51"/>
        <v>0</v>
      </c>
      <c r="E1265" s="10">
        <f>MAX(0,('1-Input'!$B$10-C1265-D1265))/(1-'P-Parametri'!$B$31*MAX(0,IF(F1264&lt;=0,0,(F1264-G1264)/F1264)))</f>
        <v>31245.85631193197</v>
      </c>
      <c r="F1265" s="10">
        <f>((F1264-E1265+MAX(0,-('1-Input'!$B$10-C1265-D1265)))*(1+B1265))*(1-'P-Parametri'!$B$32)</f>
        <v>525619.89974586363</v>
      </c>
      <c r="G1265" s="10">
        <f>IF(F1264&lt;=0,G1264,G1264*(1-E1265/F1264))+MAX(0,-('1-Input'!$B$10-C1265-D1265))</f>
        <v>377301.54812005576</v>
      </c>
      <c r="H1265" s="9">
        <f t="shared" si="52"/>
        <v>1</v>
      </c>
    </row>
    <row r="1266" spans="1:8">
      <c r="A1266" s="9">
        <f t="shared" si="50"/>
        <v>10</v>
      </c>
      <c r="B1266" s="12">
        <f>IF($A1266='P-Parametri'!$B$47,'P-Parametri'!$B$34,IF($A1266='P-Parametri'!$B$48,'P-Parametri'!$C$34,'P-Parametri'!$B$50))</f>
        <v>0.01</v>
      </c>
      <c r="C1266" s="10">
        <f>IF($A1266&lt;='1-Input'!$B$26,0,IF($A1266='1-Input'!$B$26+1,('1-Input'!$B$23+0)*'1-Input'!$B$27,'1-Input'!$B$23+0))</f>
        <v>0</v>
      </c>
      <c r="D1266" s="10">
        <f t="shared" si="51"/>
        <v>0</v>
      </c>
      <c r="E1266" s="10">
        <f>MAX(0,('1-Input'!$B$10-C1266-D1266))/(1-'P-Parametri'!$B$31*MAX(0,IF(F1265&lt;=0,0,(F1265-G1265)/F1265)))</f>
        <v>31296.076386580684</v>
      </c>
      <c r="F1266" s="10">
        <f>((F1265-E1266+MAX(0,-('1-Input'!$B$10-C1266-D1266)))*(1+B1266))*(1-'P-Parametri'!$B$32)</f>
        <v>498268.52746969002</v>
      </c>
      <c r="G1266" s="10">
        <f>IF(F1265&lt;=0,G1265,G1265*(1-E1266/F1265))+MAX(0,-('1-Input'!$B$10-C1266-D1266))</f>
        <v>354836.53475878539</v>
      </c>
      <c r="H1266" s="9">
        <f t="shared" si="52"/>
        <v>1</v>
      </c>
    </row>
    <row r="1267" spans="1:8">
      <c r="A1267" s="9">
        <f t="shared" si="50"/>
        <v>11</v>
      </c>
      <c r="B1267" s="12">
        <f>IF($A1267='P-Parametri'!$B$47,'P-Parametri'!$B$34,IF($A1267='P-Parametri'!$B$48,'P-Parametri'!$C$34,'P-Parametri'!$B$50))</f>
        <v>0.01</v>
      </c>
      <c r="C1267" s="10">
        <f>IF($A1267&lt;='1-Input'!$B$26,0,IF($A1267='1-Input'!$B$26+1,('1-Input'!$B$23+0)*'1-Input'!$B$27,'1-Input'!$B$23+0))</f>
        <v>0</v>
      </c>
      <c r="D1267" s="10">
        <f t="shared" si="51"/>
        <v>0</v>
      </c>
      <c r="E1267" s="10">
        <f>MAX(0,('1-Input'!$B$10-C1267-D1267))/(1-'P-Parametri'!$B$31*MAX(0,IF(F1266&lt;=0,0,(F1266-G1266)/F1266)))</f>
        <v>31346.058653504719</v>
      </c>
      <c r="F1267" s="10">
        <f>((F1266-E1267+MAX(0,-('1-Input'!$B$10-C1267-D1267)))*(1+B1267))*(1-'P-Parametri'!$B$32)</f>
        <v>470648.5101173385</v>
      </c>
      <c r="G1267" s="10">
        <f>IF(F1266&lt;=0,G1266,G1266*(1-E1267/F1266))+MAX(0,-('1-Input'!$B$10-C1267-D1267))</f>
        <v>332513.77861876041</v>
      </c>
      <c r="H1267" s="9">
        <f t="shared" si="52"/>
        <v>1</v>
      </c>
    </row>
    <row r="1268" spans="1:8">
      <c r="A1268" s="9">
        <f t="shared" si="50"/>
        <v>12</v>
      </c>
      <c r="B1268" s="12">
        <f>IF($A1268='P-Parametri'!$B$47,'P-Parametri'!$B$34,IF($A1268='P-Parametri'!$B$48,'P-Parametri'!$C$34,'P-Parametri'!$B$50))</f>
        <v>0.01</v>
      </c>
      <c r="C1268" s="10">
        <f>IF($A1268&lt;='1-Input'!$B$26,0,IF($A1268='1-Input'!$B$26+1,('1-Input'!$B$23+0)*'1-Input'!$B$27,'1-Input'!$B$23+0))</f>
        <v>0</v>
      </c>
      <c r="D1268" s="10">
        <f t="shared" si="51"/>
        <v>0</v>
      </c>
      <c r="E1268" s="10">
        <f>MAX(0,('1-Input'!$B$10-C1268-D1268))/(1-'P-Parametri'!$B$31*MAX(0,IF(F1267&lt;=0,0,(F1267-G1267)/F1267)))</f>
        <v>31395.803230228496</v>
      </c>
      <c r="F1268" s="10">
        <f>((F1267-E1268+MAX(0,-('1-Input'!$B$10-C1268-D1268)))*(1+B1268))*(1-'P-Parametri'!$B$32)</f>
        <v>442757.94348806917</v>
      </c>
      <c r="G1268" s="10">
        <f>IF(F1267&lt;=0,G1267,G1267*(1-E1268/F1267))+MAX(0,-('1-Input'!$B$10-C1268-D1268))</f>
        <v>310332.60319710308</v>
      </c>
      <c r="H1268" s="9">
        <f t="shared" si="52"/>
        <v>1</v>
      </c>
    </row>
    <row r="1269" spans="1:8">
      <c r="A1269" s="9">
        <f t="shared" si="50"/>
        <v>13</v>
      </c>
      <c r="B1269" s="12">
        <f>IF($A1269='P-Parametri'!$B$47,'P-Parametri'!$B$34,IF($A1269='P-Parametri'!$B$48,'P-Parametri'!$C$34,'P-Parametri'!$B$50))</f>
        <v>0.01</v>
      </c>
      <c r="C1269" s="10">
        <f>IF($A1269&lt;='1-Input'!$B$26,0,IF($A1269='1-Input'!$B$26+1,('1-Input'!$B$23+0)*'1-Input'!$B$27,'1-Input'!$B$23+0))</f>
        <v>0</v>
      </c>
      <c r="D1269" s="10">
        <f t="shared" si="51"/>
        <v>0</v>
      </c>
      <c r="E1269" s="10">
        <f>MAX(0,('1-Input'!$B$10-C1269-D1269))/(1-'P-Parametri'!$B$31*MAX(0,IF(F1268&lt;=0,0,(F1268-G1268)/F1268)))</f>
        <v>31445.310248106005</v>
      </c>
      <c r="F1269" s="10">
        <f>((F1268-E1269+MAX(0,-('1-Input'!$B$10-C1269-D1269)))*(1+B1269))*(1-'P-Parametri'!$B$32)</f>
        <v>414594.90805321804</v>
      </c>
      <c r="G1269" s="10">
        <f>IF(F1268&lt;=0,G1268,G1268*(1-E1269/F1268))+MAX(0,-('1-Input'!$B$10-C1269-D1269))</f>
        <v>288292.33236478938</v>
      </c>
      <c r="H1269" s="9">
        <f t="shared" si="52"/>
        <v>1</v>
      </c>
    </row>
    <row r="1270" spans="1:8">
      <c r="A1270" s="9">
        <f t="shared" si="50"/>
        <v>14</v>
      </c>
      <c r="B1270" s="12">
        <f>IF($A1270='P-Parametri'!$B$47,'P-Parametri'!$B$34,IF($A1270='P-Parametri'!$B$48,'P-Parametri'!$C$34,'P-Parametri'!$B$50))</f>
        <v>0.01</v>
      </c>
      <c r="C1270" s="10">
        <f>IF($A1270&lt;='1-Input'!$B$26,0,IF($A1270='1-Input'!$B$26+1,('1-Input'!$B$23+0)*'1-Input'!$B$27,'1-Input'!$B$23+0))</f>
        <v>0</v>
      </c>
      <c r="D1270" s="10">
        <f t="shared" si="51"/>
        <v>0</v>
      </c>
      <c r="E1270" s="10">
        <f>MAX(0,('1-Input'!$B$10-C1270-D1270))/(1-'P-Parametri'!$B$31*MAX(0,IF(F1269&lt;=0,0,(F1269-G1269)/F1269)))</f>
        <v>31494.579852175757</v>
      </c>
      <c r="F1270" s="10">
        <f>((F1269-E1270+MAX(0,-('1-Input'!$B$10-C1270-D1270)))*(1+B1270))*(1-'P-Parametri'!$B$32)</f>
        <v>386157.46882008656</v>
      </c>
      <c r="G1270" s="10">
        <f>IF(F1269&lt;=0,G1269,G1269*(1-E1270/F1269))+MAX(0,-('1-Input'!$B$10-C1270-D1270))</f>
        <v>266392.2904055973</v>
      </c>
      <c r="H1270" s="9">
        <f t="shared" si="52"/>
        <v>1</v>
      </c>
    </row>
    <row r="1271" spans="1:8">
      <c r="A1271" s="9">
        <f t="shared" si="50"/>
        <v>15</v>
      </c>
      <c r="B1271" s="12">
        <f>IF($A1271='P-Parametri'!$B$47,'P-Parametri'!$B$34,IF($A1271='P-Parametri'!$B$48,'P-Parametri'!$C$34,'P-Parametri'!$B$50))</f>
        <v>0.01</v>
      </c>
      <c r="C1271" s="10">
        <f>IF($A1271&lt;='1-Input'!$B$26,0,IF($A1271='1-Input'!$B$26+1,('1-Input'!$B$23+0)*'1-Input'!$B$27,'1-Input'!$B$23+0))</f>
        <v>0</v>
      </c>
      <c r="D1271" s="10">
        <f t="shared" si="51"/>
        <v>0</v>
      </c>
      <c r="E1271" s="10">
        <f>MAX(0,('1-Input'!$B$10-C1271-D1271))/(1-'P-Parametri'!$B$31*MAX(0,IF(F1270&lt;=0,0,(F1270-G1270)/F1270)))</f>
        <v>31543.612201015236</v>
      </c>
      <c r="F1271" s="10">
        <f>((F1270-E1271+MAX(0,-('1-Input'!$B$10-C1271-D1271)))*(1+B1271))*(1-'P-Parametri'!$B$32)</f>
        <v>357443.67519489152</v>
      </c>
      <c r="G1271" s="10">
        <f>IF(F1270&lt;=0,G1270,G1270*(1-E1271/F1270))+MAX(0,-('1-Input'!$B$10-C1271-D1271))</f>
        <v>244631.80205464069</v>
      </c>
      <c r="H1271" s="9">
        <f t="shared" si="52"/>
        <v>1</v>
      </c>
    </row>
    <row r="1272" spans="1:8">
      <c r="A1272" s="9">
        <f t="shared" si="50"/>
        <v>16</v>
      </c>
      <c r="B1272" s="12">
        <f>IF($A1272='P-Parametri'!$B$47,'P-Parametri'!$B$34,IF($A1272='P-Parametri'!$B$48,'P-Parametri'!$C$34,'P-Parametri'!$B$50))</f>
        <v>0.01</v>
      </c>
      <c r="C1272" s="10">
        <f>IF($A1272&lt;='1-Input'!$B$26,0,IF($A1272='1-Input'!$B$26+1,('1-Input'!$B$23+0)*'1-Input'!$B$27,'1-Input'!$B$23+0))</f>
        <v>0</v>
      </c>
      <c r="D1272" s="10">
        <f t="shared" si="51"/>
        <v>0</v>
      </c>
      <c r="E1272" s="10">
        <f>MAX(0,('1-Input'!$B$10-C1272-D1272))/(1-'P-Parametri'!$B$31*MAX(0,IF(F1271&lt;=0,0,(F1271-G1271)/F1271)))</f>
        <v>31592.407466594781</v>
      </c>
      <c r="F1272" s="10">
        <f>((F1271-E1272+MAX(0,-('1-Input'!$B$10-C1272-D1272)))*(1+B1272))*(1-'P-Parametri'!$B$32)</f>
        <v>328451.56084476854</v>
      </c>
      <c r="G1272" s="10">
        <f>IF(F1271&lt;=0,G1271,G1271*(1-E1272/F1271))+MAX(0,-('1-Input'!$B$10-C1272-D1272))</f>
        <v>223010.19253648739</v>
      </c>
      <c r="H1272" s="9">
        <f t="shared" si="52"/>
        <v>1</v>
      </c>
    </row>
    <row r="1273" spans="1:8">
      <c r="A1273" s="9">
        <f t="shared" si="50"/>
        <v>17</v>
      </c>
      <c r="B1273" s="12">
        <f>IF($A1273='P-Parametri'!$B$47,'P-Parametri'!$B$34,IF($A1273='P-Parametri'!$B$48,'P-Parametri'!$C$34,'P-Parametri'!$B$50))</f>
        <v>0.01</v>
      </c>
      <c r="C1273" s="10">
        <f>IF($A1273&lt;='1-Input'!$B$26,0,IF($A1273='1-Input'!$B$26+1,('1-Input'!$B$23+0)*'1-Input'!$B$27,'1-Input'!$B$23+0))</f>
        <v>0</v>
      </c>
      <c r="D1273" s="10">
        <f t="shared" si="51"/>
        <v>0</v>
      </c>
      <c r="E1273" s="10">
        <f>MAX(0,('1-Input'!$B$10-C1273-D1273))/(1-'P-Parametri'!$B$31*MAX(0,IF(F1272&lt;=0,0,(F1272-G1272)/F1272)))</f>
        <v>31640.965834131057</v>
      </c>
      <c r="F1273" s="10">
        <f>((F1272-E1273+MAX(0,-('1-Input'!$B$10-C1273-D1273)))*(1+B1273))*(1-'P-Parametri'!$B$32)</f>
        <v>299179.1435588224</v>
      </c>
      <c r="G1273" s="10">
        <f>IF(F1272&lt;=0,G1272,G1272*(1-E1273/F1272))+MAX(0,-('1-Input'!$B$10-C1273-D1273))</f>
        <v>201526.78760286039</v>
      </c>
      <c r="H1273" s="9">
        <f t="shared" si="52"/>
        <v>1</v>
      </c>
    </row>
    <row r="1274" spans="1:8">
      <c r="A1274" s="9">
        <f t="shared" si="50"/>
        <v>18</v>
      </c>
      <c r="B1274" s="12">
        <f>IF($A1274='P-Parametri'!$B$47,'P-Parametri'!$B$34,IF($A1274='P-Parametri'!$B$48,'P-Parametri'!$C$34,'P-Parametri'!$B$50))</f>
        <v>0.01</v>
      </c>
      <c r="C1274" s="10">
        <f>IF($A1274&lt;='1-Input'!$B$26,0,IF($A1274='1-Input'!$B$26+1,('1-Input'!$B$23+0)*'1-Input'!$B$27,'1-Input'!$B$23+0))</f>
        <v>0</v>
      </c>
      <c r="D1274" s="10">
        <f t="shared" si="51"/>
        <v>0</v>
      </c>
      <c r="E1274" s="10">
        <f>MAX(0,('1-Input'!$B$10-C1274-D1274))/(1-'P-Parametri'!$B$31*MAX(0,IF(F1273&lt;=0,0,(F1273-G1273)/F1273)))</f>
        <v>31689.287501940049</v>
      </c>
      <c r="F1274" s="10">
        <f>((F1273-E1274+MAX(0,-('1-Input'!$B$10-C1274-D1274)))*(1+B1274))*(1-'P-Parametri'!$B$32)</f>
        <v>269624.42510821624</v>
      </c>
      <c r="G1274" s="10">
        <f>IF(F1273&lt;=0,G1273,G1273*(1-E1274/F1273))+MAX(0,-('1-Input'!$B$10-C1274-D1274))</f>
        <v>180180.91356992055</v>
      </c>
      <c r="H1274" s="9">
        <f t="shared" si="52"/>
        <v>1</v>
      </c>
    </row>
    <row r="1275" spans="1:8">
      <c r="A1275" s="9">
        <f t="shared" si="50"/>
        <v>19</v>
      </c>
      <c r="B1275" s="12">
        <f>IF($A1275='P-Parametri'!$B$47,'P-Parametri'!$B$34,IF($A1275='P-Parametri'!$B$48,'P-Parametri'!$C$34,'P-Parametri'!$B$50))</f>
        <v>0.01</v>
      </c>
      <c r="C1275" s="10">
        <f>IF($A1275&lt;='1-Input'!$B$26,0,IF($A1275='1-Input'!$B$26+1,('1-Input'!$B$23+0)*'1-Input'!$B$27,'1-Input'!$B$23+0))</f>
        <v>5178.3333333332594</v>
      </c>
      <c r="D1275" s="10">
        <f t="shared" si="51"/>
        <v>0</v>
      </c>
      <c r="E1275" s="10">
        <f>MAX(0,('1-Input'!$B$10-C1275-D1275))/(1-'P-Parametri'!$B$31*MAX(0,IF(F1274&lt;=0,0,(F1274-G1274)/F1274)))</f>
        <v>26070.245272050295</v>
      </c>
      <c r="F1275" s="10">
        <f>((F1274-E1275+MAX(0,-('1-Input'!$B$10-C1275-D1275)))*(1+B1275))*(1-'P-Parametri'!$B$32)</f>
        <v>245497.74219125856</v>
      </c>
      <c r="G1275" s="10">
        <f>IF(F1274&lt;=0,G1274,G1274*(1-E1275/F1274))+MAX(0,-('1-Input'!$B$10-C1275-D1275))</f>
        <v>162759.04754934547</v>
      </c>
      <c r="H1275" s="9">
        <f t="shared" si="52"/>
        <v>1</v>
      </c>
    </row>
    <row r="1276" spans="1:8">
      <c r="A1276" s="9">
        <f t="shared" si="50"/>
        <v>20</v>
      </c>
      <c r="B1276" s="12">
        <f>IF($A1276='P-Parametri'!$B$47,'P-Parametri'!$B$34,IF($A1276='P-Parametri'!$B$48,'P-Parametri'!$C$34,'P-Parametri'!$B$50))</f>
        <v>0.01</v>
      </c>
      <c r="C1276" s="10">
        <f>IF($A1276&lt;='1-Input'!$B$26,0,IF($A1276='1-Input'!$B$26+1,('1-Input'!$B$23+0)*'1-Input'!$B$27,'1-Input'!$B$23+0))</f>
        <v>15535</v>
      </c>
      <c r="D1276" s="10">
        <f t="shared" si="51"/>
        <v>0</v>
      </c>
      <c r="E1276" s="10">
        <f>MAX(0,('1-Input'!$B$10-C1276-D1276))/(1-'P-Parametri'!$B$31*MAX(0,IF(F1275&lt;=0,0,(F1275-G1275)/F1275)))</f>
        <v>14758.207199777085</v>
      </c>
      <c r="F1276" s="10">
        <f>((F1275-E1276+MAX(0,-('1-Input'!$B$10-C1276-D1276)))*(1+B1276))*(1-'P-Parametri'!$B$32)</f>
        <v>232580.83648071348</v>
      </c>
      <c r="G1276" s="10">
        <f>IF(F1275&lt;=0,G1275,G1275*(1-E1276/F1275))+MAX(0,-('1-Input'!$B$10-C1276-D1276))</f>
        <v>152974.71419486488</v>
      </c>
      <c r="H1276" s="9">
        <f t="shared" si="52"/>
        <v>1</v>
      </c>
    </row>
    <row r="1277" spans="1:8">
      <c r="A1277" s="9">
        <f t="shared" si="50"/>
        <v>21</v>
      </c>
      <c r="B1277" s="12">
        <f>IF($A1277='P-Parametri'!$B$47,'P-Parametri'!$B$34,IF($A1277='P-Parametri'!$B$48,'P-Parametri'!$C$34,'P-Parametri'!$B$50))</f>
        <v>0.01</v>
      </c>
      <c r="C1277" s="10">
        <f>IF($A1277&lt;='1-Input'!$B$26,0,IF($A1277='1-Input'!$B$26+1,('1-Input'!$B$23+0)*'1-Input'!$B$27,'1-Input'!$B$23+0))</f>
        <v>15535</v>
      </c>
      <c r="D1277" s="10">
        <f t="shared" si="51"/>
        <v>0</v>
      </c>
      <c r="E1277" s="10">
        <f>MAX(0,('1-Input'!$B$10-C1277-D1277))/(1-'P-Parametri'!$B$31*MAX(0,IF(F1276&lt;=0,0,(F1276-G1276)/F1276)))</f>
        <v>14780.314355899256</v>
      </c>
      <c r="F1277" s="10">
        <f>((F1276-E1277+MAX(0,-('1-Input'!$B$10-C1277-D1277)))*(1+B1277))*(1-'P-Parametri'!$B$32)</f>
        <v>219538.57029137024</v>
      </c>
      <c r="G1277" s="10">
        <f>IF(F1276&lt;=0,G1276,G1276*(1-E1277/F1276))+MAX(0,-('1-Input'!$B$10-C1277-D1277))</f>
        <v>143253.30120780892</v>
      </c>
      <c r="H1277" s="9">
        <f t="shared" si="52"/>
        <v>1</v>
      </c>
    </row>
    <row r="1278" spans="1:8">
      <c r="A1278" s="9">
        <f t="shared" si="50"/>
        <v>22</v>
      </c>
      <c r="B1278" s="12">
        <f>IF($A1278='P-Parametri'!$B$47,'P-Parametri'!$B$34,IF($A1278='P-Parametri'!$B$48,'P-Parametri'!$C$34,'P-Parametri'!$B$50))</f>
        <v>0.01</v>
      </c>
      <c r="C1278" s="10">
        <f>IF($A1278&lt;='1-Input'!$B$26,0,IF($A1278='1-Input'!$B$26+1,('1-Input'!$B$23+0)*'1-Input'!$B$27,'1-Input'!$B$23+0))</f>
        <v>15535</v>
      </c>
      <c r="D1278" s="10">
        <f t="shared" si="51"/>
        <v>0</v>
      </c>
      <c r="E1278" s="10">
        <f>MAX(0,('1-Input'!$B$10-C1278-D1278))/(1-'P-Parametri'!$B$31*MAX(0,IF(F1277&lt;=0,0,(F1277-G1277)/F1277)))</f>
        <v>14802.312037660675</v>
      </c>
      <c r="F1278" s="10">
        <f>((F1277-E1278+MAX(0,-('1-Input'!$B$10-C1278-D1278)))*(1+B1278))*(1-'P-Parametri'!$B$32)</f>
        <v>206370.05359457416</v>
      </c>
      <c r="G1278" s="10">
        <f>IF(F1277&lt;=0,G1277,G1277*(1-E1278/F1277))+MAX(0,-('1-Input'!$B$10-C1278-D1278))</f>
        <v>133594.49700730469</v>
      </c>
      <c r="H1278" s="9">
        <f t="shared" si="52"/>
        <v>1</v>
      </c>
    </row>
    <row r="1279" spans="1:8">
      <c r="A1279" s="9">
        <f t="shared" si="50"/>
        <v>23</v>
      </c>
      <c r="B1279" s="12">
        <f>IF($A1279='P-Parametri'!$B$47,'P-Parametri'!$B$34,IF($A1279='P-Parametri'!$B$48,'P-Parametri'!$C$34,'P-Parametri'!$B$50))</f>
        <v>0.01</v>
      </c>
      <c r="C1279" s="10">
        <f>IF($A1279&lt;='1-Input'!$B$26,0,IF($A1279='1-Input'!$B$26+1,('1-Input'!$B$23+0)*'1-Input'!$B$27,'1-Input'!$B$23+0))</f>
        <v>15535</v>
      </c>
      <c r="D1279" s="10">
        <f t="shared" si="51"/>
        <v>0</v>
      </c>
      <c r="E1279" s="10">
        <f>MAX(0,('1-Input'!$B$10-C1279-D1279))/(1-'P-Parametri'!$B$31*MAX(0,IF(F1278&lt;=0,0,(F1278-G1278)/F1278)))</f>
        <v>14824.200366522795</v>
      </c>
      <c r="F1279" s="10">
        <f>((F1278-E1279+MAX(0,-('1-Input'!$B$10-C1279-D1279)))*(1+B1279))*(1-'P-Parametri'!$B$32)</f>
        <v>193074.38913681122</v>
      </c>
      <c r="G1279" s="10">
        <f>IF(F1278&lt;=0,G1278,G1278*(1-E1279/F1278))+MAX(0,-('1-Input'!$B$10-C1279-D1279))</f>
        <v>123997.99035817727</v>
      </c>
      <c r="H1279" s="9">
        <f t="shared" si="52"/>
        <v>1</v>
      </c>
    </row>
    <row r="1280" spans="1:8">
      <c r="A1280" s="9">
        <f t="shared" si="50"/>
        <v>24</v>
      </c>
      <c r="B1280" s="12">
        <f>IF($A1280='P-Parametri'!$B$47,'P-Parametri'!$B$34,IF($A1280='P-Parametri'!$B$48,'P-Parametri'!$C$34,'P-Parametri'!$B$50))</f>
        <v>0.01</v>
      </c>
      <c r="C1280" s="10">
        <f>IF($A1280&lt;='1-Input'!$B$26,0,IF($A1280='1-Input'!$B$26+1,('1-Input'!$B$23+0)*'1-Input'!$B$27,'1-Input'!$B$23+0))</f>
        <v>15535</v>
      </c>
      <c r="D1280" s="10">
        <f t="shared" si="51"/>
        <v>0</v>
      </c>
      <c r="E1280" s="10">
        <f>MAX(0,('1-Input'!$B$10-C1280-D1280))/(1-'P-Parametri'!$B$31*MAX(0,IF(F1279&lt;=0,0,(F1279-G1279)/F1279)))</f>
        <v>14845.979469616521</v>
      </c>
      <c r="F1280" s="10">
        <f>((F1279-E1280+MAX(0,-('1-Input'!$B$10-C1280-D1280)))*(1+B1280))*(1-'P-Parametri'!$B$32)</f>
        <v>179650.67237633892</v>
      </c>
      <c r="G1280" s="10">
        <f>IF(F1279&lt;=0,G1279,G1279*(1-E1280/F1279))+MAX(0,-('1-Input'!$B$10-C1280-D1280))</f>
        <v>114463.47038708582</v>
      </c>
      <c r="H1280" s="9">
        <f t="shared" si="52"/>
        <v>1</v>
      </c>
    </row>
    <row r="1281" spans="1:8">
      <c r="A1281" s="9">
        <f t="shared" si="50"/>
        <v>25</v>
      </c>
      <c r="B1281" s="12">
        <f>IF($A1281='P-Parametri'!$B$47,'P-Parametri'!$B$34,IF($A1281='P-Parametri'!$B$48,'P-Parametri'!$C$34,'P-Parametri'!$B$50))</f>
        <v>0.01</v>
      </c>
      <c r="C1281" s="10">
        <f>IF($A1281&lt;='1-Input'!$B$26,0,IF($A1281='1-Input'!$B$26+1,('1-Input'!$B$23+0)*'1-Input'!$B$27,'1-Input'!$B$23+0))</f>
        <v>15535</v>
      </c>
      <c r="D1281" s="10">
        <f t="shared" si="51"/>
        <v>0</v>
      </c>
      <c r="E1281" s="10">
        <f>MAX(0,('1-Input'!$B$10-C1281-D1281))/(1-'P-Parametri'!$B$31*MAX(0,IF(F1280&lt;=0,0,(F1280-G1280)/F1280)))</f>
        <v>14867.64947967304</v>
      </c>
      <c r="F1281" s="10">
        <f>((F1280-E1281+MAX(0,-('1-Input'!$B$10-C1281-D1281)))*(1+B1281))*(1-'P-Parametri'!$B$32)</f>
        <v>166097.99141938126</v>
      </c>
      <c r="G1281" s="10">
        <f>IF(F1280&lt;=0,G1280,G1280*(1-E1281/F1280))+MAX(0,-('1-Input'!$B$10-C1281-D1281))</f>
        <v>104990.62659846294</v>
      </c>
      <c r="H1281" s="9">
        <f t="shared" si="52"/>
        <v>1</v>
      </c>
    </row>
    <row r="1282" spans="1:8">
      <c r="A1282" s="9">
        <f t="shared" si="50"/>
        <v>26</v>
      </c>
      <c r="B1282" s="12">
        <f>IF($A1282='P-Parametri'!$B$47,'P-Parametri'!$B$34,IF($A1282='P-Parametri'!$B$48,'P-Parametri'!$C$34,'P-Parametri'!$B$50))</f>
        <v>0.01</v>
      </c>
      <c r="C1282" s="10">
        <f>IF($A1282&lt;='1-Input'!$B$26,0,IF($A1282='1-Input'!$B$26+1,('1-Input'!$B$23+0)*'1-Input'!$B$27,'1-Input'!$B$23+0))</f>
        <v>15535</v>
      </c>
      <c r="D1282" s="10">
        <f t="shared" si="51"/>
        <v>0</v>
      </c>
      <c r="E1282" s="10">
        <f>MAX(0,('1-Input'!$B$10-C1282-D1282))/(1-'P-Parametri'!$B$31*MAX(0,IF(F1281&lt;=0,0,(F1281-G1281)/F1281)))</f>
        <v>14889.210534954604</v>
      </c>
      <c r="F1282" s="10">
        <f>((F1281-E1282+MAX(0,-('1-Input'!$B$10-C1282-D1282)))*(1+B1282))*(1-'P-Parametri'!$B$32)</f>
        <v>152415.42695588438</v>
      </c>
      <c r="G1282" s="10">
        <f>IF(F1281&lt;=0,G1281,G1281*(1-E1282/F1281))+MAX(0,-('1-Input'!$B$10-C1282-D1282))</f>
        <v>95579.148890256824</v>
      </c>
      <c r="H1282" s="9">
        <f t="shared" si="52"/>
        <v>1</v>
      </c>
    </row>
    <row r="1283" spans="1:8">
      <c r="A1283" s="9">
        <f t="shared" si="50"/>
        <v>27</v>
      </c>
      <c r="B1283" s="12">
        <f>IF($A1283='P-Parametri'!$B$47,'P-Parametri'!$B$34,IF($A1283='P-Parametri'!$B$48,'P-Parametri'!$C$34,'P-Parametri'!$B$50))</f>
        <v>0.01</v>
      </c>
      <c r="C1283" s="10">
        <f>IF($A1283&lt;='1-Input'!$B$26,0,IF($A1283='1-Input'!$B$26+1,('1-Input'!$B$23+0)*'1-Input'!$B$27,'1-Input'!$B$23+0))</f>
        <v>15535</v>
      </c>
      <c r="D1283" s="10">
        <f t="shared" si="51"/>
        <v>0</v>
      </c>
      <c r="E1283" s="10">
        <f>MAX(0,('1-Input'!$B$10-C1283-D1283))/(1-'P-Parametri'!$B$31*MAX(0,IF(F1282&lt;=0,0,(F1282-G1282)/F1282)))</f>
        <v>14910.662779185246</v>
      </c>
      <c r="F1283" s="10">
        <f>((F1282-E1283+MAX(0,-('1-Input'!$B$10-C1283-D1283)))*(1+B1283))*(1-'P-Parametri'!$B$32)</f>
        <v>138602.05219482919</v>
      </c>
      <c r="G1283" s="10">
        <f>IF(F1282&lt;=0,G1282,G1282*(1-E1283/F1282))+MAX(0,-('1-Input'!$B$10-C1283-D1283))</f>
        <v>86228.727569476367</v>
      </c>
      <c r="H1283" s="9">
        <f t="shared" si="52"/>
        <v>1</v>
      </c>
    </row>
    <row r="1284" spans="1:8">
      <c r="A1284" s="9">
        <f t="shared" si="50"/>
        <v>28</v>
      </c>
      <c r="B1284" s="12">
        <f>IF($A1284='P-Parametri'!$B$47,'P-Parametri'!$B$34,IF($A1284='P-Parametri'!$B$48,'P-Parametri'!$C$34,'P-Parametri'!$B$50))</f>
        <v>0.01</v>
      </c>
      <c r="C1284" s="10">
        <f>IF($A1284&lt;='1-Input'!$B$26,0,IF($A1284='1-Input'!$B$26+1,('1-Input'!$B$23+0)*'1-Input'!$B$27,'1-Input'!$B$23+0))</f>
        <v>15535</v>
      </c>
      <c r="D1284" s="10">
        <f t="shared" si="51"/>
        <v>0</v>
      </c>
      <c r="E1284" s="10">
        <f>MAX(0,('1-Input'!$B$10-C1284-D1284))/(1-'P-Parametri'!$B$31*MAX(0,IF(F1283&lt;=0,0,(F1283-G1283)/F1283)))</f>
        <v>14932.006361481481</v>
      </c>
      <c r="F1284" s="10">
        <f>((F1283-E1284+MAX(0,-('1-Input'!$B$10-C1284-D1284)))*(1+B1284))*(1-'P-Parametri'!$B$32)</f>
        <v>124656.93279909782</v>
      </c>
      <c r="G1284" s="10">
        <f>IF(F1283&lt;=0,G1283,G1283*(1-E1284/F1283))+MAX(0,-('1-Input'!$B$10-C1284-D1284))</f>
        <v>76939.053367539047</v>
      </c>
      <c r="H1284" s="9">
        <f t="shared" si="52"/>
        <v>1</v>
      </c>
    </row>
    <row r="1285" spans="1:8">
      <c r="A1285" s="9">
        <f t="shared" si="50"/>
        <v>29</v>
      </c>
      <c r="B1285" s="12">
        <f>IF($A1285='P-Parametri'!$B$47,'P-Parametri'!$B$34,IF($A1285='P-Parametri'!$B$48,'P-Parametri'!$C$34,'P-Parametri'!$B$50))</f>
        <v>0.01</v>
      </c>
      <c r="C1285" s="10">
        <f>IF($A1285&lt;='1-Input'!$B$26,0,IF($A1285='1-Input'!$B$26+1,('1-Input'!$B$23+0)*'1-Input'!$B$27,'1-Input'!$B$23+0))</f>
        <v>15535</v>
      </c>
      <c r="D1285" s="10">
        <f t="shared" si="51"/>
        <v>0</v>
      </c>
      <c r="E1285" s="10">
        <f>MAX(0,('1-Input'!$B$10-C1285-D1285))/(1-'P-Parametri'!$B$31*MAX(0,IF(F1284&lt;=0,0,(F1284-G1284)/F1284)))</f>
        <v>14953.241436282982</v>
      </c>
      <c r="F1285" s="10">
        <f>((F1284-E1285+MAX(0,-('1-Input'!$B$10-C1285-D1285)))*(1+B1285))*(1-'P-Parametri'!$B$32)</f>
        <v>110579.12681989009</v>
      </c>
      <c r="G1285" s="10">
        <f>IF(F1284&lt;=0,G1284,G1284*(1-E1285/F1284))+MAX(0,-('1-Input'!$B$10-C1285-D1285))</f>
        <v>67709.817455421377</v>
      </c>
      <c r="H1285" s="9">
        <f t="shared" si="52"/>
        <v>1</v>
      </c>
    </row>
    <row r="1286" spans="1:8">
      <c r="A1286" s="9">
        <f t="shared" si="50"/>
        <v>30</v>
      </c>
      <c r="B1286" s="12">
        <f>IF($A1286='P-Parametri'!$B$47,'P-Parametri'!$B$34,IF($A1286='P-Parametri'!$B$48,'P-Parametri'!$C$34,'P-Parametri'!$B$50))</f>
        <v>0.01</v>
      </c>
      <c r="C1286" s="10">
        <f>IF($A1286&lt;='1-Input'!$B$26,0,IF($A1286='1-Input'!$B$26+1,('1-Input'!$B$23+0)*'1-Input'!$B$27,'1-Input'!$B$23+0))</f>
        <v>15535</v>
      </c>
      <c r="D1286" s="10">
        <f t="shared" si="51"/>
        <v>0</v>
      </c>
      <c r="E1286" s="10">
        <f>MAX(0,('1-Input'!$B$10-C1286-D1286))/(1-'P-Parametri'!$B$31*MAX(0,IF(F1285&lt;=0,0,(F1285-G1285)/F1285)))</f>
        <v>14974.368163283247</v>
      </c>
      <c r="F1286" s="10">
        <f>((F1285-E1286+MAX(0,-('1-Input'!$B$10-C1286-D1286)))*(1+B1286))*(1-'P-Parametri'!$B$32)</f>
        <v>96367.684630686577</v>
      </c>
      <c r="G1286" s="10">
        <f>IF(F1285&lt;=0,G1285,G1285*(1-E1286/F1285))+MAX(0,-('1-Input'!$B$10-C1286-D1286))</f>
        <v>58540.711458612153</v>
      </c>
      <c r="H1286" s="9">
        <f t="shared" si="52"/>
        <v>1</v>
      </c>
    </row>
    <row r="1287" spans="1:8">
      <c r="A1287" s="9">
        <f t="shared" si="50"/>
        <v>31</v>
      </c>
      <c r="B1287" s="12">
        <f>IF($A1287='P-Parametri'!$B$47,'P-Parametri'!$B$34,IF($A1287='P-Parametri'!$B$48,'P-Parametri'!$C$34,'P-Parametri'!$B$50))</f>
        <v>0.01</v>
      </c>
      <c r="C1287" s="10">
        <f>IF($A1287&lt;='1-Input'!$B$26,0,IF($A1287='1-Input'!$B$26+1,('1-Input'!$B$23+0)*'1-Input'!$B$27,'1-Input'!$B$23+0))</f>
        <v>15535</v>
      </c>
      <c r="D1287" s="10">
        <f t="shared" si="51"/>
        <v>0</v>
      </c>
      <c r="E1287" s="10">
        <f>MAX(0,('1-Input'!$B$10-C1287-D1287))/(1-'P-Parametri'!$B$31*MAX(0,IF(F1286&lt;=0,0,(F1286-G1286)/F1286)))</f>
        <v>14995.386707360296</v>
      </c>
      <c r="F1287" s="10">
        <f>((F1286-E1287+MAX(0,-('1-Input'!$B$10-C1287-D1287)))*(1+B1287))*(1-'P-Parametri'!$B$32)</f>
        <v>82021.648860754431</v>
      </c>
      <c r="G1287" s="10">
        <f>IF(F1286&lt;=0,G1286,G1286*(1-E1287/F1286))+MAX(0,-('1-Input'!$B$10-C1287-D1287))</f>
        <v>49431.427471868381</v>
      </c>
      <c r="H1287" s="9">
        <f t="shared" si="52"/>
        <v>1</v>
      </c>
    </row>
    <row r="1288" spans="1:8">
      <c r="A1288" s="9">
        <f t="shared" si="50"/>
        <v>32</v>
      </c>
      <c r="B1288" s="12">
        <f>IF($A1288='P-Parametri'!$B$47,'P-Parametri'!$B$34,IF($A1288='P-Parametri'!$B$48,'P-Parametri'!$C$34,'P-Parametri'!$B$50))</f>
        <v>0.01</v>
      </c>
      <c r="C1288" s="10">
        <f>IF($A1288&lt;='1-Input'!$B$26,0,IF($A1288='1-Input'!$B$26+1,('1-Input'!$B$23+0)*'1-Input'!$B$27,'1-Input'!$B$23+0))</f>
        <v>15535</v>
      </c>
      <c r="D1288" s="10">
        <f t="shared" si="51"/>
        <v>0</v>
      </c>
      <c r="E1288" s="10">
        <f>MAX(0,('1-Input'!$B$10-C1288-D1288))/(1-'P-Parametri'!$B$31*MAX(0,IF(F1287&lt;=0,0,(F1287-G1287)/F1287)))</f>
        <v>15016.29723850739</v>
      </c>
      <c r="F1288" s="10">
        <f>((F1287-E1288+MAX(0,-('1-Input'!$B$10-C1288-D1288)))*(1+B1288))*(1-'P-Parametri'!$B$32)</f>
        <v>67540.054328192564</v>
      </c>
      <c r="G1288" s="10">
        <f>IF(F1287&lt;=0,G1287,G1287*(1-E1288/F1287))+MAX(0,-('1-Input'!$B$10-C1288-D1288))</f>
        <v>40381.658073774037</v>
      </c>
      <c r="H1288" s="9">
        <f t="shared" si="52"/>
        <v>1</v>
      </c>
    </row>
    <row r="1289" spans="1:8">
      <c r="A1289" s="9">
        <f t="shared" si="50"/>
        <v>33</v>
      </c>
      <c r="B1289" s="12">
        <f>IF($A1289='P-Parametri'!$B$47,'P-Parametri'!$B$34,IF($A1289='P-Parametri'!$B$48,'P-Parametri'!$C$34,'P-Parametri'!$B$50))</f>
        <v>0.01</v>
      </c>
      <c r="C1289" s="10">
        <f>IF($A1289&lt;='1-Input'!$B$26,0,IF($A1289='1-Input'!$B$26+1,('1-Input'!$B$23+0)*'1-Input'!$B$27,'1-Input'!$B$23+0))</f>
        <v>15535</v>
      </c>
      <c r="D1289" s="10">
        <f t="shared" si="51"/>
        <v>0</v>
      </c>
      <c r="E1289" s="10">
        <f>MAX(0,('1-Input'!$B$10-C1289-D1289))/(1-'P-Parametri'!$B$31*MAX(0,IF(F1288&lt;=0,0,(F1288-G1288)/F1288)))</f>
        <v>15037.099931763787</v>
      </c>
      <c r="F1289" s="10">
        <f>((F1288-E1289+MAX(0,-('1-Input'!$B$10-C1289-D1289)))*(1+B1289))*(1-'P-Parametri'!$B$32)</f>
        <v>52921.927972512276</v>
      </c>
      <c r="G1289" s="10">
        <f>IF(F1288&lt;=0,G1288,G1288*(1-E1289/F1288))+MAX(0,-('1-Input'!$B$10-C1289-D1289))</f>
        <v>31391.09634110174</v>
      </c>
      <c r="H1289" s="9">
        <f t="shared" si="52"/>
        <v>1</v>
      </c>
    </row>
    <row r="1290" spans="1:8">
      <c r="A1290" s="9">
        <f t="shared" si="50"/>
        <v>34</v>
      </c>
      <c r="B1290" s="12">
        <f>IF($A1290='P-Parametri'!$B$47,'P-Parametri'!$B$34,IF($A1290='P-Parametri'!$B$48,'P-Parametri'!$C$34,'P-Parametri'!$B$50))</f>
        <v>0.01</v>
      </c>
      <c r="C1290" s="10">
        <f>IF($A1290&lt;='1-Input'!$B$26,0,IF($A1290='1-Input'!$B$26+1,('1-Input'!$B$23+0)*'1-Input'!$B$27,'1-Input'!$B$23+0))</f>
        <v>15535</v>
      </c>
      <c r="D1290" s="10">
        <f t="shared" si="51"/>
        <v>0</v>
      </c>
      <c r="E1290" s="10">
        <f>MAX(0,('1-Input'!$B$10-C1290-D1290))/(1-'P-Parametri'!$B$31*MAX(0,IF(F1289&lt;=0,0,(F1289-G1289)/F1289)))</f>
        <v>15057.794967145555</v>
      </c>
      <c r="F1290" s="10">
        <f>((F1289-E1290+MAX(0,-('1-Input'!$B$10-C1290-D1290)))*(1+B1290))*(1-'P-Parametri'!$B$32)</f>
        <v>38166.288786749545</v>
      </c>
      <c r="G1290" s="10">
        <f>IF(F1289&lt;=0,G1289,G1289*(1-E1290/F1289))+MAX(0,-('1-Input'!$B$10-C1290-D1290))</f>
        <v>22459.435862977549</v>
      </c>
      <c r="H1290" s="9">
        <f t="shared" si="52"/>
        <v>1</v>
      </c>
    </row>
    <row r="1291" spans="1:8">
      <c r="A1291" s="9">
        <f t="shared" si="50"/>
        <v>35</v>
      </c>
      <c r="B1291" s="12">
        <f>IF($A1291='P-Parametri'!$B$47,'P-Parametri'!$B$34,IF($A1291='P-Parametri'!$B$48,'P-Parametri'!$C$34,'P-Parametri'!$B$50))</f>
        <v>0.01</v>
      </c>
      <c r="C1291" s="10">
        <f>IF($A1291&lt;='1-Input'!$B$26,0,IF($A1291='1-Input'!$B$26+1,('1-Input'!$B$23+0)*'1-Input'!$B$27,'1-Input'!$B$23+0))</f>
        <v>15535</v>
      </c>
      <c r="D1291" s="10">
        <f t="shared" si="51"/>
        <v>0</v>
      </c>
      <c r="E1291" s="10">
        <f>MAX(0,('1-Input'!$B$10-C1291-D1291))/(1-'P-Parametri'!$B$31*MAX(0,IF(F1290&lt;=0,0,(F1290-G1290)/F1290)))</f>
        <v>15078.382529576469</v>
      </c>
      <c r="F1291" s="10">
        <f>((F1290-E1291+MAX(0,-('1-Input'!$B$10-C1291-D1291)))*(1+B1291))*(1-'P-Parametri'!$B$32)</f>
        <v>23272.147749105316</v>
      </c>
      <c r="G1291" s="10">
        <f>IF(F1290&lt;=0,G1290,G1290*(1-E1291/F1290))+MAX(0,-('1-Input'!$B$10-C1291-D1291))</f>
        <v>13586.370754849035</v>
      </c>
      <c r="H1291" s="9">
        <f t="shared" si="52"/>
        <v>1</v>
      </c>
    </row>
    <row r="1292" spans="1:8">
      <c r="A1292" s="9">
        <f t="shared" si="50"/>
        <v>36</v>
      </c>
      <c r="B1292" s="12">
        <f>IF($A1292='P-Parametri'!$B$47,'P-Parametri'!$B$34,IF($A1292='P-Parametri'!$B$48,'P-Parametri'!$C$34,'P-Parametri'!$B$50))</f>
        <v>0.01</v>
      </c>
      <c r="C1292" s="10">
        <f>IF($A1292&lt;='1-Input'!$B$26,0,IF($A1292='1-Input'!$B$26+1,('1-Input'!$B$23+0)*'1-Input'!$B$27,'1-Input'!$B$23+0))</f>
        <v>15535</v>
      </c>
      <c r="D1292" s="10">
        <f t="shared" si="51"/>
        <v>0</v>
      </c>
      <c r="E1292" s="10">
        <f>MAX(0,('1-Input'!$B$10-C1292-D1292))/(1-'P-Parametri'!$B$31*MAX(0,IF(F1291&lt;=0,0,(F1291-G1291)/F1291)))</f>
        <v>15098.862808818983</v>
      </c>
      <c r="F1292" s="10">
        <f>((F1291-E1292+MAX(0,-('1-Input'!$B$10-C1292-D1292)))*(1+B1292))*(1-'P-Parametri'!$B$32)</f>
        <v>8238.5077541098162</v>
      </c>
      <c r="G1292" s="10">
        <f>IF(F1291&lt;=0,G1291,G1291*(1-E1292/F1291))+MAX(0,-('1-Input'!$B$10-C1292-D1292))</f>
        <v>4771.5956722569072</v>
      </c>
      <c r="H1292" s="9">
        <f t="shared" si="52"/>
        <v>1</v>
      </c>
    </row>
    <row r="1293" spans="1:8">
      <c r="A1293" s="9">
        <f t="shared" si="50"/>
        <v>37</v>
      </c>
      <c r="B1293" s="12">
        <f>IF($A1293='P-Parametri'!$B$47,'P-Parametri'!$B$34,IF($A1293='P-Parametri'!$B$48,'P-Parametri'!$C$34,'P-Parametri'!$B$50))</f>
        <v>0.01</v>
      </c>
      <c r="C1293" s="10">
        <f>IF($A1293&lt;='1-Input'!$B$26,0,IF($A1293='1-Input'!$B$26+1,('1-Input'!$B$23+0)*'1-Input'!$B$27,'1-Input'!$B$23+0))</f>
        <v>15535</v>
      </c>
      <c r="D1293" s="10">
        <f t="shared" si="51"/>
        <v>0</v>
      </c>
      <c r="E1293" s="10">
        <f>MAX(0,('1-Input'!$B$10-C1293-D1293))/(1-'P-Parametri'!$B$31*MAX(0,IF(F1292&lt;=0,0,(F1292-G1292)/F1292)))</f>
        <v>15119.235999405299</v>
      </c>
      <c r="F1293" s="10">
        <f>((F1292-E1293+MAX(0,-('1-Input'!$B$10-C1293-D1293)))*(1+B1293))*(1-'P-Parametri'!$B$32)</f>
        <v>-6935.6364566929396</v>
      </c>
      <c r="G1293" s="10">
        <f>IF(F1292&lt;=0,G1292,G1292*(1-E1293/F1292))+MAX(0,-('1-Input'!$B$10-C1293-D1293))</f>
        <v>-3985.19417558955</v>
      </c>
      <c r="H1293" s="9">
        <f t="shared" si="52"/>
        <v>0</v>
      </c>
    </row>
    <row r="1294" spans="1:8">
      <c r="A1294" s="9">
        <f t="shared" si="50"/>
        <v>38</v>
      </c>
      <c r="B1294" s="12">
        <f>IF($A1294='P-Parametri'!$B$47,'P-Parametri'!$B$34,IF($A1294='P-Parametri'!$B$48,'P-Parametri'!$C$34,'P-Parametri'!$B$50))</f>
        <v>0.01</v>
      </c>
      <c r="C1294" s="10">
        <f>IF($A1294&lt;='1-Input'!$B$26,0,IF($A1294='1-Input'!$B$26+1,('1-Input'!$B$23+0)*'1-Input'!$B$27,'1-Input'!$B$23+0))</f>
        <v>15535</v>
      </c>
      <c r="D1294" s="10">
        <f t="shared" si="51"/>
        <v>0</v>
      </c>
      <c r="E1294" s="10">
        <f>MAX(0,('1-Input'!$B$10-C1294-D1294))/(1-'P-Parametri'!$B$31*MAX(0,IF(F1293&lt;=0,0,(F1293-G1293)/F1293)))</f>
        <v>13465</v>
      </c>
      <c r="F1294" s="10">
        <f>((F1293-E1294+MAX(0,-('1-Input'!$B$10-C1294-D1294)))*(1+B1294))*(1-'P-Parametri'!$B$32)</f>
        <v>-20563.433535617351</v>
      </c>
      <c r="G1294" s="10">
        <f>IF(F1293&lt;=0,G1293,G1293*(1-E1294/F1293))+MAX(0,-('1-Input'!$B$10-C1294-D1294))</f>
        <v>-3985.19417558955</v>
      </c>
      <c r="H1294" s="9">
        <f t="shared" si="52"/>
        <v>0</v>
      </c>
    </row>
    <row r="1295" spans="1:8">
      <c r="A1295" s="9">
        <f t="shared" si="50"/>
        <v>39</v>
      </c>
      <c r="B1295" s="12">
        <f>IF($A1295='P-Parametri'!$B$47,'P-Parametri'!$B$34,IF($A1295='P-Parametri'!$B$48,'P-Parametri'!$C$34,'P-Parametri'!$B$50))</f>
        <v>0.01</v>
      </c>
      <c r="C1295" s="10">
        <f>IF($A1295&lt;='1-Input'!$B$26,0,IF($A1295='1-Input'!$B$26+1,('1-Input'!$B$23+0)*'1-Input'!$B$27,'1-Input'!$B$23+0))</f>
        <v>15535</v>
      </c>
      <c r="D1295" s="10">
        <f t="shared" si="51"/>
        <v>0</v>
      </c>
      <c r="E1295" s="10">
        <f>MAX(0,('1-Input'!$B$10-C1295-D1295))/(1-'P-Parametri'!$B$31*MAX(0,IF(F1294&lt;=0,0,(F1294-G1294)/F1294)))</f>
        <v>13465</v>
      </c>
      <c r="F1295" s="10">
        <f>((F1294-E1295+MAX(0,-('1-Input'!$B$10-C1295-D1295)))*(1+B1295))*(1-'P-Parametri'!$B$32)</f>
        <v>-34299.980435231584</v>
      </c>
      <c r="G1295" s="10">
        <f>IF(F1294&lt;=0,G1294,G1294*(1-E1295/F1294))+MAX(0,-('1-Input'!$B$10-C1295-D1295))</f>
        <v>-3985.19417558955</v>
      </c>
      <c r="H1295" s="9">
        <f t="shared" si="52"/>
        <v>0</v>
      </c>
    </row>
    <row r="1296" spans="1:8">
      <c r="A1296" s="9">
        <f t="shared" si="50"/>
        <v>40</v>
      </c>
      <c r="B1296" s="12">
        <f>IF($A1296='P-Parametri'!$B$47,'P-Parametri'!$B$34,IF($A1296='P-Parametri'!$B$48,'P-Parametri'!$C$34,'P-Parametri'!$B$50))</f>
        <v>0.01</v>
      </c>
      <c r="C1296" s="10">
        <f>IF($A1296&lt;='1-Input'!$B$26,0,IF($A1296='1-Input'!$B$26+1,('1-Input'!$B$23+0)*'1-Input'!$B$27,'1-Input'!$B$23+0))</f>
        <v>15535</v>
      </c>
      <c r="D1296" s="10">
        <f t="shared" si="51"/>
        <v>0</v>
      </c>
      <c r="E1296" s="10">
        <f>MAX(0,('1-Input'!$B$10-C1296-D1296))/(1-'P-Parametri'!$B$31*MAX(0,IF(F1295&lt;=0,0,(F1295-G1295)/F1295)))</f>
        <v>13465</v>
      </c>
      <c r="F1296" s="10">
        <f>((F1295-E1296+MAX(0,-('1-Input'!$B$10-C1296-D1296)))*(1+B1296))*(1-'P-Parametri'!$B$32)</f>
        <v>-48146.144979104734</v>
      </c>
      <c r="G1296" s="10">
        <f>IF(F1295&lt;=0,G1295,G1295*(1-E1296/F1295))+MAX(0,-('1-Input'!$B$10-C1296-D1296))</f>
        <v>-3985.19417558955</v>
      </c>
      <c r="H1296" s="9">
        <f t="shared" si="52"/>
        <v>0</v>
      </c>
    </row>
    <row r="1297" spans="1:8">
      <c r="A1297" s="9">
        <f t="shared" si="50"/>
        <v>41</v>
      </c>
      <c r="B1297" s="12">
        <f>IF($A1297='P-Parametri'!$B$47,'P-Parametri'!$B$34,IF($A1297='P-Parametri'!$B$48,'P-Parametri'!$C$34,'P-Parametri'!$B$50))</f>
        <v>0.01</v>
      </c>
      <c r="C1297" s="10">
        <f>IF($A1297&lt;='1-Input'!$B$26,0,IF($A1297='1-Input'!$B$26+1,('1-Input'!$B$23+0)*'1-Input'!$B$27,'1-Input'!$B$23+0))</f>
        <v>15535</v>
      </c>
      <c r="D1297" s="10">
        <f t="shared" si="51"/>
        <v>0</v>
      </c>
      <c r="E1297" s="10">
        <f>MAX(0,('1-Input'!$B$10-C1297-D1297))/(1-'P-Parametri'!$B$31*MAX(0,IF(F1296&lt;=0,0,(F1296-G1296)/F1296)))</f>
        <v>13465</v>
      </c>
      <c r="F1297" s="10">
        <f>((F1296-E1297+MAX(0,-('1-Input'!$B$10-C1297-D1297)))*(1+B1297))*(1-'P-Parametri'!$B$32)</f>
        <v>-62102.801916037992</v>
      </c>
      <c r="G1297" s="10">
        <f>IF(F1296&lt;=0,G1296,G1296*(1-E1297/F1296))+MAX(0,-('1-Input'!$B$10-C1297-D1297))</f>
        <v>-3985.19417558955</v>
      </c>
      <c r="H1297" s="9">
        <f t="shared" si="52"/>
        <v>0</v>
      </c>
    </row>
    <row r="1298" spans="1:8">
      <c r="A1298" s="9">
        <f t="shared" si="50"/>
        <v>42</v>
      </c>
      <c r="B1298" s="12">
        <f>IF($A1298='P-Parametri'!$B$47,'P-Parametri'!$B$34,IF($A1298='P-Parametri'!$B$48,'P-Parametri'!$C$34,'P-Parametri'!$B$50))</f>
        <v>0.01</v>
      </c>
      <c r="C1298" s="10">
        <f>IF($A1298&lt;='1-Input'!$B$26,0,IF($A1298='1-Input'!$B$26+1,('1-Input'!$B$23+0)*'1-Input'!$B$27,'1-Input'!$B$23+0))</f>
        <v>15535</v>
      </c>
      <c r="D1298" s="10">
        <f t="shared" si="51"/>
        <v>0</v>
      </c>
      <c r="E1298" s="10">
        <f>MAX(0,('1-Input'!$B$10-C1298-D1298))/(1-'P-Parametri'!$B$31*MAX(0,IF(F1297&lt;=0,0,(F1297-G1297)/F1297)))</f>
        <v>13465</v>
      </c>
      <c r="F1298" s="10">
        <f>((F1297-E1298+MAX(0,-('1-Input'!$B$10-C1298-D1298)))*(1+B1298))*(1-'P-Parametri'!$B$32)</f>
        <v>-76170.832975327969</v>
      </c>
      <c r="G1298" s="10">
        <f>IF(F1297&lt;=0,G1297,G1297*(1-E1298/F1297))+MAX(0,-('1-Input'!$B$10-C1298-D1298))</f>
        <v>-3985.19417558955</v>
      </c>
      <c r="H1298" s="9">
        <f t="shared" si="52"/>
        <v>0</v>
      </c>
    </row>
    <row r="1299" spans="1:8" ht="30">
      <c r="A1299" s="5" t="s">
        <v>184</v>
      </c>
      <c r="B1299" s="18">
        <f>IFERROR('1-Input'!$B$5-1+MATCH(0,H1256:H1298,0)-1,"non si esaurisce")</f>
        <v>86</v>
      </c>
      <c r="D1299" s="5" t="s">
        <v>185</v>
      </c>
      <c r="E1299" s="10">
        <f>F1298</f>
        <v>-76170.832975327969</v>
      </c>
    </row>
    <row r="1302" spans="1:8">
      <c r="A1302" s="2" t="s">
        <v>437</v>
      </c>
    </row>
    <row r="1303" spans="1:8">
      <c r="A1303" s="15" t="s">
        <v>176</v>
      </c>
      <c r="B1303" s="15" t="s">
        <v>177</v>
      </c>
      <c r="C1303" s="15" t="s">
        <v>178</v>
      </c>
      <c r="D1303" s="15" t="s">
        <v>179</v>
      </c>
      <c r="E1303" s="15" t="s">
        <v>180</v>
      </c>
      <c r="F1303" s="15" t="s">
        <v>181</v>
      </c>
      <c r="G1303" s="15" t="s">
        <v>182</v>
      </c>
      <c r="H1303" s="15" t="s">
        <v>183</v>
      </c>
    </row>
    <row r="1304" spans="1:8">
      <c r="A1304" s="9">
        <f>0</f>
        <v>0</v>
      </c>
      <c r="E1304" s="10">
        <f>0</f>
        <v>0</v>
      </c>
      <c r="F1304" s="10">
        <f>'1-Input'!$B$8</f>
        <v>760000</v>
      </c>
      <c r="G1304" s="10">
        <f>'1-Input'!$B$9</f>
        <v>586000</v>
      </c>
      <c r="H1304" s="9">
        <f>1</f>
        <v>1</v>
      </c>
    </row>
    <row r="1305" spans="1:8">
      <c r="A1305" s="9">
        <f t="shared" ref="A1305:A1346" si="53">A1304+1</f>
        <v>1</v>
      </c>
      <c r="B1305" s="12">
        <f>IF($A1305='P-Parametri'!$C$47,'P-Parametri'!$B$34,IF($A1305='P-Parametri'!$C$48,'P-Parametri'!$C$34,'P-Parametri'!$C$50))</f>
        <v>-0.35</v>
      </c>
      <c r="C1305" s="10">
        <f>IF($A1305&lt;='1-Input'!$B$26,0,IF($A1305='1-Input'!$B$26+1,('1-Input'!$B$23+0)*'1-Input'!$B$27,'1-Input'!$B$23+0))</f>
        <v>0</v>
      </c>
      <c r="D1305" s="10">
        <f t="shared" ref="D1305:D1346" si="54">IF(AND($A1305&gt;=1,$A1305&lt;1+0),0,0)</f>
        <v>0</v>
      </c>
      <c r="E1305" s="10">
        <f>MAX(0,('1-Input'!$B$10-C1305-D1305))/(1-'P-Parametri'!$B$31*MAX(0,IF(F1304&lt;=0,0,(F1304-G1304)/F1304)))</f>
        <v>30835.525211259723</v>
      </c>
      <c r="F1305" s="10">
        <f>((F1304-E1305+MAX(0,-('1-Input'!$B$10-C1305-D1305)))*(1+B1305))*(1-'P-Parametri'!$B$32)</f>
        <v>473008.99479545583</v>
      </c>
      <c r="G1305" s="10">
        <f>IF(F1304&lt;=0,G1304,G1304*(1-E1305/F1304))+MAX(0,-('1-Input'!$B$10-C1305-D1305))</f>
        <v>562224.18713973917</v>
      </c>
      <c r="H1305" s="9">
        <f t="shared" ref="H1305:H1346" si="55">IF(OR(F1304&lt;=0,F1304&lt;E1305),0,1)</f>
        <v>1</v>
      </c>
    </row>
    <row r="1306" spans="1:8">
      <c r="A1306" s="9">
        <f t="shared" si="53"/>
        <v>2</v>
      </c>
      <c r="B1306" s="12">
        <f>IF($A1306='P-Parametri'!$C$47,'P-Parametri'!$B$34,IF($A1306='P-Parametri'!$C$48,'P-Parametri'!$C$34,'P-Parametri'!$C$50))</f>
        <v>-0.2</v>
      </c>
      <c r="C1306" s="10">
        <f>IF($A1306&lt;='1-Input'!$B$26,0,IF($A1306='1-Input'!$B$26+1,('1-Input'!$B$23+0)*'1-Input'!$B$27,'1-Input'!$B$23+0))</f>
        <v>0</v>
      </c>
      <c r="D1306" s="10">
        <f t="shared" si="54"/>
        <v>0</v>
      </c>
      <c r="E1306" s="10">
        <f>MAX(0,('1-Input'!$B$10-C1306-D1306))/(1-'P-Parametri'!$B$31*MAX(0,IF(F1305&lt;=0,0,(F1305-G1305)/F1305)))</f>
        <v>29000</v>
      </c>
      <c r="F1306" s="10">
        <f>((F1305-E1306+MAX(0,-('1-Input'!$B$10-C1306-D1306)))*(1+B1306))*(1-'P-Parametri'!$B$32)</f>
        <v>354496.78144469199</v>
      </c>
      <c r="G1306" s="10">
        <f>IF(F1305&lt;=0,G1305,G1305*(1-E1306/F1305))+MAX(0,-('1-Input'!$B$10-C1306-D1306))</f>
        <v>527754.43792470987</v>
      </c>
      <c r="H1306" s="9">
        <f t="shared" si="55"/>
        <v>1</v>
      </c>
    </row>
    <row r="1307" spans="1:8">
      <c r="A1307" s="9">
        <f t="shared" si="53"/>
        <v>3</v>
      </c>
      <c r="B1307" s="12">
        <f>IF($A1307='P-Parametri'!$C$47,'P-Parametri'!$B$34,IF($A1307='P-Parametri'!$C$48,'P-Parametri'!$C$34,'P-Parametri'!$C$50))</f>
        <v>2.7158250435358244E-2</v>
      </c>
      <c r="C1307" s="10">
        <f>IF($A1307&lt;='1-Input'!$B$26,0,IF($A1307='1-Input'!$B$26+1,('1-Input'!$B$23+0)*'1-Input'!$B$27,'1-Input'!$B$23+0))</f>
        <v>0</v>
      </c>
      <c r="D1307" s="10">
        <f t="shared" si="54"/>
        <v>0</v>
      </c>
      <c r="E1307" s="10">
        <f>MAX(0,('1-Input'!$B$10-C1307-D1307))/(1-'P-Parametri'!$B$31*MAX(0,IF(F1306&lt;=0,0,(F1306-G1306)/F1306)))</f>
        <v>29000</v>
      </c>
      <c r="F1307" s="10">
        <f>((F1306-E1307+MAX(0,-('1-Input'!$B$10-C1307-D1307)))*(1+B1307))*(1-'P-Parametri'!$B$32)</f>
        <v>333668.03114196786</v>
      </c>
      <c r="G1307" s="10">
        <f>IF(F1306&lt;=0,G1306,G1306*(1-E1307/F1306))+MAX(0,-('1-Input'!$B$10-C1307-D1307))</f>
        <v>484580.9043387514</v>
      </c>
      <c r="H1307" s="9">
        <f t="shared" si="55"/>
        <v>1</v>
      </c>
    </row>
    <row r="1308" spans="1:8">
      <c r="A1308" s="9">
        <f t="shared" si="53"/>
        <v>4</v>
      </c>
      <c r="B1308" s="12">
        <f>IF($A1308='P-Parametri'!$C$47,'P-Parametri'!$B$34,IF($A1308='P-Parametri'!$C$48,'P-Parametri'!$C$34,'P-Parametri'!$C$50))</f>
        <v>2.7158250435358244E-2</v>
      </c>
      <c r="C1308" s="10">
        <f>IF($A1308&lt;='1-Input'!$B$26,0,IF($A1308='1-Input'!$B$26+1,('1-Input'!$B$23+0)*'1-Input'!$B$27,'1-Input'!$B$23+0))</f>
        <v>0</v>
      </c>
      <c r="D1308" s="10">
        <f t="shared" si="54"/>
        <v>0</v>
      </c>
      <c r="E1308" s="10">
        <f>MAX(0,('1-Input'!$B$10-C1308-D1308))/(1-'P-Parametri'!$B$31*MAX(0,IF(F1307&lt;=0,0,(F1307-G1307)/F1307)))</f>
        <v>29000</v>
      </c>
      <c r="F1308" s="10">
        <f>((F1307-E1308+MAX(0,-('1-Input'!$B$10-C1308-D1308)))*(1+B1308))*(1-'P-Parametri'!$B$32)</f>
        <v>312316.39726770623</v>
      </c>
      <c r="G1308" s="10">
        <f>IF(F1307&lt;=0,G1307,G1307*(1-E1308/F1307))+MAX(0,-('1-Input'!$B$10-C1308-D1308))</f>
        <v>442464.65431105654</v>
      </c>
      <c r="H1308" s="9">
        <f t="shared" si="55"/>
        <v>1</v>
      </c>
    </row>
    <row r="1309" spans="1:8">
      <c r="A1309" s="9">
        <f t="shared" si="53"/>
        <v>5</v>
      </c>
      <c r="B1309" s="12">
        <f>IF($A1309='P-Parametri'!$C$47,'P-Parametri'!$B$34,IF($A1309='P-Parametri'!$C$48,'P-Parametri'!$C$34,'P-Parametri'!$C$50))</f>
        <v>2.7158250435358244E-2</v>
      </c>
      <c r="C1309" s="10">
        <f>IF($A1309&lt;='1-Input'!$B$26,0,IF($A1309='1-Input'!$B$26+1,('1-Input'!$B$23+0)*'1-Input'!$B$27,'1-Input'!$B$23+0))</f>
        <v>0</v>
      </c>
      <c r="D1309" s="10">
        <f t="shared" si="54"/>
        <v>0</v>
      </c>
      <c r="E1309" s="10">
        <f>MAX(0,('1-Input'!$B$10-C1309-D1309))/(1-'P-Parametri'!$B$31*MAX(0,IF(F1308&lt;=0,0,(F1308-G1308)/F1308)))</f>
        <v>29000</v>
      </c>
      <c r="F1309" s="10">
        <f>((F1308-E1309+MAX(0,-('1-Input'!$B$10-C1309-D1309)))*(1+B1309))*(1-'P-Parametri'!$B$32)</f>
        <v>290428.75338727178</v>
      </c>
      <c r="G1309" s="10">
        <f>IF(F1308&lt;=0,G1308,G1308*(1-E1309/F1308))+MAX(0,-('1-Input'!$B$10-C1309-D1309))</f>
        <v>401379.79585573194</v>
      </c>
      <c r="H1309" s="9">
        <f t="shared" si="55"/>
        <v>1</v>
      </c>
    </row>
    <row r="1310" spans="1:8">
      <c r="A1310" s="9">
        <f t="shared" si="53"/>
        <v>6</v>
      </c>
      <c r="B1310" s="12">
        <f>IF($A1310='P-Parametri'!$C$47,'P-Parametri'!$B$34,IF($A1310='P-Parametri'!$C$48,'P-Parametri'!$C$34,'P-Parametri'!$C$50))</f>
        <v>2.7158250435358244E-2</v>
      </c>
      <c r="C1310" s="10">
        <f>IF($A1310&lt;='1-Input'!$B$26,0,IF($A1310='1-Input'!$B$26+1,('1-Input'!$B$23+0)*'1-Input'!$B$27,'1-Input'!$B$23+0))</f>
        <v>0</v>
      </c>
      <c r="D1310" s="10">
        <f t="shared" si="54"/>
        <v>0</v>
      </c>
      <c r="E1310" s="10">
        <f>MAX(0,('1-Input'!$B$10-C1310-D1310))/(1-'P-Parametri'!$B$31*MAX(0,IF(F1309&lt;=0,0,(F1309-G1309)/F1309)))</f>
        <v>29000</v>
      </c>
      <c r="F1310" s="10">
        <f>((F1309-E1310+MAX(0,-('1-Input'!$B$10-C1310-D1310)))*(1+B1310))*(1-'P-Parametri'!$B$32)</f>
        <v>267991.64354088128</v>
      </c>
      <c r="G1310" s="10">
        <f>IF(F1309&lt;=0,G1309,G1309*(1-E1310/F1309))+MAX(0,-('1-Input'!$B$10-C1310-D1310))</f>
        <v>361301.0710598614</v>
      </c>
      <c r="H1310" s="9">
        <f t="shared" si="55"/>
        <v>1</v>
      </c>
    </row>
    <row r="1311" spans="1:8">
      <c r="A1311" s="9">
        <f t="shared" si="53"/>
        <v>7</v>
      </c>
      <c r="B1311" s="12">
        <f>IF($A1311='P-Parametri'!$C$47,'P-Parametri'!$B$34,IF($A1311='P-Parametri'!$C$48,'P-Parametri'!$C$34,'P-Parametri'!$C$50))</f>
        <v>2.7158250435358244E-2</v>
      </c>
      <c r="C1311" s="10">
        <f>IF($A1311&lt;='1-Input'!$B$26,0,IF($A1311='1-Input'!$B$26+1,('1-Input'!$B$23+0)*'1-Input'!$B$27,'1-Input'!$B$23+0))</f>
        <v>0</v>
      </c>
      <c r="D1311" s="10">
        <f t="shared" si="54"/>
        <v>0</v>
      </c>
      <c r="E1311" s="10">
        <f>MAX(0,('1-Input'!$B$10-C1311-D1311))/(1-'P-Parametri'!$B$31*MAX(0,IF(F1310&lt;=0,0,(F1310-G1310)/F1310)))</f>
        <v>29000</v>
      </c>
      <c r="F1311" s="10">
        <f>((F1310-E1311+MAX(0,-('1-Input'!$B$10-C1311-D1311)))*(1+B1311))*(1-'P-Parametri'!$B$32)</f>
        <v>244991.27397122615</v>
      </c>
      <c r="G1311" s="10">
        <f>IF(F1310&lt;=0,G1310,G1310*(1-E1311/F1310))+MAX(0,-('1-Input'!$B$10-C1311-D1311))</f>
        <v>322203.84055559145</v>
      </c>
      <c r="H1311" s="9">
        <f t="shared" si="55"/>
        <v>1</v>
      </c>
    </row>
    <row r="1312" spans="1:8">
      <c r="A1312" s="9">
        <f t="shared" si="53"/>
        <v>8</v>
      </c>
      <c r="B1312" s="12">
        <f>IF($A1312='P-Parametri'!$C$47,'P-Parametri'!$B$34,IF($A1312='P-Parametri'!$C$48,'P-Parametri'!$C$34,'P-Parametri'!$C$50))</f>
        <v>2.7158250435358244E-2</v>
      </c>
      <c r="C1312" s="10">
        <f>IF($A1312&lt;='1-Input'!$B$26,0,IF($A1312='1-Input'!$B$26+1,('1-Input'!$B$23+0)*'1-Input'!$B$27,'1-Input'!$B$23+0))</f>
        <v>0</v>
      </c>
      <c r="D1312" s="10">
        <f t="shared" si="54"/>
        <v>0</v>
      </c>
      <c r="E1312" s="10">
        <f>MAX(0,('1-Input'!$B$10-C1312-D1312))/(1-'P-Parametri'!$B$31*MAX(0,IF(F1311&lt;=0,0,(F1311-G1311)/F1311)))</f>
        <v>29000</v>
      </c>
      <c r="F1312" s="10">
        <f>((F1311-E1312+MAX(0,-('1-Input'!$B$10-C1312-D1312)))*(1+B1312))*(1-'P-Parametri'!$B$32)</f>
        <v>221413.50464342561</v>
      </c>
      <c r="G1312" s="10">
        <f>IF(F1311&lt;=0,G1311,G1311*(1-E1312/F1311))+MAX(0,-('1-Input'!$B$10-C1312-D1312))</f>
        <v>284064.06837248267</v>
      </c>
      <c r="H1312" s="9">
        <f t="shared" si="55"/>
        <v>1</v>
      </c>
    </row>
    <row r="1313" spans="1:8">
      <c r="A1313" s="9">
        <f t="shared" si="53"/>
        <v>9</v>
      </c>
      <c r="B1313" s="12">
        <f>IF($A1313='P-Parametri'!$C$47,'P-Parametri'!$B$34,IF($A1313='P-Parametri'!$C$48,'P-Parametri'!$C$34,'P-Parametri'!$C$50))</f>
        <v>2.7158250435358244E-2</v>
      </c>
      <c r="C1313" s="10">
        <f>IF($A1313&lt;='1-Input'!$B$26,0,IF($A1313='1-Input'!$B$26+1,('1-Input'!$B$23+0)*'1-Input'!$B$27,'1-Input'!$B$23+0))</f>
        <v>0</v>
      </c>
      <c r="D1313" s="10">
        <f t="shared" si="54"/>
        <v>0</v>
      </c>
      <c r="E1313" s="10">
        <f>MAX(0,('1-Input'!$B$10-C1313-D1313))/(1-'P-Parametri'!$B$31*MAX(0,IF(F1312&lt;=0,0,(F1312-G1312)/F1312)))</f>
        <v>29000</v>
      </c>
      <c r="F1313" s="10">
        <f>((F1312-E1313+MAX(0,-('1-Input'!$B$10-C1313-D1313)))*(1+B1313))*(1-'P-Parametri'!$B$32)</f>
        <v>197243.84055209736</v>
      </c>
      <c r="G1313" s="10">
        <f>IF(F1312&lt;=0,G1312,G1312*(1-E1313/F1312))+MAX(0,-('1-Input'!$B$10-C1313-D1313))</f>
        <v>246858.30716081391</v>
      </c>
      <c r="H1313" s="9">
        <f t="shared" si="55"/>
        <v>1</v>
      </c>
    </row>
    <row r="1314" spans="1:8">
      <c r="A1314" s="9">
        <f t="shared" si="53"/>
        <v>10</v>
      </c>
      <c r="B1314" s="12">
        <f>IF($A1314='P-Parametri'!$C$47,'P-Parametri'!$B$34,IF($A1314='P-Parametri'!$C$48,'P-Parametri'!$C$34,'P-Parametri'!$C$50))</f>
        <v>2.7158250435358244E-2</v>
      </c>
      <c r="C1314" s="10">
        <f>IF($A1314&lt;='1-Input'!$B$26,0,IF($A1314='1-Input'!$B$26+1,('1-Input'!$B$23+0)*'1-Input'!$B$27,'1-Input'!$B$23+0))</f>
        <v>0</v>
      </c>
      <c r="D1314" s="10">
        <f t="shared" si="54"/>
        <v>0</v>
      </c>
      <c r="E1314" s="10">
        <f>MAX(0,('1-Input'!$B$10-C1314-D1314))/(1-'P-Parametri'!$B$31*MAX(0,IF(F1313&lt;=0,0,(F1313-G1313)/F1313)))</f>
        <v>29000</v>
      </c>
      <c r="F1314" s="10">
        <f>((F1313-E1314+MAX(0,-('1-Input'!$B$10-C1314-D1314)))*(1+B1314))*(1-'P-Parametri'!$B$32)</f>
        <v>172467.42281020165</v>
      </c>
      <c r="G1314" s="10">
        <f>IF(F1313&lt;=0,G1313,G1313*(1-E1314/F1313))+MAX(0,-('1-Input'!$B$10-C1314-D1314))</f>
        <v>210563.68377675567</v>
      </c>
      <c r="H1314" s="9">
        <f t="shared" si="55"/>
        <v>1</v>
      </c>
    </row>
    <row r="1315" spans="1:8">
      <c r="A1315" s="9">
        <f t="shared" si="53"/>
        <v>11</v>
      </c>
      <c r="B1315" s="12">
        <f>IF($A1315='P-Parametri'!$C$47,'P-Parametri'!$B$34,IF($A1315='P-Parametri'!$C$48,'P-Parametri'!$C$34,'P-Parametri'!$C$50))</f>
        <v>2.7158250435358244E-2</v>
      </c>
      <c r="C1315" s="10">
        <f>IF($A1315&lt;='1-Input'!$B$26,0,IF($A1315='1-Input'!$B$26+1,('1-Input'!$B$23+0)*'1-Input'!$B$27,'1-Input'!$B$23+0))</f>
        <v>0</v>
      </c>
      <c r="D1315" s="10">
        <f t="shared" si="54"/>
        <v>0</v>
      </c>
      <c r="E1315" s="10">
        <f>MAX(0,('1-Input'!$B$10-C1315-D1315))/(1-'P-Parametri'!$B$31*MAX(0,IF(F1314&lt;=0,0,(F1314-G1314)/F1314)))</f>
        <v>29000</v>
      </c>
      <c r="F1315" s="10">
        <f>((F1314-E1315+MAX(0,-('1-Input'!$B$10-C1315-D1315)))*(1+B1315))*(1-'P-Parametri'!$B$32)</f>
        <v>147069.01951418014</v>
      </c>
      <c r="G1315" s="10">
        <f>IF(F1314&lt;=0,G1314,G1314*(1-E1315/F1314))+MAX(0,-('1-Input'!$B$10-C1315-D1315))</f>
        <v>175157.8852205502</v>
      </c>
      <c r="H1315" s="9">
        <f t="shared" si="55"/>
        <v>1</v>
      </c>
    </row>
    <row r="1316" spans="1:8">
      <c r="A1316" s="9">
        <f t="shared" si="53"/>
        <v>12</v>
      </c>
      <c r="B1316" s="12">
        <f>IF($A1316='P-Parametri'!$C$47,'P-Parametri'!$B$34,IF($A1316='P-Parametri'!$C$48,'P-Parametri'!$C$34,'P-Parametri'!$C$50))</f>
        <v>2.7158250435358244E-2</v>
      </c>
      <c r="C1316" s="10">
        <f>IF($A1316&lt;='1-Input'!$B$26,0,IF($A1316='1-Input'!$B$26+1,('1-Input'!$B$23+0)*'1-Input'!$B$27,'1-Input'!$B$23+0))</f>
        <v>0</v>
      </c>
      <c r="D1316" s="10">
        <f t="shared" si="54"/>
        <v>0</v>
      </c>
      <c r="E1316" s="10">
        <f>MAX(0,('1-Input'!$B$10-C1316-D1316))/(1-'P-Parametri'!$B$31*MAX(0,IF(F1315&lt;=0,0,(F1315-G1315)/F1315)))</f>
        <v>29000</v>
      </c>
      <c r="F1316" s="10">
        <f>((F1315-E1316+MAX(0,-('1-Input'!$B$10-C1316-D1316)))*(1+B1316))*(1-'P-Parametri'!$B$32)</f>
        <v>121033.01637977384</v>
      </c>
      <c r="G1316" s="10">
        <f>IF(F1315&lt;=0,G1315,G1315*(1-E1316/F1315))+MAX(0,-('1-Input'!$B$10-C1316-D1316))</f>
        <v>140619.14491905394</v>
      </c>
      <c r="H1316" s="9">
        <f t="shared" si="55"/>
        <v>1</v>
      </c>
    </row>
    <row r="1317" spans="1:8">
      <c r="A1317" s="9">
        <f t="shared" si="53"/>
        <v>13</v>
      </c>
      <c r="B1317" s="12">
        <f>IF($A1317='P-Parametri'!$C$47,'P-Parametri'!$B$34,IF($A1317='P-Parametri'!$C$48,'P-Parametri'!$C$34,'P-Parametri'!$C$50))</f>
        <v>2.7158250435358244E-2</v>
      </c>
      <c r="C1317" s="10">
        <f>IF($A1317&lt;='1-Input'!$B$26,0,IF($A1317='1-Input'!$B$26+1,('1-Input'!$B$23+0)*'1-Input'!$B$27,'1-Input'!$B$23+0))</f>
        <v>0</v>
      </c>
      <c r="D1317" s="10">
        <f t="shared" si="54"/>
        <v>0</v>
      </c>
      <c r="E1317" s="10">
        <f>MAX(0,('1-Input'!$B$10-C1317-D1317))/(1-'P-Parametri'!$B$31*MAX(0,IF(F1316&lt;=0,0,(F1316-G1316)/F1316)))</f>
        <v>29000</v>
      </c>
      <c r="F1317" s="10">
        <f>((F1316-E1317+MAX(0,-('1-Input'!$B$10-C1317-D1317)))*(1+B1317))*(1-'P-Parametri'!$B$32)</f>
        <v>94343.407142763288</v>
      </c>
      <c r="G1317" s="10">
        <f>IF(F1316&lt;=0,G1316,G1316*(1-E1317/F1316))+MAX(0,-('1-Input'!$B$10-C1317-D1317))</f>
        <v>106926.22934420884</v>
      </c>
      <c r="H1317" s="9">
        <f t="shared" si="55"/>
        <v>1</v>
      </c>
    </row>
    <row r="1318" spans="1:8">
      <c r="A1318" s="9">
        <f t="shared" si="53"/>
        <v>14</v>
      </c>
      <c r="B1318" s="12">
        <f>IF($A1318='P-Parametri'!$C$47,'P-Parametri'!$B$34,IF($A1318='P-Parametri'!$C$48,'P-Parametri'!$C$34,'P-Parametri'!$C$50))</f>
        <v>2.7158250435358244E-2</v>
      </c>
      <c r="C1318" s="10">
        <f>IF($A1318&lt;='1-Input'!$B$26,0,IF($A1318='1-Input'!$B$26+1,('1-Input'!$B$23+0)*'1-Input'!$B$27,'1-Input'!$B$23+0))</f>
        <v>0</v>
      </c>
      <c r="D1318" s="10">
        <f t="shared" si="54"/>
        <v>0</v>
      </c>
      <c r="E1318" s="10">
        <f>MAX(0,('1-Input'!$B$10-C1318-D1318))/(1-'P-Parametri'!$B$31*MAX(0,IF(F1317&lt;=0,0,(F1317-G1317)/F1317)))</f>
        <v>29000</v>
      </c>
      <c r="F1318" s="10">
        <f>((F1317-E1318+MAX(0,-('1-Input'!$B$10-C1318-D1318)))*(1+B1318))*(1-'P-Parametri'!$B$32)</f>
        <v>66983.783718729537</v>
      </c>
      <c r="G1318" s="10">
        <f>IF(F1317&lt;=0,G1317,G1317*(1-E1318/F1317))+MAX(0,-('1-Input'!$B$10-C1318-D1318))</f>
        <v>74058.424959216252</v>
      </c>
      <c r="H1318" s="9">
        <f t="shared" si="55"/>
        <v>1</v>
      </c>
    </row>
    <row r="1319" spans="1:8">
      <c r="A1319" s="9">
        <f t="shared" si="53"/>
        <v>15</v>
      </c>
      <c r="B1319" s="12">
        <f>IF($A1319='P-Parametri'!$C$47,'P-Parametri'!$B$34,IF($A1319='P-Parametri'!$C$48,'P-Parametri'!$C$34,'P-Parametri'!$C$50))</f>
        <v>2.7158250435358244E-2</v>
      </c>
      <c r="C1319" s="10">
        <f>IF($A1319&lt;='1-Input'!$B$26,0,IF($A1319='1-Input'!$B$26+1,('1-Input'!$B$23+0)*'1-Input'!$B$27,'1-Input'!$B$23+0))</f>
        <v>0</v>
      </c>
      <c r="D1319" s="10">
        <f t="shared" si="54"/>
        <v>0</v>
      </c>
      <c r="E1319" s="10">
        <f>MAX(0,('1-Input'!$B$10-C1319-D1319))/(1-'P-Parametri'!$B$31*MAX(0,IF(F1318&lt;=0,0,(F1318-G1318)/F1318)))</f>
        <v>29000</v>
      </c>
      <c r="F1319" s="10">
        <f>((F1318-E1319+MAX(0,-('1-Input'!$B$10-C1319-D1319)))*(1+B1319))*(1-'P-Parametri'!$B$32)</f>
        <v>38937.326115786389</v>
      </c>
      <c r="G1319" s="10">
        <f>IF(F1318&lt;=0,G1318,G1318*(1-E1319/F1318))+MAX(0,-('1-Input'!$B$10-C1319-D1319))</f>
        <v>41995.525484387865</v>
      </c>
      <c r="H1319" s="9">
        <f t="shared" si="55"/>
        <v>1</v>
      </c>
    </row>
    <row r="1320" spans="1:8">
      <c r="A1320" s="9">
        <f t="shared" si="53"/>
        <v>16</v>
      </c>
      <c r="B1320" s="12">
        <f>IF($A1320='P-Parametri'!$C$47,'P-Parametri'!$B$34,IF($A1320='P-Parametri'!$C$48,'P-Parametri'!$C$34,'P-Parametri'!$C$50))</f>
        <v>2.7158250435358244E-2</v>
      </c>
      <c r="C1320" s="10">
        <f>IF($A1320&lt;='1-Input'!$B$26,0,IF($A1320='1-Input'!$B$26+1,('1-Input'!$B$23+0)*'1-Input'!$B$27,'1-Input'!$B$23+0))</f>
        <v>0</v>
      </c>
      <c r="D1320" s="10">
        <f t="shared" si="54"/>
        <v>0</v>
      </c>
      <c r="E1320" s="10">
        <f>MAX(0,('1-Input'!$B$10-C1320-D1320))/(1-'P-Parametri'!$B$31*MAX(0,IF(F1319&lt;=0,0,(F1319-G1319)/F1319)))</f>
        <v>29000</v>
      </c>
      <c r="F1320" s="10">
        <f>((F1319-E1320+MAX(0,-('1-Input'!$B$10-C1320-D1320)))*(1+B1320))*(1-'P-Parametri'!$B$32)</f>
        <v>10186.792094082548</v>
      </c>
      <c r="G1320" s="10">
        <f>IF(F1319&lt;=0,G1319,G1319*(1-E1320/F1319))+MAX(0,-('1-Input'!$B$10-C1320-D1320))</f>
        <v>10717.819474845366</v>
      </c>
      <c r="H1320" s="9">
        <f t="shared" si="55"/>
        <v>1</v>
      </c>
    </row>
    <row r="1321" spans="1:8">
      <c r="A1321" s="9">
        <f t="shared" si="53"/>
        <v>17</v>
      </c>
      <c r="B1321" s="12">
        <f>IF($A1321='P-Parametri'!$C$47,'P-Parametri'!$B$34,IF($A1321='P-Parametri'!$C$48,'P-Parametri'!$C$34,'P-Parametri'!$C$50))</f>
        <v>2.7158250435358244E-2</v>
      </c>
      <c r="C1321" s="10">
        <f>IF($A1321&lt;='1-Input'!$B$26,0,IF($A1321='1-Input'!$B$26+1,('1-Input'!$B$23+0)*'1-Input'!$B$27,'1-Input'!$B$23+0))</f>
        <v>0</v>
      </c>
      <c r="D1321" s="10">
        <f t="shared" si="54"/>
        <v>0</v>
      </c>
      <c r="E1321" s="10">
        <f>MAX(0,('1-Input'!$B$10-C1321-D1321))/(1-'P-Parametri'!$B$31*MAX(0,IF(F1320&lt;=0,0,(F1320-G1320)/F1320)))</f>
        <v>29000</v>
      </c>
      <c r="F1321" s="10">
        <f>((F1320-E1321+MAX(0,-('1-Input'!$B$10-C1321-D1321)))*(1+B1321))*(1-'P-Parametri'!$B$32)</f>
        <v>-19285.49343428338</v>
      </c>
      <c r="G1321" s="10">
        <f>IF(F1320&lt;=0,G1320,G1320*(1-E1321/F1320))+MAX(0,-('1-Input'!$B$10-C1321-D1321))</f>
        <v>-19793.921797568291</v>
      </c>
      <c r="H1321" s="9">
        <f t="shared" si="55"/>
        <v>0</v>
      </c>
    </row>
    <row r="1322" spans="1:8">
      <c r="A1322" s="9">
        <f t="shared" si="53"/>
        <v>18</v>
      </c>
      <c r="B1322" s="12">
        <f>IF($A1322='P-Parametri'!$C$47,'P-Parametri'!$B$34,IF($A1322='P-Parametri'!$C$48,'P-Parametri'!$C$34,'P-Parametri'!$C$50))</f>
        <v>2.7158250435358244E-2</v>
      </c>
      <c r="C1322" s="10">
        <f>IF($A1322&lt;='1-Input'!$B$26,0,IF($A1322='1-Input'!$B$26+1,('1-Input'!$B$23+0)*'1-Input'!$B$27,'1-Input'!$B$23+0))</f>
        <v>0</v>
      </c>
      <c r="D1322" s="10">
        <f t="shared" si="54"/>
        <v>0</v>
      </c>
      <c r="E1322" s="10">
        <f>MAX(0,('1-Input'!$B$10-C1322-D1322))/(1-'P-Parametri'!$B$31*MAX(0,IF(F1321&lt;=0,0,(F1321-G1321)/F1321)))</f>
        <v>29000</v>
      </c>
      <c r="F1322" s="10">
        <f>((F1321-E1322+MAX(0,-('1-Input'!$B$10-C1322-D1322)))*(1+B1322))*(1-'P-Parametri'!$B$32)</f>
        <v>-49497.649271451766</v>
      </c>
      <c r="G1322" s="10">
        <f>IF(F1321&lt;=0,G1321,G1321*(1-E1322/F1321))+MAX(0,-('1-Input'!$B$10-C1322-D1322))</f>
        <v>-19793.921797568291</v>
      </c>
      <c r="H1322" s="9">
        <f t="shared" si="55"/>
        <v>0</v>
      </c>
    </row>
    <row r="1323" spans="1:8">
      <c r="A1323" s="9">
        <f t="shared" si="53"/>
        <v>19</v>
      </c>
      <c r="B1323" s="12">
        <f>IF($A1323='P-Parametri'!$C$47,'P-Parametri'!$B$34,IF($A1323='P-Parametri'!$C$48,'P-Parametri'!$C$34,'P-Parametri'!$C$50))</f>
        <v>2.7158250435358244E-2</v>
      </c>
      <c r="C1323" s="10">
        <f>IF($A1323&lt;='1-Input'!$B$26,0,IF($A1323='1-Input'!$B$26+1,('1-Input'!$B$23+0)*'1-Input'!$B$27,'1-Input'!$B$23+0))</f>
        <v>5178.3333333332594</v>
      </c>
      <c r="D1323" s="10">
        <f t="shared" si="54"/>
        <v>0</v>
      </c>
      <c r="E1323" s="10">
        <f>MAX(0,('1-Input'!$B$10-C1323-D1323))/(1-'P-Parametri'!$B$31*MAX(0,IF(F1322&lt;=0,0,(F1322-G1322)/F1322)))</f>
        <v>23821.666666666741</v>
      </c>
      <c r="F1323" s="10">
        <f>((F1322-E1323+MAX(0,-('1-Input'!$B$10-C1323-D1323)))*(1+B1323))*(1-'P-Parametri'!$B$32)</f>
        <v>-75159.91920155086</v>
      </c>
      <c r="G1323" s="10">
        <f>IF(F1322&lt;=0,G1322,G1322*(1-E1323/F1322))+MAX(0,-('1-Input'!$B$10-C1323-D1323))</f>
        <v>-19793.921797568291</v>
      </c>
      <c r="H1323" s="9">
        <f t="shared" si="55"/>
        <v>0</v>
      </c>
    </row>
    <row r="1324" spans="1:8">
      <c r="A1324" s="9">
        <f t="shared" si="53"/>
        <v>20</v>
      </c>
      <c r="B1324" s="12">
        <f>IF($A1324='P-Parametri'!$C$47,'P-Parametri'!$B$34,IF($A1324='P-Parametri'!$C$48,'P-Parametri'!$C$34,'P-Parametri'!$C$50))</f>
        <v>2.7158250435358244E-2</v>
      </c>
      <c r="C1324" s="10">
        <f>IF($A1324&lt;='1-Input'!$B$26,0,IF($A1324='1-Input'!$B$26+1,('1-Input'!$B$23+0)*'1-Input'!$B$27,'1-Input'!$B$23+0))</f>
        <v>15535</v>
      </c>
      <c r="D1324" s="10">
        <f t="shared" si="54"/>
        <v>0</v>
      </c>
      <c r="E1324" s="10">
        <f>MAX(0,('1-Input'!$B$10-C1324-D1324))/(1-'P-Parametri'!$B$31*MAX(0,IF(F1323&lt;=0,0,(F1323-G1323)/F1323)))</f>
        <v>13465</v>
      </c>
      <c r="F1324" s="10">
        <f>((F1323-E1324+MAX(0,-('1-Input'!$B$10-C1324-D1324)))*(1+B1324))*(1-'P-Parametri'!$B$32)</f>
        <v>-90849.753318135889</v>
      </c>
      <c r="G1324" s="10">
        <f>IF(F1323&lt;=0,G1323,G1323*(1-E1324/F1323))+MAX(0,-('1-Input'!$B$10-C1324-D1324))</f>
        <v>-19793.921797568291</v>
      </c>
      <c r="H1324" s="9">
        <f t="shared" si="55"/>
        <v>0</v>
      </c>
    </row>
    <row r="1325" spans="1:8">
      <c r="A1325" s="9">
        <f t="shared" si="53"/>
        <v>21</v>
      </c>
      <c r="B1325" s="12">
        <f>IF($A1325='P-Parametri'!$C$47,'P-Parametri'!$B$34,IF($A1325='P-Parametri'!$C$48,'P-Parametri'!$C$34,'P-Parametri'!$C$50))</f>
        <v>2.7158250435358244E-2</v>
      </c>
      <c r="C1325" s="10">
        <f>IF($A1325&lt;='1-Input'!$B$26,0,IF($A1325='1-Input'!$B$26+1,('1-Input'!$B$23+0)*'1-Input'!$B$27,'1-Input'!$B$23+0))</f>
        <v>15535</v>
      </c>
      <c r="D1325" s="10">
        <f t="shared" si="54"/>
        <v>0</v>
      </c>
      <c r="E1325" s="10">
        <f>MAX(0,('1-Input'!$B$10-C1325-D1325))/(1-'P-Parametri'!$B$31*MAX(0,IF(F1324&lt;=0,0,(F1324-G1324)/F1324)))</f>
        <v>13465</v>
      </c>
      <c r="F1325" s="10">
        <f>((F1324-E1325+MAX(0,-('1-Input'!$B$10-C1325-D1325)))*(1+B1325))*(1-'P-Parametri'!$B$32)</f>
        <v>-106933.46399382674</v>
      </c>
      <c r="G1325" s="10">
        <f>IF(F1324&lt;=0,G1324,G1324*(1-E1325/F1324))+MAX(0,-('1-Input'!$B$10-C1325-D1325))</f>
        <v>-19793.921797568291</v>
      </c>
      <c r="H1325" s="9">
        <f t="shared" si="55"/>
        <v>0</v>
      </c>
    </row>
    <row r="1326" spans="1:8">
      <c r="A1326" s="9">
        <f t="shared" si="53"/>
        <v>22</v>
      </c>
      <c r="B1326" s="12">
        <f>IF($A1326='P-Parametri'!$C$47,'P-Parametri'!$B$34,IF($A1326='P-Parametri'!$C$48,'P-Parametri'!$C$34,'P-Parametri'!$C$50))</f>
        <v>2.7158250435358244E-2</v>
      </c>
      <c r="C1326" s="10">
        <f>IF($A1326&lt;='1-Input'!$B$26,0,IF($A1326='1-Input'!$B$26+1,('1-Input'!$B$23+0)*'1-Input'!$B$27,'1-Input'!$B$23+0))</f>
        <v>15535</v>
      </c>
      <c r="D1326" s="10">
        <f t="shared" si="54"/>
        <v>0</v>
      </c>
      <c r="E1326" s="10">
        <f>MAX(0,('1-Input'!$B$10-C1326-D1326))/(1-'P-Parametri'!$B$31*MAX(0,IF(F1325&lt;=0,0,(F1325-G1325)/F1325)))</f>
        <v>13465</v>
      </c>
      <c r="F1326" s="10">
        <f>((F1325-E1326+MAX(0,-('1-Input'!$B$10-C1326-D1326)))*(1+B1326))*(1-'P-Parametri'!$B$32)</f>
        <v>-123420.93907974154</v>
      </c>
      <c r="G1326" s="10">
        <f>IF(F1325&lt;=0,G1325,G1325*(1-E1326/F1325))+MAX(0,-('1-Input'!$B$10-C1326-D1326))</f>
        <v>-19793.921797568291</v>
      </c>
      <c r="H1326" s="9">
        <f t="shared" si="55"/>
        <v>0</v>
      </c>
    </row>
    <row r="1327" spans="1:8">
      <c r="A1327" s="9">
        <f t="shared" si="53"/>
        <v>23</v>
      </c>
      <c r="B1327" s="12">
        <f>IF($A1327='P-Parametri'!$C$47,'P-Parametri'!$B$34,IF($A1327='P-Parametri'!$C$48,'P-Parametri'!$C$34,'P-Parametri'!$C$50))</f>
        <v>2.7158250435358244E-2</v>
      </c>
      <c r="C1327" s="10">
        <f>IF($A1327&lt;='1-Input'!$B$26,0,IF($A1327='1-Input'!$B$26+1,('1-Input'!$B$23+0)*'1-Input'!$B$27,'1-Input'!$B$23+0))</f>
        <v>15535</v>
      </c>
      <c r="D1327" s="10">
        <f t="shared" si="54"/>
        <v>0</v>
      </c>
      <c r="E1327" s="10">
        <f>MAX(0,('1-Input'!$B$10-C1327-D1327))/(1-'P-Parametri'!$B$31*MAX(0,IF(F1326&lt;=0,0,(F1326-G1326)/F1326)))</f>
        <v>13465</v>
      </c>
      <c r="F1327" s="10">
        <f>((F1326-E1327+MAX(0,-('1-Input'!$B$10-C1327-D1327)))*(1+B1327))*(1-'P-Parametri'!$B$32)</f>
        <v>-140322.31465095966</v>
      </c>
      <c r="G1327" s="10">
        <f>IF(F1326&lt;=0,G1326,G1326*(1-E1327/F1326))+MAX(0,-('1-Input'!$B$10-C1327-D1327))</f>
        <v>-19793.921797568291</v>
      </c>
      <c r="H1327" s="9">
        <f t="shared" si="55"/>
        <v>0</v>
      </c>
    </row>
    <row r="1328" spans="1:8">
      <c r="A1328" s="9">
        <f t="shared" si="53"/>
        <v>24</v>
      </c>
      <c r="B1328" s="12">
        <f>IF($A1328='P-Parametri'!$C$47,'P-Parametri'!$B$34,IF($A1328='P-Parametri'!$C$48,'P-Parametri'!$C$34,'P-Parametri'!$C$50))</f>
        <v>2.7158250435358244E-2</v>
      </c>
      <c r="C1328" s="10">
        <f>IF($A1328&lt;='1-Input'!$B$26,0,IF($A1328='1-Input'!$B$26+1,('1-Input'!$B$23+0)*'1-Input'!$B$27,'1-Input'!$B$23+0))</f>
        <v>15535</v>
      </c>
      <c r="D1328" s="10">
        <f t="shared" si="54"/>
        <v>0</v>
      </c>
      <c r="E1328" s="10">
        <f>MAX(0,('1-Input'!$B$10-C1328-D1328))/(1-'P-Parametri'!$B$31*MAX(0,IF(F1327&lt;=0,0,(F1327-G1327)/F1327)))</f>
        <v>13465</v>
      </c>
      <c r="F1328" s="10">
        <f>((F1327-E1328+MAX(0,-('1-Input'!$B$10-C1328-D1328)))*(1+B1328))*(1-'P-Parametri'!$B$32)</f>
        <v>-157647.98123791959</v>
      </c>
      <c r="G1328" s="10">
        <f>IF(F1327&lt;=0,G1327,G1327*(1-E1328/F1327))+MAX(0,-('1-Input'!$B$10-C1328-D1328))</f>
        <v>-19793.921797568291</v>
      </c>
      <c r="H1328" s="9">
        <f t="shared" si="55"/>
        <v>0</v>
      </c>
    </row>
    <row r="1329" spans="1:8">
      <c r="A1329" s="9">
        <f t="shared" si="53"/>
        <v>25</v>
      </c>
      <c r="B1329" s="12">
        <f>IF($A1329='P-Parametri'!$C$47,'P-Parametri'!$B$34,IF($A1329='P-Parametri'!$C$48,'P-Parametri'!$C$34,'P-Parametri'!$C$50))</f>
        <v>2.7158250435358244E-2</v>
      </c>
      <c r="C1329" s="10">
        <f>IF($A1329&lt;='1-Input'!$B$26,0,IF($A1329='1-Input'!$B$26+1,('1-Input'!$B$23+0)*'1-Input'!$B$27,'1-Input'!$B$23+0))</f>
        <v>15535</v>
      </c>
      <c r="D1329" s="10">
        <f t="shared" si="54"/>
        <v>0</v>
      </c>
      <c r="E1329" s="10">
        <f>MAX(0,('1-Input'!$B$10-C1329-D1329))/(1-'P-Parametri'!$B$31*MAX(0,IF(F1328&lt;=0,0,(F1328-G1328)/F1328)))</f>
        <v>13465</v>
      </c>
      <c r="F1329" s="10">
        <f>((F1328-E1329+MAX(0,-('1-Input'!$B$10-C1329-D1329)))*(1+B1329))*(1-'P-Parametri'!$B$32)</f>
        <v>-175408.59021424953</v>
      </c>
      <c r="G1329" s="10">
        <f>IF(F1328&lt;=0,G1328,G1328*(1-E1329/F1328))+MAX(0,-('1-Input'!$B$10-C1329-D1329))</f>
        <v>-19793.921797568291</v>
      </c>
      <c r="H1329" s="9">
        <f t="shared" si="55"/>
        <v>0</v>
      </c>
    </row>
    <row r="1330" spans="1:8">
      <c r="A1330" s="9">
        <f t="shared" si="53"/>
        <v>26</v>
      </c>
      <c r="B1330" s="12">
        <f>IF($A1330='P-Parametri'!$C$47,'P-Parametri'!$B$34,IF($A1330='P-Parametri'!$C$48,'P-Parametri'!$C$34,'P-Parametri'!$C$50))</f>
        <v>2.7158250435358244E-2</v>
      </c>
      <c r="C1330" s="10">
        <f>IF($A1330&lt;='1-Input'!$B$26,0,IF($A1330='1-Input'!$B$26+1,('1-Input'!$B$23+0)*'1-Input'!$B$27,'1-Input'!$B$23+0))</f>
        <v>15535</v>
      </c>
      <c r="D1330" s="10">
        <f t="shared" si="54"/>
        <v>0</v>
      </c>
      <c r="E1330" s="10">
        <f>MAX(0,('1-Input'!$B$10-C1330-D1330))/(1-'P-Parametri'!$B$31*MAX(0,IF(F1329&lt;=0,0,(F1329-G1329)/F1329)))</f>
        <v>13465</v>
      </c>
      <c r="F1330" s="10">
        <f>((F1329-E1330+MAX(0,-('1-Input'!$B$10-C1330-D1330)))*(1+B1330))*(1-'P-Parametri'!$B$32)</f>
        <v>-193615.06034495751</v>
      </c>
      <c r="G1330" s="10">
        <f>IF(F1329&lt;=0,G1329,G1329*(1-E1330/F1329))+MAX(0,-('1-Input'!$B$10-C1330-D1330))</f>
        <v>-19793.921797568291</v>
      </c>
      <c r="H1330" s="9">
        <f t="shared" si="55"/>
        <v>0</v>
      </c>
    </row>
    <row r="1331" spans="1:8">
      <c r="A1331" s="9">
        <f t="shared" si="53"/>
        <v>27</v>
      </c>
      <c r="B1331" s="12">
        <f>IF($A1331='P-Parametri'!$C$47,'P-Parametri'!$B$34,IF($A1331='P-Parametri'!$C$48,'P-Parametri'!$C$34,'P-Parametri'!$C$50))</f>
        <v>2.7158250435358244E-2</v>
      </c>
      <c r="C1331" s="10">
        <f>IF($A1331&lt;='1-Input'!$B$26,0,IF($A1331='1-Input'!$B$26+1,('1-Input'!$B$23+0)*'1-Input'!$B$27,'1-Input'!$B$23+0))</f>
        <v>15535</v>
      </c>
      <c r="D1331" s="10">
        <f t="shared" si="54"/>
        <v>0</v>
      </c>
      <c r="E1331" s="10">
        <f>MAX(0,('1-Input'!$B$10-C1331-D1331))/(1-'P-Parametri'!$B$31*MAX(0,IF(F1330&lt;=0,0,(F1330-G1330)/F1330)))</f>
        <v>13465</v>
      </c>
      <c r="F1331" s="10">
        <f>((F1330-E1331+MAX(0,-('1-Input'!$B$10-C1331-D1331)))*(1+B1331))*(1-'P-Parametri'!$B$32)</f>
        <v>-212278.584499007</v>
      </c>
      <c r="G1331" s="10">
        <f>IF(F1330&lt;=0,G1330,G1330*(1-E1331/F1330))+MAX(0,-('1-Input'!$B$10-C1331-D1331))</f>
        <v>-19793.921797568291</v>
      </c>
      <c r="H1331" s="9">
        <f t="shared" si="55"/>
        <v>0</v>
      </c>
    </row>
    <row r="1332" spans="1:8">
      <c r="A1332" s="9">
        <f t="shared" si="53"/>
        <v>28</v>
      </c>
      <c r="B1332" s="12">
        <f>IF($A1332='P-Parametri'!$C$47,'P-Parametri'!$B$34,IF($A1332='P-Parametri'!$C$48,'P-Parametri'!$C$34,'P-Parametri'!$C$50))</f>
        <v>2.7158250435358244E-2</v>
      </c>
      <c r="C1332" s="10">
        <f>IF($A1332&lt;='1-Input'!$B$26,0,IF($A1332='1-Input'!$B$26+1,('1-Input'!$B$23+0)*'1-Input'!$B$27,'1-Input'!$B$23+0))</f>
        <v>15535</v>
      </c>
      <c r="D1332" s="10">
        <f t="shared" si="54"/>
        <v>0</v>
      </c>
      <c r="E1332" s="10">
        <f>MAX(0,('1-Input'!$B$10-C1332-D1332))/(1-'P-Parametri'!$B$31*MAX(0,IF(F1331&lt;=0,0,(F1331-G1331)/F1331)))</f>
        <v>13465</v>
      </c>
      <c r="F1332" s="10">
        <f>((F1331-E1332+MAX(0,-('1-Input'!$B$10-C1332-D1332)))*(1+B1332))*(1-'P-Parametri'!$B$32)</f>
        <v>-231410.63653040447</v>
      </c>
      <c r="G1332" s="10">
        <f>IF(F1331&lt;=0,G1331,G1331*(1-E1332/F1331))+MAX(0,-('1-Input'!$B$10-C1332-D1332))</f>
        <v>-19793.921797568291</v>
      </c>
      <c r="H1332" s="9">
        <f t="shared" si="55"/>
        <v>0</v>
      </c>
    </row>
    <row r="1333" spans="1:8">
      <c r="A1333" s="9">
        <f t="shared" si="53"/>
        <v>29</v>
      </c>
      <c r="B1333" s="12">
        <f>IF($A1333='P-Parametri'!$C$47,'P-Parametri'!$B$34,IF($A1333='P-Parametri'!$C$48,'P-Parametri'!$C$34,'P-Parametri'!$C$50))</f>
        <v>2.7158250435358244E-2</v>
      </c>
      <c r="C1333" s="10">
        <f>IF($A1333&lt;='1-Input'!$B$26,0,IF($A1333='1-Input'!$B$26+1,('1-Input'!$B$23+0)*'1-Input'!$B$27,'1-Input'!$B$23+0))</f>
        <v>15535</v>
      </c>
      <c r="D1333" s="10">
        <f t="shared" si="54"/>
        <v>0</v>
      </c>
      <c r="E1333" s="10">
        <f>MAX(0,('1-Input'!$B$10-C1333-D1333))/(1-'P-Parametri'!$B$31*MAX(0,IF(F1332&lt;=0,0,(F1332-G1332)/F1332)))</f>
        <v>13465</v>
      </c>
      <c r="F1333" s="10">
        <f>((F1332-E1333+MAX(0,-('1-Input'!$B$10-C1333-D1333)))*(1+B1333))*(1-'P-Parametri'!$B$32)</f>
        <v>-251022.97833202934</v>
      </c>
      <c r="G1333" s="10">
        <f>IF(F1332&lt;=0,G1332,G1332*(1-E1333/F1332))+MAX(0,-('1-Input'!$B$10-C1333-D1333))</f>
        <v>-19793.921797568291</v>
      </c>
      <c r="H1333" s="9">
        <f t="shared" si="55"/>
        <v>0</v>
      </c>
    </row>
    <row r="1334" spans="1:8">
      <c r="A1334" s="9">
        <f t="shared" si="53"/>
        <v>30</v>
      </c>
      <c r="B1334" s="12">
        <f>IF($A1334='P-Parametri'!$C$47,'P-Parametri'!$B$34,IF($A1334='P-Parametri'!$C$48,'P-Parametri'!$C$34,'P-Parametri'!$C$50))</f>
        <v>2.7158250435358244E-2</v>
      </c>
      <c r="C1334" s="10">
        <f>IF($A1334&lt;='1-Input'!$B$26,0,IF($A1334='1-Input'!$B$26+1,('1-Input'!$B$23+0)*'1-Input'!$B$27,'1-Input'!$B$23+0))</f>
        <v>15535</v>
      </c>
      <c r="D1334" s="10">
        <f t="shared" si="54"/>
        <v>0</v>
      </c>
      <c r="E1334" s="10">
        <f>MAX(0,('1-Input'!$B$10-C1334-D1334))/(1-'P-Parametri'!$B$31*MAX(0,IF(F1333&lt;=0,0,(F1333-G1333)/F1333)))</f>
        <v>13465</v>
      </c>
      <c r="F1334" s="10">
        <f>((F1333-E1334+MAX(0,-('1-Input'!$B$10-C1334-D1334)))*(1+B1334))*(1-'P-Parametri'!$B$32)</f>
        <v>-271127.66706654278</v>
      </c>
      <c r="G1334" s="10">
        <f>IF(F1333&lt;=0,G1333,G1333*(1-E1334/F1333))+MAX(0,-('1-Input'!$B$10-C1334-D1334))</f>
        <v>-19793.921797568291</v>
      </c>
      <c r="H1334" s="9">
        <f t="shared" si="55"/>
        <v>0</v>
      </c>
    </row>
    <row r="1335" spans="1:8">
      <c r="A1335" s="9">
        <f t="shared" si="53"/>
        <v>31</v>
      </c>
      <c r="B1335" s="12">
        <f>IF($A1335='P-Parametri'!$C$47,'P-Parametri'!$B$34,IF($A1335='P-Parametri'!$C$48,'P-Parametri'!$C$34,'P-Parametri'!$C$50))</f>
        <v>2.7158250435358244E-2</v>
      </c>
      <c r="C1335" s="10">
        <f>IF($A1335&lt;='1-Input'!$B$26,0,IF($A1335='1-Input'!$B$26+1,('1-Input'!$B$23+0)*'1-Input'!$B$27,'1-Input'!$B$23+0))</f>
        <v>15535</v>
      </c>
      <c r="D1335" s="10">
        <f t="shared" si="54"/>
        <v>0</v>
      </c>
      <c r="E1335" s="10">
        <f>MAX(0,('1-Input'!$B$10-C1335-D1335))/(1-'P-Parametri'!$B$31*MAX(0,IF(F1334&lt;=0,0,(F1334-G1334)/F1334)))</f>
        <v>13465</v>
      </c>
      <c r="F1335" s="10">
        <f>((F1334-E1335+MAX(0,-('1-Input'!$B$10-C1335-D1335)))*(1+B1335))*(1-'P-Parametri'!$B$32)</f>
        <v>-291737.06257882091</v>
      </c>
      <c r="G1335" s="10">
        <f>IF(F1334&lt;=0,G1334,G1334*(1-E1335/F1334))+MAX(0,-('1-Input'!$B$10-C1335-D1335))</f>
        <v>-19793.921797568291</v>
      </c>
      <c r="H1335" s="9">
        <f t="shared" si="55"/>
        <v>0</v>
      </c>
    </row>
    <row r="1336" spans="1:8">
      <c r="A1336" s="9">
        <f t="shared" si="53"/>
        <v>32</v>
      </c>
      <c r="B1336" s="12">
        <f>IF($A1336='P-Parametri'!$C$47,'P-Parametri'!$B$34,IF($A1336='P-Parametri'!$C$48,'P-Parametri'!$C$34,'P-Parametri'!$C$50))</f>
        <v>2.7158250435358244E-2</v>
      </c>
      <c r="C1336" s="10">
        <f>IF($A1336&lt;='1-Input'!$B$26,0,IF($A1336='1-Input'!$B$26+1,('1-Input'!$B$23+0)*'1-Input'!$B$27,'1-Input'!$B$23+0))</f>
        <v>15535</v>
      </c>
      <c r="D1336" s="10">
        <f t="shared" si="54"/>
        <v>0</v>
      </c>
      <c r="E1336" s="10">
        <f>MAX(0,('1-Input'!$B$10-C1336-D1336))/(1-'P-Parametri'!$B$31*MAX(0,IF(F1335&lt;=0,0,(F1335-G1335)/F1335)))</f>
        <v>13465</v>
      </c>
      <c r="F1336" s="10">
        <f>((F1335-E1336+MAX(0,-('1-Input'!$B$10-C1336-D1336)))*(1+B1336))*(1-'P-Parametri'!$B$32)</f>
        <v>-312863.83499446895</v>
      </c>
      <c r="G1336" s="10">
        <f>IF(F1335&lt;=0,G1335,G1335*(1-E1336/F1335))+MAX(0,-('1-Input'!$B$10-C1336-D1336))</f>
        <v>-19793.921797568291</v>
      </c>
      <c r="H1336" s="9">
        <f t="shared" si="55"/>
        <v>0</v>
      </c>
    </row>
    <row r="1337" spans="1:8">
      <c r="A1337" s="9">
        <f t="shared" si="53"/>
        <v>33</v>
      </c>
      <c r="B1337" s="12">
        <f>IF($A1337='P-Parametri'!$C$47,'P-Parametri'!$B$34,IF($A1337='P-Parametri'!$C$48,'P-Parametri'!$C$34,'P-Parametri'!$C$50))</f>
        <v>2.7158250435358244E-2</v>
      </c>
      <c r="C1337" s="10">
        <f>IF($A1337&lt;='1-Input'!$B$26,0,IF($A1337='1-Input'!$B$26+1,('1-Input'!$B$23+0)*'1-Input'!$B$27,'1-Input'!$B$23+0))</f>
        <v>15535</v>
      </c>
      <c r="D1337" s="10">
        <f t="shared" si="54"/>
        <v>0</v>
      </c>
      <c r="E1337" s="10">
        <f>MAX(0,('1-Input'!$B$10-C1337-D1337))/(1-'P-Parametri'!$B$31*MAX(0,IF(F1336&lt;=0,0,(F1336-G1336)/F1336)))</f>
        <v>13465</v>
      </c>
      <c r="F1337" s="10">
        <f>((F1336-E1337+MAX(0,-('1-Input'!$B$10-C1337-D1337)))*(1+B1337))*(1-'P-Parametri'!$B$32)</f>
        <v>-334520.9725090884</v>
      </c>
      <c r="G1337" s="10">
        <f>IF(F1336&lt;=0,G1336,G1336*(1-E1337/F1336))+MAX(0,-('1-Input'!$B$10-C1337-D1337))</f>
        <v>-19793.921797568291</v>
      </c>
      <c r="H1337" s="9">
        <f t="shared" si="55"/>
        <v>0</v>
      </c>
    </row>
    <row r="1338" spans="1:8">
      <c r="A1338" s="9">
        <f t="shared" si="53"/>
        <v>34</v>
      </c>
      <c r="B1338" s="12">
        <f>IF($A1338='P-Parametri'!$C$47,'P-Parametri'!$B$34,IF($A1338='P-Parametri'!$C$48,'P-Parametri'!$C$34,'P-Parametri'!$C$50))</f>
        <v>2.7158250435358244E-2</v>
      </c>
      <c r="C1338" s="10">
        <f>IF($A1338&lt;='1-Input'!$B$26,0,IF($A1338='1-Input'!$B$26+1,('1-Input'!$B$23+0)*'1-Input'!$B$27,'1-Input'!$B$23+0))</f>
        <v>15535</v>
      </c>
      <c r="D1338" s="10">
        <f t="shared" si="54"/>
        <v>0</v>
      </c>
      <c r="E1338" s="10">
        <f>MAX(0,('1-Input'!$B$10-C1338-D1338))/(1-'P-Parametri'!$B$31*MAX(0,IF(F1337&lt;=0,0,(F1337-G1337)/F1337)))</f>
        <v>13465</v>
      </c>
      <c r="F1338" s="10">
        <f>((F1337-E1338+MAX(0,-('1-Input'!$B$10-C1338-D1338)))*(1+B1338))*(1-'P-Parametri'!$B$32)</f>
        <v>-356721.78937308496</v>
      </c>
      <c r="G1338" s="10">
        <f>IF(F1337&lt;=0,G1337,G1337*(1-E1338/F1337))+MAX(0,-('1-Input'!$B$10-C1338-D1338))</f>
        <v>-19793.921797568291</v>
      </c>
      <c r="H1338" s="9">
        <f t="shared" si="55"/>
        <v>0</v>
      </c>
    </row>
    <row r="1339" spans="1:8">
      <c r="A1339" s="9">
        <f t="shared" si="53"/>
        <v>35</v>
      </c>
      <c r="B1339" s="12">
        <f>IF($A1339='P-Parametri'!$C$47,'P-Parametri'!$B$34,IF($A1339='P-Parametri'!$C$48,'P-Parametri'!$C$34,'P-Parametri'!$C$50))</f>
        <v>2.7158250435358244E-2</v>
      </c>
      <c r="C1339" s="10">
        <f>IF($A1339&lt;='1-Input'!$B$26,0,IF($A1339='1-Input'!$B$26+1,('1-Input'!$B$23+0)*'1-Input'!$B$27,'1-Input'!$B$23+0))</f>
        <v>15535</v>
      </c>
      <c r="D1339" s="10">
        <f t="shared" si="54"/>
        <v>0</v>
      </c>
      <c r="E1339" s="10">
        <f>MAX(0,('1-Input'!$B$10-C1339-D1339))/(1-'P-Parametri'!$B$31*MAX(0,IF(F1338&lt;=0,0,(F1338-G1338)/F1338)))</f>
        <v>13465</v>
      </c>
      <c r="F1339" s="10">
        <f>((F1338-E1339+MAX(0,-('1-Input'!$B$10-C1339-D1339)))*(1+B1339))*(1-'P-Parametri'!$B$32)</f>
        <v>-379479.93407692696</v>
      </c>
      <c r="G1339" s="10">
        <f>IF(F1338&lt;=0,G1338,G1338*(1-E1339/F1338))+MAX(0,-('1-Input'!$B$10-C1339-D1339))</f>
        <v>-19793.921797568291</v>
      </c>
      <c r="H1339" s="9">
        <f t="shared" si="55"/>
        <v>0</v>
      </c>
    </row>
    <row r="1340" spans="1:8">
      <c r="A1340" s="9">
        <f t="shared" si="53"/>
        <v>36</v>
      </c>
      <c r="B1340" s="12">
        <f>IF($A1340='P-Parametri'!$C$47,'P-Parametri'!$B$34,IF($A1340='P-Parametri'!$C$48,'P-Parametri'!$C$34,'P-Parametri'!$C$50))</f>
        <v>2.7158250435358244E-2</v>
      </c>
      <c r="C1340" s="10">
        <f>IF($A1340&lt;='1-Input'!$B$26,0,IF($A1340='1-Input'!$B$26+1,('1-Input'!$B$23+0)*'1-Input'!$B$27,'1-Input'!$B$23+0))</f>
        <v>15535</v>
      </c>
      <c r="D1340" s="10">
        <f t="shared" si="54"/>
        <v>0</v>
      </c>
      <c r="E1340" s="10">
        <f>MAX(0,('1-Input'!$B$10-C1340-D1340))/(1-'P-Parametri'!$B$31*MAX(0,IF(F1339&lt;=0,0,(F1339-G1339)/F1339)))</f>
        <v>13465</v>
      </c>
      <c r="F1340" s="10">
        <f>((F1339-E1340+MAX(0,-('1-Input'!$B$10-C1340-D1340)))*(1+B1340))*(1-'P-Parametri'!$B$32)</f>
        <v>-402809.39774188574</v>
      </c>
      <c r="G1340" s="10">
        <f>IF(F1339&lt;=0,G1339,G1339*(1-E1340/F1339))+MAX(0,-('1-Input'!$B$10-C1340-D1340))</f>
        <v>-19793.921797568291</v>
      </c>
      <c r="H1340" s="9">
        <f t="shared" si="55"/>
        <v>0</v>
      </c>
    </row>
    <row r="1341" spans="1:8">
      <c r="A1341" s="9">
        <f t="shared" si="53"/>
        <v>37</v>
      </c>
      <c r="B1341" s="12">
        <f>IF($A1341='P-Parametri'!$C$47,'P-Parametri'!$B$34,IF($A1341='P-Parametri'!$C$48,'P-Parametri'!$C$34,'P-Parametri'!$C$50))</f>
        <v>2.7158250435358244E-2</v>
      </c>
      <c r="C1341" s="10">
        <f>IF($A1341&lt;='1-Input'!$B$26,0,IF($A1341='1-Input'!$B$26+1,('1-Input'!$B$23+0)*'1-Input'!$B$27,'1-Input'!$B$23+0))</f>
        <v>15535</v>
      </c>
      <c r="D1341" s="10">
        <f t="shared" si="54"/>
        <v>0</v>
      </c>
      <c r="E1341" s="10">
        <f>MAX(0,('1-Input'!$B$10-C1341-D1341))/(1-'P-Parametri'!$B$31*MAX(0,IF(F1340&lt;=0,0,(F1340-G1340)/F1340)))</f>
        <v>13465</v>
      </c>
      <c r="F1341" s="10">
        <f>((F1340-E1341+MAX(0,-('1-Input'!$B$10-C1341-D1341)))*(1+B1341))*(1-'P-Parametri'!$B$32)</f>
        <v>-426724.52272141667</v>
      </c>
      <c r="G1341" s="10">
        <f>IF(F1340&lt;=0,G1340,G1340*(1-E1341/F1340))+MAX(0,-('1-Input'!$B$10-C1341-D1341))</f>
        <v>-19793.921797568291</v>
      </c>
      <c r="H1341" s="9">
        <f t="shared" si="55"/>
        <v>0</v>
      </c>
    </row>
    <row r="1342" spans="1:8">
      <c r="A1342" s="9">
        <f t="shared" si="53"/>
        <v>38</v>
      </c>
      <c r="B1342" s="12">
        <f>IF($A1342='P-Parametri'!$C$47,'P-Parametri'!$B$34,IF($A1342='P-Parametri'!$C$48,'P-Parametri'!$C$34,'P-Parametri'!$C$50))</f>
        <v>2.7158250435358244E-2</v>
      </c>
      <c r="C1342" s="10">
        <f>IF($A1342&lt;='1-Input'!$B$26,0,IF($A1342='1-Input'!$B$26+1,('1-Input'!$B$23+0)*'1-Input'!$B$27,'1-Input'!$B$23+0))</f>
        <v>15535</v>
      </c>
      <c r="D1342" s="10">
        <f t="shared" si="54"/>
        <v>0</v>
      </c>
      <c r="E1342" s="10">
        <f>MAX(0,('1-Input'!$B$10-C1342-D1342))/(1-'P-Parametri'!$B$31*MAX(0,IF(F1341&lt;=0,0,(F1341-G1341)/F1341)))</f>
        <v>13465</v>
      </c>
      <c r="F1342" s="10">
        <f>((F1341-E1342+MAX(0,-('1-Input'!$B$10-C1342-D1342)))*(1+B1342))*(1-'P-Parametri'!$B$32)</f>
        <v>-451240.01141846873</v>
      </c>
      <c r="G1342" s="10">
        <f>IF(F1341&lt;=0,G1341,G1341*(1-E1342/F1341))+MAX(0,-('1-Input'!$B$10-C1342-D1342))</f>
        <v>-19793.921797568291</v>
      </c>
      <c r="H1342" s="9">
        <f t="shared" si="55"/>
        <v>0</v>
      </c>
    </row>
    <row r="1343" spans="1:8">
      <c r="A1343" s="9">
        <f t="shared" si="53"/>
        <v>39</v>
      </c>
      <c r="B1343" s="12">
        <f>IF($A1343='P-Parametri'!$C$47,'P-Parametri'!$B$34,IF($A1343='P-Parametri'!$C$48,'P-Parametri'!$C$34,'P-Parametri'!$C$50))</f>
        <v>2.7158250435358244E-2</v>
      </c>
      <c r="C1343" s="10">
        <f>IF($A1343&lt;='1-Input'!$B$26,0,IF($A1343='1-Input'!$B$26+1,('1-Input'!$B$23+0)*'1-Input'!$B$27,'1-Input'!$B$23+0))</f>
        <v>15535</v>
      </c>
      <c r="D1343" s="10">
        <f t="shared" si="54"/>
        <v>0</v>
      </c>
      <c r="E1343" s="10">
        <f>MAX(0,('1-Input'!$B$10-C1343-D1343))/(1-'P-Parametri'!$B$31*MAX(0,IF(F1342&lt;=0,0,(F1342-G1342)/F1342)))</f>
        <v>13465</v>
      </c>
      <c r="F1343" s="10">
        <f>((F1342-E1343+MAX(0,-('1-Input'!$B$10-C1343-D1343)))*(1+B1343))*(1-'P-Parametri'!$B$32)</f>
        <v>-476370.93532414321</v>
      </c>
      <c r="G1343" s="10">
        <f>IF(F1342&lt;=0,G1342,G1342*(1-E1343/F1342))+MAX(0,-('1-Input'!$B$10-C1343-D1343))</f>
        <v>-19793.921797568291</v>
      </c>
      <c r="H1343" s="9">
        <f t="shared" si="55"/>
        <v>0</v>
      </c>
    </row>
    <row r="1344" spans="1:8">
      <c r="A1344" s="9">
        <f t="shared" si="53"/>
        <v>40</v>
      </c>
      <c r="B1344" s="12">
        <f>IF($A1344='P-Parametri'!$C$47,'P-Parametri'!$B$34,IF($A1344='P-Parametri'!$C$48,'P-Parametri'!$C$34,'P-Parametri'!$C$50))</f>
        <v>2.7158250435358244E-2</v>
      </c>
      <c r="C1344" s="10">
        <f>IF($A1344&lt;='1-Input'!$B$26,0,IF($A1344='1-Input'!$B$26+1,('1-Input'!$B$23+0)*'1-Input'!$B$27,'1-Input'!$B$23+0))</f>
        <v>15535</v>
      </c>
      <c r="D1344" s="10">
        <f t="shared" si="54"/>
        <v>0</v>
      </c>
      <c r="E1344" s="10">
        <f>MAX(0,('1-Input'!$B$10-C1344-D1344))/(1-'P-Parametri'!$B$31*MAX(0,IF(F1343&lt;=0,0,(F1343-G1343)/F1343)))</f>
        <v>13465</v>
      </c>
      <c r="F1344" s="10">
        <f>((F1343-E1344+MAX(0,-('1-Input'!$B$10-C1344-D1344)))*(1+B1344))*(1-'P-Parametri'!$B$32)</f>
        <v>-502132.74428325845</v>
      </c>
      <c r="G1344" s="10">
        <f>IF(F1343&lt;=0,G1343,G1343*(1-E1344/F1343))+MAX(0,-('1-Input'!$B$10-C1344-D1344))</f>
        <v>-19793.921797568291</v>
      </c>
      <c r="H1344" s="9">
        <f t="shared" si="55"/>
        <v>0</v>
      </c>
    </row>
    <row r="1345" spans="1:8">
      <c r="A1345" s="9">
        <f t="shared" si="53"/>
        <v>41</v>
      </c>
      <c r="B1345" s="12">
        <f>IF($A1345='P-Parametri'!$C$47,'P-Parametri'!$B$34,IF($A1345='P-Parametri'!$C$48,'P-Parametri'!$C$34,'P-Parametri'!$C$50))</f>
        <v>2.7158250435358244E-2</v>
      </c>
      <c r="C1345" s="10">
        <f>IF($A1345&lt;='1-Input'!$B$26,0,IF($A1345='1-Input'!$B$26+1,('1-Input'!$B$23+0)*'1-Input'!$B$27,'1-Input'!$B$23+0))</f>
        <v>15535</v>
      </c>
      <c r="D1345" s="10">
        <f t="shared" si="54"/>
        <v>0</v>
      </c>
      <c r="E1345" s="10">
        <f>MAX(0,('1-Input'!$B$10-C1345-D1345))/(1-'P-Parametri'!$B$31*MAX(0,IF(F1344&lt;=0,0,(F1344-G1344)/F1344)))</f>
        <v>13465</v>
      </c>
      <c r="F1345" s="10">
        <f>((F1344-E1345+MAX(0,-('1-Input'!$B$10-C1345-D1345)))*(1+B1345))*(1-'P-Parametri'!$B$32)</f>
        <v>-528541.2759925162</v>
      </c>
      <c r="G1345" s="10">
        <f>IF(F1344&lt;=0,G1344,G1344*(1-E1345/F1344))+MAX(0,-('1-Input'!$B$10-C1345-D1345))</f>
        <v>-19793.921797568291</v>
      </c>
      <c r="H1345" s="9">
        <f t="shared" si="55"/>
        <v>0</v>
      </c>
    </row>
    <row r="1346" spans="1:8">
      <c r="A1346" s="9">
        <f t="shared" si="53"/>
        <v>42</v>
      </c>
      <c r="B1346" s="12">
        <f>IF($A1346='P-Parametri'!$C$47,'P-Parametri'!$B$34,IF($A1346='P-Parametri'!$C$48,'P-Parametri'!$C$34,'P-Parametri'!$C$50))</f>
        <v>2.7158250435358244E-2</v>
      </c>
      <c r="C1346" s="10">
        <f>IF($A1346&lt;='1-Input'!$B$26,0,IF($A1346='1-Input'!$B$26+1,('1-Input'!$B$23+0)*'1-Input'!$B$27,'1-Input'!$B$23+0))</f>
        <v>15535</v>
      </c>
      <c r="D1346" s="10">
        <f t="shared" si="54"/>
        <v>0</v>
      </c>
      <c r="E1346" s="10">
        <f>MAX(0,('1-Input'!$B$10-C1346-D1346))/(1-'P-Parametri'!$B$31*MAX(0,IF(F1345&lt;=0,0,(F1345-G1345)/F1345)))</f>
        <v>13465</v>
      </c>
      <c r="F1346" s="10">
        <f>((F1345-E1346+MAX(0,-('1-Input'!$B$10-C1346-D1346)))*(1+B1346))*(1-'P-Parametri'!$B$32)</f>
        <v>-555612.76573710993</v>
      </c>
      <c r="G1346" s="10">
        <f>IF(F1345&lt;=0,G1345,G1345*(1-E1346/F1345))+MAX(0,-('1-Input'!$B$10-C1346-D1346))</f>
        <v>-19793.921797568291</v>
      </c>
      <c r="H1346" s="9">
        <f t="shared" si="55"/>
        <v>0</v>
      </c>
    </row>
    <row r="1347" spans="1:8" ht="30">
      <c r="A1347" s="5" t="s">
        <v>184</v>
      </c>
      <c r="B1347" s="18">
        <f>IFERROR('1-Input'!$B$5-1+MATCH(0,H1304:H1346,0)-1,"non si esaurisce")</f>
        <v>66</v>
      </c>
      <c r="D1347" s="5" t="s">
        <v>185</v>
      </c>
      <c r="E1347" s="10">
        <f>F1346</f>
        <v>-555612.76573710993</v>
      </c>
    </row>
    <row r="1350" spans="1:8">
      <c r="A1350" s="2" t="s">
        <v>438</v>
      </c>
    </row>
    <row r="1351" spans="1:8">
      <c r="A1351" s="15" t="s">
        <v>176</v>
      </c>
      <c r="B1351" s="15" t="s">
        <v>177</v>
      </c>
      <c r="C1351" s="15" t="s">
        <v>178</v>
      </c>
      <c r="D1351" s="15" t="s">
        <v>179</v>
      </c>
      <c r="E1351" s="15" t="s">
        <v>180</v>
      </c>
      <c r="F1351" s="15" t="s">
        <v>181</v>
      </c>
      <c r="G1351" s="15" t="s">
        <v>182</v>
      </c>
      <c r="H1351" s="15" t="s">
        <v>183</v>
      </c>
    </row>
    <row r="1352" spans="1:8">
      <c r="A1352" s="9">
        <f>0</f>
        <v>0</v>
      </c>
      <c r="E1352" s="10">
        <f>0</f>
        <v>0</v>
      </c>
      <c r="F1352" s="10">
        <f>'1-Input'!$B$8</f>
        <v>760000</v>
      </c>
      <c r="G1352" s="10">
        <f>'1-Input'!$B$9</f>
        <v>586000</v>
      </c>
      <c r="H1352" s="9">
        <f>1</f>
        <v>1</v>
      </c>
    </row>
    <row r="1353" spans="1:8">
      <c r="A1353" s="9">
        <f t="shared" ref="A1353:A1394" si="56">A1352+1</f>
        <v>1</v>
      </c>
      <c r="B1353" s="12">
        <f>IF($A1353='P-Parametri'!$D$47,'P-Parametri'!$B$34,IF($A1353='P-Parametri'!$D$48,'P-Parametri'!$C$34,'P-Parametri'!$D$50))</f>
        <v>2.7158250435358244E-2</v>
      </c>
      <c r="C1353" s="10">
        <f>IF($A1353&lt;='1-Input'!$B$26,0,IF($A1353='1-Input'!$B$26+1,('1-Input'!$B$23+0)*'1-Input'!$B$27,'1-Input'!$B$23+0))</f>
        <v>0</v>
      </c>
      <c r="D1353" s="10">
        <f t="shared" ref="D1353:D1394" si="57">IF(AND($A1353&gt;=1,$A1353&lt;1+0),0,0)</f>
        <v>0</v>
      </c>
      <c r="E1353" s="10">
        <f>MAX(0,('1-Input'!$B$10-C1353-D1353))/(1-'P-Parametri'!$B$31*MAX(0,IF(F1352&lt;=0,0,(F1352-G1352)/F1352)))</f>
        <v>30835.525211259723</v>
      </c>
      <c r="F1353" s="10">
        <f>((F1352-E1353+MAX(0,-('1-Input'!$B$10-C1353-D1353)))*(1+B1353))*(1-'P-Parametri'!$B$32)</f>
        <v>747469.37159121211</v>
      </c>
      <c r="G1353" s="10">
        <f>IF(F1352&lt;=0,G1352,G1352*(1-E1353/F1352))+MAX(0,-('1-Input'!$B$10-C1353-D1353))</f>
        <v>562224.18713973917</v>
      </c>
      <c r="H1353" s="9">
        <f t="shared" ref="H1353:H1394" si="58">IF(OR(F1352&lt;=0,F1352&lt;E1353),0,1)</f>
        <v>1</v>
      </c>
    </row>
    <row r="1354" spans="1:8">
      <c r="A1354" s="9">
        <f t="shared" si="56"/>
        <v>2</v>
      </c>
      <c r="B1354" s="12">
        <f>IF($A1354='P-Parametri'!$D$47,'P-Parametri'!$B$34,IF($A1354='P-Parametri'!$D$48,'P-Parametri'!$C$34,'P-Parametri'!$D$50))</f>
        <v>2.7158250435358244E-2</v>
      </c>
      <c r="C1354" s="10">
        <f>IF($A1354&lt;='1-Input'!$B$26,0,IF($A1354='1-Input'!$B$26+1,('1-Input'!$B$23+0)*'1-Input'!$B$27,'1-Input'!$B$23+0))</f>
        <v>0</v>
      </c>
      <c r="D1354" s="10">
        <f t="shared" si="57"/>
        <v>0</v>
      </c>
      <c r="E1354" s="10">
        <f>MAX(0,('1-Input'!$B$10-C1354-D1354))/(1-'P-Parametri'!$B$31*MAX(0,IF(F1353&lt;=0,0,(F1353-G1353)/F1353)))</f>
        <v>30997.336562955301</v>
      </c>
      <c r="F1354" s="10">
        <f>((F1353-E1354+MAX(0,-('1-Input'!$B$10-C1354-D1354)))*(1+B1354))*(1-'P-Parametri'!$B$32)</f>
        <v>734458.30166151398</v>
      </c>
      <c r="G1354" s="10">
        <f>IF(F1353&lt;=0,G1353,G1353*(1-E1354/F1353))+MAX(0,-('1-Input'!$B$10-C1354-D1354))</f>
        <v>538908.91428045812</v>
      </c>
      <c r="H1354" s="9">
        <f t="shared" si="58"/>
        <v>1</v>
      </c>
    </row>
    <row r="1355" spans="1:8">
      <c r="A1355" s="9">
        <f t="shared" si="56"/>
        <v>3</v>
      </c>
      <c r="B1355" s="12">
        <f>IF($A1355='P-Parametri'!$D$47,'P-Parametri'!$B$34,IF($A1355='P-Parametri'!$D$48,'P-Parametri'!$C$34,'P-Parametri'!$D$50))</f>
        <v>2.7158250435358244E-2</v>
      </c>
      <c r="C1355" s="10">
        <f>IF($A1355&lt;='1-Input'!$B$26,0,IF($A1355='1-Input'!$B$26+1,('1-Input'!$B$23+0)*'1-Input'!$B$27,'1-Input'!$B$23+0))</f>
        <v>0</v>
      </c>
      <c r="D1355" s="10">
        <f t="shared" si="57"/>
        <v>0</v>
      </c>
      <c r="E1355" s="10">
        <f>MAX(0,('1-Input'!$B$10-C1355-D1355))/(1-'P-Parametri'!$B$31*MAX(0,IF(F1354&lt;=0,0,(F1354-G1354)/F1354)))</f>
        <v>31156.830067623807</v>
      </c>
      <c r="F1355" s="10">
        <f>((F1354-E1355+MAX(0,-('1-Input'!$B$10-C1355-D1355)))*(1+B1355))*(1-'P-Parametri'!$B$32)</f>
        <v>720957.10527281114</v>
      </c>
      <c r="G1355" s="10">
        <f>IF(F1354&lt;=0,G1354,G1354*(1-E1355/F1354))+MAX(0,-('1-Input'!$B$10-C1355-D1355))</f>
        <v>516047.58447292587</v>
      </c>
      <c r="H1355" s="9">
        <f t="shared" si="58"/>
        <v>1</v>
      </c>
    </row>
    <row r="1356" spans="1:8">
      <c r="A1356" s="9">
        <f t="shared" si="56"/>
        <v>4</v>
      </c>
      <c r="B1356" s="12">
        <f>IF($A1356='P-Parametri'!$D$47,'P-Parametri'!$B$34,IF($A1356='P-Parametri'!$D$48,'P-Parametri'!$C$34,'P-Parametri'!$D$50))</f>
        <v>2.7158250435358244E-2</v>
      </c>
      <c r="C1356" s="10">
        <f>IF($A1356&lt;='1-Input'!$B$26,0,IF($A1356='1-Input'!$B$26+1,('1-Input'!$B$23+0)*'1-Input'!$B$27,'1-Input'!$B$23+0))</f>
        <v>0</v>
      </c>
      <c r="D1356" s="10">
        <f t="shared" si="57"/>
        <v>0</v>
      </c>
      <c r="E1356" s="10">
        <f>MAX(0,('1-Input'!$B$10-C1356-D1356))/(1-'P-Parametri'!$B$31*MAX(0,IF(F1355&lt;=0,0,(F1355-G1355)/F1355)))</f>
        <v>31314.007203030425</v>
      </c>
      <c r="F1356" s="10">
        <f>((F1355-E1356+MAX(0,-('1-Input'!$B$10-C1356-D1356)))*(1+B1356))*(1-'P-Parametri'!$B$32)</f>
        <v>706955.85284209985</v>
      </c>
      <c r="G1356" s="10">
        <f>IF(F1355&lt;=0,G1355,G1355*(1-E1356/F1355))+MAX(0,-('1-Input'!$B$10-C1356-D1356))</f>
        <v>493633.60497385863</v>
      </c>
      <c r="H1356" s="9">
        <f t="shared" si="58"/>
        <v>1</v>
      </c>
    </row>
    <row r="1357" spans="1:8">
      <c r="A1357" s="9">
        <f t="shared" si="56"/>
        <v>5</v>
      </c>
      <c r="B1357" s="12">
        <f>IF($A1357='P-Parametri'!$D$47,'P-Parametri'!$B$34,IF($A1357='P-Parametri'!$D$48,'P-Parametri'!$C$34,'P-Parametri'!$D$50))</f>
        <v>2.7158250435358244E-2</v>
      </c>
      <c r="C1357" s="10">
        <f>IF($A1357&lt;='1-Input'!$B$26,0,IF($A1357='1-Input'!$B$26+1,('1-Input'!$B$23+0)*'1-Input'!$B$27,'1-Input'!$B$23+0))</f>
        <v>0</v>
      </c>
      <c r="D1357" s="10">
        <f t="shared" si="57"/>
        <v>0</v>
      </c>
      <c r="E1357" s="10">
        <f>MAX(0,('1-Input'!$B$10-C1357-D1357))/(1-'P-Parametri'!$B$31*MAX(0,IF(F1356&lt;=0,0,(F1356-G1356)/F1356)))</f>
        <v>31468.870807415547</v>
      </c>
      <c r="F1357" s="10">
        <f>((F1356-E1357+MAX(0,-('1-Input'!$B$10-C1357-D1357)))*(1+B1357))*(1-'P-Parametri'!$B$32)</f>
        <v>692444.36260528944</v>
      </c>
      <c r="G1357" s="10">
        <f>IF(F1356&lt;=0,G1356,G1356*(1-E1357/F1356))+MAX(0,-('1-Input'!$B$10-C1357-D1357))</f>
        <v>471660.39111804136</v>
      </c>
      <c r="H1357" s="9">
        <f t="shared" si="58"/>
        <v>1</v>
      </c>
    </row>
    <row r="1358" spans="1:8">
      <c r="A1358" s="9">
        <f t="shared" si="56"/>
        <v>6</v>
      </c>
      <c r="B1358" s="12">
        <f>IF($A1358='P-Parametri'!$D$47,'P-Parametri'!$B$34,IF($A1358='P-Parametri'!$D$48,'P-Parametri'!$C$34,'P-Parametri'!$D$50))</f>
        <v>2.7158250435358244E-2</v>
      </c>
      <c r="C1358" s="10">
        <f>IF($A1358&lt;='1-Input'!$B$26,0,IF($A1358='1-Input'!$B$26+1,('1-Input'!$B$23+0)*'1-Input'!$B$27,'1-Input'!$B$23+0))</f>
        <v>0</v>
      </c>
      <c r="D1358" s="10">
        <f t="shared" si="57"/>
        <v>0</v>
      </c>
      <c r="E1358" s="10">
        <f>MAX(0,('1-Input'!$B$10-C1358-D1358))/(1-'P-Parametri'!$B$31*MAX(0,IF(F1357&lt;=0,0,(F1357-G1357)/F1357)))</f>
        <v>31621.425037178462</v>
      </c>
      <c r="F1358" s="10">
        <f>((F1357-E1358+MAX(0,-('1-Input'!$B$10-C1358-D1358)))*(1+B1358))*(1-'P-Parametri'!$B$32)</f>
        <v>677412.19293521484</v>
      </c>
      <c r="G1358" s="10">
        <f>IF(F1357&lt;=0,G1357,G1357*(1-E1358/F1357))+MAX(0,-('1-Input'!$B$10-C1358-D1358))</f>
        <v>450121.37007001083</v>
      </c>
      <c r="H1358" s="9">
        <f t="shared" si="58"/>
        <v>1</v>
      </c>
    </row>
    <row r="1359" spans="1:8">
      <c r="A1359" s="9">
        <f t="shared" si="56"/>
        <v>7</v>
      </c>
      <c r="B1359" s="12">
        <f>IF($A1359='P-Parametri'!$D$47,'P-Parametri'!$B$34,IF($A1359='P-Parametri'!$D$48,'P-Parametri'!$C$34,'P-Parametri'!$D$50))</f>
        <v>2.7158250435358244E-2</v>
      </c>
      <c r="C1359" s="10">
        <f>IF($A1359&lt;='1-Input'!$B$26,0,IF($A1359='1-Input'!$B$26+1,('1-Input'!$B$23+0)*'1-Input'!$B$27,'1-Input'!$B$23+0))</f>
        <v>0</v>
      </c>
      <c r="D1359" s="10">
        <f t="shared" si="57"/>
        <v>0</v>
      </c>
      <c r="E1359" s="10">
        <f>MAX(0,('1-Input'!$B$10-C1359-D1359))/(1-'P-Parametri'!$B$31*MAX(0,IF(F1358&lt;=0,0,(F1358-G1358)/F1358)))</f>
        <v>31771.67532399391</v>
      </c>
      <c r="F1359" s="10">
        <f>((F1358-E1359+MAX(0,-('1-Input'!$B$10-C1359-D1359)))*(1+B1359))*(1-'P-Parametri'!$B$32)</f>
        <v>661848.63451076136</v>
      </c>
      <c r="G1359" s="10">
        <f>IF(F1358&lt;=0,G1358,G1358*(1-E1359/F1358))+MAX(0,-('1-Input'!$B$10-C1359-D1359))</f>
        <v>429009.98445368576</v>
      </c>
      <c r="H1359" s="9">
        <f t="shared" si="58"/>
        <v>1</v>
      </c>
    </row>
    <row r="1360" spans="1:8">
      <c r="A1360" s="9">
        <f t="shared" si="56"/>
        <v>8</v>
      </c>
      <c r="B1360" s="12">
        <f>IF($A1360='P-Parametri'!$D$47,'P-Parametri'!$B$34,IF($A1360='P-Parametri'!$D$48,'P-Parametri'!$C$34,'P-Parametri'!$D$50))</f>
        <v>2.7158250435358244E-2</v>
      </c>
      <c r="C1360" s="10">
        <f>IF($A1360&lt;='1-Input'!$B$26,0,IF($A1360='1-Input'!$B$26+1,('1-Input'!$B$23+0)*'1-Input'!$B$27,'1-Input'!$B$23+0))</f>
        <v>0</v>
      </c>
      <c r="D1360" s="10">
        <f t="shared" si="57"/>
        <v>0</v>
      </c>
      <c r="E1360" s="10">
        <f>MAX(0,('1-Input'!$B$10-C1360-D1360))/(1-'P-Parametri'!$B$31*MAX(0,IF(F1359&lt;=0,0,(F1359-G1359)/F1359)))</f>
        <v>31919.628331476059</v>
      </c>
      <c r="F1360" s="10">
        <f>((F1359-E1360+MAX(0,-('1-Input'!$B$10-C1360-D1360)))*(1+B1360))*(1-'P-Parametri'!$B$32)</f>
        <v>645742.7023338275</v>
      </c>
      <c r="G1360" s="10">
        <f>IF(F1359&lt;=0,G1359,G1359*(1-E1360/F1359))+MAX(0,-('1-Input'!$B$10-C1360-D1360))</f>
        <v>408319.69585865608</v>
      </c>
      <c r="H1360" s="9">
        <f t="shared" si="58"/>
        <v>1</v>
      </c>
    </row>
    <row r="1361" spans="1:8">
      <c r="A1361" s="9">
        <f t="shared" si="56"/>
        <v>9</v>
      </c>
      <c r="B1361" s="12">
        <f>IF($A1361='P-Parametri'!$D$47,'P-Parametri'!$B$34,IF($A1361='P-Parametri'!$D$48,'P-Parametri'!$C$34,'P-Parametri'!$D$50))</f>
        <v>2.7158250435358244E-2</v>
      </c>
      <c r="C1361" s="10">
        <f>IF($A1361&lt;='1-Input'!$B$26,0,IF($A1361='1-Input'!$B$26+1,('1-Input'!$B$23+0)*'1-Input'!$B$27,'1-Input'!$B$23+0))</f>
        <v>0</v>
      </c>
      <c r="D1361" s="10">
        <f t="shared" si="57"/>
        <v>0</v>
      </c>
      <c r="E1361" s="10">
        <f>MAX(0,('1-Input'!$B$10-C1361-D1361))/(1-'P-Parametri'!$B$31*MAX(0,IF(F1360&lt;=0,0,(F1360-G1360)/F1360)))</f>
        <v>32065.291911500637</v>
      </c>
      <c r="F1361" s="10">
        <f>((F1360-E1361+MAX(0,-('1-Input'!$B$10-C1361-D1361)))*(1+B1361))*(1-'P-Parametri'!$B$32)</f>
        <v>629083.1275906564</v>
      </c>
      <c r="G1361" s="10">
        <f>IF(F1360&lt;=0,G1360,G1360*(1-E1361/F1360))+MAX(0,-('1-Input'!$B$10-C1361-D1361))</f>
        <v>388043.98822215793</v>
      </c>
      <c r="H1361" s="9">
        <f t="shared" si="58"/>
        <v>1</v>
      </c>
    </row>
    <row r="1362" spans="1:8">
      <c r="A1362" s="9">
        <f t="shared" si="56"/>
        <v>10</v>
      </c>
      <c r="B1362" s="12">
        <f>IF($A1362='P-Parametri'!$D$47,'P-Parametri'!$B$34,IF($A1362='P-Parametri'!$D$48,'P-Parametri'!$C$34,'P-Parametri'!$D$50))</f>
        <v>2.7158250435358244E-2</v>
      </c>
      <c r="C1362" s="10">
        <f>IF($A1362&lt;='1-Input'!$B$26,0,IF($A1362='1-Input'!$B$26+1,('1-Input'!$B$23+0)*'1-Input'!$B$27,'1-Input'!$B$23+0))</f>
        <v>0</v>
      </c>
      <c r="D1362" s="10">
        <f t="shared" si="57"/>
        <v>0</v>
      </c>
      <c r="E1362" s="10">
        <f>MAX(0,('1-Input'!$B$10-C1362-D1362))/(1-'P-Parametri'!$B$31*MAX(0,IF(F1361&lt;=0,0,(F1361-G1361)/F1361)))</f>
        <v>32208.67506029164</v>
      </c>
      <c r="F1362" s="10">
        <f>((F1361-E1362+MAX(0,-('1-Input'!$B$10-C1362-D1362)))*(1+B1362))*(1-'P-Parametri'!$B$32)</f>
        <v>611858.34935387038</v>
      </c>
      <c r="G1362" s="10">
        <f>IF(F1361&lt;=0,G1361,G1361*(1-E1362/F1361))+MAX(0,-('1-Input'!$B$10-C1362-D1362))</f>
        <v>368176.3710860649</v>
      </c>
      <c r="H1362" s="9">
        <f t="shared" si="58"/>
        <v>1</v>
      </c>
    </row>
    <row r="1363" spans="1:8">
      <c r="A1363" s="9">
        <f t="shared" si="56"/>
        <v>11</v>
      </c>
      <c r="B1363" s="12">
        <f>IF($A1363='P-Parametri'!$D$47,'P-Parametri'!$B$34,IF($A1363='P-Parametri'!$D$48,'P-Parametri'!$C$34,'P-Parametri'!$D$50))</f>
        <v>2.7158250435358244E-2</v>
      </c>
      <c r="C1363" s="10">
        <f>IF($A1363&lt;='1-Input'!$B$26,0,IF($A1363='1-Input'!$B$26+1,('1-Input'!$B$23+0)*'1-Input'!$B$27,'1-Input'!$B$23+0))</f>
        <v>0</v>
      </c>
      <c r="D1363" s="10">
        <f t="shared" si="57"/>
        <v>0</v>
      </c>
      <c r="E1363" s="10">
        <f>MAX(0,('1-Input'!$B$10-C1363-D1363))/(1-'P-Parametri'!$B$31*MAX(0,IF(F1362&lt;=0,0,(F1362-G1362)/F1362)))</f>
        <v>32349.787874374833</v>
      </c>
      <c r="F1363" s="10">
        <f>((F1362-E1363+MAX(0,-('1-Input'!$B$10-C1363-D1363)))*(1+B1363))*(1-'P-Parametri'!$B$32)</f>
        <v>594056.50612134673</v>
      </c>
      <c r="G1363" s="10">
        <f>IF(F1362&lt;=0,G1362,G1362*(1-E1363/F1362))+MAX(0,-('1-Input'!$B$10-C1363-D1363))</f>
        <v>348710.38272851636</v>
      </c>
      <c r="H1363" s="9">
        <f t="shared" si="58"/>
        <v>1</v>
      </c>
    </row>
    <row r="1364" spans="1:8">
      <c r="A1364" s="9">
        <f t="shared" si="56"/>
        <v>12</v>
      </c>
      <c r="B1364" s="12">
        <f>IF($A1364='P-Parametri'!$D$47,'P-Parametri'!$B$34,IF($A1364='P-Parametri'!$D$48,'P-Parametri'!$C$34,'P-Parametri'!$D$50))</f>
        <v>2.7158250435358244E-2</v>
      </c>
      <c r="C1364" s="10">
        <f>IF($A1364&lt;='1-Input'!$B$26,0,IF($A1364='1-Input'!$B$26+1,('1-Input'!$B$23+0)*'1-Input'!$B$27,'1-Input'!$B$23+0))</f>
        <v>0</v>
      </c>
      <c r="D1364" s="10">
        <f t="shared" si="57"/>
        <v>0</v>
      </c>
      <c r="E1364" s="10">
        <f>MAX(0,('1-Input'!$B$10-C1364-D1364))/(1-'P-Parametri'!$B$31*MAX(0,IF(F1363&lt;=0,0,(F1363-G1363)/F1363)))</f>
        <v>32488.641506495635</v>
      </c>
      <c r="F1364" s="10">
        <f>((F1363-E1364+MAX(0,-('1-Input'!$B$10-C1364-D1364)))*(1+B1364))*(1-'P-Parametri'!$B$32)</f>
        <v>575665.42718787352</v>
      </c>
      <c r="G1364" s="10">
        <f>IF(F1363&lt;=0,G1363,G1363*(1-E1364/F1363))+MAX(0,-('1-Input'!$B$10-C1364-D1364))</f>
        <v>329639.59317008086</v>
      </c>
      <c r="H1364" s="9">
        <f t="shared" si="58"/>
        <v>1</v>
      </c>
    </row>
    <row r="1365" spans="1:8">
      <c r="A1365" s="9">
        <f t="shared" si="56"/>
        <v>13</v>
      </c>
      <c r="B1365" s="12">
        <f>IF($A1365='P-Parametri'!$D$47,'P-Parametri'!$B$34,IF($A1365='P-Parametri'!$D$48,'P-Parametri'!$C$34,'P-Parametri'!$D$50))</f>
        <v>2.7158250435358244E-2</v>
      </c>
      <c r="C1365" s="10">
        <f>IF($A1365&lt;='1-Input'!$B$26,0,IF($A1365='1-Input'!$B$26+1,('1-Input'!$B$23+0)*'1-Input'!$B$27,'1-Input'!$B$23+0))</f>
        <v>0</v>
      </c>
      <c r="D1365" s="10">
        <f t="shared" si="57"/>
        <v>0</v>
      </c>
      <c r="E1365" s="10">
        <f>MAX(0,('1-Input'!$B$10-C1365-D1365))/(1-'P-Parametri'!$B$31*MAX(0,IF(F1364&lt;=0,0,(F1364-G1364)/F1364)))</f>
        <v>32625.248121594443</v>
      </c>
      <c r="F1365" s="10">
        <f>((F1364-E1365+MAX(0,-('1-Input'!$B$10-C1365-D1365)))*(1+B1365))*(1-'P-Parametri'!$B$32)</f>
        <v>556672.62384533125</v>
      </c>
      <c r="G1365" s="10">
        <f>IF(F1364&lt;=0,G1364,G1364*(1-E1365/F1364))+MAX(0,-('1-Input'!$B$10-C1365-D1365))</f>
        <v>310957.60705461889</v>
      </c>
      <c r="H1365" s="9">
        <f t="shared" si="58"/>
        <v>1</v>
      </c>
    </row>
    <row r="1366" spans="1:8">
      <c r="A1366" s="9">
        <f t="shared" si="56"/>
        <v>14</v>
      </c>
      <c r="B1366" s="12">
        <f>IF($A1366='P-Parametri'!$D$47,'P-Parametri'!$B$34,IF($A1366='P-Parametri'!$D$48,'P-Parametri'!$C$34,'P-Parametri'!$D$50))</f>
        <v>2.7158250435358244E-2</v>
      </c>
      <c r="C1366" s="10">
        <f>IF($A1366&lt;='1-Input'!$B$26,0,IF($A1366='1-Input'!$B$26+1,('1-Input'!$B$23+0)*'1-Input'!$B$27,'1-Input'!$B$23+0))</f>
        <v>0</v>
      </c>
      <c r="D1366" s="10">
        <f t="shared" si="57"/>
        <v>0</v>
      </c>
      <c r="E1366" s="10">
        <f>MAX(0,('1-Input'!$B$10-C1366-D1366))/(1-'P-Parametri'!$B$31*MAX(0,IF(F1365&lt;=0,0,(F1365-G1365)/F1365)))</f>
        <v>32759.62085292787</v>
      </c>
      <c r="F1366" s="10">
        <f>((F1365-E1366+MAX(0,-('1-Input'!$B$10-C1366-D1366)))*(1+B1366))*(1-'P-Parametri'!$B$32)</f>
        <v>537065.28040694364</v>
      </c>
      <c r="G1366" s="10">
        <f>IF(F1365&lt;=0,G1365,G1365*(1-E1366/F1365))+MAX(0,-('1-Input'!$B$10-C1366-D1366))</f>
        <v>292658.06640525971</v>
      </c>
      <c r="H1366" s="9">
        <f t="shared" si="58"/>
        <v>1</v>
      </c>
    </row>
    <row r="1367" spans="1:8">
      <c r="A1367" s="9">
        <f t="shared" si="56"/>
        <v>15</v>
      </c>
      <c r="B1367" s="12">
        <f>IF($A1367='P-Parametri'!$D$47,'P-Parametri'!$B$34,IF($A1367='P-Parametri'!$D$48,'P-Parametri'!$C$34,'P-Parametri'!$D$50))</f>
        <v>2.7158250435358244E-2</v>
      </c>
      <c r="C1367" s="10">
        <f>IF($A1367&lt;='1-Input'!$B$26,0,IF($A1367='1-Input'!$B$26+1,('1-Input'!$B$23+0)*'1-Input'!$B$27,'1-Input'!$B$23+0))</f>
        <v>0</v>
      </c>
      <c r="D1367" s="10">
        <f t="shared" si="57"/>
        <v>0</v>
      </c>
      <c r="E1367" s="10">
        <f>MAX(0,('1-Input'!$B$10-C1367-D1367))/(1-'P-Parametri'!$B$31*MAX(0,IF(F1366&lt;=0,0,(F1366-G1366)/F1366)))</f>
        <v>32891.773758419477</v>
      </c>
      <c r="F1367" s="10">
        <f>((F1366-E1367+MAX(0,-('1-Input'!$B$10-C1367-D1367)))*(1+B1367))*(1-'P-Parametri'!$B$32)</f>
        <v>516830.24505094759</v>
      </c>
      <c r="G1367" s="10">
        <f>IF(F1366&lt;=0,G1366,G1366*(1-E1367/F1366))+MAX(0,-('1-Input'!$B$10-C1367-D1367))</f>
        <v>274734.65325614589</v>
      </c>
      <c r="H1367" s="9">
        <f t="shared" si="58"/>
        <v>1</v>
      </c>
    </row>
    <row r="1368" spans="1:8">
      <c r="A1368" s="9">
        <f t="shared" si="56"/>
        <v>16</v>
      </c>
      <c r="B1368" s="12">
        <f>IF($A1368='P-Parametri'!$D$47,'P-Parametri'!$B$34,IF($A1368='P-Parametri'!$D$48,'P-Parametri'!$C$34,'P-Parametri'!$D$50))</f>
        <v>2.7158250435358244E-2</v>
      </c>
      <c r="C1368" s="10">
        <f>IF($A1368&lt;='1-Input'!$B$26,0,IF($A1368='1-Input'!$B$26+1,('1-Input'!$B$23+0)*'1-Input'!$B$27,'1-Input'!$B$23+0))</f>
        <v>0</v>
      </c>
      <c r="D1368" s="10">
        <f t="shared" si="57"/>
        <v>0</v>
      </c>
      <c r="E1368" s="10">
        <f>MAX(0,('1-Input'!$B$10-C1368-D1368))/(1-'P-Parametri'!$B$31*MAX(0,IF(F1367&lt;=0,0,(F1367-G1367)/F1367)))</f>
        <v>33021.721777318904</v>
      </c>
      <c r="F1368" s="10">
        <f>((F1367-E1368+MAX(0,-('1-Input'!$B$10-C1368-D1368)))*(1+B1368))*(1-'P-Parametri'!$B$32)</f>
        <v>495954.02047883184</v>
      </c>
      <c r="G1368" s="10">
        <f>IF(F1367&lt;=0,G1367,G1367*(1-E1368/F1367))+MAX(0,-('1-Input'!$B$10-C1368-D1368))</f>
        <v>257181.09216082277</v>
      </c>
      <c r="H1368" s="9">
        <f t="shared" si="58"/>
        <v>1</v>
      </c>
    </row>
    <row r="1369" spans="1:8">
      <c r="A1369" s="9">
        <f t="shared" si="56"/>
        <v>17</v>
      </c>
      <c r="B1369" s="12">
        <f>IF($A1369='P-Parametri'!$D$47,'P-Parametri'!$B$34,IF($A1369='P-Parametri'!$D$48,'P-Parametri'!$C$34,'P-Parametri'!$D$50))</f>
        <v>2.7158250435358244E-2</v>
      </c>
      <c r="C1369" s="10">
        <f>IF($A1369&lt;='1-Input'!$B$26,0,IF($A1369='1-Input'!$B$26+1,('1-Input'!$B$23+0)*'1-Input'!$B$27,'1-Input'!$B$23+0))</f>
        <v>0</v>
      </c>
      <c r="D1369" s="10">
        <f t="shared" si="57"/>
        <v>0</v>
      </c>
      <c r="E1369" s="10">
        <f>MAX(0,('1-Input'!$B$10-C1369-D1369))/(1-'P-Parametri'!$B$31*MAX(0,IF(F1368&lt;=0,0,(F1368-G1368)/F1368)))</f>
        <v>33149.48068724366</v>
      </c>
      <c r="F1369" s="10">
        <f>((F1368-E1369+MAX(0,-('1-Input'!$B$10-C1369-D1369)))*(1+B1369))*(1-'P-Parametri'!$B$32)</f>
        <v>474422.75438309711</v>
      </c>
      <c r="G1369" s="10">
        <f>IF(F1368&lt;=0,G1368,G1368*(1-E1369/F1368))+MAX(0,-('1-Input'!$B$10-C1369-D1369))</f>
        <v>239991.15257836238</v>
      </c>
      <c r="H1369" s="9">
        <f t="shared" si="58"/>
        <v>1</v>
      </c>
    </row>
    <row r="1370" spans="1:8">
      <c r="A1370" s="9">
        <f t="shared" si="56"/>
        <v>18</v>
      </c>
      <c r="B1370" s="12">
        <f>IF($A1370='P-Parametri'!$D$47,'P-Parametri'!$B$34,IF($A1370='P-Parametri'!$D$48,'P-Parametri'!$C$34,'P-Parametri'!$D$50))</f>
        <v>2.7158250435358244E-2</v>
      </c>
      <c r="C1370" s="10">
        <f>IF($A1370&lt;='1-Input'!$B$26,0,IF($A1370='1-Input'!$B$26+1,('1-Input'!$B$23+0)*'1-Input'!$B$27,'1-Input'!$B$23+0))</f>
        <v>0</v>
      </c>
      <c r="D1370" s="10">
        <f t="shared" si="57"/>
        <v>0</v>
      </c>
      <c r="E1370" s="10">
        <f>MAX(0,('1-Input'!$B$10-C1370-D1370))/(1-'P-Parametri'!$B$31*MAX(0,IF(F1369&lt;=0,0,(F1369-G1369)/F1369)))</f>
        <v>33275.067061672795</v>
      </c>
      <c r="F1370" s="10">
        <f>((F1369-E1370+MAX(0,-('1-Input'!$B$10-C1370-D1370)))*(1+B1370))*(1-'P-Parametri'!$B$32)</f>
        <v>452222.2297192933</v>
      </c>
      <c r="G1370" s="10">
        <f>IF(F1369&lt;=0,G1369,G1369*(1-E1370/F1369))+MAX(0,-('1-Input'!$B$10-C1370-D1370))</f>
        <v>223158.65113850802</v>
      </c>
      <c r="H1370" s="9">
        <f t="shared" si="58"/>
        <v>1</v>
      </c>
    </row>
    <row r="1371" spans="1:8">
      <c r="A1371" s="9">
        <f t="shared" si="56"/>
        <v>19</v>
      </c>
      <c r="B1371" s="12">
        <f>IF($A1371='P-Parametri'!$D$47,'P-Parametri'!$B$34,IF($A1371='P-Parametri'!$D$48,'P-Parametri'!$C$34,'P-Parametri'!$D$50))</f>
        <v>2.7158250435358244E-2</v>
      </c>
      <c r="C1371" s="10">
        <f>IF($A1371&lt;='1-Input'!$B$26,0,IF($A1371='1-Input'!$B$26+1,('1-Input'!$B$23+0)*'1-Input'!$B$27,'1-Input'!$B$23+0))</f>
        <v>5178.3333333332594</v>
      </c>
      <c r="D1371" s="10">
        <f t="shared" si="57"/>
        <v>0</v>
      </c>
      <c r="E1371" s="10">
        <f>MAX(0,('1-Input'!$B$10-C1371-D1371))/(1-'P-Parametri'!$B$31*MAX(0,IF(F1370&lt;=0,0,(F1370-G1370)/F1370)))</f>
        <v>27434.754894953679</v>
      </c>
      <c r="F1371" s="10">
        <f>((F1370-E1371+MAX(0,-('1-Input'!$B$10-C1371-D1371)))*(1+B1371))*(1-'P-Parametri'!$B$32)</f>
        <v>435451.31152852764</v>
      </c>
      <c r="G1371" s="10">
        <f>IF(F1370&lt;=0,G1370,G1370*(1-E1371/F1370))+MAX(0,-('1-Input'!$B$10-C1371-D1371))</f>
        <v>209620.38942927335</v>
      </c>
      <c r="H1371" s="9">
        <f t="shared" si="58"/>
        <v>1</v>
      </c>
    </row>
    <row r="1372" spans="1:8">
      <c r="A1372" s="9">
        <f t="shared" si="56"/>
        <v>20</v>
      </c>
      <c r="B1372" s="12">
        <f>IF($A1372='P-Parametri'!$D$47,'P-Parametri'!$B$34,IF($A1372='P-Parametri'!$D$48,'P-Parametri'!$C$34,'P-Parametri'!$D$50))</f>
        <v>2.7158250435358244E-2</v>
      </c>
      <c r="C1372" s="10">
        <f>IF($A1372&lt;='1-Input'!$B$26,0,IF($A1372='1-Input'!$B$26+1,('1-Input'!$B$23+0)*'1-Input'!$B$27,'1-Input'!$B$23+0))</f>
        <v>15535</v>
      </c>
      <c r="D1372" s="10">
        <f t="shared" si="57"/>
        <v>0</v>
      </c>
      <c r="E1372" s="10">
        <f>MAX(0,('1-Input'!$B$10-C1372-D1372))/(1-'P-Parametri'!$B$31*MAX(0,IF(F1371&lt;=0,0,(F1371-G1371)/F1371)))</f>
        <v>15563.586286959766</v>
      </c>
      <c r="F1372" s="10">
        <f>((F1371-E1372+MAX(0,-('1-Input'!$B$10-C1372-D1372)))*(1+B1372))*(1-'P-Parametri'!$B$32)</f>
        <v>430428.55895593442</v>
      </c>
      <c r="G1372" s="10">
        <f>IF(F1371&lt;=0,G1371,G1371*(1-E1372/F1371))+MAX(0,-('1-Input'!$B$10-C1372-D1372))</f>
        <v>202128.28886138959</v>
      </c>
      <c r="H1372" s="9">
        <f t="shared" si="58"/>
        <v>1</v>
      </c>
    </row>
    <row r="1373" spans="1:8">
      <c r="A1373" s="9">
        <f t="shared" si="56"/>
        <v>21</v>
      </c>
      <c r="B1373" s="12">
        <f>IF($A1373='P-Parametri'!$D$47,'P-Parametri'!$B$34,IF($A1373='P-Parametri'!$D$48,'P-Parametri'!$C$34,'P-Parametri'!$D$50))</f>
        <v>-0.35</v>
      </c>
      <c r="C1373" s="10">
        <f>IF($A1373&lt;='1-Input'!$B$26,0,IF($A1373='1-Input'!$B$26+1,('1-Input'!$B$23+0)*'1-Input'!$B$27,'1-Input'!$B$23+0))</f>
        <v>15535</v>
      </c>
      <c r="D1373" s="10">
        <f t="shared" si="57"/>
        <v>0</v>
      </c>
      <c r="E1373" s="10">
        <f>MAX(0,('1-Input'!$B$10-C1373-D1373))/(1-'P-Parametri'!$B$31*MAX(0,IF(F1372&lt;=0,0,(F1372-G1372)/F1372)))</f>
        <v>15618.920723543813</v>
      </c>
      <c r="F1373" s="10">
        <f>((F1372-E1373+MAX(0,-('1-Input'!$B$10-C1373-D1373)))*(1+B1373))*(1-'P-Parametri'!$B$32)</f>
        <v>269087.01232135185</v>
      </c>
      <c r="G1373" s="10">
        <f>IF(F1372&lt;=0,G1372,G1372*(1-E1373/F1372))+MAX(0,-('1-Input'!$B$10-C1373-D1373))</f>
        <v>194793.67861301429</v>
      </c>
      <c r="H1373" s="9">
        <f t="shared" si="58"/>
        <v>1</v>
      </c>
    </row>
    <row r="1374" spans="1:8">
      <c r="A1374" s="9">
        <f t="shared" si="56"/>
        <v>22</v>
      </c>
      <c r="B1374" s="12">
        <f>IF($A1374='P-Parametri'!$D$47,'P-Parametri'!$B$34,IF($A1374='P-Parametri'!$D$48,'P-Parametri'!$C$34,'P-Parametri'!$D$50))</f>
        <v>-0.2</v>
      </c>
      <c r="C1374" s="10">
        <f>IF($A1374&lt;='1-Input'!$B$26,0,IF($A1374='1-Input'!$B$26+1,('1-Input'!$B$23+0)*'1-Input'!$B$27,'1-Input'!$B$23+0))</f>
        <v>15535</v>
      </c>
      <c r="D1374" s="10">
        <f t="shared" si="57"/>
        <v>0</v>
      </c>
      <c r="E1374" s="10">
        <f>MAX(0,('1-Input'!$B$10-C1374-D1374))/(1-'P-Parametri'!$B$31*MAX(0,IF(F1373&lt;=0,0,(F1373-G1373)/F1373)))</f>
        <v>14506.329045158218</v>
      </c>
      <c r="F1374" s="10">
        <f>((F1373-E1374+MAX(0,-('1-Input'!$B$10-C1374-D1374)))*(1+B1374))*(1-'P-Parametri'!$B$32)</f>
        <v>203257.21752771299</v>
      </c>
      <c r="G1374" s="10">
        <f>IF(F1373&lt;=0,G1373,G1373*(1-E1374/F1373))+MAX(0,-('1-Input'!$B$10-C1374-D1374))</f>
        <v>184292.46128000304</v>
      </c>
      <c r="H1374" s="9">
        <f t="shared" si="58"/>
        <v>1</v>
      </c>
    </row>
    <row r="1375" spans="1:8">
      <c r="A1375" s="9">
        <f t="shared" si="56"/>
        <v>23</v>
      </c>
      <c r="B1375" s="12">
        <f>IF($A1375='P-Parametri'!$D$47,'P-Parametri'!$B$34,IF($A1375='P-Parametri'!$D$48,'P-Parametri'!$C$34,'P-Parametri'!$D$50))</f>
        <v>2.7158250435358244E-2</v>
      </c>
      <c r="C1375" s="10">
        <f>IF($A1375&lt;='1-Input'!$B$26,0,IF($A1375='1-Input'!$B$26+1,('1-Input'!$B$23+0)*'1-Input'!$B$27,'1-Input'!$B$23+0))</f>
        <v>15535</v>
      </c>
      <c r="D1375" s="10">
        <f t="shared" si="57"/>
        <v>0</v>
      </c>
      <c r="E1375" s="10">
        <f>MAX(0,('1-Input'!$B$10-C1375-D1375))/(1-'P-Parametri'!$B$31*MAX(0,IF(F1374&lt;=0,0,(F1374-G1374)/F1374)))</f>
        <v>13799.769962751336</v>
      </c>
      <c r="F1375" s="10">
        <f>((F1374-E1375+MAX(0,-('1-Input'!$B$10-C1375-D1375)))*(1+B1375))*(1-'P-Parametri'!$B$32)</f>
        <v>194213.57481202908</v>
      </c>
      <c r="G1375" s="10">
        <f>IF(F1374&lt;=0,G1374,G1374*(1-E1375/F1374))+MAX(0,-('1-Input'!$B$10-C1375-D1375))</f>
        <v>171780.26809706455</v>
      </c>
      <c r="H1375" s="9">
        <f t="shared" si="58"/>
        <v>1</v>
      </c>
    </row>
    <row r="1376" spans="1:8">
      <c r="A1376" s="9">
        <f t="shared" si="56"/>
        <v>24</v>
      </c>
      <c r="B1376" s="12">
        <f>IF($A1376='P-Parametri'!$D$47,'P-Parametri'!$B$34,IF($A1376='P-Parametri'!$D$48,'P-Parametri'!$C$34,'P-Parametri'!$D$50))</f>
        <v>2.7158250435358244E-2</v>
      </c>
      <c r="C1376" s="10">
        <f>IF($A1376&lt;='1-Input'!$B$26,0,IF($A1376='1-Input'!$B$26+1,('1-Input'!$B$23+0)*'1-Input'!$B$27,'1-Input'!$B$23+0))</f>
        <v>15535</v>
      </c>
      <c r="D1376" s="10">
        <f t="shared" si="57"/>
        <v>0</v>
      </c>
      <c r="E1376" s="10">
        <f>MAX(0,('1-Input'!$B$10-C1376-D1376))/(1-'P-Parametri'!$B$31*MAX(0,IF(F1375&lt;=0,0,(F1375-G1375)/F1375)))</f>
        <v>13881.904034311789</v>
      </c>
      <c r="F1376" s="10">
        <f>((F1375-E1376+MAX(0,-('1-Input'!$B$10-C1376-D1376)))*(1+B1376))*(1-'P-Parametri'!$B$32)</f>
        <v>184858.70512721685</v>
      </c>
      <c r="G1376" s="10">
        <f>IF(F1375&lt;=0,G1375,G1375*(1-E1376/F1375))+MAX(0,-('1-Input'!$B$10-C1376-D1376))</f>
        <v>159501.84111779812</v>
      </c>
      <c r="H1376" s="9">
        <f t="shared" si="58"/>
        <v>1</v>
      </c>
    </row>
    <row r="1377" spans="1:8">
      <c r="A1377" s="9">
        <f t="shared" si="56"/>
        <v>25</v>
      </c>
      <c r="B1377" s="12">
        <f>IF($A1377='P-Parametri'!$D$47,'P-Parametri'!$B$34,IF($A1377='P-Parametri'!$D$48,'P-Parametri'!$C$34,'P-Parametri'!$D$50))</f>
        <v>2.7158250435358244E-2</v>
      </c>
      <c r="C1377" s="10">
        <f>IF($A1377&lt;='1-Input'!$B$26,0,IF($A1377='1-Input'!$B$26+1,('1-Input'!$B$23+0)*'1-Input'!$B$27,'1-Input'!$B$23+0))</f>
        <v>15535</v>
      </c>
      <c r="D1377" s="10">
        <f t="shared" si="57"/>
        <v>0</v>
      </c>
      <c r="E1377" s="10">
        <f>MAX(0,('1-Input'!$B$10-C1377-D1377))/(1-'P-Parametri'!$B$31*MAX(0,IF(F1376&lt;=0,0,(F1376-G1376)/F1376)))</f>
        <v>13962.97429014571</v>
      </c>
      <c r="F1377" s="10">
        <f>((F1376-E1377+MAX(0,-('1-Input'!$B$10-C1377-D1377)))*(1+B1377))*(1-'P-Parametri'!$B$32)</f>
        <v>175185.88597369095</v>
      </c>
      <c r="G1377" s="10">
        <f>IF(F1376&lt;=0,G1376,G1376*(1-E1377/F1376))+MAX(0,-('1-Input'!$B$10-C1377-D1377))</f>
        <v>147454.15255898205</v>
      </c>
      <c r="H1377" s="9">
        <f t="shared" si="58"/>
        <v>1</v>
      </c>
    </row>
    <row r="1378" spans="1:8">
      <c r="A1378" s="9">
        <f t="shared" si="56"/>
        <v>26</v>
      </c>
      <c r="B1378" s="12">
        <f>IF($A1378='P-Parametri'!$D$47,'P-Parametri'!$B$34,IF($A1378='P-Parametri'!$D$48,'P-Parametri'!$C$34,'P-Parametri'!$D$50))</f>
        <v>2.7158250435358244E-2</v>
      </c>
      <c r="C1378" s="10">
        <f>IF($A1378&lt;='1-Input'!$B$26,0,IF($A1378='1-Input'!$B$26+1,('1-Input'!$B$23+0)*'1-Input'!$B$27,'1-Input'!$B$23+0))</f>
        <v>15535</v>
      </c>
      <c r="D1378" s="10">
        <f t="shared" si="57"/>
        <v>0</v>
      </c>
      <c r="E1378" s="10">
        <f>MAX(0,('1-Input'!$B$10-C1378-D1378))/(1-'P-Parametri'!$B$31*MAX(0,IF(F1377&lt;=0,0,(F1377-G1377)/F1377)))</f>
        <v>14042.97683185618</v>
      </c>
      <c r="F1378" s="10">
        <f>((F1377-E1378+MAX(0,-('1-Input'!$B$10-C1378-D1378)))*(1+B1378))*(1-'P-Parametri'!$B$32)</f>
        <v>165188.23008694249</v>
      </c>
      <c r="G1378" s="10">
        <f>IF(F1377&lt;=0,G1377,G1377*(1-E1378/F1377))+MAX(0,-('1-Input'!$B$10-C1378-D1378))</f>
        <v>135634.16354195733</v>
      </c>
      <c r="H1378" s="9">
        <f t="shared" si="58"/>
        <v>1</v>
      </c>
    </row>
    <row r="1379" spans="1:8">
      <c r="A1379" s="9">
        <f t="shared" si="56"/>
        <v>27</v>
      </c>
      <c r="B1379" s="12">
        <f>IF($A1379='P-Parametri'!$D$47,'P-Parametri'!$B$34,IF($A1379='P-Parametri'!$D$48,'P-Parametri'!$C$34,'P-Parametri'!$D$50))</f>
        <v>2.7158250435358244E-2</v>
      </c>
      <c r="C1379" s="10">
        <f>IF($A1379&lt;='1-Input'!$B$26,0,IF($A1379='1-Input'!$B$26+1,('1-Input'!$B$23+0)*'1-Input'!$B$27,'1-Input'!$B$23+0))</f>
        <v>15535</v>
      </c>
      <c r="D1379" s="10">
        <f t="shared" si="57"/>
        <v>0</v>
      </c>
      <c r="E1379" s="10">
        <f>MAX(0,('1-Input'!$B$10-C1379-D1379))/(1-'P-Parametri'!$B$31*MAX(0,IF(F1378&lt;=0,0,(F1378-G1378)/F1378)))</f>
        <v>14121.908510661569</v>
      </c>
      <c r="F1379" s="10">
        <f>((F1378-E1379+MAX(0,-('1-Input'!$B$10-C1379-D1379)))*(1+B1379))*(1-'P-Parametri'!$B$32)</f>
        <v>154858.68053285792</v>
      </c>
      <c r="G1379" s="10">
        <f>IF(F1378&lt;=0,G1378,G1378*(1-E1379/F1378))+MAX(0,-('1-Input'!$B$10-C1379-D1379))</f>
        <v>124038.82622614795</v>
      </c>
      <c r="H1379" s="9">
        <f t="shared" si="58"/>
        <v>1</v>
      </c>
    </row>
    <row r="1380" spans="1:8">
      <c r="A1380" s="9">
        <f t="shared" si="56"/>
        <v>28</v>
      </c>
      <c r="B1380" s="12">
        <f>IF($A1380='P-Parametri'!$D$47,'P-Parametri'!$B$34,IF($A1380='P-Parametri'!$D$48,'P-Parametri'!$C$34,'P-Parametri'!$D$50))</f>
        <v>2.7158250435358244E-2</v>
      </c>
      <c r="C1380" s="10">
        <f>IF($A1380&lt;='1-Input'!$B$26,0,IF($A1380='1-Input'!$B$26+1,('1-Input'!$B$23+0)*'1-Input'!$B$27,'1-Input'!$B$23+0))</f>
        <v>15535</v>
      </c>
      <c r="D1380" s="10">
        <f t="shared" si="57"/>
        <v>0</v>
      </c>
      <c r="E1380" s="10">
        <f>MAX(0,('1-Input'!$B$10-C1380-D1380))/(1-'P-Parametri'!$B$31*MAX(0,IF(F1379&lt;=0,0,(F1379-G1379)/F1379)))</f>
        <v>14199.766910889435</v>
      </c>
      <c r="F1380" s="10">
        <f>((F1379-E1380+MAX(0,-('1-Input'!$B$10-C1380-D1380)))*(1+B1380))*(1-'P-Parametri'!$B$32)</f>
        <v>144190.00569683115</v>
      </c>
      <c r="G1380" s="10">
        <f>IF(F1379&lt;=0,G1379,G1379*(1-E1380/F1379))+MAX(0,-('1-Input'!$B$10-C1380-D1380))</f>
        <v>112665.0858956025</v>
      </c>
      <c r="H1380" s="9">
        <f t="shared" si="58"/>
        <v>1</v>
      </c>
    </row>
    <row r="1381" spans="1:8">
      <c r="A1381" s="9">
        <f t="shared" si="56"/>
        <v>29</v>
      </c>
      <c r="B1381" s="12">
        <f>IF($A1381='P-Parametri'!$D$47,'P-Parametri'!$B$34,IF($A1381='P-Parametri'!$D$48,'P-Parametri'!$C$34,'P-Parametri'!$D$50))</f>
        <v>2.7158250435358244E-2</v>
      </c>
      <c r="C1381" s="10">
        <f>IF($A1381&lt;='1-Input'!$B$26,0,IF($A1381='1-Input'!$B$26+1,('1-Input'!$B$23+0)*'1-Input'!$B$27,'1-Input'!$B$23+0))</f>
        <v>15535</v>
      </c>
      <c r="D1381" s="10">
        <f t="shared" si="57"/>
        <v>0</v>
      </c>
      <c r="E1381" s="10">
        <f>MAX(0,('1-Input'!$B$10-C1381-D1381))/(1-'P-Parametri'!$B$31*MAX(0,IF(F1380&lt;=0,0,(F1380-G1380)/F1380)))</f>
        <v>14276.550332822288</v>
      </c>
      <c r="F1381" s="10">
        <f>((F1380-E1381+MAX(0,-('1-Input'!$B$10-C1381-D1381)))*(1+B1381))*(1-'P-Parametri'!$B$32)</f>
        <v>133174.79416466795</v>
      </c>
      <c r="G1381" s="10">
        <f>IF(F1380&lt;=0,G1380,G1380*(1-E1381/F1380))+MAX(0,-('1-Input'!$B$10-C1381-D1381))</f>
        <v>101509.88299671208</v>
      </c>
      <c r="H1381" s="9">
        <f t="shared" si="58"/>
        <v>1</v>
      </c>
    </row>
    <row r="1382" spans="1:8">
      <c r="A1382" s="9">
        <f t="shared" si="56"/>
        <v>30</v>
      </c>
      <c r="B1382" s="12">
        <f>IF($A1382='P-Parametri'!$D$47,'P-Parametri'!$B$34,IF($A1382='P-Parametri'!$D$48,'P-Parametri'!$C$34,'P-Parametri'!$D$50))</f>
        <v>2.7158250435358244E-2</v>
      </c>
      <c r="C1382" s="10">
        <f>IF($A1382&lt;='1-Input'!$B$26,0,IF($A1382='1-Input'!$B$26+1,('1-Input'!$B$23+0)*'1-Input'!$B$27,'1-Input'!$B$23+0))</f>
        <v>15535</v>
      </c>
      <c r="D1382" s="10">
        <f t="shared" si="57"/>
        <v>0</v>
      </c>
      <c r="E1382" s="10">
        <f>MAX(0,('1-Input'!$B$10-C1382-D1382))/(1-'P-Parametri'!$B$31*MAX(0,IF(F1381&lt;=0,0,(F1381-G1381)/F1381)))</f>
        <v>14352.257774957327</v>
      </c>
      <c r="F1382" s="10">
        <f>((F1381-E1382+MAX(0,-('1-Input'!$B$10-C1382-D1382)))*(1+B1382))*(1-'P-Parametri'!$B$32)</f>
        <v>121805.44949316618</v>
      </c>
      <c r="G1382" s="10">
        <f>IF(F1381&lt;=0,G1381,G1381*(1-E1382/F1381))+MAX(0,-('1-Input'!$B$10-C1382-D1382))</f>
        <v>90570.155125436781</v>
      </c>
      <c r="H1382" s="9">
        <f t="shared" si="58"/>
        <v>1</v>
      </c>
    </row>
    <row r="1383" spans="1:8">
      <c r="A1383" s="9">
        <f t="shared" si="56"/>
        <v>31</v>
      </c>
      <c r="B1383" s="12">
        <f>IF($A1383='P-Parametri'!$D$47,'P-Parametri'!$B$34,IF($A1383='P-Parametri'!$D$48,'P-Parametri'!$C$34,'P-Parametri'!$D$50))</f>
        <v>2.7158250435358244E-2</v>
      </c>
      <c r="C1383" s="10">
        <f>IF($A1383&lt;='1-Input'!$B$26,0,IF($A1383='1-Input'!$B$26+1,('1-Input'!$B$23+0)*'1-Input'!$B$27,'1-Input'!$B$23+0))</f>
        <v>15535</v>
      </c>
      <c r="D1383" s="10">
        <f t="shared" si="57"/>
        <v>0</v>
      </c>
      <c r="E1383" s="10">
        <f>MAX(0,('1-Input'!$B$10-C1383-D1383))/(1-'P-Parametri'!$B$31*MAX(0,IF(F1382&lt;=0,0,(F1382-G1382)/F1382)))</f>
        <v>14426.888915741316</v>
      </c>
      <c r="F1383" s="10">
        <f>((F1382-E1383+MAX(0,-('1-Input'!$B$10-C1383-D1383)))*(1+B1383))*(1-'P-Parametri'!$B$32)</f>
        <v>110074.1848681409</v>
      </c>
      <c r="G1383" s="10">
        <f>IF(F1382&lt;=0,G1382,G1382*(1-E1383/F1382))+MAX(0,-('1-Input'!$B$10-C1383-D1383))</f>
        <v>79842.838962546681</v>
      </c>
      <c r="H1383" s="9">
        <f t="shared" si="58"/>
        <v>1</v>
      </c>
    </row>
    <row r="1384" spans="1:8">
      <c r="A1384" s="9">
        <f t="shared" si="56"/>
        <v>32</v>
      </c>
      <c r="B1384" s="12">
        <f>IF($A1384='P-Parametri'!$D$47,'P-Parametri'!$B$34,IF($A1384='P-Parametri'!$D$48,'P-Parametri'!$C$34,'P-Parametri'!$D$50))</f>
        <v>2.7158250435358244E-2</v>
      </c>
      <c r="C1384" s="10">
        <f>IF($A1384&lt;='1-Input'!$B$26,0,IF($A1384='1-Input'!$B$26+1,('1-Input'!$B$23+0)*'1-Input'!$B$27,'1-Input'!$B$23+0))</f>
        <v>15535</v>
      </c>
      <c r="D1384" s="10">
        <f t="shared" si="57"/>
        <v>0</v>
      </c>
      <c r="E1384" s="10">
        <f>MAX(0,('1-Input'!$B$10-C1384-D1384))/(1-'P-Parametri'!$B$31*MAX(0,IF(F1383&lt;=0,0,(F1383-G1383)/F1383)))</f>
        <v>14500.444094840735</v>
      </c>
      <c r="F1384" s="10">
        <f>((F1383-E1384+MAX(0,-('1-Input'!$B$10-C1384-D1384)))*(1+B1384))*(1-'P-Parametri'!$B$32)</f>
        <v>97973.017647544941</v>
      </c>
      <c r="G1384" s="10">
        <f>IF(F1383&lt;=0,G1383,G1383*(1-E1384/F1383))+MAX(0,-('1-Input'!$B$10-C1384-D1384))</f>
        <v>69324.872155554927</v>
      </c>
      <c r="H1384" s="9">
        <f t="shared" si="58"/>
        <v>1</v>
      </c>
    </row>
    <row r="1385" spans="1:8">
      <c r="A1385" s="9">
        <f t="shared" si="56"/>
        <v>33</v>
      </c>
      <c r="B1385" s="12">
        <f>IF($A1385='P-Parametri'!$D$47,'P-Parametri'!$B$34,IF($A1385='P-Parametri'!$D$48,'P-Parametri'!$C$34,'P-Parametri'!$D$50))</f>
        <v>2.7158250435358244E-2</v>
      </c>
      <c r="C1385" s="10">
        <f>IF($A1385&lt;='1-Input'!$B$26,0,IF($A1385='1-Input'!$B$26+1,('1-Input'!$B$23+0)*'1-Input'!$B$27,'1-Input'!$B$23+0))</f>
        <v>15535</v>
      </c>
      <c r="D1385" s="10">
        <f t="shared" si="57"/>
        <v>0</v>
      </c>
      <c r="E1385" s="10">
        <f>MAX(0,('1-Input'!$B$10-C1385-D1385))/(1-'P-Parametri'!$B$31*MAX(0,IF(F1384&lt;=0,0,(F1384-G1384)/F1384)))</f>
        <v>14572.924294006008</v>
      </c>
      <c r="F1385" s="10">
        <f>((F1384-E1385+MAX(0,-('1-Input'!$B$10-C1385-D1385)))*(1+B1385))*(1-'P-Parametri'!$B$32)</f>
        <v>85493.763787216274</v>
      </c>
      <c r="G1385" s="10">
        <f>IF(F1384&lt;=0,G1384,G1384*(1-E1385/F1384))+MAX(0,-('1-Input'!$B$10-C1385-D1385))</f>
        <v>59013.195146187412</v>
      </c>
      <c r="H1385" s="9">
        <f t="shared" si="58"/>
        <v>1</v>
      </c>
    </row>
    <row r="1386" spans="1:8">
      <c r="A1386" s="9">
        <f t="shared" si="56"/>
        <v>34</v>
      </c>
      <c r="B1386" s="12">
        <f>IF($A1386='P-Parametri'!$D$47,'P-Parametri'!$B$34,IF($A1386='P-Parametri'!$D$48,'P-Parametri'!$C$34,'P-Parametri'!$D$50))</f>
        <v>2.7158250435358244E-2</v>
      </c>
      <c r="C1386" s="10">
        <f>IF($A1386&lt;='1-Input'!$B$26,0,IF($A1386='1-Input'!$B$26+1,('1-Input'!$B$23+0)*'1-Input'!$B$27,'1-Input'!$B$23+0))</f>
        <v>15535</v>
      </c>
      <c r="D1386" s="10">
        <f t="shared" si="57"/>
        <v>0</v>
      </c>
      <c r="E1386" s="10">
        <f>MAX(0,('1-Input'!$B$10-C1386-D1386))/(1-'P-Parametri'!$B$31*MAX(0,IF(F1385&lt;=0,0,(F1385-G1385)/F1385)))</f>
        <v>14644.331117587251</v>
      </c>
      <c r="F1386" s="10">
        <f>((F1385-E1386+MAX(0,-('1-Input'!$B$10-C1386-D1386)))*(1+B1386))*(1-'P-Parametri'!$B$32)</f>
        <v>72628.032146663318</v>
      </c>
      <c r="G1386" s="10">
        <f>IF(F1385&lt;=0,G1385,G1385*(1-E1386/F1385))+MAX(0,-('1-Input'!$B$10-C1386-D1386))</f>
        <v>48904.752942397281</v>
      </c>
      <c r="H1386" s="9">
        <f t="shared" si="58"/>
        <v>1</v>
      </c>
    </row>
    <row r="1387" spans="1:8">
      <c r="A1387" s="9">
        <f t="shared" si="56"/>
        <v>35</v>
      </c>
      <c r="B1387" s="12">
        <f>IF($A1387='P-Parametri'!$D$47,'P-Parametri'!$B$34,IF($A1387='P-Parametri'!$D$48,'P-Parametri'!$C$34,'P-Parametri'!$D$50))</f>
        <v>2.7158250435358244E-2</v>
      </c>
      <c r="C1387" s="10">
        <f>IF($A1387&lt;='1-Input'!$B$26,0,IF($A1387='1-Input'!$B$26+1,('1-Input'!$B$23+0)*'1-Input'!$B$27,'1-Input'!$B$23+0))</f>
        <v>15535</v>
      </c>
      <c r="D1387" s="10">
        <f t="shared" si="57"/>
        <v>0</v>
      </c>
      <c r="E1387" s="10">
        <f>MAX(0,('1-Input'!$B$10-C1387-D1387))/(1-'P-Parametri'!$B$31*MAX(0,IF(F1386&lt;=0,0,(F1386-G1386)/F1386)))</f>
        <v>14714.666772757431</v>
      </c>
      <c r="F1387" s="10">
        <f>((F1386-E1387+MAX(0,-('1-Input'!$B$10-C1387-D1387)))*(1+B1387))*(1-'P-Parametri'!$B$32)</f>
        <v>59367.218672176255</v>
      </c>
      <c r="G1387" s="10">
        <f>IF(F1386&lt;=0,G1386,G1386*(1-E1387/F1386))+MAX(0,-('1-Input'!$B$10-C1387-D1387))</f>
        <v>38996.496834091515</v>
      </c>
      <c r="H1387" s="9">
        <f t="shared" si="58"/>
        <v>1</v>
      </c>
    </row>
    <row r="1388" spans="1:8">
      <c r="A1388" s="9">
        <f t="shared" si="56"/>
        <v>36</v>
      </c>
      <c r="B1388" s="12">
        <f>IF($A1388='P-Parametri'!$D$47,'P-Parametri'!$B$34,IF($A1388='P-Parametri'!$D$48,'P-Parametri'!$C$34,'P-Parametri'!$D$50))</f>
        <v>2.7158250435358244E-2</v>
      </c>
      <c r="C1388" s="10">
        <f>IF($A1388&lt;='1-Input'!$B$26,0,IF($A1388='1-Input'!$B$26+1,('1-Input'!$B$23+0)*'1-Input'!$B$27,'1-Input'!$B$23+0))</f>
        <v>15535</v>
      </c>
      <c r="D1388" s="10">
        <f t="shared" si="57"/>
        <v>0</v>
      </c>
      <c r="E1388" s="10">
        <f>MAX(0,('1-Input'!$B$10-C1388-D1388))/(1-'P-Parametri'!$B$31*MAX(0,IF(F1387&lt;=0,0,(F1387-G1387)/F1387)))</f>
        <v>14783.934049497089</v>
      </c>
      <c r="F1388" s="10">
        <f>((F1387-E1388+MAX(0,-('1-Input'!$B$10-C1388-D1388)))*(1+B1388))*(1-'P-Parametri'!$B$32)</f>
        <v>45702.500454429355</v>
      </c>
      <c r="G1388" s="10">
        <f>IF(F1387&lt;=0,G1387,G1387*(1-E1388/F1387))+MAX(0,-('1-Input'!$B$10-C1388-D1388))</f>
        <v>29285.386051890924</v>
      </c>
      <c r="H1388" s="9">
        <f t="shared" si="58"/>
        <v>1</v>
      </c>
    </row>
    <row r="1389" spans="1:8">
      <c r="A1389" s="9">
        <f t="shared" si="56"/>
        <v>37</v>
      </c>
      <c r="B1389" s="12">
        <f>IF($A1389='P-Parametri'!$D$47,'P-Parametri'!$B$34,IF($A1389='P-Parametri'!$D$48,'P-Parametri'!$C$34,'P-Parametri'!$D$50))</f>
        <v>2.7158250435358244E-2</v>
      </c>
      <c r="C1389" s="10">
        <f>IF($A1389&lt;='1-Input'!$B$26,0,IF($A1389='1-Input'!$B$26+1,('1-Input'!$B$23+0)*'1-Input'!$B$27,'1-Input'!$B$23+0))</f>
        <v>15535</v>
      </c>
      <c r="D1389" s="10">
        <f t="shared" si="57"/>
        <v>0</v>
      </c>
      <c r="E1389" s="10">
        <f>MAX(0,('1-Input'!$B$10-C1389-D1389))/(1-'P-Parametri'!$B$31*MAX(0,IF(F1388&lt;=0,0,(F1388-G1388)/F1388)))</f>
        <v>14852.136300393033</v>
      </c>
      <c r="F1389" s="10">
        <f>((F1388-E1389+MAX(0,-('1-Input'!$B$10-C1389-D1389)))*(1+B1389))*(1-'P-Parametri'!$B$32)</f>
        <v>31624.829657614133</v>
      </c>
      <c r="G1389" s="10">
        <f>IF(F1388&lt;=0,G1388,G1388*(1-E1389/F1388))+MAX(0,-('1-Input'!$B$10-C1389-D1389))</f>
        <v>19768.389368394171</v>
      </c>
      <c r="H1389" s="9">
        <f t="shared" si="58"/>
        <v>1</v>
      </c>
    </row>
    <row r="1390" spans="1:8">
      <c r="A1390" s="9">
        <f t="shared" si="56"/>
        <v>38</v>
      </c>
      <c r="B1390" s="12">
        <f>IF($A1390='P-Parametri'!$D$47,'P-Parametri'!$B$34,IF($A1390='P-Parametri'!$D$48,'P-Parametri'!$C$34,'P-Parametri'!$D$50))</f>
        <v>2.7158250435358244E-2</v>
      </c>
      <c r="C1390" s="10">
        <f>IF($A1390&lt;='1-Input'!$B$26,0,IF($A1390='1-Input'!$B$26+1,('1-Input'!$B$23+0)*'1-Input'!$B$27,'1-Input'!$B$23+0))</f>
        <v>15535</v>
      </c>
      <c r="D1390" s="10">
        <f t="shared" si="57"/>
        <v>0</v>
      </c>
      <c r="E1390" s="10">
        <f>MAX(0,('1-Input'!$B$10-C1390-D1390))/(1-'P-Parametri'!$B$31*MAX(0,IF(F1389&lt;=0,0,(F1389-G1389)/F1389)))</f>
        <v>14919.277420301492</v>
      </c>
      <c r="F1390" s="10">
        <f>((F1389-E1390+MAX(0,-('1-Input'!$B$10-C1390-D1390)))*(1+B1390))*(1-'P-Parametri'!$B$32)</f>
        <v>17124.927317017267</v>
      </c>
      <c r="G1390" s="10">
        <f>IF(F1389&lt;=0,G1389,G1389*(1-E1390/F1389))+MAX(0,-('1-Input'!$B$10-C1390-D1390))</f>
        <v>10442.486641559955</v>
      </c>
      <c r="H1390" s="9">
        <f t="shared" si="58"/>
        <v>1</v>
      </c>
    </row>
    <row r="1391" spans="1:8">
      <c r="A1391" s="9">
        <f t="shared" si="56"/>
        <v>39</v>
      </c>
      <c r="B1391" s="12">
        <f>IF($A1391='P-Parametri'!$D$47,'P-Parametri'!$B$34,IF($A1391='P-Parametri'!$D$48,'P-Parametri'!$C$34,'P-Parametri'!$D$50))</f>
        <v>2.7158250435358244E-2</v>
      </c>
      <c r="C1391" s="10">
        <f>IF($A1391&lt;='1-Input'!$B$26,0,IF($A1391='1-Input'!$B$26+1,('1-Input'!$B$23+0)*'1-Input'!$B$27,'1-Input'!$B$23+0))</f>
        <v>15535</v>
      </c>
      <c r="D1391" s="10">
        <f t="shared" si="57"/>
        <v>0</v>
      </c>
      <c r="E1391" s="10">
        <f>MAX(0,('1-Input'!$B$10-C1391-D1391))/(1-'P-Parametri'!$B$31*MAX(0,IF(F1390&lt;=0,0,(F1390-G1390)/F1390)))</f>
        <v>14985.361825924247</v>
      </c>
      <c r="F1391" s="10">
        <f>((F1390-E1391+MAX(0,-('1-Input'!$B$10-C1391-D1391)))*(1+B1391))*(1-'P-Parametri'!$B$32)</f>
        <v>2193.2770018299293</v>
      </c>
      <c r="G1391" s="10">
        <f>IF(F1390&lt;=0,G1390,G1390*(1-E1391/F1390))+MAX(0,-('1-Input'!$B$10-C1391-D1391))</f>
        <v>1304.6702999597323</v>
      </c>
      <c r="H1391" s="9">
        <f t="shared" si="58"/>
        <v>1</v>
      </c>
    </row>
    <row r="1392" spans="1:8">
      <c r="A1392" s="9">
        <f t="shared" si="56"/>
        <v>40</v>
      </c>
      <c r="B1392" s="12">
        <f>IF($A1392='P-Parametri'!$D$47,'P-Parametri'!$B$34,IF($A1392='P-Parametri'!$D$48,'P-Parametri'!$C$34,'P-Parametri'!$D$50))</f>
        <v>2.7158250435358244E-2</v>
      </c>
      <c r="C1392" s="10">
        <f>IF($A1392&lt;='1-Input'!$B$26,0,IF($A1392='1-Input'!$B$26+1,('1-Input'!$B$23+0)*'1-Input'!$B$27,'1-Input'!$B$23+0))</f>
        <v>15535</v>
      </c>
      <c r="D1392" s="10">
        <f t="shared" si="57"/>
        <v>0</v>
      </c>
      <c r="E1392" s="10">
        <f>MAX(0,('1-Input'!$B$10-C1392-D1392))/(1-'P-Parametri'!$B$31*MAX(0,IF(F1391&lt;=0,0,(F1391-G1391)/F1391)))</f>
        <v>15050.394435344189</v>
      </c>
      <c r="F1392" s="10">
        <f>((F1391-E1392+MAX(0,-('1-Input'!$B$10-C1392-D1392)))*(1+B1392))*(1-'P-Parametri'!$B$32)</f>
        <v>-13179.881660153151</v>
      </c>
      <c r="G1392" s="10">
        <f>IF(F1391&lt;=0,G1391,G1391*(1-E1392/F1391))+MAX(0,-('1-Input'!$B$10-C1392-D1392))</f>
        <v>-7648.0532302144957</v>
      </c>
      <c r="H1392" s="9">
        <f t="shared" si="58"/>
        <v>0</v>
      </c>
    </row>
    <row r="1393" spans="1:8">
      <c r="A1393" s="9">
        <f t="shared" si="56"/>
        <v>41</v>
      </c>
      <c r="B1393" s="12">
        <f>IF($A1393='P-Parametri'!$D$47,'P-Parametri'!$B$34,IF($A1393='P-Parametri'!$D$48,'P-Parametri'!$C$34,'P-Parametri'!$D$50))</f>
        <v>2.7158250435358244E-2</v>
      </c>
      <c r="C1393" s="10">
        <f>IF($A1393&lt;='1-Input'!$B$26,0,IF($A1393='1-Input'!$B$26+1,('1-Input'!$B$23+0)*'1-Input'!$B$27,'1-Input'!$B$23+0))</f>
        <v>15535</v>
      </c>
      <c r="D1393" s="10">
        <f t="shared" si="57"/>
        <v>0</v>
      </c>
      <c r="E1393" s="10">
        <f>MAX(0,('1-Input'!$B$10-C1393-D1393))/(1-'P-Parametri'!$B$31*MAX(0,IF(F1392&lt;=0,0,(F1392-G1392)/F1392)))</f>
        <v>13465</v>
      </c>
      <c r="F1393" s="10">
        <f>((F1392-E1393+MAX(0,-('1-Input'!$B$10-C1393-D1393)))*(1+B1393))*(1-'P-Parametri'!$B$32)</f>
        <v>-27313.773009041874</v>
      </c>
      <c r="G1393" s="10">
        <f>IF(F1392&lt;=0,G1392,G1392*(1-E1393/F1392))+MAX(0,-('1-Input'!$B$10-C1393-D1393))</f>
        <v>-7648.0532302144957</v>
      </c>
      <c r="H1393" s="9">
        <f t="shared" si="58"/>
        <v>0</v>
      </c>
    </row>
    <row r="1394" spans="1:8">
      <c r="A1394" s="9">
        <f t="shared" si="56"/>
        <v>42</v>
      </c>
      <c r="B1394" s="12">
        <f>IF($A1394='P-Parametri'!$D$47,'P-Parametri'!$B$34,IF($A1394='P-Parametri'!$D$48,'P-Parametri'!$C$34,'P-Parametri'!$D$50))</f>
        <v>2.7158250435358244E-2</v>
      </c>
      <c r="C1394" s="10">
        <f>IF($A1394&lt;='1-Input'!$B$26,0,IF($A1394='1-Input'!$B$26+1,('1-Input'!$B$23+0)*'1-Input'!$B$27,'1-Input'!$B$23+0))</f>
        <v>15535</v>
      </c>
      <c r="D1394" s="10">
        <f t="shared" si="57"/>
        <v>0</v>
      </c>
      <c r="E1394" s="10">
        <f>MAX(0,('1-Input'!$B$10-C1394-D1394))/(1-'P-Parametri'!$B$31*MAX(0,IF(F1393&lt;=0,0,(F1393-G1393)/F1393)))</f>
        <v>13465</v>
      </c>
      <c r="F1394" s="10">
        <f>((F1393-E1394+MAX(0,-('1-Input'!$B$10-C1394-D1394)))*(1+B1394))*(1-'P-Parametri'!$B$32)</f>
        <v>-41802.480632590326</v>
      </c>
      <c r="G1394" s="10">
        <f>IF(F1393&lt;=0,G1393,G1393*(1-E1394/F1393))+MAX(0,-('1-Input'!$B$10-C1394-D1394))</f>
        <v>-7648.0532302144957</v>
      </c>
      <c r="H1394" s="9">
        <f t="shared" si="58"/>
        <v>0</v>
      </c>
    </row>
    <row r="1395" spans="1:8" ht="30">
      <c r="A1395" s="5" t="s">
        <v>184</v>
      </c>
      <c r="B1395" s="18">
        <f>IFERROR('1-Input'!$B$5-1+MATCH(0,H1352:H1394,0)-1,"non si esaurisce")</f>
        <v>89</v>
      </c>
      <c r="D1395" s="5" t="s">
        <v>185</v>
      </c>
      <c r="E1395" s="10">
        <f>F1394</f>
        <v>-41802.480632590326</v>
      </c>
    </row>
    <row r="1398" spans="1:8">
      <c r="A1398" s="2" t="s">
        <v>439</v>
      </c>
    </row>
    <row r="1399" spans="1:8">
      <c r="A1399" s="15" t="s">
        <v>176</v>
      </c>
      <c r="B1399" s="15" t="s">
        <v>177</v>
      </c>
      <c r="C1399" s="15" t="s">
        <v>178</v>
      </c>
      <c r="D1399" s="15" t="s">
        <v>179</v>
      </c>
      <c r="E1399" s="15" t="s">
        <v>180</v>
      </c>
      <c r="F1399" s="15" t="s">
        <v>181</v>
      </c>
      <c r="G1399" s="15" t="s">
        <v>182</v>
      </c>
      <c r="H1399" s="15" t="s">
        <v>183</v>
      </c>
    </row>
    <row r="1400" spans="1:8">
      <c r="A1400" s="9">
        <f>0</f>
        <v>0</v>
      </c>
      <c r="E1400" s="10">
        <f>0</f>
        <v>0</v>
      </c>
      <c r="F1400" s="10">
        <f>'1-Input'!$B$8</f>
        <v>760000</v>
      </c>
      <c r="G1400" s="10">
        <f>'1-Input'!$B$9</f>
        <v>586000</v>
      </c>
      <c r="H1400" s="9">
        <f>1</f>
        <v>1</v>
      </c>
    </row>
    <row r="1401" spans="1:8">
      <c r="A1401" s="9">
        <f t="shared" ref="A1401:A1442" si="59">A1400+1</f>
        <v>1</v>
      </c>
      <c r="B1401" s="12">
        <f>IF($A1401='P-Parametri'!$E$47,'P-Parametri'!$B$34,IF($A1401='P-Parametri'!$E$48,'P-Parametri'!$C$34,'P-Parametri'!$E$50))</f>
        <v>2.7158250435358244E-2</v>
      </c>
      <c r="C1401" s="10">
        <f>IF($A1401&lt;='1-Input'!$B$26,0,IF($A1401='1-Input'!$B$26+1,('1-Input'!$B$23+0)*'1-Input'!$B$27,'1-Input'!$B$23+0))</f>
        <v>0</v>
      </c>
      <c r="D1401" s="10">
        <f t="shared" ref="D1401:D1442" si="60">IF(AND($A1401&gt;=1,$A1401&lt;1+0),0,0)</f>
        <v>0</v>
      </c>
      <c r="E1401" s="10">
        <f>MAX(0,('1-Input'!$B$10-C1401-D1401))/(1-'P-Parametri'!$B$31*MAX(0,IF(F1400&lt;=0,0,(F1400-G1400)/F1400)))</f>
        <v>30835.525211259723</v>
      </c>
      <c r="F1401" s="10">
        <f>((F1400-E1401+MAX(0,-('1-Input'!$B$10-C1401-D1401)))*(1+B1401))*(1-'P-Parametri'!$B$32)</f>
        <v>747469.37159121211</v>
      </c>
      <c r="G1401" s="10">
        <f>IF(F1400&lt;=0,G1400,G1400*(1-E1401/F1400))+MAX(0,-('1-Input'!$B$10-C1401-D1401))</f>
        <v>562224.18713973917</v>
      </c>
      <c r="H1401" s="9">
        <f t="shared" ref="H1401:H1442" si="61">IF(OR(F1400&lt;=0,F1400&lt;E1401),0,1)</f>
        <v>1</v>
      </c>
    </row>
    <row r="1402" spans="1:8">
      <c r="A1402" s="9">
        <f t="shared" si="59"/>
        <v>2</v>
      </c>
      <c r="B1402" s="12">
        <f>IF($A1402='P-Parametri'!$E$47,'P-Parametri'!$B$34,IF($A1402='P-Parametri'!$E$48,'P-Parametri'!$C$34,'P-Parametri'!$E$50))</f>
        <v>2.7158250435358244E-2</v>
      </c>
      <c r="C1402" s="10">
        <f>IF($A1402&lt;='1-Input'!$B$26,0,IF($A1402='1-Input'!$B$26+1,('1-Input'!$B$23+0)*'1-Input'!$B$27,'1-Input'!$B$23+0))</f>
        <v>0</v>
      </c>
      <c r="D1402" s="10">
        <f t="shared" si="60"/>
        <v>0</v>
      </c>
      <c r="E1402" s="10">
        <f>MAX(0,('1-Input'!$B$10-C1402-D1402))/(1-'P-Parametri'!$B$31*MAX(0,IF(F1401&lt;=0,0,(F1401-G1401)/F1401)))</f>
        <v>30997.336562955301</v>
      </c>
      <c r="F1402" s="10">
        <f>((F1401-E1402+MAX(0,-('1-Input'!$B$10-C1402-D1402)))*(1+B1402))*(1-'P-Parametri'!$B$32)</f>
        <v>734458.30166151398</v>
      </c>
      <c r="G1402" s="10">
        <f>IF(F1401&lt;=0,G1401,G1401*(1-E1402/F1401))+MAX(0,-('1-Input'!$B$10-C1402-D1402))</f>
        <v>538908.91428045812</v>
      </c>
      <c r="H1402" s="9">
        <f t="shared" si="61"/>
        <v>1</v>
      </c>
    </row>
    <row r="1403" spans="1:8">
      <c r="A1403" s="9">
        <f t="shared" si="59"/>
        <v>3</v>
      </c>
      <c r="B1403" s="12">
        <f>IF($A1403='P-Parametri'!$E$47,'P-Parametri'!$B$34,IF($A1403='P-Parametri'!$E$48,'P-Parametri'!$C$34,'P-Parametri'!$E$50))</f>
        <v>2.7158250435358244E-2</v>
      </c>
      <c r="C1403" s="10">
        <f>IF($A1403&lt;='1-Input'!$B$26,0,IF($A1403='1-Input'!$B$26+1,('1-Input'!$B$23+0)*'1-Input'!$B$27,'1-Input'!$B$23+0))</f>
        <v>0</v>
      </c>
      <c r="D1403" s="10">
        <f t="shared" si="60"/>
        <v>0</v>
      </c>
      <c r="E1403" s="10">
        <f>MAX(0,('1-Input'!$B$10-C1403-D1403))/(1-'P-Parametri'!$B$31*MAX(0,IF(F1402&lt;=0,0,(F1402-G1402)/F1402)))</f>
        <v>31156.830067623807</v>
      </c>
      <c r="F1403" s="10">
        <f>((F1402-E1403+MAX(0,-('1-Input'!$B$10-C1403-D1403)))*(1+B1403))*(1-'P-Parametri'!$B$32)</f>
        <v>720957.10527281114</v>
      </c>
      <c r="G1403" s="10">
        <f>IF(F1402&lt;=0,G1402,G1402*(1-E1403/F1402))+MAX(0,-('1-Input'!$B$10-C1403-D1403))</f>
        <v>516047.58447292587</v>
      </c>
      <c r="H1403" s="9">
        <f t="shared" si="61"/>
        <v>1</v>
      </c>
    </row>
    <row r="1404" spans="1:8">
      <c r="A1404" s="9">
        <f t="shared" si="59"/>
        <v>4</v>
      </c>
      <c r="B1404" s="12">
        <f>IF($A1404='P-Parametri'!$E$47,'P-Parametri'!$B$34,IF($A1404='P-Parametri'!$E$48,'P-Parametri'!$C$34,'P-Parametri'!$E$50))</f>
        <v>2.7158250435358244E-2</v>
      </c>
      <c r="C1404" s="10">
        <f>IF($A1404&lt;='1-Input'!$B$26,0,IF($A1404='1-Input'!$B$26+1,('1-Input'!$B$23+0)*'1-Input'!$B$27,'1-Input'!$B$23+0))</f>
        <v>0</v>
      </c>
      <c r="D1404" s="10">
        <f t="shared" si="60"/>
        <v>0</v>
      </c>
      <c r="E1404" s="10">
        <f>MAX(0,('1-Input'!$B$10-C1404-D1404))/(1-'P-Parametri'!$B$31*MAX(0,IF(F1403&lt;=0,0,(F1403-G1403)/F1403)))</f>
        <v>31314.007203030425</v>
      </c>
      <c r="F1404" s="10">
        <f>((F1403-E1404+MAX(0,-('1-Input'!$B$10-C1404-D1404)))*(1+B1404))*(1-'P-Parametri'!$B$32)</f>
        <v>706955.85284209985</v>
      </c>
      <c r="G1404" s="10">
        <f>IF(F1403&lt;=0,G1403,G1403*(1-E1404/F1403))+MAX(0,-('1-Input'!$B$10-C1404-D1404))</f>
        <v>493633.60497385863</v>
      </c>
      <c r="H1404" s="9">
        <f t="shared" si="61"/>
        <v>1</v>
      </c>
    </row>
    <row r="1405" spans="1:8">
      <c r="A1405" s="9">
        <f t="shared" si="59"/>
        <v>5</v>
      </c>
      <c r="B1405" s="12">
        <f>IF($A1405='P-Parametri'!$E$47,'P-Parametri'!$B$34,IF($A1405='P-Parametri'!$E$48,'P-Parametri'!$C$34,'P-Parametri'!$E$50))</f>
        <v>2.7158250435358244E-2</v>
      </c>
      <c r="C1405" s="10">
        <f>IF($A1405&lt;='1-Input'!$B$26,0,IF($A1405='1-Input'!$B$26+1,('1-Input'!$B$23+0)*'1-Input'!$B$27,'1-Input'!$B$23+0))</f>
        <v>0</v>
      </c>
      <c r="D1405" s="10">
        <f t="shared" si="60"/>
        <v>0</v>
      </c>
      <c r="E1405" s="10">
        <f>MAX(0,('1-Input'!$B$10-C1405-D1405))/(1-'P-Parametri'!$B$31*MAX(0,IF(F1404&lt;=0,0,(F1404-G1404)/F1404)))</f>
        <v>31468.870807415547</v>
      </c>
      <c r="F1405" s="10">
        <f>((F1404-E1405+MAX(0,-('1-Input'!$B$10-C1405-D1405)))*(1+B1405))*(1-'P-Parametri'!$B$32)</f>
        <v>692444.36260528944</v>
      </c>
      <c r="G1405" s="10">
        <f>IF(F1404&lt;=0,G1404,G1404*(1-E1405/F1404))+MAX(0,-('1-Input'!$B$10-C1405-D1405))</f>
        <v>471660.39111804136</v>
      </c>
      <c r="H1405" s="9">
        <f t="shared" si="61"/>
        <v>1</v>
      </c>
    </row>
    <row r="1406" spans="1:8">
      <c r="A1406" s="9">
        <f t="shared" si="59"/>
        <v>6</v>
      </c>
      <c r="B1406" s="12">
        <f>IF($A1406='P-Parametri'!$E$47,'P-Parametri'!$B$34,IF($A1406='P-Parametri'!$E$48,'P-Parametri'!$C$34,'P-Parametri'!$E$50))</f>
        <v>2.7158250435358244E-2</v>
      </c>
      <c r="C1406" s="10">
        <f>IF($A1406&lt;='1-Input'!$B$26,0,IF($A1406='1-Input'!$B$26+1,('1-Input'!$B$23+0)*'1-Input'!$B$27,'1-Input'!$B$23+0))</f>
        <v>0</v>
      </c>
      <c r="D1406" s="10">
        <f t="shared" si="60"/>
        <v>0</v>
      </c>
      <c r="E1406" s="10">
        <f>MAX(0,('1-Input'!$B$10-C1406-D1406))/(1-'P-Parametri'!$B$31*MAX(0,IF(F1405&lt;=0,0,(F1405-G1405)/F1405)))</f>
        <v>31621.425037178462</v>
      </c>
      <c r="F1406" s="10">
        <f>((F1405-E1406+MAX(0,-('1-Input'!$B$10-C1406-D1406)))*(1+B1406))*(1-'P-Parametri'!$B$32)</f>
        <v>677412.19293521484</v>
      </c>
      <c r="G1406" s="10">
        <f>IF(F1405&lt;=0,G1405,G1405*(1-E1406/F1405))+MAX(0,-('1-Input'!$B$10-C1406-D1406))</f>
        <v>450121.37007001083</v>
      </c>
      <c r="H1406" s="9">
        <f t="shared" si="61"/>
        <v>1</v>
      </c>
    </row>
    <row r="1407" spans="1:8">
      <c r="A1407" s="9">
        <f t="shared" si="59"/>
        <v>7</v>
      </c>
      <c r="B1407" s="12">
        <f>IF($A1407='P-Parametri'!$E$47,'P-Parametri'!$B$34,IF($A1407='P-Parametri'!$E$48,'P-Parametri'!$C$34,'P-Parametri'!$E$50))</f>
        <v>2.7158250435358244E-2</v>
      </c>
      <c r="C1407" s="10">
        <f>IF($A1407&lt;='1-Input'!$B$26,0,IF($A1407='1-Input'!$B$26+1,('1-Input'!$B$23+0)*'1-Input'!$B$27,'1-Input'!$B$23+0))</f>
        <v>0</v>
      </c>
      <c r="D1407" s="10">
        <f t="shared" si="60"/>
        <v>0</v>
      </c>
      <c r="E1407" s="10">
        <f>MAX(0,('1-Input'!$B$10-C1407-D1407))/(1-'P-Parametri'!$B$31*MAX(0,IF(F1406&lt;=0,0,(F1406-G1406)/F1406)))</f>
        <v>31771.67532399391</v>
      </c>
      <c r="F1407" s="10">
        <f>((F1406-E1407+MAX(0,-('1-Input'!$B$10-C1407-D1407)))*(1+B1407))*(1-'P-Parametri'!$B$32)</f>
        <v>661848.63451076136</v>
      </c>
      <c r="G1407" s="10">
        <f>IF(F1406&lt;=0,G1406,G1406*(1-E1407/F1406))+MAX(0,-('1-Input'!$B$10-C1407-D1407))</f>
        <v>429009.98445368576</v>
      </c>
      <c r="H1407" s="9">
        <f t="shared" si="61"/>
        <v>1</v>
      </c>
    </row>
    <row r="1408" spans="1:8">
      <c r="A1408" s="9">
        <f t="shared" si="59"/>
        <v>8</v>
      </c>
      <c r="B1408" s="12">
        <f>IF($A1408='P-Parametri'!$E$47,'P-Parametri'!$B$34,IF($A1408='P-Parametri'!$E$48,'P-Parametri'!$C$34,'P-Parametri'!$E$50))</f>
        <v>2.7158250435358244E-2</v>
      </c>
      <c r="C1408" s="10">
        <f>IF($A1408&lt;='1-Input'!$B$26,0,IF($A1408='1-Input'!$B$26+1,('1-Input'!$B$23+0)*'1-Input'!$B$27,'1-Input'!$B$23+0))</f>
        <v>0</v>
      </c>
      <c r="D1408" s="10">
        <f t="shared" si="60"/>
        <v>0</v>
      </c>
      <c r="E1408" s="10">
        <f>MAX(0,('1-Input'!$B$10-C1408-D1408))/(1-'P-Parametri'!$B$31*MAX(0,IF(F1407&lt;=0,0,(F1407-G1407)/F1407)))</f>
        <v>31919.628331476059</v>
      </c>
      <c r="F1408" s="10">
        <f>((F1407-E1408+MAX(0,-('1-Input'!$B$10-C1408-D1408)))*(1+B1408))*(1-'P-Parametri'!$B$32)</f>
        <v>645742.7023338275</v>
      </c>
      <c r="G1408" s="10">
        <f>IF(F1407&lt;=0,G1407,G1407*(1-E1408/F1407))+MAX(0,-('1-Input'!$B$10-C1408-D1408))</f>
        <v>408319.69585865608</v>
      </c>
      <c r="H1408" s="9">
        <f t="shared" si="61"/>
        <v>1</v>
      </c>
    </row>
    <row r="1409" spans="1:8">
      <c r="A1409" s="9">
        <f t="shared" si="59"/>
        <v>9</v>
      </c>
      <c r="B1409" s="12">
        <f>IF($A1409='P-Parametri'!$E$47,'P-Parametri'!$B$34,IF($A1409='P-Parametri'!$E$48,'P-Parametri'!$C$34,'P-Parametri'!$E$50))</f>
        <v>2.7158250435358244E-2</v>
      </c>
      <c r="C1409" s="10">
        <f>IF($A1409&lt;='1-Input'!$B$26,0,IF($A1409='1-Input'!$B$26+1,('1-Input'!$B$23+0)*'1-Input'!$B$27,'1-Input'!$B$23+0))</f>
        <v>0</v>
      </c>
      <c r="D1409" s="10">
        <f t="shared" si="60"/>
        <v>0</v>
      </c>
      <c r="E1409" s="10">
        <f>MAX(0,('1-Input'!$B$10-C1409-D1409))/(1-'P-Parametri'!$B$31*MAX(0,IF(F1408&lt;=0,0,(F1408-G1408)/F1408)))</f>
        <v>32065.291911500637</v>
      </c>
      <c r="F1409" s="10">
        <f>((F1408-E1409+MAX(0,-('1-Input'!$B$10-C1409-D1409)))*(1+B1409))*(1-'P-Parametri'!$B$32)</f>
        <v>629083.1275906564</v>
      </c>
      <c r="G1409" s="10">
        <f>IF(F1408&lt;=0,G1408,G1408*(1-E1409/F1408))+MAX(0,-('1-Input'!$B$10-C1409-D1409))</f>
        <v>388043.98822215793</v>
      </c>
      <c r="H1409" s="9">
        <f t="shared" si="61"/>
        <v>1</v>
      </c>
    </row>
    <row r="1410" spans="1:8">
      <c r="A1410" s="9">
        <f t="shared" si="59"/>
        <v>10</v>
      </c>
      <c r="B1410" s="12">
        <f>IF($A1410='P-Parametri'!$E$47,'P-Parametri'!$B$34,IF($A1410='P-Parametri'!$E$48,'P-Parametri'!$C$34,'P-Parametri'!$E$50))</f>
        <v>2.7158250435358244E-2</v>
      </c>
      <c r="C1410" s="10">
        <f>IF($A1410&lt;='1-Input'!$B$26,0,IF($A1410='1-Input'!$B$26+1,('1-Input'!$B$23+0)*'1-Input'!$B$27,'1-Input'!$B$23+0))</f>
        <v>0</v>
      </c>
      <c r="D1410" s="10">
        <f t="shared" si="60"/>
        <v>0</v>
      </c>
      <c r="E1410" s="10">
        <f>MAX(0,('1-Input'!$B$10-C1410-D1410))/(1-'P-Parametri'!$B$31*MAX(0,IF(F1409&lt;=0,0,(F1409-G1409)/F1409)))</f>
        <v>32208.67506029164</v>
      </c>
      <c r="F1410" s="10">
        <f>((F1409-E1410+MAX(0,-('1-Input'!$B$10-C1410-D1410)))*(1+B1410))*(1-'P-Parametri'!$B$32)</f>
        <v>611858.34935387038</v>
      </c>
      <c r="G1410" s="10">
        <f>IF(F1409&lt;=0,G1409,G1409*(1-E1410/F1409))+MAX(0,-('1-Input'!$B$10-C1410-D1410))</f>
        <v>368176.3710860649</v>
      </c>
      <c r="H1410" s="9">
        <f t="shared" si="61"/>
        <v>1</v>
      </c>
    </row>
    <row r="1411" spans="1:8">
      <c r="A1411" s="9">
        <f t="shared" si="59"/>
        <v>11</v>
      </c>
      <c r="B1411" s="12">
        <f>IF($A1411='P-Parametri'!$E$47,'P-Parametri'!$B$34,IF($A1411='P-Parametri'!$E$48,'P-Parametri'!$C$34,'P-Parametri'!$E$50))</f>
        <v>2.7158250435358244E-2</v>
      </c>
      <c r="C1411" s="10">
        <f>IF($A1411&lt;='1-Input'!$B$26,0,IF($A1411='1-Input'!$B$26+1,('1-Input'!$B$23+0)*'1-Input'!$B$27,'1-Input'!$B$23+0))</f>
        <v>0</v>
      </c>
      <c r="D1411" s="10">
        <f t="shared" si="60"/>
        <v>0</v>
      </c>
      <c r="E1411" s="10">
        <f>MAX(0,('1-Input'!$B$10-C1411-D1411))/(1-'P-Parametri'!$B$31*MAX(0,IF(F1410&lt;=0,0,(F1410-G1410)/F1410)))</f>
        <v>32349.787874374833</v>
      </c>
      <c r="F1411" s="10">
        <f>((F1410-E1411+MAX(0,-('1-Input'!$B$10-C1411-D1411)))*(1+B1411))*(1-'P-Parametri'!$B$32)</f>
        <v>594056.50612134673</v>
      </c>
      <c r="G1411" s="10">
        <f>IF(F1410&lt;=0,G1410,G1410*(1-E1411/F1410))+MAX(0,-('1-Input'!$B$10-C1411-D1411))</f>
        <v>348710.38272851636</v>
      </c>
      <c r="H1411" s="9">
        <f t="shared" si="61"/>
        <v>1</v>
      </c>
    </row>
    <row r="1412" spans="1:8">
      <c r="A1412" s="9">
        <f t="shared" si="59"/>
        <v>12</v>
      </c>
      <c r="B1412" s="12">
        <f>IF($A1412='P-Parametri'!$E$47,'P-Parametri'!$B$34,IF($A1412='P-Parametri'!$E$48,'P-Parametri'!$C$34,'P-Parametri'!$E$50))</f>
        <v>2.7158250435358244E-2</v>
      </c>
      <c r="C1412" s="10">
        <f>IF($A1412&lt;='1-Input'!$B$26,0,IF($A1412='1-Input'!$B$26+1,('1-Input'!$B$23+0)*'1-Input'!$B$27,'1-Input'!$B$23+0))</f>
        <v>0</v>
      </c>
      <c r="D1412" s="10">
        <f t="shared" si="60"/>
        <v>0</v>
      </c>
      <c r="E1412" s="10">
        <f>MAX(0,('1-Input'!$B$10-C1412-D1412))/(1-'P-Parametri'!$B$31*MAX(0,IF(F1411&lt;=0,0,(F1411-G1411)/F1411)))</f>
        <v>32488.641506495635</v>
      </c>
      <c r="F1412" s="10">
        <f>((F1411-E1412+MAX(0,-('1-Input'!$B$10-C1412-D1412)))*(1+B1412))*(1-'P-Parametri'!$B$32)</f>
        <v>575665.42718787352</v>
      </c>
      <c r="G1412" s="10">
        <f>IF(F1411&lt;=0,G1411,G1411*(1-E1412/F1411))+MAX(0,-('1-Input'!$B$10-C1412-D1412))</f>
        <v>329639.59317008086</v>
      </c>
      <c r="H1412" s="9">
        <f t="shared" si="61"/>
        <v>1</v>
      </c>
    </row>
    <row r="1413" spans="1:8">
      <c r="A1413" s="9">
        <f t="shared" si="59"/>
        <v>13</v>
      </c>
      <c r="B1413" s="12">
        <f>IF($A1413='P-Parametri'!$E$47,'P-Parametri'!$B$34,IF($A1413='P-Parametri'!$E$48,'P-Parametri'!$C$34,'P-Parametri'!$E$50))</f>
        <v>2.7158250435358244E-2</v>
      </c>
      <c r="C1413" s="10">
        <f>IF($A1413&lt;='1-Input'!$B$26,0,IF($A1413='1-Input'!$B$26+1,('1-Input'!$B$23+0)*'1-Input'!$B$27,'1-Input'!$B$23+0))</f>
        <v>0</v>
      </c>
      <c r="D1413" s="10">
        <f t="shared" si="60"/>
        <v>0</v>
      </c>
      <c r="E1413" s="10">
        <f>MAX(0,('1-Input'!$B$10-C1413-D1413))/(1-'P-Parametri'!$B$31*MAX(0,IF(F1412&lt;=0,0,(F1412-G1412)/F1412)))</f>
        <v>32625.248121594443</v>
      </c>
      <c r="F1413" s="10">
        <f>((F1412-E1413+MAX(0,-('1-Input'!$B$10-C1413-D1413)))*(1+B1413))*(1-'P-Parametri'!$B$32)</f>
        <v>556672.62384533125</v>
      </c>
      <c r="G1413" s="10">
        <f>IF(F1412&lt;=0,G1412,G1412*(1-E1413/F1412))+MAX(0,-('1-Input'!$B$10-C1413-D1413))</f>
        <v>310957.60705461889</v>
      </c>
      <c r="H1413" s="9">
        <f t="shared" si="61"/>
        <v>1</v>
      </c>
    </row>
    <row r="1414" spans="1:8">
      <c r="A1414" s="9">
        <f t="shared" si="59"/>
        <v>14</v>
      </c>
      <c r="B1414" s="12">
        <f>IF($A1414='P-Parametri'!$E$47,'P-Parametri'!$B$34,IF($A1414='P-Parametri'!$E$48,'P-Parametri'!$C$34,'P-Parametri'!$E$50))</f>
        <v>2.7158250435358244E-2</v>
      </c>
      <c r="C1414" s="10">
        <f>IF($A1414&lt;='1-Input'!$B$26,0,IF($A1414='1-Input'!$B$26+1,('1-Input'!$B$23+0)*'1-Input'!$B$27,'1-Input'!$B$23+0))</f>
        <v>0</v>
      </c>
      <c r="D1414" s="10">
        <f t="shared" si="60"/>
        <v>0</v>
      </c>
      <c r="E1414" s="10">
        <f>MAX(0,('1-Input'!$B$10-C1414-D1414))/(1-'P-Parametri'!$B$31*MAX(0,IF(F1413&lt;=0,0,(F1413-G1413)/F1413)))</f>
        <v>32759.62085292787</v>
      </c>
      <c r="F1414" s="10">
        <f>((F1413-E1414+MAX(0,-('1-Input'!$B$10-C1414-D1414)))*(1+B1414))*(1-'P-Parametri'!$B$32)</f>
        <v>537065.28040694364</v>
      </c>
      <c r="G1414" s="10">
        <f>IF(F1413&lt;=0,G1413,G1413*(1-E1414/F1413))+MAX(0,-('1-Input'!$B$10-C1414-D1414))</f>
        <v>292658.06640525971</v>
      </c>
      <c r="H1414" s="9">
        <f t="shared" si="61"/>
        <v>1</v>
      </c>
    </row>
    <row r="1415" spans="1:8">
      <c r="A1415" s="9">
        <f t="shared" si="59"/>
        <v>15</v>
      </c>
      <c r="B1415" s="12">
        <f>IF($A1415='P-Parametri'!$E$47,'P-Parametri'!$B$34,IF($A1415='P-Parametri'!$E$48,'P-Parametri'!$C$34,'P-Parametri'!$E$50))</f>
        <v>2.7158250435358244E-2</v>
      </c>
      <c r="C1415" s="10">
        <f>IF($A1415&lt;='1-Input'!$B$26,0,IF($A1415='1-Input'!$B$26+1,('1-Input'!$B$23+0)*'1-Input'!$B$27,'1-Input'!$B$23+0))</f>
        <v>0</v>
      </c>
      <c r="D1415" s="10">
        <f t="shared" si="60"/>
        <v>0</v>
      </c>
      <c r="E1415" s="10">
        <f>MAX(0,('1-Input'!$B$10-C1415-D1415))/(1-'P-Parametri'!$B$31*MAX(0,IF(F1414&lt;=0,0,(F1414-G1414)/F1414)))</f>
        <v>32891.773758419477</v>
      </c>
      <c r="F1415" s="10">
        <f>((F1414-E1415+MAX(0,-('1-Input'!$B$10-C1415-D1415)))*(1+B1415))*(1-'P-Parametri'!$B$32)</f>
        <v>516830.24505094759</v>
      </c>
      <c r="G1415" s="10">
        <f>IF(F1414&lt;=0,G1414,G1414*(1-E1415/F1414))+MAX(0,-('1-Input'!$B$10-C1415-D1415))</f>
        <v>274734.65325614589</v>
      </c>
      <c r="H1415" s="9">
        <f t="shared" si="61"/>
        <v>1</v>
      </c>
    </row>
    <row r="1416" spans="1:8">
      <c r="A1416" s="9">
        <f t="shared" si="59"/>
        <v>16</v>
      </c>
      <c r="B1416" s="12">
        <f>IF($A1416='P-Parametri'!$E$47,'P-Parametri'!$B$34,IF($A1416='P-Parametri'!$E$48,'P-Parametri'!$C$34,'P-Parametri'!$E$50))</f>
        <v>2.7158250435358244E-2</v>
      </c>
      <c r="C1416" s="10">
        <f>IF($A1416&lt;='1-Input'!$B$26,0,IF($A1416='1-Input'!$B$26+1,('1-Input'!$B$23+0)*'1-Input'!$B$27,'1-Input'!$B$23+0))</f>
        <v>0</v>
      </c>
      <c r="D1416" s="10">
        <f t="shared" si="60"/>
        <v>0</v>
      </c>
      <c r="E1416" s="10">
        <f>MAX(0,('1-Input'!$B$10-C1416-D1416))/(1-'P-Parametri'!$B$31*MAX(0,IF(F1415&lt;=0,0,(F1415-G1415)/F1415)))</f>
        <v>33021.721777318904</v>
      </c>
      <c r="F1416" s="10">
        <f>((F1415-E1416+MAX(0,-('1-Input'!$B$10-C1416-D1416)))*(1+B1416))*(1-'P-Parametri'!$B$32)</f>
        <v>495954.02047883184</v>
      </c>
      <c r="G1416" s="10">
        <f>IF(F1415&lt;=0,G1415,G1415*(1-E1416/F1415))+MAX(0,-('1-Input'!$B$10-C1416-D1416))</f>
        <v>257181.09216082277</v>
      </c>
      <c r="H1416" s="9">
        <f t="shared" si="61"/>
        <v>1</v>
      </c>
    </row>
    <row r="1417" spans="1:8">
      <c r="A1417" s="9">
        <f t="shared" si="59"/>
        <v>17</v>
      </c>
      <c r="B1417" s="12">
        <f>IF($A1417='P-Parametri'!$E$47,'P-Parametri'!$B$34,IF($A1417='P-Parametri'!$E$48,'P-Parametri'!$C$34,'P-Parametri'!$E$50))</f>
        <v>2.7158250435358244E-2</v>
      </c>
      <c r="C1417" s="10">
        <f>IF($A1417&lt;='1-Input'!$B$26,0,IF($A1417='1-Input'!$B$26+1,('1-Input'!$B$23+0)*'1-Input'!$B$27,'1-Input'!$B$23+0))</f>
        <v>0</v>
      </c>
      <c r="D1417" s="10">
        <f t="shared" si="60"/>
        <v>0</v>
      </c>
      <c r="E1417" s="10">
        <f>MAX(0,('1-Input'!$B$10-C1417-D1417))/(1-'P-Parametri'!$B$31*MAX(0,IF(F1416&lt;=0,0,(F1416-G1416)/F1416)))</f>
        <v>33149.48068724366</v>
      </c>
      <c r="F1417" s="10">
        <f>((F1416-E1417+MAX(0,-('1-Input'!$B$10-C1417-D1417)))*(1+B1417))*(1-'P-Parametri'!$B$32)</f>
        <v>474422.75438309711</v>
      </c>
      <c r="G1417" s="10">
        <f>IF(F1416&lt;=0,G1416,G1416*(1-E1417/F1416))+MAX(0,-('1-Input'!$B$10-C1417-D1417))</f>
        <v>239991.15257836238</v>
      </c>
      <c r="H1417" s="9">
        <f t="shared" si="61"/>
        <v>1</v>
      </c>
    </row>
    <row r="1418" spans="1:8">
      <c r="A1418" s="9">
        <f t="shared" si="59"/>
        <v>18</v>
      </c>
      <c r="B1418" s="12">
        <f>IF($A1418='P-Parametri'!$E$47,'P-Parametri'!$B$34,IF($A1418='P-Parametri'!$E$48,'P-Parametri'!$C$34,'P-Parametri'!$E$50))</f>
        <v>2.7158250435358244E-2</v>
      </c>
      <c r="C1418" s="10">
        <f>IF($A1418&lt;='1-Input'!$B$26,0,IF($A1418='1-Input'!$B$26+1,('1-Input'!$B$23+0)*'1-Input'!$B$27,'1-Input'!$B$23+0))</f>
        <v>0</v>
      </c>
      <c r="D1418" s="10">
        <f t="shared" si="60"/>
        <v>0</v>
      </c>
      <c r="E1418" s="10">
        <f>MAX(0,('1-Input'!$B$10-C1418-D1418))/(1-'P-Parametri'!$B$31*MAX(0,IF(F1417&lt;=0,0,(F1417-G1417)/F1417)))</f>
        <v>33275.067061672795</v>
      </c>
      <c r="F1418" s="10">
        <f>((F1417-E1418+MAX(0,-('1-Input'!$B$10-C1418-D1418)))*(1+B1418))*(1-'P-Parametri'!$B$32)</f>
        <v>452222.2297192933</v>
      </c>
      <c r="G1418" s="10">
        <f>IF(F1417&lt;=0,G1417,G1417*(1-E1418/F1417))+MAX(0,-('1-Input'!$B$10-C1418-D1418))</f>
        <v>223158.65113850802</v>
      </c>
      <c r="H1418" s="9">
        <f t="shared" si="61"/>
        <v>1</v>
      </c>
    </row>
    <row r="1419" spans="1:8">
      <c r="A1419" s="9">
        <f t="shared" si="59"/>
        <v>19</v>
      </c>
      <c r="B1419" s="12">
        <f>IF($A1419='P-Parametri'!$E$47,'P-Parametri'!$B$34,IF($A1419='P-Parametri'!$E$48,'P-Parametri'!$C$34,'P-Parametri'!$E$50))</f>
        <v>2.7158250435358244E-2</v>
      </c>
      <c r="C1419" s="10">
        <f>IF($A1419&lt;='1-Input'!$B$26,0,IF($A1419='1-Input'!$B$26+1,('1-Input'!$B$23+0)*'1-Input'!$B$27,'1-Input'!$B$23+0))</f>
        <v>5178.3333333332594</v>
      </c>
      <c r="D1419" s="10">
        <f t="shared" si="60"/>
        <v>0</v>
      </c>
      <c r="E1419" s="10">
        <f>MAX(0,('1-Input'!$B$10-C1419-D1419))/(1-'P-Parametri'!$B$31*MAX(0,IF(F1418&lt;=0,0,(F1418-G1418)/F1418)))</f>
        <v>27434.754894953679</v>
      </c>
      <c r="F1419" s="10">
        <f>((F1418-E1419+MAX(0,-('1-Input'!$B$10-C1419-D1419)))*(1+B1419))*(1-'P-Parametri'!$B$32)</f>
        <v>435451.31152852764</v>
      </c>
      <c r="G1419" s="10">
        <f>IF(F1418&lt;=0,G1418,G1418*(1-E1419/F1418))+MAX(0,-('1-Input'!$B$10-C1419-D1419))</f>
        <v>209620.38942927335</v>
      </c>
      <c r="H1419" s="9">
        <f t="shared" si="61"/>
        <v>1</v>
      </c>
    </row>
    <row r="1420" spans="1:8">
      <c r="A1420" s="9">
        <f t="shared" si="59"/>
        <v>20</v>
      </c>
      <c r="B1420" s="12">
        <f>IF($A1420='P-Parametri'!$E$47,'P-Parametri'!$B$34,IF($A1420='P-Parametri'!$E$48,'P-Parametri'!$C$34,'P-Parametri'!$E$50))</f>
        <v>2.7158250435358244E-2</v>
      </c>
      <c r="C1420" s="10">
        <f>IF($A1420&lt;='1-Input'!$B$26,0,IF($A1420='1-Input'!$B$26+1,('1-Input'!$B$23+0)*'1-Input'!$B$27,'1-Input'!$B$23+0))</f>
        <v>15535</v>
      </c>
      <c r="D1420" s="10">
        <f t="shared" si="60"/>
        <v>0</v>
      </c>
      <c r="E1420" s="10">
        <f>MAX(0,('1-Input'!$B$10-C1420-D1420))/(1-'P-Parametri'!$B$31*MAX(0,IF(F1419&lt;=0,0,(F1419-G1419)/F1419)))</f>
        <v>15563.586286959766</v>
      </c>
      <c r="F1420" s="10">
        <f>((F1419-E1420+MAX(0,-('1-Input'!$B$10-C1420-D1420)))*(1+B1420))*(1-'P-Parametri'!$B$32)</f>
        <v>430428.55895593442</v>
      </c>
      <c r="G1420" s="10">
        <f>IF(F1419&lt;=0,G1419,G1419*(1-E1420/F1419))+MAX(0,-('1-Input'!$B$10-C1420-D1420))</f>
        <v>202128.28886138959</v>
      </c>
      <c r="H1420" s="9">
        <f t="shared" si="61"/>
        <v>1</v>
      </c>
    </row>
    <row r="1421" spans="1:8">
      <c r="A1421" s="9">
        <f t="shared" si="59"/>
        <v>21</v>
      </c>
      <c r="B1421" s="12">
        <f>IF($A1421='P-Parametri'!$E$47,'P-Parametri'!$B$34,IF($A1421='P-Parametri'!$E$48,'P-Parametri'!$C$34,'P-Parametri'!$E$50))</f>
        <v>2.7158250435358244E-2</v>
      </c>
      <c r="C1421" s="10">
        <f>IF($A1421&lt;='1-Input'!$B$26,0,IF($A1421='1-Input'!$B$26+1,('1-Input'!$B$23+0)*'1-Input'!$B$27,'1-Input'!$B$23+0))</f>
        <v>15535</v>
      </c>
      <c r="D1421" s="10">
        <f t="shared" si="60"/>
        <v>0</v>
      </c>
      <c r="E1421" s="10">
        <f>MAX(0,('1-Input'!$B$10-C1421-D1421))/(1-'P-Parametri'!$B$31*MAX(0,IF(F1420&lt;=0,0,(F1420-G1420)/F1420)))</f>
        <v>15618.920723543813</v>
      </c>
      <c r="F1421" s="10">
        <f>((F1420-E1421+MAX(0,-('1-Input'!$B$10-C1421-D1421)))*(1+B1421))*(1-'P-Parametri'!$B$32)</f>
        <v>425222.99198596523</v>
      </c>
      <c r="G1421" s="10">
        <f>IF(F1420&lt;=0,G1420,G1420*(1-E1421/F1420))+MAX(0,-('1-Input'!$B$10-C1421-D1421))</f>
        <v>194793.67861301429</v>
      </c>
      <c r="H1421" s="9">
        <f t="shared" si="61"/>
        <v>1</v>
      </c>
    </row>
    <row r="1422" spans="1:8">
      <c r="A1422" s="9">
        <f t="shared" si="59"/>
        <v>22</v>
      </c>
      <c r="B1422" s="12">
        <f>IF($A1422='P-Parametri'!$E$47,'P-Parametri'!$B$34,IF($A1422='P-Parametri'!$E$48,'P-Parametri'!$C$34,'P-Parametri'!$E$50))</f>
        <v>2.7158250435358244E-2</v>
      </c>
      <c r="C1422" s="10">
        <f>IF($A1422&lt;='1-Input'!$B$26,0,IF($A1422='1-Input'!$B$26+1,('1-Input'!$B$23+0)*'1-Input'!$B$27,'1-Input'!$B$23+0))</f>
        <v>15535</v>
      </c>
      <c r="D1422" s="10">
        <f t="shared" si="60"/>
        <v>0</v>
      </c>
      <c r="E1422" s="10">
        <f>MAX(0,('1-Input'!$B$10-C1422-D1422))/(1-'P-Parametri'!$B$31*MAX(0,IF(F1421&lt;=0,0,(F1421-G1421)/F1421)))</f>
        <v>15673.280519884596</v>
      </c>
      <c r="F1422" s="10">
        <f>((F1421-E1422+MAX(0,-('1-Input'!$B$10-C1422-D1422)))*(1+B1422))*(1-'P-Parametri'!$B$32)</f>
        <v>419831.02036561351</v>
      </c>
      <c r="G1422" s="10">
        <f>IF(F1421&lt;=0,G1421,G1421*(1-E1422/F1421))+MAX(0,-('1-Input'!$B$10-C1422-D1422))</f>
        <v>187613.78470807045</v>
      </c>
      <c r="H1422" s="9">
        <f t="shared" si="61"/>
        <v>1</v>
      </c>
    </row>
    <row r="1423" spans="1:8">
      <c r="A1423" s="9">
        <f t="shared" si="59"/>
        <v>23</v>
      </c>
      <c r="B1423" s="12">
        <f>IF($A1423='P-Parametri'!$E$47,'P-Parametri'!$B$34,IF($A1423='P-Parametri'!$E$48,'P-Parametri'!$C$34,'P-Parametri'!$E$50))</f>
        <v>2.7158250435358244E-2</v>
      </c>
      <c r="C1423" s="10">
        <f>IF($A1423&lt;='1-Input'!$B$26,0,IF($A1423='1-Input'!$B$26+1,('1-Input'!$B$23+0)*'1-Input'!$B$27,'1-Input'!$B$23+0))</f>
        <v>15535</v>
      </c>
      <c r="D1423" s="10">
        <f t="shared" si="60"/>
        <v>0</v>
      </c>
      <c r="E1423" s="10">
        <f>MAX(0,('1-Input'!$B$10-C1423-D1423))/(1-'P-Parametri'!$B$31*MAX(0,IF(F1422&lt;=0,0,(F1422-G1422)/F1422)))</f>
        <v>15726.674932137717</v>
      </c>
      <c r="F1423" s="10">
        <f>((F1422-E1423+MAX(0,-('1-Input'!$B$10-C1423-D1423)))*(1+B1423))*(1-'P-Parametri'!$B$32)</f>
        <v>414248.95422387705</v>
      </c>
      <c r="G1423" s="10">
        <f>IF(F1422&lt;=0,G1422,G1422*(1-E1423/F1422))+MAX(0,-('1-Input'!$B$10-C1423-D1423))</f>
        <v>180585.85951492397</v>
      </c>
      <c r="H1423" s="9">
        <f t="shared" si="61"/>
        <v>1</v>
      </c>
    </row>
    <row r="1424" spans="1:8">
      <c r="A1424" s="9">
        <f t="shared" si="59"/>
        <v>24</v>
      </c>
      <c r="B1424" s="12">
        <f>IF($A1424='P-Parametri'!$E$47,'P-Parametri'!$B$34,IF($A1424='P-Parametri'!$E$48,'P-Parametri'!$C$34,'P-Parametri'!$E$50))</f>
        <v>2.7158250435358244E-2</v>
      </c>
      <c r="C1424" s="10">
        <f>IF($A1424&lt;='1-Input'!$B$26,0,IF($A1424='1-Input'!$B$26+1,('1-Input'!$B$23+0)*'1-Input'!$B$27,'1-Input'!$B$23+0))</f>
        <v>15535</v>
      </c>
      <c r="D1424" s="10">
        <f t="shared" si="60"/>
        <v>0</v>
      </c>
      <c r="E1424" s="10">
        <f>MAX(0,('1-Input'!$B$10-C1424-D1424))/(1-'P-Parametri'!$B$31*MAX(0,IF(F1423&lt;=0,0,(F1423-G1423)/F1423)))</f>
        <v>15779.113473507061</v>
      </c>
      <c r="F1424" s="10">
        <f>((F1423-E1424+MAX(0,-('1-Input'!$B$10-C1424-D1424)))*(1+B1424))*(1-'P-Parametri'!$B$32)</f>
        <v>408473.00130745309</v>
      </c>
      <c r="G1424" s="10">
        <f>IF(F1423&lt;=0,G1423,G1423*(1-E1424/F1423))+MAX(0,-('1-Input'!$B$10-C1424-D1424))</f>
        <v>173707.18247798254</v>
      </c>
      <c r="H1424" s="9">
        <f t="shared" si="61"/>
        <v>1</v>
      </c>
    </row>
    <row r="1425" spans="1:8">
      <c r="A1425" s="9">
        <f t="shared" si="59"/>
        <v>25</v>
      </c>
      <c r="B1425" s="12">
        <f>IF($A1425='P-Parametri'!$E$47,'P-Parametri'!$B$34,IF($A1425='P-Parametri'!$E$48,'P-Parametri'!$C$34,'P-Parametri'!$E$50))</f>
        <v>2.7158250435358244E-2</v>
      </c>
      <c r="C1425" s="10">
        <f>IF($A1425&lt;='1-Input'!$B$26,0,IF($A1425='1-Input'!$B$26+1,('1-Input'!$B$23+0)*'1-Input'!$B$27,'1-Input'!$B$23+0))</f>
        <v>15535</v>
      </c>
      <c r="D1425" s="10">
        <f t="shared" si="60"/>
        <v>0</v>
      </c>
      <c r="E1425" s="10">
        <f>MAX(0,('1-Input'!$B$10-C1425-D1425))/(1-'P-Parametri'!$B$31*MAX(0,IF(F1424&lt;=0,0,(F1424-G1424)/F1424)))</f>
        <v>15830.605896699286</v>
      </c>
      <c r="F1425" s="10">
        <f>((F1424-E1425+MAX(0,-('1-Input'!$B$10-C1425-D1425)))*(1+B1425))*(1-'P-Parametri'!$B$32)</f>
        <v>402499.26416502427</v>
      </c>
      <c r="G1425" s="10">
        <f>IF(F1424&lt;=0,G1424,G1424*(1-E1425/F1424))+MAX(0,-('1-Input'!$B$10-C1425-D1425))</f>
        <v>166975.06079935742</v>
      </c>
      <c r="H1425" s="9">
        <f t="shared" si="61"/>
        <v>1</v>
      </c>
    </row>
    <row r="1426" spans="1:8">
      <c r="A1426" s="9">
        <f t="shared" si="59"/>
        <v>26</v>
      </c>
      <c r="B1426" s="12">
        <f>IF($A1426='P-Parametri'!$E$47,'P-Parametri'!$B$34,IF($A1426='P-Parametri'!$E$48,'P-Parametri'!$C$34,'P-Parametri'!$E$50))</f>
        <v>2.7158250435358244E-2</v>
      </c>
      <c r="C1426" s="10">
        <f>IF($A1426&lt;='1-Input'!$B$26,0,IF($A1426='1-Input'!$B$26+1,('1-Input'!$B$23+0)*'1-Input'!$B$27,'1-Input'!$B$23+0))</f>
        <v>15535</v>
      </c>
      <c r="D1426" s="10">
        <f t="shared" si="60"/>
        <v>0</v>
      </c>
      <c r="E1426" s="10">
        <f>MAX(0,('1-Input'!$B$10-C1426-D1426))/(1-'P-Parametri'!$B$31*MAX(0,IF(F1425&lt;=0,0,(F1425-G1425)/F1425)))</f>
        <v>15881.162176769816</v>
      </c>
      <c r="F1426" s="10">
        <f>((F1425-E1426+MAX(0,-('1-Input'!$B$10-C1426-D1426)))*(1+B1426))*(1-'P-Parametri'!$B$32)</f>
        <v>396323.73727844458</v>
      </c>
      <c r="G1426" s="10">
        <f>IF(F1425&lt;=0,G1425,G1425*(1-E1426/F1425))+MAX(0,-('1-Input'!$B$10-C1426-D1426))</f>
        <v>160386.83007170228</v>
      </c>
      <c r="H1426" s="9">
        <f t="shared" si="61"/>
        <v>1</v>
      </c>
    </row>
    <row r="1427" spans="1:8">
      <c r="A1427" s="9">
        <f t="shared" si="59"/>
        <v>27</v>
      </c>
      <c r="B1427" s="12">
        <f>IF($A1427='P-Parametri'!$E$47,'P-Parametri'!$B$34,IF($A1427='P-Parametri'!$E$48,'P-Parametri'!$C$34,'P-Parametri'!$E$50))</f>
        <v>2.7158250435358244E-2</v>
      </c>
      <c r="C1427" s="10">
        <f>IF($A1427&lt;='1-Input'!$B$26,0,IF($A1427='1-Input'!$B$26+1,('1-Input'!$B$23+0)*'1-Input'!$B$27,'1-Input'!$B$23+0))</f>
        <v>15535</v>
      </c>
      <c r="D1427" s="10">
        <f t="shared" si="60"/>
        <v>0</v>
      </c>
      <c r="E1427" s="10">
        <f>MAX(0,('1-Input'!$B$10-C1427-D1427))/(1-'P-Parametri'!$B$31*MAX(0,IF(F1426&lt;=0,0,(F1426-G1426)/F1426)))</f>
        <v>15930.792494374162</v>
      </c>
      <c r="F1427" s="10">
        <f>((F1426-E1427+MAX(0,-('1-Input'!$B$10-C1427-D1427)))*(1+B1427))*(1-'P-Parametri'!$B$32)</f>
        <v>389942.30413907487</v>
      </c>
      <c r="G1427" s="10">
        <f>IF(F1426&lt;=0,G1426,G1426*(1-E1427/F1426))+MAX(0,-('1-Input'!$B$10-C1427-D1427))</f>
        <v>153939.85486338258</v>
      </c>
      <c r="H1427" s="9">
        <f t="shared" si="61"/>
        <v>1</v>
      </c>
    </row>
    <row r="1428" spans="1:8">
      <c r="A1428" s="9">
        <f t="shared" si="59"/>
        <v>28</v>
      </c>
      <c r="B1428" s="12">
        <f>IF($A1428='P-Parametri'!$E$47,'P-Parametri'!$B$34,IF($A1428='P-Parametri'!$E$48,'P-Parametri'!$C$34,'P-Parametri'!$E$50))</f>
        <v>2.7158250435358244E-2</v>
      </c>
      <c r="C1428" s="10">
        <f>IF($A1428&lt;='1-Input'!$B$26,0,IF($A1428='1-Input'!$B$26+1,('1-Input'!$B$23+0)*'1-Input'!$B$27,'1-Input'!$B$23+0))</f>
        <v>15535</v>
      </c>
      <c r="D1428" s="10">
        <f t="shared" si="60"/>
        <v>0</v>
      </c>
      <c r="E1428" s="10">
        <f>MAX(0,('1-Input'!$B$10-C1428-D1428))/(1-'P-Parametri'!$B$31*MAX(0,IF(F1427&lt;=0,0,(F1427-G1427)/F1427)))</f>
        <v>15979.507219436664</v>
      </c>
      <c r="F1428" s="10">
        <f>((F1427-E1428+MAX(0,-('1-Input'!$B$10-C1428-D1428)))*(1+B1428))*(1-'P-Parametri'!$B$32)</f>
        <v>383350.73426746496</v>
      </c>
      <c r="G1428" s="10">
        <f>IF(F1427&lt;=0,G1427,G1427*(1-E1428/F1427))+MAX(0,-('1-Input'!$B$10-C1428-D1428))</f>
        <v>147631.52925716387</v>
      </c>
      <c r="H1428" s="9">
        <f t="shared" si="61"/>
        <v>1</v>
      </c>
    </row>
    <row r="1429" spans="1:8">
      <c r="A1429" s="9">
        <f t="shared" si="59"/>
        <v>29</v>
      </c>
      <c r="B1429" s="12">
        <f>IF($A1429='P-Parametri'!$E$47,'P-Parametri'!$B$34,IF($A1429='P-Parametri'!$E$48,'P-Parametri'!$C$34,'P-Parametri'!$E$50))</f>
        <v>2.7158250435358244E-2</v>
      </c>
      <c r="C1429" s="10">
        <f>IF($A1429&lt;='1-Input'!$B$26,0,IF($A1429='1-Input'!$B$26+1,('1-Input'!$B$23+0)*'1-Input'!$B$27,'1-Input'!$B$23+0))</f>
        <v>15535</v>
      </c>
      <c r="D1429" s="10">
        <f t="shared" si="60"/>
        <v>0</v>
      </c>
      <c r="E1429" s="10">
        <f>MAX(0,('1-Input'!$B$10-C1429-D1429))/(1-'P-Parametri'!$B$31*MAX(0,IF(F1428&lt;=0,0,(F1428-G1428)/F1428)))</f>
        <v>16027.316895247113</v>
      </c>
      <c r="F1429" s="10">
        <f>((F1428-E1429+MAX(0,-('1-Input'!$B$10-C1429-D1429)))*(1+B1429))*(1-'P-Parametri'!$B$32)</f>
        <v>376544.68017452024</v>
      </c>
      <c r="G1429" s="10">
        <f>IF(F1428&lt;=0,G1428,G1428*(1-E1429/F1428))+MAX(0,-('1-Input'!$B$10-C1429-D1429))</f>
        <v>141459.27734363644</v>
      </c>
      <c r="H1429" s="9">
        <f t="shared" si="61"/>
        <v>1</v>
      </c>
    </row>
    <row r="1430" spans="1:8">
      <c r="A1430" s="9">
        <f t="shared" si="59"/>
        <v>30</v>
      </c>
      <c r="B1430" s="12">
        <f>IF($A1430='P-Parametri'!$E$47,'P-Parametri'!$B$34,IF($A1430='P-Parametri'!$E$48,'P-Parametri'!$C$34,'P-Parametri'!$E$50))</f>
        <v>2.7158250435358244E-2</v>
      </c>
      <c r="C1430" s="10">
        <f>IF($A1430&lt;='1-Input'!$B$26,0,IF($A1430='1-Input'!$B$26+1,('1-Input'!$B$23+0)*'1-Input'!$B$27,'1-Input'!$B$23+0))</f>
        <v>15535</v>
      </c>
      <c r="D1430" s="10">
        <f t="shared" si="60"/>
        <v>0</v>
      </c>
      <c r="E1430" s="10">
        <f>MAX(0,('1-Input'!$B$10-C1430-D1430))/(1-'P-Parametri'!$B$31*MAX(0,IF(F1429&lt;=0,0,(F1429-G1429)/F1429)))</f>
        <v>16074.232222993995</v>
      </c>
      <c r="F1430" s="10">
        <f>((F1429-E1430+MAX(0,-('1-Input'!$B$10-C1430-D1430)))*(1+B1430))*(1-'P-Parametri'!$B$32)</f>
        <v>369519.67426223651</v>
      </c>
      <c r="G1430" s="10">
        <f>IF(F1429&lt;=0,G1429,G1429*(1-E1430/F1429))+MAX(0,-('1-Input'!$B$10-C1430-D1430))</f>
        <v>135420.55367061935</v>
      </c>
      <c r="H1430" s="9">
        <f t="shared" si="61"/>
        <v>1</v>
      </c>
    </row>
    <row r="1431" spans="1:8">
      <c r="A1431" s="9">
        <f t="shared" si="59"/>
        <v>31</v>
      </c>
      <c r="B1431" s="12">
        <f>IF($A1431='P-Parametri'!$E$47,'P-Parametri'!$B$34,IF($A1431='P-Parametri'!$E$48,'P-Parametri'!$C$34,'P-Parametri'!$E$50))</f>
        <v>2.7158250435358244E-2</v>
      </c>
      <c r="C1431" s="10">
        <f>IF($A1431&lt;='1-Input'!$B$26,0,IF($A1431='1-Input'!$B$26+1,('1-Input'!$B$23+0)*'1-Input'!$B$27,'1-Input'!$B$23+0))</f>
        <v>15535</v>
      </c>
      <c r="D1431" s="10">
        <f t="shared" si="60"/>
        <v>0</v>
      </c>
      <c r="E1431" s="10">
        <f>MAX(0,('1-Input'!$B$10-C1431-D1431))/(1-'P-Parametri'!$B$31*MAX(0,IF(F1430&lt;=0,0,(F1430-G1430)/F1430)))</f>
        <v>16120.264046741608</v>
      </c>
      <c r="F1431" s="10">
        <f>((F1430-E1431+MAX(0,-('1-Input'!$B$10-C1431-D1431)))*(1+B1431))*(1-'P-Parametri'!$B$32)</f>
        <v>362271.12566203153</v>
      </c>
      <c r="G1431" s="10">
        <f>IF(F1430&lt;=0,G1430,G1430*(1-E1431/F1430))+MAX(0,-('1-Input'!$B$10-C1431-D1431))</f>
        <v>129512.84364980701</v>
      </c>
      <c r="H1431" s="9">
        <f t="shared" si="61"/>
        <v>1</v>
      </c>
    </row>
    <row r="1432" spans="1:8">
      <c r="A1432" s="9">
        <f t="shared" si="59"/>
        <v>32</v>
      </c>
      <c r="B1432" s="12">
        <f>IF($A1432='P-Parametri'!$E$47,'P-Parametri'!$B$34,IF($A1432='P-Parametri'!$E$48,'P-Parametri'!$C$34,'P-Parametri'!$E$50))</f>
        <v>2.7158250435358244E-2</v>
      </c>
      <c r="C1432" s="10">
        <f>IF($A1432&lt;='1-Input'!$B$26,0,IF($A1432='1-Input'!$B$26+1,('1-Input'!$B$23+0)*'1-Input'!$B$27,'1-Input'!$B$23+0))</f>
        <v>15535</v>
      </c>
      <c r="D1432" s="10">
        <f t="shared" si="60"/>
        <v>0</v>
      </c>
      <c r="E1432" s="10">
        <f>MAX(0,('1-Input'!$B$10-C1432-D1432))/(1-'P-Parametri'!$B$31*MAX(0,IF(F1431&lt;=0,0,(F1431-G1431)/F1431)))</f>
        <v>16165.423338856828</v>
      </c>
      <c r="F1432" s="10">
        <f>((F1431-E1432+MAX(0,-('1-Input'!$B$10-C1432-D1432)))*(1+B1432))*(1-'P-Parametri'!$B$32)</f>
        <v>354794.3170086451</v>
      </c>
      <c r="G1432" s="10">
        <f>IF(F1431&lt;=0,G1431,G1431*(1-E1432/F1431))+MAX(0,-('1-Input'!$B$10-C1432-D1432))</f>
        <v>123733.66392193799</v>
      </c>
      <c r="H1432" s="9">
        <f t="shared" si="61"/>
        <v>1</v>
      </c>
    </row>
    <row r="1433" spans="1:8">
      <c r="A1433" s="9">
        <f t="shared" si="59"/>
        <v>33</v>
      </c>
      <c r="B1433" s="12">
        <f>IF($A1433='P-Parametri'!$E$47,'P-Parametri'!$B$34,IF($A1433='P-Parametri'!$E$48,'P-Parametri'!$C$34,'P-Parametri'!$E$50))</f>
        <v>2.7158250435358244E-2</v>
      </c>
      <c r="C1433" s="10">
        <f>IF($A1433&lt;='1-Input'!$B$26,0,IF($A1433='1-Input'!$B$26+1,('1-Input'!$B$23+0)*'1-Input'!$B$27,'1-Input'!$B$23+0))</f>
        <v>15535</v>
      </c>
      <c r="D1433" s="10">
        <f t="shared" si="60"/>
        <v>0</v>
      </c>
      <c r="E1433" s="10">
        <f>MAX(0,('1-Input'!$B$10-C1433-D1433))/(1-'P-Parametri'!$B$31*MAX(0,IF(F1432&lt;=0,0,(F1432-G1432)/F1432)))</f>
        <v>16209.721185889812</v>
      </c>
      <c r="F1433" s="10">
        <f>((F1432-E1433+MAX(0,-('1-Input'!$B$10-C1433-D1433)))*(1+B1433))*(1-'P-Parametri'!$B$32)</f>
        <v>347084.40114752488</v>
      </c>
      <c r="G1433" s="10">
        <f>IF(F1432&lt;=0,G1432,G1432*(1-E1433/F1432))+MAX(0,-('1-Input'!$B$10-C1433-D1433))</f>
        <v>118080.56268177822</v>
      </c>
      <c r="H1433" s="9">
        <f t="shared" si="61"/>
        <v>1</v>
      </c>
    </row>
    <row r="1434" spans="1:8">
      <c r="A1434" s="9">
        <f t="shared" si="59"/>
        <v>34</v>
      </c>
      <c r="B1434" s="12">
        <f>IF($A1434='P-Parametri'!$E$47,'P-Parametri'!$B$34,IF($A1434='P-Parametri'!$E$48,'P-Parametri'!$C$34,'P-Parametri'!$E$50))</f>
        <v>2.7158250435358244E-2</v>
      </c>
      <c r="C1434" s="10">
        <f>IF($A1434&lt;='1-Input'!$B$26,0,IF($A1434='1-Input'!$B$26+1,('1-Input'!$B$23+0)*'1-Input'!$B$27,'1-Input'!$B$23+0))</f>
        <v>15535</v>
      </c>
      <c r="D1434" s="10">
        <f t="shared" si="60"/>
        <v>0</v>
      </c>
      <c r="E1434" s="10">
        <f>MAX(0,('1-Input'!$B$10-C1434-D1434))/(1-'P-Parametri'!$B$31*MAX(0,IF(F1433&lt;=0,0,(F1433-G1433)/F1433)))</f>
        <v>16253.168774911726</v>
      </c>
      <c r="F1434" s="10">
        <f>((F1433-E1434+MAX(0,-('1-Input'!$B$10-C1434-D1434)))*(1+B1434))*(1-'P-Parametri'!$B$32)</f>
        <v>339136.39777356031</v>
      </c>
      <c r="G1434" s="10">
        <f>IF(F1433&lt;=0,G1433,G1433*(1-E1434/F1433))+MAX(0,-('1-Input'!$B$10-C1434-D1434))</f>
        <v>112551.11996421928</v>
      </c>
      <c r="H1434" s="9">
        <f t="shared" si="61"/>
        <v>1</v>
      </c>
    </row>
    <row r="1435" spans="1:8">
      <c r="A1435" s="9">
        <f t="shared" si="59"/>
        <v>35</v>
      </c>
      <c r="B1435" s="12">
        <f>IF($A1435='P-Parametri'!$E$47,'P-Parametri'!$B$34,IF($A1435='P-Parametri'!$E$48,'P-Parametri'!$C$34,'P-Parametri'!$E$50))</f>
        <v>2.7158250435358244E-2</v>
      </c>
      <c r="C1435" s="10">
        <f>IF($A1435&lt;='1-Input'!$B$26,0,IF($A1435='1-Input'!$B$26+1,('1-Input'!$B$23+0)*'1-Input'!$B$27,'1-Input'!$B$23+0))</f>
        <v>15535</v>
      </c>
      <c r="D1435" s="10">
        <f t="shared" si="60"/>
        <v>0</v>
      </c>
      <c r="E1435" s="10">
        <f>MAX(0,('1-Input'!$B$10-C1435-D1435))/(1-'P-Parametri'!$B$31*MAX(0,IF(F1434&lt;=0,0,(F1434-G1434)/F1434)))</f>
        <v>16295.777380311201</v>
      </c>
      <c r="F1435" s="10">
        <f>((F1434-E1435+MAX(0,-('1-Input'!$B$10-C1435-D1435)))*(1+B1435))*(1-'P-Parametri'!$B$32)</f>
        <v>330945.18999897019</v>
      </c>
      <c r="G1435" s="10">
        <f>IF(F1434&lt;=0,G1434,G1434*(1-E1435/F1434))+MAX(0,-('1-Input'!$B$10-C1435-D1435))</f>
        <v>107142.94789279731</v>
      </c>
      <c r="H1435" s="9">
        <f t="shared" si="61"/>
        <v>1</v>
      </c>
    </row>
    <row r="1436" spans="1:8">
      <c r="A1436" s="9">
        <f t="shared" si="59"/>
        <v>36</v>
      </c>
      <c r="B1436" s="12">
        <f>IF($A1436='P-Parametri'!$E$47,'P-Parametri'!$B$34,IF($A1436='P-Parametri'!$E$48,'P-Parametri'!$C$34,'P-Parametri'!$E$50))</f>
        <v>2.7158250435358244E-2</v>
      </c>
      <c r="C1436" s="10">
        <f>IF($A1436&lt;='1-Input'!$B$26,0,IF($A1436='1-Input'!$B$26+1,('1-Input'!$B$23+0)*'1-Input'!$B$27,'1-Input'!$B$23+0))</f>
        <v>15535</v>
      </c>
      <c r="D1436" s="10">
        <f t="shared" si="60"/>
        <v>0</v>
      </c>
      <c r="E1436" s="10">
        <f>MAX(0,('1-Input'!$B$10-C1436-D1436))/(1-'P-Parametri'!$B$31*MAX(0,IF(F1435&lt;=0,0,(F1435-G1435)/F1435)))</f>
        <v>16337.55835105014</v>
      </c>
      <c r="F1436" s="10">
        <f>((F1435-E1436+MAX(0,-('1-Input'!$B$10-C1436-D1436)))*(1+B1436))*(1-'P-Parametri'!$B$32)</f>
        <v>322505.52084809501</v>
      </c>
      <c r="G1436" s="10">
        <f>IF(F1435&lt;=0,G1435,G1435*(1-E1436/F1435))+MAX(0,-('1-Input'!$B$10-C1436-D1436))</f>
        <v>101853.69089194002</v>
      </c>
      <c r="H1436" s="9">
        <f t="shared" si="61"/>
        <v>1</v>
      </c>
    </row>
    <row r="1437" spans="1:8">
      <c r="A1437" s="9">
        <f t="shared" si="59"/>
        <v>37</v>
      </c>
      <c r="B1437" s="12">
        <f>IF($A1437='P-Parametri'!$E$47,'P-Parametri'!$B$34,IF($A1437='P-Parametri'!$E$48,'P-Parametri'!$C$34,'P-Parametri'!$E$50))</f>
        <v>2.7158250435358244E-2</v>
      </c>
      <c r="C1437" s="10">
        <f>IF($A1437&lt;='1-Input'!$B$26,0,IF($A1437='1-Input'!$B$26+1,('1-Input'!$B$23+0)*'1-Input'!$B$27,'1-Input'!$B$23+0))</f>
        <v>15535</v>
      </c>
      <c r="D1437" s="10">
        <f t="shared" si="60"/>
        <v>0</v>
      </c>
      <c r="E1437" s="10">
        <f>MAX(0,('1-Input'!$B$10-C1437-D1437))/(1-'P-Parametri'!$B$31*MAX(0,IF(F1436&lt;=0,0,(F1436-G1436)/F1436)))</f>
        <v>16378.523098378282</v>
      </c>
      <c r="F1437" s="10">
        <f>((F1436-E1437+MAX(0,-('1-Input'!$B$10-C1437-D1437)))*(1+B1437))*(1-'P-Parametri'!$B$32)</f>
        <v>313811.98967678868</v>
      </c>
      <c r="G1437" s="10">
        <f>IF(F1436&lt;=0,G1436,G1436*(1-E1437/F1436))+MAX(0,-('1-Input'!$B$10-C1437-D1437))</f>
        <v>96681.025864247436</v>
      </c>
      <c r="H1437" s="9">
        <f t="shared" si="61"/>
        <v>1</v>
      </c>
    </row>
    <row r="1438" spans="1:8">
      <c r="A1438" s="9">
        <f t="shared" si="59"/>
        <v>38</v>
      </c>
      <c r="B1438" s="12">
        <f>IF($A1438='P-Parametri'!$E$47,'P-Parametri'!$B$34,IF($A1438='P-Parametri'!$E$48,'P-Parametri'!$C$34,'P-Parametri'!$E$50))</f>
        <v>2.7158250435358244E-2</v>
      </c>
      <c r="C1438" s="10">
        <f>IF($A1438&lt;='1-Input'!$B$26,0,IF($A1438='1-Input'!$B$26+1,('1-Input'!$B$23+0)*'1-Input'!$B$27,'1-Input'!$B$23+0))</f>
        <v>15535</v>
      </c>
      <c r="D1438" s="10">
        <f t="shared" si="60"/>
        <v>0</v>
      </c>
      <c r="E1438" s="10">
        <f>MAX(0,('1-Input'!$B$10-C1438-D1438))/(1-'P-Parametri'!$B$31*MAX(0,IF(F1437&lt;=0,0,(F1437-G1437)/F1437)))</f>
        <v>16418.68308400505</v>
      </c>
      <c r="F1438" s="10">
        <f>((F1437-E1438+MAX(0,-('1-Input'!$B$10-C1438-D1438)))*(1+B1438))*(1-'P-Parametri'!$B$32)</f>
        <v>304859.0485140477</v>
      </c>
      <c r="G1438" s="10">
        <f>IF(F1437&lt;=0,G1437,G1437*(1-E1438/F1437))+MAX(0,-('1-Input'!$B$10-C1438-D1438))</f>
        <v>91622.662334107968</v>
      </c>
      <c r="H1438" s="9">
        <f t="shared" si="61"/>
        <v>1</v>
      </c>
    </row>
    <row r="1439" spans="1:8">
      <c r="A1439" s="9">
        <f t="shared" si="59"/>
        <v>39</v>
      </c>
      <c r="B1439" s="12">
        <f>IF($A1439='P-Parametri'!$E$47,'P-Parametri'!$B$34,IF($A1439='P-Parametri'!$E$48,'P-Parametri'!$C$34,'P-Parametri'!$E$50))</f>
        <v>2.7158250435358244E-2</v>
      </c>
      <c r="C1439" s="10">
        <f>IF($A1439&lt;='1-Input'!$B$26,0,IF($A1439='1-Input'!$B$26+1,('1-Input'!$B$23+0)*'1-Input'!$B$27,'1-Input'!$B$23+0))</f>
        <v>15535</v>
      </c>
      <c r="D1439" s="10">
        <f t="shared" si="60"/>
        <v>0</v>
      </c>
      <c r="E1439" s="10">
        <f>MAX(0,('1-Input'!$B$10-C1439-D1439))/(1-'P-Parametri'!$B$31*MAX(0,IF(F1438&lt;=0,0,(F1438-G1438)/F1438)))</f>
        <v>16458.049808726028</v>
      </c>
      <c r="F1439" s="10">
        <f>((F1438-E1439+MAX(0,-('1-Input'!$B$10-C1439-D1439)))*(1+B1439))*(1-'P-Parametri'!$B$32)</f>
        <v>295640.99832346034</v>
      </c>
      <c r="G1439" s="10">
        <f>IF(F1438&lt;=0,G1438,G1438*(1-E1439/F1438))+MAX(0,-('1-Input'!$B$10-C1439-D1439))</f>
        <v>86676.342558943579</v>
      </c>
      <c r="H1439" s="9">
        <f t="shared" si="61"/>
        <v>1</v>
      </c>
    </row>
    <row r="1440" spans="1:8">
      <c r="A1440" s="9">
        <f t="shared" si="59"/>
        <v>40</v>
      </c>
      <c r="B1440" s="12">
        <f>IF($A1440='P-Parametri'!$E$47,'P-Parametri'!$B$34,IF($A1440='P-Parametri'!$E$48,'P-Parametri'!$C$34,'P-Parametri'!$E$50))</f>
        <v>2.7158250435358244E-2</v>
      </c>
      <c r="C1440" s="10">
        <f>IF($A1440&lt;='1-Input'!$B$26,0,IF($A1440='1-Input'!$B$26+1,('1-Input'!$B$23+0)*'1-Input'!$B$27,'1-Input'!$B$23+0))</f>
        <v>15535</v>
      </c>
      <c r="D1440" s="10">
        <f t="shared" si="60"/>
        <v>0</v>
      </c>
      <c r="E1440" s="10">
        <f>MAX(0,('1-Input'!$B$10-C1440-D1440))/(1-'P-Parametri'!$B$31*MAX(0,IF(F1439&lt;=0,0,(F1439-G1439)/F1439)))</f>
        <v>16496.634801500732</v>
      </c>
      <c r="F1440" s="10">
        <f>((F1439-E1440+MAX(0,-('1-Input'!$B$10-C1440-D1440)))*(1+B1440))*(1-'P-Parametri'!$B$32)</f>
        <v>286151.98518199945</v>
      </c>
      <c r="G1440" s="10">
        <f>IF(F1439&lt;=0,G1439,G1439*(1-E1440/F1439))+MAX(0,-('1-Input'!$B$10-C1440-D1440))</f>
        <v>81839.841609368756</v>
      </c>
      <c r="H1440" s="9">
        <f t="shared" si="61"/>
        <v>1</v>
      </c>
    </row>
    <row r="1441" spans="1:8">
      <c r="A1441" s="9">
        <f t="shared" si="59"/>
        <v>41</v>
      </c>
      <c r="B1441" s="12">
        <f>IF($A1441='P-Parametri'!$E$47,'P-Parametri'!$B$34,IF($A1441='P-Parametri'!$E$48,'P-Parametri'!$C$34,'P-Parametri'!$E$50))</f>
        <v>-0.35</v>
      </c>
      <c r="C1441" s="10">
        <f>IF($A1441&lt;='1-Input'!$B$26,0,IF($A1441='1-Input'!$B$26+1,('1-Input'!$B$23+0)*'1-Input'!$B$27,'1-Input'!$B$23+0))</f>
        <v>15535</v>
      </c>
      <c r="D1441" s="10">
        <f t="shared" si="60"/>
        <v>0</v>
      </c>
      <c r="E1441" s="10">
        <f>MAX(0,('1-Input'!$B$10-C1441-D1441))/(1-'P-Parametri'!$B$31*MAX(0,IF(F1440&lt;=0,0,(F1440-G1440)/F1440)))</f>
        <v>16534.449608977393</v>
      </c>
      <c r="F1441" s="10">
        <f>((F1440-E1441+MAX(0,-('1-Input'!$B$10-C1441-D1441)))*(1+B1441))*(1-'P-Parametri'!$B$32)</f>
        <v>174900.89532621941</v>
      </c>
      <c r="G1441" s="10">
        <f>IF(F1440&lt;=0,G1440,G1440*(1-E1441/F1440))+MAX(0,-('1-Input'!$B$10-C1441-D1441))</f>
        <v>77110.967419535184</v>
      </c>
      <c r="H1441" s="9">
        <f t="shared" si="61"/>
        <v>1</v>
      </c>
    </row>
    <row r="1442" spans="1:8">
      <c r="A1442" s="9">
        <f t="shared" si="59"/>
        <v>42</v>
      </c>
      <c r="B1442" s="12">
        <f>IF($A1442='P-Parametri'!$E$47,'P-Parametri'!$B$34,IF($A1442='P-Parametri'!$E$48,'P-Parametri'!$C$34,'P-Parametri'!$E$50))</f>
        <v>-0.2</v>
      </c>
      <c r="C1442" s="10">
        <f>IF($A1442&lt;='1-Input'!$B$26,0,IF($A1442='1-Input'!$B$26+1,('1-Input'!$B$23+0)*'1-Input'!$B$27,'1-Input'!$B$23+0))</f>
        <v>15535</v>
      </c>
      <c r="D1442" s="10">
        <f t="shared" si="60"/>
        <v>0</v>
      </c>
      <c r="E1442" s="10">
        <f>MAX(0,('1-Input'!$B$10-C1442-D1442))/(1-'P-Parametri'!$B$31*MAX(0,IF(F1441&lt;=0,0,(F1441-G1441)/F1441)))</f>
        <v>15755.360135152856</v>
      </c>
      <c r="F1442" s="10">
        <f>((F1441-E1442+MAX(0,-('1-Input'!$B$10-C1442-D1442)))*(1+B1442))*(1-'P-Parametri'!$B$32)</f>
        <v>127061.79529654756</v>
      </c>
      <c r="G1442" s="10">
        <f>IF(F1441&lt;=0,G1441,G1441*(1-E1442/F1441))+MAX(0,-('1-Input'!$B$10-C1442-D1442))</f>
        <v>70164.684727277927</v>
      </c>
      <c r="H1442" s="9">
        <f t="shared" si="61"/>
        <v>1</v>
      </c>
    </row>
    <row r="1443" spans="1:8" ht="30">
      <c r="A1443" s="5" t="s">
        <v>184</v>
      </c>
      <c r="B1443" s="18" t="str">
        <f>IFERROR('1-Input'!$B$5-1+MATCH(0,H1400:H1442,0)-1,"non si esaurisce")</f>
        <v>non si esaurisce</v>
      </c>
      <c r="D1443" s="5" t="s">
        <v>185</v>
      </c>
      <c r="E1443" s="10">
        <f>F1442</f>
        <v>127061.79529654756</v>
      </c>
    </row>
    <row r="1446" spans="1:8">
      <c r="A1446" s="2" t="s">
        <v>440</v>
      </c>
    </row>
    <row r="1447" spans="1:8">
      <c r="A1447" s="15" t="s">
        <v>176</v>
      </c>
      <c r="B1447" s="15" t="s">
        <v>177</v>
      </c>
      <c r="C1447" s="15" t="s">
        <v>178</v>
      </c>
      <c r="D1447" s="15" t="s">
        <v>179</v>
      </c>
      <c r="E1447" s="15" t="s">
        <v>180</v>
      </c>
      <c r="F1447" s="15" t="s">
        <v>181</v>
      </c>
      <c r="G1447" s="15" t="s">
        <v>182</v>
      </c>
      <c r="H1447" s="15" t="s">
        <v>183</v>
      </c>
    </row>
    <row r="1448" spans="1:8">
      <c r="A1448" s="9">
        <f>0</f>
        <v>0</v>
      </c>
      <c r="E1448" s="10">
        <f>0</f>
        <v>0</v>
      </c>
      <c r="F1448" s="10">
        <f>'1-Input'!$B$8</f>
        <v>760000</v>
      </c>
      <c r="G1448" s="10">
        <f>'1-Input'!$B$9</f>
        <v>586000</v>
      </c>
      <c r="H1448" s="9">
        <f>1</f>
        <v>1</v>
      </c>
    </row>
    <row r="1449" spans="1:8">
      <c r="A1449" s="9">
        <f t="shared" ref="A1449:A1490" si="62">A1448+1</f>
        <v>1</v>
      </c>
      <c r="B1449" s="12">
        <f>IF($A1449='P-Parametri'!$B$47,'P-Parametri'!$B$34,IF($A1449='P-Parametri'!$B$48,'P-Parametri'!$C$34,'P-Parametri'!$B$51))</f>
        <v>0.02</v>
      </c>
      <c r="C1449" s="10">
        <f>IF($A1449&lt;='1-Input'!$B$26,0,IF($A1449='1-Input'!$B$26+1,('1-Input'!$B$23+0)*'1-Input'!$B$27,'1-Input'!$B$23+0))</f>
        <v>0</v>
      </c>
      <c r="D1449" s="10">
        <f t="shared" ref="D1449:D1490" si="63">IF(AND($A1449&gt;=1,$A1449&lt;1+0),0,0)</f>
        <v>0</v>
      </c>
      <c r="E1449" s="10">
        <f>MAX(0,('1-Input'!$B$10-C1449-D1449))/(1-'P-Parametri'!$B$31*MAX(0,IF(F1448&lt;=0,0,(F1448-G1448)/F1448)))</f>
        <v>30835.525211259723</v>
      </c>
      <c r="F1449" s="10">
        <f>((F1448-E1449+MAX(0,-('1-Input'!$B$10-C1449-D1449)))*(1+B1449))*(1-'P-Parametri'!$B$32)</f>
        <v>742260.26875594608</v>
      </c>
      <c r="G1449" s="10">
        <f>IF(F1448&lt;=0,G1448,G1448*(1-E1449/F1448))+MAX(0,-('1-Input'!$B$10-C1449-D1449))</f>
        <v>562224.18713973917</v>
      </c>
      <c r="H1449" s="9">
        <f t="shared" ref="H1449:H1490" si="64">IF(OR(F1448&lt;=0,F1448&lt;E1449),0,1)</f>
        <v>1</v>
      </c>
    </row>
    <row r="1450" spans="1:8">
      <c r="A1450" s="9">
        <f t="shared" si="62"/>
        <v>2</v>
      </c>
      <c r="B1450" s="12">
        <f>IF($A1450='P-Parametri'!$B$47,'P-Parametri'!$B$34,IF($A1450='P-Parametri'!$B$48,'P-Parametri'!$C$34,'P-Parametri'!$B$51))</f>
        <v>0.02</v>
      </c>
      <c r="C1450" s="10">
        <f>IF($A1450&lt;='1-Input'!$B$26,0,IF($A1450='1-Input'!$B$26+1,('1-Input'!$B$23+0)*'1-Input'!$B$27,'1-Input'!$B$23+0))</f>
        <v>0</v>
      </c>
      <c r="D1450" s="10">
        <f t="shared" si="63"/>
        <v>0</v>
      </c>
      <c r="E1450" s="10">
        <f>MAX(0,('1-Input'!$B$10-C1450-D1450))/(1-'P-Parametri'!$B$31*MAX(0,IF(F1449&lt;=0,0,(F1449-G1449)/F1449)))</f>
        <v>30951.930869189458</v>
      </c>
      <c r="F1450" s="10">
        <f>((F1449-E1450+MAX(0,-('1-Input'!$B$10-C1450-D1450)))*(1+B1450))*(1-'P-Parametri'!$B$32)</f>
        <v>724083.4356352028</v>
      </c>
      <c r="G1450" s="10">
        <f>IF(F1449&lt;=0,G1449,G1449*(1-E1450/F1449))+MAX(0,-('1-Input'!$B$10-C1450-D1450))</f>
        <v>538779.68269050913</v>
      </c>
      <c r="H1450" s="9">
        <f t="shared" si="64"/>
        <v>1</v>
      </c>
    </row>
    <row r="1451" spans="1:8">
      <c r="A1451" s="9">
        <f t="shared" si="62"/>
        <v>3</v>
      </c>
      <c r="B1451" s="12">
        <f>IF($A1451='P-Parametri'!$B$47,'P-Parametri'!$B$34,IF($A1451='P-Parametri'!$B$48,'P-Parametri'!$C$34,'P-Parametri'!$B$51))</f>
        <v>0.02</v>
      </c>
      <c r="C1451" s="10">
        <f>IF($A1451&lt;='1-Input'!$B$26,0,IF($A1451='1-Input'!$B$26+1,('1-Input'!$B$23+0)*'1-Input'!$B$27,'1-Input'!$B$23+0))</f>
        <v>0</v>
      </c>
      <c r="D1451" s="10">
        <f t="shared" si="63"/>
        <v>0</v>
      </c>
      <c r="E1451" s="10">
        <f>MAX(0,('1-Input'!$B$10-C1451-D1451))/(1-'P-Parametri'!$B$31*MAX(0,IF(F1450&lt;=0,0,(F1450-G1450)/F1450)))</f>
        <v>31067.14170442459</v>
      </c>
      <c r="F1451" s="10">
        <f>((F1450-E1451+MAX(0,-('1-Input'!$B$10-C1451-D1451)))*(1+B1451))*(1-'P-Parametri'!$B$32)</f>
        <v>705462.86656977504</v>
      </c>
      <c r="G1451" s="10">
        <f>IF(F1450&lt;=0,G1450,G1450*(1-E1451/F1450))+MAX(0,-('1-Input'!$B$10-C1451-D1451))</f>
        <v>515663.08600310219</v>
      </c>
      <c r="H1451" s="9">
        <f t="shared" si="64"/>
        <v>1</v>
      </c>
    </row>
    <row r="1452" spans="1:8">
      <c r="A1452" s="9">
        <f t="shared" si="62"/>
        <v>4</v>
      </c>
      <c r="B1452" s="12">
        <f>IF($A1452='P-Parametri'!$B$47,'P-Parametri'!$B$34,IF($A1452='P-Parametri'!$B$48,'P-Parametri'!$C$34,'P-Parametri'!$B$51))</f>
        <v>0.02</v>
      </c>
      <c r="C1452" s="10">
        <f>IF($A1452&lt;='1-Input'!$B$26,0,IF($A1452='1-Input'!$B$26+1,('1-Input'!$B$23+0)*'1-Input'!$B$27,'1-Input'!$B$23+0))</f>
        <v>0</v>
      </c>
      <c r="D1452" s="10">
        <f t="shared" si="63"/>
        <v>0</v>
      </c>
      <c r="E1452" s="10">
        <f>MAX(0,('1-Input'!$B$10-C1452-D1452))/(1-'P-Parametri'!$B$31*MAX(0,IF(F1451&lt;=0,0,(F1451-G1451)/F1451)))</f>
        <v>31181.158047086628</v>
      </c>
      <c r="F1452" s="10">
        <f>((F1451-E1452+MAX(0,-('1-Input'!$B$10-C1452-D1452)))*(1+B1452))*(1-'P-Parametri'!$B$32)</f>
        <v>686391.8080077559</v>
      </c>
      <c r="G1452" s="10">
        <f>IF(F1451&lt;=0,G1451,G1451*(1-E1452/F1451))+MAX(0,-('1-Input'!$B$10-C1452-D1452))</f>
        <v>492870.99736788723</v>
      </c>
      <c r="H1452" s="9">
        <f t="shared" si="64"/>
        <v>1</v>
      </c>
    </row>
    <row r="1453" spans="1:8">
      <c r="A1453" s="9">
        <f t="shared" si="62"/>
        <v>5</v>
      </c>
      <c r="B1453" s="12">
        <f>IF($A1453='P-Parametri'!$B$47,'P-Parametri'!$B$34,IF($A1453='P-Parametri'!$B$48,'P-Parametri'!$C$34,'P-Parametri'!$B$51))</f>
        <v>0.02</v>
      </c>
      <c r="C1453" s="10">
        <f>IF($A1453&lt;='1-Input'!$B$26,0,IF($A1453='1-Input'!$B$26+1,('1-Input'!$B$23+0)*'1-Input'!$B$27,'1-Input'!$B$23+0))</f>
        <v>0</v>
      </c>
      <c r="D1453" s="10">
        <f t="shared" si="63"/>
        <v>0</v>
      </c>
      <c r="E1453" s="10">
        <f>MAX(0,('1-Input'!$B$10-C1453-D1453))/(1-'P-Parametri'!$B$31*MAX(0,IF(F1452&lt;=0,0,(F1452-G1452)/F1452)))</f>
        <v>31293.980595024132</v>
      </c>
      <c r="F1453" s="10">
        <f>((F1452-E1453+MAX(0,-('1-Input'!$B$10-C1453-D1453)))*(1+B1453))*(1-'P-Parametri'!$B$32)</f>
        <v>666863.38439306442</v>
      </c>
      <c r="G1453" s="10">
        <f>IF(F1452&lt;=0,G1452,G1452*(1-E1453/F1452))+MAX(0,-('1-Input'!$B$10-C1453-D1453))</f>
        <v>470400.01906141749</v>
      </c>
      <c r="H1453" s="9">
        <f t="shared" si="64"/>
        <v>1</v>
      </c>
    </row>
    <row r="1454" spans="1:8">
      <c r="A1454" s="9">
        <f t="shared" si="62"/>
        <v>6</v>
      </c>
      <c r="B1454" s="12">
        <f>IF($A1454='P-Parametri'!$B$47,'P-Parametri'!$B$34,IF($A1454='P-Parametri'!$B$48,'P-Parametri'!$C$34,'P-Parametri'!$B$51))</f>
        <v>0.02</v>
      </c>
      <c r="C1454" s="10">
        <f>IF($A1454&lt;='1-Input'!$B$26,0,IF($A1454='1-Input'!$B$26+1,('1-Input'!$B$23+0)*'1-Input'!$B$27,'1-Input'!$B$23+0))</f>
        <v>0</v>
      </c>
      <c r="D1454" s="10">
        <f t="shared" si="63"/>
        <v>0</v>
      </c>
      <c r="E1454" s="10">
        <f>MAX(0,('1-Input'!$B$10-C1454-D1454))/(1-'P-Parametri'!$B$31*MAX(0,IF(F1453&lt;=0,0,(F1453-G1453)/F1453)))</f>
        <v>31405.6104058288</v>
      </c>
      <c r="F1454" s="10">
        <f>((F1453-E1454+MAX(0,-('1-Input'!$B$10-C1454-D1454)))*(1+B1454))*(1-'P-Parametri'!$B$32)</f>
        <v>646870.59560804639</v>
      </c>
      <c r="G1454" s="10">
        <f>IF(F1453&lt;=0,G1453,G1453*(1-E1454/F1453))+MAX(0,-('1-Input'!$B$10-C1454-D1454))</f>
        <v>448246.75637031486</v>
      </c>
      <c r="H1454" s="9">
        <f t="shared" si="64"/>
        <v>1</v>
      </c>
    </row>
    <row r="1455" spans="1:8">
      <c r="A1455" s="9">
        <f t="shared" si="62"/>
        <v>7</v>
      </c>
      <c r="B1455" s="12">
        <f>IF($A1455='P-Parametri'!$B$47,'P-Parametri'!$B$34,IF($A1455='P-Parametri'!$B$48,'P-Parametri'!$C$34,'P-Parametri'!$B$51))</f>
        <v>0.02</v>
      </c>
      <c r="C1455" s="10">
        <f>IF($A1455&lt;='1-Input'!$B$26,0,IF($A1455='1-Input'!$B$26+1,('1-Input'!$B$23+0)*'1-Input'!$B$27,'1-Input'!$B$23+0))</f>
        <v>0</v>
      </c>
      <c r="D1455" s="10">
        <f t="shared" si="63"/>
        <v>0</v>
      </c>
      <c r="E1455" s="10">
        <f>MAX(0,('1-Input'!$B$10-C1455-D1455))/(1-'P-Parametri'!$B$31*MAX(0,IF(F1454&lt;=0,0,(F1454-G1454)/F1454)))</f>
        <v>31516.048888760233</v>
      </c>
      <c r="F1455" s="10">
        <f>((F1454-E1455+MAX(0,-('1-Input'!$B$10-C1455-D1455)))*(1+B1455))*(1-'P-Parametri'!$B$32)</f>
        <v>626406.31437836459</v>
      </c>
      <c r="G1455" s="10">
        <f>IF(F1454&lt;=0,G1454,G1454*(1-E1455/F1454))+MAX(0,-('1-Input'!$B$10-C1455-D1455))</f>
        <v>426407.81859217095</v>
      </c>
      <c r="H1455" s="9">
        <f t="shared" si="64"/>
        <v>1</v>
      </c>
    </row>
    <row r="1456" spans="1:8">
      <c r="A1456" s="9">
        <f t="shared" si="62"/>
        <v>8</v>
      </c>
      <c r="B1456" s="12">
        <f>IF($A1456='P-Parametri'!$B$47,'P-Parametri'!$B$34,IF($A1456='P-Parametri'!$B$48,'P-Parametri'!$C$34,'P-Parametri'!$B$51))</f>
        <v>0.02</v>
      </c>
      <c r="C1456" s="10">
        <f>IF($A1456&lt;='1-Input'!$B$26,0,IF($A1456='1-Input'!$B$26+1,('1-Input'!$B$23+0)*'1-Input'!$B$27,'1-Input'!$B$23+0))</f>
        <v>0</v>
      </c>
      <c r="D1456" s="10">
        <f t="shared" si="63"/>
        <v>0</v>
      </c>
      <c r="E1456" s="10">
        <f>MAX(0,('1-Input'!$B$10-C1456-D1456))/(1-'P-Parametri'!$B$31*MAX(0,IF(F1455&lt;=0,0,(F1455-G1455)/F1455)))</f>
        <v>31625.297796591058</v>
      </c>
      <c r="F1456" s="10">
        <f>((F1455-E1456+MAX(0,-('1-Input'!$B$10-C1456-D1456)))*(1+B1456))*(1-'P-Parametri'!$B$32)</f>
        <v>605463.28363958222</v>
      </c>
      <c r="G1456" s="10">
        <f>IF(F1455&lt;=0,G1455,G1455*(1-E1456/F1455))+MAX(0,-('1-Input'!$B$10-C1456-D1456))</f>
        <v>404879.82001323777</v>
      </c>
      <c r="H1456" s="9">
        <f t="shared" si="64"/>
        <v>1</v>
      </c>
    </row>
    <row r="1457" spans="1:8">
      <c r="A1457" s="9">
        <f t="shared" si="62"/>
        <v>9</v>
      </c>
      <c r="B1457" s="12">
        <f>IF($A1457='P-Parametri'!$B$47,'P-Parametri'!$B$34,IF($A1457='P-Parametri'!$B$48,'P-Parametri'!$C$34,'P-Parametri'!$B$51))</f>
        <v>0.02</v>
      </c>
      <c r="C1457" s="10">
        <f>IF($A1457&lt;='1-Input'!$B$26,0,IF($A1457='1-Input'!$B$26+1,('1-Input'!$B$23+0)*'1-Input'!$B$27,'1-Input'!$B$23+0))</f>
        <v>0</v>
      </c>
      <c r="D1457" s="10">
        <f t="shared" si="63"/>
        <v>0</v>
      </c>
      <c r="E1457" s="10">
        <f>MAX(0,('1-Input'!$B$10-C1457-D1457))/(1-'P-Parametri'!$B$31*MAX(0,IF(F1456&lt;=0,0,(F1456-G1456)/F1456)))</f>
        <v>31733.359217383728</v>
      </c>
      <c r="F1457" s="10">
        <f>((F1456-E1457+MAX(0,-('1-Input'!$B$10-C1457-D1457)))*(1+B1457))*(1-'P-Parametri'!$B$32)</f>
        <v>584034.11386482115</v>
      </c>
      <c r="G1457" s="10">
        <f>IF(F1456&lt;=0,G1456,G1456*(1-E1457/F1456))+MAX(0,-('1-Input'!$B$10-C1457-D1457))</f>
        <v>383659.38086271455</v>
      </c>
      <c r="H1457" s="9">
        <f t="shared" si="64"/>
        <v>1</v>
      </c>
    </row>
    <row r="1458" spans="1:8">
      <c r="A1458" s="9">
        <f t="shared" si="62"/>
        <v>10</v>
      </c>
      <c r="B1458" s="12">
        <f>IF($A1458='P-Parametri'!$B$47,'P-Parametri'!$B$34,IF($A1458='P-Parametri'!$B$48,'P-Parametri'!$C$34,'P-Parametri'!$B$51))</f>
        <v>0.02</v>
      </c>
      <c r="C1458" s="10">
        <f>IF($A1458&lt;='1-Input'!$B$26,0,IF($A1458='1-Input'!$B$26+1,('1-Input'!$B$23+0)*'1-Input'!$B$27,'1-Input'!$B$23+0))</f>
        <v>0</v>
      </c>
      <c r="D1458" s="10">
        <f t="shared" si="63"/>
        <v>0</v>
      </c>
      <c r="E1458" s="10">
        <f>MAX(0,('1-Input'!$B$10-C1458-D1458))/(1-'P-Parametri'!$B$31*MAX(0,IF(F1457&lt;=0,0,(F1457-G1457)/F1457)))</f>
        <v>31840.235566210202</v>
      </c>
      <c r="F1458" s="10">
        <f>((F1457-E1458+MAX(0,-('1-Input'!$B$10-C1458-D1458)))*(1+B1458))*(1-'P-Parametri'!$B$32)</f>
        <v>562111.28035285405</v>
      </c>
      <c r="G1458" s="10">
        <f>IF(F1457&lt;=0,G1457,G1457*(1-E1458/F1457))+MAX(0,-('1-Input'!$B$10-C1458-D1458))</f>
        <v>362743.12824346666</v>
      </c>
      <c r="H1458" s="9">
        <f t="shared" si="64"/>
        <v>1</v>
      </c>
    </row>
    <row r="1459" spans="1:8">
      <c r="A1459" s="9">
        <f t="shared" si="62"/>
        <v>11</v>
      </c>
      <c r="B1459" s="12">
        <f>IF($A1459='P-Parametri'!$B$47,'P-Parametri'!$B$34,IF($A1459='P-Parametri'!$B$48,'P-Parametri'!$C$34,'P-Parametri'!$B$51))</f>
        <v>0.02</v>
      </c>
      <c r="C1459" s="10">
        <f>IF($A1459&lt;='1-Input'!$B$26,0,IF($A1459='1-Input'!$B$26+1,('1-Input'!$B$23+0)*'1-Input'!$B$27,'1-Input'!$B$23+0))</f>
        <v>0</v>
      </c>
      <c r="D1459" s="10">
        <f t="shared" si="63"/>
        <v>0</v>
      </c>
      <c r="E1459" s="10">
        <f>MAX(0,('1-Input'!$B$10-C1459-D1459))/(1-'P-Parametri'!$B$31*MAX(0,IF(F1458&lt;=0,0,(F1458-G1458)/F1458)))</f>
        <v>31945.929576825187</v>
      </c>
      <c r="F1459" s="10">
        <f>((F1458-E1459+MAX(0,-('1-Input'!$B$10-C1459-D1459)))*(1+B1459))*(1-'P-Parametri'!$B$32)</f>
        <v>539687.12047596637</v>
      </c>
      <c r="G1459" s="10">
        <f>IF(F1458&lt;=0,G1458,G1458*(1-E1459/F1458))+MAX(0,-('1-Input'!$B$10-C1459-D1459))</f>
        <v>342127.69703904603</v>
      </c>
      <c r="H1459" s="9">
        <f t="shared" si="64"/>
        <v>1</v>
      </c>
    </row>
    <row r="1460" spans="1:8">
      <c r="A1460" s="9">
        <f t="shared" si="62"/>
        <v>12</v>
      </c>
      <c r="B1460" s="12">
        <f>IF($A1460='P-Parametri'!$B$47,'P-Parametri'!$B$34,IF($A1460='P-Parametri'!$B$48,'P-Parametri'!$C$34,'P-Parametri'!$B$51))</f>
        <v>0.02</v>
      </c>
      <c r="C1460" s="10">
        <f>IF($A1460&lt;='1-Input'!$B$26,0,IF($A1460='1-Input'!$B$26+1,('1-Input'!$B$23+0)*'1-Input'!$B$27,'1-Input'!$B$23+0))</f>
        <v>0</v>
      </c>
      <c r="D1460" s="10">
        <f t="shared" si="63"/>
        <v>0</v>
      </c>
      <c r="E1460" s="10">
        <f>MAX(0,('1-Input'!$B$10-C1460-D1460))/(1-'P-Parametri'!$B$31*MAX(0,IF(F1459&lt;=0,0,(F1459-G1459)/F1459)))</f>
        <v>32050.444293303612</v>
      </c>
      <c r="F1460" s="10">
        <f>((F1459-E1460+MAX(0,-('1-Input'!$B$10-C1460-D1460)))*(1+B1460))*(1-'P-Parametri'!$B$32)</f>
        <v>516753.83088690339</v>
      </c>
      <c r="G1460" s="10">
        <f>IF(F1459&lt;=0,G1459,G1459*(1-E1460/F1459))+MAX(0,-('1-Input'!$B$10-C1460-D1460))</f>
        <v>321809.73079691018</v>
      </c>
      <c r="H1460" s="9">
        <f t="shared" si="64"/>
        <v>1</v>
      </c>
    </row>
    <row r="1461" spans="1:8">
      <c r="A1461" s="9">
        <f t="shared" si="62"/>
        <v>13</v>
      </c>
      <c r="B1461" s="12">
        <f>IF($A1461='P-Parametri'!$B$47,'P-Parametri'!$B$34,IF($A1461='P-Parametri'!$B$48,'P-Parametri'!$C$34,'P-Parametri'!$B$51))</f>
        <v>0.02</v>
      </c>
      <c r="C1461" s="10">
        <f>IF($A1461&lt;='1-Input'!$B$26,0,IF($A1461='1-Input'!$B$26+1,('1-Input'!$B$23+0)*'1-Input'!$B$27,'1-Input'!$B$23+0))</f>
        <v>0</v>
      </c>
      <c r="D1461" s="10">
        <f t="shared" si="63"/>
        <v>0</v>
      </c>
      <c r="E1461" s="10">
        <f>MAX(0,('1-Input'!$B$10-C1461-D1461))/(1-'P-Parametri'!$B$31*MAX(0,IF(F1460&lt;=0,0,(F1460-G1460)/F1460)))</f>
        <v>32153.78306165239</v>
      </c>
      <c r="F1461" s="10">
        <f>((F1460-E1461+MAX(0,-('1-Input'!$B$10-C1461-D1461)))*(1+B1461))*(1-'P-Parametri'!$B$32)</f>
        <v>493303.4646841925</v>
      </c>
      <c r="G1461" s="10">
        <f>IF(F1460&lt;=0,G1460,G1460*(1-E1461/F1460))+MAX(0,-('1-Input'!$B$10-C1461-D1461))</f>
        <v>301785.88258776697</v>
      </c>
      <c r="H1461" s="9">
        <f t="shared" si="64"/>
        <v>1</v>
      </c>
    </row>
    <row r="1462" spans="1:8">
      <c r="A1462" s="9">
        <f t="shared" si="62"/>
        <v>14</v>
      </c>
      <c r="B1462" s="12">
        <f>IF($A1462='P-Parametri'!$B$47,'P-Parametri'!$B$34,IF($A1462='P-Parametri'!$B$48,'P-Parametri'!$C$34,'P-Parametri'!$B$51))</f>
        <v>0.02</v>
      </c>
      <c r="C1462" s="10">
        <f>IF($A1462&lt;='1-Input'!$B$26,0,IF($A1462='1-Input'!$B$26+1,('1-Input'!$B$23+0)*'1-Input'!$B$27,'1-Input'!$B$23+0))</f>
        <v>0</v>
      </c>
      <c r="D1462" s="10">
        <f t="shared" si="63"/>
        <v>0</v>
      </c>
      <c r="E1462" s="10">
        <f>MAX(0,('1-Input'!$B$10-C1462-D1462))/(1-'P-Parametri'!$B$31*MAX(0,IF(F1461&lt;=0,0,(F1461-G1461)/F1461)))</f>
        <v>32255.949521406521</v>
      </c>
      <c r="F1462" s="10">
        <f>((F1461-E1462+MAX(0,-('1-Input'!$B$10-C1462-D1462)))*(1+B1462))*(1-'P-Parametri'!$B$32)</f>
        <v>469327.92853510968</v>
      </c>
      <c r="G1462" s="10">
        <f>IF(F1461&lt;=0,G1461,G1461*(1-E1462/F1461))+MAX(0,-('1-Input'!$B$10-C1462-D1462))</f>
        <v>282052.81584100088</v>
      </c>
      <c r="H1462" s="9">
        <f t="shared" si="64"/>
        <v>1</v>
      </c>
    </row>
    <row r="1463" spans="1:8">
      <c r="A1463" s="9">
        <f t="shared" si="62"/>
        <v>15</v>
      </c>
      <c r="B1463" s="12">
        <f>IF($A1463='P-Parametri'!$B$47,'P-Parametri'!$B$34,IF($A1463='P-Parametri'!$B$48,'P-Parametri'!$C$34,'P-Parametri'!$B$51))</f>
        <v>0.02</v>
      </c>
      <c r="C1463" s="10">
        <f>IF($A1463&lt;='1-Input'!$B$26,0,IF($A1463='1-Input'!$B$26+1,('1-Input'!$B$23+0)*'1-Input'!$B$27,'1-Input'!$B$23+0))</f>
        <v>0</v>
      </c>
      <c r="D1463" s="10">
        <f t="shared" si="63"/>
        <v>0</v>
      </c>
      <c r="E1463" s="10">
        <f>MAX(0,('1-Input'!$B$10-C1463-D1463))/(1-'P-Parametri'!$B$31*MAX(0,IF(F1462&lt;=0,0,(F1462-G1462)/F1462)))</f>
        <v>32356.947597218998</v>
      </c>
      <c r="F1463" s="10">
        <f>((F1462-E1463+MAX(0,-('1-Input'!$B$10-C1463-D1463)))*(1+B1463))*(1-'P-Parametri'!$B$32)</f>
        <v>444818.97975553526</v>
      </c>
      <c r="G1463" s="10">
        <f>IF(F1462&lt;=0,G1462,G1462*(1-E1463/F1462))+MAX(0,-('1-Input'!$B$10-C1463-D1463))</f>
        <v>262607.20515616261</v>
      </c>
      <c r="H1463" s="9">
        <f t="shared" si="64"/>
        <v>1</v>
      </c>
    </row>
    <row r="1464" spans="1:8">
      <c r="A1464" s="9">
        <f t="shared" si="62"/>
        <v>16</v>
      </c>
      <c r="B1464" s="12">
        <f>IF($A1464='P-Parametri'!$B$47,'P-Parametri'!$B$34,IF($A1464='P-Parametri'!$B$48,'P-Parametri'!$C$34,'P-Parametri'!$B$51))</f>
        <v>0.02</v>
      </c>
      <c r="C1464" s="10">
        <f>IF($A1464&lt;='1-Input'!$B$26,0,IF($A1464='1-Input'!$B$26+1,('1-Input'!$B$23+0)*'1-Input'!$B$27,'1-Input'!$B$23+0))</f>
        <v>0</v>
      </c>
      <c r="D1464" s="10">
        <f t="shared" si="63"/>
        <v>0</v>
      </c>
      <c r="E1464" s="10">
        <f>MAX(0,('1-Input'!$B$10-C1464-D1464))/(1-'P-Parametri'!$B$31*MAX(0,IF(F1463&lt;=0,0,(F1463-G1463)/F1463)))</f>
        <v>32456.781490453886</v>
      </c>
      <c r="F1464" s="10">
        <f>((F1463-E1464+MAX(0,-('1-Input'!$B$10-C1464-D1464)))*(1+B1464))*(1-'P-Parametri'!$B$32)</f>
        <v>419768.22334592231</v>
      </c>
      <c r="G1464" s="10">
        <f>IF(F1463&lt;=0,G1463,G1463*(1-E1464/F1463))+MAX(0,-('1-Input'!$B$10-C1464-D1464))</f>
        <v>243445.73709053136</v>
      </c>
      <c r="H1464" s="9">
        <f t="shared" si="64"/>
        <v>1</v>
      </c>
    </row>
    <row r="1465" spans="1:8">
      <c r="A1465" s="9">
        <f t="shared" si="62"/>
        <v>17</v>
      </c>
      <c r="B1465" s="12">
        <f>IF($A1465='P-Parametri'!$B$47,'P-Parametri'!$B$34,IF($A1465='P-Parametri'!$B$48,'P-Parametri'!$C$34,'P-Parametri'!$B$51))</f>
        <v>0.02</v>
      </c>
      <c r="C1465" s="10">
        <f>IF($A1465&lt;='1-Input'!$B$26,0,IF($A1465='1-Input'!$B$26+1,('1-Input'!$B$23+0)*'1-Input'!$B$27,'1-Input'!$B$23+0))</f>
        <v>0</v>
      </c>
      <c r="D1465" s="10">
        <f t="shared" si="63"/>
        <v>0</v>
      </c>
      <c r="E1465" s="10">
        <f>MAX(0,('1-Input'!$B$10-C1465-D1465))/(1-'P-Parametri'!$B$31*MAX(0,IF(F1464&lt;=0,0,(F1464-G1464)/F1464)))</f>
        <v>32555.455670791391</v>
      </c>
      <c r="F1465" s="10">
        <f>((F1464-E1465+MAX(0,-('1-Input'!$B$10-C1465-D1465)))*(1+B1465))*(1-'P-Parametri'!$B$32)</f>
        <v>394167.10898257629</v>
      </c>
      <c r="G1465" s="10">
        <f>IF(F1464&lt;=0,G1464,G1464*(1-E1465/F1464))+MAX(0,-('1-Input'!$B$10-C1465-D1465))</f>
        <v>224565.11092278379</v>
      </c>
      <c r="H1465" s="9">
        <f t="shared" si="64"/>
        <v>1</v>
      </c>
    </row>
    <row r="1466" spans="1:8">
      <c r="A1466" s="9">
        <f t="shared" si="62"/>
        <v>18</v>
      </c>
      <c r="B1466" s="12">
        <f>IF($A1466='P-Parametri'!$B$47,'P-Parametri'!$B$34,IF($A1466='P-Parametri'!$B$48,'P-Parametri'!$C$34,'P-Parametri'!$B$51))</f>
        <v>0.02</v>
      </c>
      <c r="C1466" s="10">
        <f>IF($A1466&lt;='1-Input'!$B$26,0,IF($A1466='1-Input'!$B$26+1,('1-Input'!$B$23+0)*'1-Input'!$B$27,'1-Input'!$B$23+0))</f>
        <v>0</v>
      </c>
      <c r="D1466" s="10">
        <f t="shared" si="63"/>
        <v>0</v>
      </c>
      <c r="E1466" s="10">
        <f>MAX(0,('1-Input'!$B$10-C1466-D1466))/(1-'P-Parametri'!$B$31*MAX(0,IF(F1465&lt;=0,0,(F1465-G1465)/F1465)))</f>
        <v>32652.974867853653</v>
      </c>
      <c r="F1466" s="10">
        <f>((F1465-E1466+MAX(0,-('1-Input'!$B$10-C1466-D1466)))*(1+B1466))*(1-'P-Parametri'!$B$32)</f>
        <v>368006.92796342308</v>
      </c>
      <c r="G1466" s="10">
        <f>IF(F1465&lt;=0,G1465,G1465*(1-E1466/F1465))+MAX(0,-('1-Input'!$B$10-C1466-D1466))</f>
        <v>205962.0393928288</v>
      </c>
      <c r="H1466" s="9">
        <f t="shared" si="64"/>
        <v>1</v>
      </c>
    </row>
    <row r="1467" spans="1:8">
      <c r="A1467" s="9">
        <f t="shared" si="62"/>
        <v>19</v>
      </c>
      <c r="B1467" s="12">
        <f>IF($A1467='P-Parametri'!$B$47,'P-Parametri'!$B$34,IF($A1467='P-Parametri'!$B$48,'P-Parametri'!$C$34,'P-Parametri'!$B$51))</f>
        <v>0.02</v>
      </c>
      <c r="C1467" s="10">
        <f>IF($A1467&lt;='1-Input'!$B$26,0,IF($A1467='1-Input'!$B$26+1,('1-Input'!$B$23+0)*'1-Input'!$B$27,'1-Input'!$B$23+0))</f>
        <v>5178.3333333332594</v>
      </c>
      <c r="D1467" s="10">
        <f t="shared" si="63"/>
        <v>0</v>
      </c>
      <c r="E1467" s="10">
        <f>MAX(0,('1-Input'!$B$10-C1467-D1467))/(1-'P-Parametri'!$B$31*MAX(0,IF(F1466&lt;=0,0,(F1466-G1466)/F1466)))</f>
        <v>26901.515786807522</v>
      </c>
      <c r="F1467" s="10">
        <f>((F1466-E1467+MAX(0,-('1-Input'!$B$10-C1467-D1467)))*(1+B1467))*(1-'P-Parametri'!$B$32)</f>
        <v>347231.66537930758</v>
      </c>
      <c r="G1467" s="10">
        <f>IF(F1466&lt;=0,G1466,G1466*(1-E1467/F1466))+MAX(0,-('1-Input'!$B$10-C1467-D1467))</f>
        <v>190906.09714502428</v>
      </c>
      <c r="H1467" s="9">
        <f t="shared" si="64"/>
        <v>1</v>
      </c>
    </row>
    <row r="1468" spans="1:8">
      <c r="A1468" s="9">
        <f t="shared" si="62"/>
        <v>20</v>
      </c>
      <c r="B1468" s="12">
        <f>IF($A1468='P-Parametri'!$B$47,'P-Parametri'!$B$34,IF($A1468='P-Parametri'!$B$48,'P-Parametri'!$C$34,'P-Parametri'!$B$51))</f>
        <v>0.02</v>
      </c>
      <c r="C1468" s="10">
        <f>IF($A1468&lt;='1-Input'!$B$26,0,IF($A1468='1-Input'!$B$26+1,('1-Input'!$B$23+0)*'1-Input'!$B$27,'1-Input'!$B$23+0))</f>
        <v>15535</v>
      </c>
      <c r="D1468" s="10">
        <f t="shared" si="63"/>
        <v>0</v>
      </c>
      <c r="E1468" s="10">
        <f>MAX(0,('1-Input'!$B$10-C1468-D1468))/(1-'P-Parametri'!$B$31*MAX(0,IF(F1467&lt;=0,0,(F1467-G1467)/F1467)))</f>
        <v>15250.072916808551</v>
      </c>
      <c r="F1468" s="10">
        <f>((F1467-E1468+MAX(0,-('1-Input'!$B$10-C1468-D1468)))*(1+B1468))*(1-'P-Parametri'!$B$32)</f>
        <v>337943.98186312552</v>
      </c>
      <c r="G1468" s="10">
        <f>IF(F1467&lt;=0,G1467,G1467*(1-E1468/F1467))+MAX(0,-('1-Input'!$B$10-C1468-D1468))</f>
        <v>182521.689292864</v>
      </c>
      <c r="H1468" s="9">
        <f t="shared" si="64"/>
        <v>1</v>
      </c>
    </row>
    <row r="1469" spans="1:8">
      <c r="A1469" s="9">
        <f t="shared" si="62"/>
        <v>21</v>
      </c>
      <c r="B1469" s="12">
        <f>IF($A1469='P-Parametri'!$B$47,'P-Parametri'!$B$34,IF($A1469='P-Parametri'!$B$48,'P-Parametri'!$C$34,'P-Parametri'!$B$51))</f>
        <v>0.02</v>
      </c>
      <c r="C1469" s="10">
        <f>IF($A1469&lt;='1-Input'!$B$26,0,IF($A1469='1-Input'!$B$26+1,('1-Input'!$B$23+0)*'1-Input'!$B$27,'1-Input'!$B$23+0))</f>
        <v>15535</v>
      </c>
      <c r="D1469" s="10">
        <f t="shared" si="63"/>
        <v>0</v>
      </c>
      <c r="E1469" s="10">
        <f>MAX(0,('1-Input'!$B$10-C1469-D1469))/(1-'P-Parametri'!$B$31*MAX(0,IF(F1468&lt;=0,0,(F1468-G1468)/F1468)))</f>
        <v>15293.757601771464</v>
      </c>
      <c r="F1469" s="10">
        <f>((F1468-E1469+MAX(0,-('1-Input'!$B$10-C1469-D1469)))*(1+B1469))*(1-'P-Parametri'!$B$32)</f>
        <v>328445.022289088</v>
      </c>
      <c r="G1469" s="10">
        <f>IF(F1468&lt;=0,G1468,G1468*(1-E1469/F1468))+MAX(0,-('1-Input'!$B$10-C1469-D1469))</f>
        <v>174261.61477482895</v>
      </c>
      <c r="H1469" s="9">
        <f t="shared" si="64"/>
        <v>1</v>
      </c>
    </row>
    <row r="1470" spans="1:8">
      <c r="A1470" s="9">
        <f t="shared" si="62"/>
        <v>22</v>
      </c>
      <c r="B1470" s="12">
        <f>IF($A1470='P-Parametri'!$B$47,'P-Parametri'!$B$34,IF($A1470='P-Parametri'!$B$48,'P-Parametri'!$C$34,'P-Parametri'!$B$51))</f>
        <v>0.02</v>
      </c>
      <c r="C1470" s="10">
        <f>IF($A1470&lt;='1-Input'!$B$26,0,IF($A1470='1-Input'!$B$26+1,('1-Input'!$B$23+0)*'1-Input'!$B$27,'1-Input'!$B$23+0))</f>
        <v>15535</v>
      </c>
      <c r="D1470" s="10">
        <f t="shared" si="63"/>
        <v>0</v>
      </c>
      <c r="E1470" s="10">
        <f>MAX(0,('1-Input'!$B$10-C1470-D1470))/(1-'P-Parametri'!$B$31*MAX(0,IF(F1469&lt;=0,0,(F1469-G1469)/F1469)))</f>
        <v>15336.915929820025</v>
      </c>
      <c r="F1470" s="10">
        <f>((F1469-E1470+MAX(0,-('1-Input'!$B$10-C1470-D1470)))*(1+B1470))*(1-'P-Parametri'!$B$32)</f>
        <v>318731.52794948046</v>
      </c>
      <c r="G1470" s="10">
        <f>IF(F1469&lt;=0,G1469,G1469*(1-E1470/F1469))+MAX(0,-('1-Input'!$B$10-C1470-D1470))</f>
        <v>166124.37549816287</v>
      </c>
      <c r="H1470" s="9">
        <f t="shared" si="64"/>
        <v>1</v>
      </c>
    </row>
    <row r="1471" spans="1:8">
      <c r="A1471" s="9">
        <f t="shared" si="62"/>
        <v>23</v>
      </c>
      <c r="B1471" s="12">
        <f>IF($A1471='P-Parametri'!$B$47,'P-Parametri'!$B$34,IF($A1471='P-Parametri'!$B$48,'P-Parametri'!$C$34,'P-Parametri'!$B$51))</f>
        <v>0.02</v>
      </c>
      <c r="C1471" s="10">
        <f>IF($A1471&lt;='1-Input'!$B$26,0,IF($A1471='1-Input'!$B$26+1,('1-Input'!$B$23+0)*'1-Input'!$B$27,'1-Input'!$B$23+0))</f>
        <v>15535</v>
      </c>
      <c r="D1471" s="10">
        <f t="shared" si="63"/>
        <v>0</v>
      </c>
      <c r="E1471" s="10">
        <f>MAX(0,('1-Input'!$B$10-C1471-D1471))/(1-'P-Parametri'!$B$31*MAX(0,IF(F1470&lt;=0,0,(F1470-G1470)/F1470)))</f>
        <v>15379.550642707243</v>
      </c>
      <c r="F1471" s="10">
        <f>((F1470-E1471+MAX(0,-('1-Input'!$B$10-C1471-D1471)))*(1+B1471))*(1-'P-Parametri'!$B$32)</f>
        <v>308800.17881920282</v>
      </c>
      <c r="G1471" s="10">
        <f>IF(F1470&lt;=0,G1470,G1470*(1-E1471/F1470))+MAX(0,-('1-Input'!$B$10-C1471-D1471))</f>
        <v>158108.4811735604</v>
      </c>
      <c r="H1471" s="9">
        <f t="shared" si="64"/>
        <v>1</v>
      </c>
    </row>
    <row r="1472" spans="1:8">
      <c r="A1472" s="9">
        <f t="shared" si="62"/>
        <v>24</v>
      </c>
      <c r="B1472" s="12">
        <f>IF($A1472='P-Parametri'!$B$47,'P-Parametri'!$B$34,IF($A1472='P-Parametri'!$B$48,'P-Parametri'!$C$34,'P-Parametri'!$B$51))</f>
        <v>0.02</v>
      </c>
      <c r="C1472" s="10">
        <f>IF($A1472&lt;='1-Input'!$B$26,0,IF($A1472='1-Input'!$B$26+1,('1-Input'!$B$23+0)*'1-Input'!$B$27,'1-Input'!$B$23+0))</f>
        <v>15535</v>
      </c>
      <c r="D1472" s="10">
        <f t="shared" si="63"/>
        <v>0</v>
      </c>
      <c r="E1472" s="10">
        <f>MAX(0,('1-Input'!$B$10-C1472-D1472))/(1-'P-Parametri'!$B$31*MAX(0,IF(F1471&lt;=0,0,(F1471-G1471)/F1471)))</f>
        <v>15421.664579955814</v>
      </c>
      <c r="F1472" s="10">
        <f>((F1471-E1472+MAX(0,-('1-Input'!$B$10-C1472-D1472)))*(1+B1472))*(1-'P-Parametri'!$B$32)</f>
        <v>298647.59235498391</v>
      </c>
      <c r="G1472" s="10">
        <f>IF(F1471&lt;=0,G1471,G1471*(1-E1472/F1471))+MAX(0,-('1-Input'!$B$10-C1472-D1472))</f>
        <v>150212.44959343463</v>
      </c>
      <c r="H1472" s="9">
        <f t="shared" si="64"/>
        <v>1</v>
      </c>
    </row>
    <row r="1473" spans="1:8">
      <c r="A1473" s="9">
        <f t="shared" si="62"/>
        <v>25</v>
      </c>
      <c r="B1473" s="12">
        <f>IF($A1473='P-Parametri'!$B$47,'P-Parametri'!$B$34,IF($A1473='P-Parametri'!$B$48,'P-Parametri'!$C$34,'P-Parametri'!$B$51))</f>
        <v>0.02</v>
      </c>
      <c r="C1473" s="10">
        <f>IF($A1473&lt;='1-Input'!$B$26,0,IF($A1473='1-Input'!$B$26+1,('1-Input'!$B$23+0)*'1-Input'!$B$27,'1-Input'!$B$23+0))</f>
        <v>15535</v>
      </c>
      <c r="D1473" s="10">
        <f t="shared" si="63"/>
        <v>0</v>
      </c>
      <c r="E1473" s="10">
        <f>MAX(0,('1-Input'!$B$10-C1473-D1473))/(1-'P-Parametri'!$B$31*MAX(0,IF(F1472&lt;=0,0,(F1472-G1472)/F1472)))</f>
        <v>15463.260675135745</v>
      </c>
      <c r="F1473" s="10">
        <f>((F1472-E1473+MAX(0,-('1-Input'!$B$10-C1473-D1473)))*(1+B1473))*(1-'P-Parametri'!$B$32)</f>
        <v>288270.32227681822</v>
      </c>
      <c r="G1473" s="10">
        <f>IF(F1472&lt;=0,G1472,G1472*(1-E1473/F1472))+MAX(0,-('1-Input'!$B$10-C1473-D1473))</f>
        <v>142434.80689959021</v>
      </c>
      <c r="H1473" s="9">
        <f t="shared" si="64"/>
        <v>1</v>
      </c>
    </row>
    <row r="1474" spans="1:8">
      <c r="A1474" s="9">
        <f t="shared" si="62"/>
        <v>26</v>
      </c>
      <c r="B1474" s="12">
        <f>IF($A1474='P-Parametri'!$B$47,'P-Parametri'!$B$34,IF($A1474='P-Parametri'!$B$48,'P-Parametri'!$C$34,'P-Parametri'!$B$51))</f>
        <v>0.02</v>
      </c>
      <c r="C1474" s="10">
        <f>IF($A1474&lt;='1-Input'!$B$26,0,IF($A1474='1-Input'!$B$26+1,('1-Input'!$B$23+0)*'1-Input'!$B$27,'1-Input'!$B$23+0))</f>
        <v>15535</v>
      </c>
      <c r="D1474" s="10">
        <f t="shared" si="63"/>
        <v>0</v>
      </c>
      <c r="E1474" s="10">
        <f>MAX(0,('1-Input'!$B$10-C1474-D1474))/(1-'P-Parametri'!$B$31*MAX(0,IF(F1473&lt;=0,0,(F1473-G1473)/F1473)))</f>
        <v>15504.341952177931</v>
      </c>
      <c r="F1474" s="10">
        <f>((F1473-E1474+MAX(0,-('1-Input'!$B$10-C1474-D1474)))*(1+B1474))*(1-'P-Parametri'!$B$32)</f>
        <v>277664.85733127082</v>
      </c>
      <c r="G1474" s="10">
        <f>IF(F1473&lt;=0,G1473,G1473*(1-E1474/F1473))+MAX(0,-('1-Input'!$B$10-C1474-D1474))</f>
        <v>134774.08784040433</v>
      </c>
      <c r="H1474" s="9">
        <f t="shared" si="64"/>
        <v>1</v>
      </c>
    </row>
    <row r="1475" spans="1:8">
      <c r="A1475" s="9">
        <f t="shared" si="62"/>
        <v>27</v>
      </c>
      <c r="B1475" s="12">
        <f>IF($A1475='P-Parametri'!$B$47,'P-Parametri'!$B$34,IF($A1475='P-Parametri'!$B$48,'P-Parametri'!$C$34,'P-Parametri'!$B$51))</f>
        <v>0.02</v>
      </c>
      <c r="C1475" s="10">
        <f>IF($A1475&lt;='1-Input'!$B$26,0,IF($A1475='1-Input'!$B$26+1,('1-Input'!$B$23+0)*'1-Input'!$B$27,'1-Input'!$B$23+0))</f>
        <v>15535</v>
      </c>
      <c r="D1475" s="10">
        <f t="shared" si="63"/>
        <v>0</v>
      </c>
      <c r="E1475" s="10">
        <f>MAX(0,('1-Input'!$B$10-C1475-D1475))/(1-'P-Parametri'!$B$31*MAX(0,IF(F1474&lt;=0,0,(F1474-G1474)/F1474)))</f>
        <v>15544.911521726286</v>
      </c>
      <c r="F1475" s="10">
        <f>((F1474-E1475+MAX(0,-('1-Input'!$B$10-C1475-D1475)))*(1+B1475))*(1-'P-Parametri'!$B$32)</f>
        <v>266827.62003628397</v>
      </c>
      <c r="G1475" s="10">
        <f>IF(F1474&lt;=0,G1474,G1474*(1-E1475/F1474))+MAX(0,-('1-Input'!$B$10-C1475-D1475))</f>
        <v>127228.83601762529</v>
      </c>
      <c r="H1475" s="9">
        <f t="shared" si="64"/>
        <v>1</v>
      </c>
    </row>
    <row r="1476" spans="1:8">
      <c r="A1476" s="9">
        <f t="shared" si="62"/>
        <v>28</v>
      </c>
      <c r="B1476" s="12">
        <f>IF($A1476='P-Parametri'!$B$47,'P-Parametri'!$B$34,IF($A1476='P-Parametri'!$B$48,'P-Parametri'!$C$34,'P-Parametri'!$B$51))</f>
        <v>0.02</v>
      </c>
      <c r="C1476" s="10">
        <f>IF($A1476&lt;='1-Input'!$B$26,0,IF($A1476='1-Input'!$B$26+1,('1-Input'!$B$23+0)*'1-Input'!$B$27,'1-Input'!$B$23+0))</f>
        <v>15535</v>
      </c>
      <c r="D1476" s="10">
        <f t="shared" si="63"/>
        <v>0</v>
      </c>
      <c r="E1476" s="10">
        <f>MAX(0,('1-Input'!$B$10-C1476-D1476))/(1-'P-Parametri'!$B$31*MAX(0,IF(F1475&lt;=0,0,(F1475-G1475)/F1475)))</f>
        <v>15584.972577530822</v>
      </c>
      <c r="F1476" s="10">
        <f>((F1475-E1476+MAX(0,-('1-Input'!$B$10-C1476-D1476)))*(1+B1476))*(1-'P-Parametri'!$B$32)</f>
        <v>255754.96540711235</v>
      </c>
      <c r="G1476" s="10">
        <f>IF(F1475&lt;=0,G1475,G1475*(1-E1476/F1475))+MAX(0,-('1-Input'!$B$10-C1476-D1476))</f>
        <v>119797.60412290532</v>
      </c>
      <c r="H1476" s="9">
        <f t="shared" si="64"/>
        <v>1</v>
      </c>
    </row>
    <row r="1477" spans="1:8">
      <c r="A1477" s="9">
        <f t="shared" si="62"/>
        <v>29</v>
      </c>
      <c r="B1477" s="12">
        <f>IF($A1477='P-Parametri'!$B$47,'P-Parametri'!$B$34,IF($A1477='P-Parametri'!$B$48,'P-Parametri'!$C$34,'P-Parametri'!$B$51))</f>
        <v>0.02</v>
      </c>
      <c r="C1477" s="10">
        <f>IF($A1477&lt;='1-Input'!$B$26,0,IF($A1477='1-Input'!$B$26+1,('1-Input'!$B$23+0)*'1-Input'!$B$27,'1-Input'!$B$23+0))</f>
        <v>15535</v>
      </c>
      <c r="D1477" s="10">
        <f t="shared" si="63"/>
        <v>0</v>
      </c>
      <c r="E1477" s="10">
        <f>MAX(0,('1-Input'!$B$10-C1477-D1477))/(1-'P-Parametri'!$B$31*MAX(0,IF(F1476&lt;=0,0,(F1476-G1476)/F1476)))</f>
        <v>15624.528392884058</v>
      </c>
      <c r="F1477" s="10">
        <f>((F1476-E1477+MAX(0,-('1-Input'!$B$10-C1477-D1477)))*(1+B1477))*(1-'P-Parametri'!$B$32)</f>
        <v>244443.17966300383</v>
      </c>
      <c r="G1477" s="10">
        <f>IF(F1476&lt;=0,G1476,G1476*(1-E1477/F1476))+MAX(0,-('1-Input'!$B$10-C1477-D1477))</f>
        <v>112478.95416419071</v>
      </c>
      <c r="H1477" s="9">
        <f t="shared" si="64"/>
        <v>1</v>
      </c>
    </row>
    <row r="1478" spans="1:8">
      <c r="A1478" s="9">
        <f t="shared" si="62"/>
        <v>30</v>
      </c>
      <c r="B1478" s="12">
        <f>IF($A1478='P-Parametri'!$B$47,'P-Parametri'!$B$34,IF($A1478='P-Parametri'!$B$48,'P-Parametri'!$C$34,'P-Parametri'!$B$51))</f>
        <v>0.02</v>
      </c>
      <c r="C1478" s="10">
        <f>IF($A1478&lt;='1-Input'!$B$26,0,IF($A1478='1-Input'!$B$26+1,('1-Input'!$B$23+0)*'1-Input'!$B$27,'1-Input'!$B$23+0))</f>
        <v>15535</v>
      </c>
      <c r="D1478" s="10">
        <f t="shared" si="63"/>
        <v>0</v>
      </c>
      <c r="E1478" s="10">
        <f>MAX(0,('1-Input'!$B$10-C1478-D1478))/(1-'P-Parametri'!$B$31*MAX(0,IF(F1477&lt;=0,0,(F1477-G1477)/F1477)))</f>
        <v>15663.582317102871</v>
      </c>
      <c r="F1478" s="10">
        <f>((F1477-E1478+MAX(0,-('1-Input'!$B$10-C1478-D1478)))*(1+B1478))*(1-'P-Parametri'!$B$32)</f>
        <v>232888.47891423333</v>
      </c>
      <c r="G1478" s="10">
        <f>IF(F1477&lt;=0,G1477,G1477*(1-E1478/F1477))+MAX(0,-('1-Input'!$B$10-C1478-D1478))</f>
        <v>105271.45768209889</v>
      </c>
      <c r="H1478" s="9">
        <f t="shared" si="64"/>
        <v>1</v>
      </c>
    </row>
    <row r="1479" spans="1:8">
      <c r="A1479" s="9">
        <f t="shared" si="62"/>
        <v>31</v>
      </c>
      <c r="B1479" s="12">
        <f>IF($A1479='P-Parametri'!$B$47,'P-Parametri'!$B$34,IF($A1479='P-Parametri'!$B$48,'P-Parametri'!$C$34,'P-Parametri'!$B$51))</f>
        <v>0.02</v>
      </c>
      <c r="C1479" s="10">
        <f>IF($A1479&lt;='1-Input'!$B$26,0,IF($A1479='1-Input'!$B$26+1,('1-Input'!$B$23+0)*'1-Input'!$B$27,'1-Input'!$B$23+0))</f>
        <v>15535</v>
      </c>
      <c r="D1479" s="10">
        <f t="shared" si="63"/>
        <v>0</v>
      </c>
      <c r="E1479" s="10">
        <f>MAX(0,('1-Input'!$B$10-C1479-D1479))/(1-'P-Parametri'!$B$31*MAX(0,IF(F1478&lt;=0,0,(F1478-G1478)/F1478)))</f>
        <v>15702.137772057791</v>
      </c>
      <c r="F1479" s="10">
        <f>((F1478-E1479+MAX(0,-('1-Input'!$B$10-C1479-D1479)))*(1+B1479))*(1-'P-Parametri'!$B$32)</f>
        <v>221087.00782908901</v>
      </c>
      <c r="G1479" s="10">
        <f>IF(F1478&lt;=0,G1478,G1478*(1-E1479/F1478))+MAX(0,-('1-Input'!$B$10-C1479-D1479))</f>
        <v>98173.695956417214</v>
      </c>
      <c r="H1479" s="9">
        <f t="shared" si="64"/>
        <v>1</v>
      </c>
    </row>
    <row r="1480" spans="1:8">
      <c r="A1480" s="9">
        <f t="shared" si="62"/>
        <v>32</v>
      </c>
      <c r="B1480" s="12">
        <f>IF($A1480='P-Parametri'!$B$47,'P-Parametri'!$B$34,IF($A1480='P-Parametri'!$B$48,'P-Parametri'!$C$34,'P-Parametri'!$B$51))</f>
        <v>0.02</v>
      </c>
      <c r="C1480" s="10">
        <f>IF($A1480&lt;='1-Input'!$B$26,0,IF($A1480='1-Input'!$B$26+1,('1-Input'!$B$23+0)*'1-Input'!$B$27,'1-Input'!$B$23+0))</f>
        <v>15535</v>
      </c>
      <c r="D1480" s="10">
        <f t="shared" si="63"/>
        <v>0</v>
      </c>
      <c r="E1480" s="10">
        <f>MAX(0,('1-Input'!$B$10-C1480-D1480))/(1-'P-Parametri'!$B$31*MAX(0,IF(F1479&lt;=0,0,(F1479-G1479)/F1479)))</f>
        <v>15740.198248751663</v>
      </c>
      <c r="F1480" s="10">
        <f>((F1479-E1480+MAX(0,-('1-Input'!$B$10-C1480-D1480)))*(1+B1480))*(1-'P-Parametri'!$B$32)</f>
        <v>209034.8382804002</v>
      </c>
      <c r="G1480" s="10">
        <f>IF(F1479&lt;=0,G1479,G1479*(1-E1480/F1479))+MAX(0,-('1-Input'!$B$10-C1480-D1480))</f>
        <v>91184.260202864258</v>
      </c>
      <c r="H1480" s="9">
        <f t="shared" si="64"/>
        <v>1</v>
      </c>
    </row>
    <row r="1481" spans="1:8">
      <c r="A1481" s="9">
        <f t="shared" si="62"/>
        <v>33</v>
      </c>
      <c r="B1481" s="12">
        <f>IF($A1481='P-Parametri'!$B$47,'P-Parametri'!$B$34,IF($A1481='P-Parametri'!$B$48,'P-Parametri'!$C$34,'P-Parametri'!$B$51))</f>
        <v>0.02</v>
      </c>
      <c r="C1481" s="10">
        <f>IF($A1481&lt;='1-Input'!$B$26,0,IF($A1481='1-Input'!$B$26+1,('1-Input'!$B$23+0)*'1-Input'!$B$27,'1-Input'!$B$23+0))</f>
        <v>15535</v>
      </c>
      <c r="D1481" s="10">
        <f t="shared" si="63"/>
        <v>0</v>
      </c>
      <c r="E1481" s="10">
        <f>MAX(0,('1-Input'!$B$10-C1481-D1481))/(1-'P-Parametri'!$B$31*MAX(0,IF(F1480&lt;=0,0,(F1480-G1480)/F1480)))</f>
        <v>15777.767303949362</v>
      </c>
      <c r="F1481" s="10">
        <f>((F1480-E1481+MAX(0,-('1-Input'!$B$10-C1481-D1481)))*(1+B1481))*(1-'P-Parametri'!$B$32)</f>
        <v>196727.9679711879</v>
      </c>
      <c r="G1481" s="10">
        <f>IF(F1480&lt;=0,G1480,G1480*(1-E1481/F1480))+MAX(0,-('1-Input'!$B$10-C1481-D1481))</f>
        <v>84301.751760258601</v>
      </c>
      <c r="H1481" s="9">
        <f t="shared" si="64"/>
        <v>1</v>
      </c>
    </row>
    <row r="1482" spans="1:8">
      <c r="A1482" s="9">
        <f t="shared" si="62"/>
        <v>34</v>
      </c>
      <c r="B1482" s="12">
        <f>IF($A1482='P-Parametri'!$B$47,'P-Parametri'!$B$34,IF($A1482='P-Parametri'!$B$48,'P-Parametri'!$C$34,'P-Parametri'!$B$51))</f>
        <v>0.02</v>
      </c>
      <c r="C1482" s="10">
        <f>IF($A1482&lt;='1-Input'!$B$26,0,IF($A1482='1-Input'!$B$26+1,('1-Input'!$B$23+0)*'1-Input'!$B$27,'1-Input'!$B$23+0))</f>
        <v>15535</v>
      </c>
      <c r="D1482" s="10">
        <f t="shared" si="63"/>
        <v>0</v>
      </c>
      <c r="E1482" s="10">
        <f>MAX(0,('1-Input'!$B$10-C1482-D1482))/(1-'P-Parametri'!$B$31*MAX(0,IF(F1481&lt;=0,0,(F1481-G1481)/F1481)))</f>
        <v>15814.848556860188</v>
      </c>
      <c r="F1482" s="10">
        <f>((F1481-E1482+MAX(0,-('1-Input'!$B$10-C1482-D1482)))*(1+B1482))*(1-'P-Parametri'!$B$32)</f>
        <v>184162.31903900905</v>
      </c>
      <c r="G1482" s="10">
        <f>IF(F1481&lt;=0,G1481,G1481*(1-E1482/F1481))+MAX(0,-('1-Input'!$B$10-C1482-D1482))</f>
        <v>77524.782268245297</v>
      </c>
      <c r="H1482" s="9">
        <f t="shared" si="64"/>
        <v>1</v>
      </c>
    </row>
    <row r="1483" spans="1:8">
      <c r="A1483" s="9">
        <f t="shared" si="62"/>
        <v>35</v>
      </c>
      <c r="B1483" s="12">
        <f>IF($A1483='P-Parametri'!$B$47,'P-Parametri'!$B$34,IF($A1483='P-Parametri'!$B$48,'P-Parametri'!$C$34,'P-Parametri'!$B$51))</f>
        <v>0.02</v>
      </c>
      <c r="C1483" s="10">
        <f>IF($A1483&lt;='1-Input'!$B$26,0,IF($A1483='1-Input'!$B$26+1,('1-Input'!$B$23+0)*'1-Input'!$B$27,'1-Input'!$B$23+0))</f>
        <v>15535</v>
      </c>
      <c r="D1483" s="10">
        <f t="shared" si="63"/>
        <v>0</v>
      </c>
      <c r="E1483" s="10">
        <f>MAX(0,('1-Input'!$B$10-C1483-D1483))/(1-'P-Parametri'!$B$31*MAX(0,IF(F1482&lt;=0,0,(F1482-G1482)/F1482)))</f>
        <v>15851.445685874418</v>
      </c>
      <c r="F1483" s="10">
        <f>((F1482-E1483+MAX(0,-('1-Input'!$B$10-C1483-D1483)))*(1+B1483))*(1-'P-Parametri'!$B$32)</f>
        <v>171333.73663855693</v>
      </c>
      <c r="G1483" s="10">
        <f>IF(F1482&lt;=0,G1482,G1482*(1-E1483/F1482))+MAX(0,-('1-Input'!$B$10-C1483-D1483))</f>
        <v>70851.973835734025</v>
      </c>
      <c r="H1483" s="9">
        <f t="shared" si="64"/>
        <v>1</v>
      </c>
    </row>
    <row r="1484" spans="1:8">
      <c r="A1484" s="9">
        <f t="shared" si="62"/>
        <v>36</v>
      </c>
      <c r="B1484" s="12">
        <f>IF($A1484='P-Parametri'!$B$47,'P-Parametri'!$B$34,IF($A1484='P-Parametri'!$B$48,'P-Parametri'!$C$34,'P-Parametri'!$B$51))</f>
        <v>0.02</v>
      </c>
      <c r="C1484" s="10">
        <f>IF($A1484&lt;='1-Input'!$B$26,0,IF($A1484='1-Input'!$B$26+1,('1-Input'!$B$23+0)*'1-Input'!$B$27,'1-Input'!$B$23+0))</f>
        <v>15535</v>
      </c>
      <c r="D1484" s="10">
        <f t="shared" si="63"/>
        <v>0</v>
      </c>
      <c r="E1484" s="10">
        <f>MAX(0,('1-Input'!$B$10-C1484-D1484))/(1-'P-Parametri'!$B$31*MAX(0,IF(F1483&lt;=0,0,(F1483-G1483)/F1483)))</f>
        <v>15887.56242535534</v>
      </c>
      <c r="F1484" s="10">
        <f>((F1483-E1484+MAX(0,-('1-Input'!$B$10-C1484-D1484)))*(1+B1484))*(1-'P-Parametri'!$B$32)</f>
        <v>158237.9875020707</v>
      </c>
      <c r="G1484" s="10">
        <f>IF(F1483&lt;=0,G1483,G1483*(1-E1484/F1483))+MAX(0,-('1-Input'!$B$10-C1484-D1484))</f>
        <v>64281.959200206904</v>
      </c>
      <c r="H1484" s="9">
        <f t="shared" si="64"/>
        <v>1</v>
      </c>
    </row>
    <row r="1485" spans="1:8">
      <c r="A1485" s="9">
        <f t="shared" si="62"/>
        <v>37</v>
      </c>
      <c r="B1485" s="12">
        <f>IF($A1485='P-Parametri'!$B$47,'P-Parametri'!$B$34,IF($A1485='P-Parametri'!$B$48,'P-Parametri'!$C$34,'P-Parametri'!$B$51))</f>
        <v>0.02</v>
      </c>
      <c r="C1485" s="10">
        <f>IF($A1485&lt;='1-Input'!$B$26,0,IF($A1485='1-Input'!$B$26+1,('1-Input'!$B$23+0)*'1-Input'!$B$27,'1-Input'!$B$23+0))</f>
        <v>15535</v>
      </c>
      <c r="D1485" s="10">
        <f t="shared" si="63"/>
        <v>0</v>
      </c>
      <c r="E1485" s="10">
        <f>MAX(0,('1-Input'!$B$10-C1485-D1485))/(1-'P-Parametri'!$B$31*MAX(0,IF(F1484&lt;=0,0,(F1484-G1484)/F1484)))</f>
        <v>15923.202562487986</v>
      </c>
      <c r="F1485" s="10">
        <f>((F1484-E1485+MAX(0,-('1-Input'!$B$10-C1485-D1485)))*(1+B1485))*(1-'P-Parametri'!$B$32)</f>
        <v>144870.75847709764</v>
      </c>
      <c r="G1485" s="10">
        <f>IF(F1484&lt;=0,G1484,G1484*(1-E1485/F1484))+MAX(0,-('1-Input'!$B$10-C1485-D1485))</f>
        <v>57813.381878057327</v>
      </c>
      <c r="H1485" s="9">
        <f t="shared" si="64"/>
        <v>1</v>
      </c>
    </row>
    <row r="1486" spans="1:8">
      <c r="A1486" s="9">
        <f t="shared" si="62"/>
        <v>38</v>
      </c>
      <c r="B1486" s="12">
        <f>IF($A1486='P-Parametri'!$B$47,'P-Parametri'!$B$34,IF($A1486='P-Parametri'!$B$48,'P-Parametri'!$C$34,'P-Parametri'!$B$51))</f>
        <v>0.02</v>
      </c>
      <c r="C1486" s="10">
        <f>IF($A1486&lt;='1-Input'!$B$26,0,IF($A1486='1-Input'!$B$26+1,('1-Input'!$B$23+0)*'1-Input'!$B$27,'1-Input'!$B$23+0))</f>
        <v>15535</v>
      </c>
      <c r="D1486" s="10">
        <f t="shared" si="63"/>
        <v>0</v>
      </c>
      <c r="E1486" s="10">
        <f>MAX(0,('1-Input'!$B$10-C1486-D1486))/(1-'P-Parametri'!$B$31*MAX(0,IF(F1485&lt;=0,0,(F1485-G1485)/F1485)))</f>
        <v>15958.369934185703</v>
      </c>
      <c r="F1486" s="10">
        <f>((F1485-E1486+MAX(0,-('1-Input'!$B$10-C1486-D1486)))*(1+B1486))*(1-'P-Parametri'!$B$32)</f>
        <v>131227.65504114263</v>
      </c>
      <c r="G1486" s="10">
        <f>IF(F1485&lt;=0,G1485,G1485*(1-E1486/F1485))+MAX(0,-('1-Input'!$B$10-C1486-D1486))</f>
        <v>51444.896306124327</v>
      </c>
      <c r="H1486" s="9">
        <f t="shared" si="64"/>
        <v>1</v>
      </c>
    </row>
    <row r="1487" spans="1:8">
      <c r="A1487" s="9">
        <f t="shared" si="62"/>
        <v>39</v>
      </c>
      <c r="B1487" s="12">
        <f>IF($A1487='P-Parametri'!$B$47,'P-Parametri'!$B$34,IF($A1487='P-Parametri'!$B$48,'P-Parametri'!$C$34,'P-Parametri'!$B$51))</f>
        <v>0.02</v>
      </c>
      <c r="C1487" s="10">
        <f>IF($A1487&lt;='1-Input'!$B$26,0,IF($A1487='1-Input'!$B$26+1,('1-Input'!$B$23+0)*'1-Input'!$B$27,'1-Input'!$B$23+0))</f>
        <v>15535</v>
      </c>
      <c r="D1487" s="10">
        <f t="shared" si="63"/>
        <v>0</v>
      </c>
      <c r="E1487" s="10">
        <f>MAX(0,('1-Input'!$B$10-C1487-D1487))/(1-'P-Parametri'!$B$31*MAX(0,IF(F1486&lt;=0,0,(F1486-G1486)/F1486)))</f>
        <v>15993.068424055456</v>
      </c>
      <c r="F1487" s="10">
        <f>((F1486-E1487+MAX(0,-('1-Input'!$B$10-C1487-D1487)))*(1+B1487))*(1-'P-Parametri'!$B$32)</f>
        <v>117304.19979273005</v>
      </c>
      <c r="G1487" s="10">
        <f>IF(F1486&lt;=0,G1486,G1486*(1-E1487/F1486))+MAX(0,-('1-Input'!$B$10-C1487-D1487))</f>
        <v>45175.167974589858</v>
      </c>
      <c r="H1487" s="9">
        <f t="shared" si="64"/>
        <v>1</v>
      </c>
    </row>
    <row r="1488" spans="1:8">
      <c r="A1488" s="9">
        <f t="shared" si="62"/>
        <v>40</v>
      </c>
      <c r="B1488" s="12">
        <f>IF($A1488='P-Parametri'!$B$47,'P-Parametri'!$B$34,IF($A1488='P-Parametri'!$B$48,'P-Parametri'!$C$34,'P-Parametri'!$B$51))</f>
        <v>0.02</v>
      </c>
      <c r="C1488" s="10">
        <f>IF($A1488&lt;='1-Input'!$B$26,0,IF($A1488='1-Input'!$B$26+1,('1-Input'!$B$23+0)*'1-Input'!$B$27,'1-Input'!$B$23+0))</f>
        <v>15535</v>
      </c>
      <c r="D1488" s="10">
        <f t="shared" si="63"/>
        <v>0</v>
      </c>
      <c r="E1488" s="10">
        <f>MAX(0,('1-Input'!$B$10-C1488-D1488))/(1-'P-Parametri'!$B$31*MAX(0,IF(F1487&lt;=0,0,(F1487-G1487)/F1487)))</f>
        <v>16027.301959422826</v>
      </c>
      <c r="F1488" s="10">
        <f>((F1487-E1488+MAX(0,-('1-Input'!$B$10-C1488-D1488)))*(1+B1488))*(1-'P-Parametri'!$B$32)</f>
        <v>103095.83091839343</v>
      </c>
      <c r="G1488" s="10">
        <f>IF(F1487&lt;=0,G1487,G1487*(1-E1488/F1487))+MAX(0,-('1-Input'!$B$10-C1488-D1488))</f>
        <v>39002.873551408673</v>
      </c>
      <c r="H1488" s="9">
        <f t="shared" si="64"/>
        <v>1</v>
      </c>
    </row>
    <row r="1489" spans="1:8">
      <c r="A1489" s="9">
        <f t="shared" si="62"/>
        <v>41</v>
      </c>
      <c r="B1489" s="12">
        <f>IF($A1489='P-Parametri'!$B$47,'P-Parametri'!$B$34,IF($A1489='P-Parametri'!$B$48,'P-Parametri'!$C$34,'P-Parametri'!$B$51))</f>
        <v>0.02</v>
      </c>
      <c r="C1489" s="10">
        <f>IF($A1489&lt;='1-Input'!$B$26,0,IF($A1489='1-Input'!$B$26+1,('1-Input'!$B$23+0)*'1-Input'!$B$27,'1-Input'!$B$23+0))</f>
        <v>15535</v>
      </c>
      <c r="D1489" s="10">
        <f t="shared" si="63"/>
        <v>0</v>
      </c>
      <c r="E1489" s="10">
        <f>MAX(0,('1-Input'!$B$10-C1489-D1489))/(1-'P-Parametri'!$B$31*MAX(0,IF(F1488&lt;=0,0,(F1488-G1488)/F1488)))</f>
        <v>16061.074508417383</v>
      </c>
      <c r="F1489" s="10">
        <f>((F1488-E1489+MAX(0,-('1-Input'!$B$10-C1489-D1489)))*(1+B1489))*(1-'P-Parametri'!$B$32)</f>
        <v>88597.900635099228</v>
      </c>
      <c r="G1489" s="10">
        <f>IF(F1488&lt;=0,G1488,G1488*(1-E1489/F1488))+MAX(0,-('1-Input'!$B$10-C1489-D1489))</f>
        <v>32926.700998442764</v>
      </c>
      <c r="H1489" s="9">
        <f t="shared" si="64"/>
        <v>1</v>
      </c>
    </row>
    <row r="1490" spans="1:8">
      <c r="A1490" s="9">
        <f t="shared" si="62"/>
        <v>42</v>
      </c>
      <c r="B1490" s="12">
        <f>IF($A1490='P-Parametri'!$B$47,'P-Parametri'!$B$34,IF($A1490='P-Parametri'!$B$48,'P-Parametri'!$C$34,'P-Parametri'!$B$51))</f>
        <v>0.02</v>
      </c>
      <c r="C1490" s="10">
        <f>IF($A1490&lt;='1-Input'!$B$26,0,IF($A1490='1-Input'!$B$26+1,('1-Input'!$B$23+0)*'1-Input'!$B$27,'1-Input'!$B$23+0))</f>
        <v>15535</v>
      </c>
      <c r="D1490" s="10">
        <f t="shared" si="63"/>
        <v>0</v>
      </c>
      <c r="E1490" s="10">
        <f>MAX(0,('1-Input'!$B$10-C1490-D1490))/(1-'P-Parametri'!$B$31*MAX(0,IF(F1489&lt;=0,0,(F1489-G1489)/F1489)))</f>
        <v>16094.390077119118</v>
      </c>
      <c r="F1490" s="10">
        <f>((F1489-E1490+MAX(0,-('1-Input'!$B$10-C1490-D1490)))*(1+B1490))*(1-'P-Parametri'!$B$32)</f>
        <v>73805.67360760142</v>
      </c>
      <c r="G1490" s="10">
        <f>IF(F1489&lt;=0,G1489,G1489*(1-E1490/F1489))+MAX(0,-('1-Input'!$B$10-C1490-D1490))</f>
        <v>26945.3496794741</v>
      </c>
      <c r="H1490" s="9">
        <f t="shared" si="64"/>
        <v>1</v>
      </c>
    </row>
    <row r="1491" spans="1:8" ht="30">
      <c r="A1491" s="5" t="s">
        <v>184</v>
      </c>
      <c r="B1491" s="18" t="str">
        <f>IFERROR('1-Input'!$B$5-1+MATCH(0,H1448:H1490,0)-1,"non si esaurisce")</f>
        <v>non si esaurisce</v>
      </c>
      <c r="D1491" s="5" t="s">
        <v>185</v>
      </c>
      <c r="E1491" s="10">
        <f>F1490</f>
        <v>73805.67360760142</v>
      </c>
    </row>
    <row r="1494" spans="1:8">
      <c r="A1494" s="2" t="s">
        <v>441</v>
      </c>
    </row>
    <row r="1495" spans="1:8">
      <c r="A1495" s="15" t="s">
        <v>176</v>
      </c>
      <c r="B1495" s="15" t="s">
        <v>177</v>
      </c>
      <c r="C1495" s="15" t="s">
        <v>178</v>
      </c>
      <c r="D1495" s="15" t="s">
        <v>179</v>
      </c>
      <c r="E1495" s="15" t="s">
        <v>180</v>
      </c>
      <c r="F1495" s="15" t="s">
        <v>181</v>
      </c>
      <c r="G1495" s="15" t="s">
        <v>182</v>
      </c>
      <c r="H1495" s="15" t="s">
        <v>183</v>
      </c>
    </row>
    <row r="1496" spans="1:8">
      <c r="A1496" s="9">
        <f>0</f>
        <v>0</v>
      </c>
      <c r="E1496" s="10">
        <f>0</f>
        <v>0</v>
      </c>
      <c r="F1496" s="10">
        <f>'1-Input'!$B$8</f>
        <v>760000</v>
      </c>
      <c r="G1496" s="10">
        <f>'1-Input'!$B$9</f>
        <v>586000</v>
      </c>
      <c r="H1496" s="9">
        <f>1</f>
        <v>1</v>
      </c>
    </row>
    <row r="1497" spans="1:8">
      <c r="A1497" s="9">
        <f t="shared" ref="A1497:A1538" si="65">A1496+1</f>
        <v>1</v>
      </c>
      <c r="B1497" s="12">
        <f>IF($A1497='P-Parametri'!$C$47,'P-Parametri'!$B$34,IF($A1497='P-Parametri'!$C$48,'P-Parametri'!$C$34,'P-Parametri'!$C$51))</f>
        <v>-0.35</v>
      </c>
      <c r="C1497" s="10">
        <f>IF($A1497&lt;='1-Input'!$B$26,0,IF($A1497='1-Input'!$B$26+1,('1-Input'!$B$23+0)*'1-Input'!$B$27,'1-Input'!$B$23+0))</f>
        <v>0</v>
      </c>
      <c r="D1497" s="10">
        <f t="shared" ref="D1497:D1538" si="66">IF(AND($A1497&gt;=1,$A1497&lt;1+0),0,0)</f>
        <v>0</v>
      </c>
      <c r="E1497" s="10">
        <f>MAX(0,('1-Input'!$B$10-C1497-D1497))/(1-'P-Parametri'!$B$31*MAX(0,IF(F1496&lt;=0,0,(F1496-G1496)/F1496)))</f>
        <v>30835.525211259723</v>
      </c>
      <c r="F1497" s="10">
        <f>((F1496-E1497+MAX(0,-('1-Input'!$B$10-C1497-D1497)))*(1+B1497))*(1-'P-Parametri'!$B$32)</f>
        <v>473008.99479545583</v>
      </c>
      <c r="G1497" s="10">
        <f>IF(F1496&lt;=0,G1496,G1496*(1-E1497/F1496))+MAX(0,-('1-Input'!$B$10-C1497-D1497))</f>
        <v>562224.18713973917</v>
      </c>
      <c r="H1497" s="9">
        <f t="shared" ref="H1497:H1538" si="67">IF(OR(F1496&lt;=0,F1496&lt;E1497),0,1)</f>
        <v>1</v>
      </c>
    </row>
    <row r="1498" spans="1:8">
      <c r="A1498" s="9">
        <f t="shared" si="65"/>
        <v>2</v>
      </c>
      <c r="B1498" s="12">
        <f>IF($A1498='P-Parametri'!$C$47,'P-Parametri'!$B$34,IF($A1498='P-Parametri'!$C$48,'P-Parametri'!$C$34,'P-Parametri'!$C$51))</f>
        <v>-0.2</v>
      </c>
      <c r="C1498" s="10">
        <f>IF($A1498&lt;='1-Input'!$B$26,0,IF($A1498='1-Input'!$B$26+1,('1-Input'!$B$23+0)*'1-Input'!$B$27,'1-Input'!$B$23+0))</f>
        <v>0</v>
      </c>
      <c r="D1498" s="10">
        <f t="shared" si="66"/>
        <v>0</v>
      </c>
      <c r="E1498" s="10">
        <f>MAX(0,('1-Input'!$B$10-C1498-D1498))/(1-'P-Parametri'!$B$31*MAX(0,IF(F1497&lt;=0,0,(F1497-G1497)/F1497)))</f>
        <v>29000</v>
      </c>
      <c r="F1498" s="10">
        <f>((F1497-E1498+MAX(0,-('1-Input'!$B$10-C1498-D1498)))*(1+B1498))*(1-'P-Parametri'!$B$32)</f>
        <v>354496.78144469199</v>
      </c>
      <c r="G1498" s="10">
        <f>IF(F1497&lt;=0,G1497,G1497*(1-E1498/F1497))+MAX(0,-('1-Input'!$B$10-C1498-D1498))</f>
        <v>527754.43792470987</v>
      </c>
      <c r="H1498" s="9">
        <f t="shared" si="67"/>
        <v>1</v>
      </c>
    </row>
    <row r="1499" spans="1:8">
      <c r="A1499" s="9">
        <f t="shared" si="65"/>
        <v>3</v>
      </c>
      <c r="B1499" s="12">
        <f>IF($A1499='P-Parametri'!$C$47,'P-Parametri'!$B$34,IF($A1499='P-Parametri'!$C$48,'P-Parametri'!$C$34,'P-Parametri'!$C$51))</f>
        <v>3.7839263201876694E-2</v>
      </c>
      <c r="C1499" s="10">
        <f>IF($A1499&lt;='1-Input'!$B$26,0,IF($A1499='1-Input'!$B$26+1,('1-Input'!$B$23+0)*'1-Input'!$B$27,'1-Input'!$B$23+0))</f>
        <v>0</v>
      </c>
      <c r="D1499" s="10">
        <f t="shared" si="66"/>
        <v>0</v>
      </c>
      <c r="E1499" s="10">
        <f>MAX(0,('1-Input'!$B$10-C1499-D1499))/(1-'P-Parametri'!$B$31*MAX(0,IF(F1498&lt;=0,0,(F1498-G1498)/F1498)))</f>
        <v>29000</v>
      </c>
      <c r="F1499" s="10">
        <f>((F1498-E1499+MAX(0,-('1-Input'!$B$10-C1499-D1499)))*(1+B1499))*(1-'P-Parametri'!$B$32)</f>
        <v>337137.71314948314</v>
      </c>
      <c r="G1499" s="10">
        <f>IF(F1498&lt;=0,G1498,G1498*(1-E1499/F1498))+MAX(0,-('1-Input'!$B$10-C1499-D1499))</f>
        <v>484580.9043387514</v>
      </c>
      <c r="H1499" s="9">
        <f t="shared" si="67"/>
        <v>1</v>
      </c>
    </row>
    <row r="1500" spans="1:8">
      <c r="A1500" s="9">
        <f t="shared" si="65"/>
        <v>4</v>
      </c>
      <c r="B1500" s="12">
        <f>IF($A1500='P-Parametri'!$C$47,'P-Parametri'!$B$34,IF($A1500='P-Parametri'!$C$48,'P-Parametri'!$C$34,'P-Parametri'!$C$51))</f>
        <v>3.7839263201876694E-2</v>
      </c>
      <c r="C1500" s="10">
        <f>IF($A1500&lt;='1-Input'!$B$26,0,IF($A1500='1-Input'!$B$26+1,('1-Input'!$B$23+0)*'1-Input'!$B$27,'1-Input'!$B$23+0))</f>
        <v>0</v>
      </c>
      <c r="D1500" s="10">
        <f t="shared" si="66"/>
        <v>0</v>
      </c>
      <c r="E1500" s="10">
        <f>MAX(0,('1-Input'!$B$10-C1500-D1500))/(1-'P-Parametri'!$B$31*MAX(0,IF(F1499&lt;=0,0,(F1499-G1499)/F1499)))</f>
        <v>29000</v>
      </c>
      <c r="F1500" s="10">
        <f>((F1499-E1500+MAX(0,-('1-Input'!$B$10-C1500-D1500)))*(1+B1500))*(1-'P-Parametri'!$B$32)</f>
        <v>319157.82234541129</v>
      </c>
      <c r="G1500" s="10">
        <f>IF(F1499&lt;=0,G1499,G1499*(1-E1500/F1499))+MAX(0,-('1-Input'!$B$10-C1500-D1500))</f>
        <v>442898.09735004493</v>
      </c>
      <c r="H1500" s="9">
        <f t="shared" si="67"/>
        <v>1</v>
      </c>
    </row>
    <row r="1501" spans="1:8">
      <c r="A1501" s="9">
        <f t="shared" si="65"/>
        <v>5</v>
      </c>
      <c r="B1501" s="12">
        <f>IF($A1501='P-Parametri'!$C$47,'P-Parametri'!$B$34,IF($A1501='P-Parametri'!$C$48,'P-Parametri'!$C$34,'P-Parametri'!$C$51))</f>
        <v>3.7839263201876694E-2</v>
      </c>
      <c r="C1501" s="10">
        <f>IF($A1501&lt;='1-Input'!$B$26,0,IF($A1501='1-Input'!$B$26+1,('1-Input'!$B$23+0)*'1-Input'!$B$27,'1-Input'!$B$23+0))</f>
        <v>0</v>
      </c>
      <c r="D1501" s="10">
        <f t="shared" si="66"/>
        <v>0</v>
      </c>
      <c r="E1501" s="10">
        <f>MAX(0,('1-Input'!$B$10-C1501-D1501))/(1-'P-Parametri'!$B$31*MAX(0,IF(F1500&lt;=0,0,(F1500-G1500)/F1500)))</f>
        <v>29000</v>
      </c>
      <c r="F1501" s="10">
        <f>((F1500-E1501+MAX(0,-('1-Input'!$B$10-C1501-D1501)))*(1+B1501))*(1-'P-Parametri'!$B$32)</f>
        <v>300534.90619411221</v>
      </c>
      <c r="G1501" s="10">
        <f>IF(F1500&lt;=0,G1500,G1500*(1-E1501/F1500))+MAX(0,-('1-Input'!$B$10-C1501-D1501))</f>
        <v>402654.54408613424</v>
      </c>
      <c r="H1501" s="9">
        <f t="shared" si="67"/>
        <v>1</v>
      </c>
    </row>
    <row r="1502" spans="1:8">
      <c r="A1502" s="9">
        <f t="shared" si="65"/>
        <v>6</v>
      </c>
      <c r="B1502" s="12">
        <f>IF($A1502='P-Parametri'!$C$47,'P-Parametri'!$B$34,IF($A1502='P-Parametri'!$C$48,'P-Parametri'!$C$34,'P-Parametri'!$C$51))</f>
        <v>3.7839263201876694E-2</v>
      </c>
      <c r="C1502" s="10">
        <f>IF($A1502&lt;='1-Input'!$B$26,0,IF($A1502='1-Input'!$B$26+1,('1-Input'!$B$23+0)*'1-Input'!$B$27,'1-Input'!$B$23+0))</f>
        <v>0</v>
      </c>
      <c r="D1502" s="10">
        <f t="shared" si="66"/>
        <v>0</v>
      </c>
      <c r="E1502" s="10">
        <f>MAX(0,('1-Input'!$B$10-C1502-D1502))/(1-'P-Parametri'!$B$31*MAX(0,IF(F1501&lt;=0,0,(F1501-G1501)/F1501)))</f>
        <v>29000</v>
      </c>
      <c r="F1502" s="10">
        <f>((F1501-E1502+MAX(0,-('1-Input'!$B$10-C1502-D1502)))*(1+B1502))*(1-'P-Parametri'!$B$32)</f>
        <v>281245.96780413197</v>
      </c>
      <c r="G1502" s="10">
        <f>IF(F1501&lt;=0,G1501,G1501*(1-E1502/F1501))+MAX(0,-('1-Input'!$B$10-C1502-D1502))</f>
        <v>363800.54896665929</v>
      </c>
      <c r="H1502" s="9">
        <f t="shared" si="67"/>
        <v>1</v>
      </c>
    </row>
    <row r="1503" spans="1:8">
      <c r="A1503" s="9">
        <f t="shared" si="65"/>
        <v>7</v>
      </c>
      <c r="B1503" s="12">
        <f>IF($A1503='P-Parametri'!$C$47,'P-Parametri'!$B$34,IF($A1503='P-Parametri'!$C$48,'P-Parametri'!$C$34,'P-Parametri'!$C$51))</f>
        <v>3.7839263201876694E-2</v>
      </c>
      <c r="C1503" s="10">
        <f>IF($A1503&lt;='1-Input'!$B$26,0,IF($A1503='1-Input'!$B$26+1,('1-Input'!$B$23+0)*'1-Input'!$B$27,'1-Input'!$B$23+0))</f>
        <v>0</v>
      </c>
      <c r="D1503" s="10">
        <f t="shared" si="66"/>
        <v>0</v>
      </c>
      <c r="E1503" s="10">
        <f>MAX(0,('1-Input'!$B$10-C1503-D1503))/(1-'P-Parametri'!$B$31*MAX(0,IF(F1502&lt;=0,0,(F1502-G1502)/F1502)))</f>
        <v>29000</v>
      </c>
      <c r="F1503" s="10">
        <f>((F1502-E1503+MAX(0,-('1-Input'!$B$10-C1503-D1503)))*(1+B1503))*(1-'P-Parametri'!$B$32)</f>
        <v>261267.18783274168</v>
      </c>
      <c r="G1503" s="10">
        <f>IF(F1502&lt;=0,G1502,G1502*(1-E1503/F1502))+MAX(0,-('1-Input'!$B$10-C1503-D1503))</f>
        <v>326288.13233574567</v>
      </c>
      <c r="H1503" s="9">
        <f t="shared" si="67"/>
        <v>1</v>
      </c>
    </row>
    <row r="1504" spans="1:8">
      <c r="A1504" s="9">
        <f t="shared" si="65"/>
        <v>8</v>
      </c>
      <c r="B1504" s="12">
        <f>IF($A1504='P-Parametri'!$C$47,'P-Parametri'!$B$34,IF($A1504='P-Parametri'!$C$48,'P-Parametri'!$C$34,'P-Parametri'!$C$51))</f>
        <v>3.7839263201876694E-2</v>
      </c>
      <c r="C1504" s="10">
        <f>IF($A1504&lt;='1-Input'!$B$26,0,IF($A1504='1-Input'!$B$26+1,('1-Input'!$B$23+0)*'1-Input'!$B$27,'1-Input'!$B$23+0))</f>
        <v>0</v>
      </c>
      <c r="D1504" s="10">
        <f t="shared" si="66"/>
        <v>0</v>
      </c>
      <c r="E1504" s="10">
        <f>MAX(0,('1-Input'!$B$10-C1504-D1504))/(1-'P-Parametri'!$B$31*MAX(0,IF(F1503&lt;=0,0,(F1503-G1503)/F1503)))</f>
        <v>29000</v>
      </c>
      <c r="F1504" s="10">
        <f>((F1503-E1504+MAX(0,-('1-Input'!$B$10-C1504-D1504)))*(1+B1504))*(1-'P-Parametri'!$B$32)</f>
        <v>240573.89507213191</v>
      </c>
      <c r="G1504" s="10">
        <f>IF(F1503&lt;=0,G1503,G1503*(1-E1504/F1503))+MAX(0,-('1-Input'!$B$10-C1504-D1504))</f>
        <v>290070.97121333849</v>
      </c>
      <c r="H1504" s="9">
        <f t="shared" si="67"/>
        <v>1</v>
      </c>
    </row>
    <row r="1505" spans="1:8">
      <c r="A1505" s="9">
        <f t="shared" si="65"/>
        <v>9</v>
      </c>
      <c r="B1505" s="12">
        <f>IF($A1505='P-Parametri'!$C$47,'P-Parametri'!$B$34,IF($A1505='P-Parametri'!$C$48,'P-Parametri'!$C$34,'P-Parametri'!$C$51))</f>
        <v>3.7839263201876694E-2</v>
      </c>
      <c r="C1505" s="10">
        <f>IF($A1505&lt;='1-Input'!$B$26,0,IF($A1505='1-Input'!$B$26+1,('1-Input'!$B$23+0)*'1-Input'!$B$27,'1-Input'!$B$23+0))</f>
        <v>0</v>
      </c>
      <c r="D1505" s="10">
        <f t="shared" si="66"/>
        <v>0</v>
      </c>
      <c r="E1505" s="10">
        <f>MAX(0,('1-Input'!$B$10-C1505-D1505))/(1-'P-Parametri'!$B$31*MAX(0,IF(F1504&lt;=0,0,(F1504-G1504)/F1504)))</f>
        <v>29000</v>
      </c>
      <c r="F1505" s="10">
        <f>((F1504-E1505+MAX(0,-('1-Input'!$B$10-C1505-D1505)))*(1+B1505))*(1-'P-Parametri'!$B$32)</f>
        <v>219140.53598366372</v>
      </c>
      <c r="G1505" s="10">
        <f>IF(F1504&lt;=0,G1504,G1504*(1-E1505/F1504))+MAX(0,-('1-Input'!$B$10-C1505-D1505))</f>
        <v>255104.34209231683</v>
      </c>
      <c r="H1505" s="9">
        <f t="shared" si="67"/>
        <v>1</v>
      </c>
    </row>
    <row r="1506" spans="1:8">
      <c r="A1506" s="9">
        <f t="shared" si="65"/>
        <v>10</v>
      </c>
      <c r="B1506" s="12">
        <f>IF($A1506='P-Parametri'!$C$47,'P-Parametri'!$B$34,IF($A1506='P-Parametri'!$C$48,'P-Parametri'!$C$34,'P-Parametri'!$C$51))</f>
        <v>3.7839263201876694E-2</v>
      </c>
      <c r="C1506" s="10">
        <f>IF($A1506&lt;='1-Input'!$B$26,0,IF($A1506='1-Input'!$B$26+1,('1-Input'!$B$23+0)*'1-Input'!$B$27,'1-Input'!$B$23+0))</f>
        <v>0</v>
      </c>
      <c r="D1506" s="10">
        <f t="shared" si="66"/>
        <v>0</v>
      </c>
      <c r="E1506" s="10">
        <f>MAX(0,('1-Input'!$B$10-C1506-D1506))/(1-'P-Parametri'!$B$31*MAX(0,IF(F1505&lt;=0,0,(F1505-G1505)/F1505)))</f>
        <v>29000</v>
      </c>
      <c r="F1506" s="10">
        <f>((F1505-E1506+MAX(0,-('1-Input'!$B$10-C1506-D1506)))*(1+B1506))*(1-'P-Parametri'!$B$32)</f>
        <v>196940.64314255529</v>
      </c>
      <c r="G1506" s="10">
        <f>IF(F1505&lt;=0,G1505,G1505*(1-E1506/F1505))+MAX(0,-('1-Input'!$B$10-C1506-D1506))</f>
        <v>221345.06571075003</v>
      </c>
      <c r="H1506" s="9">
        <f t="shared" si="67"/>
        <v>1</v>
      </c>
    </row>
    <row r="1507" spans="1:8">
      <c r="A1507" s="9">
        <f t="shared" si="65"/>
        <v>11</v>
      </c>
      <c r="B1507" s="12">
        <f>IF($A1507='P-Parametri'!$C$47,'P-Parametri'!$B$34,IF($A1507='P-Parametri'!$C$48,'P-Parametri'!$C$34,'P-Parametri'!$C$51))</f>
        <v>3.7839263201876694E-2</v>
      </c>
      <c r="C1507" s="10">
        <f>IF($A1507&lt;='1-Input'!$B$26,0,IF($A1507='1-Input'!$B$26+1,('1-Input'!$B$23+0)*'1-Input'!$B$27,'1-Input'!$B$23+0))</f>
        <v>0</v>
      </c>
      <c r="D1507" s="10">
        <f t="shared" si="66"/>
        <v>0</v>
      </c>
      <c r="E1507" s="10">
        <f>MAX(0,('1-Input'!$B$10-C1507-D1507))/(1-'P-Parametri'!$B$31*MAX(0,IF(F1506&lt;=0,0,(F1506-G1506)/F1506)))</f>
        <v>29000</v>
      </c>
      <c r="F1507" s="10">
        <f>((F1506-E1507+MAX(0,-('1-Input'!$B$10-C1507-D1507)))*(1+B1507))*(1-'P-Parametri'!$B$32)</f>
        <v>173946.80255403742</v>
      </c>
      <c r="G1507" s="10">
        <f>IF(F1506&lt;=0,G1506,G1506*(1-E1507/F1506))+MAX(0,-('1-Input'!$B$10-C1507-D1507))</f>
        <v>188751.45373109705</v>
      </c>
      <c r="H1507" s="9">
        <f t="shared" si="67"/>
        <v>1</v>
      </c>
    </row>
    <row r="1508" spans="1:8">
      <c r="A1508" s="9">
        <f t="shared" si="65"/>
        <v>12</v>
      </c>
      <c r="B1508" s="12">
        <f>IF($A1508='P-Parametri'!$C$47,'P-Parametri'!$B$34,IF($A1508='P-Parametri'!$C$48,'P-Parametri'!$C$34,'P-Parametri'!$C$51))</f>
        <v>3.7839263201876694E-2</v>
      </c>
      <c r="C1508" s="10">
        <f>IF($A1508&lt;='1-Input'!$B$26,0,IF($A1508='1-Input'!$B$26+1,('1-Input'!$B$23+0)*'1-Input'!$B$27,'1-Input'!$B$23+0))</f>
        <v>0</v>
      </c>
      <c r="D1508" s="10">
        <f t="shared" si="66"/>
        <v>0</v>
      </c>
      <c r="E1508" s="10">
        <f>MAX(0,('1-Input'!$B$10-C1508-D1508))/(1-'P-Parametri'!$B$31*MAX(0,IF(F1507&lt;=0,0,(F1507-G1507)/F1507)))</f>
        <v>29000</v>
      </c>
      <c r="F1508" s="10">
        <f>((F1507-E1508+MAX(0,-('1-Input'!$B$10-C1508-D1508)))*(1+B1508))*(1-'P-Parametri'!$B$32)</f>
        <v>150130.6198006178</v>
      </c>
      <c r="G1508" s="10">
        <f>IF(F1507&lt;=0,G1507,G1507*(1-E1508/F1507))+MAX(0,-('1-Input'!$B$10-C1508-D1508))</f>
        <v>157283.25726050453</v>
      </c>
      <c r="H1508" s="9">
        <f t="shared" si="67"/>
        <v>1</v>
      </c>
    </row>
    <row r="1509" spans="1:8">
      <c r="A1509" s="9">
        <f t="shared" si="65"/>
        <v>13</v>
      </c>
      <c r="B1509" s="12">
        <f>IF($A1509='P-Parametri'!$C$47,'P-Parametri'!$B$34,IF($A1509='P-Parametri'!$C$48,'P-Parametri'!$C$34,'P-Parametri'!$C$51))</f>
        <v>3.7839263201876694E-2</v>
      </c>
      <c r="C1509" s="10">
        <f>IF($A1509&lt;='1-Input'!$B$26,0,IF($A1509='1-Input'!$B$26+1,('1-Input'!$B$23+0)*'1-Input'!$B$27,'1-Input'!$B$23+0))</f>
        <v>0</v>
      </c>
      <c r="D1509" s="10">
        <f t="shared" si="66"/>
        <v>0</v>
      </c>
      <c r="E1509" s="10">
        <f>MAX(0,('1-Input'!$B$10-C1509-D1509))/(1-'P-Parametri'!$B$31*MAX(0,IF(F1508&lt;=0,0,(F1508-G1508)/F1508)))</f>
        <v>29000</v>
      </c>
      <c r="F1509" s="10">
        <f>((F1508-E1509+MAX(0,-('1-Input'!$B$10-C1509-D1509)))*(1+B1509))*(1-'P-Parametri'!$B$32)</f>
        <v>125462.68497864972</v>
      </c>
      <c r="G1509" s="10">
        <f>IF(F1508&lt;=0,G1508,G1508*(1-E1509/F1508))+MAX(0,-('1-Input'!$B$10-C1509-D1509))</f>
        <v>126901.61714863269</v>
      </c>
      <c r="H1509" s="9">
        <f t="shared" si="67"/>
        <v>1</v>
      </c>
    </row>
    <row r="1510" spans="1:8">
      <c r="A1510" s="9">
        <f t="shared" si="65"/>
        <v>14</v>
      </c>
      <c r="B1510" s="12">
        <f>IF($A1510='P-Parametri'!$C$47,'P-Parametri'!$B$34,IF($A1510='P-Parametri'!$C$48,'P-Parametri'!$C$34,'P-Parametri'!$C$51))</f>
        <v>3.7839263201876694E-2</v>
      </c>
      <c r="C1510" s="10">
        <f>IF($A1510&lt;='1-Input'!$B$26,0,IF($A1510='1-Input'!$B$26+1,('1-Input'!$B$23+0)*'1-Input'!$B$27,'1-Input'!$B$23+0))</f>
        <v>0</v>
      </c>
      <c r="D1510" s="10">
        <f t="shared" si="66"/>
        <v>0</v>
      </c>
      <c r="E1510" s="10">
        <f>MAX(0,('1-Input'!$B$10-C1510-D1510))/(1-'P-Parametri'!$B$31*MAX(0,IF(F1509&lt;=0,0,(F1509-G1509)/F1509)))</f>
        <v>29000</v>
      </c>
      <c r="F1510" s="10">
        <f>((F1509-E1510+MAX(0,-('1-Input'!$B$10-C1510-D1510)))*(1+B1510))*(1-'P-Parametri'!$B$32)</f>
        <v>99912.536380907128</v>
      </c>
      <c r="G1510" s="10">
        <f>IF(F1509&lt;=0,G1509,G1509*(1-E1510/F1509))+MAX(0,-('1-Input'!$B$10-C1510-D1510))</f>
        <v>97569.016001633427</v>
      </c>
      <c r="H1510" s="9">
        <f t="shared" si="67"/>
        <v>1</v>
      </c>
    </row>
    <row r="1511" spans="1:8">
      <c r="A1511" s="9">
        <f t="shared" si="65"/>
        <v>15</v>
      </c>
      <c r="B1511" s="12">
        <f>IF($A1511='P-Parametri'!$C$47,'P-Parametri'!$B$34,IF($A1511='P-Parametri'!$C$48,'P-Parametri'!$C$34,'P-Parametri'!$C$51))</f>
        <v>3.7839263201876694E-2</v>
      </c>
      <c r="C1511" s="10">
        <f>IF($A1511&lt;='1-Input'!$B$26,0,IF($A1511='1-Input'!$B$26+1,('1-Input'!$B$23+0)*'1-Input'!$B$27,'1-Input'!$B$23+0))</f>
        <v>0</v>
      </c>
      <c r="D1511" s="10">
        <f t="shared" si="66"/>
        <v>0</v>
      </c>
      <c r="E1511" s="10">
        <f>MAX(0,('1-Input'!$B$10-C1511-D1511))/(1-'P-Parametri'!$B$31*MAX(0,IF(F1510&lt;=0,0,(F1510-G1510)/F1510)))</f>
        <v>29177.941294019856</v>
      </c>
      <c r="F1511" s="10">
        <f>((F1510-E1511+MAX(0,-('1-Input'!$B$10-C1511-D1511)))*(1+B1511))*(1-'P-Parametri'!$B$32)</f>
        <v>73264.317767762463</v>
      </c>
      <c r="G1511" s="10">
        <f>IF(F1510&lt;=0,G1510,G1510*(1-E1511/F1510))+MAX(0,-('1-Input'!$B$10-C1511-D1511))</f>
        <v>69075.464299997635</v>
      </c>
      <c r="H1511" s="9">
        <f t="shared" si="67"/>
        <v>1</v>
      </c>
    </row>
    <row r="1512" spans="1:8">
      <c r="A1512" s="9">
        <f t="shared" si="65"/>
        <v>16</v>
      </c>
      <c r="B1512" s="12">
        <f>IF($A1512='P-Parametri'!$C$47,'P-Parametri'!$B$34,IF($A1512='P-Parametri'!$C$48,'P-Parametri'!$C$34,'P-Parametri'!$C$51))</f>
        <v>3.7839263201876694E-2</v>
      </c>
      <c r="C1512" s="10">
        <f>IF($A1512&lt;='1-Input'!$B$26,0,IF($A1512='1-Input'!$B$26+1,('1-Input'!$B$23+0)*'1-Input'!$B$27,'1-Input'!$B$23+0))</f>
        <v>0</v>
      </c>
      <c r="D1512" s="10">
        <f t="shared" si="66"/>
        <v>0</v>
      </c>
      <c r="E1512" s="10">
        <f>MAX(0,('1-Input'!$B$10-C1512-D1512))/(1-'P-Parametri'!$B$31*MAX(0,IF(F1511&lt;=0,0,(F1511-G1511)/F1511)))</f>
        <v>29437.60111788959</v>
      </c>
      <c r="F1512" s="10">
        <f>((F1511-E1512+MAX(0,-('1-Input'!$B$10-C1512-D1512)))*(1+B1512))*(1-'P-Parametri'!$B$32)</f>
        <v>45394.117141828567</v>
      </c>
      <c r="G1512" s="10">
        <f>IF(F1511&lt;=0,G1511,G1511*(1-E1512/F1511))+MAX(0,-('1-Input'!$B$10-C1512-D1512))</f>
        <v>41320.94440476031</v>
      </c>
      <c r="H1512" s="9">
        <f t="shared" si="67"/>
        <v>1</v>
      </c>
    </row>
    <row r="1513" spans="1:8">
      <c r="A1513" s="9">
        <f t="shared" si="65"/>
        <v>17</v>
      </c>
      <c r="B1513" s="12">
        <f>IF($A1513='P-Parametri'!$C$47,'P-Parametri'!$B$34,IF($A1513='P-Parametri'!$C$48,'P-Parametri'!$C$34,'P-Parametri'!$C$51))</f>
        <v>3.7839263201876694E-2</v>
      </c>
      <c r="C1513" s="10">
        <f>IF($A1513&lt;='1-Input'!$B$26,0,IF($A1513='1-Input'!$B$26+1,('1-Input'!$B$23+0)*'1-Input'!$B$27,'1-Input'!$B$23+0))</f>
        <v>0</v>
      </c>
      <c r="D1513" s="10">
        <f t="shared" si="66"/>
        <v>0</v>
      </c>
      <c r="E1513" s="10">
        <f>MAX(0,('1-Input'!$B$10-C1513-D1513))/(1-'P-Parametri'!$B$31*MAX(0,IF(F1512&lt;=0,0,(F1512-G1512)/F1512)))</f>
        <v>29692.718135738556</v>
      </c>
      <c r="F1513" s="10">
        <f>((F1512-E1513+MAX(0,-('1-Input'!$B$10-C1513-D1513)))*(1+B1513))*(1-'P-Parametri'!$B$32)</f>
        <v>16262.937318967697</v>
      </c>
      <c r="G1513" s="10">
        <f>IF(F1512&lt;=0,G1512,G1512*(1-E1513/F1512))+MAX(0,-('1-Input'!$B$10-C1513-D1513))</f>
        <v>14292.526791093116</v>
      </c>
      <c r="H1513" s="9">
        <f t="shared" si="67"/>
        <v>1</v>
      </c>
    </row>
    <row r="1514" spans="1:8">
      <c r="A1514" s="9">
        <f t="shared" si="65"/>
        <v>18</v>
      </c>
      <c r="B1514" s="12">
        <f>IF($A1514='P-Parametri'!$C$47,'P-Parametri'!$B$34,IF($A1514='P-Parametri'!$C$48,'P-Parametri'!$C$34,'P-Parametri'!$C$51))</f>
        <v>3.7839263201876694E-2</v>
      </c>
      <c r="C1514" s="10">
        <f>IF($A1514&lt;='1-Input'!$B$26,0,IF($A1514='1-Input'!$B$26+1,('1-Input'!$B$23+0)*'1-Input'!$B$27,'1-Input'!$B$23+0))</f>
        <v>0</v>
      </c>
      <c r="D1514" s="10">
        <f t="shared" si="66"/>
        <v>0</v>
      </c>
      <c r="E1514" s="10">
        <f>MAX(0,('1-Input'!$B$10-C1514-D1514))/(1-'P-Parametri'!$B$31*MAX(0,IF(F1513&lt;=0,0,(F1513-G1513)/F1513)))</f>
        <v>29943.257179646942</v>
      </c>
      <c r="F1514" s="10">
        <f>((F1513-E1514+MAX(0,-('1-Input'!$B$10-C1514-D1514)))*(1+B1514))*(1-'P-Parametri'!$B$32)</f>
        <v>-14169.577138404202</v>
      </c>
      <c r="G1514" s="10">
        <f>IF(F1513&lt;=0,G1513,G1513*(1-E1514/F1513))+MAX(0,-('1-Input'!$B$10-C1514-D1514))</f>
        <v>-12022.818159142518</v>
      </c>
      <c r="H1514" s="9">
        <f t="shared" si="67"/>
        <v>0</v>
      </c>
    </row>
    <row r="1515" spans="1:8">
      <c r="A1515" s="9">
        <f t="shared" si="65"/>
        <v>19</v>
      </c>
      <c r="B1515" s="12">
        <f>IF($A1515='P-Parametri'!$C$47,'P-Parametri'!$B$34,IF($A1515='P-Parametri'!$C$48,'P-Parametri'!$C$34,'P-Parametri'!$C$51))</f>
        <v>3.7839263201876694E-2</v>
      </c>
      <c r="C1515" s="10">
        <f>IF($A1515&lt;='1-Input'!$B$26,0,IF($A1515='1-Input'!$B$26+1,('1-Input'!$B$23+0)*'1-Input'!$B$27,'1-Input'!$B$23+0))</f>
        <v>5178.3333333332594</v>
      </c>
      <c r="D1515" s="10">
        <f t="shared" si="66"/>
        <v>0</v>
      </c>
      <c r="E1515" s="10">
        <f>MAX(0,('1-Input'!$B$10-C1515-D1515))/(1-'P-Parametri'!$B$31*MAX(0,IF(F1514&lt;=0,0,(F1514-G1514)/F1514)))</f>
        <v>23821.666666666741</v>
      </c>
      <c r="F1515" s="10">
        <f>((F1514-E1515+MAX(0,-('1-Input'!$B$10-C1515-D1515)))*(1+B1515))*(1-'P-Parametri'!$B$32)</f>
        <v>-39349.946869820138</v>
      </c>
      <c r="G1515" s="10">
        <f>IF(F1514&lt;=0,G1514,G1514*(1-E1515/F1514))+MAX(0,-('1-Input'!$B$10-C1515-D1515))</f>
        <v>-12022.818159142518</v>
      </c>
      <c r="H1515" s="9">
        <f t="shared" si="67"/>
        <v>0</v>
      </c>
    </row>
    <row r="1516" spans="1:8">
      <c r="A1516" s="9">
        <f t="shared" si="65"/>
        <v>20</v>
      </c>
      <c r="B1516" s="12">
        <f>IF($A1516='P-Parametri'!$C$47,'P-Parametri'!$B$34,IF($A1516='P-Parametri'!$C$48,'P-Parametri'!$C$34,'P-Parametri'!$C$51))</f>
        <v>3.7839263201876694E-2</v>
      </c>
      <c r="C1516" s="10">
        <f>IF($A1516&lt;='1-Input'!$B$26,0,IF($A1516='1-Input'!$B$26+1,('1-Input'!$B$23+0)*'1-Input'!$B$27,'1-Input'!$B$23+0))</f>
        <v>15535</v>
      </c>
      <c r="D1516" s="10">
        <f t="shared" si="66"/>
        <v>0</v>
      </c>
      <c r="E1516" s="10">
        <f>MAX(0,('1-Input'!$B$10-C1516-D1516))/(1-'P-Parametri'!$B$31*MAX(0,IF(F1515&lt;=0,0,(F1515-G1515)/F1515)))</f>
        <v>13465</v>
      </c>
      <c r="F1516" s="10">
        <f>((F1515-E1516+MAX(0,-('1-Input'!$B$10-C1516-D1516)))*(1+B1516))*(1-'P-Parametri'!$B$32)</f>
        <v>-54703.798694329555</v>
      </c>
      <c r="G1516" s="10">
        <f>IF(F1515&lt;=0,G1515,G1515*(1-E1516/F1515))+MAX(0,-('1-Input'!$B$10-C1516-D1516))</f>
        <v>-12022.818159142518</v>
      </c>
      <c r="H1516" s="9">
        <f t="shared" si="67"/>
        <v>0</v>
      </c>
    </row>
    <row r="1517" spans="1:8">
      <c r="A1517" s="9">
        <f t="shared" si="65"/>
        <v>21</v>
      </c>
      <c r="B1517" s="12">
        <f>IF($A1517='P-Parametri'!$C$47,'P-Parametri'!$B$34,IF($A1517='P-Parametri'!$C$48,'P-Parametri'!$C$34,'P-Parametri'!$C$51))</f>
        <v>3.7839263201876694E-2</v>
      </c>
      <c r="C1517" s="10">
        <f>IF($A1517&lt;='1-Input'!$B$26,0,IF($A1517='1-Input'!$B$26+1,('1-Input'!$B$23+0)*'1-Input'!$B$27,'1-Input'!$B$23+0))</f>
        <v>15535</v>
      </c>
      <c r="D1517" s="10">
        <f t="shared" si="66"/>
        <v>0</v>
      </c>
      <c r="E1517" s="10">
        <f>MAX(0,('1-Input'!$B$10-C1517-D1517))/(1-'P-Parametri'!$B$31*MAX(0,IF(F1516&lt;=0,0,(F1516-G1516)/F1516)))</f>
        <v>13465</v>
      </c>
      <c r="F1517" s="10">
        <f>((F1516-E1517+MAX(0,-('1-Input'!$B$10-C1517-D1517)))*(1+B1517))*(1-'P-Parametri'!$B$32)</f>
        <v>-70606.759298659483</v>
      </c>
      <c r="G1517" s="10">
        <f>IF(F1516&lt;=0,G1516,G1516*(1-E1517/F1516))+MAX(0,-('1-Input'!$B$10-C1517-D1517))</f>
        <v>-12022.818159142518</v>
      </c>
      <c r="H1517" s="9">
        <f t="shared" si="67"/>
        <v>0</v>
      </c>
    </row>
    <row r="1518" spans="1:8">
      <c r="A1518" s="9">
        <f t="shared" si="65"/>
        <v>22</v>
      </c>
      <c r="B1518" s="12">
        <f>IF($A1518='P-Parametri'!$C$47,'P-Parametri'!$B$34,IF($A1518='P-Parametri'!$C$48,'P-Parametri'!$C$34,'P-Parametri'!$C$51))</f>
        <v>3.7839263201876694E-2</v>
      </c>
      <c r="C1518" s="10">
        <f>IF($A1518&lt;='1-Input'!$B$26,0,IF($A1518='1-Input'!$B$26+1,('1-Input'!$B$23+0)*'1-Input'!$B$27,'1-Input'!$B$23+0))</f>
        <v>15535</v>
      </c>
      <c r="D1518" s="10">
        <f t="shared" si="66"/>
        <v>0</v>
      </c>
      <c r="E1518" s="10">
        <f>MAX(0,('1-Input'!$B$10-C1518-D1518))/(1-'P-Parametri'!$B$31*MAX(0,IF(F1517&lt;=0,0,(F1517-G1517)/F1517)))</f>
        <v>13465</v>
      </c>
      <c r="F1518" s="10">
        <f>((F1517-E1518+MAX(0,-('1-Input'!$B$10-C1518-D1518)))*(1+B1518))*(1-'P-Parametri'!$B$32)</f>
        <v>-87078.466781153067</v>
      </c>
      <c r="G1518" s="10">
        <f>IF(F1517&lt;=0,G1517,G1517*(1-E1518/F1517))+MAX(0,-('1-Input'!$B$10-C1518-D1518))</f>
        <v>-12022.818159142518</v>
      </c>
      <c r="H1518" s="9">
        <f t="shared" si="67"/>
        <v>0</v>
      </c>
    </row>
    <row r="1519" spans="1:8">
      <c r="A1519" s="9">
        <f t="shared" si="65"/>
        <v>23</v>
      </c>
      <c r="B1519" s="12">
        <f>IF($A1519='P-Parametri'!$C$47,'P-Parametri'!$B$34,IF($A1519='P-Parametri'!$C$48,'P-Parametri'!$C$34,'P-Parametri'!$C$51))</f>
        <v>3.7839263201876694E-2</v>
      </c>
      <c r="C1519" s="10">
        <f>IF($A1519&lt;='1-Input'!$B$26,0,IF($A1519='1-Input'!$B$26+1,('1-Input'!$B$23+0)*'1-Input'!$B$27,'1-Input'!$B$23+0))</f>
        <v>15535</v>
      </c>
      <c r="D1519" s="10">
        <f t="shared" si="66"/>
        <v>0</v>
      </c>
      <c r="E1519" s="10">
        <f>MAX(0,('1-Input'!$B$10-C1519-D1519))/(1-'P-Parametri'!$B$31*MAX(0,IF(F1518&lt;=0,0,(F1518-G1518)/F1518)))</f>
        <v>13465</v>
      </c>
      <c r="F1519" s="10">
        <f>((F1518-E1519+MAX(0,-('1-Input'!$B$10-C1519-D1519)))*(1+B1519))*(1-'P-Parametri'!$B$32)</f>
        <v>-104139.26156894643</v>
      </c>
      <c r="G1519" s="10">
        <f>IF(F1518&lt;=0,G1518,G1518*(1-E1519/F1518))+MAX(0,-('1-Input'!$B$10-C1519-D1519))</f>
        <v>-12022.818159142518</v>
      </c>
      <c r="H1519" s="9">
        <f t="shared" si="67"/>
        <v>0</v>
      </c>
    </row>
    <row r="1520" spans="1:8">
      <c r="A1520" s="9">
        <f t="shared" si="65"/>
        <v>24</v>
      </c>
      <c r="B1520" s="12">
        <f>IF($A1520='P-Parametri'!$C$47,'P-Parametri'!$B$34,IF($A1520='P-Parametri'!$C$48,'P-Parametri'!$C$34,'P-Parametri'!$C$51))</f>
        <v>3.7839263201876694E-2</v>
      </c>
      <c r="C1520" s="10">
        <f>IF($A1520&lt;='1-Input'!$B$26,0,IF($A1520='1-Input'!$B$26+1,('1-Input'!$B$23+0)*'1-Input'!$B$27,'1-Input'!$B$23+0))</f>
        <v>15535</v>
      </c>
      <c r="D1520" s="10">
        <f t="shared" si="66"/>
        <v>0</v>
      </c>
      <c r="E1520" s="10">
        <f>MAX(0,('1-Input'!$B$10-C1520-D1520))/(1-'P-Parametri'!$B$31*MAX(0,IF(F1519&lt;=0,0,(F1519-G1519)/F1519)))</f>
        <v>13465</v>
      </c>
      <c r="F1520" s="10">
        <f>((F1519-E1520+MAX(0,-('1-Input'!$B$10-C1520-D1520)))*(1+B1520))*(1-'P-Parametri'!$B$32)</f>
        <v>-121810.21153576391</v>
      </c>
      <c r="G1520" s="10">
        <f>IF(F1519&lt;=0,G1519,G1519*(1-E1520/F1519))+MAX(0,-('1-Input'!$B$10-C1520-D1520))</f>
        <v>-12022.818159142518</v>
      </c>
      <c r="H1520" s="9">
        <f t="shared" si="67"/>
        <v>0</v>
      </c>
    </row>
    <row r="1521" spans="1:8">
      <c r="A1521" s="9">
        <f t="shared" si="65"/>
        <v>25</v>
      </c>
      <c r="B1521" s="12">
        <f>IF($A1521='P-Parametri'!$C$47,'P-Parametri'!$B$34,IF($A1521='P-Parametri'!$C$48,'P-Parametri'!$C$34,'P-Parametri'!$C$51))</f>
        <v>3.7839263201876694E-2</v>
      </c>
      <c r="C1521" s="10">
        <f>IF($A1521&lt;='1-Input'!$B$26,0,IF($A1521='1-Input'!$B$26+1,('1-Input'!$B$23+0)*'1-Input'!$B$27,'1-Input'!$B$23+0))</f>
        <v>15535</v>
      </c>
      <c r="D1521" s="10">
        <f t="shared" si="66"/>
        <v>0</v>
      </c>
      <c r="E1521" s="10">
        <f>MAX(0,('1-Input'!$B$10-C1521-D1521))/(1-'P-Parametri'!$B$31*MAX(0,IF(F1520&lt;=0,0,(F1520-G1520)/F1520)))</f>
        <v>13465</v>
      </c>
      <c r="F1521" s="10">
        <f>((F1520-E1521+MAX(0,-('1-Input'!$B$10-C1521-D1521)))*(1+B1521))*(1-'P-Parametri'!$B$32)</f>
        <v>-140113.13801801574</v>
      </c>
      <c r="G1521" s="10">
        <f>IF(F1520&lt;=0,G1520,G1520*(1-E1521/F1520))+MAX(0,-('1-Input'!$B$10-C1521-D1521))</f>
        <v>-12022.818159142518</v>
      </c>
      <c r="H1521" s="9">
        <f t="shared" si="67"/>
        <v>0</v>
      </c>
    </row>
    <row r="1522" spans="1:8">
      <c r="A1522" s="9">
        <f t="shared" si="65"/>
        <v>26</v>
      </c>
      <c r="B1522" s="12">
        <f>IF($A1522='P-Parametri'!$C$47,'P-Parametri'!$B$34,IF($A1522='P-Parametri'!$C$48,'P-Parametri'!$C$34,'P-Parametri'!$C$51))</f>
        <v>3.7839263201876694E-2</v>
      </c>
      <c r="C1522" s="10">
        <f>IF($A1522&lt;='1-Input'!$B$26,0,IF($A1522='1-Input'!$B$26+1,('1-Input'!$B$23+0)*'1-Input'!$B$27,'1-Input'!$B$23+0))</f>
        <v>15535</v>
      </c>
      <c r="D1522" s="10">
        <f t="shared" si="66"/>
        <v>0</v>
      </c>
      <c r="E1522" s="10">
        <f>MAX(0,('1-Input'!$B$10-C1522-D1522))/(1-'P-Parametri'!$B$31*MAX(0,IF(F1521&lt;=0,0,(F1521-G1521)/F1521)))</f>
        <v>13465</v>
      </c>
      <c r="F1522" s="10">
        <f>((F1521-E1522+MAX(0,-('1-Input'!$B$10-C1522-D1522)))*(1+B1522))*(1-'P-Parametri'!$B$32)</f>
        <v>-159070.64276132453</v>
      </c>
      <c r="G1522" s="10">
        <f>IF(F1521&lt;=0,G1521,G1521*(1-E1522/F1521))+MAX(0,-('1-Input'!$B$10-C1522-D1522))</f>
        <v>-12022.818159142518</v>
      </c>
      <c r="H1522" s="9">
        <f t="shared" si="67"/>
        <v>0</v>
      </c>
    </row>
    <row r="1523" spans="1:8">
      <c r="A1523" s="9">
        <f t="shared" si="65"/>
        <v>27</v>
      </c>
      <c r="B1523" s="12">
        <f>IF($A1523='P-Parametri'!$C$47,'P-Parametri'!$B$34,IF($A1523='P-Parametri'!$C$48,'P-Parametri'!$C$34,'P-Parametri'!$C$51))</f>
        <v>3.7839263201876694E-2</v>
      </c>
      <c r="C1523" s="10">
        <f>IF($A1523&lt;='1-Input'!$B$26,0,IF($A1523='1-Input'!$B$26+1,('1-Input'!$B$23+0)*'1-Input'!$B$27,'1-Input'!$B$23+0))</f>
        <v>15535</v>
      </c>
      <c r="D1523" s="10">
        <f t="shared" si="66"/>
        <v>0</v>
      </c>
      <c r="E1523" s="10">
        <f>MAX(0,('1-Input'!$B$10-C1523-D1523))/(1-'P-Parametri'!$B$31*MAX(0,IF(F1522&lt;=0,0,(F1522-G1522)/F1522)))</f>
        <v>13465</v>
      </c>
      <c r="F1523" s="10">
        <f>((F1522-E1523+MAX(0,-('1-Input'!$B$10-C1523-D1523)))*(1+B1523))*(1-'P-Parametri'!$B$32)</f>
        <v>-178706.13583075631</v>
      </c>
      <c r="G1523" s="10">
        <f>IF(F1522&lt;=0,G1522,G1522*(1-E1523/F1522))+MAX(0,-('1-Input'!$B$10-C1523-D1523))</f>
        <v>-12022.818159142518</v>
      </c>
      <c r="H1523" s="9">
        <f t="shared" si="67"/>
        <v>0</v>
      </c>
    </row>
    <row r="1524" spans="1:8">
      <c r="A1524" s="9">
        <f t="shared" si="65"/>
        <v>28</v>
      </c>
      <c r="B1524" s="12">
        <f>IF($A1524='P-Parametri'!$C$47,'P-Parametri'!$B$34,IF($A1524='P-Parametri'!$C$48,'P-Parametri'!$C$34,'P-Parametri'!$C$51))</f>
        <v>3.7839263201876694E-2</v>
      </c>
      <c r="C1524" s="10">
        <f>IF($A1524&lt;='1-Input'!$B$26,0,IF($A1524='1-Input'!$B$26+1,('1-Input'!$B$23+0)*'1-Input'!$B$27,'1-Input'!$B$23+0))</f>
        <v>15535</v>
      </c>
      <c r="D1524" s="10">
        <f t="shared" si="66"/>
        <v>0</v>
      </c>
      <c r="E1524" s="10">
        <f>MAX(0,('1-Input'!$B$10-C1524-D1524))/(1-'P-Parametri'!$B$31*MAX(0,IF(F1523&lt;=0,0,(F1523-G1523)/F1523)))</f>
        <v>13465</v>
      </c>
      <c r="F1524" s="10">
        <f>((F1523-E1524+MAX(0,-('1-Input'!$B$10-C1524-D1524)))*(1+B1524))*(1-'P-Parametri'!$B$32)</f>
        <v>-199043.86451922139</v>
      </c>
      <c r="G1524" s="10">
        <f>IF(F1523&lt;=0,G1523,G1523*(1-E1524/F1523))+MAX(0,-('1-Input'!$B$10-C1524-D1524))</f>
        <v>-12022.818159142518</v>
      </c>
      <c r="H1524" s="9">
        <f t="shared" si="67"/>
        <v>0</v>
      </c>
    </row>
    <row r="1525" spans="1:8">
      <c r="A1525" s="9">
        <f t="shared" si="65"/>
        <v>29</v>
      </c>
      <c r="B1525" s="12">
        <f>IF($A1525='P-Parametri'!$C$47,'P-Parametri'!$B$34,IF($A1525='P-Parametri'!$C$48,'P-Parametri'!$C$34,'P-Parametri'!$C$51))</f>
        <v>3.7839263201876694E-2</v>
      </c>
      <c r="C1525" s="10">
        <f>IF($A1525&lt;='1-Input'!$B$26,0,IF($A1525='1-Input'!$B$26+1,('1-Input'!$B$23+0)*'1-Input'!$B$27,'1-Input'!$B$23+0))</f>
        <v>15535</v>
      </c>
      <c r="D1525" s="10">
        <f t="shared" si="66"/>
        <v>0</v>
      </c>
      <c r="E1525" s="10">
        <f>MAX(0,('1-Input'!$B$10-C1525-D1525))/(1-'P-Parametri'!$B$31*MAX(0,IF(F1524&lt;=0,0,(F1524-G1524)/F1524)))</f>
        <v>13465</v>
      </c>
      <c r="F1525" s="10">
        <f>((F1524-E1525+MAX(0,-('1-Input'!$B$10-C1525-D1525)))*(1+B1525))*(1-'P-Parametri'!$B$32)</f>
        <v>-220108.94328974315</v>
      </c>
      <c r="G1525" s="10">
        <f>IF(F1524&lt;=0,G1524,G1524*(1-E1525/F1524))+MAX(0,-('1-Input'!$B$10-C1525-D1525))</f>
        <v>-12022.818159142518</v>
      </c>
      <c r="H1525" s="9">
        <f t="shared" si="67"/>
        <v>0</v>
      </c>
    </row>
    <row r="1526" spans="1:8">
      <c r="A1526" s="9">
        <f t="shared" si="65"/>
        <v>30</v>
      </c>
      <c r="B1526" s="12">
        <f>IF($A1526='P-Parametri'!$C$47,'P-Parametri'!$B$34,IF($A1526='P-Parametri'!$C$48,'P-Parametri'!$C$34,'P-Parametri'!$C$51))</f>
        <v>3.7839263201876694E-2</v>
      </c>
      <c r="C1526" s="10">
        <f>IF($A1526&lt;='1-Input'!$B$26,0,IF($A1526='1-Input'!$B$26+1,('1-Input'!$B$23+0)*'1-Input'!$B$27,'1-Input'!$B$23+0))</f>
        <v>15535</v>
      </c>
      <c r="D1526" s="10">
        <f t="shared" si="66"/>
        <v>0</v>
      </c>
      <c r="E1526" s="10">
        <f>MAX(0,('1-Input'!$B$10-C1526-D1526))/(1-'P-Parametri'!$B$31*MAX(0,IF(F1525&lt;=0,0,(F1525-G1525)/F1525)))</f>
        <v>13465</v>
      </c>
      <c r="F1526" s="10">
        <f>((F1525-E1526+MAX(0,-('1-Input'!$B$10-C1526-D1526)))*(1+B1526))*(1-'P-Parametri'!$B$32)</f>
        <v>-241927.38478856999</v>
      </c>
      <c r="G1526" s="10">
        <f>IF(F1525&lt;=0,G1525,G1525*(1-E1526/F1525))+MAX(0,-('1-Input'!$B$10-C1526-D1526))</f>
        <v>-12022.818159142518</v>
      </c>
      <c r="H1526" s="9">
        <f t="shared" si="67"/>
        <v>0</v>
      </c>
    </row>
    <row r="1527" spans="1:8">
      <c r="A1527" s="9">
        <f t="shared" si="65"/>
        <v>31</v>
      </c>
      <c r="B1527" s="12">
        <f>IF($A1527='P-Parametri'!$C$47,'P-Parametri'!$B$34,IF($A1527='P-Parametri'!$C$48,'P-Parametri'!$C$34,'P-Parametri'!$C$51))</f>
        <v>3.7839263201876694E-2</v>
      </c>
      <c r="C1527" s="10">
        <f>IF($A1527&lt;='1-Input'!$B$26,0,IF($A1527='1-Input'!$B$26+1,('1-Input'!$B$23+0)*'1-Input'!$B$27,'1-Input'!$B$23+0))</f>
        <v>15535</v>
      </c>
      <c r="D1527" s="10">
        <f t="shared" si="66"/>
        <v>0</v>
      </c>
      <c r="E1527" s="10">
        <f>MAX(0,('1-Input'!$B$10-C1527-D1527))/(1-'P-Parametri'!$B$31*MAX(0,IF(F1526&lt;=0,0,(F1526-G1526)/F1526)))</f>
        <v>13465</v>
      </c>
      <c r="F1527" s="10">
        <f>((F1526-E1527+MAX(0,-('1-Input'!$B$10-C1527-D1527)))*(1+B1527))*(1-'P-Parametri'!$B$32)</f>
        <v>-264526.13196742703</v>
      </c>
      <c r="G1527" s="10">
        <f>IF(F1526&lt;=0,G1526,G1526*(1-E1527/F1526))+MAX(0,-('1-Input'!$B$10-C1527-D1527))</f>
        <v>-12022.818159142518</v>
      </c>
      <c r="H1527" s="9">
        <f t="shared" si="67"/>
        <v>0</v>
      </c>
    </row>
    <row r="1528" spans="1:8">
      <c r="A1528" s="9">
        <f t="shared" si="65"/>
        <v>32</v>
      </c>
      <c r="B1528" s="12">
        <f>IF($A1528='P-Parametri'!$C$47,'P-Parametri'!$B$34,IF($A1528='P-Parametri'!$C$48,'P-Parametri'!$C$34,'P-Parametri'!$C$51))</f>
        <v>3.7839263201876694E-2</v>
      </c>
      <c r="C1528" s="10">
        <f>IF($A1528&lt;='1-Input'!$B$26,0,IF($A1528='1-Input'!$B$26+1,('1-Input'!$B$23+0)*'1-Input'!$B$27,'1-Input'!$B$23+0))</f>
        <v>15535</v>
      </c>
      <c r="D1528" s="10">
        <f t="shared" si="66"/>
        <v>0</v>
      </c>
      <c r="E1528" s="10">
        <f>MAX(0,('1-Input'!$B$10-C1528-D1528))/(1-'P-Parametri'!$B$31*MAX(0,IF(F1527&lt;=0,0,(F1527-G1527)/F1527)))</f>
        <v>13465</v>
      </c>
      <c r="F1528" s="10">
        <f>((F1527-E1528+MAX(0,-('1-Input'!$B$10-C1528-D1528)))*(1+B1528))*(1-'P-Parametri'!$B$32)</f>
        <v>-287933.09135457472</v>
      </c>
      <c r="G1528" s="10">
        <f>IF(F1527&lt;=0,G1527,G1527*(1-E1528/F1527))+MAX(0,-('1-Input'!$B$10-C1528-D1528))</f>
        <v>-12022.818159142518</v>
      </c>
      <c r="H1528" s="9">
        <f t="shared" si="67"/>
        <v>0</v>
      </c>
    </row>
    <row r="1529" spans="1:8">
      <c r="A1529" s="9">
        <f t="shared" si="65"/>
        <v>33</v>
      </c>
      <c r="B1529" s="12">
        <f>IF($A1529='P-Parametri'!$C$47,'P-Parametri'!$B$34,IF($A1529='P-Parametri'!$C$48,'P-Parametri'!$C$34,'P-Parametri'!$C$51))</f>
        <v>3.7839263201876694E-2</v>
      </c>
      <c r="C1529" s="10">
        <f>IF($A1529&lt;='1-Input'!$B$26,0,IF($A1529='1-Input'!$B$26+1,('1-Input'!$B$23+0)*'1-Input'!$B$27,'1-Input'!$B$23+0))</f>
        <v>15535</v>
      </c>
      <c r="D1529" s="10">
        <f t="shared" si="66"/>
        <v>0</v>
      </c>
      <c r="E1529" s="10">
        <f>MAX(0,('1-Input'!$B$10-C1529-D1529))/(1-'P-Parametri'!$B$31*MAX(0,IF(F1528&lt;=0,0,(F1528-G1528)/F1528)))</f>
        <v>13465</v>
      </c>
      <c r="F1529" s="10">
        <f>((F1528-E1529+MAX(0,-('1-Input'!$B$10-C1529-D1529)))*(1+B1529))*(1-'P-Parametri'!$B$32)</f>
        <v>-312177.16751576</v>
      </c>
      <c r="G1529" s="10">
        <f>IF(F1528&lt;=0,G1528,G1528*(1-E1529/F1528))+MAX(0,-('1-Input'!$B$10-C1529-D1529))</f>
        <v>-12022.818159142518</v>
      </c>
      <c r="H1529" s="9">
        <f t="shared" si="67"/>
        <v>0</v>
      </c>
    </row>
    <row r="1530" spans="1:8">
      <c r="A1530" s="9">
        <f t="shared" si="65"/>
        <v>34</v>
      </c>
      <c r="B1530" s="12">
        <f>IF($A1530='P-Parametri'!$C$47,'P-Parametri'!$B$34,IF($A1530='P-Parametri'!$C$48,'P-Parametri'!$C$34,'P-Parametri'!$C$51))</f>
        <v>3.7839263201876694E-2</v>
      </c>
      <c r="C1530" s="10">
        <f>IF($A1530&lt;='1-Input'!$B$26,0,IF($A1530='1-Input'!$B$26+1,('1-Input'!$B$23+0)*'1-Input'!$B$27,'1-Input'!$B$23+0))</f>
        <v>15535</v>
      </c>
      <c r="D1530" s="10">
        <f t="shared" si="66"/>
        <v>0</v>
      </c>
      <c r="E1530" s="10">
        <f>MAX(0,('1-Input'!$B$10-C1530-D1530))/(1-'P-Parametri'!$B$31*MAX(0,IF(F1529&lt;=0,0,(F1529-G1529)/F1529)))</f>
        <v>13465</v>
      </c>
      <c r="F1530" s="10">
        <f>((F1529-E1530+MAX(0,-('1-Input'!$B$10-C1530-D1530)))*(1+B1530))*(1-'P-Parametri'!$B$32)</f>
        <v>-337288.29874761438</v>
      </c>
      <c r="G1530" s="10">
        <f>IF(F1529&lt;=0,G1529,G1529*(1-E1530/F1529))+MAX(0,-('1-Input'!$B$10-C1530-D1530))</f>
        <v>-12022.818159142518</v>
      </c>
      <c r="H1530" s="9">
        <f t="shared" si="67"/>
        <v>0</v>
      </c>
    </row>
    <row r="1531" spans="1:8">
      <c r="A1531" s="9">
        <f t="shared" si="65"/>
        <v>35</v>
      </c>
      <c r="B1531" s="12">
        <f>IF($A1531='P-Parametri'!$C$47,'P-Parametri'!$B$34,IF($A1531='P-Parametri'!$C$48,'P-Parametri'!$C$34,'P-Parametri'!$C$51))</f>
        <v>3.7839263201876694E-2</v>
      </c>
      <c r="C1531" s="10">
        <f>IF($A1531&lt;='1-Input'!$B$26,0,IF($A1531='1-Input'!$B$26+1,('1-Input'!$B$23+0)*'1-Input'!$B$27,'1-Input'!$B$23+0))</f>
        <v>15535</v>
      </c>
      <c r="D1531" s="10">
        <f t="shared" si="66"/>
        <v>0</v>
      </c>
      <c r="E1531" s="10">
        <f>MAX(0,('1-Input'!$B$10-C1531-D1531))/(1-'P-Parametri'!$B$31*MAX(0,IF(F1530&lt;=0,0,(F1530-G1530)/F1530)))</f>
        <v>13465</v>
      </c>
      <c r="F1531" s="10">
        <f>((F1530-E1531+MAX(0,-('1-Input'!$B$10-C1531-D1531)))*(1+B1531))*(1-'P-Parametri'!$B$32)</f>
        <v>-363297.49404757615</v>
      </c>
      <c r="G1531" s="10">
        <f>IF(F1530&lt;=0,G1530,G1530*(1-E1531/F1530))+MAX(0,-('1-Input'!$B$10-C1531-D1531))</f>
        <v>-12022.818159142518</v>
      </c>
      <c r="H1531" s="9">
        <f t="shared" si="67"/>
        <v>0</v>
      </c>
    </row>
    <row r="1532" spans="1:8">
      <c r="A1532" s="9">
        <f t="shared" si="65"/>
        <v>36</v>
      </c>
      <c r="B1532" s="12">
        <f>IF($A1532='P-Parametri'!$C$47,'P-Parametri'!$B$34,IF($A1532='P-Parametri'!$C$48,'P-Parametri'!$C$34,'P-Parametri'!$C$51))</f>
        <v>3.7839263201876694E-2</v>
      </c>
      <c r="C1532" s="10">
        <f>IF($A1532&lt;='1-Input'!$B$26,0,IF($A1532='1-Input'!$B$26+1,('1-Input'!$B$23+0)*'1-Input'!$B$27,'1-Input'!$B$23+0))</f>
        <v>15535</v>
      </c>
      <c r="D1532" s="10">
        <f t="shared" si="66"/>
        <v>0</v>
      </c>
      <c r="E1532" s="10">
        <f>MAX(0,('1-Input'!$B$10-C1532-D1532))/(1-'P-Parametri'!$B$31*MAX(0,IF(F1531&lt;=0,0,(F1531-G1531)/F1531)))</f>
        <v>13465</v>
      </c>
      <c r="F1532" s="10">
        <f>((F1531-E1532+MAX(0,-('1-Input'!$B$10-C1532-D1532)))*(1+B1532))*(1-'P-Parametri'!$B$32)</f>
        <v>-390236.87140598905</v>
      </c>
      <c r="G1532" s="10">
        <f>IF(F1531&lt;=0,G1531,G1531*(1-E1532/F1531))+MAX(0,-('1-Input'!$B$10-C1532-D1532))</f>
        <v>-12022.818159142518</v>
      </c>
      <c r="H1532" s="9">
        <f t="shared" si="67"/>
        <v>0</v>
      </c>
    </row>
    <row r="1533" spans="1:8">
      <c r="A1533" s="9">
        <f t="shared" si="65"/>
        <v>37</v>
      </c>
      <c r="B1533" s="12">
        <f>IF($A1533='P-Parametri'!$C$47,'P-Parametri'!$B$34,IF($A1533='P-Parametri'!$C$48,'P-Parametri'!$C$34,'P-Parametri'!$C$51))</f>
        <v>3.7839263201876694E-2</v>
      </c>
      <c r="C1533" s="10">
        <f>IF($A1533&lt;='1-Input'!$B$26,0,IF($A1533='1-Input'!$B$26+1,('1-Input'!$B$23+0)*'1-Input'!$B$27,'1-Input'!$B$23+0))</f>
        <v>15535</v>
      </c>
      <c r="D1533" s="10">
        <f t="shared" si="66"/>
        <v>0</v>
      </c>
      <c r="E1533" s="10">
        <f>MAX(0,('1-Input'!$B$10-C1533-D1533))/(1-'P-Parametri'!$B$31*MAX(0,IF(F1532&lt;=0,0,(F1532-G1532)/F1532)))</f>
        <v>13465</v>
      </c>
      <c r="F1533" s="10">
        <f>((F1532-E1533+MAX(0,-('1-Input'!$B$10-C1533-D1533)))*(1+B1533))*(1-'P-Parametri'!$B$32)</f>
        <v>-418139.69746766402</v>
      </c>
      <c r="G1533" s="10">
        <f>IF(F1532&lt;=0,G1532,G1532*(1-E1533/F1532))+MAX(0,-('1-Input'!$B$10-C1533-D1533))</f>
        <v>-12022.818159142518</v>
      </c>
      <c r="H1533" s="9">
        <f t="shared" si="67"/>
        <v>0</v>
      </c>
    </row>
    <row r="1534" spans="1:8">
      <c r="A1534" s="9">
        <f t="shared" si="65"/>
        <v>38</v>
      </c>
      <c r="B1534" s="12">
        <f>IF($A1534='P-Parametri'!$C$47,'P-Parametri'!$B$34,IF($A1534='P-Parametri'!$C$48,'P-Parametri'!$C$34,'P-Parametri'!$C$51))</f>
        <v>3.7839263201876694E-2</v>
      </c>
      <c r="C1534" s="10">
        <f>IF($A1534&lt;='1-Input'!$B$26,0,IF($A1534='1-Input'!$B$26+1,('1-Input'!$B$23+0)*'1-Input'!$B$27,'1-Input'!$B$23+0))</f>
        <v>15535</v>
      </c>
      <c r="D1534" s="10">
        <f t="shared" si="66"/>
        <v>0</v>
      </c>
      <c r="E1534" s="10">
        <f>MAX(0,('1-Input'!$B$10-C1534-D1534))/(1-'P-Parametri'!$B$31*MAX(0,IF(F1533&lt;=0,0,(F1533-G1533)/F1533)))</f>
        <v>13465</v>
      </c>
      <c r="F1534" s="10">
        <f>((F1533-E1534+MAX(0,-('1-Input'!$B$10-C1534-D1534)))*(1+B1534))*(1-'P-Parametri'!$B$32)</f>
        <v>-447040.42861188075</v>
      </c>
      <c r="G1534" s="10">
        <f>IF(F1533&lt;=0,G1533,G1533*(1-E1534/F1533))+MAX(0,-('1-Input'!$B$10-C1534-D1534))</f>
        <v>-12022.818159142518</v>
      </c>
      <c r="H1534" s="9">
        <f t="shared" si="67"/>
        <v>0</v>
      </c>
    </row>
    <row r="1535" spans="1:8">
      <c r="A1535" s="9">
        <f t="shared" si="65"/>
        <v>39</v>
      </c>
      <c r="B1535" s="12">
        <f>IF($A1535='P-Parametri'!$C$47,'P-Parametri'!$B$34,IF($A1535='P-Parametri'!$C$48,'P-Parametri'!$C$34,'P-Parametri'!$C$51))</f>
        <v>3.7839263201876694E-2</v>
      </c>
      <c r="C1535" s="10">
        <f>IF($A1535&lt;='1-Input'!$B$26,0,IF($A1535='1-Input'!$B$26+1,('1-Input'!$B$23+0)*'1-Input'!$B$27,'1-Input'!$B$23+0))</f>
        <v>15535</v>
      </c>
      <c r="D1535" s="10">
        <f t="shared" si="66"/>
        <v>0</v>
      </c>
      <c r="E1535" s="10">
        <f>MAX(0,('1-Input'!$B$10-C1535-D1535))/(1-'P-Parametri'!$B$31*MAX(0,IF(F1534&lt;=0,0,(F1534-G1534)/F1534)))</f>
        <v>13465</v>
      </c>
      <c r="F1535" s="10">
        <f>((F1534-E1535+MAX(0,-('1-Input'!$B$10-C1535-D1535)))*(1+B1535))*(1-'P-Parametri'!$B$32)</f>
        <v>-476974.7535015567</v>
      </c>
      <c r="G1535" s="10">
        <f>IF(F1534&lt;=0,G1534,G1534*(1-E1535/F1534))+MAX(0,-('1-Input'!$B$10-C1535-D1535))</f>
        <v>-12022.818159142518</v>
      </c>
      <c r="H1535" s="9">
        <f t="shared" si="67"/>
        <v>0</v>
      </c>
    </row>
    <row r="1536" spans="1:8">
      <c r="A1536" s="9">
        <f t="shared" si="65"/>
        <v>40</v>
      </c>
      <c r="B1536" s="12">
        <f>IF($A1536='P-Parametri'!$C$47,'P-Parametri'!$B$34,IF($A1536='P-Parametri'!$C$48,'P-Parametri'!$C$34,'P-Parametri'!$C$51))</f>
        <v>3.7839263201876694E-2</v>
      </c>
      <c r="C1536" s="10">
        <f>IF($A1536&lt;='1-Input'!$B$26,0,IF($A1536='1-Input'!$B$26+1,('1-Input'!$B$23+0)*'1-Input'!$B$27,'1-Input'!$B$23+0))</f>
        <v>15535</v>
      </c>
      <c r="D1536" s="10">
        <f t="shared" si="66"/>
        <v>0</v>
      </c>
      <c r="E1536" s="10">
        <f>MAX(0,('1-Input'!$B$10-C1536-D1536))/(1-'P-Parametri'!$B$31*MAX(0,IF(F1535&lt;=0,0,(F1535-G1535)/F1535)))</f>
        <v>13465</v>
      </c>
      <c r="F1536" s="10">
        <f>((F1535-E1536+MAX(0,-('1-Input'!$B$10-C1536-D1536)))*(1+B1536))*(1-'P-Parametri'!$B$32)</f>
        <v>-507979.6371541277</v>
      </c>
      <c r="G1536" s="10">
        <f>IF(F1535&lt;=0,G1535,G1535*(1-E1536/F1535))+MAX(0,-('1-Input'!$B$10-C1536-D1536))</f>
        <v>-12022.818159142518</v>
      </c>
      <c r="H1536" s="9">
        <f t="shared" si="67"/>
        <v>0</v>
      </c>
    </row>
    <row r="1537" spans="1:8">
      <c r="A1537" s="9">
        <f t="shared" si="65"/>
        <v>41</v>
      </c>
      <c r="B1537" s="12">
        <f>IF($A1537='P-Parametri'!$C$47,'P-Parametri'!$B$34,IF($A1537='P-Parametri'!$C$48,'P-Parametri'!$C$34,'P-Parametri'!$C$51))</f>
        <v>3.7839263201876694E-2</v>
      </c>
      <c r="C1537" s="10">
        <f>IF($A1537&lt;='1-Input'!$B$26,0,IF($A1537='1-Input'!$B$26+1,('1-Input'!$B$23+0)*'1-Input'!$B$27,'1-Input'!$B$23+0))</f>
        <v>15535</v>
      </c>
      <c r="D1537" s="10">
        <f t="shared" si="66"/>
        <v>0</v>
      </c>
      <c r="E1537" s="10">
        <f>MAX(0,('1-Input'!$B$10-C1537-D1537))/(1-'P-Parametri'!$B$31*MAX(0,IF(F1536&lt;=0,0,(F1536-G1536)/F1536)))</f>
        <v>13465</v>
      </c>
      <c r="F1537" s="10">
        <f>((F1536-E1537+MAX(0,-('1-Input'!$B$10-C1537-D1537)))*(1+B1537))*(1-'P-Parametri'!$B$32)</f>
        <v>-540093.36658856063</v>
      </c>
      <c r="G1537" s="10">
        <f>IF(F1536&lt;=0,G1536,G1536*(1-E1537/F1536))+MAX(0,-('1-Input'!$B$10-C1537-D1537))</f>
        <v>-12022.818159142518</v>
      </c>
      <c r="H1537" s="9">
        <f t="shared" si="67"/>
        <v>0</v>
      </c>
    </row>
    <row r="1538" spans="1:8">
      <c r="A1538" s="9">
        <f t="shared" si="65"/>
        <v>42</v>
      </c>
      <c r="B1538" s="12">
        <f>IF($A1538='P-Parametri'!$C$47,'P-Parametri'!$B$34,IF($A1538='P-Parametri'!$C$48,'P-Parametri'!$C$34,'P-Parametri'!$C$51))</f>
        <v>3.7839263201876694E-2</v>
      </c>
      <c r="C1538" s="10">
        <f>IF($A1538&lt;='1-Input'!$B$26,0,IF($A1538='1-Input'!$B$26+1,('1-Input'!$B$23+0)*'1-Input'!$B$27,'1-Input'!$B$23+0))</f>
        <v>15535</v>
      </c>
      <c r="D1538" s="10">
        <f t="shared" si="66"/>
        <v>0</v>
      </c>
      <c r="E1538" s="10">
        <f>MAX(0,('1-Input'!$B$10-C1538-D1538))/(1-'P-Parametri'!$B$31*MAX(0,IF(F1537&lt;=0,0,(F1537-G1537)/F1537)))</f>
        <v>13465</v>
      </c>
      <c r="F1538" s="10">
        <f>((F1537-E1538+MAX(0,-('1-Input'!$B$10-C1538-D1538)))*(1+B1538))*(1-'P-Parametri'!$B$32)</f>
        <v>-573355.59810486715</v>
      </c>
      <c r="G1538" s="10">
        <f>IF(F1537&lt;=0,G1537,G1537*(1-E1538/F1537))+MAX(0,-('1-Input'!$B$10-C1538-D1538))</f>
        <v>-12022.818159142518</v>
      </c>
      <c r="H1538" s="9">
        <f t="shared" si="67"/>
        <v>0</v>
      </c>
    </row>
    <row r="1539" spans="1:8" ht="30">
      <c r="A1539" s="5" t="s">
        <v>184</v>
      </c>
      <c r="B1539" s="18">
        <f>IFERROR('1-Input'!$B$5-1+MATCH(0,H1496:H1538,0)-1,"non si esaurisce")</f>
        <v>67</v>
      </c>
      <c r="D1539" s="5" t="s">
        <v>185</v>
      </c>
      <c r="E1539" s="10">
        <f>F1538</f>
        <v>-573355.59810486715</v>
      </c>
    </row>
    <row r="1542" spans="1:8">
      <c r="A1542" s="2" t="s">
        <v>442</v>
      </c>
    </row>
    <row r="1543" spans="1:8">
      <c r="A1543" s="15" t="s">
        <v>176</v>
      </c>
      <c r="B1543" s="15" t="s">
        <v>177</v>
      </c>
      <c r="C1543" s="15" t="s">
        <v>178</v>
      </c>
      <c r="D1543" s="15" t="s">
        <v>179</v>
      </c>
      <c r="E1543" s="15" t="s">
        <v>180</v>
      </c>
      <c r="F1543" s="15" t="s">
        <v>181</v>
      </c>
      <c r="G1543" s="15" t="s">
        <v>182</v>
      </c>
      <c r="H1543" s="15" t="s">
        <v>183</v>
      </c>
    </row>
    <row r="1544" spans="1:8">
      <c r="A1544" s="9">
        <f>0</f>
        <v>0</v>
      </c>
      <c r="E1544" s="10">
        <f>0</f>
        <v>0</v>
      </c>
      <c r="F1544" s="10">
        <f>'1-Input'!$B$8</f>
        <v>760000</v>
      </c>
      <c r="G1544" s="10">
        <f>'1-Input'!$B$9</f>
        <v>586000</v>
      </c>
      <c r="H1544" s="9">
        <f>1</f>
        <v>1</v>
      </c>
    </row>
    <row r="1545" spans="1:8">
      <c r="A1545" s="9">
        <f t="shared" ref="A1545:A1586" si="68">A1544+1</f>
        <v>1</v>
      </c>
      <c r="B1545" s="12">
        <f>IF($A1545='P-Parametri'!$D$47,'P-Parametri'!$B$34,IF($A1545='P-Parametri'!$D$48,'P-Parametri'!$C$34,'P-Parametri'!$D$51))</f>
        <v>3.7839263201876694E-2</v>
      </c>
      <c r="C1545" s="10">
        <f>IF($A1545&lt;='1-Input'!$B$26,0,IF($A1545='1-Input'!$B$26+1,('1-Input'!$B$23+0)*'1-Input'!$B$27,'1-Input'!$B$23+0))</f>
        <v>0</v>
      </c>
      <c r="D1545" s="10">
        <f t="shared" ref="D1545:D1586" si="69">IF(AND($A1545&gt;=1,$A1545&lt;1+0),0,0)</f>
        <v>0</v>
      </c>
      <c r="E1545" s="10">
        <f>MAX(0,('1-Input'!$B$10-C1545-D1545))/(1-'P-Parametri'!$B$31*MAX(0,IF(F1544&lt;=0,0,(F1544-G1544)/F1544)))</f>
        <v>30835.525211259723</v>
      </c>
      <c r="F1545" s="10">
        <f>((F1544-E1545+MAX(0,-('1-Input'!$B$10-C1545-D1545)))*(1+B1545))*(1-'P-Parametri'!$B$32)</f>
        <v>755242.01022519416</v>
      </c>
      <c r="G1545" s="10">
        <f>IF(F1544&lt;=0,G1544,G1544*(1-E1545/F1544))+MAX(0,-('1-Input'!$B$10-C1545-D1545))</f>
        <v>562224.18713973917</v>
      </c>
      <c r="H1545" s="9">
        <f t="shared" ref="H1545:H1586" si="70">IF(OR(F1544&lt;=0,F1544&lt;E1545),0,1)</f>
        <v>1</v>
      </c>
    </row>
    <row r="1546" spans="1:8">
      <c r="A1546" s="9">
        <f t="shared" si="68"/>
        <v>2</v>
      </c>
      <c r="B1546" s="12">
        <f>IF($A1546='P-Parametri'!$D$47,'P-Parametri'!$B$34,IF($A1546='P-Parametri'!$D$48,'P-Parametri'!$C$34,'P-Parametri'!$D$51))</f>
        <v>3.7839263201876694E-2</v>
      </c>
      <c r="C1546" s="10">
        <f>IF($A1546&lt;='1-Input'!$B$26,0,IF($A1546='1-Input'!$B$26+1,('1-Input'!$B$23+0)*'1-Input'!$B$27,'1-Input'!$B$23+0))</f>
        <v>0</v>
      </c>
      <c r="D1546" s="10">
        <f t="shared" si="69"/>
        <v>0</v>
      </c>
      <c r="E1546" s="10">
        <f>MAX(0,('1-Input'!$B$10-C1546-D1546))/(1-'P-Parametri'!$B$31*MAX(0,IF(F1545&lt;=0,0,(F1545-G1545)/F1545)))</f>
        <v>31064.164471068627</v>
      </c>
      <c r="F1546" s="10">
        <f>((F1545-E1546+MAX(0,-('1-Input'!$B$10-C1546-D1546)))*(1+B1546))*(1-'P-Parametri'!$B$32)</f>
        <v>750077.0414608547</v>
      </c>
      <c r="G1546" s="10">
        <f>IF(F1545&lt;=0,G1545,G1545*(1-E1546/F1545))+MAX(0,-('1-Input'!$B$10-C1546-D1546))</f>
        <v>539099.11678816529</v>
      </c>
      <c r="H1546" s="9">
        <f t="shared" si="70"/>
        <v>1</v>
      </c>
    </row>
    <row r="1547" spans="1:8">
      <c r="A1547" s="9">
        <f t="shared" si="68"/>
        <v>3</v>
      </c>
      <c r="B1547" s="12">
        <f>IF($A1547='P-Parametri'!$D$47,'P-Parametri'!$B$34,IF($A1547='P-Parametri'!$D$48,'P-Parametri'!$C$34,'P-Parametri'!$D$51))</f>
        <v>3.7839263201876694E-2</v>
      </c>
      <c r="C1547" s="10">
        <f>IF($A1547&lt;='1-Input'!$B$26,0,IF($A1547='1-Input'!$B$26+1,('1-Input'!$B$23+0)*'1-Input'!$B$27,'1-Input'!$B$23+0))</f>
        <v>0</v>
      </c>
      <c r="D1547" s="10">
        <f t="shared" si="69"/>
        <v>0</v>
      </c>
      <c r="E1547" s="10">
        <f>MAX(0,('1-Input'!$B$10-C1547-D1547))/(1-'P-Parametri'!$B$31*MAX(0,IF(F1546&lt;=0,0,(F1546-G1546)/F1546)))</f>
        <v>31288.149346370348</v>
      </c>
      <c r="F1547" s="10">
        <f>((F1546-E1547+MAX(0,-('1-Input'!$B$10-C1547-D1547)))*(1+B1547))*(1-'P-Parametri'!$B$32)</f>
        <v>744495.35952141008</v>
      </c>
      <c r="G1547" s="10">
        <f>IF(F1546&lt;=0,G1546,G1546*(1-E1547/F1546))+MAX(0,-('1-Input'!$B$10-C1547-D1547))</f>
        <v>516611.54185091169</v>
      </c>
      <c r="H1547" s="9">
        <f t="shared" si="70"/>
        <v>1</v>
      </c>
    </row>
    <row r="1548" spans="1:8">
      <c r="A1548" s="9">
        <f t="shared" si="68"/>
        <v>4</v>
      </c>
      <c r="B1548" s="12">
        <f>IF($A1548='P-Parametri'!$D$47,'P-Parametri'!$B$34,IF($A1548='P-Parametri'!$D$48,'P-Parametri'!$C$34,'P-Parametri'!$D$51))</f>
        <v>3.7839263201876694E-2</v>
      </c>
      <c r="C1548" s="10">
        <f>IF($A1548&lt;='1-Input'!$B$26,0,IF($A1548='1-Input'!$B$26+1,('1-Input'!$B$23+0)*'1-Input'!$B$27,'1-Input'!$B$23+0))</f>
        <v>0</v>
      </c>
      <c r="D1548" s="10">
        <f t="shared" si="69"/>
        <v>0</v>
      </c>
      <c r="E1548" s="10">
        <f>MAX(0,('1-Input'!$B$10-C1548-D1548))/(1-'P-Parametri'!$B$31*MAX(0,IF(F1547&lt;=0,0,(F1547-G1547)/F1547)))</f>
        <v>31507.486466407747</v>
      </c>
      <c r="F1548" s="10">
        <f>((F1547-E1548+MAX(0,-('1-Input'!$B$10-C1548-D1548)))*(1+B1548))*(1-'P-Parametri'!$B$32)</f>
        <v>738486.87522559031</v>
      </c>
      <c r="G1548" s="10">
        <f>IF(F1547&lt;=0,G1547,G1547*(1-E1548/F1547))+MAX(0,-('1-Input'!$B$10-C1548-D1548))</f>
        <v>494748.23410145682</v>
      </c>
      <c r="H1548" s="9">
        <f t="shared" si="70"/>
        <v>1</v>
      </c>
    </row>
    <row r="1549" spans="1:8">
      <c r="A1549" s="9">
        <f t="shared" si="68"/>
        <v>5</v>
      </c>
      <c r="B1549" s="12">
        <f>IF($A1549='P-Parametri'!$D$47,'P-Parametri'!$B$34,IF($A1549='P-Parametri'!$D$48,'P-Parametri'!$C$34,'P-Parametri'!$D$51))</f>
        <v>3.7839263201876694E-2</v>
      </c>
      <c r="C1549" s="10">
        <f>IF($A1549&lt;='1-Input'!$B$26,0,IF($A1549='1-Input'!$B$26+1,('1-Input'!$B$23+0)*'1-Input'!$B$27,'1-Input'!$B$23+0))</f>
        <v>0</v>
      </c>
      <c r="D1549" s="10">
        <f t="shared" si="69"/>
        <v>0</v>
      </c>
      <c r="E1549" s="10">
        <f>MAX(0,('1-Input'!$B$10-C1549-D1549))/(1-'P-Parametri'!$B$31*MAX(0,IF(F1548&lt;=0,0,(F1548-G1548)/F1548)))</f>
        <v>31722.187806285572</v>
      </c>
      <c r="F1549" s="10">
        <f>((F1548-E1549+MAX(0,-('1-Input'!$B$10-C1549-D1549)))*(1+B1549))*(1-'P-Parametri'!$B$32)</f>
        <v>732041.12616345915</v>
      </c>
      <c r="G1549" s="10">
        <f>IF(F1548&lt;=0,G1548,G1548*(1-E1549/F1548))+MAX(0,-('1-Input'!$B$10-C1549-D1549))</f>
        <v>473495.99939626962</v>
      </c>
      <c r="H1549" s="9">
        <f t="shared" si="70"/>
        <v>1</v>
      </c>
    </row>
    <row r="1550" spans="1:8">
      <c r="A1550" s="9">
        <f t="shared" si="68"/>
        <v>6</v>
      </c>
      <c r="B1550" s="12">
        <f>IF($A1550='P-Parametri'!$D$47,'P-Parametri'!$B$34,IF($A1550='P-Parametri'!$D$48,'P-Parametri'!$C$34,'P-Parametri'!$D$51))</f>
        <v>3.7839263201876694E-2</v>
      </c>
      <c r="C1550" s="10">
        <f>IF($A1550&lt;='1-Input'!$B$26,0,IF($A1550='1-Input'!$B$26+1,('1-Input'!$B$23+0)*'1-Input'!$B$27,'1-Input'!$B$23+0))</f>
        <v>0</v>
      </c>
      <c r="D1550" s="10">
        <f t="shared" si="69"/>
        <v>0</v>
      </c>
      <c r="E1550" s="10">
        <f>MAX(0,('1-Input'!$B$10-C1550-D1550))/(1-'P-Parametri'!$B$31*MAX(0,IF(F1549&lt;=0,0,(F1549-G1549)/F1549)))</f>
        <v>31932.270441795692</v>
      </c>
      <c r="F1550" s="10">
        <f>((F1549-E1550+MAX(0,-('1-Input'!$B$10-C1550-D1550)))*(1+B1550))*(1-'P-Parametri'!$B$32)</f>
        <v>725147.25806531368</v>
      </c>
      <c r="G1550" s="10">
        <f>IF(F1549&lt;=0,G1549,G1549*(1-E1550/F1549))+MAX(0,-('1-Input'!$B$10-C1550-D1550))</f>
        <v>452841.6921921497</v>
      </c>
      <c r="H1550" s="9">
        <f t="shared" si="70"/>
        <v>1</v>
      </c>
    </row>
    <row r="1551" spans="1:8">
      <c r="A1551" s="9">
        <f t="shared" si="68"/>
        <v>7</v>
      </c>
      <c r="B1551" s="12">
        <f>IF($A1551='P-Parametri'!$D$47,'P-Parametri'!$B$34,IF($A1551='P-Parametri'!$D$48,'P-Parametri'!$C$34,'P-Parametri'!$D$51))</f>
        <v>3.7839263201876694E-2</v>
      </c>
      <c r="C1551" s="10">
        <f>IF($A1551&lt;='1-Input'!$B$26,0,IF($A1551='1-Input'!$B$26+1,('1-Input'!$B$23+0)*'1-Input'!$B$27,'1-Input'!$B$23+0))</f>
        <v>0</v>
      </c>
      <c r="D1551" s="10">
        <f t="shared" si="69"/>
        <v>0</v>
      </c>
      <c r="E1551" s="10">
        <f>MAX(0,('1-Input'!$B$10-C1551-D1551))/(1-'P-Parametri'!$B$31*MAX(0,IF(F1550&lt;=0,0,(F1550-G1550)/F1550)))</f>
        <v>32137.756300795943</v>
      </c>
      <c r="F1551" s="10">
        <f>((F1550-E1551+MAX(0,-('1-Input'!$B$10-C1551-D1551)))*(1+B1551))*(1-'P-Parametri'!$B$32)</f>
        <v>717794.00576178043</v>
      </c>
      <c r="G1551" s="10">
        <f>IF(F1550&lt;=0,G1550,G1550*(1-E1551/F1550))+MAX(0,-('1-Input'!$B$10-C1551-D1551))</f>
        <v>432772.22935595352</v>
      </c>
      <c r="H1551" s="9">
        <f t="shared" si="70"/>
        <v>1</v>
      </c>
    </row>
    <row r="1552" spans="1:8">
      <c r="A1552" s="9">
        <f t="shared" si="68"/>
        <v>8</v>
      </c>
      <c r="B1552" s="12">
        <f>IF($A1552='P-Parametri'!$D$47,'P-Parametri'!$B$34,IF($A1552='P-Parametri'!$D$48,'P-Parametri'!$C$34,'P-Parametri'!$D$51))</f>
        <v>3.7839263201876694E-2</v>
      </c>
      <c r="C1552" s="10">
        <f>IF($A1552&lt;='1-Input'!$B$26,0,IF($A1552='1-Input'!$B$26+1,('1-Input'!$B$23+0)*'1-Input'!$B$27,'1-Input'!$B$23+0))</f>
        <v>0</v>
      </c>
      <c r="D1552" s="10">
        <f t="shared" si="69"/>
        <v>0</v>
      </c>
      <c r="E1552" s="10">
        <f>MAX(0,('1-Input'!$B$10-C1552-D1552))/(1-'P-Parametri'!$B$31*MAX(0,IF(F1551&lt;=0,0,(F1551-G1551)/F1551)))</f>
        <v>32338.67191239099</v>
      </c>
      <c r="F1552" s="10">
        <f>((F1551-E1552+MAX(0,-('1-Input'!$B$10-C1552-D1552)))*(1+B1552))*(1-'P-Parametri'!$B$32)</f>
        <v>709969.67372276669</v>
      </c>
      <c r="G1552" s="10">
        <f>IF(F1551&lt;=0,G1551,G1551*(1-E1552/F1551))+MAX(0,-('1-Input'!$B$10-C1552-D1552))</f>
        <v>413274.60326045094</v>
      </c>
      <c r="H1552" s="9">
        <f t="shared" si="70"/>
        <v>1</v>
      </c>
    </row>
    <row r="1553" spans="1:8">
      <c r="A1553" s="9">
        <f t="shared" si="68"/>
        <v>9</v>
      </c>
      <c r="B1553" s="12">
        <f>IF($A1553='P-Parametri'!$D$47,'P-Parametri'!$B$34,IF($A1553='P-Parametri'!$D$48,'P-Parametri'!$C$34,'P-Parametri'!$D$51))</f>
        <v>3.7839263201876694E-2</v>
      </c>
      <c r="C1553" s="10">
        <f>IF($A1553&lt;='1-Input'!$B$26,0,IF($A1553='1-Input'!$B$26+1,('1-Input'!$B$23+0)*'1-Input'!$B$27,'1-Input'!$B$23+0))</f>
        <v>0</v>
      </c>
      <c r="D1553" s="10">
        <f t="shared" si="69"/>
        <v>0</v>
      </c>
      <c r="E1553" s="10">
        <f>MAX(0,('1-Input'!$B$10-C1553-D1553))/(1-'P-Parametri'!$B$31*MAX(0,IF(F1552&lt;=0,0,(F1552-G1552)/F1552)))</f>
        <v>32535.04815509394</v>
      </c>
      <c r="F1553" s="10">
        <f>((F1552-E1553+MAX(0,-('1-Input'!$B$10-C1553-D1553)))*(1+B1553))*(1-'P-Parametri'!$B$32)</f>
        <v>701662.11616125947</v>
      </c>
      <c r="G1553" s="10">
        <f>IF(F1552&lt;=0,G1552,G1552*(1-E1553/F1552))+MAX(0,-('1-Input'!$B$10-C1553-D1553))</f>
        <v>394335.89416341064</v>
      </c>
      <c r="H1553" s="9">
        <f t="shared" si="70"/>
        <v>1</v>
      </c>
    </row>
    <row r="1554" spans="1:8">
      <c r="A1554" s="9">
        <f t="shared" si="68"/>
        <v>10</v>
      </c>
      <c r="B1554" s="12">
        <f>IF($A1554='P-Parametri'!$D$47,'P-Parametri'!$B$34,IF($A1554='P-Parametri'!$D$48,'P-Parametri'!$C$34,'P-Parametri'!$D$51))</f>
        <v>3.7839263201876694E-2</v>
      </c>
      <c r="C1554" s="10">
        <f>IF($A1554&lt;='1-Input'!$B$26,0,IF($A1554='1-Input'!$B$26+1,('1-Input'!$B$23+0)*'1-Input'!$B$27,'1-Input'!$B$23+0))</f>
        <v>0</v>
      </c>
      <c r="D1554" s="10">
        <f t="shared" si="69"/>
        <v>0</v>
      </c>
      <c r="E1554" s="10">
        <f>MAX(0,('1-Input'!$B$10-C1554-D1554))/(1-'P-Parametri'!$B$31*MAX(0,IF(F1553&lt;=0,0,(F1553-G1553)/F1553)))</f>
        <v>32726.920005074324</v>
      </c>
      <c r="F1554" s="10">
        <f>((F1553-E1554+MAX(0,-('1-Input'!$B$10-C1554-D1554)))*(1+B1554))*(1-'P-Parametri'!$B$32)</f>
        <v>692858.71668632084</v>
      </c>
      <c r="G1554" s="10">
        <f>IF(F1553&lt;=0,G1553,G1553*(1-E1554/F1553))+MAX(0,-('1-Input'!$B$10-C1554-D1554))</f>
        <v>375943.28187016066</v>
      </c>
      <c r="H1554" s="9">
        <f t="shared" si="70"/>
        <v>1</v>
      </c>
    </row>
    <row r="1555" spans="1:8">
      <c r="A1555" s="9">
        <f t="shared" si="68"/>
        <v>11</v>
      </c>
      <c r="B1555" s="12">
        <f>IF($A1555='P-Parametri'!$D$47,'P-Parametri'!$B$34,IF($A1555='P-Parametri'!$D$48,'P-Parametri'!$C$34,'P-Parametri'!$D$51))</f>
        <v>3.7839263201876694E-2</v>
      </c>
      <c r="C1555" s="10">
        <f>IF($A1555&lt;='1-Input'!$B$26,0,IF($A1555='1-Input'!$B$26+1,('1-Input'!$B$23+0)*'1-Input'!$B$27,'1-Input'!$B$23+0))</f>
        <v>0</v>
      </c>
      <c r="D1555" s="10">
        <f t="shared" si="69"/>
        <v>0</v>
      </c>
      <c r="E1555" s="10">
        <f>MAX(0,('1-Input'!$B$10-C1555-D1555))/(1-'P-Parametri'!$B$31*MAX(0,IF(F1554&lt;=0,0,(F1554-G1554)/F1554)))</f>
        <v>32914.326285522919</v>
      </c>
      <c r="F1555" s="10">
        <f>((F1554-E1555+MAX(0,-('1-Input'!$B$10-C1555-D1555)))*(1+B1555))*(1-'P-Parametri'!$B$32)</f>
        <v>683546.36748800031</v>
      </c>
      <c r="G1555" s="10">
        <f>IF(F1554&lt;=0,G1554,G1554*(1-E1555/F1554))+MAX(0,-('1-Input'!$B$10-C1555-D1555))</f>
        <v>358084.05668280279</v>
      </c>
      <c r="H1555" s="9">
        <f t="shared" si="70"/>
        <v>1</v>
      </c>
    </row>
    <row r="1556" spans="1:8">
      <c r="A1556" s="9">
        <f t="shared" si="68"/>
        <v>12</v>
      </c>
      <c r="B1556" s="12">
        <f>IF($A1556='P-Parametri'!$D$47,'P-Parametri'!$B$34,IF($A1556='P-Parametri'!$D$48,'P-Parametri'!$C$34,'P-Parametri'!$D$51))</f>
        <v>3.7839263201876694E-2</v>
      </c>
      <c r="C1556" s="10">
        <f>IF($A1556&lt;='1-Input'!$B$26,0,IF($A1556='1-Input'!$B$26+1,('1-Input'!$B$23+0)*'1-Input'!$B$27,'1-Input'!$B$23+0))</f>
        <v>0</v>
      </c>
      <c r="D1556" s="10">
        <f t="shared" si="69"/>
        <v>0</v>
      </c>
      <c r="E1556" s="10">
        <f>MAX(0,('1-Input'!$B$10-C1556-D1556))/(1-'P-Parametri'!$B$31*MAX(0,IF(F1555&lt;=0,0,(F1555-G1555)/F1555)))</f>
        <v>33097.309418087025</v>
      </c>
      <c r="F1556" s="10">
        <f>((F1555-E1556+MAX(0,-('1-Input'!$B$10-C1556-D1556)))*(1+B1556))*(1-'P-Parametri'!$B$32)</f>
        <v>673711.44803527824</v>
      </c>
      <c r="G1556" s="10">
        <f>IF(F1555&lt;=0,G1555,G1555*(1-E1556/F1555))+MAX(0,-('1-Input'!$B$10-C1556-D1556))</f>
        <v>340745.62964197359</v>
      </c>
      <c r="H1556" s="9">
        <f t="shared" si="70"/>
        <v>1</v>
      </c>
    </row>
    <row r="1557" spans="1:8">
      <c r="A1557" s="9">
        <f t="shared" si="68"/>
        <v>13</v>
      </c>
      <c r="B1557" s="12">
        <f>IF($A1557='P-Parametri'!$D$47,'P-Parametri'!$B$34,IF($A1557='P-Parametri'!$D$48,'P-Parametri'!$C$34,'P-Parametri'!$D$51))</f>
        <v>3.7839263201876694E-2</v>
      </c>
      <c r="C1557" s="10">
        <f>IF($A1557&lt;='1-Input'!$B$26,0,IF($A1557='1-Input'!$B$26+1,('1-Input'!$B$23+0)*'1-Input'!$B$27,'1-Input'!$B$23+0))</f>
        <v>0</v>
      </c>
      <c r="D1557" s="10">
        <f t="shared" si="69"/>
        <v>0</v>
      </c>
      <c r="E1557" s="10">
        <f>MAX(0,('1-Input'!$B$10-C1557-D1557))/(1-'P-Parametri'!$B$31*MAX(0,IF(F1556&lt;=0,0,(F1556-G1556)/F1556)))</f>
        <v>33275.915177252522</v>
      </c>
      <c r="F1557" s="10">
        <f>((F1556-E1557+MAX(0,-('1-Input'!$B$10-C1557-D1557)))*(1+B1557))*(1-'P-Parametri'!$B$32)</f>
        <v>663339.80326657533</v>
      </c>
      <c r="G1557" s="10">
        <f>IF(F1556&lt;=0,G1556,G1556*(1-E1557/F1556))+MAX(0,-('1-Input'!$B$10-C1557-D1557))</f>
        <v>323915.54206953844</v>
      </c>
      <c r="H1557" s="9">
        <f t="shared" si="70"/>
        <v>1</v>
      </c>
    </row>
    <row r="1558" spans="1:8">
      <c r="A1558" s="9">
        <f t="shared" si="68"/>
        <v>14</v>
      </c>
      <c r="B1558" s="12">
        <f>IF($A1558='P-Parametri'!$D$47,'P-Parametri'!$B$34,IF($A1558='P-Parametri'!$D$48,'P-Parametri'!$C$34,'P-Parametri'!$D$51))</f>
        <v>3.7839263201876694E-2</v>
      </c>
      <c r="C1558" s="10">
        <f>IF($A1558&lt;='1-Input'!$B$26,0,IF($A1558='1-Input'!$B$26+1,('1-Input'!$B$23+0)*'1-Input'!$B$27,'1-Input'!$B$23+0))</f>
        <v>0</v>
      </c>
      <c r="D1558" s="10">
        <f t="shared" si="69"/>
        <v>0</v>
      </c>
      <c r="E1558" s="10">
        <f>MAX(0,('1-Input'!$B$10-C1558-D1558))/(1-'P-Parametri'!$B$31*MAX(0,IF(F1557&lt;=0,0,(F1557-G1557)/F1557)))</f>
        <v>33450.192448471527</v>
      </c>
      <c r="F1558" s="10">
        <f>((F1557-E1558+MAX(0,-('1-Input'!$B$10-C1558-D1558)))*(1+B1558))*(1-'P-Parametri'!$B$32)</f>
        <v>652416.72125079774</v>
      </c>
      <c r="G1558" s="10">
        <f>IF(F1557&lt;=0,G1557,G1557*(1-E1558/F1557))+MAX(0,-('1-Input'!$B$10-C1558-D1558))</f>
        <v>307581.47442288045</v>
      </c>
      <c r="H1558" s="9">
        <f t="shared" si="70"/>
        <v>1</v>
      </c>
    </row>
    <row r="1559" spans="1:8">
      <c r="A1559" s="9">
        <f t="shared" si="68"/>
        <v>15</v>
      </c>
      <c r="B1559" s="12">
        <f>IF($A1559='P-Parametri'!$D$47,'P-Parametri'!$B$34,IF($A1559='P-Parametri'!$D$48,'P-Parametri'!$C$34,'P-Parametri'!$D$51))</f>
        <v>3.7839263201876694E-2</v>
      </c>
      <c r="C1559" s="10">
        <f>IF($A1559&lt;='1-Input'!$B$26,0,IF($A1559='1-Input'!$B$26+1,('1-Input'!$B$23+0)*'1-Input'!$B$27,'1-Input'!$B$23+0))</f>
        <v>0</v>
      </c>
      <c r="D1559" s="10">
        <f t="shared" si="69"/>
        <v>0</v>
      </c>
      <c r="E1559" s="10">
        <f>MAX(0,('1-Input'!$B$10-C1559-D1559))/(1-'P-Parametri'!$B$31*MAX(0,IF(F1558&lt;=0,0,(F1558-G1558)/F1558)))</f>
        <v>33620.192990758027</v>
      </c>
      <c r="F1559" s="10">
        <f>((F1558-E1559+MAX(0,-('1-Input'!$B$10-C1559-D1559)))*(1+B1559))*(1-'P-Parametri'!$B$32)</f>
        <v>640926.91029535641</v>
      </c>
      <c r="G1559" s="10">
        <f>IF(F1558&lt;=0,G1558,G1558*(1-E1559/F1558))+MAX(0,-('1-Input'!$B$10-C1559-D1559))</f>
        <v>291731.25447349943</v>
      </c>
      <c r="H1559" s="9">
        <f t="shared" si="70"/>
        <v>1</v>
      </c>
    </row>
    <row r="1560" spans="1:8">
      <c r="A1560" s="9">
        <f t="shared" si="68"/>
        <v>16</v>
      </c>
      <c r="B1560" s="12">
        <f>IF($A1560='P-Parametri'!$D$47,'P-Parametri'!$B$34,IF($A1560='P-Parametri'!$D$48,'P-Parametri'!$C$34,'P-Parametri'!$D$51))</f>
        <v>3.7839263201876694E-2</v>
      </c>
      <c r="C1560" s="10">
        <f>IF($A1560&lt;='1-Input'!$B$26,0,IF($A1560='1-Input'!$B$26+1,('1-Input'!$B$23+0)*'1-Input'!$B$27,'1-Input'!$B$23+0))</f>
        <v>0</v>
      </c>
      <c r="D1560" s="10">
        <f t="shared" si="69"/>
        <v>0</v>
      </c>
      <c r="E1560" s="10">
        <f>MAX(0,('1-Input'!$B$10-C1560-D1560))/(1-'P-Parametri'!$B$31*MAX(0,IF(F1559&lt;=0,0,(F1559-G1559)/F1559)))</f>
        <v>33785.971204398287</v>
      </c>
      <c r="F1560" s="10">
        <f>((F1559-E1560+MAX(0,-('1-Input'!$B$10-C1560-D1560)))*(1+B1560))*(1-'P-Parametri'!$B$32)</f>
        <v>628854.47547608369</v>
      </c>
      <c r="G1560" s="10">
        <f>IF(F1559&lt;=0,G1559,G1559*(1-E1560/F1559))+MAX(0,-('1-Input'!$B$10-C1560-D1560))</f>
        <v>276352.86482447921</v>
      </c>
      <c r="H1560" s="9">
        <f t="shared" si="70"/>
        <v>1</v>
      </c>
    </row>
    <row r="1561" spans="1:8">
      <c r="A1561" s="9">
        <f t="shared" si="68"/>
        <v>17</v>
      </c>
      <c r="B1561" s="12">
        <f>IF($A1561='P-Parametri'!$D$47,'P-Parametri'!$B$34,IF($A1561='P-Parametri'!$D$48,'P-Parametri'!$C$34,'P-Parametri'!$D$51))</f>
        <v>3.7839263201876694E-2</v>
      </c>
      <c r="C1561" s="10">
        <f>IF($A1561&lt;='1-Input'!$B$26,0,IF($A1561='1-Input'!$B$26+1,('1-Input'!$B$23+0)*'1-Input'!$B$27,'1-Input'!$B$23+0))</f>
        <v>0</v>
      </c>
      <c r="D1561" s="10">
        <f t="shared" si="69"/>
        <v>0</v>
      </c>
      <c r="E1561" s="10">
        <f>MAX(0,('1-Input'!$B$10-C1561-D1561))/(1-'P-Parametri'!$B$31*MAX(0,IF(F1560&lt;=0,0,(F1560-G1560)/F1560)))</f>
        <v>33947.583904349383</v>
      </c>
      <c r="F1561" s="10">
        <f>((F1560-E1561+MAX(0,-('1-Input'!$B$10-C1561-D1561)))*(1+B1561))*(1-'P-Parametri'!$B$32)</f>
        <v>616182.89456248248</v>
      </c>
      <c r="G1561" s="10">
        <f>IF(F1560&lt;=0,G1560,G1560*(1-E1561/F1560))+MAX(0,-('1-Input'!$B$10-C1561-D1561))</f>
        <v>261434.44978301207</v>
      </c>
      <c r="H1561" s="9">
        <f t="shared" si="70"/>
        <v>1</v>
      </c>
    </row>
    <row r="1562" spans="1:8">
      <c r="A1562" s="9">
        <f t="shared" si="68"/>
        <v>18</v>
      </c>
      <c r="B1562" s="12">
        <f>IF($A1562='P-Parametri'!$D$47,'P-Parametri'!$B$34,IF($A1562='P-Parametri'!$D$48,'P-Parametri'!$C$34,'P-Parametri'!$D$51))</f>
        <v>3.7839263201876694E-2</v>
      </c>
      <c r="C1562" s="10">
        <f>IF($A1562&lt;='1-Input'!$B$26,0,IF($A1562='1-Input'!$B$26+1,('1-Input'!$B$23+0)*'1-Input'!$B$27,'1-Input'!$B$23+0))</f>
        <v>0</v>
      </c>
      <c r="D1562" s="10">
        <f t="shared" si="69"/>
        <v>0</v>
      </c>
      <c r="E1562" s="10">
        <f>MAX(0,('1-Input'!$B$10-C1562-D1562))/(1-'P-Parametri'!$B$31*MAX(0,IF(F1561&lt;=0,0,(F1561-G1561)/F1561)))</f>
        <v>34105.09009982783</v>
      </c>
      <c r="F1562" s="10">
        <f>((F1561-E1562+MAX(0,-('1-Input'!$B$10-C1562-D1562)))*(1+B1562))*(1-'P-Parametri'!$B$32)</f>
        <v>602894.99331026815</v>
      </c>
      <c r="G1562" s="10">
        <f>IF(F1561&lt;=0,G1561,G1561*(1-E1562/F1561))+MAX(0,-('1-Input'!$B$10-C1562-D1562))</f>
        <v>246964.32160559899</v>
      </c>
      <c r="H1562" s="9">
        <f t="shared" si="70"/>
        <v>1</v>
      </c>
    </row>
    <row r="1563" spans="1:8">
      <c r="A1563" s="9">
        <f t="shared" si="68"/>
        <v>19</v>
      </c>
      <c r="B1563" s="12">
        <f>IF($A1563='P-Parametri'!$D$47,'P-Parametri'!$B$34,IF($A1563='P-Parametri'!$D$48,'P-Parametri'!$C$34,'P-Parametri'!$D$51))</f>
        <v>3.7839263201876694E-2</v>
      </c>
      <c r="C1563" s="10">
        <f>IF($A1563&lt;='1-Input'!$B$26,0,IF($A1563='1-Input'!$B$26+1,('1-Input'!$B$23+0)*'1-Input'!$B$27,'1-Input'!$B$23+0))</f>
        <v>5178.3333333332594</v>
      </c>
      <c r="D1563" s="10">
        <f t="shared" si="69"/>
        <v>0</v>
      </c>
      <c r="E1563" s="10">
        <f>MAX(0,('1-Input'!$B$10-C1563-D1563))/(1-'P-Parametri'!$B$31*MAX(0,IF(F1562&lt;=0,0,(F1562-G1562)/F1562)))</f>
        <v>28141.23369574696</v>
      </c>
      <c r="F1563" s="10">
        <f>((F1562-E1563+MAX(0,-('1-Input'!$B$10-C1563-D1563)))*(1+B1563))*(1-'P-Parametri'!$B$32)</f>
        <v>595309.01436404162</v>
      </c>
      <c r="G1563" s="10">
        <f>IF(F1562&lt;=0,G1562,G1562*(1-E1563/F1562))+MAX(0,-('1-Input'!$B$10-C1563-D1563))</f>
        <v>235436.80725246825</v>
      </c>
      <c r="H1563" s="9">
        <f t="shared" si="70"/>
        <v>1</v>
      </c>
    </row>
    <row r="1564" spans="1:8">
      <c r="A1564" s="9">
        <f t="shared" si="68"/>
        <v>20</v>
      </c>
      <c r="B1564" s="12">
        <f>IF($A1564='P-Parametri'!$D$47,'P-Parametri'!$B$34,IF($A1564='P-Parametri'!$D$48,'P-Parametri'!$C$34,'P-Parametri'!$D$51))</f>
        <v>3.7839263201876694E-2</v>
      </c>
      <c r="C1564" s="10">
        <f>IF($A1564&lt;='1-Input'!$B$26,0,IF($A1564='1-Input'!$B$26+1,('1-Input'!$B$23+0)*'1-Input'!$B$27,'1-Input'!$B$23+0))</f>
        <v>15535</v>
      </c>
      <c r="D1564" s="10">
        <f t="shared" si="69"/>
        <v>0</v>
      </c>
      <c r="E1564" s="10">
        <f>MAX(0,('1-Input'!$B$10-C1564-D1564))/(1-'P-Parametri'!$B$31*MAX(0,IF(F1563&lt;=0,0,(F1563-G1563)/F1563)))</f>
        <v>15976.003675081571</v>
      </c>
      <c r="F1564" s="10">
        <f>((F1563-E1564+MAX(0,-('1-Input'!$B$10-C1564-D1564)))*(1+B1564))*(1-'P-Parametri'!$B$32)</f>
        <v>600052.03587203135</v>
      </c>
      <c r="G1564" s="10">
        <f>IF(F1563&lt;=0,G1563,G1563*(1-E1564/F1563))+MAX(0,-('1-Input'!$B$10-C1564-D1564))</f>
        <v>229118.51002000808</v>
      </c>
      <c r="H1564" s="9">
        <f t="shared" si="70"/>
        <v>1</v>
      </c>
    </row>
    <row r="1565" spans="1:8">
      <c r="A1565" s="9">
        <f t="shared" si="68"/>
        <v>21</v>
      </c>
      <c r="B1565" s="12">
        <f>IF($A1565='P-Parametri'!$D$47,'P-Parametri'!$B$34,IF($A1565='P-Parametri'!$D$48,'P-Parametri'!$C$34,'P-Parametri'!$D$51))</f>
        <v>-0.35</v>
      </c>
      <c r="C1565" s="10">
        <f>IF($A1565&lt;='1-Input'!$B$26,0,IF($A1565='1-Input'!$B$26+1,('1-Input'!$B$23+0)*'1-Input'!$B$27,'1-Input'!$B$23+0))</f>
        <v>15535</v>
      </c>
      <c r="D1565" s="10">
        <f t="shared" si="69"/>
        <v>0</v>
      </c>
      <c r="E1565" s="10">
        <f>MAX(0,('1-Input'!$B$10-C1565-D1565))/(1-'P-Parametri'!$B$31*MAX(0,IF(F1564&lt;=0,0,(F1564-G1564)/F1564)))</f>
        <v>16043.588463862912</v>
      </c>
      <c r="F1565" s="10">
        <f>((F1564-E1565+MAX(0,-('1-Input'!$B$10-C1565-D1565)))*(1+B1565))*(1-'P-Parametri'!$B$32)</f>
        <v>378846.27983367891</v>
      </c>
      <c r="G1565" s="10">
        <f>IF(F1564&lt;=0,G1564,G1564*(1-E1565/F1564))+MAX(0,-('1-Input'!$B$10-C1565-D1565))</f>
        <v>222992.56949407945</v>
      </c>
      <c r="H1565" s="9">
        <f t="shared" si="70"/>
        <v>1</v>
      </c>
    </row>
    <row r="1566" spans="1:8">
      <c r="A1566" s="9">
        <f t="shared" si="68"/>
        <v>22</v>
      </c>
      <c r="B1566" s="12">
        <f>IF($A1566='P-Parametri'!$D$47,'P-Parametri'!$B$34,IF($A1566='P-Parametri'!$D$48,'P-Parametri'!$C$34,'P-Parametri'!$D$51))</f>
        <v>-0.2</v>
      </c>
      <c r="C1566" s="10">
        <f>IF($A1566&lt;='1-Input'!$B$26,0,IF($A1566='1-Input'!$B$26+1,('1-Input'!$B$23+0)*'1-Input'!$B$27,'1-Input'!$B$23+0))</f>
        <v>15535</v>
      </c>
      <c r="D1566" s="10">
        <f t="shared" si="69"/>
        <v>0</v>
      </c>
      <c r="E1566" s="10">
        <f>MAX(0,('1-Input'!$B$10-C1566-D1566))/(1-'P-Parametri'!$B$31*MAX(0,IF(F1565&lt;=0,0,(F1565-G1565)/F1565)))</f>
        <v>15077.737335457072</v>
      </c>
      <c r="F1566" s="10">
        <f>((F1565-E1566+MAX(0,-('1-Input'!$B$10-C1566-D1566)))*(1+B1566))*(1-'P-Parametri'!$B$32)</f>
        <v>290432.80433058034</v>
      </c>
      <c r="G1566" s="10">
        <f>IF(F1565&lt;=0,G1565,G1565*(1-E1566/F1565))+MAX(0,-('1-Input'!$B$10-C1566-D1566))</f>
        <v>214117.66806422651</v>
      </c>
      <c r="H1566" s="9">
        <f t="shared" si="70"/>
        <v>1</v>
      </c>
    </row>
    <row r="1567" spans="1:8">
      <c r="A1567" s="9">
        <f t="shared" si="68"/>
        <v>23</v>
      </c>
      <c r="B1567" s="12">
        <f>IF($A1567='P-Parametri'!$D$47,'P-Parametri'!$B$34,IF($A1567='P-Parametri'!$D$48,'P-Parametri'!$C$34,'P-Parametri'!$D$51))</f>
        <v>3.7839263201876694E-2</v>
      </c>
      <c r="C1567" s="10">
        <f>IF($A1567&lt;='1-Input'!$B$26,0,IF($A1567='1-Input'!$B$26+1,('1-Input'!$B$23+0)*'1-Input'!$B$27,'1-Input'!$B$23+0))</f>
        <v>15535</v>
      </c>
      <c r="D1567" s="10">
        <f t="shared" si="69"/>
        <v>0</v>
      </c>
      <c r="E1567" s="10">
        <f>MAX(0,('1-Input'!$B$10-C1567-D1567))/(1-'P-Parametri'!$B$31*MAX(0,IF(F1566&lt;=0,0,(F1566-G1566)/F1566)))</f>
        <v>14452.363918227053</v>
      </c>
      <c r="F1567" s="10">
        <f>((F1566-E1567+MAX(0,-('1-Input'!$B$10-C1567-D1567)))*(1+B1567))*(1-'P-Parametri'!$B$32)</f>
        <v>285850.49026181479</v>
      </c>
      <c r="G1567" s="10">
        <f>IF(F1566&lt;=0,G1566,G1566*(1-E1567/F1566))+MAX(0,-('1-Input'!$B$10-C1567-D1567))</f>
        <v>203462.85767764196</v>
      </c>
      <c r="H1567" s="9">
        <f t="shared" si="70"/>
        <v>1</v>
      </c>
    </row>
    <row r="1568" spans="1:8">
      <c r="A1568" s="9">
        <f t="shared" si="68"/>
        <v>24</v>
      </c>
      <c r="B1568" s="12">
        <f>IF($A1568='P-Parametri'!$D$47,'P-Parametri'!$B$34,IF($A1568='P-Parametri'!$D$48,'P-Parametri'!$C$34,'P-Parametri'!$D$51))</f>
        <v>3.7839263201876694E-2</v>
      </c>
      <c r="C1568" s="10">
        <f>IF($A1568&lt;='1-Input'!$B$26,0,IF($A1568='1-Input'!$B$26+1,('1-Input'!$B$23+0)*'1-Input'!$B$27,'1-Input'!$B$23+0))</f>
        <v>15535</v>
      </c>
      <c r="D1568" s="10">
        <f t="shared" si="69"/>
        <v>0</v>
      </c>
      <c r="E1568" s="10">
        <f>MAX(0,('1-Input'!$B$10-C1568-D1568))/(1-'P-Parametri'!$B$31*MAX(0,IF(F1567&lt;=0,0,(F1567-G1567)/F1567)))</f>
        <v>14555.765736974603</v>
      </c>
      <c r="F1568" s="10">
        <f>((F1567-E1568+MAX(0,-('1-Input'!$B$10-C1568-D1568)))*(1+B1568))*(1-'P-Parametri'!$B$32)</f>
        <v>280997.19637739344</v>
      </c>
      <c r="G1568" s="10">
        <f>IF(F1567&lt;=0,G1567,G1567*(1-E1568/F1567))+MAX(0,-('1-Input'!$B$10-C1568-D1568))</f>
        <v>193102.34477518508</v>
      </c>
      <c r="H1568" s="9">
        <f t="shared" si="70"/>
        <v>1</v>
      </c>
    </row>
    <row r="1569" spans="1:8">
      <c r="A1569" s="9">
        <f t="shared" si="68"/>
        <v>25</v>
      </c>
      <c r="B1569" s="12">
        <f>IF($A1569='P-Parametri'!$D$47,'P-Parametri'!$B$34,IF($A1569='P-Parametri'!$D$48,'P-Parametri'!$C$34,'P-Parametri'!$D$51))</f>
        <v>3.7839263201876694E-2</v>
      </c>
      <c r="C1569" s="10">
        <f>IF($A1569&lt;='1-Input'!$B$26,0,IF($A1569='1-Input'!$B$26+1,('1-Input'!$B$23+0)*'1-Input'!$B$27,'1-Input'!$B$23+0))</f>
        <v>15535</v>
      </c>
      <c r="D1569" s="10">
        <f t="shared" si="69"/>
        <v>0</v>
      </c>
      <c r="E1569" s="10">
        <f>MAX(0,('1-Input'!$B$10-C1569-D1569))/(1-'P-Parametri'!$B$31*MAX(0,IF(F1568&lt;=0,0,(F1568-G1568)/F1568)))</f>
        <v>14657.010847802279</v>
      </c>
      <c r="F1569" s="10">
        <f>((F1568-E1569+MAX(0,-('1-Input'!$B$10-C1569-D1569)))*(1+B1569))*(1-'P-Parametri'!$B$32)</f>
        <v>275865.46530725987</v>
      </c>
      <c r="G1569" s="10">
        <f>IF(F1568&lt;=0,G1568,G1568*(1-E1569/F1568))+MAX(0,-('1-Input'!$B$10-C1569-D1569))</f>
        <v>183029.99103431465</v>
      </c>
      <c r="H1569" s="9">
        <f t="shared" si="70"/>
        <v>1</v>
      </c>
    </row>
    <row r="1570" spans="1:8">
      <c r="A1570" s="9">
        <f t="shared" si="68"/>
        <v>26</v>
      </c>
      <c r="B1570" s="12">
        <f>IF($A1570='P-Parametri'!$D$47,'P-Parametri'!$B$34,IF($A1570='P-Parametri'!$D$48,'P-Parametri'!$C$34,'P-Parametri'!$D$51))</f>
        <v>3.7839263201876694E-2</v>
      </c>
      <c r="C1570" s="10">
        <f>IF($A1570&lt;='1-Input'!$B$26,0,IF($A1570='1-Input'!$B$26+1,('1-Input'!$B$23+0)*'1-Input'!$B$27,'1-Input'!$B$23+0))</f>
        <v>15535</v>
      </c>
      <c r="D1570" s="10">
        <f t="shared" si="69"/>
        <v>0</v>
      </c>
      <c r="E1570" s="10">
        <f>MAX(0,('1-Input'!$B$10-C1570-D1570))/(1-'P-Parametri'!$B$31*MAX(0,IF(F1569&lt;=0,0,(F1569-G1569)/F1569)))</f>
        <v>14756.105476702685</v>
      </c>
      <c r="F1570" s="10">
        <f>((F1569-E1570+MAX(0,-('1-Input'!$B$10-C1570-D1570)))*(1+B1570))*(1-'P-Parametri'!$B$32)</f>
        <v>270447.5665304159</v>
      </c>
      <c r="G1570" s="10">
        <f>IF(F1569&lt;=0,G1569,G1569*(1-E1570/F1569))+MAX(0,-('1-Input'!$B$10-C1570-D1570))</f>
        <v>173239.67585262228</v>
      </c>
      <c r="H1570" s="9">
        <f t="shared" si="70"/>
        <v>1</v>
      </c>
    </row>
    <row r="1571" spans="1:8">
      <c r="A1571" s="9">
        <f t="shared" si="68"/>
        <v>27</v>
      </c>
      <c r="B1571" s="12">
        <f>IF($A1571='P-Parametri'!$D$47,'P-Parametri'!$B$34,IF($A1571='P-Parametri'!$D$48,'P-Parametri'!$C$34,'P-Parametri'!$D$51))</f>
        <v>3.7839263201876694E-2</v>
      </c>
      <c r="C1571" s="10">
        <f>IF($A1571&lt;='1-Input'!$B$26,0,IF($A1571='1-Input'!$B$26+1,('1-Input'!$B$23+0)*'1-Input'!$B$27,'1-Input'!$B$23+0))</f>
        <v>15535</v>
      </c>
      <c r="D1571" s="10">
        <f t="shared" si="69"/>
        <v>0</v>
      </c>
      <c r="E1571" s="10">
        <f>MAX(0,('1-Input'!$B$10-C1571-D1571))/(1-'P-Parametri'!$B$31*MAX(0,IF(F1570&lt;=0,0,(F1570-G1570)/F1570)))</f>
        <v>14853.05818620937</v>
      </c>
      <c r="F1571" s="10">
        <f>((F1570-E1571+MAX(0,-('1-Input'!$B$10-C1571-D1571)))*(1+B1571))*(1-'P-Parametri'!$B$32)</f>
        <v>264735.48418596043</v>
      </c>
      <c r="G1571" s="10">
        <f>IF(F1570&lt;=0,G1570,G1570*(1-E1571/F1570))+MAX(0,-('1-Input'!$B$10-C1571-D1571))</f>
        <v>163725.3029979874</v>
      </c>
      <c r="H1571" s="9">
        <f t="shared" si="70"/>
        <v>1</v>
      </c>
    </row>
    <row r="1572" spans="1:8">
      <c r="A1572" s="9">
        <f t="shared" si="68"/>
        <v>28</v>
      </c>
      <c r="B1572" s="12">
        <f>IF($A1572='P-Parametri'!$D$47,'P-Parametri'!$B$34,IF($A1572='P-Parametri'!$D$48,'P-Parametri'!$C$34,'P-Parametri'!$D$51))</f>
        <v>3.7839263201876694E-2</v>
      </c>
      <c r="C1572" s="10">
        <f>IF($A1572&lt;='1-Input'!$B$26,0,IF($A1572='1-Input'!$B$26+1,('1-Input'!$B$23+0)*'1-Input'!$B$27,'1-Input'!$B$23+0))</f>
        <v>15535</v>
      </c>
      <c r="D1572" s="10">
        <f t="shared" si="69"/>
        <v>0</v>
      </c>
      <c r="E1572" s="10">
        <f>MAX(0,('1-Input'!$B$10-C1572-D1572))/(1-'P-Parametri'!$B$31*MAX(0,IF(F1571&lt;=0,0,(F1571-G1571)/F1571)))</f>
        <v>14947.879759620857</v>
      </c>
      <c r="F1572" s="10">
        <f>((F1571-E1572+MAX(0,-('1-Input'!$B$10-C1572-D1572)))*(1+B1572))*(1-'P-Parametri'!$B$32)</f>
        <v>258720.90456812453</v>
      </c>
      <c r="G1572" s="10">
        <f>IF(F1571&lt;=0,G1571,G1571*(1-E1572/F1571))+MAX(0,-('1-Input'!$B$10-C1572-D1572))</f>
        <v>154480.80692921599</v>
      </c>
      <c r="H1572" s="9">
        <f t="shared" si="70"/>
        <v>1</v>
      </c>
    </row>
    <row r="1573" spans="1:8">
      <c r="A1573" s="9">
        <f t="shared" si="68"/>
        <v>29</v>
      </c>
      <c r="B1573" s="12">
        <f>IF($A1573='P-Parametri'!$D$47,'P-Parametri'!$B$34,IF($A1573='P-Parametri'!$D$48,'P-Parametri'!$C$34,'P-Parametri'!$D$51))</f>
        <v>3.7839263201876694E-2</v>
      </c>
      <c r="C1573" s="10">
        <f>IF($A1573&lt;='1-Input'!$B$26,0,IF($A1573='1-Input'!$B$26+1,('1-Input'!$B$23+0)*'1-Input'!$B$27,'1-Input'!$B$23+0))</f>
        <v>15535</v>
      </c>
      <c r="D1573" s="10">
        <f t="shared" si="69"/>
        <v>0</v>
      </c>
      <c r="E1573" s="10">
        <f>MAX(0,('1-Input'!$B$10-C1573-D1573))/(1-'P-Parametri'!$B$31*MAX(0,IF(F1572&lt;=0,0,(F1572-G1572)/F1572)))</f>
        <v>15040.583084358679</v>
      </c>
      <c r="F1573" s="10">
        <f>((F1572-E1573+MAX(0,-('1-Input'!$B$10-C1573-D1573)))*(1+B1573))*(1-'P-Parametri'!$B$32)</f>
        <v>252395.20329489696</v>
      </c>
      <c r="G1573" s="10">
        <f>IF(F1572&lt;=0,G1572,G1572*(1-E1573/F1572))+MAX(0,-('1-Input'!$B$10-C1573-D1573))</f>
        <v>145500.15878469837</v>
      </c>
      <c r="H1573" s="9">
        <f t="shared" si="70"/>
        <v>1</v>
      </c>
    </row>
    <row r="1574" spans="1:8">
      <c r="A1574" s="9">
        <f t="shared" si="68"/>
        <v>30</v>
      </c>
      <c r="B1574" s="12">
        <f>IF($A1574='P-Parametri'!$D$47,'P-Parametri'!$B$34,IF($A1574='P-Parametri'!$D$48,'P-Parametri'!$C$34,'P-Parametri'!$D$51))</f>
        <v>3.7839263201876694E-2</v>
      </c>
      <c r="C1574" s="10">
        <f>IF($A1574&lt;='1-Input'!$B$26,0,IF($A1574='1-Input'!$B$26+1,('1-Input'!$B$23+0)*'1-Input'!$B$27,'1-Input'!$B$23+0))</f>
        <v>15535</v>
      </c>
      <c r="D1574" s="10">
        <f t="shared" si="69"/>
        <v>0</v>
      </c>
      <c r="E1574" s="10">
        <f>MAX(0,('1-Input'!$B$10-C1574-D1574))/(1-'P-Parametri'!$B$31*MAX(0,IF(F1573&lt;=0,0,(F1573-G1573)/F1573)))</f>
        <v>15131.183034997423</v>
      </c>
      <c r="F1574" s="10">
        <f>((F1573-E1574+MAX(0,-('1-Input'!$B$10-C1574-D1574)))*(1+B1574))*(1-'P-Parametri'!$B$32)</f>
        <v>245749.43213890758</v>
      </c>
      <c r="G1574" s="10">
        <f>IF(F1573&lt;=0,G1573,G1573*(1-E1574/F1573))+MAX(0,-('1-Input'!$B$10-C1574-D1574))</f>
        <v>136777.37203815256</v>
      </c>
      <c r="H1574" s="9">
        <f t="shared" si="70"/>
        <v>1</v>
      </c>
    </row>
    <row r="1575" spans="1:8">
      <c r="A1575" s="9">
        <f t="shared" si="68"/>
        <v>31</v>
      </c>
      <c r="B1575" s="12">
        <f>IF($A1575='P-Parametri'!$D$47,'P-Parametri'!$B$34,IF($A1575='P-Parametri'!$D$48,'P-Parametri'!$C$34,'P-Parametri'!$D$51))</f>
        <v>3.7839263201876694E-2</v>
      </c>
      <c r="C1575" s="10">
        <f>IF($A1575&lt;='1-Input'!$B$26,0,IF($A1575='1-Input'!$B$26+1,('1-Input'!$B$23+0)*'1-Input'!$B$27,'1-Input'!$B$23+0))</f>
        <v>15535</v>
      </c>
      <c r="D1575" s="10">
        <f t="shared" si="69"/>
        <v>0</v>
      </c>
      <c r="E1575" s="10">
        <f>MAX(0,('1-Input'!$B$10-C1575-D1575))/(1-'P-Parametri'!$B$31*MAX(0,IF(F1574&lt;=0,0,(F1574-G1574)/F1574)))</f>
        <v>15219.696356470622</v>
      </c>
      <c r="F1575" s="10">
        <f>((F1574-E1575+MAX(0,-('1-Input'!$B$10-C1575-D1575)))*(1+B1575))*(1-'P-Parametri'!$B$32)</f>
        <v>238774.30550830654</v>
      </c>
      <c r="G1575" s="10">
        <f>IF(F1574&lt;=0,G1574,G1574*(1-E1575/F1574))+MAX(0,-('1-Input'!$B$10-C1575-D1575))</f>
        <v>128306.50782195356</v>
      </c>
      <c r="H1575" s="9">
        <f t="shared" si="70"/>
        <v>1</v>
      </c>
    </row>
    <row r="1576" spans="1:8">
      <c r="A1576" s="9">
        <f t="shared" si="68"/>
        <v>32</v>
      </c>
      <c r="B1576" s="12">
        <f>IF($A1576='P-Parametri'!$D$47,'P-Parametri'!$B$34,IF($A1576='P-Parametri'!$D$48,'P-Parametri'!$C$34,'P-Parametri'!$D$51))</f>
        <v>3.7839263201876694E-2</v>
      </c>
      <c r="C1576" s="10">
        <f>IF($A1576&lt;='1-Input'!$B$26,0,IF($A1576='1-Input'!$B$26+1,('1-Input'!$B$23+0)*'1-Input'!$B$27,'1-Input'!$B$23+0))</f>
        <v>15535</v>
      </c>
      <c r="D1576" s="10">
        <f t="shared" si="69"/>
        <v>0</v>
      </c>
      <c r="E1576" s="10">
        <f>MAX(0,('1-Input'!$B$10-C1576-D1576))/(1-'P-Parametri'!$B$31*MAX(0,IF(F1575&lt;=0,0,(F1575-G1575)/F1575)))</f>
        <v>15306.141547921112</v>
      </c>
      <c r="F1576" s="10">
        <f>((F1575-E1576+MAX(0,-('1-Input'!$B$10-C1576-D1576)))*(1+B1576))*(1-'P-Parametri'!$B$32)</f>
        <v>231460.18656445516</v>
      </c>
      <c r="G1576" s="10">
        <f>IF(F1575&lt;=0,G1575,G1575*(1-E1576/F1575))+MAX(0,-('1-Input'!$B$10-C1576-D1576))</f>
        <v>120081.67991988288</v>
      </c>
      <c r="H1576" s="9">
        <f t="shared" si="70"/>
        <v>1</v>
      </c>
    </row>
    <row r="1577" spans="1:8">
      <c r="A1577" s="9">
        <f t="shared" si="68"/>
        <v>33</v>
      </c>
      <c r="B1577" s="12">
        <f>IF($A1577='P-Parametri'!$D$47,'P-Parametri'!$B$34,IF($A1577='P-Parametri'!$D$48,'P-Parametri'!$C$34,'P-Parametri'!$D$51))</f>
        <v>3.7839263201876694E-2</v>
      </c>
      <c r="C1577" s="10">
        <f>IF($A1577&lt;='1-Input'!$B$26,0,IF($A1577='1-Input'!$B$26+1,('1-Input'!$B$23+0)*'1-Input'!$B$27,'1-Input'!$B$23+0))</f>
        <v>15535</v>
      </c>
      <c r="D1577" s="10">
        <f t="shared" si="69"/>
        <v>0</v>
      </c>
      <c r="E1577" s="10">
        <f>MAX(0,('1-Input'!$B$10-C1577-D1577))/(1-'P-Parametri'!$B$31*MAX(0,IF(F1576&lt;=0,0,(F1576-G1576)/F1576)))</f>
        <v>15390.538747628771</v>
      </c>
      <c r="F1577" s="10">
        <f>((F1576-E1577+MAX(0,-('1-Input'!$B$10-C1577-D1577)))*(1+B1577))*(1-'P-Parametri'!$B$32)</f>
        <v>223797.07296232306</v>
      </c>
      <c r="G1577" s="10">
        <f>IF(F1576&lt;=0,G1576,G1576*(1-E1577/F1576))+MAX(0,-('1-Input'!$B$10-C1577-D1577))</f>
        <v>112097.05943236477</v>
      </c>
      <c r="H1577" s="9">
        <f t="shared" si="70"/>
        <v>1</v>
      </c>
    </row>
    <row r="1578" spans="1:8">
      <c r="A1578" s="9">
        <f t="shared" si="68"/>
        <v>34</v>
      </c>
      <c r="B1578" s="12">
        <f>IF($A1578='P-Parametri'!$D$47,'P-Parametri'!$B$34,IF($A1578='P-Parametri'!$D$48,'P-Parametri'!$C$34,'P-Parametri'!$D$51))</f>
        <v>3.7839263201876694E-2</v>
      </c>
      <c r="C1578" s="10">
        <f>IF($A1578&lt;='1-Input'!$B$26,0,IF($A1578='1-Input'!$B$26+1,('1-Input'!$B$23+0)*'1-Input'!$B$27,'1-Input'!$B$23+0))</f>
        <v>15535</v>
      </c>
      <c r="D1578" s="10">
        <f t="shared" si="69"/>
        <v>0</v>
      </c>
      <c r="E1578" s="10">
        <f>MAX(0,('1-Input'!$B$10-C1578-D1578))/(1-'P-Parametri'!$B$31*MAX(0,IF(F1577&lt;=0,0,(F1577-G1577)/F1577)))</f>
        <v>15472.909619412509</v>
      </c>
      <c r="F1578" s="10">
        <f>((F1577-E1578+MAX(0,-('1-Input'!$B$10-C1578-D1578)))*(1+B1578))*(1-'P-Parametri'!$B$32)</f>
        <v>215774.58219857179</v>
      </c>
      <c r="G1578" s="10">
        <f>IF(F1577&lt;=0,G1577,G1577*(1-E1578/F1577))+MAX(0,-('1-Input'!$B$10-C1578-D1578))</f>
        <v>104346.87911838498</v>
      </c>
      <c r="H1578" s="9">
        <f t="shared" si="70"/>
        <v>1</v>
      </c>
    </row>
    <row r="1579" spans="1:8">
      <c r="A1579" s="9">
        <f t="shared" si="68"/>
        <v>35</v>
      </c>
      <c r="B1579" s="12">
        <f>IF($A1579='P-Parametri'!$D$47,'P-Parametri'!$B$34,IF($A1579='P-Parametri'!$D$48,'P-Parametri'!$C$34,'P-Parametri'!$D$51))</f>
        <v>3.7839263201876694E-2</v>
      </c>
      <c r="C1579" s="10">
        <f>IF($A1579&lt;='1-Input'!$B$26,0,IF($A1579='1-Input'!$B$26+1,('1-Input'!$B$23+0)*'1-Input'!$B$27,'1-Input'!$B$23+0))</f>
        <v>15535</v>
      </c>
      <c r="D1579" s="10">
        <f t="shared" si="69"/>
        <v>0</v>
      </c>
      <c r="E1579" s="10">
        <f>MAX(0,('1-Input'!$B$10-C1579-D1579))/(1-'P-Parametri'!$B$31*MAX(0,IF(F1578&lt;=0,0,(F1578-G1578)/F1578)))</f>
        <v>15553.277240867628</v>
      </c>
      <c r="F1579" s="10">
        <f>((F1578-E1579+MAX(0,-('1-Input'!$B$10-C1579-D1579)))*(1+B1579))*(1-'P-Parametri'!$B$32)</f>
        <v>207381.93655139269</v>
      </c>
      <c r="G1579" s="10">
        <f>IF(F1578&lt;=0,G1578,G1578*(1-E1579/F1578))+MAX(0,-('1-Input'!$B$10-C1579-D1579))</f>
        <v>96825.437419315916</v>
      </c>
      <c r="H1579" s="9">
        <f t="shared" si="70"/>
        <v>1</v>
      </c>
    </row>
    <row r="1580" spans="1:8">
      <c r="A1580" s="9">
        <f t="shared" si="68"/>
        <v>36</v>
      </c>
      <c r="B1580" s="12">
        <f>IF($A1580='P-Parametri'!$D$47,'P-Parametri'!$B$34,IF($A1580='P-Parametri'!$D$48,'P-Parametri'!$C$34,'P-Parametri'!$D$51))</f>
        <v>3.7839263201876694E-2</v>
      </c>
      <c r="C1580" s="10">
        <f>IF($A1580&lt;='1-Input'!$B$26,0,IF($A1580='1-Input'!$B$26+1,('1-Input'!$B$23+0)*'1-Input'!$B$27,'1-Input'!$B$23+0))</f>
        <v>15535</v>
      </c>
      <c r="D1580" s="10">
        <f t="shared" si="69"/>
        <v>0</v>
      </c>
      <c r="E1580" s="10">
        <f>MAX(0,('1-Input'!$B$10-C1580-D1580))/(1-'P-Parametri'!$B$31*MAX(0,IF(F1579&lt;=0,0,(F1579-G1579)/F1579)))</f>
        <v>15631.665993764111</v>
      </c>
      <c r="F1580" s="10">
        <f>((F1579-E1580+MAX(0,-('1-Input'!$B$10-C1580-D1580)))*(1+B1580))*(1-'P-Parametri'!$B$32)</f>
        <v>198607.94759526115</v>
      </c>
      <c r="G1580" s="10">
        <f>IF(F1579&lt;=0,G1579,G1579*(1-E1580/F1579))+MAX(0,-('1-Input'!$B$10-C1580-D1580))</f>
        <v>89527.102170798389</v>
      </c>
      <c r="H1580" s="9">
        <f t="shared" si="70"/>
        <v>1</v>
      </c>
    </row>
    <row r="1581" spans="1:8">
      <c r="A1581" s="9">
        <f t="shared" si="68"/>
        <v>37</v>
      </c>
      <c r="B1581" s="12">
        <f>IF($A1581='P-Parametri'!$D$47,'P-Parametri'!$B$34,IF($A1581='P-Parametri'!$D$48,'P-Parametri'!$C$34,'P-Parametri'!$D$51))</f>
        <v>3.7839263201876694E-2</v>
      </c>
      <c r="C1581" s="10">
        <f>IF($A1581&lt;='1-Input'!$B$26,0,IF($A1581='1-Input'!$B$26+1,('1-Input'!$B$23+0)*'1-Input'!$B$27,'1-Input'!$B$23+0))</f>
        <v>15535</v>
      </c>
      <c r="D1581" s="10">
        <f t="shared" si="69"/>
        <v>0</v>
      </c>
      <c r="E1581" s="10">
        <f>MAX(0,('1-Input'!$B$10-C1581-D1581))/(1-'P-Parametri'!$B$31*MAX(0,IF(F1580&lt;=0,0,(F1580-G1580)/F1580)))</f>
        <v>15708.101456896718</v>
      </c>
      <c r="F1581" s="10">
        <f>((F1580-E1581+MAX(0,-('1-Input'!$B$10-C1581-D1581)))*(1+B1581))*(1-'P-Parametri'!$B$32)</f>
        <v>189441.0002728648</v>
      </c>
      <c r="G1581" s="10">
        <f>IF(F1580&lt;=0,G1580,G1580*(1-E1581/F1580))+MAX(0,-('1-Input'!$B$10-C1581-D1581))</f>
        <v>82446.314009658279</v>
      </c>
      <c r="H1581" s="9">
        <f t="shared" si="70"/>
        <v>1</v>
      </c>
    </row>
    <row r="1582" spans="1:8">
      <c r="A1582" s="9">
        <f t="shared" si="68"/>
        <v>38</v>
      </c>
      <c r="B1582" s="12">
        <f>IF($A1582='P-Parametri'!$D$47,'P-Parametri'!$B$34,IF($A1582='P-Parametri'!$D$48,'P-Parametri'!$C$34,'P-Parametri'!$D$51))</f>
        <v>3.7839263201876694E-2</v>
      </c>
      <c r="C1582" s="10">
        <f>IF($A1582&lt;='1-Input'!$B$26,0,IF($A1582='1-Input'!$B$26+1,('1-Input'!$B$23+0)*'1-Input'!$B$27,'1-Input'!$B$23+0))</f>
        <v>15535</v>
      </c>
      <c r="D1582" s="10">
        <f t="shared" si="69"/>
        <v>0</v>
      </c>
      <c r="E1582" s="10">
        <f>MAX(0,('1-Input'!$B$10-C1582-D1582))/(1-'P-Parametri'!$B$31*MAX(0,IF(F1581&lt;=0,0,(F1581-G1581)/F1581)))</f>
        <v>15782.610301643788</v>
      </c>
      <c r="F1582" s="10">
        <f>((F1581-E1582+MAX(0,-('1-Input'!$B$10-C1582-D1582)))*(1+B1582))*(1-'P-Parametri'!$B$32)</f>
        <v>179869.03650556307</v>
      </c>
      <c r="G1582" s="10">
        <f>IF(F1581&lt;=0,G1581,G1581*(1-E1582/F1581))+MAX(0,-('1-Input'!$B$10-C1582-D1582))</f>
        <v>75577.589483567528</v>
      </c>
      <c r="H1582" s="9">
        <f t="shared" si="70"/>
        <v>1</v>
      </c>
    </row>
    <row r="1583" spans="1:8">
      <c r="A1583" s="9">
        <f t="shared" si="68"/>
        <v>39</v>
      </c>
      <c r="B1583" s="12">
        <f>IF($A1583='P-Parametri'!$D$47,'P-Parametri'!$B$34,IF($A1583='P-Parametri'!$D$48,'P-Parametri'!$C$34,'P-Parametri'!$D$51))</f>
        <v>3.7839263201876694E-2</v>
      </c>
      <c r="C1583" s="10">
        <f>IF($A1583&lt;='1-Input'!$B$26,0,IF($A1583='1-Input'!$B$26+1,('1-Input'!$B$23+0)*'1-Input'!$B$27,'1-Input'!$B$23+0))</f>
        <v>15535</v>
      </c>
      <c r="D1583" s="10">
        <f t="shared" si="69"/>
        <v>0</v>
      </c>
      <c r="E1583" s="10">
        <f>MAX(0,('1-Input'!$B$10-C1583-D1583))/(1-'P-Parametri'!$B$31*MAX(0,IF(F1582&lt;=0,0,(F1582-G1582)/F1582)))</f>
        <v>15855.22019045888</v>
      </c>
      <c r="F1583" s="10">
        <f>((F1582-E1583+MAX(0,-('1-Input'!$B$10-C1583-D1583)))*(1+B1583))*(1-'P-Parametri'!$B$32)</f>
        <v>169879.53832283689</v>
      </c>
      <c r="G1583" s="10">
        <f>IF(F1582&lt;=0,G1582,G1582*(1-E1583/F1582))+MAX(0,-('1-Input'!$B$10-C1583-D1583))</f>
        <v>68915.523871796657</v>
      </c>
      <c r="H1583" s="9">
        <f t="shared" si="70"/>
        <v>1</v>
      </c>
    </row>
    <row r="1584" spans="1:8">
      <c r="A1584" s="9">
        <f t="shared" si="68"/>
        <v>40</v>
      </c>
      <c r="B1584" s="12">
        <f>IF($A1584='P-Parametri'!$D$47,'P-Parametri'!$B$34,IF($A1584='P-Parametri'!$D$48,'P-Parametri'!$C$34,'P-Parametri'!$D$51))</f>
        <v>3.7839263201876694E-2</v>
      </c>
      <c r="C1584" s="10">
        <f>IF($A1584&lt;='1-Input'!$B$26,0,IF($A1584='1-Input'!$B$26+1,('1-Input'!$B$23+0)*'1-Input'!$B$27,'1-Input'!$B$23+0))</f>
        <v>15535</v>
      </c>
      <c r="D1584" s="10">
        <f t="shared" si="69"/>
        <v>0</v>
      </c>
      <c r="E1584" s="10">
        <f>MAX(0,('1-Input'!$B$10-C1584-D1584))/(1-'P-Parametri'!$B$31*MAX(0,IF(F1583&lt;=0,0,(F1583-G1583)/F1583)))</f>
        <v>15925.959678487885</v>
      </c>
      <c r="F1584" s="10">
        <f>((F1583-E1584+MAX(0,-('1-Input'!$B$10-C1584-D1584)))*(1+B1584))*(1-'P-Parametri'!$B$32)</f>
        <v>159459.51049028826</v>
      </c>
      <c r="G1584" s="10">
        <f>IF(F1583&lt;=0,G1583,G1583*(1-E1584/F1583))+MAX(0,-('1-Input'!$B$10-C1584-D1584))</f>
        <v>62454.793725954485</v>
      </c>
      <c r="H1584" s="9">
        <f t="shared" si="70"/>
        <v>1</v>
      </c>
    </row>
    <row r="1585" spans="1:8">
      <c r="A1585" s="9">
        <f t="shared" si="68"/>
        <v>41</v>
      </c>
      <c r="B1585" s="12">
        <f>IF($A1585='P-Parametri'!$D$47,'P-Parametri'!$B$34,IF($A1585='P-Parametri'!$D$48,'P-Parametri'!$C$34,'P-Parametri'!$D$51))</f>
        <v>3.7839263201876694E-2</v>
      </c>
      <c r="C1585" s="10">
        <f>IF($A1585&lt;='1-Input'!$B$26,0,IF($A1585='1-Input'!$B$26+1,('1-Input'!$B$23+0)*'1-Input'!$B$27,'1-Input'!$B$23+0))</f>
        <v>15535</v>
      </c>
      <c r="D1585" s="10">
        <f t="shared" si="69"/>
        <v>0</v>
      </c>
      <c r="E1585" s="10">
        <f>MAX(0,('1-Input'!$B$10-C1585-D1585))/(1-'P-Parametri'!$B$31*MAX(0,IF(F1584&lt;=0,0,(F1584-G1584)/F1584)))</f>
        <v>15994.858118474043</v>
      </c>
      <c r="F1585" s="10">
        <f>((F1584-E1585+MAX(0,-('1-Input'!$B$10-C1585-D1585)))*(1+B1585))*(1-'P-Parametri'!$B$32)</f>
        <v>148595.46261485087</v>
      </c>
      <c r="G1585" s="10">
        <f>IF(F1584&lt;=0,G1584,G1584*(1-E1585/F1584))+MAX(0,-('1-Input'!$B$10-C1585-D1585))</f>
        <v>56190.159140072908</v>
      </c>
      <c r="H1585" s="9">
        <f t="shared" si="70"/>
        <v>1</v>
      </c>
    </row>
    <row r="1586" spans="1:8">
      <c r="A1586" s="9">
        <f t="shared" si="68"/>
        <v>42</v>
      </c>
      <c r="B1586" s="12">
        <f>IF($A1586='P-Parametri'!$D$47,'P-Parametri'!$B$34,IF($A1586='P-Parametri'!$D$48,'P-Parametri'!$C$34,'P-Parametri'!$D$51))</f>
        <v>3.7839263201876694E-2</v>
      </c>
      <c r="C1586" s="10">
        <f>IF($A1586&lt;='1-Input'!$B$26,0,IF($A1586='1-Input'!$B$26+1,('1-Input'!$B$23+0)*'1-Input'!$B$27,'1-Input'!$B$23+0))</f>
        <v>15535</v>
      </c>
      <c r="D1586" s="10">
        <f t="shared" si="69"/>
        <v>0</v>
      </c>
      <c r="E1586" s="10">
        <f>MAX(0,('1-Input'!$B$10-C1586-D1586))/(1-'P-Parametri'!$B$31*MAX(0,IF(F1585&lt;=0,0,(F1585-G1585)/F1585)))</f>
        <v>16061.945569084679</v>
      </c>
      <c r="F1586" s="10">
        <f>((F1585-E1586+MAX(0,-('1-Input'!$B$10-C1586-D1586)))*(1+B1586))*(1-'P-Parametri'!$B$32)</f>
        <v>137273.39070497069</v>
      </c>
      <c r="G1586" s="10">
        <f>IF(F1585&lt;=0,G1585,G1585*(1-E1586/F1585))+MAX(0,-('1-Input'!$B$10-C1586-D1586))</f>
        <v>50116.465759775456</v>
      </c>
      <c r="H1586" s="9">
        <f t="shared" si="70"/>
        <v>1</v>
      </c>
    </row>
    <row r="1587" spans="1:8" ht="30">
      <c r="A1587" s="5" t="s">
        <v>184</v>
      </c>
      <c r="B1587" s="18" t="str">
        <f>IFERROR('1-Input'!$B$5-1+MATCH(0,H1544:H1586,0)-1,"non si esaurisce")</f>
        <v>non si esaurisce</v>
      </c>
      <c r="D1587" s="5" t="s">
        <v>185</v>
      </c>
      <c r="E1587" s="10">
        <f>F1586</f>
        <v>137273.39070497069</v>
      </c>
    </row>
    <row r="1590" spans="1:8">
      <c r="A1590" s="2" t="s">
        <v>443</v>
      </c>
    </row>
    <row r="1591" spans="1:8">
      <c r="A1591" s="15" t="s">
        <v>176</v>
      </c>
      <c r="B1591" s="15" t="s">
        <v>177</v>
      </c>
      <c r="C1591" s="15" t="s">
        <v>178</v>
      </c>
      <c r="D1591" s="15" t="s">
        <v>179</v>
      </c>
      <c r="E1591" s="15" t="s">
        <v>180</v>
      </c>
      <c r="F1591" s="15" t="s">
        <v>181</v>
      </c>
      <c r="G1591" s="15" t="s">
        <v>182</v>
      </c>
      <c r="H1591" s="15" t="s">
        <v>183</v>
      </c>
    </row>
    <row r="1592" spans="1:8">
      <c r="A1592" s="9">
        <f>0</f>
        <v>0</v>
      </c>
      <c r="E1592" s="10">
        <f>0</f>
        <v>0</v>
      </c>
      <c r="F1592" s="10">
        <f>'1-Input'!$B$8</f>
        <v>760000</v>
      </c>
      <c r="G1592" s="10">
        <f>'1-Input'!$B$9</f>
        <v>586000</v>
      </c>
      <c r="H1592" s="9">
        <f>1</f>
        <v>1</v>
      </c>
    </row>
    <row r="1593" spans="1:8">
      <c r="A1593" s="9">
        <f t="shared" ref="A1593:A1634" si="71">A1592+1</f>
        <v>1</v>
      </c>
      <c r="B1593" s="12">
        <f>IF($A1593='P-Parametri'!$E$47,'P-Parametri'!$B$34,IF($A1593='P-Parametri'!$E$48,'P-Parametri'!$C$34,'P-Parametri'!$E$51))</f>
        <v>3.7839263201876694E-2</v>
      </c>
      <c r="C1593" s="10">
        <f>IF($A1593&lt;='1-Input'!$B$26,0,IF($A1593='1-Input'!$B$26+1,('1-Input'!$B$23+0)*'1-Input'!$B$27,'1-Input'!$B$23+0))</f>
        <v>0</v>
      </c>
      <c r="D1593" s="10">
        <f t="shared" ref="D1593:D1634" si="72">IF(AND($A1593&gt;=1,$A1593&lt;1+0),0,0)</f>
        <v>0</v>
      </c>
      <c r="E1593" s="10">
        <f>MAX(0,('1-Input'!$B$10-C1593-D1593))/(1-'P-Parametri'!$B$31*MAX(0,IF(F1592&lt;=0,0,(F1592-G1592)/F1592)))</f>
        <v>30835.525211259723</v>
      </c>
      <c r="F1593" s="10">
        <f>((F1592-E1593+MAX(0,-('1-Input'!$B$10-C1593-D1593)))*(1+B1593))*(1-'P-Parametri'!$B$32)</f>
        <v>755242.01022519416</v>
      </c>
      <c r="G1593" s="10">
        <f>IF(F1592&lt;=0,G1592,G1592*(1-E1593/F1592))+MAX(0,-('1-Input'!$B$10-C1593-D1593))</f>
        <v>562224.18713973917</v>
      </c>
      <c r="H1593" s="9">
        <f t="shared" ref="H1593:H1634" si="73">IF(OR(F1592&lt;=0,F1592&lt;E1593),0,1)</f>
        <v>1</v>
      </c>
    </row>
    <row r="1594" spans="1:8">
      <c r="A1594" s="9">
        <f t="shared" si="71"/>
        <v>2</v>
      </c>
      <c r="B1594" s="12">
        <f>IF($A1594='P-Parametri'!$E$47,'P-Parametri'!$B$34,IF($A1594='P-Parametri'!$E$48,'P-Parametri'!$C$34,'P-Parametri'!$E$51))</f>
        <v>3.7839263201876694E-2</v>
      </c>
      <c r="C1594" s="10">
        <f>IF($A1594&lt;='1-Input'!$B$26,0,IF($A1594='1-Input'!$B$26+1,('1-Input'!$B$23+0)*'1-Input'!$B$27,'1-Input'!$B$23+0))</f>
        <v>0</v>
      </c>
      <c r="D1594" s="10">
        <f t="shared" si="72"/>
        <v>0</v>
      </c>
      <c r="E1594" s="10">
        <f>MAX(0,('1-Input'!$B$10-C1594-D1594))/(1-'P-Parametri'!$B$31*MAX(0,IF(F1593&lt;=0,0,(F1593-G1593)/F1593)))</f>
        <v>31064.164471068627</v>
      </c>
      <c r="F1594" s="10">
        <f>((F1593-E1594+MAX(0,-('1-Input'!$B$10-C1594-D1594)))*(1+B1594))*(1-'P-Parametri'!$B$32)</f>
        <v>750077.0414608547</v>
      </c>
      <c r="G1594" s="10">
        <f>IF(F1593&lt;=0,G1593,G1593*(1-E1594/F1593))+MAX(0,-('1-Input'!$B$10-C1594-D1594))</f>
        <v>539099.11678816529</v>
      </c>
      <c r="H1594" s="9">
        <f t="shared" si="73"/>
        <v>1</v>
      </c>
    </row>
    <row r="1595" spans="1:8">
      <c r="A1595" s="9">
        <f t="shared" si="71"/>
        <v>3</v>
      </c>
      <c r="B1595" s="12">
        <f>IF($A1595='P-Parametri'!$E$47,'P-Parametri'!$B$34,IF($A1595='P-Parametri'!$E$48,'P-Parametri'!$C$34,'P-Parametri'!$E$51))</f>
        <v>3.7839263201876694E-2</v>
      </c>
      <c r="C1595" s="10">
        <f>IF($A1595&lt;='1-Input'!$B$26,0,IF($A1595='1-Input'!$B$26+1,('1-Input'!$B$23+0)*'1-Input'!$B$27,'1-Input'!$B$23+0))</f>
        <v>0</v>
      </c>
      <c r="D1595" s="10">
        <f t="shared" si="72"/>
        <v>0</v>
      </c>
      <c r="E1595" s="10">
        <f>MAX(0,('1-Input'!$B$10-C1595-D1595))/(1-'P-Parametri'!$B$31*MAX(0,IF(F1594&lt;=0,0,(F1594-G1594)/F1594)))</f>
        <v>31288.149346370348</v>
      </c>
      <c r="F1595" s="10">
        <f>((F1594-E1595+MAX(0,-('1-Input'!$B$10-C1595-D1595)))*(1+B1595))*(1-'P-Parametri'!$B$32)</f>
        <v>744495.35952141008</v>
      </c>
      <c r="G1595" s="10">
        <f>IF(F1594&lt;=0,G1594,G1594*(1-E1595/F1594))+MAX(0,-('1-Input'!$B$10-C1595-D1595))</f>
        <v>516611.54185091169</v>
      </c>
      <c r="H1595" s="9">
        <f t="shared" si="73"/>
        <v>1</v>
      </c>
    </row>
    <row r="1596" spans="1:8">
      <c r="A1596" s="9">
        <f t="shared" si="71"/>
        <v>4</v>
      </c>
      <c r="B1596" s="12">
        <f>IF($A1596='P-Parametri'!$E$47,'P-Parametri'!$B$34,IF($A1596='P-Parametri'!$E$48,'P-Parametri'!$C$34,'P-Parametri'!$E$51))</f>
        <v>3.7839263201876694E-2</v>
      </c>
      <c r="C1596" s="10">
        <f>IF($A1596&lt;='1-Input'!$B$26,0,IF($A1596='1-Input'!$B$26+1,('1-Input'!$B$23+0)*'1-Input'!$B$27,'1-Input'!$B$23+0))</f>
        <v>0</v>
      </c>
      <c r="D1596" s="10">
        <f t="shared" si="72"/>
        <v>0</v>
      </c>
      <c r="E1596" s="10">
        <f>MAX(0,('1-Input'!$B$10-C1596-D1596))/(1-'P-Parametri'!$B$31*MAX(0,IF(F1595&lt;=0,0,(F1595-G1595)/F1595)))</f>
        <v>31507.486466407747</v>
      </c>
      <c r="F1596" s="10">
        <f>((F1595-E1596+MAX(0,-('1-Input'!$B$10-C1596-D1596)))*(1+B1596))*(1-'P-Parametri'!$B$32)</f>
        <v>738486.87522559031</v>
      </c>
      <c r="G1596" s="10">
        <f>IF(F1595&lt;=0,G1595,G1595*(1-E1596/F1595))+MAX(0,-('1-Input'!$B$10-C1596-D1596))</f>
        <v>494748.23410145682</v>
      </c>
      <c r="H1596" s="9">
        <f t="shared" si="73"/>
        <v>1</v>
      </c>
    </row>
    <row r="1597" spans="1:8">
      <c r="A1597" s="9">
        <f t="shared" si="71"/>
        <v>5</v>
      </c>
      <c r="B1597" s="12">
        <f>IF($A1597='P-Parametri'!$E$47,'P-Parametri'!$B$34,IF($A1597='P-Parametri'!$E$48,'P-Parametri'!$C$34,'P-Parametri'!$E$51))</f>
        <v>3.7839263201876694E-2</v>
      </c>
      <c r="C1597" s="10">
        <f>IF($A1597&lt;='1-Input'!$B$26,0,IF($A1597='1-Input'!$B$26+1,('1-Input'!$B$23+0)*'1-Input'!$B$27,'1-Input'!$B$23+0))</f>
        <v>0</v>
      </c>
      <c r="D1597" s="10">
        <f t="shared" si="72"/>
        <v>0</v>
      </c>
      <c r="E1597" s="10">
        <f>MAX(0,('1-Input'!$B$10-C1597-D1597))/(1-'P-Parametri'!$B$31*MAX(0,IF(F1596&lt;=0,0,(F1596-G1596)/F1596)))</f>
        <v>31722.187806285572</v>
      </c>
      <c r="F1597" s="10">
        <f>((F1596-E1597+MAX(0,-('1-Input'!$B$10-C1597-D1597)))*(1+B1597))*(1-'P-Parametri'!$B$32)</f>
        <v>732041.12616345915</v>
      </c>
      <c r="G1597" s="10">
        <f>IF(F1596&lt;=0,G1596,G1596*(1-E1597/F1596))+MAX(0,-('1-Input'!$B$10-C1597-D1597))</f>
        <v>473495.99939626962</v>
      </c>
      <c r="H1597" s="9">
        <f t="shared" si="73"/>
        <v>1</v>
      </c>
    </row>
    <row r="1598" spans="1:8">
      <c r="A1598" s="9">
        <f t="shared" si="71"/>
        <v>6</v>
      </c>
      <c r="B1598" s="12">
        <f>IF($A1598='P-Parametri'!$E$47,'P-Parametri'!$B$34,IF($A1598='P-Parametri'!$E$48,'P-Parametri'!$C$34,'P-Parametri'!$E$51))</f>
        <v>3.7839263201876694E-2</v>
      </c>
      <c r="C1598" s="10">
        <f>IF($A1598&lt;='1-Input'!$B$26,0,IF($A1598='1-Input'!$B$26+1,('1-Input'!$B$23+0)*'1-Input'!$B$27,'1-Input'!$B$23+0))</f>
        <v>0</v>
      </c>
      <c r="D1598" s="10">
        <f t="shared" si="72"/>
        <v>0</v>
      </c>
      <c r="E1598" s="10">
        <f>MAX(0,('1-Input'!$B$10-C1598-D1598))/(1-'P-Parametri'!$B$31*MAX(0,IF(F1597&lt;=0,0,(F1597-G1597)/F1597)))</f>
        <v>31932.270441795692</v>
      </c>
      <c r="F1598" s="10">
        <f>((F1597-E1598+MAX(0,-('1-Input'!$B$10-C1598-D1598)))*(1+B1598))*(1-'P-Parametri'!$B$32)</f>
        <v>725147.25806531368</v>
      </c>
      <c r="G1598" s="10">
        <f>IF(F1597&lt;=0,G1597,G1597*(1-E1598/F1597))+MAX(0,-('1-Input'!$B$10-C1598-D1598))</f>
        <v>452841.6921921497</v>
      </c>
      <c r="H1598" s="9">
        <f t="shared" si="73"/>
        <v>1</v>
      </c>
    </row>
    <row r="1599" spans="1:8">
      <c r="A1599" s="9">
        <f t="shared" si="71"/>
        <v>7</v>
      </c>
      <c r="B1599" s="12">
        <f>IF($A1599='P-Parametri'!$E$47,'P-Parametri'!$B$34,IF($A1599='P-Parametri'!$E$48,'P-Parametri'!$C$34,'P-Parametri'!$E$51))</f>
        <v>3.7839263201876694E-2</v>
      </c>
      <c r="C1599" s="10">
        <f>IF($A1599&lt;='1-Input'!$B$26,0,IF($A1599='1-Input'!$B$26+1,('1-Input'!$B$23+0)*'1-Input'!$B$27,'1-Input'!$B$23+0))</f>
        <v>0</v>
      </c>
      <c r="D1599" s="10">
        <f t="shared" si="72"/>
        <v>0</v>
      </c>
      <c r="E1599" s="10">
        <f>MAX(0,('1-Input'!$B$10-C1599-D1599))/(1-'P-Parametri'!$B$31*MAX(0,IF(F1598&lt;=0,0,(F1598-G1598)/F1598)))</f>
        <v>32137.756300795943</v>
      </c>
      <c r="F1599" s="10">
        <f>((F1598-E1599+MAX(0,-('1-Input'!$B$10-C1599-D1599)))*(1+B1599))*(1-'P-Parametri'!$B$32)</f>
        <v>717794.00576178043</v>
      </c>
      <c r="G1599" s="10">
        <f>IF(F1598&lt;=0,G1598,G1598*(1-E1599/F1598))+MAX(0,-('1-Input'!$B$10-C1599-D1599))</f>
        <v>432772.22935595352</v>
      </c>
      <c r="H1599" s="9">
        <f t="shared" si="73"/>
        <v>1</v>
      </c>
    </row>
    <row r="1600" spans="1:8">
      <c r="A1600" s="9">
        <f t="shared" si="71"/>
        <v>8</v>
      </c>
      <c r="B1600" s="12">
        <f>IF($A1600='P-Parametri'!$E$47,'P-Parametri'!$B$34,IF($A1600='P-Parametri'!$E$48,'P-Parametri'!$C$34,'P-Parametri'!$E$51))</f>
        <v>3.7839263201876694E-2</v>
      </c>
      <c r="C1600" s="10">
        <f>IF($A1600&lt;='1-Input'!$B$26,0,IF($A1600='1-Input'!$B$26+1,('1-Input'!$B$23+0)*'1-Input'!$B$27,'1-Input'!$B$23+0))</f>
        <v>0</v>
      </c>
      <c r="D1600" s="10">
        <f t="shared" si="72"/>
        <v>0</v>
      </c>
      <c r="E1600" s="10">
        <f>MAX(0,('1-Input'!$B$10-C1600-D1600))/(1-'P-Parametri'!$B$31*MAX(0,IF(F1599&lt;=0,0,(F1599-G1599)/F1599)))</f>
        <v>32338.67191239099</v>
      </c>
      <c r="F1600" s="10">
        <f>((F1599-E1600+MAX(0,-('1-Input'!$B$10-C1600-D1600)))*(1+B1600))*(1-'P-Parametri'!$B$32)</f>
        <v>709969.67372276669</v>
      </c>
      <c r="G1600" s="10">
        <f>IF(F1599&lt;=0,G1599,G1599*(1-E1600/F1599))+MAX(0,-('1-Input'!$B$10-C1600-D1600))</f>
        <v>413274.60326045094</v>
      </c>
      <c r="H1600" s="9">
        <f t="shared" si="73"/>
        <v>1</v>
      </c>
    </row>
    <row r="1601" spans="1:8">
      <c r="A1601" s="9">
        <f t="shared" si="71"/>
        <v>9</v>
      </c>
      <c r="B1601" s="12">
        <f>IF($A1601='P-Parametri'!$E$47,'P-Parametri'!$B$34,IF($A1601='P-Parametri'!$E$48,'P-Parametri'!$C$34,'P-Parametri'!$E$51))</f>
        <v>3.7839263201876694E-2</v>
      </c>
      <c r="C1601" s="10">
        <f>IF($A1601&lt;='1-Input'!$B$26,0,IF($A1601='1-Input'!$B$26+1,('1-Input'!$B$23+0)*'1-Input'!$B$27,'1-Input'!$B$23+0))</f>
        <v>0</v>
      </c>
      <c r="D1601" s="10">
        <f t="shared" si="72"/>
        <v>0</v>
      </c>
      <c r="E1601" s="10">
        <f>MAX(0,('1-Input'!$B$10-C1601-D1601))/(1-'P-Parametri'!$B$31*MAX(0,IF(F1600&lt;=0,0,(F1600-G1600)/F1600)))</f>
        <v>32535.04815509394</v>
      </c>
      <c r="F1601" s="10">
        <f>((F1600-E1601+MAX(0,-('1-Input'!$B$10-C1601-D1601)))*(1+B1601))*(1-'P-Parametri'!$B$32)</f>
        <v>701662.11616125947</v>
      </c>
      <c r="G1601" s="10">
        <f>IF(F1600&lt;=0,G1600,G1600*(1-E1601/F1600))+MAX(0,-('1-Input'!$B$10-C1601-D1601))</f>
        <v>394335.89416341064</v>
      </c>
      <c r="H1601" s="9">
        <f t="shared" si="73"/>
        <v>1</v>
      </c>
    </row>
    <row r="1602" spans="1:8">
      <c r="A1602" s="9">
        <f t="shared" si="71"/>
        <v>10</v>
      </c>
      <c r="B1602" s="12">
        <f>IF($A1602='P-Parametri'!$E$47,'P-Parametri'!$B$34,IF($A1602='P-Parametri'!$E$48,'P-Parametri'!$C$34,'P-Parametri'!$E$51))</f>
        <v>3.7839263201876694E-2</v>
      </c>
      <c r="C1602" s="10">
        <f>IF($A1602&lt;='1-Input'!$B$26,0,IF($A1602='1-Input'!$B$26+1,('1-Input'!$B$23+0)*'1-Input'!$B$27,'1-Input'!$B$23+0))</f>
        <v>0</v>
      </c>
      <c r="D1602" s="10">
        <f t="shared" si="72"/>
        <v>0</v>
      </c>
      <c r="E1602" s="10">
        <f>MAX(0,('1-Input'!$B$10-C1602-D1602))/(1-'P-Parametri'!$B$31*MAX(0,IF(F1601&lt;=0,0,(F1601-G1601)/F1601)))</f>
        <v>32726.920005074324</v>
      </c>
      <c r="F1602" s="10">
        <f>((F1601-E1602+MAX(0,-('1-Input'!$B$10-C1602-D1602)))*(1+B1602))*(1-'P-Parametri'!$B$32)</f>
        <v>692858.71668632084</v>
      </c>
      <c r="G1602" s="10">
        <f>IF(F1601&lt;=0,G1601,G1601*(1-E1602/F1601))+MAX(0,-('1-Input'!$B$10-C1602-D1602))</f>
        <v>375943.28187016066</v>
      </c>
      <c r="H1602" s="9">
        <f t="shared" si="73"/>
        <v>1</v>
      </c>
    </row>
    <row r="1603" spans="1:8">
      <c r="A1603" s="9">
        <f t="shared" si="71"/>
        <v>11</v>
      </c>
      <c r="B1603" s="12">
        <f>IF($A1603='P-Parametri'!$E$47,'P-Parametri'!$B$34,IF($A1603='P-Parametri'!$E$48,'P-Parametri'!$C$34,'P-Parametri'!$E$51))</f>
        <v>3.7839263201876694E-2</v>
      </c>
      <c r="C1603" s="10">
        <f>IF($A1603&lt;='1-Input'!$B$26,0,IF($A1603='1-Input'!$B$26+1,('1-Input'!$B$23+0)*'1-Input'!$B$27,'1-Input'!$B$23+0))</f>
        <v>0</v>
      </c>
      <c r="D1603" s="10">
        <f t="shared" si="72"/>
        <v>0</v>
      </c>
      <c r="E1603" s="10">
        <f>MAX(0,('1-Input'!$B$10-C1603-D1603))/(1-'P-Parametri'!$B$31*MAX(0,IF(F1602&lt;=0,0,(F1602-G1602)/F1602)))</f>
        <v>32914.326285522919</v>
      </c>
      <c r="F1603" s="10">
        <f>((F1602-E1603+MAX(0,-('1-Input'!$B$10-C1603-D1603)))*(1+B1603))*(1-'P-Parametri'!$B$32)</f>
        <v>683546.36748800031</v>
      </c>
      <c r="G1603" s="10">
        <f>IF(F1602&lt;=0,G1602,G1602*(1-E1603/F1602))+MAX(0,-('1-Input'!$B$10-C1603-D1603))</f>
        <v>358084.05668280279</v>
      </c>
      <c r="H1603" s="9">
        <f t="shared" si="73"/>
        <v>1</v>
      </c>
    </row>
    <row r="1604" spans="1:8">
      <c r="A1604" s="9">
        <f t="shared" si="71"/>
        <v>12</v>
      </c>
      <c r="B1604" s="12">
        <f>IF($A1604='P-Parametri'!$E$47,'P-Parametri'!$B$34,IF($A1604='P-Parametri'!$E$48,'P-Parametri'!$C$34,'P-Parametri'!$E$51))</f>
        <v>3.7839263201876694E-2</v>
      </c>
      <c r="C1604" s="10">
        <f>IF($A1604&lt;='1-Input'!$B$26,0,IF($A1604='1-Input'!$B$26+1,('1-Input'!$B$23+0)*'1-Input'!$B$27,'1-Input'!$B$23+0))</f>
        <v>0</v>
      </c>
      <c r="D1604" s="10">
        <f t="shared" si="72"/>
        <v>0</v>
      </c>
      <c r="E1604" s="10">
        <f>MAX(0,('1-Input'!$B$10-C1604-D1604))/(1-'P-Parametri'!$B$31*MAX(0,IF(F1603&lt;=0,0,(F1603-G1603)/F1603)))</f>
        <v>33097.309418087025</v>
      </c>
      <c r="F1604" s="10">
        <f>((F1603-E1604+MAX(0,-('1-Input'!$B$10-C1604-D1604)))*(1+B1604))*(1-'P-Parametri'!$B$32)</f>
        <v>673711.44803527824</v>
      </c>
      <c r="G1604" s="10">
        <f>IF(F1603&lt;=0,G1603,G1603*(1-E1604/F1603))+MAX(0,-('1-Input'!$B$10-C1604-D1604))</f>
        <v>340745.62964197359</v>
      </c>
      <c r="H1604" s="9">
        <f t="shared" si="73"/>
        <v>1</v>
      </c>
    </row>
    <row r="1605" spans="1:8">
      <c r="A1605" s="9">
        <f t="shared" si="71"/>
        <v>13</v>
      </c>
      <c r="B1605" s="12">
        <f>IF($A1605='P-Parametri'!$E$47,'P-Parametri'!$B$34,IF($A1605='P-Parametri'!$E$48,'P-Parametri'!$C$34,'P-Parametri'!$E$51))</f>
        <v>3.7839263201876694E-2</v>
      </c>
      <c r="C1605" s="10">
        <f>IF($A1605&lt;='1-Input'!$B$26,0,IF($A1605='1-Input'!$B$26+1,('1-Input'!$B$23+0)*'1-Input'!$B$27,'1-Input'!$B$23+0))</f>
        <v>0</v>
      </c>
      <c r="D1605" s="10">
        <f t="shared" si="72"/>
        <v>0</v>
      </c>
      <c r="E1605" s="10">
        <f>MAX(0,('1-Input'!$B$10-C1605-D1605))/(1-'P-Parametri'!$B$31*MAX(0,IF(F1604&lt;=0,0,(F1604-G1604)/F1604)))</f>
        <v>33275.915177252522</v>
      </c>
      <c r="F1605" s="10">
        <f>((F1604-E1605+MAX(0,-('1-Input'!$B$10-C1605-D1605)))*(1+B1605))*(1-'P-Parametri'!$B$32)</f>
        <v>663339.80326657533</v>
      </c>
      <c r="G1605" s="10">
        <f>IF(F1604&lt;=0,G1604,G1604*(1-E1605/F1604))+MAX(0,-('1-Input'!$B$10-C1605-D1605))</f>
        <v>323915.54206953844</v>
      </c>
      <c r="H1605" s="9">
        <f t="shared" si="73"/>
        <v>1</v>
      </c>
    </row>
    <row r="1606" spans="1:8">
      <c r="A1606" s="9">
        <f t="shared" si="71"/>
        <v>14</v>
      </c>
      <c r="B1606" s="12">
        <f>IF($A1606='P-Parametri'!$E$47,'P-Parametri'!$B$34,IF($A1606='P-Parametri'!$E$48,'P-Parametri'!$C$34,'P-Parametri'!$E$51))</f>
        <v>3.7839263201876694E-2</v>
      </c>
      <c r="C1606" s="10">
        <f>IF($A1606&lt;='1-Input'!$B$26,0,IF($A1606='1-Input'!$B$26+1,('1-Input'!$B$23+0)*'1-Input'!$B$27,'1-Input'!$B$23+0))</f>
        <v>0</v>
      </c>
      <c r="D1606" s="10">
        <f t="shared" si="72"/>
        <v>0</v>
      </c>
      <c r="E1606" s="10">
        <f>MAX(0,('1-Input'!$B$10-C1606-D1606))/(1-'P-Parametri'!$B$31*MAX(0,IF(F1605&lt;=0,0,(F1605-G1605)/F1605)))</f>
        <v>33450.192448471527</v>
      </c>
      <c r="F1606" s="10">
        <f>((F1605-E1606+MAX(0,-('1-Input'!$B$10-C1606-D1606)))*(1+B1606))*(1-'P-Parametri'!$B$32)</f>
        <v>652416.72125079774</v>
      </c>
      <c r="G1606" s="10">
        <f>IF(F1605&lt;=0,G1605,G1605*(1-E1606/F1605))+MAX(0,-('1-Input'!$B$10-C1606-D1606))</f>
        <v>307581.47442288045</v>
      </c>
      <c r="H1606" s="9">
        <f t="shared" si="73"/>
        <v>1</v>
      </c>
    </row>
    <row r="1607" spans="1:8">
      <c r="A1607" s="9">
        <f t="shared" si="71"/>
        <v>15</v>
      </c>
      <c r="B1607" s="12">
        <f>IF($A1607='P-Parametri'!$E$47,'P-Parametri'!$B$34,IF($A1607='P-Parametri'!$E$48,'P-Parametri'!$C$34,'P-Parametri'!$E$51))</f>
        <v>3.7839263201876694E-2</v>
      </c>
      <c r="C1607" s="10">
        <f>IF($A1607&lt;='1-Input'!$B$26,0,IF($A1607='1-Input'!$B$26+1,('1-Input'!$B$23+0)*'1-Input'!$B$27,'1-Input'!$B$23+0))</f>
        <v>0</v>
      </c>
      <c r="D1607" s="10">
        <f t="shared" si="72"/>
        <v>0</v>
      </c>
      <c r="E1607" s="10">
        <f>MAX(0,('1-Input'!$B$10-C1607-D1607))/(1-'P-Parametri'!$B$31*MAX(0,IF(F1606&lt;=0,0,(F1606-G1606)/F1606)))</f>
        <v>33620.192990758027</v>
      </c>
      <c r="F1607" s="10">
        <f>((F1606-E1607+MAX(0,-('1-Input'!$B$10-C1607-D1607)))*(1+B1607))*(1-'P-Parametri'!$B$32)</f>
        <v>640926.91029535641</v>
      </c>
      <c r="G1607" s="10">
        <f>IF(F1606&lt;=0,G1606,G1606*(1-E1607/F1606))+MAX(0,-('1-Input'!$B$10-C1607-D1607))</f>
        <v>291731.25447349943</v>
      </c>
      <c r="H1607" s="9">
        <f t="shared" si="73"/>
        <v>1</v>
      </c>
    </row>
    <row r="1608" spans="1:8">
      <c r="A1608" s="9">
        <f t="shared" si="71"/>
        <v>16</v>
      </c>
      <c r="B1608" s="12">
        <f>IF($A1608='P-Parametri'!$E$47,'P-Parametri'!$B$34,IF($A1608='P-Parametri'!$E$48,'P-Parametri'!$C$34,'P-Parametri'!$E$51))</f>
        <v>3.7839263201876694E-2</v>
      </c>
      <c r="C1608" s="10">
        <f>IF($A1608&lt;='1-Input'!$B$26,0,IF($A1608='1-Input'!$B$26+1,('1-Input'!$B$23+0)*'1-Input'!$B$27,'1-Input'!$B$23+0))</f>
        <v>0</v>
      </c>
      <c r="D1608" s="10">
        <f t="shared" si="72"/>
        <v>0</v>
      </c>
      <c r="E1608" s="10">
        <f>MAX(0,('1-Input'!$B$10-C1608-D1608))/(1-'P-Parametri'!$B$31*MAX(0,IF(F1607&lt;=0,0,(F1607-G1607)/F1607)))</f>
        <v>33785.971204398287</v>
      </c>
      <c r="F1608" s="10">
        <f>((F1607-E1608+MAX(0,-('1-Input'!$B$10-C1608-D1608)))*(1+B1608))*(1-'P-Parametri'!$B$32)</f>
        <v>628854.47547608369</v>
      </c>
      <c r="G1608" s="10">
        <f>IF(F1607&lt;=0,G1607,G1607*(1-E1608/F1607))+MAX(0,-('1-Input'!$B$10-C1608-D1608))</f>
        <v>276352.86482447921</v>
      </c>
      <c r="H1608" s="9">
        <f t="shared" si="73"/>
        <v>1</v>
      </c>
    </row>
    <row r="1609" spans="1:8">
      <c r="A1609" s="9">
        <f t="shared" si="71"/>
        <v>17</v>
      </c>
      <c r="B1609" s="12">
        <f>IF($A1609='P-Parametri'!$E$47,'P-Parametri'!$B$34,IF($A1609='P-Parametri'!$E$48,'P-Parametri'!$C$34,'P-Parametri'!$E$51))</f>
        <v>3.7839263201876694E-2</v>
      </c>
      <c r="C1609" s="10">
        <f>IF($A1609&lt;='1-Input'!$B$26,0,IF($A1609='1-Input'!$B$26+1,('1-Input'!$B$23+0)*'1-Input'!$B$27,'1-Input'!$B$23+0))</f>
        <v>0</v>
      </c>
      <c r="D1609" s="10">
        <f t="shared" si="72"/>
        <v>0</v>
      </c>
      <c r="E1609" s="10">
        <f>MAX(0,('1-Input'!$B$10-C1609-D1609))/(1-'P-Parametri'!$B$31*MAX(0,IF(F1608&lt;=0,0,(F1608-G1608)/F1608)))</f>
        <v>33947.583904349383</v>
      </c>
      <c r="F1609" s="10">
        <f>((F1608-E1609+MAX(0,-('1-Input'!$B$10-C1609-D1609)))*(1+B1609))*(1-'P-Parametri'!$B$32)</f>
        <v>616182.89456248248</v>
      </c>
      <c r="G1609" s="10">
        <f>IF(F1608&lt;=0,G1608,G1608*(1-E1609/F1608))+MAX(0,-('1-Input'!$B$10-C1609-D1609))</f>
        <v>261434.44978301207</v>
      </c>
      <c r="H1609" s="9">
        <f t="shared" si="73"/>
        <v>1</v>
      </c>
    </row>
    <row r="1610" spans="1:8">
      <c r="A1610" s="9">
        <f t="shared" si="71"/>
        <v>18</v>
      </c>
      <c r="B1610" s="12">
        <f>IF($A1610='P-Parametri'!$E$47,'P-Parametri'!$B$34,IF($A1610='P-Parametri'!$E$48,'P-Parametri'!$C$34,'P-Parametri'!$E$51))</f>
        <v>3.7839263201876694E-2</v>
      </c>
      <c r="C1610" s="10">
        <f>IF($A1610&lt;='1-Input'!$B$26,0,IF($A1610='1-Input'!$B$26+1,('1-Input'!$B$23+0)*'1-Input'!$B$27,'1-Input'!$B$23+0))</f>
        <v>0</v>
      </c>
      <c r="D1610" s="10">
        <f t="shared" si="72"/>
        <v>0</v>
      </c>
      <c r="E1610" s="10">
        <f>MAX(0,('1-Input'!$B$10-C1610-D1610))/(1-'P-Parametri'!$B$31*MAX(0,IF(F1609&lt;=0,0,(F1609-G1609)/F1609)))</f>
        <v>34105.09009982783</v>
      </c>
      <c r="F1610" s="10">
        <f>((F1609-E1610+MAX(0,-('1-Input'!$B$10-C1610-D1610)))*(1+B1610))*(1-'P-Parametri'!$B$32)</f>
        <v>602894.99331026815</v>
      </c>
      <c r="G1610" s="10">
        <f>IF(F1609&lt;=0,G1609,G1609*(1-E1610/F1609))+MAX(0,-('1-Input'!$B$10-C1610-D1610))</f>
        <v>246964.32160559899</v>
      </c>
      <c r="H1610" s="9">
        <f t="shared" si="73"/>
        <v>1</v>
      </c>
    </row>
    <row r="1611" spans="1:8">
      <c r="A1611" s="9">
        <f t="shared" si="71"/>
        <v>19</v>
      </c>
      <c r="B1611" s="12">
        <f>IF($A1611='P-Parametri'!$E$47,'P-Parametri'!$B$34,IF($A1611='P-Parametri'!$E$48,'P-Parametri'!$C$34,'P-Parametri'!$E$51))</f>
        <v>3.7839263201876694E-2</v>
      </c>
      <c r="C1611" s="10">
        <f>IF($A1611&lt;='1-Input'!$B$26,0,IF($A1611='1-Input'!$B$26+1,('1-Input'!$B$23+0)*'1-Input'!$B$27,'1-Input'!$B$23+0))</f>
        <v>5178.3333333332594</v>
      </c>
      <c r="D1611" s="10">
        <f t="shared" si="72"/>
        <v>0</v>
      </c>
      <c r="E1611" s="10">
        <f>MAX(0,('1-Input'!$B$10-C1611-D1611))/(1-'P-Parametri'!$B$31*MAX(0,IF(F1610&lt;=0,0,(F1610-G1610)/F1610)))</f>
        <v>28141.23369574696</v>
      </c>
      <c r="F1611" s="10">
        <f>((F1610-E1611+MAX(0,-('1-Input'!$B$10-C1611-D1611)))*(1+B1611))*(1-'P-Parametri'!$B$32)</f>
        <v>595309.01436404162</v>
      </c>
      <c r="G1611" s="10">
        <f>IF(F1610&lt;=0,G1610,G1610*(1-E1611/F1610))+MAX(0,-('1-Input'!$B$10-C1611-D1611))</f>
        <v>235436.80725246825</v>
      </c>
      <c r="H1611" s="9">
        <f t="shared" si="73"/>
        <v>1</v>
      </c>
    </row>
    <row r="1612" spans="1:8">
      <c r="A1612" s="9">
        <f t="shared" si="71"/>
        <v>20</v>
      </c>
      <c r="B1612" s="12">
        <f>IF($A1612='P-Parametri'!$E$47,'P-Parametri'!$B$34,IF($A1612='P-Parametri'!$E$48,'P-Parametri'!$C$34,'P-Parametri'!$E$51))</f>
        <v>3.7839263201876694E-2</v>
      </c>
      <c r="C1612" s="10">
        <f>IF($A1612&lt;='1-Input'!$B$26,0,IF($A1612='1-Input'!$B$26+1,('1-Input'!$B$23+0)*'1-Input'!$B$27,'1-Input'!$B$23+0))</f>
        <v>15535</v>
      </c>
      <c r="D1612" s="10">
        <f t="shared" si="72"/>
        <v>0</v>
      </c>
      <c r="E1612" s="10">
        <f>MAX(0,('1-Input'!$B$10-C1612-D1612))/(1-'P-Parametri'!$B$31*MAX(0,IF(F1611&lt;=0,0,(F1611-G1611)/F1611)))</f>
        <v>15976.003675081571</v>
      </c>
      <c r="F1612" s="10">
        <f>((F1611-E1612+MAX(0,-('1-Input'!$B$10-C1612-D1612)))*(1+B1612))*(1-'P-Parametri'!$B$32)</f>
        <v>600052.03587203135</v>
      </c>
      <c r="G1612" s="10">
        <f>IF(F1611&lt;=0,G1611,G1611*(1-E1612/F1611))+MAX(0,-('1-Input'!$B$10-C1612-D1612))</f>
        <v>229118.51002000808</v>
      </c>
      <c r="H1612" s="9">
        <f t="shared" si="73"/>
        <v>1</v>
      </c>
    </row>
    <row r="1613" spans="1:8">
      <c r="A1613" s="9">
        <f t="shared" si="71"/>
        <v>21</v>
      </c>
      <c r="B1613" s="12">
        <f>IF($A1613='P-Parametri'!$E$47,'P-Parametri'!$B$34,IF($A1613='P-Parametri'!$E$48,'P-Parametri'!$C$34,'P-Parametri'!$E$51))</f>
        <v>3.7839263201876694E-2</v>
      </c>
      <c r="C1613" s="10">
        <f>IF($A1613&lt;='1-Input'!$B$26,0,IF($A1613='1-Input'!$B$26+1,('1-Input'!$B$23+0)*'1-Input'!$B$27,'1-Input'!$B$23+0))</f>
        <v>15535</v>
      </c>
      <c r="D1613" s="10">
        <f t="shared" si="72"/>
        <v>0</v>
      </c>
      <c r="E1613" s="10">
        <f>MAX(0,('1-Input'!$B$10-C1613-D1613))/(1-'P-Parametri'!$B$31*MAX(0,IF(F1612&lt;=0,0,(F1612-G1612)/F1612)))</f>
        <v>16043.588463862912</v>
      </c>
      <c r="F1613" s="10">
        <f>((F1612-E1613+MAX(0,-('1-Input'!$B$10-C1613-D1613)))*(1+B1613))*(1-'P-Parametri'!$B$32)</f>
        <v>604894.68296824198</v>
      </c>
      <c r="G1613" s="10">
        <f>IF(F1612&lt;=0,G1612,G1612*(1-E1613/F1612))+MAX(0,-('1-Input'!$B$10-C1613-D1613))</f>
        <v>222992.56949407945</v>
      </c>
      <c r="H1613" s="9">
        <f t="shared" si="73"/>
        <v>1</v>
      </c>
    </row>
    <row r="1614" spans="1:8">
      <c r="A1614" s="9">
        <f t="shared" si="71"/>
        <v>22</v>
      </c>
      <c r="B1614" s="12">
        <f>IF($A1614='P-Parametri'!$E$47,'P-Parametri'!$B$34,IF($A1614='P-Parametri'!$E$48,'P-Parametri'!$C$34,'P-Parametri'!$E$51))</f>
        <v>3.7839263201876694E-2</v>
      </c>
      <c r="C1614" s="10">
        <f>IF($A1614&lt;='1-Input'!$B$26,0,IF($A1614='1-Input'!$B$26+1,('1-Input'!$B$23+0)*'1-Input'!$B$27,'1-Input'!$B$23+0))</f>
        <v>15535</v>
      </c>
      <c r="D1614" s="10">
        <f t="shared" si="72"/>
        <v>0</v>
      </c>
      <c r="E1614" s="10">
        <f>MAX(0,('1-Input'!$B$10-C1614-D1614))/(1-'P-Parametri'!$B$31*MAX(0,IF(F1613&lt;=0,0,(F1613-G1613)/F1613)))</f>
        <v>16109.384406900786</v>
      </c>
      <c r="F1614" s="10">
        <f>((F1613-E1614+MAX(0,-('1-Input'!$B$10-C1614-D1614)))*(1+B1614))*(1-'P-Parametri'!$B$32)</f>
        <v>609842.37144211342</v>
      </c>
      <c r="G1614" s="10">
        <f>IF(F1613&lt;=0,G1613,G1613*(1-E1614/F1613))+MAX(0,-('1-Input'!$B$10-C1614-D1614))</f>
        <v>217053.89434448938</v>
      </c>
      <c r="H1614" s="9">
        <f t="shared" si="73"/>
        <v>1</v>
      </c>
    </row>
    <row r="1615" spans="1:8">
      <c r="A1615" s="9">
        <f t="shared" si="71"/>
        <v>23</v>
      </c>
      <c r="B1615" s="12">
        <f>IF($A1615='P-Parametri'!$E$47,'P-Parametri'!$B$34,IF($A1615='P-Parametri'!$E$48,'P-Parametri'!$C$34,'P-Parametri'!$E$51))</f>
        <v>3.7839263201876694E-2</v>
      </c>
      <c r="C1615" s="10">
        <f>IF($A1615&lt;='1-Input'!$B$26,0,IF($A1615='1-Input'!$B$26+1,('1-Input'!$B$23+0)*'1-Input'!$B$27,'1-Input'!$B$23+0))</f>
        <v>15535</v>
      </c>
      <c r="D1615" s="10">
        <f t="shared" si="72"/>
        <v>0</v>
      </c>
      <c r="E1615" s="10">
        <f>MAX(0,('1-Input'!$B$10-C1615-D1615))/(1-'P-Parametri'!$B$31*MAX(0,IF(F1614&lt;=0,0,(F1614-G1614)/F1614)))</f>
        <v>16173.42257479161</v>
      </c>
      <c r="F1615" s="10">
        <f>((F1614-E1615+MAX(0,-('1-Input'!$B$10-C1615-D1615)))*(1+B1615))*(1-'P-Parametri'!$B$32)</f>
        <v>614900.67858933727</v>
      </c>
      <c r="G1615" s="10">
        <f>IF(F1614&lt;=0,G1614,G1614*(1-E1615/F1614))+MAX(0,-('1-Input'!$B$10-C1615-D1615))</f>
        <v>211297.4816727424</v>
      </c>
      <c r="H1615" s="9">
        <f t="shared" si="73"/>
        <v>1</v>
      </c>
    </row>
    <row r="1616" spans="1:8">
      <c r="A1616" s="9">
        <f t="shared" si="71"/>
        <v>24</v>
      </c>
      <c r="B1616" s="12">
        <f>IF($A1616='P-Parametri'!$E$47,'P-Parametri'!$B$34,IF($A1616='P-Parametri'!$E$48,'P-Parametri'!$C$34,'P-Parametri'!$E$51))</f>
        <v>3.7839263201876694E-2</v>
      </c>
      <c r="C1616" s="10">
        <f>IF($A1616&lt;='1-Input'!$B$26,0,IF($A1616='1-Input'!$B$26+1,('1-Input'!$B$23+0)*'1-Input'!$B$27,'1-Input'!$B$23+0))</f>
        <v>15535</v>
      </c>
      <c r="D1616" s="10">
        <f t="shared" si="72"/>
        <v>0</v>
      </c>
      <c r="E1616" s="10">
        <f>MAX(0,('1-Input'!$B$10-C1616-D1616))/(1-'P-Parametri'!$B$31*MAX(0,IF(F1615&lt;=0,0,(F1615-G1615)/F1615)))</f>
        <v>16235.734512483757</v>
      </c>
      <c r="F1616" s="10">
        <f>((F1615-E1616+MAX(0,-('1-Input'!$B$10-C1616-D1616)))*(1+B1616))*(1-'P-Parametri'!$B$32)</f>
        <v>620075.34849658341</v>
      </c>
      <c r="G1616" s="10">
        <f>IF(F1615&lt;=0,G1615,G1615*(1-E1616/F1615))+MAX(0,-('1-Input'!$B$10-C1616-D1616))</f>
        <v>205718.41836211924</v>
      </c>
      <c r="H1616" s="9">
        <f t="shared" si="73"/>
        <v>1</v>
      </c>
    </row>
    <row r="1617" spans="1:8">
      <c r="A1617" s="9">
        <f t="shared" si="71"/>
        <v>25</v>
      </c>
      <c r="B1617" s="12">
        <f>IF($A1617='P-Parametri'!$E$47,'P-Parametri'!$B$34,IF($A1617='P-Parametri'!$E$48,'P-Parametri'!$C$34,'P-Parametri'!$E$51))</f>
        <v>3.7839263201876694E-2</v>
      </c>
      <c r="C1617" s="10">
        <f>IF($A1617&lt;='1-Input'!$B$26,0,IF($A1617='1-Input'!$B$26+1,('1-Input'!$B$23+0)*'1-Input'!$B$27,'1-Input'!$B$23+0))</f>
        <v>15535</v>
      </c>
      <c r="D1617" s="10">
        <f t="shared" si="72"/>
        <v>0</v>
      </c>
      <c r="E1617" s="10">
        <f>MAX(0,('1-Input'!$B$10-C1617-D1617))/(1-'P-Parametri'!$B$31*MAX(0,IF(F1616&lt;=0,0,(F1616-G1616)/F1616)))</f>
        <v>16296.352161088062</v>
      </c>
      <c r="F1617" s="10">
        <f>((F1616-E1617+MAX(0,-('1-Input'!$B$10-C1617-D1617)))*(1+B1617))*(1-'P-Parametri'!$B$32)</f>
        <v>625372.29759621201</v>
      </c>
      <c r="G1617" s="10">
        <f>IF(F1616&lt;=0,G1616,G1616*(1-E1617/F1616))+MAX(0,-('1-Input'!$B$10-C1617-D1617))</f>
        <v>200311.88220521601</v>
      </c>
      <c r="H1617" s="9">
        <f t="shared" si="73"/>
        <v>1</v>
      </c>
    </row>
    <row r="1618" spans="1:8">
      <c r="A1618" s="9">
        <f t="shared" si="71"/>
        <v>26</v>
      </c>
      <c r="B1618" s="12">
        <f>IF($A1618='P-Parametri'!$E$47,'P-Parametri'!$B$34,IF($A1618='P-Parametri'!$E$48,'P-Parametri'!$C$34,'P-Parametri'!$E$51))</f>
        <v>3.7839263201876694E-2</v>
      </c>
      <c r="C1618" s="10">
        <f>IF($A1618&lt;='1-Input'!$B$26,0,IF($A1618='1-Input'!$B$26+1,('1-Input'!$B$23+0)*'1-Input'!$B$27,'1-Input'!$B$23+0))</f>
        <v>15535</v>
      </c>
      <c r="D1618" s="10">
        <f t="shared" si="72"/>
        <v>0</v>
      </c>
      <c r="E1618" s="10">
        <f>MAX(0,('1-Input'!$B$10-C1618-D1618))/(1-'P-Parametri'!$B$31*MAX(0,IF(F1617&lt;=0,0,(F1617-G1617)/F1617)))</f>
        <v>16355.307783404704</v>
      </c>
      <c r="F1618" s="10">
        <f>((F1617-E1618+MAX(0,-('1-Input'!$B$10-C1618-D1618)))*(1+B1618))*(1-'P-Parametri'!$B$32)</f>
        <v>630797.62049677921</v>
      </c>
      <c r="G1618" s="10">
        <f>IF(F1617&lt;=0,G1617,G1617*(1-E1618/F1617))+MAX(0,-('1-Input'!$B$10-C1618-D1618))</f>
        <v>195073.14281952172</v>
      </c>
      <c r="H1618" s="9">
        <f t="shared" si="73"/>
        <v>1</v>
      </c>
    </row>
    <row r="1619" spans="1:8">
      <c r="A1619" s="9">
        <f t="shared" si="71"/>
        <v>27</v>
      </c>
      <c r="B1619" s="12">
        <f>IF($A1619='P-Parametri'!$E$47,'P-Parametri'!$B$34,IF($A1619='P-Parametri'!$E$48,'P-Parametri'!$C$34,'P-Parametri'!$E$51))</f>
        <v>3.7839263201876694E-2</v>
      </c>
      <c r="C1619" s="10">
        <f>IF($A1619&lt;='1-Input'!$B$26,0,IF($A1619='1-Input'!$B$26+1,('1-Input'!$B$23+0)*'1-Input'!$B$27,'1-Input'!$B$23+0))</f>
        <v>15535</v>
      </c>
      <c r="D1619" s="10">
        <f t="shared" si="72"/>
        <v>0</v>
      </c>
      <c r="E1619" s="10">
        <f>MAX(0,('1-Input'!$B$10-C1619-D1619))/(1-'P-Parametri'!$B$31*MAX(0,IF(F1618&lt;=0,0,(F1618-G1618)/F1618)))</f>
        <v>16412.633893168437</v>
      </c>
      <c r="F1619" s="10">
        <f>((F1618-E1619+MAX(0,-('1-Input'!$B$10-C1619-D1619)))*(1+B1619))*(1-'P-Parametri'!$B$32)</f>
        <v>636357.59609534836</v>
      </c>
      <c r="G1619" s="10">
        <f>IF(F1618&lt;=0,G1618,G1618*(1-E1619/F1618))+MAX(0,-('1-Input'!$B$10-C1619-D1619))</f>
        <v>189997.5623616165</v>
      </c>
      <c r="H1619" s="9">
        <f t="shared" si="73"/>
        <v>1</v>
      </c>
    </row>
    <row r="1620" spans="1:8">
      <c r="A1620" s="9">
        <f t="shared" si="71"/>
        <v>28</v>
      </c>
      <c r="B1620" s="12">
        <f>IF($A1620='P-Parametri'!$E$47,'P-Parametri'!$B$34,IF($A1620='P-Parametri'!$E$48,'P-Parametri'!$C$34,'P-Parametri'!$E$51))</f>
        <v>3.7839263201876694E-2</v>
      </c>
      <c r="C1620" s="10">
        <f>IF($A1620&lt;='1-Input'!$B$26,0,IF($A1620='1-Input'!$B$26+1,('1-Input'!$B$23+0)*'1-Input'!$B$27,'1-Input'!$B$23+0))</f>
        <v>15535</v>
      </c>
      <c r="D1620" s="10">
        <f t="shared" si="72"/>
        <v>0</v>
      </c>
      <c r="E1620" s="10">
        <f>MAX(0,('1-Input'!$B$10-C1620-D1620))/(1-'P-Parametri'!$B$31*MAX(0,IF(F1619&lt;=0,0,(F1619-G1619)/F1619)))</f>
        <v>16468.363187996474</v>
      </c>
      <c r="F1620" s="10">
        <f>((F1619-E1620+MAX(0,-('1-Input'!$B$10-C1620-D1620)))*(1+B1620))*(1-'P-Parametri'!$B$32)</f>
        <v>642058.69397784793</v>
      </c>
      <c r="G1620" s="10">
        <f>IF(F1619&lt;=0,G1619,G1619*(1-E1620/F1619))+MAX(0,-('1-Input'!$B$10-C1620-D1620))</f>
        <v>185080.59605052954</v>
      </c>
      <c r="H1620" s="9">
        <f t="shared" si="73"/>
        <v>1</v>
      </c>
    </row>
    <row r="1621" spans="1:8">
      <c r="A1621" s="9">
        <f t="shared" si="71"/>
        <v>29</v>
      </c>
      <c r="B1621" s="12">
        <f>IF($A1621='P-Parametri'!$E$47,'P-Parametri'!$B$34,IF($A1621='P-Parametri'!$E$48,'P-Parametri'!$C$34,'P-Parametri'!$E$51))</f>
        <v>3.7839263201876694E-2</v>
      </c>
      <c r="C1621" s="10">
        <f>IF($A1621&lt;='1-Input'!$B$26,0,IF($A1621='1-Input'!$B$26+1,('1-Input'!$B$23+0)*'1-Input'!$B$27,'1-Input'!$B$23+0))</f>
        <v>15535</v>
      </c>
      <c r="D1621" s="10">
        <f t="shared" si="72"/>
        <v>0</v>
      </c>
      <c r="E1621" s="10">
        <f>MAX(0,('1-Input'!$B$10-C1621-D1621))/(1-'P-Parametri'!$B$31*MAX(0,IF(F1620&lt;=0,0,(F1620-G1620)/F1620)))</f>
        <v>16522.52848600793</v>
      </c>
      <c r="F1621" s="10">
        <f>((F1620-E1621+MAX(0,-('1-Input'!$B$10-C1621-D1621)))*(1+B1621))*(1-'P-Parametri'!$B$32)</f>
        <v>647907.58111397806</v>
      </c>
      <c r="G1621" s="10">
        <f>IF(F1620&lt;=0,G1620,G1620*(1-E1621/F1620))+MAX(0,-('1-Input'!$B$10-C1621-D1621))</f>
        <v>180317.79251070594</v>
      </c>
      <c r="H1621" s="9">
        <f t="shared" si="73"/>
        <v>1</v>
      </c>
    </row>
    <row r="1622" spans="1:8">
      <c r="A1622" s="9">
        <f t="shared" si="71"/>
        <v>30</v>
      </c>
      <c r="B1622" s="12">
        <f>IF($A1622='P-Parametri'!$E$47,'P-Parametri'!$B$34,IF($A1622='P-Parametri'!$E$48,'P-Parametri'!$C$34,'P-Parametri'!$E$51))</f>
        <v>3.7839263201876694E-2</v>
      </c>
      <c r="C1622" s="10">
        <f>IF($A1622&lt;='1-Input'!$B$26,0,IF($A1622='1-Input'!$B$26+1,('1-Input'!$B$23+0)*'1-Input'!$B$27,'1-Input'!$B$23+0))</f>
        <v>15535</v>
      </c>
      <c r="D1622" s="10">
        <f t="shared" si="72"/>
        <v>0</v>
      </c>
      <c r="E1622" s="10">
        <f>MAX(0,('1-Input'!$B$10-C1622-D1622))/(1-'P-Parametri'!$B$31*MAX(0,IF(F1621&lt;=0,0,(F1621-G1621)/F1621)))</f>
        <v>16575.162666069315</v>
      </c>
      <c r="F1622" s="10">
        <f>((F1621-E1622+MAX(0,-('1-Input'!$B$10-C1622-D1622)))*(1+B1622))*(1-'P-Parametri'!$B$32)</f>
        <v>653911.12885344157</v>
      </c>
      <c r="G1622" s="10">
        <f>IF(F1621&lt;=0,G1621,G1621*(1-E1622/F1621))+MAX(0,-('1-Input'!$B$10-C1622-D1622))</f>
        <v>175704.79394490324</v>
      </c>
      <c r="H1622" s="9">
        <f t="shared" si="73"/>
        <v>1</v>
      </c>
    </row>
    <row r="1623" spans="1:8">
      <c r="A1623" s="9">
        <f t="shared" si="71"/>
        <v>31</v>
      </c>
      <c r="B1623" s="12">
        <f>IF($A1623='P-Parametri'!$E$47,'P-Parametri'!$B$34,IF($A1623='P-Parametri'!$E$48,'P-Parametri'!$C$34,'P-Parametri'!$E$51))</f>
        <v>3.7839263201876694E-2</v>
      </c>
      <c r="C1623" s="10">
        <f>IF($A1623&lt;='1-Input'!$B$26,0,IF($A1623='1-Input'!$B$26+1,('1-Input'!$B$23+0)*'1-Input'!$B$27,'1-Input'!$B$23+0))</f>
        <v>15535</v>
      </c>
      <c r="D1623" s="10">
        <f t="shared" si="72"/>
        <v>0</v>
      </c>
      <c r="E1623" s="10">
        <f>MAX(0,('1-Input'!$B$10-C1623-D1623))/(1-'P-Parametri'!$B$31*MAX(0,IF(F1622&lt;=0,0,(F1622-G1622)/F1622)))</f>
        <v>16626.29861160821</v>
      </c>
      <c r="F1623" s="10">
        <f>((F1622-E1623+MAX(0,-('1-Input'!$B$10-C1623-D1623)))*(1+B1623))*(1-'P-Parametri'!$B$32)</f>
        <v>660076.42023058154</v>
      </c>
      <c r="G1623" s="10">
        <f>IF(F1622&lt;=0,G1622,G1622*(1-E1623/F1622))+MAX(0,-('1-Input'!$B$10-C1623-D1623))</f>
        <v>171237.33614717275</v>
      </c>
      <c r="H1623" s="9">
        <f t="shared" si="73"/>
        <v>1</v>
      </c>
    </row>
    <row r="1624" spans="1:8">
      <c r="A1624" s="9">
        <f t="shared" si="71"/>
        <v>32</v>
      </c>
      <c r="B1624" s="12">
        <f>IF($A1624='P-Parametri'!$E$47,'P-Parametri'!$B$34,IF($A1624='P-Parametri'!$E$48,'P-Parametri'!$C$34,'P-Parametri'!$E$51))</f>
        <v>3.7839263201876694E-2</v>
      </c>
      <c r="C1624" s="10">
        <f>IF($A1624&lt;='1-Input'!$B$26,0,IF($A1624='1-Input'!$B$26+1,('1-Input'!$B$23+0)*'1-Input'!$B$27,'1-Input'!$B$23+0))</f>
        <v>15535</v>
      </c>
      <c r="D1624" s="10">
        <f t="shared" si="72"/>
        <v>0</v>
      </c>
      <c r="E1624" s="10">
        <f>MAX(0,('1-Input'!$B$10-C1624-D1624))/(1-'P-Parametri'!$B$31*MAX(0,IF(F1623&lt;=0,0,(F1623-G1623)/F1623)))</f>
        <v>16675.969157925942</v>
      </c>
      <c r="F1624" s="10">
        <f>((F1623-E1624+MAX(0,-('1-Input'!$B$10-C1624-D1624)))*(1+B1624))*(1-'P-Parametri'!$B$32)</f>
        <v>666410.75758483005</v>
      </c>
      <c r="G1624" s="10">
        <f>IF(F1623&lt;=0,G1623,G1623*(1-E1624/F1623))+MAX(0,-('1-Input'!$B$10-C1624-D1624))</f>
        <v>166911.24836588505</v>
      </c>
      <c r="H1624" s="9">
        <f t="shared" si="73"/>
        <v>1</v>
      </c>
    </row>
    <row r="1625" spans="1:8">
      <c r="A1625" s="9">
        <f t="shared" si="71"/>
        <v>33</v>
      </c>
      <c r="B1625" s="12">
        <f>IF($A1625='P-Parametri'!$E$47,'P-Parametri'!$B$34,IF($A1625='P-Parametri'!$E$48,'P-Parametri'!$C$34,'P-Parametri'!$E$51))</f>
        <v>3.7839263201876694E-2</v>
      </c>
      <c r="C1625" s="10">
        <f>IF($A1625&lt;='1-Input'!$B$26,0,IF($A1625='1-Input'!$B$26+1,('1-Input'!$B$23+0)*'1-Input'!$B$27,'1-Input'!$B$23+0))</f>
        <v>15535</v>
      </c>
      <c r="D1625" s="10">
        <f t="shared" si="72"/>
        <v>0</v>
      </c>
      <c r="E1625" s="10">
        <f>MAX(0,('1-Input'!$B$10-C1625-D1625))/(1-'P-Parametri'!$B$31*MAX(0,IF(F1624&lt;=0,0,(F1624-G1624)/F1624)))</f>
        <v>16724.207042930542</v>
      </c>
      <c r="F1625" s="10">
        <f>((F1624-E1625+MAX(0,-('1-Input'!$B$10-C1625-D1625)))*(1+B1625))*(1-'P-Parametri'!$B$32)</f>
        <v>672921.67050472065</v>
      </c>
      <c r="G1625" s="10">
        <f>IF(F1624&lt;=0,G1624,G1624*(1-E1625/F1624))+MAX(0,-('1-Input'!$B$10-C1625-D1625))</f>
        <v>162722.45302653351</v>
      </c>
      <c r="H1625" s="9">
        <f t="shared" si="73"/>
        <v>1</v>
      </c>
    </row>
    <row r="1626" spans="1:8">
      <c r="A1626" s="9">
        <f t="shared" si="71"/>
        <v>34</v>
      </c>
      <c r="B1626" s="12">
        <f>IF($A1626='P-Parametri'!$E$47,'P-Parametri'!$B$34,IF($A1626='P-Parametri'!$E$48,'P-Parametri'!$C$34,'P-Parametri'!$E$51))</f>
        <v>3.7839263201876694E-2</v>
      </c>
      <c r="C1626" s="10">
        <f>IF($A1626&lt;='1-Input'!$B$26,0,IF($A1626='1-Input'!$B$26+1,('1-Input'!$B$23+0)*'1-Input'!$B$27,'1-Input'!$B$23+0))</f>
        <v>15535</v>
      </c>
      <c r="D1626" s="10">
        <f t="shared" si="72"/>
        <v>0</v>
      </c>
      <c r="E1626" s="10">
        <f>MAX(0,('1-Input'!$B$10-C1626-D1626))/(1-'P-Parametri'!$B$31*MAX(0,IF(F1625&lt;=0,0,(F1625-G1625)/F1625)))</f>
        <v>16771.044861202703</v>
      </c>
      <c r="F1626" s="10">
        <f>((F1625-E1626+MAX(0,-('1-Input'!$B$10-C1626-D1626)))*(1+B1626))*(1-'P-Parametri'!$B$32)</f>
        <v>679616.92410358449</v>
      </c>
      <c r="G1626" s="10">
        <f>IF(F1625&lt;=0,G1625,G1625*(1-E1626/F1625))+MAX(0,-('1-Input'!$B$10-C1626-D1626))</f>
        <v>158666.96532380272</v>
      </c>
      <c r="H1626" s="9">
        <f t="shared" si="73"/>
        <v>1</v>
      </c>
    </row>
    <row r="1627" spans="1:8">
      <c r="A1627" s="9">
        <f t="shared" si="71"/>
        <v>35</v>
      </c>
      <c r="B1627" s="12">
        <f>IF($A1627='P-Parametri'!$E$47,'P-Parametri'!$B$34,IF($A1627='P-Parametri'!$E$48,'P-Parametri'!$C$34,'P-Parametri'!$E$51))</f>
        <v>3.7839263201876694E-2</v>
      </c>
      <c r="C1627" s="10">
        <f>IF($A1627&lt;='1-Input'!$B$26,0,IF($A1627='1-Input'!$B$26+1,('1-Input'!$B$23+0)*'1-Input'!$B$27,'1-Input'!$B$23+0))</f>
        <v>15535</v>
      </c>
      <c r="D1627" s="10">
        <f t="shared" si="72"/>
        <v>0</v>
      </c>
      <c r="E1627" s="10">
        <f>MAX(0,('1-Input'!$B$10-C1627-D1627))/(1-'P-Parametri'!$B$31*MAX(0,IF(F1626&lt;=0,0,(F1626-G1626)/F1626)))</f>
        <v>16816.515021300453</v>
      </c>
      <c r="F1627" s="10">
        <f>((F1626-E1627+MAX(0,-('1-Input'!$B$10-C1627-D1627)))*(1+B1627))*(1-'P-Parametri'!$B$32)</f>
        <v>686504.52763543651</v>
      </c>
      <c r="G1627" s="10">
        <f>IF(F1626&lt;=0,G1626,G1626*(1-E1627/F1626))+MAX(0,-('1-Input'!$B$10-C1627-D1627))</f>
        <v>154740.89269211941</v>
      </c>
      <c r="H1627" s="9">
        <f t="shared" si="73"/>
        <v>1</v>
      </c>
    </row>
    <row r="1628" spans="1:8">
      <c r="A1628" s="9">
        <f t="shared" si="71"/>
        <v>36</v>
      </c>
      <c r="B1628" s="12">
        <f>IF($A1628='P-Parametri'!$E$47,'P-Parametri'!$B$34,IF($A1628='P-Parametri'!$E$48,'P-Parametri'!$C$34,'P-Parametri'!$E$51))</f>
        <v>3.7839263201876694E-2</v>
      </c>
      <c r="C1628" s="10">
        <f>IF($A1628&lt;='1-Input'!$B$26,0,IF($A1628='1-Input'!$B$26+1,('1-Input'!$B$23+0)*'1-Input'!$B$27,'1-Input'!$B$23+0))</f>
        <v>15535</v>
      </c>
      <c r="D1628" s="10">
        <f t="shared" si="72"/>
        <v>0</v>
      </c>
      <c r="E1628" s="10">
        <f>MAX(0,('1-Input'!$B$10-C1628-D1628))/(1-'P-Parametri'!$B$31*MAX(0,IF(F1627&lt;=0,0,(F1627-G1627)/F1627)))</f>
        <v>16860.649706202243</v>
      </c>
      <c r="F1628" s="10">
        <f>((F1627-E1628+MAX(0,-('1-Input'!$B$10-C1628-D1628)))*(1+B1628))*(1-'P-Parametri'!$B$32)</f>
        <v>693592.74345996859</v>
      </c>
      <c r="G1628" s="10">
        <f>IF(F1627&lt;=0,G1627,G1627*(1-E1628/F1627))+MAX(0,-('1-Input'!$B$10-C1628-D1628))</f>
        <v>150940.43416361811</v>
      </c>
      <c r="H1628" s="9">
        <f t="shared" si="73"/>
        <v>1</v>
      </c>
    </row>
    <row r="1629" spans="1:8">
      <c r="A1629" s="9">
        <f t="shared" si="71"/>
        <v>37</v>
      </c>
      <c r="B1629" s="12">
        <f>IF($A1629='P-Parametri'!$E$47,'P-Parametri'!$B$34,IF($A1629='P-Parametri'!$E$48,'P-Parametri'!$C$34,'P-Parametri'!$E$51))</f>
        <v>3.7839263201876694E-2</v>
      </c>
      <c r="C1629" s="10">
        <f>IF($A1629&lt;='1-Input'!$B$26,0,IF($A1629='1-Input'!$B$26+1,('1-Input'!$B$23+0)*'1-Input'!$B$27,'1-Input'!$B$23+0))</f>
        <v>15535</v>
      </c>
      <c r="D1629" s="10">
        <f t="shared" si="72"/>
        <v>0</v>
      </c>
      <c r="E1629" s="10">
        <f>MAX(0,('1-Input'!$B$10-C1629-D1629))/(1-'P-Parametri'!$B$31*MAX(0,IF(F1628&lt;=0,0,(F1628-G1628)/F1628)))</f>
        <v>16903.480836783263</v>
      </c>
      <c r="F1629" s="10">
        <f>((F1628-E1629+MAX(0,-('1-Input'!$B$10-C1629-D1629)))*(1+B1629))*(1-'P-Parametri'!$B$32)</f>
        <v>700890.09636599291</v>
      </c>
      <c r="G1629" s="10">
        <f>IF(F1628&lt;=0,G1628,G1628*(1-E1629/F1628))+MAX(0,-('1-Input'!$B$10-C1629-D1629))</f>
        <v>147261.87962215507</v>
      </c>
      <c r="H1629" s="9">
        <f t="shared" si="73"/>
        <v>1</v>
      </c>
    </row>
    <row r="1630" spans="1:8">
      <c r="A1630" s="9">
        <f t="shared" si="71"/>
        <v>38</v>
      </c>
      <c r="B1630" s="12">
        <f>IF($A1630='P-Parametri'!$E$47,'P-Parametri'!$B$34,IF($A1630='P-Parametri'!$E$48,'P-Parametri'!$C$34,'P-Parametri'!$E$51))</f>
        <v>3.7839263201876694E-2</v>
      </c>
      <c r="C1630" s="10">
        <f>IF($A1630&lt;='1-Input'!$B$26,0,IF($A1630='1-Input'!$B$26+1,('1-Input'!$B$23+0)*'1-Input'!$B$27,'1-Input'!$B$23+0))</f>
        <v>15535</v>
      </c>
      <c r="D1630" s="10">
        <f t="shared" si="72"/>
        <v>0</v>
      </c>
      <c r="E1630" s="10">
        <f>MAX(0,('1-Input'!$B$10-C1630-D1630))/(1-'P-Parametri'!$B$31*MAX(0,IF(F1629&lt;=0,0,(F1629-G1629)/F1629)))</f>
        <v>16945.040038215986</v>
      </c>
      <c r="F1630" s="10">
        <f>((F1629-E1630+MAX(0,-('1-Input'!$B$10-C1630-D1630)))*(1+B1630))*(1-'P-Parametri'!$B$32)</f>
        <v>708405.3832631266</v>
      </c>
      <c r="G1630" s="10">
        <f>IF(F1629&lt;=0,G1629,G1629*(1-E1630/F1629))+MAX(0,-('1-Input'!$B$10-C1630-D1630))</f>
        <v>143701.60896169287</v>
      </c>
      <c r="H1630" s="9">
        <f t="shared" si="73"/>
        <v>1</v>
      </c>
    </row>
    <row r="1631" spans="1:8">
      <c r="A1631" s="9">
        <f t="shared" si="71"/>
        <v>39</v>
      </c>
      <c r="B1631" s="12">
        <f>IF($A1631='P-Parametri'!$E$47,'P-Parametri'!$B$34,IF($A1631='P-Parametri'!$E$48,'P-Parametri'!$C$34,'P-Parametri'!$E$51))</f>
        <v>3.7839263201876694E-2</v>
      </c>
      <c r="C1631" s="10">
        <f>IF($A1631&lt;='1-Input'!$B$26,0,IF($A1631='1-Input'!$B$26+1,('1-Input'!$B$23+0)*'1-Input'!$B$27,'1-Input'!$B$23+0))</f>
        <v>15535</v>
      </c>
      <c r="D1631" s="10">
        <f t="shared" si="72"/>
        <v>0</v>
      </c>
      <c r="E1631" s="10">
        <f>MAX(0,('1-Input'!$B$10-C1631-D1631))/(1-'P-Parametri'!$B$31*MAX(0,IF(F1630&lt;=0,0,(F1630-G1630)/F1630)))</f>
        <v>16985.358609183011</v>
      </c>
      <c r="F1631" s="10">
        <f>((F1630-E1631+MAX(0,-('1-Input'!$B$10-C1631-D1631)))*(1+B1631))*(1-'P-Parametri'!$B$32)</f>
        <v>716147.68325197254</v>
      </c>
      <c r="G1631" s="10">
        <f>IF(F1630&lt;=0,G1630,G1630*(1-E1631/F1630))+MAX(0,-('1-Input'!$B$10-C1631-D1631))</f>
        <v>140256.09115705988</v>
      </c>
      <c r="H1631" s="9">
        <f t="shared" si="73"/>
        <v>1</v>
      </c>
    </row>
    <row r="1632" spans="1:8">
      <c r="A1632" s="9">
        <f t="shared" si="71"/>
        <v>40</v>
      </c>
      <c r="B1632" s="12">
        <f>IF($A1632='P-Parametri'!$E$47,'P-Parametri'!$B$34,IF($A1632='P-Parametri'!$E$48,'P-Parametri'!$C$34,'P-Parametri'!$E$51))</f>
        <v>3.7839263201876694E-2</v>
      </c>
      <c r="C1632" s="10">
        <f>IF($A1632&lt;='1-Input'!$B$26,0,IF($A1632='1-Input'!$B$26+1,('1-Input'!$B$23+0)*'1-Input'!$B$27,'1-Input'!$B$23+0))</f>
        <v>15535</v>
      </c>
      <c r="D1632" s="10">
        <f t="shared" si="72"/>
        <v>0</v>
      </c>
      <c r="E1632" s="10">
        <f>MAX(0,('1-Input'!$B$10-C1632-D1632))/(1-'P-Parametri'!$B$31*MAX(0,IF(F1631&lt;=0,0,(F1631-G1631)/F1631)))</f>
        <v>17024.467493788161</v>
      </c>
      <c r="F1632" s="10">
        <f>((F1631-E1632+MAX(0,-('1-Input'!$B$10-C1632-D1632)))*(1+B1632))*(1-'P-Parametri'!$B$32)</f>
        <v>724126.36808354117</v>
      </c>
      <c r="G1632" s="10">
        <f>IF(F1631&lt;=0,G1631,G1631*(1-E1632/F1631))+MAX(0,-('1-Input'!$B$10-C1632-D1632))</f>
        <v>136921.88325476463</v>
      </c>
      <c r="H1632" s="9">
        <f t="shared" si="73"/>
        <v>1</v>
      </c>
    </row>
    <row r="1633" spans="1:8">
      <c r="A1633" s="9">
        <f t="shared" si="71"/>
        <v>41</v>
      </c>
      <c r="B1633" s="12">
        <f>IF($A1633='P-Parametri'!$E$47,'P-Parametri'!$B$34,IF($A1633='P-Parametri'!$E$48,'P-Parametri'!$C$34,'P-Parametri'!$E$51))</f>
        <v>-0.35</v>
      </c>
      <c r="C1633" s="10">
        <f>IF($A1633&lt;='1-Input'!$B$26,0,IF($A1633='1-Input'!$B$26+1,('1-Input'!$B$23+0)*'1-Input'!$B$27,'1-Input'!$B$23+0))</f>
        <v>15535</v>
      </c>
      <c r="D1633" s="10">
        <f t="shared" si="72"/>
        <v>0</v>
      </c>
      <c r="E1633" s="10">
        <f>MAX(0,('1-Input'!$B$10-C1633-D1633))/(1-'P-Parametri'!$B$31*MAX(0,IF(F1632&lt;=0,0,(F1632-G1632)/F1632)))</f>
        <v>17062.39725605059</v>
      </c>
      <c r="F1633" s="10">
        <f>((F1632-E1633+MAX(0,-('1-Input'!$B$10-C1633-D1633)))*(1+B1633))*(1-'P-Parametri'!$B$32)</f>
        <v>458672.3978757931</v>
      </c>
      <c r="G1633" s="10">
        <f>IF(F1632&lt;=0,G1632,G1632*(1-E1633/F1632))+MAX(0,-('1-Input'!$B$10-C1633-D1633))</f>
        <v>133695.62929121629</v>
      </c>
      <c r="H1633" s="9">
        <f t="shared" si="73"/>
        <v>1</v>
      </c>
    </row>
    <row r="1634" spans="1:8">
      <c r="A1634" s="9">
        <f t="shared" si="71"/>
        <v>42</v>
      </c>
      <c r="B1634" s="12">
        <f>IF($A1634='P-Parametri'!$E$47,'P-Parametri'!$B$34,IF($A1634='P-Parametri'!$E$48,'P-Parametri'!$C$34,'P-Parametri'!$E$51))</f>
        <v>-0.2</v>
      </c>
      <c r="C1634" s="10">
        <f>IF($A1634&lt;='1-Input'!$B$26,0,IF($A1634='1-Input'!$B$26+1,('1-Input'!$B$23+0)*'1-Input'!$B$27,'1-Input'!$B$23+0))</f>
        <v>15535</v>
      </c>
      <c r="D1634" s="10">
        <f t="shared" si="72"/>
        <v>0</v>
      </c>
      <c r="E1634" s="10">
        <f>MAX(0,('1-Input'!$B$10-C1634-D1634))/(1-'P-Parametri'!$B$31*MAX(0,IF(F1633&lt;=0,0,(F1633-G1633)/F1633)))</f>
        <v>16505.557802009313</v>
      </c>
      <c r="F1634" s="10">
        <f>((F1633-E1634+MAX(0,-('1-Input'!$B$10-C1634-D1634)))*(1+B1634))*(1-'P-Parametri'!$B$32)</f>
        <v>353026.00511490903</v>
      </c>
      <c r="G1634" s="10">
        <f>IF(F1633&lt;=0,G1633,G1633*(1-E1634/F1633))+MAX(0,-('1-Input'!$B$10-C1634-D1634))</f>
        <v>128884.52457385819</v>
      </c>
      <c r="H1634" s="9">
        <f t="shared" si="73"/>
        <v>1</v>
      </c>
    </row>
    <row r="1635" spans="1:8" ht="30">
      <c r="A1635" s="5" t="s">
        <v>184</v>
      </c>
      <c r="B1635" s="18" t="str">
        <f>IFERROR('1-Input'!$B$5-1+MATCH(0,H1592:H1634,0)-1,"non si esaurisce")</f>
        <v>non si esaurisce</v>
      </c>
      <c r="D1635" s="5" t="s">
        <v>185</v>
      </c>
      <c r="E1635" s="10">
        <f>F1634</f>
        <v>353026.00511490903</v>
      </c>
    </row>
    <row r="1638" spans="1:8">
      <c r="A1638" s="2" t="s">
        <v>444</v>
      </c>
    </row>
    <row r="1639" spans="1:8">
      <c r="A1639" s="15" t="s">
        <v>176</v>
      </c>
      <c r="B1639" s="15" t="s">
        <v>177</v>
      </c>
      <c r="C1639" s="15" t="s">
        <v>178</v>
      </c>
      <c r="D1639" s="15" t="s">
        <v>179</v>
      </c>
      <c r="E1639" s="15" t="s">
        <v>180</v>
      </c>
      <c r="F1639" s="15" t="s">
        <v>181</v>
      </c>
      <c r="G1639" s="15" t="s">
        <v>182</v>
      </c>
      <c r="H1639" s="15" t="s">
        <v>183</v>
      </c>
    </row>
    <row r="1640" spans="1:8">
      <c r="A1640" s="9">
        <f>0</f>
        <v>0</v>
      </c>
      <c r="E1640" s="10">
        <f>0</f>
        <v>0</v>
      </c>
      <c r="F1640" s="10">
        <f>'1-Input'!$B$8</f>
        <v>760000</v>
      </c>
      <c r="G1640" s="10">
        <f>'1-Input'!$B$9</f>
        <v>586000</v>
      </c>
      <c r="H1640" s="9">
        <f>1</f>
        <v>1</v>
      </c>
    </row>
    <row r="1641" spans="1:8">
      <c r="A1641" s="9">
        <f t="shared" ref="A1641:A1682" si="74">A1640+1</f>
        <v>1</v>
      </c>
      <c r="B1641" s="12">
        <f>IF($A1641='P-Parametri'!$B$47,'P-Parametri'!$B$34,IF($A1641='P-Parametri'!$B$48,'P-Parametri'!$C$34,'P-Parametri'!$B$52))</f>
        <v>0.03</v>
      </c>
      <c r="C1641" s="10">
        <f>IF($A1641&lt;='1-Input'!$B$26,0,IF($A1641='1-Input'!$B$26+1,('1-Input'!$B$23+0)*'1-Input'!$B$27,'1-Input'!$B$23+0))</f>
        <v>0</v>
      </c>
      <c r="D1641" s="10">
        <f t="shared" ref="D1641:D1682" si="75">IF(AND($A1641&gt;=1,$A1641&lt;1+0),0,0)</f>
        <v>0</v>
      </c>
      <c r="E1641" s="10">
        <f>MAX(0,('1-Input'!$B$10-C1641-D1641))/(1-'P-Parametri'!$B$31*MAX(0,IF(F1640&lt;=0,0,(F1640-G1640)/F1640)))</f>
        <v>30835.525211259723</v>
      </c>
      <c r="F1641" s="10">
        <f>((F1640-E1641+MAX(0,-('1-Input'!$B$10-C1641-D1641)))*(1+B1641))*(1-'P-Parametri'!$B$32)</f>
        <v>749537.3302143378</v>
      </c>
      <c r="G1641" s="10">
        <f>IF(F1640&lt;=0,G1640,G1640*(1-E1641/F1640))+MAX(0,-('1-Input'!$B$10-C1641-D1641))</f>
        <v>562224.18713973917</v>
      </c>
      <c r="H1641" s="9">
        <f t="shared" ref="H1641:H1682" si="76">IF(OR(F1640&lt;=0,F1640&lt;E1641),0,1)</f>
        <v>1</v>
      </c>
    </row>
    <row r="1642" spans="1:8">
      <c r="A1642" s="9">
        <f t="shared" si="74"/>
        <v>2</v>
      </c>
      <c r="B1642" s="12">
        <f>IF($A1642='P-Parametri'!$B$47,'P-Parametri'!$B$34,IF($A1642='P-Parametri'!$B$48,'P-Parametri'!$C$34,'P-Parametri'!$B$52))</f>
        <v>0.03</v>
      </c>
      <c r="C1642" s="10">
        <f>IF($A1642&lt;='1-Input'!$B$26,0,IF($A1642='1-Input'!$B$26+1,('1-Input'!$B$23+0)*'1-Input'!$B$27,'1-Input'!$B$23+0))</f>
        <v>0</v>
      </c>
      <c r="D1642" s="10">
        <f t="shared" si="75"/>
        <v>0</v>
      </c>
      <c r="E1642" s="10">
        <f>MAX(0,('1-Input'!$B$10-C1642-D1642))/(1-'P-Parametri'!$B$31*MAX(0,IF(F1641&lt;=0,0,(F1641-G1641)/F1641)))</f>
        <v>31015.223638735482</v>
      </c>
      <c r="F1642" s="10">
        <f>((F1641-E1642+MAX(0,-('1-Input'!$B$10-C1642-D1642)))*(1+B1642))*(1-'P-Parametri'!$B$32)</f>
        <v>738597.61423332465</v>
      </c>
      <c r="G1642" s="10">
        <f>IF(F1641&lt;=0,G1641,G1641*(1-E1642/F1641))+MAX(0,-('1-Input'!$B$10-C1642-D1642))</f>
        <v>538959.8236499863</v>
      </c>
      <c r="H1642" s="9">
        <f t="shared" si="76"/>
        <v>1</v>
      </c>
    </row>
    <row r="1643" spans="1:8">
      <c r="A1643" s="9">
        <f t="shared" si="74"/>
        <v>3</v>
      </c>
      <c r="B1643" s="12">
        <f>IF($A1643='P-Parametri'!$B$47,'P-Parametri'!$B$34,IF($A1643='P-Parametri'!$B$48,'P-Parametri'!$C$34,'P-Parametri'!$B$52))</f>
        <v>0.03</v>
      </c>
      <c r="C1643" s="10">
        <f>IF($A1643&lt;='1-Input'!$B$26,0,IF($A1643='1-Input'!$B$26+1,('1-Input'!$B$23+0)*'1-Input'!$B$27,'1-Input'!$B$23+0))</f>
        <v>0</v>
      </c>
      <c r="D1643" s="10">
        <f t="shared" si="75"/>
        <v>0</v>
      </c>
      <c r="E1643" s="10">
        <f>MAX(0,('1-Input'!$B$10-C1643-D1643))/(1-'P-Parametri'!$B$31*MAX(0,IF(F1642&lt;=0,0,(F1642-G1642)/F1642)))</f>
        <v>31192.059036978233</v>
      </c>
      <c r="F1643" s="10">
        <f>((F1642-E1643+MAX(0,-('1-Input'!$B$10-C1643-D1643)))*(1+B1643))*(1-'P-Parametri'!$B$32)</f>
        <v>727170.46640853235</v>
      </c>
      <c r="G1643" s="10">
        <f>IF(F1642&lt;=0,G1642,G1642*(1-E1643/F1642))+MAX(0,-('1-Input'!$B$10-C1643-D1643))</f>
        <v>516198.76090907818</v>
      </c>
      <c r="H1643" s="9">
        <f t="shared" si="76"/>
        <v>1</v>
      </c>
    </row>
    <row r="1644" spans="1:8">
      <c r="A1644" s="9">
        <f t="shared" si="74"/>
        <v>4</v>
      </c>
      <c r="B1644" s="12">
        <f>IF($A1644='P-Parametri'!$B$47,'P-Parametri'!$B$34,IF($A1644='P-Parametri'!$B$48,'P-Parametri'!$C$34,'P-Parametri'!$B$52))</f>
        <v>0.03</v>
      </c>
      <c r="C1644" s="10">
        <f>IF($A1644&lt;='1-Input'!$B$26,0,IF($A1644='1-Input'!$B$26+1,('1-Input'!$B$23+0)*'1-Input'!$B$27,'1-Input'!$B$23+0))</f>
        <v>0</v>
      </c>
      <c r="D1644" s="10">
        <f t="shared" si="75"/>
        <v>0</v>
      </c>
      <c r="E1644" s="10">
        <f>MAX(0,('1-Input'!$B$10-C1644-D1644))/(1-'P-Parametri'!$B$31*MAX(0,IF(F1643&lt;=0,0,(F1643-G1643)/F1643)))</f>
        <v>31366.033749363123</v>
      </c>
      <c r="F1644" s="10">
        <f>((F1643-E1644+MAX(0,-('1-Input'!$B$10-C1644-D1644)))*(1+B1644))*(1-'P-Parametri'!$B$32)</f>
        <v>715245.20850766636</v>
      </c>
      <c r="G1644" s="10">
        <f>IF(F1643&lt;=0,G1643,G1643*(1-E1644/F1643))+MAX(0,-('1-Input'!$B$10-C1644-D1644))</f>
        <v>493932.85696495784</v>
      </c>
      <c r="H1644" s="9">
        <f t="shared" si="76"/>
        <v>1</v>
      </c>
    </row>
    <row r="1645" spans="1:8">
      <c r="A1645" s="9">
        <f t="shared" si="74"/>
        <v>5</v>
      </c>
      <c r="B1645" s="12">
        <f>IF($A1645='P-Parametri'!$B$47,'P-Parametri'!$B$34,IF($A1645='P-Parametri'!$B$48,'P-Parametri'!$C$34,'P-Parametri'!$B$52))</f>
        <v>0.03</v>
      </c>
      <c r="C1645" s="10">
        <f>IF($A1645&lt;='1-Input'!$B$26,0,IF($A1645='1-Input'!$B$26+1,('1-Input'!$B$23+0)*'1-Input'!$B$27,'1-Input'!$B$23+0))</f>
        <v>0</v>
      </c>
      <c r="D1645" s="10">
        <f t="shared" si="75"/>
        <v>0</v>
      </c>
      <c r="E1645" s="10">
        <f>MAX(0,('1-Input'!$B$10-C1645-D1645))/(1-'P-Parametri'!$B$31*MAX(0,IF(F1644&lt;=0,0,(F1644-G1644)/F1644)))</f>
        <v>31537.152180879413</v>
      </c>
      <c r="F1645" s="10">
        <f>((F1644-E1645+MAX(0,-('1-Input'!$B$10-C1645-D1645)))*(1+B1645))*(1-'P-Parametri'!$B$32)</f>
        <v>702810.85942055751</v>
      </c>
      <c r="G1645" s="10">
        <f>IF(F1644&lt;=0,G1644,G1644*(1-E1645/F1644))+MAX(0,-('1-Input'!$B$10-C1645-D1645))</f>
        <v>472153.9824028454</v>
      </c>
      <c r="H1645" s="9">
        <f t="shared" si="76"/>
        <v>1</v>
      </c>
    </row>
    <row r="1646" spans="1:8">
      <c r="A1646" s="9">
        <f t="shared" si="74"/>
        <v>6</v>
      </c>
      <c r="B1646" s="12">
        <f>IF($A1646='P-Parametri'!$B$47,'P-Parametri'!$B$34,IF($A1646='P-Parametri'!$B$48,'P-Parametri'!$C$34,'P-Parametri'!$B$52))</f>
        <v>0.03</v>
      </c>
      <c r="C1646" s="10">
        <f>IF($A1646&lt;='1-Input'!$B$26,0,IF($A1646='1-Input'!$B$26+1,('1-Input'!$B$23+0)*'1-Input'!$B$27,'1-Input'!$B$23+0))</f>
        <v>0</v>
      </c>
      <c r="D1646" s="10">
        <f t="shared" si="75"/>
        <v>0</v>
      </c>
      <c r="E1646" s="10">
        <f>MAX(0,('1-Input'!$B$10-C1646-D1646))/(1-'P-Parametri'!$B$31*MAX(0,IF(F1645&lt;=0,0,(F1645-G1645)/F1645)))</f>
        <v>31705.420726086522</v>
      </c>
      <c r="F1646" s="10">
        <f>((F1645-E1646+MAX(0,-('1-Input'!$B$10-C1646-D1646)))*(1+B1646))*(1-'P-Parametri'!$B$32)</f>
        <v>689856.12465159455</v>
      </c>
      <c r="G1646" s="10">
        <f>IF(F1645&lt;=0,G1645,G1645*(1-E1646/F1645))+MAX(0,-('1-Input'!$B$10-C1646-D1646))</f>
        <v>450854.0260078609</v>
      </c>
      <c r="H1646" s="9">
        <f t="shared" si="76"/>
        <v>1</v>
      </c>
    </row>
    <row r="1647" spans="1:8">
      <c r="A1647" s="9">
        <f t="shared" si="74"/>
        <v>7</v>
      </c>
      <c r="B1647" s="12">
        <f>IF($A1647='P-Parametri'!$B$47,'P-Parametri'!$B$34,IF($A1647='P-Parametri'!$B$48,'P-Parametri'!$C$34,'P-Parametri'!$B$52))</f>
        <v>0.03</v>
      </c>
      <c r="C1647" s="10">
        <f>IF($A1647&lt;='1-Input'!$B$26,0,IF($A1647='1-Input'!$B$26+1,('1-Input'!$B$23+0)*'1-Input'!$B$27,'1-Input'!$B$23+0))</f>
        <v>0</v>
      </c>
      <c r="D1647" s="10">
        <f t="shared" si="75"/>
        <v>0</v>
      </c>
      <c r="E1647" s="10">
        <f>MAX(0,('1-Input'!$B$10-C1647-D1647))/(1-'P-Parametri'!$B$31*MAX(0,IF(F1646&lt;=0,0,(F1646-G1646)/F1646)))</f>
        <v>31870.84769607355</v>
      </c>
      <c r="F1647" s="10">
        <f>((F1646-E1647+MAX(0,-('1-Input'!$B$10-C1647-D1647)))*(1+B1647))*(1-'P-Parametri'!$B$32)</f>
        <v>676369.3855936582</v>
      </c>
      <c r="G1647" s="10">
        <f>IF(F1646&lt;=0,G1646,G1646*(1-E1647/F1646))+MAX(0,-('1-Input'!$B$10-C1647-D1647))</f>
        <v>430024.90021976252</v>
      </c>
      <c r="H1647" s="9">
        <f t="shared" si="76"/>
        <v>1</v>
      </c>
    </row>
    <row r="1648" spans="1:8">
      <c r="A1648" s="9">
        <f t="shared" si="74"/>
        <v>8</v>
      </c>
      <c r="B1648" s="12">
        <f>IF($A1648='P-Parametri'!$B$47,'P-Parametri'!$B$34,IF($A1648='P-Parametri'!$B$48,'P-Parametri'!$C$34,'P-Parametri'!$B$52))</f>
        <v>0.03</v>
      </c>
      <c r="C1648" s="10">
        <f>IF($A1648&lt;='1-Input'!$B$26,0,IF($A1648='1-Input'!$B$26+1,('1-Input'!$B$23+0)*'1-Input'!$B$27,'1-Input'!$B$23+0))</f>
        <v>0</v>
      </c>
      <c r="D1648" s="10">
        <f t="shared" si="75"/>
        <v>0</v>
      </c>
      <c r="E1648" s="10">
        <f>MAX(0,('1-Input'!$B$10-C1648-D1648))/(1-'P-Parametri'!$B$31*MAX(0,IF(F1647&lt;=0,0,(F1647-G1647)/F1647)))</f>
        <v>32033.443244659338</v>
      </c>
      <c r="F1648" s="10">
        <f>((F1647-E1648+MAX(0,-('1-Input'!$B$10-C1648-D1648)))*(1+B1648))*(1-'P-Parametri'!$B$32)</f>
        <v>662338.68857822998</v>
      </c>
      <c r="G1648" s="10">
        <f>IF(F1647&lt;=0,G1647,G1647*(1-E1648/F1647))+MAX(0,-('1-Input'!$B$10-C1648-D1648))</f>
        <v>409658.54637763911</v>
      </c>
      <c r="H1648" s="9">
        <f t="shared" si="76"/>
        <v>1</v>
      </c>
    </row>
    <row r="1649" spans="1:8">
      <c r="A1649" s="9">
        <f t="shared" si="74"/>
        <v>9</v>
      </c>
      <c r="B1649" s="12">
        <f>IF($A1649='P-Parametri'!$B$47,'P-Parametri'!$B$34,IF($A1649='P-Parametri'!$B$48,'P-Parametri'!$C$34,'P-Parametri'!$B$52))</f>
        <v>0.03</v>
      </c>
      <c r="C1649" s="10">
        <f>IF($A1649&lt;='1-Input'!$B$26,0,IF($A1649='1-Input'!$B$26+1,('1-Input'!$B$23+0)*'1-Input'!$B$27,'1-Input'!$B$23+0))</f>
        <v>0</v>
      </c>
      <c r="D1649" s="10">
        <f t="shared" si="75"/>
        <v>0</v>
      </c>
      <c r="E1649" s="10">
        <f>MAX(0,('1-Input'!$B$10-C1649-D1649))/(1-'P-Parametri'!$B$31*MAX(0,IF(F1648&lt;=0,0,(F1648-G1648)/F1648)))</f>
        <v>32193.219294060418</v>
      </c>
      <c r="F1649" s="10">
        <f>((F1648-E1649+MAX(0,-('1-Input'!$B$10-C1649-D1649)))*(1+B1649))*(1-'P-Parametri'!$B$32)</f>
        <v>647751.73369596933</v>
      </c>
      <c r="G1649" s="10">
        <f>IF(F1648&lt;=0,G1648,G1648*(1-E1649/F1648))+MAX(0,-('1-Input'!$B$10-C1649-D1649))</f>
        <v>389746.93975304184</v>
      </c>
      <c r="H1649" s="9">
        <f t="shared" si="76"/>
        <v>1</v>
      </c>
    </row>
    <row r="1650" spans="1:8">
      <c r="A1650" s="9">
        <f t="shared" si="74"/>
        <v>10</v>
      </c>
      <c r="B1650" s="12">
        <f>IF($A1650='P-Parametri'!$B$47,'P-Parametri'!$B$34,IF($A1650='P-Parametri'!$B$48,'P-Parametri'!$C$34,'P-Parametri'!$B$52))</f>
        <v>0.03</v>
      </c>
      <c r="C1650" s="10">
        <f>IF($A1650&lt;='1-Input'!$B$26,0,IF($A1650='1-Input'!$B$26+1,('1-Input'!$B$23+0)*'1-Input'!$B$27,'1-Input'!$B$23+0))</f>
        <v>0</v>
      </c>
      <c r="D1650" s="10">
        <f t="shared" si="75"/>
        <v>0</v>
      </c>
      <c r="E1650" s="10">
        <f>MAX(0,('1-Input'!$B$10-C1650-D1650))/(1-'P-Parametri'!$B$31*MAX(0,IF(F1649&lt;=0,0,(F1649-G1649)/F1649)))</f>
        <v>32350.189460244455</v>
      </c>
      <c r="F1650" s="10">
        <f>((F1649-E1650+MAX(0,-('1-Input'!$B$10-C1650-D1650)))*(1+B1650))*(1-'P-Parametri'!$B$32)</f>
        <v>632595.86338167102</v>
      </c>
      <c r="G1650" s="10">
        <f>IF(F1649&lt;=0,G1649,G1649*(1-E1650/F1649))+MAX(0,-('1-Input'!$B$10-C1650-D1650))</f>
        <v>370282.09437066066</v>
      </c>
      <c r="H1650" s="9">
        <f t="shared" si="76"/>
        <v>1</v>
      </c>
    </row>
    <row r="1651" spans="1:8">
      <c r="A1651" s="9">
        <f t="shared" si="74"/>
        <v>11</v>
      </c>
      <c r="B1651" s="12">
        <f>IF($A1651='P-Parametri'!$B$47,'P-Parametri'!$B$34,IF($A1651='P-Parametri'!$B$48,'P-Parametri'!$C$34,'P-Parametri'!$B$52))</f>
        <v>0.03</v>
      </c>
      <c r="C1651" s="10">
        <f>IF($A1651&lt;='1-Input'!$B$26,0,IF($A1651='1-Input'!$B$26+1,('1-Input'!$B$23+0)*'1-Input'!$B$27,'1-Input'!$B$23+0))</f>
        <v>0</v>
      </c>
      <c r="D1651" s="10">
        <f t="shared" si="75"/>
        <v>0</v>
      </c>
      <c r="E1651" s="10">
        <f>MAX(0,('1-Input'!$B$10-C1651-D1651))/(1-'P-Parametri'!$B$31*MAX(0,IF(F1650&lt;=0,0,(F1650-G1650)/F1650)))</f>
        <v>32504.368978176328</v>
      </c>
      <c r="F1651" s="10">
        <f>((F1650-E1651+MAX(0,-('1-Input'!$B$10-C1651-D1651)))*(1+B1651))*(1-'P-Parametri'!$B$32)</f>
        <v>616858.05075712828</v>
      </c>
      <c r="G1651" s="10">
        <f>IF(F1650&lt;=0,G1650,G1650*(1-E1651/F1650))+MAX(0,-('1-Input'!$B$10-C1651-D1651))</f>
        <v>351256.06761623942</v>
      </c>
      <c r="H1651" s="9">
        <f t="shared" si="76"/>
        <v>1</v>
      </c>
    </row>
    <row r="1652" spans="1:8">
      <c r="A1652" s="9">
        <f t="shared" si="74"/>
        <v>12</v>
      </c>
      <c r="B1652" s="12">
        <f>IF($A1652='P-Parametri'!$B$47,'P-Parametri'!$B$34,IF($A1652='P-Parametri'!$B$48,'P-Parametri'!$C$34,'P-Parametri'!$B$52))</f>
        <v>0.03</v>
      </c>
      <c r="C1652" s="10">
        <f>IF($A1652&lt;='1-Input'!$B$26,0,IF($A1652='1-Input'!$B$26+1,('1-Input'!$B$23+0)*'1-Input'!$B$27,'1-Input'!$B$23+0))</f>
        <v>0</v>
      </c>
      <c r="D1652" s="10">
        <f t="shared" si="75"/>
        <v>0</v>
      </c>
      <c r="E1652" s="10">
        <f>MAX(0,('1-Input'!$B$10-C1652-D1652))/(1-'P-Parametri'!$B$31*MAX(0,IF(F1651&lt;=0,0,(F1651-G1651)/F1651)))</f>
        <v>32655.774627153383</v>
      </c>
      <c r="F1652" s="10">
        <f>((F1651-E1652+MAX(0,-('1-Input'!$B$10-C1652-D1652)))*(1+B1652))*(1-'P-Parametri'!$B$32)</f>
        <v>600524.88772504637</v>
      </c>
      <c r="G1652" s="10">
        <f>IF(F1651&lt;=0,G1651,G1651*(1-E1652/F1651))+MAX(0,-('1-Input'!$B$10-C1652-D1652))</f>
        <v>332660.96463198366</v>
      </c>
      <c r="H1652" s="9">
        <f t="shared" si="76"/>
        <v>1</v>
      </c>
    </row>
    <row r="1653" spans="1:8">
      <c r="A1653" s="9">
        <f t="shared" si="74"/>
        <v>13</v>
      </c>
      <c r="B1653" s="12">
        <f>IF($A1653='P-Parametri'!$B$47,'P-Parametri'!$B$34,IF($A1653='P-Parametri'!$B$48,'P-Parametri'!$C$34,'P-Parametri'!$B$52))</f>
        <v>0.03</v>
      </c>
      <c r="C1653" s="10">
        <f>IF($A1653&lt;='1-Input'!$B$26,0,IF($A1653='1-Input'!$B$26+1,('1-Input'!$B$23+0)*'1-Input'!$B$27,'1-Input'!$B$23+0))</f>
        <v>0</v>
      </c>
      <c r="D1653" s="10">
        <f t="shared" si="75"/>
        <v>0</v>
      </c>
      <c r="E1653" s="10">
        <f>MAX(0,('1-Input'!$B$10-C1653-D1653))/(1-'P-Parametri'!$B$31*MAX(0,IF(F1652&lt;=0,0,(F1652-G1652)/F1652)))</f>
        <v>32804.424656415555</v>
      </c>
      <c r="F1653" s="10">
        <f>((F1652-E1653+MAX(0,-('1-Input'!$B$10-C1653-D1653)))*(1+B1653))*(1-'P-Parametri'!$B$32)</f>
        <v>583582.57280676835</v>
      </c>
      <c r="G1653" s="10">
        <f>IF(F1652&lt;=0,G1652,G1652*(1-E1653/F1652))+MAX(0,-('1-Input'!$B$10-C1653-D1653))</f>
        <v>314488.94250024331</v>
      </c>
      <c r="H1653" s="9">
        <f t="shared" si="76"/>
        <v>1</v>
      </c>
    </row>
    <row r="1654" spans="1:8">
      <c r="A1654" s="9">
        <f t="shared" si="74"/>
        <v>14</v>
      </c>
      <c r="B1654" s="12">
        <f>IF($A1654='P-Parametri'!$B$47,'P-Parametri'!$B$34,IF($A1654='P-Parametri'!$B$48,'P-Parametri'!$C$34,'P-Parametri'!$B$52))</f>
        <v>0.03</v>
      </c>
      <c r="C1654" s="10">
        <f>IF($A1654&lt;='1-Input'!$B$26,0,IF($A1654='1-Input'!$B$26+1,('1-Input'!$B$23+0)*'1-Input'!$B$27,'1-Input'!$B$23+0))</f>
        <v>0</v>
      </c>
      <c r="D1654" s="10">
        <f t="shared" si="75"/>
        <v>0</v>
      </c>
      <c r="E1654" s="10">
        <f>MAX(0,('1-Input'!$B$10-C1654-D1654))/(1-'P-Parametri'!$B$31*MAX(0,IF(F1653&lt;=0,0,(F1653-G1653)/F1653)))</f>
        <v>32950.33871120507</v>
      </c>
      <c r="F1654" s="10">
        <f>((F1653-E1654+MAX(0,-('1-Input'!$B$10-C1654-D1654)))*(1+B1654))*(1-'P-Parametri'!$B$32)</f>
        <v>566016.89871619339</v>
      </c>
      <c r="G1654" s="10">
        <f>IF(F1653&lt;=0,G1653,G1653*(1-E1654/F1653))+MAX(0,-('1-Input'!$B$10-C1654-D1654))</f>
        <v>296732.21421675006</v>
      </c>
      <c r="H1654" s="9">
        <f t="shared" si="76"/>
        <v>1</v>
      </c>
    </row>
    <row r="1655" spans="1:8">
      <c r="A1655" s="9">
        <f t="shared" si="74"/>
        <v>15</v>
      </c>
      <c r="B1655" s="12">
        <f>IF($A1655='P-Parametri'!$B$47,'P-Parametri'!$B$34,IF($A1655='P-Parametri'!$B$48,'P-Parametri'!$C$34,'P-Parametri'!$B$52))</f>
        <v>0.03</v>
      </c>
      <c r="C1655" s="10">
        <f>IF($A1655&lt;='1-Input'!$B$26,0,IF($A1655='1-Input'!$B$26+1,('1-Input'!$B$23+0)*'1-Input'!$B$27,'1-Input'!$B$23+0))</f>
        <v>0</v>
      </c>
      <c r="D1655" s="10">
        <f t="shared" si="75"/>
        <v>0</v>
      </c>
      <c r="E1655" s="10">
        <f>MAX(0,('1-Input'!$B$10-C1655-D1655))/(1-'P-Parametri'!$B$31*MAX(0,IF(F1654&lt;=0,0,(F1654-G1654)/F1654)))</f>
        <v>33093.537759439299</v>
      </c>
      <c r="F1655" s="10">
        <f>((F1654-E1655+MAX(0,-('1-Input'!$B$10-C1655-D1655)))*(1+B1655))*(1-'P-Parametri'!$B$32)</f>
        <v>547813.23966188577</v>
      </c>
      <c r="G1655" s="10">
        <f>IF(F1654&lt;=0,G1654,G1654*(1-E1655/F1654))+MAX(0,-('1-Input'!$B$10-C1655-D1655))</f>
        <v>279383.05245515419</v>
      </c>
      <c r="H1655" s="9">
        <f t="shared" si="76"/>
        <v>1</v>
      </c>
    </row>
    <row r="1656" spans="1:8">
      <c r="A1656" s="9">
        <f t="shared" si="74"/>
        <v>16</v>
      </c>
      <c r="B1656" s="12">
        <f>IF($A1656='P-Parametri'!$B$47,'P-Parametri'!$B$34,IF($A1656='P-Parametri'!$B$48,'P-Parametri'!$C$34,'P-Parametri'!$B$52))</f>
        <v>0.03</v>
      </c>
      <c r="C1656" s="10">
        <f>IF($A1656&lt;='1-Input'!$B$26,0,IF($A1656='1-Input'!$B$26+1,('1-Input'!$B$23+0)*'1-Input'!$B$27,'1-Input'!$B$23+0))</f>
        <v>0</v>
      </c>
      <c r="D1656" s="10">
        <f t="shared" si="75"/>
        <v>0</v>
      </c>
      <c r="E1656" s="10">
        <f>MAX(0,('1-Input'!$B$10-C1656-D1656))/(1-'P-Parametri'!$B$31*MAX(0,IF(F1655&lt;=0,0,(F1655-G1655)/F1655)))</f>
        <v>33234.044019149325</v>
      </c>
      <c r="F1656" s="10">
        <f>((F1655-E1656+MAX(0,-('1-Input'!$B$10-C1656-D1656)))*(1+B1656))*(1-'P-Parametri'!$B$32)</f>
        <v>528956.53836899449</v>
      </c>
      <c r="G1656" s="10">
        <f>IF(F1655&lt;=0,G1655,G1655*(1-E1656/F1655))+MAX(0,-('1-Input'!$B$10-C1656-D1656))</f>
        <v>262433.79312504071</v>
      </c>
      <c r="H1656" s="9">
        <f t="shared" si="76"/>
        <v>1</v>
      </c>
    </row>
    <row r="1657" spans="1:8">
      <c r="A1657" s="9">
        <f t="shared" si="74"/>
        <v>17</v>
      </c>
      <c r="B1657" s="12">
        <f>IF($A1657='P-Parametri'!$B$47,'P-Parametri'!$B$34,IF($A1657='P-Parametri'!$B$48,'P-Parametri'!$C$34,'P-Parametri'!$B$52))</f>
        <v>0.03</v>
      </c>
      <c r="C1657" s="10">
        <f>IF($A1657&lt;='1-Input'!$B$26,0,IF($A1657='1-Input'!$B$26+1,('1-Input'!$B$23+0)*'1-Input'!$B$27,'1-Input'!$B$23+0))</f>
        <v>0</v>
      </c>
      <c r="D1657" s="10">
        <f t="shared" si="75"/>
        <v>0</v>
      </c>
      <c r="E1657" s="10">
        <f>MAX(0,('1-Input'!$B$10-C1657-D1657))/(1-'P-Parametri'!$B$31*MAX(0,IF(F1656&lt;=0,0,(F1656-G1656)/F1656)))</f>
        <v>33371.880886825638</v>
      </c>
      <c r="F1657" s="10">
        <f>((F1656-E1657+MAX(0,-('1-Input'!$B$10-C1657-D1657)))*(1+B1657))*(1-'P-Parametri'!$B$32)</f>
        <v>509431.29281222064</v>
      </c>
      <c r="G1657" s="10">
        <f>IF(F1656&lt;=0,G1656,G1656*(1-E1657/F1656))+MAX(0,-('1-Input'!$B$10-C1657-D1657))</f>
        <v>245876.83872600601</v>
      </c>
      <c r="H1657" s="9">
        <f t="shared" si="76"/>
        <v>1</v>
      </c>
    </row>
    <row r="1658" spans="1:8">
      <c r="A1658" s="9">
        <f t="shared" si="74"/>
        <v>18</v>
      </c>
      <c r="B1658" s="12">
        <f>IF($A1658='P-Parametri'!$B$47,'P-Parametri'!$B$34,IF($A1658='P-Parametri'!$B$48,'P-Parametri'!$C$34,'P-Parametri'!$B$52))</f>
        <v>0.03</v>
      </c>
      <c r="C1658" s="10">
        <f>IF($A1658&lt;='1-Input'!$B$26,0,IF($A1658='1-Input'!$B$26+1,('1-Input'!$B$23+0)*'1-Input'!$B$27,'1-Input'!$B$23+0))</f>
        <v>0</v>
      </c>
      <c r="D1658" s="10">
        <f t="shared" si="75"/>
        <v>0</v>
      </c>
      <c r="E1658" s="10">
        <f>MAX(0,('1-Input'!$B$10-C1658-D1658))/(1-'P-Parametri'!$B$31*MAX(0,IF(F1657&lt;=0,0,(F1657-G1657)/F1657)))</f>
        <v>33507.072866801551</v>
      </c>
      <c r="F1658" s="10">
        <f>((F1657-E1658+MAX(0,-('1-Input'!$B$10-C1658-D1658)))*(1+B1658))*(1-'P-Parametri'!$B$32)</f>
        <v>489221.54265069414</v>
      </c>
      <c r="G1658" s="10">
        <f>IF(F1657&lt;=0,G1657,G1657*(1-E1658/F1657))+MAX(0,-('1-Input'!$B$10-C1658-D1658))</f>
        <v>229704.66150074886</v>
      </c>
      <c r="H1658" s="9">
        <f t="shared" si="76"/>
        <v>1</v>
      </c>
    </row>
    <row r="1659" spans="1:8">
      <c r="A1659" s="9">
        <f t="shared" si="74"/>
        <v>19</v>
      </c>
      <c r="B1659" s="12">
        <f>IF($A1659='P-Parametri'!$B$47,'P-Parametri'!$B$34,IF($A1659='P-Parametri'!$B$48,'P-Parametri'!$C$34,'P-Parametri'!$B$52))</f>
        <v>0.03</v>
      </c>
      <c r="C1659" s="10">
        <f>IF($A1659&lt;='1-Input'!$B$26,0,IF($A1659='1-Input'!$B$26+1,('1-Input'!$B$23+0)*'1-Input'!$B$27,'1-Input'!$B$23+0))</f>
        <v>5178.3333333332594</v>
      </c>
      <c r="D1659" s="10">
        <f t="shared" si="75"/>
        <v>0</v>
      </c>
      <c r="E1659" s="10">
        <f>MAX(0,('1-Input'!$B$10-C1659-D1659))/(1-'P-Parametri'!$B$31*MAX(0,IF(F1658&lt;=0,0,(F1658-G1658)/F1658)))</f>
        <v>27632.842135467959</v>
      </c>
      <c r="F1659" s="10">
        <f>((F1658-E1659+MAX(0,-('1-Input'!$B$10-C1659-D1659)))*(1+B1659))*(1-'P-Parametri'!$B$32)</f>
        <v>474485.48880762159</v>
      </c>
      <c r="G1659" s="10">
        <f>IF(F1658&lt;=0,G1658,G1658*(1-E1659/F1658))+MAX(0,-('1-Input'!$B$10-C1659-D1659))</f>
        <v>216730.18655297789</v>
      </c>
      <c r="H1659" s="9">
        <f t="shared" si="76"/>
        <v>1</v>
      </c>
    </row>
    <row r="1660" spans="1:8">
      <c r="A1660" s="9">
        <f t="shared" si="74"/>
        <v>20</v>
      </c>
      <c r="B1660" s="12">
        <f>IF($A1660='P-Parametri'!$B$47,'P-Parametri'!$B$34,IF($A1660='P-Parametri'!$B$48,'P-Parametri'!$C$34,'P-Parametri'!$B$52))</f>
        <v>0.03</v>
      </c>
      <c r="C1660" s="10">
        <f>IF($A1660&lt;='1-Input'!$B$26,0,IF($A1660='1-Input'!$B$26+1,('1-Input'!$B$23+0)*'1-Input'!$B$27,'1-Input'!$B$23+0))</f>
        <v>15535</v>
      </c>
      <c r="D1660" s="10">
        <f t="shared" si="75"/>
        <v>0</v>
      </c>
      <c r="E1660" s="10">
        <f>MAX(0,('1-Input'!$B$10-C1660-D1660))/(1-'P-Parametri'!$B$31*MAX(0,IF(F1659&lt;=0,0,(F1659-G1659)/F1659)))</f>
        <v>15679.586369928609</v>
      </c>
      <c r="F1660" s="10">
        <f>((F1659-E1660+MAX(0,-('1-Input'!$B$10-C1660-D1660)))*(1+B1660))*(1-'P-Parametri'!$B$32)</f>
        <v>471624.93935180211</v>
      </c>
      <c r="G1660" s="10">
        <f>IF(F1659&lt;=0,G1659,G1659*(1-E1660/F1659))+MAX(0,-('1-Input'!$B$10-C1660-D1660))</f>
        <v>209568.24006739008</v>
      </c>
      <c r="H1660" s="9">
        <f t="shared" si="76"/>
        <v>1</v>
      </c>
    </row>
    <row r="1661" spans="1:8">
      <c r="A1661" s="9">
        <f t="shared" si="74"/>
        <v>21</v>
      </c>
      <c r="B1661" s="12">
        <f>IF($A1661='P-Parametri'!$B$47,'P-Parametri'!$B$34,IF($A1661='P-Parametri'!$B$48,'P-Parametri'!$C$34,'P-Parametri'!$B$52))</f>
        <v>0.03</v>
      </c>
      <c r="C1661" s="10">
        <f>IF($A1661&lt;='1-Input'!$B$26,0,IF($A1661='1-Input'!$B$26+1,('1-Input'!$B$23+0)*'1-Input'!$B$27,'1-Input'!$B$23+0))</f>
        <v>15535</v>
      </c>
      <c r="D1661" s="10">
        <f t="shared" si="75"/>
        <v>0</v>
      </c>
      <c r="E1661" s="10">
        <f>MAX(0,('1-Input'!$B$10-C1661-D1661))/(1-'P-Parametri'!$B$31*MAX(0,IF(F1660&lt;=0,0,(F1660-G1660)/F1660)))</f>
        <v>15738.746187944815</v>
      </c>
      <c r="F1661" s="10">
        <f>((F1660-E1661+MAX(0,-('1-Input'!$B$10-C1661-D1661)))*(1+B1661))*(1-'P-Parametri'!$B$32)</f>
        <v>468623.65340085549</v>
      </c>
      <c r="G1661" s="10">
        <f>IF(F1660&lt;=0,G1660,G1660*(1-E1661/F1660))+MAX(0,-('1-Input'!$B$10-C1661-D1661))</f>
        <v>202574.67152538686</v>
      </c>
      <c r="H1661" s="9">
        <f t="shared" si="76"/>
        <v>1</v>
      </c>
    </row>
    <row r="1662" spans="1:8">
      <c r="A1662" s="9">
        <f t="shared" si="74"/>
        <v>22</v>
      </c>
      <c r="B1662" s="12">
        <f>IF($A1662='P-Parametri'!$B$47,'P-Parametri'!$B$34,IF($A1662='P-Parametri'!$B$48,'P-Parametri'!$C$34,'P-Parametri'!$B$52))</f>
        <v>0.03</v>
      </c>
      <c r="C1662" s="10">
        <f>IF($A1662&lt;='1-Input'!$B$26,0,IF($A1662='1-Input'!$B$26+1,('1-Input'!$B$23+0)*'1-Input'!$B$27,'1-Input'!$B$23+0))</f>
        <v>15535</v>
      </c>
      <c r="D1662" s="10">
        <f t="shared" si="75"/>
        <v>0</v>
      </c>
      <c r="E1662" s="10">
        <f>MAX(0,('1-Input'!$B$10-C1662-D1662))/(1-'P-Parametri'!$B$31*MAX(0,IF(F1661&lt;=0,0,(F1661-G1661)/F1661)))</f>
        <v>15796.727975610256</v>
      </c>
      <c r="F1662" s="10">
        <f>((F1661-E1662+MAX(0,-('1-Input'!$B$10-C1662-D1662)))*(1+B1662))*(1-'P-Parametri'!$B$32)</f>
        <v>465478.90972162661</v>
      </c>
      <c r="G1662" s="10">
        <f>IF(F1661&lt;=0,G1661,G1661*(1-E1662/F1661))+MAX(0,-('1-Input'!$B$10-C1662-D1662))</f>
        <v>195746.12807135453</v>
      </c>
      <c r="H1662" s="9">
        <f t="shared" si="76"/>
        <v>1</v>
      </c>
    </row>
    <row r="1663" spans="1:8">
      <c r="A1663" s="9">
        <f t="shared" si="74"/>
        <v>23</v>
      </c>
      <c r="B1663" s="12">
        <f>IF($A1663='P-Parametri'!$B$47,'P-Parametri'!$B$34,IF($A1663='P-Parametri'!$B$48,'P-Parametri'!$C$34,'P-Parametri'!$B$52))</f>
        <v>0.03</v>
      </c>
      <c r="C1663" s="10">
        <f>IF($A1663&lt;='1-Input'!$B$26,0,IF($A1663='1-Input'!$B$26+1,('1-Input'!$B$23+0)*'1-Input'!$B$27,'1-Input'!$B$23+0))</f>
        <v>15535</v>
      </c>
      <c r="D1663" s="10">
        <f t="shared" si="75"/>
        <v>0</v>
      </c>
      <c r="E1663" s="10">
        <f>MAX(0,('1-Input'!$B$10-C1663-D1663))/(1-'P-Parametri'!$B$31*MAX(0,IF(F1662&lt;=0,0,(F1662-G1662)/F1662)))</f>
        <v>15853.54521111652</v>
      </c>
      <c r="F1663" s="10">
        <f>((F1662-E1663+MAX(0,-('1-Input'!$B$10-C1663-D1663)))*(1+B1663))*(1-'P-Parametri'!$B$32)</f>
        <v>462187.89719493379</v>
      </c>
      <c r="G1663" s="10">
        <f>IF(F1662&lt;=0,G1662,G1662*(1-E1663/F1662))+MAX(0,-('1-Input'!$B$10-C1663-D1663))</f>
        <v>189079.29521068616</v>
      </c>
      <c r="H1663" s="9">
        <f t="shared" si="76"/>
        <v>1</v>
      </c>
    </row>
    <row r="1664" spans="1:8">
      <c r="A1664" s="9">
        <f t="shared" si="74"/>
        <v>24</v>
      </c>
      <c r="B1664" s="12">
        <f>IF($A1664='P-Parametri'!$B$47,'P-Parametri'!$B$34,IF($A1664='P-Parametri'!$B$48,'P-Parametri'!$C$34,'P-Parametri'!$B$52))</f>
        <v>0.03</v>
      </c>
      <c r="C1664" s="10">
        <f>IF($A1664&lt;='1-Input'!$B$26,0,IF($A1664='1-Input'!$B$26+1,('1-Input'!$B$23+0)*'1-Input'!$B$27,'1-Input'!$B$23+0))</f>
        <v>15535</v>
      </c>
      <c r="D1664" s="10">
        <f t="shared" si="75"/>
        <v>0</v>
      </c>
      <c r="E1664" s="10">
        <f>MAX(0,('1-Input'!$B$10-C1664-D1664))/(1-'P-Parametri'!$B$31*MAX(0,IF(F1663&lt;=0,0,(F1663-G1663)/F1663)))</f>
        <v>15909.211703202976</v>
      </c>
      <c r="F1664" s="10">
        <f>((F1663-E1664+MAX(0,-('1-Input'!$B$10-C1664-D1664)))*(1+B1664))*(1-'P-Parametri'!$B$32)</f>
        <v>458747.71196436981</v>
      </c>
      <c r="G1664" s="10">
        <f>IF(F1663&lt;=0,G1663,G1663*(1-E1664/F1663))+MAX(0,-('1-Input'!$B$10-C1664-D1664))</f>
        <v>182570.89775057154</v>
      </c>
      <c r="H1664" s="9">
        <f t="shared" si="76"/>
        <v>1</v>
      </c>
    </row>
    <row r="1665" spans="1:8">
      <c r="A1665" s="9">
        <f t="shared" si="74"/>
        <v>25</v>
      </c>
      <c r="B1665" s="12">
        <f>IF($A1665='P-Parametri'!$B$47,'P-Parametri'!$B$34,IF($A1665='P-Parametri'!$B$48,'P-Parametri'!$C$34,'P-Parametri'!$B$52))</f>
        <v>0.03</v>
      </c>
      <c r="C1665" s="10">
        <f>IF($A1665&lt;='1-Input'!$B$26,0,IF($A1665='1-Input'!$B$26+1,('1-Input'!$B$23+0)*'1-Input'!$B$27,'1-Input'!$B$23+0))</f>
        <v>15535</v>
      </c>
      <c r="D1665" s="10">
        <f t="shared" si="75"/>
        <v>0</v>
      </c>
      <c r="E1665" s="10">
        <f>MAX(0,('1-Input'!$B$10-C1665-D1665))/(1-'P-Parametri'!$B$31*MAX(0,IF(F1664&lt;=0,0,(F1664-G1664)/F1664)))</f>
        <v>15963.74156303083</v>
      </c>
      <c r="F1665" s="10">
        <f>((F1664-E1665+MAX(0,-('1-Input'!$B$10-C1665-D1665)))*(1+B1665))*(1-'P-Parametri'!$B$32)</f>
        <v>455155.35453435243</v>
      </c>
      <c r="G1665" s="10">
        <f>IF(F1664&lt;=0,G1664,G1664*(1-E1665/F1664))+MAX(0,-('1-Input'!$B$10-C1665-D1665))</f>
        <v>176217.70066073621</v>
      </c>
      <c r="H1665" s="9">
        <f t="shared" si="76"/>
        <v>1</v>
      </c>
    </row>
    <row r="1666" spans="1:8">
      <c r="A1666" s="9">
        <f t="shared" si="74"/>
        <v>26</v>
      </c>
      <c r="B1666" s="12">
        <f>IF($A1666='P-Parametri'!$B$47,'P-Parametri'!$B$34,IF($A1666='P-Parametri'!$B$48,'P-Parametri'!$C$34,'P-Parametri'!$B$52))</f>
        <v>0.03</v>
      </c>
      <c r="C1666" s="10">
        <f>IF($A1666&lt;='1-Input'!$B$26,0,IF($A1666='1-Input'!$B$26+1,('1-Input'!$B$23+0)*'1-Input'!$B$27,'1-Input'!$B$23+0))</f>
        <v>15535</v>
      </c>
      <c r="D1666" s="10">
        <f t="shared" si="75"/>
        <v>0</v>
      </c>
      <c r="E1666" s="10">
        <f>MAX(0,('1-Input'!$B$10-C1666-D1666))/(1-'P-Parametri'!$B$31*MAX(0,IF(F1665&lt;=0,0,(F1665-G1665)/F1665)))</f>
        <v>16017.149176853112</v>
      </c>
      <c r="F1666" s="10">
        <f>((F1665-E1666+MAX(0,-('1-Input'!$B$10-C1666-D1666)))*(1+B1666))*(1-'P-Parametri'!$B$32)</f>
        <v>451407.72681518784</v>
      </c>
      <c r="G1666" s="10">
        <f>IF(F1665&lt;=0,G1665,G1665*(1-E1666/F1665))+MAX(0,-('1-Input'!$B$10-C1666-D1666))</f>
        <v>170016.50985639507</v>
      </c>
      <c r="H1666" s="9">
        <f t="shared" si="76"/>
        <v>1</v>
      </c>
    </row>
    <row r="1667" spans="1:8">
      <c r="A1667" s="9">
        <f t="shared" si="74"/>
        <v>27</v>
      </c>
      <c r="B1667" s="12">
        <f>IF($A1667='P-Parametri'!$B$47,'P-Parametri'!$B$34,IF($A1667='P-Parametri'!$B$48,'P-Parametri'!$C$34,'P-Parametri'!$B$52))</f>
        <v>0.03</v>
      </c>
      <c r="C1667" s="10">
        <f>IF($A1667&lt;='1-Input'!$B$26,0,IF($A1667='1-Input'!$B$26+1,('1-Input'!$B$23+0)*'1-Input'!$B$27,'1-Input'!$B$23+0))</f>
        <v>15535</v>
      </c>
      <c r="D1667" s="10">
        <f t="shared" si="75"/>
        <v>0</v>
      </c>
      <c r="E1667" s="10">
        <f>MAX(0,('1-Input'!$B$10-C1667-D1667))/(1-'P-Parametri'!$B$31*MAX(0,IF(F1666&lt;=0,0,(F1666-G1666)/F1666)))</f>
        <v>16069.449179500631</v>
      </c>
      <c r="F1667" s="10">
        <f>((F1666-E1667+MAX(0,-('1-Input'!$B$10-C1667-D1667)))*(1+B1667))*(1-'P-Parametri'!$B$32)</f>
        <v>447501.62911282835</v>
      </c>
      <c r="G1667" s="10">
        <f>IF(F1666&lt;=0,G1666,G1666*(1-E1667/F1666))+MAX(0,-('1-Input'!$B$10-C1667-D1667))</f>
        <v>163964.17290574301</v>
      </c>
      <c r="H1667" s="9">
        <f t="shared" si="76"/>
        <v>1</v>
      </c>
    </row>
    <row r="1668" spans="1:8">
      <c r="A1668" s="9">
        <f t="shared" si="74"/>
        <v>28</v>
      </c>
      <c r="B1668" s="12">
        <f>IF($A1668='P-Parametri'!$B$47,'P-Parametri'!$B$34,IF($A1668='P-Parametri'!$B$48,'P-Parametri'!$C$34,'P-Parametri'!$B$52))</f>
        <v>0.03</v>
      </c>
      <c r="C1668" s="10">
        <f>IF($A1668&lt;='1-Input'!$B$26,0,IF($A1668='1-Input'!$B$26+1,('1-Input'!$B$23+0)*'1-Input'!$B$27,'1-Input'!$B$23+0))</f>
        <v>15535</v>
      </c>
      <c r="D1668" s="10">
        <f t="shared" si="75"/>
        <v>0</v>
      </c>
      <c r="E1668" s="10">
        <f>MAX(0,('1-Input'!$B$10-C1668-D1668))/(1-'P-Parametri'!$B$31*MAX(0,IF(F1667&lt;=0,0,(F1667-G1667)/F1667)))</f>
        <v>16120.656428700304</v>
      </c>
      <c r="F1668" s="10">
        <f>((F1667-E1668+MAX(0,-('1-Input'!$B$10-C1668-D1668)))*(1+B1668))*(1-'P-Parametri'!$B$32)</f>
        <v>443433.75706092257</v>
      </c>
      <c r="G1668" s="10">
        <f>IF(F1667&lt;=0,G1667,G1667*(1-E1668/F1667))+MAX(0,-('1-Input'!$B$10-C1668-D1668))</f>
        <v>158057.57966435156</v>
      </c>
      <c r="H1668" s="9">
        <f t="shared" si="76"/>
        <v>1</v>
      </c>
    </row>
    <row r="1669" spans="1:8">
      <c r="A1669" s="9">
        <f t="shared" si="74"/>
        <v>29</v>
      </c>
      <c r="B1669" s="12">
        <f>IF($A1669='P-Parametri'!$B$47,'P-Parametri'!$B$34,IF($A1669='P-Parametri'!$B$48,'P-Parametri'!$C$34,'P-Parametri'!$B$52))</f>
        <v>0.03</v>
      </c>
      <c r="C1669" s="10">
        <f>IF($A1669&lt;='1-Input'!$B$26,0,IF($A1669='1-Input'!$B$26+1,('1-Input'!$B$23+0)*'1-Input'!$B$27,'1-Input'!$B$23+0))</f>
        <v>15535</v>
      </c>
      <c r="D1669" s="10">
        <f t="shared" si="75"/>
        <v>0</v>
      </c>
      <c r="E1669" s="10">
        <f>MAX(0,('1-Input'!$B$10-C1669-D1669))/(1-'P-Parametri'!$B$31*MAX(0,IF(F1668&lt;=0,0,(F1668-G1668)/F1668)))</f>
        <v>16170.785980238737</v>
      </c>
      <c r="F1669" s="10">
        <f>((F1668-E1669+MAX(0,-('1-Input'!$B$10-C1669-D1669)))*(1+B1669))*(1-'P-Parametri'!$B$32)</f>
        <v>439200.69849267812</v>
      </c>
      <c r="G1669" s="10">
        <f>IF(F1668&lt;=0,G1668,G1668*(1-E1669/F1668))+MAX(0,-('1-Input'!$B$10-C1669-D1669))</f>
        <v>152293.66283887718</v>
      </c>
      <c r="H1669" s="9">
        <f t="shared" si="76"/>
        <v>1</v>
      </c>
    </row>
    <row r="1670" spans="1:8">
      <c r="A1670" s="9">
        <f t="shared" si="74"/>
        <v>30</v>
      </c>
      <c r="B1670" s="12">
        <f>IF($A1670='P-Parametri'!$B$47,'P-Parametri'!$B$34,IF($A1670='P-Parametri'!$B$48,'P-Parametri'!$C$34,'P-Parametri'!$B$52))</f>
        <v>0.03</v>
      </c>
      <c r="C1670" s="10">
        <f>IF($A1670&lt;='1-Input'!$B$26,0,IF($A1670='1-Input'!$B$26+1,('1-Input'!$B$23+0)*'1-Input'!$B$27,'1-Input'!$B$23+0))</f>
        <v>15535</v>
      </c>
      <c r="D1670" s="10">
        <f t="shared" si="75"/>
        <v>0</v>
      </c>
      <c r="E1670" s="10">
        <f>MAX(0,('1-Input'!$B$10-C1670-D1670))/(1-'P-Parametri'!$B$31*MAX(0,IF(F1669&lt;=0,0,(F1669-G1669)/F1669)))</f>
        <v>16219.853063980652</v>
      </c>
      <c r="F1670" s="10">
        <f>((F1669-E1670+MAX(0,-('1-Input'!$B$10-C1670-D1670)))*(1+B1670))*(1-'P-Parametri'!$B$32)</f>
        <v>434798.9302499753</v>
      </c>
      <c r="G1670" s="10">
        <f>IF(F1669&lt;=0,G1669,G1669*(1-E1670/F1669))+MAX(0,-('1-Input'!$B$10-C1670-D1670))</f>
        <v>146669.3984825144</v>
      </c>
      <c r="H1670" s="9">
        <f t="shared" si="76"/>
        <v>1</v>
      </c>
    </row>
    <row r="1671" spans="1:8">
      <c r="A1671" s="9">
        <f t="shared" si="74"/>
        <v>31</v>
      </c>
      <c r="B1671" s="12">
        <f>IF($A1671='P-Parametri'!$B$47,'P-Parametri'!$B$34,IF($A1671='P-Parametri'!$B$48,'P-Parametri'!$C$34,'P-Parametri'!$B$52))</f>
        <v>0.03</v>
      </c>
      <c r="C1671" s="10">
        <f>IF($A1671&lt;='1-Input'!$B$26,0,IF($A1671='1-Input'!$B$26+1,('1-Input'!$B$23+0)*'1-Input'!$B$27,'1-Input'!$B$23+0))</f>
        <v>15535</v>
      </c>
      <c r="D1671" s="10">
        <f t="shared" si="75"/>
        <v>0</v>
      </c>
      <c r="E1671" s="10">
        <f>MAX(0,('1-Input'!$B$10-C1671-D1671))/(1-'P-Parametri'!$B$31*MAX(0,IF(F1670&lt;=0,0,(F1670-G1670)/F1670)))</f>
        <v>16267.873060748574</v>
      </c>
      <c r="F1671" s="10">
        <f>((F1670-E1671+MAX(0,-('1-Input'!$B$10-C1671-D1671)))*(1+B1671))*(1-'P-Parametri'!$B$32)</f>
        <v>430224.81492709374</v>
      </c>
      <c r="G1671" s="10">
        <f>IF(F1670&lt;=0,G1670,G1670*(1-E1671/F1670))+MAX(0,-('1-Input'!$B$10-C1671-D1671))</f>
        <v>141181.80642464495</v>
      </c>
      <c r="H1671" s="9">
        <f t="shared" si="76"/>
        <v>1</v>
      </c>
    </row>
    <row r="1672" spans="1:8">
      <c r="A1672" s="9">
        <f t="shared" si="74"/>
        <v>32</v>
      </c>
      <c r="B1672" s="12">
        <f>IF($A1672='P-Parametri'!$B$47,'P-Parametri'!$B$34,IF($A1672='P-Parametri'!$B$48,'P-Parametri'!$C$34,'P-Parametri'!$B$52))</f>
        <v>0.03</v>
      </c>
      <c r="C1672" s="10">
        <f>IF($A1672&lt;='1-Input'!$B$26,0,IF($A1672='1-Input'!$B$26+1,('1-Input'!$B$23+0)*'1-Input'!$B$27,'1-Input'!$B$23+0))</f>
        <v>15535</v>
      </c>
      <c r="D1672" s="10">
        <f t="shared" si="75"/>
        <v>0</v>
      </c>
      <c r="E1672" s="10">
        <f>MAX(0,('1-Input'!$B$10-C1672-D1672))/(1-'P-Parametri'!$B$31*MAX(0,IF(F1671&lt;=0,0,(F1671-G1671)/F1671)))</f>
        <v>16314.861480067379</v>
      </c>
      <c r="F1672" s="10">
        <f>((F1671-E1672+MAX(0,-('1-Input'!$B$10-C1672-D1672)))*(1+B1672))*(1-'P-Parametri'!$B$32)</f>
        <v>425474.5975463363</v>
      </c>
      <c r="G1672" s="10">
        <f>IF(F1671&lt;=0,G1671,G1671*(1-E1672/F1671))+MAX(0,-('1-Input'!$B$10-C1672-D1672))</f>
        <v>135827.95063714441</v>
      </c>
      <c r="H1672" s="9">
        <f t="shared" si="76"/>
        <v>1</v>
      </c>
    </row>
    <row r="1673" spans="1:8">
      <c r="A1673" s="9">
        <f t="shared" si="74"/>
        <v>33</v>
      </c>
      <c r="B1673" s="12">
        <f>IF($A1673='P-Parametri'!$B$47,'P-Parametri'!$B$34,IF($A1673='P-Parametri'!$B$48,'P-Parametri'!$C$34,'P-Parametri'!$B$52))</f>
        <v>0.03</v>
      </c>
      <c r="C1673" s="10">
        <f>IF($A1673&lt;='1-Input'!$B$26,0,IF($A1673='1-Input'!$B$26+1,('1-Input'!$B$23+0)*'1-Input'!$B$27,'1-Input'!$B$23+0))</f>
        <v>15535</v>
      </c>
      <c r="D1673" s="10">
        <f t="shared" si="75"/>
        <v>0</v>
      </c>
      <c r="E1673" s="10">
        <f>MAX(0,('1-Input'!$B$10-C1673-D1673))/(1-'P-Parametri'!$B$31*MAX(0,IF(F1672&lt;=0,0,(F1672-G1672)/F1672)))</f>
        <v>16360.833938774425</v>
      </c>
      <c r="F1673" s="10">
        <f>((F1672-E1673+MAX(0,-('1-Input'!$B$10-C1673-D1673)))*(1+B1673))*(1-'P-Parametri'!$B$32)</f>
        <v>420544.40216275718</v>
      </c>
      <c r="G1673" s="10">
        <f>IF(F1672&lt;=0,G1672,G1672*(1-E1673/F1672))+MAX(0,-('1-Input'!$B$10-C1673-D1673))</f>
        <v>130604.93953981009</v>
      </c>
      <c r="H1673" s="9">
        <f t="shared" si="76"/>
        <v>1</v>
      </c>
    </row>
    <row r="1674" spans="1:8">
      <c r="A1674" s="9">
        <f t="shared" si="74"/>
        <v>34</v>
      </c>
      <c r="B1674" s="12">
        <f>IF($A1674='P-Parametri'!$B$47,'P-Parametri'!$B$34,IF($A1674='P-Parametri'!$B$48,'P-Parametri'!$C$34,'P-Parametri'!$B$52))</f>
        <v>0.03</v>
      </c>
      <c r="C1674" s="10">
        <f>IF($A1674&lt;='1-Input'!$B$26,0,IF($A1674='1-Input'!$B$26+1,('1-Input'!$B$23+0)*'1-Input'!$B$27,'1-Input'!$B$23+0))</f>
        <v>15535</v>
      </c>
      <c r="D1674" s="10">
        <f t="shared" si="75"/>
        <v>0</v>
      </c>
      <c r="E1674" s="10">
        <f>MAX(0,('1-Input'!$B$10-C1674-D1674))/(1-'P-Parametri'!$B$31*MAX(0,IF(F1673&lt;=0,0,(F1673-G1673)/F1673)))</f>
        <v>16405.806140493609</v>
      </c>
      <c r="F1674" s="10">
        <f>((F1673-E1674+MAX(0,-('1-Input'!$B$10-C1674-D1674)))*(1+B1674))*(1-'P-Parametri'!$B$32)</f>
        <v>415430.22839512565</v>
      </c>
      <c r="G1674" s="10">
        <f>IF(F1673&lt;=0,G1673,G1673*(1-E1674/F1673))+MAX(0,-('1-Input'!$B$10-C1674-D1674))</f>
        <v>125509.92624736881</v>
      </c>
      <c r="H1674" s="9">
        <f t="shared" si="76"/>
        <v>1</v>
      </c>
    </row>
    <row r="1675" spans="1:8">
      <c r="A1675" s="9">
        <f t="shared" si="74"/>
        <v>35</v>
      </c>
      <c r="B1675" s="12">
        <f>IF($A1675='P-Parametri'!$B$47,'P-Parametri'!$B$34,IF($A1675='P-Parametri'!$B$48,'P-Parametri'!$C$34,'P-Parametri'!$B$52))</f>
        <v>0.03</v>
      </c>
      <c r="C1675" s="10">
        <f>IF($A1675&lt;='1-Input'!$B$26,0,IF($A1675='1-Input'!$B$26+1,('1-Input'!$B$23+0)*'1-Input'!$B$27,'1-Input'!$B$23+0))</f>
        <v>15535</v>
      </c>
      <c r="D1675" s="10">
        <f t="shared" si="75"/>
        <v>0</v>
      </c>
      <c r="E1675" s="10">
        <f>MAX(0,('1-Input'!$B$10-C1675-D1675))/(1-'P-Parametri'!$B$31*MAX(0,IF(F1674&lt;=0,0,(F1674-G1674)/F1674)))</f>
        <v>16449.79385596915</v>
      </c>
      <c r="F1675" s="10">
        <f>((F1674-E1675+MAX(0,-('1-Input'!$B$10-C1675-D1675)))*(1+B1675))*(1-'P-Parametri'!$B$32)</f>
        <v>410127.94788018055</v>
      </c>
      <c r="G1675" s="10">
        <f>IF(F1674&lt;=0,G1674,G1674*(1-E1675/F1674))+MAX(0,-('1-Input'!$B$10-C1675-D1675))</f>
        <v>120540.10876051178</v>
      </c>
      <c r="H1675" s="9">
        <f t="shared" si="76"/>
        <v>1</v>
      </c>
    </row>
    <row r="1676" spans="1:8">
      <c r="A1676" s="9">
        <f t="shared" si="74"/>
        <v>36</v>
      </c>
      <c r="B1676" s="12">
        <f>IF($A1676='P-Parametri'!$B$47,'P-Parametri'!$B$34,IF($A1676='P-Parametri'!$B$48,'P-Parametri'!$C$34,'P-Parametri'!$B$52))</f>
        <v>0.03</v>
      </c>
      <c r="C1676" s="10">
        <f>IF($A1676&lt;='1-Input'!$B$26,0,IF($A1676='1-Input'!$B$26+1,('1-Input'!$B$23+0)*'1-Input'!$B$27,'1-Input'!$B$23+0))</f>
        <v>15535</v>
      </c>
      <c r="D1676" s="10">
        <f t="shared" si="75"/>
        <v>0</v>
      </c>
      <c r="E1676" s="10">
        <f>MAX(0,('1-Input'!$B$10-C1676-D1676))/(1-'P-Parametri'!$B$31*MAX(0,IF(F1675&lt;=0,0,(F1675-G1675)/F1675)))</f>
        <v>16492.812904252904</v>
      </c>
      <c r="F1676" s="10">
        <f>((F1675-E1676+MAX(0,-('1-Input'!$B$10-C1676-D1676)))*(1+B1676))*(1-'P-Parametri'!$B$32)</f>
        <v>404633.30064715509</v>
      </c>
      <c r="G1676" s="10">
        <f>IF(F1675&lt;=0,G1675,G1675*(1-E1676/F1675))+MAX(0,-('1-Input'!$B$10-C1676-D1676))</f>
        <v>115692.73010338543</v>
      </c>
      <c r="H1676" s="9">
        <f t="shared" si="76"/>
        <v>1</v>
      </c>
    </row>
    <row r="1677" spans="1:8">
      <c r="A1677" s="9">
        <f t="shared" si="74"/>
        <v>37</v>
      </c>
      <c r="B1677" s="12">
        <f>IF($A1677='P-Parametri'!$B$47,'P-Parametri'!$B$34,IF($A1677='P-Parametri'!$B$48,'P-Parametri'!$C$34,'P-Parametri'!$B$52))</f>
        <v>0.03</v>
      </c>
      <c r="C1677" s="10">
        <f>IF($A1677&lt;='1-Input'!$B$26,0,IF($A1677='1-Input'!$B$26+1,('1-Input'!$B$23+0)*'1-Input'!$B$27,'1-Input'!$B$23+0))</f>
        <v>15535</v>
      </c>
      <c r="D1677" s="10">
        <f t="shared" si="75"/>
        <v>0</v>
      </c>
      <c r="E1677" s="10">
        <f>MAX(0,('1-Input'!$B$10-C1677-D1677))/(1-'P-Parametri'!$B$31*MAX(0,IF(F1676&lt;=0,0,(F1676-G1676)/F1676)))</f>
        <v>16534.879134736886</v>
      </c>
      <c r="F1677" s="10">
        <f>((F1676-E1677+MAX(0,-('1-Input'!$B$10-C1677-D1677)))*(1+B1677))*(1-'P-Parametri'!$B$32)</f>
        <v>398941.89140947518</v>
      </c>
      <c r="G1677" s="10">
        <f>IF(F1676&lt;=0,G1676,G1676*(1-E1677/F1676))+MAX(0,-('1-Input'!$B$10-C1677-D1677))</f>
        <v>110965.07840994425</v>
      </c>
      <c r="H1677" s="9">
        <f t="shared" si="76"/>
        <v>1</v>
      </c>
    </row>
    <row r="1678" spans="1:8">
      <c r="A1678" s="9">
        <f t="shared" si="74"/>
        <v>38</v>
      </c>
      <c r="B1678" s="12">
        <f>IF($A1678='P-Parametri'!$B$47,'P-Parametri'!$B$34,IF($A1678='P-Parametri'!$B$48,'P-Parametri'!$C$34,'P-Parametri'!$B$52))</f>
        <v>0.03</v>
      </c>
      <c r="C1678" s="10">
        <f>IF($A1678&lt;='1-Input'!$B$26,0,IF($A1678='1-Input'!$B$26+1,('1-Input'!$B$23+0)*'1-Input'!$B$27,'1-Input'!$B$23+0))</f>
        <v>15535</v>
      </c>
      <c r="D1678" s="10">
        <f t="shared" si="75"/>
        <v>0</v>
      </c>
      <c r="E1678" s="10">
        <f>MAX(0,('1-Input'!$B$10-C1678-D1678))/(1-'P-Parametri'!$B$31*MAX(0,IF(F1677&lt;=0,0,(F1677-G1677)/F1677)))</f>
        <v>16576.008410020902</v>
      </c>
      <c r="F1678" s="10">
        <f>((F1677-E1678+MAX(0,-('1-Input'!$B$10-C1678-D1678)))*(1+B1678))*(1-'P-Parametri'!$B$32)</f>
        <v>393049.18577045901</v>
      </c>
      <c r="G1678" s="10">
        <f>IF(F1677&lt;=0,G1677,G1677*(1-E1678/F1677))+MAX(0,-('1-Input'!$B$10-C1678-D1678))</f>
        <v>106354.48696154221</v>
      </c>
      <c r="H1678" s="9">
        <f t="shared" si="76"/>
        <v>1</v>
      </c>
    </row>
    <row r="1679" spans="1:8">
      <c r="A1679" s="9">
        <f t="shared" si="74"/>
        <v>39</v>
      </c>
      <c r="B1679" s="12">
        <f>IF($A1679='P-Parametri'!$B$47,'P-Parametri'!$B$34,IF($A1679='P-Parametri'!$B$48,'P-Parametri'!$C$34,'P-Parametri'!$B$52))</f>
        <v>0.03</v>
      </c>
      <c r="C1679" s="10">
        <f>IF($A1679&lt;='1-Input'!$B$26,0,IF($A1679='1-Input'!$B$26+1,('1-Input'!$B$23+0)*'1-Input'!$B$27,'1-Input'!$B$23+0))</f>
        <v>15535</v>
      </c>
      <c r="D1679" s="10">
        <f t="shared" si="75"/>
        <v>0</v>
      </c>
      <c r="E1679" s="10">
        <f>MAX(0,('1-Input'!$B$10-C1679-D1679))/(1-'P-Parametri'!$B$31*MAX(0,IF(F1678&lt;=0,0,(F1678-G1678)/F1678)))</f>
        <v>16616.216589603526</v>
      </c>
      <c r="F1679" s="10">
        <f>((F1678-E1679+MAX(0,-('1-Input'!$B$10-C1679-D1679)))*(1+B1679))*(1-'P-Parametri'!$B$32)</f>
        <v>386950.50633976859</v>
      </c>
      <c r="G1679" s="10">
        <f>IF(F1678&lt;=0,G1678,G1678*(1-E1679/F1678))+MAX(0,-('1-Input'!$B$10-C1679-D1679))</f>
        <v>101858.33417810609</v>
      </c>
      <c r="H1679" s="9">
        <f t="shared" si="76"/>
        <v>1</v>
      </c>
    </row>
    <row r="1680" spans="1:8">
      <c r="A1680" s="9">
        <f t="shared" si="74"/>
        <v>40</v>
      </c>
      <c r="B1680" s="12">
        <f>IF($A1680='P-Parametri'!$B$47,'P-Parametri'!$B$34,IF($A1680='P-Parametri'!$B$48,'P-Parametri'!$C$34,'P-Parametri'!$B$52))</f>
        <v>0.03</v>
      </c>
      <c r="C1680" s="10">
        <f>IF($A1680&lt;='1-Input'!$B$26,0,IF($A1680='1-Input'!$B$26+1,('1-Input'!$B$23+0)*'1-Input'!$B$27,'1-Input'!$B$23+0))</f>
        <v>15535</v>
      </c>
      <c r="D1680" s="10">
        <f t="shared" si="75"/>
        <v>0</v>
      </c>
      <c r="E1680" s="10">
        <f>MAX(0,('1-Input'!$B$10-C1680-D1680))/(1-'P-Parametri'!$B$31*MAX(0,IF(F1679&lt;=0,0,(F1679-G1679)/F1679)))</f>
        <v>16655.519514383162</v>
      </c>
      <c r="F1680" s="10">
        <f>((F1679-E1680+MAX(0,-('1-Input'!$B$10-C1680-D1680)))*(1+B1680))*(1-'P-Parametri'!$B$32)</f>
        <v>380641.02875728672</v>
      </c>
      <c r="G1680" s="10">
        <f>IF(F1679&lt;=0,G1679,G1679*(1-E1680/F1679))+MAX(0,-('1-Input'!$B$10-C1680-D1680))</f>
        <v>97474.043565196625</v>
      </c>
      <c r="H1680" s="9">
        <f t="shared" si="76"/>
        <v>1</v>
      </c>
    </row>
    <row r="1681" spans="1:8">
      <c r="A1681" s="9">
        <f t="shared" si="74"/>
        <v>41</v>
      </c>
      <c r="B1681" s="12">
        <f>IF($A1681='P-Parametri'!$B$47,'P-Parametri'!$B$34,IF($A1681='P-Parametri'!$B$48,'P-Parametri'!$C$34,'P-Parametri'!$B$52))</f>
        <v>0.03</v>
      </c>
      <c r="C1681" s="10">
        <f>IF($A1681&lt;='1-Input'!$B$26,0,IF($A1681='1-Input'!$B$26+1,('1-Input'!$B$23+0)*'1-Input'!$B$27,'1-Input'!$B$23+0))</f>
        <v>15535</v>
      </c>
      <c r="D1681" s="10">
        <f t="shared" si="75"/>
        <v>0</v>
      </c>
      <c r="E1681" s="10">
        <f>MAX(0,('1-Input'!$B$10-C1681-D1681))/(1-'P-Parametri'!$B$31*MAX(0,IF(F1680&lt;=0,0,(F1680-G1680)/F1680)))</f>
        <v>16693.932991954603</v>
      </c>
      <c r="F1681" s="10">
        <f>((F1680-E1681+MAX(0,-('1-Input'!$B$10-C1681-D1681)))*(1+B1681))*(1-'P-Parametri'!$B$32)</f>
        <v>374115.7776210155</v>
      </c>
      <c r="G1681" s="10">
        <f>IF(F1680&lt;=0,G1680,G1680*(1-E1681/F1680))+MAX(0,-('1-Input'!$B$10-C1681-D1681))</f>
        <v>93199.083619221259</v>
      </c>
      <c r="H1681" s="9">
        <f t="shared" si="76"/>
        <v>1</v>
      </c>
    </row>
    <row r="1682" spans="1:8">
      <c r="A1682" s="9">
        <f t="shared" si="74"/>
        <v>42</v>
      </c>
      <c r="B1682" s="12">
        <f>IF($A1682='P-Parametri'!$B$47,'P-Parametri'!$B$34,IF($A1682='P-Parametri'!$B$48,'P-Parametri'!$C$34,'P-Parametri'!$B$52))</f>
        <v>0.03</v>
      </c>
      <c r="C1682" s="10">
        <f>IF($A1682&lt;='1-Input'!$B$26,0,IF($A1682='1-Input'!$B$26+1,('1-Input'!$B$23+0)*'1-Input'!$B$27,'1-Input'!$B$23+0))</f>
        <v>15535</v>
      </c>
      <c r="D1682" s="10">
        <f t="shared" si="75"/>
        <v>0</v>
      </c>
      <c r="E1682" s="10">
        <f>MAX(0,('1-Input'!$B$10-C1682-D1682))/(1-'P-Parametri'!$B$31*MAX(0,IF(F1681&lt;=0,0,(F1681-G1681)/F1681)))</f>
        <v>16731.472782685218</v>
      </c>
      <c r="F1682" s="10">
        <f>((F1681-E1682+MAX(0,-('1-Input'!$B$10-C1682-D1682)))*(1+B1682))*(1-'P-Parametri'!$B$32)</f>
        <v>367369.6223155132</v>
      </c>
      <c r="G1682" s="10">
        <f>IF(F1681&lt;=0,G1681,G1681*(1-E1682/F1681))+MAX(0,-('1-Input'!$B$10-C1682-D1682))</f>
        <v>89030.96769301765</v>
      </c>
      <c r="H1682" s="9">
        <f t="shared" si="76"/>
        <v>1</v>
      </c>
    </row>
    <row r="1683" spans="1:8" ht="30">
      <c r="A1683" s="5" t="s">
        <v>184</v>
      </c>
      <c r="B1683" s="18" t="str">
        <f>IFERROR('1-Input'!$B$5-1+MATCH(0,H1640:H1682,0)-1,"non si esaurisce")</f>
        <v>non si esaurisce</v>
      </c>
      <c r="D1683" s="5" t="s">
        <v>185</v>
      </c>
      <c r="E1683" s="10">
        <f>F1682</f>
        <v>367369.6223155132</v>
      </c>
    </row>
    <row r="1686" spans="1:8">
      <c r="A1686" s="2" t="s">
        <v>445</v>
      </c>
    </row>
    <row r="1687" spans="1:8">
      <c r="A1687" s="15" t="s">
        <v>176</v>
      </c>
      <c r="B1687" s="15" t="s">
        <v>177</v>
      </c>
      <c r="C1687" s="15" t="s">
        <v>178</v>
      </c>
      <c r="D1687" s="15" t="s">
        <v>179</v>
      </c>
      <c r="E1687" s="15" t="s">
        <v>180</v>
      </c>
      <c r="F1687" s="15" t="s">
        <v>181</v>
      </c>
      <c r="G1687" s="15" t="s">
        <v>182</v>
      </c>
      <c r="H1687" s="15" t="s">
        <v>183</v>
      </c>
    </row>
    <row r="1688" spans="1:8">
      <c r="A1688" s="9">
        <f>0</f>
        <v>0</v>
      </c>
      <c r="E1688" s="10">
        <f>0</f>
        <v>0</v>
      </c>
      <c r="F1688" s="10">
        <f>'1-Input'!$B$8</f>
        <v>760000</v>
      </c>
      <c r="G1688" s="10">
        <f>'1-Input'!$B$9</f>
        <v>586000</v>
      </c>
      <c r="H1688" s="9">
        <f>1</f>
        <v>1</v>
      </c>
    </row>
    <row r="1689" spans="1:8">
      <c r="A1689" s="9">
        <f t="shared" ref="A1689:A1730" si="77">A1688+1</f>
        <v>1</v>
      </c>
      <c r="B1689" s="12">
        <f>IF($A1689='P-Parametri'!$C$47,'P-Parametri'!$B$34,IF($A1689='P-Parametri'!$C$48,'P-Parametri'!$C$34,'P-Parametri'!$C$52))</f>
        <v>-0.35</v>
      </c>
      <c r="C1689" s="10">
        <f>IF($A1689&lt;='1-Input'!$B$26,0,IF($A1689='1-Input'!$B$26+1,('1-Input'!$B$23+0)*'1-Input'!$B$27,'1-Input'!$B$23+0))</f>
        <v>0</v>
      </c>
      <c r="D1689" s="10">
        <f t="shared" ref="D1689:D1730" si="78">IF(AND($A1689&gt;=1,$A1689&lt;1+0),0,0)</f>
        <v>0</v>
      </c>
      <c r="E1689" s="10">
        <f>MAX(0,('1-Input'!$B$10-C1689-D1689))/(1-'P-Parametri'!$B$31*MAX(0,IF(F1688&lt;=0,0,(F1688-G1688)/F1688)))</f>
        <v>30835.525211259723</v>
      </c>
      <c r="F1689" s="10">
        <f>((F1688-E1689+MAX(0,-('1-Input'!$B$10-C1689-D1689)))*(1+B1689))*(1-'P-Parametri'!$B$32)</f>
        <v>473008.99479545583</v>
      </c>
      <c r="G1689" s="10">
        <f>IF(F1688&lt;=0,G1688,G1688*(1-E1689/F1688))+MAX(0,-('1-Input'!$B$10-C1689-D1689))</f>
        <v>562224.18713973917</v>
      </c>
      <c r="H1689" s="9">
        <f t="shared" ref="H1689:H1730" si="79">IF(OR(F1688&lt;=0,F1688&lt;E1689),0,1)</f>
        <v>1</v>
      </c>
    </row>
    <row r="1690" spans="1:8">
      <c r="A1690" s="9">
        <f t="shared" si="77"/>
        <v>2</v>
      </c>
      <c r="B1690" s="12">
        <f>IF($A1690='P-Parametri'!$C$47,'P-Parametri'!$B$34,IF($A1690='P-Parametri'!$C$48,'P-Parametri'!$C$34,'P-Parametri'!$C$52))</f>
        <v>-0.2</v>
      </c>
      <c r="C1690" s="10">
        <f>IF($A1690&lt;='1-Input'!$B$26,0,IF($A1690='1-Input'!$B$26+1,('1-Input'!$B$23+0)*'1-Input'!$B$27,'1-Input'!$B$23+0))</f>
        <v>0</v>
      </c>
      <c r="D1690" s="10">
        <f t="shared" si="78"/>
        <v>0</v>
      </c>
      <c r="E1690" s="10">
        <f>MAX(0,('1-Input'!$B$10-C1690-D1690))/(1-'P-Parametri'!$B$31*MAX(0,IF(F1689&lt;=0,0,(F1689-G1689)/F1689)))</f>
        <v>29000</v>
      </c>
      <c r="F1690" s="10">
        <f>((F1689-E1690+MAX(0,-('1-Input'!$B$10-C1690-D1690)))*(1+B1690))*(1-'P-Parametri'!$B$32)</f>
        <v>354496.78144469199</v>
      </c>
      <c r="G1690" s="10">
        <f>IF(F1689&lt;=0,G1689,G1689*(1-E1690/F1689))+MAX(0,-('1-Input'!$B$10-C1690-D1690))</f>
        <v>527754.43792470987</v>
      </c>
      <c r="H1690" s="9">
        <f t="shared" si="79"/>
        <v>1</v>
      </c>
    </row>
    <row r="1691" spans="1:8">
      <c r="A1691" s="9">
        <f t="shared" si="77"/>
        <v>3</v>
      </c>
      <c r="B1691" s="12">
        <f>IF($A1691='P-Parametri'!$C$47,'P-Parametri'!$B$34,IF($A1691='P-Parametri'!$C$48,'P-Parametri'!$C$34,'P-Parametri'!$C$52))</f>
        <v>4.8525513124279884E-2</v>
      </c>
      <c r="C1691" s="10">
        <f>IF($A1691&lt;='1-Input'!$B$26,0,IF($A1691='1-Input'!$B$26+1,('1-Input'!$B$23+0)*'1-Input'!$B$27,'1-Input'!$B$23+0))</f>
        <v>0</v>
      </c>
      <c r="D1691" s="10">
        <f t="shared" si="78"/>
        <v>0</v>
      </c>
      <c r="E1691" s="10">
        <f>MAX(0,('1-Input'!$B$10-C1691-D1691))/(1-'P-Parametri'!$B$31*MAX(0,IF(F1690&lt;=0,0,(F1690-G1690)/F1690)))</f>
        <v>29000</v>
      </c>
      <c r="F1691" s="10">
        <f>((F1690-E1691+MAX(0,-('1-Input'!$B$10-C1691-D1691)))*(1+B1691))*(1-'P-Parametri'!$B$32)</f>
        <v>340609.09642502805</v>
      </c>
      <c r="G1691" s="10">
        <f>IF(F1690&lt;=0,G1690,G1690*(1-E1691/F1690))+MAX(0,-('1-Input'!$B$10-C1691-D1691))</f>
        <v>484580.9043387514</v>
      </c>
      <c r="H1691" s="9">
        <f t="shared" si="79"/>
        <v>1</v>
      </c>
    </row>
    <row r="1692" spans="1:8">
      <c r="A1692" s="9">
        <f t="shared" si="77"/>
        <v>4</v>
      </c>
      <c r="B1692" s="12">
        <f>IF($A1692='P-Parametri'!$C$47,'P-Parametri'!$B$34,IF($A1692='P-Parametri'!$C$48,'P-Parametri'!$C$34,'P-Parametri'!$C$52))</f>
        <v>4.8525513124279884E-2</v>
      </c>
      <c r="C1692" s="10">
        <f>IF($A1692&lt;='1-Input'!$B$26,0,IF($A1692='1-Input'!$B$26+1,('1-Input'!$B$23+0)*'1-Input'!$B$27,'1-Input'!$B$23+0))</f>
        <v>0</v>
      </c>
      <c r="D1692" s="10">
        <f t="shared" si="78"/>
        <v>0</v>
      </c>
      <c r="E1692" s="10">
        <f>MAX(0,('1-Input'!$B$10-C1692-D1692))/(1-'P-Parametri'!$B$31*MAX(0,IF(F1691&lt;=0,0,(F1691-G1691)/F1691)))</f>
        <v>29000</v>
      </c>
      <c r="F1692" s="10">
        <f>((F1691-E1692+MAX(0,-('1-Input'!$B$10-C1692-D1692)))*(1+B1692))*(1-'P-Parametri'!$B$32)</f>
        <v>326076.62754779926</v>
      </c>
      <c r="G1692" s="10">
        <f>IF(F1691&lt;=0,G1691,G1691*(1-E1692/F1691))+MAX(0,-('1-Input'!$B$10-C1692-D1692))</f>
        <v>443322.91571390274</v>
      </c>
      <c r="H1692" s="9">
        <f t="shared" si="79"/>
        <v>1</v>
      </c>
    </row>
    <row r="1693" spans="1:8">
      <c r="A1693" s="9">
        <f t="shared" si="77"/>
        <v>5</v>
      </c>
      <c r="B1693" s="12">
        <f>IF($A1693='P-Parametri'!$C$47,'P-Parametri'!$B$34,IF($A1693='P-Parametri'!$C$48,'P-Parametri'!$C$34,'P-Parametri'!$C$52))</f>
        <v>4.8525513124279884E-2</v>
      </c>
      <c r="C1693" s="10">
        <f>IF($A1693&lt;='1-Input'!$B$26,0,IF($A1693='1-Input'!$B$26+1,('1-Input'!$B$23+0)*'1-Input'!$B$27,'1-Input'!$B$23+0))</f>
        <v>0</v>
      </c>
      <c r="D1693" s="10">
        <f t="shared" si="78"/>
        <v>0</v>
      </c>
      <c r="E1693" s="10">
        <f>MAX(0,('1-Input'!$B$10-C1693-D1693))/(1-'P-Parametri'!$B$31*MAX(0,IF(F1692&lt;=0,0,(F1692-G1692)/F1692)))</f>
        <v>29000</v>
      </c>
      <c r="F1693" s="10">
        <f>((F1692-E1693+MAX(0,-('1-Input'!$B$10-C1693-D1693)))*(1+B1693))*(1-'P-Parametri'!$B$32)</f>
        <v>310869.43849011324</v>
      </c>
      <c r="G1693" s="10">
        <f>IF(F1692&lt;=0,G1692,G1692*(1-E1693/F1692))+MAX(0,-('1-Input'!$B$10-C1693-D1693))</f>
        <v>403895.48219195066</v>
      </c>
      <c r="H1693" s="9">
        <f t="shared" si="79"/>
        <v>1</v>
      </c>
    </row>
    <row r="1694" spans="1:8">
      <c r="A1694" s="9">
        <f t="shared" si="77"/>
        <v>6</v>
      </c>
      <c r="B1694" s="12">
        <f>IF($A1694='P-Parametri'!$C$47,'P-Parametri'!$B$34,IF($A1694='P-Parametri'!$C$48,'P-Parametri'!$C$34,'P-Parametri'!$C$52))</f>
        <v>4.8525513124279884E-2</v>
      </c>
      <c r="C1694" s="10">
        <f>IF($A1694&lt;='1-Input'!$B$26,0,IF($A1694='1-Input'!$B$26+1,('1-Input'!$B$23+0)*'1-Input'!$B$27,'1-Input'!$B$23+0))</f>
        <v>0</v>
      </c>
      <c r="D1694" s="10">
        <f t="shared" si="78"/>
        <v>0</v>
      </c>
      <c r="E1694" s="10">
        <f>MAX(0,('1-Input'!$B$10-C1694-D1694))/(1-'P-Parametri'!$B$31*MAX(0,IF(F1693&lt;=0,0,(F1693-G1693)/F1693)))</f>
        <v>29000</v>
      </c>
      <c r="F1694" s="10">
        <f>((F1693-E1694+MAX(0,-('1-Input'!$B$10-C1694-D1694)))*(1+B1694))*(1-'P-Parametri'!$B$32)</f>
        <v>294956.20303164481</v>
      </c>
      <c r="G1694" s="10">
        <f>IF(F1693&lt;=0,G1693,G1693*(1-E1694/F1693))+MAX(0,-('1-Input'!$B$10-C1694-D1694))</f>
        <v>366217.38478727743</v>
      </c>
      <c r="H1694" s="9">
        <f t="shared" si="79"/>
        <v>1</v>
      </c>
    </row>
    <row r="1695" spans="1:8">
      <c r="A1695" s="9">
        <f t="shared" si="77"/>
        <v>7</v>
      </c>
      <c r="B1695" s="12">
        <f>IF($A1695='P-Parametri'!$C$47,'P-Parametri'!$B$34,IF($A1695='P-Parametri'!$C$48,'P-Parametri'!$C$34,'P-Parametri'!$C$52))</f>
        <v>4.8525513124279884E-2</v>
      </c>
      <c r="C1695" s="10">
        <f>IF($A1695&lt;='1-Input'!$B$26,0,IF($A1695='1-Input'!$B$26+1,('1-Input'!$B$23+0)*'1-Input'!$B$27,'1-Input'!$B$23+0))</f>
        <v>0</v>
      </c>
      <c r="D1695" s="10">
        <f t="shared" si="78"/>
        <v>0</v>
      </c>
      <c r="E1695" s="10">
        <f>MAX(0,('1-Input'!$B$10-C1695-D1695))/(1-'P-Parametri'!$B$31*MAX(0,IF(F1694&lt;=0,0,(F1694-G1694)/F1694)))</f>
        <v>29000</v>
      </c>
      <c r="F1695" s="10">
        <f>((F1694-E1695+MAX(0,-('1-Input'!$B$10-C1695-D1695)))*(1+B1695))*(1-'P-Parametri'!$B$32)</f>
        <v>278304.14052383584</v>
      </c>
      <c r="G1695" s="10">
        <f>IF(F1694&lt;=0,G1694,G1694*(1-E1695/F1694))+MAX(0,-('1-Input'!$B$10-C1695-D1695))</f>
        <v>330211.00807889667</v>
      </c>
      <c r="H1695" s="9">
        <f t="shared" si="79"/>
        <v>1</v>
      </c>
    </row>
    <row r="1696" spans="1:8">
      <c r="A1696" s="9">
        <f t="shared" si="77"/>
        <v>8</v>
      </c>
      <c r="B1696" s="12">
        <f>IF($A1696='P-Parametri'!$C$47,'P-Parametri'!$B$34,IF($A1696='P-Parametri'!$C$48,'P-Parametri'!$C$34,'P-Parametri'!$C$52))</f>
        <v>4.8525513124279884E-2</v>
      </c>
      <c r="C1696" s="10">
        <f>IF($A1696&lt;='1-Input'!$B$26,0,IF($A1696='1-Input'!$B$26+1,('1-Input'!$B$23+0)*'1-Input'!$B$27,'1-Input'!$B$23+0))</f>
        <v>0</v>
      </c>
      <c r="D1696" s="10">
        <f t="shared" si="78"/>
        <v>0</v>
      </c>
      <c r="E1696" s="10">
        <f>MAX(0,('1-Input'!$B$10-C1696-D1696))/(1-'P-Parametri'!$B$31*MAX(0,IF(F1695&lt;=0,0,(F1695-G1695)/F1695)))</f>
        <v>29000</v>
      </c>
      <c r="F1696" s="10">
        <f>((F1695-E1696+MAX(0,-('1-Input'!$B$10-C1696-D1696)))*(1+B1696))*(1-'P-Parametri'!$B$32)</f>
        <v>260878.94836302902</v>
      </c>
      <c r="G1696" s="10">
        <f>IF(F1695&lt;=0,G1695,G1695*(1-E1696/F1695))+MAX(0,-('1-Input'!$B$10-C1696-D1696))</f>
        <v>295802.18032569322</v>
      </c>
      <c r="H1696" s="9">
        <f t="shared" si="79"/>
        <v>1</v>
      </c>
    </row>
    <row r="1697" spans="1:8">
      <c r="A1697" s="9">
        <f t="shared" si="77"/>
        <v>9</v>
      </c>
      <c r="B1697" s="12">
        <f>IF($A1697='P-Parametri'!$C$47,'P-Parametri'!$B$34,IF($A1697='P-Parametri'!$C$48,'P-Parametri'!$C$34,'P-Parametri'!$C$52))</f>
        <v>4.8525513124279884E-2</v>
      </c>
      <c r="C1697" s="10">
        <f>IF($A1697&lt;='1-Input'!$B$26,0,IF($A1697='1-Input'!$B$26+1,('1-Input'!$B$23+0)*'1-Input'!$B$27,'1-Input'!$B$23+0))</f>
        <v>0</v>
      </c>
      <c r="D1697" s="10">
        <f t="shared" si="78"/>
        <v>0</v>
      </c>
      <c r="E1697" s="10">
        <f>MAX(0,('1-Input'!$B$10-C1697-D1697))/(1-'P-Parametri'!$B$31*MAX(0,IF(F1696&lt;=0,0,(F1696-G1696)/F1696)))</f>
        <v>29000</v>
      </c>
      <c r="F1697" s="10">
        <f>((F1696-E1697+MAX(0,-('1-Input'!$B$10-C1697-D1697)))*(1+B1697))*(1-'P-Parametri'!$B$32)</f>
        <v>242644.73132843326</v>
      </c>
      <c r="G1697" s="10">
        <f>IF(F1696&lt;=0,G1696,G1696*(1-E1697/F1696))+MAX(0,-('1-Input'!$B$10-C1697-D1697))</f>
        <v>262920.0206755097</v>
      </c>
      <c r="H1697" s="9">
        <f t="shared" si="79"/>
        <v>1</v>
      </c>
    </row>
    <row r="1698" spans="1:8">
      <c r="A1698" s="9">
        <f t="shared" si="77"/>
        <v>10</v>
      </c>
      <c r="B1698" s="12">
        <f>IF($A1698='P-Parametri'!$C$47,'P-Parametri'!$B$34,IF($A1698='P-Parametri'!$C$48,'P-Parametri'!$C$34,'P-Parametri'!$C$52))</f>
        <v>4.8525513124279884E-2</v>
      </c>
      <c r="C1698" s="10">
        <f>IF($A1698&lt;='1-Input'!$B$26,0,IF($A1698='1-Input'!$B$26+1,('1-Input'!$B$23+0)*'1-Input'!$B$27,'1-Input'!$B$23+0))</f>
        <v>0</v>
      </c>
      <c r="D1698" s="10">
        <f t="shared" si="78"/>
        <v>0</v>
      </c>
      <c r="E1698" s="10">
        <f>MAX(0,('1-Input'!$B$10-C1698-D1698))/(1-'P-Parametri'!$B$31*MAX(0,IF(F1697&lt;=0,0,(F1697-G1697)/F1697)))</f>
        <v>29000</v>
      </c>
      <c r="F1698" s="10">
        <f>((F1697-E1698+MAX(0,-('1-Input'!$B$10-C1698-D1698)))*(1+B1698))*(1-'P-Parametri'!$B$32)</f>
        <v>223563.92763935952</v>
      </c>
      <c r="G1698" s="10">
        <f>IF(F1697&lt;=0,G1697,G1697*(1-E1698/F1697))+MAX(0,-('1-Input'!$B$10-C1698-D1698))</f>
        <v>231496.79315333717</v>
      </c>
      <c r="H1698" s="9">
        <f t="shared" si="79"/>
        <v>1</v>
      </c>
    </row>
    <row r="1699" spans="1:8">
      <c r="A1699" s="9">
        <f t="shared" si="77"/>
        <v>11</v>
      </c>
      <c r="B1699" s="12">
        <f>IF($A1699='P-Parametri'!$C$47,'P-Parametri'!$B$34,IF($A1699='P-Parametri'!$C$48,'P-Parametri'!$C$34,'P-Parametri'!$C$52))</f>
        <v>4.8525513124279884E-2</v>
      </c>
      <c r="C1699" s="10">
        <f>IF($A1699&lt;='1-Input'!$B$26,0,IF($A1699='1-Input'!$B$26+1,('1-Input'!$B$23+0)*'1-Input'!$B$27,'1-Input'!$B$23+0))</f>
        <v>0</v>
      </c>
      <c r="D1699" s="10">
        <f t="shared" si="78"/>
        <v>0</v>
      </c>
      <c r="E1699" s="10">
        <f>MAX(0,('1-Input'!$B$10-C1699-D1699))/(1-'P-Parametri'!$B$31*MAX(0,IF(F1698&lt;=0,0,(F1698-G1698)/F1698)))</f>
        <v>29000</v>
      </c>
      <c r="F1699" s="10">
        <f>((F1698-E1699+MAX(0,-('1-Input'!$B$10-C1699-D1699)))*(1+B1699))*(1-'P-Parametri'!$B$32)</f>
        <v>203597.23157940764</v>
      </c>
      <c r="G1699" s="10">
        <f>IF(F1698&lt;=0,G1698,G1698*(1-E1699/F1698))+MAX(0,-('1-Input'!$B$10-C1699-D1699))</f>
        <v>201467.76712783068</v>
      </c>
      <c r="H1699" s="9">
        <f t="shared" si="79"/>
        <v>1</v>
      </c>
    </row>
    <row r="1700" spans="1:8">
      <c r="A1700" s="9">
        <f t="shared" si="77"/>
        <v>12</v>
      </c>
      <c r="B1700" s="12">
        <f>IF($A1700='P-Parametri'!$C$47,'P-Parametri'!$B$34,IF($A1700='P-Parametri'!$C$48,'P-Parametri'!$C$34,'P-Parametri'!$C$52))</f>
        <v>4.8525513124279884E-2</v>
      </c>
      <c r="C1700" s="10">
        <f>IF($A1700&lt;='1-Input'!$B$26,0,IF($A1700='1-Input'!$B$26+1,('1-Input'!$B$23+0)*'1-Input'!$B$27,'1-Input'!$B$23+0))</f>
        <v>0</v>
      </c>
      <c r="D1700" s="10">
        <f t="shared" si="78"/>
        <v>0</v>
      </c>
      <c r="E1700" s="10">
        <f>MAX(0,('1-Input'!$B$10-C1700-D1700))/(1-'P-Parametri'!$B$31*MAX(0,IF(F1699&lt;=0,0,(F1699-G1699)/F1699)))</f>
        <v>29079.077421165755</v>
      </c>
      <c r="F1700" s="10">
        <f>((F1699-E1700+MAX(0,-('1-Input'!$B$10-C1700-D1700)))*(1+B1700))*(1-'P-Parametri'!$B$32)</f>
        <v>182620.76366399619</v>
      </c>
      <c r="G1700" s="10">
        <f>IF(F1699&lt;=0,G1699,G1699*(1-E1700/F1699))+MAX(0,-('1-Input'!$B$10-C1700-D1700))</f>
        <v>172692.83363422554</v>
      </c>
      <c r="H1700" s="9">
        <f t="shared" si="79"/>
        <v>1</v>
      </c>
    </row>
    <row r="1701" spans="1:8">
      <c r="A1701" s="9">
        <f t="shared" si="77"/>
        <v>13</v>
      </c>
      <c r="B1701" s="12">
        <f>IF($A1701='P-Parametri'!$C$47,'P-Parametri'!$B$34,IF($A1701='P-Parametri'!$C$48,'P-Parametri'!$C$34,'P-Parametri'!$C$52))</f>
        <v>4.8525513124279884E-2</v>
      </c>
      <c r="C1701" s="10">
        <f>IF($A1701&lt;='1-Input'!$B$26,0,IF($A1701='1-Input'!$B$26+1,('1-Input'!$B$23+0)*'1-Input'!$B$27,'1-Input'!$B$23+0))</f>
        <v>0</v>
      </c>
      <c r="D1701" s="10">
        <f t="shared" si="78"/>
        <v>0</v>
      </c>
      <c r="E1701" s="10">
        <f>MAX(0,('1-Input'!$B$10-C1701-D1701))/(1-'P-Parametri'!$B$31*MAX(0,IF(F1700&lt;=0,0,(F1700-G1700)/F1700)))</f>
        <v>29415.778713297244</v>
      </c>
      <c r="F1701" s="10">
        <f>((F1700-E1701+MAX(0,-('1-Input'!$B$10-C1701-D1701)))*(1+B1701))*(1-'P-Parametri'!$B$32)</f>
        <v>160318.05678771192</v>
      </c>
      <c r="G1701" s="10">
        <f>IF(F1700&lt;=0,G1700,G1700*(1-E1701/F1700))+MAX(0,-('1-Input'!$B$10-C1701-D1701))</f>
        <v>144876.20381822539</v>
      </c>
      <c r="H1701" s="9">
        <f t="shared" si="79"/>
        <v>1</v>
      </c>
    </row>
    <row r="1702" spans="1:8">
      <c r="A1702" s="9">
        <f t="shared" si="77"/>
        <v>14</v>
      </c>
      <c r="B1702" s="12">
        <f>IF($A1702='P-Parametri'!$C$47,'P-Parametri'!$B$34,IF($A1702='P-Parametri'!$C$48,'P-Parametri'!$C$34,'P-Parametri'!$C$52))</f>
        <v>4.8525513124279884E-2</v>
      </c>
      <c r="C1702" s="10">
        <f>IF($A1702&lt;='1-Input'!$B$26,0,IF($A1702='1-Input'!$B$26+1,('1-Input'!$B$23+0)*'1-Input'!$B$27,'1-Input'!$B$23+0))</f>
        <v>0</v>
      </c>
      <c r="D1702" s="10">
        <f t="shared" si="78"/>
        <v>0</v>
      </c>
      <c r="E1702" s="10">
        <f>MAX(0,('1-Input'!$B$10-C1702-D1702))/(1-'P-Parametri'!$B$31*MAX(0,IF(F1701&lt;=0,0,(F1701-G1701)/F1701)))</f>
        <v>29744.908549543372</v>
      </c>
      <c r="F1702" s="10">
        <f>((F1701-E1702+MAX(0,-('1-Input'!$B$10-C1702-D1702)))*(1+B1702))*(1-'P-Parametri'!$B$32)</f>
        <v>136635.45870216499</v>
      </c>
      <c r="G1702" s="10">
        <f>IF(F1701&lt;=0,G1701,G1701*(1-E1702/F1701))+MAX(0,-('1-Input'!$B$10-C1702-D1702))</f>
        <v>117996.32815154114</v>
      </c>
      <c r="H1702" s="9">
        <f t="shared" si="79"/>
        <v>1</v>
      </c>
    </row>
    <row r="1703" spans="1:8">
      <c r="A1703" s="9">
        <f t="shared" si="77"/>
        <v>15</v>
      </c>
      <c r="B1703" s="12">
        <f>IF($A1703='P-Parametri'!$C$47,'P-Parametri'!$B$34,IF($A1703='P-Parametri'!$C$48,'P-Parametri'!$C$34,'P-Parametri'!$C$52))</f>
        <v>4.8525513124279884E-2</v>
      </c>
      <c r="C1703" s="10">
        <f>IF($A1703&lt;='1-Input'!$B$26,0,IF($A1703='1-Input'!$B$26+1,('1-Input'!$B$23+0)*'1-Input'!$B$27,'1-Input'!$B$23+0))</f>
        <v>0</v>
      </c>
      <c r="D1703" s="10">
        <f t="shared" si="78"/>
        <v>0</v>
      </c>
      <c r="E1703" s="10">
        <f>MAX(0,('1-Input'!$B$10-C1703-D1703))/(1-'P-Parametri'!$B$31*MAX(0,IF(F1702&lt;=0,0,(F1702-G1702)/F1702)))</f>
        <v>30066.39204096677</v>
      </c>
      <c r="F1703" s="10">
        <f>((F1702-E1703+MAX(0,-('1-Input'!$B$10-C1703-D1703)))*(1+B1703))*(1-'P-Parametri'!$B$32)</f>
        <v>111516.90453350023</v>
      </c>
      <c r="G1703" s="10">
        <f>IF(F1702&lt;=0,G1702,G1702*(1-E1703/F1702))+MAX(0,-('1-Input'!$B$10-C1703-D1703))</f>
        <v>92031.443960446559</v>
      </c>
      <c r="H1703" s="9">
        <f t="shared" si="79"/>
        <v>1</v>
      </c>
    </row>
    <row r="1704" spans="1:8">
      <c r="A1704" s="9">
        <f t="shared" si="77"/>
        <v>16</v>
      </c>
      <c r="B1704" s="12">
        <f>IF($A1704='P-Parametri'!$C$47,'P-Parametri'!$B$34,IF($A1704='P-Parametri'!$C$48,'P-Parametri'!$C$34,'P-Parametri'!$C$52))</f>
        <v>4.8525513124279884E-2</v>
      </c>
      <c r="C1704" s="10">
        <f>IF($A1704&lt;='1-Input'!$B$26,0,IF($A1704='1-Input'!$B$26+1,('1-Input'!$B$23+0)*'1-Input'!$B$27,'1-Input'!$B$23+0))</f>
        <v>0</v>
      </c>
      <c r="D1704" s="10">
        <f t="shared" si="78"/>
        <v>0</v>
      </c>
      <c r="E1704" s="10">
        <f>MAX(0,('1-Input'!$B$10-C1704-D1704))/(1-'P-Parametri'!$B$31*MAX(0,IF(F1703&lt;=0,0,(F1703-G1703)/F1703)))</f>
        <v>30380.173110377291</v>
      </c>
      <c r="F1704" s="10">
        <f>((F1703-E1704+MAX(0,-('1-Input'!$B$10-C1704-D1704)))*(1+B1704))*(1-'P-Parametri'!$B$32)</f>
        <v>84903.785082759539</v>
      </c>
      <c r="G1704" s="10">
        <f>IF(F1703&lt;=0,G1703,G1703*(1-E1704/F1703))+MAX(0,-('1-Input'!$B$10-C1704-D1704))</f>
        <v>66959.628966905002</v>
      </c>
      <c r="H1704" s="9">
        <f t="shared" si="79"/>
        <v>1</v>
      </c>
    </row>
    <row r="1705" spans="1:8">
      <c r="A1705" s="9">
        <f t="shared" si="77"/>
        <v>17</v>
      </c>
      <c r="B1705" s="12">
        <f>IF($A1705='P-Parametri'!$C$47,'P-Parametri'!$B$34,IF($A1705='P-Parametri'!$C$48,'P-Parametri'!$C$34,'P-Parametri'!$C$52))</f>
        <v>4.8525513124279884E-2</v>
      </c>
      <c r="C1705" s="10">
        <f>IF($A1705&lt;='1-Input'!$B$26,0,IF($A1705='1-Input'!$B$26+1,('1-Input'!$B$23+0)*'1-Input'!$B$27,'1-Input'!$B$23+0))</f>
        <v>0</v>
      </c>
      <c r="D1705" s="10">
        <f t="shared" si="78"/>
        <v>0</v>
      </c>
      <c r="E1705" s="10">
        <f>MAX(0,('1-Input'!$B$10-C1705-D1705))/(1-'P-Parametri'!$B$31*MAX(0,IF(F1704&lt;=0,0,(F1704-G1704)/F1704)))</f>
        <v>30686.213809838893</v>
      </c>
      <c r="F1705" s="10">
        <f>((F1704-E1705+MAX(0,-('1-Input'!$B$10-C1705-D1705)))*(1+B1705))*(1-'P-Parametri'!$B$32)</f>
        <v>56734.809725812753</v>
      </c>
      <c r="G1705" s="10">
        <f>IF(F1704&lt;=0,G1704,G1704*(1-E1705/F1704))+MAX(0,-('1-Input'!$B$10-C1705-D1705))</f>
        <v>42758.852887215697</v>
      </c>
      <c r="H1705" s="9">
        <f t="shared" si="79"/>
        <v>1</v>
      </c>
    </row>
    <row r="1706" spans="1:8">
      <c r="A1706" s="9">
        <f t="shared" si="77"/>
        <v>18</v>
      </c>
      <c r="B1706" s="12">
        <f>IF($A1706='P-Parametri'!$C$47,'P-Parametri'!$B$34,IF($A1706='P-Parametri'!$C$48,'P-Parametri'!$C$34,'P-Parametri'!$C$52))</f>
        <v>4.8525513124279884E-2</v>
      </c>
      <c r="C1706" s="10">
        <f>IF($A1706&lt;='1-Input'!$B$26,0,IF($A1706='1-Input'!$B$26+1,('1-Input'!$B$23+0)*'1-Input'!$B$27,'1-Input'!$B$23+0))</f>
        <v>0</v>
      </c>
      <c r="D1706" s="10">
        <f t="shared" si="78"/>
        <v>0</v>
      </c>
      <c r="E1706" s="10">
        <f>MAX(0,('1-Input'!$B$10-C1706-D1706))/(1-'P-Parametri'!$B$31*MAX(0,IF(F1705&lt;=0,0,(F1705-G1705)/F1705)))</f>
        <v>30984.493580394879</v>
      </c>
      <c r="F1706" s="10">
        <f>((F1705-E1706+MAX(0,-('1-Input'!$B$10-C1706-D1706)))*(1+B1706))*(1-'P-Parametri'!$B$32)</f>
        <v>26945.863722587732</v>
      </c>
      <c r="G1706" s="10">
        <f>IF(F1705&lt;=0,G1705,G1705*(1-E1706/F1705))+MAX(0,-('1-Input'!$B$10-C1706-D1706))</f>
        <v>19407.026923724206</v>
      </c>
      <c r="H1706" s="9">
        <f t="shared" si="79"/>
        <v>1</v>
      </c>
    </row>
    <row r="1707" spans="1:8">
      <c r="A1707" s="9">
        <f t="shared" si="77"/>
        <v>19</v>
      </c>
      <c r="B1707" s="12">
        <f>IF($A1707='P-Parametri'!$C$47,'P-Parametri'!$B$34,IF($A1707='P-Parametri'!$C$48,'P-Parametri'!$C$34,'P-Parametri'!$C$52))</f>
        <v>4.8525513124279884E-2</v>
      </c>
      <c r="C1707" s="10">
        <f>IF($A1707&lt;='1-Input'!$B$26,0,IF($A1707='1-Input'!$B$26+1,('1-Input'!$B$23+0)*'1-Input'!$B$27,'1-Input'!$B$23+0))</f>
        <v>5178.3333333332594</v>
      </c>
      <c r="D1707" s="10">
        <f t="shared" si="78"/>
        <v>0</v>
      </c>
      <c r="E1707" s="10">
        <f>MAX(0,('1-Input'!$B$10-C1707-D1707))/(1-'P-Parametri'!$B$31*MAX(0,IF(F1706&lt;=0,0,(F1706-G1706)/F1706)))</f>
        <v>25690.442296861918</v>
      </c>
      <c r="F1707" s="10">
        <f>((F1706-E1707+MAX(0,-('1-Input'!$B$10-C1707-D1707)))*(1+B1707))*(1-'P-Parametri'!$B$32)</f>
        <v>1313.7087118071809</v>
      </c>
      <c r="G1707" s="10">
        <f>IF(F1706&lt;=0,G1706,G1706*(1-E1707/F1706))+MAX(0,-('1-Input'!$B$10-C1707-D1707))</f>
        <v>904.18320453604986</v>
      </c>
      <c r="H1707" s="9">
        <f t="shared" si="79"/>
        <v>1</v>
      </c>
    </row>
    <row r="1708" spans="1:8">
      <c r="A1708" s="9">
        <f t="shared" si="77"/>
        <v>20</v>
      </c>
      <c r="B1708" s="12">
        <f>IF($A1708='P-Parametri'!$C$47,'P-Parametri'!$B$34,IF($A1708='P-Parametri'!$C$48,'P-Parametri'!$C$34,'P-Parametri'!$C$52))</f>
        <v>4.8525513124279884E-2</v>
      </c>
      <c r="C1708" s="10">
        <f>IF($A1708&lt;='1-Input'!$B$26,0,IF($A1708='1-Input'!$B$26+1,('1-Input'!$B$23+0)*'1-Input'!$B$27,'1-Input'!$B$23+0))</f>
        <v>15535</v>
      </c>
      <c r="D1708" s="10">
        <f t="shared" si="78"/>
        <v>0</v>
      </c>
      <c r="E1708" s="10">
        <f>MAX(0,('1-Input'!$B$10-C1708-D1708))/(1-'P-Parametri'!$B$31*MAX(0,IF(F1707&lt;=0,0,(F1707-G1707)/F1707)))</f>
        <v>14652.599196754651</v>
      </c>
      <c r="F1708" s="10">
        <f>((F1707-E1708+MAX(0,-('1-Input'!$B$10-C1708-D1708)))*(1+B1708))*(1-'P-Parametri'!$B$32)</f>
        <v>-13958.194656257643</v>
      </c>
      <c r="G1708" s="10">
        <f>IF(F1707&lt;=0,G1707,G1707*(1-E1708/F1707))+MAX(0,-('1-Input'!$B$10-C1708-D1708))</f>
        <v>-9180.7267739314848</v>
      </c>
      <c r="H1708" s="9">
        <f t="shared" si="79"/>
        <v>0</v>
      </c>
    </row>
    <row r="1709" spans="1:8">
      <c r="A1709" s="9">
        <f t="shared" si="77"/>
        <v>21</v>
      </c>
      <c r="B1709" s="12">
        <f>IF($A1709='P-Parametri'!$C$47,'P-Parametri'!$B$34,IF($A1709='P-Parametri'!$C$48,'P-Parametri'!$C$34,'P-Parametri'!$C$52))</f>
        <v>4.8525513124279884E-2</v>
      </c>
      <c r="C1709" s="10">
        <f>IF($A1709&lt;='1-Input'!$B$26,0,IF($A1709='1-Input'!$B$26+1,('1-Input'!$B$23+0)*'1-Input'!$B$27,'1-Input'!$B$23+0))</f>
        <v>15535</v>
      </c>
      <c r="D1709" s="10">
        <f t="shared" si="78"/>
        <v>0</v>
      </c>
      <c r="E1709" s="10">
        <f>MAX(0,('1-Input'!$B$10-C1709-D1709))/(1-'P-Parametri'!$B$31*MAX(0,IF(F1708&lt;=0,0,(F1708-G1708)/F1708)))</f>
        <v>13465</v>
      </c>
      <c r="F1709" s="10">
        <f>((F1708-E1709+MAX(0,-('1-Input'!$B$10-C1709-D1709)))*(1+B1709))*(1-'P-Parametri'!$B$32)</f>
        <v>-28696.411409962635</v>
      </c>
      <c r="G1709" s="10">
        <f>IF(F1708&lt;=0,G1708,G1708*(1-E1709/F1708))+MAX(0,-('1-Input'!$B$10-C1709-D1709))</f>
        <v>-9180.7267739314848</v>
      </c>
      <c r="H1709" s="9">
        <f t="shared" si="79"/>
        <v>0</v>
      </c>
    </row>
    <row r="1710" spans="1:8">
      <c r="A1710" s="9">
        <f t="shared" si="77"/>
        <v>22</v>
      </c>
      <c r="B1710" s="12">
        <f>IF($A1710='P-Parametri'!$C$47,'P-Parametri'!$B$34,IF($A1710='P-Parametri'!$C$48,'P-Parametri'!$C$34,'P-Parametri'!$C$52))</f>
        <v>4.8525513124279884E-2</v>
      </c>
      <c r="C1710" s="10">
        <f>IF($A1710&lt;='1-Input'!$B$26,0,IF($A1710='1-Input'!$B$26+1,('1-Input'!$B$23+0)*'1-Input'!$B$27,'1-Input'!$B$23+0))</f>
        <v>15535</v>
      </c>
      <c r="D1710" s="10">
        <f t="shared" si="78"/>
        <v>0</v>
      </c>
      <c r="E1710" s="10">
        <f>MAX(0,('1-Input'!$B$10-C1710-D1710))/(1-'P-Parametri'!$B$31*MAX(0,IF(F1709&lt;=0,0,(F1709-G1709)/F1709)))</f>
        <v>13465</v>
      </c>
      <c r="F1710" s="10">
        <f>((F1709-E1710+MAX(0,-('1-Input'!$B$10-C1710-D1710)))*(1+B1710))*(1-'P-Parametri'!$B$32)</f>
        <v>-44118.900901609588</v>
      </c>
      <c r="G1710" s="10">
        <f>IF(F1709&lt;=0,G1709,G1709*(1-E1710/F1709))+MAX(0,-('1-Input'!$B$10-C1710-D1710))</f>
        <v>-9180.7267739314848</v>
      </c>
      <c r="H1710" s="9">
        <f t="shared" si="79"/>
        <v>0</v>
      </c>
    </row>
    <row r="1711" spans="1:8">
      <c r="A1711" s="9">
        <f t="shared" si="77"/>
        <v>23</v>
      </c>
      <c r="B1711" s="12">
        <f>IF($A1711='P-Parametri'!$C$47,'P-Parametri'!$B$34,IF($A1711='P-Parametri'!$C$48,'P-Parametri'!$C$34,'P-Parametri'!$C$52))</f>
        <v>4.8525513124279884E-2</v>
      </c>
      <c r="C1711" s="10">
        <f>IF($A1711&lt;='1-Input'!$B$26,0,IF($A1711='1-Input'!$B$26+1,('1-Input'!$B$23+0)*'1-Input'!$B$27,'1-Input'!$B$23+0))</f>
        <v>15535</v>
      </c>
      <c r="D1711" s="10">
        <f t="shared" si="78"/>
        <v>0</v>
      </c>
      <c r="E1711" s="10">
        <f>MAX(0,('1-Input'!$B$10-C1711-D1711))/(1-'P-Parametri'!$B$31*MAX(0,IF(F1710&lt;=0,0,(F1710-G1710)/F1710)))</f>
        <v>13465</v>
      </c>
      <c r="F1711" s="10">
        <f>((F1710-E1711+MAX(0,-('1-Input'!$B$10-C1711-D1711)))*(1+B1711))*(1-'P-Parametri'!$B$32)</f>
        <v>-60257.432862076763</v>
      </c>
      <c r="G1711" s="10">
        <f>IF(F1710&lt;=0,G1710,G1710*(1-E1711/F1710))+MAX(0,-('1-Input'!$B$10-C1711-D1711))</f>
        <v>-9180.7267739314848</v>
      </c>
      <c r="H1711" s="9">
        <f t="shared" si="79"/>
        <v>0</v>
      </c>
    </row>
    <row r="1712" spans="1:8">
      <c r="A1712" s="9">
        <f t="shared" si="77"/>
        <v>24</v>
      </c>
      <c r="B1712" s="12">
        <f>IF($A1712='P-Parametri'!$C$47,'P-Parametri'!$B$34,IF($A1712='P-Parametri'!$C$48,'P-Parametri'!$C$34,'P-Parametri'!$C$52))</f>
        <v>4.8525513124279884E-2</v>
      </c>
      <c r="C1712" s="10">
        <f>IF($A1712&lt;='1-Input'!$B$26,0,IF($A1712='1-Input'!$B$26+1,('1-Input'!$B$23+0)*'1-Input'!$B$27,'1-Input'!$B$23+0))</f>
        <v>15535</v>
      </c>
      <c r="D1712" s="10">
        <f t="shared" si="78"/>
        <v>0</v>
      </c>
      <c r="E1712" s="10">
        <f>MAX(0,('1-Input'!$B$10-C1712-D1712))/(1-'P-Parametri'!$B$31*MAX(0,IF(F1711&lt;=0,0,(F1711-G1711)/F1711)))</f>
        <v>13465</v>
      </c>
      <c r="F1712" s="10">
        <f>((F1711-E1712+MAX(0,-('1-Input'!$B$10-C1712-D1712)))*(1+B1712))*(1-'P-Parametri'!$B$32)</f>
        <v>-77145.252041988366</v>
      </c>
      <c r="G1712" s="10">
        <f>IF(F1711&lt;=0,G1711,G1711*(1-E1712/F1711))+MAX(0,-('1-Input'!$B$10-C1712-D1712))</f>
        <v>-9180.7267739314848</v>
      </c>
      <c r="H1712" s="9">
        <f t="shared" si="79"/>
        <v>0</v>
      </c>
    </row>
    <row r="1713" spans="1:8">
      <c r="A1713" s="9">
        <f t="shared" si="77"/>
        <v>25</v>
      </c>
      <c r="B1713" s="12">
        <f>IF($A1713='P-Parametri'!$C$47,'P-Parametri'!$B$34,IF($A1713='P-Parametri'!$C$48,'P-Parametri'!$C$34,'P-Parametri'!$C$52))</f>
        <v>4.8525513124279884E-2</v>
      </c>
      <c r="C1713" s="10">
        <f>IF($A1713&lt;='1-Input'!$B$26,0,IF($A1713='1-Input'!$B$26+1,('1-Input'!$B$23+0)*'1-Input'!$B$27,'1-Input'!$B$23+0))</f>
        <v>15535</v>
      </c>
      <c r="D1713" s="10">
        <f t="shared" si="78"/>
        <v>0</v>
      </c>
      <c r="E1713" s="10">
        <f>MAX(0,('1-Input'!$B$10-C1713-D1713))/(1-'P-Parametri'!$B$31*MAX(0,IF(F1712&lt;=0,0,(F1712-G1712)/F1712)))</f>
        <v>13465</v>
      </c>
      <c r="F1713" s="10">
        <f>((F1712-E1713+MAX(0,-('1-Input'!$B$10-C1713-D1713)))*(1+B1713))*(1-'P-Parametri'!$B$32)</f>
        <v>-94817.146694612878</v>
      </c>
      <c r="G1713" s="10">
        <f>IF(F1712&lt;=0,G1712,G1712*(1-E1713/F1712))+MAX(0,-('1-Input'!$B$10-C1713-D1713))</f>
        <v>-9180.7267739314848</v>
      </c>
      <c r="H1713" s="9">
        <f t="shared" si="79"/>
        <v>0</v>
      </c>
    </row>
    <row r="1714" spans="1:8">
      <c r="A1714" s="9">
        <f t="shared" si="77"/>
        <v>26</v>
      </c>
      <c r="B1714" s="12">
        <f>IF($A1714='P-Parametri'!$C$47,'P-Parametri'!$B$34,IF($A1714='P-Parametri'!$C$48,'P-Parametri'!$C$34,'P-Parametri'!$C$52))</f>
        <v>4.8525513124279884E-2</v>
      </c>
      <c r="C1714" s="10">
        <f>IF($A1714&lt;='1-Input'!$B$26,0,IF($A1714='1-Input'!$B$26+1,('1-Input'!$B$23+0)*'1-Input'!$B$27,'1-Input'!$B$23+0))</f>
        <v>15535</v>
      </c>
      <c r="D1714" s="10">
        <f t="shared" si="78"/>
        <v>0</v>
      </c>
      <c r="E1714" s="10">
        <f>MAX(0,('1-Input'!$B$10-C1714-D1714))/(1-'P-Parametri'!$B$31*MAX(0,IF(F1713&lt;=0,0,(F1713-G1713)/F1713)))</f>
        <v>13465</v>
      </c>
      <c r="F1714" s="10">
        <f>((F1713-E1714+MAX(0,-('1-Input'!$B$10-C1714-D1714)))*(1+B1714))*(1-'P-Parametri'!$B$32)</f>
        <v>-113309.52023831719</v>
      </c>
      <c r="G1714" s="10">
        <f>IF(F1713&lt;=0,G1713,G1713*(1-E1714/F1713))+MAX(0,-('1-Input'!$B$10-C1714-D1714))</f>
        <v>-9180.7267739314848</v>
      </c>
      <c r="H1714" s="9">
        <f t="shared" si="79"/>
        <v>0</v>
      </c>
    </row>
    <row r="1715" spans="1:8">
      <c r="A1715" s="9">
        <f t="shared" si="77"/>
        <v>27</v>
      </c>
      <c r="B1715" s="12">
        <f>IF($A1715='P-Parametri'!$C$47,'P-Parametri'!$B$34,IF($A1715='P-Parametri'!$C$48,'P-Parametri'!$C$34,'P-Parametri'!$C$52))</f>
        <v>4.8525513124279884E-2</v>
      </c>
      <c r="C1715" s="10">
        <f>IF($A1715&lt;='1-Input'!$B$26,0,IF($A1715='1-Input'!$B$26+1,('1-Input'!$B$23+0)*'1-Input'!$B$27,'1-Input'!$B$23+0))</f>
        <v>15535</v>
      </c>
      <c r="D1715" s="10">
        <f t="shared" si="78"/>
        <v>0</v>
      </c>
      <c r="E1715" s="10">
        <f>MAX(0,('1-Input'!$B$10-C1715-D1715))/(1-'P-Parametri'!$B$31*MAX(0,IF(F1714&lt;=0,0,(F1714-G1714)/F1714)))</f>
        <v>13465</v>
      </c>
      <c r="F1715" s="10">
        <f>((F1714-E1715+MAX(0,-('1-Input'!$B$10-C1715-D1715)))*(1+B1715))*(1-'P-Parametri'!$B$32)</f>
        <v>-132660.46624619799</v>
      </c>
      <c r="G1715" s="10">
        <f>IF(F1714&lt;=0,G1714,G1714*(1-E1715/F1714))+MAX(0,-('1-Input'!$B$10-C1715-D1715))</f>
        <v>-9180.7267739314848</v>
      </c>
      <c r="H1715" s="9">
        <f t="shared" si="79"/>
        <v>0</v>
      </c>
    </row>
    <row r="1716" spans="1:8">
      <c r="A1716" s="9">
        <f t="shared" si="77"/>
        <v>28</v>
      </c>
      <c r="B1716" s="12">
        <f>IF($A1716='P-Parametri'!$C$47,'P-Parametri'!$B$34,IF($A1716='P-Parametri'!$C$48,'P-Parametri'!$C$34,'P-Parametri'!$C$52))</f>
        <v>4.8525513124279884E-2</v>
      </c>
      <c r="C1716" s="10">
        <f>IF($A1716&lt;='1-Input'!$B$26,0,IF($A1716='1-Input'!$B$26+1,('1-Input'!$B$23+0)*'1-Input'!$B$27,'1-Input'!$B$23+0))</f>
        <v>15535</v>
      </c>
      <c r="D1716" s="10">
        <f t="shared" si="78"/>
        <v>0</v>
      </c>
      <c r="E1716" s="10">
        <f>MAX(0,('1-Input'!$B$10-C1716-D1716))/(1-'P-Parametri'!$B$31*MAX(0,IF(F1715&lt;=0,0,(F1715-G1715)/F1715)))</f>
        <v>13465</v>
      </c>
      <c r="F1716" s="10">
        <f>((F1715-E1716+MAX(0,-('1-Input'!$B$10-C1716-D1716)))*(1+B1716))*(1-'P-Parametri'!$B$32)</f>
        <v>-152909.84691736675</v>
      </c>
      <c r="G1716" s="10">
        <f>IF(F1715&lt;=0,G1715,G1715*(1-E1716/F1715))+MAX(0,-('1-Input'!$B$10-C1716-D1716))</f>
        <v>-9180.7267739314848</v>
      </c>
      <c r="H1716" s="9">
        <f t="shared" si="79"/>
        <v>0</v>
      </c>
    </row>
    <row r="1717" spans="1:8">
      <c r="A1717" s="9">
        <f t="shared" si="77"/>
        <v>29</v>
      </c>
      <c r="B1717" s="12">
        <f>IF($A1717='P-Parametri'!$C$47,'P-Parametri'!$B$34,IF($A1717='P-Parametri'!$C$48,'P-Parametri'!$C$34,'P-Parametri'!$C$52))</f>
        <v>4.8525513124279884E-2</v>
      </c>
      <c r="C1717" s="10">
        <f>IF($A1717&lt;='1-Input'!$B$26,0,IF($A1717='1-Input'!$B$26+1,('1-Input'!$B$23+0)*'1-Input'!$B$27,'1-Input'!$B$23+0))</f>
        <v>15535</v>
      </c>
      <c r="D1717" s="10">
        <f t="shared" si="78"/>
        <v>0</v>
      </c>
      <c r="E1717" s="10">
        <f>MAX(0,('1-Input'!$B$10-C1717-D1717))/(1-'P-Parametri'!$B$31*MAX(0,IF(F1716&lt;=0,0,(F1716-G1716)/F1716)))</f>
        <v>13465</v>
      </c>
      <c r="F1717" s="10">
        <f>((F1716-E1717+MAX(0,-('1-Input'!$B$10-C1717-D1717)))*(1+B1717))*(1-'P-Parametri'!$B$32)</f>
        <v>-174099.37519153548</v>
      </c>
      <c r="G1717" s="10">
        <f>IF(F1716&lt;=0,G1716,G1716*(1-E1717/F1716))+MAX(0,-('1-Input'!$B$10-C1717-D1717))</f>
        <v>-9180.7267739314848</v>
      </c>
      <c r="H1717" s="9">
        <f t="shared" si="79"/>
        <v>0</v>
      </c>
    </row>
    <row r="1718" spans="1:8">
      <c r="A1718" s="9">
        <f t="shared" si="77"/>
        <v>30</v>
      </c>
      <c r="B1718" s="12">
        <f>IF($A1718='P-Parametri'!$C$47,'P-Parametri'!$B$34,IF($A1718='P-Parametri'!$C$48,'P-Parametri'!$C$34,'P-Parametri'!$C$52))</f>
        <v>4.8525513124279884E-2</v>
      </c>
      <c r="C1718" s="10">
        <f>IF($A1718&lt;='1-Input'!$B$26,0,IF($A1718='1-Input'!$B$26+1,('1-Input'!$B$23+0)*'1-Input'!$B$27,'1-Input'!$B$23+0))</f>
        <v>15535</v>
      </c>
      <c r="D1718" s="10">
        <f t="shared" si="78"/>
        <v>0</v>
      </c>
      <c r="E1718" s="10">
        <f>MAX(0,('1-Input'!$B$10-C1718-D1718))/(1-'P-Parametri'!$B$31*MAX(0,IF(F1717&lt;=0,0,(F1717-G1717)/F1717)))</f>
        <v>13465</v>
      </c>
      <c r="F1718" s="10">
        <f>((F1717-E1718+MAX(0,-('1-Input'!$B$10-C1718-D1718)))*(1+B1718))*(1-'P-Parametri'!$B$32)</f>
        <v>-196272.70067605661</v>
      </c>
      <c r="G1718" s="10">
        <f>IF(F1717&lt;=0,G1717,G1717*(1-E1718/F1717))+MAX(0,-('1-Input'!$B$10-C1718-D1718))</f>
        <v>-9180.7267739314848</v>
      </c>
      <c r="H1718" s="9">
        <f t="shared" si="79"/>
        <v>0</v>
      </c>
    </row>
    <row r="1719" spans="1:8">
      <c r="A1719" s="9">
        <f t="shared" si="77"/>
        <v>31</v>
      </c>
      <c r="B1719" s="12">
        <f>IF($A1719='P-Parametri'!$C$47,'P-Parametri'!$B$34,IF($A1719='P-Parametri'!$C$48,'P-Parametri'!$C$34,'P-Parametri'!$C$52))</f>
        <v>4.8525513124279884E-2</v>
      </c>
      <c r="C1719" s="10">
        <f>IF($A1719&lt;='1-Input'!$B$26,0,IF($A1719='1-Input'!$B$26+1,('1-Input'!$B$23+0)*'1-Input'!$B$27,'1-Input'!$B$23+0))</f>
        <v>15535</v>
      </c>
      <c r="D1719" s="10">
        <f t="shared" si="78"/>
        <v>0</v>
      </c>
      <c r="E1719" s="10">
        <f>MAX(0,('1-Input'!$B$10-C1719-D1719))/(1-'P-Parametri'!$B$31*MAX(0,IF(F1718&lt;=0,0,(F1718-G1718)/F1718)))</f>
        <v>13465</v>
      </c>
      <c r="F1719" s="10">
        <f>((F1718-E1719+MAX(0,-('1-Input'!$B$10-C1719-D1719)))*(1+B1719))*(1-'P-Parametri'!$B$32)</f>
        <v>-219475.49956242315</v>
      </c>
      <c r="G1719" s="10">
        <f>IF(F1718&lt;=0,G1718,G1718*(1-E1719/F1718))+MAX(0,-('1-Input'!$B$10-C1719-D1719))</f>
        <v>-9180.7267739314848</v>
      </c>
      <c r="H1719" s="9">
        <f t="shared" si="79"/>
        <v>0</v>
      </c>
    </row>
    <row r="1720" spans="1:8">
      <c r="A1720" s="9">
        <f t="shared" si="77"/>
        <v>32</v>
      </c>
      <c r="B1720" s="12">
        <f>IF($A1720='P-Parametri'!$C$47,'P-Parametri'!$B$34,IF($A1720='P-Parametri'!$C$48,'P-Parametri'!$C$34,'P-Parametri'!$C$52))</f>
        <v>4.8525513124279884E-2</v>
      </c>
      <c r="C1720" s="10">
        <f>IF($A1720&lt;='1-Input'!$B$26,0,IF($A1720='1-Input'!$B$26+1,('1-Input'!$B$23+0)*'1-Input'!$B$27,'1-Input'!$B$23+0))</f>
        <v>15535</v>
      </c>
      <c r="D1720" s="10">
        <f t="shared" si="78"/>
        <v>0</v>
      </c>
      <c r="E1720" s="10">
        <f>MAX(0,('1-Input'!$B$10-C1720-D1720))/(1-'P-Parametri'!$B$31*MAX(0,IF(F1719&lt;=0,0,(F1719-G1719)/F1719)))</f>
        <v>13465</v>
      </c>
      <c r="F1720" s="10">
        <f>((F1719-E1720+MAX(0,-('1-Input'!$B$10-C1720-D1720)))*(1+B1720))*(1-'P-Parametri'!$B$32)</f>
        <v>-243755.5687174536</v>
      </c>
      <c r="G1720" s="10">
        <f>IF(F1719&lt;=0,G1719,G1719*(1-E1720/F1719))+MAX(0,-('1-Input'!$B$10-C1720-D1720))</f>
        <v>-9180.7267739314848</v>
      </c>
      <c r="H1720" s="9">
        <f t="shared" si="79"/>
        <v>0</v>
      </c>
    </row>
    <row r="1721" spans="1:8">
      <c r="A1721" s="9">
        <f t="shared" si="77"/>
        <v>33</v>
      </c>
      <c r="B1721" s="12">
        <f>IF($A1721='P-Parametri'!$C$47,'P-Parametri'!$B$34,IF($A1721='P-Parametri'!$C$48,'P-Parametri'!$C$34,'P-Parametri'!$C$52))</f>
        <v>4.8525513124279884E-2</v>
      </c>
      <c r="C1721" s="10">
        <f>IF($A1721&lt;='1-Input'!$B$26,0,IF($A1721='1-Input'!$B$26+1,('1-Input'!$B$23+0)*'1-Input'!$B$27,'1-Input'!$B$23+0))</f>
        <v>15535</v>
      </c>
      <c r="D1721" s="10">
        <f t="shared" si="78"/>
        <v>0</v>
      </c>
      <c r="E1721" s="10">
        <f>MAX(0,('1-Input'!$B$10-C1721-D1721))/(1-'P-Parametri'!$B$31*MAX(0,IF(F1720&lt;=0,0,(F1720-G1720)/F1720)))</f>
        <v>13465</v>
      </c>
      <c r="F1721" s="10">
        <f>((F1720-E1721+MAX(0,-('1-Input'!$B$10-C1721-D1721)))*(1+B1721))*(1-'P-Parametri'!$B$32)</f>
        <v>-269162.92414298601</v>
      </c>
      <c r="G1721" s="10">
        <f>IF(F1720&lt;=0,G1720,G1720*(1-E1721/F1720))+MAX(0,-('1-Input'!$B$10-C1721-D1721))</f>
        <v>-9180.7267739314848</v>
      </c>
      <c r="H1721" s="9">
        <f t="shared" si="79"/>
        <v>0</v>
      </c>
    </row>
    <row r="1722" spans="1:8">
      <c r="A1722" s="9">
        <f t="shared" si="77"/>
        <v>34</v>
      </c>
      <c r="B1722" s="12">
        <f>IF($A1722='P-Parametri'!$C$47,'P-Parametri'!$B$34,IF($A1722='P-Parametri'!$C$48,'P-Parametri'!$C$34,'P-Parametri'!$C$52))</f>
        <v>4.8525513124279884E-2</v>
      </c>
      <c r="C1722" s="10">
        <f>IF($A1722&lt;='1-Input'!$B$26,0,IF($A1722='1-Input'!$B$26+1,('1-Input'!$B$23+0)*'1-Input'!$B$27,'1-Input'!$B$23+0))</f>
        <v>15535</v>
      </c>
      <c r="D1722" s="10">
        <f t="shared" si="78"/>
        <v>0</v>
      </c>
      <c r="E1722" s="10">
        <f>MAX(0,('1-Input'!$B$10-C1722-D1722))/(1-'P-Parametri'!$B$31*MAX(0,IF(F1721&lt;=0,0,(F1721-G1721)/F1721)))</f>
        <v>13465</v>
      </c>
      <c r="F1722" s="10">
        <f>((F1721-E1722+MAX(0,-('1-Input'!$B$10-C1722-D1722)))*(1+B1722))*(1-'P-Parametri'!$B$32)</f>
        <v>-295749.90400690387</v>
      </c>
      <c r="G1722" s="10">
        <f>IF(F1721&lt;=0,G1721,G1721*(1-E1722/F1721))+MAX(0,-('1-Input'!$B$10-C1722-D1722))</f>
        <v>-9180.7267739314848</v>
      </c>
      <c r="H1722" s="9">
        <f t="shared" si="79"/>
        <v>0</v>
      </c>
    </row>
    <row r="1723" spans="1:8">
      <c r="A1723" s="9">
        <f t="shared" si="77"/>
        <v>35</v>
      </c>
      <c r="B1723" s="12">
        <f>IF($A1723='P-Parametri'!$C$47,'P-Parametri'!$B$34,IF($A1723='P-Parametri'!$C$48,'P-Parametri'!$C$34,'P-Parametri'!$C$52))</f>
        <v>4.8525513124279884E-2</v>
      </c>
      <c r="C1723" s="10">
        <f>IF($A1723&lt;='1-Input'!$B$26,0,IF($A1723='1-Input'!$B$26+1,('1-Input'!$B$23+0)*'1-Input'!$B$27,'1-Input'!$B$23+0))</f>
        <v>15535</v>
      </c>
      <c r="D1723" s="10">
        <f t="shared" si="78"/>
        <v>0</v>
      </c>
      <c r="E1723" s="10">
        <f>MAX(0,('1-Input'!$B$10-C1723-D1723))/(1-'P-Parametri'!$B$31*MAX(0,IF(F1722&lt;=0,0,(F1722-G1722)/F1722)))</f>
        <v>13465</v>
      </c>
      <c r="F1723" s="10">
        <f>((F1722-E1723+MAX(0,-('1-Input'!$B$10-C1723-D1723)))*(1+B1723))*(1-'P-Parametri'!$B$32)</f>
        <v>-323571.27645773481</v>
      </c>
      <c r="G1723" s="10">
        <f>IF(F1722&lt;=0,G1722,G1722*(1-E1723/F1722))+MAX(0,-('1-Input'!$B$10-C1723-D1723))</f>
        <v>-9180.7267739314848</v>
      </c>
      <c r="H1723" s="9">
        <f t="shared" si="79"/>
        <v>0</v>
      </c>
    </row>
    <row r="1724" spans="1:8">
      <c r="A1724" s="9">
        <f t="shared" si="77"/>
        <v>36</v>
      </c>
      <c r="B1724" s="12">
        <f>IF($A1724='P-Parametri'!$C$47,'P-Parametri'!$B$34,IF($A1724='P-Parametri'!$C$48,'P-Parametri'!$C$34,'P-Parametri'!$C$52))</f>
        <v>4.8525513124279884E-2</v>
      </c>
      <c r="C1724" s="10">
        <f>IF($A1724&lt;='1-Input'!$B$26,0,IF($A1724='1-Input'!$B$26+1,('1-Input'!$B$23+0)*'1-Input'!$B$27,'1-Input'!$B$23+0))</f>
        <v>15535</v>
      </c>
      <c r="D1724" s="10">
        <f t="shared" si="78"/>
        <v>0</v>
      </c>
      <c r="E1724" s="10">
        <f>MAX(0,('1-Input'!$B$10-C1724-D1724))/(1-'P-Parametri'!$B$31*MAX(0,IF(F1723&lt;=0,0,(F1723-G1723)/F1723)))</f>
        <v>13465</v>
      </c>
      <c r="F1724" s="10">
        <f>((F1723-E1724+MAX(0,-('1-Input'!$B$10-C1724-D1724)))*(1+B1724))*(1-'P-Parametri'!$B$32)</f>
        <v>-352684.3524449144</v>
      </c>
      <c r="G1724" s="10">
        <f>IF(F1723&lt;=0,G1723,G1723*(1-E1724/F1723))+MAX(0,-('1-Input'!$B$10-C1724-D1724))</f>
        <v>-9180.7267739314848</v>
      </c>
      <c r="H1724" s="9">
        <f t="shared" si="79"/>
        <v>0</v>
      </c>
    </row>
    <row r="1725" spans="1:8">
      <c r="A1725" s="9">
        <f t="shared" si="77"/>
        <v>37</v>
      </c>
      <c r="B1725" s="12">
        <f>IF($A1725='P-Parametri'!$C$47,'P-Parametri'!$B$34,IF($A1725='P-Parametri'!$C$48,'P-Parametri'!$C$34,'P-Parametri'!$C$52))</f>
        <v>4.8525513124279884E-2</v>
      </c>
      <c r="C1725" s="10">
        <f>IF($A1725&lt;='1-Input'!$B$26,0,IF($A1725='1-Input'!$B$26+1,('1-Input'!$B$23+0)*'1-Input'!$B$27,'1-Input'!$B$23+0))</f>
        <v>15535</v>
      </c>
      <c r="D1725" s="10">
        <f t="shared" si="78"/>
        <v>0</v>
      </c>
      <c r="E1725" s="10">
        <f>MAX(0,('1-Input'!$B$10-C1725-D1725))/(1-'P-Parametri'!$B$31*MAX(0,IF(F1724&lt;=0,0,(F1724-G1724)/F1724)))</f>
        <v>13465</v>
      </c>
      <c r="F1725" s="10">
        <f>((F1724-E1725+MAX(0,-('1-Input'!$B$10-C1725-D1725)))*(1+B1725))*(1-'P-Parametri'!$B$32)</f>
        <v>-383149.10377712181</v>
      </c>
      <c r="G1725" s="10">
        <f>IF(F1724&lt;=0,G1724,G1724*(1-E1725/F1724))+MAX(0,-('1-Input'!$B$10-C1725-D1725))</f>
        <v>-9180.7267739314848</v>
      </c>
      <c r="H1725" s="9">
        <f t="shared" si="79"/>
        <v>0</v>
      </c>
    </row>
    <row r="1726" spans="1:8">
      <c r="A1726" s="9">
        <f t="shared" si="77"/>
        <v>38</v>
      </c>
      <c r="B1726" s="12">
        <f>IF($A1726='P-Parametri'!$C$47,'P-Parametri'!$B$34,IF($A1726='P-Parametri'!$C$48,'P-Parametri'!$C$34,'P-Parametri'!$C$52))</f>
        <v>4.8525513124279884E-2</v>
      </c>
      <c r="C1726" s="10">
        <f>IF($A1726&lt;='1-Input'!$B$26,0,IF($A1726='1-Input'!$B$26+1,('1-Input'!$B$23+0)*'1-Input'!$B$27,'1-Input'!$B$23+0))</f>
        <v>15535</v>
      </c>
      <c r="D1726" s="10">
        <f t="shared" si="78"/>
        <v>0</v>
      </c>
      <c r="E1726" s="10">
        <f>MAX(0,('1-Input'!$B$10-C1726-D1726))/(1-'P-Parametri'!$B$31*MAX(0,IF(F1725&lt;=0,0,(F1725-G1725)/F1725)))</f>
        <v>13465</v>
      </c>
      <c r="F1726" s="10">
        <f>((F1725-E1726+MAX(0,-('1-Input'!$B$10-C1726-D1726)))*(1+B1726))*(1-'P-Parametri'!$B$32)</f>
        <v>-415028.28666188254</v>
      </c>
      <c r="G1726" s="10">
        <f>IF(F1725&lt;=0,G1725,G1725*(1-E1726/F1725))+MAX(0,-('1-Input'!$B$10-C1726-D1726))</f>
        <v>-9180.7267739314848</v>
      </c>
      <c r="H1726" s="9">
        <f t="shared" si="79"/>
        <v>0</v>
      </c>
    </row>
    <row r="1727" spans="1:8">
      <c r="A1727" s="9">
        <f t="shared" si="77"/>
        <v>39</v>
      </c>
      <c r="B1727" s="12">
        <f>IF($A1727='P-Parametri'!$C$47,'P-Parametri'!$B$34,IF($A1727='P-Parametri'!$C$48,'P-Parametri'!$C$34,'P-Parametri'!$C$52))</f>
        <v>4.8525513124279884E-2</v>
      </c>
      <c r="C1727" s="10">
        <f>IF($A1727&lt;='1-Input'!$B$26,0,IF($A1727='1-Input'!$B$26+1,('1-Input'!$B$23+0)*'1-Input'!$B$27,'1-Input'!$B$23+0))</f>
        <v>15535</v>
      </c>
      <c r="D1727" s="10">
        <f t="shared" si="78"/>
        <v>0</v>
      </c>
      <c r="E1727" s="10">
        <f>MAX(0,('1-Input'!$B$10-C1727-D1727))/(1-'P-Parametri'!$B$31*MAX(0,IF(F1726&lt;=0,0,(F1726-G1726)/F1726)))</f>
        <v>13465</v>
      </c>
      <c r="F1727" s="10">
        <f>((F1726-E1727+MAX(0,-('1-Input'!$B$10-C1727-D1727)))*(1+B1727))*(1-'P-Parametri'!$B$32)</f>
        <v>-448387.57098092459</v>
      </c>
      <c r="G1727" s="10">
        <f>IF(F1726&lt;=0,G1726,G1726*(1-E1727/F1726))+MAX(0,-('1-Input'!$B$10-C1727-D1727))</f>
        <v>-9180.7267739314848</v>
      </c>
      <c r="H1727" s="9">
        <f t="shared" si="79"/>
        <v>0</v>
      </c>
    </row>
    <row r="1728" spans="1:8">
      <c r="A1728" s="9">
        <f t="shared" si="77"/>
        <v>40</v>
      </c>
      <c r="B1728" s="12">
        <f>IF($A1728='P-Parametri'!$C$47,'P-Parametri'!$B$34,IF($A1728='P-Parametri'!$C$48,'P-Parametri'!$C$34,'P-Parametri'!$C$52))</f>
        <v>4.8525513124279884E-2</v>
      </c>
      <c r="C1728" s="10">
        <f>IF($A1728&lt;='1-Input'!$B$26,0,IF($A1728='1-Input'!$B$26+1,('1-Input'!$B$23+0)*'1-Input'!$B$27,'1-Input'!$B$23+0))</f>
        <v>15535</v>
      </c>
      <c r="D1728" s="10">
        <f t="shared" si="78"/>
        <v>0</v>
      </c>
      <c r="E1728" s="10">
        <f>MAX(0,('1-Input'!$B$10-C1728-D1728))/(1-'P-Parametri'!$B$31*MAX(0,IF(F1727&lt;=0,0,(F1727-G1727)/F1727)))</f>
        <v>13465</v>
      </c>
      <c r="F1728" s="10">
        <f>((F1727-E1728+MAX(0,-('1-Input'!$B$10-C1728-D1728)))*(1+B1728))*(1-'P-Parametri'!$B$32)</f>
        <v>-483295.67556759081</v>
      </c>
      <c r="G1728" s="10">
        <f>IF(F1727&lt;=0,G1727,G1727*(1-E1728/F1727))+MAX(0,-('1-Input'!$B$10-C1728-D1728))</f>
        <v>-9180.7267739314848</v>
      </c>
      <c r="H1728" s="9">
        <f t="shared" si="79"/>
        <v>0</v>
      </c>
    </row>
    <row r="1729" spans="1:8">
      <c r="A1729" s="9">
        <f t="shared" si="77"/>
        <v>41</v>
      </c>
      <c r="B1729" s="12">
        <f>IF($A1729='P-Parametri'!$C$47,'P-Parametri'!$B$34,IF($A1729='P-Parametri'!$C$48,'P-Parametri'!$C$34,'P-Parametri'!$C$52))</f>
        <v>4.8525513124279884E-2</v>
      </c>
      <c r="C1729" s="10">
        <f>IF($A1729&lt;='1-Input'!$B$26,0,IF($A1729='1-Input'!$B$26+1,('1-Input'!$B$23+0)*'1-Input'!$B$27,'1-Input'!$B$23+0))</f>
        <v>15535</v>
      </c>
      <c r="D1729" s="10">
        <f t="shared" si="78"/>
        <v>0</v>
      </c>
      <c r="E1729" s="10">
        <f>MAX(0,('1-Input'!$B$10-C1729-D1729))/(1-'P-Parametri'!$B$31*MAX(0,IF(F1728&lt;=0,0,(F1728-G1728)/F1728)))</f>
        <v>13465</v>
      </c>
      <c r="F1729" s="10">
        <f>((F1728-E1729+MAX(0,-('1-Input'!$B$10-C1729-D1729)))*(1+B1729))*(1-'P-Parametri'!$B$32)</f>
        <v>-519824.50976497313</v>
      </c>
      <c r="G1729" s="10">
        <f>IF(F1728&lt;=0,G1728,G1728*(1-E1729/F1728))+MAX(0,-('1-Input'!$B$10-C1729-D1729))</f>
        <v>-9180.7267739314848</v>
      </c>
      <c r="H1729" s="9">
        <f t="shared" si="79"/>
        <v>0</v>
      </c>
    </row>
    <row r="1730" spans="1:8">
      <c r="A1730" s="9">
        <f t="shared" si="77"/>
        <v>42</v>
      </c>
      <c r="B1730" s="12">
        <f>IF($A1730='P-Parametri'!$C$47,'P-Parametri'!$B$34,IF($A1730='P-Parametri'!$C$48,'P-Parametri'!$C$34,'P-Parametri'!$C$52))</f>
        <v>4.8525513124279884E-2</v>
      </c>
      <c r="C1730" s="10">
        <f>IF($A1730&lt;='1-Input'!$B$26,0,IF($A1730='1-Input'!$B$26+1,('1-Input'!$B$23+0)*'1-Input'!$B$27,'1-Input'!$B$23+0))</f>
        <v>15535</v>
      </c>
      <c r="D1730" s="10">
        <f t="shared" si="78"/>
        <v>0</v>
      </c>
      <c r="E1730" s="10">
        <f>MAX(0,('1-Input'!$B$10-C1730-D1730))/(1-'P-Parametri'!$B$31*MAX(0,IF(F1729&lt;=0,0,(F1729-G1729)/F1729)))</f>
        <v>13465</v>
      </c>
      <c r="F1730" s="10">
        <f>((F1729-E1730+MAX(0,-('1-Input'!$B$10-C1730-D1730)))*(1+B1730))*(1-'P-Parametri'!$B$32)</f>
        <v>-558049.32155637385</v>
      </c>
      <c r="G1730" s="10">
        <f>IF(F1729&lt;=0,G1729,G1729*(1-E1730/F1729))+MAX(0,-('1-Input'!$B$10-C1730-D1730))</f>
        <v>-9180.7267739314848</v>
      </c>
      <c r="H1730" s="9">
        <f t="shared" si="79"/>
        <v>0</v>
      </c>
    </row>
    <row r="1731" spans="1:8" ht="30">
      <c r="A1731" s="5" t="s">
        <v>184</v>
      </c>
      <c r="B1731" s="18">
        <f>IFERROR('1-Input'!$B$5-1+MATCH(0,H1688:H1730,0)-1,"non si esaurisce")</f>
        <v>69</v>
      </c>
      <c r="D1731" s="5" t="s">
        <v>185</v>
      </c>
      <c r="E1731" s="10">
        <f>F1730</f>
        <v>-558049.32155637385</v>
      </c>
    </row>
    <row r="1734" spans="1:8">
      <c r="A1734" s="2" t="s">
        <v>446</v>
      </c>
    </row>
    <row r="1735" spans="1:8">
      <c r="A1735" s="15" t="s">
        <v>176</v>
      </c>
      <c r="B1735" s="15" t="s">
        <v>177</v>
      </c>
      <c r="C1735" s="15" t="s">
        <v>178</v>
      </c>
      <c r="D1735" s="15" t="s">
        <v>179</v>
      </c>
      <c r="E1735" s="15" t="s">
        <v>180</v>
      </c>
      <c r="F1735" s="15" t="s">
        <v>181</v>
      </c>
      <c r="G1735" s="15" t="s">
        <v>182</v>
      </c>
      <c r="H1735" s="15" t="s">
        <v>183</v>
      </c>
    </row>
    <row r="1736" spans="1:8">
      <c r="A1736" s="9">
        <f>0</f>
        <v>0</v>
      </c>
      <c r="E1736" s="10">
        <f>0</f>
        <v>0</v>
      </c>
      <c r="F1736" s="10">
        <f>'1-Input'!$B$8</f>
        <v>760000</v>
      </c>
      <c r="G1736" s="10">
        <f>'1-Input'!$B$9</f>
        <v>586000</v>
      </c>
      <c r="H1736" s="9">
        <f>1</f>
        <v>1</v>
      </c>
    </row>
    <row r="1737" spans="1:8">
      <c r="A1737" s="9">
        <f t="shared" ref="A1737:A1778" si="80">A1736+1</f>
        <v>1</v>
      </c>
      <c r="B1737" s="12">
        <f>IF($A1737='P-Parametri'!$D$47,'P-Parametri'!$B$34,IF($A1737='P-Parametri'!$D$48,'P-Parametri'!$C$34,'P-Parametri'!$D$52))</f>
        <v>4.8525513124279884E-2</v>
      </c>
      <c r="C1737" s="10">
        <f>IF($A1737&lt;='1-Input'!$B$26,0,IF($A1737='1-Input'!$B$26+1,('1-Input'!$B$23+0)*'1-Input'!$B$27,'1-Input'!$B$23+0))</f>
        <v>0</v>
      </c>
      <c r="D1737" s="10">
        <f t="shared" ref="D1737:D1778" si="81">IF(AND($A1737&gt;=1,$A1737&lt;1+0),0,0)</f>
        <v>0</v>
      </c>
      <c r="E1737" s="10">
        <f>MAX(0,('1-Input'!$B$10-C1737-D1737))/(1-'P-Parametri'!$B$31*MAX(0,IF(F1736&lt;=0,0,(F1736-G1736)/F1736)))</f>
        <v>30835.525211259723</v>
      </c>
      <c r="F1737" s="10">
        <f>((F1736-E1737+MAX(0,-('1-Input'!$B$10-C1737-D1737)))*(1+B1737))*(1-'P-Parametri'!$B$32)</f>
        <v>763018.4599697002</v>
      </c>
      <c r="G1737" s="10">
        <f>IF(F1736&lt;=0,G1736,G1736*(1-E1737/F1736))+MAX(0,-('1-Input'!$B$10-C1737-D1737))</f>
        <v>562224.18713973917</v>
      </c>
      <c r="H1737" s="9">
        <f t="shared" ref="H1737:H1778" si="82">IF(OR(F1736&lt;=0,F1736&lt;E1737),0,1)</f>
        <v>1</v>
      </c>
    </row>
    <row r="1738" spans="1:8">
      <c r="A1738" s="9">
        <f t="shared" si="80"/>
        <v>2</v>
      </c>
      <c r="B1738" s="12">
        <f>IF($A1738='P-Parametri'!$D$47,'P-Parametri'!$B$34,IF($A1738='P-Parametri'!$D$48,'P-Parametri'!$C$34,'P-Parametri'!$D$52))</f>
        <v>4.8525513124279884E-2</v>
      </c>
      <c r="C1738" s="10">
        <f>IF($A1738&lt;='1-Input'!$B$26,0,IF($A1738='1-Input'!$B$26+1,('1-Input'!$B$23+0)*'1-Input'!$B$27,'1-Input'!$B$23+0))</f>
        <v>0</v>
      </c>
      <c r="D1738" s="10">
        <f t="shared" si="81"/>
        <v>0</v>
      </c>
      <c r="E1738" s="10">
        <f>MAX(0,('1-Input'!$B$10-C1738-D1738))/(1-'P-Parametri'!$B$31*MAX(0,IF(F1737&lt;=0,0,(F1737-G1737)/F1737)))</f>
        <v>31129.942833959984</v>
      </c>
      <c r="F1738" s="10">
        <f>((F1737-E1738+MAX(0,-('1-Input'!$B$10-C1738-D1738)))*(1+B1738))*(1-'P-Parametri'!$B$32)</f>
        <v>765868.97541356133</v>
      </c>
      <c r="G1738" s="10">
        <f>IF(F1737&lt;=0,G1737,G1737*(1-E1738/F1737))+MAX(0,-('1-Input'!$B$10-C1738-D1738))</f>
        <v>539286.3321287022</v>
      </c>
      <c r="H1738" s="9">
        <f t="shared" si="82"/>
        <v>1</v>
      </c>
    </row>
    <row r="1739" spans="1:8">
      <c r="A1739" s="9">
        <f t="shared" si="80"/>
        <v>3</v>
      </c>
      <c r="B1739" s="12">
        <f>IF($A1739='P-Parametri'!$D$47,'P-Parametri'!$B$34,IF($A1739='P-Parametri'!$D$48,'P-Parametri'!$C$34,'P-Parametri'!$D$52))</f>
        <v>4.8525513124279884E-2</v>
      </c>
      <c r="C1739" s="10">
        <f>IF($A1739&lt;='1-Input'!$B$26,0,IF($A1739='1-Input'!$B$26+1,('1-Input'!$B$23+0)*'1-Input'!$B$27,'1-Input'!$B$23+0))</f>
        <v>0</v>
      </c>
      <c r="D1739" s="10">
        <f t="shared" si="81"/>
        <v>0</v>
      </c>
      <c r="E1739" s="10">
        <f>MAX(0,('1-Input'!$B$10-C1739-D1739))/(1-'P-Parametri'!$B$31*MAX(0,IF(F1738&lt;=0,0,(F1738-G1738)/F1738)))</f>
        <v>31416.599525405119</v>
      </c>
      <c r="F1739" s="10">
        <f>((F1738-E1739+MAX(0,-('1-Input'!$B$10-C1739-D1739)))*(1+B1739))*(1-'P-Parametri'!$B$32)</f>
        <v>768551.87018488848</v>
      </c>
      <c r="G1739" s="10">
        <f>IF(F1738&lt;=0,G1738,G1738*(1-E1739/F1738))+MAX(0,-('1-Input'!$B$10-C1739-D1739))</f>
        <v>517164.34616254753</v>
      </c>
      <c r="H1739" s="9">
        <f t="shared" si="82"/>
        <v>1</v>
      </c>
    </row>
    <row r="1740" spans="1:8">
      <c r="A1740" s="9">
        <f t="shared" si="80"/>
        <v>4</v>
      </c>
      <c r="B1740" s="12">
        <f>IF($A1740='P-Parametri'!$D$47,'P-Parametri'!$B$34,IF($A1740='P-Parametri'!$D$48,'P-Parametri'!$C$34,'P-Parametri'!$D$52))</f>
        <v>4.8525513124279884E-2</v>
      </c>
      <c r="C1740" s="10">
        <f>IF($A1740&lt;='1-Input'!$B$26,0,IF($A1740='1-Input'!$B$26+1,('1-Input'!$B$23+0)*'1-Input'!$B$27,'1-Input'!$B$23+0))</f>
        <v>0</v>
      </c>
      <c r="D1740" s="10">
        <f t="shared" si="81"/>
        <v>0</v>
      </c>
      <c r="E1740" s="10">
        <f>MAX(0,('1-Input'!$B$10-C1740-D1740))/(1-'P-Parametri'!$B$31*MAX(0,IF(F1739&lt;=0,0,(F1739-G1739)/F1739)))</f>
        <v>31695.514624055195</v>
      </c>
      <c r="F1740" s="10">
        <f>((F1739-E1740+MAX(0,-('1-Input'!$B$10-C1740-D1740)))*(1+B1740))*(1-'P-Parametri'!$B$32)</f>
        <v>771067.46293668286</v>
      </c>
      <c r="G1740" s="10">
        <f>IF(F1739&lt;=0,G1739,G1739*(1-E1740/F1739))+MAX(0,-('1-Input'!$B$10-C1740-D1740))</f>
        <v>495836.19547716615</v>
      </c>
      <c r="H1740" s="9">
        <f t="shared" si="82"/>
        <v>1</v>
      </c>
    </row>
    <row r="1741" spans="1:8">
      <c r="A1741" s="9">
        <f t="shared" si="80"/>
        <v>5</v>
      </c>
      <c r="B1741" s="12">
        <f>IF($A1741='P-Parametri'!$D$47,'P-Parametri'!$B$34,IF($A1741='P-Parametri'!$D$48,'P-Parametri'!$C$34,'P-Parametri'!$D$52))</f>
        <v>4.8525513124279884E-2</v>
      </c>
      <c r="C1741" s="10">
        <f>IF($A1741&lt;='1-Input'!$B$26,0,IF($A1741='1-Input'!$B$26+1,('1-Input'!$B$23+0)*'1-Input'!$B$27,'1-Input'!$B$23+0))</f>
        <v>0</v>
      </c>
      <c r="D1741" s="10">
        <f t="shared" si="81"/>
        <v>0</v>
      </c>
      <c r="E1741" s="10">
        <f>MAX(0,('1-Input'!$B$10-C1741-D1741))/(1-'P-Parametri'!$B$31*MAX(0,IF(F1740&lt;=0,0,(F1740-G1740)/F1740)))</f>
        <v>31966.721944952576</v>
      </c>
      <c r="F1741" s="10">
        <f>((F1740-E1741+MAX(0,-('1-Input'!$B$10-C1741-D1741)))*(1+B1741))*(1-'P-Parametri'!$B$32)</f>
        <v>773416.05173149158</v>
      </c>
      <c r="G1741" s="10">
        <f>IF(F1740&lt;=0,G1740,G1740*(1-E1741/F1740))+MAX(0,-('1-Input'!$B$10-C1741-D1741))</f>
        <v>475279.94255126198</v>
      </c>
      <c r="H1741" s="9">
        <f t="shared" si="82"/>
        <v>1</v>
      </c>
    </row>
    <row r="1742" spans="1:8">
      <c r="A1742" s="9">
        <f t="shared" si="80"/>
        <v>6</v>
      </c>
      <c r="B1742" s="12">
        <f>IF($A1742='P-Parametri'!$D$47,'P-Parametri'!$B$34,IF($A1742='P-Parametri'!$D$48,'P-Parametri'!$C$34,'P-Parametri'!$D$52))</f>
        <v>4.8525513124279884E-2</v>
      </c>
      <c r="C1742" s="10">
        <f>IF($A1742&lt;='1-Input'!$B$26,0,IF($A1742='1-Input'!$B$26+1,('1-Input'!$B$23+0)*'1-Input'!$B$27,'1-Input'!$B$23+0))</f>
        <v>0</v>
      </c>
      <c r="D1742" s="10">
        <f t="shared" si="81"/>
        <v>0</v>
      </c>
      <c r="E1742" s="10">
        <f>MAX(0,('1-Input'!$B$10-C1742-D1742))/(1-'P-Parametri'!$B$31*MAX(0,IF(F1741&lt;=0,0,(F1741-G1741)/F1741)))</f>
        <v>32230.268889836763</v>
      </c>
      <c r="F1742" s="10">
        <f>((F1741-E1742+MAX(0,-('1-Input'!$B$10-C1742-D1742)))*(1+B1742))*(1-'P-Parametri'!$B$32)</f>
        <v>775597.89886791829</v>
      </c>
      <c r="G1742" s="10">
        <f>IF(F1741&lt;=0,G1741,G1741*(1-E1742/F1741))+MAX(0,-('1-Input'!$B$10-C1742-D1742))</f>
        <v>455473.78477618203</v>
      </c>
      <c r="H1742" s="9">
        <f t="shared" si="82"/>
        <v>1</v>
      </c>
    </row>
    <row r="1743" spans="1:8">
      <c r="A1743" s="9">
        <f t="shared" si="80"/>
        <v>7</v>
      </c>
      <c r="B1743" s="12">
        <f>IF($A1743='P-Parametri'!$D$47,'P-Parametri'!$B$34,IF($A1743='P-Parametri'!$D$48,'P-Parametri'!$C$34,'P-Parametri'!$D$52))</f>
        <v>4.8525513124279884E-2</v>
      </c>
      <c r="C1743" s="10">
        <f>IF($A1743&lt;='1-Input'!$B$26,0,IF($A1743='1-Input'!$B$26+1,('1-Input'!$B$23+0)*'1-Input'!$B$27,'1-Input'!$B$23+0))</f>
        <v>0</v>
      </c>
      <c r="D1743" s="10">
        <f t="shared" si="81"/>
        <v>0</v>
      </c>
      <c r="E1743" s="10">
        <f>MAX(0,('1-Input'!$B$10-C1743-D1743))/(1-'P-Parametri'!$B$31*MAX(0,IF(F1742&lt;=0,0,(F1742-G1742)/F1742)))</f>
        <v>32486.215546295225</v>
      </c>
      <c r="F1743" s="10">
        <f>((F1742-E1743+MAX(0,-('1-Input'!$B$10-C1743-D1743)))*(1+B1743))*(1-'P-Parametri'!$B$32)</f>
        <v>777613.21594532533</v>
      </c>
      <c r="G1743" s="10">
        <f>IF(F1742&lt;=0,G1742,G1742*(1-E1743/F1742))+MAX(0,-('1-Input'!$B$10-C1743-D1743))</f>
        <v>436396.0905617915</v>
      </c>
      <c r="H1743" s="9">
        <f t="shared" si="82"/>
        <v>1</v>
      </c>
    </row>
    <row r="1744" spans="1:8">
      <c r="A1744" s="9">
        <f t="shared" si="80"/>
        <v>8</v>
      </c>
      <c r="B1744" s="12">
        <f>IF($A1744='P-Parametri'!$D$47,'P-Parametri'!$B$34,IF($A1744='P-Parametri'!$D$48,'P-Parametri'!$C$34,'P-Parametri'!$D$52))</f>
        <v>4.8525513124279884E-2</v>
      </c>
      <c r="C1744" s="10">
        <f>IF($A1744&lt;='1-Input'!$B$26,0,IF($A1744='1-Input'!$B$26+1,('1-Input'!$B$23+0)*'1-Input'!$B$27,'1-Input'!$B$23+0))</f>
        <v>0</v>
      </c>
      <c r="D1744" s="10">
        <f t="shared" si="81"/>
        <v>0</v>
      </c>
      <c r="E1744" s="10">
        <f>MAX(0,('1-Input'!$B$10-C1744-D1744))/(1-'P-Parametri'!$B$31*MAX(0,IF(F1743&lt;=0,0,(F1743-G1743)/F1743)))</f>
        <v>32734.633783002886</v>
      </c>
      <c r="F1744" s="10">
        <f>((F1743-E1744+MAX(0,-('1-Input'!$B$10-C1744-D1744)))*(1+B1744))*(1-'P-Parametri'!$B$32)</f>
        <v>779462.14918188122</v>
      </c>
      <c r="G1744" s="10">
        <f>IF(F1743&lt;=0,G1743,G1743*(1-E1744/F1743))+MAX(0,-('1-Input'!$B$10-C1744-D1744))</f>
        <v>418025.43286726123</v>
      </c>
      <c r="H1744" s="9">
        <f t="shared" si="82"/>
        <v>1</v>
      </c>
    </row>
    <row r="1745" spans="1:8">
      <c r="A1745" s="9">
        <f t="shared" si="80"/>
        <v>9</v>
      </c>
      <c r="B1745" s="12">
        <f>IF($A1745='P-Parametri'!$D$47,'P-Parametri'!$B$34,IF($A1745='P-Parametri'!$D$48,'P-Parametri'!$C$34,'P-Parametri'!$D$52))</f>
        <v>4.8525513124279884E-2</v>
      </c>
      <c r="C1745" s="10">
        <f>IF($A1745&lt;='1-Input'!$B$26,0,IF($A1745='1-Input'!$B$26+1,('1-Input'!$B$23+0)*'1-Input'!$B$27,'1-Input'!$B$23+0))</f>
        <v>0</v>
      </c>
      <c r="D1745" s="10">
        <f t="shared" si="81"/>
        <v>0</v>
      </c>
      <c r="E1745" s="10">
        <f>MAX(0,('1-Input'!$B$10-C1745-D1745))/(1-'P-Parametri'!$B$31*MAX(0,IF(F1744&lt;=0,0,(F1744-G1744)/F1744)))</f>
        <v>32975.606347536101</v>
      </c>
      <c r="F1745" s="10">
        <f>((F1744-E1745+MAX(0,-('1-Input'!$B$10-C1745-D1745)))*(1+B1745))*(1-'P-Parametri'!$B$32)</f>
        <v>781144.76499502</v>
      </c>
      <c r="G1745" s="10">
        <f>IF(F1744&lt;=0,G1744,G1744*(1-E1745/F1744))+MAX(0,-('1-Input'!$B$10-C1745-D1745))</f>
        <v>400340.62016409473</v>
      </c>
      <c r="H1745" s="9">
        <f t="shared" si="82"/>
        <v>1</v>
      </c>
    </row>
    <row r="1746" spans="1:8">
      <c r="A1746" s="9">
        <f t="shared" si="80"/>
        <v>10</v>
      </c>
      <c r="B1746" s="12">
        <f>IF($A1746='P-Parametri'!$D$47,'P-Parametri'!$B$34,IF($A1746='P-Parametri'!$D$48,'P-Parametri'!$C$34,'P-Parametri'!$D$52))</f>
        <v>4.8525513124279884E-2</v>
      </c>
      <c r="C1746" s="10">
        <f>IF($A1746&lt;='1-Input'!$B$26,0,IF($A1746='1-Input'!$B$26+1,('1-Input'!$B$23+0)*'1-Input'!$B$27,'1-Input'!$B$23+0))</f>
        <v>0</v>
      </c>
      <c r="D1746" s="10">
        <f t="shared" si="81"/>
        <v>0</v>
      </c>
      <c r="E1746" s="10">
        <f>MAX(0,('1-Input'!$B$10-C1746-D1746))/(1-'P-Parametri'!$B$31*MAX(0,IF(F1745&lt;=0,0,(F1745-G1745)/F1745)))</f>
        <v>33209.225972659508</v>
      </c>
      <c r="F1746" s="10">
        <f>((F1745-E1746+MAX(0,-('1-Input'!$B$10-C1746-D1746)))*(1+B1746))*(1-'P-Parametri'!$B$32)</f>
        <v>782661.03584763082</v>
      </c>
      <c r="G1746" s="10">
        <f>IF(F1745&lt;=0,G1745,G1745*(1-E1746/F1745))+MAX(0,-('1-Input'!$B$10-C1746-D1746))</f>
        <v>383320.72485551023</v>
      </c>
      <c r="H1746" s="9">
        <f t="shared" si="82"/>
        <v>1</v>
      </c>
    </row>
    <row r="1747" spans="1:8">
      <c r="A1747" s="9">
        <f t="shared" si="80"/>
        <v>11</v>
      </c>
      <c r="B1747" s="12">
        <f>IF($A1747='P-Parametri'!$D$47,'P-Parametri'!$B$34,IF($A1747='P-Parametri'!$D$48,'P-Parametri'!$C$34,'P-Parametri'!$D$52))</f>
        <v>4.8525513124279884E-2</v>
      </c>
      <c r="C1747" s="10">
        <f>IF($A1747&lt;='1-Input'!$B$26,0,IF($A1747='1-Input'!$B$26+1,('1-Input'!$B$23+0)*'1-Input'!$B$27,'1-Input'!$B$23+0))</f>
        <v>0</v>
      </c>
      <c r="D1747" s="10">
        <f t="shared" si="81"/>
        <v>0</v>
      </c>
      <c r="E1747" s="10">
        <f>MAX(0,('1-Input'!$B$10-C1747-D1747))/(1-'P-Parametri'!$B$31*MAX(0,IF(F1746&lt;=0,0,(F1746-G1746)/F1746)))</f>
        <v>33435.594496387064</v>
      </c>
      <c r="F1747" s="10">
        <f>((F1746-E1747+MAX(0,-('1-Input'!$B$10-C1747-D1747)))*(1+B1747))*(1-'P-Parametri'!$B$32)</f>
        <v>784010.82635790075</v>
      </c>
      <c r="G1747" s="10">
        <f>IF(F1746&lt;=0,G1746,G1746*(1-E1747/F1746))+MAX(0,-('1-Input'!$B$10-C1747-D1747))</f>
        <v>366945.10919138108</v>
      </c>
      <c r="H1747" s="9">
        <f t="shared" si="82"/>
        <v>1</v>
      </c>
    </row>
    <row r="1748" spans="1:8">
      <c r="A1748" s="9">
        <f t="shared" si="80"/>
        <v>12</v>
      </c>
      <c r="B1748" s="12">
        <f>IF($A1748='P-Parametri'!$D$47,'P-Parametri'!$B$34,IF($A1748='P-Parametri'!$D$48,'P-Parametri'!$C$34,'P-Parametri'!$D$52))</f>
        <v>4.8525513124279884E-2</v>
      </c>
      <c r="C1748" s="10">
        <f>IF($A1748&lt;='1-Input'!$B$26,0,IF($A1748='1-Input'!$B$26+1,('1-Input'!$B$23+0)*'1-Input'!$B$27,'1-Input'!$B$23+0))</f>
        <v>0</v>
      </c>
      <c r="D1748" s="10">
        <f t="shared" si="81"/>
        <v>0</v>
      </c>
      <c r="E1748" s="10">
        <f>MAX(0,('1-Input'!$B$10-C1748-D1748))/(1-'P-Parametri'!$B$31*MAX(0,IF(F1747&lt;=0,0,(F1747-G1747)/F1747)))</f>
        <v>33654.82200052085</v>
      </c>
      <c r="F1748" s="10">
        <f>((F1747-E1748+MAX(0,-('1-Input'!$B$10-C1748-D1748)))*(1+B1748))*(1-'P-Parametri'!$B$32)</f>
        <v>785193.87966571667</v>
      </c>
      <c r="G1748" s="10">
        <f>IF(F1747&lt;=0,G1747,G1747*(1-E1748/F1747))+MAX(0,-('1-Input'!$B$10-C1748-D1748))</f>
        <v>351193.44873132504</v>
      </c>
      <c r="H1748" s="9">
        <f t="shared" si="82"/>
        <v>1</v>
      </c>
    </row>
    <row r="1749" spans="1:8">
      <c r="A1749" s="9">
        <f t="shared" si="80"/>
        <v>13</v>
      </c>
      <c r="B1749" s="12">
        <f>IF($A1749='P-Parametri'!$D$47,'P-Parametri'!$B$34,IF($A1749='P-Parametri'!$D$48,'P-Parametri'!$C$34,'P-Parametri'!$D$52))</f>
        <v>4.8525513124279884E-2</v>
      </c>
      <c r="C1749" s="10">
        <f>IF($A1749&lt;='1-Input'!$B$26,0,IF($A1749='1-Input'!$B$26+1,('1-Input'!$B$23+0)*'1-Input'!$B$27,'1-Input'!$B$23+0))</f>
        <v>0</v>
      </c>
      <c r="D1749" s="10">
        <f t="shared" si="81"/>
        <v>0</v>
      </c>
      <c r="E1749" s="10">
        <f>MAX(0,('1-Input'!$B$10-C1749-D1749))/(1-'P-Parametri'!$B$31*MAX(0,IF(F1748&lt;=0,0,(F1748-G1748)/F1748)))</f>
        <v>33867.025971781688</v>
      </c>
      <c r="F1749" s="10">
        <f>((F1748-E1749+MAX(0,-('1-Input'!$B$10-C1749-D1749)))*(1+B1749))*(1-'P-Parametri'!$B$32)</f>
        <v>786209.80404389696</v>
      </c>
      <c r="G1749" s="10">
        <f>IF(F1748&lt;=0,G1748,G1748*(1-E1749/F1748))+MAX(0,-('1-Input'!$B$10-C1749-D1749))</f>
        <v>336045.75342024217</v>
      </c>
      <c r="H1749" s="9">
        <f t="shared" si="82"/>
        <v>1</v>
      </c>
    </row>
    <row r="1750" spans="1:8">
      <c r="A1750" s="9">
        <f t="shared" si="80"/>
        <v>14</v>
      </c>
      <c r="B1750" s="12">
        <f>IF($A1750='P-Parametri'!$D$47,'P-Parametri'!$B$34,IF($A1750='P-Parametri'!$D$48,'P-Parametri'!$C$34,'P-Parametri'!$D$52))</f>
        <v>4.8525513124279884E-2</v>
      </c>
      <c r="C1750" s="10">
        <f>IF($A1750&lt;='1-Input'!$B$26,0,IF($A1750='1-Input'!$B$26+1,('1-Input'!$B$23+0)*'1-Input'!$B$27,'1-Input'!$B$23+0))</f>
        <v>0</v>
      </c>
      <c r="D1750" s="10">
        <f t="shared" si="81"/>
        <v>0</v>
      </c>
      <c r="E1750" s="10">
        <f>MAX(0,('1-Input'!$B$10-C1750-D1750))/(1-'P-Parametri'!$B$31*MAX(0,IF(F1749&lt;=0,0,(F1749-G1749)/F1749)))</f>
        <v>34072.330489071152</v>
      </c>
      <c r="F1750" s="10">
        <f>((F1749-E1750+MAX(0,-('1-Input'!$B$10-C1750-D1750)))*(1+B1750))*(1-'P-Parametri'!$B$32)</f>
        <v>787058.05973827501</v>
      </c>
      <c r="G1750" s="10">
        <f>IF(F1749&lt;=0,G1749,G1749*(1-E1750/F1749))+MAX(0,-('1-Input'!$B$10-C1750-D1750))</f>
        <v>321482.38635067543</v>
      </c>
      <c r="H1750" s="9">
        <f t="shared" si="82"/>
        <v>1</v>
      </c>
    </row>
    <row r="1751" spans="1:8">
      <c r="A1751" s="9">
        <f t="shared" si="80"/>
        <v>15</v>
      </c>
      <c r="B1751" s="12">
        <f>IF($A1751='P-Parametri'!$D$47,'P-Parametri'!$B$34,IF($A1751='P-Parametri'!$D$48,'P-Parametri'!$C$34,'P-Parametri'!$D$52))</f>
        <v>4.8525513124279884E-2</v>
      </c>
      <c r="C1751" s="10">
        <f>IF($A1751&lt;='1-Input'!$B$26,0,IF($A1751='1-Input'!$B$26+1,('1-Input'!$B$23+0)*'1-Input'!$B$27,'1-Input'!$B$23+0))</f>
        <v>0</v>
      </c>
      <c r="D1751" s="10">
        <f t="shared" si="81"/>
        <v>0</v>
      </c>
      <c r="E1751" s="10">
        <f>MAX(0,('1-Input'!$B$10-C1751-D1751))/(1-'P-Parametri'!$B$31*MAX(0,IF(F1750&lt;=0,0,(F1750-G1750)/F1750)))</f>
        <v>34270.865439851448</v>
      </c>
      <c r="F1751" s="10">
        <f>((F1750-E1751+MAX(0,-('1-Input'!$B$10-C1751-D1751)))*(1+B1751))*(1-'P-Parametri'!$B$32)</f>
        <v>787737.94601679128</v>
      </c>
      <c r="G1751" s="10">
        <f>IF(F1750&lt;=0,G1750,G1750*(1-E1751/F1750))+MAX(0,-('1-Input'!$B$10-C1751-D1751))</f>
        <v>307484.08029486804</v>
      </c>
      <c r="H1751" s="9">
        <f t="shared" si="82"/>
        <v>1</v>
      </c>
    </row>
    <row r="1752" spans="1:8">
      <c r="A1752" s="9">
        <f t="shared" si="80"/>
        <v>16</v>
      </c>
      <c r="B1752" s="12">
        <f>IF($A1752='P-Parametri'!$D$47,'P-Parametri'!$B$34,IF($A1752='P-Parametri'!$D$48,'P-Parametri'!$C$34,'P-Parametri'!$D$52))</f>
        <v>4.8525513124279884E-2</v>
      </c>
      <c r="C1752" s="10">
        <f>IF($A1752&lt;='1-Input'!$B$26,0,IF($A1752='1-Input'!$B$26+1,('1-Input'!$B$23+0)*'1-Input'!$B$27,'1-Input'!$B$23+0))</f>
        <v>0</v>
      </c>
      <c r="D1752" s="10">
        <f t="shared" si="81"/>
        <v>0</v>
      </c>
      <c r="E1752" s="10">
        <f>MAX(0,('1-Input'!$B$10-C1752-D1752))/(1-'P-Parametri'!$B$31*MAX(0,IF(F1751&lt;=0,0,(F1751-G1751)/F1751)))</f>
        <v>34462.765768102799</v>
      </c>
      <c r="F1752" s="10">
        <f>((F1751-E1752+MAX(0,-('1-Input'!$B$10-C1752-D1752)))*(1+B1752))*(1-'P-Parametri'!$B$32)</f>
        <v>788248.58840425243</v>
      </c>
      <c r="G1752" s="10">
        <f>IF(F1751&lt;=0,G1751,G1751*(1-E1752/F1751))+MAX(0,-('1-Input'!$B$10-C1752-D1752))</f>
        <v>294031.95209639141</v>
      </c>
      <c r="H1752" s="9">
        <f t="shared" si="82"/>
        <v>1</v>
      </c>
    </row>
    <row r="1753" spans="1:8">
      <c r="A1753" s="9">
        <f t="shared" si="80"/>
        <v>17</v>
      </c>
      <c r="B1753" s="12">
        <f>IF($A1753='P-Parametri'!$D$47,'P-Parametri'!$B$34,IF($A1753='P-Parametri'!$D$48,'P-Parametri'!$C$34,'P-Parametri'!$D$52))</f>
        <v>4.8525513124279884E-2</v>
      </c>
      <c r="C1753" s="10">
        <f>IF($A1753&lt;='1-Input'!$B$26,0,IF($A1753='1-Input'!$B$26+1,('1-Input'!$B$23+0)*'1-Input'!$B$27,'1-Input'!$B$23+0))</f>
        <v>0</v>
      </c>
      <c r="D1753" s="10">
        <f t="shared" si="81"/>
        <v>0</v>
      </c>
      <c r="E1753" s="10">
        <f>MAX(0,('1-Input'!$B$10-C1753-D1753))/(1-'P-Parametri'!$B$31*MAX(0,IF(F1752&lt;=0,0,(F1752-G1752)/F1752)))</f>
        <v>34648.170755821156</v>
      </c>
      <c r="F1753" s="10">
        <f>((F1752-E1753+MAX(0,-('1-Input'!$B$10-C1753-D1753)))*(1+B1753))*(1-'P-Parametri'!$B$32)</f>
        <v>788588.92607628205</v>
      </c>
      <c r="G1753" s="10">
        <f>IF(F1752&lt;=0,G1752,G1752*(1-E1753/F1752))+MAX(0,-('1-Input'!$B$10-C1753-D1753))</f>
        <v>281107.5150168055</v>
      </c>
      <c r="H1753" s="9">
        <f t="shared" si="82"/>
        <v>1</v>
      </c>
    </row>
    <row r="1754" spans="1:8">
      <c r="A1754" s="9">
        <f t="shared" si="80"/>
        <v>18</v>
      </c>
      <c r="B1754" s="12">
        <f>IF($A1754='P-Parametri'!$D$47,'P-Parametri'!$B$34,IF($A1754='P-Parametri'!$D$48,'P-Parametri'!$C$34,'P-Parametri'!$D$52))</f>
        <v>4.8525513124279884E-2</v>
      </c>
      <c r="C1754" s="10">
        <f>IF($A1754&lt;='1-Input'!$B$26,0,IF($A1754='1-Input'!$B$26+1,('1-Input'!$B$23+0)*'1-Input'!$B$27,'1-Input'!$B$23+0))</f>
        <v>0</v>
      </c>
      <c r="D1754" s="10">
        <f t="shared" si="81"/>
        <v>0</v>
      </c>
      <c r="E1754" s="10">
        <f>MAX(0,('1-Input'!$B$10-C1754-D1754))/(1-'P-Parametri'!$B$31*MAX(0,IF(F1753&lt;=0,0,(F1753-G1753)/F1753)))</f>
        <v>34827.223339555479</v>
      </c>
      <c r="F1754" s="10">
        <f>((F1753-E1754+MAX(0,-('1-Input'!$B$10-C1754-D1754)))*(1+B1754))*(1-'P-Parametri'!$B$32)</f>
        <v>788757.69938318629</v>
      </c>
      <c r="G1754" s="10">
        <f>IF(F1753&lt;=0,G1753,G1753*(1-E1754/F1753))+MAX(0,-('1-Input'!$B$10-C1754-D1754))</f>
        <v>268692.68913707876</v>
      </c>
      <c r="H1754" s="9">
        <f t="shared" si="82"/>
        <v>1</v>
      </c>
    </row>
    <row r="1755" spans="1:8">
      <c r="A1755" s="9">
        <f t="shared" si="80"/>
        <v>19</v>
      </c>
      <c r="B1755" s="12">
        <f>IF($A1755='P-Parametri'!$D$47,'P-Parametri'!$B$34,IF($A1755='P-Parametri'!$D$48,'P-Parametri'!$C$34,'P-Parametri'!$D$52))</f>
        <v>4.8525513124279884E-2</v>
      </c>
      <c r="C1755" s="10">
        <f>IF($A1755&lt;='1-Input'!$B$26,0,IF($A1755='1-Input'!$B$26+1,('1-Input'!$B$23+0)*'1-Input'!$B$27,'1-Input'!$B$23+0))</f>
        <v>5178.3333333332594</v>
      </c>
      <c r="D1755" s="10">
        <f t="shared" si="81"/>
        <v>0</v>
      </c>
      <c r="E1755" s="10">
        <f>MAX(0,('1-Input'!$B$10-C1755-D1755))/(1-'P-Parametri'!$B$31*MAX(0,IF(F1754&lt;=0,0,(F1754-G1754)/F1754)))</f>
        <v>28750.344415830463</v>
      </c>
      <c r="F1755" s="10">
        <f>((F1754-E1755+MAX(0,-('1-Input'!$B$10-C1755-D1755)))*(1+B1755))*(1-'P-Parametri'!$B$32)</f>
        <v>795293.32764168282</v>
      </c>
      <c r="G1755" s="10">
        <f>IF(F1754&lt;=0,G1754,G1754*(1-E1755/F1754))+MAX(0,-('1-Input'!$B$10-C1755-D1755))</f>
        <v>258898.79760264722</v>
      </c>
      <c r="H1755" s="9">
        <f t="shared" si="82"/>
        <v>1</v>
      </c>
    </row>
    <row r="1756" spans="1:8">
      <c r="A1756" s="9">
        <f t="shared" si="80"/>
        <v>20</v>
      </c>
      <c r="B1756" s="12">
        <f>IF($A1756='P-Parametri'!$D$47,'P-Parametri'!$B$34,IF($A1756='P-Parametri'!$D$48,'P-Parametri'!$C$34,'P-Parametri'!$D$52))</f>
        <v>4.8525513124279884E-2</v>
      </c>
      <c r="C1756" s="10">
        <f>IF($A1756&lt;='1-Input'!$B$26,0,IF($A1756='1-Input'!$B$26+1,('1-Input'!$B$23+0)*'1-Input'!$B$27,'1-Input'!$B$23+0))</f>
        <v>15535</v>
      </c>
      <c r="D1756" s="10">
        <f t="shared" si="81"/>
        <v>0</v>
      </c>
      <c r="E1756" s="10">
        <f>MAX(0,('1-Input'!$B$10-C1756-D1756))/(1-'P-Parametri'!$B$31*MAX(0,IF(F1755&lt;=0,0,(F1755-G1755)/F1755)))</f>
        <v>16328.33571686908</v>
      </c>
      <c r="F1756" s="10">
        <f>((F1755-E1756+MAX(0,-('1-Input'!$B$10-C1756-D1756)))*(1+B1756))*(1-'P-Parametri'!$B$32)</f>
        <v>815131.13852808811</v>
      </c>
      <c r="G1756" s="10">
        <f>IF(F1755&lt;=0,G1755,G1755*(1-E1756/F1755))+MAX(0,-('1-Input'!$B$10-C1756-D1756))</f>
        <v>253583.29156604383</v>
      </c>
      <c r="H1756" s="9">
        <f t="shared" si="82"/>
        <v>1</v>
      </c>
    </row>
    <row r="1757" spans="1:8">
      <c r="A1757" s="9">
        <f t="shared" si="80"/>
        <v>21</v>
      </c>
      <c r="B1757" s="12">
        <f>IF($A1757='P-Parametri'!$D$47,'P-Parametri'!$B$34,IF($A1757='P-Parametri'!$D$48,'P-Parametri'!$C$34,'P-Parametri'!$D$52))</f>
        <v>-0.35</v>
      </c>
      <c r="C1757" s="10">
        <f>IF($A1757&lt;='1-Input'!$B$26,0,IF($A1757='1-Input'!$B$26+1,('1-Input'!$B$23+0)*'1-Input'!$B$27,'1-Input'!$B$23+0))</f>
        <v>15535</v>
      </c>
      <c r="D1757" s="10">
        <f t="shared" si="81"/>
        <v>0</v>
      </c>
      <c r="E1757" s="10">
        <f>MAX(0,('1-Input'!$B$10-C1757-D1757))/(1-'P-Parametri'!$B$31*MAX(0,IF(F1756&lt;=0,0,(F1756-G1756)/F1756)))</f>
        <v>16403.033987140774</v>
      </c>
      <c r="F1757" s="10">
        <f>((F1756-E1757+MAX(0,-('1-Input'!$B$10-C1757-D1757)))*(1+B1757))*(1-'P-Parametri'!$B$32)</f>
        <v>518134.92141571257</v>
      </c>
      <c r="G1757" s="10">
        <f>IF(F1756&lt;=0,G1756,G1756*(1-E1757/F1756))+MAX(0,-('1-Input'!$B$10-C1757-D1757))</f>
        <v>248480.38829867524</v>
      </c>
      <c r="H1757" s="9">
        <f t="shared" si="82"/>
        <v>1</v>
      </c>
    </row>
    <row r="1758" spans="1:8">
      <c r="A1758" s="9">
        <f t="shared" si="80"/>
        <v>22</v>
      </c>
      <c r="B1758" s="12">
        <f>IF($A1758='P-Parametri'!$D$47,'P-Parametri'!$B$34,IF($A1758='P-Parametri'!$D$48,'P-Parametri'!$C$34,'P-Parametri'!$D$52))</f>
        <v>-0.2</v>
      </c>
      <c r="C1758" s="10">
        <f>IF($A1758&lt;='1-Input'!$B$26,0,IF($A1758='1-Input'!$B$26+1,('1-Input'!$B$23+0)*'1-Input'!$B$27,'1-Input'!$B$23+0))</f>
        <v>15535</v>
      </c>
      <c r="D1758" s="10">
        <f t="shared" si="81"/>
        <v>0</v>
      </c>
      <c r="E1758" s="10">
        <f>MAX(0,('1-Input'!$B$10-C1758-D1758))/(1-'P-Parametri'!$B$31*MAX(0,IF(F1757&lt;=0,0,(F1757-G1757)/F1757)))</f>
        <v>15572.101382567447</v>
      </c>
      <c r="F1758" s="10">
        <f>((F1757-E1758+MAX(0,-('1-Input'!$B$10-C1758-D1758)))*(1+B1758))*(1-'P-Parametri'!$B$32)</f>
        <v>401246.15551446308</v>
      </c>
      <c r="G1758" s="10">
        <f>IF(F1757&lt;=0,G1757,G1757*(1-E1758/F1757))+MAX(0,-('1-Input'!$B$10-C1758-D1758))</f>
        <v>241012.52300290565</v>
      </c>
      <c r="H1758" s="9">
        <f t="shared" si="82"/>
        <v>1</v>
      </c>
    </row>
    <row r="1759" spans="1:8">
      <c r="A1759" s="9">
        <f t="shared" si="80"/>
        <v>23</v>
      </c>
      <c r="B1759" s="12">
        <f>IF($A1759='P-Parametri'!$D$47,'P-Parametri'!$B$34,IF($A1759='P-Parametri'!$D$48,'P-Parametri'!$C$34,'P-Parametri'!$D$52))</f>
        <v>4.8525513124279884E-2</v>
      </c>
      <c r="C1759" s="10">
        <f>IF($A1759&lt;='1-Input'!$B$26,0,IF($A1759='1-Input'!$B$26+1,('1-Input'!$B$23+0)*'1-Input'!$B$27,'1-Input'!$B$23+0))</f>
        <v>15535</v>
      </c>
      <c r="D1759" s="10">
        <f t="shared" si="81"/>
        <v>0</v>
      </c>
      <c r="E1759" s="10">
        <f>MAX(0,('1-Input'!$B$10-C1759-D1759))/(1-'P-Parametri'!$B$31*MAX(0,IF(F1758&lt;=0,0,(F1758-G1758)/F1758)))</f>
        <v>15025.024146707763</v>
      </c>
      <c r="F1759" s="10">
        <f>((F1758-E1759+MAX(0,-('1-Input'!$B$10-C1759-D1759)))*(1+B1759))*(1-'P-Parametri'!$B$32)</f>
        <v>404152.78452692187</v>
      </c>
      <c r="G1759" s="10">
        <f>IF(F1758&lt;=0,G1758,G1758*(1-E1759/F1758))+MAX(0,-('1-Input'!$B$10-C1759-D1759))</f>
        <v>231987.59172815084</v>
      </c>
      <c r="H1759" s="9">
        <f t="shared" si="82"/>
        <v>1</v>
      </c>
    </row>
    <row r="1760" spans="1:8">
      <c r="A1760" s="9">
        <f t="shared" si="80"/>
        <v>24</v>
      </c>
      <c r="B1760" s="12">
        <f>IF($A1760='P-Parametri'!$D$47,'P-Parametri'!$B$34,IF($A1760='P-Parametri'!$D$48,'P-Parametri'!$C$34,'P-Parametri'!$D$52))</f>
        <v>4.8525513124279884E-2</v>
      </c>
      <c r="C1760" s="10">
        <f>IF($A1760&lt;='1-Input'!$B$26,0,IF($A1760='1-Input'!$B$26+1,('1-Input'!$B$23+0)*'1-Input'!$B$27,'1-Input'!$B$23+0))</f>
        <v>15535</v>
      </c>
      <c r="D1760" s="10">
        <f t="shared" si="81"/>
        <v>0</v>
      </c>
      <c r="E1760" s="10">
        <f>MAX(0,('1-Input'!$B$10-C1760-D1760))/(1-'P-Parametri'!$B$31*MAX(0,IF(F1759&lt;=0,0,(F1759-G1759)/F1759)))</f>
        <v>15142.101202588967</v>
      </c>
      <c r="F1760" s="10">
        <f>((F1759-E1760+MAX(0,-('1-Input'!$B$10-C1760-D1760)))*(1+B1760))*(1-'P-Parametri'!$B$32)</f>
        <v>407071.85109078593</v>
      </c>
      <c r="G1760" s="10">
        <f>IF(F1759&lt;=0,G1759,G1759*(1-E1760/F1759))+MAX(0,-('1-Input'!$B$10-C1760-D1760))</f>
        <v>223295.87976628868</v>
      </c>
      <c r="H1760" s="9">
        <f t="shared" si="82"/>
        <v>1</v>
      </c>
    </row>
    <row r="1761" spans="1:8">
      <c r="A1761" s="9">
        <f t="shared" si="80"/>
        <v>25</v>
      </c>
      <c r="B1761" s="12">
        <f>IF($A1761='P-Parametri'!$D$47,'P-Parametri'!$B$34,IF($A1761='P-Parametri'!$D$48,'P-Parametri'!$C$34,'P-Parametri'!$D$52))</f>
        <v>4.8525513124279884E-2</v>
      </c>
      <c r="C1761" s="10">
        <f>IF($A1761&lt;='1-Input'!$B$26,0,IF($A1761='1-Input'!$B$26+1,('1-Input'!$B$23+0)*'1-Input'!$B$27,'1-Input'!$B$23+0))</f>
        <v>15535</v>
      </c>
      <c r="D1761" s="10">
        <f t="shared" si="81"/>
        <v>0</v>
      </c>
      <c r="E1761" s="10">
        <f>MAX(0,('1-Input'!$B$10-C1761-D1761))/(1-'P-Parametri'!$B$31*MAX(0,IF(F1760&lt;=0,0,(F1760-G1760)/F1760)))</f>
        <v>15255.701443242844</v>
      </c>
      <c r="F1761" s="10">
        <f>((F1760-E1761+MAX(0,-('1-Input'!$B$10-C1761-D1761)))*(1+B1761))*(1-'P-Parametri'!$B$32)</f>
        <v>410007.57090085058</v>
      </c>
      <c r="G1761" s="10">
        <f>IF(F1760&lt;=0,G1760,G1760*(1-E1761/F1760))+MAX(0,-('1-Input'!$B$10-C1761-D1761))</f>
        <v>214927.49156628753</v>
      </c>
      <c r="H1761" s="9">
        <f t="shared" si="82"/>
        <v>1</v>
      </c>
    </row>
    <row r="1762" spans="1:8">
      <c r="A1762" s="9">
        <f t="shared" si="80"/>
        <v>26</v>
      </c>
      <c r="B1762" s="12">
        <f>IF($A1762='P-Parametri'!$D$47,'P-Parametri'!$B$34,IF($A1762='P-Parametri'!$D$48,'P-Parametri'!$C$34,'P-Parametri'!$D$52))</f>
        <v>4.8525513124279884E-2</v>
      </c>
      <c r="C1762" s="10">
        <f>IF($A1762&lt;='1-Input'!$B$26,0,IF($A1762='1-Input'!$B$26+1,('1-Input'!$B$23+0)*'1-Input'!$B$27,'1-Input'!$B$23+0))</f>
        <v>15535</v>
      </c>
      <c r="D1762" s="10">
        <f t="shared" si="81"/>
        <v>0</v>
      </c>
      <c r="E1762" s="10">
        <f>MAX(0,('1-Input'!$B$10-C1762-D1762))/(1-'P-Parametri'!$B$31*MAX(0,IF(F1761&lt;=0,0,(F1761-G1761)/F1761)))</f>
        <v>15365.865671282874</v>
      </c>
      <c r="F1762" s="10">
        <f>((F1761-E1762+MAX(0,-('1-Input'!$B$10-C1762-D1762)))*(1+B1762))*(1-'P-Parametri'!$B$32)</f>
        <v>412964.31268312118</v>
      </c>
      <c r="G1762" s="10">
        <f>IF(F1761&lt;=0,G1761,G1761*(1-E1762/F1761))+MAX(0,-('1-Input'!$B$10-C1762-D1762))</f>
        <v>206872.64770763108</v>
      </c>
      <c r="H1762" s="9">
        <f t="shared" si="82"/>
        <v>1</v>
      </c>
    </row>
    <row r="1763" spans="1:8">
      <c r="A1763" s="9">
        <f t="shared" si="80"/>
        <v>27</v>
      </c>
      <c r="B1763" s="12">
        <f>IF($A1763='P-Parametri'!$D$47,'P-Parametri'!$B$34,IF($A1763='P-Parametri'!$D$48,'P-Parametri'!$C$34,'P-Parametri'!$D$52))</f>
        <v>4.8525513124279884E-2</v>
      </c>
      <c r="C1763" s="10">
        <f>IF($A1763&lt;='1-Input'!$B$26,0,IF($A1763='1-Input'!$B$26+1,('1-Input'!$B$23+0)*'1-Input'!$B$27,'1-Input'!$B$23+0))</f>
        <v>15535</v>
      </c>
      <c r="D1763" s="10">
        <f t="shared" si="81"/>
        <v>0</v>
      </c>
      <c r="E1763" s="10">
        <f>MAX(0,('1-Input'!$B$10-C1763-D1763))/(1-'P-Parametri'!$B$31*MAX(0,IF(F1762&lt;=0,0,(F1762-G1762)/F1762)))</f>
        <v>15472.639119229052</v>
      </c>
      <c r="F1763" s="10">
        <f>((F1762-E1763+MAX(0,-('1-Input'!$B$10-C1763-D1763)))*(1+B1763))*(1-'P-Parametri'!$B$32)</f>
        <v>415946.60066423635</v>
      </c>
      <c r="G1763" s="10">
        <f>IF(F1762&lt;=0,G1762,G1762*(1-E1763/F1762))+MAX(0,-('1-Input'!$B$10-C1763-D1763))</f>
        <v>199121.69750851378</v>
      </c>
      <c r="H1763" s="9">
        <f t="shared" si="82"/>
        <v>1</v>
      </c>
    </row>
    <row r="1764" spans="1:8">
      <c r="A1764" s="9">
        <f t="shared" si="80"/>
        <v>28</v>
      </c>
      <c r="B1764" s="12">
        <f>IF($A1764='P-Parametri'!$D$47,'P-Parametri'!$B$34,IF($A1764='P-Parametri'!$D$48,'P-Parametri'!$C$34,'P-Parametri'!$D$52))</f>
        <v>4.8525513124279884E-2</v>
      </c>
      <c r="C1764" s="10">
        <f>IF($A1764&lt;='1-Input'!$B$26,0,IF($A1764='1-Input'!$B$26+1,('1-Input'!$B$23+0)*'1-Input'!$B$27,'1-Input'!$B$23+0))</f>
        <v>15535</v>
      </c>
      <c r="D1764" s="10">
        <f t="shared" si="81"/>
        <v>0</v>
      </c>
      <c r="E1764" s="10">
        <f>MAX(0,('1-Input'!$B$10-C1764-D1764))/(1-'P-Parametri'!$B$31*MAX(0,IF(F1763&lt;=0,0,(F1763-G1763)/F1763)))</f>
        <v>15576.071045000099</v>
      </c>
      <c r="F1764" s="10">
        <f>((F1763-E1764+MAX(0,-('1-Input'!$B$10-C1764-D1764)))*(1+B1764))*(1-'P-Parametri'!$B$32)</f>
        <v>418959.11757883168</v>
      </c>
      <c r="G1764" s="10">
        <f>IF(F1763&lt;=0,G1763,G1763*(1-E1764/F1763))+MAX(0,-('1-Input'!$B$10-C1764-D1764))</f>
        <v>191665.13048274483</v>
      </c>
      <c r="H1764" s="9">
        <f t="shared" si="82"/>
        <v>1</v>
      </c>
    </row>
    <row r="1765" spans="1:8">
      <c r="A1765" s="9">
        <f t="shared" si="80"/>
        <v>29</v>
      </c>
      <c r="B1765" s="12">
        <f>IF($A1765='P-Parametri'!$D$47,'P-Parametri'!$B$34,IF($A1765='P-Parametri'!$D$48,'P-Parametri'!$C$34,'P-Parametri'!$D$52))</f>
        <v>4.8525513124279884E-2</v>
      </c>
      <c r="C1765" s="10">
        <f>IF($A1765&lt;='1-Input'!$B$26,0,IF($A1765='1-Input'!$B$26+1,('1-Input'!$B$23+0)*'1-Input'!$B$27,'1-Input'!$B$23+0))</f>
        <v>15535</v>
      </c>
      <c r="D1765" s="10">
        <f t="shared" si="81"/>
        <v>0</v>
      </c>
      <c r="E1765" s="10">
        <f>MAX(0,('1-Input'!$B$10-C1765-D1765))/(1-'P-Parametri'!$B$31*MAX(0,IF(F1764&lt;=0,0,(F1764-G1764)/F1764)))</f>
        <v>15676.214336979177</v>
      </c>
      <c r="F1765" s="10">
        <f>((F1764-E1765+MAX(0,-('1-Input'!$B$10-C1765-D1765)))*(1+B1765))*(1-'P-Parametri'!$B$32)</f>
        <v>422006.70822980086</v>
      </c>
      <c r="G1765" s="10">
        <f>IF(F1764&lt;=0,G1764,G1764*(1-E1765/F1764))+MAX(0,-('1-Input'!$B$10-C1765-D1765))</f>
        <v>184493.58667260862</v>
      </c>
      <c r="H1765" s="9">
        <f t="shared" si="82"/>
        <v>1</v>
      </c>
    </row>
    <row r="1766" spans="1:8">
      <c r="A1766" s="9">
        <f t="shared" si="80"/>
        <v>30</v>
      </c>
      <c r="B1766" s="12">
        <f>IF($A1766='P-Parametri'!$D$47,'P-Parametri'!$B$34,IF($A1766='P-Parametri'!$D$48,'P-Parametri'!$C$34,'P-Parametri'!$D$52))</f>
        <v>4.8525513124279884E-2</v>
      </c>
      <c r="C1766" s="10">
        <f>IF($A1766&lt;='1-Input'!$B$26,0,IF($A1766='1-Input'!$B$26+1,('1-Input'!$B$23+0)*'1-Input'!$B$27,'1-Input'!$B$23+0))</f>
        <v>15535</v>
      </c>
      <c r="D1766" s="10">
        <f t="shared" si="81"/>
        <v>0</v>
      </c>
      <c r="E1766" s="10">
        <f>MAX(0,('1-Input'!$B$10-C1766-D1766))/(1-'P-Parametri'!$B$31*MAX(0,IF(F1765&lt;=0,0,(F1765-G1765)/F1765)))</f>
        <v>15773.125130428109</v>
      </c>
      <c r="F1766" s="10">
        <f>((F1765-E1766+MAX(0,-('1-Input'!$B$10-C1766-D1766)))*(1+B1766))*(1-'P-Parametri'!$B$32)</f>
        <v>425094.38361524942</v>
      </c>
      <c r="G1766" s="10">
        <f>IF(F1765&lt;=0,G1765,G1765*(1-E1766/F1765))+MAX(0,-('1-Input'!$B$10-C1766-D1766))</f>
        <v>177597.86588998092</v>
      </c>
      <c r="H1766" s="9">
        <f t="shared" si="82"/>
        <v>1</v>
      </c>
    </row>
    <row r="1767" spans="1:8">
      <c r="A1767" s="9">
        <f t="shared" si="80"/>
        <v>31</v>
      </c>
      <c r="B1767" s="12">
        <f>IF($A1767='P-Parametri'!$D$47,'P-Parametri'!$B$34,IF($A1767='P-Parametri'!$D$48,'P-Parametri'!$C$34,'P-Parametri'!$D$52))</f>
        <v>4.8525513124279884E-2</v>
      </c>
      <c r="C1767" s="10">
        <f>IF($A1767&lt;='1-Input'!$B$26,0,IF($A1767='1-Input'!$B$26+1,('1-Input'!$B$23+0)*'1-Input'!$B$27,'1-Input'!$B$23+0))</f>
        <v>15535</v>
      </c>
      <c r="D1767" s="10">
        <f t="shared" si="81"/>
        <v>0</v>
      </c>
      <c r="E1767" s="10">
        <f>MAX(0,('1-Input'!$B$10-C1767-D1767))/(1-'P-Parametri'!$B$31*MAX(0,IF(F1766&lt;=0,0,(F1766-G1766)/F1766)))</f>
        <v>15866.8624367631</v>
      </c>
      <c r="F1767" s="10">
        <f>((F1766-E1767+MAX(0,-('1-Input'!$B$10-C1767-D1767)))*(1+B1767))*(1-'P-Parametri'!$B$32)</f>
        <v>428227.32563499297</v>
      </c>
      <c r="G1767" s="10">
        <f>IF(F1766&lt;=0,G1766,G1766*(1-E1767/F1766))+MAX(0,-('1-Input'!$B$10-C1767-D1767))</f>
        <v>170968.93590230666</v>
      </c>
      <c r="H1767" s="9">
        <f t="shared" si="82"/>
        <v>1</v>
      </c>
    </row>
    <row r="1768" spans="1:8">
      <c r="A1768" s="9">
        <f t="shared" si="80"/>
        <v>32</v>
      </c>
      <c r="B1768" s="12">
        <f>IF($A1768='P-Parametri'!$D$47,'P-Parametri'!$B$34,IF($A1768='P-Parametri'!$D$48,'P-Parametri'!$C$34,'P-Parametri'!$D$52))</f>
        <v>4.8525513124279884E-2</v>
      </c>
      <c r="C1768" s="10">
        <f>IF($A1768&lt;='1-Input'!$B$26,0,IF($A1768='1-Input'!$B$26+1,('1-Input'!$B$23+0)*'1-Input'!$B$27,'1-Input'!$B$23+0))</f>
        <v>15535</v>
      </c>
      <c r="D1768" s="10">
        <f t="shared" si="81"/>
        <v>0</v>
      </c>
      <c r="E1768" s="10">
        <f>MAX(0,('1-Input'!$B$10-C1768-D1768))/(1-'P-Parametri'!$B$31*MAX(0,IF(F1767&lt;=0,0,(F1767-G1767)/F1767)))</f>
        <v>15957.487786954036</v>
      </c>
      <c r="F1768" s="10">
        <f>((F1767-E1768+MAX(0,-('1-Input'!$B$10-C1768-D1768)))*(1+B1768))*(1-'P-Parametri'!$B$32)</f>
        <v>431410.8923887281</v>
      </c>
      <c r="G1768" s="10">
        <f>IF(F1767&lt;=0,G1767,G1767*(1-E1768/F1767))+MAX(0,-('1-Input'!$B$10-C1768-D1768))</f>
        <v>164597.93960363738</v>
      </c>
      <c r="H1768" s="9">
        <f t="shared" si="82"/>
        <v>1</v>
      </c>
    </row>
    <row r="1769" spans="1:8">
      <c r="A1769" s="9">
        <f t="shared" si="80"/>
        <v>33</v>
      </c>
      <c r="B1769" s="12">
        <f>IF($A1769='P-Parametri'!$D$47,'P-Parametri'!$B$34,IF($A1769='P-Parametri'!$D$48,'P-Parametri'!$C$34,'P-Parametri'!$D$52))</f>
        <v>4.8525513124279884E-2</v>
      </c>
      <c r="C1769" s="10">
        <f>IF($A1769&lt;='1-Input'!$B$26,0,IF($A1769='1-Input'!$B$26+1,('1-Input'!$B$23+0)*'1-Input'!$B$27,'1-Input'!$B$23+0))</f>
        <v>15535</v>
      </c>
      <c r="D1769" s="10">
        <f t="shared" si="81"/>
        <v>0</v>
      </c>
      <c r="E1769" s="10">
        <f>MAX(0,('1-Input'!$B$10-C1769-D1769))/(1-'P-Parametri'!$B$31*MAX(0,IF(F1768&lt;=0,0,(F1768-G1768)/F1768)))</f>
        <v>16045.064890071508</v>
      </c>
      <c r="F1769" s="10">
        <f>((F1768-E1769+MAX(0,-('1-Input'!$B$10-C1769-D1769)))*(1+B1769))*(1-'P-Parametri'!$B$32)</f>
        <v>434650.62407749542</v>
      </c>
      <c r="G1769" s="10">
        <f>IF(F1768&lt;=0,G1768,G1768*(1-E1769/F1768))+MAX(0,-('1-Input'!$B$10-C1769-D1769))</f>
        <v>158476.20121384092</v>
      </c>
      <c r="H1769" s="9">
        <f t="shared" si="82"/>
        <v>1</v>
      </c>
    </row>
    <row r="1770" spans="1:8">
      <c r="A1770" s="9">
        <f t="shared" si="80"/>
        <v>34</v>
      </c>
      <c r="B1770" s="12">
        <f>IF($A1770='P-Parametri'!$D$47,'P-Parametri'!$B$34,IF($A1770='P-Parametri'!$D$48,'P-Parametri'!$C$34,'P-Parametri'!$D$52))</f>
        <v>4.8525513124279884E-2</v>
      </c>
      <c r="C1770" s="10">
        <f>IF($A1770&lt;='1-Input'!$B$26,0,IF($A1770='1-Input'!$B$26+1,('1-Input'!$B$23+0)*'1-Input'!$B$27,'1-Input'!$B$23+0))</f>
        <v>15535</v>
      </c>
      <c r="D1770" s="10">
        <f t="shared" si="81"/>
        <v>0</v>
      </c>
      <c r="E1770" s="10">
        <f>MAX(0,('1-Input'!$B$10-C1770-D1770))/(1-'P-Parametri'!$B$31*MAX(0,IF(F1769&lt;=0,0,(F1769-G1769)/F1769)))</f>
        <v>16129.659307782838</v>
      </c>
      <c r="F1770" s="10">
        <f>((F1769-E1770+MAX(0,-('1-Input'!$B$10-C1770-D1770)))*(1+B1770))*(1-'P-Parametri'!$B$32)</f>
        <v>437952.24951975467</v>
      </c>
      <c r="G1770" s="10">
        <f>IF(F1769&lt;=0,G1769,G1769*(1-E1770/F1769))+MAX(0,-('1-Input'!$B$10-C1770-D1770))</f>
        <v>152595.2315513767</v>
      </c>
      <c r="H1770" s="9">
        <f t="shared" si="82"/>
        <v>1</v>
      </c>
    </row>
    <row r="1771" spans="1:8">
      <c r="A1771" s="9">
        <f t="shared" si="80"/>
        <v>35</v>
      </c>
      <c r="B1771" s="12">
        <f>IF($A1771='P-Parametri'!$D$47,'P-Parametri'!$B$34,IF($A1771='P-Parametri'!$D$48,'P-Parametri'!$C$34,'P-Parametri'!$D$52))</f>
        <v>4.8525513124279884E-2</v>
      </c>
      <c r="C1771" s="10">
        <f>IF($A1771&lt;='1-Input'!$B$26,0,IF($A1771='1-Input'!$B$26+1,('1-Input'!$B$23+0)*'1-Input'!$B$27,'1-Input'!$B$23+0))</f>
        <v>15535</v>
      </c>
      <c r="D1771" s="10">
        <f t="shared" si="81"/>
        <v>0</v>
      </c>
      <c r="E1771" s="10">
        <f>MAX(0,('1-Input'!$B$10-C1771-D1771))/(1-'P-Parametri'!$B$31*MAX(0,IF(F1770&lt;=0,0,(F1770-G1770)/F1770)))</f>
        <v>16211.338145391017</v>
      </c>
      <c r="F1771" s="10">
        <f>((F1770-E1771+MAX(0,-('1-Input'!$B$10-C1771-D1771)))*(1+B1771))*(1-'P-Parametri'!$B$32)</f>
        <v>441321.69329329749</v>
      </c>
      <c r="G1771" s="10">
        <f>IF(F1770&lt;=0,G1770,G1770*(1-E1771/F1770))+MAX(0,-('1-Input'!$B$10-C1771-D1771))</f>
        <v>146946.73242672035</v>
      </c>
      <c r="H1771" s="9">
        <f t="shared" si="82"/>
        <v>1</v>
      </c>
    </row>
    <row r="1772" spans="1:8">
      <c r="A1772" s="9">
        <f t="shared" si="80"/>
        <v>36</v>
      </c>
      <c r="B1772" s="12">
        <f>IF($A1772='P-Parametri'!$D$47,'P-Parametri'!$B$34,IF($A1772='P-Parametri'!$D$48,'P-Parametri'!$C$34,'P-Parametri'!$D$52))</f>
        <v>4.8525513124279884E-2</v>
      </c>
      <c r="C1772" s="10">
        <f>IF($A1772&lt;='1-Input'!$B$26,0,IF($A1772='1-Input'!$B$26+1,('1-Input'!$B$23+0)*'1-Input'!$B$27,'1-Input'!$B$23+0))</f>
        <v>15535</v>
      </c>
      <c r="D1772" s="10">
        <f t="shared" si="81"/>
        <v>0</v>
      </c>
      <c r="E1772" s="10">
        <f>MAX(0,('1-Input'!$B$10-C1772-D1772))/(1-'P-Parametri'!$B$31*MAX(0,IF(F1771&lt;=0,0,(F1771-G1771)/F1771)))</f>
        <v>16290.169759820043</v>
      </c>
      <c r="F1772" s="10">
        <f>((F1771-E1772+MAX(0,-('1-Input'!$B$10-C1772-D1772)))*(1+B1772))*(1-'P-Parametri'!$B$32)</f>
        <v>444765.08351432002</v>
      </c>
      <c r="G1772" s="10">
        <f>IF(F1771&lt;=0,G1771,G1771*(1-E1772/F1771))+MAX(0,-('1-Input'!$B$10-C1772-D1772))</f>
        <v>141522.6002046697</v>
      </c>
      <c r="H1772" s="9">
        <f t="shared" si="82"/>
        <v>1</v>
      </c>
    </row>
    <row r="1773" spans="1:8">
      <c r="A1773" s="9">
        <f t="shared" si="80"/>
        <v>37</v>
      </c>
      <c r="B1773" s="12">
        <f>IF($A1773='P-Parametri'!$D$47,'P-Parametri'!$B$34,IF($A1773='P-Parametri'!$D$48,'P-Parametri'!$C$34,'P-Parametri'!$D$52))</f>
        <v>4.8525513124279884E-2</v>
      </c>
      <c r="C1773" s="10">
        <f>IF($A1773&lt;='1-Input'!$B$26,0,IF($A1773='1-Input'!$B$26+1,('1-Input'!$B$23+0)*'1-Input'!$B$27,'1-Input'!$B$23+0))</f>
        <v>15535</v>
      </c>
      <c r="D1773" s="10">
        <f t="shared" si="81"/>
        <v>0</v>
      </c>
      <c r="E1773" s="10">
        <f>MAX(0,('1-Input'!$B$10-C1773-D1773))/(1-'P-Parametri'!$B$31*MAX(0,IF(F1772&lt;=0,0,(F1772-G1772)/F1772)))</f>
        <v>16366.223484776508</v>
      </c>
      <c r="F1773" s="10">
        <f>((F1772-E1773+MAX(0,-('1-Input'!$B$10-C1773-D1773)))*(1+B1773))*(1-'P-Parametri'!$B$32)</f>
        <v>448288.76026526501</v>
      </c>
      <c r="G1773" s="10">
        <f>IF(F1772&lt;=0,G1772,G1772*(1-E1773/F1772))+MAX(0,-('1-Input'!$B$10-C1773-D1773))</f>
        <v>136314.92858441823</v>
      </c>
      <c r="H1773" s="9">
        <f t="shared" si="82"/>
        <v>1</v>
      </c>
    </row>
    <row r="1774" spans="1:8">
      <c r="A1774" s="9">
        <f t="shared" si="80"/>
        <v>38</v>
      </c>
      <c r="B1774" s="12">
        <f>IF($A1774='P-Parametri'!$D$47,'P-Parametri'!$B$34,IF($A1774='P-Parametri'!$D$48,'P-Parametri'!$C$34,'P-Parametri'!$D$52))</f>
        <v>4.8525513124279884E-2</v>
      </c>
      <c r="C1774" s="10">
        <f>IF($A1774&lt;='1-Input'!$B$26,0,IF($A1774='1-Input'!$B$26+1,('1-Input'!$B$23+0)*'1-Input'!$B$27,'1-Input'!$B$23+0))</f>
        <v>15535</v>
      </c>
      <c r="D1774" s="10">
        <f t="shared" si="81"/>
        <v>0</v>
      </c>
      <c r="E1774" s="10">
        <f>MAX(0,('1-Input'!$B$10-C1774-D1774))/(1-'P-Parametri'!$B$31*MAX(0,IF(F1773&lt;=0,0,(F1773-G1773)/F1773)))</f>
        <v>16439.569373160844</v>
      </c>
      <c r="F1774" s="10">
        <f>((F1773-E1774+MAX(0,-('1-Input'!$B$10-C1774-D1774)))*(1+B1774))*(1-'P-Parametri'!$B$32)</f>
        <v>451899.28468350373</v>
      </c>
      <c r="G1774" s="10">
        <f>IF(F1773&lt;=0,G1773,G1773*(1-E1774/F1773))+MAX(0,-('1-Input'!$B$10-C1774-D1774))</f>
        <v>131316.0106464914</v>
      </c>
      <c r="H1774" s="9">
        <f t="shared" si="82"/>
        <v>1</v>
      </c>
    </row>
    <row r="1775" spans="1:8">
      <c r="A1775" s="9">
        <f t="shared" si="80"/>
        <v>39</v>
      </c>
      <c r="B1775" s="12">
        <f>IF($A1775='P-Parametri'!$D$47,'P-Parametri'!$B$34,IF($A1775='P-Parametri'!$D$48,'P-Parametri'!$C$34,'P-Parametri'!$D$52))</f>
        <v>4.8525513124279884E-2</v>
      </c>
      <c r="C1775" s="10">
        <f>IF($A1775&lt;='1-Input'!$B$26,0,IF($A1775='1-Input'!$B$26+1,('1-Input'!$B$23+0)*'1-Input'!$B$27,'1-Input'!$B$23+0))</f>
        <v>15535</v>
      </c>
      <c r="D1775" s="10">
        <f t="shared" si="81"/>
        <v>0</v>
      </c>
      <c r="E1775" s="10">
        <f>MAX(0,('1-Input'!$B$10-C1775-D1775))/(1-'P-Parametri'!$B$31*MAX(0,IF(F1774&lt;=0,0,(F1774-G1774)/F1774)))</f>
        <v>16510.277956662088</v>
      </c>
      <c r="F1775" s="10">
        <f>((F1774-E1775+MAX(0,-('1-Input'!$B$10-C1775-D1775)))*(1+B1775))*(1-'P-Parametri'!$B$32)</f>
        <v>455603.44872355834</v>
      </c>
      <c r="G1775" s="10">
        <f>IF(F1774&lt;=0,G1774,G1774*(1-E1775/F1774))+MAX(0,-('1-Input'!$B$10-C1775-D1775))</f>
        <v>126518.34021545273</v>
      </c>
      <c r="H1775" s="9">
        <f t="shared" si="82"/>
        <v>1</v>
      </c>
    </row>
    <row r="1776" spans="1:8">
      <c r="A1776" s="9">
        <f t="shared" si="80"/>
        <v>40</v>
      </c>
      <c r="B1776" s="12">
        <f>IF($A1776='P-Parametri'!$D$47,'P-Parametri'!$B$34,IF($A1776='P-Parametri'!$D$48,'P-Parametri'!$C$34,'P-Parametri'!$D$52))</f>
        <v>4.8525513124279884E-2</v>
      </c>
      <c r="C1776" s="10">
        <f>IF($A1776&lt;='1-Input'!$B$26,0,IF($A1776='1-Input'!$B$26+1,('1-Input'!$B$23+0)*'1-Input'!$B$27,'1-Input'!$B$23+0))</f>
        <v>15535</v>
      </c>
      <c r="D1776" s="10">
        <f t="shared" si="81"/>
        <v>0</v>
      </c>
      <c r="E1776" s="10">
        <f>MAX(0,('1-Input'!$B$10-C1776-D1776))/(1-'P-Parametri'!$B$31*MAX(0,IF(F1775&lt;=0,0,(F1775-G1775)/F1775)))</f>
        <v>16578.420022346872</v>
      </c>
      <c r="F1776" s="10">
        <f>((F1775-E1776+MAX(0,-('1-Input'!$B$10-C1776-D1776)))*(1+B1776))*(1-'P-Parametri'!$B$32)</f>
        <v>459408.28560635273</v>
      </c>
      <c r="G1776" s="10">
        <f>IF(F1775&lt;=0,G1775,G1775*(1-E1776/F1775))+MAX(0,-('1-Input'!$B$10-C1776-D1776))</f>
        <v>121914.61258674767</v>
      </c>
      <c r="H1776" s="9">
        <f t="shared" si="82"/>
        <v>1</v>
      </c>
    </row>
    <row r="1777" spans="1:8">
      <c r="A1777" s="9">
        <f t="shared" si="80"/>
        <v>41</v>
      </c>
      <c r="B1777" s="12">
        <f>IF($A1777='P-Parametri'!$D$47,'P-Parametri'!$B$34,IF($A1777='P-Parametri'!$D$48,'P-Parametri'!$C$34,'P-Parametri'!$D$52))</f>
        <v>4.8525513124279884E-2</v>
      </c>
      <c r="C1777" s="10">
        <f>IF($A1777&lt;='1-Input'!$B$26,0,IF($A1777='1-Input'!$B$26+1,('1-Input'!$B$23+0)*'1-Input'!$B$27,'1-Input'!$B$23+0))</f>
        <v>15535</v>
      </c>
      <c r="D1777" s="10">
        <f t="shared" si="81"/>
        <v>0</v>
      </c>
      <c r="E1777" s="10">
        <f>MAX(0,('1-Input'!$B$10-C1777-D1777))/(1-'P-Parametri'!$B$31*MAX(0,IF(F1776&lt;=0,0,(F1776-G1776)/F1776)))</f>
        <v>16644.066405946218</v>
      </c>
      <c r="F1777" s="10">
        <f>((F1776-E1777+MAX(0,-('1-Input'!$B$10-C1777-D1777)))*(1+B1777))*(1-'P-Parametri'!$B$32)</f>
        <v>463321.08096991701</v>
      </c>
      <c r="G1777" s="10">
        <f>IF(F1776&lt;=0,G1776,G1776*(1-E1777/F1776))+MAX(0,-('1-Input'!$B$10-C1777-D1777))</f>
        <v>117497.72466520999</v>
      </c>
      <c r="H1777" s="9">
        <f t="shared" si="82"/>
        <v>1</v>
      </c>
    </row>
    <row r="1778" spans="1:8">
      <c r="A1778" s="9">
        <f t="shared" si="80"/>
        <v>42</v>
      </c>
      <c r="B1778" s="12">
        <f>IF($A1778='P-Parametri'!$D$47,'P-Parametri'!$B$34,IF($A1778='P-Parametri'!$D$48,'P-Parametri'!$C$34,'P-Parametri'!$D$52))</f>
        <v>4.8525513124279884E-2</v>
      </c>
      <c r="C1778" s="10">
        <f>IF($A1778&lt;='1-Input'!$B$26,0,IF($A1778='1-Input'!$B$26+1,('1-Input'!$B$23+0)*'1-Input'!$B$27,'1-Input'!$B$23+0))</f>
        <v>15535</v>
      </c>
      <c r="D1778" s="10">
        <f t="shared" si="81"/>
        <v>0</v>
      </c>
      <c r="E1778" s="10">
        <f>MAX(0,('1-Input'!$B$10-C1778-D1778))/(1-'P-Parametri'!$B$31*MAX(0,IF(F1777&lt;=0,0,(F1777-G1777)/F1777)))</f>
        <v>16707.287801451617</v>
      </c>
      <c r="F1778" s="10">
        <f>((F1777-E1778+MAX(0,-('1-Input'!$B$10-C1778-D1778)))*(1+B1778))*(1-'P-Parametri'!$B$32)</f>
        <v>467349.3847370455</v>
      </c>
      <c r="G1778" s="10">
        <f>IF(F1777&lt;=0,G1777,G1777*(1-E1778/F1777))+MAX(0,-('1-Input'!$B$10-C1778-D1778))</f>
        <v>113260.7745616492</v>
      </c>
      <c r="H1778" s="9">
        <f t="shared" si="82"/>
        <v>1</v>
      </c>
    </row>
    <row r="1779" spans="1:8" ht="30">
      <c r="A1779" s="5" t="s">
        <v>184</v>
      </c>
      <c r="B1779" s="18" t="str">
        <f>IFERROR('1-Input'!$B$5-1+MATCH(0,H1736:H1778,0)-1,"non si esaurisce")</f>
        <v>non si esaurisce</v>
      </c>
      <c r="D1779" s="5" t="s">
        <v>185</v>
      </c>
      <c r="E1779" s="10">
        <f>F1778</f>
        <v>467349.3847370455</v>
      </c>
    </row>
    <row r="1782" spans="1:8">
      <c r="A1782" s="2" t="s">
        <v>447</v>
      </c>
    </row>
    <row r="1783" spans="1:8">
      <c r="A1783" s="15" t="s">
        <v>176</v>
      </c>
      <c r="B1783" s="15" t="s">
        <v>177</v>
      </c>
      <c r="C1783" s="15" t="s">
        <v>178</v>
      </c>
      <c r="D1783" s="15" t="s">
        <v>179</v>
      </c>
      <c r="E1783" s="15" t="s">
        <v>180</v>
      </c>
      <c r="F1783" s="15" t="s">
        <v>181</v>
      </c>
      <c r="G1783" s="15" t="s">
        <v>182</v>
      </c>
      <c r="H1783" s="15" t="s">
        <v>183</v>
      </c>
    </row>
    <row r="1784" spans="1:8">
      <c r="A1784" s="9">
        <f>0</f>
        <v>0</v>
      </c>
      <c r="E1784" s="10">
        <f>0</f>
        <v>0</v>
      </c>
      <c r="F1784" s="10">
        <f>'1-Input'!$B$8</f>
        <v>760000</v>
      </c>
      <c r="G1784" s="10">
        <f>'1-Input'!$B$9</f>
        <v>586000</v>
      </c>
      <c r="H1784" s="9">
        <f>1</f>
        <v>1</v>
      </c>
    </row>
    <row r="1785" spans="1:8">
      <c r="A1785" s="9">
        <f t="shared" ref="A1785:A1826" si="83">A1784+1</f>
        <v>1</v>
      </c>
      <c r="B1785" s="12">
        <f>IF($A1785='P-Parametri'!$E$47,'P-Parametri'!$B$34,IF($A1785='P-Parametri'!$E$48,'P-Parametri'!$C$34,'P-Parametri'!$E$52))</f>
        <v>4.8525513124279884E-2</v>
      </c>
      <c r="C1785" s="10">
        <f>IF($A1785&lt;='1-Input'!$B$26,0,IF($A1785='1-Input'!$B$26+1,('1-Input'!$B$23+0)*'1-Input'!$B$27,'1-Input'!$B$23+0))</f>
        <v>0</v>
      </c>
      <c r="D1785" s="10">
        <f t="shared" ref="D1785:D1826" si="84">IF(AND($A1785&gt;=1,$A1785&lt;1+0),0,0)</f>
        <v>0</v>
      </c>
      <c r="E1785" s="10">
        <f>MAX(0,('1-Input'!$B$10-C1785-D1785))/(1-'P-Parametri'!$B$31*MAX(0,IF(F1784&lt;=0,0,(F1784-G1784)/F1784)))</f>
        <v>30835.525211259723</v>
      </c>
      <c r="F1785" s="10">
        <f>((F1784-E1785+MAX(0,-('1-Input'!$B$10-C1785-D1785)))*(1+B1785))*(1-'P-Parametri'!$B$32)</f>
        <v>763018.4599697002</v>
      </c>
      <c r="G1785" s="10">
        <f>IF(F1784&lt;=0,G1784,G1784*(1-E1785/F1784))+MAX(0,-('1-Input'!$B$10-C1785-D1785))</f>
        <v>562224.18713973917</v>
      </c>
      <c r="H1785" s="9">
        <f t="shared" ref="H1785:H1826" si="85">IF(OR(F1784&lt;=0,F1784&lt;E1785),0,1)</f>
        <v>1</v>
      </c>
    </row>
    <row r="1786" spans="1:8">
      <c r="A1786" s="9">
        <f t="shared" si="83"/>
        <v>2</v>
      </c>
      <c r="B1786" s="12">
        <f>IF($A1786='P-Parametri'!$E$47,'P-Parametri'!$B$34,IF($A1786='P-Parametri'!$E$48,'P-Parametri'!$C$34,'P-Parametri'!$E$52))</f>
        <v>4.8525513124279884E-2</v>
      </c>
      <c r="C1786" s="10">
        <f>IF($A1786&lt;='1-Input'!$B$26,0,IF($A1786='1-Input'!$B$26+1,('1-Input'!$B$23+0)*'1-Input'!$B$27,'1-Input'!$B$23+0))</f>
        <v>0</v>
      </c>
      <c r="D1786" s="10">
        <f t="shared" si="84"/>
        <v>0</v>
      </c>
      <c r="E1786" s="10">
        <f>MAX(0,('1-Input'!$B$10-C1786-D1786))/(1-'P-Parametri'!$B$31*MAX(0,IF(F1785&lt;=0,0,(F1785-G1785)/F1785)))</f>
        <v>31129.942833959984</v>
      </c>
      <c r="F1786" s="10">
        <f>((F1785-E1786+MAX(0,-('1-Input'!$B$10-C1786-D1786)))*(1+B1786))*(1-'P-Parametri'!$B$32)</f>
        <v>765868.97541356133</v>
      </c>
      <c r="G1786" s="10">
        <f>IF(F1785&lt;=0,G1785,G1785*(1-E1786/F1785))+MAX(0,-('1-Input'!$B$10-C1786-D1786))</f>
        <v>539286.3321287022</v>
      </c>
      <c r="H1786" s="9">
        <f t="shared" si="85"/>
        <v>1</v>
      </c>
    </row>
    <row r="1787" spans="1:8">
      <c r="A1787" s="9">
        <f t="shared" si="83"/>
        <v>3</v>
      </c>
      <c r="B1787" s="12">
        <f>IF($A1787='P-Parametri'!$E$47,'P-Parametri'!$B$34,IF($A1787='P-Parametri'!$E$48,'P-Parametri'!$C$34,'P-Parametri'!$E$52))</f>
        <v>4.8525513124279884E-2</v>
      </c>
      <c r="C1787" s="10">
        <f>IF($A1787&lt;='1-Input'!$B$26,0,IF($A1787='1-Input'!$B$26+1,('1-Input'!$B$23+0)*'1-Input'!$B$27,'1-Input'!$B$23+0))</f>
        <v>0</v>
      </c>
      <c r="D1787" s="10">
        <f t="shared" si="84"/>
        <v>0</v>
      </c>
      <c r="E1787" s="10">
        <f>MAX(0,('1-Input'!$B$10-C1787-D1787))/(1-'P-Parametri'!$B$31*MAX(0,IF(F1786&lt;=0,0,(F1786-G1786)/F1786)))</f>
        <v>31416.599525405119</v>
      </c>
      <c r="F1787" s="10">
        <f>((F1786-E1787+MAX(0,-('1-Input'!$B$10-C1787-D1787)))*(1+B1787))*(1-'P-Parametri'!$B$32)</f>
        <v>768551.87018488848</v>
      </c>
      <c r="G1787" s="10">
        <f>IF(F1786&lt;=0,G1786,G1786*(1-E1787/F1786))+MAX(0,-('1-Input'!$B$10-C1787-D1787))</f>
        <v>517164.34616254753</v>
      </c>
      <c r="H1787" s="9">
        <f t="shared" si="85"/>
        <v>1</v>
      </c>
    </row>
    <row r="1788" spans="1:8">
      <c r="A1788" s="9">
        <f t="shared" si="83"/>
        <v>4</v>
      </c>
      <c r="B1788" s="12">
        <f>IF($A1788='P-Parametri'!$E$47,'P-Parametri'!$B$34,IF($A1788='P-Parametri'!$E$48,'P-Parametri'!$C$34,'P-Parametri'!$E$52))</f>
        <v>4.8525513124279884E-2</v>
      </c>
      <c r="C1788" s="10">
        <f>IF($A1788&lt;='1-Input'!$B$26,0,IF($A1788='1-Input'!$B$26+1,('1-Input'!$B$23+0)*'1-Input'!$B$27,'1-Input'!$B$23+0))</f>
        <v>0</v>
      </c>
      <c r="D1788" s="10">
        <f t="shared" si="84"/>
        <v>0</v>
      </c>
      <c r="E1788" s="10">
        <f>MAX(0,('1-Input'!$B$10-C1788-D1788))/(1-'P-Parametri'!$B$31*MAX(0,IF(F1787&lt;=0,0,(F1787-G1787)/F1787)))</f>
        <v>31695.514624055195</v>
      </c>
      <c r="F1788" s="10">
        <f>((F1787-E1788+MAX(0,-('1-Input'!$B$10-C1788-D1788)))*(1+B1788))*(1-'P-Parametri'!$B$32)</f>
        <v>771067.46293668286</v>
      </c>
      <c r="G1788" s="10">
        <f>IF(F1787&lt;=0,G1787,G1787*(1-E1788/F1787))+MAX(0,-('1-Input'!$B$10-C1788-D1788))</f>
        <v>495836.19547716615</v>
      </c>
      <c r="H1788" s="9">
        <f t="shared" si="85"/>
        <v>1</v>
      </c>
    </row>
    <row r="1789" spans="1:8">
      <c r="A1789" s="9">
        <f t="shared" si="83"/>
        <v>5</v>
      </c>
      <c r="B1789" s="12">
        <f>IF($A1789='P-Parametri'!$E$47,'P-Parametri'!$B$34,IF($A1789='P-Parametri'!$E$48,'P-Parametri'!$C$34,'P-Parametri'!$E$52))</f>
        <v>4.8525513124279884E-2</v>
      </c>
      <c r="C1789" s="10">
        <f>IF($A1789&lt;='1-Input'!$B$26,0,IF($A1789='1-Input'!$B$26+1,('1-Input'!$B$23+0)*'1-Input'!$B$27,'1-Input'!$B$23+0))</f>
        <v>0</v>
      </c>
      <c r="D1789" s="10">
        <f t="shared" si="84"/>
        <v>0</v>
      </c>
      <c r="E1789" s="10">
        <f>MAX(0,('1-Input'!$B$10-C1789-D1789))/(1-'P-Parametri'!$B$31*MAX(0,IF(F1788&lt;=0,0,(F1788-G1788)/F1788)))</f>
        <v>31966.721944952576</v>
      </c>
      <c r="F1789" s="10">
        <f>((F1788-E1789+MAX(0,-('1-Input'!$B$10-C1789-D1789)))*(1+B1789))*(1-'P-Parametri'!$B$32)</f>
        <v>773416.05173149158</v>
      </c>
      <c r="G1789" s="10">
        <f>IF(F1788&lt;=0,G1788,G1788*(1-E1789/F1788))+MAX(0,-('1-Input'!$B$10-C1789-D1789))</f>
        <v>475279.94255126198</v>
      </c>
      <c r="H1789" s="9">
        <f t="shared" si="85"/>
        <v>1</v>
      </c>
    </row>
    <row r="1790" spans="1:8">
      <c r="A1790" s="9">
        <f t="shared" si="83"/>
        <v>6</v>
      </c>
      <c r="B1790" s="12">
        <f>IF($A1790='P-Parametri'!$E$47,'P-Parametri'!$B$34,IF($A1790='P-Parametri'!$E$48,'P-Parametri'!$C$34,'P-Parametri'!$E$52))</f>
        <v>4.8525513124279884E-2</v>
      </c>
      <c r="C1790" s="10">
        <f>IF($A1790&lt;='1-Input'!$B$26,0,IF($A1790='1-Input'!$B$26+1,('1-Input'!$B$23+0)*'1-Input'!$B$27,'1-Input'!$B$23+0))</f>
        <v>0</v>
      </c>
      <c r="D1790" s="10">
        <f t="shared" si="84"/>
        <v>0</v>
      </c>
      <c r="E1790" s="10">
        <f>MAX(0,('1-Input'!$B$10-C1790-D1790))/(1-'P-Parametri'!$B$31*MAX(0,IF(F1789&lt;=0,0,(F1789-G1789)/F1789)))</f>
        <v>32230.268889836763</v>
      </c>
      <c r="F1790" s="10">
        <f>((F1789-E1790+MAX(0,-('1-Input'!$B$10-C1790-D1790)))*(1+B1790))*(1-'P-Parametri'!$B$32)</f>
        <v>775597.89886791829</v>
      </c>
      <c r="G1790" s="10">
        <f>IF(F1789&lt;=0,G1789,G1789*(1-E1790/F1789))+MAX(0,-('1-Input'!$B$10-C1790-D1790))</f>
        <v>455473.78477618203</v>
      </c>
      <c r="H1790" s="9">
        <f t="shared" si="85"/>
        <v>1</v>
      </c>
    </row>
    <row r="1791" spans="1:8">
      <c r="A1791" s="9">
        <f t="shared" si="83"/>
        <v>7</v>
      </c>
      <c r="B1791" s="12">
        <f>IF($A1791='P-Parametri'!$E$47,'P-Parametri'!$B$34,IF($A1791='P-Parametri'!$E$48,'P-Parametri'!$C$34,'P-Parametri'!$E$52))</f>
        <v>4.8525513124279884E-2</v>
      </c>
      <c r="C1791" s="10">
        <f>IF($A1791&lt;='1-Input'!$B$26,0,IF($A1791='1-Input'!$B$26+1,('1-Input'!$B$23+0)*'1-Input'!$B$27,'1-Input'!$B$23+0))</f>
        <v>0</v>
      </c>
      <c r="D1791" s="10">
        <f t="shared" si="84"/>
        <v>0</v>
      </c>
      <c r="E1791" s="10">
        <f>MAX(0,('1-Input'!$B$10-C1791-D1791))/(1-'P-Parametri'!$B$31*MAX(0,IF(F1790&lt;=0,0,(F1790-G1790)/F1790)))</f>
        <v>32486.215546295225</v>
      </c>
      <c r="F1791" s="10">
        <f>((F1790-E1791+MAX(0,-('1-Input'!$B$10-C1791-D1791)))*(1+B1791))*(1-'P-Parametri'!$B$32)</f>
        <v>777613.21594532533</v>
      </c>
      <c r="G1791" s="10">
        <f>IF(F1790&lt;=0,G1790,G1790*(1-E1791/F1790))+MAX(0,-('1-Input'!$B$10-C1791-D1791))</f>
        <v>436396.0905617915</v>
      </c>
      <c r="H1791" s="9">
        <f t="shared" si="85"/>
        <v>1</v>
      </c>
    </row>
    <row r="1792" spans="1:8">
      <c r="A1792" s="9">
        <f t="shared" si="83"/>
        <v>8</v>
      </c>
      <c r="B1792" s="12">
        <f>IF($A1792='P-Parametri'!$E$47,'P-Parametri'!$B$34,IF($A1792='P-Parametri'!$E$48,'P-Parametri'!$C$34,'P-Parametri'!$E$52))</f>
        <v>4.8525513124279884E-2</v>
      </c>
      <c r="C1792" s="10">
        <f>IF($A1792&lt;='1-Input'!$B$26,0,IF($A1792='1-Input'!$B$26+1,('1-Input'!$B$23+0)*'1-Input'!$B$27,'1-Input'!$B$23+0))</f>
        <v>0</v>
      </c>
      <c r="D1792" s="10">
        <f t="shared" si="84"/>
        <v>0</v>
      </c>
      <c r="E1792" s="10">
        <f>MAX(0,('1-Input'!$B$10-C1792-D1792))/(1-'P-Parametri'!$B$31*MAX(0,IF(F1791&lt;=0,0,(F1791-G1791)/F1791)))</f>
        <v>32734.633783002886</v>
      </c>
      <c r="F1792" s="10">
        <f>((F1791-E1792+MAX(0,-('1-Input'!$B$10-C1792-D1792)))*(1+B1792))*(1-'P-Parametri'!$B$32)</f>
        <v>779462.14918188122</v>
      </c>
      <c r="G1792" s="10">
        <f>IF(F1791&lt;=0,G1791,G1791*(1-E1792/F1791))+MAX(0,-('1-Input'!$B$10-C1792-D1792))</f>
        <v>418025.43286726123</v>
      </c>
      <c r="H1792" s="9">
        <f t="shared" si="85"/>
        <v>1</v>
      </c>
    </row>
    <row r="1793" spans="1:8">
      <c r="A1793" s="9">
        <f t="shared" si="83"/>
        <v>9</v>
      </c>
      <c r="B1793" s="12">
        <f>IF($A1793='P-Parametri'!$E$47,'P-Parametri'!$B$34,IF($A1793='P-Parametri'!$E$48,'P-Parametri'!$C$34,'P-Parametri'!$E$52))</f>
        <v>4.8525513124279884E-2</v>
      </c>
      <c r="C1793" s="10">
        <f>IF($A1793&lt;='1-Input'!$B$26,0,IF($A1793='1-Input'!$B$26+1,('1-Input'!$B$23+0)*'1-Input'!$B$27,'1-Input'!$B$23+0))</f>
        <v>0</v>
      </c>
      <c r="D1793" s="10">
        <f t="shared" si="84"/>
        <v>0</v>
      </c>
      <c r="E1793" s="10">
        <f>MAX(0,('1-Input'!$B$10-C1793-D1793))/(1-'P-Parametri'!$B$31*MAX(0,IF(F1792&lt;=0,0,(F1792-G1792)/F1792)))</f>
        <v>32975.606347536101</v>
      </c>
      <c r="F1793" s="10">
        <f>((F1792-E1793+MAX(0,-('1-Input'!$B$10-C1793-D1793)))*(1+B1793))*(1-'P-Parametri'!$B$32)</f>
        <v>781144.76499502</v>
      </c>
      <c r="G1793" s="10">
        <f>IF(F1792&lt;=0,G1792,G1792*(1-E1793/F1792))+MAX(0,-('1-Input'!$B$10-C1793-D1793))</f>
        <v>400340.62016409473</v>
      </c>
      <c r="H1793" s="9">
        <f t="shared" si="85"/>
        <v>1</v>
      </c>
    </row>
    <row r="1794" spans="1:8">
      <c r="A1794" s="9">
        <f t="shared" si="83"/>
        <v>10</v>
      </c>
      <c r="B1794" s="12">
        <f>IF($A1794='P-Parametri'!$E$47,'P-Parametri'!$B$34,IF($A1794='P-Parametri'!$E$48,'P-Parametri'!$C$34,'P-Parametri'!$E$52))</f>
        <v>4.8525513124279884E-2</v>
      </c>
      <c r="C1794" s="10">
        <f>IF($A1794&lt;='1-Input'!$B$26,0,IF($A1794='1-Input'!$B$26+1,('1-Input'!$B$23+0)*'1-Input'!$B$27,'1-Input'!$B$23+0))</f>
        <v>0</v>
      </c>
      <c r="D1794" s="10">
        <f t="shared" si="84"/>
        <v>0</v>
      </c>
      <c r="E1794" s="10">
        <f>MAX(0,('1-Input'!$B$10-C1794-D1794))/(1-'P-Parametri'!$B$31*MAX(0,IF(F1793&lt;=0,0,(F1793-G1793)/F1793)))</f>
        <v>33209.225972659508</v>
      </c>
      <c r="F1794" s="10">
        <f>((F1793-E1794+MAX(0,-('1-Input'!$B$10-C1794-D1794)))*(1+B1794))*(1-'P-Parametri'!$B$32)</f>
        <v>782661.03584763082</v>
      </c>
      <c r="G1794" s="10">
        <f>IF(F1793&lt;=0,G1793,G1793*(1-E1794/F1793))+MAX(0,-('1-Input'!$B$10-C1794-D1794))</f>
        <v>383320.72485551023</v>
      </c>
      <c r="H1794" s="9">
        <f t="shared" si="85"/>
        <v>1</v>
      </c>
    </row>
    <row r="1795" spans="1:8">
      <c r="A1795" s="9">
        <f t="shared" si="83"/>
        <v>11</v>
      </c>
      <c r="B1795" s="12">
        <f>IF($A1795='P-Parametri'!$E$47,'P-Parametri'!$B$34,IF($A1795='P-Parametri'!$E$48,'P-Parametri'!$C$34,'P-Parametri'!$E$52))</f>
        <v>4.8525513124279884E-2</v>
      </c>
      <c r="C1795" s="10">
        <f>IF($A1795&lt;='1-Input'!$B$26,0,IF($A1795='1-Input'!$B$26+1,('1-Input'!$B$23+0)*'1-Input'!$B$27,'1-Input'!$B$23+0))</f>
        <v>0</v>
      </c>
      <c r="D1795" s="10">
        <f t="shared" si="84"/>
        <v>0</v>
      </c>
      <c r="E1795" s="10">
        <f>MAX(0,('1-Input'!$B$10-C1795-D1795))/(1-'P-Parametri'!$B$31*MAX(0,IF(F1794&lt;=0,0,(F1794-G1794)/F1794)))</f>
        <v>33435.594496387064</v>
      </c>
      <c r="F1795" s="10">
        <f>((F1794-E1795+MAX(0,-('1-Input'!$B$10-C1795-D1795)))*(1+B1795))*(1-'P-Parametri'!$B$32)</f>
        <v>784010.82635790075</v>
      </c>
      <c r="G1795" s="10">
        <f>IF(F1794&lt;=0,G1794,G1794*(1-E1795/F1794))+MAX(0,-('1-Input'!$B$10-C1795-D1795))</f>
        <v>366945.10919138108</v>
      </c>
      <c r="H1795" s="9">
        <f t="shared" si="85"/>
        <v>1</v>
      </c>
    </row>
    <row r="1796" spans="1:8">
      <c r="A1796" s="9">
        <f t="shared" si="83"/>
        <v>12</v>
      </c>
      <c r="B1796" s="12">
        <f>IF($A1796='P-Parametri'!$E$47,'P-Parametri'!$B$34,IF($A1796='P-Parametri'!$E$48,'P-Parametri'!$C$34,'P-Parametri'!$E$52))</f>
        <v>4.8525513124279884E-2</v>
      </c>
      <c r="C1796" s="10">
        <f>IF($A1796&lt;='1-Input'!$B$26,0,IF($A1796='1-Input'!$B$26+1,('1-Input'!$B$23+0)*'1-Input'!$B$27,'1-Input'!$B$23+0))</f>
        <v>0</v>
      </c>
      <c r="D1796" s="10">
        <f t="shared" si="84"/>
        <v>0</v>
      </c>
      <c r="E1796" s="10">
        <f>MAX(0,('1-Input'!$B$10-C1796-D1796))/(1-'P-Parametri'!$B$31*MAX(0,IF(F1795&lt;=0,0,(F1795-G1795)/F1795)))</f>
        <v>33654.82200052085</v>
      </c>
      <c r="F1796" s="10">
        <f>((F1795-E1796+MAX(0,-('1-Input'!$B$10-C1796-D1796)))*(1+B1796))*(1-'P-Parametri'!$B$32)</f>
        <v>785193.87966571667</v>
      </c>
      <c r="G1796" s="10">
        <f>IF(F1795&lt;=0,G1795,G1795*(1-E1796/F1795))+MAX(0,-('1-Input'!$B$10-C1796-D1796))</f>
        <v>351193.44873132504</v>
      </c>
      <c r="H1796" s="9">
        <f t="shared" si="85"/>
        <v>1</v>
      </c>
    </row>
    <row r="1797" spans="1:8">
      <c r="A1797" s="9">
        <f t="shared" si="83"/>
        <v>13</v>
      </c>
      <c r="B1797" s="12">
        <f>IF($A1797='P-Parametri'!$E$47,'P-Parametri'!$B$34,IF($A1797='P-Parametri'!$E$48,'P-Parametri'!$C$34,'P-Parametri'!$E$52))</f>
        <v>4.8525513124279884E-2</v>
      </c>
      <c r="C1797" s="10">
        <f>IF($A1797&lt;='1-Input'!$B$26,0,IF($A1797='1-Input'!$B$26+1,('1-Input'!$B$23+0)*'1-Input'!$B$27,'1-Input'!$B$23+0))</f>
        <v>0</v>
      </c>
      <c r="D1797" s="10">
        <f t="shared" si="84"/>
        <v>0</v>
      </c>
      <c r="E1797" s="10">
        <f>MAX(0,('1-Input'!$B$10-C1797-D1797))/(1-'P-Parametri'!$B$31*MAX(0,IF(F1796&lt;=0,0,(F1796-G1796)/F1796)))</f>
        <v>33867.025971781688</v>
      </c>
      <c r="F1797" s="10">
        <f>((F1796-E1797+MAX(0,-('1-Input'!$B$10-C1797-D1797)))*(1+B1797))*(1-'P-Parametri'!$B$32)</f>
        <v>786209.80404389696</v>
      </c>
      <c r="G1797" s="10">
        <f>IF(F1796&lt;=0,G1796,G1796*(1-E1797/F1796))+MAX(0,-('1-Input'!$B$10-C1797-D1797))</f>
        <v>336045.75342024217</v>
      </c>
      <c r="H1797" s="9">
        <f t="shared" si="85"/>
        <v>1</v>
      </c>
    </row>
    <row r="1798" spans="1:8">
      <c r="A1798" s="9">
        <f t="shared" si="83"/>
        <v>14</v>
      </c>
      <c r="B1798" s="12">
        <f>IF($A1798='P-Parametri'!$E$47,'P-Parametri'!$B$34,IF($A1798='P-Parametri'!$E$48,'P-Parametri'!$C$34,'P-Parametri'!$E$52))</f>
        <v>4.8525513124279884E-2</v>
      </c>
      <c r="C1798" s="10">
        <f>IF($A1798&lt;='1-Input'!$B$26,0,IF($A1798='1-Input'!$B$26+1,('1-Input'!$B$23+0)*'1-Input'!$B$27,'1-Input'!$B$23+0))</f>
        <v>0</v>
      </c>
      <c r="D1798" s="10">
        <f t="shared" si="84"/>
        <v>0</v>
      </c>
      <c r="E1798" s="10">
        <f>MAX(0,('1-Input'!$B$10-C1798-D1798))/(1-'P-Parametri'!$B$31*MAX(0,IF(F1797&lt;=0,0,(F1797-G1797)/F1797)))</f>
        <v>34072.330489071152</v>
      </c>
      <c r="F1798" s="10">
        <f>((F1797-E1798+MAX(0,-('1-Input'!$B$10-C1798-D1798)))*(1+B1798))*(1-'P-Parametri'!$B$32)</f>
        <v>787058.05973827501</v>
      </c>
      <c r="G1798" s="10">
        <f>IF(F1797&lt;=0,G1797,G1797*(1-E1798/F1797))+MAX(0,-('1-Input'!$B$10-C1798-D1798))</f>
        <v>321482.38635067543</v>
      </c>
      <c r="H1798" s="9">
        <f t="shared" si="85"/>
        <v>1</v>
      </c>
    </row>
    <row r="1799" spans="1:8">
      <c r="A1799" s="9">
        <f t="shared" si="83"/>
        <v>15</v>
      </c>
      <c r="B1799" s="12">
        <f>IF($A1799='P-Parametri'!$E$47,'P-Parametri'!$B$34,IF($A1799='P-Parametri'!$E$48,'P-Parametri'!$C$34,'P-Parametri'!$E$52))</f>
        <v>4.8525513124279884E-2</v>
      </c>
      <c r="C1799" s="10">
        <f>IF($A1799&lt;='1-Input'!$B$26,0,IF($A1799='1-Input'!$B$26+1,('1-Input'!$B$23+0)*'1-Input'!$B$27,'1-Input'!$B$23+0))</f>
        <v>0</v>
      </c>
      <c r="D1799" s="10">
        <f t="shared" si="84"/>
        <v>0</v>
      </c>
      <c r="E1799" s="10">
        <f>MAX(0,('1-Input'!$B$10-C1799-D1799))/(1-'P-Parametri'!$B$31*MAX(0,IF(F1798&lt;=0,0,(F1798-G1798)/F1798)))</f>
        <v>34270.865439851448</v>
      </c>
      <c r="F1799" s="10">
        <f>((F1798-E1799+MAX(0,-('1-Input'!$B$10-C1799-D1799)))*(1+B1799))*(1-'P-Parametri'!$B$32)</f>
        <v>787737.94601679128</v>
      </c>
      <c r="G1799" s="10">
        <f>IF(F1798&lt;=0,G1798,G1798*(1-E1799/F1798))+MAX(0,-('1-Input'!$B$10-C1799-D1799))</f>
        <v>307484.08029486804</v>
      </c>
      <c r="H1799" s="9">
        <f t="shared" si="85"/>
        <v>1</v>
      </c>
    </row>
    <row r="1800" spans="1:8">
      <c r="A1800" s="9">
        <f t="shared" si="83"/>
        <v>16</v>
      </c>
      <c r="B1800" s="12">
        <f>IF($A1800='P-Parametri'!$E$47,'P-Parametri'!$B$34,IF($A1800='P-Parametri'!$E$48,'P-Parametri'!$C$34,'P-Parametri'!$E$52))</f>
        <v>4.8525513124279884E-2</v>
      </c>
      <c r="C1800" s="10">
        <f>IF($A1800&lt;='1-Input'!$B$26,0,IF($A1800='1-Input'!$B$26+1,('1-Input'!$B$23+0)*'1-Input'!$B$27,'1-Input'!$B$23+0))</f>
        <v>0</v>
      </c>
      <c r="D1800" s="10">
        <f t="shared" si="84"/>
        <v>0</v>
      </c>
      <c r="E1800" s="10">
        <f>MAX(0,('1-Input'!$B$10-C1800-D1800))/(1-'P-Parametri'!$B$31*MAX(0,IF(F1799&lt;=0,0,(F1799-G1799)/F1799)))</f>
        <v>34462.765768102799</v>
      </c>
      <c r="F1800" s="10">
        <f>((F1799-E1800+MAX(0,-('1-Input'!$B$10-C1800-D1800)))*(1+B1800))*(1-'P-Parametri'!$B$32)</f>
        <v>788248.58840425243</v>
      </c>
      <c r="G1800" s="10">
        <f>IF(F1799&lt;=0,G1799,G1799*(1-E1800/F1799))+MAX(0,-('1-Input'!$B$10-C1800-D1800))</f>
        <v>294031.95209639141</v>
      </c>
      <c r="H1800" s="9">
        <f t="shared" si="85"/>
        <v>1</v>
      </c>
    </row>
    <row r="1801" spans="1:8">
      <c r="A1801" s="9">
        <f t="shared" si="83"/>
        <v>17</v>
      </c>
      <c r="B1801" s="12">
        <f>IF($A1801='P-Parametri'!$E$47,'P-Parametri'!$B$34,IF($A1801='P-Parametri'!$E$48,'P-Parametri'!$C$34,'P-Parametri'!$E$52))</f>
        <v>4.8525513124279884E-2</v>
      </c>
      <c r="C1801" s="10">
        <f>IF($A1801&lt;='1-Input'!$B$26,0,IF($A1801='1-Input'!$B$26+1,('1-Input'!$B$23+0)*'1-Input'!$B$27,'1-Input'!$B$23+0))</f>
        <v>0</v>
      </c>
      <c r="D1801" s="10">
        <f t="shared" si="84"/>
        <v>0</v>
      </c>
      <c r="E1801" s="10">
        <f>MAX(0,('1-Input'!$B$10-C1801-D1801))/(1-'P-Parametri'!$B$31*MAX(0,IF(F1800&lt;=0,0,(F1800-G1800)/F1800)))</f>
        <v>34648.170755821156</v>
      </c>
      <c r="F1801" s="10">
        <f>((F1800-E1801+MAX(0,-('1-Input'!$B$10-C1801-D1801)))*(1+B1801))*(1-'P-Parametri'!$B$32)</f>
        <v>788588.92607628205</v>
      </c>
      <c r="G1801" s="10">
        <f>IF(F1800&lt;=0,G1800,G1800*(1-E1801/F1800))+MAX(0,-('1-Input'!$B$10-C1801-D1801))</f>
        <v>281107.5150168055</v>
      </c>
      <c r="H1801" s="9">
        <f t="shared" si="85"/>
        <v>1</v>
      </c>
    </row>
    <row r="1802" spans="1:8">
      <c r="A1802" s="9">
        <f t="shared" si="83"/>
        <v>18</v>
      </c>
      <c r="B1802" s="12">
        <f>IF($A1802='P-Parametri'!$E$47,'P-Parametri'!$B$34,IF($A1802='P-Parametri'!$E$48,'P-Parametri'!$C$34,'P-Parametri'!$E$52))</f>
        <v>4.8525513124279884E-2</v>
      </c>
      <c r="C1802" s="10">
        <f>IF($A1802&lt;='1-Input'!$B$26,0,IF($A1802='1-Input'!$B$26+1,('1-Input'!$B$23+0)*'1-Input'!$B$27,'1-Input'!$B$23+0))</f>
        <v>0</v>
      </c>
      <c r="D1802" s="10">
        <f t="shared" si="84"/>
        <v>0</v>
      </c>
      <c r="E1802" s="10">
        <f>MAX(0,('1-Input'!$B$10-C1802-D1802))/(1-'P-Parametri'!$B$31*MAX(0,IF(F1801&lt;=0,0,(F1801-G1801)/F1801)))</f>
        <v>34827.223339555479</v>
      </c>
      <c r="F1802" s="10">
        <f>((F1801-E1802+MAX(0,-('1-Input'!$B$10-C1802-D1802)))*(1+B1802))*(1-'P-Parametri'!$B$32)</f>
        <v>788757.69938318629</v>
      </c>
      <c r="G1802" s="10">
        <f>IF(F1801&lt;=0,G1801,G1801*(1-E1802/F1801))+MAX(0,-('1-Input'!$B$10-C1802-D1802))</f>
        <v>268692.68913707876</v>
      </c>
      <c r="H1802" s="9">
        <f t="shared" si="85"/>
        <v>1</v>
      </c>
    </row>
    <row r="1803" spans="1:8">
      <c r="A1803" s="9">
        <f t="shared" si="83"/>
        <v>19</v>
      </c>
      <c r="B1803" s="12">
        <f>IF($A1803='P-Parametri'!$E$47,'P-Parametri'!$B$34,IF($A1803='P-Parametri'!$E$48,'P-Parametri'!$C$34,'P-Parametri'!$E$52))</f>
        <v>4.8525513124279884E-2</v>
      </c>
      <c r="C1803" s="10">
        <f>IF($A1803&lt;='1-Input'!$B$26,0,IF($A1803='1-Input'!$B$26+1,('1-Input'!$B$23+0)*'1-Input'!$B$27,'1-Input'!$B$23+0))</f>
        <v>5178.3333333332594</v>
      </c>
      <c r="D1803" s="10">
        <f t="shared" si="84"/>
        <v>0</v>
      </c>
      <c r="E1803" s="10">
        <f>MAX(0,('1-Input'!$B$10-C1803-D1803))/(1-'P-Parametri'!$B$31*MAX(0,IF(F1802&lt;=0,0,(F1802-G1802)/F1802)))</f>
        <v>28750.344415830463</v>
      </c>
      <c r="F1803" s="10">
        <f>((F1802-E1803+MAX(0,-('1-Input'!$B$10-C1803-D1803)))*(1+B1803))*(1-'P-Parametri'!$B$32)</f>
        <v>795293.32764168282</v>
      </c>
      <c r="G1803" s="10">
        <f>IF(F1802&lt;=0,G1802,G1802*(1-E1803/F1802))+MAX(0,-('1-Input'!$B$10-C1803-D1803))</f>
        <v>258898.79760264722</v>
      </c>
      <c r="H1803" s="9">
        <f t="shared" si="85"/>
        <v>1</v>
      </c>
    </row>
    <row r="1804" spans="1:8">
      <c r="A1804" s="9">
        <f t="shared" si="83"/>
        <v>20</v>
      </c>
      <c r="B1804" s="12">
        <f>IF($A1804='P-Parametri'!$E$47,'P-Parametri'!$B$34,IF($A1804='P-Parametri'!$E$48,'P-Parametri'!$C$34,'P-Parametri'!$E$52))</f>
        <v>4.8525513124279884E-2</v>
      </c>
      <c r="C1804" s="10">
        <f>IF($A1804&lt;='1-Input'!$B$26,0,IF($A1804='1-Input'!$B$26+1,('1-Input'!$B$23+0)*'1-Input'!$B$27,'1-Input'!$B$23+0))</f>
        <v>15535</v>
      </c>
      <c r="D1804" s="10">
        <f t="shared" si="84"/>
        <v>0</v>
      </c>
      <c r="E1804" s="10">
        <f>MAX(0,('1-Input'!$B$10-C1804-D1804))/(1-'P-Parametri'!$B$31*MAX(0,IF(F1803&lt;=0,0,(F1803-G1803)/F1803)))</f>
        <v>16328.33571686908</v>
      </c>
      <c r="F1804" s="10">
        <f>((F1803-E1804+MAX(0,-('1-Input'!$B$10-C1804-D1804)))*(1+B1804))*(1-'P-Parametri'!$B$32)</f>
        <v>815131.13852808811</v>
      </c>
      <c r="G1804" s="10">
        <f>IF(F1803&lt;=0,G1803,G1803*(1-E1804/F1803))+MAX(0,-('1-Input'!$B$10-C1804-D1804))</f>
        <v>253583.29156604383</v>
      </c>
      <c r="H1804" s="9">
        <f t="shared" si="85"/>
        <v>1</v>
      </c>
    </row>
    <row r="1805" spans="1:8">
      <c r="A1805" s="9">
        <f t="shared" si="83"/>
        <v>21</v>
      </c>
      <c r="B1805" s="12">
        <f>IF($A1805='P-Parametri'!$E$47,'P-Parametri'!$B$34,IF($A1805='P-Parametri'!$E$48,'P-Parametri'!$C$34,'P-Parametri'!$E$52))</f>
        <v>4.8525513124279884E-2</v>
      </c>
      <c r="C1805" s="10">
        <f>IF($A1805&lt;='1-Input'!$B$26,0,IF($A1805='1-Input'!$B$26+1,('1-Input'!$B$23+0)*'1-Input'!$B$27,'1-Input'!$B$23+0))</f>
        <v>15535</v>
      </c>
      <c r="D1805" s="10">
        <f t="shared" si="84"/>
        <v>0</v>
      </c>
      <c r="E1805" s="10">
        <f>MAX(0,('1-Input'!$B$10-C1805-D1805))/(1-'P-Parametri'!$B$31*MAX(0,IF(F1804&lt;=0,0,(F1804-G1804)/F1804)))</f>
        <v>16403.033987140774</v>
      </c>
      <c r="F1805" s="10">
        <f>((F1804-E1805+MAX(0,-('1-Input'!$B$10-C1805-D1805)))*(1+B1805))*(1-'P-Parametri'!$B$32)</f>
        <v>835811.82206925913</v>
      </c>
      <c r="G1805" s="10">
        <f>IF(F1804&lt;=0,G1804,G1804*(1-E1805/F1804))+MAX(0,-('1-Input'!$B$10-C1805-D1805))</f>
        <v>248480.38829867524</v>
      </c>
      <c r="H1805" s="9">
        <f t="shared" si="85"/>
        <v>1</v>
      </c>
    </row>
    <row r="1806" spans="1:8">
      <c r="A1806" s="9">
        <f t="shared" si="83"/>
        <v>22</v>
      </c>
      <c r="B1806" s="12">
        <f>IF($A1806='P-Parametri'!$E$47,'P-Parametri'!$B$34,IF($A1806='P-Parametri'!$E$48,'P-Parametri'!$C$34,'P-Parametri'!$E$52))</f>
        <v>4.8525513124279884E-2</v>
      </c>
      <c r="C1806" s="10">
        <f>IF($A1806&lt;='1-Input'!$B$26,0,IF($A1806='1-Input'!$B$26+1,('1-Input'!$B$23+0)*'1-Input'!$B$27,'1-Input'!$B$23+0))</f>
        <v>15535</v>
      </c>
      <c r="D1806" s="10">
        <f t="shared" si="84"/>
        <v>0</v>
      </c>
      <c r="E1806" s="10">
        <f>MAX(0,('1-Input'!$B$10-C1806-D1806))/(1-'P-Parametri'!$B$31*MAX(0,IF(F1805&lt;=0,0,(F1805-G1805)/F1805)))</f>
        <v>16475.059452191428</v>
      </c>
      <c r="F1806" s="10">
        <f>((F1805-E1806+MAX(0,-('1-Input'!$B$10-C1806-D1806)))*(1+B1806))*(1-'P-Parametri'!$B$32)</f>
        <v>857377.30844575795</v>
      </c>
      <c r="G1806" s="10">
        <f>IF(F1805&lt;=0,G1805,G1805*(1-E1806/F1805))+MAX(0,-('1-Input'!$B$10-C1806-D1806))</f>
        <v>243582.48058568162</v>
      </c>
      <c r="H1806" s="9">
        <f t="shared" si="85"/>
        <v>1</v>
      </c>
    </row>
    <row r="1807" spans="1:8">
      <c r="A1807" s="9">
        <f t="shared" si="83"/>
        <v>23</v>
      </c>
      <c r="B1807" s="12">
        <f>IF($A1807='P-Parametri'!$E$47,'P-Parametri'!$B$34,IF($A1807='P-Parametri'!$E$48,'P-Parametri'!$C$34,'P-Parametri'!$E$52))</f>
        <v>4.8525513124279884E-2</v>
      </c>
      <c r="C1807" s="10">
        <f>IF($A1807&lt;='1-Input'!$B$26,0,IF($A1807='1-Input'!$B$26+1,('1-Input'!$B$23+0)*'1-Input'!$B$27,'1-Input'!$B$23+0))</f>
        <v>15535</v>
      </c>
      <c r="D1807" s="10">
        <f t="shared" si="84"/>
        <v>0</v>
      </c>
      <c r="E1807" s="10">
        <f>MAX(0,('1-Input'!$B$10-C1807-D1807))/(1-'P-Parametri'!$B$31*MAX(0,IF(F1806&lt;=0,0,(F1806-G1806)/F1806)))</f>
        <v>16544.482797590383</v>
      </c>
      <c r="F1807" s="10">
        <f>((F1806-E1807+MAX(0,-('1-Input'!$B$10-C1807-D1807)))*(1+B1807))*(1-'P-Parametri'!$B$32)</f>
        <v>879871.40062455402</v>
      </c>
      <c r="G1807" s="10">
        <f>IF(F1806&lt;=0,G1806,G1806*(1-E1807/F1806))+MAX(0,-('1-Input'!$B$10-C1807-D1807))</f>
        <v>238882.16239420808</v>
      </c>
      <c r="H1807" s="9">
        <f t="shared" si="85"/>
        <v>1</v>
      </c>
    </row>
    <row r="1808" spans="1:8">
      <c r="A1808" s="9">
        <f t="shared" si="83"/>
        <v>24</v>
      </c>
      <c r="B1808" s="12">
        <f>IF($A1808='P-Parametri'!$E$47,'P-Parametri'!$B$34,IF($A1808='P-Parametri'!$E$48,'P-Parametri'!$C$34,'P-Parametri'!$E$52))</f>
        <v>4.8525513124279884E-2</v>
      </c>
      <c r="C1808" s="10">
        <f>IF($A1808&lt;='1-Input'!$B$26,0,IF($A1808='1-Input'!$B$26+1,('1-Input'!$B$23+0)*'1-Input'!$B$27,'1-Input'!$B$23+0))</f>
        <v>15535</v>
      </c>
      <c r="D1808" s="10">
        <f t="shared" si="84"/>
        <v>0</v>
      </c>
      <c r="E1808" s="10">
        <f>MAX(0,('1-Input'!$B$10-C1808-D1808))/(1-'P-Parametri'!$B$31*MAX(0,IF(F1807&lt;=0,0,(F1807-G1807)/F1807)))</f>
        <v>16611.37485941693</v>
      </c>
      <c r="F1808" s="10">
        <f>((F1807-E1808+MAX(0,-('1-Input'!$B$10-C1808-D1808)))*(1+B1808))*(1-'P-Parametri'!$B$32)</f>
        <v>903339.86115211924</v>
      </c>
      <c r="G1808" s="10">
        <f>IF(F1807&lt;=0,G1807,G1807*(1-E1808/F1807))+MAX(0,-('1-Input'!$B$10-C1808-D1808))</f>
        <v>234372.22930177933</v>
      </c>
      <c r="H1808" s="9">
        <f t="shared" si="85"/>
        <v>1</v>
      </c>
    </row>
    <row r="1809" spans="1:8">
      <c r="A1809" s="9">
        <f t="shared" si="83"/>
        <v>25</v>
      </c>
      <c r="B1809" s="12">
        <f>IF($A1809='P-Parametri'!$E$47,'P-Parametri'!$B$34,IF($A1809='P-Parametri'!$E$48,'P-Parametri'!$C$34,'P-Parametri'!$E$52))</f>
        <v>4.8525513124279884E-2</v>
      </c>
      <c r="C1809" s="10">
        <f>IF($A1809&lt;='1-Input'!$B$26,0,IF($A1809='1-Input'!$B$26+1,('1-Input'!$B$23+0)*'1-Input'!$B$27,'1-Input'!$B$23+0))</f>
        <v>15535</v>
      </c>
      <c r="D1809" s="10">
        <f t="shared" si="84"/>
        <v>0</v>
      </c>
      <c r="E1809" s="10">
        <f>MAX(0,('1-Input'!$B$10-C1809-D1809))/(1-'P-Parametri'!$B$31*MAX(0,IF(F1808&lt;=0,0,(F1808-G1808)/F1808)))</f>
        <v>16675.806425711769</v>
      </c>
      <c r="F1809" s="10">
        <f>((F1808-E1809+MAX(0,-('1-Input'!$B$10-C1809-D1809)))*(1+B1809))*(1-'P-Parametri'!$B$32)</f>
        <v>927830.50318495929</v>
      </c>
      <c r="G1809" s="10">
        <f>IF(F1808&lt;=0,G1808,G1808*(1-E1809/F1808))+MAX(0,-('1-Input'!$B$10-C1809-D1809))</f>
        <v>230045.67835957438</v>
      </c>
      <c r="H1809" s="9">
        <f t="shared" si="85"/>
        <v>1</v>
      </c>
    </row>
    <row r="1810" spans="1:8">
      <c r="A1810" s="9">
        <f t="shared" si="83"/>
        <v>26</v>
      </c>
      <c r="B1810" s="12">
        <f>IF($A1810='P-Parametri'!$E$47,'P-Parametri'!$B$34,IF($A1810='P-Parametri'!$E$48,'P-Parametri'!$C$34,'P-Parametri'!$E$52))</f>
        <v>4.8525513124279884E-2</v>
      </c>
      <c r="C1810" s="10">
        <f>IF($A1810&lt;='1-Input'!$B$26,0,IF($A1810='1-Input'!$B$26+1,('1-Input'!$B$23+0)*'1-Input'!$B$27,'1-Input'!$B$23+0))</f>
        <v>15535</v>
      </c>
      <c r="D1810" s="10">
        <f t="shared" si="84"/>
        <v>0</v>
      </c>
      <c r="E1810" s="10">
        <f>MAX(0,('1-Input'!$B$10-C1810-D1810))/(1-'P-Parametri'!$B$31*MAX(0,IF(F1809&lt;=0,0,(F1809-G1809)/F1809)))</f>
        <v>16737.848054014714</v>
      </c>
      <c r="F1810" s="10">
        <f>((F1809-E1810+MAX(0,-('1-Input'!$B$10-C1810-D1810)))*(1+B1810))*(1-'P-Parametri'!$B$32)</f>
        <v>953393.28593748633</v>
      </c>
      <c r="G1810" s="10">
        <f>IF(F1809&lt;=0,G1809,G1809*(1-E1810/F1809))+MAX(0,-('1-Input'!$B$10-C1810-D1810))</f>
        <v>225895.70743638548</v>
      </c>
      <c r="H1810" s="9">
        <f t="shared" si="85"/>
        <v>1</v>
      </c>
    </row>
    <row r="1811" spans="1:8">
      <c r="A1811" s="9">
        <f t="shared" si="83"/>
        <v>27</v>
      </c>
      <c r="B1811" s="12">
        <f>IF($A1811='P-Parametri'!$E$47,'P-Parametri'!$B$34,IF($A1811='P-Parametri'!$E$48,'P-Parametri'!$C$34,'P-Parametri'!$E$52))</f>
        <v>4.8525513124279884E-2</v>
      </c>
      <c r="C1811" s="10">
        <f>IF($A1811&lt;='1-Input'!$B$26,0,IF($A1811='1-Input'!$B$26+1,('1-Input'!$B$23+0)*'1-Input'!$B$27,'1-Input'!$B$23+0))</f>
        <v>15535</v>
      </c>
      <c r="D1811" s="10">
        <f t="shared" si="84"/>
        <v>0</v>
      </c>
      <c r="E1811" s="10">
        <f>MAX(0,('1-Input'!$B$10-C1811-D1811))/(1-'P-Parametri'!$B$31*MAX(0,IF(F1810&lt;=0,0,(F1810-G1810)/F1810)))</f>
        <v>16797.569904488639</v>
      </c>
      <c r="F1811" s="10">
        <f>((F1810-E1811+MAX(0,-('1-Input'!$B$10-C1811-D1811)))*(1+B1811))*(1-'P-Parametri'!$B$32)</f>
        <v>980080.41473601421</v>
      </c>
      <c r="G1811" s="10">
        <f>IF(F1810&lt;=0,G1810,G1810*(1-E1811/F1810))+MAX(0,-('1-Input'!$B$10-C1811-D1811))</f>
        <v>221915.71408762236</v>
      </c>
      <c r="H1811" s="9">
        <f t="shared" si="85"/>
        <v>1</v>
      </c>
    </row>
    <row r="1812" spans="1:8">
      <c r="A1812" s="9">
        <f t="shared" si="83"/>
        <v>28</v>
      </c>
      <c r="B1812" s="12">
        <f>IF($A1812='P-Parametri'!$E$47,'P-Parametri'!$B$34,IF($A1812='P-Parametri'!$E$48,'P-Parametri'!$C$34,'P-Parametri'!$E$52))</f>
        <v>4.8525513124279884E-2</v>
      </c>
      <c r="C1812" s="10">
        <f>IF($A1812&lt;='1-Input'!$B$26,0,IF($A1812='1-Input'!$B$26+1,('1-Input'!$B$23+0)*'1-Input'!$B$27,'1-Input'!$B$23+0))</f>
        <v>15535</v>
      </c>
      <c r="D1812" s="10">
        <f t="shared" si="84"/>
        <v>0</v>
      </c>
      <c r="E1812" s="10">
        <f>MAX(0,('1-Input'!$B$10-C1812-D1812))/(1-'P-Parametri'!$B$31*MAX(0,IF(F1811&lt;=0,0,(F1811-G1811)/F1811)))</f>
        <v>16855.041588071523</v>
      </c>
      <c r="F1812" s="10">
        <f>((F1811-E1812+MAX(0,-('1-Input'!$B$10-C1812-D1812)))*(1+B1812))*(1-'P-Parametri'!$B$32)</f>
        <v>1007946.4458770041</v>
      </c>
      <c r="G1812" s="10">
        <f>IF(F1811&lt;=0,G1811,G1811*(1-E1812/F1811))+MAX(0,-('1-Input'!$B$10-C1812-D1812))</f>
        <v>218099.29399213364</v>
      </c>
      <c r="H1812" s="9">
        <f t="shared" si="85"/>
        <v>1</v>
      </c>
    </row>
    <row r="1813" spans="1:8">
      <c r="A1813" s="9">
        <f t="shared" si="83"/>
        <v>29</v>
      </c>
      <c r="B1813" s="12">
        <f>IF($A1813='P-Parametri'!$E$47,'P-Parametri'!$B$34,IF($A1813='P-Parametri'!$E$48,'P-Parametri'!$C$34,'P-Parametri'!$E$52))</f>
        <v>4.8525513124279884E-2</v>
      </c>
      <c r="C1813" s="10">
        <f>IF($A1813&lt;='1-Input'!$B$26,0,IF($A1813='1-Input'!$B$26+1,('1-Input'!$B$23+0)*'1-Input'!$B$27,'1-Input'!$B$23+0))</f>
        <v>15535</v>
      </c>
      <c r="D1813" s="10">
        <f t="shared" si="84"/>
        <v>0</v>
      </c>
      <c r="E1813" s="10">
        <f>MAX(0,('1-Input'!$B$10-C1813-D1813))/(1-'P-Parametri'!$B$31*MAX(0,IF(F1812&lt;=0,0,(F1812-G1812)/F1812)))</f>
        <v>16910.332029052159</v>
      </c>
      <c r="F1813" s="10">
        <f>((F1812-E1813+MAX(0,-('1-Input'!$B$10-C1813-D1813)))*(1+B1813))*(1-'P-Parametri'!$B$32)</f>
        <v>1037048.3964975217</v>
      </c>
      <c r="G1813" s="10">
        <f>IF(F1812&lt;=0,G1812,G1812*(1-E1813/F1812))+MAX(0,-('1-Input'!$B$10-C1813-D1813))</f>
        <v>214440.23899789748</v>
      </c>
      <c r="H1813" s="9">
        <f t="shared" si="85"/>
        <v>1</v>
      </c>
    </row>
    <row r="1814" spans="1:8">
      <c r="A1814" s="9">
        <f t="shared" si="83"/>
        <v>30</v>
      </c>
      <c r="B1814" s="12">
        <f>IF($A1814='P-Parametri'!$E$47,'P-Parametri'!$B$34,IF($A1814='P-Parametri'!$E$48,'P-Parametri'!$C$34,'P-Parametri'!$E$52))</f>
        <v>4.8525513124279884E-2</v>
      </c>
      <c r="C1814" s="10">
        <f>IF($A1814&lt;='1-Input'!$B$26,0,IF($A1814='1-Input'!$B$26+1,('1-Input'!$B$23+0)*'1-Input'!$B$27,'1-Input'!$B$23+0))</f>
        <v>15535</v>
      </c>
      <c r="D1814" s="10">
        <f t="shared" si="84"/>
        <v>0</v>
      </c>
      <c r="E1814" s="10">
        <f>MAX(0,('1-Input'!$B$10-C1814-D1814))/(1-'P-Parametri'!$B$31*MAX(0,IF(F1813&lt;=0,0,(F1813-G1813)/F1813)))</f>
        <v>16963.50934142949</v>
      </c>
      <c r="F1814" s="10">
        <f>((F1813-E1814+MAX(0,-('1-Input'!$B$10-C1814-D1814)))*(1+B1814))*(1-'P-Parametri'!$B$32)</f>
        <v>1067445.8596761934</v>
      </c>
      <c r="G1814" s="10">
        <f>IF(F1813&lt;=0,G1813,G1813*(1-E1814/F1813))+MAX(0,-('1-Input'!$B$10-C1814-D1814))</f>
        <v>210932.53481581219</v>
      </c>
      <c r="H1814" s="9">
        <f t="shared" si="85"/>
        <v>1</v>
      </c>
    </row>
    <row r="1815" spans="1:8">
      <c r="A1815" s="9">
        <f t="shared" si="83"/>
        <v>31</v>
      </c>
      <c r="B1815" s="12">
        <f>IF($A1815='P-Parametri'!$E$47,'P-Parametri'!$B$34,IF($A1815='P-Parametri'!$E$48,'P-Parametri'!$C$34,'P-Parametri'!$E$52))</f>
        <v>4.8525513124279884E-2</v>
      </c>
      <c r="C1815" s="10">
        <f>IF($A1815&lt;='1-Input'!$B$26,0,IF($A1815='1-Input'!$B$26+1,('1-Input'!$B$23+0)*'1-Input'!$B$27,'1-Input'!$B$23+0))</f>
        <v>15535</v>
      </c>
      <c r="D1815" s="10">
        <f t="shared" si="84"/>
        <v>0</v>
      </c>
      <c r="E1815" s="10">
        <f>MAX(0,('1-Input'!$B$10-C1815-D1815))/(1-'P-Parametri'!$B$31*MAX(0,IF(F1814&lt;=0,0,(F1814-G1814)/F1814)))</f>
        <v>17014.640718389946</v>
      </c>
      <c r="F1815" s="10">
        <f>((F1814-E1815+MAX(0,-('1-Input'!$B$10-C1815-D1815)))*(1+B1815))*(1-'P-Parametri'!$B$32)</f>
        <v>1099201.1249937746</v>
      </c>
      <c r="G1815" s="10">
        <f>IF(F1814&lt;=0,G1814,G1814*(1-E1815/F1814))+MAX(0,-('1-Input'!$B$10-C1815-D1815))</f>
        <v>207570.35839892205</v>
      </c>
      <c r="H1815" s="9">
        <f t="shared" si="85"/>
        <v>1</v>
      </c>
    </row>
    <row r="1816" spans="1:8">
      <c r="A1816" s="9">
        <f t="shared" si="83"/>
        <v>32</v>
      </c>
      <c r="B1816" s="12">
        <f>IF($A1816='P-Parametri'!$E$47,'P-Parametri'!$B$34,IF($A1816='P-Parametri'!$E$48,'P-Parametri'!$C$34,'P-Parametri'!$E$52))</f>
        <v>4.8525513124279884E-2</v>
      </c>
      <c r="C1816" s="10">
        <f>IF($A1816&lt;='1-Input'!$B$26,0,IF($A1816='1-Input'!$B$26+1,('1-Input'!$B$23+0)*'1-Input'!$B$27,'1-Input'!$B$23+0))</f>
        <v>15535</v>
      </c>
      <c r="D1816" s="10">
        <f t="shared" si="84"/>
        <v>0</v>
      </c>
      <c r="E1816" s="10">
        <f>MAX(0,('1-Input'!$B$10-C1816-D1816))/(1-'P-Parametri'!$B$31*MAX(0,IF(F1815&lt;=0,0,(F1815-G1815)/F1815)))</f>
        <v>17063.792334220172</v>
      </c>
      <c r="F1816" s="10">
        <f>((F1815-E1816+MAX(0,-('1-Input'!$B$10-C1816-D1816)))*(1+B1816))*(1-'P-Parametri'!$B$32)</f>
        <v>1132379.3047938033</v>
      </c>
      <c r="G1816" s="10">
        <f>IF(F1815&lt;=0,G1815,G1815*(1-E1816/F1815))+MAX(0,-('1-Input'!$B$10-C1816-D1816))</f>
        <v>204348.07504247176</v>
      </c>
      <c r="H1816" s="9">
        <f t="shared" si="85"/>
        <v>1</v>
      </c>
    </row>
    <row r="1817" spans="1:8">
      <c r="A1817" s="9">
        <f t="shared" si="83"/>
        <v>33</v>
      </c>
      <c r="B1817" s="12">
        <f>IF($A1817='P-Parametri'!$E$47,'P-Parametri'!$B$34,IF($A1817='P-Parametri'!$E$48,'P-Parametri'!$C$34,'P-Parametri'!$E$52))</f>
        <v>4.8525513124279884E-2</v>
      </c>
      <c r="C1817" s="10">
        <f>IF($A1817&lt;='1-Input'!$B$26,0,IF($A1817='1-Input'!$B$26+1,('1-Input'!$B$23+0)*'1-Input'!$B$27,'1-Input'!$B$23+0))</f>
        <v>15535</v>
      </c>
      <c r="D1817" s="10">
        <f t="shared" si="84"/>
        <v>0</v>
      </c>
      <c r="E1817" s="10">
        <f>MAX(0,('1-Input'!$B$10-C1817-D1817))/(1-'P-Parametri'!$B$31*MAX(0,IF(F1816&lt;=0,0,(F1816-G1816)/F1816)))</f>
        <v>17111.029257963426</v>
      </c>
      <c r="F1817" s="10">
        <f>((F1816-E1817+MAX(0,-('1-Input'!$B$10-C1817-D1817)))*(1+B1817))*(1-'P-Parametri'!$B$32)</f>
        <v>1167048.4663956922</v>
      </c>
      <c r="G1817" s="10">
        <f>IF(F1816&lt;=0,G1816,G1816*(1-E1817/F1816))+MAX(0,-('1-Input'!$B$10-C1817-D1817))</f>
        <v>201260.23523821382</v>
      </c>
      <c r="H1817" s="9">
        <f t="shared" si="85"/>
        <v>1</v>
      </c>
    </row>
    <row r="1818" spans="1:8">
      <c r="A1818" s="9">
        <f t="shared" si="83"/>
        <v>34</v>
      </c>
      <c r="B1818" s="12">
        <f>IF($A1818='P-Parametri'!$E$47,'P-Parametri'!$B$34,IF($A1818='P-Parametri'!$E$48,'P-Parametri'!$C$34,'P-Parametri'!$E$52))</f>
        <v>4.8525513124279884E-2</v>
      </c>
      <c r="C1818" s="10">
        <f>IF($A1818&lt;='1-Input'!$B$26,0,IF($A1818='1-Input'!$B$26+1,('1-Input'!$B$23+0)*'1-Input'!$B$27,'1-Input'!$B$23+0))</f>
        <v>15535</v>
      </c>
      <c r="D1818" s="10">
        <f t="shared" si="84"/>
        <v>0</v>
      </c>
      <c r="E1818" s="10">
        <f>MAX(0,('1-Input'!$B$10-C1818-D1818))/(1-'P-Parametri'!$B$31*MAX(0,IF(F1817&lt;=0,0,(F1817-G1817)/F1817)))</f>
        <v>17156.41537812581</v>
      </c>
      <c r="F1818" s="10">
        <f>((F1817-E1818+MAX(0,-('1-Input'!$B$10-C1818-D1818)))*(1+B1818))*(1-'P-Parametri'!$B$32)</f>
        <v>1203279.7705250629</v>
      </c>
      <c r="G1818" s="10">
        <f>IF(F1817&lt;=0,G1817,G1817*(1-E1818/F1817))+MAX(0,-('1-Input'!$B$10-C1818-D1818))</f>
        <v>198301.57131441805</v>
      </c>
      <c r="H1818" s="9">
        <f t="shared" si="85"/>
        <v>1</v>
      </c>
    </row>
    <row r="1819" spans="1:8">
      <c r="A1819" s="9">
        <f t="shared" si="83"/>
        <v>35</v>
      </c>
      <c r="B1819" s="12">
        <f>IF($A1819='P-Parametri'!$E$47,'P-Parametri'!$B$34,IF($A1819='P-Parametri'!$E$48,'P-Parametri'!$C$34,'P-Parametri'!$E$52))</f>
        <v>4.8525513124279884E-2</v>
      </c>
      <c r="C1819" s="10">
        <f>IF($A1819&lt;='1-Input'!$B$26,0,IF($A1819='1-Input'!$B$26+1,('1-Input'!$B$23+0)*'1-Input'!$B$27,'1-Input'!$B$23+0))</f>
        <v>15535</v>
      </c>
      <c r="D1819" s="10">
        <f t="shared" si="84"/>
        <v>0</v>
      </c>
      <c r="E1819" s="10">
        <f>MAX(0,('1-Input'!$B$10-C1819-D1819))/(1-'P-Parametri'!$B$31*MAX(0,IF(F1818&lt;=0,0,(F1818-G1818)/F1818)))</f>
        <v>17200.013337742152</v>
      </c>
      <c r="F1819" s="10">
        <f>((F1818-E1819+MAX(0,-('1-Input'!$B$10-C1819-D1819)))*(1+B1819))*(1-'P-Parametri'!$B$32)</f>
        <v>1241147.6162391347</v>
      </c>
      <c r="G1819" s="10">
        <f>IF(F1818&lt;=0,G1818,G1818*(1-E1819/F1818))+MAX(0,-('1-Input'!$B$10-C1819-D1819))</f>
        <v>195466.99389106879</v>
      </c>
      <c r="H1819" s="9">
        <f t="shared" si="85"/>
        <v>1</v>
      </c>
    </row>
    <row r="1820" spans="1:8">
      <c r="A1820" s="9">
        <f t="shared" si="83"/>
        <v>36</v>
      </c>
      <c r="B1820" s="12">
        <f>IF($A1820='P-Parametri'!$E$47,'P-Parametri'!$B$34,IF($A1820='P-Parametri'!$E$48,'P-Parametri'!$C$34,'P-Parametri'!$E$52))</f>
        <v>4.8525513124279884E-2</v>
      </c>
      <c r="C1820" s="10">
        <f>IF($A1820&lt;='1-Input'!$B$26,0,IF($A1820='1-Input'!$B$26+1,('1-Input'!$B$23+0)*'1-Input'!$B$27,'1-Input'!$B$23+0))</f>
        <v>15535</v>
      </c>
      <c r="D1820" s="10">
        <f t="shared" si="84"/>
        <v>0</v>
      </c>
      <c r="E1820" s="10">
        <f>MAX(0,('1-Input'!$B$10-C1820-D1820))/(1-'P-Parametri'!$B$31*MAX(0,IF(F1819&lt;=0,0,(F1819-G1819)/F1819)))</f>
        <v>17241.884479120348</v>
      </c>
      <c r="F1820" s="10">
        <f>((F1819-E1820+MAX(0,-('1-Input'!$B$10-C1820-D1820)))*(1+B1820))*(1-'P-Parametri'!$B$32)</f>
        <v>1280729.7926385973</v>
      </c>
      <c r="G1820" s="10">
        <f>IF(F1819&lt;=0,G1819,G1819*(1-E1820/F1819))+MAX(0,-('1-Input'!$B$10-C1820-D1820))</f>
        <v>192751.58817779593</v>
      </c>
      <c r="H1820" s="9">
        <f t="shared" si="85"/>
        <v>1</v>
      </c>
    </row>
    <row r="1821" spans="1:8">
      <c r="A1821" s="9">
        <f t="shared" si="83"/>
        <v>37</v>
      </c>
      <c r="B1821" s="12">
        <f>IF($A1821='P-Parametri'!$E$47,'P-Parametri'!$B$34,IF($A1821='P-Parametri'!$E$48,'P-Parametri'!$C$34,'P-Parametri'!$E$52))</f>
        <v>4.8525513124279884E-2</v>
      </c>
      <c r="C1821" s="10">
        <f>IF($A1821&lt;='1-Input'!$B$26,0,IF($A1821='1-Input'!$B$26+1,('1-Input'!$B$23+0)*'1-Input'!$B$27,'1-Input'!$B$23+0))</f>
        <v>15535</v>
      </c>
      <c r="D1821" s="10">
        <f t="shared" si="84"/>
        <v>0</v>
      </c>
      <c r="E1821" s="10">
        <f>MAX(0,('1-Input'!$B$10-C1821-D1821))/(1-'P-Parametri'!$B$31*MAX(0,IF(F1820&lt;=0,0,(F1820-G1820)/F1820)))</f>
        <v>17282.088797596327</v>
      </c>
      <c r="F1821" s="10">
        <f>((F1820-E1821+MAX(0,-('1-Input'!$B$10-C1821-D1821)))*(1+B1821))*(1-'P-Parametri'!$B$32)</f>
        <v>1322107.6376716278</v>
      </c>
      <c r="G1821" s="10">
        <f>IF(F1820&lt;=0,G1820,G1820*(1-E1821/F1820))+MAX(0,-('1-Input'!$B$10-C1821-D1821))</f>
        <v>190150.61014018545</v>
      </c>
      <c r="H1821" s="9">
        <f t="shared" si="85"/>
        <v>1</v>
      </c>
    </row>
    <row r="1822" spans="1:8">
      <c r="A1822" s="9">
        <f t="shared" si="83"/>
        <v>38</v>
      </c>
      <c r="B1822" s="12">
        <f>IF($A1822='P-Parametri'!$E$47,'P-Parametri'!$B$34,IF($A1822='P-Parametri'!$E$48,'P-Parametri'!$C$34,'P-Parametri'!$E$52))</f>
        <v>4.8525513124279884E-2</v>
      </c>
      <c r="C1822" s="10">
        <f>IF($A1822&lt;='1-Input'!$B$26,0,IF($A1822='1-Input'!$B$26+1,('1-Input'!$B$23+0)*'1-Input'!$B$27,'1-Input'!$B$23+0))</f>
        <v>15535</v>
      </c>
      <c r="D1822" s="10">
        <f t="shared" si="84"/>
        <v>0</v>
      </c>
      <c r="E1822" s="10">
        <f>MAX(0,('1-Input'!$B$10-C1822-D1822))/(1-'P-Parametri'!$B$31*MAX(0,IF(F1821&lt;=0,0,(F1821-G1821)/F1821)))</f>
        <v>17320.684903648715</v>
      </c>
      <c r="F1822" s="10">
        <f>((F1821-E1822+MAX(0,-('1-Input'!$B$10-C1822-D1822)))*(1+B1822))*(1-'P-Parametri'!$B$32)</f>
        <v>1365366.204350573</v>
      </c>
      <c r="G1822" s="10">
        <f>IF(F1821&lt;=0,G1821,G1821*(1-E1822/F1821))+MAX(0,-('1-Input'!$B$10-C1822-D1822))</f>
        <v>187659.48255826256</v>
      </c>
      <c r="H1822" s="9">
        <f t="shared" si="85"/>
        <v>1</v>
      </c>
    </row>
    <row r="1823" spans="1:8">
      <c r="A1823" s="9">
        <f t="shared" si="83"/>
        <v>39</v>
      </c>
      <c r="B1823" s="12">
        <f>IF($A1823='P-Parametri'!$E$47,'P-Parametri'!$B$34,IF($A1823='P-Parametri'!$E$48,'P-Parametri'!$C$34,'P-Parametri'!$E$52))</f>
        <v>4.8525513124279884E-2</v>
      </c>
      <c r="C1823" s="10">
        <f>IF($A1823&lt;='1-Input'!$B$26,0,IF($A1823='1-Input'!$B$26+1,('1-Input'!$B$23+0)*'1-Input'!$B$27,'1-Input'!$B$23+0))</f>
        <v>15535</v>
      </c>
      <c r="D1823" s="10">
        <f t="shared" si="84"/>
        <v>0</v>
      </c>
      <c r="E1823" s="10">
        <f>MAX(0,('1-Input'!$B$10-C1823-D1823))/(1-'P-Parametri'!$B$31*MAX(0,IF(F1822&lt;=0,0,(F1822-G1822)/F1822)))</f>
        <v>17357.729992742345</v>
      </c>
      <c r="F1823" s="10">
        <f>((F1822-E1823+MAX(0,-('1-Input'!$B$10-C1823-D1823)))*(1+B1823))*(1-'P-Parametri'!$B$32)</f>
        <v>1410594.4347173781</v>
      </c>
      <c r="G1823" s="10">
        <f>IF(F1822&lt;=0,G1822,G1822*(1-E1823/F1822))+MAX(0,-('1-Input'!$B$10-C1823-D1823))</f>
        <v>185273.79099914461</v>
      </c>
      <c r="H1823" s="9">
        <f t="shared" si="85"/>
        <v>1</v>
      </c>
    </row>
    <row r="1824" spans="1:8">
      <c r="A1824" s="9">
        <f t="shared" si="83"/>
        <v>40</v>
      </c>
      <c r="B1824" s="12">
        <f>IF($A1824='P-Parametri'!$E$47,'P-Parametri'!$B$34,IF($A1824='P-Parametri'!$E$48,'P-Parametri'!$C$34,'P-Parametri'!$E$52))</f>
        <v>4.8525513124279884E-2</v>
      </c>
      <c r="C1824" s="10">
        <f>IF($A1824&lt;='1-Input'!$B$26,0,IF($A1824='1-Input'!$B$26+1,('1-Input'!$B$23+0)*'1-Input'!$B$27,'1-Input'!$B$23+0))</f>
        <v>15535</v>
      </c>
      <c r="D1824" s="10">
        <f t="shared" si="84"/>
        <v>0</v>
      </c>
      <c r="E1824" s="10">
        <f>MAX(0,('1-Input'!$B$10-C1824-D1824))/(1-'P-Parametri'!$B$31*MAX(0,IF(F1823&lt;=0,0,(F1823-G1823)/F1823)))</f>
        <v>17393.279822292097</v>
      </c>
      <c r="F1824" s="10">
        <f>((F1823-E1824+MAX(0,-('1-Input'!$B$10-C1824-D1824)))*(1+B1824))*(1-'P-Parametri'!$B$32)</f>
        <v>1457885.3419100661</v>
      </c>
      <c r="G1824" s="10">
        <f>IF(F1823&lt;=0,G1823,G1823*(1-E1824/F1823))+MAX(0,-('1-Input'!$B$10-C1824-D1824))</f>
        <v>182989.2797241298</v>
      </c>
      <c r="H1824" s="9">
        <f t="shared" si="85"/>
        <v>1</v>
      </c>
    </row>
    <row r="1825" spans="1:8">
      <c r="A1825" s="9">
        <f t="shared" si="83"/>
        <v>41</v>
      </c>
      <c r="B1825" s="12">
        <f>IF($A1825='P-Parametri'!$E$47,'P-Parametri'!$B$34,IF($A1825='P-Parametri'!$E$48,'P-Parametri'!$C$34,'P-Parametri'!$E$52))</f>
        <v>-0.35</v>
      </c>
      <c r="C1825" s="10">
        <f>IF($A1825&lt;='1-Input'!$B$26,0,IF($A1825='1-Input'!$B$26+1,('1-Input'!$B$23+0)*'1-Input'!$B$27,'1-Input'!$B$23+0))</f>
        <v>15535</v>
      </c>
      <c r="D1825" s="10">
        <f t="shared" si="84"/>
        <v>0</v>
      </c>
      <c r="E1825" s="10">
        <f>MAX(0,('1-Input'!$B$10-C1825-D1825))/(1-'P-Parametri'!$B$31*MAX(0,IF(F1824&lt;=0,0,(F1824-G1824)/F1824)))</f>
        <v>17427.388695162939</v>
      </c>
      <c r="F1825" s="10">
        <f>((F1824-E1825+MAX(0,-('1-Input'!$B$10-C1825-D1825)))*(1+B1825))*(1-'P-Parametri'!$B$32)</f>
        <v>934425.07425050763</v>
      </c>
      <c r="G1825" s="10">
        <f>IF(F1824&lt;=0,G1824,G1824*(1-E1825/F1824))+MAX(0,-('1-Input'!$B$10-C1825-D1825))</f>
        <v>180801.8475488243</v>
      </c>
      <c r="H1825" s="9">
        <f t="shared" si="85"/>
        <v>1</v>
      </c>
    </row>
    <row r="1826" spans="1:8">
      <c r="A1826" s="9">
        <f t="shared" si="83"/>
        <v>42</v>
      </c>
      <c r="B1826" s="12">
        <f>IF($A1826='P-Parametri'!$E$47,'P-Parametri'!$B$34,IF($A1826='P-Parametri'!$E$48,'P-Parametri'!$C$34,'P-Parametri'!$E$52))</f>
        <v>-0.2</v>
      </c>
      <c r="C1826" s="10">
        <f>IF($A1826&lt;='1-Input'!$B$26,0,IF($A1826='1-Input'!$B$26+1,('1-Input'!$B$23+0)*'1-Input'!$B$27,'1-Input'!$B$23+0))</f>
        <v>15535</v>
      </c>
      <c r="D1826" s="10">
        <f t="shared" si="84"/>
        <v>0</v>
      </c>
      <c r="E1826" s="10">
        <f>MAX(0,('1-Input'!$B$10-C1826-D1826))/(1-'P-Parametri'!$B$31*MAX(0,IF(F1825&lt;=0,0,(F1825-G1825)/F1825)))</f>
        <v>17037.674561520955</v>
      </c>
      <c r="F1826" s="10">
        <f>((F1825-E1826+MAX(0,-('1-Input'!$B$10-C1826-D1826)))*(1+B1826))*(1-'P-Parametri'!$B$32)</f>
        <v>732442.09991168708</v>
      </c>
      <c r="G1826" s="10">
        <f>IF(F1825&lt;=0,G1825,G1825*(1-E1826/F1825))+MAX(0,-('1-Input'!$B$10-C1826-D1826))</f>
        <v>177505.22899315317</v>
      </c>
      <c r="H1826" s="9">
        <f t="shared" si="85"/>
        <v>1</v>
      </c>
    </row>
    <row r="1827" spans="1:8" ht="30">
      <c r="A1827" s="5" t="s">
        <v>184</v>
      </c>
      <c r="B1827" s="18" t="str">
        <f>IFERROR('1-Input'!$B$5-1+MATCH(0,H1784:H1826,0)-1,"non si esaurisce")</f>
        <v>non si esaurisce</v>
      </c>
      <c r="D1827" s="5" t="s">
        <v>185</v>
      </c>
      <c r="E1827" s="10">
        <f>F1826</f>
        <v>732442.09991168708</v>
      </c>
    </row>
  </sheetData>
  <mergeCells count="2">
    <mergeCell ref="A2:J2"/>
    <mergeCell ref="A1:H1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001"/>
  <sheetViews>
    <sheetView workbookViewId="0"/>
  </sheetViews>
  <sheetFormatPr defaultRowHeight="15"/>
  <cols>
    <col min="1" max="1" width="30" customWidth="1"/>
    <col min="2" max="27" width="15" customWidth="1"/>
  </cols>
  <sheetData>
    <row r="1" spans="1:26" ht="24.95" customHeight="1">
      <c r="A1" s="24" t="s">
        <v>448</v>
      </c>
      <c r="B1" s="23"/>
      <c r="C1" s="23"/>
      <c r="D1" s="23"/>
      <c r="E1" s="23"/>
      <c r="F1" s="23"/>
      <c r="G1" s="23"/>
      <c r="H1" s="23"/>
    </row>
    <row r="2" spans="1:26" ht="45" customHeight="1">
      <c r="A2" s="26" t="s">
        <v>449</v>
      </c>
      <c r="B2" s="23"/>
      <c r="C2" s="23"/>
      <c r="D2" s="23"/>
      <c r="E2" s="23"/>
      <c r="F2" s="23"/>
      <c r="G2" s="23"/>
      <c r="H2" s="23"/>
      <c r="I2" s="23"/>
      <c r="J2" s="23"/>
    </row>
    <row r="4" spans="1:26">
      <c r="A4" s="2" t="s">
        <v>450</v>
      </c>
    </row>
    <row r="5" spans="1:26">
      <c r="A5" s="4" t="s">
        <v>451</v>
      </c>
      <c r="C5" s="19">
        <f>'1-Input'!$B$17*0.57</f>
        <v>19950</v>
      </c>
      <c r="G5" s="19">
        <f>'1-Input'!$B$17</f>
        <v>35000</v>
      </c>
      <c r="K5" s="10">
        <f>IFERROR(G5-G52*(G5-C5)/(G52-C52),G5)</f>
        <v>55258.789355860892</v>
      </c>
      <c r="O5" s="10">
        <f>IFERROR(K5-K52*(K5-G5)/(K52-G52),K5)</f>
        <v>59933.311900955749</v>
      </c>
      <c r="S5" s="10">
        <f>IFERROR(O5-O52*(O5-K5)/(O52-K52),O5)</f>
        <v>59789.679328778991</v>
      </c>
      <c r="W5" s="10">
        <f>IFERROR(S5-S52*(S5-O5)/(S52-O52),S5)</f>
        <v>59803.649754076439</v>
      </c>
    </row>
    <row r="6" spans="1:26">
      <c r="A6" s="4" t="s">
        <v>452</v>
      </c>
      <c r="C6" s="10">
        <f>((C5*(1-'P-Parametri'!$B$22))+0)-(MAX(0,(IF(((C5*(1-'P-Parametri'!$B$22))+0)&lt;='P-Parametri'!$B$6,'P-Parametri'!$C$6*((C5*(1-'P-Parametri'!$B$22))+0),IF(((C5*(1-'P-Parametri'!$B$22))+0)&lt;='P-Parametri'!$B$7,'P-Parametri'!$B$9+'P-Parametri'!$C$7*(((C5*(1-'P-Parametri'!$B$22))+0)-'P-Parametri'!$B$6),'P-Parametri'!$B$10+'P-Parametri'!$C$8*(((C5*(1-'P-Parametri'!$B$22))+0)-'P-Parametri'!$B$7))))-(IF(((C5*(1-'P-Parametri'!$B$22))+0)&lt;='P-Parametri'!$C$12,'P-Parametri'!$B$12,IF(((C5*(1-'P-Parametri'!$B$22))+0)&lt;='P-Parametri'!$B$6,'P-Parametri'!$B$13+'P-Parametri'!$C$13*('P-Parametri'!$B$6-((C5*(1-'P-Parametri'!$B$22))+0))/'P-Parametri'!$D$13,IF(((C5*(1-'P-Parametri'!$B$22))+0)&lt;='P-Parametri'!$B$7,'P-Parametri'!$B$14*('P-Parametri'!$B$7-((C5*(1-'P-Parametri'!$B$22))+0))/'P-Parametri'!$C$14,0))))-(IF((C5*(1-'P-Parametri'!$B$22))&gt;0,IF(((C5*(1-'P-Parametri'!$B$22))+0)&lt;='P-Parametri'!$C$21,0,IF(((C5*(1-'P-Parametri'!$B$22))+0)&lt;='P-Parametri'!$D$21,'P-Parametri'!$B$21,IF(((C5*(1-'P-Parametri'!$B$22))+0)&lt;'P-Parametri'!$E$21,'P-Parametri'!$B$21*('P-Parametri'!$E$21-((C5*(1-'P-Parametri'!$B$22))+0))/('P-Parametri'!$E$21-'P-Parametri'!$D$21),0))),0))))-(IF(MAX(0,(IF(((C5*(1-'P-Parametri'!$B$22))+0)&lt;='P-Parametri'!$B$6,'P-Parametri'!$C$6*((C5*(1-'P-Parametri'!$B$22))+0),IF(((C5*(1-'P-Parametri'!$B$22))+0)&lt;='P-Parametri'!$B$7,'P-Parametri'!$B$9+'P-Parametri'!$C$7*(((C5*(1-'P-Parametri'!$B$22))+0)-'P-Parametri'!$B$6),'P-Parametri'!$B$10+'P-Parametri'!$C$8*(((C5*(1-'P-Parametri'!$B$22))+0)-'P-Parametri'!$B$7))))-(IF(((C5*(1-'P-Parametri'!$B$22))+0)&lt;='P-Parametri'!$C$12,'P-Parametri'!$B$12,IF(((C5*(1-'P-Parametri'!$B$22))+0)&lt;='P-Parametri'!$B$6,'P-Parametri'!$B$13+'P-Parametri'!$C$13*('P-Parametri'!$B$6-((C5*(1-'P-Parametri'!$B$22))+0))/'P-Parametri'!$D$13,IF(((C5*(1-'P-Parametri'!$B$22))+0)&lt;='P-Parametri'!$B$7,'P-Parametri'!$B$14*('P-Parametri'!$B$7-((C5*(1-'P-Parametri'!$B$22))+0))/'P-Parametri'!$C$14,0))))-(IF((C5*(1-'P-Parametri'!$B$22))&gt;0,IF(((C5*(1-'P-Parametri'!$B$22))+0)&lt;='P-Parametri'!$C$21,0,IF(((C5*(1-'P-Parametri'!$B$22))+0)&lt;='P-Parametri'!$D$21,'P-Parametri'!$B$21,IF(((C5*(1-'P-Parametri'!$B$22))+0)&lt;'P-Parametri'!$E$21,'P-Parametri'!$B$21*('P-Parametri'!$E$21-((C5*(1-'P-Parametri'!$B$22))+0))/('P-Parametri'!$E$21-'P-Parametri'!$D$21),0))),0)))&gt;0,'P-Parametri'!$B$11*((C5*(1-'P-Parametri'!$B$22))+0),0))+(IF(AND(((C5*(1-'P-Parametri'!$B$22))+0)&lt;='P-Parametri'!$C$18,(IF(((C5*(1-'P-Parametri'!$B$22))+0)&lt;='P-Parametri'!$B$6,'P-Parametri'!$C$6*((C5*(1-'P-Parametri'!$B$22))+0),IF(((C5*(1-'P-Parametri'!$B$22))+0)&lt;='P-Parametri'!$B$7,'P-Parametri'!$B$9+'P-Parametri'!$C$7*(((C5*(1-'P-Parametri'!$B$22))+0)-'P-Parametri'!$B$6),'P-Parametri'!$B$10+'P-Parametri'!$C$8*(((C5*(1-'P-Parametri'!$B$22))+0)-'P-Parametri'!$B$7))))&gt;(IF(((C5*(1-'P-Parametri'!$B$22))+0)&lt;='P-Parametri'!$C$12,'P-Parametri'!$B$12,IF(((C5*(1-'P-Parametri'!$B$22))+0)&lt;='P-Parametri'!$B$6,'P-Parametri'!$B$13+'P-Parametri'!$C$13*('P-Parametri'!$B$6-((C5*(1-'P-Parametri'!$B$22))+0))/'P-Parametri'!$D$13,IF(((C5*(1-'P-Parametri'!$B$22))+0)&lt;='P-Parametri'!$B$7,'P-Parametri'!$B$14*('P-Parametri'!$B$7-((C5*(1-'P-Parametri'!$B$22))+0))/'P-Parametri'!$C$14,0))))-'P-Parametri'!$D$18),'P-Parametri'!$B$18,0))+(IF((C5*(1-'P-Parametri'!$B$22))&gt;0,IF(((C5*(1-'P-Parametri'!$B$22))+0)&gt;'P-Parametri'!$D$20,0,IF(((C5*(1-'P-Parametri'!$B$22))+0)&lt;='P-Parametri'!$B$20,'P-Parametri'!$B$19*(C5*(1-'P-Parametri'!$B$22)),IF(((C5*(1-'P-Parametri'!$B$22))+0)&lt;='P-Parametri'!$C$20,'P-Parametri'!$C$19*(C5*(1-'P-Parametri'!$B$22)),'P-Parametri'!$D$19*(C5*(1-'P-Parametri'!$B$22))))),0))</f>
        <v>17271.754498461542</v>
      </c>
      <c r="G6" s="10">
        <f>((G5*(1-'P-Parametri'!$B$22))+0)-(MAX(0,(IF(((G5*(1-'P-Parametri'!$B$22))+0)&lt;='P-Parametri'!$B$6,'P-Parametri'!$C$6*((G5*(1-'P-Parametri'!$B$22))+0),IF(((G5*(1-'P-Parametri'!$B$22))+0)&lt;='P-Parametri'!$B$7,'P-Parametri'!$B$9+'P-Parametri'!$C$7*(((G5*(1-'P-Parametri'!$B$22))+0)-'P-Parametri'!$B$6),'P-Parametri'!$B$10+'P-Parametri'!$C$8*(((G5*(1-'P-Parametri'!$B$22))+0)-'P-Parametri'!$B$7))))-(IF(((G5*(1-'P-Parametri'!$B$22))+0)&lt;='P-Parametri'!$C$12,'P-Parametri'!$B$12,IF(((G5*(1-'P-Parametri'!$B$22))+0)&lt;='P-Parametri'!$B$6,'P-Parametri'!$B$13+'P-Parametri'!$C$13*('P-Parametri'!$B$6-((G5*(1-'P-Parametri'!$B$22))+0))/'P-Parametri'!$D$13,IF(((G5*(1-'P-Parametri'!$B$22))+0)&lt;='P-Parametri'!$B$7,'P-Parametri'!$B$14*('P-Parametri'!$B$7-((G5*(1-'P-Parametri'!$B$22))+0))/'P-Parametri'!$C$14,0))))-(IF((G5*(1-'P-Parametri'!$B$22))&gt;0,IF(((G5*(1-'P-Parametri'!$B$22))+0)&lt;='P-Parametri'!$C$21,0,IF(((G5*(1-'P-Parametri'!$B$22))+0)&lt;='P-Parametri'!$D$21,'P-Parametri'!$B$21,IF(((G5*(1-'P-Parametri'!$B$22))+0)&lt;'P-Parametri'!$E$21,'P-Parametri'!$B$21*('P-Parametri'!$E$21-((G5*(1-'P-Parametri'!$B$22))+0))/('P-Parametri'!$E$21-'P-Parametri'!$D$21),0))),0))))-(IF(MAX(0,(IF(((G5*(1-'P-Parametri'!$B$22))+0)&lt;='P-Parametri'!$B$6,'P-Parametri'!$C$6*((G5*(1-'P-Parametri'!$B$22))+0),IF(((G5*(1-'P-Parametri'!$B$22))+0)&lt;='P-Parametri'!$B$7,'P-Parametri'!$B$9+'P-Parametri'!$C$7*(((G5*(1-'P-Parametri'!$B$22))+0)-'P-Parametri'!$B$6),'P-Parametri'!$B$10+'P-Parametri'!$C$8*(((G5*(1-'P-Parametri'!$B$22))+0)-'P-Parametri'!$B$7))))-(IF(((G5*(1-'P-Parametri'!$B$22))+0)&lt;='P-Parametri'!$C$12,'P-Parametri'!$B$12,IF(((G5*(1-'P-Parametri'!$B$22))+0)&lt;='P-Parametri'!$B$6,'P-Parametri'!$B$13+'P-Parametri'!$C$13*('P-Parametri'!$B$6-((G5*(1-'P-Parametri'!$B$22))+0))/'P-Parametri'!$D$13,IF(((G5*(1-'P-Parametri'!$B$22))+0)&lt;='P-Parametri'!$B$7,'P-Parametri'!$B$14*('P-Parametri'!$B$7-((G5*(1-'P-Parametri'!$B$22))+0))/'P-Parametri'!$C$14,0))))-(IF((G5*(1-'P-Parametri'!$B$22))&gt;0,IF(((G5*(1-'P-Parametri'!$B$22))+0)&lt;='P-Parametri'!$C$21,0,IF(((G5*(1-'P-Parametri'!$B$22))+0)&lt;='P-Parametri'!$D$21,'P-Parametri'!$B$21,IF(((G5*(1-'P-Parametri'!$B$22))+0)&lt;'P-Parametri'!$E$21,'P-Parametri'!$B$21*('P-Parametri'!$E$21-((G5*(1-'P-Parametri'!$B$22))+0))/('P-Parametri'!$E$21-'P-Parametri'!$D$21),0))),0)))&gt;0,'P-Parametri'!$B$11*((G5*(1-'P-Parametri'!$B$22))+0),0))+(IF(AND(((G5*(1-'P-Parametri'!$B$22))+0)&lt;='P-Parametri'!$C$18,(IF(((G5*(1-'P-Parametri'!$B$22))+0)&lt;='P-Parametri'!$B$6,'P-Parametri'!$C$6*((G5*(1-'P-Parametri'!$B$22))+0),IF(((G5*(1-'P-Parametri'!$B$22))+0)&lt;='P-Parametri'!$B$7,'P-Parametri'!$B$9+'P-Parametri'!$C$7*(((G5*(1-'P-Parametri'!$B$22))+0)-'P-Parametri'!$B$6),'P-Parametri'!$B$10+'P-Parametri'!$C$8*(((G5*(1-'P-Parametri'!$B$22))+0)-'P-Parametri'!$B$7))))&gt;(IF(((G5*(1-'P-Parametri'!$B$22))+0)&lt;='P-Parametri'!$C$12,'P-Parametri'!$B$12,IF(((G5*(1-'P-Parametri'!$B$22))+0)&lt;='P-Parametri'!$B$6,'P-Parametri'!$B$13+'P-Parametri'!$C$13*('P-Parametri'!$B$6-((G5*(1-'P-Parametri'!$B$22))+0))/'P-Parametri'!$D$13,IF(((G5*(1-'P-Parametri'!$B$22))+0)&lt;='P-Parametri'!$B$7,'P-Parametri'!$B$14*('P-Parametri'!$B$7-((G5*(1-'P-Parametri'!$B$22))+0))/'P-Parametri'!$C$14,0))))-'P-Parametri'!$D$18),'P-Parametri'!$B$18,0))+(IF((G5*(1-'P-Parametri'!$B$22))&gt;0,IF(((G5*(1-'P-Parametri'!$B$22))+0)&gt;'P-Parametri'!$D$20,0,IF(((G5*(1-'P-Parametri'!$B$22))+0)&lt;='P-Parametri'!$B$20,'P-Parametri'!$B$19*(G5*(1-'P-Parametri'!$B$22)),IF(((G5*(1-'P-Parametri'!$B$22))+0)&lt;='P-Parametri'!$C$20,'P-Parametri'!$C$19*(G5*(1-'P-Parametri'!$B$22)),'P-Parametri'!$D$19*(G5*(1-'P-Parametri'!$B$22))))),0))</f>
        <v>26040.798409090909</v>
      </c>
      <c r="K6" s="10">
        <f>((K5*(1-'P-Parametri'!$B$22))+0)-(MAX(0,(IF(((K5*(1-'P-Parametri'!$B$22))+0)&lt;='P-Parametri'!$B$6,'P-Parametri'!$C$6*((K5*(1-'P-Parametri'!$B$22))+0),IF(((K5*(1-'P-Parametri'!$B$22))+0)&lt;='P-Parametri'!$B$7,'P-Parametri'!$B$9+'P-Parametri'!$C$7*(((K5*(1-'P-Parametri'!$B$22))+0)-'P-Parametri'!$B$6),'P-Parametri'!$B$10+'P-Parametri'!$C$8*(((K5*(1-'P-Parametri'!$B$22))+0)-'P-Parametri'!$B$7))))-(IF(((K5*(1-'P-Parametri'!$B$22))+0)&lt;='P-Parametri'!$C$12,'P-Parametri'!$B$12,IF(((K5*(1-'P-Parametri'!$B$22))+0)&lt;='P-Parametri'!$B$6,'P-Parametri'!$B$13+'P-Parametri'!$C$13*('P-Parametri'!$B$6-((K5*(1-'P-Parametri'!$B$22))+0))/'P-Parametri'!$D$13,IF(((K5*(1-'P-Parametri'!$B$22))+0)&lt;='P-Parametri'!$B$7,'P-Parametri'!$B$14*('P-Parametri'!$B$7-((K5*(1-'P-Parametri'!$B$22))+0))/'P-Parametri'!$C$14,0))))-(IF((K5*(1-'P-Parametri'!$B$22))&gt;0,IF(((K5*(1-'P-Parametri'!$B$22))+0)&lt;='P-Parametri'!$C$21,0,IF(((K5*(1-'P-Parametri'!$B$22))+0)&lt;='P-Parametri'!$D$21,'P-Parametri'!$B$21,IF(((K5*(1-'P-Parametri'!$B$22))+0)&lt;'P-Parametri'!$E$21,'P-Parametri'!$B$21*('P-Parametri'!$E$21-((K5*(1-'P-Parametri'!$B$22))+0))/('P-Parametri'!$E$21-'P-Parametri'!$D$21),0))),0))))-(IF(MAX(0,(IF(((K5*(1-'P-Parametri'!$B$22))+0)&lt;='P-Parametri'!$B$6,'P-Parametri'!$C$6*((K5*(1-'P-Parametri'!$B$22))+0),IF(((K5*(1-'P-Parametri'!$B$22))+0)&lt;='P-Parametri'!$B$7,'P-Parametri'!$B$9+'P-Parametri'!$C$7*(((K5*(1-'P-Parametri'!$B$22))+0)-'P-Parametri'!$B$6),'P-Parametri'!$B$10+'P-Parametri'!$C$8*(((K5*(1-'P-Parametri'!$B$22))+0)-'P-Parametri'!$B$7))))-(IF(((K5*(1-'P-Parametri'!$B$22))+0)&lt;='P-Parametri'!$C$12,'P-Parametri'!$B$12,IF(((K5*(1-'P-Parametri'!$B$22))+0)&lt;='P-Parametri'!$B$6,'P-Parametri'!$B$13+'P-Parametri'!$C$13*('P-Parametri'!$B$6-((K5*(1-'P-Parametri'!$B$22))+0))/'P-Parametri'!$D$13,IF(((K5*(1-'P-Parametri'!$B$22))+0)&lt;='P-Parametri'!$B$7,'P-Parametri'!$B$14*('P-Parametri'!$B$7-((K5*(1-'P-Parametri'!$B$22))+0))/'P-Parametri'!$C$14,0))))-(IF((K5*(1-'P-Parametri'!$B$22))&gt;0,IF(((K5*(1-'P-Parametri'!$B$22))+0)&lt;='P-Parametri'!$C$21,0,IF(((K5*(1-'P-Parametri'!$B$22))+0)&lt;='P-Parametri'!$D$21,'P-Parametri'!$B$21,IF(((K5*(1-'P-Parametri'!$B$22))+0)&lt;'P-Parametri'!$E$21,'P-Parametri'!$B$21*('P-Parametri'!$E$21-((K5*(1-'P-Parametri'!$B$22))+0))/('P-Parametri'!$E$21-'P-Parametri'!$D$21),0))),0)))&gt;0,'P-Parametri'!$B$11*((K5*(1-'P-Parametri'!$B$22))+0),0))+(IF(AND(((K5*(1-'P-Parametri'!$B$22))+0)&lt;='P-Parametri'!$C$18,(IF(((K5*(1-'P-Parametri'!$B$22))+0)&lt;='P-Parametri'!$B$6,'P-Parametri'!$C$6*((K5*(1-'P-Parametri'!$B$22))+0),IF(((K5*(1-'P-Parametri'!$B$22))+0)&lt;='P-Parametri'!$B$7,'P-Parametri'!$B$9+'P-Parametri'!$C$7*(((K5*(1-'P-Parametri'!$B$22))+0)-'P-Parametri'!$B$6),'P-Parametri'!$B$10+'P-Parametri'!$C$8*(((K5*(1-'P-Parametri'!$B$22))+0)-'P-Parametri'!$B$7))))&gt;(IF(((K5*(1-'P-Parametri'!$B$22))+0)&lt;='P-Parametri'!$C$12,'P-Parametri'!$B$12,IF(((K5*(1-'P-Parametri'!$B$22))+0)&lt;='P-Parametri'!$B$6,'P-Parametri'!$B$13+'P-Parametri'!$C$13*('P-Parametri'!$B$6-((K5*(1-'P-Parametri'!$B$22))+0))/'P-Parametri'!$D$13,IF(((K5*(1-'P-Parametri'!$B$22))+0)&lt;='P-Parametri'!$B$7,'P-Parametri'!$B$14*('P-Parametri'!$B$7-((K5*(1-'P-Parametri'!$B$22))+0))/'P-Parametri'!$C$14,0))))-'P-Parametri'!$D$18),'P-Parametri'!$B$18,0))+(IF((K5*(1-'P-Parametri'!$B$22))&gt;0,IF(((K5*(1-'P-Parametri'!$B$22))+0)&gt;'P-Parametri'!$D$20,0,IF(((K5*(1-'P-Parametri'!$B$22))+0)&lt;='P-Parametri'!$B$20,'P-Parametri'!$B$19*(K5*(1-'P-Parametri'!$B$22)),IF(((K5*(1-'P-Parametri'!$B$22))+0)&lt;='P-Parametri'!$C$20,'P-Parametri'!$C$19*(K5*(1-'P-Parametri'!$B$22)),'P-Parametri'!$D$19*(K5*(1-'P-Parametri'!$B$22))))),0))</f>
        <v>35399.278637731506</v>
      </c>
      <c r="O6" s="10">
        <f>((O5*(1-'P-Parametri'!$B$22))+0)-(MAX(0,(IF(((O5*(1-'P-Parametri'!$B$22))+0)&lt;='P-Parametri'!$B$6,'P-Parametri'!$C$6*((O5*(1-'P-Parametri'!$B$22))+0),IF(((O5*(1-'P-Parametri'!$B$22))+0)&lt;='P-Parametri'!$B$7,'P-Parametri'!$B$9+'P-Parametri'!$C$7*(((O5*(1-'P-Parametri'!$B$22))+0)-'P-Parametri'!$B$6),'P-Parametri'!$B$10+'P-Parametri'!$C$8*(((O5*(1-'P-Parametri'!$B$22))+0)-'P-Parametri'!$B$7))))-(IF(((O5*(1-'P-Parametri'!$B$22))+0)&lt;='P-Parametri'!$C$12,'P-Parametri'!$B$12,IF(((O5*(1-'P-Parametri'!$B$22))+0)&lt;='P-Parametri'!$B$6,'P-Parametri'!$B$13+'P-Parametri'!$C$13*('P-Parametri'!$B$6-((O5*(1-'P-Parametri'!$B$22))+0))/'P-Parametri'!$D$13,IF(((O5*(1-'P-Parametri'!$B$22))+0)&lt;='P-Parametri'!$B$7,'P-Parametri'!$B$14*('P-Parametri'!$B$7-((O5*(1-'P-Parametri'!$B$22))+0))/'P-Parametri'!$C$14,0))))-(IF((O5*(1-'P-Parametri'!$B$22))&gt;0,IF(((O5*(1-'P-Parametri'!$B$22))+0)&lt;='P-Parametri'!$C$21,0,IF(((O5*(1-'P-Parametri'!$B$22))+0)&lt;='P-Parametri'!$D$21,'P-Parametri'!$B$21,IF(((O5*(1-'P-Parametri'!$B$22))+0)&lt;'P-Parametri'!$E$21,'P-Parametri'!$B$21*('P-Parametri'!$E$21-((O5*(1-'P-Parametri'!$B$22))+0))/('P-Parametri'!$E$21-'P-Parametri'!$D$21),0))),0))))-(IF(MAX(0,(IF(((O5*(1-'P-Parametri'!$B$22))+0)&lt;='P-Parametri'!$B$6,'P-Parametri'!$C$6*((O5*(1-'P-Parametri'!$B$22))+0),IF(((O5*(1-'P-Parametri'!$B$22))+0)&lt;='P-Parametri'!$B$7,'P-Parametri'!$B$9+'P-Parametri'!$C$7*(((O5*(1-'P-Parametri'!$B$22))+0)-'P-Parametri'!$B$6),'P-Parametri'!$B$10+'P-Parametri'!$C$8*(((O5*(1-'P-Parametri'!$B$22))+0)-'P-Parametri'!$B$7))))-(IF(((O5*(1-'P-Parametri'!$B$22))+0)&lt;='P-Parametri'!$C$12,'P-Parametri'!$B$12,IF(((O5*(1-'P-Parametri'!$B$22))+0)&lt;='P-Parametri'!$B$6,'P-Parametri'!$B$13+'P-Parametri'!$C$13*('P-Parametri'!$B$6-((O5*(1-'P-Parametri'!$B$22))+0))/'P-Parametri'!$D$13,IF(((O5*(1-'P-Parametri'!$B$22))+0)&lt;='P-Parametri'!$B$7,'P-Parametri'!$B$14*('P-Parametri'!$B$7-((O5*(1-'P-Parametri'!$B$22))+0))/'P-Parametri'!$C$14,0))))-(IF((O5*(1-'P-Parametri'!$B$22))&gt;0,IF(((O5*(1-'P-Parametri'!$B$22))+0)&lt;='P-Parametri'!$C$21,0,IF(((O5*(1-'P-Parametri'!$B$22))+0)&lt;='P-Parametri'!$D$21,'P-Parametri'!$B$21,IF(((O5*(1-'P-Parametri'!$B$22))+0)&lt;'P-Parametri'!$E$21,'P-Parametri'!$B$21*('P-Parametri'!$E$21-((O5*(1-'P-Parametri'!$B$22))+0))/('P-Parametri'!$E$21-'P-Parametri'!$D$21),0))),0)))&gt;0,'P-Parametri'!$B$11*((O5*(1-'P-Parametri'!$B$22))+0),0))+(IF(AND(((O5*(1-'P-Parametri'!$B$22))+0)&lt;='P-Parametri'!$C$18,(IF(((O5*(1-'P-Parametri'!$B$22))+0)&lt;='P-Parametri'!$B$6,'P-Parametri'!$C$6*((O5*(1-'P-Parametri'!$B$22))+0),IF(((O5*(1-'P-Parametri'!$B$22))+0)&lt;='P-Parametri'!$B$7,'P-Parametri'!$B$9+'P-Parametri'!$C$7*(((O5*(1-'P-Parametri'!$B$22))+0)-'P-Parametri'!$B$6),'P-Parametri'!$B$10+'P-Parametri'!$C$8*(((O5*(1-'P-Parametri'!$B$22))+0)-'P-Parametri'!$B$7))))&gt;(IF(((O5*(1-'P-Parametri'!$B$22))+0)&lt;='P-Parametri'!$C$12,'P-Parametri'!$B$12,IF(((O5*(1-'P-Parametri'!$B$22))+0)&lt;='P-Parametri'!$B$6,'P-Parametri'!$B$13+'P-Parametri'!$C$13*('P-Parametri'!$B$6-((O5*(1-'P-Parametri'!$B$22))+0))/'P-Parametri'!$D$13,IF(((O5*(1-'P-Parametri'!$B$22))+0)&lt;='P-Parametri'!$B$7,'P-Parametri'!$B$14*('P-Parametri'!$B$7-((O5*(1-'P-Parametri'!$B$22))+0))/'P-Parametri'!$C$14,0))))-'P-Parametri'!$D$18),'P-Parametri'!$B$18,0))+(IF((O5*(1-'P-Parametri'!$B$22))&gt;0,IF(((O5*(1-'P-Parametri'!$B$22))+0)&gt;'P-Parametri'!$D$20,0,IF(((O5*(1-'P-Parametri'!$B$22))+0)&lt;='P-Parametri'!$B$20,'P-Parametri'!$B$19*(O5*(1-'P-Parametri'!$B$22)),IF(((O5*(1-'P-Parametri'!$B$22))+0)&lt;='P-Parametri'!$C$20,'P-Parametri'!$C$19*(O5*(1-'P-Parametri'!$B$22)),'P-Parametri'!$D$19*(O5*(1-'P-Parametri'!$B$22))))),0))</f>
        <v>37733.992295491851</v>
      </c>
      <c r="S6" s="10">
        <f>((S5*(1-'P-Parametri'!$B$22))+0)-(MAX(0,(IF(((S5*(1-'P-Parametri'!$B$22))+0)&lt;='P-Parametri'!$B$6,'P-Parametri'!$C$6*((S5*(1-'P-Parametri'!$B$22))+0),IF(((S5*(1-'P-Parametri'!$B$22))+0)&lt;='P-Parametri'!$B$7,'P-Parametri'!$B$9+'P-Parametri'!$C$7*(((S5*(1-'P-Parametri'!$B$22))+0)-'P-Parametri'!$B$6),'P-Parametri'!$B$10+'P-Parametri'!$C$8*(((S5*(1-'P-Parametri'!$B$22))+0)-'P-Parametri'!$B$7))))-(IF(((S5*(1-'P-Parametri'!$B$22))+0)&lt;='P-Parametri'!$C$12,'P-Parametri'!$B$12,IF(((S5*(1-'P-Parametri'!$B$22))+0)&lt;='P-Parametri'!$B$6,'P-Parametri'!$B$13+'P-Parametri'!$C$13*('P-Parametri'!$B$6-((S5*(1-'P-Parametri'!$B$22))+0))/'P-Parametri'!$D$13,IF(((S5*(1-'P-Parametri'!$B$22))+0)&lt;='P-Parametri'!$B$7,'P-Parametri'!$B$14*('P-Parametri'!$B$7-((S5*(1-'P-Parametri'!$B$22))+0))/'P-Parametri'!$C$14,0))))-(IF((S5*(1-'P-Parametri'!$B$22))&gt;0,IF(((S5*(1-'P-Parametri'!$B$22))+0)&lt;='P-Parametri'!$C$21,0,IF(((S5*(1-'P-Parametri'!$B$22))+0)&lt;='P-Parametri'!$D$21,'P-Parametri'!$B$21,IF(((S5*(1-'P-Parametri'!$B$22))+0)&lt;'P-Parametri'!$E$21,'P-Parametri'!$B$21*('P-Parametri'!$E$21-((S5*(1-'P-Parametri'!$B$22))+0))/('P-Parametri'!$E$21-'P-Parametri'!$D$21),0))),0))))-(IF(MAX(0,(IF(((S5*(1-'P-Parametri'!$B$22))+0)&lt;='P-Parametri'!$B$6,'P-Parametri'!$C$6*((S5*(1-'P-Parametri'!$B$22))+0),IF(((S5*(1-'P-Parametri'!$B$22))+0)&lt;='P-Parametri'!$B$7,'P-Parametri'!$B$9+'P-Parametri'!$C$7*(((S5*(1-'P-Parametri'!$B$22))+0)-'P-Parametri'!$B$6),'P-Parametri'!$B$10+'P-Parametri'!$C$8*(((S5*(1-'P-Parametri'!$B$22))+0)-'P-Parametri'!$B$7))))-(IF(((S5*(1-'P-Parametri'!$B$22))+0)&lt;='P-Parametri'!$C$12,'P-Parametri'!$B$12,IF(((S5*(1-'P-Parametri'!$B$22))+0)&lt;='P-Parametri'!$B$6,'P-Parametri'!$B$13+'P-Parametri'!$C$13*('P-Parametri'!$B$6-((S5*(1-'P-Parametri'!$B$22))+0))/'P-Parametri'!$D$13,IF(((S5*(1-'P-Parametri'!$B$22))+0)&lt;='P-Parametri'!$B$7,'P-Parametri'!$B$14*('P-Parametri'!$B$7-((S5*(1-'P-Parametri'!$B$22))+0))/'P-Parametri'!$C$14,0))))-(IF((S5*(1-'P-Parametri'!$B$22))&gt;0,IF(((S5*(1-'P-Parametri'!$B$22))+0)&lt;='P-Parametri'!$C$21,0,IF(((S5*(1-'P-Parametri'!$B$22))+0)&lt;='P-Parametri'!$D$21,'P-Parametri'!$B$21,IF(((S5*(1-'P-Parametri'!$B$22))+0)&lt;'P-Parametri'!$E$21,'P-Parametri'!$B$21*('P-Parametri'!$E$21-((S5*(1-'P-Parametri'!$B$22))+0))/('P-Parametri'!$E$21-'P-Parametri'!$D$21),0))),0)))&gt;0,'P-Parametri'!$B$11*((S5*(1-'P-Parametri'!$B$22))+0),0))+(IF(AND(((S5*(1-'P-Parametri'!$B$22))+0)&lt;='P-Parametri'!$C$18,(IF(((S5*(1-'P-Parametri'!$B$22))+0)&lt;='P-Parametri'!$B$6,'P-Parametri'!$C$6*((S5*(1-'P-Parametri'!$B$22))+0),IF(((S5*(1-'P-Parametri'!$B$22))+0)&lt;='P-Parametri'!$B$7,'P-Parametri'!$B$9+'P-Parametri'!$C$7*(((S5*(1-'P-Parametri'!$B$22))+0)-'P-Parametri'!$B$6),'P-Parametri'!$B$10+'P-Parametri'!$C$8*(((S5*(1-'P-Parametri'!$B$22))+0)-'P-Parametri'!$B$7))))&gt;(IF(((S5*(1-'P-Parametri'!$B$22))+0)&lt;='P-Parametri'!$C$12,'P-Parametri'!$B$12,IF(((S5*(1-'P-Parametri'!$B$22))+0)&lt;='P-Parametri'!$B$6,'P-Parametri'!$B$13+'P-Parametri'!$C$13*('P-Parametri'!$B$6-((S5*(1-'P-Parametri'!$B$22))+0))/'P-Parametri'!$D$13,IF(((S5*(1-'P-Parametri'!$B$22))+0)&lt;='P-Parametri'!$B$7,'P-Parametri'!$B$14*('P-Parametri'!$B$7-((S5*(1-'P-Parametri'!$B$22))+0))/'P-Parametri'!$C$14,0))))-'P-Parametri'!$D$18),'P-Parametri'!$B$18,0))+(IF((S5*(1-'P-Parametri'!$B$22))&gt;0,IF(((S5*(1-'P-Parametri'!$B$22))+0)&gt;'P-Parametri'!$D$20,0,IF(((S5*(1-'P-Parametri'!$B$22))+0)&lt;='P-Parametri'!$B$20,'P-Parametri'!$B$19*(S5*(1-'P-Parametri'!$B$22)),IF(((S5*(1-'P-Parametri'!$B$22))+0)&lt;='P-Parametri'!$C$20,'P-Parametri'!$C$19*(S5*(1-'P-Parametri'!$B$22)),'P-Parametri'!$D$19*(S5*(1-'P-Parametri'!$B$22))))),0))</f>
        <v>37662.254289155317</v>
      </c>
      <c r="W6" s="10">
        <f>((W5*(1-'P-Parametri'!$B$22))+0)-(MAX(0,(IF(((W5*(1-'P-Parametri'!$B$22))+0)&lt;='P-Parametri'!$B$6,'P-Parametri'!$C$6*((W5*(1-'P-Parametri'!$B$22))+0),IF(((W5*(1-'P-Parametri'!$B$22))+0)&lt;='P-Parametri'!$B$7,'P-Parametri'!$B$9+'P-Parametri'!$C$7*(((W5*(1-'P-Parametri'!$B$22))+0)-'P-Parametri'!$B$6),'P-Parametri'!$B$10+'P-Parametri'!$C$8*(((W5*(1-'P-Parametri'!$B$22))+0)-'P-Parametri'!$B$7))))-(IF(((W5*(1-'P-Parametri'!$B$22))+0)&lt;='P-Parametri'!$C$12,'P-Parametri'!$B$12,IF(((W5*(1-'P-Parametri'!$B$22))+0)&lt;='P-Parametri'!$B$6,'P-Parametri'!$B$13+'P-Parametri'!$C$13*('P-Parametri'!$B$6-((W5*(1-'P-Parametri'!$B$22))+0))/'P-Parametri'!$D$13,IF(((W5*(1-'P-Parametri'!$B$22))+0)&lt;='P-Parametri'!$B$7,'P-Parametri'!$B$14*('P-Parametri'!$B$7-((W5*(1-'P-Parametri'!$B$22))+0))/'P-Parametri'!$C$14,0))))-(IF((W5*(1-'P-Parametri'!$B$22))&gt;0,IF(((W5*(1-'P-Parametri'!$B$22))+0)&lt;='P-Parametri'!$C$21,0,IF(((W5*(1-'P-Parametri'!$B$22))+0)&lt;='P-Parametri'!$D$21,'P-Parametri'!$B$21,IF(((W5*(1-'P-Parametri'!$B$22))+0)&lt;'P-Parametri'!$E$21,'P-Parametri'!$B$21*('P-Parametri'!$E$21-((W5*(1-'P-Parametri'!$B$22))+0))/('P-Parametri'!$E$21-'P-Parametri'!$D$21),0))),0))))-(IF(MAX(0,(IF(((W5*(1-'P-Parametri'!$B$22))+0)&lt;='P-Parametri'!$B$6,'P-Parametri'!$C$6*((W5*(1-'P-Parametri'!$B$22))+0),IF(((W5*(1-'P-Parametri'!$B$22))+0)&lt;='P-Parametri'!$B$7,'P-Parametri'!$B$9+'P-Parametri'!$C$7*(((W5*(1-'P-Parametri'!$B$22))+0)-'P-Parametri'!$B$6),'P-Parametri'!$B$10+'P-Parametri'!$C$8*(((W5*(1-'P-Parametri'!$B$22))+0)-'P-Parametri'!$B$7))))-(IF(((W5*(1-'P-Parametri'!$B$22))+0)&lt;='P-Parametri'!$C$12,'P-Parametri'!$B$12,IF(((W5*(1-'P-Parametri'!$B$22))+0)&lt;='P-Parametri'!$B$6,'P-Parametri'!$B$13+'P-Parametri'!$C$13*('P-Parametri'!$B$6-((W5*(1-'P-Parametri'!$B$22))+0))/'P-Parametri'!$D$13,IF(((W5*(1-'P-Parametri'!$B$22))+0)&lt;='P-Parametri'!$B$7,'P-Parametri'!$B$14*('P-Parametri'!$B$7-((W5*(1-'P-Parametri'!$B$22))+0))/'P-Parametri'!$C$14,0))))-(IF((W5*(1-'P-Parametri'!$B$22))&gt;0,IF(((W5*(1-'P-Parametri'!$B$22))+0)&lt;='P-Parametri'!$C$21,0,IF(((W5*(1-'P-Parametri'!$B$22))+0)&lt;='P-Parametri'!$D$21,'P-Parametri'!$B$21,IF(((W5*(1-'P-Parametri'!$B$22))+0)&lt;'P-Parametri'!$E$21,'P-Parametri'!$B$21*('P-Parametri'!$E$21-((W5*(1-'P-Parametri'!$B$22))+0))/('P-Parametri'!$E$21-'P-Parametri'!$D$21),0))),0)))&gt;0,'P-Parametri'!$B$11*((W5*(1-'P-Parametri'!$B$22))+0),0))+(IF(AND(((W5*(1-'P-Parametri'!$B$22))+0)&lt;='P-Parametri'!$C$18,(IF(((W5*(1-'P-Parametri'!$B$22))+0)&lt;='P-Parametri'!$B$6,'P-Parametri'!$C$6*((W5*(1-'P-Parametri'!$B$22))+0),IF(((W5*(1-'P-Parametri'!$B$22))+0)&lt;='P-Parametri'!$B$7,'P-Parametri'!$B$9+'P-Parametri'!$C$7*(((W5*(1-'P-Parametri'!$B$22))+0)-'P-Parametri'!$B$6),'P-Parametri'!$B$10+'P-Parametri'!$C$8*(((W5*(1-'P-Parametri'!$B$22))+0)-'P-Parametri'!$B$7))))&gt;(IF(((W5*(1-'P-Parametri'!$B$22))+0)&lt;='P-Parametri'!$C$12,'P-Parametri'!$B$12,IF(((W5*(1-'P-Parametri'!$B$22))+0)&lt;='P-Parametri'!$B$6,'P-Parametri'!$B$13+'P-Parametri'!$C$13*('P-Parametri'!$B$6-((W5*(1-'P-Parametri'!$B$22))+0))/'P-Parametri'!$D$13,IF(((W5*(1-'P-Parametri'!$B$22))+0)&lt;='P-Parametri'!$B$7,'P-Parametri'!$B$14*('P-Parametri'!$B$7-((W5*(1-'P-Parametri'!$B$22))+0))/'P-Parametri'!$C$14,0))))-'P-Parametri'!$D$18),'P-Parametri'!$B$18,0))+(IF((W5*(1-'P-Parametri'!$B$22))&gt;0,IF(((W5*(1-'P-Parametri'!$B$22))+0)&gt;'P-Parametri'!$D$20,0,IF(((W5*(1-'P-Parametri'!$B$22))+0)&lt;='P-Parametri'!$B$20,'P-Parametri'!$B$19*(W5*(1-'P-Parametri'!$B$22)),IF(((W5*(1-'P-Parametri'!$B$22))+0)&lt;='P-Parametri'!$C$20,'P-Parametri'!$C$19*(W5*(1-'P-Parametri'!$B$22)),'P-Parametri'!$D$19*(W5*(1-'P-Parametri'!$B$22))))),0))</f>
        <v>37669.231887922251</v>
      </c>
    </row>
    <row r="7" spans="1:26">
      <c r="A7" s="4" t="s">
        <v>453</v>
      </c>
      <c r="C7" s="10">
        <f>(('P-Parametri'!$B$24*C5)*(1+'P-Parametri'!$B$26)^('1-Input'!$B$25-1-'1-Input'!$B$12+1)*(IF('P-Parametri'!$B$26=0,'1-Input'!$B$12,((1+'P-Parametri'!$B$26)^'1-Input'!$B$12-1)/'P-Parametri'!$B$26)))*'P-Parametri'!$B$27*(1-'P-Parametri'!$B$28)</f>
        <v>1475.3774867953882</v>
      </c>
      <c r="G7" s="10">
        <f>(('P-Parametri'!$B$24*G5)*(1+'P-Parametri'!$B$26)^('1-Input'!$B$25-1-'1-Input'!$B$12+1)*(IF('P-Parametri'!$B$26=0,'1-Input'!$B$12,((1+'P-Parametri'!$B$26)^'1-Input'!$B$12-1)/'P-Parametri'!$B$26)))*'P-Parametri'!$B$27*(1-'P-Parametri'!$B$28)</f>
        <v>2588.3815557813832</v>
      </c>
      <c r="K7" s="10">
        <f>(('P-Parametri'!$B$24*K5)*(1+'P-Parametri'!$B$26)^('1-Input'!$B$25-1-'1-Input'!$B$12+1)*(IF('P-Parametri'!$B$26=0,'1-Input'!$B$12,((1+'P-Parametri'!$B$26)^'1-Input'!$B$12-1)/'P-Parametri'!$B$26)))*'P-Parametri'!$B$27*(1-'P-Parametri'!$B$28)</f>
        <v>4086.5951761005408</v>
      </c>
      <c r="O7" s="10">
        <f>(('P-Parametri'!$B$24*O5)*(1+'P-Parametri'!$B$26)^('1-Input'!$B$25-1-'1-Input'!$B$12+1)*(IF('P-Parametri'!$B$26=0,'1-Input'!$B$12,((1+'P-Parametri'!$B$26)^'1-Input'!$B$12-1)/'P-Parametri'!$B$26)))*'P-Parametri'!$B$27*(1-'P-Parametri'!$B$28)</f>
        <v>4432.2936886093348</v>
      </c>
      <c r="S7" s="10">
        <f>(('P-Parametri'!$B$24*S5)*(1+'P-Parametri'!$B$26)^('1-Input'!$B$25-1-'1-Input'!$B$12+1)*(IF('P-Parametri'!$B$26=0,'1-Input'!$B$12,((1+'P-Parametri'!$B$26)^'1-Input'!$B$12-1)/'P-Parametri'!$B$26)))*'P-Parametri'!$B$27*(1-'P-Parametri'!$B$28)</f>
        <v>4421.671520019856</v>
      </c>
      <c r="W7" s="10">
        <f>(('P-Parametri'!$B$24*W5)*(1+'P-Parametri'!$B$26)^('1-Input'!$B$25-1-'1-Input'!$B$12+1)*(IF('P-Parametri'!$B$26=0,'1-Input'!$B$12,((1+'P-Parametri'!$B$26)^'1-Input'!$B$12-1)/'P-Parametri'!$B$26)))*'P-Parametri'!$B$27*(1-'P-Parametri'!$B$28)</f>
        <v>4422.7046854817518</v>
      </c>
    </row>
    <row r="8" spans="1:26">
      <c r="A8" s="15" t="s">
        <v>176</v>
      </c>
      <c r="B8" s="15" t="s">
        <v>177</v>
      </c>
      <c r="C8" s="15" t="s">
        <v>178</v>
      </c>
      <c r="D8" s="15" t="s">
        <v>180</v>
      </c>
      <c r="E8" s="15" t="s">
        <v>181</v>
      </c>
      <c r="F8" s="15" t="s">
        <v>182</v>
      </c>
      <c r="G8" s="15" t="s">
        <v>178</v>
      </c>
      <c r="H8" s="15" t="s">
        <v>180</v>
      </c>
      <c r="I8" s="15" t="s">
        <v>181</v>
      </c>
      <c r="J8" s="15" t="s">
        <v>182</v>
      </c>
      <c r="K8" s="15" t="s">
        <v>178</v>
      </c>
      <c r="L8" s="15" t="s">
        <v>180</v>
      </c>
      <c r="M8" s="15" t="s">
        <v>181</v>
      </c>
      <c r="N8" s="15" t="s">
        <v>182</v>
      </c>
      <c r="O8" s="15" t="s">
        <v>178</v>
      </c>
      <c r="P8" s="15" t="s">
        <v>180</v>
      </c>
      <c r="Q8" s="15" t="s">
        <v>181</v>
      </c>
      <c r="R8" s="15" t="s">
        <v>182</v>
      </c>
      <c r="S8" s="15" t="s">
        <v>178</v>
      </c>
      <c r="T8" s="15" t="s">
        <v>180</v>
      </c>
      <c r="U8" s="15" t="s">
        <v>181</v>
      </c>
      <c r="V8" s="15" t="s">
        <v>182</v>
      </c>
      <c r="W8" s="15" t="s">
        <v>178</v>
      </c>
      <c r="X8" s="15" t="s">
        <v>180</v>
      </c>
      <c r="Y8" s="15" t="s">
        <v>181</v>
      </c>
      <c r="Z8" s="15" t="s">
        <v>182</v>
      </c>
    </row>
    <row r="9" spans="1:26">
      <c r="A9" s="9">
        <f>0</f>
        <v>0</v>
      </c>
      <c r="D9" s="10">
        <f>0</f>
        <v>0</v>
      </c>
      <c r="E9" s="10">
        <f>'1-Input'!$B$8</f>
        <v>760000</v>
      </c>
      <c r="F9" s="10">
        <f>'1-Input'!$B$9</f>
        <v>586000</v>
      </c>
      <c r="H9" s="10">
        <f>0</f>
        <v>0</v>
      </c>
      <c r="I9" s="10">
        <f>'1-Input'!$B$8</f>
        <v>760000</v>
      </c>
      <c r="J9" s="10">
        <f>'1-Input'!$B$9</f>
        <v>586000</v>
      </c>
      <c r="L9" s="10">
        <f>0</f>
        <v>0</v>
      </c>
      <c r="M9" s="10">
        <f>'1-Input'!$B$8</f>
        <v>760000</v>
      </c>
      <c r="N9" s="10">
        <f>'1-Input'!$B$9</f>
        <v>586000</v>
      </c>
      <c r="P9" s="10">
        <f>0</f>
        <v>0</v>
      </c>
      <c r="Q9" s="10">
        <f>'1-Input'!$B$8</f>
        <v>760000</v>
      </c>
      <c r="R9" s="10">
        <f>'1-Input'!$B$9</f>
        <v>586000</v>
      </c>
      <c r="T9" s="10">
        <f>0</f>
        <v>0</v>
      </c>
      <c r="U9" s="10">
        <f>'1-Input'!$B$8</f>
        <v>760000</v>
      </c>
      <c r="V9" s="10">
        <f>'1-Input'!$B$9</f>
        <v>586000</v>
      </c>
      <c r="X9" s="10">
        <f>0</f>
        <v>0</v>
      </c>
      <c r="Y9" s="10">
        <f>'1-Input'!$B$8</f>
        <v>760000</v>
      </c>
      <c r="Z9" s="10">
        <f>'1-Input'!$B$9</f>
        <v>586000</v>
      </c>
    </row>
    <row r="10" spans="1:26">
      <c r="A10" s="9">
        <f t="shared" ref="A10:A51" si="0">A9+1</f>
        <v>1</v>
      </c>
      <c r="B10" s="12">
        <f>IF($A10='P-Parametri'!$C$47,'P-Parametri'!$B$34,IF($A10='P-Parametri'!$C$48,'P-Parametri'!$C$34,'P-Parametri'!$C$50))</f>
        <v>-0.35</v>
      </c>
      <c r="C10" s="10">
        <f>IF($A10&lt;='1-Input'!$B$26,0,IF($A10='1-Input'!$B$26+1,('1-Input'!$B$23+$C$7)*'1-Input'!$B$27,'1-Input'!$B$23+$C$7))</f>
        <v>0</v>
      </c>
      <c r="D10" s="10">
        <f>MAX(0,('1-Input'!$B$10-C10-IF(AND($A10&gt;=1,$A10&lt;1+'1-Input'!$B$12),$C$6,0)))/(1-'P-Parametri'!$B$31*MAX(0,IF(E9&lt;=0,0,(E9-F9)/E9)))</f>
        <v>12470.57275332871</v>
      </c>
      <c r="E10" s="10">
        <f>((E9-D10+MAX(0,-('1-Input'!$B$10-C10-IF(AND($A10&gt;=1,$A10&lt;1+'1-Input'!$B$12),$C$6,0))))*(1+B10))*(1-'P-Parametri'!$B$32)</f>
        <v>484922.33945491567</v>
      </c>
      <c r="F10" s="10">
        <f>IF(E9&lt;=0,F9,F9*(1-D10/E9))+MAX(0,-('1-Input'!$B$10-C10-IF(AND($A10&gt;=1,$A10&lt;1+'1-Input'!$B$12),$C$6,0)))</f>
        <v>576384.53206124913</v>
      </c>
      <c r="G10" s="10">
        <f>IF($A10&lt;='1-Input'!$B$26,0,IF($A10='1-Input'!$B$26+1,('1-Input'!$B$23+$G$7)*'1-Input'!$B$27,'1-Input'!$B$23+$G$7))</f>
        <v>0</v>
      </c>
      <c r="H10" s="10">
        <f>MAX(0,('1-Input'!$B$10-G10-IF(AND($A10&gt;=1,$A10&lt;1+'1-Input'!$B$12),$G$6,0)))/(1-'P-Parametri'!$B$31*MAX(0,IF(I9&lt;=0,0,(I9-J9)/I9)))</f>
        <v>3146.5012159199023</v>
      </c>
      <c r="I10" s="10">
        <f>((I9-H10+MAX(0,-('1-Input'!$B$10-G10-IF(AND($A10&gt;=1,$A10&lt;1+'1-Input'!$B$12),$G$6,0))))*(1+B10))*(1-'P-Parametri'!$B$32)</f>
        <v>490970.8646612328</v>
      </c>
      <c r="J10" s="10">
        <f>IF(I9&lt;=0,J9,J9*(1-H10/I9))+MAX(0,-('1-Input'!$B$10-G10-IF(AND($A10&gt;=1,$A10&lt;1+'1-Input'!$B$12),$G$6,0)))</f>
        <v>583573.88195719861</v>
      </c>
      <c r="K10" s="10">
        <f>IF($A10&lt;='1-Input'!$B$26,0,IF($A10='1-Input'!$B$26+1,('1-Input'!$B$23+$K$7)*'1-Input'!$B$27,'1-Input'!$B$23+$K$7))</f>
        <v>0</v>
      </c>
      <c r="L10" s="10">
        <f>MAX(0,('1-Input'!$B$10-K10-IF(AND($A10&gt;=1,$A10&lt;1+'1-Input'!$B$12),$K$6,0)))/(1-'P-Parametri'!$B$31*MAX(0,IF(M9&lt;=0,0,(M9-N9)/M9)))</f>
        <v>0</v>
      </c>
      <c r="M10" s="10">
        <f>((M9-L10+MAX(0,-('1-Input'!$B$10-K10-IF(AND($A10&gt;=1,$A10&lt;1+'1-Input'!$B$12),$K$6,0))))*(1+B10))*(1-'P-Parametri'!$B$32)</f>
        <v>497163.21205229638</v>
      </c>
      <c r="N10" s="10">
        <f>IF(M9&lt;=0,N9,N9*(1-L10/M9))+MAX(0,-('1-Input'!$B$10-K10-IF(AND($A10&gt;=1,$A10&lt;1+'1-Input'!$B$12),$K$6,0)))</f>
        <v>592399.27863773145</v>
      </c>
      <c r="O10" s="10">
        <f>IF($A10&lt;='1-Input'!$B$26,0,IF($A10='1-Input'!$B$26+1,('1-Input'!$B$23+$O$7)*'1-Input'!$B$27,'1-Input'!$B$23+$O$7))</f>
        <v>0</v>
      </c>
      <c r="P10" s="10">
        <f>MAX(0,('1-Input'!$B$10-O10-IF(AND($A10&gt;=1,$A10&lt;1+'1-Input'!$B$12),$O$6,0)))/(1-'P-Parametri'!$B$31*MAX(0,IF(Q9&lt;=0,0,(Q9-R9)/Q9)))</f>
        <v>0</v>
      </c>
      <c r="Q10" s="10">
        <f>((Q9-P10+MAX(0,-('1-Input'!$B$10-O10-IF(AND($A10&gt;=1,$A10&lt;1+'1-Input'!$B$12),$O$6,0))))*(1+B10))*(1-'P-Parametri'!$B$32)</f>
        <v>498677.74080208555</v>
      </c>
      <c r="R10" s="10">
        <f>IF(Q9&lt;=0,R9,R9*(1-P10/Q9))+MAX(0,-('1-Input'!$B$10-O10-IF(AND($A10&gt;=1,$A10&lt;1+'1-Input'!$B$12),$O$6,0)))</f>
        <v>594733.99229549186</v>
      </c>
      <c r="S10" s="10">
        <f>IF($A10&lt;='1-Input'!$B$26,0,IF($A10='1-Input'!$B$26+1,('1-Input'!$B$23+$S$7)*'1-Input'!$B$27,'1-Input'!$B$23+$S$7))</f>
        <v>0</v>
      </c>
      <c r="T10" s="10">
        <f>MAX(0,('1-Input'!$B$10-S10-IF(AND($A10&gt;=1,$A10&lt;1+'1-Input'!$B$12),$S$6,0)))/(1-'P-Parametri'!$B$31*MAX(0,IF(U9&lt;=0,0,(U9-V9)/U9)))</f>
        <v>0</v>
      </c>
      <c r="U10" s="10">
        <f>((U9-T10+MAX(0,-('1-Input'!$B$10-S10-IF(AND($A10&gt;=1,$A10&lt;1+'1-Input'!$B$12),$S$6,0))))*(1+B10))*(1-'P-Parametri'!$B$32)</f>
        <v>498631.2043573751</v>
      </c>
      <c r="V10" s="10">
        <f>IF(U9&lt;=0,V9,V9*(1-T10/U9))+MAX(0,-('1-Input'!$B$10-S10-IF(AND($A10&gt;=1,$A10&lt;1+'1-Input'!$B$12),$S$6,0)))</f>
        <v>594662.25428915536</v>
      </c>
      <c r="W10" s="10">
        <f>IF($A10&lt;='1-Input'!$B$26,0,IF($A10='1-Input'!$B$26+1,('1-Input'!$B$23+$W$7)*'1-Input'!$B$27,'1-Input'!$B$23+$W$7))</f>
        <v>0</v>
      </c>
      <c r="X10" s="10">
        <f>MAX(0,('1-Input'!$B$10-W10-IF(AND($A10&gt;=1,$A10&lt;1+'1-Input'!$B$12),$W$6,0)))/(1-'P-Parametri'!$B$31*MAX(0,IF(Y9&lt;=0,0,(Y9-Z9)/Y9)))</f>
        <v>0</v>
      </c>
      <c r="Y10" s="10">
        <f>((Y9-X10+MAX(0,-('1-Input'!$B$10-W10-IF(AND($A10&gt;=1,$A10&lt;1+'1-Input'!$B$12),$W$6,0))))*(1+B10))*(1-'P-Parametri'!$B$32)</f>
        <v>498635.7307256952</v>
      </c>
      <c r="Z10" s="10">
        <f>IF(Y9&lt;=0,Z9,Z9*(1-X10/Y9))+MAX(0,-('1-Input'!$B$10-W10-IF(AND($A10&gt;=1,$A10&lt;1+'1-Input'!$B$12),$W$6,0)))</f>
        <v>594669.23188792227</v>
      </c>
    </row>
    <row r="11" spans="1:26">
      <c r="A11" s="9">
        <f t="shared" si="0"/>
        <v>2</v>
      </c>
      <c r="B11" s="12">
        <f>IF($A11='P-Parametri'!$C$47,'P-Parametri'!$B$34,IF($A11='P-Parametri'!$C$48,'P-Parametri'!$C$34,'P-Parametri'!$C$50))</f>
        <v>-0.2</v>
      </c>
      <c r="C11" s="10">
        <f>IF($A11&lt;='1-Input'!$B$26,0,IF($A11='1-Input'!$B$26+1,('1-Input'!$B$23+$C$7)*'1-Input'!$B$27,'1-Input'!$B$23+$C$7))</f>
        <v>0</v>
      </c>
      <c r="D11" s="10">
        <f>MAX(0,('1-Input'!$B$10-C11-IF(AND($A11&gt;=1,$A11&lt;1+'1-Input'!$B$12),$C$6,0)))/(1-'P-Parametri'!$B$31*MAX(0,IF(E10&lt;=0,0,(E10-F10)/E10)))</f>
        <v>11728.245501538458</v>
      </c>
      <c r="E11" s="10">
        <f>((E10-D11+MAX(0,-('1-Input'!$B$10-C11-IF(AND($A11&gt;=1,$A11&lt;1+'1-Input'!$B$12),$C$6,0))))*(1+B11))*(1-'P-Parametri'!$B$32)</f>
        <v>377798.16461237636</v>
      </c>
      <c r="F11" s="10">
        <f>IF(E10&lt;=0,F10,F10*(1-D11/E10))+MAX(0,-('1-Input'!$B$10-C11-IF(AND($A11&gt;=1,$A11&lt;1+'1-Input'!$B$12),$C$6,0)))</f>
        <v>562444.1982277896</v>
      </c>
      <c r="G11" s="10">
        <f>IF($A11&lt;='1-Input'!$B$26,0,IF($A11='1-Input'!$B$26+1,('1-Input'!$B$23+$G$7)*'1-Input'!$B$27,'1-Input'!$B$23+$G$7))</f>
        <v>0</v>
      </c>
      <c r="H11" s="10">
        <f>MAX(0,('1-Input'!$B$10-G11-IF(AND($A11&gt;=1,$A11&lt;1+'1-Input'!$B$12),$G$6,0)))/(1-'P-Parametri'!$B$31*MAX(0,IF(I10&lt;=0,0,(I10-J10)/I10)))</f>
        <v>2959.2015909090915</v>
      </c>
      <c r="I11" s="10">
        <f>((I10-H11+MAX(0,-('1-Input'!$B$10-G11-IF(AND($A11&gt;=1,$A11&lt;1+'1-Input'!$B$12),$G$6,0))))*(1+B11))*(1-'P-Parametri'!$B$32)</f>
        <v>389628.51179534645</v>
      </c>
      <c r="J11" s="10">
        <f>IF(I10&lt;=0,J10,J10*(1-H11/I10))+MAX(0,-('1-Input'!$B$10-G11-IF(AND($A11&gt;=1,$A11&lt;1+'1-Input'!$B$12),$G$6,0)))</f>
        <v>580056.5393118416</v>
      </c>
      <c r="K11" s="10">
        <f>IF($A11&lt;='1-Input'!$B$26,0,IF($A11='1-Input'!$B$26+1,('1-Input'!$B$23+$K$7)*'1-Input'!$B$27,'1-Input'!$B$23+$K$7))</f>
        <v>0</v>
      </c>
      <c r="L11" s="10">
        <f>MAX(0,('1-Input'!$B$10-K11-IF(AND($A11&gt;=1,$A11&lt;1+'1-Input'!$B$12),$K$6,0)))/(1-'P-Parametri'!$B$31*MAX(0,IF(M10&lt;=0,0,(M10-N10)/M10)))</f>
        <v>0</v>
      </c>
      <c r="M11" s="10">
        <f>((M10-L11+MAX(0,-('1-Input'!$B$10-K11-IF(AND($A11&gt;=1,$A11&lt;1+'1-Input'!$B$12),$K$6,0))))*(1+B11))*(1-'P-Parametri'!$B$32)</f>
        <v>402044.2925669183</v>
      </c>
      <c r="N11" s="10">
        <f>IF(M10&lt;=0,N10,N10*(1-L11/M10))+MAX(0,-('1-Input'!$B$10-K11-IF(AND($A11&gt;=1,$A11&lt;1+'1-Input'!$B$12),$K$6,0)))</f>
        <v>598798.5572754629</v>
      </c>
      <c r="O11" s="10">
        <f>IF($A11&lt;='1-Input'!$B$26,0,IF($A11='1-Input'!$B$26+1,('1-Input'!$B$23+$O$7)*'1-Input'!$B$27,'1-Input'!$B$23+$O$7))</f>
        <v>0</v>
      </c>
      <c r="P11" s="10">
        <f>MAX(0,('1-Input'!$B$10-O11-IF(AND($A11&gt;=1,$A11&lt;1+'1-Input'!$B$12),$O$6,0)))/(1-'P-Parametri'!$B$31*MAX(0,IF(Q10&lt;=0,0,(Q10-R10)/Q10)))</f>
        <v>0</v>
      </c>
      <c r="Q11" s="10">
        <f>((Q10-P11+MAX(0,-('1-Input'!$B$10-O11-IF(AND($A11&gt;=1,$A11&lt;1+'1-Input'!$B$12),$O$6,0))))*(1+B11))*(1-'P-Parametri'!$B$32)</f>
        <v>405117.52770510584</v>
      </c>
      <c r="R11" s="10">
        <f>IF(Q10&lt;=0,R10,R10*(1-P11/Q10))+MAX(0,-('1-Input'!$B$10-O11-IF(AND($A11&gt;=1,$A11&lt;1+'1-Input'!$B$12),$O$6,0)))</f>
        <v>603467.98459098372</v>
      </c>
      <c r="S11" s="10">
        <f>IF($A11&lt;='1-Input'!$B$26,0,IF($A11='1-Input'!$B$26+1,('1-Input'!$B$23+$S$7)*'1-Input'!$B$27,'1-Input'!$B$23+$S$7))</f>
        <v>0</v>
      </c>
      <c r="T11" s="10">
        <f>MAX(0,('1-Input'!$B$10-S11-IF(AND($A11&gt;=1,$A11&lt;1+'1-Input'!$B$12),$S$6,0)))/(1-'P-Parametri'!$B$31*MAX(0,IF(U10&lt;=0,0,(U10-V10)/U10)))</f>
        <v>0</v>
      </c>
      <c r="U11" s="10">
        <f>((U10-T11+MAX(0,-('1-Input'!$B$10-S11-IF(AND($A11&gt;=1,$A11&lt;1+'1-Input'!$B$12),$S$6,0))))*(1+B11))*(1-'P-Parametri'!$B$32)</f>
        <v>405023.09738338989</v>
      </c>
      <c r="V11" s="10">
        <f>IF(U10&lt;=0,V10,V10*(1-T11/U10))+MAX(0,-('1-Input'!$B$10-S11-IF(AND($A11&gt;=1,$A11&lt;1+'1-Input'!$B$12),$S$6,0)))</f>
        <v>603324.50857831072</v>
      </c>
      <c r="W11" s="10">
        <f>IF($A11&lt;='1-Input'!$B$26,0,IF($A11='1-Input'!$B$26+1,('1-Input'!$B$23+$W$7)*'1-Input'!$B$27,'1-Input'!$B$23+$W$7))</f>
        <v>0</v>
      </c>
      <c r="X11" s="10">
        <f>MAX(0,('1-Input'!$B$10-W11-IF(AND($A11&gt;=1,$A11&lt;1+'1-Input'!$B$12),$W$6,0)))/(1-'P-Parametri'!$B$31*MAX(0,IF(Y10&lt;=0,0,(Y10-Z10)/Y10)))</f>
        <v>0</v>
      </c>
      <c r="Y11" s="10">
        <f>((Y10-X11+MAX(0,-('1-Input'!$B$10-W11-IF(AND($A11&gt;=1,$A11&lt;1+'1-Input'!$B$12),$W$6,0))))*(1+B11))*(1-'P-Parametri'!$B$32)</f>
        <v>405032.28215071221</v>
      </c>
      <c r="Z11" s="10">
        <f>IF(Y10&lt;=0,Z10,Z10*(1-X11/Y10))+MAX(0,-('1-Input'!$B$10-W11-IF(AND($A11&gt;=1,$A11&lt;1+'1-Input'!$B$12),$W$6,0)))</f>
        <v>603338.46377584455</v>
      </c>
    </row>
    <row r="12" spans="1:26">
      <c r="A12" s="9">
        <f t="shared" si="0"/>
        <v>3</v>
      </c>
      <c r="B12" s="12">
        <f>IF($A12='P-Parametri'!$C$47,'P-Parametri'!$B$34,IF($A12='P-Parametri'!$C$48,'P-Parametri'!$C$34,'P-Parametri'!$C$50))</f>
        <v>2.7158250435358244E-2</v>
      </c>
      <c r="C12" s="10">
        <f>IF($A12&lt;='1-Input'!$B$26,0,IF($A12='1-Input'!$B$26+1,('1-Input'!$B$23+$C$7)*'1-Input'!$B$27,'1-Input'!$B$23+$C$7))</f>
        <v>0</v>
      </c>
      <c r="D12" s="10">
        <f>MAX(0,('1-Input'!$B$10-C12-IF(AND($A12&gt;=1,$A12&lt;1+'1-Input'!$B$12),$C$6,0)))/(1-'P-Parametri'!$B$31*MAX(0,IF(E11&lt;=0,0,(E11-F11)/E11)))</f>
        <v>11728.245501538458</v>
      </c>
      <c r="E12" s="10">
        <f>((E11-D12+MAX(0,-('1-Input'!$B$10-C12-IF(AND($A12&gt;=1,$A12&lt;1+'1-Input'!$B$12),$C$6,0))))*(1+B12))*(1-'P-Parametri'!$B$32)</f>
        <v>375259.71417559957</v>
      </c>
      <c r="F12" s="10">
        <f>IF(E11&lt;=0,F11,F11*(1-D12/E11))+MAX(0,-('1-Input'!$B$10-C12-IF(AND($A12&gt;=1,$A12&lt;1+'1-Input'!$B$12),$C$6,0)))</f>
        <v>544983.86026002967</v>
      </c>
      <c r="G12" s="10">
        <f>IF($A12&lt;='1-Input'!$B$26,0,IF($A12='1-Input'!$B$26+1,('1-Input'!$B$23+$G$7)*'1-Input'!$B$27,'1-Input'!$B$23+$G$7))</f>
        <v>0</v>
      </c>
      <c r="H12" s="10">
        <f>MAX(0,('1-Input'!$B$10-G12-IF(AND($A12&gt;=1,$A12&lt;1+'1-Input'!$B$12),$G$6,0)))/(1-'P-Parametri'!$B$31*MAX(0,IF(I11&lt;=0,0,(I11-J11)/I11)))</f>
        <v>2959.2015909090915</v>
      </c>
      <c r="I12" s="10">
        <f>((I11-H12+MAX(0,-('1-Input'!$B$10-G12-IF(AND($A12&gt;=1,$A12&lt;1+'1-Input'!$B$12),$G$6,0))))*(1+B12))*(1-'P-Parametri'!$B$32)</f>
        <v>396376.2310223034</v>
      </c>
      <c r="J12" s="10">
        <f>IF(I11&lt;=0,J11,J11*(1-H12/I11))+MAX(0,-('1-Input'!$B$10-G12-IF(AND($A12&gt;=1,$A12&lt;1+'1-Input'!$B$12),$G$6,0)))</f>
        <v>575651.05002657487</v>
      </c>
      <c r="K12" s="10">
        <f>IF($A12&lt;='1-Input'!$B$26,0,IF($A12='1-Input'!$B$26+1,('1-Input'!$B$23+$K$7)*'1-Input'!$B$27,'1-Input'!$B$23+$K$7))</f>
        <v>0</v>
      </c>
      <c r="L12" s="10">
        <f>MAX(0,('1-Input'!$B$10-K12-IF(AND($A12&gt;=1,$A12&lt;1+'1-Input'!$B$12),$K$6,0)))/(1-'P-Parametri'!$B$31*MAX(0,IF(M11&lt;=0,0,(M11-N11)/M11)))</f>
        <v>0</v>
      </c>
      <c r="M12" s="10">
        <f>((M11-L12+MAX(0,-('1-Input'!$B$10-K12-IF(AND($A12&gt;=1,$A12&lt;1+'1-Input'!$B$12),$K$6,0))))*(1+B12))*(1-'P-Parametri'!$B$32)</f>
        <v>418697.1116321375</v>
      </c>
      <c r="N12" s="10">
        <f>IF(M11&lt;=0,N11,N11*(1-L12/M11))+MAX(0,-('1-Input'!$B$10-K12-IF(AND($A12&gt;=1,$A12&lt;1+'1-Input'!$B$12),$K$6,0)))</f>
        <v>605197.83591319434</v>
      </c>
      <c r="O12" s="10">
        <f>IF($A12&lt;='1-Input'!$B$26,0,IF($A12='1-Input'!$B$26+1,('1-Input'!$B$23+$O$7)*'1-Input'!$B$27,'1-Input'!$B$23+$O$7))</f>
        <v>0</v>
      </c>
      <c r="P12" s="10">
        <f>MAX(0,('1-Input'!$B$10-O12-IF(AND($A12&gt;=1,$A12&lt;1+'1-Input'!$B$12),$O$6,0)))/(1-'P-Parametri'!$B$31*MAX(0,IF(Q11&lt;=0,0,(Q11-R11)/Q11)))</f>
        <v>0</v>
      </c>
      <c r="Q12" s="10">
        <f>((Q11-P12+MAX(0,-('1-Input'!$B$10-O12-IF(AND($A12&gt;=1,$A12&lt;1+'1-Input'!$B$12),$O$6,0))))*(1+B12))*(1-'P-Parametri'!$B$32)</f>
        <v>424240.82121737994</v>
      </c>
      <c r="R12" s="10">
        <f>IF(Q11&lt;=0,R11,R11*(1-P12/Q11))+MAX(0,-('1-Input'!$B$10-O12-IF(AND($A12&gt;=1,$A12&lt;1+'1-Input'!$B$12),$O$6,0)))</f>
        <v>612201.97688647558</v>
      </c>
      <c r="S12" s="10">
        <f>IF($A12&lt;='1-Input'!$B$26,0,IF($A12='1-Input'!$B$26+1,('1-Input'!$B$23+$S$7)*'1-Input'!$B$27,'1-Input'!$B$23+$S$7))</f>
        <v>0</v>
      </c>
      <c r="T12" s="10">
        <f>MAX(0,('1-Input'!$B$10-S12-IF(AND($A12&gt;=1,$A12&lt;1+'1-Input'!$B$12),$S$6,0)))/(1-'P-Parametri'!$B$31*MAX(0,IF(U11&lt;=0,0,(U11-V11)/U11)))</f>
        <v>0</v>
      </c>
      <c r="U12" s="10">
        <f>((U11-T12+MAX(0,-('1-Input'!$B$10-S12-IF(AND($A12&gt;=1,$A12&lt;1+'1-Input'!$B$12),$S$6,0))))*(1+B12))*(1-'P-Parametri'!$B$32)</f>
        <v>424070.48141059803</v>
      </c>
      <c r="V12" s="10">
        <f>IF(U11&lt;=0,V11,V11*(1-T12/U11))+MAX(0,-('1-Input'!$B$10-S12-IF(AND($A12&gt;=1,$A12&lt;1+'1-Input'!$B$12),$S$6,0)))</f>
        <v>611986.76286746608</v>
      </c>
      <c r="W12" s="10">
        <f>IF($A12&lt;='1-Input'!$B$26,0,IF($A12='1-Input'!$B$26+1,('1-Input'!$B$23+$W$7)*'1-Input'!$B$27,'1-Input'!$B$23+$W$7))</f>
        <v>0</v>
      </c>
      <c r="X12" s="10">
        <f>MAX(0,('1-Input'!$B$10-W12-IF(AND($A12&gt;=1,$A12&lt;1+'1-Input'!$B$12),$W$6,0)))/(1-'P-Parametri'!$B$31*MAX(0,IF(Y11&lt;=0,0,(Y11-Z11)/Y11)))</f>
        <v>0</v>
      </c>
      <c r="Y12" s="10">
        <f>((Y11-X12+MAX(0,-('1-Input'!$B$10-W12-IF(AND($A12&gt;=1,$A12&lt;1+'1-Input'!$B$12),$W$6,0))))*(1+B12))*(1-'P-Parametri'!$B$32)</f>
        <v>424087.04951565783</v>
      </c>
      <c r="Z12" s="10">
        <f>IF(Y11&lt;=0,Z11,Z11*(1-X12/Y11))+MAX(0,-('1-Input'!$B$10-W12-IF(AND($A12&gt;=1,$A12&lt;1+'1-Input'!$B$12),$W$6,0)))</f>
        <v>612007.69566376682</v>
      </c>
    </row>
    <row r="13" spans="1:26">
      <c r="A13" s="9">
        <f t="shared" si="0"/>
        <v>4</v>
      </c>
      <c r="B13" s="12">
        <f>IF($A13='P-Parametri'!$C$47,'P-Parametri'!$B$34,IF($A13='P-Parametri'!$C$48,'P-Parametri'!$C$34,'P-Parametri'!$C$50))</f>
        <v>2.7158250435358244E-2</v>
      </c>
      <c r="C13" s="10">
        <f>IF($A13&lt;='1-Input'!$B$26,0,IF($A13='1-Input'!$B$26+1,('1-Input'!$B$23+$C$7)*'1-Input'!$B$27,'1-Input'!$B$23+$C$7))</f>
        <v>0</v>
      </c>
      <c r="D13" s="10">
        <f>MAX(0,('1-Input'!$B$10-C13-IF(AND($A13&gt;=1,$A13&lt;1+'1-Input'!$B$12),$C$6,0)))/(1-'P-Parametri'!$B$31*MAX(0,IF(E12&lt;=0,0,(E12-F12)/E12)))</f>
        <v>11728.245501538458</v>
      </c>
      <c r="E13" s="10">
        <f>((E12-D13+MAX(0,-('1-Input'!$B$10-C13-IF(AND($A13&gt;=1,$A13&lt;1+'1-Input'!$B$12),$C$6,0))))*(1+B13))*(1-'P-Parametri'!$B$32)</f>
        <v>372657.53864676197</v>
      </c>
      <c r="F13" s="10">
        <f>IF(E12&lt;=0,F12,F12*(1-D13/E12))+MAX(0,-('1-Input'!$B$10-C13-IF(AND($A13&gt;=1,$A13&lt;1+'1-Input'!$B$12),$C$6,0)))</f>
        <v>527951.11129696132</v>
      </c>
      <c r="G13" s="10">
        <f>IF($A13&lt;='1-Input'!$B$26,0,IF($A13='1-Input'!$B$26+1,('1-Input'!$B$23+$G$7)*'1-Input'!$B$27,'1-Input'!$B$23+$G$7))</f>
        <v>0</v>
      </c>
      <c r="H13" s="10">
        <f>MAX(0,('1-Input'!$B$10-G13-IF(AND($A13&gt;=1,$A13&lt;1+'1-Input'!$B$12),$G$6,0)))/(1-'P-Parametri'!$B$31*MAX(0,IF(I12&lt;=0,0,(I12-J12)/I12)))</f>
        <v>2959.2015909090915</v>
      </c>
      <c r="I13" s="10">
        <f>((I12-H13+MAX(0,-('1-Input'!$B$10-G13-IF(AND($A13&gt;=1,$A13&lt;1+'1-Input'!$B$12),$G$6,0))))*(1+B13))*(1-'P-Parametri'!$B$32)</f>
        <v>403293.34454694233</v>
      </c>
      <c r="J13" s="10">
        <f>IF(I12&lt;=0,J12,J12*(1-H13/I12))+MAX(0,-('1-Input'!$B$10-G13-IF(AND($A13&gt;=1,$A13&lt;1+'1-Input'!$B$12),$G$6,0)))</f>
        <v>571353.44747191691</v>
      </c>
      <c r="K13" s="10">
        <f>IF($A13&lt;='1-Input'!$B$26,0,IF($A13='1-Input'!$B$26+1,('1-Input'!$B$23+$K$7)*'1-Input'!$B$27,'1-Input'!$B$23+$K$7))</f>
        <v>0</v>
      </c>
      <c r="L13" s="10">
        <f>MAX(0,('1-Input'!$B$10-K13-IF(AND($A13&gt;=1,$A13&lt;1+'1-Input'!$B$12),$K$6,0)))/(1-'P-Parametri'!$B$31*MAX(0,IF(M12&lt;=0,0,(M12-N12)/M12)))</f>
        <v>0</v>
      </c>
      <c r="M13" s="10">
        <f>((M12-L13+MAX(0,-('1-Input'!$B$10-K13-IF(AND($A13&gt;=1,$A13&lt;1+'1-Input'!$B$12),$K$6,0))))*(1+B13))*(1-'P-Parametri'!$B$32)</f>
        <v>435767.9819669929</v>
      </c>
      <c r="N13" s="10">
        <f>IF(M12&lt;=0,N12,N12*(1-L13/M12))+MAX(0,-('1-Input'!$B$10-K13-IF(AND($A13&gt;=1,$A13&lt;1+'1-Input'!$B$12),$K$6,0)))</f>
        <v>611597.11455092579</v>
      </c>
      <c r="O13" s="10">
        <f>IF($A13&lt;='1-Input'!$B$26,0,IF($A13='1-Input'!$B$26+1,('1-Input'!$B$23+$O$7)*'1-Input'!$B$27,'1-Input'!$B$23+$O$7))</f>
        <v>0</v>
      </c>
      <c r="P13" s="10">
        <f>MAX(0,('1-Input'!$B$10-O13-IF(AND($A13&gt;=1,$A13&lt;1+'1-Input'!$B$12),$O$6,0)))/(1-'P-Parametri'!$B$31*MAX(0,IF(Q12&lt;=0,0,(Q12-R12)/Q12)))</f>
        <v>0</v>
      </c>
      <c r="Q13" s="10">
        <f>((Q12-P13+MAX(0,-('1-Input'!$B$10-O13-IF(AND($A13&gt;=1,$A13&lt;1+'1-Input'!$B$12),$O$6,0))))*(1+B13))*(1-'P-Parametri'!$B$32)</f>
        <v>443844.18462659599</v>
      </c>
      <c r="R13" s="10">
        <f>IF(Q12&lt;=0,R12,R12*(1-P13/Q12))+MAX(0,-('1-Input'!$B$10-O13-IF(AND($A13&gt;=1,$A13&lt;1+'1-Input'!$B$12),$O$6,0)))</f>
        <v>620935.96918196743</v>
      </c>
      <c r="S13" s="10">
        <f>IF($A13&lt;='1-Input'!$B$26,0,IF($A13='1-Input'!$B$26+1,('1-Input'!$B$23+$S$7)*'1-Input'!$B$27,'1-Input'!$B$23+$S$7))</f>
        <v>0</v>
      </c>
      <c r="T13" s="10">
        <f>MAX(0,('1-Input'!$B$10-S13-IF(AND($A13&gt;=1,$A13&lt;1+'1-Input'!$B$12),$S$6,0)))/(1-'P-Parametri'!$B$31*MAX(0,IF(U12&lt;=0,0,(U12-V12)/U12)))</f>
        <v>0</v>
      </c>
      <c r="U13" s="10">
        <f>((U12-T13+MAX(0,-('1-Input'!$B$10-S13-IF(AND($A13&gt;=1,$A13&lt;1+'1-Input'!$B$12),$S$6,0))))*(1+B13))*(1-'P-Parametri'!$B$32)</f>
        <v>443596.02970805002</v>
      </c>
      <c r="V13" s="10">
        <f>IF(U12&lt;=0,V12,V12*(1-T13/U12))+MAX(0,-('1-Input'!$B$10-S13-IF(AND($A13&gt;=1,$A13&lt;1+'1-Input'!$B$12),$S$6,0)))</f>
        <v>620649.01715662144</v>
      </c>
      <c r="W13" s="10">
        <f>IF($A13&lt;='1-Input'!$B$26,0,IF($A13='1-Input'!$B$26+1,('1-Input'!$B$23+$W$7)*'1-Input'!$B$27,'1-Input'!$B$23+$W$7))</f>
        <v>0</v>
      </c>
      <c r="X13" s="10">
        <f>MAX(0,('1-Input'!$B$10-W13-IF(AND($A13&gt;=1,$A13&lt;1+'1-Input'!$B$12),$W$6,0)))/(1-'P-Parametri'!$B$31*MAX(0,IF(Y12&lt;=0,0,(Y12-Z12)/Y12)))</f>
        <v>0</v>
      </c>
      <c r="Y13" s="10">
        <f>((Y12-X13+MAX(0,-('1-Input'!$B$10-W13-IF(AND($A13&gt;=1,$A13&lt;1+'1-Input'!$B$12),$W$6,0))))*(1+B13))*(1-'P-Parametri'!$B$32)</f>
        <v>443620.16650167003</v>
      </c>
      <c r="Z13" s="10">
        <f>IF(Y12&lt;=0,Z12,Z12*(1-X13/Y12))+MAX(0,-('1-Input'!$B$10-W13-IF(AND($A13&gt;=1,$A13&lt;1+'1-Input'!$B$12),$W$6,0)))</f>
        <v>620676.92755168909</v>
      </c>
    </row>
    <row r="14" spans="1:26">
      <c r="A14" s="9">
        <f t="shared" si="0"/>
        <v>5</v>
      </c>
      <c r="B14" s="12">
        <f>IF($A14='P-Parametri'!$C$47,'P-Parametri'!$B$34,IF($A14='P-Parametri'!$C$48,'P-Parametri'!$C$34,'P-Parametri'!$C$50))</f>
        <v>2.7158250435358244E-2</v>
      </c>
      <c r="C14" s="10">
        <f>IF($A14&lt;='1-Input'!$B$26,0,IF($A14='1-Input'!$B$26+1,('1-Input'!$B$23+$C$7)*'1-Input'!$B$27,'1-Input'!$B$23+$C$7))</f>
        <v>0</v>
      </c>
      <c r="D14" s="10">
        <f>MAX(0,('1-Input'!$B$10-C14-IF(AND($A14&gt;=1,$A14&lt;1+'1-Input'!$B$12),$C$6,0)))/(1-'P-Parametri'!$B$31*MAX(0,IF(E13&lt;=0,0,(E13-F13)/E13)))</f>
        <v>11728.245501538458</v>
      </c>
      <c r="E14" s="10">
        <f>((E13-D14+MAX(0,-('1-Input'!$B$10-C14-IF(AND($A14&gt;=1,$A14&lt;1+'1-Input'!$B$12),$C$6,0))))*(1+B14))*(1-'P-Parametri'!$B$32)</f>
        <v>369990.03827536252</v>
      </c>
      <c r="F14" s="10">
        <f>IF(E13&lt;=0,F13,F13*(1-D14/E13))+MAX(0,-('1-Input'!$B$10-C14-IF(AND($A14&gt;=1,$A14&lt;1+'1-Input'!$B$12),$C$6,0)))</f>
        <v>511335.48004316801</v>
      </c>
      <c r="G14" s="10">
        <f>IF($A14&lt;='1-Input'!$B$26,0,IF($A14='1-Input'!$B$26+1,('1-Input'!$B$23+$G$7)*'1-Input'!$B$27,'1-Input'!$B$23+$G$7))</f>
        <v>0</v>
      </c>
      <c r="H14" s="10">
        <f>MAX(0,('1-Input'!$B$10-G14-IF(AND($A14&gt;=1,$A14&lt;1+'1-Input'!$B$12),$G$6,0)))/(1-'P-Parametri'!$B$31*MAX(0,IF(I13&lt;=0,0,(I13-J13)/I13)))</f>
        <v>2959.2015909090915</v>
      </c>
      <c r="I14" s="10">
        <f>((I13-H14+MAX(0,-('1-Input'!$B$10-G14-IF(AND($A14&gt;=1,$A14&lt;1+'1-Input'!$B$12),$G$6,0))))*(1+B14))*(1-'P-Parametri'!$B$32)</f>
        <v>410384.10483252117</v>
      </c>
      <c r="J14" s="10">
        <f>IF(I13&lt;=0,J13,J13*(1-H14/I13))+MAX(0,-('1-Input'!$B$10-G14-IF(AND($A14&gt;=1,$A14&lt;1+'1-Input'!$B$12),$G$6,0)))</f>
        <v>567161.08959249384</v>
      </c>
      <c r="K14" s="10">
        <f>IF($A14&lt;='1-Input'!$B$26,0,IF($A14='1-Input'!$B$26+1,('1-Input'!$B$23+$K$7)*'1-Input'!$B$27,'1-Input'!$B$23+$K$7))</f>
        <v>0</v>
      </c>
      <c r="L14" s="10">
        <f>MAX(0,('1-Input'!$B$10-K14-IF(AND($A14&gt;=1,$A14&lt;1+'1-Input'!$B$12),$K$6,0)))/(1-'P-Parametri'!$B$31*MAX(0,IF(M13&lt;=0,0,(M13-N13)/M13)))</f>
        <v>0</v>
      </c>
      <c r="M14" s="10">
        <f>((M13-L14+MAX(0,-('1-Input'!$B$10-K14-IF(AND($A14&gt;=1,$A14&lt;1+'1-Input'!$B$12),$K$6,0))))*(1+B14))*(1-'P-Parametri'!$B$32)</f>
        <v>453267.39830293873</v>
      </c>
      <c r="N14" s="10">
        <f>IF(M13&lt;=0,N13,N13*(1-L14/M13))+MAX(0,-('1-Input'!$B$10-K14-IF(AND($A14&gt;=1,$A14&lt;1+'1-Input'!$B$12),$K$6,0)))</f>
        <v>617996.39318865724</v>
      </c>
      <c r="O14" s="10">
        <f>IF($A14&lt;='1-Input'!$B$26,0,IF($A14='1-Input'!$B$26+1,('1-Input'!$B$23+$O$7)*'1-Input'!$B$27,'1-Input'!$B$23+$O$7))</f>
        <v>0</v>
      </c>
      <c r="P14" s="10">
        <f>MAX(0,('1-Input'!$B$10-O14-IF(AND($A14&gt;=1,$A14&lt;1+'1-Input'!$B$12),$O$6,0)))/(1-'P-Parametri'!$B$31*MAX(0,IF(Q13&lt;=0,0,(Q13-R13)/Q13)))</f>
        <v>0</v>
      </c>
      <c r="Q14" s="10">
        <f>((Q13-P14+MAX(0,-('1-Input'!$B$10-O14-IF(AND($A14&gt;=1,$A14&lt;1+'1-Input'!$B$12),$O$6,0))))*(1+B14))*(1-'P-Parametri'!$B$32)</f>
        <v>463939.66957573075</v>
      </c>
      <c r="R14" s="10">
        <f>IF(Q13&lt;=0,R13,R13*(1-P14/Q13))+MAX(0,-('1-Input'!$B$10-O14-IF(AND($A14&gt;=1,$A14&lt;1+'1-Input'!$B$12),$O$6,0)))</f>
        <v>629669.96147745929</v>
      </c>
      <c r="S14" s="10">
        <f>IF($A14&lt;='1-Input'!$B$26,0,IF($A14='1-Input'!$B$26+1,('1-Input'!$B$23+$S$7)*'1-Input'!$B$27,'1-Input'!$B$23+$S$7))</f>
        <v>0</v>
      </c>
      <c r="T14" s="10">
        <f>MAX(0,('1-Input'!$B$10-S14-IF(AND($A14&gt;=1,$A14&lt;1+'1-Input'!$B$12),$S$6,0)))/(1-'P-Parametri'!$B$31*MAX(0,IF(U13&lt;=0,0,(U13-V13)/U13)))</f>
        <v>0</v>
      </c>
      <c r="U14" s="10">
        <f>((U13-T14+MAX(0,-('1-Input'!$B$10-S14-IF(AND($A14&gt;=1,$A14&lt;1+'1-Input'!$B$12),$S$6,0))))*(1+B14))*(1-'P-Parametri'!$B$32)</f>
        <v>463611.74607999582</v>
      </c>
      <c r="V14" s="10">
        <f>IF(U13&lt;=0,V13,V13*(1-T14/U13))+MAX(0,-('1-Input'!$B$10-S14-IF(AND($A14&gt;=1,$A14&lt;1+'1-Input'!$B$12),$S$6,0)))</f>
        <v>629311.2714457768</v>
      </c>
      <c r="W14" s="10">
        <f>IF($A14&lt;='1-Input'!$B$26,0,IF($A14='1-Input'!$B$26+1,('1-Input'!$B$23+$W$7)*'1-Input'!$B$27,'1-Input'!$B$23+$W$7))</f>
        <v>0</v>
      </c>
      <c r="X14" s="10">
        <f>MAX(0,('1-Input'!$B$10-W14-IF(AND($A14&gt;=1,$A14&lt;1+'1-Input'!$B$12),$W$6,0)))/(1-'P-Parametri'!$B$31*MAX(0,IF(Y13&lt;=0,0,(Y13-Z13)/Y13)))</f>
        <v>0</v>
      </c>
      <c r="Y14" s="10">
        <f>((Y13-X14+MAX(0,-('1-Input'!$B$10-W14-IF(AND($A14&gt;=1,$A14&lt;1+'1-Input'!$B$12),$W$6,0))))*(1+B14))*(1-'P-Parametri'!$B$32)</f>
        <v>463643.64156603371</v>
      </c>
      <c r="Z14" s="10">
        <f>IF(Y13&lt;=0,Z13,Z13*(1-X14/Y13))+MAX(0,-('1-Input'!$B$10-W14-IF(AND($A14&gt;=1,$A14&lt;1+'1-Input'!$B$12),$W$6,0)))</f>
        <v>629346.15943961137</v>
      </c>
    </row>
    <row r="15" spans="1:26">
      <c r="A15" s="9">
        <f t="shared" si="0"/>
        <v>6</v>
      </c>
      <c r="B15" s="12">
        <f>IF($A15='P-Parametri'!$C$47,'P-Parametri'!$B$34,IF($A15='P-Parametri'!$C$48,'P-Parametri'!$C$34,'P-Parametri'!$C$50))</f>
        <v>2.7158250435358244E-2</v>
      </c>
      <c r="C15" s="10">
        <f>IF($A15&lt;='1-Input'!$B$26,0,IF($A15='1-Input'!$B$26+1,('1-Input'!$B$23+$C$7)*'1-Input'!$B$27,'1-Input'!$B$23+$C$7))</f>
        <v>0</v>
      </c>
      <c r="D15" s="10">
        <f>MAX(0,('1-Input'!$B$10-C15-IF(AND($A15&gt;=1,$A15&lt;1+'1-Input'!$B$12),$C$6,0)))/(1-'P-Parametri'!$B$31*MAX(0,IF(E14&lt;=0,0,(E14-F14)/E14)))</f>
        <v>29000</v>
      </c>
      <c r="E15" s="10">
        <f>((E14-D15+MAX(0,-('1-Input'!$B$10-C15-IF(AND($A15&gt;=1,$A15&lt;1+'1-Input'!$B$12),$C$6,0))))*(1+B15))*(1-'P-Parametri'!$B$32)</f>
        <v>349550.22966854559</v>
      </c>
      <c r="F15" s="10">
        <f>IF(E14&lt;=0,F14,F14*(1-D15/E14))+MAX(0,-('1-Input'!$B$10-C15-IF(AND($A15&gt;=1,$A15&lt;1+'1-Input'!$B$12),$C$6,0)))</f>
        <v>471256.75524729746</v>
      </c>
      <c r="G15" s="10">
        <f>IF($A15&lt;='1-Input'!$B$26,0,IF($A15='1-Input'!$B$26+1,('1-Input'!$B$23+$G$7)*'1-Input'!$B$27,'1-Input'!$B$23+$G$7))</f>
        <v>0</v>
      </c>
      <c r="H15" s="10">
        <f>MAX(0,('1-Input'!$B$10-G15-IF(AND($A15&gt;=1,$A15&lt;1+'1-Input'!$B$12),$G$6,0)))/(1-'P-Parametri'!$B$31*MAX(0,IF(I14&lt;=0,0,(I14-J14)/I14)))</f>
        <v>29000</v>
      </c>
      <c r="I15" s="10">
        <f>((I14-H15+MAX(0,-('1-Input'!$B$10-G15-IF(AND($A15&gt;=1,$A15&lt;1+'1-Input'!$B$12),$G$6,0))))*(1+B15))*(1-'P-Parametri'!$B$32)</f>
        <v>390958.34620390047</v>
      </c>
      <c r="J15" s="10">
        <f>IF(I14&lt;=0,J14,J14*(1-H15/I14))+MAX(0,-('1-Input'!$B$10-G15-IF(AND($A15&gt;=1,$A15&lt;1+'1-Input'!$B$12),$G$6,0)))</f>
        <v>527082.36479662324</v>
      </c>
      <c r="K15" s="10">
        <f>IF($A15&lt;='1-Input'!$B$26,0,IF($A15='1-Input'!$B$26+1,('1-Input'!$B$23+$K$7)*'1-Input'!$B$27,'1-Input'!$B$23+$K$7))</f>
        <v>0</v>
      </c>
      <c r="L15" s="10">
        <f>MAX(0,('1-Input'!$B$10-K15-IF(AND($A15&gt;=1,$A15&lt;1+'1-Input'!$B$12),$K$6,0)))/(1-'P-Parametri'!$B$31*MAX(0,IF(M14&lt;=0,0,(M14-N14)/M14)))</f>
        <v>29000</v>
      </c>
      <c r="M15" s="10">
        <f>((M14-L15+MAX(0,-('1-Input'!$B$10-K15-IF(AND($A15&gt;=1,$A15&lt;1+'1-Input'!$B$12),$K$6,0))))*(1+B15))*(1-'P-Parametri'!$B$32)</f>
        <v>434918.17904049263</v>
      </c>
      <c r="N15" s="10">
        <f>IF(M14&lt;=0,N14,N14*(1-L15/M14))+MAX(0,-('1-Input'!$B$10-K15-IF(AND($A15&gt;=1,$A15&lt;1+'1-Input'!$B$12),$K$6,0)))</f>
        <v>578457.0495924229</v>
      </c>
      <c r="O15" s="10">
        <f>IF($A15&lt;='1-Input'!$B$26,0,IF($A15='1-Input'!$B$26+1,('1-Input'!$B$23+$O$7)*'1-Input'!$B$27,'1-Input'!$B$23+$O$7))</f>
        <v>0</v>
      </c>
      <c r="P15" s="10">
        <f>MAX(0,('1-Input'!$B$10-O15-IF(AND($A15&gt;=1,$A15&lt;1+'1-Input'!$B$12),$O$6,0)))/(1-'P-Parametri'!$B$31*MAX(0,IF(Q14&lt;=0,0,(Q14-R14)/Q14)))</f>
        <v>29000</v>
      </c>
      <c r="Q15" s="10">
        <f>((Q14-P15+MAX(0,-('1-Input'!$B$10-O15-IF(AND($A15&gt;=1,$A15&lt;1+'1-Input'!$B$12),$O$6,0))))*(1+B15))*(1-'P-Parametri'!$B$32)</f>
        <v>445858.36630624771</v>
      </c>
      <c r="R15" s="10">
        <f>IF(Q14&lt;=0,R14,R14*(1-P15/Q14))+MAX(0,-('1-Input'!$B$10-O15-IF(AND($A15&gt;=1,$A15&lt;1+'1-Input'!$B$12),$O$6,0)))</f>
        <v>590310.47126713663</v>
      </c>
      <c r="S15" s="10">
        <f>IF($A15&lt;='1-Input'!$B$26,0,IF($A15='1-Input'!$B$26+1,('1-Input'!$B$23+$S$7)*'1-Input'!$B$27,'1-Input'!$B$23+$S$7))</f>
        <v>0</v>
      </c>
      <c r="T15" s="10">
        <f>MAX(0,('1-Input'!$B$10-S15-IF(AND($A15&gt;=1,$A15&lt;1+'1-Input'!$B$12),$S$6,0)))/(1-'P-Parametri'!$B$31*MAX(0,IF(U14&lt;=0,0,(U14-V14)/U14)))</f>
        <v>29000</v>
      </c>
      <c r="U15" s="10">
        <f>((U14-T15+MAX(0,-('1-Input'!$B$10-S15-IF(AND($A15&gt;=1,$A15&lt;1+'1-Input'!$B$12),$S$6,0))))*(1+B15))*(1-'P-Parametri'!$B$32)</f>
        <v>445522.21064074035</v>
      </c>
      <c r="V15" s="10">
        <f>IF(U14&lt;=0,V14,V14*(1-T15/U14))+MAX(0,-('1-Input'!$B$10-S15-IF(AND($A15&gt;=1,$A15&lt;1+'1-Input'!$B$12),$S$6,0)))</f>
        <v>589946.3782431389</v>
      </c>
      <c r="W15" s="10">
        <f>IF($A15&lt;='1-Input'!$B$26,0,IF($A15='1-Input'!$B$26+1,('1-Input'!$B$23+$W$7)*'1-Input'!$B$27,'1-Input'!$B$23+$W$7))</f>
        <v>0</v>
      </c>
      <c r="X15" s="10">
        <f>MAX(0,('1-Input'!$B$10-W15-IF(AND($A15&gt;=1,$A15&lt;1+'1-Input'!$B$12),$W$6,0)))/(1-'P-Parametri'!$B$31*MAX(0,IF(Y14&lt;=0,0,(Y14-Z14)/Y14)))</f>
        <v>29000</v>
      </c>
      <c r="Y15" s="10">
        <f>((Y14-X15+MAX(0,-('1-Input'!$B$10-W15-IF(AND($A15&gt;=1,$A15&lt;1+'1-Input'!$B$12),$W$6,0))))*(1+B15))*(1-'P-Parametri'!$B$32)</f>
        <v>445554.90682895249</v>
      </c>
      <c r="Z15" s="10">
        <f>IF(Y14&lt;=0,Z14,Z14*(1-X15/Y14))+MAX(0,-('1-Input'!$B$10-W15-IF(AND($A15&gt;=1,$A15&lt;1+'1-Input'!$B$12),$W$6,0)))</f>
        <v>589981.79209467641</v>
      </c>
    </row>
    <row r="16" spans="1:26">
      <c r="A16" s="9">
        <f t="shared" si="0"/>
        <v>7</v>
      </c>
      <c r="B16" s="12">
        <f>IF($A16='P-Parametri'!$C$47,'P-Parametri'!$B$34,IF($A16='P-Parametri'!$C$48,'P-Parametri'!$C$34,'P-Parametri'!$C$50))</f>
        <v>2.7158250435358244E-2</v>
      </c>
      <c r="C16" s="10">
        <f>IF($A16&lt;='1-Input'!$B$26,0,IF($A16='1-Input'!$B$26+1,('1-Input'!$B$23+$C$7)*'1-Input'!$B$27,'1-Input'!$B$23+$C$7))</f>
        <v>0</v>
      </c>
      <c r="D16" s="10">
        <f>MAX(0,('1-Input'!$B$10-C16-IF(AND($A16&gt;=1,$A16&lt;1+'1-Input'!$B$12),$C$6,0)))/(1-'P-Parametri'!$B$31*MAX(0,IF(E15&lt;=0,0,(E15-F15)/E15)))</f>
        <v>29000</v>
      </c>
      <c r="E16" s="10">
        <f>((E15-D16+MAX(0,-('1-Input'!$B$10-C16-IF(AND($A16&gt;=1,$A16&lt;1+'1-Input'!$B$12),$C$6,0))))*(1+B16))*(1-'P-Parametri'!$B$32)</f>
        <v>328597.30145682953</v>
      </c>
      <c r="F16" s="10">
        <f>IF(E15&lt;=0,F15,F15*(1-D16/E15))+MAX(0,-('1-Input'!$B$10-C16-IF(AND($A16&gt;=1,$A16&lt;1+'1-Input'!$B$12),$C$6,0)))</f>
        <v>432159.52474302752</v>
      </c>
      <c r="G16" s="10">
        <f>IF($A16&lt;='1-Input'!$B$26,0,IF($A16='1-Input'!$B$26+1,('1-Input'!$B$23+$G$7)*'1-Input'!$B$27,'1-Input'!$B$23+$G$7))</f>
        <v>0</v>
      </c>
      <c r="H16" s="10">
        <f>MAX(0,('1-Input'!$B$10-G16-IF(AND($A16&gt;=1,$A16&lt;1+'1-Input'!$B$12),$G$6,0)))/(1-'P-Parametri'!$B$31*MAX(0,IF(I15&lt;=0,0,(I15-J15)/I15)))</f>
        <v>29000</v>
      </c>
      <c r="I16" s="10">
        <f>((I15-H16+MAX(0,-('1-Input'!$B$10-G16-IF(AND($A16&gt;=1,$A16&lt;1+'1-Input'!$B$12),$G$6,0))))*(1+B16))*(1-'P-Parametri'!$B$32)</f>
        <v>371044.92461403954</v>
      </c>
      <c r="J16" s="10">
        <f>IF(I15&lt;=0,J15,J15*(1-H16/I15))+MAX(0,-('1-Input'!$B$10-G16-IF(AND($A16&gt;=1,$A16&lt;1+'1-Input'!$B$12),$G$6,0)))</f>
        <v>487985.13429235329</v>
      </c>
      <c r="K16" s="10">
        <f>IF($A16&lt;='1-Input'!$B$26,0,IF($A16='1-Input'!$B$26+1,('1-Input'!$B$23+$K$7)*'1-Input'!$B$27,'1-Input'!$B$23+$K$7))</f>
        <v>0</v>
      </c>
      <c r="L16" s="10">
        <f>MAX(0,('1-Input'!$B$10-K16-IF(AND($A16&gt;=1,$A16&lt;1+'1-Input'!$B$12),$K$6,0)))/(1-'P-Parametri'!$B$31*MAX(0,IF(M15&lt;=0,0,(M15-N15)/M15)))</f>
        <v>29000</v>
      </c>
      <c r="M16" s="10">
        <f>((M15-L16+MAX(0,-('1-Input'!$B$10-K16-IF(AND($A16&gt;=1,$A16&lt;1+'1-Input'!$B$12),$K$6,0))))*(1+B16))*(1-'P-Parametri'!$B$32)</f>
        <v>416108.32218993269</v>
      </c>
      <c r="N16" s="10">
        <f>IF(M15&lt;=0,N15,N15*(1-L16/M15))+MAX(0,-('1-Input'!$B$10-K16-IF(AND($A16&gt;=1,$A16&lt;1+'1-Input'!$B$12),$K$6,0)))</f>
        <v>539885.99129545887</v>
      </c>
      <c r="O16" s="10">
        <f>IF($A16&lt;='1-Input'!$B$26,0,IF($A16='1-Input'!$B$26+1,('1-Input'!$B$23+$O$7)*'1-Input'!$B$27,'1-Input'!$B$23+$O$7))</f>
        <v>0</v>
      </c>
      <c r="P16" s="10">
        <f>MAX(0,('1-Input'!$B$10-O16-IF(AND($A16&gt;=1,$A16&lt;1+'1-Input'!$B$12),$O$6,0)))/(1-'P-Parametri'!$B$31*MAX(0,IF(Q15&lt;=0,0,(Q15-R15)/Q15)))</f>
        <v>29000</v>
      </c>
      <c r="Q16" s="10">
        <f>((Q15-P16+MAX(0,-('1-Input'!$B$10-O16-IF(AND($A16&gt;=1,$A16&lt;1+'1-Input'!$B$12),$O$6,0))))*(1+B16))*(1-'P-Parametri'!$B$32)</f>
        <v>427323.15119403816</v>
      </c>
      <c r="R16" s="10">
        <f>IF(Q15&lt;=0,R15,R15*(1-P16/Q15))+MAX(0,-('1-Input'!$B$10-O16-IF(AND($A16&gt;=1,$A16&lt;1+'1-Input'!$B$12),$O$6,0)))</f>
        <v>551914.86189779628</v>
      </c>
      <c r="S16" s="10">
        <f>IF($A16&lt;='1-Input'!$B$26,0,IF($A16='1-Input'!$B$26+1,('1-Input'!$B$23+$S$7)*'1-Input'!$B$27,'1-Input'!$B$23+$S$7))</f>
        <v>0</v>
      </c>
      <c r="T16" s="10">
        <f>MAX(0,('1-Input'!$B$10-S16-IF(AND($A16&gt;=1,$A16&lt;1+'1-Input'!$B$12),$S$6,0)))/(1-'P-Parametri'!$B$31*MAX(0,IF(U15&lt;=0,0,(U15-V15)/U15)))</f>
        <v>29000</v>
      </c>
      <c r="U16" s="10">
        <f>((U15-T16+MAX(0,-('1-Input'!$B$10-S16-IF(AND($A16&gt;=1,$A16&lt;1+'1-Input'!$B$12),$S$6,0))))*(1+B16))*(1-'P-Parametri'!$B$32)</f>
        <v>426978.55669891217</v>
      </c>
      <c r="V16" s="10">
        <f>IF(U15&lt;=0,V15,V15*(1-T16/U15))+MAX(0,-('1-Input'!$B$10-S16-IF(AND($A16&gt;=1,$A16&lt;1+'1-Input'!$B$12),$S$6,0)))</f>
        <v>551545.49819622491</v>
      </c>
      <c r="W16" s="10">
        <f>IF($A16&lt;='1-Input'!$B$26,0,IF($A16='1-Input'!$B$26+1,('1-Input'!$B$23+$W$7)*'1-Input'!$B$27,'1-Input'!$B$23+$W$7))</f>
        <v>0</v>
      </c>
      <c r="X16" s="10">
        <f>MAX(0,('1-Input'!$B$10-W16-IF(AND($A16&gt;=1,$A16&lt;1+'1-Input'!$B$12),$W$6,0)))/(1-'P-Parametri'!$B$31*MAX(0,IF(Y15&lt;=0,0,(Y15-Z15)/Y15)))</f>
        <v>29000</v>
      </c>
      <c r="Y16" s="10">
        <f>((Y15-X16+MAX(0,-('1-Input'!$B$10-W16-IF(AND($A16&gt;=1,$A16&lt;1+'1-Input'!$B$12),$W$6,0))))*(1+B16))*(1-'P-Parametri'!$B$32)</f>
        <v>427012.0736900731</v>
      </c>
      <c r="Z16" s="10">
        <f>IF(Y15&lt;=0,Z15,Z15*(1-X16/Y15))+MAX(0,-('1-Input'!$B$10-W16-IF(AND($A16&gt;=1,$A16&lt;1+'1-Input'!$B$12),$W$6,0)))</f>
        <v>551581.42502765206</v>
      </c>
    </row>
    <row r="17" spans="1:26">
      <c r="A17" s="9">
        <f t="shared" si="0"/>
        <v>8</v>
      </c>
      <c r="B17" s="12">
        <f>IF($A17='P-Parametri'!$C$47,'P-Parametri'!$B$34,IF($A17='P-Parametri'!$C$48,'P-Parametri'!$C$34,'P-Parametri'!$C$50))</f>
        <v>2.7158250435358244E-2</v>
      </c>
      <c r="C17" s="10">
        <f>IF($A17&lt;='1-Input'!$B$26,0,IF($A17='1-Input'!$B$26+1,('1-Input'!$B$23+$C$7)*'1-Input'!$B$27,'1-Input'!$B$23+$C$7))</f>
        <v>0</v>
      </c>
      <c r="D17" s="10">
        <f>MAX(0,('1-Input'!$B$10-C17-IF(AND($A17&gt;=1,$A17&lt;1+'1-Input'!$B$12),$C$6,0)))/(1-'P-Parametri'!$B$31*MAX(0,IF(E16&lt;=0,0,(E16-F16)/E16)))</f>
        <v>29000</v>
      </c>
      <c r="E17" s="10">
        <f>((E16-D17+MAX(0,-('1-Input'!$B$10-C17-IF(AND($A17&gt;=1,$A17&lt;1+'1-Input'!$B$12),$C$6,0))))*(1+B17))*(1-'P-Parametri'!$B$32)</f>
        <v>307118.37231955252</v>
      </c>
      <c r="F17" s="10">
        <f>IF(E16&lt;=0,F16,F16*(1-D17/E16))+MAX(0,-('1-Input'!$B$10-C17-IF(AND($A17&gt;=1,$A17&lt;1+'1-Input'!$B$12),$C$6,0)))</f>
        <v>394019.75255991874</v>
      </c>
      <c r="G17" s="10">
        <f>IF($A17&lt;='1-Input'!$B$26,0,IF($A17='1-Input'!$B$26+1,('1-Input'!$B$23+$G$7)*'1-Input'!$B$27,'1-Input'!$B$23+$G$7))</f>
        <v>0</v>
      </c>
      <c r="H17" s="10">
        <f>MAX(0,('1-Input'!$B$10-G17-IF(AND($A17&gt;=1,$A17&lt;1+'1-Input'!$B$12),$G$6,0)))/(1-'P-Parametri'!$B$31*MAX(0,IF(I16&lt;=0,0,(I16-J16)/I16)))</f>
        <v>29000</v>
      </c>
      <c r="I17" s="10">
        <f>((I16-H17+MAX(0,-('1-Input'!$B$10-G17-IF(AND($A17&gt;=1,$A17&lt;1+'1-Input'!$B$12),$G$6,0))))*(1+B17))*(1-'P-Parametri'!$B$32)</f>
        <v>350631.5978041772</v>
      </c>
      <c r="J17" s="10">
        <f>IF(I16&lt;=0,J16,J16*(1-H17/I16))+MAX(0,-('1-Input'!$B$10-G17-IF(AND($A17&gt;=1,$A17&lt;1+'1-Input'!$B$12),$G$6,0)))</f>
        <v>449845.36210924451</v>
      </c>
      <c r="K17" s="10">
        <f>IF($A17&lt;='1-Input'!$B$26,0,IF($A17='1-Input'!$B$26+1,('1-Input'!$B$23+$K$7)*'1-Input'!$B$27,'1-Input'!$B$23+$K$7))</f>
        <v>0</v>
      </c>
      <c r="L17" s="10">
        <f>MAX(0,('1-Input'!$B$10-K17-IF(AND($A17&gt;=1,$A17&lt;1+'1-Input'!$B$12),$K$6,0)))/(1-'P-Parametri'!$B$31*MAX(0,IF(M16&lt;=0,0,(M16-N16)/M16)))</f>
        <v>29000</v>
      </c>
      <c r="M17" s="10">
        <f>((M16-L17+MAX(0,-('1-Input'!$B$10-K17-IF(AND($A17&gt;=1,$A17&lt;1+'1-Input'!$B$12),$K$6,0))))*(1+B17))*(1-'P-Parametri'!$B$32)</f>
        <v>396826.2639356791</v>
      </c>
      <c r="N17" s="10">
        <f>IF(M16&lt;=0,N16,N16*(1-L17/M16))+MAX(0,-('1-Input'!$B$10-K17-IF(AND($A17&gt;=1,$A17&lt;1+'1-Input'!$B$12),$K$6,0)))</f>
        <v>502259.50580444821</v>
      </c>
      <c r="O17" s="10">
        <f>IF($A17&lt;='1-Input'!$B$26,0,IF($A17='1-Input'!$B$26+1,('1-Input'!$B$23+$O$7)*'1-Input'!$B$27,'1-Input'!$B$23+$O$7))</f>
        <v>0</v>
      </c>
      <c r="P17" s="10">
        <f>MAX(0,('1-Input'!$B$10-O17-IF(AND($A17&gt;=1,$A17&lt;1+'1-Input'!$B$12),$O$6,0)))/(1-'P-Parametri'!$B$31*MAX(0,IF(Q16&lt;=0,0,(Q16-R16)/Q16)))</f>
        <v>29000</v>
      </c>
      <c r="Q17" s="10">
        <f>((Q16-P17+MAX(0,-('1-Input'!$B$10-O17-IF(AND($A17&gt;=1,$A17&lt;1+'1-Input'!$B$12),$O$6,0))))*(1+B17))*(1-'P-Parametri'!$B$32)</f>
        <v>408322.62926619023</v>
      </c>
      <c r="R17" s="10">
        <f>IF(Q16&lt;=0,R16,R16*(1-P17/Q16))+MAX(0,-('1-Input'!$B$10-O17-IF(AND($A17&gt;=1,$A17&lt;1+'1-Input'!$B$12),$O$6,0)))</f>
        <v>514459.52873760357</v>
      </c>
      <c r="S17" s="10">
        <f>IF($A17&lt;='1-Input'!$B$26,0,IF($A17='1-Input'!$B$26+1,('1-Input'!$B$23+$S$7)*'1-Input'!$B$27,'1-Input'!$B$23+$S$7))</f>
        <v>0</v>
      </c>
      <c r="T17" s="10">
        <f>MAX(0,('1-Input'!$B$10-S17-IF(AND($A17&gt;=1,$A17&lt;1+'1-Input'!$B$12),$S$6,0)))/(1-'P-Parametri'!$B$31*MAX(0,IF(U16&lt;=0,0,(U16-V16)/U16)))</f>
        <v>29000</v>
      </c>
      <c r="U17" s="10">
        <f>((U16-T17+MAX(0,-('1-Input'!$B$10-S17-IF(AND($A17&gt;=1,$A17&lt;1+'1-Input'!$B$12),$S$6,0))))*(1+B17))*(1-'P-Parametri'!$B$32)</f>
        <v>407969.38409362437</v>
      </c>
      <c r="V17" s="10">
        <f>IF(U16&lt;=0,V16,V16*(1-T17/U16))+MAX(0,-('1-Input'!$B$10-S17-IF(AND($A17&gt;=1,$A17&lt;1+'1-Input'!$B$12),$S$6,0)))</f>
        <v>514085.02343292331</v>
      </c>
      <c r="W17" s="10">
        <f>IF($A17&lt;='1-Input'!$B$26,0,IF($A17='1-Input'!$B$26+1,('1-Input'!$B$23+$W$7)*'1-Input'!$B$27,'1-Input'!$B$23+$W$7))</f>
        <v>0</v>
      </c>
      <c r="X17" s="10">
        <f>MAX(0,('1-Input'!$B$10-W17-IF(AND($A17&gt;=1,$A17&lt;1+'1-Input'!$B$12),$W$6,0)))/(1-'P-Parametri'!$B$31*MAX(0,IF(Y16&lt;=0,0,(Y16-Z16)/Y16)))</f>
        <v>29000</v>
      </c>
      <c r="Y17" s="10">
        <f>((Y16-X17+MAX(0,-('1-Input'!$B$10-W17-IF(AND($A17&gt;=1,$A17&lt;1+'1-Input'!$B$12),$W$6,0))))*(1+B17))*(1-'P-Parametri'!$B$32)</f>
        <v>408003.74249311711</v>
      </c>
      <c r="Z17" s="10">
        <f>IF(Y16&lt;=0,Z16,Z16*(1-X17/Y16))+MAX(0,-('1-Input'!$B$10-W17-IF(AND($A17&gt;=1,$A17&lt;1+'1-Input'!$B$12),$W$6,0)))</f>
        <v>514121.45068179374</v>
      </c>
    </row>
    <row r="18" spans="1:26">
      <c r="A18" s="9">
        <f t="shared" si="0"/>
        <v>9</v>
      </c>
      <c r="B18" s="12">
        <f>IF($A18='P-Parametri'!$C$47,'P-Parametri'!$B$34,IF($A18='P-Parametri'!$C$48,'P-Parametri'!$C$34,'P-Parametri'!$C$50))</f>
        <v>2.7158250435358244E-2</v>
      </c>
      <c r="C18" s="10">
        <f>IF($A18&lt;='1-Input'!$B$26,0,IF($A18='1-Input'!$B$26+1,('1-Input'!$B$23+$C$7)*'1-Input'!$B$27,'1-Input'!$B$23+$C$7))</f>
        <v>0</v>
      </c>
      <c r="D18" s="10">
        <f>MAX(0,('1-Input'!$B$10-C18-IF(AND($A18&gt;=1,$A18&lt;1+'1-Input'!$B$12),$C$6,0)))/(1-'P-Parametri'!$B$31*MAX(0,IF(E17&lt;=0,0,(E17-F17)/E17)))</f>
        <v>29000</v>
      </c>
      <c r="E18" s="10">
        <f>((E17-D18+MAX(0,-('1-Input'!$B$10-C18-IF(AND($A18&gt;=1,$A18&lt;1+'1-Input'!$B$12),$C$6,0))))*(1+B18))*(1-'P-Parametri'!$B$32)</f>
        <v>285100.23756422981</v>
      </c>
      <c r="F18" s="10">
        <f>IF(E17&lt;=0,F17,F17*(1-D18/E17))+MAX(0,-('1-Input'!$B$10-C18-IF(AND($A18&gt;=1,$A18&lt;1+'1-Input'!$B$12),$C$6,0)))</f>
        <v>356813.99134825001</v>
      </c>
      <c r="G18" s="10">
        <f>IF($A18&lt;='1-Input'!$B$26,0,IF($A18='1-Input'!$B$26+1,('1-Input'!$B$23+$G$7)*'1-Input'!$B$27,'1-Input'!$B$23+$G$7))</f>
        <v>0</v>
      </c>
      <c r="H18" s="10">
        <f>MAX(0,('1-Input'!$B$10-G18-IF(AND($A18&gt;=1,$A18&lt;1+'1-Input'!$B$12),$G$6,0)))/(1-'P-Parametri'!$B$31*MAX(0,IF(I17&lt;=0,0,(I17-J17)/I17)))</f>
        <v>29000</v>
      </c>
      <c r="I18" s="10">
        <f>((I17-H18+MAX(0,-('1-Input'!$B$10-G18-IF(AND($A18&gt;=1,$A18&lt;1+'1-Input'!$B$12),$G$6,0))))*(1+B18))*(1-'P-Parametri'!$B$32)</f>
        <v>329705.81618669693</v>
      </c>
      <c r="J18" s="10">
        <f>IF(I17&lt;=0,J17,J17*(1-H18/I17))+MAX(0,-('1-Input'!$B$10-G18-IF(AND($A18&gt;=1,$A18&lt;1+'1-Input'!$B$12),$G$6,0)))</f>
        <v>412639.60089757579</v>
      </c>
      <c r="K18" s="10">
        <f>IF($A18&lt;='1-Input'!$B$26,0,IF($A18='1-Input'!$B$26+1,('1-Input'!$B$23+$K$7)*'1-Input'!$B$27,'1-Input'!$B$23+$K$7))</f>
        <v>0</v>
      </c>
      <c r="L18" s="10">
        <f>MAX(0,('1-Input'!$B$10-K18-IF(AND($A18&gt;=1,$A18&lt;1+'1-Input'!$B$12),$K$6,0)))/(1-'P-Parametri'!$B$31*MAX(0,IF(M17&lt;=0,0,(M17-N17)/M17)))</f>
        <v>29000</v>
      </c>
      <c r="M18" s="10">
        <f>((M17-L18+MAX(0,-('1-Input'!$B$10-K18-IF(AND($A18&gt;=1,$A18&lt;1+'1-Input'!$B$12),$K$6,0))))*(1+B18))*(1-'P-Parametri'!$B$32)</f>
        <v>377060.15016488981</v>
      </c>
      <c r="N18" s="10">
        <f>IF(M17&lt;=0,N17,N17*(1-L18/M17))+MAX(0,-('1-Input'!$B$10-K18-IF(AND($A18&gt;=1,$A18&lt;1+'1-Input'!$B$12),$K$6,0)))</f>
        <v>465554.4613251093</v>
      </c>
      <c r="O18" s="10">
        <f>IF($A18&lt;='1-Input'!$B$26,0,IF($A18='1-Input'!$B$26+1,('1-Input'!$B$23+$O$7)*'1-Input'!$B$27,'1-Input'!$B$23+$O$7))</f>
        <v>0</v>
      </c>
      <c r="P18" s="10">
        <f>MAX(0,('1-Input'!$B$10-O18-IF(AND($A18&gt;=1,$A18&lt;1+'1-Input'!$B$12),$O$6,0)))/(1-'P-Parametri'!$B$31*MAX(0,IF(Q17&lt;=0,0,(Q17-R17)/Q17)))</f>
        <v>29000</v>
      </c>
      <c r="Q18" s="10">
        <f>((Q17-P18+MAX(0,-('1-Input'!$B$10-O18-IF(AND($A18&gt;=1,$A18&lt;1+'1-Input'!$B$12),$O$6,0))))*(1+B18))*(1-'P-Parametri'!$B$32)</f>
        <v>388845.11949114472</v>
      </c>
      <c r="R18" s="10">
        <f>IF(Q17&lt;=0,R17,R17*(1-P18/Q17))+MAX(0,-('1-Input'!$B$10-O18-IF(AND($A18&gt;=1,$A18&lt;1+'1-Input'!$B$12),$O$6,0)))</f>
        <v>477921.44521232235</v>
      </c>
      <c r="S18" s="10">
        <f>IF($A18&lt;='1-Input'!$B$26,0,IF($A18='1-Input'!$B$26+1,('1-Input'!$B$23+$S$7)*'1-Input'!$B$27,'1-Input'!$B$23+$S$7))</f>
        <v>0</v>
      </c>
      <c r="T18" s="10">
        <f>MAX(0,('1-Input'!$B$10-S18-IF(AND($A18&gt;=1,$A18&lt;1+'1-Input'!$B$12),$S$6,0)))/(1-'P-Parametri'!$B$31*MAX(0,IF(U17&lt;=0,0,(U17-V17)/U17)))</f>
        <v>29000</v>
      </c>
      <c r="U18" s="10">
        <f>((U17-T18+MAX(0,-('1-Input'!$B$10-S18-IF(AND($A18&gt;=1,$A18&lt;1+'1-Input'!$B$12),$S$6,0))))*(1+B18))*(1-'P-Parametri'!$B$32)</f>
        <v>388483.00647510414</v>
      </c>
      <c r="V18" s="10">
        <f>IF(U17&lt;=0,V17,V17*(1-T18/U17))+MAX(0,-('1-Input'!$B$10-S18-IF(AND($A18&gt;=1,$A18&lt;1+'1-Input'!$B$12),$S$6,0)))</f>
        <v>477541.92421807279</v>
      </c>
      <c r="W18" s="10">
        <f>IF($A18&lt;='1-Input'!$B$26,0,IF($A18='1-Input'!$B$26+1,('1-Input'!$B$23+$W$7)*'1-Input'!$B$27,'1-Input'!$B$23+$W$7))</f>
        <v>0</v>
      </c>
      <c r="X18" s="10">
        <f>MAX(0,('1-Input'!$B$10-W18-IF(AND($A18&gt;=1,$A18&lt;1+'1-Input'!$B$12),$W$6,0)))/(1-'P-Parametri'!$B$31*MAX(0,IF(Y17&lt;=0,0,(Y17-Z17)/Y17)))</f>
        <v>29000</v>
      </c>
      <c r="Y18" s="10">
        <f>((Y17-X18+MAX(0,-('1-Input'!$B$10-W18-IF(AND($A18&gt;=1,$A18&lt;1+'1-Input'!$B$12),$W$6,0))))*(1+B18))*(1-'P-Parametri'!$B$32)</f>
        <v>388518.22740558779</v>
      </c>
      <c r="Z18" s="10">
        <f>IF(Y17&lt;=0,Z17,Z17*(1-X18/Y17))+MAX(0,-('1-Input'!$B$10-W18-IF(AND($A18&gt;=1,$A18&lt;1+'1-Input'!$B$12),$W$6,0)))</f>
        <v>477578.83962958376</v>
      </c>
    </row>
    <row r="19" spans="1:26">
      <c r="A19" s="9">
        <f t="shared" si="0"/>
        <v>10</v>
      </c>
      <c r="B19" s="12">
        <f>IF($A19='P-Parametri'!$C$47,'P-Parametri'!$B$34,IF($A19='P-Parametri'!$C$48,'P-Parametri'!$C$34,'P-Parametri'!$C$50))</f>
        <v>2.7158250435358244E-2</v>
      </c>
      <c r="C19" s="10">
        <f>IF($A19&lt;='1-Input'!$B$26,0,IF($A19='1-Input'!$B$26+1,('1-Input'!$B$23+$C$7)*'1-Input'!$B$27,'1-Input'!$B$23+$C$7))</f>
        <v>0</v>
      </c>
      <c r="D19" s="10">
        <f>MAX(0,('1-Input'!$B$10-C19-IF(AND($A19&gt;=1,$A19&lt;1+'1-Input'!$B$12),$C$6,0)))/(1-'P-Parametri'!$B$31*MAX(0,IF(E18&lt;=0,0,(E18-F18)/E18)))</f>
        <v>29000</v>
      </c>
      <c r="E19" s="10">
        <f>((E18-D19+MAX(0,-('1-Input'!$B$10-C19-IF(AND($A19&gt;=1,$A19&lt;1+'1-Input'!$B$12),$C$6,0))))*(1+B19))*(1-'P-Parametri'!$B$32)</f>
        <v>262529.36100864876</v>
      </c>
      <c r="F19" s="10">
        <f>IF(E18&lt;=0,F18,F18*(1-D19/E18))+MAX(0,-('1-Input'!$B$10-C19-IF(AND($A19&gt;=1,$A19&lt;1+'1-Input'!$B$12),$C$6,0)))</f>
        <v>320519.36796419177</v>
      </c>
      <c r="G19" s="10">
        <f>IF($A19&lt;='1-Input'!$B$26,0,IF($A19='1-Input'!$B$26+1,('1-Input'!$B$23+$G$7)*'1-Input'!$B$27,'1-Input'!$B$23+$G$7))</f>
        <v>0</v>
      </c>
      <c r="H19" s="10">
        <f>MAX(0,('1-Input'!$B$10-G19-IF(AND($A19&gt;=1,$A19&lt;1+'1-Input'!$B$12),$G$6,0)))/(1-'P-Parametri'!$B$31*MAX(0,IF(I18&lt;=0,0,(I18-J18)/I18)))</f>
        <v>29000</v>
      </c>
      <c r="I19" s="10">
        <f>((I18-H19+MAX(0,-('1-Input'!$B$10-G19-IF(AND($A19&gt;=1,$A19&lt;1+'1-Input'!$B$12),$G$6,0))))*(1+B19))*(1-'P-Parametri'!$B$32)</f>
        <v>308254.71512996388</v>
      </c>
      <c r="J19" s="10">
        <f>IF(I18&lt;=0,J18,J18*(1-H19/I18))+MAX(0,-('1-Input'!$B$10-G19-IF(AND($A19&gt;=1,$A19&lt;1+'1-Input'!$B$12),$G$6,0)))</f>
        <v>376344.97751351754</v>
      </c>
      <c r="K19" s="10">
        <f>IF($A19&lt;='1-Input'!$B$26,0,IF($A19='1-Input'!$B$26+1,('1-Input'!$B$23+$K$7)*'1-Input'!$B$27,'1-Input'!$B$23+$K$7))</f>
        <v>0</v>
      </c>
      <c r="L19" s="10">
        <f>MAX(0,('1-Input'!$B$10-K19-IF(AND($A19&gt;=1,$A19&lt;1+'1-Input'!$B$12),$K$6,0)))/(1-'P-Parametri'!$B$31*MAX(0,IF(M18&lt;=0,0,(M18-N18)/M18)))</f>
        <v>29000</v>
      </c>
      <c r="M19" s="10">
        <f>((M18-L19+MAX(0,-('1-Input'!$B$10-K19-IF(AND($A19&gt;=1,$A19&lt;1+'1-Input'!$B$12),$K$6,0))))*(1+B19))*(1-'P-Parametri'!$B$32)</f>
        <v>356797.82917985698</v>
      </c>
      <c r="N19" s="10">
        <f>IF(M18&lt;=0,N18,N18*(1-L19/M18))+MAX(0,-('1-Input'!$B$10-K19-IF(AND($A19&gt;=1,$A19&lt;1+'1-Input'!$B$12),$K$6,0)))</f>
        <v>429748.29254136462</v>
      </c>
      <c r="O19" s="10">
        <f>IF($A19&lt;='1-Input'!$B$26,0,IF($A19='1-Input'!$B$26+1,('1-Input'!$B$23+$O$7)*'1-Input'!$B$27,'1-Input'!$B$23+$O$7))</f>
        <v>0</v>
      </c>
      <c r="P19" s="10">
        <f>MAX(0,('1-Input'!$B$10-O19-IF(AND($A19&gt;=1,$A19&lt;1+'1-Input'!$B$12),$O$6,0)))/(1-'P-Parametri'!$B$31*MAX(0,IF(Q18&lt;=0,0,(Q18-R18)/Q18)))</f>
        <v>29000</v>
      </c>
      <c r="Q19" s="10">
        <f>((Q18-P19+MAX(0,-('1-Input'!$B$10-O19-IF(AND($A19&gt;=1,$A19&lt;1+'1-Input'!$B$12),$O$6,0))))*(1+B19))*(1-'P-Parametri'!$B$32)</f>
        <v>368878.6475974982</v>
      </c>
      <c r="R19" s="10">
        <f>IF(Q18&lt;=0,R18,R18*(1-P19/Q18))+MAX(0,-('1-Input'!$B$10-O19-IF(AND($A19&gt;=1,$A19&lt;1+'1-Input'!$B$12),$O$6,0)))</f>
        <v>442278.14864916983</v>
      </c>
      <c r="S19" s="10">
        <f>IF($A19&lt;='1-Input'!$B$26,0,IF($A19='1-Input'!$B$26+1,('1-Input'!$B$23+$S$7)*'1-Input'!$B$27,'1-Input'!$B$23+$S$7))</f>
        <v>0</v>
      </c>
      <c r="T19" s="10">
        <f>MAX(0,('1-Input'!$B$10-S19-IF(AND($A19&gt;=1,$A19&lt;1+'1-Input'!$B$12),$S$6,0)))/(1-'P-Parametri'!$B$31*MAX(0,IF(U18&lt;=0,0,(U18-V18)/U18)))</f>
        <v>29000</v>
      </c>
      <c r="U19" s="10">
        <f>((U18-T19+MAX(0,-('1-Input'!$B$10-S19-IF(AND($A19&gt;=1,$A19&lt;1+'1-Input'!$B$12),$S$6,0))))*(1+B19))*(1-'P-Parametri'!$B$32)</f>
        <v>368507.44412022608</v>
      </c>
      <c r="V19" s="10">
        <f>IF(U18&lt;=0,V18,V18*(1-T19/U18))+MAX(0,-('1-Input'!$B$10-S19-IF(AND($A19&gt;=1,$A19&lt;1+'1-Input'!$B$12),$S$6,0)))</f>
        <v>441893.73479537381</v>
      </c>
      <c r="W19" s="10">
        <f>IF($A19&lt;='1-Input'!$B$26,0,IF($A19='1-Input'!$B$26+1,('1-Input'!$B$23+$W$7)*'1-Input'!$B$27,'1-Input'!$B$23+$W$7))</f>
        <v>0</v>
      </c>
      <c r="X19" s="10">
        <f>MAX(0,('1-Input'!$B$10-W19-IF(AND($A19&gt;=1,$A19&lt;1+'1-Input'!$B$12),$W$6,0)))/(1-'P-Parametri'!$B$31*MAX(0,IF(Y18&lt;=0,0,(Y18-Z18)/Y18)))</f>
        <v>29000</v>
      </c>
      <c r="Y19" s="10">
        <f>((Y18-X19+MAX(0,-('1-Input'!$B$10-W19-IF(AND($A19&gt;=1,$A19&lt;1+'1-Input'!$B$12),$W$6,0))))*(1+B19))*(1-'P-Parametri'!$B$32)</f>
        <v>368543.54923462169</v>
      </c>
      <c r="Z19" s="10">
        <f>IF(Y18&lt;=0,Z18,Z18*(1-X19/Y18))+MAX(0,-('1-Input'!$B$10-W19-IF(AND($A19&gt;=1,$A19&lt;1+'1-Input'!$B$12),$W$6,0)))</f>
        <v>441931.12641483243</v>
      </c>
    </row>
    <row r="20" spans="1:26">
      <c r="A20" s="9">
        <f t="shared" si="0"/>
        <v>11</v>
      </c>
      <c r="B20" s="12">
        <f>IF($A20='P-Parametri'!$C$47,'P-Parametri'!$B$34,IF($A20='P-Parametri'!$C$48,'P-Parametri'!$C$34,'P-Parametri'!$C$50))</f>
        <v>2.7158250435358244E-2</v>
      </c>
      <c r="C20" s="10">
        <f>IF($A20&lt;='1-Input'!$B$26,0,IF($A20='1-Input'!$B$26+1,('1-Input'!$B$23+$C$7)*'1-Input'!$B$27,'1-Input'!$B$23+$C$7))</f>
        <v>0</v>
      </c>
      <c r="D20" s="10">
        <f>MAX(0,('1-Input'!$B$10-C20-IF(AND($A20&gt;=1,$A20&lt;1+'1-Input'!$B$12),$C$6,0)))/(1-'P-Parametri'!$B$31*MAX(0,IF(E19&lt;=0,0,(E19-F19)/E19)))</f>
        <v>29000</v>
      </c>
      <c r="E20" s="10">
        <f>((E19-D20+MAX(0,-('1-Input'!$B$10-C20-IF(AND($A20&gt;=1,$A20&lt;1+'1-Input'!$B$12),$C$6,0))))*(1+B20))*(1-'P-Parametri'!$B$32)</f>
        <v>239391.86665917296</v>
      </c>
      <c r="F20" s="10">
        <f>IF(E19&lt;=0,F19,F19*(1-D20/E19))+MAX(0,-('1-Input'!$B$10-C20-IF(AND($A20&gt;=1,$A20&lt;1+'1-Input'!$B$12),$C$6,0)))</f>
        <v>285113.5694079863</v>
      </c>
      <c r="G20" s="10">
        <f>IF($A20&lt;='1-Input'!$B$26,0,IF($A20='1-Input'!$B$26+1,('1-Input'!$B$23+$G$7)*'1-Input'!$B$27,'1-Input'!$B$23+$G$7))</f>
        <v>0</v>
      </c>
      <c r="H20" s="10">
        <f>MAX(0,('1-Input'!$B$10-G20-IF(AND($A20&gt;=1,$A20&lt;1+'1-Input'!$B$12),$G$6,0)))/(1-'P-Parametri'!$B$31*MAX(0,IF(I19&lt;=0,0,(I19-J19)/I19)))</f>
        <v>29000</v>
      </c>
      <c r="I20" s="10">
        <f>((I19-H20+MAX(0,-('1-Input'!$B$10-G20-IF(AND($A20&gt;=1,$A20&lt;1+'1-Input'!$B$12),$G$6,0))))*(1+B20))*(1-'P-Parametri'!$B$32)</f>
        <v>286265.10704948066</v>
      </c>
      <c r="J20" s="10">
        <f>IF(I19&lt;=0,J19,J19*(1-H20/I19))+MAX(0,-('1-Input'!$B$10-G20-IF(AND($A20&gt;=1,$A20&lt;1+'1-Input'!$B$12),$G$6,0)))</f>
        <v>340939.17895731202</v>
      </c>
      <c r="K20" s="10">
        <f>IF($A20&lt;='1-Input'!$B$26,0,IF($A20='1-Input'!$B$26+1,('1-Input'!$B$23+$K$7)*'1-Input'!$B$27,'1-Input'!$B$23+$K$7))</f>
        <v>0</v>
      </c>
      <c r="L20" s="10">
        <f>MAX(0,('1-Input'!$B$10-K20-IF(AND($A20&gt;=1,$A20&lt;1+'1-Input'!$B$12),$K$6,0)))/(1-'P-Parametri'!$B$31*MAX(0,IF(M19&lt;=0,0,(M19-N19)/M19)))</f>
        <v>29000</v>
      </c>
      <c r="M20" s="10">
        <f>((M19-L20+MAX(0,-('1-Input'!$B$10-K20-IF(AND($A20&gt;=1,$A20&lt;1+'1-Input'!$B$12),$K$6,0))))*(1+B20))*(1-'P-Parametri'!$B$32)</f>
        <v>336026.84422745655</v>
      </c>
      <c r="N20" s="10">
        <f>IF(M19&lt;=0,N19,N19*(1-L20/M19))+MAX(0,-('1-Input'!$B$10-K20-IF(AND($A20&gt;=1,$A20&lt;1+'1-Input'!$B$12),$K$6,0)))</f>
        <v>394818.98674276541</v>
      </c>
      <c r="O20" s="10">
        <f>IF($A20&lt;='1-Input'!$B$26,0,IF($A20='1-Input'!$B$26+1,('1-Input'!$B$23+$O$7)*'1-Input'!$B$27,'1-Input'!$B$23+$O$7))</f>
        <v>0</v>
      </c>
      <c r="P20" s="10">
        <f>MAX(0,('1-Input'!$B$10-O20-IF(AND($A20&gt;=1,$A20&lt;1+'1-Input'!$B$12),$O$6,0)))/(1-'P-Parametri'!$B$31*MAX(0,IF(Q19&lt;=0,0,(Q19-R19)/Q19)))</f>
        <v>29000</v>
      </c>
      <c r="Q20" s="10">
        <f>((Q19-P20+MAX(0,-('1-Input'!$B$10-O20-IF(AND($A20&gt;=1,$A20&lt;1+'1-Input'!$B$12),$O$6,0))))*(1+B20))*(1-'P-Parametri'!$B$32)</f>
        <v>348410.93871252879</v>
      </c>
      <c r="R20" s="10">
        <f>IF(Q19&lt;=0,R19,R19*(1-P20/Q19))+MAX(0,-('1-Input'!$B$10-O20-IF(AND($A20&gt;=1,$A20&lt;1+'1-Input'!$B$12),$O$6,0)))</f>
        <v>407507.72646734415</v>
      </c>
      <c r="S20" s="10">
        <f>IF($A20&lt;='1-Input'!$B$26,0,IF($A20='1-Input'!$B$26+1,('1-Input'!$B$23+$S$7)*'1-Input'!$B$27,'1-Input'!$B$23+$S$7))</f>
        <v>0</v>
      </c>
      <c r="T20" s="10">
        <f>MAX(0,('1-Input'!$B$10-S20-IF(AND($A20&gt;=1,$A20&lt;1+'1-Input'!$B$12),$S$6,0)))/(1-'P-Parametri'!$B$31*MAX(0,IF(U19&lt;=0,0,(U19-V19)/U19)))</f>
        <v>29000</v>
      </c>
      <c r="U20" s="10">
        <f>((U19-T20+MAX(0,-('1-Input'!$B$10-S20-IF(AND($A20&gt;=1,$A20&lt;1+'1-Input'!$B$12),$S$6,0))))*(1+B20))*(1-'P-Parametri'!$B$32)</f>
        <v>348030.41656768695</v>
      </c>
      <c r="V20" s="10">
        <f>IF(U19&lt;=0,V19,V19*(1-T20/U19))+MAX(0,-('1-Input'!$B$10-S20-IF(AND($A20&gt;=1,$A20&lt;1+'1-Input'!$B$12),$S$6,0)))</f>
        <v>407118.53957602038</v>
      </c>
      <c r="W20" s="10">
        <f>IF($A20&lt;='1-Input'!$B$26,0,IF($A20='1-Input'!$B$26+1,('1-Input'!$B$23+$W$7)*'1-Input'!$B$27,'1-Input'!$B$23+$W$7))</f>
        <v>0</v>
      </c>
      <c r="X20" s="10">
        <f>MAX(0,('1-Input'!$B$10-W20-IF(AND($A20&gt;=1,$A20&lt;1+'1-Input'!$B$12),$W$6,0)))/(1-'P-Parametri'!$B$31*MAX(0,IF(Y19&lt;=0,0,(Y19-Z19)/Y19)))</f>
        <v>29000</v>
      </c>
      <c r="Y20" s="10">
        <f>((Y19-X20+MAX(0,-('1-Input'!$B$10-W20-IF(AND($A20&gt;=1,$A20&lt;1+'1-Input'!$B$12),$W$6,0))))*(1+B20))*(1-'P-Parametri'!$B$32)</f>
        <v>348067.42806248902</v>
      </c>
      <c r="Z20" s="10">
        <f>IF(Y19&lt;=0,Z19,Z19*(1-X20/Y19))+MAX(0,-('1-Input'!$B$10-W20-IF(AND($A20&gt;=1,$A20&lt;1+'1-Input'!$B$12),$W$6,0)))</f>
        <v>407156.3957414942</v>
      </c>
    </row>
    <row r="21" spans="1:26">
      <c r="A21" s="9">
        <f t="shared" si="0"/>
        <v>12</v>
      </c>
      <c r="B21" s="12">
        <f>IF($A21='P-Parametri'!$C$47,'P-Parametri'!$B$34,IF($A21='P-Parametri'!$C$48,'P-Parametri'!$C$34,'P-Parametri'!$C$50))</f>
        <v>2.7158250435358244E-2</v>
      </c>
      <c r="C21" s="10">
        <f>IF($A21&lt;='1-Input'!$B$26,0,IF($A21='1-Input'!$B$26+1,('1-Input'!$B$23+$C$7)*'1-Input'!$B$27,'1-Input'!$B$23+$C$7))</f>
        <v>0</v>
      </c>
      <c r="D21" s="10">
        <f>MAX(0,('1-Input'!$B$10-C21-IF(AND($A21&gt;=1,$A21&lt;1+'1-Input'!$B$12),$C$6,0)))/(1-'P-Parametri'!$B$31*MAX(0,IF(E20&lt;=0,0,(E20-F20)/E20)))</f>
        <v>29000</v>
      </c>
      <c r="E21" s="10">
        <f>((E20-D21+MAX(0,-('1-Input'!$B$10-C21-IF(AND($A21&gt;=1,$A21&lt;1+'1-Input'!$B$12),$C$6,0))))*(1+B21))*(1-'P-Parametri'!$B$32)</f>
        <v>215673.53018013833</v>
      </c>
      <c r="F21" s="10">
        <f>IF(E20&lt;=0,F20,F20*(1-D21/E20))+MAX(0,-('1-Input'!$B$10-C21-IF(AND($A21&gt;=1,$A21&lt;1+'1-Input'!$B$12),$C$6,0)))</f>
        <v>250574.82910649001</v>
      </c>
      <c r="G21" s="10">
        <f>IF($A21&lt;='1-Input'!$B$26,0,IF($A21='1-Input'!$B$26+1,('1-Input'!$B$23+$G$7)*'1-Input'!$B$27,'1-Input'!$B$23+$G$7))</f>
        <v>0</v>
      </c>
      <c r="H21" s="10">
        <f>MAX(0,('1-Input'!$B$10-G21-IF(AND($A21&gt;=1,$A21&lt;1+'1-Input'!$B$12),$G$6,0)))/(1-'P-Parametri'!$B$31*MAX(0,IF(I20&lt;=0,0,(I20-J20)/I20)))</f>
        <v>29000</v>
      </c>
      <c r="I21" s="10">
        <f>((I20-H21+MAX(0,-('1-Input'!$B$10-G21-IF(AND($A21&gt;=1,$A21&lt;1+'1-Input'!$B$12),$G$6,0))))*(1+B21))*(1-'P-Parametri'!$B$32)</f>
        <v>263723.47330049967</v>
      </c>
      <c r="J21" s="10">
        <f>IF(I20&lt;=0,J20,J20*(1-H21/I20))+MAX(0,-('1-Input'!$B$10-G21-IF(AND($A21&gt;=1,$A21&lt;1+'1-Input'!$B$12),$G$6,0)))</f>
        <v>306400.43865581573</v>
      </c>
      <c r="K21" s="10">
        <f>IF($A21&lt;='1-Input'!$B$26,0,IF($A21='1-Input'!$B$26+1,('1-Input'!$B$23+$K$7)*'1-Input'!$B$27,'1-Input'!$B$23+$K$7))</f>
        <v>0</v>
      </c>
      <c r="L21" s="10">
        <f>MAX(0,('1-Input'!$B$10-K21-IF(AND($A21&gt;=1,$A21&lt;1+'1-Input'!$B$12),$K$6,0)))/(1-'P-Parametri'!$B$31*MAX(0,IF(M20&lt;=0,0,(M20-N20)/M20)))</f>
        <v>29000</v>
      </c>
      <c r="M21" s="10">
        <f>((M20-L21+MAX(0,-('1-Input'!$B$10-K21-IF(AND($A21&gt;=1,$A21&lt;1+'1-Input'!$B$12),$K$6,0))))*(1+B21))*(1-'P-Parametri'!$B$32)</f>
        <v>314734.4258410568</v>
      </c>
      <c r="N21" s="10">
        <f>IF(M20&lt;=0,N20,N20*(1-L21/M20))+MAX(0,-('1-Input'!$B$10-K21-IF(AND($A21&gt;=1,$A21&lt;1+'1-Input'!$B$12),$K$6,0)))</f>
        <v>360745.07029164443</v>
      </c>
      <c r="O21" s="10">
        <f>IF($A21&lt;='1-Input'!$B$26,0,IF($A21='1-Input'!$B$26+1,('1-Input'!$B$23+$O$7)*'1-Input'!$B$27,'1-Input'!$B$23+$O$7))</f>
        <v>0</v>
      </c>
      <c r="P21" s="10">
        <f>MAX(0,('1-Input'!$B$10-O21-IF(AND($A21&gt;=1,$A21&lt;1+'1-Input'!$B$12),$O$6,0)))/(1-'P-Parametri'!$B$31*MAX(0,IF(Q20&lt;=0,0,(Q20-R20)/Q20)))</f>
        <v>29000</v>
      </c>
      <c r="Q21" s="10">
        <f>((Q20-P21+MAX(0,-('1-Input'!$B$10-O21-IF(AND($A21&gt;=1,$A21&lt;1+'1-Input'!$B$12),$O$6,0))))*(1+B21))*(1-'P-Parametri'!$B$32)</f>
        <v>327429.40981592075</v>
      </c>
      <c r="R21" s="10">
        <f>IF(Q20&lt;=0,R20,R20*(1-P21/Q20))+MAX(0,-('1-Input'!$B$10-O21-IF(AND($A21&gt;=1,$A21&lt;1+'1-Input'!$B$12),$O$6,0)))</f>
        <v>373588.8027067337</v>
      </c>
      <c r="S21" s="10">
        <f>IF($A21&lt;='1-Input'!$B$26,0,IF($A21='1-Input'!$B$26+1,('1-Input'!$B$23+$S$7)*'1-Input'!$B$27,'1-Input'!$B$23+$S$7))</f>
        <v>0</v>
      </c>
      <c r="T21" s="10">
        <f>MAX(0,('1-Input'!$B$10-S21-IF(AND($A21&gt;=1,$A21&lt;1+'1-Input'!$B$12),$S$6,0)))/(1-'P-Parametri'!$B$31*MAX(0,IF(U20&lt;=0,0,(U20-V20)/U20)))</f>
        <v>29000</v>
      </c>
      <c r="U21" s="10">
        <f>((U20-T21+MAX(0,-('1-Input'!$B$10-S21-IF(AND($A21&gt;=1,$A21&lt;1+'1-Input'!$B$12),$S$6,0))))*(1+B21))*(1-'P-Parametri'!$B$32)</f>
        <v>327039.3350682942</v>
      </c>
      <c r="V21" s="10">
        <f>IF(U20&lt;=0,V20,V20*(1-T21/U20))+MAX(0,-('1-Input'!$B$10-S21-IF(AND($A21&gt;=1,$A21&lt;1+'1-Input'!$B$12),$S$6,0)))</f>
        <v>373194.95966556045</v>
      </c>
      <c r="W21" s="10">
        <f>IF($A21&lt;='1-Input'!$B$26,0,IF($A21='1-Input'!$B$26+1,('1-Input'!$B$23+$W$7)*'1-Input'!$B$27,'1-Input'!$B$23+$W$7))</f>
        <v>0</v>
      </c>
      <c r="X21" s="10">
        <f>MAX(0,('1-Input'!$B$10-W21-IF(AND($A21&gt;=1,$A21&lt;1+'1-Input'!$B$12),$W$6,0)))/(1-'P-Parametri'!$B$31*MAX(0,IF(Y20&lt;=0,0,(Y20-Z20)/Y20)))</f>
        <v>29000</v>
      </c>
      <c r="Y21" s="10">
        <f>((Y20-X21+MAX(0,-('1-Input'!$B$10-W21-IF(AND($A21&gt;=1,$A21&lt;1+'1-Input'!$B$12),$W$6,0))))*(1+B21))*(1-'P-Parametri'!$B$32)</f>
        <v>327077.27569721657</v>
      </c>
      <c r="Z21" s="10">
        <f>IF(Y20&lt;=0,Z20,Z20*(1-X21/Y20))+MAX(0,-('1-Input'!$B$10-W21-IF(AND($A21&gt;=1,$A21&lt;1+'1-Input'!$B$12),$W$6,0)))</f>
        <v>373233.26900070789</v>
      </c>
    </row>
    <row r="22" spans="1:26">
      <c r="A22" s="9">
        <f t="shared" si="0"/>
        <v>13</v>
      </c>
      <c r="B22" s="12">
        <f>IF($A22='P-Parametri'!$C$47,'P-Parametri'!$B$34,IF($A22='P-Parametri'!$C$48,'P-Parametri'!$C$34,'P-Parametri'!$C$50))</f>
        <v>2.7158250435358244E-2</v>
      </c>
      <c r="C22" s="10">
        <f>IF($A22&lt;='1-Input'!$B$26,0,IF($A22='1-Input'!$B$26+1,('1-Input'!$B$23+$C$7)*'1-Input'!$B$27,'1-Input'!$B$23+$C$7))</f>
        <v>0</v>
      </c>
      <c r="D22" s="10">
        <f>MAX(0,('1-Input'!$B$10-C22-IF(AND($A22&gt;=1,$A22&lt;1+'1-Input'!$B$12),$C$6,0)))/(1-'P-Parametri'!$B$31*MAX(0,IF(E21&lt;=0,0,(E21-F21)/E21)))</f>
        <v>29000</v>
      </c>
      <c r="E22" s="10">
        <f>((E21-D22+MAX(0,-('1-Input'!$B$10-C22-IF(AND($A22&gt;=1,$A22&lt;1+'1-Input'!$B$12),$C$6,0))))*(1+B22))*(1-'P-Parametri'!$B$32)</f>
        <v>191359.7701490981</v>
      </c>
      <c r="F22" s="10">
        <f>IF(E21&lt;=0,F21,F21*(1-D22/E21))+MAX(0,-('1-Input'!$B$10-C22-IF(AND($A22&gt;=1,$A22&lt;1+'1-Input'!$B$12),$C$6,0)))</f>
        <v>216881.91353164491</v>
      </c>
      <c r="G22" s="10">
        <f>IF($A22&lt;='1-Input'!$B$26,0,IF($A22='1-Input'!$B$26+1,('1-Input'!$B$23+$G$7)*'1-Input'!$B$27,'1-Input'!$B$23+$G$7))</f>
        <v>0</v>
      </c>
      <c r="H22" s="10">
        <f>MAX(0,('1-Input'!$B$10-G22-IF(AND($A22&gt;=1,$A22&lt;1+'1-Input'!$B$12),$G$6,0)))/(1-'P-Parametri'!$B$31*MAX(0,IF(I21&lt;=0,0,(I21-J21)/I21)))</f>
        <v>29000</v>
      </c>
      <c r="I22" s="10">
        <f>((I21-H22+MAX(0,-('1-Input'!$B$10-G22-IF(AND($A22&gt;=1,$A22&lt;1+'1-Input'!$B$12),$G$6,0))))*(1+B22))*(1-'P-Parametri'!$B$32)</f>
        <v>240615.95586710886</v>
      </c>
      <c r="J22" s="10">
        <f>IF(I21&lt;=0,J21,J21*(1-H22/I21))+MAX(0,-('1-Input'!$B$10-G22-IF(AND($A22&gt;=1,$A22&lt;1+'1-Input'!$B$12),$G$6,0)))</f>
        <v>272707.52308097063</v>
      </c>
      <c r="K22" s="10">
        <f>IF($A22&lt;='1-Input'!$B$26,0,IF($A22='1-Input'!$B$26+1,('1-Input'!$B$23+$K$7)*'1-Input'!$B$27,'1-Input'!$B$23+$K$7))</f>
        <v>0</v>
      </c>
      <c r="L22" s="10">
        <f>MAX(0,('1-Input'!$B$10-K22-IF(AND($A22&gt;=1,$A22&lt;1+'1-Input'!$B$12),$K$6,0)))/(1-'P-Parametri'!$B$31*MAX(0,IF(M21&lt;=0,0,(M21-N21)/M21)))</f>
        <v>29000</v>
      </c>
      <c r="M22" s="10">
        <f>((M21-L22+MAX(0,-('1-Input'!$B$10-K22-IF(AND($A22&gt;=1,$A22&lt;1+'1-Input'!$B$12),$K$6,0))))*(1+B22))*(1-'P-Parametri'!$B$32)</f>
        <v>292907.48399017937</v>
      </c>
      <c r="N22" s="10">
        <f>IF(M21&lt;=0,N21,N21*(1-L22/M21))+MAX(0,-('1-Input'!$B$10-K22-IF(AND($A22&gt;=1,$A22&lt;1+'1-Input'!$B$12),$K$6,0)))</f>
        <v>327505.59542167617</v>
      </c>
      <c r="O22" s="10">
        <f>IF($A22&lt;='1-Input'!$B$26,0,IF($A22='1-Input'!$B$26+1,('1-Input'!$B$23+$O$7)*'1-Input'!$B$27,'1-Input'!$B$23+$O$7))</f>
        <v>0</v>
      </c>
      <c r="P22" s="10">
        <f>MAX(0,('1-Input'!$B$10-O22-IF(AND($A22&gt;=1,$A22&lt;1+'1-Input'!$B$12),$O$6,0)))/(1-'P-Parametri'!$B$31*MAX(0,IF(Q21&lt;=0,0,(Q21-R21)/Q21)))</f>
        <v>29000</v>
      </c>
      <c r="Q22" s="10">
        <f>((Q21-P22+MAX(0,-('1-Input'!$B$10-O22-IF(AND($A22&gt;=1,$A22&lt;1+'1-Input'!$B$12),$O$6,0))))*(1+B22))*(1-'P-Parametri'!$B$32)</f>
        <v>305921.16200404771</v>
      </c>
      <c r="R22" s="10">
        <f>IF(Q21&lt;=0,R21,R21*(1-P22/Q21))+MAX(0,-('1-Input'!$B$10-O22-IF(AND($A22&gt;=1,$A22&lt;1+'1-Input'!$B$12),$O$6,0)))</f>
        <v>340500.52488652768</v>
      </c>
      <c r="S22" s="10">
        <f>IF($A22&lt;='1-Input'!$B$26,0,IF($A22='1-Input'!$B$26+1,('1-Input'!$B$23+$S$7)*'1-Input'!$B$27,'1-Input'!$B$23+$S$7))</f>
        <v>0</v>
      </c>
      <c r="T22" s="10">
        <f>MAX(0,('1-Input'!$B$10-S22-IF(AND($A22&gt;=1,$A22&lt;1+'1-Input'!$B$12),$S$6,0)))/(1-'P-Parametri'!$B$31*MAX(0,IF(U21&lt;=0,0,(U21-V21)/U21)))</f>
        <v>29000</v>
      </c>
      <c r="U22" s="10">
        <f>((U21-T22+MAX(0,-('1-Input'!$B$10-S22-IF(AND($A22&gt;=1,$A22&lt;1+'1-Input'!$B$12),$S$6,0))))*(1+B22))*(1-'P-Parametri'!$B$32)</f>
        <v>305521.29484572721</v>
      </c>
      <c r="V22" s="10">
        <f>IF(U21&lt;=0,V21,V21*(1-T22/U21))+MAX(0,-('1-Input'!$B$10-S22-IF(AND($A22&gt;=1,$A22&lt;1+'1-Input'!$B$12),$S$6,0)))</f>
        <v>340102.13972070214</v>
      </c>
      <c r="W22" s="10">
        <f>IF($A22&lt;='1-Input'!$B$26,0,IF($A22='1-Input'!$B$26+1,('1-Input'!$B$23+$W$7)*'1-Input'!$B$27,'1-Input'!$B$23+$W$7))</f>
        <v>0</v>
      </c>
      <c r="X22" s="10">
        <f>MAX(0,('1-Input'!$B$10-W22-IF(AND($A22&gt;=1,$A22&lt;1+'1-Input'!$B$12),$W$6,0)))/(1-'P-Parametri'!$B$31*MAX(0,IF(Y21&lt;=0,0,(Y21-Z21)/Y21)))</f>
        <v>29000</v>
      </c>
      <c r="Y22" s="10">
        <f>((Y21-X22+MAX(0,-('1-Input'!$B$10-W22-IF(AND($A22&gt;=1,$A22&lt;1+'1-Input'!$B$12),$W$6,0))))*(1+B22))*(1-'P-Parametri'!$B$32)</f>
        <v>305560.18793369154</v>
      </c>
      <c r="Z22" s="10">
        <f>IF(Y21&lt;=0,Z21,Z21*(1-X22/Y21))+MAX(0,-('1-Input'!$B$10-W22-IF(AND($A22&gt;=1,$A22&lt;1+'1-Input'!$B$12),$W$6,0)))</f>
        <v>340140.89112777868</v>
      </c>
    </row>
    <row r="23" spans="1:26">
      <c r="A23" s="9">
        <f t="shared" si="0"/>
        <v>14</v>
      </c>
      <c r="B23" s="12">
        <f>IF($A23='P-Parametri'!$C$47,'P-Parametri'!$B$34,IF($A23='P-Parametri'!$C$48,'P-Parametri'!$C$34,'P-Parametri'!$C$50))</f>
        <v>2.7158250435358244E-2</v>
      </c>
      <c r="C23" s="10">
        <f>IF($A23&lt;='1-Input'!$B$26,0,IF($A23='1-Input'!$B$26+1,('1-Input'!$B$23+$C$7)*'1-Input'!$B$27,'1-Input'!$B$23+$C$7))</f>
        <v>0</v>
      </c>
      <c r="D23" s="10">
        <f>MAX(0,('1-Input'!$B$10-C23-IF(AND($A23&gt;=1,$A23&lt;1+'1-Input'!$B$12),$C$6,0)))/(1-'P-Parametri'!$B$31*MAX(0,IF(E22&lt;=0,0,(E22-F22)/E22)))</f>
        <v>29000</v>
      </c>
      <c r="E23" s="10">
        <f>((E22-D23+MAX(0,-('1-Input'!$B$10-C23-IF(AND($A23&gt;=1,$A23&lt;1+'1-Input'!$B$12),$C$6,0))))*(1+B23))*(1-'P-Parametri'!$B$32)</f>
        <v>166435.63909253964</v>
      </c>
      <c r="F23" s="10">
        <f>IF(E22&lt;=0,F22,F22*(1-D23/E22))+MAX(0,-('1-Input'!$B$10-C23-IF(AND($A23&gt;=1,$A23&lt;1+'1-Input'!$B$12),$C$6,0)))</f>
        <v>184014.10914665231</v>
      </c>
      <c r="G23" s="10">
        <f>IF($A23&lt;='1-Input'!$B$26,0,IF($A23='1-Input'!$B$26+1,('1-Input'!$B$23+$G$7)*'1-Input'!$B$27,'1-Input'!$B$23+$G$7))</f>
        <v>0</v>
      </c>
      <c r="H23" s="10">
        <f>MAX(0,('1-Input'!$B$10-G23-IF(AND($A23&gt;=1,$A23&lt;1+'1-Input'!$B$12),$G$6,0)))/(1-'P-Parametri'!$B$31*MAX(0,IF(I22&lt;=0,0,(I22-J22)/I22)))</f>
        <v>29000</v>
      </c>
      <c r="I23" s="10">
        <f>((I22-H23+MAX(0,-('1-Input'!$B$10-G23-IF(AND($A23&gt;=1,$A23&lt;1+'1-Input'!$B$12),$G$6,0))))*(1+B23))*(1-'P-Parametri'!$B$32)</f>
        <v>216928.34884268019</v>
      </c>
      <c r="J23" s="10">
        <f>IF(I22&lt;=0,J22,J22*(1-H23/I22))+MAX(0,-('1-Input'!$B$10-G23-IF(AND($A23&gt;=1,$A23&lt;1+'1-Input'!$B$12),$G$6,0)))</f>
        <v>239839.71869597802</v>
      </c>
      <c r="K23" s="10">
        <f>IF($A23&lt;='1-Input'!$B$26,0,IF($A23='1-Input'!$B$26+1,('1-Input'!$B$23+$K$7)*'1-Input'!$B$27,'1-Input'!$B$23+$K$7))</f>
        <v>0</v>
      </c>
      <c r="L23" s="10">
        <f>MAX(0,('1-Input'!$B$10-K23-IF(AND($A23&gt;=1,$A23&lt;1+'1-Input'!$B$12),$K$6,0)))/(1-'P-Parametri'!$B$31*MAX(0,IF(M22&lt;=0,0,(M22-N22)/M22)))</f>
        <v>29000</v>
      </c>
      <c r="M23" s="10">
        <f>((M22-L23+MAX(0,-('1-Input'!$B$10-K23-IF(AND($A23&gt;=1,$A23&lt;1+'1-Input'!$B$12),$K$6,0))))*(1+B23))*(1-'P-Parametri'!$B$32)</f>
        <v>270532.60003308568</v>
      </c>
      <c r="N23" s="10">
        <f>IF(M22&lt;=0,N22,N22*(1-L23/M22))+MAX(0,-('1-Input'!$B$10-K23-IF(AND($A23&gt;=1,$A23&lt;1+'1-Input'!$B$12),$K$6,0)))</f>
        <v>295080.1273597299</v>
      </c>
      <c r="O23" s="10">
        <f>IF($A23&lt;='1-Input'!$B$26,0,IF($A23='1-Input'!$B$26+1,('1-Input'!$B$23+$O$7)*'1-Input'!$B$27,'1-Input'!$B$23+$O$7))</f>
        <v>0</v>
      </c>
      <c r="P23" s="10">
        <f>MAX(0,('1-Input'!$B$10-O23-IF(AND($A23&gt;=1,$A23&lt;1+'1-Input'!$B$12),$O$6,0)))/(1-'P-Parametri'!$B$31*MAX(0,IF(Q22&lt;=0,0,(Q22-R22)/Q22)))</f>
        <v>29000</v>
      </c>
      <c r="Q23" s="10">
        <f>((Q22-P23+MAX(0,-('1-Input'!$B$10-O23-IF(AND($A23&gt;=1,$A23&lt;1+'1-Input'!$B$12),$O$6,0))))*(1+B23))*(1-'P-Parametri'!$B$32)</f>
        <v>283872.97256005881</v>
      </c>
      <c r="R23" s="10">
        <f>IF(Q22&lt;=0,R22,R22*(1-P23/Q22))+MAX(0,-('1-Input'!$B$10-O23-IF(AND($A23&gt;=1,$A23&lt;1+'1-Input'!$B$12),$O$6,0)))</f>
        <v>308222.55118564767</v>
      </c>
      <c r="S23" s="10">
        <f>IF($A23&lt;='1-Input'!$B$26,0,IF($A23='1-Input'!$B$26+1,('1-Input'!$B$23+$S$7)*'1-Input'!$B$27,'1-Input'!$B$23+$S$7))</f>
        <v>0</v>
      </c>
      <c r="T23" s="10">
        <f>MAX(0,('1-Input'!$B$10-S23-IF(AND($A23&gt;=1,$A23&lt;1+'1-Input'!$B$12),$S$6,0)))/(1-'P-Parametri'!$B$31*MAX(0,IF(U22&lt;=0,0,(U22-V22)/U22)))</f>
        <v>29000</v>
      </c>
      <c r="U23" s="10">
        <f>((U22-T23+MAX(0,-('1-Input'!$B$10-S23-IF(AND($A23&gt;=1,$A23&lt;1+'1-Input'!$B$12),$S$6,0))))*(1+B23))*(1-'P-Parametri'!$B$32)</f>
        <v>283463.06716301327</v>
      </c>
      <c r="V23" s="10">
        <f>IF(U22&lt;=0,V22,V22*(1-T23/U22))+MAX(0,-('1-Input'!$B$10-S23-IF(AND($A23&gt;=1,$A23&lt;1+'1-Input'!$B$12),$S$6,0)))</f>
        <v>307819.73512798577</v>
      </c>
      <c r="W23" s="10">
        <f>IF($A23&lt;='1-Input'!$B$26,0,IF($A23='1-Input'!$B$26+1,('1-Input'!$B$23+$W$7)*'1-Input'!$B$27,'1-Input'!$B$23+$W$7))</f>
        <v>0</v>
      </c>
      <c r="X23" s="10">
        <f>MAX(0,('1-Input'!$B$10-W23-IF(AND($A23&gt;=1,$A23&lt;1+'1-Input'!$B$12),$W$6,0)))/(1-'P-Parametri'!$B$31*MAX(0,IF(Y22&lt;=0,0,(Y22-Z22)/Y22)))</f>
        <v>29000</v>
      </c>
      <c r="Y23" s="10">
        <f>((Y22-X23+MAX(0,-('1-Input'!$B$10-W23-IF(AND($A23&gt;=1,$A23&lt;1+'1-Input'!$B$12),$W$6,0))))*(1+B23))*(1-'P-Parametri'!$B$32)</f>
        <v>283502.93662048841</v>
      </c>
      <c r="Z23" s="10">
        <f>IF(Y22&lt;=0,Z22,Z22*(1-X23/Y22))+MAX(0,-('1-Input'!$B$10-W23-IF(AND($A23&gt;=1,$A23&lt;1+'1-Input'!$B$12),$W$6,0)))</f>
        <v>307858.91778102139</v>
      </c>
    </row>
    <row r="24" spans="1:26">
      <c r="A24" s="9">
        <f t="shared" si="0"/>
        <v>15</v>
      </c>
      <c r="B24" s="12">
        <f>IF($A24='P-Parametri'!$C$47,'P-Parametri'!$B$34,IF($A24='P-Parametri'!$C$48,'P-Parametri'!$C$34,'P-Parametri'!$C$50))</f>
        <v>2.7158250435358244E-2</v>
      </c>
      <c r="C24" s="10">
        <f>IF($A24&lt;='1-Input'!$B$26,0,IF($A24='1-Input'!$B$26+1,('1-Input'!$B$23+$C$7)*'1-Input'!$B$27,'1-Input'!$B$23+$C$7))</f>
        <v>0</v>
      </c>
      <c r="D24" s="10">
        <f>MAX(0,('1-Input'!$B$10-C24-IF(AND($A24&gt;=1,$A24&lt;1+'1-Input'!$B$12),$C$6,0)))/(1-'P-Parametri'!$B$31*MAX(0,IF(E23&lt;=0,0,(E23-F23)/E23)))</f>
        <v>29000</v>
      </c>
      <c r="E24" s="10">
        <f>((E23-D24+MAX(0,-('1-Input'!$B$10-C24-IF(AND($A24&gt;=1,$A24&lt;1+'1-Input'!$B$12),$C$6,0))))*(1+B24))*(1-'P-Parametri'!$B$32)</f>
        <v>140885.81429656284</v>
      </c>
      <c r="F24" s="10">
        <f>IF(E23&lt;=0,F23,F23*(1-D24/E23))+MAX(0,-('1-Input'!$B$10-C24-IF(AND($A24&gt;=1,$A24&lt;1+'1-Input'!$B$12),$C$6,0)))</f>
        <v>151951.20967182392</v>
      </c>
      <c r="G24" s="10">
        <f>IF($A24&lt;='1-Input'!$B$26,0,IF($A24='1-Input'!$B$26+1,('1-Input'!$B$23+$G$7)*'1-Input'!$B$27,'1-Input'!$B$23+$G$7))</f>
        <v>0</v>
      </c>
      <c r="H24" s="10">
        <f>MAX(0,('1-Input'!$B$10-G24-IF(AND($A24&gt;=1,$A24&lt;1+'1-Input'!$B$12),$G$6,0)))/(1-'P-Parametri'!$B$31*MAX(0,IF(I23&lt;=0,0,(I23-J23)/I23)))</f>
        <v>29000</v>
      </c>
      <c r="I24" s="10">
        <f>((I23-H24+MAX(0,-('1-Input'!$B$10-G24-IF(AND($A24&gt;=1,$A24&lt;1+'1-Input'!$B$12),$G$6,0))))*(1+B24))*(1-'P-Parametri'!$B$32)</f>
        <v>192646.08969644416</v>
      </c>
      <c r="J24" s="10">
        <f>IF(I23&lt;=0,J23,J23*(1-H24/I23))+MAX(0,-('1-Input'!$B$10-G24-IF(AND($A24&gt;=1,$A24&lt;1+'1-Input'!$B$12),$G$6,0)))</f>
        <v>207776.81922114964</v>
      </c>
      <c r="K24" s="10">
        <f>IF($A24&lt;='1-Input'!$B$26,0,IF($A24='1-Input'!$B$26+1,('1-Input'!$B$23+$K$7)*'1-Input'!$B$27,'1-Input'!$B$23+$K$7))</f>
        <v>0</v>
      </c>
      <c r="L24" s="10">
        <f>MAX(0,('1-Input'!$B$10-K24-IF(AND($A24&gt;=1,$A24&lt;1+'1-Input'!$B$12),$K$6,0)))/(1-'P-Parametri'!$B$31*MAX(0,IF(M23&lt;=0,0,(M23-N23)/M23)))</f>
        <v>29000</v>
      </c>
      <c r="M24" s="10">
        <f>((M23-L24+MAX(0,-('1-Input'!$B$10-K24-IF(AND($A24&gt;=1,$A24&lt;1+'1-Input'!$B$12),$K$6,0))))*(1+B24))*(1-'P-Parametri'!$B$32)</f>
        <v>247596.01846734126</v>
      </c>
      <c r="N24" s="10">
        <f>IF(M23&lt;=0,N23,N23*(1-L24/M23))+MAX(0,-('1-Input'!$B$10-K24-IF(AND($A24&gt;=1,$A24&lt;1+'1-Input'!$B$12),$K$6,0)))</f>
        <v>263448.73176309711</v>
      </c>
      <c r="O24" s="10">
        <f>IF($A24&lt;='1-Input'!$B$26,0,IF($A24='1-Input'!$B$26+1,('1-Input'!$B$23+$O$7)*'1-Input'!$B$27,'1-Input'!$B$23+$O$7))</f>
        <v>0</v>
      </c>
      <c r="P24" s="10">
        <f>MAX(0,('1-Input'!$B$10-O24-IF(AND($A24&gt;=1,$A24&lt;1+'1-Input'!$B$12),$O$6,0)))/(1-'P-Parametri'!$B$31*MAX(0,IF(Q23&lt;=0,0,(Q23-R23)/Q23)))</f>
        <v>29000</v>
      </c>
      <c r="Q24" s="10">
        <f>((Q23-P24+MAX(0,-('1-Input'!$B$10-O24-IF(AND($A24&gt;=1,$A24&lt;1+'1-Input'!$B$12),$O$6,0))))*(1+B24))*(1-'P-Parametri'!$B$32)</f>
        <v>261271.286824893</v>
      </c>
      <c r="R24" s="10">
        <f>IF(Q23&lt;=0,R23,R23*(1-P24/Q23))+MAX(0,-('1-Input'!$B$10-O24-IF(AND($A24&gt;=1,$A24&lt;1+'1-Input'!$B$12),$O$6,0)))</f>
        <v>276735.03793712001</v>
      </c>
      <c r="S24" s="10">
        <f>IF($A24&lt;='1-Input'!$B$26,0,IF($A24='1-Input'!$B$26+1,('1-Input'!$B$23+$S$7)*'1-Input'!$B$27,'1-Input'!$B$23+$S$7))</f>
        <v>0</v>
      </c>
      <c r="T24" s="10">
        <f>MAX(0,('1-Input'!$B$10-S24-IF(AND($A24&gt;=1,$A24&lt;1+'1-Input'!$B$12),$S$6,0)))/(1-'P-Parametri'!$B$31*MAX(0,IF(U23&lt;=0,0,(U23-V23)/U23)))</f>
        <v>29000</v>
      </c>
      <c r="U24" s="10">
        <f>((U23-T24+MAX(0,-('1-Input'!$B$10-S24-IF(AND($A24&gt;=1,$A24&lt;1+'1-Input'!$B$12),$S$6,0))))*(1+B24))*(1-'P-Parametri'!$B$32)</f>
        <v>260851.09118984063</v>
      </c>
      <c r="V24" s="10">
        <f>IF(U23&lt;=0,V23,V23*(1-T24/U23))+MAX(0,-('1-Input'!$B$10-S24-IF(AND($A24&gt;=1,$A24&lt;1+'1-Input'!$B$12),$S$6,0)))</f>
        <v>276327.89949643944</v>
      </c>
      <c r="W24" s="10">
        <f>IF($A24&lt;='1-Input'!$B$26,0,IF($A24='1-Input'!$B$26+1,('1-Input'!$B$23+$W$7)*'1-Input'!$B$27,'1-Input'!$B$23+$W$7))</f>
        <v>0</v>
      </c>
      <c r="X24" s="10">
        <f>MAX(0,('1-Input'!$B$10-W24-IF(AND($A24&gt;=1,$A24&lt;1+'1-Input'!$B$12),$W$6,0)))/(1-'P-Parametri'!$B$31*MAX(0,IF(Y23&lt;=0,0,(Y23-Z23)/Y23)))</f>
        <v>29000</v>
      </c>
      <c r="Y24" s="10">
        <f>((Y23-X24+MAX(0,-('1-Input'!$B$10-W24-IF(AND($A24&gt;=1,$A24&lt;1+'1-Input'!$B$12),$W$6,0))))*(1+B24))*(1-'P-Parametri'!$B$32)</f>
        <v>260891.96152754221</v>
      </c>
      <c r="Z24" s="10">
        <f>IF(Y23&lt;=0,Z23,Z23*(1-X24/Y23))+MAX(0,-('1-Input'!$B$10-W24-IF(AND($A24&gt;=1,$A24&lt;1+'1-Input'!$B$12),$W$6,0)))</f>
        <v>276367.50283458299</v>
      </c>
    </row>
    <row r="25" spans="1:26">
      <c r="A25" s="9">
        <f t="shared" si="0"/>
        <v>16</v>
      </c>
      <c r="B25" s="12">
        <f>IF($A25='P-Parametri'!$C$47,'P-Parametri'!$B$34,IF($A25='P-Parametri'!$C$48,'P-Parametri'!$C$34,'P-Parametri'!$C$50))</f>
        <v>2.7158250435358244E-2</v>
      </c>
      <c r="C25" s="10">
        <f>IF($A25&lt;='1-Input'!$B$26,0,IF($A25='1-Input'!$B$26+1,('1-Input'!$B$23+$C$7)*'1-Input'!$B$27,'1-Input'!$B$23+$C$7))</f>
        <v>0</v>
      </c>
      <c r="D25" s="10">
        <f>MAX(0,('1-Input'!$B$10-C25-IF(AND($A25&gt;=1,$A25&lt;1+'1-Input'!$B$12),$C$6,0)))/(1-'P-Parametri'!$B$31*MAX(0,IF(E24&lt;=0,0,(E24-F24)/E24)))</f>
        <v>29000</v>
      </c>
      <c r="E25" s="10">
        <f>((E24-D25+MAX(0,-('1-Input'!$B$10-C25-IF(AND($A25&gt;=1,$A25&lt;1+'1-Input'!$B$12),$C$6,0))))*(1+B25))*(1-'P-Parametri'!$B$32)</f>
        <v>114694.58838687009</v>
      </c>
      <c r="F25" s="10">
        <f>IF(E24&lt;=0,F24,F24*(1-D25/E24))+MAX(0,-('1-Input'!$B$10-C25-IF(AND($A25&gt;=1,$A25&lt;1+'1-Input'!$B$12),$C$6,0)))</f>
        <v>120673.50366228139</v>
      </c>
      <c r="G25" s="10">
        <f>IF($A25&lt;='1-Input'!$B$26,0,IF($A25='1-Input'!$B$26+1,('1-Input'!$B$23+$G$7)*'1-Input'!$B$27,'1-Input'!$B$23+$G$7))</f>
        <v>0</v>
      </c>
      <c r="H25" s="10">
        <f>MAX(0,('1-Input'!$B$10-G25-IF(AND($A25&gt;=1,$A25&lt;1+'1-Input'!$B$12),$G$6,0)))/(1-'P-Parametri'!$B$31*MAX(0,IF(I24&lt;=0,0,(I24-J24)/I24)))</f>
        <v>29000</v>
      </c>
      <c r="I25" s="10">
        <f>((I24-H25+MAX(0,-('1-Input'!$B$10-G25-IF(AND($A25&gt;=1,$A25&lt;1+'1-Input'!$B$12),$G$6,0))))*(1+B25))*(1-'P-Parametri'!$B$32)</f>
        <v>167754.25032082092</v>
      </c>
      <c r="J25" s="10">
        <f>IF(I24&lt;=0,J24,J24*(1-H25/I24))+MAX(0,-('1-Input'!$B$10-G25-IF(AND($A25&gt;=1,$A25&lt;1+'1-Input'!$B$12),$G$6,0)))</f>
        <v>176499.11321160712</v>
      </c>
      <c r="K25" s="10">
        <f>IF($A25&lt;='1-Input'!$B$26,0,IF($A25='1-Input'!$B$26+1,('1-Input'!$B$23+$K$7)*'1-Input'!$B$27,'1-Input'!$B$23+$K$7))</f>
        <v>0</v>
      </c>
      <c r="L25" s="10">
        <f>MAX(0,('1-Input'!$B$10-K25-IF(AND($A25&gt;=1,$A25&lt;1+'1-Input'!$B$12),$K$6,0)))/(1-'P-Parametri'!$B$31*MAX(0,IF(M24&lt;=0,0,(M24-N24)/M24)))</f>
        <v>29000</v>
      </c>
      <c r="M25" s="10">
        <f>((M24-L25+MAX(0,-('1-Input'!$B$10-K25-IF(AND($A25&gt;=1,$A25&lt;1+'1-Input'!$B$12),$K$6,0))))*(1+B25))*(1-'P-Parametri'!$B$32)</f>
        <v>224083.6384732874</v>
      </c>
      <c r="N25" s="10">
        <f>IF(M24&lt;=0,N24,N24*(1-L25/M24))+MAX(0,-('1-Input'!$B$10-K25-IF(AND($A25&gt;=1,$A25&lt;1+'1-Input'!$B$12),$K$6,0)))</f>
        <v>232591.96246437126</v>
      </c>
      <c r="O25" s="10">
        <f>IF($A25&lt;='1-Input'!$B$26,0,IF($A25='1-Input'!$B$26+1,('1-Input'!$B$23+$O$7)*'1-Input'!$B$27,'1-Input'!$B$23+$O$7))</f>
        <v>0</v>
      </c>
      <c r="P25" s="10">
        <f>MAX(0,('1-Input'!$B$10-O25-IF(AND($A25&gt;=1,$A25&lt;1+'1-Input'!$B$12),$O$6,0)))/(1-'P-Parametri'!$B$31*MAX(0,IF(Q24&lt;=0,0,(Q24-R24)/Q24)))</f>
        <v>29000</v>
      </c>
      <c r="Q25" s="10">
        <f>((Q24-P25+MAX(0,-('1-Input'!$B$10-O25-IF(AND($A25&gt;=1,$A25&lt;1+'1-Input'!$B$12),$O$6,0))))*(1+B25))*(1-'P-Parametri'!$B$32)</f>
        <v>238102.20986422352</v>
      </c>
      <c r="R25" s="10">
        <f>IF(Q24&lt;=0,R24,R24*(1-P25/Q24))+MAX(0,-('1-Input'!$B$10-O25-IF(AND($A25&gt;=1,$A25&lt;1+'1-Input'!$B$12),$O$6,0)))</f>
        <v>246018.62742870033</v>
      </c>
      <c r="S25" s="10">
        <f>IF($A25&lt;='1-Input'!$B$26,0,IF($A25='1-Input'!$B$26+1,('1-Input'!$B$23+$S$7)*'1-Input'!$B$27,'1-Input'!$B$23+$S$7))</f>
        <v>0</v>
      </c>
      <c r="T25" s="10">
        <f>MAX(0,('1-Input'!$B$10-S25-IF(AND($A25&gt;=1,$A25&lt;1+'1-Input'!$B$12),$S$6,0)))/(1-'P-Parametri'!$B$31*MAX(0,IF(U24&lt;=0,0,(U24-V24)/U24)))</f>
        <v>29000</v>
      </c>
      <c r="U25" s="10">
        <f>((U24-T25+MAX(0,-('1-Input'!$B$10-S25-IF(AND($A25&gt;=1,$A25&lt;1+'1-Input'!$B$12),$S$6,0))))*(1+B25))*(1-'P-Parametri'!$B$32)</f>
        <v>237671.46566570923</v>
      </c>
      <c r="V25" s="10">
        <f>IF(U24&lt;=0,V24,V24*(1-T25/U24))+MAX(0,-('1-Input'!$B$10-S25-IF(AND($A25&gt;=1,$A25&lt;1+'1-Input'!$B$12),$S$6,0)))</f>
        <v>245607.27245652906</v>
      </c>
      <c r="W25" s="10">
        <f>IF($A25&lt;='1-Input'!$B$26,0,IF($A25='1-Input'!$B$26+1,('1-Input'!$B$23+$W$7)*'1-Input'!$B$27,'1-Input'!$B$23+$W$7))</f>
        <v>0</v>
      </c>
      <c r="X25" s="10">
        <f>MAX(0,('1-Input'!$B$10-W25-IF(AND($A25&gt;=1,$A25&lt;1+'1-Input'!$B$12),$W$6,0)))/(1-'P-Parametri'!$B$31*MAX(0,IF(Y24&lt;=0,0,(Y24-Z24)/Y24)))</f>
        <v>29000</v>
      </c>
      <c r="Y25" s="10">
        <f>((Y24-X25+MAX(0,-('1-Input'!$B$10-W25-IF(AND($A25&gt;=1,$A25&lt;1+'1-Input'!$B$12),$W$6,0))))*(1+B25))*(1-'P-Parametri'!$B$32)</f>
        <v>237713.36200966837</v>
      </c>
      <c r="Z25" s="10">
        <f>IF(Y24&lt;=0,Z24,Z24*(1-X25/Y24))+MAX(0,-('1-Input'!$B$10-W25-IF(AND($A25&gt;=1,$A25&lt;1+'1-Input'!$B$12),$W$6,0)))</f>
        <v>245647.28617755577</v>
      </c>
    </row>
    <row r="26" spans="1:26">
      <c r="A26" s="9">
        <f t="shared" si="0"/>
        <v>17</v>
      </c>
      <c r="B26" s="12">
        <f>IF($A26='P-Parametri'!$C$47,'P-Parametri'!$B$34,IF($A26='P-Parametri'!$C$48,'P-Parametri'!$C$34,'P-Parametri'!$C$50))</f>
        <v>2.7158250435358244E-2</v>
      </c>
      <c r="C26" s="10">
        <f>IF($A26&lt;='1-Input'!$B$26,0,IF($A26='1-Input'!$B$26+1,('1-Input'!$B$23+$C$7)*'1-Input'!$B$27,'1-Input'!$B$23+$C$7))</f>
        <v>0</v>
      </c>
      <c r="D26" s="10">
        <f>MAX(0,('1-Input'!$B$10-C26-IF(AND($A26&gt;=1,$A26&lt;1+'1-Input'!$B$12),$C$6,0)))/(1-'P-Parametri'!$B$31*MAX(0,IF(E25&lt;=0,0,(E25-F25)/E25)))</f>
        <v>29000</v>
      </c>
      <c r="E26" s="10">
        <f>((E25-D26+MAX(0,-('1-Input'!$B$10-C26-IF(AND($A26&gt;=1,$A26&lt;1+'1-Input'!$B$12),$C$6,0))))*(1+B26))*(1-'P-Parametri'!$B$32)</f>
        <v>87845.859672277176</v>
      </c>
      <c r="F26" s="10">
        <f>IF(E25&lt;=0,F25,F25*(1-D26/E25))+MAX(0,-('1-Input'!$B$10-C26-IF(AND($A26&gt;=1,$A26&lt;1+'1-Input'!$B$12),$C$6,0)))</f>
        <v>90161.762389867727</v>
      </c>
      <c r="G26" s="10">
        <f>IF($A26&lt;='1-Input'!$B$26,0,IF($A26='1-Input'!$B$26+1,('1-Input'!$B$23+$G$7)*'1-Input'!$B$27,'1-Input'!$B$23+$G$7))</f>
        <v>0</v>
      </c>
      <c r="H26" s="10">
        <f>MAX(0,('1-Input'!$B$10-G26-IF(AND($A26&gt;=1,$A26&lt;1+'1-Input'!$B$12),$G$6,0)))/(1-'P-Parametri'!$B$31*MAX(0,IF(I25&lt;=0,0,(I25-J25)/I25)))</f>
        <v>29000</v>
      </c>
      <c r="I26" s="10">
        <f>((I25-H26+MAX(0,-('1-Input'!$B$10-G26-IF(AND($A26&gt;=1,$A26&lt;1+'1-Input'!$B$12),$G$6,0))))*(1+B26))*(1-'P-Parametri'!$B$32)</f>
        <v>142237.52785400415</v>
      </c>
      <c r="J26" s="10">
        <f>IF(I25&lt;=0,J25,J25*(1-H26/I25))+MAX(0,-('1-Input'!$B$10-G26-IF(AND($A26&gt;=1,$A26&lt;1+'1-Input'!$B$12),$G$6,0)))</f>
        <v>145987.37193919346</v>
      </c>
      <c r="K26" s="10">
        <f>IF($A26&lt;='1-Input'!$B$26,0,IF($A26='1-Input'!$B$26+1,('1-Input'!$B$23+$K$7)*'1-Input'!$B$27,'1-Input'!$B$23+$K$7))</f>
        <v>0</v>
      </c>
      <c r="L26" s="10">
        <f>MAX(0,('1-Input'!$B$10-K26-IF(AND($A26&gt;=1,$A26&lt;1+'1-Input'!$B$12),$K$6,0)))/(1-'P-Parametri'!$B$31*MAX(0,IF(M25&lt;=0,0,(M25-N25)/M25)))</f>
        <v>29000</v>
      </c>
      <c r="M26" s="10">
        <f>((M25-L26+MAX(0,-('1-Input'!$B$10-K26-IF(AND($A26&gt;=1,$A26&lt;1+'1-Input'!$B$12),$K$6,0))))*(1+B26))*(1-'P-Parametri'!$B$32)</f>
        <v>199981.00524522027</v>
      </c>
      <c r="N26" s="10">
        <f>IF(M25&lt;=0,N25,N25*(1-L26/M25))+MAX(0,-('1-Input'!$B$10-K26-IF(AND($A26&gt;=1,$A26&lt;1+'1-Input'!$B$12),$K$6,0)))</f>
        <v>202490.84951644469</v>
      </c>
      <c r="O26" s="10">
        <f>IF($A26&lt;='1-Input'!$B$26,0,IF($A26='1-Input'!$B$26+1,('1-Input'!$B$23+$O$7)*'1-Input'!$B$27,'1-Input'!$B$23+$O$7))</f>
        <v>0</v>
      </c>
      <c r="P26" s="10">
        <f>MAX(0,('1-Input'!$B$10-O26-IF(AND($A26&gt;=1,$A26&lt;1+'1-Input'!$B$12),$O$6,0)))/(1-'P-Parametri'!$B$31*MAX(0,IF(Q25&lt;=0,0,(Q25-R25)/Q25)))</f>
        <v>29000</v>
      </c>
      <c r="Q26" s="10">
        <f>((Q25-P26+MAX(0,-('1-Input'!$B$10-O26-IF(AND($A26&gt;=1,$A26&lt;1+'1-Input'!$B$12),$O$6,0))))*(1+B26))*(1-'P-Parametri'!$B$32)</f>
        <v>214351.49792621034</v>
      </c>
      <c r="R26" s="10">
        <f>IF(Q25&lt;=0,R25,R25*(1-P26/Q25))+MAX(0,-('1-Input'!$B$10-O26-IF(AND($A26&gt;=1,$A26&lt;1+'1-Input'!$B$12),$O$6,0)))</f>
        <v>216054.43600225056</v>
      </c>
      <c r="S26" s="10">
        <f>IF($A26&lt;='1-Input'!$B$26,0,IF($A26='1-Input'!$B$26+1,('1-Input'!$B$23+$S$7)*'1-Input'!$B$27,'1-Input'!$B$23+$S$7))</f>
        <v>0</v>
      </c>
      <c r="T26" s="10">
        <f>MAX(0,('1-Input'!$B$10-S26-IF(AND($A26&gt;=1,$A26&lt;1+'1-Input'!$B$12),$S$6,0)))/(1-'P-Parametri'!$B$31*MAX(0,IF(U25&lt;=0,0,(U25-V25)/U25)))</f>
        <v>29000</v>
      </c>
      <c r="U26" s="10">
        <f>((U25-T26+MAX(0,-('1-Input'!$B$10-S26-IF(AND($A26&gt;=1,$A26&lt;1+'1-Input'!$B$12),$S$6,0))))*(1+B26))*(1-'P-Parametri'!$B$32)</f>
        <v>213909.94035379388</v>
      </c>
      <c r="V26" s="10">
        <f>IF(U25&lt;=0,V25,V25*(1-T26/U25))+MAX(0,-('1-Input'!$B$10-S26-IF(AND($A26&gt;=1,$A26&lt;1+'1-Input'!$B$12),$S$6,0)))</f>
        <v>215638.96775790164</v>
      </c>
      <c r="W26" s="10">
        <f>IF($A26&lt;='1-Input'!$B$26,0,IF($A26='1-Input'!$B$26+1,('1-Input'!$B$23+$W$7)*'1-Input'!$B$27,'1-Input'!$B$23+$W$7))</f>
        <v>0</v>
      </c>
      <c r="X26" s="10">
        <f>MAX(0,('1-Input'!$B$10-W26-IF(AND($A26&gt;=1,$A26&lt;1+'1-Input'!$B$12),$W$6,0)))/(1-'P-Parametri'!$B$31*MAX(0,IF(Y25&lt;=0,0,(Y25-Z25)/Y25)))</f>
        <v>29000</v>
      </c>
      <c r="Y26" s="10">
        <f>((Y25-X26+MAX(0,-('1-Input'!$B$10-W26-IF(AND($A26&gt;=1,$A26&lt;1+'1-Input'!$B$12),$W$6,0))))*(1+B26))*(1-'P-Parametri'!$B$32)</f>
        <v>213952.88846080386</v>
      </c>
      <c r="Z26" s="10">
        <f>IF(Y25&lt;=0,Z25,Z25*(1-X26/Y25))+MAX(0,-('1-Input'!$B$10-W26-IF(AND($A26&gt;=1,$A26&lt;1+'1-Input'!$B$12),$W$6,0)))</f>
        <v>215679.38181187955</v>
      </c>
    </row>
    <row r="27" spans="1:26">
      <c r="A27" s="9">
        <f t="shared" si="0"/>
        <v>18</v>
      </c>
      <c r="B27" s="12">
        <f>IF($A27='P-Parametri'!$C$47,'P-Parametri'!$B$34,IF($A27='P-Parametri'!$C$48,'P-Parametri'!$C$34,'P-Parametri'!$C$50))</f>
        <v>2.7158250435358244E-2</v>
      </c>
      <c r="C27" s="10">
        <f>IF($A27&lt;='1-Input'!$B$26,0,IF($A27='1-Input'!$B$26+1,('1-Input'!$B$23+$C$7)*'1-Input'!$B$27,'1-Input'!$B$23+$C$7))</f>
        <v>0</v>
      </c>
      <c r="D27" s="10">
        <f>MAX(0,('1-Input'!$B$10-C27-IF(AND($A27&gt;=1,$A27&lt;1+'1-Input'!$B$12),$C$6,0)))/(1-'P-Parametri'!$B$31*MAX(0,IF(E26&lt;=0,0,(E26-F26)/E26)))</f>
        <v>29000</v>
      </c>
      <c r="E27" s="10">
        <f>((E26-D27+MAX(0,-('1-Input'!$B$10-C27-IF(AND($A27&gt;=1,$A27&lt;1+'1-Input'!$B$12),$C$6,0))))*(1+B27))*(1-'P-Parametri'!$B$32)</f>
        <v>60323.122245808147</v>
      </c>
      <c r="F27" s="10">
        <f>IF(E26&lt;=0,F26,F26*(1-D27/E26))+MAX(0,-('1-Input'!$B$10-C27-IF(AND($A27&gt;=1,$A27&lt;1+'1-Input'!$B$12),$C$6,0)))</f>
        <v>60397.228021820316</v>
      </c>
      <c r="G27" s="10">
        <f>IF($A27&lt;='1-Input'!$B$26,0,IF($A27='1-Input'!$B$26+1,('1-Input'!$B$23+$G$7)*'1-Input'!$B$27,'1-Input'!$B$23+$G$7))</f>
        <v>0</v>
      </c>
      <c r="H27" s="10">
        <f>MAX(0,('1-Input'!$B$10-G27-IF(AND($A27&gt;=1,$A27&lt;1+'1-Input'!$B$12),$G$6,0)))/(1-'P-Parametri'!$B$31*MAX(0,IF(I26&lt;=0,0,(I26-J26)/I26)))</f>
        <v>29000</v>
      </c>
      <c r="I27" s="10">
        <f>((I26-H27+MAX(0,-('1-Input'!$B$10-G27-IF(AND($A27&gt;=1,$A27&lt;1+'1-Input'!$B$12),$G$6,0))))*(1+B27))*(1-'P-Parametri'!$B$32)</f>
        <v>116080.23527215577</v>
      </c>
      <c r="J27" s="10">
        <f>IF(I26&lt;=0,J26,J26*(1-H27/I26))+MAX(0,-('1-Input'!$B$10-G27-IF(AND($A27&gt;=1,$A27&lt;1+'1-Input'!$B$12),$G$6,0)))</f>
        <v>116222.83757114602</v>
      </c>
      <c r="K27" s="10">
        <f>IF($A27&lt;='1-Input'!$B$26,0,IF($A27='1-Input'!$B$26+1,('1-Input'!$B$23+$K$7)*'1-Input'!$B$27,'1-Input'!$B$23+$K$7))</f>
        <v>0</v>
      </c>
      <c r="L27" s="10">
        <f>MAX(0,('1-Input'!$B$10-K27-IF(AND($A27&gt;=1,$A27&lt;1+'1-Input'!$B$12),$K$6,0)))/(1-'P-Parametri'!$B$31*MAX(0,IF(M26&lt;=0,0,(M26-N26)/M26)))</f>
        <v>29000</v>
      </c>
      <c r="M27" s="10">
        <f>((M26-L27+MAX(0,-('1-Input'!$B$10-K27-IF(AND($A27&gt;=1,$A27&lt;1+'1-Input'!$B$12),$K$6,0))))*(1+B27))*(1-'P-Parametri'!$B$32)</f>
        <v>175273.30110494854</v>
      </c>
      <c r="N27" s="10">
        <f>IF(M26&lt;=0,N26,N26*(1-L27/M26))+MAX(0,-('1-Input'!$B$10-K27-IF(AND($A27&gt;=1,$A27&lt;1+'1-Input'!$B$12),$K$6,0)))</f>
        <v>173126.88753027379</v>
      </c>
      <c r="O27" s="10">
        <f>IF($A27&lt;='1-Input'!$B$26,0,IF($A27='1-Input'!$B$26+1,('1-Input'!$B$23+$O$7)*'1-Input'!$B$27,'1-Input'!$B$23+$O$7))</f>
        <v>0</v>
      </c>
      <c r="P27" s="10">
        <f>MAX(0,('1-Input'!$B$10-O27-IF(AND($A27&gt;=1,$A27&lt;1+'1-Input'!$B$12),$O$6,0)))/(1-'P-Parametri'!$B$31*MAX(0,IF(Q26&lt;=0,0,(Q26-R26)/Q26)))</f>
        <v>29000</v>
      </c>
      <c r="Q27" s="10">
        <f>((Q26-P27+MAX(0,-('1-Input'!$B$10-O27-IF(AND($A27&gt;=1,$A27&lt;1+'1-Input'!$B$12),$O$6,0))))*(1+B27))*(1-'P-Parametri'!$B$32)</f>
        <v>190004.54968480824</v>
      </c>
      <c r="R27" s="10">
        <f>IF(Q26&lt;=0,R26,R26*(1-P27/Q26))+MAX(0,-('1-Input'!$B$10-O27-IF(AND($A27&gt;=1,$A27&lt;1+'1-Input'!$B$12),$O$6,0)))</f>
        <v>186824.04244455232</v>
      </c>
      <c r="S27" s="10">
        <f>IF($A27&lt;='1-Input'!$B$26,0,IF($A27='1-Input'!$B$26+1,('1-Input'!$B$23+$S$7)*'1-Input'!$B$27,'1-Input'!$B$23+$S$7))</f>
        <v>0</v>
      </c>
      <c r="T27" s="10">
        <f>MAX(0,('1-Input'!$B$10-S27-IF(AND($A27&gt;=1,$A27&lt;1+'1-Input'!$B$12),$S$6,0)))/(1-'P-Parametri'!$B$31*MAX(0,IF(U26&lt;=0,0,(U26-V26)/U26)))</f>
        <v>29000</v>
      </c>
      <c r="U27" s="10">
        <f>((U26-T27+MAX(0,-('1-Input'!$B$10-S27-IF(AND($A27&gt;=1,$A27&lt;1+'1-Input'!$B$12),$S$6,0))))*(1+B27))*(1-'P-Parametri'!$B$32)</f>
        <v>189551.90728026556</v>
      </c>
      <c r="V27" s="10">
        <f>IF(U26&lt;=0,V26,V26*(1-T27/U26))+MAX(0,-('1-Input'!$B$10-S27-IF(AND($A27&gt;=1,$A27&lt;1+'1-Input'!$B$12),$S$6,0)))</f>
        <v>186404.56165860491</v>
      </c>
      <c r="W27" s="10">
        <f>IF($A27&lt;='1-Input'!$B$26,0,IF($A27='1-Input'!$B$26+1,('1-Input'!$B$23+$W$7)*'1-Input'!$B$27,'1-Input'!$B$23+$W$7))</f>
        <v>0</v>
      </c>
      <c r="X27" s="10">
        <f>MAX(0,('1-Input'!$B$10-W27-IF(AND($A27&gt;=1,$A27&lt;1+'1-Input'!$B$12),$W$6,0)))/(1-'P-Parametri'!$B$31*MAX(0,IF(Y26&lt;=0,0,(Y26-Z26)/Y26)))</f>
        <v>29000</v>
      </c>
      <c r="Y27" s="10">
        <f>((Y26-X27+MAX(0,-('1-Input'!$B$10-W27-IF(AND($A27&gt;=1,$A27&lt;1+'1-Input'!$B$12),$W$6,0))))*(1+B27))*(1-'P-Parametri'!$B$32)</f>
        <v>189595.93355371652</v>
      </c>
      <c r="Z27" s="10">
        <f>IF(Y26&lt;=0,Z26,Z26*(1-X27/Y26))+MAX(0,-('1-Input'!$B$10-W27-IF(AND($A27&gt;=1,$A27&lt;1+'1-Input'!$B$12),$W$6,0)))</f>
        <v>186445.36624171646</v>
      </c>
    </row>
    <row r="28" spans="1:26">
      <c r="A28" s="9">
        <f t="shared" si="0"/>
        <v>19</v>
      </c>
      <c r="B28" s="12">
        <f>IF($A28='P-Parametri'!$C$47,'P-Parametri'!$B$34,IF($A28='P-Parametri'!$C$48,'P-Parametri'!$C$34,'P-Parametri'!$C$50))</f>
        <v>2.7158250435358244E-2</v>
      </c>
      <c r="C28" s="10">
        <f>IF($A28&lt;='1-Input'!$B$26,0,IF($A28='1-Input'!$B$26+1,('1-Input'!$B$23+$C$7)*'1-Input'!$B$27,'1-Input'!$B$23+$C$7))</f>
        <v>5670.1258289317148</v>
      </c>
      <c r="D28" s="10">
        <f>MAX(0,('1-Input'!$B$10-C28-IF(AND($A28&gt;=1,$A28&lt;1+'1-Input'!$B$12),$C$6,0)))/(1-'P-Parametri'!$B$31*MAX(0,IF(E27&lt;=0,0,(E27-F27)/E27)))</f>
        <v>23329.874171068284</v>
      </c>
      <c r="E28" s="10">
        <f>((E27-D28+MAX(0,-('1-Input'!$B$10-C28-IF(AND($A28&gt;=1,$A28&lt;1+'1-Input'!$B$12),$C$6,0))))*(1+B28))*(1-'P-Parametri'!$B$32)</f>
        <v>37921.924130430241</v>
      </c>
      <c r="F28" s="10">
        <f>IF(E27&lt;=0,F27,F27*(1-D28/E27))+MAX(0,-('1-Input'!$B$10-C28-IF(AND($A28&gt;=1,$A28&lt;1+'1-Input'!$B$12),$C$6,0)))</f>
        <v>37038.693556567181</v>
      </c>
      <c r="G28" s="10">
        <f>IF($A28&lt;='1-Input'!$B$26,0,IF($A28='1-Input'!$B$26+1,('1-Input'!$B$23+$G$7)*'1-Input'!$B$27,'1-Input'!$B$23+$G$7))</f>
        <v>6041.127185260375</v>
      </c>
      <c r="H28" s="10">
        <f>MAX(0,('1-Input'!$B$10-G28-IF(AND($A28&gt;=1,$A28&lt;1+'1-Input'!$B$12),$G$6,0)))/(1-'P-Parametri'!$B$31*MAX(0,IF(I27&lt;=0,0,(I27-J27)/I27)))</f>
        <v>22958.872814739625</v>
      </c>
      <c r="I28" s="10">
        <f>((I27-H28+MAX(0,-('1-Input'!$B$10-G28-IF(AND($A28&gt;=1,$A28&lt;1+'1-Input'!$B$12),$G$6,0))))*(1+B28))*(1-'P-Parametri'!$B$32)</f>
        <v>95459.07498843658</v>
      </c>
      <c r="J28" s="10">
        <f>IF(I27&lt;=0,J27,J27*(1-H28/I27))+MAX(0,-('1-Input'!$B$10-G28-IF(AND($A28&gt;=1,$A28&lt;1+'1-Input'!$B$12),$G$6,0)))</f>
        <v>93235.760230132568</v>
      </c>
      <c r="K28" s="10">
        <f>IF($A28&lt;='1-Input'!$B$26,0,IF($A28='1-Input'!$B$26+1,('1-Input'!$B$23+$K$7)*'1-Input'!$B$27,'1-Input'!$B$23+$K$7))</f>
        <v>6540.5317253667545</v>
      </c>
      <c r="L28" s="10">
        <f>MAX(0,('1-Input'!$B$10-K28-IF(AND($A28&gt;=1,$A28&lt;1+'1-Input'!$B$12),$K$6,0)))/(1-'P-Parametri'!$B$31*MAX(0,IF(M27&lt;=0,0,(M27-N27)/M27)))</f>
        <v>22531.207296557688</v>
      </c>
      <c r="M28" s="10">
        <f>((M27-L28+MAX(0,-('1-Input'!$B$10-K28-IF(AND($A28&gt;=1,$A28&lt;1+'1-Input'!$B$12),$K$6,0))))*(1+B28))*(1-'P-Parametri'!$B$32)</f>
        <v>156576.52124037198</v>
      </c>
      <c r="N28" s="10">
        <f>IF(M27&lt;=0,N27,N27*(1-L28/M27))+MAX(0,-('1-Input'!$B$10-K28-IF(AND($A28&gt;=1,$A28&lt;1+'1-Input'!$B$12),$K$6,0)))</f>
        <v>150871.5995488101</v>
      </c>
      <c r="O28" s="10">
        <f>IF($A28&lt;='1-Input'!$B$26,0,IF($A28='1-Input'!$B$26+1,('1-Input'!$B$23+$O$7)*'1-Input'!$B$27,'1-Input'!$B$23+$O$7))</f>
        <v>6655.7645628696837</v>
      </c>
      <c r="P28" s="10">
        <f>MAX(0,('1-Input'!$B$10-O28-IF(AND($A28&gt;=1,$A28&lt;1+'1-Input'!$B$12),$O$6,0)))/(1-'P-Parametri'!$B$31*MAX(0,IF(Q27&lt;=0,0,(Q27-R27)/Q27)))</f>
        <v>22441.906403109006</v>
      </c>
      <c r="Q28" s="10">
        <f>((Q27-P28+MAX(0,-('1-Input'!$B$10-O28-IF(AND($A28&gt;=1,$A28&lt;1+'1-Input'!$B$12),$O$6,0))))*(1+B28))*(1-'P-Parametri'!$B$32)</f>
        <v>171769.12480853114</v>
      </c>
      <c r="R28" s="10">
        <f>IF(Q27&lt;=0,R27,R27*(1-P28/Q27))+MAX(0,-('1-Input'!$B$10-O28-IF(AND($A28&gt;=1,$A28&lt;1+'1-Input'!$B$12),$O$6,0)))</f>
        <v>164757.79360289979</v>
      </c>
      <c r="S28" s="10">
        <f>IF($A28&lt;='1-Input'!$B$26,0,IF($A28='1-Input'!$B$26+1,('1-Input'!$B$23+$S$7)*'1-Input'!$B$27,'1-Input'!$B$23+$S$7))</f>
        <v>6652.2238400065244</v>
      </c>
      <c r="T28" s="10">
        <f>MAX(0,('1-Input'!$B$10-S28-IF(AND($A28&gt;=1,$A28&lt;1+'1-Input'!$B$12),$S$6,0)))/(1-'P-Parametri'!$B$31*MAX(0,IF(U27&lt;=0,0,(U27-V27)/U27)))</f>
        <v>22444.671497481788</v>
      </c>
      <c r="U28" s="10">
        <f>((U27-T28+MAX(0,-('1-Input'!$B$10-S28-IF(AND($A28&gt;=1,$A28&lt;1+'1-Input'!$B$12),$S$6,0))))*(1+B28))*(1-'P-Parametri'!$B$32)</f>
        <v>171302.2847898496</v>
      </c>
      <c r="V28" s="10">
        <f>IF(U27&lt;=0,V27,V27*(1-T28/U27))+MAX(0,-('1-Input'!$B$10-S28-IF(AND($A28&gt;=1,$A28&lt;1+'1-Input'!$B$12),$S$6,0)))</f>
        <v>164332.56453607816</v>
      </c>
      <c r="W28" s="10">
        <f>IF($A28&lt;='1-Input'!$B$26,0,IF($A28='1-Input'!$B$26+1,('1-Input'!$B$23+$W$7)*'1-Input'!$B$27,'1-Input'!$B$23+$W$7))</f>
        <v>6652.568228493823</v>
      </c>
      <c r="X28" s="10">
        <f>MAX(0,('1-Input'!$B$10-W28-IF(AND($A28&gt;=1,$A28&lt;1+'1-Input'!$B$12),$W$6,0)))/(1-'P-Parametri'!$B$31*MAX(0,IF(Y27&lt;=0,0,(Y27-Z27)/Y27)))</f>
        <v>22444.402608200999</v>
      </c>
      <c r="Y28" s="10">
        <f>((Y27-X28+MAX(0,-('1-Input'!$B$10-W28-IF(AND($A28&gt;=1,$A28&lt;1+'1-Input'!$B$12),$W$6,0))))*(1+B28))*(1-'P-Parametri'!$B$32)</f>
        <v>171347.69193542018</v>
      </c>
      <c r="Z28" s="10">
        <f>IF(Y27&lt;=0,Z27,Z27*(1-X28/Y27))+MAX(0,-('1-Input'!$B$10-W28-IF(AND($A28&gt;=1,$A28&lt;1+'1-Input'!$B$12),$W$6,0)))</f>
        <v>164373.92839003398</v>
      </c>
    </row>
    <row r="29" spans="1:26">
      <c r="A29" s="9">
        <f t="shared" si="0"/>
        <v>20</v>
      </c>
      <c r="B29" s="12">
        <f>IF($A29='P-Parametri'!$C$47,'P-Parametri'!$B$34,IF($A29='P-Parametri'!$C$48,'P-Parametri'!$C$34,'P-Parametri'!$C$50))</f>
        <v>2.7158250435358244E-2</v>
      </c>
      <c r="C29" s="10">
        <f>IF($A29&lt;='1-Input'!$B$26,0,IF($A29='1-Input'!$B$26+1,('1-Input'!$B$23+$C$7)*'1-Input'!$B$27,'1-Input'!$B$23+$C$7))</f>
        <v>17010.377486795387</v>
      </c>
      <c r="D29" s="10">
        <f>MAX(0,('1-Input'!$B$10-C29-IF(AND($A29&gt;=1,$A29&lt;1+'1-Input'!$B$12),$C$6,0)))/(1-'P-Parametri'!$B$31*MAX(0,IF(E28&lt;=0,0,(E28-F28)/E28)))</f>
        <v>12062.669195429395</v>
      </c>
      <c r="E29" s="10">
        <f>((E28-D29+MAX(0,-('1-Input'!$B$10-C29-IF(AND($A29&gt;=1,$A29&lt;1+'1-Input'!$B$12),$C$6,0))))*(1+B29))*(1-'P-Parametri'!$B$32)</f>
        <v>26508.423962484179</v>
      </c>
      <c r="F29" s="10">
        <f>IF(E28&lt;=0,F28,F28*(1-D29/E28))+MAX(0,-('1-Input'!$B$10-C29-IF(AND($A29&gt;=1,$A29&lt;1+'1-Input'!$B$12),$C$6,0)))</f>
        <v>25256.973138925412</v>
      </c>
      <c r="G29" s="10">
        <f>IF($A29&lt;='1-Input'!$B$26,0,IF($A29='1-Input'!$B$26+1,('1-Input'!$B$23+$G$7)*'1-Input'!$B$27,'1-Input'!$B$23+$G$7))</f>
        <v>18123.381555781383</v>
      </c>
      <c r="H29" s="10">
        <f>MAX(0,('1-Input'!$B$10-G29-IF(AND($A29&gt;=1,$A29&lt;1+'1-Input'!$B$12),$G$6,0)))/(1-'P-Parametri'!$B$31*MAX(0,IF(I28&lt;=0,0,(I28-J28)/I28)))</f>
        <v>10942.884157780491</v>
      </c>
      <c r="I29" s="10">
        <f>((I28-H29+MAX(0,-('1-Input'!$B$10-G29-IF(AND($A29&gt;=1,$A29&lt;1+'1-Input'!$B$12),$G$6,0))))*(1+B29))*(1-'P-Parametri'!$B$32)</f>
        <v>86637.879701663434</v>
      </c>
      <c r="J29" s="10">
        <f>IF(I28&lt;=0,J28,J28*(1-H29/I28))+MAX(0,-('1-Input'!$B$10-G29-IF(AND($A29&gt;=1,$A29&lt;1+'1-Input'!$B$12),$G$6,0)))</f>
        <v>82547.744201436217</v>
      </c>
      <c r="K29" s="10">
        <f>IF($A29&lt;='1-Input'!$B$26,0,IF($A29='1-Input'!$B$26+1,('1-Input'!$B$23+$K$7)*'1-Input'!$B$27,'1-Input'!$B$23+$K$7))</f>
        <v>19621.595176100542</v>
      </c>
      <c r="L29" s="10">
        <f>MAX(0,('1-Input'!$B$10-K29-IF(AND($A29&gt;=1,$A29&lt;1+'1-Input'!$B$12),$K$6,0)))/(1-'P-Parametri'!$B$31*MAX(0,IF(M28&lt;=0,0,(M28-N28)/M28)))</f>
        <v>9468.0979451830772</v>
      </c>
      <c r="M29" s="10">
        <f>((M28-L29+MAX(0,-('1-Input'!$B$10-K29-IF(AND($A29&gt;=1,$A29&lt;1+'1-Input'!$B$12),$K$6,0))))*(1+B29))*(1-'P-Parametri'!$B$32)</f>
        <v>150801.42343479794</v>
      </c>
      <c r="N29" s="10">
        <f>IF(M28&lt;=0,N28,N28*(1-L29/M28))+MAX(0,-('1-Input'!$B$10-K29-IF(AND($A29&gt;=1,$A29&lt;1+'1-Input'!$B$12),$K$6,0)))</f>
        <v>141748.47514702557</v>
      </c>
      <c r="O29" s="10">
        <f>IF($A29&lt;='1-Input'!$B$26,0,IF($A29='1-Input'!$B$26+1,('1-Input'!$B$23+$O$7)*'1-Input'!$B$27,'1-Input'!$B$23+$O$7))</f>
        <v>19967.293688609334</v>
      </c>
      <c r="P29" s="10">
        <f>MAX(0,('1-Input'!$B$10-O29-IF(AND($A29&gt;=1,$A29&lt;1+'1-Input'!$B$12),$O$6,0)))/(1-'P-Parametri'!$B$31*MAX(0,IF(Q28&lt;=0,0,(Q28-R28)/Q28)))</f>
        <v>9129.5966150788572</v>
      </c>
      <c r="Q29" s="10">
        <f>((Q28-P29+MAX(0,-('1-Input'!$B$10-O29-IF(AND($A29&gt;=1,$A29&lt;1+'1-Input'!$B$12),$O$6,0))))*(1+B29))*(1-'P-Parametri'!$B$32)</f>
        <v>166722.42016435694</v>
      </c>
      <c r="R29" s="10">
        <f>IF(Q28&lt;=0,R28,R28*(1-P29/Q28))+MAX(0,-('1-Input'!$B$10-O29-IF(AND($A29&gt;=1,$A29&lt;1+'1-Input'!$B$12),$O$6,0)))</f>
        <v>156000.85200200629</v>
      </c>
      <c r="S29" s="10">
        <f>IF($A29&lt;='1-Input'!$B$26,0,IF($A29='1-Input'!$B$26+1,('1-Input'!$B$23+$S$7)*'1-Input'!$B$27,'1-Input'!$B$23+$S$7))</f>
        <v>19956.671520019856</v>
      </c>
      <c r="T29" s="10">
        <f>MAX(0,('1-Input'!$B$10-S29-IF(AND($A29&gt;=1,$A29&lt;1+'1-Input'!$B$12),$S$6,0)))/(1-'P-Parametri'!$B$31*MAX(0,IF(U28&lt;=0,0,(U28-V28)/U28)))</f>
        <v>9140.0164667824629</v>
      </c>
      <c r="U29" s="10">
        <f>((U28-T29+MAX(0,-('1-Input'!$B$10-S29-IF(AND($A29&gt;=1,$A29&lt;1+'1-Input'!$B$12),$S$6,0))))*(1+B29))*(1-'P-Parametri'!$B$32)</f>
        <v>166233.17919371606</v>
      </c>
      <c r="V29" s="10">
        <f>IF(U28&lt;=0,V28,V28*(1-T29/U28))+MAX(0,-('1-Input'!$B$10-S29-IF(AND($A29&gt;=1,$A29&lt;1+'1-Input'!$B$12),$S$6,0)))</f>
        <v>155564.42494161232</v>
      </c>
      <c r="W29" s="10">
        <f>IF($A29&lt;='1-Input'!$B$26,0,IF($A29='1-Input'!$B$26+1,('1-Input'!$B$23+$W$7)*'1-Input'!$B$27,'1-Input'!$B$23+$W$7))</f>
        <v>19957.704685481753</v>
      </c>
      <c r="X29" s="10">
        <f>MAX(0,('1-Input'!$B$10-W29-IF(AND($A29&gt;=1,$A29&lt;1+'1-Input'!$B$12),$W$6,0)))/(1-'P-Parametri'!$B$31*MAX(0,IF(Y28&lt;=0,0,(Y28-Z28)/Y28)))</f>
        <v>9139.003030970418</v>
      </c>
      <c r="Y29" s="10">
        <f>((Y28-X29+MAX(0,-('1-Input'!$B$10-W29-IF(AND($A29&gt;=1,$A29&lt;1+'1-Input'!$B$12),$W$6,0))))*(1+B29))*(1-'P-Parametri'!$B$32)</f>
        <v>166280.76511430691</v>
      </c>
      <c r="Z29" s="10">
        <f>IF(Y28&lt;=0,Z28,Z28*(1-X29/Y28))+MAX(0,-('1-Input'!$B$10-W29-IF(AND($A29&gt;=1,$A29&lt;1+'1-Input'!$B$12),$W$6,0)))</f>
        <v>155606.87811464883</v>
      </c>
    </row>
    <row r="30" spans="1:26">
      <c r="A30" s="9">
        <f t="shared" si="0"/>
        <v>21</v>
      </c>
      <c r="B30" s="12">
        <f>IF($A30='P-Parametri'!$C$47,'P-Parametri'!$B$34,IF($A30='P-Parametri'!$C$48,'P-Parametri'!$C$34,'P-Parametri'!$C$50))</f>
        <v>2.7158250435358244E-2</v>
      </c>
      <c r="C30" s="10">
        <f>IF($A30&lt;='1-Input'!$B$26,0,IF($A30='1-Input'!$B$26+1,('1-Input'!$B$23+$C$7)*'1-Input'!$B$27,'1-Input'!$B$23+$C$7))</f>
        <v>17010.377486795387</v>
      </c>
      <c r="D30" s="10">
        <f>MAX(0,('1-Input'!$B$10-C30-IF(AND($A30&gt;=1,$A30&lt;1+'1-Input'!$B$12),$C$6,0)))/(1-'P-Parametri'!$B$31*MAX(0,IF(E29&lt;=0,0,(E29-F29)/E29)))</f>
        <v>12138.617777554617</v>
      </c>
      <c r="E30" s="10">
        <f>((E29-D30+MAX(0,-('1-Input'!$B$10-C30-IF(AND($A30&gt;=1,$A30&lt;1+'1-Input'!$B$12),$C$6,0))))*(1+B30))*(1-'P-Parametri'!$B$32)</f>
        <v>14730.544850047423</v>
      </c>
      <c r="F30" s="10">
        <f>IF(E29&lt;=0,F29,F29*(1-D30/E29))+MAX(0,-('1-Input'!$B$10-C30-IF(AND($A30&gt;=1,$A30&lt;1+'1-Input'!$B$12),$C$6,0)))</f>
        <v>13691.414070409273</v>
      </c>
      <c r="G30" s="10">
        <f>IF($A30&lt;='1-Input'!$B$26,0,IF($A30='1-Input'!$B$26+1,('1-Input'!$B$23+$G$7)*'1-Input'!$B$27,'1-Input'!$B$23+$G$7))</f>
        <v>18123.381555781383</v>
      </c>
      <c r="H30" s="10">
        <f>MAX(0,('1-Input'!$B$10-G30-IF(AND($A30&gt;=1,$A30&lt;1+'1-Input'!$B$12),$G$6,0)))/(1-'P-Parametri'!$B$31*MAX(0,IF(I29&lt;=0,0,(I29-J29)/I29)))</f>
        <v>11011.782386081313</v>
      </c>
      <c r="I30" s="10">
        <f>((I29-H30+MAX(0,-('1-Input'!$B$10-G30-IF(AND($A30&gt;=1,$A30&lt;1+'1-Input'!$B$12),$G$6,0))))*(1+B30))*(1-'P-Parametri'!$B$32)</f>
        <v>77524.60986631563</v>
      </c>
      <c r="J30" s="10">
        <f>IF(I29&lt;=0,J29,J29*(1-H30/I29))+MAX(0,-('1-Input'!$B$10-G30-IF(AND($A30&gt;=1,$A30&lt;1+'1-Input'!$B$12),$G$6,0)))</f>
        <v>72055.823130211429</v>
      </c>
      <c r="K30" s="10">
        <f>IF($A30&lt;='1-Input'!$B$26,0,IF($A30='1-Input'!$B$26+1,('1-Input'!$B$23+$K$7)*'1-Input'!$B$27,'1-Input'!$B$23+$K$7))</f>
        <v>19621.595176100542</v>
      </c>
      <c r="L30" s="10">
        <f>MAX(0,('1-Input'!$B$10-K30-IF(AND($A30&gt;=1,$A30&lt;1+'1-Input'!$B$12),$K$6,0)))/(1-'P-Parametri'!$B$31*MAX(0,IF(M29&lt;=0,0,(M29-N29)/M29)))</f>
        <v>9527.1075793084747</v>
      </c>
      <c r="M30" s="10">
        <f>((M29-L30+MAX(0,-('1-Input'!$B$10-K30-IF(AND($A30&gt;=1,$A30&lt;1+'1-Input'!$B$12),$K$6,0))))*(1+B30))*(1-'P-Parametri'!$B$32)</f>
        <v>144820.85694736557</v>
      </c>
      <c r="N30" s="10">
        <f>IF(M29&lt;=0,N29,N29*(1-L30/M29))+MAX(0,-('1-Input'!$B$10-K30-IF(AND($A30&gt;=1,$A30&lt;1+'1-Input'!$B$12),$K$6,0)))</f>
        <v>132793.30124236716</v>
      </c>
      <c r="O30" s="10">
        <f>IF($A30&lt;='1-Input'!$B$26,0,IF($A30='1-Input'!$B$26+1,('1-Input'!$B$23+$O$7)*'1-Input'!$B$27,'1-Input'!$B$23+$O$7))</f>
        <v>19967.293688609334</v>
      </c>
      <c r="P30" s="10">
        <f>MAX(0,('1-Input'!$B$10-O30-IF(AND($A30&gt;=1,$A30&lt;1+'1-Input'!$B$12),$O$6,0)))/(1-'P-Parametri'!$B$31*MAX(0,IF(Q29&lt;=0,0,(Q29-R29)/Q29)))</f>
        <v>9186.3017649187841</v>
      </c>
      <c r="Q30" s="10">
        <f>((Q29-P30+MAX(0,-('1-Input'!$B$10-O30-IF(AND($A30&gt;=1,$A30&lt;1+'1-Input'!$B$12),$O$6,0))))*(1+B30))*(1-'P-Parametri'!$B$32)</f>
        <v>161490.89470803327</v>
      </c>
      <c r="R30" s="10">
        <f>IF(Q29&lt;=0,R29,R29*(1-P30/Q29))+MAX(0,-('1-Input'!$B$10-O30-IF(AND($A30&gt;=1,$A30&lt;1+'1-Input'!$B$12),$O$6,0)))</f>
        <v>147405.3019814264</v>
      </c>
      <c r="S30" s="10">
        <f>IF($A30&lt;='1-Input'!$B$26,0,IF($A30='1-Input'!$B$26+1,('1-Input'!$B$23+$S$7)*'1-Input'!$B$27,'1-Input'!$B$23+$S$7))</f>
        <v>19956.671520019856</v>
      </c>
      <c r="T30" s="10">
        <f>MAX(0,('1-Input'!$B$10-S30-IF(AND($A30&gt;=1,$A30&lt;1+'1-Input'!$B$12),$S$6,0)))/(1-'P-Parametri'!$B$31*MAX(0,IF(U29&lt;=0,0,(U29-V29)/U29)))</f>
        <v>9196.7922003760305</v>
      </c>
      <c r="U30" s="10">
        <f>((U29-T30+MAX(0,-('1-Input'!$B$10-S30-IF(AND($A30&gt;=1,$A30&lt;1+'1-Input'!$B$12),$S$6,0))))*(1+B30))*(1-'P-Parametri'!$B$32)</f>
        <v>160978.61807773146</v>
      </c>
      <c r="V30" s="10">
        <f>IF(U29&lt;=0,V29,V29*(1-T30/U29))+MAX(0,-('1-Input'!$B$10-S30-IF(AND($A30&gt;=1,$A30&lt;1+'1-Input'!$B$12),$S$6,0)))</f>
        <v>146957.87781968201</v>
      </c>
      <c r="W30" s="10">
        <f>IF($A30&lt;='1-Input'!$B$26,0,IF($A30='1-Input'!$B$26+1,('1-Input'!$B$23+$W$7)*'1-Input'!$B$27,'1-Input'!$B$23+$W$7))</f>
        <v>19957.704685481753</v>
      </c>
      <c r="X30" s="10">
        <f>MAX(0,('1-Input'!$B$10-W30-IF(AND($A30&gt;=1,$A30&lt;1+'1-Input'!$B$12),$W$6,0)))/(1-'P-Parametri'!$B$31*MAX(0,IF(Y29&lt;=0,0,(Y29-Z29)/Y29)))</f>
        <v>9195.7718986185355</v>
      </c>
      <c r="Y30" s="10">
        <f>((Y29-X30+MAX(0,-('1-Input'!$B$10-W30-IF(AND($A30&gt;=1,$A30&lt;1+'1-Input'!$B$12),$W$6,0))))*(1+B30))*(1-'P-Parametri'!$B$32)</f>
        <v>161028.44450747443</v>
      </c>
      <c r="Z30" s="10">
        <f>IF(Y29&lt;=0,Z29,Z29*(1-X30/Y29))+MAX(0,-('1-Input'!$B$10-W30-IF(AND($A30&gt;=1,$A30&lt;1+'1-Input'!$B$12),$W$6,0)))</f>
        <v>147001.40077026217</v>
      </c>
    </row>
    <row r="31" spans="1:26">
      <c r="A31" s="9">
        <f t="shared" si="0"/>
        <v>22</v>
      </c>
      <c r="B31" s="12">
        <f>IF($A31='P-Parametri'!$C$47,'P-Parametri'!$B$34,IF($A31='P-Parametri'!$C$48,'P-Parametri'!$C$34,'P-Parametri'!$C$50))</f>
        <v>2.7158250435358244E-2</v>
      </c>
      <c r="C31" s="10">
        <f>IF($A31&lt;='1-Input'!$B$26,0,IF($A31='1-Input'!$B$26+1,('1-Input'!$B$23+$C$7)*'1-Input'!$B$27,'1-Input'!$B$23+$C$7))</f>
        <v>17010.377486795387</v>
      </c>
      <c r="D31" s="10">
        <f>MAX(0,('1-Input'!$B$10-C31-IF(AND($A31&gt;=1,$A31&lt;1+'1-Input'!$B$12),$C$6,0)))/(1-'P-Parametri'!$B$31*MAX(0,IF(E30&lt;=0,0,(E30-F30)/E30)))</f>
        <v>12213.633663369619</v>
      </c>
      <c r="E31" s="10">
        <f>((E30-D31+MAX(0,-('1-Input'!$B$10-C31-IF(AND($A31&gt;=1,$A31&lt;1+'1-Input'!$B$12),$C$6,0))))*(1+B31))*(1-'P-Parametri'!$B$32)</f>
        <v>2580.0955588271363</v>
      </c>
      <c r="F31" s="10">
        <f>IF(E30&lt;=0,F30,F30*(1-D31/E30))+MAX(0,-('1-Input'!$B$10-C31-IF(AND($A31&gt;=1,$A31&lt;1+'1-Input'!$B$12),$C$6,0)))</f>
        <v>2339.3617538281383</v>
      </c>
      <c r="G31" s="10">
        <f>IF($A31&lt;='1-Input'!$B$26,0,IF($A31='1-Input'!$B$26+1,('1-Input'!$B$23+$G$7)*'1-Input'!$B$27,'1-Input'!$B$23+$G$7))</f>
        <v>18123.381555781383</v>
      </c>
      <c r="H31" s="10">
        <f>MAX(0,('1-Input'!$B$10-G31-IF(AND($A31&gt;=1,$A31&lt;1+'1-Input'!$B$12),$G$6,0)))/(1-'P-Parametri'!$B$31*MAX(0,IF(I30&lt;=0,0,(I30-J30)/I30)))</f>
        <v>11079.834500846915</v>
      </c>
      <c r="I31" s="10">
        <f>((I30-H31+MAX(0,-('1-Input'!$B$10-G31-IF(AND($A31&gt;=1,$A31&lt;1+'1-Input'!$B$12),$G$6,0))))*(1+B31))*(1-'P-Parametri'!$B$32)</f>
        <v>68112.8006165353</v>
      </c>
      <c r="J31" s="10">
        <f>IF(I30&lt;=0,J30,J30*(1-H31/I30))+MAX(0,-('1-Input'!$B$10-G31-IF(AND($A31&gt;=1,$A31&lt;1+'1-Input'!$B$12),$G$6,0)))</f>
        <v>61757.588847165658</v>
      </c>
      <c r="K31" s="10">
        <f>IF($A31&lt;='1-Input'!$B$26,0,IF($A31='1-Input'!$B$26+1,('1-Input'!$B$23+$K$7)*'1-Input'!$B$27,'1-Input'!$B$23+$K$7))</f>
        <v>19621.595176100542</v>
      </c>
      <c r="L31" s="10">
        <f>MAX(0,('1-Input'!$B$10-K31-IF(AND($A31&gt;=1,$A31&lt;1+'1-Input'!$B$12),$K$6,0)))/(1-'P-Parametri'!$B$31*MAX(0,IF(M30&lt;=0,0,(M30-N30)/M30)))</f>
        <v>9585.3852050673886</v>
      </c>
      <c r="M31" s="10">
        <f>((M30-L31+MAX(0,-('1-Input'!$B$10-K31-IF(AND($A31&gt;=1,$A31&lt;1+'1-Input'!$B$12),$K$6,0))))*(1+B31))*(1-'P-Parametri'!$B$32)</f>
        <v>138630.41409051607</v>
      </c>
      <c r="N31" s="10">
        <f>IF(M30&lt;=0,N30,N30*(1-L31/M30))+MAX(0,-('1-Input'!$B$10-K31-IF(AND($A31&gt;=1,$A31&lt;1+'1-Input'!$B$12),$K$6,0)))</f>
        <v>124003.99442640721</v>
      </c>
      <c r="O31" s="10">
        <f>IF($A31&lt;='1-Input'!$B$26,0,IF($A31='1-Input'!$B$26+1,('1-Input'!$B$23+$O$7)*'1-Input'!$B$27,'1-Input'!$B$23+$O$7))</f>
        <v>19967.293688609334</v>
      </c>
      <c r="P31" s="10">
        <f>MAX(0,('1-Input'!$B$10-O31-IF(AND($A31&gt;=1,$A31&lt;1+'1-Input'!$B$12),$O$6,0)))/(1-'P-Parametri'!$B$31*MAX(0,IF(Q30&lt;=0,0,(Q30-R30)/Q30)))</f>
        <v>9242.3011332047972</v>
      </c>
      <c r="Q31" s="10">
        <f>((Q30-P31+MAX(0,-('1-Input'!$B$10-O31-IF(AND($A31&gt;=1,$A31&lt;1+'1-Input'!$B$12),$O$6,0))))*(1+B31))*(1-'P-Parametri'!$B$32)</f>
        <v>156070.6322095496</v>
      </c>
      <c r="R31" s="10">
        <f>IF(Q30&lt;=0,R30,R30*(1-P31/Q30))+MAX(0,-('1-Input'!$B$10-O31-IF(AND($A31&gt;=1,$A31&lt;1+'1-Input'!$B$12),$O$6,0)))</f>
        <v>138969.13477827594</v>
      </c>
      <c r="S31" s="10">
        <f>IF($A31&lt;='1-Input'!$B$26,0,IF($A31='1-Input'!$B$26+1,('1-Input'!$B$23+$S$7)*'1-Input'!$B$27,'1-Input'!$B$23+$S$7))</f>
        <v>19956.671520019856</v>
      </c>
      <c r="T31" s="10">
        <f>MAX(0,('1-Input'!$B$10-S31-IF(AND($A31&gt;=1,$A31&lt;1+'1-Input'!$B$12),$S$6,0)))/(1-'P-Parametri'!$B$31*MAX(0,IF(U30&lt;=0,0,(U30-V30)/U30)))</f>
        <v>9252.8613449577551</v>
      </c>
      <c r="U31" s="10">
        <f>((U30-T31+MAX(0,-('1-Input'!$B$10-S31-IF(AND($A31&gt;=1,$A31&lt;1+'1-Input'!$B$12),$S$6,0))))*(1+B31))*(1-'P-Parametri'!$B$32)</f>
        <v>155534.67010595338</v>
      </c>
      <c r="V31" s="10">
        <f>IF(U30&lt;=0,V30,V30*(1-T31/U30))+MAX(0,-('1-Input'!$B$10-S31-IF(AND($A31&gt;=1,$A31&lt;1+'1-Input'!$B$12),$S$6,0)))</f>
        <v>138510.91210925352</v>
      </c>
      <c r="W31" s="10">
        <f>IF($A31&lt;='1-Input'!$B$26,0,IF($A31='1-Input'!$B$26+1,('1-Input'!$B$23+$W$7)*'1-Input'!$B$27,'1-Input'!$B$23+$W$7))</f>
        <v>19957.704685481753</v>
      </c>
      <c r="X31" s="10">
        <f>MAX(0,('1-Input'!$B$10-W31-IF(AND($A31&gt;=1,$A31&lt;1+'1-Input'!$B$12),$W$6,0)))/(1-'P-Parametri'!$B$31*MAX(0,IF(Y30&lt;=0,0,(Y30-Z30)/Y30)))</f>
        <v>9251.834255787915</v>
      </c>
      <c r="Y31" s="10">
        <f>((Y30-X31+MAX(0,-('1-Input'!$B$10-W31-IF(AND($A31&gt;=1,$A31&lt;1+'1-Input'!$B$12),$W$6,0))))*(1+B31))*(1-'P-Parametri'!$B$32)</f>
        <v>155586.80024824533</v>
      </c>
      <c r="Z31" s="10">
        <f>IF(Y30&lt;=0,Z30,Z30*(1-X31/Y30))+MAX(0,-('1-Input'!$B$10-W31-IF(AND($A31&gt;=1,$A31&lt;1+'1-Input'!$B$12),$W$6,0)))</f>
        <v>138555.48551935761</v>
      </c>
    </row>
    <row r="32" spans="1:26">
      <c r="A32" s="9">
        <f t="shared" si="0"/>
        <v>23</v>
      </c>
      <c r="B32" s="12">
        <f>IF($A32='P-Parametri'!$C$47,'P-Parametri'!$B$34,IF($A32='P-Parametri'!$C$48,'P-Parametri'!$C$34,'P-Parametri'!$C$50))</f>
        <v>2.7158250435358244E-2</v>
      </c>
      <c r="C32" s="10">
        <f>IF($A32&lt;='1-Input'!$B$26,0,IF($A32='1-Input'!$B$26+1,('1-Input'!$B$23+$C$7)*'1-Input'!$B$27,'1-Input'!$B$23+$C$7))</f>
        <v>17010.377486795387</v>
      </c>
      <c r="D32" s="10">
        <f>MAX(0,('1-Input'!$B$10-C32-IF(AND($A32&gt;=1,$A32&lt;1+'1-Input'!$B$12),$C$6,0)))/(1-'P-Parametri'!$B$31*MAX(0,IF(E31&lt;=0,0,(E31-F31)/E31)))</f>
        <v>12287.711297619619</v>
      </c>
      <c r="E32" s="10">
        <f>((E31-D32+MAX(0,-('1-Input'!$B$10-C32-IF(AND($A32&gt;=1,$A32&lt;1+'1-Input'!$B$12),$C$6,0))))*(1+B32))*(1-'P-Parametri'!$B$32)</f>
        <v>-9951.315082960522</v>
      </c>
      <c r="F32" s="10">
        <f>IF(E31&lt;=0,F31,F31*(1-D32/E31))+MAX(0,-('1-Input'!$B$10-C32-IF(AND($A32&gt;=1,$A32&lt;1+'1-Input'!$B$12),$C$6,0)))</f>
        <v>-8801.8542191183769</v>
      </c>
      <c r="G32" s="10">
        <f>IF($A32&lt;='1-Input'!$B$26,0,IF($A32='1-Input'!$B$26+1,('1-Input'!$B$23+$G$7)*'1-Input'!$B$27,'1-Input'!$B$23+$G$7))</f>
        <v>18123.381555781383</v>
      </c>
      <c r="H32" s="10">
        <f>MAX(0,('1-Input'!$B$10-G32-IF(AND($A32&gt;=1,$A32&lt;1+'1-Input'!$B$12),$G$6,0)))/(1-'P-Parametri'!$B$31*MAX(0,IF(I31&lt;=0,0,(I31-J31)/I31)))</f>
        <v>11147.035462520253</v>
      </c>
      <c r="I32" s="10">
        <f>((I31-H32+MAX(0,-('1-Input'!$B$10-G32-IF(AND($A32&gt;=1,$A32&lt;1+'1-Input'!$B$12),$G$6,0))))*(1+B32))*(1-'P-Parametri'!$B$32)</f>
        <v>58395.82995896897</v>
      </c>
      <c r="J32" s="10">
        <f>IF(I31&lt;=0,J31,J31*(1-H32/I31))+MAX(0,-('1-Input'!$B$10-G32-IF(AND($A32&gt;=1,$A32&lt;1+'1-Input'!$B$12),$G$6,0)))</f>
        <v>51650.618839651695</v>
      </c>
      <c r="K32" s="10">
        <f>IF($A32&lt;='1-Input'!$B$26,0,IF($A32='1-Input'!$B$26+1,('1-Input'!$B$23+$K$7)*'1-Input'!$B$27,'1-Input'!$B$23+$K$7))</f>
        <v>19621.595176100542</v>
      </c>
      <c r="L32" s="10">
        <f>MAX(0,('1-Input'!$B$10-K32-IF(AND($A32&gt;=1,$A32&lt;1+'1-Input'!$B$12),$K$6,0)))/(1-'P-Parametri'!$B$31*MAX(0,IF(M31&lt;=0,0,(M31-N31)/M31)))</f>
        <v>9642.9267807204214</v>
      </c>
      <c r="M32" s="10">
        <f>((M31-L32+MAX(0,-('1-Input'!$B$10-K32-IF(AND($A32&gt;=1,$A32&lt;1+'1-Input'!$B$12),$K$6,0))))*(1+B32))*(1-'P-Parametri'!$B$32)</f>
        <v>132225.58066959633</v>
      </c>
      <c r="N32" s="10">
        <f>IF(M31&lt;=0,N31,N31*(1-L32/M31))+MAX(0,-('1-Input'!$B$10-K32-IF(AND($A32&gt;=1,$A32&lt;1+'1-Input'!$B$12),$K$6,0)))</f>
        <v>115378.45978730588</v>
      </c>
      <c r="O32" s="10">
        <f>IF($A32&lt;='1-Input'!$B$26,0,IF($A32='1-Input'!$B$26+1,('1-Input'!$B$23+$O$7)*'1-Input'!$B$27,'1-Input'!$B$23+$O$7))</f>
        <v>19967.293688609334</v>
      </c>
      <c r="P32" s="10">
        <f>MAX(0,('1-Input'!$B$10-O32-IF(AND($A32&gt;=1,$A32&lt;1+'1-Input'!$B$12),$O$6,0)))/(1-'P-Parametri'!$B$31*MAX(0,IF(Q31&lt;=0,0,(Q31-R31)/Q31)))</f>
        <v>9297.5909249660235</v>
      </c>
      <c r="Q32" s="10">
        <f>((Q31-P32+MAX(0,-('1-Input'!$B$10-O32-IF(AND($A32&gt;=1,$A32&lt;1+'1-Input'!$B$12),$O$6,0))))*(1+B32))*(1-'P-Parametri'!$B$32)</f>
        <v>150457.62201635554</v>
      </c>
      <c r="R32" s="10">
        <f>IF(Q31&lt;=0,R31,R31*(1-P32/Q31))+MAX(0,-('1-Input'!$B$10-O32-IF(AND($A32&gt;=1,$A32&lt;1+'1-Input'!$B$12),$O$6,0)))</f>
        <v>130690.33082859975</v>
      </c>
      <c r="S32" s="10">
        <f>IF($A32&lt;='1-Input'!$B$26,0,IF($A32='1-Input'!$B$26+1,('1-Input'!$B$23+$S$7)*'1-Input'!$B$27,'1-Input'!$B$23+$S$7))</f>
        <v>19956.671520019856</v>
      </c>
      <c r="T32" s="10">
        <f>MAX(0,('1-Input'!$B$10-S32-IF(AND($A32&gt;=1,$A32&lt;1+'1-Input'!$B$12),$S$6,0)))/(1-'P-Parametri'!$B$31*MAX(0,IF(U31&lt;=0,0,(U31-V31)/U31)))</f>
        <v>9308.2200981510541</v>
      </c>
      <c r="U32" s="10">
        <f>((U31-T32+MAX(0,-('1-Input'!$B$10-S32-IF(AND($A32&gt;=1,$A32&lt;1+'1-Input'!$B$12),$S$6,0))))*(1+B32))*(1-'P-Parametri'!$B$32)</f>
        <v>149897.30914827285</v>
      </c>
      <c r="V32" s="10">
        <f>IF(U31&lt;=0,V31,V31*(1-T32/U31))+MAX(0,-('1-Input'!$B$10-S32-IF(AND($A32&gt;=1,$A32&lt;1+'1-Input'!$B$12),$S$6,0)))</f>
        <v>130221.50592714442</v>
      </c>
      <c r="W32" s="10">
        <f>IF($A32&lt;='1-Input'!$B$26,0,IF($A32='1-Input'!$B$26+1,('1-Input'!$B$23+$W$7)*'1-Input'!$B$27,'1-Input'!$B$23+$W$7))</f>
        <v>19957.704685481753</v>
      </c>
      <c r="X32" s="10">
        <f>MAX(0,('1-Input'!$B$10-W32-IF(AND($A32&gt;=1,$A32&lt;1+'1-Input'!$B$12),$W$6,0)))/(1-'P-Parametri'!$B$31*MAX(0,IF(Y31&lt;=0,0,(Y31-Z31)/Y31)))</f>
        <v>9307.1863008227756</v>
      </c>
      <c r="Y32" s="10">
        <f>((Y31-X32+MAX(0,-('1-Input'!$B$10-W32-IF(AND($A32&gt;=1,$A32&lt;1+'1-Input'!$B$12),$W$6,0))))*(1+B32))*(1-'P-Parametri'!$B$32)</f>
        <v>149951.80771192099</v>
      </c>
      <c r="Z32" s="10">
        <f>IF(Y31&lt;=0,Z31,Z31*(1-X32/Y31))+MAX(0,-('1-Input'!$B$10-W32-IF(AND($A32&gt;=1,$A32&lt;1+'1-Input'!$B$12),$W$6,0)))</f>
        <v>130267.11070432147</v>
      </c>
    </row>
    <row r="33" spans="1:26">
      <c r="A33" s="9">
        <f t="shared" si="0"/>
        <v>24</v>
      </c>
      <c r="B33" s="12">
        <f>IF($A33='P-Parametri'!$C$47,'P-Parametri'!$B$34,IF($A33='P-Parametri'!$C$48,'P-Parametri'!$C$34,'P-Parametri'!$C$50))</f>
        <v>2.7158250435358244E-2</v>
      </c>
      <c r="C33" s="10">
        <f>IF($A33&lt;='1-Input'!$B$26,0,IF($A33='1-Input'!$B$26+1,('1-Input'!$B$23+$C$7)*'1-Input'!$B$27,'1-Input'!$B$23+$C$7))</f>
        <v>17010.377486795387</v>
      </c>
      <c r="D33" s="10">
        <f>MAX(0,('1-Input'!$B$10-C33-IF(AND($A33&gt;=1,$A33&lt;1+'1-Input'!$B$12),$C$6,0)))/(1-'P-Parametri'!$B$31*MAX(0,IF(E32&lt;=0,0,(E32-F32)/E32)))</f>
        <v>11989.622513204613</v>
      </c>
      <c r="E33" s="10">
        <f>((E32-D33+MAX(0,-('1-Input'!$B$10-C33-IF(AND($A33&gt;=1,$A33&lt;1+'1-Input'!$B$12),$C$6,0))))*(1+B33))*(1-'P-Parametri'!$B$32)</f>
        <v>-22491.741444039977</v>
      </c>
      <c r="F33" s="10">
        <f>IF(E32&lt;=0,F32,F32*(1-D33/E32))+MAX(0,-('1-Input'!$B$10-C33-IF(AND($A33&gt;=1,$A33&lt;1+'1-Input'!$B$12),$C$6,0)))</f>
        <v>-8801.8542191183769</v>
      </c>
      <c r="G33" s="10">
        <f>IF($A33&lt;='1-Input'!$B$26,0,IF($A33='1-Input'!$B$26+1,('1-Input'!$B$23+$G$7)*'1-Input'!$B$27,'1-Input'!$B$23+$G$7))</f>
        <v>18123.381555781383</v>
      </c>
      <c r="H33" s="10">
        <f>MAX(0,('1-Input'!$B$10-G33-IF(AND($A33&gt;=1,$A33&lt;1+'1-Input'!$B$12),$G$6,0)))/(1-'P-Parametri'!$B$31*MAX(0,IF(I32&lt;=0,0,(I32-J32)/I32)))</f>
        <v>11213.380873410202</v>
      </c>
      <c r="I33" s="10">
        <f>((I32-H33+MAX(0,-('1-Input'!$B$10-G33-IF(AND($A33&gt;=1,$A33&lt;1+'1-Input'!$B$12),$G$6,0))))*(1+B33))*(1-'P-Parametri'!$B$32)</f>
        <v>48366.914170269956</v>
      </c>
      <c r="J33" s="10">
        <f>IF(I32&lt;=0,J32,J32*(1-H33/I32))+MAX(0,-('1-Input'!$B$10-G33-IF(AND($A33&gt;=1,$A33&lt;1+'1-Input'!$B$12),$G$6,0)))</f>
        <v>41732.478078516826</v>
      </c>
      <c r="K33" s="10">
        <f>IF($A33&lt;='1-Input'!$B$26,0,IF($A33='1-Input'!$B$26+1,('1-Input'!$B$23+$K$7)*'1-Input'!$B$27,'1-Input'!$B$23+$K$7))</f>
        <v>19621.595176100542</v>
      </c>
      <c r="L33" s="10">
        <f>MAX(0,('1-Input'!$B$10-K33-IF(AND($A33&gt;=1,$A33&lt;1+'1-Input'!$B$12),$K$6,0)))/(1-'P-Parametri'!$B$31*MAX(0,IF(M32&lt;=0,0,(M32-N32)/M32)))</f>
        <v>9699.7288126558487</v>
      </c>
      <c r="M33" s="10">
        <f>((M32-L33+MAX(0,-('1-Input'!$B$10-K33-IF(AND($A33&gt;=1,$A33&lt;1+'1-Input'!$B$12),$K$6,0))))*(1+B33))*(1-'P-Parametri'!$B$32)</f>
        <v>125601.73274722391</v>
      </c>
      <c r="N33" s="10">
        <f>IF(M32&lt;=0,N32,N32*(1-L33/M32))+MAX(0,-('1-Input'!$B$10-K33-IF(AND($A33&gt;=1,$A33&lt;1+'1-Input'!$B$12),$K$6,0)))</f>
        <v>106914.59246986693</v>
      </c>
      <c r="O33" s="10">
        <f>IF($A33&lt;='1-Input'!$B$26,0,IF($A33='1-Input'!$B$26+1,('1-Input'!$B$23+$O$7)*'1-Input'!$B$27,'1-Input'!$B$23+$O$7))</f>
        <v>19967.293688609334</v>
      </c>
      <c r="P33" s="10">
        <f>MAX(0,('1-Input'!$B$10-O33-IF(AND($A33&gt;=1,$A33&lt;1+'1-Input'!$B$12),$O$6,0)))/(1-'P-Parametri'!$B$31*MAX(0,IF(Q32&lt;=0,0,(Q32-R32)/Q32)))</f>
        <v>9352.1678713900383</v>
      </c>
      <c r="Q33" s="10">
        <f>((Q32-P33+MAX(0,-('1-Input'!$B$10-O33-IF(AND($A33&gt;=1,$A33&lt;1+'1-Input'!$B$12),$O$6,0))))*(1+B33))*(1-'P-Parametri'!$B$32)</f>
        <v>144647.75614361657</v>
      </c>
      <c r="R33" s="10">
        <f>IF(Q32&lt;=0,R32,R32*(1-P33/Q32))+MAX(0,-('1-Input'!$B$10-O33-IF(AND($A33&gt;=1,$A33&lt;1+'1-Input'!$B$12),$O$6,0)))</f>
        <v>122566.86126489959</v>
      </c>
      <c r="S33" s="10">
        <f>IF($A33&lt;='1-Input'!$B$26,0,IF($A33='1-Input'!$B$26+1,('1-Input'!$B$23+$S$7)*'1-Input'!$B$27,'1-Input'!$B$23+$S$7))</f>
        <v>19956.671520019856</v>
      </c>
      <c r="T33" s="10">
        <f>MAX(0,('1-Input'!$B$10-S33-IF(AND($A33&gt;=1,$A33&lt;1+'1-Input'!$B$12),$S$6,0)))/(1-'P-Parametri'!$B$31*MAX(0,IF(U32&lt;=0,0,(U32-V32)/U32)))</f>
        <v>9362.8651844100204</v>
      </c>
      <c r="U33" s="10">
        <f>((U32-T33+MAX(0,-('1-Input'!$B$10-S33-IF(AND($A33&gt;=1,$A33&lt;1+'1-Input'!$B$12),$S$6,0))))*(1+B33))*(1-'P-Parametri'!$B$32)</f>
        <v>144062.4113606516</v>
      </c>
      <c r="V33" s="10">
        <f>IF(U32&lt;=0,V32,V32*(1-T33/U32))+MAX(0,-('1-Input'!$B$10-S33-IF(AND($A33&gt;=1,$A33&lt;1+'1-Input'!$B$12),$S$6,0)))</f>
        <v>122087.6280674647</v>
      </c>
      <c r="W33" s="10">
        <f>IF($A33&lt;='1-Input'!$B$26,0,IF($A33='1-Input'!$B$26+1,('1-Input'!$B$23+$W$7)*'1-Input'!$B$27,'1-Input'!$B$23+$W$7))</f>
        <v>19957.704685481753</v>
      </c>
      <c r="X33" s="10">
        <f>MAX(0,('1-Input'!$B$10-W33-IF(AND($A33&gt;=1,$A33&lt;1+'1-Input'!$B$12),$W$6,0)))/(1-'P-Parametri'!$B$31*MAX(0,IF(Y32&lt;=0,0,(Y32-Z32)/Y32)))</f>
        <v>9361.8247588326121</v>
      </c>
      <c r="Y33" s="10">
        <f>((Y32-X33+MAX(0,-('1-Input'!$B$10-W33-IF(AND($A33&gt;=1,$A33&lt;1+'1-Input'!$B$12),$W$6,0))))*(1+B33))*(1-'P-Parametri'!$B$32)</f>
        <v>144119.34459699344</v>
      </c>
      <c r="Z33" s="10">
        <f>IF(Y32&lt;=0,Z32,Z32*(1-X33/Y32))+MAX(0,-('1-Input'!$B$10-W33-IF(AND($A33&gt;=1,$A33&lt;1+'1-Input'!$B$12),$W$6,0)))</f>
        <v>122134.24534669795</v>
      </c>
    </row>
    <row r="34" spans="1:26">
      <c r="A34" s="9">
        <f t="shared" si="0"/>
        <v>25</v>
      </c>
      <c r="B34" s="12">
        <f>IF($A34='P-Parametri'!$C$47,'P-Parametri'!$B$34,IF($A34='P-Parametri'!$C$48,'P-Parametri'!$C$34,'P-Parametri'!$C$50))</f>
        <v>2.7158250435358244E-2</v>
      </c>
      <c r="C34" s="10">
        <f>IF($A34&lt;='1-Input'!$B$26,0,IF($A34='1-Input'!$B$26+1,('1-Input'!$B$23+$C$7)*'1-Input'!$B$27,'1-Input'!$B$23+$C$7))</f>
        <v>17010.377486795387</v>
      </c>
      <c r="D34" s="10">
        <f>MAX(0,('1-Input'!$B$10-C34-IF(AND($A34&gt;=1,$A34&lt;1+'1-Input'!$B$12),$C$6,0)))/(1-'P-Parametri'!$B$31*MAX(0,IF(E33&lt;=0,0,(E33-F33)/E33)))</f>
        <v>11989.622513204613</v>
      </c>
      <c r="E34" s="10">
        <f>((E33-D34+MAX(0,-('1-Input'!$B$10-C34-IF(AND($A34&gt;=1,$A34&lt;1+'1-Input'!$B$12),$C$6,0))))*(1+B34))*(1-'P-Parametri'!$B$32)</f>
        <v>-35346.981839998283</v>
      </c>
      <c r="F34" s="10">
        <f>IF(E33&lt;=0,F33,F33*(1-D34/E33))+MAX(0,-('1-Input'!$B$10-C34-IF(AND($A34&gt;=1,$A34&lt;1+'1-Input'!$B$12),$C$6,0)))</f>
        <v>-8801.8542191183769</v>
      </c>
      <c r="G34" s="10">
        <f>IF($A34&lt;='1-Input'!$B$26,0,IF($A34='1-Input'!$B$26+1,('1-Input'!$B$23+$G$7)*'1-Input'!$B$27,'1-Input'!$B$23+$G$7))</f>
        <v>18123.381555781383</v>
      </c>
      <c r="H34" s="10">
        <f>MAX(0,('1-Input'!$B$10-G34-IF(AND($A34&gt;=1,$A34&lt;1+'1-Input'!$B$12),$G$6,0)))/(1-'P-Parametri'!$B$31*MAX(0,IF(I33&lt;=0,0,(I33-J33)/I33)))</f>
        <v>11278.86696623462</v>
      </c>
      <c r="I34" s="10">
        <f>((I33-H34+MAX(0,-('1-Input'!$B$10-G34-IF(AND($A34&gt;=1,$A34&lt;1+'1-Input'!$B$12),$G$6,0))))*(1+B34))*(1-'P-Parametri'!$B$32)</f>
        <v>38019.103090804594</v>
      </c>
      <c r="J34" s="10">
        <f>IF(I33&lt;=0,J33,J33*(1-H34/I33))+MAX(0,-('1-Input'!$B$10-G34-IF(AND($A34&gt;=1,$A34&lt;1+'1-Input'!$B$12),$G$6,0)))</f>
        <v>32000.720812343756</v>
      </c>
      <c r="K34" s="10">
        <f>IF($A34&lt;='1-Input'!$B$26,0,IF($A34='1-Input'!$B$26+1,('1-Input'!$B$23+$K$7)*'1-Input'!$B$27,'1-Input'!$B$23+$K$7))</f>
        <v>19621.595176100542</v>
      </c>
      <c r="L34" s="10">
        <f>MAX(0,('1-Input'!$B$10-K34-IF(AND($A34&gt;=1,$A34&lt;1+'1-Input'!$B$12),$K$6,0)))/(1-'P-Parametri'!$B$31*MAX(0,IF(M33&lt;=0,0,(M33-N33)/M33)))</f>
        <v>9755.7883451865146</v>
      </c>
      <c r="M34" s="10">
        <f>((M33-L34+MAX(0,-('1-Input'!$B$10-K34-IF(AND($A34&gt;=1,$A34&lt;1+'1-Input'!$B$12),$K$6,0))))*(1+B34))*(1-'P-Parametri'!$B$32)</f>
        <v>118754.13333688445</v>
      </c>
      <c r="N34" s="10">
        <f>IF(M33&lt;=0,N33,N33*(1-L34/M33))+MAX(0,-('1-Input'!$B$10-K34-IF(AND($A34&gt;=1,$A34&lt;1+'1-Input'!$B$12),$K$6,0)))</f>
        <v>98610.279206553707</v>
      </c>
      <c r="O34" s="10">
        <f>IF($A34&lt;='1-Input'!$B$26,0,IF($A34='1-Input'!$B$26+1,('1-Input'!$B$23+$O$7)*'1-Input'!$B$27,'1-Input'!$B$23+$O$7))</f>
        <v>19967.293688609334</v>
      </c>
      <c r="P34" s="10">
        <f>MAX(0,('1-Input'!$B$10-O34-IF(AND($A34&gt;=1,$A34&lt;1+'1-Input'!$B$12),$O$6,0)))/(1-'P-Parametri'!$B$31*MAX(0,IF(Q33&lt;=0,0,(Q33-R33)/Q33)))</f>
        <v>9406.0292198936058</v>
      </c>
      <c r="Q34" s="10">
        <f>((Q33-P34+MAX(0,-('1-Input'!$B$10-O34-IF(AND($A34&gt;=1,$A34&lt;1+'1-Input'!$B$12),$O$6,0))))*(1+B34))*(1-'P-Parametri'!$B$32)</f>
        <v>138636.82630160212</v>
      </c>
      <c r="R34" s="10">
        <f>IF(Q33&lt;=0,R33,R33*(1-P34/Q33))+MAX(0,-('1-Input'!$B$10-O34-IF(AND($A34&gt;=1,$A34&lt;1+'1-Input'!$B$12),$O$6,0)))</f>
        <v>114596.6893854019</v>
      </c>
      <c r="S34" s="10">
        <f>IF($A34&lt;='1-Input'!$B$26,0,IF($A34='1-Input'!$B$26+1,('1-Input'!$B$23+$S$7)*'1-Input'!$B$27,'1-Input'!$B$23+$S$7))</f>
        <v>19956.671520019856</v>
      </c>
      <c r="T34" s="10">
        <f>MAX(0,('1-Input'!$B$10-S34-IF(AND($A34&gt;=1,$A34&lt;1+'1-Input'!$B$12),$S$6,0)))/(1-'P-Parametri'!$B$31*MAX(0,IF(U33&lt;=0,0,(U33-V33)/U33)))</f>
        <v>9416.7938450815436</v>
      </c>
      <c r="U34" s="10">
        <f>((U33-T34+MAX(0,-('1-Input'!$B$10-S34-IF(AND($A34&gt;=1,$A34&lt;1+'1-Input'!$B$12),$S$6,0))))*(1+B34))*(1-'P-Parametri'!$B$32)</f>
        <v>138025.75220224919</v>
      </c>
      <c r="V34" s="10">
        <f>IF(U33&lt;=0,V33,V33*(1-T34/U33))+MAX(0,-('1-Input'!$B$10-S34-IF(AND($A34&gt;=1,$A34&lt;1+'1-Input'!$B$12),$S$6,0)))</f>
        <v>114107.23947277314</v>
      </c>
      <c r="W34" s="10">
        <f>IF($A34&lt;='1-Input'!$B$26,0,IF($A34='1-Input'!$B$26+1,('1-Input'!$B$23+$W$7)*'1-Input'!$B$27,'1-Input'!$B$23+$W$7))</f>
        <v>19957.704685481753</v>
      </c>
      <c r="X34" s="10">
        <f>MAX(0,('1-Input'!$B$10-W34-IF(AND($A34&gt;=1,$A34&lt;1+'1-Input'!$B$12),$W$6,0)))/(1-'P-Parametri'!$B$31*MAX(0,IF(Y33&lt;=0,0,(Y33-Z33)/Y33)))</f>
        <v>9415.7468717551637</v>
      </c>
      <c r="Y34" s="10">
        <f>((Y33-X34+MAX(0,-('1-Input'!$B$10-W34-IF(AND($A34&gt;=1,$A34&lt;1+'1-Input'!$B$12),$W$6,0))))*(1+B34))*(1-'P-Parametri'!$B$32)</f>
        <v>138085.18794327046</v>
      </c>
      <c r="Z34" s="10">
        <f>IF(Y33&lt;=0,Z33,Z33*(1-X34/Y33))+MAX(0,-('1-Input'!$B$10-W34-IF(AND($A34&gt;=1,$A34&lt;1+'1-Input'!$B$12),$W$6,0)))</f>
        <v>114154.8506181617</v>
      </c>
    </row>
    <row r="35" spans="1:26">
      <c r="A35" s="9">
        <f t="shared" si="0"/>
        <v>26</v>
      </c>
      <c r="B35" s="12">
        <f>IF($A35='P-Parametri'!$C$47,'P-Parametri'!$B$34,IF($A35='P-Parametri'!$C$48,'P-Parametri'!$C$34,'P-Parametri'!$C$50))</f>
        <v>2.7158250435358244E-2</v>
      </c>
      <c r="C35" s="10">
        <f>IF($A35&lt;='1-Input'!$B$26,0,IF($A35='1-Input'!$B$26+1,('1-Input'!$B$23+$C$7)*'1-Input'!$B$27,'1-Input'!$B$23+$C$7))</f>
        <v>17010.377486795387</v>
      </c>
      <c r="D35" s="10">
        <f>MAX(0,('1-Input'!$B$10-C35-IF(AND($A35&gt;=1,$A35&lt;1+'1-Input'!$B$12),$C$6,0)))/(1-'P-Parametri'!$B$31*MAX(0,IF(E34&lt;=0,0,(E34-F34)/E34)))</f>
        <v>11989.622513204613</v>
      </c>
      <c r="E35" s="10">
        <f>((E34-D35+MAX(0,-('1-Input'!$B$10-C35-IF(AND($A35&gt;=1,$A35&lt;1+'1-Input'!$B$12),$C$6,0))))*(1+B35))*(1-'P-Parametri'!$B$32)</f>
        <v>-48524.939341568679</v>
      </c>
      <c r="F35" s="10">
        <f>IF(E34&lt;=0,F34,F34*(1-D35/E34))+MAX(0,-('1-Input'!$B$10-C35-IF(AND($A35&gt;=1,$A35&lt;1+'1-Input'!$B$12),$C$6,0)))</f>
        <v>-8801.8542191183769</v>
      </c>
      <c r="G35" s="10">
        <f>IF($A35&lt;='1-Input'!$B$26,0,IF($A35='1-Input'!$B$26+1,('1-Input'!$B$23+$G$7)*'1-Input'!$B$27,'1-Input'!$B$23+$G$7))</f>
        <v>18123.381555781383</v>
      </c>
      <c r="H35" s="10">
        <f>MAX(0,('1-Input'!$B$10-G35-IF(AND($A35&gt;=1,$A35&lt;1+'1-Input'!$B$12),$G$6,0)))/(1-'P-Parametri'!$B$31*MAX(0,IF(I34&lt;=0,0,(I34-J34)/I34)))</f>
        <v>11343.490591986752</v>
      </c>
      <c r="I35" s="10">
        <f>((I34-H35+MAX(0,-('1-Input'!$B$10-G35-IF(AND($A35&gt;=1,$A35&lt;1+'1-Input'!$B$12),$G$6,0))))*(1+B35))*(1-'P-Parametri'!$B$32)</f>
        <v>27345.275312650152</v>
      </c>
      <c r="J35" s="10">
        <f>IF(I34&lt;=0,J34,J34*(1-H35/I34))+MAX(0,-('1-Input'!$B$10-G35-IF(AND($A35&gt;=1,$A35&lt;1+'1-Input'!$B$12),$G$6,0)))</f>
        <v>22452.892327157522</v>
      </c>
      <c r="K35" s="10">
        <f>IF($A35&lt;='1-Input'!$B$26,0,IF($A35='1-Input'!$B$26+1,('1-Input'!$B$23+$K$7)*'1-Input'!$B$27,'1-Input'!$B$23+$K$7))</f>
        <v>19621.595176100542</v>
      </c>
      <c r="L35" s="10">
        <f>MAX(0,('1-Input'!$B$10-K35-IF(AND($A35&gt;=1,$A35&lt;1+'1-Input'!$B$12),$K$6,0)))/(1-'P-Parametri'!$B$31*MAX(0,IF(M34&lt;=0,0,(M34-N34)/M34)))</f>
        <v>9811.1029497874788</v>
      </c>
      <c r="M35" s="10">
        <f>((M34-L35+MAX(0,-('1-Input'!$B$10-K35-IF(AND($A35&gt;=1,$A35&lt;1+'1-Input'!$B$12),$K$6,0))))*(1+B35))*(1-'P-Parametri'!$B$32)</f>
        <v>111677.92902455751</v>
      </c>
      <c r="N35" s="10">
        <f>IF(M34&lt;=0,N34,N34*(1-L35/M34))+MAX(0,-('1-Input'!$B$10-K35-IF(AND($A35&gt;=1,$A35&lt;1+'1-Input'!$B$12),$K$6,0)))</f>
        <v>90463.399817874</v>
      </c>
      <c r="O35" s="10">
        <f>IF($A35&lt;='1-Input'!$B$26,0,IF($A35='1-Input'!$B$26+1,('1-Input'!$B$23+$O$7)*'1-Input'!$B$27,'1-Input'!$B$23+$O$7))</f>
        <v>19967.293688609334</v>
      </c>
      <c r="P35" s="10">
        <f>MAX(0,('1-Input'!$B$10-O35-IF(AND($A35&gt;=1,$A35&lt;1+'1-Input'!$B$12),$O$6,0)))/(1-'P-Parametri'!$B$31*MAX(0,IF(Q34&lt;=0,0,(Q34-R34)/Q34)))</f>
        <v>9459.172723662643</v>
      </c>
      <c r="Q35" s="10">
        <f>((Q34-P35+MAX(0,-('1-Input'!$B$10-O35-IF(AND($A35&gt;=1,$A35&lt;1+'1-Input'!$B$12),$O$6,0))))*(1+B35))*(1-'P-Parametri'!$B$32)</f>
        <v>132420.52085917219</v>
      </c>
      <c r="R35" s="10">
        <f>IF(Q34&lt;=0,R34,R34*(1-P35/Q34))+MAX(0,-('1-Input'!$B$10-O35-IF(AND($A35&gt;=1,$A35&lt;1+'1-Input'!$B$12),$O$6,0)))</f>
        <v>106777.77209355455</v>
      </c>
      <c r="S35" s="10">
        <f>IF($A35&lt;='1-Input'!$B$26,0,IF($A35='1-Input'!$B$26+1,('1-Input'!$B$23+$S$7)*'1-Input'!$B$27,'1-Input'!$B$23+$S$7))</f>
        <v>19956.671520019856</v>
      </c>
      <c r="T35" s="10">
        <f>MAX(0,('1-Input'!$B$10-S35-IF(AND($A35&gt;=1,$A35&lt;1+'1-Input'!$B$12),$S$6,0)))/(1-'P-Parametri'!$B$31*MAX(0,IF(U34&lt;=0,0,(U34-V34)/U34)))</f>
        <v>9470.0038279357868</v>
      </c>
      <c r="U35" s="10">
        <f>((U34-T35+MAX(0,-('1-Input'!$B$10-S35-IF(AND($A35&gt;=1,$A35&lt;1+'1-Input'!$B$12),$S$6,0))))*(1+B35))*(1-'P-Parametri'!$B$32)</f>
        <v>131783.00338840077</v>
      </c>
      <c r="V35" s="10">
        <f>IF(U34&lt;=0,V34,V34*(1-T35/U34))+MAX(0,-('1-Input'!$B$10-S35-IF(AND($A35&gt;=1,$A35&lt;1+'1-Input'!$B$12),$S$6,0)))</f>
        <v>106278.29467543597</v>
      </c>
      <c r="W35" s="10">
        <f>IF($A35&lt;='1-Input'!$B$26,0,IF($A35='1-Input'!$B$26+1,('1-Input'!$B$23+$W$7)*'1-Input'!$B$27,'1-Input'!$B$23+$W$7))</f>
        <v>19957.704685481753</v>
      </c>
      <c r="X35" s="10">
        <f>MAX(0,('1-Input'!$B$10-W35-IF(AND($A35&gt;=1,$A35&lt;1+'1-Input'!$B$12),$W$6,0)))/(1-'P-Parametri'!$B$31*MAX(0,IF(Y34&lt;=0,0,(Y34-Z34)/Y34)))</f>
        <v>9468.9503878878222</v>
      </c>
      <c r="Y35" s="10">
        <f>((Y34-X35+MAX(0,-('1-Input'!$B$10-W35-IF(AND($A35&gt;=1,$A35&lt;1+'1-Input'!$B$12),$W$6,0))))*(1+B35))*(1-'P-Parametri'!$B$32)</f>
        <v>131845.01108587533</v>
      </c>
      <c r="Z35" s="10">
        <f>IF(Y34&lt;=0,Z34,Z34*(1-X35/Y34))+MAX(0,-('1-Input'!$B$10-W35-IF(AND($A35&gt;=1,$A35&lt;1+'1-Input'!$B$12),$W$6,0)))</f>
        <v>106326.88128169531</v>
      </c>
    </row>
    <row r="36" spans="1:26">
      <c r="A36" s="9">
        <f t="shared" si="0"/>
        <v>27</v>
      </c>
      <c r="B36" s="12">
        <f>IF($A36='P-Parametri'!$C$47,'P-Parametri'!$B$34,IF($A36='P-Parametri'!$C$48,'P-Parametri'!$C$34,'P-Parametri'!$C$50))</f>
        <v>2.7158250435358244E-2</v>
      </c>
      <c r="C36" s="10">
        <f>IF($A36&lt;='1-Input'!$B$26,0,IF($A36='1-Input'!$B$26+1,('1-Input'!$B$23+$C$7)*'1-Input'!$B$27,'1-Input'!$B$23+$C$7))</f>
        <v>17010.377486795387</v>
      </c>
      <c r="D36" s="10">
        <f>MAX(0,('1-Input'!$B$10-C36-IF(AND($A36&gt;=1,$A36&lt;1+'1-Input'!$B$12),$C$6,0)))/(1-'P-Parametri'!$B$31*MAX(0,IF(E35&lt;=0,0,(E35-F35)/E35)))</f>
        <v>11989.622513204613</v>
      </c>
      <c r="E36" s="10">
        <f>((E35-D36+MAX(0,-('1-Input'!$B$10-C36-IF(AND($A36&gt;=1,$A36&lt;1+'1-Input'!$B$12),$C$6,0))))*(1+B36))*(1-'P-Parametri'!$B$32)</f>
        <v>-62033.715417649975</v>
      </c>
      <c r="F36" s="10">
        <f>IF(E35&lt;=0,F35,F35*(1-D36/E35))+MAX(0,-('1-Input'!$B$10-C36-IF(AND($A36&gt;=1,$A36&lt;1+'1-Input'!$B$12),$C$6,0)))</f>
        <v>-8801.8542191183769</v>
      </c>
      <c r="G36" s="10">
        <f>IF($A36&lt;='1-Input'!$B$26,0,IF($A36='1-Input'!$B$26+1,('1-Input'!$B$23+$G$7)*'1-Input'!$B$27,'1-Input'!$B$23+$G$7))</f>
        <v>18123.381555781383</v>
      </c>
      <c r="H36" s="10">
        <f>MAX(0,('1-Input'!$B$10-G36-IF(AND($A36&gt;=1,$A36&lt;1+'1-Input'!$B$12),$G$6,0)))/(1-'P-Parametri'!$B$31*MAX(0,IF(I35&lt;=0,0,(I35-J35)/I35)))</f>
        <v>11407.249207176343</v>
      </c>
      <c r="I36" s="10">
        <f>((I35-H36+MAX(0,-('1-Input'!$B$10-G36-IF(AND($A36&gt;=1,$A36&lt;1+'1-Input'!$B$12),$G$6,0))))*(1+B36))*(1-'P-Parametri'!$B$32)</f>
        <v>16338.133259871762</v>
      </c>
      <c r="J36" s="10">
        <f>IF(I35&lt;=0,J35,J35*(1-H36/I35))+MAX(0,-('1-Input'!$B$10-G36-IF(AND($A36&gt;=1,$A36&lt;1+'1-Input'!$B$12),$G$6,0)))</f>
        <v>13086.530669818583</v>
      </c>
      <c r="K36" s="10">
        <f>IF($A36&lt;='1-Input'!$B$26,0,IF($A36='1-Input'!$B$26+1,('1-Input'!$B$23+$K$7)*'1-Input'!$B$27,'1-Input'!$B$23+$K$7))</f>
        <v>19621.595176100542</v>
      </c>
      <c r="L36" s="10">
        <f>MAX(0,('1-Input'!$B$10-K36-IF(AND($A36&gt;=1,$A36&lt;1+'1-Input'!$B$12),$K$6,0)))/(1-'P-Parametri'!$B$31*MAX(0,IF(M35&lt;=0,0,(M35-N35)/M35)))</f>
        <v>9865.6707138185739</v>
      </c>
      <c r="M36" s="10">
        <f>((M35-L36+MAX(0,-('1-Input'!$B$10-K36-IF(AND($A36&gt;=1,$A36&lt;1+'1-Input'!$B$12),$K$6,0))))*(1+B36))*(1-'P-Parametri'!$B$32)</f>
        <v>104368.14651709271</v>
      </c>
      <c r="N36" s="10">
        <f>IF(M35&lt;=0,N35,N35*(1-L36/M35))+MAX(0,-('1-Input'!$B$10-K36-IF(AND($A36&gt;=1,$A36&lt;1+'1-Input'!$B$12),$K$6,0)))</f>
        <v>82471.828680667415</v>
      </c>
      <c r="O36" s="10">
        <f>IF($A36&lt;='1-Input'!$B$26,0,IF($A36='1-Input'!$B$26+1,('1-Input'!$B$23+$O$7)*'1-Input'!$B$27,'1-Input'!$B$23+$O$7))</f>
        <v>19967.293688609334</v>
      </c>
      <c r="P36" s="10">
        <f>MAX(0,('1-Input'!$B$10-O36-IF(AND($A36&gt;=1,$A36&lt;1+'1-Input'!$B$12),$O$6,0)))/(1-'P-Parametri'!$B$31*MAX(0,IF(Q35&lt;=0,0,(Q35-R35)/Q35)))</f>
        <v>9511.5966307038634</v>
      </c>
      <c r="Q36" s="10">
        <f>((Q35-P36+MAX(0,-('1-Input'!$B$10-O36-IF(AND($A36&gt;=1,$A36&lt;1+'1-Input'!$B$12),$O$6,0))))*(1+B36))*(1-'P-Parametri'!$B$32)</f>
        <v>125994.42174225872</v>
      </c>
      <c r="R36" s="10">
        <f>IF(Q35&lt;=0,R35,R35*(1-P36/Q35))+MAX(0,-('1-Input'!$B$10-O36-IF(AND($A36&gt;=1,$A36&lt;1+'1-Input'!$B$12),$O$6,0)))</f>
        <v>99108.061306362986</v>
      </c>
      <c r="S36" s="10">
        <f>IF($A36&lt;='1-Input'!$B$26,0,IF($A36='1-Input'!$B$26+1,('1-Input'!$B$23+$S$7)*'1-Input'!$B$27,'1-Input'!$B$23+$S$7))</f>
        <v>19956.671520019856</v>
      </c>
      <c r="T36" s="10">
        <f>MAX(0,('1-Input'!$B$10-S36-IF(AND($A36&gt;=1,$A36&lt;1+'1-Input'!$B$12),$S$6,0)))/(1-'P-Parametri'!$B$31*MAX(0,IF(U35&lt;=0,0,(U35-V35)/U35)))</f>
        <v>9522.4933762075634</v>
      </c>
      <c r="U36" s="10">
        <f>((U35-T36+MAX(0,-('1-Input'!$B$10-S36-IF(AND($A36&gt;=1,$A36&lt;1+'1-Input'!$B$12),$S$6,0))))*(1+B36))*(1-'P-Parametri'!$B$32)</f>
        <v>125329.72977833606</v>
      </c>
      <c r="V36" s="10">
        <f>IF(U35&lt;=0,V35,V35*(1-T36/U35))+MAX(0,-('1-Input'!$B$10-S36-IF(AND($A36&gt;=1,$A36&lt;1+'1-Input'!$B$12),$S$6,0)))</f>
        <v>98598.743207795414</v>
      </c>
      <c r="W36" s="10">
        <f>IF($A36&lt;='1-Input'!$B$26,0,IF($A36='1-Input'!$B$26+1,('1-Input'!$B$23+$W$7)*'1-Input'!$B$27,'1-Input'!$B$23+$W$7))</f>
        <v>19957.704685481753</v>
      </c>
      <c r="X36" s="10">
        <f>MAX(0,('1-Input'!$B$10-W36-IF(AND($A36&gt;=1,$A36&lt;1+'1-Input'!$B$12),$W$6,0)))/(1-'P-Parametri'!$B$31*MAX(0,IF(Y35&lt;=0,0,(Y35-Z35)/Y35)))</f>
        <v>9521.4335509299781</v>
      </c>
      <c r="Y36" s="10">
        <f>((Y35-X36+MAX(0,-('1-Input'!$B$10-W36-IF(AND($A36&gt;=1,$A36&lt;1+'1-Input'!$B$12),$W$6,0))))*(1+B36))*(1-'P-Parametri'!$B$32)</f>
        <v>125394.38054401279</v>
      </c>
      <c r="Z36" s="10">
        <f>IF(Y35&lt;=0,Z35,Z35*(1-X36/Y35))+MAX(0,-('1-Input'!$B$10-W36-IF(AND($A36&gt;=1,$A36&lt;1+'1-Input'!$B$12),$W$6,0)))</f>
        <v>98648.287101579685</v>
      </c>
    </row>
    <row r="37" spans="1:26">
      <c r="A37" s="9">
        <f t="shared" si="0"/>
        <v>28</v>
      </c>
      <c r="B37" s="12">
        <f>IF($A37='P-Parametri'!$C$47,'P-Parametri'!$B$34,IF($A37='P-Parametri'!$C$48,'P-Parametri'!$C$34,'P-Parametri'!$C$50))</f>
        <v>2.7158250435358244E-2</v>
      </c>
      <c r="C37" s="10">
        <f>IF($A37&lt;='1-Input'!$B$26,0,IF($A37='1-Input'!$B$26+1,('1-Input'!$B$23+$C$7)*'1-Input'!$B$27,'1-Input'!$B$23+$C$7))</f>
        <v>17010.377486795387</v>
      </c>
      <c r="D37" s="10">
        <f>MAX(0,('1-Input'!$B$10-C37-IF(AND($A37&gt;=1,$A37&lt;1+'1-Input'!$B$12),$C$6,0)))/(1-'P-Parametri'!$B$31*MAX(0,IF(E36&lt;=0,0,(E36-F36)/E36)))</f>
        <v>11989.622513204613</v>
      </c>
      <c r="E37" s="10">
        <f>((E36-D37+MAX(0,-('1-Input'!$B$10-C37-IF(AND($A37&gt;=1,$A37&lt;1+'1-Input'!$B$12),$C$6,0))))*(1+B37))*(1-'P-Parametri'!$B$32)</f>
        <v>-75881.614915881015</v>
      </c>
      <c r="F37" s="10">
        <f>IF(E36&lt;=0,F36,F36*(1-D37/E36))+MAX(0,-('1-Input'!$B$10-C37-IF(AND($A37&gt;=1,$A37&lt;1+'1-Input'!$B$12),$C$6,0)))</f>
        <v>-8801.8542191183769</v>
      </c>
      <c r="G37" s="10">
        <f>IF($A37&lt;='1-Input'!$B$26,0,IF($A37='1-Input'!$B$26+1,('1-Input'!$B$23+$G$7)*'1-Input'!$B$27,'1-Input'!$B$23+$G$7))</f>
        <v>18123.381555781383</v>
      </c>
      <c r="H37" s="10">
        <f>MAX(0,('1-Input'!$B$10-G37-IF(AND($A37&gt;=1,$A37&lt;1+'1-Input'!$B$12),$G$6,0)))/(1-'P-Parametri'!$B$31*MAX(0,IF(I36&lt;=0,0,(I36-J36)/I36)))</f>
        <v>11470.140860496489</v>
      </c>
      <c r="I37" s="10">
        <f>((I36-H37+MAX(0,-('1-Input'!$B$10-G37-IF(AND($A37&gt;=1,$A37&lt;1+'1-Input'!$B$12),$G$6,0))))*(1+B37))*(1-'P-Parametri'!$B$32)</f>
        <v>4990.1981589627776</v>
      </c>
      <c r="J37" s="10">
        <f>IF(I36&lt;=0,J36,J36*(1-H37/I36))+MAX(0,-('1-Input'!$B$10-G37-IF(AND($A37&gt;=1,$A37&lt;1+'1-Input'!$B$12),$G$6,0)))</f>
        <v>3899.1683334677532</v>
      </c>
      <c r="K37" s="10">
        <f>IF($A37&lt;='1-Input'!$B$26,0,IF($A37='1-Input'!$B$26+1,('1-Input'!$B$23+$K$7)*'1-Input'!$B$27,'1-Input'!$B$23+$K$7))</f>
        <v>19621.595176100542</v>
      </c>
      <c r="L37" s="10">
        <f>MAX(0,('1-Input'!$B$10-K37-IF(AND($A37&gt;=1,$A37&lt;1+'1-Input'!$B$12),$K$6,0)))/(1-'P-Parametri'!$B$31*MAX(0,IF(M36&lt;=0,0,(M36-N36)/M36)))</f>
        <v>9919.4902287757886</v>
      </c>
      <c r="M37" s="10">
        <f>((M36-L37+MAX(0,-('1-Input'!$B$10-K37-IF(AND($A37&gt;=1,$A37&lt;1+'1-Input'!$B$12),$K$6,0))))*(1+B37))*(1-'P-Parametri'!$B$32)</f>
        <v>96819.689115979942</v>
      </c>
      <c r="N37" s="10">
        <f>IF(M36&lt;=0,N36,N36*(1-L37/M36))+MAX(0,-('1-Input'!$B$10-K37-IF(AND($A37&gt;=1,$A37&lt;1+'1-Input'!$B$12),$K$6,0)))</f>
        <v>74633.436162954444</v>
      </c>
      <c r="O37" s="10">
        <f>IF($A37&lt;='1-Input'!$B$26,0,IF($A37='1-Input'!$B$26+1,('1-Input'!$B$23+$O$7)*'1-Input'!$B$27,'1-Input'!$B$23+$O$7))</f>
        <v>19967.293688609334</v>
      </c>
      <c r="P37" s="10">
        <f>MAX(0,('1-Input'!$B$10-O37-IF(AND($A37&gt;=1,$A37&lt;1+'1-Input'!$B$12),$O$6,0)))/(1-'P-Parametri'!$B$31*MAX(0,IF(Q36&lt;=0,0,(Q36-R36)/Q36)))</f>
        <v>9563.2996724503446</v>
      </c>
      <c r="Q37" s="10">
        <f>((Q36-P37+MAX(0,-('1-Input'!$B$10-O37-IF(AND($A37&gt;=1,$A37&lt;1+'1-Input'!$B$12),$O$6,0))))*(1+B37))*(1-'P-Parametri'!$B$32)</f>
        <v>119354.00126616711</v>
      </c>
      <c r="R37" s="10">
        <f>IF(Q36&lt;=0,R36,R36*(1-P37/Q36))+MAX(0,-('1-Input'!$B$10-O37-IF(AND($A37&gt;=1,$A37&lt;1+'1-Input'!$B$12),$O$6,0)))</f>
        <v>91585.505330296015</v>
      </c>
      <c r="S37" s="10">
        <f>IF($A37&lt;='1-Input'!$B$26,0,IF($A37='1-Input'!$B$26+1,('1-Input'!$B$23+$S$7)*'1-Input'!$B$27,'1-Input'!$B$23+$S$7))</f>
        <v>19956.671520019856</v>
      </c>
      <c r="T37" s="10">
        <f>MAX(0,('1-Input'!$B$10-S37-IF(AND($A37&gt;=1,$A37&lt;1+'1-Input'!$B$12),$S$6,0)))/(1-'P-Parametri'!$B$31*MAX(0,IF(U36&lt;=0,0,(U36-V36)/U36)))</f>
        <v>9574.2612171908495</v>
      </c>
      <c r="U37" s="10">
        <f>((U36-T37+MAX(0,-('1-Input'!$B$10-S37-IF(AND($A37&gt;=1,$A37&lt;1+'1-Input'!$B$12),$S$6,0))))*(1+B37))*(1-'P-Parametri'!$B$32)</f>
        <v>118661.38619645983</v>
      </c>
      <c r="V37" s="10">
        <f>IF(U36&lt;=0,V36,V36*(1-T37/U36))+MAX(0,-('1-Input'!$B$10-S37-IF(AND($A37&gt;=1,$A37&lt;1+'1-Input'!$B$12),$S$6,0)))</f>
        <v>91066.530979876508</v>
      </c>
      <c r="W37" s="10">
        <f>IF($A37&lt;='1-Input'!$B$26,0,IF($A37='1-Input'!$B$26+1,('1-Input'!$B$23+$W$7)*'1-Input'!$B$27,'1-Input'!$B$23+$W$7))</f>
        <v>19957.704685481753</v>
      </c>
      <c r="X37" s="10">
        <f>MAX(0,('1-Input'!$B$10-W37-IF(AND($A37&gt;=1,$A37&lt;1+'1-Input'!$B$12),$W$6,0)))/(1-'P-Parametri'!$B$31*MAX(0,IF(Y36&lt;=0,0,(Y36-Z36)/Y36)))</f>
        <v>9573.1950885786391</v>
      </c>
      <c r="Y37" s="10">
        <f>((Y36-X37+MAX(0,-('1-Input'!$B$10-W37-IF(AND($A37&gt;=1,$A37&lt;1+'1-Input'!$B$12),$W$6,0))))*(1+B37))*(1-'P-Parametri'!$B$32)</f>
        <v>118728.7528433214</v>
      </c>
      <c r="Z37" s="10">
        <f>IF(Y36&lt;=0,Z36,Z36*(1-X37/Y36))+MAX(0,-('1-Input'!$B$10-W37-IF(AND($A37&gt;=1,$A37&lt;1+'1-Input'!$B$12),$W$6,0)))</f>
        <v>91117.01422092563</v>
      </c>
    </row>
    <row r="38" spans="1:26">
      <c r="A38" s="9">
        <f t="shared" si="0"/>
        <v>29</v>
      </c>
      <c r="B38" s="12">
        <f>IF($A38='P-Parametri'!$C$47,'P-Parametri'!$B$34,IF($A38='P-Parametri'!$C$48,'P-Parametri'!$C$34,'P-Parametri'!$C$50))</f>
        <v>2.7158250435358244E-2</v>
      </c>
      <c r="C38" s="10">
        <f>IF($A38&lt;='1-Input'!$B$26,0,IF($A38='1-Input'!$B$26+1,('1-Input'!$B$23+$C$7)*'1-Input'!$B$27,'1-Input'!$B$23+$C$7))</f>
        <v>17010.377486795387</v>
      </c>
      <c r="D38" s="10">
        <f>MAX(0,('1-Input'!$B$10-C38-IF(AND($A38&gt;=1,$A38&lt;1+'1-Input'!$B$12),$C$6,0)))/(1-'P-Parametri'!$B$31*MAX(0,IF(E37&lt;=0,0,(E37-F37)/E37)))</f>
        <v>11989.622513204613</v>
      </c>
      <c r="E38" s="10">
        <f>((E37-D38+MAX(0,-('1-Input'!$B$10-C38-IF(AND($A38&gt;=1,$A38&lt;1+'1-Input'!$B$12),$C$6,0))))*(1+B38))*(1-'P-Parametri'!$B$32)</f>
        <v>-90077.151168247045</v>
      </c>
      <c r="F38" s="10">
        <f>IF(E37&lt;=0,F37,F37*(1-D38/E37))+MAX(0,-('1-Input'!$B$10-C38-IF(AND($A38&gt;=1,$A38&lt;1+'1-Input'!$B$12),$C$6,0)))</f>
        <v>-8801.8542191183769</v>
      </c>
      <c r="G38" s="10">
        <f>IF($A38&lt;='1-Input'!$B$26,0,IF($A38='1-Input'!$B$26+1,('1-Input'!$B$23+$G$7)*'1-Input'!$B$27,'1-Input'!$B$23+$G$7))</f>
        <v>18123.381555781383</v>
      </c>
      <c r="H38" s="10">
        <f>MAX(0,('1-Input'!$B$10-G38-IF(AND($A38&gt;=1,$A38&lt;1+'1-Input'!$B$12),$G$6,0)))/(1-'P-Parametri'!$B$31*MAX(0,IF(I37&lt;=0,0,(I37-J37)/I37)))</f>
        <v>11532.164178966976</v>
      </c>
      <c r="I38" s="10">
        <f>((I37-H38+MAX(0,-('1-Input'!$B$10-G38-IF(AND($A38&gt;=1,$A38&lt;1+'1-Input'!$B$12),$G$6,0))))*(1+B38))*(1-'P-Parametri'!$B$32)</f>
        <v>-6706.1951027720461</v>
      </c>
      <c r="J38" s="10">
        <f>IF(I37&lt;=0,J37,J37*(1-H38/I37))+MAX(0,-('1-Input'!$B$10-G38-IF(AND($A38&gt;=1,$A38&lt;1+'1-Input'!$B$12),$G$6,0)))</f>
        <v>-5111.6660964670737</v>
      </c>
      <c r="K38" s="10">
        <f>IF($A38&lt;='1-Input'!$B$26,0,IF($A38='1-Input'!$B$26+1,('1-Input'!$B$23+$K$7)*'1-Input'!$B$27,'1-Input'!$B$23+$K$7))</f>
        <v>19621.595176100542</v>
      </c>
      <c r="L38" s="10">
        <f>MAX(0,('1-Input'!$B$10-K38-IF(AND($A38&gt;=1,$A38&lt;1+'1-Input'!$B$12),$K$6,0)))/(1-'P-Parametri'!$B$31*MAX(0,IF(M37&lt;=0,0,(M37-N37)/M37)))</f>
        <v>9972.5605781149152</v>
      </c>
      <c r="M38" s="10">
        <f>((M37-L38+MAX(0,-('1-Input'!$B$10-K38-IF(AND($A38&gt;=1,$A38&lt;1+'1-Input'!$B$12),$K$6,0))))*(1+B38))*(1-'P-Parametri'!$B$32)</f>
        <v>89027.333115079527</v>
      </c>
      <c r="N38" s="10">
        <f>IF(M37&lt;=0,N37,N37*(1-L38/M37))+MAX(0,-('1-Input'!$B$10-K38-IF(AND($A38&gt;=1,$A38&lt;1+'1-Input'!$B$12),$K$6,0)))</f>
        <v>66946.09002412975</v>
      </c>
      <c r="O38" s="10">
        <f>IF($A38&lt;='1-Input'!$B$26,0,IF($A38='1-Input'!$B$26+1,('1-Input'!$B$23+$O$7)*'1-Input'!$B$27,'1-Input'!$B$23+$O$7))</f>
        <v>19967.293688609334</v>
      </c>
      <c r="P38" s="10">
        <f>MAX(0,('1-Input'!$B$10-O38-IF(AND($A38&gt;=1,$A38&lt;1+'1-Input'!$B$12),$O$6,0)))/(1-'P-Parametri'!$B$31*MAX(0,IF(Q37&lt;=0,0,(Q37-R37)/Q37)))</f>
        <v>9614.2810519627837</v>
      </c>
      <c r="Q38" s="10">
        <f>((Q37-P38+MAX(0,-('1-Input'!$B$10-O38-IF(AND($A38&gt;=1,$A38&lt;1+'1-Input'!$B$12),$O$6,0))))*(1+B38))*(1-'P-Parametri'!$B$32)</f>
        <v>112494.61890045085</v>
      </c>
      <c r="R38" s="10">
        <f>IF(Q37&lt;=0,R37,R37*(1-P38/Q37))+MAX(0,-('1-Input'!$B$10-O38-IF(AND($A38&gt;=1,$A38&lt;1+'1-Input'!$B$12),$O$6,0)))</f>
        <v>84208.050203610605</v>
      </c>
      <c r="S38" s="10">
        <f>IF($A38&lt;='1-Input'!$B$26,0,IF($A38='1-Input'!$B$26+1,('1-Input'!$B$23+$S$7)*'1-Input'!$B$27,'1-Input'!$B$23+$S$7))</f>
        <v>19956.671520019856</v>
      </c>
      <c r="T38" s="10">
        <f>MAX(0,('1-Input'!$B$10-S38-IF(AND($A38&gt;=1,$A38&lt;1+'1-Input'!$B$12),$S$6,0)))/(1-'P-Parametri'!$B$31*MAX(0,IF(U37&lt;=0,0,(U37-V37)/U37)))</f>
        <v>9625.3065504282895</v>
      </c>
      <c r="U38" s="10">
        <f>((U37-T38+MAX(0,-('1-Input'!$B$10-S38-IF(AND($A38&gt;=1,$A38&lt;1+'1-Input'!$B$12),$S$6,0))))*(1+B38))*(1-'P-Parametri'!$B$32)</f>
        <v>111773.31418594104</v>
      </c>
      <c r="V38" s="10">
        <f>IF(U37&lt;=0,V37,V37*(1-T38/U37))+MAX(0,-('1-Input'!$B$10-S38-IF(AND($A38&gt;=1,$A38&lt;1+'1-Input'!$B$12),$S$6,0)))</f>
        <v>83679.601623479539</v>
      </c>
      <c r="W38" s="10">
        <f>IF($A38&lt;='1-Input'!$B$26,0,IF($A38='1-Input'!$B$26+1,('1-Input'!$B$23+$W$7)*'1-Input'!$B$27,'1-Input'!$B$23+$W$7))</f>
        <v>19957.704685481753</v>
      </c>
      <c r="X38" s="10">
        <f>MAX(0,('1-Input'!$B$10-W38-IF(AND($A38&gt;=1,$A38&lt;1+'1-Input'!$B$12),$W$6,0)))/(1-'P-Parametri'!$B$31*MAX(0,IF(Y37&lt;=0,0,(Y37-Z37)/Y37)))</f>
        <v>9624.2342007190582</v>
      </c>
      <c r="Y38" s="10">
        <f>((Y37-X38+MAX(0,-('1-Input'!$B$10-W38-IF(AND($A38&gt;=1,$A38&lt;1+'1-Input'!$B$12),$W$6,0))))*(1+B38))*(1-'P-Parametri'!$B$32)</f>
        <v>111843.47127056029</v>
      </c>
      <c r="Z38" s="10">
        <f>IF(Y37&lt;=0,Z37,Z37*(1-X38/Y37))+MAX(0,-('1-Input'!$B$10-W38-IF(AND($A38&gt;=1,$A38&lt;1+'1-Input'!$B$12),$W$6,0)))</f>
        <v>83731.006505594312</v>
      </c>
    </row>
    <row r="39" spans="1:26">
      <c r="A39" s="9">
        <f t="shared" si="0"/>
        <v>30</v>
      </c>
      <c r="B39" s="12">
        <f>IF($A39='P-Parametri'!$C$47,'P-Parametri'!$B$34,IF($A39='P-Parametri'!$C$48,'P-Parametri'!$C$34,'P-Parametri'!$C$50))</f>
        <v>2.7158250435358244E-2</v>
      </c>
      <c r="C39" s="10">
        <f>IF($A39&lt;='1-Input'!$B$26,0,IF($A39='1-Input'!$B$26+1,('1-Input'!$B$23+$C$7)*'1-Input'!$B$27,'1-Input'!$B$23+$C$7))</f>
        <v>17010.377486795387</v>
      </c>
      <c r="D39" s="10">
        <f>MAX(0,('1-Input'!$B$10-C39-IF(AND($A39&gt;=1,$A39&lt;1+'1-Input'!$B$12),$C$6,0)))/(1-'P-Parametri'!$B$31*MAX(0,IF(E38&lt;=0,0,(E38-F38)/E38)))</f>
        <v>11989.622513204613</v>
      </c>
      <c r="E39" s="10">
        <f>((E38-D39+MAX(0,-('1-Input'!$B$10-C39-IF(AND($A39&gt;=1,$A39&lt;1+'1-Input'!$B$12),$C$6,0))))*(1+B39))*(1-'P-Parametri'!$B$32)</f>
        <v>-104629.05122485712</v>
      </c>
      <c r="F39" s="10">
        <f>IF(E38&lt;=0,F38,F38*(1-D39/E38))+MAX(0,-('1-Input'!$B$10-C39-IF(AND($A39&gt;=1,$A39&lt;1+'1-Input'!$B$12),$C$6,0)))</f>
        <v>-8801.8542191183769</v>
      </c>
      <c r="G39" s="10">
        <f>IF($A39&lt;='1-Input'!$B$26,0,IF($A39='1-Input'!$B$26+1,('1-Input'!$B$23+$G$7)*'1-Input'!$B$27,'1-Input'!$B$23+$G$7))</f>
        <v>18123.381555781383</v>
      </c>
      <c r="H39" s="10">
        <f>MAX(0,('1-Input'!$B$10-G39-IF(AND($A39&gt;=1,$A39&lt;1+'1-Input'!$B$12),$G$6,0)))/(1-'P-Parametri'!$B$31*MAX(0,IF(I38&lt;=0,0,(I38-J38)/I38)))</f>
        <v>10876.618444218617</v>
      </c>
      <c r="I39" s="10">
        <f>((I38-H39+MAX(0,-('1-Input'!$B$10-G39-IF(AND($A39&gt;=1,$A39&lt;1+'1-Input'!$B$12),$G$6,0))))*(1+B39))*(1-'P-Parametri'!$B$32)</f>
        <v>-18024.211336656728</v>
      </c>
      <c r="J39" s="10">
        <f>IF(I38&lt;=0,J38,J38*(1-H39/I38))+MAX(0,-('1-Input'!$B$10-G39-IF(AND($A39&gt;=1,$A39&lt;1+'1-Input'!$B$12),$G$6,0)))</f>
        <v>-5111.6660964670737</v>
      </c>
      <c r="K39" s="10">
        <f>IF($A39&lt;='1-Input'!$B$26,0,IF($A39='1-Input'!$B$26+1,('1-Input'!$B$23+$K$7)*'1-Input'!$B$27,'1-Input'!$B$23+$K$7))</f>
        <v>19621.595176100542</v>
      </c>
      <c r="L39" s="10">
        <f>MAX(0,('1-Input'!$B$10-K39-IF(AND($A39&gt;=1,$A39&lt;1+'1-Input'!$B$12),$K$6,0)))/(1-'P-Parametri'!$B$31*MAX(0,IF(M38&lt;=0,0,(M38-N38)/M38)))</f>
        <v>10024.881324690408</v>
      </c>
      <c r="M39" s="10">
        <f>((M38-L39+MAX(0,-('1-Input'!$B$10-K39-IF(AND($A39&gt;=1,$A39&lt;1+'1-Input'!$B$12),$K$6,0))))*(1+B39))*(1-'P-Parametri'!$B$32)</f>
        <v>80985.724120797589</v>
      </c>
      <c r="N39" s="10">
        <f>IF(M38&lt;=0,N38,N38*(1-L39/M38))+MAX(0,-('1-Input'!$B$10-K39-IF(AND($A39&gt;=1,$A39&lt;1+'1-Input'!$B$12),$K$6,0)))</f>
        <v>59407.65677940454</v>
      </c>
      <c r="O39" s="10">
        <f>IF($A39&lt;='1-Input'!$B$26,0,IF($A39='1-Input'!$B$26+1,('1-Input'!$B$23+$O$7)*'1-Input'!$B$27,'1-Input'!$B$23+$O$7))</f>
        <v>19967.293688609334</v>
      </c>
      <c r="P39" s="10">
        <f>MAX(0,('1-Input'!$B$10-O39-IF(AND($A39&gt;=1,$A39&lt;1+'1-Input'!$B$12),$O$6,0)))/(1-'P-Parametri'!$B$31*MAX(0,IF(Q38&lt;=0,0,(Q38-R38)/Q38)))</f>
        <v>9664.5404317676675</v>
      </c>
      <c r="Q39" s="10">
        <f>((Q38-P39+MAX(0,-('1-Input'!$B$10-O39-IF(AND($A39&gt;=1,$A39&lt;1+'1-Input'!$B$12),$O$6,0))))*(1+B39))*(1-'P-Parametri'!$B$32)</f>
        <v>105411.51796503917</v>
      </c>
      <c r="R39" s="10">
        <f>IF(Q38&lt;=0,R38,R38*(1-P39/Q38))+MAX(0,-('1-Input'!$B$10-O39-IF(AND($A39&gt;=1,$A39&lt;1+'1-Input'!$B$12),$O$6,0)))</f>
        <v>76973.64100406217</v>
      </c>
      <c r="S39" s="10">
        <f>IF($A39&lt;='1-Input'!$B$26,0,IF($A39='1-Input'!$B$26+1,('1-Input'!$B$23+$S$7)*'1-Input'!$B$27,'1-Input'!$B$23+$S$7))</f>
        <v>19956.671520019856</v>
      </c>
      <c r="T39" s="10">
        <f>MAX(0,('1-Input'!$B$10-S39-IF(AND($A39&gt;=1,$A39&lt;1+'1-Input'!$B$12),$S$6,0)))/(1-'P-Parametri'!$B$31*MAX(0,IF(U38&lt;=0,0,(U38-V38)/U38)))</f>
        <v>9675.629035536982</v>
      </c>
      <c r="U39" s="10">
        <f>((U38-T39+MAX(0,-('1-Input'!$B$10-S39-IF(AND($A39&gt;=1,$A39&lt;1+'1-Input'!$B$12),$S$6,0))))*(1+B39))*(1-'P-Parametri'!$B$32)</f>
        <v>104660.7386932839</v>
      </c>
      <c r="V39" s="10">
        <f>IF(U38&lt;=0,V38,V38*(1-T39/U38))+MAX(0,-('1-Input'!$B$10-S39-IF(AND($A39&gt;=1,$A39&lt;1+'1-Input'!$B$12),$S$6,0)))</f>
        <v>76435.897801622705</v>
      </c>
      <c r="W39" s="10">
        <f>IF($A39&lt;='1-Input'!$B$26,0,IF($A39='1-Input'!$B$26+1,('1-Input'!$B$23+$W$7)*'1-Input'!$B$27,'1-Input'!$B$23+$W$7))</f>
        <v>19957.704685481753</v>
      </c>
      <c r="X39" s="10">
        <f>MAX(0,('1-Input'!$B$10-W39-IF(AND($A39&gt;=1,$A39&lt;1+'1-Input'!$B$12),$W$6,0)))/(1-'P-Parametri'!$B$31*MAX(0,IF(Y38&lt;=0,0,(Y38-Z38)/Y38)))</f>
        <v>9674.5505472517343</v>
      </c>
      <c r="Y39" s="10">
        <f>((Y38-X39+MAX(0,-('1-Input'!$B$10-W39-IF(AND($A39&gt;=1,$A39&lt;1+'1-Input'!$B$12),$W$6,0))))*(1+B39))*(1-'P-Parametri'!$B$32)</f>
        <v>104733.76255930438</v>
      </c>
      <c r="Z39" s="10">
        <f>IF(Y38&lt;=0,Z38,Z38*(1-X39/Y38))+MAX(0,-('1-Input'!$B$10-W39-IF(AND($A39&gt;=1,$A39&lt;1+'1-Input'!$B$12),$W$6,0)))</f>
        <v>76488.206853471376</v>
      </c>
    </row>
    <row r="40" spans="1:26">
      <c r="A40" s="9">
        <f t="shared" si="0"/>
        <v>31</v>
      </c>
      <c r="B40" s="12">
        <f>IF($A40='P-Parametri'!$C$47,'P-Parametri'!$B$34,IF($A40='P-Parametri'!$C$48,'P-Parametri'!$C$34,'P-Parametri'!$C$50))</f>
        <v>2.7158250435358244E-2</v>
      </c>
      <c r="C40" s="10">
        <f>IF($A40&lt;='1-Input'!$B$26,0,IF($A40='1-Input'!$B$26+1,('1-Input'!$B$23+$C$7)*'1-Input'!$B$27,'1-Input'!$B$23+$C$7))</f>
        <v>17010.377486795387</v>
      </c>
      <c r="D40" s="10">
        <f>MAX(0,('1-Input'!$B$10-C40-IF(AND($A40&gt;=1,$A40&lt;1+'1-Input'!$B$12),$C$6,0)))/(1-'P-Parametri'!$B$31*MAX(0,IF(E39&lt;=0,0,(E39-F39)/E39)))</f>
        <v>11989.622513204613</v>
      </c>
      <c r="E40" s="10">
        <f>((E39-D40+MAX(0,-('1-Input'!$B$10-C40-IF(AND($A40&gt;=1,$A40&lt;1+'1-Input'!$B$12),$C$6,0))))*(1+B40))*(1-'P-Parametri'!$B$32)</f>
        <v>-119546.26121910958</v>
      </c>
      <c r="F40" s="10">
        <f>IF(E39&lt;=0,F39,F39*(1-D40/E39))+MAX(0,-('1-Input'!$B$10-C40-IF(AND($A40&gt;=1,$A40&lt;1+'1-Input'!$B$12),$C$6,0)))</f>
        <v>-8801.8542191183769</v>
      </c>
      <c r="G40" s="10">
        <f>IF($A40&lt;='1-Input'!$B$26,0,IF($A40='1-Input'!$B$26+1,('1-Input'!$B$23+$G$7)*'1-Input'!$B$27,'1-Input'!$B$23+$G$7))</f>
        <v>18123.381555781383</v>
      </c>
      <c r="H40" s="10">
        <f>MAX(0,('1-Input'!$B$10-G40-IF(AND($A40&gt;=1,$A40&lt;1+'1-Input'!$B$12),$G$6,0)))/(1-'P-Parametri'!$B$31*MAX(0,IF(I39&lt;=0,0,(I39-J39)/I39)))</f>
        <v>10876.618444218617</v>
      </c>
      <c r="I40" s="10">
        <f>((I39-H40+MAX(0,-('1-Input'!$B$10-G40-IF(AND($A40&gt;=1,$A40&lt;1+'1-Input'!$B$12),$G$6,0))))*(1+B40))*(1-'P-Parametri'!$B$32)</f>
        <v>-29626.35430234631</v>
      </c>
      <c r="J40" s="10">
        <f>IF(I39&lt;=0,J39,J39*(1-H40/I39))+MAX(0,-('1-Input'!$B$10-G40-IF(AND($A40&gt;=1,$A40&lt;1+'1-Input'!$B$12),$G$6,0)))</f>
        <v>-5111.6660964670737</v>
      </c>
      <c r="K40" s="10">
        <f>IF($A40&lt;='1-Input'!$B$26,0,IF($A40='1-Input'!$B$26+1,('1-Input'!$B$23+$K$7)*'1-Input'!$B$27,'1-Input'!$B$23+$K$7))</f>
        <v>19621.595176100542</v>
      </c>
      <c r="L40" s="10">
        <f>MAX(0,('1-Input'!$B$10-K40-IF(AND($A40&gt;=1,$A40&lt;1+'1-Input'!$B$12),$K$6,0)))/(1-'P-Parametri'!$B$31*MAX(0,IF(M39&lt;=0,0,(M39-N39)/M39)))</f>
        <v>10076.452497851664</v>
      </c>
      <c r="M40" s="10">
        <f>((M39-L40+MAX(0,-('1-Input'!$B$10-K40-IF(AND($A40&gt;=1,$A40&lt;1+'1-Input'!$B$12),$K$6,0))))*(1+B40))*(1-'P-Parametri'!$B$32)</f>
        <v>72689.373293110999</v>
      </c>
      <c r="N40" s="10">
        <f>IF(M39&lt;=0,N39,N39*(1-L40/M39))+MAX(0,-('1-Input'!$B$10-K40-IF(AND($A40&gt;=1,$A40&lt;1+'1-Input'!$B$12),$K$6,0)))</f>
        <v>52016.0030275229</v>
      </c>
      <c r="O40" s="10">
        <f>IF($A40&lt;='1-Input'!$B$26,0,IF($A40='1-Input'!$B$26+1,('1-Input'!$B$23+$O$7)*'1-Input'!$B$27,'1-Input'!$B$23+$O$7))</f>
        <v>19967.293688609334</v>
      </c>
      <c r="P40" s="10">
        <f>MAX(0,('1-Input'!$B$10-O40-IF(AND($A40&gt;=1,$A40&lt;1+'1-Input'!$B$12),$O$6,0)))/(1-'P-Parametri'!$B$31*MAX(0,IF(Q39&lt;=0,0,(Q39-R39)/Q39)))</f>
        <v>9714.0779213729002</v>
      </c>
      <c r="Q40" s="10">
        <f>((Q39-P40+MAX(0,-('1-Input'!$B$10-O40-IF(AND($A40&gt;=1,$A40&lt;1+'1-Input'!$B$12),$O$6,0))))*(1+B40))*(1-'P-Parametri'!$B$32)</f>
        <v>98099.822256222047</v>
      </c>
      <c r="R40" s="10">
        <f>IF(Q39&lt;=0,R39,R39*(1-P40/Q39))+MAX(0,-('1-Input'!$B$10-O40-IF(AND($A40&gt;=1,$A40&lt;1+'1-Input'!$B$12),$O$6,0)))</f>
        <v>69880.223121082483</v>
      </c>
      <c r="S40" s="10">
        <f>IF($A40&lt;='1-Input'!$B$26,0,IF($A40='1-Input'!$B$26+1,('1-Input'!$B$23+$S$7)*'1-Input'!$B$27,'1-Input'!$B$23+$S$7))</f>
        <v>19956.671520019856</v>
      </c>
      <c r="T40" s="10">
        <f>MAX(0,('1-Input'!$B$10-S40-IF(AND($A40&gt;=1,$A40&lt;1+'1-Input'!$B$12),$S$6,0)))/(1-'P-Parametri'!$B$31*MAX(0,IF(U39&lt;=0,0,(U39-V39)/U39)))</f>
        <v>9725.2287797110748</v>
      </c>
      <c r="U40" s="10">
        <f>((U39-T40+MAX(0,-('1-Input'!$B$10-S40-IF(AND($A40&gt;=1,$A40&lt;1+'1-Input'!$B$12),$S$6,0))))*(1+B40))*(1-'P-Parametri'!$B$32)</f>
        <v>97318.764682480047</v>
      </c>
      <c r="V40" s="10">
        <f>IF(U39&lt;=0,V39,V39*(1-T40/U39))+MAX(0,-('1-Input'!$B$10-S40-IF(AND($A40&gt;=1,$A40&lt;1+'1-Input'!$B$12),$S$6,0)))</f>
        <v>69333.362482415207</v>
      </c>
      <c r="W40" s="10">
        <f>IF($A40&lt;='1-Input'!$B$26,0,IF($A40='1-Input'!$B$26+1,('1-Input'!$B$23+$W$7)*'1-Input'!$B$27,'1-Input'!$B$23+$W$7))</f>
        <v>19957.704685481753</v>
      </c>
      <c r="X40" s="10">
        <f>MAX(0,('1-Input'!$B$10-W40-IF(AND($A40&gt;=1,$A40&lt;1+'1-Input'!$B$12),$W$6,0)))/(1-'P-Parametri'!$B$31*MAX(0,IF(Y39&lt;=0,0,(Y39-Z39)/Y39)))</f>
        <v>9724.1442355962663</v>
      </c>
      <c r="Y40" s="10">
        <f>((Y39-X40+MAX(0,-('1-Input'!$B$10-W40-IF(AND($A40&gt;=1,$A40&lt;1+'1-Input'!$B$12),$W$6,0))))*(1+B40))*(1-'P-Parametri'!$B$32)</f>
        <v>97394.733505247365</v>
      </c>
      <c r="Z40" s="10">
        <f>IF(Y39&lt;=0,Z39,Z39*(1-X40/Y39))+MAX(0,-('1-Input'!$B$10-W40-IF(AND($A40&gt;=1,$A40&lt;1+'1-Input'!$B$12),$W$6,0)))</f>
        <v>69386.558468175193</v>
      </c>
    </row>
    <row r="41" spans="1:26">
      <c r="A41" s="9">
        <f t="shared" si="0"/>
        <v>32</v>
      </c>
      <c r="B41" s="12">
        <f>IF($A41='P-Parametri'!$C$47,'P-Parametri'!$B$34,IF($A41='P-Parametri'!$C$48,'P-Parametri'!$C$34,'P-Parametri'!$C$50))</f>
        <v>2.7158250435358244E-2</v>
      </c>
      <c r="C41" s="10">
        <f>IF($A41&lt;='1-Input'!$B$26,0,IF($A41='1-Input'!$B$26+1,('1-Input'!$B$23+$C$7)*'1-Input'!$B$27,'1-Input'!$B$23+$C$7))</f>
        <v>17010.377486795387</v>
      </c>
      <c r="D41" s="10">
        <f>MAX(0,('1-Input'!$B$10-C41-IF(AND($A41&gt;=1,$A41&lt;1+'1-Input'!$B$12),$C$6,0)))/(1-'P-Parametri'!$B$31*MAX(0,IF(E40&lt;=0,0,(E40-F40)/E40)))</f>
        <v>11989.622513204613</v>
      </c>
      <c r="E41" s="10">
        <f>((E40-D41+MAX(0,-('1-Input'!$B$10-C41-IF(AND($A41&gt;=1,$A41&lt;1+'1-Input'!$B$12),$C$6,0))))*(1+B41))*(1-'P-Parametri'!$B$32)</f>
        <v>-134837.95186754465</v>
      </c>
      <c r="F41" s="10">
        <f>IF(E40&lt;=0,F40,F40*(1-D41/E40))+MAX(0,-('1-Input'!$B$10-C41-IF(AND($A41&gt;=1,$A41&lt;1+'1-Input'!$B$12),$C$6,0)))</f>
        <v>-8801.8542191183769</v>
      </c>
      <c r="G41" s="10">
        <f>IF($A41&lt;='1-Input'!$B$26,0,IF($A41='1-Input'!$B$26+1,('1-Input'!$B$23+$G$7)*'1-Input'!$B$27,'1-Input'!$B$23+$G$7))</f>
        <v>18123.381555781383</v>
      </c>
      <c r="H41" s="10">
        <f>MAX(0,('1-Input'!$B$10-G41-IF(AND($A41&gt;=1,$A41&lt;1+'1-Input'!$B$12),$G$6,0)))/(1-'P-Parametri'!$B$31*MAX(0,IF(I40&lt;=0,0,(I40-J40)/I40)))</f>
        <v>10876.618444218617</v>
      </c>
      <c r="I41" s="10">
        <f>((I40-H41+MAX(0,-('1-Input'!$B$10-G41-IF(AND($A41&gt;=1,$A41&lt;1+'1-Input'!$B$12),$G$6,0))))*(1+B41))*(1-'P-Parametri'!$B$32)</f>
        <v>-41519.756698545039</v>
      </c>
      <c r="J41" s="10">
        <f>IF(I40&lt;=0,J40,J40*(1-H41/I40))+MAX(0,-('1-Input'!$B$10-G41-IF(AND($A41&gt;=1,$A41&lt;1+'1-Input'!$B$12),$G$6,0)))</f>
        <v>-5111.6660964670737</v>
      </c>
      <c r="K41" s="10">
        <f>IF($A41&lt;='1-Input'!$B$26,0,IF($A41='1-Input'!$B$26+1,('1-Input'!$B$23+$K$7)*'1-Input'!$B$27,'1-Input'!$B$23+$K$7))</f>
        <v>19621.595176100542</v>
      </c>
      <c r="L41" s="10">
        <f>MAX(0,('1-Input'!$B$10-K41-IF(AND($A41&gt;=1,$A41&lt;1+'1-Input'!$B$12),$K$6,0)))/(1-'P-Parametri'!$B$31*MAX(0,IF(M40&lt;=0,0,(M40-N40)/M40)))</f>
        <v>10127.2745802381</v>
      </c>
      <c r="M41" s="10">
        <f>((M40-L41+MAX(0,-('1-Input'!$B$10-K41-IF(AND($A41&gt;=1,$A41&lt;1+'1-Input'!$B$12),$K$6,0))))*(1+B41))*(1-'P-Parametri'!$B$32)</f>
        <v>64132.653505763752</v>
      </c>
      <c r="N41" s="10">
        <f>IF(M40&lt;=0,N40,N40*(1-L41/M40))+MAX(0,-('1-Input'!$B$10-K41-IF(AND($A41&gt;=1,$A41&lt;1+'1-Input'!$B$12),$K$6,0)))</f>
        <v>44768.99674089496</v>
      </c>
      <c r="O41" s="10">
        <f>IF($A41&lt;='1-Input'!$B$26,0,IF($A41='1-Input'!$B$26+1,('1-Input'!$B$23+$O$7)*'1-Input'!$B$27,'1-Input'!$B$23+$O$7))</f>
        <v>19967.293688609334</v>
      </c>
      <c r="P41" s="10">
        <f>MAX(0,('1-Input'!$B$10-O41-IF(AND($A41&gt;=1,$A41&lt;1+'1-Input'!$B$12),$O$6,0)))/(1-'P-Parametri'!$B$31*MAX(0,IF(Q40&lt;=0,0,(Q40-R40)/Q40)))</f>
        <v>9762.8940645005532</v>
      </c>
      <c r="Q41" s="10">
        <f>((Q40-P41+MAX(0,-('1-Input'!$B$10-O41-IF(AND($A41&gt;=1,$A41&lt;1+'1-Input'!$B$12),$O$6,0))))*(1+B41))*(1-'P-Parametri'!$B$32)</f>
        <v>90554.532601022045</v>
      </c>
      <c r="R41" s="10">
        <f>IF(Q40&lt;=0,R40,R40*(1-P41/Q40))+MAX(0,-('1-Input'!$B$10-O41-IF(AND($A41&gt;=1,$A41&lt;1+'1-Input'!$B$12),$O$6,0)))</f>
        <v>62925.743491619964</v>
      </c>
      <c r="S41" s="10">
        <f>IF($A41&lt;='1-Input'!$B$26,0,IF($A41='1-Input'!$B$26+1,('1-Input'!$B$23+$S$7)*'1-Input'!$B$27,'1-Input'!$B$23+$S$7))</f>
        <v>19956.671520019856</v>
      </c>
      <c r="T41" s="10">
        <f>MAX(0,('1-Input'!$B$10-S41-IF(AND($A41&gt;=1,$A41&lt;1+'1-Input'!$B$12),$S$6,0)))/(1-'P-Parametri'!$B$31*MAX(0,IF(U40&lt;=0,0,(U40-V40)/U40)))</f>
        <v>9774.1063249409908</v>
      </c>
      <c r="U41" s="10">
        <f>((U40-T41+MAX(0,-('1-Input'!$B$10-S41-IF(AND($A41&gt;=1,$A41&lt;1+'1-Input'!$B$12),$S$6,0))))*(1+B41))*(1-'P-Parametri'!$B$32)</f>
        <v>89742.373677263997</v>
      </c>
      <c r="V41" s="10">
        <f>IF(U40&lt;=0,V40,V40*(1-T41/U40))+MAX(0,-('1-Input'!$B$10-S41-IF(AND($A41&gt;=1,$A41&lt;1+'1-Input'!$B$12),$S$6,0)))</f>
        <v>62369.940176554395</v>
      </c>
      <c r="W41" s="10">
        <f>IF($A41&lt;='1-Input'!$B$26,0,IF($A41='1-Input'!$B$26+1,('1-Input'!$B$23+$W$7)*'1-Input'!$B$27,'1-Input'!$B$23+$W$7))</f>
        <v>19957.704685481753</v>
      </c>
      <c r="X41" s="10">
        <f>MAX(0,('1-Input'!$B$10-W41-IF(AND($A41&gt;=1,$A41&lt;1+'1-Input'!$B$12),$W$6,0)))/(1-'P-Parametri'!$B$31*MAX(0,IF(Y40&lt;=0,0,(Y40-Z40)/Y40)))</f>
        <v>9773.0158079119064</v>
      </c>
      <c r="Y41" s="10">
        <f>((Y40-X41+MAX(0,-('1-Input'!$B$10-W41-IF(AND($A41&gt;=1,$A41&lt;1+'1-Input'!$B$12),$W$6,0))))*(1+B41))*(1-'P-Parametri'!$B$32)</f>
        <v>89821.367509635689</v>
      </c>
      <c r="Z41" s="10">
        <f>IF(Y40&lt;=0,Z40,Z40*(1-X41/Y40))+MAX(0,-('1-Input'!$B$10-W41-IF(AND($A41&gt;=1,$A41&lt;1+'1-Input'!$B$12),$W$6,0)))</f>
        <v>62424.006096392739</v>
      </c>
    </row>
    <row r="42" spans="1:26">
      <c r="A42" s="9">
        <f t="shared" si="0"/>
        <v>33</v>
      </c>
      <c r="B42" s="12">
        <f>IF($A42='P-Parametri'!$C$47,'P-Parametri'!$B$34,IF($A42='P-Parametri'!$C$48,'P-Parametri'!$C$34,'P-Parametri'!$C$50))</f>
        <v>2.7158250435358244E-2</v>
      </c>
      <c r="C42" s="10">
        <f>IF($A42&lt;='1-Input'!$B$26,0,IF($A42='1-Input'!$B$26+1,('1-Input'!$B$23+$C$7)*'1-Input'!$B$27,'1-Input'!$B$23+$C$7))</f>
        <v>17010.377486795387</v>
      </c>
      <c r="D42" s="10">
        <f>MAX(0,('1-Input'!$B$10-C42-IF(AND($A42&gt;=1,$A42&lt;1+'1-Input'!$B$12),$C$6,0)))/(1-'P-Parametri'!$B$31*MAX(0,IF(E41&lt;=0,0,(E41-F41)/E41)))</f>
        <v>11989.622513204613</v>
      </c>
      <c r="E42" s="10">
        <f>((E41-D42+MAX(0,-('1-Input'!$B$10-C42-IF(AND($A42&gt;=1,$A42&lt;1+'1-Input'!$B$12),$C$6,0))))*(1+B42))*(1-'P-Parametri'!$B$32)</f>
        <v>-150513.52410776462</v>
      </c>
      <c r="F42" s="10">
        <f>IF(E41&lt;=0,F41,F41*(1-D42/E41))+MAX(0,-('1-Input'!$B$10-C42-IF(AND($A42&gt;=1,$A42&lt;1+'1-Input'!$B$12),$C$6,0)))</f>
        <v>-8801.8542191183769</v>
      </c>
      <c r="G42" s="10">
        <f>IF($A42&lt;='1-Input'!$B$26,0,IF($A42='1-Input'!$B$26+1,('1-Input'!$B$23+$G$7)*'1-Input'!$B$27,'1-Input'!$B$23+$G$7))</f>
        <v>18123.381555781383</v>
      </c>
      <c r="H42" s="10">
        <f>MAX(0,('1-Input'!$B$10-G42-IF(AND($A42&gt;=1,$A42&lt;1+'1-Input'!$B$12),$G$6,0)))/(1-'P-Parametri'!$B$31*MAX(0,IF(I41&lt;=0,0,(I41-J41)/I41)))</f>
        <v>10876.618444218617</v>
      </c>
      <c r="I42" s="10">
        <f>((I41-H42+MAX(0,-('1-Input'!$B$10-G42-IF(AND($A42&gt;=1,$A42&lt;1+'1-Input'!$B$12),$G$6,0))))*(1+B42))*(1-'P-Parametri'!$B$32)</f>
        <v>-53711.730282754223</v>
      </c>
      <c r="J42" s="10">
        <f>IF(I41&lt;=0,J41,J41*(1-H42/I41))+MAX(0,-('1-Input'!$B$10-G42-IF(AND($A42&gt;=1,$A42&lt;1+'1-Input'!$B$12),$G$6,0)))</f>
        <v>-5111.6660964670737</v>
      </c>
      <c r="K42" s="10">
        <f>IF($A42&lt;='1-Input'!$B$26,0,IF($A42='1-Input'!$B$26+1,('1-Input'!$B$23+$K$7)*'1-Input'!$B$27,'1-Input'!$B$23+$K$7))</f>
        <v>19621.595176100542</v>
      </c>
      <c r="L42" s="10">
        <f>MAX(0,('1-Input'!$B$10-K42-IF(AND($A42&gt;=1,$A42&lt;1+'1-Input'!$B$12),$K$6,0)))/(1-'P-Parametri'!$B$31*MAX(0,IF(M41&lt;=0,0,(M41-N41)/M41)))</f>
        <v>10177.34849431353</v>
      </c>
      <c r="M42" s="10">
        <f>((M41-L42+MAX(0,-('1-Input'!$B$10-K42-IF(AND($A42&gt;=1,$A42&lt;1+'1-Input'!$B$12),$K$6,0))))*(1+B42))*(1-'P-Parametri'!$B$32)</f>
        <v>55309.795423872791</v>
      </c>
      <c r="N42" s="10">
        <f>IF(M41&lt;=0,N41,N41*(1-L42/M41))+MAX(0,-('1-Input'!$B$10-K42-IF(AND($A42&gt;=1,$A42&lt;1+'1-Input'!$B$12),$K$6,0)))</f>
        <v>37664.508517404778</v>
      </c>
      <c r="O42" s="10">
        <f>IF($A42&lt;='1-Input'!$B$26,0,IF($A42='1-Input'!$B$26+1,('1-Input'!$B$23+$O$7)*'1-Input'!$B$27,'1-Input'!$B$23+$O$7))</f>
        <v>19967.293688609334</v>
      </c>
      <c r="P42" s="10">
        <f>MAX(0,('1-Input'!$B$10-O42-IF(AND($A42&gt;=1,$A42&lt;1+'1-Input'!$B$12),$O$6,0)))/(1-'P-Parametri'!$B$31*MAX(0,IF(Q41&lt;=0,0,(Q41-R41)/Q41)))</f>
        <v>9810.9898260755926</v>
      </c>
      <c r="Q42" s="10">
        <f>((Q41-P42+MAX(0,-('1-Input'!$B$10-O42-IF(AND($A42&gt;=1,$A42&lt;1+'1-Input'!$B$12),$O$6,0))))*(1+B42))*(1-'P-Parametri'!$B$32)</f>
        <v>82770.523338405183</v>
      </c>
      <c r="R42" s="10">
        <f>IF(Q41&lt;=0,R41,R41*(1-P42/Q41))+MAX(0,-('1-Input'!$B$10-O42-IF(AND($A42&gt;=1,$A42&lt;1+'1-Input'!$B$12),$O$6,0)))</f>
        <v>56108.15179894794</v>
      </c>
      <c r="S42" s="10">
        <f>IF($A42&lt;='1-Input'!$B$26,0,IF($A42='1-Input'!$B$26+1,('1-Input'!$B$23+$S$7)*'1-Input'!$B$27,'1-Input'!$B$23+$S$7))</f>
        <v>19956.671520019856</v>
      </c>
      <c r="T42" s="10">
        <f>MAX(0,('1-Input'!$B$10-S42-IF(AND($A42&gt;=1,$A42&lt;1+'1-Input'!$B$12),$S$6,0)))/(1-'P-Parametri'!$B$31*MAX(0,IF(U41&lt;=0,0,(U41-V41)/U41)))</f>
        <v>9822.2626349880811</v>
      </c>
      <c r="U42" s="10">
        <f>((U41-T42+MAX(0,-('1-Input'!$B$10-S42-IF(AND($A42&gt;=1,$A42&lt;1+'1-Input'!$B$12),$S$6,0))))*(1+B42))*(1-'P-Parametri'!$B$32)</f>
        <v>81926.420229918105</v>
      </c>
      <c r="V42" s="10">
        <f>IF(U41&lt;=0,V41,V41*(1-T42/U41))+MAX(0,-('1-Input'!$B$10-S42-IF(AND($A42&gt;=1,$A42&lt;1+'1-Input'!$B$12),$S$6,0)))</f>
        <v>55543.578137750686</v>
      </c>
      <c r="W42" s="10">
        <f>IF($A42&lt;='1-Input'!$B$26,0,IF($A42='1-Input'!$B$26+1,('1-Input'!$B$23+$W$7)*'1-Input'!$B$27,'1-Input'!$B$23+$W$7))</f>
        <v>19957.704685481753</v>
      </c>
      <c r="X42" s="10">
        <f>MAX(0,('1-Input'!$B$10-W42-IF(AND($A42&gt;=1,$A42&lt;1+'1-Input'!$B$12),$W$6,0)))/(1-'P-Parametri'!$B$31*MAX(0,IF(Y41&lt;=0,0,(Y41-Z41)/Y41)))</f>
        <v>9821.1662280735618</v>
      </c>
      <c r="Y42" s="10">
        <f>((Y41-X42+MAX(0,-('1-Input'!$B$10-W42-IF(AND($A42&gt;=1,$A42&lt;1+'1-Input'!$B$12),$W$6,0))))*(1+B42))*(1-'P-Parametri'!$B$32)</f>
        <v>82008.521049280171</v>
      </c>
      <c r="Z42" s="10">
        <f>IF(Y41&lt;=0,Z41,Z41*(1-X42/Y41))+MAX(0,-('1-Input'!$B$10-W42-IF(AND($A42&gt;=1,$A42&lt;1+'1-Input'!$B$12),$W$6,0)))</f>
        <v>55598.497228147302</v>
      </c>
    </row>
    <row r="43" spans="1:26">
      <c r="A43" s="9">
        <f t="shared" si="0"/>
        <v>34</v>
      </c>
      <c r="B43" s="12">
        <f>IF($A43='P-Parametri'!$C$47,'P-Parametri'!$B$34,IF($A43='P-Parametri'!$C$48,'P-Parametri'!$C$34,'P-Parametri'!$C$50))</f>
        <v>2.7158250435358244E-2</v>
      </c>
      <c r="C43" s="10">
        <f>IF($A43&lt;='1-Input'!$B$26,0,IF($A43='1-Input'!$B$26+1,('1-Input'!$B$23+$C$7)*'1-Input'!$B$27,'1-Input'!$B$23+$C$7))</f>
        <v>17010.377486795387</v>
      </c>
      <c r="D43" s="10">
        <f>MAX(0,('1-Input'!$B$10-C43-IF(AND($A43&gt;=1,$A43&lt;1+'1-Input'!$B$12),$C$6,0)))/(1-'P-Parametri'!$B$31*MAX(0,IF(E42&lt;=0,0,(E42-F42)/E42)))</f>
        <v>11989.622513204613</v>
      </c>
      <c r="E43" s="10">
        <f>((E42-D43+MAX(0,-('1-Input'!$B$10-C43-IF(AND($A43&gt;=1,$A43&lt;1+'1-Input'!$B$12),$C$6,0))))*(1+B43))*(1-'P-Parametri'!$B$32)</f>
        <v>-166582.61487788838</v>
      </c>
      <c r="F43" s="10">
        <f>IF(E42&lt;=0,F42,F42*(1-D43/E42))+MAX(0,-('1-Input'!$B$10-C43-IF(AND($A43&gt;=1,$A43&lt;1+'1-Input'!$B$12),$C$6,0)))</f>
        <v>-8801.8542191183769</v>
      </c>
      <c r="G43" s="10">
        <f>IF($A43&lt;='1-Input'!$B$26,0,IF($A43='1-Input'!$B$26+1,('1-Input'!$B$23+$G$7)*'1-Input'!$B$27,'1-Input'!$B$23+$G$7))</f>
        <v>18123.381555781383</v>
      </c>
      <c r="H43" s="10">
        <f>MAX(0,('1-Input'!$B$10-G43-IF(AND($A43&gt;=1,$A43&lt;1+'1-Input'!$B$12),$G$6,0)))/(1-'P-Parametri'!$B$31*MAX(0,IF(I42&lt;=0,0,(I42-J42)/I42)))</f>
        <v>10876.618444218617</v>
      </c>
      <c r="I43" s="10">
        <f>((I42-H43+MAX(0,-('1-Input'!$B$10-G43-IF(AND($A43&gt;=1,$A43&lt;1+'1-Input'!$B$12),$G$6,0))))*(1+B43))*(1-'P-Parametri'!$B$32)</f>
        <v>-66209.770366352401</v>
      </c>
      <c r="J43" s="10">
        <f>IF(I42&lt;=0,J42,J42*(1-H43/I42))+MAX(0,-('1-Input'!$B$10-G43-IF(AND($A43&gt;=1,$A43&lt;1+'1-Input'!$B$12),$G$6,0)))</f>
        <v>-5111.6660964670737</v>
      </c>
      <c r="K43" s="10">
        <f>IF($A43&lt;='1-Input'!$B$26,0,IF($A43='1-Input'!$B$26+1,('1-Input'!$B$23+$K$7)*'1-Input'!$B$27,'1-Input'!$B$23+$K$7))</f>
        <v>19621.595176100542</v>
      </c>
      <c r="L43" s="10">
        <f>MAX(0,('1-Input'!$B$10-K43-IF(AND($A43&gt;=1,$A43&lt;1+'1-Input'!$B$12),$K$6,0)))/(1-'P-Parametri'!$B$31*MAX(0,IF(M42&lt;=0,0,(M42-N42)/M42)))</f>
        <v>10226.675588679216</v>
      </c>
      <c r="M43" s="10">
        <f>((M42-L43+MAX(0,-('1-Input'!$B$10-K43-IF(AND($A43&gt;=1,$A43&lt;1+'1-Input'!$B$12),$K$6,0))))*(1+B43))*(1-'P-Parametri'!$B$32)</f>
        <v>46214.883497096853</v>
      </c>
      <c r="N43" s="10">
        <f>IF(M42&lt;=0,N42,N42*(1-L43/M42))+MAX(0,-('1-Input'!$B$10-K43-IF(AND($A43&gt;=1,$A43&lt;1+'1-Input'!$B$12),$K$6,0)))</f>
        <v>30700.412793263091</v>
      </c>
      <c r="O43" s="10">
        <f>IF($A43&lt;='1-Input'!$B$26,0,IF($A43='1-Input'!$B$26+1,('1-Input'!$B$23+$O$7)*'1-Input'!$B$27,'1-Input'!$B$23+$O$7))</f>
        <v>19967.293688609334</v>
      </c>
      <c r="P43" s="10">
        <f>MAX(0,('1-Input'!$B$10-O43-IF(AND($A43&gt;=1,$A43&lt;1+'1-Input'!$B$12),$O$6,0)))/(1-'P-Parametri'!$B$31*MAX(0,IF(Q42&lt;=0,0,(Q42-R42)/Q42)))</f>
        <v>9858.3665790082923</v>
      </c>
      <c r="Q43" s="10">
        <f>((Q42-P43+MAX(0,-('1-Input'!$B$10-O43-IF(AND($A43&gt;=1,$A43&lt;1+'1-Input'!$B$12),$O$6,0))))*(1+B43))*(1-'P-Parametri'!$B$32)</f>
        <v>74742.538725705788</v>
      </c>
      <c r="R43" s="10">
        <f>IF(Q42&lt;=0,R42,R42*(1-P43/Q42))+MAX(0,-('1-Input'!$B$10-O43-IF(AND($A43&gt;=1,$A43&lt;1+'1-Input'!$B$12),$O$6,0)))</f>
        <v>49425.401633853595</v>
      </c>
      <c r="S43" s="10">
        <f>IF($A43&lt;='1-Input'!$B$26,0,IF($A43='1-Input'!$B$26+1,('1-Input'!$B$23+$S$7)*'1-Input'!$B$27,'1-Input'!$B$23+$S$7))</f>
        <v>19956.671520019856</v>
      </c>
      <c r="T43" s="10">
        <f>MAX(0,('1-Input'!$B$10-S43-IF(AND($A43&gt;=1,$A43&lt;1+'1-Input'!$B$12),$S$6,0)))/(1-'P-Parametri'!$B$31*MAX(0,IF(U42&lt;=0,0,(U42-V42)/U42)))</f>
        <v>9869.6990821525433</v>
      </c>
      <c r="U43" s="10">
        <f>((U42-T43+MAX(0,-('1-Input'!$B$10-S43-IF(AND($A43&gt;=1,$A43&lt;1+'1-Input'!$B$12),$S$6,0))))*(1+B43))*(1-'P-Parametri'!$B$32)</f>
        <v>73865.628314994872</v>
      </c>
      <c r="V43" s="10">
        <f>IF(U42&lt;=0,V42,V42*(1-T43/U42))+MAX(0,-('1-Input'!$B$10-S43-IF(AND($A43&gt;=1,$A43&lt;1+'1-Input'!$B$12),$S$6,0)))</f>
        <v>48852.227525491988</v>
      </c>
      <c r="W43" s="10">
        <f>IF($A43&lt;='1-Input'!$B$26,0,IF($A43='1-Input'!$B$26+1,('1-Input'!$B$23+$W$7)*'1-Input'!$B$27,'1-Input'!$B$23+$W$7))</f>
        <v>19957.704685481753</v>
      </c>
      <c r="X43" s="10">
        <f>MAX(0,('1-Input'!$B$10-W43-IF(AND($A43&gt;=1,$A43&lt;1+'1-Input'!$B$12),$W$6,0)))/(1-'P-Parametri'!$B$31*MAX(0,IF(Y42&lt;=0,0,(Y42-Z42)/Y42)))</f>
        <v>9868.5968684411455</v>
      </c>
      <c r="Y43" s="10">
        <f>((Y42-X43+MAX(0,-('1-Input'!$B$10-W43-IF(AND($A43&gt;=1,$A43&lt;1+'1-Input'!$B$12),$W$6,0))))*(1+B43))*(1-'P-Parametri'!$B$32)</f>
        <v>73950.920071513741</v>
      </c>
      <c r="Z43" s="10">
        <f>IF(Y42&lt;=0,Z42,Z42*(1-X43/Y42))+MAX(0,-('1-Input'!$B$10-W43-IF(AND($A43&gt;=1,$A43&lt;1+'1-Input'!$B$12),$W$6,0)))</f>
        <v>48907.983259409608</v>
      </c>
    </row>
    <row r="44" spans="1:26">
      <c r="A44" s="9">
        <f t="shared" si="0"/>
        <v>35</v>
      </c>
      <c r="B44" s="12">
        <f>IF($A44='P-Parametri'!$C$47,'P-Parametri'!$B$34,IF($A44='P-Parametri'!$C$48,'P-Parametri'!$C$34,'P-Parametri'!$C$50))</f>
        <v>2.7158250435358244E-2</v>
      </c>
      <c r="C44" s="10">
        <f>IF($A44&lt;='1-Input'!$B$26,0,IF($A44='1-Input'!$B$26+1,('1-Input'!$B$23+$C$7)*'1-Input'!$B$27,'1-Input'!$B$23+$C$7))</f>
        <v>17010.377486795387</v>
      </c>
      <c r="D44" s="10">
        <f>MAX(0,('1-Input'!$B$10-C44-IF(AND($A44&gt;=1,$A44&lt;1+'1-Input'!$B$12),$C$6,0)))/(1-'P-Parametri'!$B$31*MAX(0,IF(E43&lt;=0,0,(E43-F43)/E43)))</f>
        <v>11989.622513204613</v>
      </c>
      <c r="E44" s="10">
        <f>((E43-D44+MAX(0,-('1-Input'!$B$10-C44-IF(AND($A44&gt;=1,$A44&lt;1+'1-Input'!$B$12),$C$6,0))))*(1+B44))*(1-'P-Parametri'!$B$32)</f>
        <v>-183055.1030410926</v>
      </c>
      <c r="F44" s="10">
        <f>IF(E43&lt;=0,F43,F43*(1-D44/E43))+MAX(0,-('1-Input'!$B$10-C44-IF(AND($A44&gt;=1,$A44&lt;1+'1-Input'!$B$12),$C$6,0)))</f>
        <v>-8801.8542191183769</v>
      </c>
      <c r="G44" s="10">
        <f>IF($A44&lt;='1-Input'!$B$26,0,IF($A44='1-Input'!$B$26+1,('1-Input'!$B$23+$G$7)*'1-Input'!$B$27,'1-Input'!$B$23+$G$7))</f>
        <v>18123.381555781383</v>
      </c>
      <c r="H44" s="10">
        <f>MAX(0,('1-Input'!$B$10-G44-IF(AND($A44&gt;=1,$A44&lt;1+'1-Input'!$B$12),$G$6,0)))/(1-'P-Parametri'!$B$31*MAX(0,IF(I43&lt;=0,0,(I43-J43)/I43)))</f>
        <v>10876.618444218617</v>
      </c>
      <c r="I44" s="10">
        <f>((I43-H44+MAX(0,-('1-Input'!$B$10-G44-IF(AND($A44&gt;=1,$A44&lt;1+'1-Input'!$B$12),$G$6,0))))*(1+B44))*(1-'P-Parametri'!$B$32)</f>
        <v>-79021.560422519819</v>
      </c>
      <c r="J44" s="10">
        <f>IF(I43&lt;=0,J43,J43*(1-H44/I43))+MAX(0,-('1-Input'!$B$10-G44-IF(AND($A44&gt;=1,$A44&lt;1+'1-Input'!$B$12),$G$6,0)))</f>
        <v>-5111.6660964670737</v>
      </c>
      <c r="K44" s="10">
        <f>IF($A44&lt;='1-Input'!$B$26,0,IF($A44='1-Input'!$B$26+1,('1-Input'!$B$23+$K$7)*'1-Input'!$B$27,'1-Input'!$B$23+$K$7))</f>
        <v>19621.595176100542</v>
      </c>
      <c r="L44" s="10">
        <f>MAX(0,('1-Input'!$B$10-K44-IF(AND($A44&gt;=1,$A44&lt;1+'1-Input'!$B$12),$K$6,0)))/(1-'P-Parametri'!$B$31*MAX(0,IF(M43&lt;=0,0,(M43-N43)/M43)))</f>
        <v>10275.257624203894</v>
      </c>
      <c r="M44" s="10">
        <f>((M43-L44+MAX(0,-('1-Input'!$B$10-K44-IF(AND($A44&gt;=1,$A44&lt;1+'1-Input'!$B$12),$K$6,0))))*(1+B44))*(1-'P-Parametri'!$B$32)</f>
        <v>36841.851866436264</v>
      </c>
      <c r="N44" s="10">
        <f>IF(M43&lt;=0,N43,N43*(1-L44/M43))+MAX(0,-('1-Input'!$B$10-K44-IF(AND($A44&gt;=1,$A44&lt;1+'1-Input'!$B$12),$K$6,0)))</f>
        <v>23874.589016383943</v>
      </c>
      <c r="O44" s="10">
        <f>IF($A44&lt;='1-Input'!$B$26,0,IF($A44='1-Input'!$B$26+1,('1-Input'!$B$23+$O$7)*'1-Input'!$B$27,'1-Input'!$B$23+$O$7))</f>
        <v>19967.293688609334</v>
      </c>
      <c r="P44" s="10">
        <f>MAX(0,('1-Input'!$B$10-O44-IF(AND($A44&gt;=1,$A44&lt;1+'1-Input'!$B$12),$O$6,0)))/(1-'P-Parametri'!$B$31*MAX(0,IF(Q43&lt;=0,0,(Q43-R43)/Q43)))</f>
        <v>9905.0260908070341</v>
      </c>
      <c r="Q44" s="10">
        <f>((Q43-P44+MAX(0,-('1-Input'!$B$10-O44-IF(AND($A44&gt;=1,$A44&lt;1+'1-Input'!$B$12),$O$6,0))))*(1+B44))*(1-'P-Parametri'!$B$32)</f>
        <v>66465.189268561749</v>
      </c>
      <c r="R44" s="10">
        <f>IF(Q43&lt;=0,R43,R43*(1-P44/Q43))+MAX(0,-('1-Input'!$B$10-O44-IF(AND($A44&gt;=1,$A44&lt;1+'1-Input'!$B$12),$O$6,0)))</f>
        <v>42875.451617724895</v>
      </c>
      <c r="S44" s="10">
        <f>IF($A44&lt;='1-Input'!$B$26,0,IF($A44='1-Input'!$B$26+1,('1-Input'!$B$23+$S$7)*'1-Input'!$B$27,'1-Input'!$B$23+$S$7))</f>
        <v>19956.671520019856</v>
      </c>
      <c r="T44" s="10">
        <f>MAX(0,('1-Input'!$B$10-S44-IF(AND($A44&gt;=1,$A44&lt;1+'1-Input'!$B$12),$S$6,0)))/(1-'P-Parametri'!$B$31*MAX(0,IF(U43&lt;=0,0,(U43-V43)/U43)))</f>
        <v>9916.4174338713256</v>
      </c>
      <c r="U44" s="10">
        <f>((U43-T44+MAX(0,-('1-Input'!$B$10-S44-IF(AND($A44&gt;=1,$A44&lt;1+'1-Input'!$B$12),$S$6,0))))*(1+B44))*(1-'P-Parametri'!$B$32)</f>
        <v>65554.587646245884</v>
      </c>
      <c r="V44" s="10">
        <f>IF(U43&lt;=0,V43,V43*(1-T44/U43))+MAX(0,-('1-Input'!$B$10-S44-IF(AND($A44&gt;=1,$A44&lt;1+'1-Input'!$B$12),$S$6,0)))</f>
        <v>42293.844529663664</v>
      </c>
      <c r="W44" s="10">
        <f>IF($A44&lt;='1-Input'!$B$26,0,IF($A44='1-Input'!$B$26+1,('1-Input'!$B$23+$W$7)*'1-Input'!$B$27,'1-Input'!$B$23+$W$7))</f>
        <v>19957.704685481753</v>
      </c>
      <c r="X44" s="10">
        <f>MAX(0,('1-Input'!$B$10-W44-IF(AND($A44&gt;=1,$A44&lt;1+'1-Input'!$B$12),$W$6,0)))/(1-'P-Parametri'!$B$31*MAX(0,IF(Y43&lt;=0,0,(Y43-Z43)/Y43)))</f>
        <v>9915.3094964589109</v>
      </c>
      <c r="Y44" s="10">
        <f>((Y43-X44+MAX(0,-('1-Input'!$B$10-W44-IF(AND($A44&gt;=1,$A44&lt;1+'1-Input'!$B$12),$W$6,0))))*(1+B44))*(1-'P-Parametri'!$B$32)</f>
        <v>65643.156312385589</v>
      </c>
      <c r="Z44" s="10">
        <f>IF(Y43&lt;=0,Z43,Z43*(1-X44/Y43))+MAX(0,-('1-Input'!$B$10-W44-IF(AND($A44&gt;=1,$A44&lt;1+'1-Input'!$B$12),$W$6,0)))</f>
        <v>42350.420616568634</v>
      </c>
    </row>
    <row r="45" spans="1:26">
      <c r="A45" s="9">
        <f t="shared" si="0"/>
        <v>36</v>
      </c>
      <c r="B45" s="12">
        <f>IF($A45='P-Parametri'!$C$47,'P-Parametri'!$B$34,IF($A45='P-Parametri'!$C$48,'P-Parametri'!$C$34,'P-Parametri'!$C$50))</f>
        <v>2.7158250435358244E-2</v>
      </c>
      <c r="C45" s="10">
        <f>IF($A45&lt;='1-Input'!$B$26,0,IF($A45='1-Input'!$B$26+1,('1-Input'!$B$23+$C$7)*'1-Input'!$B$27,'1-Input'!$B$23+$C$7))</f>
        <v>17010.377486795387</v>
      </c>
      <c r="D45" s="10">
        <f>MAX(0,('1-Input'!$B$10-C45-IF(AND($A45&gt;=1,$A45&lt;1+'1-Input'!$B$12),$C$6,0)))/(1-'P-Parametri'!$B$31*MAX(0,IF(E44&lt;=0,0,(E44-F44)/E44)))</f>
        <v>11989.622513204613</v>
      </c>
      <c r="E45" s="10">
        <f>((E44-D45+MAX(0,-('1-Input'!$B$10-C45-IF(AND($A45&gt;=1,$A45&lt;1+'1-Input'!$B$12),$C$6,0))))*(1+B45))*(1-'P-Parametri'!$B$32)</f>
        <v>-199941.11545888253</v>
      </c>
      <c r="F45" s="10">
        <f>IF(E44&lt;=0,F44,F44*(1-D45/E44))+MAX(0,-('1-Input'!$B$10-C45-IF(AND($A45&gt;=1,$A45&lt;1+'1-Input'!$B$12),$C$6,0)))</f>
        <v>-8801.8542191183769</v>
      </c>
      <c r="G45" s="10">
        <f>IF($A45&lt;='1-Input'!$B$26,0,IF($A45='1-Input'!$B$26+1,('1-Input'!$B$23+$G$7)*'1-Input'!$B$27,'1-Input'!$B$23+$G$7))</f>
        <v>18123.381555781383</v>
      </c>
      <c r="H45" s="10">
        <f>MAX(0,('1-Input'!$B$10-G45-IF(AND($A45&gt;=1,$A45&lt;1+'1-Input'!$B$12),$G$6,0)))/(1-'P-Parametri'!$B$31*MAX(0,IF(I44&lt;=0,0,(I44-J44)/I44)))</f>
        <v>10876.618444218617</v>
      </c>
      <c r="I45" s="10">
        <f>((I44-H45+MAX(0,-('1-Input'!$B$10-G45-IF(AND($A45&gt;=1,$A45&lt;1+'1-Input'!$B$12),$G$6,0))))*(1+B45))*(1-'P-Parametri'!$B$32)</f>
        <v>-92154.976809839776</v>
      </c>
      <c r="J45" s="10">
        <f>IF(I44&lt;=0,J44,J44*(1-H45/I44))+MAX(0,-('1-Input'!$B$10-G45-IF(AND($A45&gt;=1,$A45&lt;1+'1-Input'!$B$12),$G$6,0)))</f>
        <v>-5111.6660964670737</v>
      </c>
      <c r="K45" s="10">
        <f>IF($A45&lt;='1-Input'!$B$26,0,IF($A45='1-Input'!$B$26+1,('1-Input'!$B$23+$K$7)*'1-Input'!$B$27,'1-Input'!$B$23+$K$7))</f>
        <v>19621.595176100542</v>
      </c>
      <c r="L45" s="10">
        <f>MAX(0,('1-Input'!$B$10-K45-IF(AND($A45&gt;=1,$A45&lt;1+'1-Input'!$B$12),$K$6,0)))/(1-'P-Parametri'!$B$31*MAX(0,IF(M44&lt;=0,0,(M44-N44)/M44)))</f>
        <v>10323.096760007837</v>
      </c>
      <c r="M45" s="10">
        <f>((M44-L45+MAX(0,-('1-Input'!$B$10-K45-IF(AND($A45&gt;=1,$A45&lt;1+'1-Input'!$B$12),$K$6,0))))*(1+B45))*(1-'P-Parametri'!$B$32)</f>
        <v>27184.48018264506</v>
      </c>
      <c r="N45" s="10">
        <f>IF(M44&lt;=0,N44,N44*(1-L45/M44))+MAX(0,-('1-Input'!$B$10-K45-IF(AND($A45&gt;=1,$A45&lt;1+'1-Input'!$B$12),$K$6,0)))</f>
        <v>17184.92277986987</v>
      </c>
      <c r="O45" s="10">
        <f>IF($A45&lt;='1-Input'!$B$26,0,IF($A45='1-Input'!$B$26+1,('1-Input'!$B$23+$O$7)*'1-Input'!$B$27,'1-Input'!$B$23+$O$7))</f>
        <v>19967.293688609334</v>
      </c>
      <c r="P45" s="10">
        <f>MAX(0,('1-Input'!$B$10-O45-IF(AND($A45&gt;=1,$A45&lt;1+'1-Input'!$B$12),$O$6,0)))/(1-'P-Parametri'!$B$31*MAX(0,IF(Q44&lt;=0,0,(Q44-R44)/Q44)))</f>
        <v>9950.9705100569536</v>
      </c>
      <c r="Q45" s="10">
        <f>((Q44-P45+MAX(0,-('1-Input'!$B$10-O45-IF(AND($A45&gt;=1,$A45&lt;1+'1-Input'!$B$12),$O$6,0))))*(1+B45))*(1-'P-Parametri'!$B$32)</f>
        <v>57932.94797257748</v>
      </c>
      <c r="R45" s="10">
        <f>IF(Q44&lt;=0,R44,R44*(1-P45/Q44))+MAX(0,-('1-Input'!$B$10-O45-IF(AND($A45&gt;=1,$A45&lt;1+'1-Input'!$B$12),$O$6,0)))</f>
        <v>36456.266487153669</v>
      </c>
      <c r="S45" s="10">
        <f>IF($A45&lt;='1-Input'!$B$26,0,IF($A45='1-Input'!$B$26+1,('1-Input'!$B$23+$S$7)*'1-Input'!$B$27,'1-Input'!$B$23+$S$7))</f>
        <v>19956.671520019856</v>
      </c>
      <c r="T45" s="10">
        <f>MAX(0,('1-Input'!$B$10-S45-IF(AND($A45&gt;=1,$A45&lt;1+'1-Input'!$B$12),$S$6,0)))/(1-'P-Parametri'!$B$31*MAX(0,IF(U44&lt;=0,0,(U44-V44)/U44)))</f>
        <v>9962.4198391815116</v>
      </c>
      <c r="U45" s="10">
        <f>((U44-T45+MAX(0,-('1-Input'!$B$10-S45-IF(AND($A45&gt;=1,$A45&lt;1+'1-Input'!$B$12),$S$6,0))))*(1+B45))*(1-'P-Parametri'!$B$32)</f>
        <v>56987.749914967855</v>
      </c>
      <c r="V45" s="10">
        <f>IF(U44&lt;=0,V44,V44*(1-T45/U44))+MAX(0,-('1-Input'!$B$10-S45-IF(AND($A45&gt;=1,$A45&lt;1+'1-Input'!$B$12),$S$6,0)))</f>
        <v>35866.391456641264</v>
      </c>
      <c r="W45" s="10">
        <f>IF($A45&lt;='1-Input'!$B$26,0,IF($A45='1-Input'!$B$26+1,('1-Input'!$B$23+$W$7)*'1-Input'!$B$27,'1-Input'!$B$23+$W$7))</f>
        <v>19957.704685481753</v>
      </c>
      <c r="X45" s="10">
        <f>MAX(0,('1-Input'!$B$10-W45-IF(AND($A45&gt;=1,$A45&lt;1+'1-Input'!$B$12),$W$6,0)))/(1-'P-Parametri'!$B$31*MAX(0,IF(Y44&lt;=0,0,(Y44-Z44)/Y44)))</f>
        <v>9961.306261120335</v>
      </c>
      <c r="Y45" s="10">
        <f>((Y44-X45+MAX(0,-('1-Input'!$B$10-W45-IF(AND($A45&gt;=1,$A45&lt;1+'1-Input'!$B$12),$W$6,0))))*(1+B45))*(1-'P-Parametri'!$B$32)</f>
        <v>57079.683536302262</v>
      </c>
      <c r="Z45" s="10">
        <f>IF(Y44&lt;=0,Z44,Z44*(1-X45/Y44))+MAX(0,-('1-Input'!$B$10-W45-IF(AND($A45&gt;=1,$A45&lt;1+'1-Input'!$B$12),$W$6,0)))</f>
        <v>35923.771842379399</v>
      </c>
    </row>
    <row r="46" spans="1:26">
      <c r="A46" s="9">
        <f t="shared" si="0"/>
        <v>37</v>
      </c>
      <c r="B46" s="12">
        <f>IF($A46='P-Parametri'!$C$47,'P-Parametri'!$B$34,IF($A46='P-Parametri'!$C$48,'P-Parametri'!$C$34,'P-Parametri'!$C$50))</f>
        <v>2.7158250435358244E-2</v>
      </c>
      <c r="C46" s="10">
        <f>IF($A46&lt;='1-Input'!$B$26,0,IF($A46='1-Input'!$B$26+1,('1-Input'!$B$23+$C$7)*'1-Input'!$B$27,'1-Input'!$B$23+$C$7))</f>
        <v>17010.377486795387</v>
      </c>
      <c r="D46" s="10">
        <f>MAX(0,('1-Input'!$B$10-C46-IF(AND($A46&gt;=1,$A46&lt;1+'1-Input'!$B$12),$C$6,0)))/(1-'P-Parametri'!$B$31*MAX(0,IF(E45&lt;=0,0,(E45-F45)/E45)))</f>
        <v>11989.622513204613</v>
      </c>
      <c r="E46" s="10">
        <f>((E45-D46+MAX(0,-('1-Input'!$B$10-C46-IF(AND($A46&gt;=1,$A46&lt;1+'1-Input'!$B$12),$C$6,0))))*(1+B46))*(1-'P-Parametri'!$B$32)</f>
        <v>-217251.0332168256</v>
      </c>
      <c r="F46" s="10">
        <f>IF(E45&lt;=0,F45,F45*(1-D46/E45))+MAX(0,-('1-Input'!$B$10-C46-IF(AND($A46&gt;=1,$A46&lt;1+'1-Input'!$B$12),$C$6,0)))</f>
        <v>-8801.8542191183769</v>
      </c>
      <c r="G46" s="10">
        <f>IF($A46&lt;='1-Input'!$B$26,0,IF($A46='1-Input'!$B$26+1,('1-Input'!$B$23+$G$7)*'1-Input'!$B$27,'1-Input'!$B$23+$G$7))</f>
        <v>18123.381555781383</v>
      </c>
      <c r="H46" s="10">
        <f>MAX(0,('1-Input'!$B$10-G46-IF(AND($A46&gt;=1,$A46&lt;1+'1-Input'!$B$12),$G$6,0)))/(1-'P-Parametri'!$B$31*MAX(0,IF(I45&lt;=0,0,(I45-J45)/I45)))</f>
        <v>10876.618444218617</v>
      </c>
      <c r="I46" s="10">
        <f>((I45-H46+MAX(0,-('1-Input'!$B$10-G46-IF(AND($A46&gt;=1,$A46&lt;1+'1-Input'!$B$12),$G$6,0))))*(1+B46))*(1-'P-Parametri'!$B$32)</f>
        <v>-105618.09361448114</v>
      </c>
      <c r="J46" s="10">
        <f>IF(I45&lt;=0,J45,J45*(1-H46/I45))+MAX(0,-('1-Input'!$B$10-G46-IF(AND($A46&gt;=1,$A46&lt;1+'1-Input'!$B$12),$G$6,0)))</f>
        <v>-5111.6660964670737</v>
      </c>
      <c r="K46" s="10">
        <f>IF($A46&lt;='1-Input'!$B$26,0,IF($A46='1-Input'!$B$26+1,('1-Input'!$B$23+$K$7)*'1-Input'!$B$27,'1-Input'!$B$23+$K$7))</f>
        <v>19621.595176100542</v>
      </c>
      <c r="L46" s="10">
        <f>MAX(0,('1-Input'!$B$10-K46-IF(AND($A46&gt;=1,$A46&lt;1+'1-Input'!$B$12),$K$6,0)))/(1-'P-Parametri'!$B$31*MAX(0,IF(M45&lt;=0,0,(M45-N45)/M45)))</f>
        <v>10370.195539336744</v>
      </c>
      <c r="M46" s="10">
        <f>((M45-L46+MAX(0,-('1-Input'!$B$10-K46-IF(AND($A46&gt;=1,$A46&lt;1+'1-Input'!$B$12),$K$6,0))))*(1+B46))*(1-'P-Parametri'!$B$32)</f>
        <v>17236.389334149597</v>
      </c>
      <c r="N46" s="10">
        <f>IF(M45&lt;=0,N45,N45*(1-L46/M45))+MAX(0,-('1-Input'!$B$10-K46-IF(AND($A46&gt;=1,$A46&lt;1+'1-Input'!$B$12),$K$6,0)))</f>
        <v>10629.306915291916</v>
      </c>
      <c r="O46" s="10">
        <f>IF($A46&lt;='1-Input'!$B$26,0,IF($A46='1-Input'!$B$26+1,('1-Input'!$B$23+$O$7)*'1-Input'!$B$27,'1-Input'!$B$23+$O$7))</f>
        <v>19967.293688609334</v>
      </c>
      <c r="P46" s="10">
        <f>MAX(0,('1-Input'!$B$10-O46-IF(AND($A46&gt;=1,$A46&lt;1+'1-Input'!$B$12),$O$6,0)))/(1-'P-Parametri'!$B$31*MAX(0,IF(Q45&lt;=0,0,(Q45-R45)/Q45)))</f>
        <v>9996.2023527986712</v>
      </c>
      <c r="Q46" s="10">
        <f>((Q45-P46+MAX(0,-('1-Input'!$B$10-O46-IF(AND($A46&gt;=1,$A46&lt;1+'1-Input'!$B$12),$O$6,0))))*(1+B46))*(1-'P-Parametri'!$B$32)</f>
        <v>49140.146514852073</v>
      </c>
      <c r="R46" s="10">
        <f>IF(Q45&lt;=0,R45,R45*(1-P46/Q45))+MAX(0,-('1-Input'!$B$10-O46-IF(AND($A46&gt;=1,$A46&lt;1+'1-Input'!$B$12),$O$6,0)))</f>
        <v>30165.818139770399</v>
      </c>
      <c r="S46" s="10">
        <f>IF($A46&lt;='1-Input'!$B$26,0,IF($A46='1-Input'!$B$26+1,('1-Input'!$B$23+$S$7)*'1-Input'!$B$27,'1-Input'!$B$23+$S$7))</f>
        <v>19956.671520019856</v>
      </c>
      <c r="T46" s="10">
        <f>MAX(0,('1-Input'!$B$10-S46-IF(AND($A46&gt;=1,$A46&lt;1+'1-Input'!$B$12),$S$6,0)))/(1-'P-Parametri'!$B$31*MAX(0,IF(U45&lt;=0,0,(U45-V45)/U45)))</f>
        <v>10007.708815083495</v>
      </c>
      <c r="U46" s="10">
        <f>((U45-T46+MAX(0,-('1-Input'!$B$10-S46-IF(AND($A46&gt;=1,$A46&lt;1+'1-Input'!$B$12),$S$6,0))))*(1+B46))*(1-'P-Parametri'!$B$32)</f>
        <v>48159.424947895364</v>
      </c>
      <c r="V46" s="10">
        <f>IF(U45&lt;=0,V45,V45*(1-T46/U45))+MAX(0,-('1-Input'!$B$10-S46-IF(AND($A46&gt;=1,$A46&lt;1+'1-Input'!$B$12),$S$6,0)))</f>
        <v>29567.837776570657</v>
      </c>
      <c r="W46" s="10">
        <f>IF($A46&lt;='1-Input'!$B$26,0,IF($A46='1-Input'!$B$26+1,('1-Input'!$B$23+$W$7)*'1-Input'!$B$27,'1-Input'!$B$23+$W$7))</f>
        <v>19957.704685481753</v>
      </c>
      <c r="X46" s="10">
        <f>MAX(0,('1-Input'!$B$10-W46-IF(AND($A46&gt;=1,$A46&lt;1+'1-Input'!$B$12),$W$6,0)))/(1-'P-Parametri'!$B$31*MAX(0,IF(Y45&lt;=0,0,(Y45-Z45)/Y45)))</f>
        <v>10006.589679332794</v>
      </c>
      <c r="Y46" s="10">
        <f>((Y45-X46+MAX(0,-('1-Input'!$B$10-W46-IF(AND($A46&gt;=1,$A46&lt;1+'1-Input'!$B$12),$W$6,0))))*(1+B46))*(1-'P-Parametri'!$B$32)</f>
        <v>48254.813695246761</v>
      </c>
      <c r="Z46" s="10">
        <f>IF(Y45&lt;=0,Z45,Z45*(1-X46/Y45))+MAX(0,-('1-Input'!$B$10-W46-IF(AND($A46&gt;=1,$A46&lt;1+'1-Input'!$B$12),$W$6,0)))</f>
        <v>29626.006643102559</v>
      </c>
    </row>
    <row r="47" spans="1:26">
      <c r="A47" s="9">
        <f t="shared" si="0"/>
        <v>38</v>
      </c>
      <c r="B47" s="12">
        <f>IF($A47='P-Parametri'!$C$47,'P-Parametri'!$B$34,IF($A47='P-Parametri'!$C$48,'P-Parametri'!$C$34,'P-Parametri'!$C$50))</f>
        <v>2.7158250435358244E-2</v>
      </c>
      <c r="C47" s="10">
        <f>IF($A47&lt;='1-Input'!$B$26,0,IF($A47='1-Input'!$B$26+1,('1-Input'!$B$23+$C$7)*'1-Input'!$B$27,'1-Input'!$B$23+$C$7))</f>
        <v>17010.377486795387</v>
      </c>
      <c r="D47" s="10">
        <f>MAX(0,('1-Input'!$B$10-C47-IF(AND($A47&gt;=1,$A47&lt;1+'1-Input'!$B$12),$C$6,0)))/(1-'P-Parametri'!$B$31*MAX(0,IF(E46&lt;=0,0,(E46-F46)/E46)))</f>
        <v>11989.622513204613</v>
      </c>
      <c r="E47" s="10">
        <f>((E46-D47+MAX(0,-('1-Input'!$B$10-C47-IF(AND($A47&gt;=1,$A47&lt;1+'1-Input'!$B$12),$C$6,0))))*(1+B47))*(1-'P-Parametri'!$B$32)</f>
        <v>-234995.49800657548</v>
      </c>
      <c r="F47" s="10">
        <f>IF(E46&lt;=0,F46,F46*(1-D47/E46))+MAX(0,-('1-Input'!$B$10-C47-IF(AND($A47&gt;=1,$A47&lt;1+'1-Input'!$B$12),$C$6,0)))</f>
        <v>-8801.8542191183769</v>
      </c>
      <c r="G47" s="10">
        <f>IF($A47&lt;='1-Input'!$B$26,0,IF($A47='1-Input'!$B$26+1,('1-Input'!$B$23+$G$7)*'1-Input'!$B$27,'1-Input'!$B$23+$G$7))</f>
        <v>18123.381555781383</v>
      </c>
      <c r="H47" s="10">
        <f>MAX(0,('1-Input'!$B$10-G47-IF(AND($A47&gt;=1,$A47&lt;1+'1-Input'!$B$12),$G$6,0)))/(1-'P-Parametri'!$B$31*MAX(0,IF(I46&lt;=0,0,(I46-J46)/I46)))</f>
        <v>10876.618444218617</v>
      </c>
      <c r="I47" s="10">
        <f>((I46-H47+MAX(0,-('1-Input'!$B$10-G47-IF(AND($A47&gt;=1,$A47&lt;1+'1-Input'!$B$12),$G$6,0))))*(1+B47))*(1-'P-Parametri'!$B$32)</f>
        <v>-119419.18761393851</v>
      </c>
      <c r="J47" s="10">
        <f>IF(I46&lt;=0,J46,J46*(1-H47/I46))+MAX(0,-('1-Input'!$B$10-G47-IF(AND($A47&gt;=1,$A47&lt;1+'1-Input'!$B$12),$G$6,0)))</f>
        <v>-5111.6660964670737</v>
      </c>
      <c r="K47" s="10">
        <f>IF($A47&lt;='1-Input'!$B$26,0,IF($A47='1-Input'!$B$26+1,('1-Input'!$B$23+$K$7)*'1-Input'!$B$27,'1-Input'!$B$23+$K$7))</f>
        <v>19621.595176100542</v>
      </c>
      <c r="L47" s="10">
        <f>MAX(0,('1-Input'!$B$10-K47-IF(AND($A47&gt;=1,$A47&lt;1+'1-Input'!$B$12),$K$6,0)))/(1-'P-Parametri'!$B$31*MAX(0,IF(M46&lt;=0,0,(M46-N46)/M46)))</f>
        <v>10416.556875359855</v>
      </c>
      <c r="M47" s="10">
        <f>((M46-L47+MAX(0,-('1-Input'!$B$10-K47-IF(AND($A47&gt;=1,$A47&lt;1+'1-Input'!$B$12),$K$6,0))))*(1+B47))*(1-'P-Parametri'!$B$32)</f>
        <v>6991.0370822794739</v>
      </c>
      <c r="N47" s="10">
        <f>IF(M46&lt;=0,N46,N46*(1-L47/M46))+MAX(0,-('1-Input'!$B$10-K47-IF(AND($A47&gt;=1,$A47&lt;1+'1-Input'!$B$12),$K$6,0)))</f>
        <v>4205.6425455489734</v>
      </c>
      <c r="O47" s="10">
        <f>IF($A47&lt;='1-Input'!$B$26,0,IF($A47='1-Input'!$B$26+1,('1-Input'!$B$23+$O$7)*'1-Input'!$B$27,'1-Input'!$B$23+$O$7))</f>
        <v>19967.293688609334</v>
      </c>
      <c r="P47" s="10">
        <f>MAX(0,('1-Input'!$B$10-O47-IF(AND($A47&gt;=1,$A47&lt;1+'1-Input'!$B$12),$O$6,0)))/(1-'P-Parametri'!$B$31*MAX(0,IF(Q46&lt;=0,0,(Q46-R46)/Q46)))</f>
        <v>10040.724488839975</v>
      </c>
      <c r="Q47" s="10">
        <f>((Q46-P47+MAX(0,-('1-Input'!$B$10-O47-IF(AND($A47&gt;=1,$A47&lt;1+'1-Input'!$B$12),$O$6,0))))*(1+B47))*(1-'P-Parametri'!$B$32)</f>
        <v>40080.971333429756</v>
      </c>
      <c r="R47" s="10">
        <f>IF(Q46&lt;=0,R46,R46*(1-P47/Q46))+MAX(0,-('1-Input'!$B$10-O47-IF(AND($A47&gt;=1,$A47&lt;1+'1-Input'!$B$12),$O$6,0)))</f>
        <v>24002.086641120073</v>
      </c>
      <c r="S47" s="10">
        <f>IF($A47&lt;='1-Input'!$B$26,0,IF($A47='1-Input'!$B$26+1,('1-Input'!$B$23+$S$7)*'1-Input'!$B$27,'1-Input'!$B$23+$S$7))</f>
        <v>19956.671520019856</v>
      </c>
      <c r="T47" s="10">
        <f>MAX(0,('1-Input'!$B$10-S47-IF(AND($A47&gt;=1,$A47&lt;1+'1-Input'!$B$12),$S$6,0)))/(1-'P-Parametri'!$B$31*MAX(0,IF(U46&lt;=0,0,(U46-V46)/U46)))</f>
        <v>10052.287232836858</v>
      </c>
      <c r="U47" s="10">
        <f>((U46-T47+MAX(0,-('1-Input'!$B$10-S47-IF(AND($A47&gt;=1,$A47&lt;1+'1-Input'!$B$12),$S$6,0))))*(1+B47))*(1-'P-Parametri'!$B$32)</f>
        <v>39063.776782689754</v>
      </c>
      <c r="V47" s="10">
        <f>IF(U46&lt;=0,V46,V46*(1-T47/U46))+MAX(0,-('1-Input'!$B$10-S47-IF(AND($A47&gt;=1,$A47&lt;1+'1-Input'!$B$12),$S$6,0)))</f>
        <v>23396.16113164424</v>
      </c>
      <c r="W47" s="10">
        <f>IF($A47&lt;='1-Input'!$B$26,0,IF($A47='1-Input'!$B$26+1,('1-Input'!$B$23+$W$7)*'1-Input'!$B$27,'1-Input'!$B$23+$W$7))</f>
        <v>19957.704685481753</v>
      </c>
      <c r="X47" s="10">
        <f>MAX(0,('1-Input'!$B$10-W47-IF(AND($A47&gt;=1,$A47&lt;1+'1-Input'!$B$12),$W$6,0)))/(1-'P-Parametri'!$B$31*MAX(0,IF(Y46&lt;=0,0,(Y46-Z46)/Y46)))</f>
        <v>10051.162622214986</v>
      </c>
      <c r="Y47" s="10">
        <f>((Y46-X47+MAX(0,-('1-Input'!$B$10-W47-IF(AND($A47&gt;=1,$A47&lt;1+'1-Input'!$B$12),$W$6,0))))*(1+B47))*(1-'P-Parametri'!$B$32)</f>
        <v>39162.713005625381</v>
      </c>
      <c r="Z47" s="10">
        <f>IF(Y46&lt;=0,Z46,Z46*(1-X47/Y46))+MAX(0,-('1-Input'!$B$10-W47-IF(AND($A47&gt;=1,$A47&lt;1+'1-Input'!$B$12),$W$6,0)))</f>
        <v>23455.102896644265</v>
      </c>
    </row>
    <row r="48" spans="1:26">
      <c r="A48" s="9">
        <f t="shared" si="0"/>
        <v>39</v>
      </c>
      <c r="B48" s="12">
        <f>IF($A48='P-Parametri'!$C$47,'P-Parametri'!$B$34,IF($A48='P-Parametri'!$C$48,'P-Parametri'!$C$34,'P-Parametri'!$C$50))</f>
        <v>2.7158250435358244E-2</v>
      </c>
      <c r="C48" s="10">
        <f>IF($A48&lt;='1-Input'!$B$26,0,IF($A48='1-Input'!$B$26+1,('1-Input'!$B$23+$C$7)*'1-Input'!$B$27,'1-Input'!$B$23+$C$7))</f>
        <v>17010.377486795387</v>
      </c>
      <c r="D48" s="10">
        <f>MAX(0,('1-Input'!$B$10-C48-IF(AND($A48&gt;=1,$A48&lt;1+'1-Input'!$B$12),$C$6,0)))/(1-'P-Parametri'!$B$31*MAX(0,IF(E47&lt;=0,0,(E47-F47)/E47)))</f>
        <v>11989.622513204613</v>
      </c>
      <c r="E48" s="10">
        <f>((E47-D48+MAX(0,-('1-Input'!$B$10-C48-IF(AND($A48&gt;=1,$A48&lt;1+'1-Input'!$B$12),$C$6,0))))*(1+B48))*(1-'P-Parametri'!$B$32)</f>
        <v>-253185.41866811007</v>
      </c>
      <c r="F48" s="10">
        <f>IF(E47&lt;=0,F47,F47*(1-D48/E47))+MAX(0,-('1-Input'!$B$10-C48-IF(AND($A48&gt;=1,$A48&lt;1+'1-Input'!$B$12),$C$6,0)))</f>
        <v>-8801.8542191183769</v>
      </c>
      <c r="G48" s="10">
        <f>IF($A48&lt;='1-Input'!$B$26,0,IF($A48='1-Input'!$B$26+1,('1-Input'!$B$23+$G$7)*'1-Input'!$B$27,'1-Input'!$B$23+$G$7))</f>
        <v>18123.381555781383</v>
      </c>
      <c r="H48" s="10">
        <f>MAX(0,('1-Input'!$B$10-G48-IF(AND($A48&gt;=1,$A48&lt;1+'1-Input'!$B$12),$G$6,0)))/(1-'P-Parametri'!$B$31*MAX(0,IF(I47&lt;=0,0,(I47-J47)/I47)))</f>
        <v>10876.618444218617</v>
      </c>
      <c r="I48" s="10">
        <f>((I47-H48+MAX(0,-('1-Input'!$B$10-G48-IF(AND($A48&gt;=1,$A48&lt;1+'1-Input'!$B$12),$G$6,0))))*(1+B48))*(1-'P-Parametri'!$B$32)</f>
        <v>-133566.7433653819</v>
      </c>
      <c r="J48" s="10">
        <f>IF(I47&lt;=0,J47,J47*(1-H48/I47))+MAX(0,-('1-Input'!$B$10-G48-IF(AND($A48&gt;=1,$A48&lt;1+'1-Input'!$B$12),$G$6,0)))</f>
        <v>-5111.6660964670737</v>
      </c>
      <c r="K48" s="10">
        <f>IF($A48&lt;='1-Input'!$B$26,0,IF($A48='1-Input'!$B$26+1,('1-Input'!$B$23+$K$7)*'1-Input'!$B$27,'1-Input'!$B$23+$K$7))</f>
        <v>19621.595176100542</v>
      </c>
      <c r="L48" s="10">
        <f>MAX(0,('1-Input'!$B$10-K48-IF(AND($A48&gt;=1,$A48&lt;1+'1-Input'!$B$12),$K$6,0)))/(1-'P-Parametri'!$B$31*MAX(0,IF(M47&lt;=0,0,(M47-N47)/M47)))</f>
        <v>10462.184036925311</v>
      </c>
      <c r="M48" s="10">
        <f>((M47-L48+MAX(0,-('1-Input'!$B$10-K48-IF(AND($A48&gt;=1,$A48&lt;1+'1-Input'!$B$12),$K$6,0))))*(1+B48))*(1-'P-Parametri'!$B$32)</f>
        <v>-3558.2863984721644</v>
      </c>
      <c r="N48" s="10">
        <f>IF(M47&lt;=0,N47,N47*(1-L48/M47))+MAX(0,-('1-Input'!$B$10-K48-IF(AND($A48&gt;=1,$A48&lt;1+'1-Input'!$B$12),$K$6,0)))</f>
        <v>-2088.1599028153601</v>
      </c>
      <c r="O48" s="10">
        <f>IF($A48&lt;='1-Input'!$B$26,0,IF($A48='1-Input'!$B$26+1,('1-Input'!$B$23+$O$7)*'1-Input'!$B$27,'1-Input'!$B$23+$O$7))</f>
        <v>19967.293688609334</v>
      </c>
      <c r="P48" s="10">
        <f>MAX(0,('1-Input'!$B$10-O48-IF(AND($A48&gt;=1,$A48&lt;1+'1-Input'!$B$12),$O$6,0)))/(1-'P-Parametri'!$B$31*MAX(0,IF(Q47&lt;=0,0,(Q47-R47)/Q47)))</f>
        <v>10084.540128032049</v>
      </c>
      <c r="Q48" s="10">
        <f>((Q47-P48+MAX(0,-('1-Input'!$B$10-O48-IF(AND($A48&gt;=1,$A48&lt;1+'1-Input'!$B$12),$O$6,0))))*(1+B48))*(1-'P-Parametri'!$B$32)</f>
        <v>30749.45963264841</v>
      </c>
      <c r="R48" s="10">
        <f>IF(Q47&lt;=0,R47,R47*(1-P48/Q47))+MAX(0,-('1-Input'!$B$10-O48-IF(AND($A48&gt;=1,$A48&lt;1+'1-Input'!$B$12),$O$6,0)))</f>
        <v>17963.061192477959</v>
      </c>
      <c r="S48" s="10">
        <f>IF($A48&lt;='1-Input'!$B$26,0,IF($A48='1-Input'!$B$26+1,('1-Input'!$B$23+$S$7)*'1-Input'!$B$27,'1-Input'!$B$23+$S$7))</f>
        <v>19956.671520019856</v>
      </c>
      <c r="T48" s="10">
        <f>MAX(0,('1-Input'!$B$10-S48-IF(AND($A48&gt;=1,$A48&lt;1+'1-Input'!$B$12),$S$6,0)))/(1-'P-Parametri'!$B$31*MAX(0,IF(U47&lt;=0,0,(U47-V47)/U47)))</f>
        <v>10096.158304220562</v>
      </c>
      <c r="U48" s="10">
        <f>((U47-T48+MAX(0,-('1-Input'!$B$10-S48-IF(AND($A48&gt;=1,$A48&lt;1+'1-Input'!$B$12),$S$6,0))))*(1+B48))*(1-'P-Parametri'!$B$32)</f>
        <v>29694.819658992124</v>
      </c>
      <c r="V48" s="10">
        <f>IF(U47&lt;=0,V47,V47*(1-T48/U47))+MAX(0,-('1-Input'!$B$10-S48-IF(AND($A48&gt;=1,$A48&lt;1+'1-Input'!$B$12),$S$6,0)))</f>
        <v>17349.348305271444</v>
      </c>
      <c r="W48" s="10">
        <f>IF($A48&lt;='1-Input'!$B$26,0,IF($A48='1-Input'!$B$26+1,('1-Input'!$B$23+$W$7)*'1-Input'!$B$27,'1-Input'!$B$23+$W$7))</f>
        <v>19957.704685481753</v>
      </c>
      <c r="X48" s="10">
        <f>MAX(0,('1-Input'!$B$10-W48-IF(AND($A48&gt;=1,$A48&lt;1+'1-Input'!$B$12),$W$6,0)))/(1-'P-Parametri'!$B$31*MAX(0,IF(Y47&lt;=0,0,(Y47-Z47)/Y47)))</f>
        <v>10095.028301358681</v>
      </c>
      <c r="Y48" s="10">
        <f>((Y47-X48+MAX(0,-('1-Input'!$B$10-W48-IF(AND($A48&gt;=1,$A48&lt;1+'1-Input'!$B$12),$W$6,0))))*(1+B48))*(1-'P-Parametri'!$B$32)</f>
        <v>29797.397940711122</v>
      </c>
      <c r="Z48" s="10">
        <f>IF(Y47&lt;=0,Z47,Z47*(1-X48/Y47))+MAX(0,-('1-Input'!$B$10-W48-IF(AND($A48&gt;=1,$A48&lt;1+'1-Input'!$B$12),$W$6,0)))</f>
        <v>17409.047621594949</v>
      </c>
    </row>
    <row r="49" spans="1:26">
      <c r="A49" s="9">
        <f t="shared" si="0"/>
        <v>40</v>
      </c>
      <c r="B49" s="12">
        <f>IF($A49='P-Parametri'!$C$47,'P-Parametri'!$B$34,IF($A49='P-Parametri'!$C$48,'P-Parametri'!$C$34,'P-Parametri'!$C$50))</f>
        <v>2.7158250435358244E-2</v>
      </c>
      <c r="C49" s="10">
        <f>IF($A49&lt;='1-Input'!$B$26,0,IF($A49='1-Input'!$B$26+1,('1-Input'!$B$23+$C$7)*'1-Input'!$B$27,'1-Input'!$B$23+$C$7))</f>
        <v>17010.377486795387</v>
      </c>
      <c r="D49" s="10">
        <f>MAX(0,('1-Input'!$B$10-C49-IF(AND($A49&gt;=1,$A49&lt;1+'1-Input'!$B$12),$C$6,0)))/(1-'P-Parametri'!$B$31*MAX(0,IF(E48&lt;=0,0,(E48-F48)/E48)))</f>
        <v>11989.622513204613</v>
      </c>
      <c r="E49" s="10">
        <f>((E48-D49+MAX(0,-('1-Input'!$B$10-C49-IF(AND($A49&gt;=1,$A49&lt;1+'1-Input'!$B$12),$C$6,0))))*(1+B49))*(1-'P-Parametri'!$B$32)</f>
        <v>-271831.97789620538</v>
      </c>
      <c r="F49" s="10">
        <f>IF(E48&lt;=0,F48,F48*(1-D49/E48))+MAX(0,-('1-Input'!$B$10-C49-IF(AND($A49&gt;=1,$A49&lt;1+'1-Input'!$B$12),$C$6,0)))</f>
        <v>-8801.8542191183769</v>
      </c>
      <c r="G49" s="10">
        <f>IF($A49&lt;='1-Input'!$B$26,0,IF($A49='1-Input'!$B$26+1,('1-Input'!$B$23+$G$7)*'1-Input'!$B$27,'1-Input'!$B$23+$G$7))</f>
        <v>18123.381555781383</v>
      </c>
      <c r="H49" s="10">
        <f>MAX(0,('1-Input'!$B$10-G49-IF(AND($A49&gt;=1,$A49&lt;1+'1-Input'!$B$12),$G$6,0)))/(1-'P-Parametri'!$B$31*MAX(0,IF(I48&lt;=0,0,(I48-J48)/I48)))</f>
        <v>10876.618444218617</v>
      </c>
      <c r="I49" s="10">
        <f>((I48-H49+MAX(0,-('1-Input'!$B$10-G49-IF(AND($A49&gt;=1,$A49&lt;1+'1-Input'!$B$12),$G$6,0))))*(1+B49))*(1-'P-Parametri'!$B$32)</f>
        <v>-148069.458421744</v>
      </c>
      <c r="J49" s="10">
        <f>IF(I48&lt;=0,J48,J48*(1-H49/I48))+MAX(0,-('1-Input'!$B$10-G49-IF(AND($A49&gt;=1,$A49&lt;1+'1-Input'!$B$12),$G$6,0)))</f>
        <v>-5111.6660964670737</v>
      </c>
      <c r="K49" s="10">
        <f>IF($A49&lt;='1-Input'!$B$26,0,IF($A49='1-Input'!$B$26+1,('1-Input'!$B$23+$K$7)*'1-Input'!$B$27,'1-Input'!$B$23+$K$7))</f>
        <v>19621.595176100542</v>
      </c>
      <c r="L49" s="10">
        <f>MAX(0,('1-Input'!$B$10-K49-IF(AND($A49&gt;=1,$A49&lt;1+'1-Input'!$B$12),$K$6,0)))/(1-'P-Parametri'!$B$31*MAX(0,IF(M48&lt;=0,0,(M48-N48)/M48)))</f>
        <v>9378.4048238994583</v>
      </c>
      <c r="M49" s="10">
        <f>((M48-L49+MAX(0,-('1-Input'!$B$10-K49-IF(AND($A49&gt;=1,$A49&lt;1+'1-Input'!$B$12),$K$6,0))))*(1+B49))*(1-'P-Parametri'!$B$32)</f>
        <v>-13261.453064148904</v>
      </c>
      <c r="N49" s="10">
        <f>IF(M48&lt;=0,N48,N48*(1-L49/M48))+MAX(0,-('1-Input'!$B$10-K49-IF(AND($A49&gt;=1,$A49&lt;1+'1-Input'!$B$12),$K$6,0)))</f>
        <v>-2088.1599028153601</v>
      </c>
      <c r="O49" s="10">
        <f>IF($A49&lt;='1-Input'!$B$26,0,IF($A49='1-Input'!$B$26+1,('1-Input'!$B$23+$O$7)*'1-Input'!$B$27,'1-Input'!$B$23+$O$7))</f>
        <v>19967.293688609334</v>
      </c>
      <c r="P49" s="10">
        <f>MAX(0,('1-Input'!$B$10-O49-IF(AND($A49&gt;=1,$A49&lt;1+'1-Input'!$B$12),$O$6,0)))/(1-'P-Parametri'!$B$31*MAX(0,IF(Q48&lt;=0,0,(Q48-R48)/Q48)))</f>
        <v>10127.652806540356</v>
      </c>
      <c r="Q49" s="10">
        <f>((Q48-P49+MAX(0,-('1-Input'!$B$10-O49-IF(AND($A49&gt;=1,$A49&lt;1+'1-Input'!$B$12),$O$6,0))))*(1+B49))*(1-'P-Parametri'!$B$32)</f>
        <v>21139.495302280437</v>
      </c>
      <c r="R49" s="10">
        <f>IF(Q48&lt;=0,R48,R48*(1-P49/Q48))+MAX(0,-('1-Input'!$B$10-O49-IF(AND($A49&gt;=1,$A49&lt;1+'1-Input'!$B$12),$O$6,0)))</f>
        <v>12046.741059590255</v>
      </c>
      <c r="S49" s="10">
        <f>IF($A49&lt;='1-Input'!$B$26,0,IF($A49='1-Input'!$B$26+1,('1-Input'!$B$23+$S$7)*'1-Input'!$B$27,'1-Input'!$B$23+$S$7))</f>
        <v>19956.671520019856</v>
      </c>
      <c r="T49" s="10">
        <f>MAX(0,('1-Input'!$B$10-S49-IF(AND($A49&gt;=1,$A49&lt;1+'1-Input'!$B$12),$S$6,0)))/(1-'P-Parametri'!$B$31*MAX(0,IF(U48&lt;=0,0,(U48-V48)/U48)))</f>
        <v>10139.325567787642</v>
      </c>
      <c r="U49" s="10">
        <f>((U48-T49+MAX(0,-('1-Input'!$B$10-S49-IF(AND($A49&gt;=1,$A49&lt;1+'1-Input'!$B$12),$S$6,0))))*(1+B49))*(1-'P-Parametri'!$B$32)</f>
        <v>20046.413922926342</v>
      </c>
      <c r="V49" s="10">
        <f>IF(U48&lt;=0,V48,V48*(1-T49/U48))+MAX(0,-('1-Input'!$B$10-S49-IF(AND($A49&gt;=1,$A49&lt;1+'1-Input'!$B$12),$S$6,0)))</f>
        <v>11425.396152128023</v>
      </c>
      <c r="W49" s="10">
        <f>IF($A49&lt;='1-Input'!$B$26,0,IF($A49='1-Input'!$B$26+1,('1-Input'!$B$23+$W$7)*'1-Input'!$B$27,'1-Input'!$B$23+$W$7))</f>
        <v>19957.704685481753</v>
      </c>
      <c r="X49" s="10">
        <f>MAX(0,('1-Input'!$B$10-W49-IF(AND($A49&gt;=1,$A49&lt;1+'1-Input'!$B$12),$W$6,0)))/(1-'P-Parametri'!$B$31*MAX(0,IF(Y48&lt;=0,0,(Y48-Z48)/Y48)))</f>
        <v>10138.190255084986</v>
      </c>
      <c r="Y49" s="10">
        <f>((Y48-X49+MAX(0,-('1-Input'!$B$10-W49-IF(AND($A49&gt;=1,$A49&lt;1+'1-Input'!$B$12),$W$6,0))))*(1+B49))*(1-'P-Parametri'!$B$32)</f>
        <v>20152.731136570463</v>
      </c>
      <c r="Z49" s="10">
        <f>IF(Y48&lt;=0,Z48,Z48*(1-X49/Y48))+MAX(0,-('1-Input'!$B$10-W49-IF(AND($A49&gt;=1,$A49&lt;1+'1-Input'!$B$12),$W$6,0)))</f>
        <v>11485.837907151265</v>
      </c>
    </row>
    <row r="50" spans="1:26">
      <c r="A50" s="9">
        <f t="shared" si="0"/>
        <v>41</v>
      </c>
      <c r="B50" s="12">
        <f>IF($A50='P-Parametri'!$C$47,'P-Parametri'!$B$34,IF($A50='P-Parametri'!$C$48,'P-Parametri'!$C$34,'P-Parametri'!$C$50))</f>
        <v>2.7158250435358244E-2</v>
      </c>
      <c r="C50" s="10">
        <f>IF($A50&lt;='1-Input'!$B$26,0,IF($A50='1-Input'!$B$26+1,('1-Input'!$B$23+$C$7)*'1-Input'!$B$27,'1-Input'!$B$23+$C$7))</f>
        <v>17010.377486795387</v>
      </c>
      <c r="D50" s="10">
        <f>MAX(0,('1-Input'!$B$10-C50-IF(AND($A50&gt;=1,$A50&lt;1+'1-Input'!$B$12),$C$6,0)))/(1-'P-Parametri'!$B$31*MAX(0,IF(E49&lt;=0,0,(E49-F49)/E49)))</f>
        <v>11989.622513204613</v>
      </c>
      <c r="E50" s="10">
        <f>((E49-D50+MAX(0,-('1-Input'!$B$10-C50-IF(AND($A50&gt;=1,$A50&lt;1+'1-Input'!$B$12),$C$6,0))))*(1+B50))*(1-'P-Parametri'!$B$32)</f>
        <v>-290946.63911526836</v>
      </c>
      <c r="F50" s="10">
        <f>IF(E49&lt;=0,F49,F49*(1-D50/E49))+MAX(0,-('1-Input'!$B$10-C50-IF(AND($A50&gt;=1,$A50&lt;1+'1-Input'!$B$12),$C$6,0)))</f>
        <v>-8801.8542191183769</v>
      </c>
      <c r="G50" s="10">
        <f>IF($A50&lt;='1-Input'!$B$26,0,IF($A50='1-Input'!$B$26+1,('1-Input'!$B$23+$G$7)*'1-Input'!$B$27,'1-Input'!$B$23+$G$7))</f>
        <v>18123.381555781383</v>
      </c>
      <c r="H50" s="10">
        <f>MAX(0,('1-Input'!$B$10-G50-IF(AND($A50&gt;=1,$A50&lt;1+'1-Input'!$B$12),$G$6,0)))/(1-'P-Parametri'!$B$31*MAX(0,IF(I49&lt;=0,0,(I49-J49)/I49)))</f>
        <v>10876.618444218617</v>
      </c>
      <c r="I50" s="10">
        <f>((I49-H50+MAX(0,-('1-Input'!$B$10-G50-IF(AND($A50&gt;=1,$A50&lt;1+'1-Input'!$B$12),$G$6,0))))*(1+B50))*(1-'P-Parametri'!$B$32)</f>
        <v>-162936.24867875173</v>
      </c>
      <c r="J50" s="10">
        <f>IF(I49&lt;=0,J49,J49*(1-H50/I49))+MAX(0,-('1-Input'!$B$10-G50-IF(AND($A50&gt;=1,$A50&lt;1+'1-Input'!$B$12),$G$6,0)))</f>
        <v>-5111.6660964670737</v>
      </c>
      <c r="K50" s="10">
        <f>IF($A50&lt;='1-Input'!$B$26,0,IF($A50='1-Input'!$B$26+1,('1-Input'!$B$23+$K$7)*'1-Input'!$B$27,'1-Input'!$B$23+$K$7))</f>
        <v>19621.595176100542</v>
      </c>
      <c r="L50" s="10">
        <f>MAX(0,('1-Input'!$B$10-K50-IF(AND($A50&gt;=1,$A50&lt;1+'1-Input'!$B$12),$K$6,0)))/(1-'P-Parametri'!$B$31*MAX(0,IF(M49&lt;=0,0,(M49-N49)/M49)))</f>
        <v>9378.4048238994583</v>
      </c>
      <c r="M50" s="10">
        <f>((M49-L50+MAX(0,-('1-Input'!$B$10-K50-IF(AND($A50&gt;=1,$A50&lt;1+'1-Input'!$B$12),$K$6,0))))*(1+B50))*(1-'P-Parametri'!$B$32)</f>
        <v>-23208.207384756111</v>
      </c>
      <c r="N50" s="10">
        <f>IF(M49&lt;=0,N49,N49*(1-L50/M49))+MAX(0,-('1-Input'!$B$10-K50-IF(AND($A50&gt;=1,$A50&lt;1+'1-Input'!$B$12),$K$6,0)))</f>
        <v>-2088.1599028153601</v>
      </c>
      <c r="O50" s="10">
        <f>IF($A50&lt;='1-Input'!$B$26,0,IF($A50='1-Input'!$B$26+1,('1-Input'!$B$23+$O$7)*'1-Input'!$B$27,'1-Input'!$B$23+$O$7))</f>
        <v>19967.293688609334</v>
      </c>
      <c r="P50" s="10">
        <f>MAX(0,('1-Input'!$B$10-O50-IF(AND($A50&gt;=1,$A50&lt;1+'1-Input'!$B$12),$O$6,0)))/(1-'P-Parametri'!$B$31*MAX(0,IF(Q49&lt;=0,0,(Q49-R49)/Q49)))</f>
        <v>10170.066373138883</v>
      </c>
      <c r="Q50" s="10">
        <f>((Q49-P50+MAX(0,-('1-Input'!$B$10-O50-IF(AND($A50&gt;=1,$A50&lt;1+'1-Input'!$B$12),$O$6,0))))*(1+B50))*(1-'P-Parametri'!$B$32)</f>
        <v>11244.804748277778</v>
      </c>
      <c r="R50" s="10">
        <f>IF(Q49&lt;=0,R49,R49*(1-P50/Q49))+MAX(0,-('1-Input'!$B$10-O50-IF(AND($A50&gt;=1,$A50&lt;1+'1-Input'!$B$12),$O$6,0)))</f>
        <v>6251.1364624060534</v>
      </c>
      <c r="S50" s="10">
        <f>IF($A50&lt;='1-Input'!$B$26,0,IF($A50='1-Input'!$B$26+1,('1-Input'!$B$23+$S$7)*'1-Input'!$B$27,'1-Input'!$B$23+$S$7))</f>
        <v>19956.671520019856</v>
      </c>
      <c r="T50" s="10">
        <f>MAX(0,('1-Input'!$B$10-S50-IF(AND($A50&gt;=1,$A50&lt;1+'1-Input'!$B$12),$S$6,0)))/(1-'P-Parametri'!$B$31*MAX(0,IF(U49&lt;=0,0,(U49-V49)/U49)))</f>
        <v>10181.792875143126</v>
      </c>
      <c r="U50" s="10">
        <f>((U49-T50+MAX(0,-('1-Input'!$B$10-S50-IF(AND($A50&gt;=1,$A50&lt;1+'1-Input'!$B$12),$S$6,0))))*(1+B50))*(1-'P-Parametri'!$B$32)</f>
        <v>10112.261842855522</v>
      </c>
      <c r="V50" s="10">
        <f>IF(U49&lt;=0,V49,V49*(1-T50/U49))+MAX(0,-('1-Input'!$B$10-S50-IF(AND($A50&gt;=1,$A50&lt;1+'1-Input'!$B$12),$S$6,0)))</f>
        <v>5622.3124891502121</v>
      </c>
      <c r="W50" s="10">
        <f>IF($A50&lt;='1-Input'!$B$26,0,IF($A50='1-Input'!$B$26+1,('1-Input'!$B$23+$W$7)*'1-Input'!$B$27,'1-Input'!$B$23+$W$7))</f>
        <v>19957.704685481753</v>
      </c>
      <c r="X50" s="10">
        <f>MAX(0,('1-Input'!$B$10-W50-IF(AND($A50&gt;=1,$A50&lt;1+'1-Input'!$B$12),$W$6,0)))/(1-'P-Parametri'!$B$31*MAX(0,IF(Y49&lt;=0,0,(Y49-Z49)/Y49)))</f>
        <v>10180.652334723856</v>
      </c>
      <c r="Y50" s="10">
        <f>((Y49-X50+MAX(0,-('1-Input'!$B$10-W50-IF(AND($A50&gt;=1,$A50&lt;1+'1-Input'!$B$12),$W$6,0))))*(1+B50))*(1-'P-Parametri'!$B$32)</f>
        <v>10222.417209277668</v>
      </c>
      <c r="Z50" s="10">
        <f>IF(Y49&lt;=0,Z49,Z49*(1-X50/Y49))+MAX(0,-('1-Input'!$B$10-W50-IF(AND($A50&gt;=1,$A50&lt;1+'1-Input'!$B$12),$W$6,0)))</f>
        <v>5683.4818039874381</v>
      </c>
    </row>
    <row r="51" spans="1:26">
      <c r="A51" s="9">
        <f t="shared" si="0"/>
        <v>42</v>
      </c>
      <c r="B51" s="12">
        <f>IF($A51='P-Parametri'!$C$47,'P-Parametri'!$B$34,IF($A51='P-Parametri'!$C$48,'P-Parametri'!$C$34,'P-Parametri'!$C$50))</f>
        <v>2.7158250435358244E-2</v>
      </c>
      <c r="C51" s="10">
        <f>IF($A51&lt;='1-Input'!$B$26,0,IF($A51='1-Input'!$B$26+1,('1-Input'!$B$23+$C$7)*'1-Input'!$B$27,'1-Input'!$B$23+$C$7))</f>
        <v>17010.377486795387</v>
      </c>
      <c r="D51" s="10">
        <f>MAX(0,('1-Input'!$B$10-C51-IF(AND($A51&gt;=1,$A51&lt;1+'1-Input'!$B$12),$C$6,0)))/(1-'P-Parametri'!$B$31*MAX(0,IF(E50&lt;=0,0,(E50-F50)/E50)))</f>
        <v>11989.622513204613</v>
      </c>
      <c r="E51" s="10">
        <f>((E50-D51+MAX(0,-('1-Input'!$B$10-C51-IF(AND($A51&gt;=1,$A51&lt;1+'1-Input'!$B$12),$C$6,0))))*(1+B51))*(1-'P-Parametri'!$B$32)</f>
        <v>-310541.15352675482</v>
      </c>
      <c r="F51" s="10">
        <f>IF(E50&lt;=0,F50,F50*(1-D51/E50))+MAX(0,-('1-Input'!$B$10-C51-IF(AND($A51&gt;=1,$A51&lt;1+'1-Input'!$B$12),$C$6,0)))</f>
        <v>-8801.8542191183769</v>
      </c>
      <c r="G51" s="10">
        <f>IF($A51&lt;='1-Input'!$B$26,0,IF($A51='1-Input'!$B$26+1,('1-Input'!$B$23+$G$7)*'1-Input'!$B$27,'1-Input'!$B$23+$G$7))</f>
        <v>18123.381555781383</v>
      </c>
      <c r="H51" s="10">
        <f>MAX(0,('1-Input'!$B$10-G51-IF(AND($A51&gt;=1,$A51&lt;1+'1-Input'!$B$12),$G$6,0)))/(1-'P-Parametri'!$B$31*MAX(0,IF(I50&lt;=0,0,(I50-J50)/I50)))</f>
        <v>10876.618444218617</v>
      </c>
      <c r="I51" s="10">
        <f>((I50-H51+MAX(0,-('1-Input'!$B$10-G51-IF(AND($A51&gt;=1,$A51&lt;1+'1-Input'!$B$12),$G$6,0))))*(1+B51))*(1-'P-Parametri'!$B$32)</f>
        <v>-178176.25385618926</v>
      </c>
      <c r="J51" s="10">
        <f>IF(I50&lt;=0,J50,J50*(1-H51/I50))+MAX(0,-('1-Input'!$B$10-G51-IF(AND($A51&gt;=1,$A51&lt;1+'1-Input'!$B$12),$G$6,0)))</f>
        <v>-5111.6660964670737</v>
      </c>
      <c r="K51" s="10">
        <f>IF($A51&lt;='1-Input'!$B$26,0,IF($A51='1-Input'!$B$26+1,('1-Input'!$B$23+$K$7)*'1-Input'!$B$27,'1-Input'!$B$23+$K$7))</f>
        <v>19621.595176100542</v>
      </c>
      <c r="L51" s="10">
        <f>MAX(0,('1-Input'!$B$10-K51-IF(AND($A51&gt;=1,$A51&lt;1+'1-Input'!$B$12),$K$6,0)))/(1-'P-Parametri'!$B$31*MAX(0,IF(M50&lt;=0,0,(M50-N50)/M50)))</f>
        <v>9378.4048238994583</v>
      </c>
      <c r="M51" s="10">
        <f>((M50-L51+MAX(0,-('1-Input'!$B$10-K51-IF(AND($A51&gt;=1,$A51&lt;1+'1-Input'!$B$12),$K$6,0))))*(1+B51))*(1-'P-Parametri'!$B$32)</f>
        <v>-33404.664368690421</v>
      </c>
      <c r="N51" s="10">
        <f>IF(M50&lt;=0,N50,N50*(1-L51/M50))+MAX(0,-('1-Input'!$B$10-K51-IF(AND($A51&gt;=1,$A51&lt;1+'1-Input'!$B$12),$K$6,0)))</f>
        <v>-2088.1599028153601</v>
      </c>
      <c r="O51" s="10">
        <f>IF($A51&lt;='1-Input'!$B$26,0,IF($A51='1-Input'!$B$26+1,('1-Input'!$B$23+$O$7)*'1-Input'!$B$27,'1-Input'!$B$23+$O$7))</f>
        <v>19967.293688609334</v>
      </c>
      <c r="P51" s="10">
        <f>MAX(0,('1-Input'!$B$10-O51-IF(AND($A51&gt;=1,$A51&lt;1+'1-Input'!$B$12),$O$6,0)))/(1-'P-Parametri'!$B$31*MAX(0,IF(Q50&lt;=0,0,(Q50-R50)/Q50)))</f>
        <v>10211.784975555018</v>
      </c>
      <c r="Q51" s="10">
        <f>((Q50-P51+MAX(0,-('1-Input'!$B$10-O51-IF(AND($A51&gt;=1,$A51&lt;1+'1-Input'!$B$12),$O$6,0))))*(1+B51))*(1-'P-Parametri'!$B$32)</f>
        <v>1058.952632850212</v>
      </c>
      <c r="R51" s="10">
        <f>IF(Q50&lt;=0,R50,R50*(1-P51/Q50))+MAX(0,-('1-Input'!$B$10-O51-IF(AND($A51&gt;=1,$A51&lt;1+'1-Input'!$B$12),$O$6,0)))</f>
        <v>574.26942594469551</v>
      </c>
      <c r="S51" s="10">
        <f>IF($A51&lt;='1-Input'!$B$26,0,IF($A51='1-Input'!$B$26+1,('1-Input'!$B$23+$S$7)*'1-Input'!$B$27,'1-Input'!$B$23+$S$7))</f>
        <v>19956.671520019856</v>
      </c>
      <c r="T51" s="10">
        <f>MAX(0,('1-Input'!$B$10-S51-IF(AND($A51&gt;=1,$A51&lt;1+'1-Input'!$B$12),$S$6,0)))/(1-'P-Parametri'!$B$31*MAX(0,IF(U50&lt;=0,0,(U50-V50)/U50)))</f>
        <v>10223.564377272496</v>
      </c>
      <c r="U51" s="10">
        <f>((U50-T51+MAX(0,-('1-Input'!$B$10-S51-IF(AND($A51&gt;=1,$A51&lt;1+'1-Input'!$B$12),$S$6,0))))*(1+B51))*(1-'P-Parametri'!$B$32)</f>
        <v>-114.09666588771934</v>
      </c>
      <c r="V51" s="10">
        <f>IF(U50&lt;=0,V50,V50*(1-T51/U50))+MAX(0,-('1-Input'!$B$10-S51-IF(AND($A51&gt;=1,$A51&lt;1+'1-Input'!$B$12),$S$6,0)))</f>
        <v>-61.883052382464712</v>
      </c>
      <c r="W51" s="10">
        <f>IF($A51&lt;='1-Input'!$B$26,0,IF($A51='1-Input'!$B$26+1,('1-Input'!$B$23+$W$7)*'1-Input'!$B$27,'1-Input'!$B$23+$W$7))</f>
        <v>19957.704685481753</v>
      </c>
      <c r="X51" s="10">
        <f>MAX(0,('1-Input'!$B$10-W51-IF(AND($A51&gt;=1,$A51&lt;1+'1-Input'!$B$12),$W$6,0)))/(1-'P-Parametri'!$B$31*MAX(0,IF(Y50&lt;=0,0,(Y50-Z50)/Y50)))</f>
        <v>10222.418690944151</v>
      </c>
      <c r="Y51" s="10">
        <f>((Y50-X51+MAX(0,-('1-Input'!$B$10-W51-IF(AND($A51&gt;=1,$A51&lt;1+'1-Input'!$B$12),$W$6,0))))*(1+B51))*(1-'P-Parametri'!$B$32)</f>
        <v>-1.5188621399945517E-3</v>
      </c>
      <c r="Z51" s="10">
        <f>IF(Y50&lt;=0,Z50,Z50*(1-X51/Y50))+MAX(0,-('1-Input'!$B$10-W51-IF(AND($A51&gt;=1,$A51&lt;1+'1-Input'!$B$12),$W$6,0)))</f>
        <v>-8.2378016133237116E-4</v>
      </c>
    </row>
    <row r="52" spans="1:26">
      <c r="A52" s="4" t="s">
        <v>410</v>
      </c>
      <c r="C52" s="10">
        <f>E51</f>
        <v>-310541.15352675482</v>
      </c>
      <c r="G52" s="10">
        <f>I51</f>
        <v>-178176.25385618926</v>
      </c>
      <c r="K52" s="10">
        <f>M51</f>
        <v>-33404.664368690421</v>
      </c>
      <c r="O52" s="10">
        <f>Q51</f>
        <v>1058.952632850212</v>
      </c>
      <c r="S52" s="10">
        <f>U51</f>
        <v>-114.09666588771934</v>
      </c>
      <c r="W52" s="10">
        <f>Y51</f>
        <v>-1.5188621399945517E-3</v>
      </c>
    </row>
    <row r="53" spans="1:26">
      <c r="A53" s="5" t="s">
        <v>454</v>
      </c>
      <c r="B53" s="10">
        <f>IFERROR(W5-W52*(W5-S5)/(W52-S52),W5)</f>
        <v>59803.649940054114</v>
      </c>
    </row>
    <row r="56" spans="1:26">
      <c r="A56" s="2" t="s">
        <v>455</v>
      </c>
    </row>
    <row r="57" spans="1:26">
      <c r="A57" s="4" t="s">
        <v>451</v>
      </c>
      <c r="C57" s="19">
        <f>'1-Input'!$B$17*0.57</f>
        <v>19950</v>
      </c>
      <c r="G57" s="19">
        <f>'1-Input'!$B$17</f>
        <v>35000</v>
      </c>
      <c r="K57" s="10">
        <f>IFERROR(G57-G104*(G57-C57)/(G104-C104),G57)</f>
        <v>23866.718797611509</v>
      </c>
      <c r="O57" s="10">
        <f>IFERROR(K57-K104*(K57-G57)/(K104-G104),K57)</f>
        <v>23944.42634721001</v>
      </c>
      <c r="S57" s="10">
        <f>IFERROR(O57-O104*(O57-K57)/(O104-K104),O57)</f>
        <v>23941.317155744346</v>
      </c>
      <c r="W57" s="10">
        <f>IFERROR(S57-S104*(S57-O57)/(S104-O104),S57)</f>
        <v>23941.317155744313</v>
      </c>
    </row>
    <row r="58" spans="1:26">
      <c r="A58" s="4" t="s">
        <v>452</v>
      </c>
      <c r="C58" s="10">
        <f>((C57*(1-'P-Parametri'!$B$22))+0)-(MAX(0,(IF(((C57*(1-'P-Parametri'!$B$22))+0)&lt;='P-Parametri'!$B$6,'P-Parametri'!$C$6*((C57*(1-'P-Parametri'!$B$22))+0),IF(((C57*(1-'P-Parametri'!$B$22))+0)&lt;='P-Parametri'!$B$7,'P-Parametri'!$B$9+'P-Parametri'!$C$7*(((C57*(1-'P-Parametri'!$B$22))+0)-'P-Parametri'!$B$6),'P-Parametri'!$B$10+'P-Parametri'!$C$8*(((C57*(1-'P-Parametri'!$B$22))+0)-'P-Parametri'!$B$7))))-(IF(((C57*(1-'P-Parametri'!$B$22))+0)&lt;='P-Parametri'!$C$12,'P-Parametri'!$B$12,IF(((C57*(1-'P-Parametri'!$B$22))+0)&lt;='P-Parametri'!$B$6,'P-Parametri'!$B$13+'P-Parametri'!$C$13*('P-Parametri'!$B$6-((C57*(1-'P-Parametri'!$B$22))+0))/'P-Parametri'!$D$13,IF(((C57*(1-'P-Parametri'!$B$22))+0)&lt;='P-Parametri'!$B$7,'P-Parametri'!$B$14*('P-Parametri'!$B$7-((C57*(1-'P-Parametri'!$B$22))+0))/'P-Parametri'!$C$14,0))))-(IF((C57*(1-'P-Parametri'!$B$22))&gt;0,IF(((C57*(1-'P-Parametri'!$B$22))+0)&lt;='P-Parametri'!$C$21,0,IF(((C57*(1-'P-Parametri'!$B$22))+0)&lt;='P-Parametri'!$D$21,'P-Parametri'!$B$21,IF(((C57*(1-'P-Parametri'!$B$22))+0)&lt;'P-Parametri'!$E$21,'P-Parametri'!$B$21*('P-Parametri'!$E$21-((C57*(1-'P-Parametri'!$B$22))+0))/('P-Parametri'!$E$21-'P-Parametri'!$D$21),0))),0))))-(IF(MAX(0,(IF(((C57*(1-'P-Parametri'!$B$22))+0)&lt;='P-Parametri'!$B$6,'P-Parametri'!$C$6*((C57*(1-'P-Parametri'!$B$22))+0),IF(((C57*(1-'P-Parametri'!$B$22))+0)&lt;='P-Parametri'!$B$7,'P-Parametri'!$B$9+'P-Parametri'!$C$7*(((C57*(1-'P-Parametri'!$B$22))+0)-'P-Parametri'!$B$6),'P-Parametri'!$B$10+'P-Parametri'!$C$8*(((C57*(1-'P-Parametri'!$B$22))+0)-'P-Parametri'!$B$7))))-(IF(((C57*(1-'P-Parametri'!$B$22))+0)&lt;='P-Parametri'!$C$12,'P-Parametri'!$B$12,IF(((C57*(1-'P-Parametri'!$B$22))+0)&lt;='P-Parametri'!$B$6,'P-Parametri'!$B$13+'P-Parametri'!$C$13*('P-Parametri'!$B$6-((C57*(1-'P-Parametri'!$B$22))+0))/'P-Parametri'!$D$13,IF(((C57*(1-'P-Parametri'!$B$22))+0)&lt;='P-Parametri'!$B$7,'P-Parametri'!$B$14*('P-Parametri'!$B$7-((C57*(1-'P-Parametri'!$B$22))+0))/'P-Parametri'!$C$14,0))))-(IF((C57*(1-'P-Parametri'!$B$22))&gt;0,IF(((C57*(1-'P-Parametri'!$B$22))+0)&lt;='P-Parametri'!$C$21,0,IF(((C57*(1-'P-Parametri'!$B$22))+0)&lt;='P-Parametri'!$D$21,'P-Parametri'!$B$21,IF(((C57*(1-'P-Parametri'!$B$22))+0)&lt;'P-Parametri'!$E$21,'P-Parametri'!$B$21*('P-Parametri'!$E$21-((C57*(1-'P-Parametri'!$B$22))+0))/('P-Parametri'!$E$21-'P-Parametri'!$D$21),0))),0)))&gt;0,'P-Parametri'!$B$11*((C57*(1-'P-Parametri'!$B$22))+0),0))+(IF(AND(((C57*(1-'P-Parametri'!$B$22))+0)&lt;='P-Parametri'!$C$18,(IF(((C57*(1-'P-Parametri'!$B$22))+0)&lt;='P-Parametri'!$B$6,'P-Parametri'!$C$6*((C57*(1-'P-Parametri'!$B$22))+0),IF(((C57*(1-'P-Parametri'!$B$22))+0)&lt;='P-Parametri'!$B$7,'P-Parametri'!$B$9+'P-Parametri'!$C$7*(((C57*(1-'P-Parametri'!$B$22))+0)-'P-Parametri'!$B$6),'P-Parametri'!$B$10+'P-Parametri'!$C$8*(((C57*(1-'P-Parametri'!$B$22))+0)-'P-Parametri'!$B$7))))&gt;(IF(((C57*(1-'P-Parametri'!$B$22))+0)&lt;='P-Parametri'!$C$12,'P-Parametri'!$B$12,IF(((C57*(1-'P-Parametri'!$B$22))+0)&lt;='P-Parametri'!$B$6,'P-Parametri'!$B$13+'P-Parametri'!$C$13*('P-Parametri'!$B$6-((C57*(1-'P-Parametri'!$B$22))+0))/'P-Parametri'!$D$13,IF(((C57*(1-'P-Parametri'!$B$22))+0)&lt;='P-Parametri'!$B$7,'P-Parametri'!$B$14*('P-Parametri'!$B$7-((C57*(1-'P-Parametri'!$B$22))+0))/'P-Parametri'!$C$14,0))))-'P-Parametri'!$D$18),'P-Parametri'!$B$18,0))+(IF((C57*(1-'P-Parametri'!$B$22))&gt;0,IF(((C57*(1-'P-Parametri'!$B$22))+0)&gt;'P-Parametri'!$D$20,0,IF(((C57*(1-'P-Parametri'!$B$22))+0)&lt;='P-Parametri'!$B$20,'P-Parametri'!$B$19*(C57*(1-'P-Parametri'!$B$22)),IF(((C57*(1-'P-Parametri'!$B$22))+0)&lt;='P-Parametri'!$C$20,'P-Parametri'!$C$19*(C57*(1-'P-Parametri'!$B$22)),'P-Parametri'!$D$19*(C57*(1-'P-Parametri'!$B$22))))),0))</f>
        <v>17271.754498461542</v>
      </c>
      <c r="G58" s="10">
        <f>((G57*(1-'P-Parametri'!$B$22))+0)-(MAX(0,(IF(((G57*(1-'P-Parametri'!$B$22))+0)&lt;='P-Parametri'!$B$6,'P-Parametri'!$C$6*((G57*(1-'P-Parametri'!$B$22))+0),IF(((G57*(1-'P-Parametri'!$B$22))+0)&lt;='P-Parametri'!$B$7,'P-Parametri'!$B$9+'P-Parametri'!$C$7*(((G57*(1-'P-Parametri'!$B$22))+0)-'P-Parametri'!$B$6),'P-Parametri'!$B$10+'P-Parametri'!$C$8*(((G57*(1-'P-Parametri'!$B$22))+0)-'P-Parametri'!$B$7))))-(IF(((G57*(1-'P-Parametri'!$B$22))+0)&lt;='P-Parametri'!$C$12,'P-Parametri'!$B$12,IF(((G57*(1-'P-Parametri'!$B$22))+0)&lt;='P-Parametri'!$B$6,'P-Parametri'!$B$13+'P-Parametri'!$C$13*('P-Parametri'!$B$6-((G57*(1-'P-Parametri'!$B$22))+0))/'P-Parametri'!$D$13,IF(((G57*(1-'P-Parametri'!$B$22))+0)&lt;='P-Parametri'!$B$7,'P-Parametri'!$B$14*('P-Parametri'!$B$7-((G57*(1-'P-Parametri'!$B$22))+0))/'P-Parametri'!$C$14,0))))-(IF((G57*(1-'P-Parametri'!$B$22))&gt;0,IF(((G57*(1-'P-Parametri'!$B$22))+0)&lt;='P-Parametri'!$C$21,0,IF(((G57*(1-'P-Parametri'!$B$22))+0)&lt;='P-Parametri'!$D$21,'P-Parametri'!$B$21,IF(((G57*(1-'P-Parametri'!$B$22))+0)&lt;'P-Parametri'!$E$21,'P-Parametri'!$B$21*('P-Parametri'!$E$21-((G57*(1-'P-Parametri'!$B$22))+0))/('P-Parametri'!$E$21-'P-Parametri'!$D$21),0))),0))))-(IF(MAX(0,(IF(((G57*(1-'P-Parametri'!$B$22))+0)&lt;='P-Parametri'!$B$6,'P-Parametri'!$C$6*((G57*(1-'P-Parametri'!$B$22))+0),IF(((G57*(1-'P-Parametri'!$B$22))+0)&lt;='P-Parametri'!$B$7,'P-Parametri'!$B$9+'P-Parametri'!$C$7*(((G57*(1-'P-Parametri'!$B$22))+0)-'P-Parametri'!$B$6),'P-Parametri'!$B$10+'P-Parametri'!$C$8*(((G57*(1-'P-Parametri'!$B$22))+0)-'P-Parametri'!$B$7))))-(IF(((G57*(1-'P-Parametri'!$B$22))+0)&lt;='P-Parametri'!$C$12,'P-Parametri'!$B$12,IF(((G57*(1-'P-Parametri'!$B$22))+0)&lt;='P-Parametri'!$B$6,'P-Parametri'!$B$13+'P-Parametri'!$C$13*('P-Parametri'!$B$6-((G57*(1-'P-Parametri'!$B$22))+0))/'P-Parametri'!$D$13,IF(((G57*(1-'P-Parametri'!$B$22))+0)&lt;='P-Parametri'!$B$7,'P-Parametri'!$B$14*('P-Parametri'!$B$7-((G57*(1-'P-Parametri'!$B$22))+0))/'P-Parametri'!$C$14,0))))-(IF((G57*(1-'P-Parametri'!$B$22))&gt;0,IF(((G57*(1-'P-Parametri'!$B$22))+0)&lt;='P-Parametri'!$C$21,0,IF(((G57*(1-'P-Parametri'!$B$22))+0)&lt;='P-Parametri'!$D$21,'P-Parametri'!$B$21,IF(((G57*(1-'P-Parametri'!$B$22))+0)&lt;'P-Parametri'!$E$21,'P-Parametri'!$B$21*('P-Parametri'!$E$21-((G57*(1-'P-Parametri'!$B$22))+0))/('P-Parametri'!$E$21-'P-Parametri'!$D$21),0))),0)))&gt;0,'P-Parametri'!$B$11*((G57*(1-'P-Parametri'!$B$22))+0),0))+(IF(AND(((G57*(1-'P-Parametri'!$B$22))+0)&lt;='P-Parametri'!$C$18,(IF(((G57*(1-'P-Parametri'!$B$22))+0)&lt;='P-Parametri'!$B$6,'P-Parametri'!$C$6*((G57*(1-'P-Parametri'!$B$22))+0),IF(((G57*(1-'P-Parametri'!$B$22))+0)&lt;='P-Parametri'!$B$7,'P-Parametri'!$B$9+'P-Parametri'!$C$7*(((G57*(1-'P-Parametri'!$B$22))+0)-'P-Parametri'!$B$6),'P-Parametri'!$B$10+'P-Parametri'!$C$8*(((G57*(1-'P-Parametri'!$B$22))+0)-'P-Parametri'!$B$7))))&gt;(IF(((G57*(1-'P-Parametri'!$B$22))+0)&lt;='P-Parametri'!$C$12,'P-Parametri'!$B$12,IF(((G57*(1-'P-Parametri'!$B$22))+0)&lt;='P-Parametri'!$B$6,'P-Parametri'!$B$13+'P-Parametri'!$C$13*('P-Parametri'!$B$6-((G57*(1-'P-Parametri'!$B$22))+0))/'P-Parametri'!$D$13,IF(((G57*(1-'P-Parametri'!$B$22))+0)&lt;='P-Parametri'!$B$7,'P-Parametri'!$B$14*('P-Parametri'!$B$7-((G57*(1-'P-Parametri'!$B$22))+0))/'P-Parametri'!$C$14,0))))-'P-Parametri'!$D$18),'P-Parametri'!$B$18,0))+(IF((G57*(1-'P-Parametri'!$B$22))&gt;0,IF(((G57*(1-'P-Parametri'!$B$22))+0)&gt;'P-Parametri'!$D$20,0,IF(((G57*(1-'P-Parametri'!$B$22))+0)&lt;='P-Parametri'!$B$20,'P-Parametri'!$B$19*(G57*(1-'P-Parametri'!$B$22)),IF(((G57*(1-'P-Parametri'!$B$22))+0)&lt;='P-Parametri'!$C$20,'P-Parametri'!$C$19*(G57*(1-'P-Parametri'!$B$22)),'P-Parametri'!$D$19*(G57*(1-'P-Parametri'!$B$22))))),0))</f>
        <v>26040.798409090909</v>
      </c>
      <c r="K58" s="10">
        <f>((K57*(1-'P-Parametri'!$B$22))+0)-(MAX(0,(IF(((K57*(1-'P-Parametri'!$B$22))+0)&lt;='P-Parametri'!$B$6,'P-Parametri'!$C$6*((K57*(1-'P-Parametri'!$B$22))+0),IF(((K57*(1-'P-Parametri'!$B$22))+0)&lt;='P-Parametri'!$B$7,'P-Parametri'!$B$9+'P-Parametri'!$C$7*(((K57*(1-'P-Parametri'!$B$22))+0)-'P-Parametri'!$B$6),'P-Parametri'!$B$10+'P-Parametri'!$C$8*(((K57*(1-'P-Parametri'!$B$22))+0)-'P-Parametri'!$B$7))))-(IF(((K57*(1-'P-Parametri'!$B$22))+0)&lt;='P-Parametri'!$C$12,'P-Parametri'!$B$12,IF(((K57*(1-'P-Parametri'!$B$22))+0)&lt;='P-Parametri'!$B$6,'P-Parametri'!$B$13+'P-Parametri'!$C$13*('P-Parametri'!$B$6-((K57*(1-'P-Parametri'!$B$22))+0))/'P-Parametri'!$D$13,IF(((K57*(1-'P-Parametri'!$B$22))+0)&lt;='P-Parametri'!$B$7,'P-Parametri'!$B$14*('P-Parametri'!$B$7-((K57*(1-'P-Parametri'!$B$22))+0))/'P-Parametri'!$C$14,0))))-(IF((K57*(1-'P-Parametri'!$B$22))&gt;0,IF(((K57*(1-'P-Parametri'!$B$22))+0)&lt;='P-Parametri'!$C$21,0,IF(((K57*(1-'P-Parametri'!$B$22))+0)&lt;='P-Parametri'!$D$21,'P-Parametri'!$B$21,IF(((K57*(1-'P-Parametri'!$B$22))+0)&lt;'P-Parametri'!$E$21,'P-Parametri'!$B$21*('P-Parametri'!$E$21-((K57*(1-'P-Parametri'!$B$22))+0))/('P-Parametri'!$E$21-'P-Parametri'!$D$21),0))),0))))-(IF(MAX(0,(IF(((K57*(1-'P-Parametri'!$B$22))+0)&lt;='P-Parametri'!$B$6,'P-Parametri'!$C$6*((K57*(1-'P-Parametri'!$B$22))+0),IF(((K57*(1-'P-Parametri'!$B$22))+0)&lt;='P-Parametri'!$B$7,'P-Parametri'!$B$9+'P-Parametri'!$C$7*(((K57*(1-'P-Parametri'!$B$22))+0)-'P-Parametri'!$B$6),'P-Parametri'!$B$10+'P-Parametri'!$C$8*(((K57*(1-'P-Parametri'!$B$22))+0)-'P-Parametri'!$B$7))))-(IF(((K57*(1-'P-Parametri'!$B$22))+0)&lt;='P-Parametri'!$C$12,'P-Parametri'!$B$12,IF(((K57*(1-'P-Parametri'!$B$22))+0)&lt;='P-Parametri'!$B$6,'P-Parametri'!$B$13+'P-Parametri'!$C$13*('P-Parametri'!$B$6-((K57*(1-'P-Parametri'!$B$22))+0))/'P-Parametri'!$D$13,IF(((K57*(1-'P-Parametri'!$B$22))+0)&lt;='P-Parametri'!$B$7,'P-Parametri'!$B$14*('P-Parametri'!$B$7-((K57*(1-'P-Parametri'!$B$22))+0))/'P-Parametri'!$C$14,0))))-(IF((K57*(1-'P-Parametri'!$B$22))&gt;0,IF(((K57*(1-'P-Parametri'!$B$22))+0)&lt;='P-Parametri'!$C$21,0,IF(((K57*(1-'P-Parametri'!$B$22))+0)&lt;='P-Parametri'!$D$21,'P-Parametri'!$B$21,IF(((K57*(1-'P-Parametri'!$B$22))+0)&lt;'P-Parametri'!$E$21,'P-Parametri'!$B$21*('P-Parametri'!$E$21-((K57*(1-'P-Parametri'!$B$22))+0))/('P-Parametri'!$E$21-'P-Parametri'!$D$21),0))),0)))&gt;0,'P-Parametri'!$B$11*((K57*(1-'P-Parametri'!$B$22))+0),0))+(IF(AND(((K57*(1-'P-Parametri'!$B$22))+0)&lt;='P-Parametri'!$C$18,(IF(((K57*(1-'P-Parametri'!$B$22))+0)&lt;='P-Parametri'!$B$6,'P-Parametri'!$C$6*((K57*(1-'P-Parametri'!$B$22))+0),IF(((K57*(1-'P-Parametri'!$B$22))+0)&lt;='P-Parametri'!$B$7,'P-Parametri'!$B$9+'P-Parametri'!$C$7*(((K57*(1-'P-Parametri'!$B$22))+0)-'P-Parametri'!$B$6),'P-Parametri'!$B$10+'P-Parametri'!$C$8*(((K57*(1-'P-Parametri'!$B$22))+0)-'P-Parametri'!$B$7))))&gt;(IF(((K57*(1-'P-Parametri'!$B$22))+0)&lt;='P-Parametri'!$C$12,'P-Parametri'!$B$12,IF(((K57*(1-'P-Parametri'!$B$22))+0)&lt;='P-Parametri'!$B$6,'P-Parametri'!$B$13+'P-Parametri'!$C$13*('P-Parametri'!$B$6-((K57*(1-'P-Parametri'!$B$22))+0))/'P-Parametri'!$D$13,IF(((K57*(1-'P-Parametri'!$B$22))+0)&lt;='P-Parametri'!$B$7,'P-Parametri'!$B$14*('P-Parametri'!$B$7-((K57*(1-'P-Parametri'!$B$22))+0))/'P-Parametri'!$C$14,0))))-'P-Parametri'!$D$18),'P-Parametri'!$B$18,0))+(IF((K57*(1-'P-Parametri'!$B$22))&gt;0,IF(((K57*(1-'P-Parametri'!$B$22))+0)&gt;'P-Parametri'!$D$20,0,IF(((K57*(1-'P-Parametri'!$B$22))+0)&lt;='P-Parametri'!$B$20,'P-Parametri'!$B$19*(K57*(1-'P-Parametri'!$B$22)),IF(((K57*(1-'P-Parametri'!$B$22))+0)&lt;='P-Parametri'!$C$20,'P-Parametri'!$C$19*(K57*(1-'P-Parametri'!$B$22)),'P-Parametri'!$D$19*(K57*(1-'P-Parametri'!$B$22))))),0))</f>
        <v>19744.155725488483</v>
      </c>
      <c r="O58" s="10">
        <f>((O57*(1-'P-Parametri'!$B$22))+0)-(MAX(0,(IF(((O57*(1-'P-Parametri'!$B$22))+0)&lt;='P-Parametri'!$B$6,'P-Parametri'!$C$6*((O57*(1-'P-Parametri'!$B$22))+0),IF(((O57*(1-'P-Parametri'!$B$22))+0)&lt;='P-Parametri'!$B$7,'P-Parametri'!$B$9+'P-Parametri'!$C$7*(((O57*(1-'P-Parametri'!$B$22))+0)-'P-Parametri'!$B$6),'P-Parametri'!$B$10+'P-Parametri'!$C$8*(((O57*(1-'P-Parametri'!$B$22))+0)-'P-Parametri'!$B$7))))-(IF(((O57*(1-'P-Parametri'!$B$22))+0)&lt;='P-Parametri'!$C$12,'P-Parametri'!$B$12,IF(((O57*(1-'P-Parametri'!$B$22))+0)&lt;='P-Parametri'!$B$6,'P-Parametri'!$B$13+'P-Parametri'!$C$13*('P-Parametri'!$B$6-((O57*(1-'P-Parametri'!$B$22))+0))/'P-Parametri'!$D$13,IF(((O57*(1-'P-Parametri'!$B$22))+0)&lt;='P-Parametri'!$B$7,'P-Parametri'!$B$14*('P-Parametri'!$B$7-((O57*(1-'P-Parametri'!$B$22))+0))/'P-Parametri'!$C$14,0))))-(IF((O57*(1-'P-Parametri'!$B$22))&gt;0,IF(((O57*(1-'P-Parametri'!$B$22))+0)&lt;='P-Parametri'!$C$21,0,IF(((O57*(1-'P-Parametri'!$B$22))+0)&lt;='P-Parametri'!$D$21,'P-Parametri'!$B$21,IF(((O57*(1-'P-Parametri'!$B$22))+0)&lt;'P-Parametri'!$E$21,'P-Parametri'!$B$21*('P-Parametri'!$E$21-((O57*(1-'P-Parametri'!$B$22))+0))/('P-Parametri'!$E$21-'P-Parametri'!$D$21),0))),0))))-(IF(MAX(0,(IF(((O57*(1-'P-Parametri'!$B$22))+0)&lt;='P-Parametri'!$B$6,'P-Parametri'!$C$6*((O57*(1-'P-Parametri'!$B$22))+0),IF(((O57*(1-'P-Parametri'!$B$22))+0)&lt;='P-Parametri'!$B$7,'P-Parametri'!$B$9+'P-Parametri'!$C$7*(((O57*(1-'P-Parametri'!$B$22))+0)-'P-Parametri'!$B$6),'P-Parametri'!$B$10+'P-Parametri'!$C$8*(((O57*(1-'P-Parametri'!$B$22))+0)-'P-Parametri'!$B$7))))-(IF(((O57*(1-'P-Parametri'!$B$22))+0)&lt;='P-Parametri'!$C$12,'P-Parametri'!$B$12,IF(((O57*(1-'P-Parametri'!$B$22))+0)&lt;='P-Parametri'!$B$6,'P-Parametri'!$B$13+'P-Parametri'!$C$13*('P-Parametri'!$B$6-((O57*(1-'P-Parametri'!$B$22))+0))/'P-Parametri'!$D$13,IF(((O57*(1-'P-Parametri'!$B$22))+0)&lt;='P-Parametri'!$B$7,'P-Parametri'!$B$14*('P-Parametri'!$B$7-((O57*(1-'P-Parametri'!$B$22))+0))/'P-Parametri'!$C$14,0))))-(IF((O57*(1-'P-Parametri'!$B$22))&gt;0,IF(((O57*(1-'P-Parametri'!$B$22))+0)&lt;='P-Parametri'!$C$21,0,IF(((O57*(1-'P-Parametri'!$B$22))+0)&lt;='P-Parametri'!$D$21,'P-Parametri'!$B$21,IF(((O57*(1-'P-Parametri'!$B$22))+0)&lt;'P-Parametri'!$E$21,'P-Parametri'!$B$21*('P-Parametri'!$E$21-((O57*(1-'P-Parametri'!$B$22))+0))/('P-Parametri'!$E$21-'P-Parametri'!$D$21),0))),0)))&gt;0,'P-Parametri'!$B$11*((O57*(1-'P-Parametri'!$B$22))+0),0))+(IF(AND(((O57*(1-'P-Parametri'!$B$22))+0)&lt;='P-Parametri'!$C$18,(IF(((O57*(1-'P-Parametri'!$B$22))+0)&lt;='P-Parametri'!$B$6,'P-Parametri'!$C$6*((O57*(1-'P-Parametri'!$B$22))+0),IF(((O57*(1-'P-Parametri'!$B$22))+0)&lt;='P-Parametri'!$B$7,'P-Parametri'!$B$9+'P-Parametri'!$C$7*(((O57*(1-'P-Parametri'!$B$22))+0)-'P-Parametri'!$B$6),'P-Parametri'!$B$10+'P-Parametri'!$C$8*(((O57*(1-'P-Parametri'!$B$22))+0)-'P-Parametri'!$B$7))))&gt;(IF(((O57*(1-'P-Parametri'!$B$22))+0)&lt;='P-Parametri'!$C$12,'P-Parametri'!$B$12,IF(((O57*(1-'P-Parametri'!$B$22))+0)&lt;='P-Parametri'!$B$6,'P-Parametri'!$B$13+'P-Parametri'!$C$13*('P-Parametri'!$B$6-((O57*(1-'P-Parametri'!$B$22))+0))/'P-Parametri'!$D$13,IF(((O57*(1-'P-Parametri'!$B$22))+0)&lt;='P-Parametri'!$B$7,'P-Parametri'!$B$14*('P-Parametri'!$B$7-((O57*(1-'P-Parametri'!$B$22))+0))/'P-Parametri'!$C$14,0))))-'P-Parametri'!$D$18),'P-Parametri'!$B$18,0))+(IF((O57*(1-'P-Parametri'!$B$22))&gt;0,IF(((O57*(1-'P-Parametri'!$B$22))+0)&gt;'P-Parametri'!$D$20,0,IF(((O57*(1-'P-Parametri'!$B$22))+0)&lt;='P-Parametri'!$B$20,'P-Parametri'!$B$19*(O57*(1-'P-Parametri'!$B$22)),IF(((O57*(1-'P-Parametri'!$B$22))+0)&lt;='P-Parametri'!$C$20,'P-Parametri'!$C$19*(O57*(1-'P-Parametri'!$B$22)),'P-Parametri'!$D$19*(O57*(1-'P-Parametri'!$B$22))))),0))</f>
        <v>19790.620871085852</v>
      </c>
      <c r="S58" s="10">
        <f>((S57*(1-'P-Parametri'!$B$22))+0)-(MAX(0,(IF(((S57*(1-'P-Parametri'!$B$22))+0)&lt;='P-Parametri'!$B$6,'P-Parametri'!$C$6*((S57*(1-'P-Parametri'!$B$22))+0),IF(((S57*(1-'P-Parametri'!$B$22))+0)&lt;='P-Parametri'!$B$7,'P-Parametri'!$B$9+'P-Parametri'!$C$7*(((S57*(1-'P-Parametri'!$B$22))+0)-'P-Parametri'!$B$6),'P-Parametri'!$B$10+'P-Parametri'!$C$8*(((S57*(1-'P-Parametri'!$B$22))+0)-'P-Parametri'!$B$7))))-(IF(((S57*(1-'P-Parametri'!$B$22))+0)&lt;='P-Parametri'!$C$12,'P-Parametri'!$B$12,IF(((S57*(1-'P-Parametri'!$B$22))+0)&lt;='P-Parametri'!$B$6,'P-Parametri'!$B$13+'P-Parametri'!$C$13*('P-Parametri'!$B$6-((S57*(1-'P-Parametri'!$B$22))+0))/'P-Parametri'!$D$13,IF(((S57*(1-'P-Parametri'!$B$22))+0)&lt;='P-Parametri'!$B$7,'P-Parametri'!$B$14*('P-Parametri'!$B$7-((S57*(1-'P-Parametri'!$B$22))+0))/'P-Parametri'!$C$14,0))))-(IF((S57*(1-'P-Parametri'!$B$22))&gt;0,IF(((S57*(1-'P-Parametri'!$B$22))+0)&lt;='P-Parametri'!$C$21,0,IF(((S57*(1-'P-Parametri'!$B$22))+0)&lt;='P-Parametri'!$D$21,'P-Parametri'!$B$21,IF(((S57*(1-'P-Parametri'!$B$22))+0)&lt;'P-Parametri'!$E$21,'P-Parametri'!$B$21*('P-Parametri'!$E$21-((S57*(1-'P-Parametri'!$B$22))+0))/('P-Parametri'!$E$21-'P-Parametri'!$D$21),0))),0))))-(IF(MAX(0,(IF(((S57*(1-'P-Parametri'!$B$22))+0)&lt;='P-Parametri'!$B$6,'P-Parametri'!$C$6*((S57*(1-'P-Parametri'!$B$22))+0),IF(((S57*(1-'P-Parametri'!$B$22))+0)&lt;='P-Parametri'!$B$7,'P-Parametri'!$B$9+'P-Parametri'!$C$7*(((S57*(1-'P-Parametri'!$B$22))+0)-'P-Parametri'!$B$6),'P-Parametri'!$B$10+'P-Parametri'!$C$8*(((S57*(1-'P-Parametri'!$B$22))+0)-'P-Parametri'!$B$7))))-(IF(((S57*(1-'P-Parametri'!$B$22))+0)&lt;='P-Parametri'!$C$12,'P-Parametri'!$B$12,IF(((S57*(1-'P-Parametri'!$B$22))+0)&lt;='P-Parametri'!$B$6,'P-Parametri'!$B$13+'P-Parametri'!$C$13*('P-Parametri'!$B$6-((S57*(1-'P-Parametri'!$B$22))+0))/'P-Parametri'!$D$13,IF(((S57*(1-'P-Parametri'!$B$22))+0)&lt;='P-Parametri'!$B$7,'P-Parametri'!$B$14*('P-Parametri'!$B$7-((S57*(1-'P-Parametri'!$B$22))+0))/'P-Parametri'!$C$14,0))))-(IF((S57*(1-'P-Parametri'!$B$22))&gt;0,IF(((S57*(1-'P-Parametri'!$B$22))+0)&lt;='P-Parametri'!$C$21,0,IF(((S57*(1-'P-Parametri'!$B$22))+0)&lt;='P-Parametri'!$D$21,'P-Parametri'!$B$21,IF(((S57*(1-'P-Parametri'!$B$22))+0)&lt;'P-Parametri'!$E$21,'P-Parametri'!$B$21*('P-Parametri'!$E$21-((S57*(1-'P-Parametri'!$B$22))+0))/('P-Parametri'!$E$21-'P-Parametri'!$D$21),0))),0)))&gt;0,'P-Parametri'!$B$11*((S57*(1-'P-Parametri'!$B$22))+0),0))+(IF(AND(((S57*(1-'P-Parametri'!$B$22))+0)&lt;='P-Parametri'!$C$18,(IF(((S57*(1-'P-Parametri'!$B$22))+0)&lt;='P-Parametri'!$B$6,'P-Parametri'!$C$6*((S57*(1-'P-Parametri'!$B$22))+0),IF(((S57*(1-'P-Parametri'!$B$22))+0)&lt;='P-Parametri'!$B$7,'P-Parametri'!$B$9+'P-Parametri'!$C$7*(((S57*(1-'P-Parametri'!$B$22))+0)-'P-Parametri'!$B$6),'P-Parametri'!$B$10+'P-Parametri'!$C$8*(((S57*(1-'P-Parametri'!$B$22))+0)-'P-Parametri'!$B$7))))&gt;(IF(((S57*(1-'P-Parametri'!$B$22))+0)&lt;='P-Parametri'!$C$12,'P-Parametri'!$B$12,IF(((S57*(1-'P-Parametri'!$B$22))+0)&lt;='P-Parametri'!$B$6,'P-Parametri'!$B$13+'P-Parametri'!$C$13*('P-Parametri'!$B$6-((S57*(1-'P-Parametri'!$B$22))+0))/'P-Parametri'!$D$13,IF(((S57*(1-'P-Parametri'!$B$22))+0)&lt;='P-Parametri'!$B$7,'P-Parametri'!$B$14*('P-Parametri'!$B$7-((S57*(1-'P-Parametri'!$B$22))+0))/'P-Parametri'!$C$14,0))))-'P-Parametri'!$D$18),'P-Parametri'!$B$18,0))+(IF((S57*(1-'P-Parametri'!$B$22))&gt;0,IF(((S57*(1-'P-Parametri'!$B$22))+0)&gt;'P-Parametri'!$D$20,0,IF(((S57*(1-'P-Parametri'!$B$22))+0)&lt;='P-Parametri'!$B$20,'P-Parametri'!$B$19*(S57*(1-'P-Parametri'!$B$22)),IF(((S57*(1-'P-Parametri'!$B$22))+0)&lt;='P-Parametri'!$C$20,'P-Parametri'!$C$19*(S57*(1-'P-Parametri'!$B$22)),'P-Parametri'!$D$19*(S57*(1-'P-Parametri'!$B$22))))),0))</f>
        <v>19788.761733397318</v>
      </c>
      <c r="W58" s="10">
        <f>((W57*(1-'P-Parametri'!$B$22))+0)-(MAX(0,(IF(((W57*(1-'P-Parametri'!$B$22))+0)&lt;='P-Parametri'!$B$6,'P-Parametri'!$C$6*((W57*(1-'P-Parametri'!$B$22))+0),IF(((W57*(1-'P-Parametri'!$B$22))+0)&lt;='P-Parametri'!$B$7,'P-Parametri'!$B$9+'P-Parametri'!$C$7*(((W57*(1-'P-Parametri'!$B$22))+0)-'P-Parametri'!$B$6),'P-Parametri'!$B$10+'P-Parametri'!$C$8*(((W57*(1-'P-Parametri'!$B$22))+0)-'P-Parametri'!$B$7))))-(IF(((W57*(1-'P-Parametri'!$B$22))+0)&lt;='P-Parametri'!$C$12,'P-Parametri'!$B$12,IF(((W57*(1-'P-Parametri'!$B$22))+0)&lt;='P-Parametri'!$B$6,'P-Parametri'!$B$13+'P-Parametri'!$C$13*('P-Parametri'!$B$6-((W57*(1-'P-Parametri'!$B$22))+0))/'P-Parametri'!$D$13,IF(((W57*(1-'P-Parametri'!$B$22))+0)&lt;='P-Parametri'!$B$7,'P-Parametri'!$B$14*('P-Parametri'!$B$7-((W57*(1-'P-Parametri'!$B$22))+0))/'P-Parametri'!$C$14,0))))-(IF((W57*(1-'P-Parametri'!$B$22))&gt;0,IF(((W57*(1-'P-Parametri'!$B$22))+0)&lt;='P-Parametri'!$C$21,0,IF(((W57*(1-'P-Parametri'!$B$22))+0)&lt;='P-Parametri'!$D$21,'P-Parametri'!$B$21,IF(((W57*(1-'P-Parametri'!$B$22))+0)&lt;'P-Parametri'!$E$21,'P-Parametri'!$B$21*('P-Parametri'!$E$21-((W57*(1-'P-Parametri'!$B$22))+0))/('P-Parametri'!$E$21-'P-Parametri'!$D$21),0))),0))))-(IF(MAX(0,(IF(((W57*(1-'P-Parametri'!$B$22))+0)&lt;='P-Parametri'!$B$6,'P-Parametri'!$C$6*((W57*(1-'P-Parametri'!$B$22))+0),IF(((W57*(1-'P-Parametri'!$B$22))+0)&lt;='P-Parametri'!$B$7,'P-Parametri'!$B$9+'P-Parametri'!$C$7*(((W57*(1-'P-Parametri'!$B$22))+0)-'P-Parametri'!$B$6),'P-Parametri'!$B$10+'P-Parametri'!$C$8*(((W57*(1-'P-Parametri'!$B$22))+0)-'P-Parametri'!$B$7))))-(IF(((W57*(1-'P-Parametri'!$B$22))+0)&lt;='P-Parametri'!$C$12,'P-Parametri'!$B$12,IF(((W57*(1-'P-Parametri'!$B$22))+0)&lt;='P-Parametri'!$B$6,'P-Parametri'!$B$13+'P-Parametri'!$C$13*('P-Parametri'!$B$6-((W57*(1-'P-Parametri'!$B$22))+0))/'P-Parametri'!$D$13,IF(((W57*(1-'P-Parametri'!$B$22))+0)&lt;='P-Parametri'!$B$7,'P-Parametri'!$B$14*('P-Parametri'!$B$7-((W57*(1-'P-Parametri'!$B$22))+0))/'P-Parametri'!$C$14,0))))-(IF((W57*(1-'P-Parametri'!$B$22))&gt;0,IF(((W57*(1-'P-Parametri'!$B$22))+0)&lt;='P-Parametri'!$C$21,0,IF(((W57*(1-'P-Parametri'!$B$22))+0)&lt;='P-Parametri'!$D$21,'P-Parametri'!$B$21,IF(((W57*(1-'P-Parametri'!$B$22))+0)&lt;'P-Parametri'!$E$21,'P-Parametri'!$B$21*('P-Parametri'!$E$21-((W57*(1-'P-Parametri'!$B$22))+0))/('P-Parametri'!$E$21-'P-Parametri'!$D$21),0))),0)))&gt;0,'P-Parametri'!$B$11*((W57*(1-'P-Parametri'!$B$22))+0),0))+(IF(AND(((W57*(1-'P-Parametri'!$B$22))+0)&lt;='P-Parametri'!$C$18,(IF(((W57*(1-'P-Parametri'!$B$22))+0)&lt;='P-Parametri'!$B$6,'P-Parametri'!$C$6*((W57*(1-'P-Parametri'!$B$22))+0),IF(((W57*(1-'P-Parametri'!$B$22))+0)&lt;='P-Parametri'!$B$7,'P-Parametri'!$B$9+'P-Parametri'!$C$7*(((W57*(1-'P-Parametri'!$B$22))+0)-'P-Parametri'!$B$6),'P-Parametri'!$B$10+'P-Parametri'!$C$8*(((W57*(1-'P-Parametri'!$B$22))+0)-'P-Parametri'!$B$7))))&gt;(IF(((W57*(1-'P-Parametri'!$B$22))+0)&lt;='P-Parametri'!$C$12,'P-Parametri'!$B$12,IF(((W57*(1-'P-Parametri'!$B$22))+0)&lt;='P-Parametri'!$B$6,'P-Parametri'!$B$13+'P-Parametri'!$C$13*('P-Parametri'!$B$6-((W57*(1-'P-Parametri'!$B$22))+0))/'P-Parametri'!$D$13,IF(((W57*(1-'P-Parametri'!$B$22))+0)&lt;='P-Parametri'!$B$7,'P-Parametri'!$B$14*('P-Parametri'!$B$7-((W57*(1-'P-Parametri'!$B$22))+0))/'P-Parametri'!$C$14,0))))-'P-Parametri'!$D$18),'P-Parametri'!$B$18,0))+(IF((W57*(1-'P-Parametri'!$B$22))&gt;0,IF(((W57*(1-'P-Parametri'!$B$22))+0)&gt;'P-Parametri'!$D$20,0,IF(((W57*(1-'P-Parametri'!$B$22))+0)&lt;='P-Parametri'!$B$20,'P-Parametri'!$B$19*(W57*(1-'P-Parametri'!$B$22)),IF(((W57*(1-'P-Parametri'!$B$22))+0)&lt;='P-Parametri'!$C$20,'P-Parametri'!$C$19*(W57*(1-'P-Parametri'!$B$22)),'P-Parametri'!$D$19*(W57*(1-'P-Parametri'!$B$22))))),0))</f>
        <v>19788.761733397296</v>
      </c>
    </row>
    <row r="59" spans="1:26">
      <c r="A59" s="4" t="s">
        <v>453</v>
      </c>
      <c r="C59" s="10">
        <f>(('P-Parametri'!$B$24*C57)*(1+'P-Parametri'!$B$26)^('1-Input'!$B$25-1-'1-Input'!$C$12+1)*(IF('P-Parametri'!$B$26=0,'1-Input'!$C$12,((1+'P-Parametri'!$B$26)^'1-Input'!$C$12-1)/'P-Parametri'!$B$26)))*'P-Parametri'!$B$27*(1-'P-Parametri'!$B$28)</f>
        <v>2907.2793313910051</v>
      </c>
      <c r="G59" s="10">
        <f>(('P-Parametri'!$B$24*G57)*(1+'P-Parametri'!$B$26)^('1-Input'!$B$25-1-'1-Input'!$C$12+1)*(IF('P-Parametri'!$B$26=0,'1-Input'!$C$12,((1+'P-Parametri'!$B$26)^'1-Input'!$C$12-1)/'P-Parametri'!$B$26)))*'P-Parametri'!$B$27*(1-'P-Parametri'!$B$28)</f>
        <v>5100.4900550719385</v>
      </c>
      <c r="K59" s="10">
        <f>(('P-Parametri'!$B$24*K57)*(1+'P-Parametri'!$B$26)^('1-Input'!$B$25-1-'1-Input'!$C$12+1)*(IF('P-Parametri'!$B$26=0,'1-Input'!$C$12,((1+'P-Parametri'!$B$26)^'1-Input'!$C$12-1)/'P-Parametri'!$B$26)))*'P-Parametri'!$B$27*(1-'P-Parametri'!$B$28)</f>
        <v>3478.0560535547424</v>
      </c>
      <c r="O59" s="10">
        <f>(('P-Parametri'!$B$24*O57)*(1+'P-Parametri'!$B$26)^('1-Input'!$B$25-1-'1-Input'!$C$12+1)*(IF('P-Parametri'!$B$26=0,'1-Input'!$C$12,((1+'P-Parametri'!$B$26)^'1-Input'!$C$12-1)/'P-Parametri'!$B$26)))*'P-Parametri'!$B$27*(1-'P-Parametri'!$B$28)</f>
        <v>3489.380241667061</v>
      </c>
      <c r="S59" s="10">
        <f>(('P-Parametri'!$B$24*S57)*(1+'P-Parametri'!$B$26)^('1-Input'!$B$25-1-'1-Input'!$C$12+1)*(IF('P-Parametri'!$B$26=0,'1-Input'!$C$12,((1+'P-Parametri'!$B$26)^'1-Input'!$C$12-1)/'P-Parametri'!$B$26)))*'P-Parametri'!$B$27*(1-'P-Parametri'!$B$28)</f>
        <v>3488.9271445199215</v>
      </c>
      <c r="W59" s="10">
        <f>(('P-Parametri'!$B$24*W57)*(1+'P-Parametri'!$B$26)^('1-Input'!$B$25-1-'1-Input'!$C$12+1)*(IF('P-Parametri'!$B$26=0,'1-Input'!$C$12,((1+'P-Parametri'!$B$26)^'1-Input'!$C$12-1)/'P-Parametri'!$B$26)))*'P-Parametri'!$B$27*(1-'P-Parametri'!$B$28)</f>
        <v>3488.9271445199156</v>
      </c>
    </row>
    <row r="60" spans="1:26">
      <c r="A60" s="15" t="s">
        <v>176</v>
      </c>
      <c r="B60" s="15" t="s">
        <v>177</v>
      </c>
      <c r="C60" s="15" t="s">
        <v>178</v>
      </c>
      <c r="D60" s="15" t="s">
        <v>180</v>
      </c>
      <c r="E60" s="15" t="s">
        <v>181</v>
      </c>
      <c r="F60" s="15" t="s">
        <v>182</v>
      </c>
      <c r="G60" s="15" t="s">
        <v>178</v>
      </c>
      <c r="H60" s="15" t="s">
        <v>180</v>
      </c>
      <c r="I60" s="15" t="s">
        <v>181</v>
      </c>
      <c r="J60" s="15" t="s">
        <v>182</v>
      </c>
      <c r="K60" s="15" t="s">
        <v>178</v>
      </c>
      <c r="L60" s="15" t="s">
        <v>180</v>
      </c>
      <c r="M60" s="15" t="s">
        <v>181</v>
      </c>
      <c r="N60" s="15" t="s">
        <v>182</v>
      </c>
      <c r="O60" s="15" t="s">
        <v>178</v>
      </c>
      <c r="P60" s="15" t="s">
        <v>180</v>
      </c>
      <c r="Q60" s="15" t="s">
        <v>181</v>
      </c>
      <c r="R60" s="15" t="s">
        <v>182</v>
      </c>
      <c r="S60" s="15" t="s">
        <v>178</v>
      </c>
      <c r="T60" s="15" t="s">
        <v>180</v>
      </c>
      <c r="U60" s="15" t="s">
        <v>181</v>
      </c>
      <c r="V60" s="15" t="s">
        <v>182</v>
      </c>
      <c r="W60" s="15" t="s">
        <v>178</v>
      </c>
      <c r="X60" s="15" t="s">
        <v>180</v>
      </c>
      <c r="Y60" s="15" t="s">
        <v>181</v>
      </c>
      <c r="Z60" s="15" t="s">
        <v>182</v>
      </c>
    </row>
    <row r="61" spans="1:26">
      <c r="A61" s="9">
        <f>0</f>
        <v>0</v>
      </c>
      <c r="D61" s="10">
        <f>0</f>
        <v>0</v>
      </c>
      <c r="E61" s="10">
        <f>'1-Input'!$B$8</f>
        <v>760000</v>
      </c>
      <c r="F61" s="10">
        <f>'1-Input'!$B$9</f>
        <v>586000</v>
      </c>
      <c r="H61" s="10">
        <f>0</f>
        <v>0</v>
      </c>
      <c r="I61" s="10">
        <f>'1-Input'!$B$8</f>
        <v>760000</v>
      </c>
      <c r="J61" s="10">
        <f>'1-Input'!$B$9</f>
        <v>586000</v>
      </c>
      <c r="L61" s="10">
        <f>0</f>
        <v>0</v>
      </c>
      <c r="M61" s="10">
        <f>'1-Input'!$B$8</f>
        <v>760000</v>
      </c>
      <c r="N61" s="10">
        <f>'1-Input'!$B$9</f>
        <v>586000</v>
      </c>
      <c r="P61" s="10">
        <f>0</f>
        <v>0</v>
      </c>
      <c r="Q61" s="10">
        <f>'1-Input'!$B$8</f>
        <v>760000</v>
      </c>
      <c r="R61" s="10">
        <f>'1-Input'!$B$9</f>
        <v>586000</v>
      </c>
      <c r="T61" s="10">
        <f>0</f>
        <v>0</v>
      </c>
      <c r="U61" s="10">
        <f>'1-Input'!$B$8</f>
        <v>760000</v>
      </c>
      <c r="V61" s="10">
        <f>'1-Input'!$B$9</f>
        <v>586000</v>
      </c>
      <c r="X61" s="10">
        <f>0</f>
        <v>0</v>
      </c>
      <c r="Y61" s="10">
        <f>'1-Input'!$B$8</f>
        <v>760000</v>
      </c>
      <c r="Z61" s="10">
        <f>'1-Input'!$B$9</f>
        <v>586000</v>
      </c>
    </row>
    <row r="62" spans="1:26">
      <c r="A62" s="9">
        <f t="shared" ref="A62:A103" si="1">A61+1</f>
        <v>1</v>
      </c>
      <c r="B62" s="12">
        <f>IF($A62='P-Parametri'!$C$47,'P-Parametri'!$B$34,IF($A62='P-Parametri'!$C$48,'P-Parametri'!$C$34,'P-Parametri'!$C$50))</f>
        <v>-0.35</v>
      </c>
      <c r="C62" s="10">
        <f>IF($A62&lt;='1-Input'!$B$26,0,IF($A62='1-Input'!$B$26+1,('1-Input'!$B$23+$C$59)*'1-Input'!$B$27,'1-Input'!$B$23+$C$59))</f>
        <v>0</v>
      </c>
      <c r="D62" s="10">
        <f>MAX(0,('1-Input'!$B$10-C62-IF(AND($A62&gt;=1,$A62&lt;1+'1-Input'!$C$12),$C$58,0)))/(1-'P-Parametri'!$B$31*MAX(0,IF(E61&lt;=0,0,(E61-F61)/E61)))</f>
        <v>12470.57275332871</v>
      </c>
      <c r="E62" s="10">
        <f>((E61-D62+MAX(0,-('1-Input'!$B$10-C62-IF(AND($A62&gt;=1,$A62&lt;1+'1-Input'!$C$12),$C$58,0))))*(1+B62))*(1-'P-Parametri'!$B$32)</f>
        <v>484922.33945491567</v>
      </c>
      <c r="F62" s="10">
        <f>IF(E61&lt;=0,F61,F61*(1-D62/E61))+MAX(0,-('1-Input'!$B$10-C62-IF(AND($A62&gt;=1,$A62&lt;1+'1-Input'!$C$12),$C$58,0)))</f>
        <v>576384.53206124913</v>
      </c>
      <c r="G62" s="10">
        <f>IF($A62&lt;='1-Input'!$B$26,0,IF($A62='1-Input'!$B$26+1,('1-Input'!$B$23+$G$59)*'1-Input'!$B$27,'1-Input'!$B$23+$G$59))</f>
        <v>0</v>
      </c>
      <c r="H62" s="10">
        <f>MAX(0,('1-Input'!$B$10-G62-IF(AND($A62&gt;=1,$A62&lt;1+'1-Input'!$C$12),$G$58,0)))/(1-'P-Parametri'!$B$31*MAX(0,IF(I61&lt;=0,0,(I61-J61)/I61)))</f>
        <v>3146.5012159199023</v>
      </c>
      <c r="I62" s="10">
        <f>((I61-H62+MAX(0,-('1-Input'!$B$10-G62-IF(AND($A62&gt;=1,$A62&lt;1+'1-Input'!$C$12),$G$58,0))))*(1+B62))*(1-'P-Parametri'!$B$32)</f>
        <v>490970.8646612328</v>
      </c>
      <c r="J62" s="10">
        <f>IF(I61&lt;=0,J61,J61*(1-H62/I61))+MAX(0,-('1-Input'!$B$10-G62-IF(AND($A62&gt;=1,$A62&lt;1+'1-Input'!$C$12),$G$58,0)))</f>
        <v>583573.88195719861</v>
      </c>
      <c r="K62" s="10">
        <f>IF($A62&lt;='1-Input'!$B$26,0,IF($A62='1-Input'!$B$26+1,('1-Input'!$B$23+$K$59)*'1-Input'!$B$27,'1-Input'!$B$23+$K$59))</f>
        <v>0</v>
      </c>
      <c r="L62" s="10">
        <f>MAX(0,('1-Input'!$B$10-K62-IF(AND($A62&gt;=1,$A62&lt;1+'1-Input'!$C$12),$K$58,0)))/(1-'P-Parametri'!$B$31*MAX(0,IF(M61&lt;=0,0,(M61-N61)/M61)))</f>
        <v>9841.6834302825464</v>
      </c>
      <c r="M62" s="10">
        <f>((M61-L62+MAX(0,-('1-Input'!$B$10-K62-IF(AND($A62&gt;=1,$A62&lt;1+'1-Input'!$C$12),$K$58,0))))*(1+B62))*(1-'P-Parametri'!$B$32)</f>
        <v>486627.69995877572</v>
      </c>
      <c r="N62" s="10">
        <f>IF(M61&lt;=0,N61,N61*(1-L62/M61))+MAX(0,-('1-Input'!$B$10-K62-IF(AND($A62&gt;=1,$A62&lt;1+'1-Input'!$C$12),$K$58,0)))</f>
        <v>578411.54409191373</v>
      </c>
      <c r="O62" s="10">
        <f>IF($A62&lt;='1-Input'!$B$26,0,IF($A62='1-Input'!$B$26+1,('1-Input'!$B$23+$O$59)*'1-Input'!$B$27,'1-Input'!$B$23+$O$59))</f>
        <v>0</v>
      </c>
      <c r="P62" s="10">
        <f>MAX(0,('1-Input'!$B$10-O62-IF(AND($A62&gt;=1,$A62&lt;1+'1-Input'!$C$12),$O$58,0)))/(1-'P-Parametri'!$B$31*MAX(0,IF(Q61&lt;=0,0,(Q61-R61)/Q61)))</f>
        <v>9792.2773210234936</v>
      </c>
      <c r="Q62" s="10">
        <f>((Q61-P62+MAX(0,-('1-Input'!$B$10-O62-IF(AND($A62&gt;=1,$A62&lt;1+'1-Input'!$C$12),$O$58,0))))*(1+B62))*(1-'P-Parametri'!$B$32)</f>
        <v>486659.74970185204</v>
      </c>
      <c r="R62" s="10">
        <f>IF(Q61&lt;=0,R61,R61*(1-P62/Q61))+MAX(0,-('1-Input'!$B$10-O62-IF(AND($A62&gt;=1,$A62&lt;1+'1-Input'!$C$12),$O$58,0)))</f>
        <v>578449.63880247402</v>
      </c>
      <c r="S62" s="10">
        <f>IF($A62&lt;='1-Input'!$B$26,0,IF($A62='1-Input'!$B$26+1,('1-Input'!$B$23+$S$59)*'1-Input'!$B$27,'1-Input'!$B$23+$S$59))</f>
        <v>0</v>
      </c>
      <c r="T62" s="10">
        <f>MAX(0,('1-Input'!$B$10-S62-IF(AND($A62&gt;=1,$A62&lt;1+'1-Input'!$C$12),$S$58,0)))/(1-'P-Parametri'!$B$31*MAX(0,IF(U61&lt;=0,0,(U61-V61)/U61)))</f>
        <v>9794.2541309223216</v>
      </c>
      <c r="U62" s="10">
        <f>((U61-T62+MAX(0,-('1-Input'!$B$10-S62-IF(AND($A62&gt;=1,$A62&lt;1+'1-Input'!$C$12),$S$58,0))))*(1+B62))*(1-'P-Parametri'!$B$32)</f>
        <v>486658.46734527068</v>
      </c>
      <c r="V62" s="10">
        <f>IF(U61&lt;=0,V61,V61*(1-T62/U61))+MAX(0,-('1-Input'!$B$10-S62-IF(AND($A62&gt;=1,$A62&lt;1+'1-Input'!$C$12),$S$58,0)))</f>
        <v>578448.11457799934</v>
      </c>
      <c r="W62" s="10">
        <f>IF($A62&lt;='1-Input'!$B$26,0,IF($A62='1-Input'!$B$26+1,('1-Input'!$B$23+$W$59)*'1-Input'!$B$27,'1-Input'!$B$23+$W$59))</f>
        <v>0</v>
      </c>
      <c r="X62" s="10">
        <f>MAX(0,('1-Input'!$B$10-W62-IF(AND($A62&gt;=1,$A62&lt;1+'1-Input'!$C$12),$W$58,0)))/(1-'P-Parametri'!$B$31*MAX(0,IF(Y61&lt;=0,0,(Y61-Z61)/Y61)))</f>
        <v>9794.2541309223452</v>
      </c>
      <c r="Y62" s="10">
        <f>((Y61-X62+MAX(0,-('1-Input'!$B$10-W62-IF(AND($A62&gt;=1,$A62&lt;1+'1-Input'!$C$12),$W$58,0))))*(1+B62))*(1-'P-Parametri'!$B$32)</f>
        <v>486658.46734527068</v>
      </c>
      <c r="Z62" s="10">
        <f>IF(Y61&lt;=0,Z61,Z61*(1-X62/Y61))+MAX(0,-('1-Input'!$B$10-W62-IF(AND($A62&gt;=1,$A62&lt;1+'1-Input'!$C$12),$W$58,0)))</f>
        <v>578448.11457799934</v>
      </c>
    </row>
    <row r="63" spans="1:26">
      <c r="A63" s="9">
        <f t="shared" si="1"/>
        <v>2</v>
      </c>
      <c r="B63" s="12">
        <f>IF($A63='P-Parametri'!$C$47,'P-Parametri'!$B$34,IF($A63='P-Parametri'!$C$48,'P-Parametri'!$C$34,'P-Parametri'!$C$50))</f>
        <v>-0.2</v>
      </c>
      <c r="C63" s="10">
        <f>IF($A63&lt;='1-Input'!$B$26,0,IF($A63='1-Input'!$B$26+1,('1-Input'!$B$23+$C$59)*'1-Input'!$B$27,'1-Input'!$B$23+$C$59))</f>
        <v>0</v>
      </c>
      <c r="D63" s="10">
        <f>MAX(0,('1-Input'!$B$10-C63-IF(AND($A63&gt;=1,$A63&lt;1+'1-Input'!$C$12),$C$58,0)))/(1-'P-Parametri'!$B$31*MAX(0,IF(E62&lt;=0,0,(E62-F62)/E62)))</f>
        <v>11728.245501538458</v>
      </c>
      <c r="E63" s="10">
        <f>((E62-D63+MAX(0,-('1-Input'!$B$10-C63-IF(AND($A63&gt;=1,$A63&lt;1+'1-Input'!$C$12),$C$58,0))))*(1+B63))*(1-'P-Parametri'!$B$32)</f>
        <v>377798.16461237636</v>
      </c>
      <c r="F63" s="10">
        <f>IF(E62&lt;=0,F62,F62*(1-D63/E62))+MAX(0,-('1-Input'!$B$10-C63-IF(AND($A63&gt;=1,$A63&lt;1+'1-Input'!$C$12),$C$58,0)))</f>
        <v>562444.1982277896</v>
      </c>
      <c r="G63" s="10">
        <f>IF($A63&lt;='1-Input'!$B$26,0,IF($A63='1-Input'!$B$26+1,('1-Input'!$B$23+$G$59)*'1-Input'!$B$27,'1-Input'!$B$23+$G$59))</f>
        <v>0</v>
      </c>
      <c r="H63" s="10">
        <f>MAX(0,('1-Input'!$B$10-G63-IF(AND($A63&gt;=1,$A63&lt;1+'1-Input'!$C$12),$G$58,0)))/(1-'P-Parametri'!$B$31*MAX(0,IF(I62&lt;=0,0,(I62-J62)/I62)))</f>
        <v>2959.2015909090915</v>
      </c>
      <c r="I63" s="10">
        <f>((I62-H63+MAX(0,-('1-Input'!$B$10-G63-IF(AND($A63&gt;=1,$A63&lt;1+'1-Input'!$C$12),$G$58,0))))*(1+B63))*(1-'P-Parametri'!$B$32)</f>
        <v>389628.51179534645</v>
      </c>
      <c r="J63" s="10">
        <f>IF(I62&lt;=0,J62,J62*(1-H63/I62))+MAX(0,-('1-Input'!$B$10-G63-IF(AND($A63&gt;=1,$A63&lt;1+'1-Input'!$C$12),$G$58,0)))</f>
        <v>580056.5393118416</v>
      </c>
      <c r="K63" s="10">
        <f>IF($A63&lt;='1-Input'!$B$26,0,IF($A63='1-Input'!$B$26+1,('1-Input'!$B$23+$K$59)*'1-Input'!$B$27,'1-Input'!$B$23+$K$59))</f>
        <v>0</v>
      </c>
      <c r="L63" s="10">
        <f>MAX(0,('1-Input'!$B$10-K63-IF(AND($A63&gt;=1,$A63&lt;1+'1-Input'!$C$12),$K$58,0)))/(1-'P-Parametri'!$B$31*MAX(0,IF(M62&lt;=0,0,(M62-N62)/M62)))</f>
        <v>9255.8442745115171</v>
      </c>
      <c r="M63" s="10">
        <f>((M62-L63+MAX(0,-('1-Input'!$B$10-K63-IF(AND($A63&gt;=1,$A63&lt;1+'1-Input'!$C$12),$K$58,0))))*(1+B63))*(1-'P-Parametri'!$B$32)</f>
        <v>381133.68957831658</v>
      </c>
      <c r="N63" s="10">
        <f>IF(M62&lt;=0,N62,N62*(1-L63/M62))+MAX(0,-('1-Input'!$B$10-K63-IF(AND($A63&gt;=1,$A63&lt;1+'1-Input'!$C$12),$K$58,0)))</f>
        <v>567409.93612930074</v>
      </c>
      <c r="O63" s="10">
        <f>IF($A63&lt;='1-Input'!$B$26,0,IF($A63='1-Input'!$B$26+1,('1-Input'!$B$23+$O$59)*'1-Input'!$B$27,'1-Input'!$B$23+$O$59))</f>
        <v>0</v>
      </c>
      <c r="P63" s="10">
        <f>MAX(0,('1-Input'!$B$10-O63-IF(AND($A63&gt;=1,$A63&lt;1+'1-Input'!$C$12),$O$58,0)))/(1-'P-Parametri'!$B$31*MAX(0,IF(Q62&lt;=0,0,(Q62-R62)/Q62)))</f>
        <v>9209.3791289141482</v>
      </c>
      <c r="Q63" s="10">
        <f>((Q62-P63+MAX(0,-('1-Input'!$B$10-O63-IF(AND($A63&gt;=1,$A63&lt;1+'1-Input'!$C$12),$O$58,0))))*(1+B63))*(1-'P-Parametri'!$B$32)</f>
        <v>381196.3758654336</v>
      </c>
      <c r="R63" s="10">
        <f>IF(Q62&lt;=0,R62,R62*(1-P63/Q62))+MAX(0,-('1-Input'!$B$10-O63-IF(AND($A63&gt;=1,$A63&lt;1+'1-Input'!$C$12),$O$58,0)))</f>
        <v>567503.25987144653</v>
      </c>
      <c r="S63" s="10">
        <f>IF($A63&lt;='1-Input'!$B$26,0,IF($A63='1-Input'!$B$26+1,('1-Input'!$B$23+$S$59)*'1-Input'!$B$27,'1-Input'!$B$23+$S$59))</f>
        <v>0</v>
      </c>
      <c r="T63" s="10">
        <f>MAX(0,('1-Input'!$B$10-S63-IF(AND($A63&gt;=1,$A63&lt;1+'1-Input'!$C$12),$S$58,0)))/(1-'P-Parametri'!$B$31*MAX(0,IF(U62&lt;=0,0,(U62-V62)/U62)))</f>
        <v>9211.2382666026824</v>
      </c>
      <c r="U63" s="10">
        <f>((U62-T63+MAX(0,-('1-Input'!$B$10-S63-IF(AND($A63&gt;=1,$A63&lt;1+'1-Input'!$C$12),$S$58,0))))*(1+B63))*(1-'P-Parametri'!$B$32)</f>
        <v>381193.86769640853</v>
      </c>
      <c r="V63" s="10">
        <f>IF(U62&lt;=0,V62,V62*(1-T63/U62))+MAX(0,-('1-Input'!$B$10-S63-IF(AND($A63&gt;=1,$A63&lt;1+'1-Input'!$C$12),$S$58,0)))</f>
        <v>567499.52585352771</v>
      </c>
      <c r="W63" s="10">
        <f>IF($A63&lt;='1-Input'!$B$26,0,IF($A63='1-Input'!$B$26+1,('1-Input'!$B$23+$W$59)*'1-Input'!$B$27,'1-Input'!$B$23+$W$59))</f>
        <v>0</v>
      </c>
      <c r="X63" s="10">
        <f>MAX(0,('1-Input'!$B$10-W63-IF(AND($A63&gt;=1,$A63&lt;1+'1-Input'!$C$12),$W$58,0)))/(1-'P-Parametri'!$B$31*MAX(0,IF(Y62&lt;=0,0,(Y62-Z62)/Y62)))</f>
        <v>9211.2382666027042</v>
      </c>
      <c r="Y63" s="10">
        <f>((Y62-X63+MAX(0,-('1-Input'!$B$10-W63-IF(AND($A63&gt;=1,$A63&lt;1+'1-Input'!$C$12),$W$58,0))))*(1+B63))*(1-'P-Parametri'!$B$32)</f>
        <v>381193.86769640853</v>
      </c>
      <c r="Z63" s="10">
        <f>IF(Y62&lt;=0,Z62,Z62*(1-X63/Y62))+MAX(0,-('1-Input'!$B$10-W63-IF(AND($A63&gt;=1,$A63&lt;1+'1-Input'!$C$12),$W$58,0)))</f>
        <v>567499.52585352771</v>
      </c>
    </row>
    <row r="64" spans="1:26">
      <c r="A64" s="9">
        <f t="shared" si="1"/>
        <v>3</v>
      </c>
      <c r="B64" s="12">
        <f>IF($A64='P-Parametri'!$C$47,'P-Parametri'!$B$34,IF($A64='P-Parametri'!$C$48,'P-Parametri'!$C$34,'P-Parametri'!$C$50))</f>
        <v>2.7158250435358244E-2</v>
      </c>
      <c r="C64" s="10">
        <f>IF($A64&lt;='1-Input'!$B$26,0,IF($A64='1-Input'!$B$26+1,('1-Input'!$B$23+$C$59)*'1-Input'!$B$27,'1-Input'!$B$23+$C$59))</f>
        <v>0</v>
      </c>
      <c r="D64" s="10">
        <f>MAX(0,('1-Input'!$B$10-C64-IF(AND($A64&gt;=1,$A64&lt;1+'1-Input'!$C$12),$C$58,0)))/(1-'P-Parametri'!$B$31*MAX(0,IF(E63&lt;=0,0,(E63-F63)/E63)))</f>
        <v>11728.245501538458</v>
      </c>
      <c r="E64" s="10">
        <f>((E63-D64+MAX(0,-('1-Input'!$B$10-C64-IF(AND($A64&gt;=1,$A64&lt;1+'1-Input'!$C$12),$C$58,0))))*(1+B64))*(1-'P-Parametri'!$B$32)</f>
        <v>375259.71417559957</v>
      </c>
      <c r="F64" s="10">
        <f>IF(E63&lt;=0,F63,F63*(1-D64/E63))+MAX(0,-('1-Input'!$B$10-C64-IF(AND($A64&gt;=1,$A64&lt;1+'1-Input'!$C$12),$C$58,0)))</f>
        <v>544983.86026002967</v>
      </c>
      <c r="G64" s="10">
        <f>IF($A64&lt;='1-Input'!$B$26,0,IF($A64='1-Input'!$B$26+1,('1-Input'!$B$23+$G$59)*'1-Input'!$B$27,'1-Input'!$B$23+$G$59))</f>
        <v>0</v>
      </c>
      <c r="H64" s="10">
        <f>MAX(0,('1-Input'!$B$10-G64-IF(AND($A64&gt;=1,$A64&lt;1+'1-Input'!$C$12),$G$58,0)))/(1-'P-Parametri'!$B$31*MAX(0,IF(I63&lt;=0,0,(I63-J63)/I63)))</f>
        <v>2959.2015909090915</v>
      </c>
      <c r="I64" s="10">
        <f>((I63-H64+MAX(0,-('1-Input'!$B$10-G64-IF(AND($A64&gt;=1,$A64&lt;1+'1-Input'!$C$12),$G$58,0))))*(1+B64))*(1-'P-Parametri'!$B$32)</f>
        <v>396376.2310223034</v>
      </c>
      <c r="J64" s="10">
        <f>IF(I63&lt;=0,J63,J63*(1-H64/I63))+MAX(0,-('1-Input'!$B$10-G64-IF(AND($A64&gt;=1,$A64&lt;1+'1-Input'!$C$12),$G$58,0)))</f>
        <v>575651.05002657487</v>
      </c>
      <c r="K64" s="10">
        <f>IF($A64&lt;='1-Input'!$B$26,0,IF($A64='1-Input'!$B$26+1,('1-Input'!$B$23+$K$59)*'1-Input'!$B$27,'1-Input'!$B$23+$K$59))</f>
        <v>0</v>
      </c>
      <c r="L64" s="10">
        <f>MAX(0,('1-Input'!$B$10-K64-IF(AND($A64&gt;=1,$A64&lt;1+'1-Input'!$C$12),$K$58,0)))/(1-'P-Parametri'!$B$31*MAX(0,IF(M63&lt;=0,0,(M63-N63)/M63)))</f>
        <v>9255.8442745115171</v>
      </c>
      <c r="M64" s="10">
        <f>((M63-L64+MAX(0,-('1-Input'!$B$10-K64-IF(AND($A64&gt;=1,$A64&lt;1+'1-Input'!$C$12),$K$58,0))))*(1+B64))*(1-'P-Parametri'!$B$32)</f>
        <v>381213.44216401136</v>
      </c>
      <c r="N64" s="10">
        <f>IF(M63&lt;=0,N63,N63*(1-L64/M63))+MAX(0,-('1-Input'!$B$10-K64-IF(AND($A64&gt;=1,$A64&lt;1+'1-Input'!$C$12),$K$58,0)))</f>
        <v>553630.3670378516</v>
      </c>
      <c r="O64" s="10">
        <f>IF($A64&lt;='1-Input'!$B$26,0,IF($A64='1-Input'!$B$26+1,('1-Input'!$B$23+$O$59)*'1-Input'!$B$27,'1-Input'!$B$23+$O$59))</f>
        <v>0</v>
      </c>
      <c r="P64" s="10">
        <f>MAX(0,('1-Input'!$B$10-O64-IF(AND($A64&gt;=1,$A64&lt;1+'1-Input'!$C$12),$O$58,0)))/(1-'P-Parametri'!$B$31*MAX(0,IF(Q63&lt;=0,0,(Q63-R63)/Q63)))</f>
        <v>9209.3791289141482</v>
      </c>
      <c r="Q64" s="10">
        <f>((Q63-P64+MAX(0,-('1-Input'!$B$10-O64-IF(AND($A64&gt;=1,$A64&lt;1+'1-Input'!$C$12),$O$58,0))))*(1+B64))*(1-'P-Parametri'!$B$32)</f>
        <v>381325.33372708148</v>
      </c>
      <c r="R64" s="10">
        <f>IF(Q63&lt;=0,R63,R63*(1-P64/Q63))+MAX(0,-('1-Input'!$B$10-O64-IF(AND($A64&gt;=1,$A64&lt;1+'1-Input'!$C$12),$O$58,0)))</f>
        <v>553792.86541875685</v>
      </c>
      <c r="S64" s="10">
        <f>IF($A64&lt;='1-Input'!$B$26,0,IF($A64='1-Input'!$B$26+1,('1-Input'!$B$23+$S$59)*'1-Input'!$B$27,'1-Input'!$B$23+$S$59))</f>
        <v>0</v>
      </c>
      <c r="T64" s="10">
        <f>MAX(0,('1-Input'!$B$10-S64-IF(AND($A64&gt;=1,$A64&lt;1+'1-Input'!$C$12),$S$58,0)))/(1-'P-Parametri'!$B$31*MAX(0,IF(U63&lt;=0,0,(U63-V63)/U63)))</f>
        <v>9211.2382666026824</v>
      </c>
      <c r="U64" s="10">
        <f>((U63-T64+MAX(0,-('1-Input'!$B$10-S64-IF(AND($A64&gt;=1,$A64&lt;1+'1-Input'!$C$12),$S$58,0))))*(1+B64))*(1-'P-Parametri'!$B$32)</f>
        <v>381320.85678378865</v>
      </c>
      <c r="V64" s="10">
        <f>IF(U63&lt;=0,V63,V63*(1-T64/U63))+MAX(0,-('1-Input'!$B$10-S64-IF(AND($A64&gt;=1,$A64&lt;1+'1-Input'!$C$12),$S$58,0)))</f>
        <v>553786.3636234781</v>
      </c>
      <c r="W64" s="10">
        <f>IF($A64&lt;='1-Input'!$B$26,0,IF($A64='1-Input'!$B$26+1,('1-Input'!$B$23+$W$59)*'1-Input'!$B$27,'1-Input'!$B$23+$W$59))</f>
        <v>0</v>
      </c>
      <c r="X64" s="10">
        <f>MAX(0,('1-Input'!$B$10-W64-IF(AND($A64&gt;=1,$A64&lt;1+'1-Input'!$C$12),$W$58,0)))/(1-'P-Parametri'!$B$31*MAX(0,IF(Y63&lt;=0,0,(Y63-Z63)/Y63)))</f>
        <v>9211.2382666027042</v>
      </c>
      <c r="Y64" s="10">
        <f>((Y63-X64+MAX(0,-('1-Input'!$B$10-W64-IF(AND($A64&gt;=1,$A64&lt;1+'1-Input'!$C$12),$W$58,0))))*(1+B64))*(1-'P-Parametri'!$B$32)</f>
        <v>381320.85678378865</v>
      </c>
      <c r="Z64" s="10">
        <f>IF(Y63&lt;=0,Z63,Z63*(1-X64/Y63))+MAX(0,-('1-Input'!$B$10-W64-IF(AND($A64&gt;=1,$A64&lt;1+'1-Input'!$C$12),$W$58,0)))</f>
        <v>553786.3636234781</v>
      </c>
    </row>
    <row r="65" spans="1:26">
      <c r="A65" s="9">
        <f t="shared" si="1"/>
        <v>4</v>
      </c>
      <c r="B65" s="12">
        <f>IF($A65='P-Parametri'!$C$47,'P-Parametri'!$B$34,IF($A65='P-Parametri'!$C$48,'P-Parametri'!$C$34,'P-Parametri'!$C$50))</f>
        <v>2.7158250435358244E-2</v>
      </c>
      <c r="C65" s="10">
        <f>IF($A65&lt;='1-Input'!$B$26,0,IF($A65='1-Input'!$B$26+1,('1-Input'!$B$23+$C$59)*'1-Input'!$B$27,'1-Input'!$B$23+$C$59))</f>
        <v>0</v>
      </c>
      <c r="D65" s="10">
        <f>MAX(0,('1-Input'!$B$10-C65-IF(AND($A65&gt;=1,$A65&lt;1+'1-Input'!$C$12),$C$58,0)))/(1-'P-Parametri'!$B$31*MAX(0,IF(E64&lt;=0,0,(E64-F64)/E64)))</f>
        <v>11728.245501538458</v>
      </c>
      <c r="E65" s="10">
        <f>((E64-D65+MAX(0,-('1-Input'!$B$10-C65-IF(AND($A65&gt;=1,$A65&lt;1+'1-Input'!$C$12),$C$58,0))))*(1+B65))*(1-'P-Parametri'!$B$32)</f>
        <v>372657.53864676197</v>
      </c>
      <c r="F65" s="10">
        <f>IF(E64&lt;=0,F64,F64*(1-D65/E64))+MAX(0,-('1-Input'!$B$10-C65-IF(AND($A65&gt;=1,$A65&lt;1+'1-Input'!$C$12),$C$58,0)))</f>
        <v>527951.11129696132</v>
      </c>
      <c r="G65" s="10">
        <f>IF($A65&lt;='1-Input'!$B$26,0,IF($A65='1-Input'!$B$26+1,('1-Input'!$B$23+$G$59)*'1-Input'!$B$27,'1-Input'!$B$23+$G$59))</f>
        <v>0</v>
      </c>
      <c r="H65" s="10">
        <f>MAX(0,('1-Input'!$B$10-G65-IF(AND($A65&gt;=1,$A65&lt;1+'1-Input'!$C$12),$G$58,0)))/(1-'P-Parametri'!$B$31*MAX(0,IF(I64&lt;=0,0,(I64-J64)/I64)))</f>
        <v>2959.2015909090915</v>
      </c>
      <c r="I65" s="10">
        <f>((I64-H65+MAX(0,-('1-Input'!$B$10-G65-IF(AND($A65&gt;=1,$A65&lt;1+'1-Input'!$C$12),$G$58,0))))*(1+B65))*(1-'P-Parametri'!$B$32)</f>
        <v>403293.34454694233</v>
      </c>
      <c r="J65" s="10">
        <f>IF(I64&lt;=0,J64,J64*(1-H65/I64))+MAX(0,-('1-Input'!$B$10-G65-IF(AND($A65&gt;=1,$A65&lt;1+'1-Input'!$C$12),$G$58,0)))</f>
        <v>571353.44747191691</v>
      </c>
      <c r="K65" s="10">
        <f>IF($A65&lt;='1-Input'!$B$26,0,IF($A65='1-Input'!$B$26+1,('1-Input'!$B$23+$K$59)*'1-Input'!$B$27,'1-Input'!$B$23+$K$59))</f>
        <v>0</v>
      </c>
      <c r="L65" s="10">
        <f>MAX(0,('1-Input'!$B$10-K65-IF(AND($A65&gt;=1,$A65&lt;1+'1-Input'!$C$12),$K$58,0)))/(1-'P-Parametri'!$B$31*MAX(0,IF(M64&lt;=0,0,(M64-N64)/M64)))</f>
        <v>9255.8442745115171</v>
      </c>
      <c r="M65" s="10">
        <f>((M64-L65+MAX(0,-('1-Input'!$B$10-K65-IF(AND($A65&gt;=1,$A65&lt;1+'1-Input'!$C$12),$K$58,0))))*(1+B65))*(1-'P-Parametri'!$B$32)</f>
        <v>381295.19685334858</v>
      </c>
      <c r="N65" s="10">
        <f>IF(M64&lt;=0,N64,N64*(1-L65/M64))+MAX(0,-('1-Input'!$B$10-K65-IF(AND($A65&gt;=1,$A65&lt;1+'1-Input'!$C$12),$K$58,0)))</f>
        <v>540188.24801430898</v>
      </c>
      <c r="O65" s="10">
        <f>IF($A65&lt;='1-Input'!$B$26,0,IF($A65='1-Input'!$B$26+1,('1-Input'!$B$23+$O$59)*'1-Input'!$B$27,'1-Input'!$B$23+$O$59))</f>
        <v>0</v>
      </c>
      <c r="P65" s="10">
        <f>MAX(0,('1-Input'!$B$10-O65-IF(AND($A65&gt;=1,$A65&lt;1+'1-Input'!$C$12),$O$58,0)))/(1-'P-Parametri'!$B$31*MAX(0,IF(Q64&lt;=0,0,(Q64-R64)/Q64)))</f>
        <v>9209.3791289141482</v>
      </c>
      <c r="Q65" s="10">
        <f>((Q64-P65+MAX(0,-('1-Input'!$B$10-O65-IF(AND($A65&gt;=1,$A65&lt;1+'1-Input'!$C$12),$O$58,0))))*(1+B65))*(1-'P-Parametri'!$B$32)</f>
        <v>381457.52893836849</v>
      </c>
      <c r="R65" s="10">
        <f>IF(Q64&lt;=0,R64,R64*(1-P65/Q64))+MAX(0,-('1-Input'!$B$10-O65-IF(AND($A65&gt;=1,$A65&lt;1+'1-Input'!$C$12),$O$58,0)))</f>
        <v>540418.22700519883</v>
      </c>
      <c r="S65" s="10">
        <f>IF($A65&lt;='1-Input'!$B$26,0,IF($A65='1-Input'!$B$26+1,('1-Input'!$B$23+$S$59)*'1-Input'!$B$27,'1-Input'!$B$23+$S$59))</f>
        <v>0</v>
      </c>
      <c r="T65" s="10">
        <f>MAX(0,('1-Input'!$B$10-S65-IF(AND($A65&gt;=1,$A65&lt;1+'1-Input'!$C$12),$S$58,0)))/(1-'P-Parametri'!$B$31*MAX(0,IF(U64&lt;=0,0,(U64-V64)/U64)))</f>
        <v>9211.2382666026824</v>
      </c>
      <c r="U65" s="10">
        <f>((U64-T65+MAX(0,-('1-Input'!$B$10-S65-IF(AND($A65&gt;=1,$A65&lt;1+'1-Input'!$C$12),$S$58,0))))*(1+B65))*(1-'P-Parametri'!$B$32)</f>
        <v>381451.03379682876</v>
      </c>
      <c r="V65" s="10">
        <f>IF(U64&lt;=0,V64,V64*(1-T65/U64))+MAX(0,-('1-Input'!$B$10-S65-IF(AND($A65&gt;=1,$A65&lt;1+'1-Input'!$C$12),$S$58,0)))</f>
        <v>540409.02521310188</v>
      </c>
      <c r="W65" s="10">
        <f>IF($A65&lt;='1-Input'!$B$26,0,IF($A65='1-Input'!$B$26+1,('1-Input'!$B$23+$W$59)*'1-Input'!$B$27,'1-Input'!$B$23+$W$59))</f>
        <v>0</v>
      </c>
      <c r="X65" s="10">
        <f>MAX(0,('1-Input'!$B$10-W65-IF(AND($A65&gt;=1,$A65&lt;1+'1-Input'!$C$12),$W$58,0)))/(1-'P-Parametri'!$B$31*MAX(0,IF(Y64&lt;=0,0,(Y64-Z64)/Y64)))</f>
        <v>9211.2382666027042</v>
      </c>
      <c r="Y65" s="10">
        <f>((Y64-X65+MAX(0,-('1-Input'!$B$10-W65-IF(AND($A65&gt;=1,$A65&lt;1+'1-Input'!$C$12),$W$58,0))))*(1+B65))*(1-'P-Parametri'!$B$32)</f>
        <v>381451.03379682876</v>
      </c>
      <c r="Z65" s="10">
        <f>IF(Y64&lt;=0,Z64,Z64*(1-X65/Y64))+MAX(0,-('1-Input'!$B$10-W65-IF(AND($A65&gt;=1,$A65&lt;1+'1-Input'!$C$12),$W$58,0)))</f>
        <v>540409.02521310188</v>
      </c>
    </row>
    <row r="66" spans="1:26">
      <c r="A66" s="9">
        <f t="shared" si="1"/>
        <v>5</v>
      </c>
      <c r="B66" s="12">
        <f>IF($A66='P-Parametri'!$C$47,'P-Parametri'!$B$34,IF($A66='P-Parametri'!$C$48,'P-Parametri'!$C$34,'P-Parametri'!$C$50))</f>
        <v>2.7158250435358244E-2</v>
      </c>
      <c r="C66" s="10">
        <f>IF($A66&lt;='1-Input'!$B$26,0,IF($A66='1-Input'!$B$26+1,('1-Input'!$B$23+$C$59)*'1-Input'!$B$27,'1-Input'!$B$23+$C$59))</f>
        <v>0</v>
      </c>
      <c r="D66" s="10">
        <f>MAX(0,('1-Input'!$B$10-C66-IF(AND($A66&gt;=1,$A66&lt;1+'1-Input'!$C$12),$C$58,0)))/(1-'P-Parametri'!$B$31*MAX(0,IF(E65&lt;=0,0,(E65-F65)/E65)))</f>
        <v>11728.245501538458</v>
      </c>
      <c r="E66" s="10">
        <f>((E65-D66+MAX(0,-('1-Input'!$B$10-C66-IF(AND($A66&gt;=1,$A66&lt;1+'1-Input'!$C$12),$C$58,0))))*(1+B66))*(1-'P-Parametri'!$B$32)</f>
        <v>369990.03827536252</v>
      </c>
      <c r="F66" s="10">
        <f>IF(E65&lt;=0,F65,F65*(1-D66/E65))+MAX(0,-('1-Input'!$B$10-C66-IF(AND($A66&gt;=1,$A66&lt;1+'1-Input'!$C$12),$C$58,0)))</f>
        <v>511335.48004316801</v>
      </c>
      <c r="G66" s="10">
        <f>IF($A66&lt;='1-Input'!$B$26,0,IF($A66='1-Input'!$B$26+1,('1-Input'!$B$23+$G$59)*'1-Input'!$B$27,'1-Input'!$B$23+$G$59))</f>
        <v>0</v>
      </c>
      <c r="H66" s="10">
        <f>MAX(0,('1-Input'!$B$10-G66-IF(AND($A66&gt;=1,$A66&lt;1+'1-Input'!$C$12),$G$58,0)))/(1-'P-Parametri'!$B$31*MAX(0,IF(I65&lt;=0,0,(I65-J65)/I65)))</f>
        <v>2959.2015909090915</v>
      </c>
      <c r="I66" s="10">
        <f>((I65-H66+MAX(0,-('1-Input'!$B$10-G66-IF(AND($A66&gt;=1,$A66&lt;1+'1-Input'!$C$12),$G$58,0))))*(1+B66))*(1-'P-Parametri'!$B$32)</f>
        <v>410384.10483252117</v>
      </c>
      <c r="J66" s="10">
        <f>IF(I65&lt;=0,J65,J65*(1-H66/I65))+MAX(0,-('1-Input'!$B$10-G66-IF(AND($A66&gt;=1,$A66&lt;1+'1-Input'!$C$12),$G$58,0)))</f>
        <v>567161.08959249384</v>
      </c>
      <c r="K66" s="10">
        <f>IF($A66&lt;='1-Input'!$B$26,0,IF($A66='1-Input'!$B$26+1,('1-Input'!$B$23+$K$59)*'1-Input'!$B$27,'1-Input'!$B$23+$K$59))</f>
        <v>0</v>
      </c>
      <c r="L66" s="10">
        <f>MAX(0,('1-Input'!$B$10-K66-IF(AND($A66&gt;=1,$A66&lt;1+'1-Input'!$C$12),$K$58,0)))/(1-'P-Parametri'!$B$31*MAX(0,IF(M65&lt;=0,0,(M65-N65)/M65)))</f>
        <v>9255.8442745115171</v>
      </c>
      <c r="M66" s="10">
        <f>((M65-L66+MAX(0,-('1-Input'!$B$10-K66-IF(AND($A66&gt;=1,$A66&lt;1+'1-Input'!$C$12),$K$58,0))))*(1+B66))*(1-'P-Parametri'!$B$32)</f>
        <v>381379.00390700571</v>
      </c>
      <c r="N66" s="10">
        <f>IF(M65&lt;=0,N65,N65*(1-L66/M65))+MAX(0,-('1-Input'!$B$10-K66-IF(AND($A66&gt;=1,$A66&lt;1+'1-Input'!$C$12),$K$58,0)))</f>
        <v>527075.31519007334</v>
      </c>
      <c r="O66" s="10">
        <f>IF($A66&lt;='1-Input'!$B$26,0,IF($A66='1-Input'!$B$26+1,('1-Input'!$B$23+$O$59)*'1-Input'!$B$27,'1-Input'!$B$23+$O$59))</f>
        <v>0</v>
      </c>
      <c r="P66" s="10">
        <f>MAX(0,('1-Input'!$B$10-O66-IF(AND($A66&gt;=1,$A66&lt;1+'1-Input'!$C$12),$O$58,0)))/(1-'P-Parametri'!$B$31*MAX(0,IF(Q65&lt;=0,0,(Q65-R65)/Q65)))</f>
        <v>9209.3791289141482</v>
      </c>
      <c r="Q66" s="10">
        <f>((Q65-P66+MAX(0,-('1-Input'!$B$10-O66-IF(AND($A66&gt;=1,$A66&lt;1+'1-Input'!$C$12),$O$58,0))))*(1+B66))*(1-'P-Parametri'!$B$32)</f>
        <v>381593.04276950605</v>
      </c>
      <c r="R66" s="10">
        <f>IF(Q65&lt;=0,R65,R65*(1-P66/Q65))+MAX(0,-('1-Input'!$B$10-O66-IF(AND($A66&gt;=1,$A66&lt;1+'1-Input'!$C$12),$O$58,0)))</f>
        <v>527371.12224751408</v>
      </c>
      <c r="S66" s="10">
        <f>IF($A66&lt;='1-Input'!$B$26,0,IF($A66='1-Input'!$B$26+1,('1-Input'!$B$23+$S$59)*'1-Input'!$B$27,'1-Input'!$B$23+$S$59))</f>
        <v>0</v>
      </c>
      <c r="T66" s="10">
        <f>MAX(0,('1-Input'!$B$10-S66-IF(AND($A66&gt;=1,$A66&lt;1+'1-Input'!$C$12),$S$58,0)))/(1-'P-Parametri'!$B$31*MAX(0,IF(U65&lt;=0,0,(U65-V65)/U65)))</f>
        <v>9211.2382666026824</v>
      </c>
      <c r="U66" s="10">
        <f>((U65-T66+MAX(0,-('1-Input'!$B$10-S66-IF(AND($A66&gt;=1,$A66&lt;1+'1-Input'!$C$12),$S$58,0))))*(1+B66))*(1-'P-Parametri'!$B$32)</f>
        <v>381584.47876500402</v>
      </c>
      <c r="V66" s="10">
        <f>IF(U65&lt;=0,V65,V65*(1-T66/U65))+MAX(0,-('1-Input'!$B$10-S66-IF(AND($A66&gt;=1,$A66&lt;1+'1-Input'!$C$12),$S$58,0)))</f>
        <v>527359.28657925222</v>
      </c>
      <c r="W66" s="10">
        <f>IF($A66&lt;='1-Input'!$B$26,0,IF($A66='1-Input'!$B$26+1,('1-Input'!$B$23+$W$59)*'1-Input'!$B$27,'1-Input'!$B$23+$W$59))</f>
        <v>0</v>
      </c>
      <c r="X66" s="10">
        <f>MAX(0,('1-Input'!$B$10-W66-IF(AND($A66&gt;=1,$A66&lt;1+'1-Input'!$C$12),$W$58,0)))/(1-'P-Parametri'!$B$31*MAX(0,IF(Y65&lt;=0,0,(Y65-Z65)/Y65)))</f>
        <v>9211.2382666027042</v>
      </c>
      <c r="Y66" s="10">
        <f>((Y65-X66+MAX(0,-('1-Input'!$B$10-W66-IF(AND($A66&gt;=1,$A66&lt;1+'1-Input'!$C$12),$W$58,0))))*(1+B66))*(1-'P-Parametri'!$B$32)</f>
        <v>381584.47876500402</v>
      </c>
      <c r="Z66" s="10">
        <f>IF(Y65&lt;=0,Z65,Z65*(1-X66/Y65))+MAX(0,-('1-Input'!$B$10-W66-IF(AND($A66&gt;=1,$A66&lt;1+'1-Input'!$C$12),$W$58,0)))</f>
        <v>527359.2865792521</v>
      </c>
    </row>
    <row r="67" spans="1:26">
      <c r="A67" s="9">
        <f t="shared" si="1"/>
        <v>6</v>
      </c>
      <c r="B67" s="12">
        <f>IF($A67='P-Parametri'!$C$47,'P-Parametri'!$B$34,IF($A67='P-Parametri'!$C$48,'P-Parametri'!$C$34,'P-Parametri'!$C$50))</f>
        <v>2.7158250435358244E-2</v>
      </c>
      <c r="C67" s="10">
        <f>IF($A67&lt;='1-Input'!$B$26,0,IF($A67='1-Input'!$B$26+1,('1-Input'!$B$23+$C$59)*'1-Input'!$B$27,'1-Input'!$B$23+$C$59))</f>
        <v>0</v>
      </c>
      <c r="D67" s="10">
        <f>MAX(0,('1-Input'!$B$10-C67-IF(AND($A67&gt;=1,$A67&lt;1+'1-Input'!$C$12),$C$58,0)))/(1-'P-Parametri'!$B$31*MAX(0,IF(E66&lt;=0,0,(E66-F66)/E66)))</f>
        <v>11728.245501538458</v>
      </c>
      <c r="E67" s="10">
        <f>((E66-D67+MAX(0,-('1-Input'!$B$10-C67-IF(AND($A67&gt;=1,$A67&lt;1+'1-Input'!$C$12),$C$58,0))))*(1+B67))*(1-'P-Parametri'!$B$32)</f>
        <v>367255.57315086923</v>
      </c>
      <c r="F67" s="10">
        <f>IF(E66&lt;=0,F66,F66*(1-D67/E66))+MAX(0,-('1-Input'!$B$10-C67-IF(AND($A67&gt;=1,$A67&lt;1+'1-Input'!$C$12),$C$58,0)))</f>
        <v>495126.75163645879</v>
      </c>
      <c r="G67" s="10">
        <f>IF($A67&lt;='1-Input'!$B$26,0,IF($A67='1-Input'!$B$26+1,('1-Input'!$B$23+$G$59)*'1-Input'!$B$27,'1-Input'!$B$23+$G$59))</f>
        <v>0</v>
      </c>
      <c r="H67" s="10">
        <f>MAX(0,('1-Input'!$B$10-G67-IF(AND($A67&gt;=1,$A67&lt;1+'1-Input'!$C$12),$G$58,0)))/(1-'P-Parametri'!$B$31*MAX(0,IF(I66&lt;=0,0,(I66-J66)/I66)))</f>
        <v>2959.2015909090915</v>
      </c>
      <c r="I67" s="10">
        <f>((I66-H67+MAX(0,-('1-Input'!$B$10-G67-IF(AND($A67&gt;=1,$A67&lt;1+'1-Input'!$C$12),$G$58,0))))*(1+B67))*(1-'P-Parametri'!$B$32)</f>
        <v>417652.87109585444</v>
      </c>
      <c r="J67" s="10">
        <f>IF(I66&lt;=0,J66,J66*(1-H67/I66))+MAX(0,-('1-Input'!$B$10-G67-IF(AND($A67&gt;=1,$A67&lt;1+'1-Input'!$C$12),$G$58,0)))</f>
        <v>563071.39903464739</v>
      </c>
      <c r="K67" s="10">
        <f>IF($A67&lt;='1-Input'!$B$26,0,IF($A67='1-Input'!$B$26+1,('1-Input'!$B$23+$K$59)*'1-Input'!$B$27,'1-Input'!$B$23+$K$59))</f>
        <v>0</v>
      </c>
      <c r="L67" s="10">
        <f>MAX(0,('1-Input'!$B$10-K67-IF(AND($A67&gt;=1,$A67&lt;1+'1-Input'!$C$12),$K$58,0)))/(1-'P-Parametri'!$B$31*MAX(0,IF(M66&lt;=0,0,(M66-N66)/M66)))</f>
        <v>9255.8442745115171</v>
      </c>
      <c r="M67" s="10">
        <f>((M66-L67+MAX(0,-('1-Input'!$B$10-K67-IF(AND($A67&gt;=1,$A67&lt;1+'1-Input'!$C$12),$K$58,0))))*(1+B67))*(1-'P-Parametri'!$B$32)</f>
        <v>381464.91484740109</v>
      </c>
      <c r="N67" s="10">
        <f>IF(M66&lt;=0,N66,N66*(1-L67/M66))+MAX(0,-('1-Input'!$B$10-K67-IF(AND($A67&gt;=1,$A67&lt;1+'1-Input'!$C$12),$K$58,0)))</f>
        <v>514283.50707174296</v>
      </c>
      <c r="O67" s="10">
        <f>IF($A67&lt;='1-Input'!$B$26,0,IF($A67='1-Input'!$B$26+1,('1-Input'!$B$23+$O$59)*'1-Input'!$B$27,'1-Input'!$B$23+$O$59))</f>
        <v>0</v>
      </c>
      <c r="P67" s="10">
        <f>MAX(0,('1-Input'!$B$10-O67-IF(AND($A67&gt;=1,$A67&lt;1+'1-Input'!$C$12),$O$58,0)))/(1-'P-Parametri'!$B$31*MAX(0,IF(Q66&lt;=0,0,(Q66-R66)/Q66)))</f>
        <v>9209.3791289141482</v>
      </c>
      <c r="Q67" s="10">
        <f>((Q66-P67+MAX(0,-('1-Input'!$B$10-O67-IF(AND($A67&gt;=1,$A67&lt;1+'1-Input'!$C$12),$O$58,0))))*(1+B67))*(1-'P-Parametri'!$B$32)</f>
        <v>381731.95853090775</v>
      </c>
      <c r="R67" s="10">
        <f>IF(Q66&lt;=0,R66,R66*(1-P67/Q66))+MAX(0,-('1-Input'!$B$10-O67-IF(AND($A67&gt;=1,$A67&lt;1+'1-Input'!$C$12),$O$58,0)))</f>
        <v>514643.53012170084</v>
      </c>
      <c r="S67" s="10">
        <f>IF($A67&lt;='1-Input'!$B$26,0,IF($A67='1-Input'!$B$26+1,('1-Input'!$B$23+$S$59)*'1-Input'!$B$27,'1-Input'!$B$23+$S$59))</f>
        <v>0</v>
      </c>
      <c r="T67" s="10">
        <f>MAX(0,('1-Input'!$B$10-S67-IF(AND($A67&gt;=1,$A67&lt;1+'1-Input'!$C$12),$S$58,0)))/(1-'P-Parametri'!$B$31*MAX(0,IF(U66&lt;=0,0,(U66-V66)/U66)))</f>
        <v>9211.2382666026824</v>
      </c>
      <c r="U67" s="10">
        <f>((U66-T67+MAX(0,-('1-Input'!$B$10-S67-IF(AND($A67&gt;=1,$A67&lt;1+'1-Input'!$C$12),$S$58,0))))*(1+B67))*(1-'P-Parametri'!$B$32)</f>
        <v>381721.27372684423</v>
      </c>
      <c r="V67" s="10">
        <f>IF(U66&lt;=0,V66,V66*(1-T67/U66))+MAX(0,-('1-Input'!$B$10-S67-IF(AND($A67&gt;=1,$A67&lt;1+'1-Input'!$C$12),$S$58,0)))</f>
        <v>514629.12507868808</v>
      </c>
      <c r="W67" s="10">
        <f>IF($A67&lt;='1-Input'!$B$26,0,IF($A67='1-Input'!$B$26+1,('1-Input'!$B$23+$W$59)*'1-Input'!$B$27,'1-Input'!$B$23+$W$59))</f>
        <v>0</v>
      </c>
      <c r="X67" s="10">
        <f>MAX(0,('1-Input'!$B$10-W67-IF(AND($A67&gt;=1,$A67&lt;1+'1-Input'!$C$12),$W$58,0)))/(1-'P-Parametri'!$B$31*MAX(0,IF(Y66&lt;=0,0,(Y66-Z66)/Y66)))</f>
        <v>9211.2382666027042</v>
      </c>
      <c r="Y67" s="10">
        <f>((Y66-X67+MAX(0,-('1-Input'!$B$10-W67-IF(AND($A67&gt;=1,$A67&lt;1+'1-Input'!$C$12),$W$58,0))))*(1+B67))*(1-'P-Parametri'!$B$32)</f>
        <v>381721.27372684423</v>
      </c>
      <c r="Z67" s="10">
        <f>IF(Y66&lt;=0,Z66,Z66*(1-X67/Y66))+MAX(0,-('1-Input'!$B$10-W67-IF(AND($A67&gt;=1,$A67&lt;1+'1-Input'!$C$12),$W$58,0)))</f>
        <v>514629.12507868791</v>
      </c>
    </row>
    <row r="68" spans="1:26">
      <c r="A68" s="9">
        <f t="shared" si="1"/>
        <v>7</v>
      </c>
      <c r="B68" s="12">
        <f>IF($A68='P-Parametri'!$C$47,'P-Parametri'!$B$34,IF($A68='P-Parametri'!$C$48,'P-Parametri'!$C$34,'P-Parametri'!$C$50))</f>
        <v>2.7158250435358244E-2</v>
      </c>
      <c r="C68" s="10">
        <f>IF($A68&lt;='1-Input'!$B$26,0,IF($A68='1-Input'!$B$26+1,('1-Input'!$B$23+$C$59)*'1-Input'!$B$27,'1-Input'!$B$23+$C$59))</f>
        <v>0</v>
      </c>
      <c r="D68" s="10">
        <f>MAX(0,('1-Input'!$B$10-C68-IF(AND($A68&gt;=1,$A68&lt;1+'1-Input'!$C$12),$C$58,0)))/(1-'P-Parametri'!$B$31*MAX(0,IF(E67&lt;=0,0,(E67-F67)/E67)))</f>
        <v>11728.245501538458</v>
      </c>
      <c r="E68" s="10">
        <f>((E67-D68+MAX(0,-('1-Input'!$B$10-C68-IF(AND($A68&gt;=1,$A68&lt;1+'1-Input'!$C$12),$C$58,0))))*(1+B68))*(1-'P-Parametri'!$B$32)</f>
        <v>364452.4621945445</v>
      </c>
      <c r="F68" s="10">
        <f>IF(E67&lt;=0,F67,F67*(1-D68/E67))+MAX(0,-('1-Input'!$B$10-C68-IF(AND($A68&gt;=1,$A68&lt;1+'1-Input'!$C$12),$C$58,0)))</f>
        <v>479314.96136803413</v>
      </c>
      <c r="G68" s="10">
        <f>IF($A68&lt;='1-Input'!$B$26,0,IF($A68='1-Input'!$B$26+1,('1-Input'!$B$23+$G$59)*'1-Input'!$B$27,'1-Input'!$B$23+$G$59))</f>
        <v>0</v>
      </c>
      <c r="H68" s="10">
        <f>MAX(0,('1-Input'!$B$10-G68-IF(AND($A68&gt;=1,$A68&lt;1+'1-Input'!$C$12),$G$58,0)))/(1-'P-Parametri'!$B$31*MAX(0,IF(I67&lt;=0,0,(I67-J67)/I67)))</f>
        <v>2959.2015909090915</v>
      </c>
      <c r="I68" s="10">
        <f>((I67-H68+MAX(0,-('1-Input'!$B$10-G68-IF(AND($A68&gt;=1,$A68&lt;1+'1-Input'!$C$12),$G$58,0))))*(1+B68))*(1-'P-Parametri'!$B$32)</f>
        <v>425104.11198724771</v>
      </c>
      <c r="J68" s="10">
        <f>IF(I67&lt;=0,J67,J67*(1-H68/I67))+MAX(0,-('1-Input'!$B$10-G68-IF(AND($A68&gt;=1,$A68&lt;1+'1-Input'!$C$12),$G$58,0)))</f>
        <v>559081.86156194482</v>
      </c>
      <c r="K68" s="10">
        <f>IF($A68&lt;='1-Input'!$B$26,0,IF($A68='1-Input'!$B$26+1,('1-Input'!$B$23+$K$59)*'1-Input'!$B$27,'1-Input'!$B$23+$K$59))</f>
        <v>0</v>
      </c>
      <c r="L68" s="10">
        <f>MAX(0,('1-Input'!$B$10-K68-IF(AND($A68&gt;=1,$A68&lt;1+'1-Input'!$C$12),$K$58,0)))/(1-'P-Parametri'!$B$31*MAX(0,IF(M67&lt;=0,0,(M67-N67)/M67)))</f>
        <v>9255.8442745115171</v>
      </c>
      <c r="M68" s="10">
        <f>((M67-L68+MAX(0,-('1-Input'!$B$10-K68-IF(AND($A68&gt;=1,$A68&lt;1+'1-Input'!$C$12),$K$58,0))))*(1+B68))*(1-'P-Parametri'!$B$32)</f>
        <v>381552.98249036842</v>
      </c>
      <c r="N68" s="10">
        <f>IF(M67&lt;=0,N67,N67*(1-L68/M67))+MAX(0,-('1-Input'!$B$10-K68-IF(AND($A68&gt;=1,$A68&lt;1+'1-Input'!$C$12),$K$58,0)))</f>
        <v>501804.95958511526</v>
      </c>
      <c r="O68" s="10">
        <f>IF($A68&lt;='1-Input'!$B$26,0,IF($A68='1-Input'!$B$26+1,('1-Input'!$B$23+$O$59)*'1-Input'!$B$27,'1-Input'!$B$23+$O$59))</f>
        <v>0</v>
      </c>
      <c r="P68" s="10">
        <f>MAX(0,('1-Input'!$B$10-O68-IF(AND($A68&gt;=1,$A68&lt;1+'1-Input'!$C$12),$O$58,0)))/(1-'P-Parametri'!$B$31*MAX(0,IF(Q67&lt;=0,0,(Q67-R67)/Q67)))</f>
        <v>9209.3791289141482</v>
      </c>
      <c r="Q68" s="10">
        <f>((Q67-P68+MAX(0,-('1-Input'!$B$10-O68-IF(AND($A68&gt;=1,$A68&lt;1+'1-Input'!$C$12),$O$58,0))))*(1+B68))*(1-'P-Parametri'!$B$32)</f>
        <v>381874.36162440613</v>
      </c>
      <c r="R68" s="10">
        <f>IF(Q67&lt;=0,R67,R67*(1-P68/Q67))+MAX(0,-('1-Input'!$B$10-O68-IF(AND($A68&gt;=1,$A68&lt;1+'1-Input'!$C$12),$O$58,0)))</f>
        <v>502227.62603189499</v>
      </c>
      <c r="S68" s="10">
        <f>IF($A68&lt;='1-Input'!$B$26,0,IF($A68='1-Input'!$B$26+1,('1-Input'!$B$23+$S$59)*'1-Input'!$B$27,'1-Input'!$B$23+$S$59))</f>
        <v>0</v>
      </c>
      <c r="T68" s="10">
        <f>MAX(0,('1-Input'!$B$10-S68-IF(AND($A68&gt;=1,$A68&lt;1+'1-Input'!$C$12),$S$58,0)))/(1-'P-Parametri'!$B$31*MAX(0,IF(U67&lt;=0,0,(U67-V67)/U67)))</f>
        <v>9211.2382666026824</v>
      </c>
      <c r="U68" s="10">
        <f>((U67-T68+MAX(0,-('1-Input'!$B$10-S68-IF(AND($A68&gt;=1,$A68&lt;1+'1-Input'!$C$12),$S$58,0))))*(1+B68))*(1-'P-Parametri'!$B$32)</f>
        <v>381861.50278036908</v>
      </c>
      <c r="V68" s="10">
        <f>IF(U67&lt;=0,V67,V67*(1-T68/U67))+MAX(0,-('1-Input'!$B$10-S68-IF(AND($A68&gt;=1,$A68&lt;1+'1-Input'!$C$12),$S$58,0)))</f>
        <v>502210.71453595994</v>
      </c>
      <c r="W68" s="10">
        <f>IF($A68&lt;='1-Input'!$B$26,0,IF($A68='1-Input'!$B$26+1,('1-Input'!$B$23+$W$59)*'1-Input'!$B$27,'1-Input'!$B$23+$W$59))</f>
        <v>0</v>
      </c>
      <c r="X68" s="10">
        <f>MAX(0,('1-Input'!$B$10-W68-IF(AND($A68&gt;=1,$A68&lt;1+'1-Input'!$C$12),$W$58,0)))/(1-'P-Parametri'!$B$31*MAX(0,IF(Y67&lt;=0,0,(Y67-Z67)/Y67)))</f>
        <v>9211.2382666027042</v>
      </c>
      <c r="Y68" s="10">
        <f>((Y67-X68+MAX(0,-('1-Input'!$B$10-W68-IF(AND($A68&gt;=1,$A68&lt;1+'1-Input'!$C$12),$W$58,0))))*(1+B68))*(1-'P-Parametri'!$B$32)</f>
        <v>381861.50278036908</v>
      </c>
      <c r="Z68" s="10">
        <f>IF(Y67&lt;=0,Z67,Z67*(1-X68/Y67))+MAX(0,-('1-Input'!$B$10-W68-IF(AND($A68&gt;=1,$A68&lt;1+'1-Input'!$C$12),$W$58,0)))</f>
        <v>502210.71453595971</v>
      </c>
    </row>
    <row r="69" spans="1:26">
      <c r="A69" s="9">
        <f t="shared" si="1"/>
        <v>8</v>
      </c>
      <c r="B69" s="12">
        <f>IF($A69='P-Parametri'!$C$47,'P-Parametri'!$B$34,IF($A69='P-Parametri'!$C$48,'P-Parametri'!$C$34,'P-Parametri'!$C$50))</f>
        <v>2.7158250435358244E-2</v>
      </c>
      <c r="C69" s="10">
        <f>IF($A69&lt;='1-Input'!$B$26,0,IF($A69='1-Input'!$B$26+1,('1-Input'!$B$23+$C$59)*'1-Input'!$B$27,'1-Input'!$B$23+$C$59))</f>
        <v>0</v>
      </c>
      <c r="D69" s="10">
        <f>MAX(0,('1-Input'!$B$10-C69-IF(AND($A69&gt;=1,$A69&lt;1+'1-Input'!$C$12),$C$58,0)))/(1-'P-Parametri'!$B$31*MAX(0,IF(E68&lt;=0,0,(E68-F68)/E68)))</f>
        <v>11728.245501538458</v>
      </c>
      <c r="E69" s="10">
        <f>((E68-D69+MAX(0,-('1-Input'!$B$10-C69-IF(AND($A69&gt;=1,$A69&lt;1+'1-Input'!$C$12),$C$58,0))))*(1+B69))*(1-'P-Parametri'!$B$32)</f>
        <v>361578.98212596116</v>
      </c>
      <c r="F69" s="10">
        <f>IF(E68&lt;=0,F68,F68*(1-D69/E68))+MAX(0,-('1-Input'!$B$10-C69-IF(AND($A69&gt;=1,$A69&lt;1+'1-Input'!$C$12),$C$58,0)))</f>
        <v>463890.38855643937</v>
      </c>
      <c r="G69" s="10">
        <f>IF($A69&lt;='1-Input'!$B$26,0,IF($A69='1-Input'!$B$26+1,('1-Input'!$B$23+$G$59)*'1-Input'!$B$27,'1-Input'!$B$23+$G$59))</f>
        <v>0</v>
      </c>
      <c r="H69" s="10">
        <f>MAX(0,('1-Input'!$B$10-G69-IF(AND($A69&gt;=1,$A69&lt;1+'1-Input'!$C$12),$G$58,0)))/(1-'P-Parametri'!$B$31*MAX(0,IF(I68&lt;=0,0,(I68-J68)/I68)))</f>
        <v>2959.2015909090915</v>
      </c>
      <c r="I69" s="10">
        <f>((I68-H69+MAX(0,-('1-Input'!$B$10-G69-IF(AND($A69&gt;=1,$A69&lt;1+'1-Input'!$C$12),$G$58,0))))*(1+B69))*(1-'P-Parametri'!$B$32)</f>
        <v>432742.40833770845</v>
      </c>
      <c r="J69" s="10">
        <f>IF(I68&lt;=0,J68,J68*(1-H69/I68))+MAX(0,-('1-Input'!$B$10-G69-IF(AND($A69&gt;=1,$A69&lt;1+'1-Input'!$C$12),$G$58,0)))</f>
        <v>555190.02450949082</v>
      </c>
      <c r="K69" s="10">
        <f>IF($A69&lt;='1-Input'!$B$26,0,IF($A69='1-Input'!$B$26+1,('1-Input'!$B$23+$K$59)*'1-Input'!$B$27,'1-Input'!$B$23+$K$59))</f>
        <v>0</v>
      </c>
      <c r="L69" s="10">
        <f>MAX(0,('1-Input'!$B$10-K69-IF(AND($A69&gt;=1,$A69&lt;1+'1-Input'!$C$12),$K$58,0)))/(1-'P-Parametri'!$B$31*MAX(0,IF(M68&lt;=0,0,(M68-N68)/M68)))</f>
        <v>9255.8442745115171</v>
      </c>
      <c r="M69" s="10">
        <f>((M68-L69+MAX(0,-('1-Input'!$B$10-K69-IF(AND($A69&gt;=1,$A69&lt;1+'1-Input'!$C$12),$K$58,0))))*(1+B69))*(1-'P-Parametri'!$B$32)</f>
        <v>381643.26097762655</v>
      </c>
      <c r="N69" s="10">
        <f>IF(M68&lt;=0,N68,N68*(1-L69/M68))+MAX(0,-('1-Input'!$B$10-K69-IF(AND($A69&gt;=1,$A69&lt;1+'1-Input'!$C$12),$K$58,0)))</f>
        <v>489632.00124055659</v>
      </c>
      <c r="O69" s="10">
        <f>IF($A69&lt;='1-Input'!$B$26,0,IF($A69='1-Input'!$B$26+1,('1-Input'!$B$23+$O$59)*'1-Input'!$B$27,'1-Input'!$B$23+$O$59))</f>
        <v>0</v>
      </c>
      <c r="P69" s="10">
        <f>MAX(0,('1-Input'!$B$10-O69-IF(AND($A69&gt;=1,$A69&lt;1+'1-Input'!$C$12),$O$58,0)))/(1-'P-Parametri'!$B$31*MAX(0,IF(Q68&lt;=0,0,(Q68-R68)/Q68)))</f>
        <v>9209.3791289141482</v>
      </c>
      <c r="Q69" s="10">
        <f>((Q68-P69+MAX(0,-('1-Input'!$B$10-O69-IF(AND($A69&gt;=1,$A69&lt;1+'1-Input'!$C$12),$O$58,0))))*(1+B69))*(1-'P-Parametri'!$B$32)</f>
        <v>382020.3395957558</v>
      </c>
      <c r="R69" s="10">
        <f>IF(Q68&lt;=0,R68,R68*(1-P69/Q68))+MAX(0,-('1-Input'!$B$10-O69-IF(AND($A69&gt;=1,$A69&lt;1+'1-Input'!$C$12),$O$58,0)))</f>
        <v>490115.77700001007</v>
      </c>
      <c r="S69" s="10">
        <f>IF($A69&lt;='1-Input'!$B$26,0,IF($A69='1-Input'!$B$26+1,('1-Input'!$B$23+$S$59)*'1-Input'!$B$27,'1-Input'!$B$23+$S$59))</f>
        <v>0</v>
      </c>
      <c r="T69" s="10">
        <f>MAX(0,('1-Input'!$B$10-S69-IF(AND($A69&gt;=1,$A69&lt;1+'1-Input'!$C$12),$S$58,0)))/(1-'P-Parametri'!$B$31*MAX(0,IF(U68&lt;=0,0,(U68-V68)/U68)))</f>
        <v>9211.2382666026824</v>
      </c>
      <c r="U69" s="10">
        <f>((U68-T69+MAX(0,-('1-Input'!$B$10-S69-IF(AND($A69&gt;=1,$A69&lt;1+'1-Input'!$C$12),$S$58,0))))*(1+B69))*(1-'P-Parametri'!$B$32)</f>
        <v>382005.25213478925</v>
      </c>
      <c r="V69" s="10">
        <f>IF(U68&lt;=0,V68,V68*(1-T69/U68))+MAX(0,-('1-Input'!$B$10-S69-IF(AND($A69&gt;=1,$A69&lt;1+'1-Input'!$C$12),$S$58,0)))</f>
        <v>490096.42043207854</v>
      </c>
      <c r="W69" s="10">
        <f>IF($A69&lt;='1-Input'!$B$26,0,IF($A69='1-Input'!$B$26+1,('1-Input'!$B$23+$W$59)*'1-Input'!$B$27,'1-Input'!$B$23+$W$59))</f>
        <v>0</v>
      </c>
      <c r="X69" s="10">
        <f>MAX(0,('1-Input'!$B$10-W69-IF(AND($A69&gt;=1,$A69&lt;1+'1-Input'!$C$12),$W$58,0)))/(1-'P-Parametri'!$B$31*MAX(0,IF(Y68&lt;=0,0,(Y68-Z68)/Y68)))</f>
        <v>9211.2382666027042</v>
      </c>
      <c r="Y69" s="10">
        <f>((Y68-X69+MAX(0,-('1-Input'!$B$10-W69-IF(AND($A69&gt;=1,$A69&lt;1+'1-Input'!$C$12),$W$58,0))))*(1+B69))*(1-'P-Parametri'!$B$32)</f>
        <v>382005.25213478925</v>
      </c>
      <c r="Z69" s="10">
        <f>IF(Y68&lt;=0,Z68,Z68*(1-X69/Y68))+MAX(0,-('1-Input'!$B$10-W69-IF(AND($A69&gt;=1,$A69&lt;1+'1-Input'!$C$12),$W$58,0)))</f>
        <v>490096.4204320783</v>
      </c>
    </row>
    <row r="70" spans="1:26">
      <c r="A70" s="9">
        <f t="shared" si="1"/>
        <v>9</v>
      </c>
      <c r="B70" s="12">
        <f>IF($A70='P-Parametri'!$C$47,'P-Parametri'!$B$34,IF($A70='P-Parametri'!$C$48,'P-Parametri'!$C$34,'P-Parametri'!$C$50))</f>
        <v>2.7158250435358244E-2</v>
      </c>
      <c r="C70" s="10">
        <f>IF($A70&lt;='1-Input'!$B$26,0,IF($A70='1-Input'!$B$26+1,('1-Input'!$B$23+$C$59)*'1-Input'!$B$27,'1-Input'!$B$23+$C$59))</f>
        <v>0</v>
      </c>
      <c r="D70" s="10">
        <f>MAX(0,('1-Input'!$B$10-C70-IF(AND($A70&gt;=1,$A70&lt;1+'1-Input'!$C$12),$C$58,0)))/(1-'P-Parametri'!$B$31*MAX(0,IF(E69&lt;=0,0,(E69-F69)/E69)))</f>
        <v>11728.245501538458</v>
      </c>
      <c r="E70" s="10">
        <f>((E69-D70+MAX(0,-('1-Input'!$B$10-C70-IF(AND($A70&gt;=1,$A70&lt;1+'1-Input'!$C$12),$C$58,0))))*(1+B70))*(1-'P-Parametri'!$B$32)</f>
        <v>358633.36640357401</v>
      </c>
      <c r="F70" s="10">
        <f>IF(E69&lt;=0,F69,F69*(1-D70/E69))+MAX(0,-('1-Input'!$B$10-C70-IF(AND($A70&gt;=1,$A70&lt;1+'1-Input'!$C$12),$C$58,0)))</f>
        <v>448843.55057154049</v>
      </c>
      <c r="G70" s="10">
        <f>IF($A70&lt;='1-Input'!$B$26,0,IF($A70='1-Input'!$B$26+1,('1-Input'!$B$23+$G$59)*'1-Input'!$B$27,'1-Input'!$B$23+$G$59))</f>
        <v>0</v>
      </c>
      <c r="H70" s="10">
        <f>MAX(0,('1-Input'!$B$10-G70-IF(AND($A70&gt;=1,$A70&lt;1+'1-Input'!$C$12),$G$58,0)))/(1-'P-Parametri'!$B$31*MAX(0,IF(I69&lt;=0,0,(I69-J69)/I69)))</f>
        <v>2959.2015909090915</v>
      </c>
      <c r="I70" s="10">
        <f>((I69-H70+MAX(0,-('1-Input'!$B$10-G70-IF(AND($A70&gt;=1,$A70&lt;1+'1-Input'!$C$12),$G$58,0))))*(1+B70))*(1-'P-Parametri'!$B$32)</f>
        <v>440572.45597512322</v>
      </c>
      <c r="J70" s="10">
        <f>IF(I69&lt;=0,J69,J69*(1-H70/I69))+MAX(0,-('1-Input'!$B$10-G70-IF(AND($A70&gt;=1,$A70&lt;1+'1-Input'!$C$12),$G$58,0)))</f>
        <v>551393.49527609232</v>
      </c>
      <c r="K70" s="10">
        <f>IF($A70&lt;='1-Input'!$B$26,0,IF($A70='1-Input'!$B$26+1,('1-Input'!$B$23+$K$59)*'1-Input'!$B$27,'1-Input'!$B$23+$K$59))</f>
        <v>0</v>
      </c>
      <c r="L70" s="10">
        <f>MAX(0,('1-Input'!$B$10-K70-IF(AND($A70&gt;=1,$A70&lt;1+'1-Input'!$C$12),$K$58,0)))/(1-'P-Parametri'!$B$31*MAX(0,IF(M69&lt;=0,0,(M69-N69)/M69)))</f>
        <v>9255.8442745115171</v>
      </c>
      <c r="M70" s="10">
        <f>((M69-L70+MAX(0,-('1-Input'!$B$10-K70-IF(AND($A70&gt;=1,$A70&lt;1+'1-Input'!$C$12),$K$58,0))))*(1+B70))*(1-'P-Parametri'!$B$32)</f>
        <v>381735.80581006448</v>
      </c>
      <c r="N70" s="10">
        <f>IF(M69&lt;=0,N69,N69*(1-L70/M69))+MAX(0,-('1-Input'!$B$10-K70-IF(AND($A70&gt;=1,$A70&lt;1+'1-Input'!$C$12),$K$58,0)))</f>
        <v>477757.14841676806</v>
      </c>
      <c r="O70" s="10">
        <f>IF($A70&lt;='1-Input'!$B$26,0,IF($A70='1-Input'!$B$26+1,('1-Input'!$B$23+$O$59)*'1-Input'!$B$27,'1-Input'!$B$23+$O$59))</f>
        <v>0</v>
      </c>
      <c r="P70" s="10">
        <f>MAX(0,('1-Input'!$B$10-O70-IF(AND($A70&gt;=1,$A70&lt;1+'1-Input'!$C$12),$O$58,0)))/(1-'P-Parametri'!$B$31*MAX(0,IF(Q69&lt;=0,0,(Q69-R69)/Q69)))</f>
        <v>9209.3791289141482</v>
      </c>
      <c r="Q70" s="10">
        <f>((Q69-P70+MAX(0,-('1-Input'!$B$10-O70-IF(AND($A70&gt;=1,$A70&lt;1+'1-Input'!$C$12),$O$58,0))))*(1+B70))*(1-'P-Parametri'!$B$32)</f>
        <v>382169.98218845407</v>
      </c>
      <c r="R70" s="10">
        <f>IF(Q69&lt;=0,R69,R69*(1-P70/Q69))+MAX(0,-('1-Input'!$B$10-O70-IF(AND($A70&gt;=1,$A70&lt;1+'1-Input'!$C$12),$O$58,0)))</f>
        <v>478300.53697317879</v>
      </c>
      <c r="S70" s="10">
        <f>IF($A70&lt;='1-Input'!$B$26,0,IF($A70='1-Input'!$B$26+1,('1-Input'!$B$23+$S$59)*'1-Input'!$B$27,'1-Input'!$B$23+$S$59))</f>
        <v>0</v>
      </c>
      <c r="T70" s="10">
        <f>MAX(0,('1-Input'!$B$10-S70-IF(AND($A70&gt;=1,$A70&lt;1+'1-Input'!$C$12),$S$58,0)))/(1-'P-Parametri'!$B$31*MAX(0,IF(U69&lt;=0,0,(U69-V69)/U69)))</f>
        <v>9211.2382666026824</v>
      </c>
      <c r="U70" s="10">
        <f>((U69-T70+MAX(0,-('1-Input'!$B$10-S70-IF(AND($A70&gt;=1,$A70&lt;1+'1-Input'!$C$12),$S$58,0))))*(1+B70))*(1-'P-Parametri'!$B$32)</f>
        <v>382152.61016350595</v>
      </c>
      <c r="V70" s="10">
        <f>IF(U69&lt;=0,V69,V69*(1-T70/U69))+MAX(0,-('1-Input'!$B$10-S70-IF(AND($A70&gt;=1,$A70&lt;1+'1-Input'!$C$12),$S$58,0)))</f>
        <v>478278.79521100939</v>
      </c>
      <c r="W70" s="10">
        <f>IF($A70&lt;='1-Input'!$B$26,0,IF($A70='1-Input'!$B$26+1,('1-Input'!$B$23+$W$59)*'1-Input'!$B$27,'1-Input'!$B$23+$W$59))</f>
        <v>0</v>
      </c>
      <c r="X70" s="10">
        <f>MAX(0,('1-Input'!$B$10-W70-IF(AND($A70&gt;=1,$A70&lt;1+'1-Input'!$C$12),$W$58,0)))/(1-'P-Parametri'!$B$31*MAX(0,IF(Y69&lt;=0,0,(Y69-Z69)/Y69)))</f>
        <v>9211.2382666027042</v>
      </c>
      <c r="Y70" s="10">
        <f>((Y69-X70+MAX(0,-('1-Input'!$B$10-W70-IF(AND($A70&gt;=1,$A70&lt;1+'1-Input'!$C$12),$W$58,0))))*(1+B70))*(1-'P-Parametri'!$B$32)</f>
        <v>382152.61016350595</v>
      </c>
      <c r="Z70" s="10">
        <f>IF(Y69&lt;=0,Z69,Z69*(1-X70/Y69))+MAX(0,-('1-Input'!$B$10-W70-IF(AND($A70&gt;=1,$A70&lt;1+'1-Input'!$C$12),$W$58,0)))</f>
        <v>478278.79521100916</v>
      </c>
    </row>
    <row r="71" spans="1:26">
      <c r="A71" s="9">
        <f t="shared" si="1"/>
        <v>10</v>
      </c>
      <c r="B71" s="12">
        <f>IF($A71='P-Parametri'!$C$47,'P-Parametri'!$B$34,IF($A71='P-Parametri'!$C$48,'P-Parametri'!$C$34,'P-Parametri'!$C$50))</f>
        <v>2.7158250435358244E-2</v>
      </c>
      <c r="C71" s="10">
        <f>IF($A71&lt;='1-Input'!$B$26,0,IF($A71='1-Input'!$B$26+1,('1-Input'!$B$23+$C$59)*'1-Input'!$B$27,'1-Input'!$B$23+$C$59))</f>
        <v>0</v>
      </c>
      <c r="D71" s="10">
        <f>MAX(0,('1-Input'!$B$10-C71-IF(AND($A71&gt;=1,$A71&lt;1+'1-Input'!$C$12),$C$58,0)))/(1-'P-Parametri'!$B$31*MAX(0,IF(E70&lt;=0,0,(E70-F70)/E70)))</f>
        <v>11728.245501538458</v>
      </c>
      <c r="E71" s="10">
        <f>((E70-D71+MAX(0,-('1-Input'!$B$10-C71-IF(AND($A71&gt;=1,$A71&lt;1+'1-Input'!$C$12),$C$58,0))))*(1+B71))*(1-'P-Parametri'!$B$32)</f>
        <v>355613.80413869565</v>
      </c>
      <c r="F71" s="10">
        <f>IF(E70&lt;=0,F70,F70*(1-D71/E70))+MAX(0,-('1-Input'!$B$10-C71-IF(AND($A71&gt;=1,$A71&lt;1+'1-Input'!$C$12),$C$58,0)))</f>
        <v>434165.19700484694</v>
      </c>
      <c r="G71" s="10">
        <f>IF($A71&lt;='1-Input'!$B$26,0,IF($A71='1-Input'!$B$26+1,('1-Input'!$B$23+$G$59)*'1-Input'!$B$27,'1-Input'!$B$23+$G$59))</f>
        <v>0</v>
      </c>
      <c r="H71" s="10">
        <f>MAX(0,('1-Input'!$B$10-G71-IF(AND($A71&gt;=1,$A71&lt;1+'1-Input'!$C$12),$G$58,0)))/(1-'P-Parametri'!$B$31*MAX(0,IF(I70&lt;=0,0,(I70-J70)/I70)))</f>
        <v>2959.2015909090915</v>
      </c>
      <c r="I71" s="10">
        <f>((I70-H71+MAX(0,-('1-Input'!$B$10-G71-IF(AND($A71&gt;=1,$A71&lt;1+'1-Input'!$C$12),$G$58,0))))*(1+B71))*(1-'P-Parametri'!$B$32)</f>
        <v>448599.06861113152</v>
      </c>
      <c r="J71" s="10">
        <f>IF(I70&lt;=0,J70,J70*(1-H71/I70))+MAX(0,-('1-Input'!$B$10-G71-IF(AND($A71&gt;=1,$A71&lt;1+'1-Input'!$C$12),$G$58,0)))</f>
        <v>547689.93985334923</v>
      </c>
      <c r="K71" s="10">
        <f>IF($A71&lt;='1-Input'!$B$26,0,IF($A71='1-Input'!$B$26+1,('1-Input'!$B$23+$K$59)*'1-Input'!$B$27,'1-Input'!$B$23+$K$59))</f>
        <v>0</v>
      </c>
      <c r="L71" s="10">
        <f>MAX(0,('1-Input'!$B$10-K71-IF(AND($A71&gt;=1,$A71&lt;1+'1-Input'!$C$12),$K$58,0)))/(1-'P-Parametri'!$B$31*MAX(0,IF(M70&lt;=0,0,(M70-N70)/M70)))</f>
        <v>9255.8442745115171</v>
      </c>
      <c r="M71" s="10">
        <f>((M70-L71+MAX(0,-('1-Input'!$B$10-K71-IF(AND($A71&gt;=1,$A71&lt;1+'1-Input'!$C$12),$K$58,0))))*(1+B71))*(1-'P-Parametri'!$B$32)</f>
        <v>381830.67388186196</v>
      </c>
      <c r="N71" s="10">
        <f>IF(M70&lt;=0,N70,N70*(1-L71/M70))+MAX(0,-('1-Input'!$B$10-K71-IF(AND($A71&gt;=1,$A71&lt;1+'1-Input'!$C$12),$K$58,0)))</f>
        <v>466173.10076004785</v>
      </c>
      <c r="O71" s="10">
        <f>IF($A71&lt;='1-Input'!$B$26,0,IF($A71='1-Input'!$B$26+1,('1-Input'!$B$23+$O$59)*'1-Input'!$B$27,'1-Input'!$B$23+$O$59))</f>
        <v>0</v>
      </c>
      <c r="P71" s="10">
        <f>MAX(0,('1-Input'!$B$10-O71-IF(AND($A71&gt;=1,$A71&lt;1+'1-Input'!$C$12),$O$58,0)))/(1-'P-Parametri'!$B$31*MAX(0,IF(Q70&lt;=0,0,(Q70-R70)/Q70)))</f>
        <v>9209.3791289141482</v>
      </c>
      <c r="Q71" s="10">
        <f>((Q70-P71+MAX(0,-('1-Input'!$B$10-O71-IF(AND($A71&gt;=1,$A71&lt;1+'1-Input'!$C$12),$O$58,0))))*(1+B71))*(1-'P-Parametri'!$B$32)</f>
        <v>382323.38139891322</v>
      </c>
      <c r="R71" s="10">
        <f>IF(Q70&lt;=0,R70,R70*(1-P71/Q70))+MAX(0,-('1-Input'!$B$10-O71-IF(AND($A71&gt;=1,$A71&lt;1+'1-Input'!$C$12),$O$58,0)))</f>
        <v>466774.64224611176</v>
      </c>
      <c r="S71" s="10">
        <f>IF($A71&lt;='1-Input'!$B$26,0,IF($A71='1-Input'!$B$26+1,('1-Input'!$B$23+$S$59)*'1-Input'!$B$27,'1-Input'!$B$23+$S$59))</f>
        <v>0</v>
      </c>
      <c r="T71" s="10">
        <f>MAX(0,('1-Input'!$B$10-S71-IF(AND($A71&gt;=1,$A71&lt;1+'1-Input'!$C$12),$S$58,0)))/(1-'P-Parametri'!$B$31*MAX(0,IF(U70&lt;=0,0,(U70-V70)/U70)))</f>
        <v>9211.2382666026824</v>
      </c>
      <c r="U71" s="10">
        <f>((U70-T71+MAX(0,-('1-Input'!$B$10-S71-IF(AND($A71&gt;=1,$A71&lt;1+'1-Input'!$C$12),$S$58,0))))*(1+B71))*(1-'P-Parametri'!$B$32)</f>
        <v>382303.66745844029</v>
      </c>
      <c r="V71" s="10">
        <f>IF(U70&lt;=0,V70,V70*(1-T71/U70))+MAX(0,-('1-Input'!$B$10-S71-IF(AND($A71&gt;=1,$A71&lt;1+'1-Input'!$C$12),$S$58,0)))</f>
        <v>466750.573701107</v>
      </c>
      <c r="W71" s="10">
        <f>IF($A71&lt;='1-Input'!$B$26,0,IF($A71='1-Input'!$B$26+1,('1-Input'!$B$23+$W$59)*'1-Input'!$B$27,'1-Input'!$B$23+$W$59))</f>
        <v>0</v>
      </c>
      <c r="X71" s="10">
        <f>MAX(0,('1-Input'!$B$10-W71-IF(AND($A71&gt;=1,$A71&lt;1+'1-Input'!$C$12),$W$58,0)))/(1-'P-Parametri'!$B$31*MAX(0,IF(Y70&lt;=0,0,(Y70-Z70)/Y70)))</f>
        <v>9211.2382666027042</v>
      </c>
      <c r="Y71" s="10">
        <f>((Y70-X71+MAX(0,-('1-Input'!$B$10-W71-IF(AND($A71&gt;=1,$A71&lt;1+'1-Input'!$C$12),$W$58,0))))*(1+B71))*(1-'P-Parametri'!$B$32)</f>
        <v>382303.66745844029</v>
      </c>
      <c r="Z71" s="10">
        <f>IF(Y70&lt;=0,Z70,Z70*(1-X71/Y70))+MAX(0,-('1-Input'!$B$10-W71-IF(AND($A71&gt;=1,$A71&lt;1+'1-Input'!$C$12),$W$58,0)))</f>
        <v>466750.57370110671</v>
      </c>
    </row>
    <row r="72" spans="1:26">
      <c r="A72" s="9">
        <f t="shared" si="1"/>
        <v>11</v>
      </c>
      <c r="B72" s="12">
        <f>IF($A72='P-Parametri'!$C$47,'P-Parametri'!$B$34,IF($A72='P-Parametri'!$C$48,'P-Parametri'!$C$34,'P-Parametri'!$C$50))</f>
        <v>2.7158250435358244E-2</v>
      </c>
      <c r="C72" s="10">
        <f>IF($A72&lt;='1-Input'!$B$26,0,IF($A72='1-Input'!$B$26+1,('1-Input'!$B$23+$C$59)*'1-Input'!$B$27,'1-Input'!$B$23+$C$59))</f>
        <v>0</v>
      </c>
      <c r="D72" s="10">
        <f>MAX(0,('1-Input'!$B$10-C72-IF(AND($A72&gt;=1,$A72&lt;1+'1-Input'!$C$12),$C$58,0)))/(1-'P-Parametri'!$B$31*MAX(0,IF(E71&lt;=0,0,(E71-F71)/E71)))</f>
        <v>29000</v>
      </c>
      <c r="E72" s="10">
        <f>((E71-D72+MAX(0,-('1-Input'!$B$10-C72-IF(AND($A72&gt;=1,$A72&lt;1+'1-Input'!$C$12),$C$58,0))))*(1+B72))*(1-'P-Parametri'!$B$32)</f>
        <v>334813.09549988509</v>
      </c>
      <c r="F72" s="10">
        <f>IF(E71&lt;=0,F71,F71*(1-D72/E71))+MAX(0,-('1-Input'!$B$10-C72-IF(AND($A72&gt;=1,$A72&lt;1+'1-Input'!$C$12),$C$58,0)))</f>
        <v>398759.39844864153</v>
      </c>
      <c r="G72" s="10">
        <f>IF($A72&lt;='1-Input'!$B$26,0,IF($A72='1-Input'!$B$26+1,('1-Input'!$B$23+$G$59)*'1-Input'!$B$27,'1-Input'!$B$23+$G$59))</f>
        <v>0</v>
      </c>
      <c r="H72" s="10">
        <f>MAX(0,('1-Input'!$B$10-G72-IF(AND($A72&gt;=1,$A72&lt;1+'1-Input'!$C$12),$G$58,0)))/(1-'P-Parametri'!$B$31*MAX(0,IF(I71&lt;=0,0,(I71-J71)/I71)))</f>
        <v>29000</v>
      </c>
      <c r="I72" s="10">
        <f>((I71-H72+MAX(0,-('1-Input'!$B$10-G72-IF(AND($A72&gt;=1,$A72&lt;1+'1-Input'!$C$12),$G$58,0))))*(1+B72))*(1-'P-Parametri'!$B$32)</f>
        <v>430132.65590851783</v>
      </c>
      <c r="J72" s="10">
        <f>IF(I71&lt;=0,J71,J71*(1-H72/I71))+MAX(0,-('1-Input'!$B$10-G72-IF(AND($A72&gt;=1,$A72&lt;1+'1-Input'!$C$12),$G$58,0)))</f>
        <v>512284.14129714371</v>
      </c>
      <c r="K72" s="10">
        <f>IF($A72&lt;='1-Input'!$B$26,0,IF($A72='1-Input'!$B$26+1,('1-Input'!$B$23+$K$59)*'1-Input'!$B$27,'1-Input'!$B$23+$K$59))</f>
        <v>0</v>
      </c>
      <c r="L72" s="10">
        <f>MAX(0,('1-Input'!$B$10-K72-IF(AND($A72&gt;=1,$A72&lt;1+'1-Input'!$C$12),$K$58,0)))/(1-'P-Parametri'!$B$31*MAX(0,IF(M71&lt;=0,0,(M71-N71)/M71)))</f>
        <v>29000</v>
      </c>
      <c r="M72" s="10">
        <f>((M71-L72+MAX(0,-('1-Input'!$B$10-K72-IF(AND($A72&gt;=1,$A72&lt;1+'1-Input'!$C$12),$K$58,0))))*(1+B72))*(1-'P-Parametri'!$B$32)</f>
        <v>361688.11180905293</v>
      </c>
      <c r="N72" s="10">
        <f>IF(M71&lt;=0,N71,N71*(1-L72/M71))+MAX(0,-('1-Input'!$B$10-K72-IF(AND($A72&gt;=1,$A72&lt;1+'1-Input'!$C$12),$K$58,0)))</f>
        <v>430767.30220384238</v>
      </c>
      <c r="O72" s="10">
        <f>IF($A72&lt;='1-Input'!$B$26,0,IF($A72='1-Input'!$B$26+1,('1-Input'!$B$23+$O$59)*'1-Input'!$B$27,'1-Input'!$B$23+$O$59))</f>
        <v>0</v>
      </c>
      <c r="P72" s="10">
        <f>MAX(0,('1-Input'!$B$10-O72-IF(AND($A72&gt;=1,$A72&lt;1+'1-Input'!$C$12),$O$58,0)))/(1-'P-Parametri'!$B$31*MAX(0,IF(Q71&lt;=0,0,(Q71-R71)/Q71)))</f>
        <v>29000</v>
      </c>
      <c r="Q72" s="10">
        <f>((Q71-P72+MAX(0,-('1-Input'!$B$10-O72-IF(AND($A72&gt;=1,$A72&lt;1+'1-Input'!$C$12),$O$58,0))))*(1+B72))*(1-'P-Parametri'!$B$32)</f>
        <v>362193.18822306127</v>
      </c>
      <c r="R72" s="10">
        <f>IF(Q71&lt;=0,R71,R71*(1-P72/Q71))+MAX(0,-('1-Input'!$B$10-O72-IF(AND($A72&gt;=1,$A72&lt;1+'1-Input'!$C$12),$O$58,0)))</f>
        <v>431368.84368990624</v>
      </c>
      <c r="S72" s="10">
        <f>IF($A72&lt;='1-Input'!$B$26,0,IF($A72='1-Input'!$B$26+1,('1-Input'!$B$23+$S$59)*'1-Input'!$B$27,'1-Input'!$B$23+$S$59))</f>
        <v>0</v>
      </c>
      <c r="T72" s="10">
        <f>MAX(0,('1-Input'!$B$10-S72-IF(AND($A72&gt;=1,$A72&lt;1+'1-Input'!$C$12),$S$58,0)))/(1-'P-Parametri'!$B$31*MAX(0,IF(U71&lt;=0,0,(U71-V71)/U71)))</f>
        <v>29000</v>
      </c>
      <c r="U72" s="10">
        <f>((U71-T72+MAX(0,-('1-Input'!$B$10-S72-IF(AND($A72&gt;=1,$A72&lt;1+'1-Input'!$C$12),$S$58,0))))*(1+B72))*(1-'P-Parametri'!$B$32)</f>
        <v>362172.97938512918</v>
      </c>
      <c r="V72" s="10">
        <f>IF(U71&lt;=0,V71,V71*(1-T72/U71))+MAX(0,-('1-Input'!$B$10-S72-IF(AND($A72&gt;=1,$A72&lt;1+'1-Input'!$C$12),$S$58,0)))</f>
        <v>431344.77514490153</v>
      </c>
      <c r="W72" s="10">
        <f>IF($A72&lt;='1-Input'!$B$26,0,IF($A72='1-Input'!$B$26+1,('1-Input'!$B$23+$W$59)*'1-Input'!$B$27,'1-Input'!$B$23+$W$59))</f>
        <v>0</v>
      </c>
      <c r="X72" s="10">
        <f>MAX(0,('1-Input'!$B$10-W72-IF(AND($A72&gt;=1,$A72&lt;1+'1-Input'!$C$12),$W$58,0)))/(1-'P-Parametri'!$B$31*MAX(0,IF(Y71&lt;=0,0,(Y71-Z71)/Y71)))</f>
        <v>29000</v>
      </c>
      <c r="Y72" s="10">
        <f>((Y71-X72+MAX(0,-('1-Input'!$B$10-W72-IF(AND($A72&gt;=1,$A72&lt;1+'1-Input'!$C$12),$W$58,0))))*(1+B72))*(1-'P-Parametri'!$B$32)</f>
        <v>362172.97938512918</v>
      </c>
      <c r="Z72" s="10">
        <f>IF(Y71&lt;=0,Z71,Z71*(1-X72/Y71))+MAX(0,-('1-Input'!$B$10-W72-IF(AND($A72&gt;=1,$A72&lt;1+'1-Input'!$C$12),$W$58,0)))</f>
        <v>431344.77514490124</v>
      </c>
    </row>
    <row r="73" spans="1:26">
      <c r="A73" s="9">
        <f t="shared" si="1"/>
        <v>12</v>
      </c>
      <c r="B73" s="12">
        <f>IF($A73='P-Parametri'!$C$47,'P-Parametri'!$B$34,IF($A73='P-Parametri'!$C$48,'P-Parametri'!$C$34,'P-Parametri'!$C$50))</f>
        <v>2.7158250435358244E-2</v>
      </c>
      <c r="C73" s="10">
        <f>IF($A73&lt;='1-Input'!$B$26,0,IF($A73='1-Input'!$B$26+1,('1-Input'!$B$23+$C$59)*'1-Input'!$B$27,'1-Input'!$B$23+$C$59))</f>
        <v>0</v>
      </c>
      <c r="D73" s="10">
        <f>MAX(0,('1-Input'!$B$10-C73-IF(AND($A73&gt;=1,$A73&lt;1+'1-Input'!$C$12),$C$58,0)))/(1-'P-Parametri'!$B$31*MAX(0,IF(E72&lt;=0,0,(E72-F72)/E72)))</f>
        <v>29000</v>
      </c>
      <c r="E73" s="10">
        <f>((E72-D73+MAX(0,-('1-Input'!$B$10-C73-IF(AND($A73&gt;=1,$A73&lt;1+'1-Input'!$C$12),$C$58,0))))*(1+B73))*(1-'P-Parametri'!$B$32)</f>
        <v>313490.20724561537</v>
      </c>
      <c r="F73" s="10">
        <f>IF(E72&lt;=0,F72,F72*(1-D73/E72))+MAX(0,-('1-Input'!$B$10-C73-IF(AND($A73&gt;=1,$A73&lt;1+'1-Input'!$C$12),$C$58,0)))</f>
        <v>364220.65814714524</v>
      </c>
      <c r="G73" s="10">
        <f>IF($A73&lt;='1-Input'!$B$26,0,IF($A73='1-Input'!$B$26+1,('1-Input'!$B$23+$G$59)*'1-Input'!$B$27,'1-Input'!$B$23+$G$59))</f>
        <v>0</v>
      </c>
      <c r="H73" s="10">
        <f>MAX(0,('1-Input'!$B$10-G73-IF(AND($A73&gt;=1,$A73&lt;1+'1-Input'!$C$12),$G$58,0)))/(1-'P-Parametri'!$B$31*MAX(0,IF(I72&lt;=0,0,(I72-J72)/I72)))</f>
        <v>29000</v>
      </c>
      <c r="I73" s="10">
        <f>((I72-H73+MAX(0,-('1-Input'!$B$10-G73-IF(AND($A73&gt;=1,$A73&lt;1+'1-Input'!$C$12),$G$58,0))))*(1+B73))*(1-'P-Parametri'!$B$32)</f>
        <v>411202.66360141081</v>
      </c>
      <c r="J73" s="10">
        <f>IF(I72&lt;=0,J72,J72*(1-H73/I72))+MAX(0,-('1-Input'!$B$10-G73-IF(AND($A73&gt;=1,$A73&lt;1+'1-Input'!$C$12),$G$58,0)))</f>
        <v>477745.40099564742</v>
      </c>
      <c r="K73" s="10">
        <f>IF($A73&lt;='1-Input'!$B$26,0,IF($A73='1-Input'!$B$26+1,('1-Input'!$B$23+$K$59)*'1-Input'!$B$27,'1-Input'!$B$23+$K$59))</f>
        <v>0</v>
      </c>
      <c r="L73" s="10">
        <f>MAX(0,('1-Input'!$B$10-K73-IF(AND($A73&gt;=1,$A73&lt;1+'1-Input'!$C$12),$K$58,0)))/(1-'P-Parametri'!$B$31*MAX(0,IF(M72&lt;=0,0,(M72-N72)/M72)))</f>
        <v>29000</v>
      </c>
      <c r="M73" s="10">
        <f>((M72-L73+MAX(0,-('1-Input'!$B$10-K73-IF(AND($A73&gt;=1,$A73&lt;1+'1-Input'!$C$12),$K$58,0))))*(1+B73))*(1-'P-Parametri'!$B$32)</f>
        <v>341039.89218869677</v>
      </c>
      <c r="N73" s="10">
        <f>IF(M72&lt;=0,N72,N72*(1-L73/M72))+MAX(0,-('1-Input'!$B$10-K73-IF(AND($A73&gt;=1,$A73&lt;1+'1-Input'!$C$12),$K$58,0)))</f>
        <v>396228.56190234609</v>
      </c>
      <c r="O73" s="10">
        <f>IF($A73&lt;='1-Input'!$B$26,0,IF($A73='1-Input'!$B$26+1,('1-Input'!$B$23+$O$59)*'1-Input'!$B$27,'1-Input'!$B$23+$O$59))</f>
        <v>0</v>
      </c>
      <c r="P73" s="10">
        <f>MAX(0,('1-Input'!$B$10-O73-IF(AND($A73&gt;=1,$A73&lt;1+'1-Input'!$C$12),$O$58,0)))/(1-'P-Parametri'!$B$31*MAX(0,IF(Q72&lt;=0,0,(Q72-R72)/Q72)))</f>
        <v>29000</v>
      </c>
      <c r="Q73" s="10">
        <f>((Q72-P73+MAX(0,-('1-Input'!$B$10-O73-IF(AND($A73&gt;=1,$A73&lt;1+'1-Input'!$C$12),$O$58,0))))*(1+B73))*(1-'P-Parametri'!$B$32)</f>
        <v>341557.64800763421</v>
      </c>
      <c r="R73" s="10">
        <f>IF(Q72&lt;=0,R72,R72*(1-P73/Q72))+MAX(0,-('1-Input'!$B$10-O73-IF(AND($A73&gt;=1,$A73&lt;1+'1-Input'!$C$12),$O$58,0)))</f>
        <v>396830.10338840989</v>
      </c>
      <c r="S73" s="10">
        <f>IF($A73&lt;='1-Input'!$B$26,0,IF($A73='1-Input'!$B$26+1,('1-Input'!$B$23+$S$59)*'1-Input'!$B$27,'1-Input'!$B$23+$S$59))</f>
        <v>0</v>
      </c>
      <c r="T73" s="10">
        <f>MAX(0,('1-Input'!$B$10-S73-IF(AND($A73&gt;=1,$A73&lt;1+'1-Input'!$C$12),$S$58,0)))/(1-'P-Parametri'!$B$31*MAX(0,IF(U72&lt;=0,0,(U72-V72)/U72)))</f>
        <v>29000</v>
      </c>
      <c r="U73" s="10">
        <f>((U72-T73+MAX(0,-('1-Input'!$B$10-S73-IF(AND($A73&gt;=1,$A73&lt;1+'1-Input'!$C$12),$S$58,0))))*(1+B73))*(1-'P-Parametri'!$B$32)</f>
        <v>341536.93184836983</v>
      </c>
      <c r="V73" s="10">
        <f>IF(U72&lt;=0,V72,V72*(1-T73/U72))+MAX(0,-('1-Input'!$B$10-S73-IF(AND($A73&gt;=1,$A73&lt;1+'1-Input'!$C$12),$S$58,0)))</f>
        <v>396806.03484340524</v>
      </c>
      <c r="W73" s="10">
        <f>IF($A73&lt;='1-Input'!$B$26,0,IF($A73='1-Input'!$B$26+1,('1-Input'!$B$23+$W$59)*'1-Input'!$B$27,'1-Input'!$B$23+$W$59))</f>
        <v>0</v>
      </c>
      <c r="X73" s="10">
        <f>MAX(0,('1-Input'!$B$10-W73-IF(AND($A73&gt;=1,$A73&lt;1+'1-Input'!$C$12),$W$58,0)))/(1-'P-Parametri'!$B$31*MAX(0,IF(Y72&lt;=0,0,(Y72-Z72)/Y72)))</f>
        <v>29000</v>
      </c>
      <c r="Y73" s="10">
        <f>((Y72-X73+MAX(0,-('1-Input'!$B$10-W73-IF(AND($A73&gt;=1,$A73&lt;1+'1-Input'!$C$12),$W$58,0))))*(1+B73))*(1-'P-Parametri'!$B$32)</f>
        <v>341536.93184836983</v>
      </c>
      <c r="Z73" s="10">
        <f>IF(Y72&lt;=0,Z72,Z72*(1-X73/Y72))+MAX(0,-('1-Input'!$B$10-W73-IF(AND($A73&gt;=1,$A73&lt;1+'1-Input'!$C$12),$W$58,0)))</f>
        <v>396806.03484340501</v>
      </c>
    </row>
    <row r="74" spans="1:26">
      <c r="A74" s="9">
        <f t="shared" si="1"/>
        <v>13</v>
      </c>
      <c r="B74" s="12">
        <f>IF($A74='P-Parametri'!$C$47,'P-Parametri'!$B$34,IF($A74='P-Parametri'!$C$48,'P-Parametri'!$C$34,'P-Parametri'!$C$50))</f>
        <v>2.7158250435358244E-2</v>
      </c>
      <c r="C74" s="10">
        <f>IF($A74&lt;='1-Input'!$B$26,0,IF($A74='1-Input'!$B$26+1,('1-Input'!$B$23+$C$59)*'1-Input'!$B$27,'1-Input'!$B$23+$C$59))</f>
        <v>0</v>
      </c>
      <c r="D74" s="10">
        <f>MAX(0,('1-Input'!$B$10-C74-IF(AND($A74&gt;=1,$A74&lt;1+'1-Input'!$C$12),$C$58,0)))/(1-'P-Parametri'!$B$31*MAX(0,IF(E73&lt;=0,0,(E73-F73)/E73)))</f>
        <v>29000</v>
      </c>
      <c r="E74" s="10">
        <f>((E73-D74+MAX(0,-('1-Input'!$B$10-C74-IF(AND($A74&gt;=1,$A74&lt;1+'1-Input'!$C$12),$C$58,0))))*(1+B74))*(1-'P-Parametri'!$B$32)</f>
        <v>291632.03061331797</v>
      </c>
      <c r="F74" s="10">
        <f>IF(E73&lt;=0,F73,F73*(1-D74/E73))+MAX(0,-('1-Input'!$B$10-C74-IF(AND($A74&gt;=1,$A74&lt;1+'1-Input'!$C$12),$C$58,0)))</f>
        <v>330527.74257230014</v>
      </c>
      <c r="G74" s="10">
        <f>IF($A74&lt;='1-Input'!$B$26,0,IF($A74='1-Input'!$B$26+1,('1-Input'!$B$23+$G$59)*'1-Input'!$B$27,'1-Input'!$B$23+$G$59))</f>
        <v>0</v>
      </c>
      <c r="H74" s="10">
        <f>MAX(0,('1-Input'!$B$10-G74-IF(AND($A74&gt;=1,$A74&lt;1+'1-Input'!$C$12),$G$58,0)))/(1-'P-Parametri'!$B$31*MAX(0,IF(I73&lt;=0,0,(I73-J73)/I73)))</f>
        <v>29000</v>
      </c>
      <c r="I74" s="10">
        <f>((I73-H74+MAX(0,-('1-Input'!$B$10-G74-IF(AND($A74&gt;=1,$A74&lt;1+'1-Input'!$C$12),$G$58,0))))*(1+B74))*(1-'P-Parametri'!$B$32)</f>
        <v>391797.45401804574</v>
      </c>
      <c r="J74" s="10">
        <f>IF(I73&lt;=0,J73,J73*(1-H74/I73))+MAX(0,-('1-Input'!$B$10-G74-IF(AND($A74&gt;=1,$A74&lt;1+'1-Input'!$C$12),$G$58,0)))</f>
        <v>444052.48542080232</v>
      </c>
      <c r="K74" s="10">
        <f>IF($A74&lt;='1-Input'!$B$26,0,IF($A74='1-Input'!$B$26+1,('1-Input'!$B$23+$K$59)*'1-Input'!$B$27,'1-Input'!$B$23+$K$59))</f>
        <v>0</v>
      </c>
      <c r="L74" s="10">
        <f>MAX(0,('1-Input'!$B$10-K74-IF(AND($A74&gt;=1,$A74&lt;1+'1-Input'!$C$12),$K$58,0)))/(1-'P-Parametri'!$B$31*MAX(0,IF(M73&lt;=0,0,(M73-N73)/M73)))</f>
        <v>29000</v>
      </c>
      <c r="M74" s="10">
        <f>((M73-L74+MAX(0,-('1-Input'!$B$10-K74-IF(AND($A74&gt;=1,$A74&lt;1+'1-Input'!$C$12),$K$58,0))))*(1+B74))*(1-'P-Parametri'!$B$32)</f>
        <v>319873.3210271264</v>
      </c>
      <c r="N74" s="10">
        <f>IF(M73&lt;=0,N73,N73*(1-L74/M73))+MAX(0,-('1-Input'!$B$10-K74-IF(AND($A74&gt;=1,$A74&lt;1+'1-Input'!$C$12),$K$58,0)))</f>
        <v>362535.64632750099</v>
      </c>
      <c r="O74" s="10">
        <f>IF($A74&lt;='1-Input'!$B$26,0,IF($A74='1-Input'!$B$26+1,('1-Input'!$B$23+$O$59)*'1-Input'!$B$27,'1-Input'!$B$23+$O$59))</f>
        <v>0</v>
      </c>
      <c r="P74" s="10">
        <f>MAX(0,('1-Input'!$B$10-O74-IF(AND($A74&gt;=1,$A74&lt;1+'1-Input'!$C$12),$O$58,0)))/(1-'P-Parametri'!$B$31*MAX(0,IF(Q73&lt;=0,0,(Q73-R73)/Q73)))</f>
        <v>29000</v>
      </c>
      <c r="Q74" s="10">
        <f>((Q73-P74+MAX(0,-('1-Input'!$B$10-O74-IF(AND($A74&gt;=1,$A74&lt;1+'1-Input'!$C$12),$O$58,0))))*(1+B74))*(1-'P-Parametri'!$B$32)</f>
        <v>320404.07455393666</v>
      </c>
      <c r="R74" s="10">
        <f>IF(Q73&lt;=0,R73,R73*(1-P74/Q73))+MAX(0,-('1-Input'!$B$10-O74-IF(AND($A74&gt;=1,$A74&lt;1+'1-Input'!$C$12),$O$58,0)))</f>
        <v>363137.18781356479</v>
      </c>
      <c r="S74" s="10">
        <f>IF($A74&lt;='1-Input'!$B$26,0,IF($A74='1-Input'!$B$26+1,('1-Input'!$B$23+$S$59)*'1-Input'!$B$27,'1-Input'!$B$23+$S$59))</f>
        <v>0</v>
      </c>
      <c r="T74" s="10">
        <f>MAX(0,('1-Input'!$B$10-S74-IF(AND($A74&gt;=1,$A74&lt;1+'1-Input'!$C$12),$S$58,0)))/(1-'P-Parametri'!$B$31*MAX(0,IF(U73&lt;=0,0,(U73-V73)/U73)))</f>
        <v>29000</v>
      </c>
      <c r="U74" s="10">
        <f>((U73-T74+MAX(0,-('1-Input'!$B$10-S74-IF(AND($A74&gt;=1,$A74&lt;1+'1-Input'!$C$12),$S$58,0))))*(1+B74))*(1-'P-Parametri'!$B$32)</f>
        <v>320382.83833757875</v>
      </c>
      <c r="V74" s="10">
        <f>IF(U73&lt;=0,V73,V73*(1-T74/U73))+MAX(0,-('1-Input'!$B$10-S74-IF(AND($A74&gt;=1,$A74&lt;1+'1-Input'!$C$12),$S$58,0)))</f>
        <v>363113.11926856014</v>
      </c>
      <c r="W74" s="10">
        <f>IF($A74&lt;='1-Input'!$B$26,0,IF($A74='1-Input'!$B$26+1,('1-Input'!$B$23+$W$59)*'1-Input'!$B$27,'1-Input'!$B$23+$W$59))</f>
        <v>0</v>
      </c>
      <c r="X74" s="10">
        <f>MAX(0,('1-Input'!$B$10-W74-IF(AND($A74&gt;=1,$A74&lt;1+'1-Input'!$C$12),$W$58,0)))/(1-'P-Parametri'!$B$31*MAX(0,IF(Y73&lt;=0,0,(Y73-Z73)/Y73)))</f>
        <v>29000</v>
      </c>
      <c r="Y74" s="10">
        <f>((Y73-X74+MAX(0,-('1-Input'!$B$10-W74-IF(AND($A74&gt;=1,$A74&lt;1+'1-Input'!$C$12),$W$58,0))))*(1+B74))*(1-'P-Parametri'!$B$32)</f>
        <v>320382.83833757875</v>
      </c>
      <c r="Z74" s="10">
        <f>IF(Y73&lt;=0,Z73,Z73*(1-X74/Y73))+MAX(0,-('1-Input'!$B$10-W74-IF(AND($A74&gt;=1,$A74&lt;1+'1-Input'!$C$12),$W$58,0)))</f>
        <v>363113.11926855991</v>
      </c>
    </row>
    <row r="75" spans="1:26">
      <c r="A75" s="9">
        <f t="shared" si="1"/>
        <v>14</v>
      </c>
      <c r="B75" s="12">
        <f>IF($A75='P-Parametri'!$C$47,'P-Parametri'!$B$34,IF($A75='P-Parametri'!$C$48,'P-Parametri'!$C$34,'P-Parametri'!$C$50))</f>
        <v>2.7158250435358244E-2</v>
      </c>
      <c r="C75" s="10">
        <f>IF($A75&lt;='1-Input'!$B$26,0,IF($A75='1-Input'!$B$26+1,('1-Input'!$B$23+$C$59)*'1-Input'!$B$27,'1-Input'!$B$23+$C$59))</f>
        <v>0</v>
      </c>
      <c r="D75" s="10">
        <f>MAX(0,('1-Input'!$B$10-C75-IF(AND($A75&gt;=1,$A75&lt;1+'1-Input'!$C$12),$C$58,0)))/(1-'P-Parametri'!$B$31*MAX(0,IF(E74&lt;=0,0,(E74-F74)/E74)))</f>
        <v>29000</v>
      </c>
      <c r="E75" s="10">
        <f>((E74-D75+MAX(0,-('1-Input'!$B$10-C75-IF(AND($A75&gt;=1,$A75&lt;1+'1-Input'!$C$12),$C$58,0))))*(1+B75))*(1-'P-Parametri'!$B$32)</f>
        <v>269225.12775891501</v>
      </c>
      <c r="F75" s="10">
        <f>IF(E74&lt;=0,F74,F74*(1-D75/E74))+MAX(0,-('1-Input'!$B$10-C75-IF(AND($A75&gt;=1,$A75&lt;1+'1-Input'!$C$12),$C$58,0)))</f>
        <v>297659.93818730756</v>
      </c>
      <c r="G75" s="10">
        <f>IF($A75&lt;='1-Input'!$B$26,0,IF($A75='1-Input'!$B$26+1,('1-Input'!$B$23+$G$59)*'1-Input'!$B$27,'1-Input'!$B$23+$G$59))</f>
        <v>0</v>
      </c>
      <c r="H75" s="10">
        <f>MAX(0,('1-Input'!$B$10-G75-IF(AND($A75&gt;=1,$A75&lt;1+'1-Input'!$C$12),$G$58,0)))/(1-'P-Parametri'!$B$31*MAX(0,IF(I74&lt;=0,0,(I74-J74)/I74)))</f>
        <v>29000</v>
      </c>
      <c r="I75" s="10">
        <f>((I74-H75+MAX(0,-('1-Input'!$B$10-G75-IF(AND($A75&gt;=1,$A75&lt;1+'1-Input'!$C$12),$G$58,0))))*(1+B75))*(1-'P-Parametri'!$B$32)</f>
        <v>371905.09733531502</v>
      </c>
      <c r="J75" s="10">
        <f>IF(I74&lt;=0,J74,J74*(1-H75/I74))+MAX(0,-('1-Input'!$B$10-G75-IF(AND($A75&gt;=1,$A75&lt;1+'1-Input'!$C$12),$G$58,0)))</f>
        <v>411184.68103580968</v>
      </c>
      <c r="K75" s="10">
        <f>IF($A75&lt;='1-Input'!$B$26,0,IF($A75='1-Input'!$B$26+1,('1-Input'!$B$23+$K$59)*'1-Input'!$B$27,'1-Input'!$B$23+$K$59))</f>
        <v>0</v>
      </c>
      <c r="L75" s="10">
        <f>MAX(0,('1-Input'!$B$10-K75-IF(AND($A75&gt;=1,$A75&lt;1+'1-Input'!$C$12),$K$58,0)))/(1-'P-Parametri'!$B$31*MAX(0,IF(M74&lt;=0,0,(M74-N74)/M74)))</f>
        <v>29000</v>
      </c>
      <c r="M75" s="10">
        <f>((M74-L75+MAX(0,-('1-Input'!$B$10-K75-IF(AND($A75&gt;=1,$A75&lt;1+'1-Input'!$C$12),$K$58,0))))*(1+B75))*(1-'P-Parametri'!$B$32)</f>
        <v>298175.38566149637</v>
      </c>
      <c r="N75" s="10">
        <f>IF(M74&lt;=0,N74,N74*(1-L75/M74))+MAX(0,-('1-Input'!$B$10-K75-IF(AND($A75&gt;=1,$A75&lt;1+'1-Input'!$C$12),$K$58,0)))</f>
        <v>329667.84194250836</v>
      </c>
      <c r="O75" s="10">
        <f>IF($A75&lt;='1-Input'!$B$26,0,IF($A75='1-Input'!$B$26+1,('1-Input'!$B$23+$O$59)*'1-Input'!$B$27,'1-Input'!$B$23+$O$59))</f>
        <v>0</v>
      </c>
      <c r="P75" s="10">
        <f>MAX(0,('1-Input'!$B$10-O75-IF(AND($A75&gt;=1,$A75&lt;1+'1-Input'!$C$12),$O$58,0)))/(1-'P-Parametri'!$B$31*MAX(0,IF(Q74&lt;=0,0,(Q74-R74)/Q74)))</f>
        <v>29000</v>
      </c>
      <c r="Q75" s="10">
        <f>((Q74-P75+MAX(0,-('1-Input'!$B$10-O75-IF(AND($A75&gt;=1,$A75&lt;1+'1-Input'!$C$12),$O$58,0))))*(1+B75))*(1-'P-Parametri'!$B$32)</f>
        <v>298719.46318977914</v>
      </c>
      <c r="R75" s="10">
        <f>IF(Q74&lt;=0,R74,R74*(1-P75/Q74))+MAX(0,-('1-Input'!$B$10-O75-IF(AND($A75&gt;=1,$A75&lt;1+'1-Input'!$C$12),$O$58,0)))</f>
        <v>330269.38342857221</v>
      </c>
      <c r="S75" s="10">
        <f>IF($A75&lt;='1-Input'!$B$26,0,IF($A75='1-Input'!$B$26+1,('1-Input'!$B$23+$S$59)*'1-Input'!$B$27,'1-Input'!$B$23+$S$59))</f>
        <v>0</v>
      </c>
      <c r="T75" s="10">
        <f>MAX(0,('1-Input'!$B$10-S75-IF(AND($A75&gt;=1,$A75&lt;1+'1-Input'!$C$12),$S$58,0)))/(1-'P-Parametri'!$B$31*MAX(0,IF(U74&lt;=0,0,(U74-V74)/U74)))</f>
        <v>29000</v>
      </c>
      <c r="U75" s="10">
        <f>((U74-T75+MAX(0,-('1-Input'!$B$10-S75-IF(AND($A75&gt;=1,$A75&lt;1+'1-Input'!$C$12),$S$58,0))))*(1+B75))*(1-'P-Parametri'!$B$32)</f>
        <v>298697.69386084884</v>
      </c>
      <c r="V75" s="10">
        <f>IF(U74&lt;=0,V74,V74*(1-T75/U74))+MAX(0,-('1-Input'!$B$10-S75-IF(AND($A75&gt;=1,$A75&lt;1+'1-Input'!$C$12),$S$58,0)))</f>
        <v>330245.31488356751</v>
      </c>
      <c r="W75" s="10">
        <f>IF($A75&lt;='1-Input'!$B$26,0,IF($A75='1-Input'!$B$26+1,('1-Input'!$B$23+$W$59)*'1-Input'!$B$27,'1-Input'!$B$23+$W$59))</f>
        <v>0</v>
      </c>
      <c r="X75" s="10">
        <f>MAX(0,('1-Input'!$B$10-W75-IF(AND($A75&gt;=1,$A75&lt;1+'1-Input'!$C$12),$W$58,0)))/(1-'P-Parametri'!$B$31*MAX(0,IF(Y74&lt;=0,0,(Y74-Z74)/Y74)))</f>
        <v>29000</v>
      </c>
      <c r="Y75" s="10">
        <f>((Y74-X75+MAX(0,-('1-Input'!$B$10-W75-IF(AND($A75&gt;=1,$A75&lt;1+'1-Input'!$C$12),$W$58,0))))*(1+B75))*(1-'P-Parametri'!$B$32)</f>
        <v>298697.69386084884</v>
      </c>
      <c r="Z75" s="10">
        <f>IF(Y74&lt;=0,Z74,Z74*(1-X75/Y74))+MAX(0,-('1-Input'!$B$10-W75-IF(AND($A75&gt;=1,$A75&lt;1+'1-Input'!$C$12),$W$58,0)))</f>
        <v>330245.31488356733</v>
      </c>
    </row>
    <row r="76" spans="1:26">
      <c r="A76" s="9">
        <f t="shared" si="1"/>
        <v>15</v>
      </c>
      <c r="B76" s="12">
        <f>IF($A76='P-Parametri'!$C$47,'P-Parametri'!$B$34,IF($A76='P-Parametri'!$C$48,'P-Parametri'!$C$34,'P-Parametri'!$C$50))</f>
        <v>2.7158250435358244E-2</v>
      </c>
      <c r="C76" s="10">
        <f>IF($A76&lt;='1-Input'!$B$26,0,IF($A76='1-Input'!$B$26+1,('1-Input'!$B$23+$C$59)*'1-Input'!$B$27,'1-Input'!$B$23+$C$59))</f>
        <v>0</v>
      </c>
      <c r="D76" s="10">
        <f>MAX(0,('1-Input'!$B$10-C76-IF(AND($A76&gt;=1,$A76&lt;1+'1-Input'!$C$12),$C$58,0)))/(1-'P-Parametri'!$B$31*MAX(0,IF(E75&lt;=0,0,(E75-F75)/E75)))</f>
        <v>29000</v>
      </c>
      <c r="E76" s="10">
        <f>((E75-D76+MAX(0,-('1-Input'!$B$10-C76-IF(AND($A76&gt;=1,$A76&lt;1+'1-Input'!$C$12),$C$58,0))))*(1+B76))*(1-'P-Parametri'!$B$32)</f>
        <v>246255.72349557863</v>
      </c>
      <c r="F76" s="10">
        <f>IF(E75&lt;=0,F75,F75*(1-D76/E75))+MAX(0,-('1-Input'!$B$10-C76-IF(AND($A76&gt;=1,$A76&lt;1+'1-Input'!$C$12),$C$58,0)))</f>
        <v>265597.03871247917</v>
      </c>
      <c r="G76" s="10">
        <f>IF($A76&lt;='1-Input'!$B$26,0,IF($A76='1-Input'!$B$26+1,('1-Input'!$B$23+$G$59)*'1-Input'!$B$27,'1-Input'!$B$23+$G$59))</f>
        <v>0</v>
      </c>
      <c r="H76" s="10">
        <f>MAX(0,('1-Input'!$B$10-G76-IF(AND($A76&gt;=1,$A76&lt;1+'1-Input'!$C$12),$G$58,0)))/(1-'P-Parametri'!$B$31*MAX(0,IF(I75&lt;=0,0,(I75-J75)/I75)))</f>
        <v>29000</v>
      </c>
      <c r="I76" s="10">
        <f>((I75-H76+MAX(0,-('1-Input'!$B$10-G76-IF(AND($A76&gt;=1,$A76&lt;1+'1-Input'!$C$12),$G$58,0))))*(1+B76))*(1-'P-Parametri'!$B$32)</f>
        <v>351513.36424461979</v>
      </c>
      <c r="J76" s="10">
        <f>IF(I75&lt;=0,J75,J75*(1-H76/I75))+MAX(0,-('1-Input'!$B$10-G76-IF(AND($A76&gt;=1,$A76&lt;1+'1-Input'!$C$12),$G$58,0)))</f>
        <v>379121.7815609813</v>
      </c>
      <c r="K76" s="10">
        <f>IF($A76&lt;='1-Input'!$B$26,0,IF($A76='1-Input'!$B$26+1,('1-Input'!$B$23+$K$59)*'1-Input'!$B$27,'1-Input'!$B$23+$K$59))</f>
        <v>0</v>
      </c>
      <c r="L76" s="10">
        <f>MAX(0,('1-Input'!$B$10-K76-IF(AND($A76&gt;=1,$A76&lt;1+'1-Input'!$C$12),$K$58,0)))/(1-'P-Parametri'!$B$31*MAX(0,IF(M75&lt;=0,0,(M75-N75)/M75)))</f>
        <v>29000</v>
      </c>
      <c r="M76" s="10">
        <f>((M75-L76+MAX(0,-('1-Input'!$B$10-K76-IF(AND($A76&gt;=1,$A76&lt;1+'1-Input'!$C$12),$K$58,0))))*(1+B76))*(1-'P-Parametri'!$B$32)</f>
        <v>275932.74675993278</v>
      </c>
      <c r="N76" s="10">
        <f>IF(M75&lt;=0,N75,N75*(1-L76/M75))+MAX(0,-('1-Input'!$B$10-K76-IF(AND($A76&gt;=1,$A76&lt;1+'1-Input'!$C$12),$K$58,0)))</f>
        <v>297604.94246767997</v>
      </c>
      <c r="O76" s="10">
        <f>IF($A76&lt;='1-Input'!$B$26,0,IF($A76='1-Input'!$B$26+1,('1-Input'!$B$23+$O$59)*'1-Input'!$B$27,'1-Input'!$B$23+$O$59))</f>
        <v>0</v>
      </c>
      <c r="P76" s="10">
        <f>MAX(0,('1-Input'!$B$10-O76-IF(AND($A76&gt;=1,$A76&lt;1+'1-Input'!$C$12),$O$58,0)))/(1-'P-Parametri'!$B$31*MAX(0,IF(Q75&lt;=0,0,(Q75-R75)/Q75)))</f>
        <v>29000</v>
      </c>
      <c r="Q76" s="10">
        <f>((Q75-P76+MAX(0,-('1-Input'!$B$10-O76-IF(AND($A76&gt;=1,$A76&lt;1+'1-Input'!$C$12),$O$58,0))))*(1+B76))*(1-'P-Parametri'!$B$32)</f>
        <v>276490.48277454078</v>
      </c>
      <c r="R76" s="10">
        <f>IF(Q75&lt;=0,R75,R75*(1-P76/Q75))+MAX(0,-('1-Input'!$B$10-O76-IF(AND($A76&gt;=1,$A76&lt;1+'1-Input'!$C$12),$O$58,0)))</f>
        <v>298206.48395374382</v>
      </c>
      <c r="S76" s="10">
        <f>IF($A76&lt;='1-Input'!$B$26,0,IF($A76='1-Input'!$B$26+1,('1-Input'!$B$23+$S$59)*'1-Input'!$B$27,'1-Input'!$B$23+$S$59))</f>
        <v>0</v>
      </c>
      <c r="T76" s="10">
        <f>MAX(0,('1-Input'!$B$10-S76-IF(AND($A76&gt;=1,$A76&lt;1+'1-Input'!$C$12),$S$58,0)))/(1-'P-Parametri'!$B$31*MAX(0,IF(U75&lt;=0,0,(U75-V75)/U75)))</f>
        <v>29000</v>
      </c>
      <c r="U76" s="10">
        <f>((U75-T76+MAX(0,-('1-Input'!$B$10-S76-IF(AND($A76&gt;=1,$A76&lt;1+'1-Input'!$C$12),$S$58,0))))*(1+B76))*(1-'P-Parametri'!$B$32)</f>
        <v>276468.16694981523</v>
      </c>
      <c r="V76" s="10">
        <f>IF(U75&lt;=0,V75,V75*(1-T76/U75))+MAX(0,-('1-Input'!$B$10-S76-IF(AND($A76&gt;=1,$A76&lt;1+'1-Input'!$C$12),$S$58,0)))</f>
        <v>298182.41540873912</v>
      </c>
      <c r="W76" s="10">
        <f>IF($A76&lt;='1-Input'!$B$26,0,IF($A76='1-Input'!$B$26+1,('1-Input'!$B$23+$W$59)*'1-Input'!$B$27,'1-Input'!$B$23+$W$59))</f>
        <v>0</v>
      </c>
      <c r="X76" s="10">
        <f>MAX(0,('1-Input'!$B$10-W76-IF(AND($A76&gt;=1,$A76&lt;1+'1-Input'!$C$12),$W$58,0)))/(1-'P-Parametri'!$B$31*MAX(0,IF(Y75&lt;=0,0,(Y75-Z75)/Y75)))</f>
        <v>29000</v>
      </c>
      <c r="Y76" s="10">
        <f>((Y75-X76+MAX(0,-('1-Input'!$B$10-W76-IF(AND($A76&gt;=1,$A76&lt;1+'1-Input'!$C$12),$W$58,0))))*(1+B76))*(1-'P-Parametri'!$B$32)</f>
        <v>276468.16694981523</v>
      </c>
      <c r="Z76" s="10">
        <f>IF(Y75&lt;=0,Z75,Z75*(1-X76/Y75))+MAX(0,-('1-Input'!$B$10-W76-IF(AND($A76&gt;=1,$A76&lt;1+'1-Input'!$C$12),$W$58,0)))</f>
        <v>298182.41540873895</v>
      </c>
    </row>
    <row r="77" spans="1:26">
      <c r="A77" s="9">
        <f t="shared" si="1"/>
        <v>16</v>
      </c>
      <c r="B77" s="12">
        <f>IF($A77='P-Parametri'!$C$47,'P-Parametri'!$B$34,IF($A77='P-Parametri'!$C$48,'P-Parametri'!$C$34,'P-Parametri'!$C$50))</f>
        <v>2.7158250435358244E-2</v>
      </c>
      <c r="C77" s="10">
        <f>IF($A77&lt;='1-Input'!$B$26,0,IF($A77='1-Input'!$B$26+1,('1-Input'!$B$23+$C$59)*'1-Input'!$B$27,'1-Input'!$B$23+$C$59))</f>
        <v>0</v>
      </c>
      <c r="D77" s="10">
        <f>MAX(0,('1-Input'!$B$10-C77-IF(AND($A77&gt;=1,$A77&lt;1+'1-Input'!$C$12),$C$58,0)))/(1-'P-Parametri'!$B$31*MAX(0,IF(E76&lt;=0,0,(E76-F76)/E76)))</f>
        <v>29000</v>
      </c>
      <c r="E77" s="10">
        <f>((E76-D77+MAX(0,-('1-Input'!$B$10-C77-IF(AND($A77&gt;=1,$A77&lt;1+'1-Input'!$C$12),$C$58,0))))*(1+B77))*(1-'P-Parametri'!$B$32)</f>
        <v>222709.69682510092</v>
      </c>
      <c r="F77" s="10">
        <f>IF(E76&lt;=0,F76,F76*(1-D77/E76))+MAX(0,-('1-Input'!$B$10-C77-IF(AND($A77&gt;=1,$A77&lt;1+'1-Input'!$C$12),$C$58,0)))</f>
        <v>234319.33270293666</v>
      </c>
      <c r="G77" s="10">
        <f>IF($A77&lt;='1-Input'!$B$26,0,IF($A77='1-Input'!$B$26+1,('1-Input'!$B$23+$G$59)*'1-Input'!$B$27,'1-Input'!$B$23+$G$59))</f>
        <v>0</v>
      </c>
      <c r="H77" s="10">
        <f>MAX(0,('1-Input'!$B$10-G77-IF(AND($A77&gt;=1,$A77&lt;1+'1-Input'!$C$12),$G$58,0)))/(1-'P-Parametri'!$B$31*MAX(0,IF(I76&lt;=0,0,(I76-J76)/I76)))</f>
        <v>29000</v>
      </c>
      <c r="I77" s="10">
        <f>((I76-H77+MAX(0,-('1-Input'!$B$10-G77-IF(AND($A77&gt;=1,$A77&lt;1+'1-Input'!$C$12),$G$58,0))))*(1+B77))*(1-'P-Parametri'!$B$32)</f>
        <v>330609.71843360603</v>
      </c>
      <c r="J77" s="10">
        <f>IF(I76&lt;=0,J76,J76*(1-H77/I76))+MAX(0,-('1-Input'!$B$10-G77-IF(AND($A77&gt;=1,$A77&lt;1+'1-Input'!$C$12),$G$58,0)))</f>
        <v>347844.07555143879</v>
      </c>
      <c r="K77" s="10">
        <f>IF($A77&lt;='1-Input'!$B$26,0,IF($A77='1-Input'!$B$26+1,('1-Input'!$B$23+$K$59)*'1-Input'!$B$27,'1-Input'!$B$23+$K$59))</f>
        <v>0</v>
      </c>
      <c r="L77" s="10">
        <f>MAX(0,('1-Input'!$B$10-K77-IF(AND($A77&gt;=1,$A77&lt;1+'1-Input'!$C$12),$K$58,0)))/(1-'P-Parametri'!$B$31*MAX(0,IF(M76&lt;=0,0,(M76-N76)/M76)))</f>
        <v>29000</v>
      </c>
      <c r="M77" s="10">
        <f>((M76-L77+MAX(0,-('1-Input'!$B$10-K77-IF(AND($A77&gt;=1,$A77&lt;1+'1-Input'!$C$12),$K$58,0))))*(1+B77))*(1-'P-Parametri'!$B$32)</f>
        <v>253131.73012085565</v>
      </c>
      <c r="N77" s="10">
        <f>IF(M76&lt;=0,N76,N76*(1-L77/M76))+MAX(0,-('1-Input'!$B$10-K77-IF(AND($A77&gt;=1,$A77&lt;1+'1-Input'!$C$12),$K$58,0)))</f>
        <v>266327.23645813746</v>
      </c>
      <c r="O77" s="10">
        <f>IF($A77&lt;='1-Input'!$B$26,0,IF($A77='1-Input'!$B$26+1,('1-Input'!$B$23+$O$59)*'1-Input'!$B$27,'1-Input'!$B$23+$O$59))</f>
        <v>0</v>
      </c>
      <c r="P77" s="10">
        <f>MAX(0,('1-Input'!$B$10-O77-IF(AND($A77&gt;=1,$A77&lt;1+'1-Input'!$C$12),$O$58,0)))/(1-'P-Parametri'!$B$31*MAX(0,IF(Q76&lt;=0,0,(Q76-R76)/Q76)))</f>
        <v>29000</v>
      </c>
      <c r="Q77" s="10">
        <f>((Q76-P77+MAX(0,-('1-Input'!$B$10-O77-IF(AND($A77&gt;=1,$A77&lt;1+'1-Input'!$C$12),$O$58,0))))*(1+B77))*(1-'P-Parametri'!$B$32)</f>
        <v>253703.46750352727</v>
      </c>
      <c r="R77" s="10">
        <f>IF(Q76&lt;=0,R76,R76*(1-P77/Q76))+MAX(0,-('1-Input'!$B$10-O77-IF(AND($A77&gt;=1,$A77&lt;1+'1-Input'!$C$12),$O$58,0)))</f>
        <v>266928.77794420131</v>
      </c>
      <c r="S77" s="10">
        <f>IF($A77&lt;='1-Input'!$B$26,0,IF($A77='1-Input'!$B$26+1,('1-Input'!$B$23+$S$59)*'1-Input'!$B$27,'1-Input'!$B$23+$S$59))</f>
        <v>0</v>
      </c>
      <c r="T77" s="10">
        <f>MAX(0,('1-Input'!$B$10-S77-IF(AND($A77&gt;=1,$A77&lt;1+'1-Input'!$C$12),$S$58,0)))/(1-'P-Parametri'!$B$31*MAX(0,IF(U76&lt;=0,0,(U76-V76)/U76)))</f>
        <v>29000</v>
      </c>
      <c r="U77" s="10">
        <f>((U76-T77+MAX(0,-('1-Input'!$B$10-S77-IF(AND($A77&gt;=1,$A77&lt;1+'1-Input'!$C$12),$S$58,0))))*(1+B77))*(1-'P-Parametri'!$B$32)</f>
        <v>253680.59146381213</v>
      </c>
      <c r="V77" s="10">
        <f>IF(U76&lt;=0,V76,V76*(1-T77/U76))+MAX(0,-('1-Input'!$B$10-S77-IF(AND($A77&gt;=1,$A77&lt;1+'1-Input'!$C$12),$S$58,0)))</f>
        <v>266904.70939919661</v>
      </c>
      <c r="W77" s="10">
        <f>IF($A77&lt;='1-Input'!$B$26,0,IF($A77='1-Input'!$B$26+1,('1-Input'!$B$23+$W$59)*'1-Input'!$B$27,'1-Input'!$B$23+$W$59))</f>
        <v>0</v>
      </c>
      <c r="X77" s="10">
        <f>MAX(0,('1-Input'!$B$10-W77-IF(AND($A77&gt;=1,$A77&lt;1+'1-Input'!$C$12),$W$58,0)))/(1-'P-Parametri'!$B$31*MAX(0,IF(Y76&lt;=0,0,(Y76-Z76)/Y76)))</f>
        <v>29000</v>
      </c>
      <c r="Y77" s="10">
        <f>((Y76-X77+MAX(0,-('1-Input'!$B$10-W77-IF(AND($A77&gt;=1,$A77&lt;1+'1-Input'!$C$12),$W$58,0))))*(1+B77))*(1-'P-Parametri'!$B$32)</f>
        <v>253680.59146381213</v>
      </c>
      <c r="Z77" s="10">
        <f>IF(Y76&lt;=0,Z76,Z76*(1-X77/Y76))+MAX(0,-('1-Input'!$B$10-W77-IF(AND($A77&gt;=1,$A77&lt;1+'1-Input'!$C$12),$W$58,0)))</f>
        <v>266904.70939919644</v>
      </c>
    </row>
    <row r="78" spans="1:26">
      <c r="A78" s="9">
        <f t="shared" si="1"/>
        <v>17</v>
      </c>
      <c r="B78" s="12">
        <f>IF($A78='P-Parametri'!$C$47,'P-Parametri'!$B$34,IF($A78='P-Parametri'!$C$48,'P-Parametri'!$C$34,'P-Parametri'!$C$50))</f>
        <v>2.7158250435358244E-2</v>
      </c>
      <c r="C78" s="10">
        <f>IF($A78&lt;='1-Input'!$B$26,0,IF($A78='1-Input'!$B$26+1,('1-Input'!$B$23+$C$59)*'1-Input'!$B$27,'1-Input'!$B$23+$C$59))</f>
        <v>0</v>
      </c>
      <c r="D78" s="10">
        <f>MAX(0,('1-Input'!$B$10-C78-IF(AND($A78&gt;=1,$A78&lt;1+'1-Input'!$C$12),$C$58,0)))/(1-'P-Parametri'!$B$31*MAX(0,IF(E77&lt;=0,0,(E77-F77)/E77)))</f>
        <v>29000</v>
      </c>
      <c r="E78" s="10">
        <f>((E77-D78+MAX(0,-('1-Input'!$B$10-C78-IF(AND($A78&gt;=1,$A78&lt;1+'1-Input'!$C$12),$C$58,0))))*(1+B78))*(1-'P-Parametri'!$B$32)</f>
        <v>198572.57225666786</v>
      </c>
      <c r="F78" s="10">
        <f>IF(E77&lt;=0,F77,F77*(1-D78/E77))+MAX(0,-('1-Input'!$B$10-C78-IF(AND($A78&gt;=1,$A78&lt;1+'1-Input'!$C$12),$C$58,0)))</f>
        <v>203807.59143052303</v>
      </c>
      <c r="G78" s="10">
        <f>IF($A78&lt;='1-Input'!$B$26,0,IF($A78='1-Input'!$B$26+1,('1-Input'!$B$23+$G$59)*'1-Input'!$B$27,'1-Input'!$B$23+$G$59))</f>
        <v>0</v>
      </c>
      <c r="H78" s="10">
        <f>MAX(0,('1-Input'!$B$10-G78-IF(AND($A78&gt;=1,$A78&lt;1+'1-Input'!$C$12),$G$58,0)))/(1-'P-Parametri'!$B$31*MAX(0,IF(I77&lt;=0,0,(I77-J77)/I77)))</f>
        <v>29000</v>
      </c>
      <c r="I78" s="10">
        <f>((I77-H78+MAX(0,-('1-Input'!$B$10-G78-IF(AND($A78&gt;=1,$A78&lt;1+'1-Input'!$C$12),$G$58,0))))*(1+B78))*(1-'P-Parametri'!$B$32)</f>
        <v>309181.30887916265</v>
      </c>
      <c r="J78" s="10">
        <f>IF(I77&lt;=0,J77,J77*(1-H78/I77))+MAX(0,-('1-Input'!$B$10-G78-IF(AND($A78&gt;=1,$A78&lt;1+'1-Input'!$C$12),$G$58,0)))</f>
        <v>317332.33427902509</v>
      </c>
      <c r="K78" s="10">
        <f>IF($A78&lt;='1-Input'!$B$26,0,IF($A78='1-Input'!$B$26+1,('1-Input'!$B$23+$K$59)*'1-Input'!$B$27,'1-Input'!$B$23+$K$59))</f>
        <v>0</v>
      </c>
      <c r="L78" s="10">
        <f>MAX(0,('1-Input'!$B$10-K78-IF(AND($A78&gt;=1,$A78&lt;1+'1-Input'!$C$12),$K$58,0)))/(1-'P-Parametri'!$B$31*MAX(0,IF(M77&lt;=0,0,(M77-N77)/M77)))</f>
        <v>29000</v>
      </c>
      <c r="M78" s="10">
        <f>((M77-L78+MAX(0,-('1-Input'!$B$10-K78-IF(AND($A78&gt;=1,$A78&lt;1+'1-Input'!$C$12),$K$58,0))))*(1+B78))*(1-'P-Parametri'!$B$32)</f>
        <v>229758.318266432</v>
      </c>
      <c r="N78" s="10">
        <f>IF(M77&lt;=0,N77,N77*(1-L78/M77))+MAX(0,-('1-Input'!$B$10-K78-IF(AND($A78&gt;=1,$A78&lt;1+'1-Input'!$C$12),$K$58,0)))</f>
        <v>235815.49518572379</v>
      </c>
      <c r="O78" s="10">
        <f>IF($A78&lt;='1-Input'!$B$26,0,IF($A78='1-Input'!$B$26+1,('1-Input'!$B$23+$O$59)*'1-Input'!$B$27,'1-Input'!$B$23+$O$59))</f>
        <v>0</v>
      </c>
      <c r="P78" s="10">
        <f>MAX(0,('1-Input'!$B$10-O78-IF(AND($A78&gt;=1,$A78&lt;1+'1-Input'!$C$12),$O$58,0)))/(1-'P-Parametri'!$B$31*MAX(0,IF(Q77&lt;=0,0,(Q77-R77)/Q77)))</f>
        <v>29000</v>
      </c>
      <c r="Q78" s="10">
        <f>((Q77-P78+MAX(0,-('1-Input'!$B$10-O78-IF(AND($A78&gt;=1,$A78&lt;1+'1-Input'!$C$12),$O$58,0))))*(1+B78))*(1-'P-Parametri'!$B$32)</f>
        <v>230344.40850658607</v>
      </c>
      <c r="R78" s="10">
        <f>IF(Q77&lt;=0,R77,R77*(1-P78/Q77))+MAX(0,-('1-Input'!$B$10-O78-IF(AND($A78&gt;=1,$A78&lt;1+'1-Input'!$C$12),$O$58,0)))</f>
        <v>236417.03667178762</v>
      </c>
      <c r="S78" s="10">
        <f>IF($A78&lt;='1-Input'!$B$26,0,IF($A78='1-Input'!$B$26+1,('1-Input'!$B$23+$S$59)*'1-Input'!$B$27,'1-Input'!$B$23+$S$59))</f>
        <v>0</v>
      </c>
      <c r="T78" s="10">
        <f>MAX(0,('1-Input'!$B$10-S78-IF(AND($A78&gt;=1,$A78&lt;1+'1-Input'!$C$12),$S$58,0)))/(1-'P-Parametri'!$B$31*MAX(0,IF(U77&lt;=0,0,(U77-V77)/U77)))</f>
        <v>29000</v>
      </c>
      <c r="U78" s="10">
        <f>((U77-T78+MAX(0,-('1-Input'!$B$10-S78-IF(AND($A78&gt;=1,$A78&lt;1+'1-Input'!$C$12),$S$58,0))))*(1+B78))*(1-'P-Parametri'!$B$32)</f>
        <v>230320.95818828125</v>
      </c>
      <c r="V78" s="10">
        <f>IF(U77&lt;=0,V77,V77*(1-T78/U77))+MAX(0,-('1-Input'!$B$10-S78-IF(AND($A78&gt;=1,$A78&lt;1+'1-Input'!$C$12),$S$58,0)))</f>
        <v>236392.96812678297</v>
      </c>
      <c r="W78" s="10">
        <f>IF($A78&lt;='1-Input'!$B$26,0,IF($A78='1-Input'!$B$26+1,('1-Input'!$B$23+$W$59)*'1-Input'!$B$27,'1-Input'!$B$23+$W$59))</f>
        <v>0</v>
      </c>
      <c r="X78" s="10">
        <f>MAX(0,('1-Input'!$B$10-W78-IF(AND($A78&gt;=1,$A78&lt;1+'1-Input'!$C$12),$W$58,0)))/(1-'P-Parametri'!$B$31*MAX(0,IF(Y77&lt;=0,0,(Y77-Z77)/Y77)))</f>
        <v>29000</v>
      </c>
      <c r="Y78" s="10">
        <f>((Y77-X78+MAX(0,-('1-Input'!$B$10-W78-IF(AND($A78&gt;=1,$A78&lt;1+'1-Input'!$C$12),$W$58,0))))*(1+B78))*(1-'P-Parametri'!$B$32)</f>
        <v>230320.95818828125</v>
      </c>
      <c r="Z78" s="10">
        <f>IF(Y77&lt;=0,Z77,Z77*(1-X78/Y77))+MAX(0,-('1-Input'!$B$10-W78-IF(AND($A78&gt;=1,$A78&lt;1+'1-Input'!$C$12),$W$58,0)))</f>
        <v>236392.9681267828</v>
      </c>
    </row>
    <row r="79" spans="1:26">
      <c r="A79" s="9">
        <f t="shared" si="1"/>
        <v>18</v>
      </c>
      <c r="B79" s="12">
        <f>IF($A79='P-Parametri'!$C$47,'P-Parametri'!$B$34,IF($A79='P-Parametri'!$C$48,'P-Parametri'!$C$34,'P-Parametri'!$C$50))</f>
        <v>2.7158250435358244E-2</v>
      </c>
      <c r="C79" s="10">
        <f>IF($A79&lt;='1-Input'!$B$26,0,IF($A79='1-Input'!$B$26+1,('1-Input'!$B$23+$C$59)*'1-Input'!$B$27,'1-Input'!$B$23+$C$59))</f>
        <v>0</v>
      </c>
      <c r="D79" s="10">
        <f>MAX(0,('1-Input'!$B$10-C79-IF(AND($A79&gt;=1,$A79&lt;1+'1-Input'!$C$12),$C$58,0)))/(1-'P-Parametri'!$B$31*MAX(0,IF(E78&lt;=0,0,(E78-F78)/E78)))</f>
        <v>29000</v>
      </c>
      <c r="E79" s="10">
        <f>((E78-D79+MAX(0,-('1-Input'!$B$10-C79-IF(AND($A79&gt;=1,$A79&lt;1+'1-Input'!$C$12),$C$58,0))))*(1+B79))*(1-'P-Parametri'!$B$32)</f>
        <v>173829.51090770037</v>
      </c>
      <c r="F79" s="10">
        <f>IF(E78&lt;=0,F78,F78*(1-D79/E78))+MAX(0,-('1-Input'!$B$10-C79-IF(AND($A79&gt;=1,$A79&lt;1+'1-Input'!$C$12),$C$58,0)))</f>
        <v>174043.05706247562</v>
      </c>
      <c r="G79" s="10">
        <f>IF($A79&lt;='1-Input'!$B$26,0,IF($A79='1-Input'!$B$26+1,('1-Input'!$B$23+$G$59)*'1-Input'!$B$27,'1-Input'!$B$23+$G$59))</f>
        <v>0</v>
      </c>
      <c r="H79" s="10">
        <f>MAX(0,('1-Input'!$B$10-G79-IF(AND($A79&gt;=1,$A79&lt;1+'1-Input'!$C$12),$G$58,0)))/(1-'P-Parametri'!$B$31*MAX(0,IF(I78&lt;=0,0,(I78-J78)/I78)))</f>
        <v>29000</v>
      </c>
      <c r="I79" s="10">
        <f>((I78-H79+MAX(0,-('1-Input'!$B$10-G79-IF(AND($A79&gt;=1,$A79&lt;1+'1-Input'!$C$12),$G$58,0))))*(1+B79))*(1-'P-Parametri'!$B$32)</f>
        <v>287214.96194694337</v>
      </c>
      <c r="J79" s="10">
        <f>IF(I78&lt;=0,J78,J78*(1-H79/I78))+MAX(0,-('1-Input'!$B$10-G79-IF(AND($A79&gt;=1,$A79&lt;1+'1-Input'!$C$12),$G$58,0)))</f>
        <v>287567.79991097766</v>
      </c>
      <c r="K79" s="10">
        <f>IF($A79&lt;='1-Input'!$B$26,0,IF($A79='1-Input'!$B$26+1,('1-Input'!$B$23+$K$59)*'1-Input'!$B$27,'1-Input'!$B$23+$K$59))</f>
        <v>0</v>
      </c>
      <c r="L79" s="10">
        <f>MAX(0,('1-Input'!$B$10-K79-IF(AND($A79&gt;=1,$A79&lt;1+'1-Input'!$C$12),$K$58,0)))/(1-'P-Parametri'!$B$31*MAX(0,IF(M78&lt;=0,0,(M78-N78)/M78)))</f>
        <v>29000</v>
      </c>
      <c r="M79" s="10">
        <f>((M78-L79+MAX(0,-('1-Input'!$B$10-K79-IF(AND($A79&gt;=1,$A79&lt;1+'1-Input'!$C$12),$K$58,0))))*(1+B79))*(1-'P-Parametri'!$B$32)</f>
        <v>205798.14182499135</v>
      </c>
      <c r="N79" s="10">
        <f>IF(M78&lt;=0,N78,N78*(1-L79/M78))+MAX(0,-('1-Input'!$B$10-K79-IF(AND($A79&gt;=1,$A79&lt;1+'1-Input'!$C$12),$K$58,0)))</f>
        <v>206050.96081767639</v>
      </c>
      <c r="O79" s="10">
        <f>IF($A79&lt;='1-Input'!$B$26,0,IF($A79='1-Input'!$B$26+1,('1-Input'!$B$23+$O$59)*'1-Input'!$B$27,'1-Input'!$B$23+$O$59))</f>
        <v>0</v>
      </c>
      <c r="P79" s="10">
        <f>MAX(0,('1-Input'!$B$10-O79-IF(AND($A79&gt;=1,$A79&lt;1+'1-Input'!$C$12),$O$58,0)))/(1-'P-Parametri'!$B$31*MAX(0,IF(Q78&lt;=0,0,(Q78-R78)/Q78)))</f>
        <v>29000</v>
      </c>
      <c r="Q79" s="10">
        <f>((Q78-P79+MAX(0,-('1-Input'!$B$10-O79-IF(AND($A79&gt;=1,$A79&lt;1+'1-Input'!$C$12),$O$58,0))))*(1+B79))*(1-'P-Parametri'!$B$32)</f>
        <v>206398.94523581388</v>
      </c>
      <c r="R79" s="10">
        <f>IF(Q78&lt;=0,R78,R78*(1-P79/Q78))+MAX(0,-('1-Input'!$B$10-O79-IF(AND($A79&gt;=1,$A79&lt;1+'1-Input'!$C$12),$O$58,0)))</f>
        <v>206652.50230374016</v>
      </c>
      <c r="S79" s="10">
        <f>IF($A79&lt;='1-Input'!$B$26,0,IF($A79='1-Input'!$B$26+1,('1-Input'!$B$23+$S$59)*'1-Input'!$B$27,'1-Input'!$B$23+$S$59))</f>
        <v>0</v>
      </c>
      <c r="T79" s="10">
        <f>MAX(0,('1-Input'!$B$10-S79-IF(AND($A79&gt;=1,$A79&lt;1+'1-Input'!$C$12),$S$58,0)))/(1-'P-Parametri'!$B$31*MAX(0,IF(U78&lt;=0,0,(U78-V78)/U78)))</f>
        <v>29000</v>
      </c>
      <c r="U79" s="10">
        <f>((U78-T79+MAX(0,-('1-Input'!$B$10-S79-IF(AND($A79&gt;=1,$A79&lt;1+'1-Input'!$C$12),$S$58,0))))*(1+B79))*(1-'P-Parametri'!$B$32)</f>
        <v>206374.90622226757</v>
      </c>
      <c r="V79" s="10">
        <f>IF(U78&lt;=0,V78,V78*(1-T79/U78))+MAX(0,-('1-Input'!$B$10-S79-IF(AND($A79&gt;=1,$A79&lt;1+'1-Input'!$C$12),$S$58,0)))</f>
        <v>206628.43375873557</v>
      </c>
      <c r="W79" s="10">
        <f>IF($A79&lt;='1-Input'!$B$26,0,IF($A79='1-Input'!$B$26+1,('1-Input'!$B$23+$W$59)*'1-Input'!$B$27,'1-Input'!$B$23+$W$59))</f>
        <v>0</v>
      </c>
      <c r="X79" s="10">
        <f>MAX(0,('1-Input'!$B$10-W79-IF(AND($A79&gt;=1,$A79&lt;1+'1-Input'!$C$12),$W$58,0)))/(1-'P-Parametri'!$B$31*MAX(0,IF(Y78&lt;=0,0,(Y78-Z78)/Y78)))</f>
        <v>29000</v>
      </c>
      <c r="Y79" s="10">
        <f>((Y78-X79+MAX(0,-('1-Input'!$B$10-W79-IF(AND($A79&gt;=1,$A79&lt;1+'1-Input'!$C$12),$W$58,0))))*(1+B79))*(1-'P-Parametri'!$B$32)</f>
        <v>206374.90622226757</v>
      </c>
      <c r="Z79" s="10">
        <f>IF(Y78&lt;=0,Z78,Z78*(1-X79/Y78))+MAX(0,-('1-Input'!$B$10-W79-IF(AND($A79&gt;=1,$A79&lt;1+'1-Input'!$C$12),$W$58,0)))</f>
        <v>206628.43375873542</v>
      </c>
    </row>
    <row r="80" spans="1:26">
      <c r="A80" s="9">
        <f t="shared" si="1"/>
        <v>19</v>
      </c>
      <c r="B80" s="12">
        <f>IF($A80='P-Parametri'!$C$47,'P-Parametri'!$B$34,IF($A80='P-Parametri'!$C$48,'P-Parametri'!$C$34,'P-Parametri'!$C$50))</f>
        <v>2.7158250435358244E-2</v>
      </c>
      <c r="C80" s="10">
        <f>IF($A80&lt;='1-Input'!$B$26,0,IF($A80='1-Input'!$B$26+1,('1-Input'!$B$23+$C$59)*'1-Input'!$B$27,'1-Input'!$B$23+$C$59))</f>
        <v>6147.4264437969141</v>
      </c>
      <c r="D80" s="10">
        <f>MAX(0,('1-Input'!$B$10-C80-IF(AND($A80&gt;=1,$A80&lt;1+'1-Input'!$C$12),$C$58,0)))/(1-'P-Parametri'!$B$31*MAX(0,IF(E79&lt;=0,0,(E79-F79)/E79)))</f>
        <v>22852.573556203086</v>
      </c>
      <c r="E80" s="10">
        <f>((E79-D80+MAX(0,-('1-Input'!$B$10-C80-IF(AND($A80&gt;=1,$A80&lt;1+'1-Input'!$C$12),$C$58,0))))*(1+B80))*(1-'P-Parametri'!$B$32)</f>
        <v>154767.05241240055</v>
      </c>
      <c r="F80" s="10">
        <f>IF(E79&lt;=0,F79,F79*(1-D80/E79))+MAX(0,-('1-Input'!$B$10-C80-IF(AND($A80&gt;=1,$A80&lt;1+'1-Input'!$C$12),$C$58,0)))</f>
        <v>151162.40956655904</v>
      </c>
      <c r="G80" s="10">
        <f>IF($A80&lt;='1-Input'!$B$26,0,IF($A80='1-Input'!$B$26+1,('1-Input'!$B$23+$G$59)*'1-Input'!$B$27,'1-Input'!$B$23+$G$59))</f>
        <v>6878.4966850238825</v>
      </c>
      <c r="H80" s="10">
        <f>MAX(0,('1-Input'!$B$10-G80-IF(AND($A80&gt;=1,$A80&lt;1+'1-Input'!$C$12),$G$58,0)))/(1-'P-Parametri'!$B$31*MAX(0,IF(I79&lt;=0,0,(I79-J79)/I79)))</f>
        <v>22121.503314976118</v>
      </c>
      <c r="I80" s="10">
        <f>((I79-H80+MAX(0,-('1-Input'!$B$10-G80-IF(AND($A80&gt;=1,$A80&lt;1+'1-Input'!$C$12),$G$58,0))))*(1+B80))*(1-'P-Parametri'!$B$32)</f>
        <v>271748.34730392892</v>
      </c>
      <c r="J80" s="10">
        <f>IF(I79&lt;=0,J79,J79*(1-H80/I79))+MAX(0,-('1-Input'!$B$10-G80-IF(AND($A80&gt;=1,$A80&lt;1+'1-Input'!$C$12),$G$58,0)))</f>
        <v>265419.12076178275</v>
      </c>
      <c r="K80" s="10">
        <f>IF($A80&lt;='1-Input'!$B$26,0,IF($A80='1-Input'!$B$26+1,('1-Input'!$B$23+$K$59)*'1-Input'!$B$27,'1-Input'!$B$23+$K$59))</f>
        <v>6337.685351184824</v>
      </c>
      <c r="L80" s="10">
        <f>MAX(0,('1-Input'!$B$10-K80-IF(AND($A80&gt;=1,$A80&lt;1+'1-Input'!$C$12),$K$58,0)))/(1-'P-Parametri'!$B$31*MAX(0,IF(M79&lt;=0,0,(M79-N79)/M79)))</f>
        <v>22662.314648815176</v>
      </c>
      <c r="M80" s="10">
        <f>((M79-L80+MAX(0,-('1-Input'!$B$10-K80-IF(AND($A80&gt;=1,$A80&lt;1+'1-Input'!$C$12),$K$58,0))))*(1+B80))*(1-'P-Parametri'!$B$32)</f>
        <v>187733.25688264464</v>
      </c>
      <c r="N80" s="10">
        <f>IF(M79&lt;=0,N79,N79*(1-L80/M79))+MAX(0,-('1-Input'!$B$10-K80-IF(AND($A80&gt;=1,$A80&lt;1+'1-Input'!$C$12),$K$58,0)))</f>
        <v>183360.80595849478</v>
      </c>
      <c r="O80" s="10">
        <f>IF($A80&lt;='1-Input'!$B$26,0,IF($A80='1-Input'!$B$26+1,('1-Input'!$B$23+$O$59)*'1-Input'!$B$27,'1-Input'!$B$23+$O$59))</f>
        <v>6341.4600805555974</v>
      </c>
      <c r="P80" s="10">
        <f>MAX(0,('1-Input'!$B$10-O80-IF(AND($A80&gt;=1,$A80&lt;1+'1-Input'!$C$12),$O$58,0)))/(1-'P-Parametri'!$B$31*MAX(0,IF(Q79&lt;=0,0,(Q79-R79)/Q79)))</f>
        <v>22658.539919444403</v>
      </c>
      <c r="Q80" s="10">
        <f>((Q79-P80+MAX(0,-('1-Input'!$B$10-O80-IF(AND($A80&gt;=1,$A80&lt;1+'1-Input'!$C$12),$O$58,0))))*(1+B80))*(1-'P-Parametri'!$B$32)</f>
        <v>188353.0123125276</v>
      </c>
      <c r="R80" s="10">
        <f>IF(Q79&lt;=0,R79,R79*(1-P80/Q79))+MAX(0,-('1-Input'!$B$10-O80-IF(AND($A80&gt;=1,$A80&lt;1+'1-Input'!$C$12),$O$58,0)))</f>
        <v>183966.12681111053</v>
      </c>
      <c r="S80" s="10">
        <f>IF($A80&lt;='1-Input'!$B$26,0,IF($A80='1-Input'!$B$26+1,('1-Input'!$B$23+$S$59)*'1-Input'!$B$27,'1-Input'!$B$23+$S$59))</f>
        <v>6341.3090481732179</v>
      </c>
      <c r="T80" s="10">
        <f>MAX(0,('1-Input'!$B$10-S80-IF(AND($A80&gt;=1,$A80&lt;1+'1-Input'!$C$12),$S$58,0)))/(1-'P-Parametri'!$B$31*MAX(0,IF(U79&lt;=0,0,(U79-V79)/U79)))</f>
        <v>22658.690951826782</v>
      </c>
      <c r="U80" s="10">
        <f>((U79-T80+MAX(0,-('1-Input'!$B$10-S80-IF(AND($A80&gt;=1,$A80&lt;1+'1-Input'!$C$12),$S$58,0))))*(1+B80))*(1-'P-Parametri'!$B$32)</f>
        <v>188328.21500128403</v>
      </c>
      <c r="V80" s="10">
        <f>IF(U79&lt;=0,V79,V79*(1-T80/U79))+MAX(0,-('1-Input'!$B$10-S80-IF(AND($A80&gt;=1,$A80&lt;1+'1-Input'!$C$12),$S$58,0)))</f>
        <v>183941.90704818326</v>
      </c>
      <c r="W80" s="10">
        <f>IF($A80&lt;='1-Input'!$B$26,0,IF($A80='1-Input'!$B$26+1,('1-Input'!$B$23+$W$59)*'1-Input'!$B$27,'1-Input'!$B$23+$W$59))</f>
        <v>6341.3090481732152</v>
      </c>
      <c r="X80" s="10">
        <f>MAX(0,('1-Input'!$B$10-W80-IF(AND($A80&gt;=1,$A80&lt;1+'1-Input'!$C$12),$W$58,0)))/(1-'P-Parametri'!$B$31*MAX(0,IF(Y79&lt;=0,0,(Y79-Z79)/Y79)))</f>
        <v>22658.690951826786</v>
      </c>
      <c r="Y80" s="10">
        <f>((Y79-X80+MAX(0,-('1-Input'!$B$10-W80-IF(AND($A80&gt;=1,$A80&lt;1+'1-Input'!$C$12),$W$58,0))))*(1+B80))*(1-'P-Parametri'!$B$32)</f>
        <v>188328.21500128403</v>
      </c>
      <c r="Z80" s="10">
        <f>IF(Y79&lt;=0,Z79,Z79*(1-X80/Y79))+MAX(0,-('1-Input'!$B$10-W80-IF(AND($A80&gt;=1,$A80&lt;1+'1-Input'!$C$12),$W$58,0)))</f>
        <v>183941.90704818314</v>
      </c>
    </row>
    <row r="81" spans="1:26">
      <c r="A81" s="9">
        <f t="shared" si="1"/>
        <v>20</v>
      </c>
      <c r="B81" s="12">
        <f>IF($A81='P-Parametri'!$C$47,'P-Parametri'!$B$34,IF($A81='P-Parametri'!$C$48,'P-Parametri'!$C$34,'P-Parametri'!$C$50))</f>
        <v>2.7158250435358244E-2</v>
      </c>
      <c r="C81" s="10">
        <f>IF($A81&lt;='1-Input'!$B$26,0,IF($A81='1-Input'!$B$26+1,('1-Input'!$B$23+$C$59)*'1-Input'!$B$27,'1-Input'!$B$23+$C$59))</f>
        <v>18442.279331391004</v>
      </c>
      <c r="D81" s="10">
        <f>MAX(0,('1-Input'!$B$10-C81-IF(AND($A81&gt;=1,$A81&lt;1+'1-Input'!$C$12),$C$58,0)))/(1-'P-Parametri'!$B$31*MAX(0,IF(E80&lt;=0,0,(E80-F80)/E80)))</f>
        <v>10622.04349994489</v>
      </c>
      <c r="E81" s="10">
        <f>((E80-D81+MAX(0,-('1-Input'!$B$10-C81-IF(AND($A81&gt;=1,$A81&lt;1+'1-Input'!$C$12),$C$58,0))))*(1+B81))*(1-'P-Parametri'!$B$32)</f>
        <v>147763.61569318007</v>
      </c>
      <c r="F81" s="10">
        <f>IF(E80&lt;=0,F80,F80*(1-D81/E80))+MAX(0,-('1-Input'!$B$10-C81-IF(AND($A81&gt;=1,$A81&lt;1+'1-Input'!$C$12),$C$58,0)))</f>
        <v>140787.7615717522</v>
      </c>
      <c r="G81" s="10">
        <f>IF($A81&lt;='1-Input'!$B$26,0,IF($A81='1-Input'!$B$26+1,('1-Input'!$B$23+$G$59)*'1-Input'!$B$27,'1-Input'!$B$23+$G$59))</f>
        <v>20635.490055071939</v>
      </c>
      <c r="H81" s="10">
        <f>MAX(0,('1-Input'!$B$10-G81-IF(AND($A81&gt;=1,$A81&lt;1+'1-Input'!$C$12),$G$58,0)))/(1-'P-Parametri'!$B$31*MAX(0,IF(I80&lt;=0,0,(I80-J80)/I80)))</f>
        <v>8415.4706569304817</v>
      </c>
      <c r="I81" s="10">
        <f>((I80-H81+MAX(0,-('1-Input'!$B$10-G81-IF(AND($A81&gt;=1,$A81&lt;1+'1-Input'!$C$12),$G$58,0))))*(1+B81))*(1-'P-Parametri'!$B$32)</f>
        <v>269943.5677851233</v>
      </c>
      <c r="J81" s="10">
        <f>IF(I80&lt;=0,J80,J80*(1-H81/I80))+MAX(0,-('1-Input'!$B$10-G81-IF(AND($A81&gt;=1,$A81&lt;1+'1-Input'!$C$12),$G$58,0)))</f>
        <v>257199.6528433231</v>
      </c>
      <c r="K81" s="10">
        <f>IF($A81&lt;='1-Input'!$B$26,0,IF($A81='1-Input'!$B$26+1,('1-Input'!$B$23+$K$59)*'1-Input'!$B$27,'1-Input'!$B$23+$K$59))</f>
        <v>19013.056053554741</v>
      </c>
      <c r="L81" s="10">
        <f>MAX(0,('1-Input'!$B$10-K81-IF(AND($A81&gt;=1,$A81&lt;1+'1-Input'!$C$12),$K$58,0)))/(1-'P-Parametri'!$B$31*MAX(0,IF(M80&lt;=0,0,(M80-N80)/M80)))</f>
        <v>10047.789325025717</v>
      </c>
      <c r="M81" s="10">
        <f>((M80-L81+MAX(0,-('1-Input'!$B$10-K81-IF(AND($A81&gt;=1,$A81&lt;1+'1-Input'!$C$12),$K$58,0))))*(1+B81))*(1-'P-Parametri'!$B$32)</f>
        <v>182146.07179630391</v>
      </c>
      <c r="N81" s="10">
        <f>IF(M80&lt;=0,N80,N80*(1-L81/M80))+MAX(0,-('1-Input'!$B$10-K81-IF(AND($A81&gt;=1,$A81&lt;1+'1-Input'!$C$12),$K$58,0)))</f>
        <v>173547.03732031697</v>
      </c>
      <c r="O81" s="10">
        <f>IF($A81&lt;='1-Input'!$B$26,0,IF($A81='1-Input'!$B$26+1,('1-Input'!$B$23+$O$59)*'1-Input'!$B$27,'1-Input'!$B$23+$O$59))</f>
        <v>19024.380241667062</v>
      </c>
      <c r="P81" s="10">
        <f>MAX(0,('1-Input'!$B$10-O81-IF(AND($A81&gt;=1,$A81&lt;1+'1-Input'!$C$12),$O$58,0)))/(1-'P-Parametri'!$B$31*MAX(0,IF(Q80&lt;=0,0,(Q80-R80)/Q80)))</f>
        <v>10036.396144385097</v>
      </c>
      <c r="Q81" s="10">
        <f>((Q80-P81+MAX(0,-('1-Input'!$B$10-O81-IF(AND($A81&gt;=1,$A81&lt;1+'1-Input'!$C$12),$O$58,0))))*(1+B81))*(1-'P-Parametri'!$B$32)</f>
        <v>182793.06471984892</v>
      </c>
      <c r="R81" s="10">
        <f>IF(Q80&lt;=0,R80,R80*(1-P81/Q80))+MAX(0,-('1-Input'!$B$10-O81-IF(AND($A81&gt;=1,$A81&lt;1+'1-Input'!$C$12),$O$58,0)))</f>
        <v>174163.48599769527</v>
      </c>
      <c r="S81" s="10">
        <f>IF($A81&lt;='1-Input'!$B$26,0,IF($A81='1-Input'!$B$26+1,('1-Input'!$B$23+$S$59)*'1-Input'!$B$27,'1-Input'!$B$23+$S$59))</f>
        <v>19023.927144519923</v>
      </c>
      <c r="T81" s="10">
        <f>MAX(0,('1-Input'!$B$10-S81-IF(AND($A81&gt;=1,$A81&lt;1+'1-Input'!$C$12),$S$58,0)))/(1-'P-Parametri'!$B$31*MAX(0,IF(U80&lt;=0,0,(U80-V80)/U80)))</f>
        <v>10036.852002023095</v>
      </c>
      <c r="U81" s="10">
        <f>((U80-T81+MAX(0,-('1-Input'!$B$10-S81-IF(AND($A81&gt;=1,$A81&lt;1+'1-Input'!$C$12),$S$58,0))))*(1+B81))*(1-'P-Parametri'!$B$32)</f>
        <v>182767.17759708411</v>
      </c>
      <c r="V81" s="10">
        <f>IF(U80&lt;=0,V80,V80*(1-T81/U80))+MAX(0,-('1-Input'!$B$10-S81-IF(AND($A81&gt;=1,$A81&lt;1+'1-Input'!$C$12),$S$58,0)))</f>
        <v>174138.82099440254</v>
      </c>
      <c r="W81" s="10">
        <f>IF($A81&lt;='1-Input'!$B$26,0,IF($A81='1-Input'!$B$26+1,('1-Input'!$B$23+$W$59)*'1-Input'!$B$27,'1-Input'!$B$23+$W$59))</f>
        <v>19023.927144519916</v>
      </c>
      <c r="X81" s="10">
        <f>MAX(0,('1-Input'!$B$10-W81-IF(AND($A81&gt;=1,$A81&lt;1+'1-Input'!$C$12),$W$58,0)))/(1-'P-Parametri'!$B$31*MAX(0,IF(Y80&lt;=0,0,(Y80-Z80)/Y80)))</f>
        <v>10036.852002023104</v>
      </c>
      <c r="Y81" s="10">
        <f>((Y80-X81+MAX(0,-('1-Input'!$B$10-W81-IF(AND($A81&gt;=1,$A81&lt;1+'1-Input'!$C$12),$W$58,0))))*(1+B81))*(1-'P-Parametri'!$B$32)</f>
        <v>182767.17759708411</v>
      </c>
      <c r="Z81" s="10">
        <f>IF(Y80&lt;=0,Z80,Z80*(1-X81/Y80))+MAX(0,-('1-Input'!$B$10-W81-IF(AND($A81&gt;=1,$A81&lt;1+'1-Input'!$C$12),$W$58,0)))</f>
        <v>174138.82099440243</v>
      </c>
    </row>
    <row r="82" spans="1:26">
      <c r="A82" s="9">
        <f t="shared" si="1"/>
        <v>21</v>
      </c>
      <c r="B82" s="12">
        <f>IF($A82='P-Parametri'!$C$47,'P-Parametri'!$B$34,IF($A82='P-Parametri'!$C$48,'P-Parametri'!$C$34,'P-Parametri'!$C$50))</f>
        <v>2.7158250435358244E-2</v>
      </c>
      <c r="C82" s="10">
        <f>IF($A82&lt;='1-Input'!$B$26,0,IF($A82='1-Input'!$B$26+1,('1-Input'!$B$23+$C$59)*'1-Input'!$B$27,'1-Input'!$B$23+$C$59))</f>
        <v>18442.279331391004</v>
      </c>
      <c r="D82" s="10">
        <f>MAX(0,('1-Input'!$B$10-C82-IF(AND($A82&gt;=1,$A82&lt;1+'1-Input'!$C$12),$C$58,0)))/(1-'P-Parametri'!$B$31*MAX(0,IF(E81&lt;=0,0,(E81-F81)/E81)))</f>
        <v>10688.921661819621</v>
      </c>
      <c r="E82" s="10">
        <f>((E81-D82+MAX(0,-('1-Input'!$B$10-C82-IF(AND($A82&gt;=1,$A82&lt;1+'1-Input'!$C$12),$C$58,0))))*(1+B82))*(1-'P-Parametri'!$B$32)</f>
        <v>140515.80809441381</v>
      </c>
      <c r="F82" s="10">
        <f>IF(E81&lt;=0,F81,F81*(1-D82/E81))+MAX(0,-('1-Input'!$B$10-C82-IF(AND($A82&gt;=1,$A82&lt;1+'1-Input'!$C$12),$C$58,0)))</f>
        <v>130603.45911458883</v>
      </c>
      <c r="G82" s="10">
        <f>IF($A82&lt;='1-Input'!$B$26,0,IF($A82='1-Input'!$B$26+1,('1-Input'!$B$23+$G$59)*'1-Input'!$B$27,'1-Input'!$B$23+$G$59))</f>
        <v>20635.490055071939</v>
      </c>
      <c r="H82" s="10">
        <f>MAX(0,('1-Input'!$B$10-G82-IF(AND($A82&gt;=1,$A82&lt;1+'1-Input'!$C$12),$G$58,0)))/(1-'P-Parametri'!$B$31*MAX(0,IF(I81&lt;=0,0,(I81-J81)/I81)))</f>
        <v>8468.4558672479834</v>
      </c>
      <c r="I82" s="10">
        <f>((I81-H82+MAX(0,-('1-Input'!$B$10-G82-IF(AND($A82&gt;=1,$A82&lt;1+'1-Input'!$C$12),$G$58,0))))*(1+B82))*(1-'P-Parametri'!$B$32)</f>
        <v>268039.16585297446</v>
      </c>
      <c r="J82" s="10">
        <f>IF(I81&lt;=0,J81,J81*(1-H82/I81))+MAX(0,-('1-Input'!$B$10-G82-IF(AND($A82&gt;=1,$A82&lt;1+'1-Input'!$C$12),$G$58,0)))</f>
        <v>249130.98898499791</v>
      </c>
      <c r="K82" s="10">
        <f>IF($A82&lt;='1-Input'!$B$26,0,IF($A82='1-Input'!$B$26+1,('1-Input'!$B$23+$K$59)*'1-Input'!$B$27,'1-Input'!$B$23+$K$59))</f>
        <v>19013.056053554741</v>
      </c>
      <c r="L82" s="10">
        <f>MAX(0,('1-Input'!$B$10-K82-IF(AND($A82&gt;=1,$A82&lt;1+'1-Input'!$C$12),$K$58,0)))/(1-'P-Parametri'!$B$31*MAX(0,IF(M81&lt;=0,0,(M81-N81)/M81)))</f>
        <v>10111.051886600213</v>
      </c>
      <c r="M82" s="10">
        <f>((M81-L82+MAX(0,-('1-Input'!$B$10-K82-IF(AND($A82&gt;=1,$A82&lt;1+'1-Input'!$C$12),$K$58,0))))*(1+B82))*(1-'P-Parametri'!$B$32)</f>
        <v>176353.77568393515</v>
      </c>
      <c r="N82" s="10">
        <f>IF(M81&lt;=0,N81,N81*(1-L82/M81))+MAX(0,-('1-Input'!$B$10-K82-IF(AND($A82&gt;=1,$A82&lt;1+'1-Input'!$C$12),$K$58,0)))</f>
        <v>163913.32366508196</v>
      </c>
      <c r="O82" s="10">
        <f>IF($A82&lt;='1-Input'!$B$26,0,IF($A82='1-Input'!$B$26+1,('1-Input'!$B$23+$O$59)*'1-Input'!$B$27,'1-Input'!$B$23+$O$59))</f>
        <v>19024.380241667062</v>
      </c>
      <c r="P82" s="10">
        <f>MAX(0,('1-Input'!$B$10-O82-IF(AND($A82&gt;=1,$A82&lt;1+'1-Input'!$C$12),$O$58,0)))/(1-'P-Parametri'!$B$31*MAX(0,IF(Q81&lt;=0,0,(Q81-R81)/Q81)))</f>
        <v>10099.586972589348</v>
      </c>
      <c r="Q82" s="10">
        <f>((Q81-P82+MAX(0,-('1-Input'!$B$10-O82-IF(AND($A82&gt;=1,$A82&lt;1+'1-Input'!$C$12),$O$58,0))))*(1+B82))*(1-'P-Parametri'!$B$32)</f>
        <v>177028.76340354368</v>
      </c>
      <c r="R82" s="10">
        <f>IF(Q81&lt;=0,R81,R81*(1-P82/Q81))+MAX(0,-('1-Input'!$B$10-O82-IF(AND($A82&gt;=1,$A82&lt;1+'1-Input'!$C$12),$O$58,0)))</f>
        <v>164540.69600301518</v>
      </c>
      <c r="S82" s="10">
        <f>IF($A82&lt;='1-Input'!$B$26,0,IF($A82='1-Input'!$B$26+1,('1-Input'!$B$23+$S$59)*'1-Input'!$B$27,'1-Input'!$B$23+$S$59))</f>
        <v>19023.927144519923</v>
      </c>
      <c r="T82" s="10">
        <f>MAX(0,('1-Input'!$B$10-S82-IF(AND($A82&gt;=1,$A82&lt;1+'1-Input'!$C$12),$S$58,0)))/(1-'P-Parametri'!$B$31*MAX(0,IF(U81&lt;=0,0,(U81-V81)/U81)))</f>
        <v>10100.045700383254</v>
      </c>
      <c r="U82" s="10">
        <f>((U81-T82+MAX(0,-('1-Input'!$B$10-S82-IF(AND($A82&gt;=1,$A82&lt;1+'1-Input'!$C$12),$S$58,0))))*(1+B82))*(1-'P-Parametri'!$B$32)</f>
        <v>177001.7561684931</v>
      </c>
      <c r="V82" s="10">
        <f>IF(U81&lt;=0,V81,V81*(1-T82/U81))+MAX(0,-('1-Input'!$B$10-S82-IF(AND($A82&gt;=1,$A82&lt;1+'1-Input'!$C$12),$S$58,0)))</f>
        <v>164515.59392826227</v>
      </c>
      <c r="W82" s="10">
        <f>IF($A82&lt;='1-Input'!$B$26,0,IF($A82='1-Input'!$B$26+1,('1-Input'!$B$23+$W$59)*'1-Input'!$B$27,'1-Input'!$B$23+$W$59))</f>
        <v>19023.927144519916</v>
      </c>
      <c r="X82" s="10">
        <f>MAX(0,('1-Input'!$B$10-W82-IF(AND($A82&gt;=1,$A82&lt;1+'1-Input'!$C$12),$W$58,0)))/(1-'P-Parametri'!$B$31*MAX(0,IF(Y81&lt;=0,0,(Y81-Z81)/Y81)))</f>
        <v>10100.045700383263</v>
      </c>
      <c r="Y82" s="10">
        <f>((Y81-X82+MAX(0,-('1-Input'!$B$10-W82-IF(AND($A82&gt;=1,$A82&lt;1+'1-Input'!$C$12),$W$58,0))))*(1+B82))*(1-'P-Parametri'!$B$32)</f>
        <v>177001.7561684931</v>
      </c>
      <c r="Z82" s="10">
        <f>IF(Y81&lt;=0,Z81,Z81*(1-X82/Y81))+MAX(0,-('1-Input'!$B$10-W82-IF(AND($A82&gt;=1,$A82&lt;1+'1-Input'!$C$12),$W$58,0)))</f>
        <v>164515.59392826215</v>
      </c>
    </row>
    <row r="83" spans="1:26">
      <c r="A83" s="9">
        <f t="shared" si="1"/>
        <v>22</v>
      </c>
      <c r="B83" s="12">
        <f>IF($A83='P-Parametri'!$C$47,'P-Parametri'!$B$34,IF($A83='P-Parametri'!$C$48,'P-Parametri'!$C$34,'P-Parametri'!$C$50))</f>
        <v>2.7158250435358244E-2</v>
      </c>
      <c r="C83" s="10">
        <f>IF($A83&lt;='1-Input'!$B$26,0,IF($A83='1-Input'!$B$26+1,('1-Input'!$B$23+$C$59)*'1-Input'!$B$27,'1-Input'!$B$23+$C$59))</f>
        <v>18442.279331391004</v>
      </c>
      <c r="D83" s="10">
        <f>MAX(0,('1-Input'!$B$10-C83-IF(AND($A83&gt;=1,$A83&lt;1+'1-Input'!$C$12),$C$58,0)))/(1-'P-Parametri'!$B$31*MAX(0,IF(E82&lt;=0,0,(E82-F82)/E82)))</f>
        <v>10754.978517844138</v>
      </c>
      <c r="E83" s="10">
        <f>((E82-D83+MAX(0,-('1-Input'!$B$10-C83-IF(AND($A83&gt;=1,$A83&lt;1+'1-Input'!$C$12),$C$58,0))))*(1+B83))*(1-'P-Parametri'!$B$32)</f>
        <v>133018.33686954417</v>
      </c>
      <c r="F83" s="10">
        <f>IF(E82&lt;=0,F82,F82*(1-D83/E82))+MAX(0,-('1-Input'!$B$10-C83-IF(AND($A83&gt;=1,$A83&lt;1+'1-Input'!$C$12),$C$58,0)))</f>
        <v>120607.16463226447</v>
      </c>
      <c r="G83" s="10">
        <f>IF($A83&lt;='1-Input'!$B$26,0,IF($A83='1-Input'!$B$26+1,('1-Input'!$B$23+$G$59)*'1-Input'!$B$27,'1-Input'!$B$23+$G$59))</f>
        <v>20635.490055071939</v>
      </c>
      <c r="H83" s="10">
        <f>MAX(0,('1-Input'!$B$10-G83-IF(AND($A83&gt;=1,$A83&lt;1+'1-Input'!$C$12),$G$58,0)))/(1-'P-Parametri'!$B$31*MAX(0,IF(I82&lt;=0,0,(I82-J82)/I82)))</f>
        <v>8520.7903858899281</v>
      </c>
      <c r="I83" s="10">
        <f>((I82-H83+MAX(0,-('1-Input'!$B$10-G83-IF(AND($A83&gt;=1,$A83&lt;1+'1-Input'!$C$12),$G$58,0))))*(1+B83))*(1-'P-Parametri'!$B$32)</f>
        <v>266033.30761959573</v>
      </c>
      <c r="J83" s="10">
        <f>IF(I82&lt;=0,J82,J82*(1-H83/I82))+MAX(0,-('1-Input'!$B$10-G83-IF(AND($A83&gt;=1,$A83&lt;1+'1-Input'!$C$12),$G$58,0)))</f>
        <v>241211.27721819209</v>
      </c>
      <c r="K83" s="10">
        <f>IF($A83&lt;='1-Input'!$B$26,0,IF($A83='1-Input'!$B$26+1,('1-Input'!$B$23+$K$59)*'1-Input'!$B$27,'1-Input'!$B$23+$K$59))</f>
        <v>19013.056053554741</v>
      </c>
      <c r="L83" s="10">
        <f>MAX(0,('1-Input'!$B$10-K83-IF(AND($A83&gt;=1,$A83&lt;1+'1-Input'!$C$12),$K$58,0)))/(1-'P-Parametri'!$B$31*MAX(0,IF(M82&lt;=0,0,(M82-N82)/M82)))</f>
        <v>10173.537544168021</v>
      </c>
      <c r="M83" s="10">
        <f>((M82-L83+MAX(0,-('1-Input'!$B$10-K83-IF(AND($A83&gt;=1,$A83&lt;1+'1-Input'!$C$12),$K$58,0))))*(1+B83))*(1-'P-Parametri'!$B$32)</f>
        <v>170352.01585924526</v>
      </c>
      <c r="N83" s="10">
        <f>IF(M82&lt;=0,N82,N82*(1-L83/M82))+MAX(0,-('1-Input'!$B$10-K83-IF(AND($A83&gt;=1,$A83&lt;1+'1-Input'!$C$12),$K$58,0)))</f>
        <v>154457.453804463</v>
      </c>
      <c r="O83" s="10">
        <f>IF($A83&lt;='1-Input'!$B$26,0,IF($A83='1-Input'!$B$26+1,('1-Input'!$B$23+$O$59)*'1-Input'!$B$27,'1-Input'!$B$23+$O$59))</f>
        <v>19024.380241667062</v>
      </c>
      <c r="P83" s="10">
        <f>MAX(0,('1-Input'!$B$10-O83-IF(AND($A83&gt;=1,$A83&lt;1+'1-Input'!$C$12),$O$58,0)))/(1-'P-Parametri'!$B$31*MAX(0,IF(Q82&lt;=0,0,(Q82-R82)/Q82)))</f>
        <v>10162.001777717767</v>
      </c>
      <c r="Q83" s="10">
        <f>((Q82-P83+MAX(0,-('1-Input'!$B$10-O83-IF(AND($A83&gt;=1,$A83&lt;1+'1-Input'!$C$12),$O$58,0))))*(1+B83))*(1-'P-Parametri'!$B$32)</f>
        <v>171055.77378554252</v>
      </c>
      <c r="R83" s="10">
        <f>IF(Q82&lt;=0,R82,R82*(1-P83/Q82))+MAX(0,-('1-Input'!$B$10-O83-IF(AND($A83&gt;=1,$A83&lt;1+'1-Input'!$C$12),$O$58,0)))</f>
        <v>155095.54814600831</v>
      </c>
      <c r="S83" s="10">
        <f>IF($A83&lt;='1-Input'!$B$26,0,IF($A83='1-Input'!$B$26+1,('1-Input'!$B$23+$S$59)*'1-Input'!$B$27,'1-Input'!$B$23+$S$59))</f>
        <v>19023.927144519923</v>
      </c>
      <c r="T83" s="10">
        <f>MAX(0,('1-Input'!$B$10-S83-IF(AND($A83&gt;=1,$A83&lt;1+'1-Input'!$C$12),$S$58,0)))/(1-'P-Parametri'!$B$31*MAX(0,IF(U82&lt;=0,0,(U82-V82)/U82)))</f>
        <v>10162.463340420265</v>
      </c>
      <c r="U83" s="10">
        <f>((U82-T83+MAX(0,-('1-Input'!$B$10-S83-IF(AND($A83&gt;=1,$A83&lt;1+'1-Input'!$C$12),$S$58,0))))*(1+B83))*(1-'P-Parametri'!$B$32)</f>
        <v>171027.61541290538</v>
      </c>
      <c r="V83" s="10">
        <f>IF(U82&lt;=0,V82,V82*(1-T83/U82))+MAX(0,-('1-Input'!$B$10-S83-IF(AND($A83&gt;=1,$A83&lt;1+'1-Input'!$C$12),$S$58,0)))</f>
        <v>155070.01706838119</v>
      </c>
      <c r="W83" s="10">
        <f>IF($A83&lt;='1-Input'!$B$26,0,IF($A83='1-Input'!$B$26+1,('1-Input'!$B$23+$W$59)*'1-Input'!$B$27,'1-Input'!$B$23+$W$59))</f>
        <v>19023.927144519916</v>
      </c>
      <c r="X83" s="10">
        <f>MAX(0,('1-Input'!$B$10-W83-IF(AND($A83&gt;=1,$A83&lt;1+'1-Input'!$C$12),$W$58,0)))/(1-'P-Parametri'!$B$31*MAX(0,IF(Y82&lt;=0,0,(Y82-Z82)/Y82)))</f>
        <v>10162.463340420274</v>
      </c>
      <c r="Y83" s="10">
        <f>((Y82-X83+MAX(0,-('1-Input'!$B$10-W83-IF(AND($A83&gt;=1,$A83&lt;1+'1-Input'!$C$12),$W$58,0))))*(1+B83))*(1-'P-Parametri'!$B$32)</f>
        <v>171027.61541290538</v>
      </c>
      <c r="Z83" s="10">
        <f>IF(Y82&lt;=0,Z82,Z82*(1-X83/Y82))+MAX(0,-('1-Input'!$B$10-W83-IF(AND($A83&gt;=1,$A83&lt;1+'1-Input'!$C$12),$W$58,0)))</f>
        <v>155070.01706838107</v>
      </c>
    </row>
    <row r="84" spans="1:26">
      <c r="A84" s="9">
        <f t="shared" si="1"/>
        <v>23</v>
      </c>
      <c r="B84" s="12">
        <f>IF($A84='P-Parametri'!$C$47,'P-Parametri'!$B$34,IF($A84='P-Parametri'!$C$48,'P-Parametri'!$C$34,'P-Parametri'!$C$50))</f>
        <v>2.7158250435358244E-2</v>
      </c>
      <c r="C84" s="10">
        <f>IF($A84&lt;='1-Input'!$B$26,0,IF($A84='1-Input'!$B$26+1,('1-Input'!$B$23+$C$59)*'1-Input'!$B$27,'1-Input'!$B$23+$C$59))</f>
        <v>18442.279331391004</v>
      </c>
      <c r="D84" s="10">
        <f>MAX(0,('1-Input'!$B$10-C84-IF(AND($A84&gt;=1,$A84&lt;1+'1-Input'!$C$12),$C$58,0)))/(1-'P-Parametri'!$B$31*MAX(0,IF(E83&lt;=0,0,(E83-F83)/E83)))</f>
        <v>10820.209176219039</v>
      </c>
      <c r="E84" s="10">
        <f>((E83-D84+MAX(0,-('1-Input'!$B$10-C84-IF(AND($A84&gt;=1,$A84&lt;1+'1-Input'!$C$12),$C$58,0))))*(1+B84))*(1-'P-Parametri'!$B$32)</f>
        <v>125265.78141785644</v>
      </c>
      <c r="F84" s="10">
        <f>IF(E83&lt;=0,F83,F83*(1-D84/E83))+MAX(0,-('1-Input'!$B$10-C84-IF(AND($A84&gt;=1,$A84&lt;1+'1-Input'!$C$12),$C$58,0)))</f>
        <v>110796.52663916098</v>
      </c>
      <c r="G84" s="10">
        <f>IF($A84&lt;='1-Input'!$B$26,0,IF($A84='1-Input'!$B$26+1,('1-Input'!$B$23+$G$59)*'1-Input'!$B$27,'1-Input'!$B$23+$G$59))</f>
        <v>20635.490055071939</v>
      </c>
      <c r="H84" s="10">
        <f>MAX(0,('1-Input'!$B$10-G84-IF(AND($A84&gt;=1,$A84&lt;1+'1-Input'!$C$12),$G$58,0)))/(1-'P-Parametri'!$B$31*MAX(0,IF(I83&lt;=0,0,(I83-J83)/I83)))</f>
        <v>8572.4703372560743</v>
      </c>
      <c r="I84" s="10">
        <f>((I83-H84+MAX(0,-('1-Input'!$B$10-G84-IF(AND($A84&gt;=1,$A84&lt;1+'1-Input'!$C$12),$G$58,0))))*(1+B84))*(1-'P-Parametri'!$B$32)</f>
        <v>263924.11713219335</v>
      </c>
      <c r="J84" s="10">
        <f>IF(I83&lt;=0,J83,J83*(1-H84/I83))+MAX(0,-('1-Input'!$B$10-G84-IF(AND($A84&gt;=1,$A84&lt;1+'1-Input'!$C$12),$G$58,0)))</f>
        <v>233438.65454373608</v>
      </c>
      <c r="K84" s="10">
        <f>IF($A84&lt;='1-Input'!$B$26,0,IF($A84='1-Input'!$B$26+1,('1-Input'!$B$23+$K$59)*'1-Input'!$B$27,'1-Input'!$B$23+$K$59))</f>
        <v>19013.056053554741</v>
      </c>
      <c r="L84" s="10">
        <f>MAX(0,('1-Input'!$B$10-K84-IF(AND($A84&gt;=1,$A84&lt;1+'1-Input'!$C$12),$K$58,0)))/(1-'P-Parametri'!$B$31*MAX(0,IF(M83&lt;=0,0,(M83-N83)/M83)))</f>
        <v>10235.241670392617</v>
      </c>
      <c r="M84" s="10">
        <f>((M83-L84+MAX(0,-('1-Input'!$B$10-K84-IF(AND($A84&gt;=1,$A84&lt;1+'1-Input'!$C$12),$K$58,0))))*(1+B84))*(1-'P-Parametri'!$B$32)</f>
        <v>164136.33510989285</v>
      </c>
      <c r="N84" s="10">
        <f>IF(M83&lt;=0,N83,N83*(1-L84/M83))+MAX(0,-('1-Input'!$B$10-K84-IF(AND($A84&gt;=1,$A84&lt;1+'1-Input'!$C$12),$K$58,0)))</f>
        <v>145177.20338002176</v>
      </c>
      <c r="O84" s="10">
        <f>IF($A84&lt;='1-Input'!$B$26,0,IF($A84='1-Input'!$B$26+1,('1-Input'!$B$23+$O$59)*'1-Input'!$B$27,'1-Input'!$B$23+$O$59))</f>
        <v>19024.380241667062</v>
      </c>
      <c r="P84" s="10">
        <f>MAX(0,('1-Input'!$B$10-O84-IF(AND($A84&gt;=1,$A84&lt;1+'1-Input'!$C$12),$O$58,0)))/(1-'P-Parametri'!$B$31*MAX(0,IF(Q83&lt;=0,0,(Q83-R83)/Q83)))</f>
        <v>10223.635937680769</v>
      </c>
      <c r="Q84" s="10">
        <f>((Q83-P84+MAX(0,-('1-Input'!$B$10-O84-IF(AND($A84&gt;=1,$A84&lt;1+'1-Input'!$C$12),$O$58,0))))*(1+B84))*(1-'P-Parametri'!$B$32)</f>
        <v>164869.65721093683</v>
      </c>
      <c r="R84" s="10">
        <f>IF(Q83&lt;=0,R83,R83*(1-P84/Q83))+MAX(0,-('1-Input'!$B$10-O84-IF(AND($A84&gt;=1,$A84&lt;1+'1-Input'!$C$12),$O$58,0)))</f>
        <v>145825.82059043457</v>
      </c>
      <c r="S84" s="10">
        <f>IF($A84&lt;='1-Input'!$B$26,0,IF($A84='1-Input'!$B$26+1,('1-Input'!$B$23+$S$59)*'1-Input'!$B$27,'1-Input'!$B$23+$S$59))</f>
        <v>19023.927144519923</v>
      </c>
      <c r="T84" s="10">
        <f>MAX(0,('1-Input'!$B$10-S84-IF(AND($A84&gt;=1,$A84&lt;1+'1-Input'!$C$12),$S$58,0)))/(1-'P-Parametri'!$B$31*MAX(0,IF(U83&lt;=0,0,(U83-V83)/U83)))</f>
        <v>10224.100299834601</v>
      </c>
      <c r="U84" s="10">
        <f>((U83-T84+MAX(0,-('1-Input'!$B$10-S84-IF(AND($A84&gt;=1,$A84&lt;1+'1-Input'!$C$12),$S$58,0))))*(1+B84))*(1-'P-Parametri'!$B$32)</f>
        <v>164840.31593290268</v>
      </c>
      <c r="V84" s="10">
        <f>IF(U83&lt;=0,V83,V83*(1-T84/U83))+MAX(0,-('1-Input'!$B$10-S84-IF(AND($A84&gt;=1,$A84&lt;1+'1-Input'!$C$12),$S$58,0)))</f>
        <v>145799.86847760246</v>
      </c>
      <c r="W84" s="10">
        <f>IF($A84&lt;='1-Input'!$B$26,0,IF($A84='1-Input'!$B$26+1,('1-Input'!$B$23+$W$59)*'1-Input'!$B$27,'1-Input'!$B$23+$W$59))</f>
        <v>19023.927144519916</v>
      </c>
      <c r="X84" s="10">
        <f>MAX(0,('1-Input'!$B$10-W84-IF(AND($A84&gt;=1,$A84&lt;1+'1-Input'!$C$12),$W$58,0)))/(1-'P-Parametri'!$B$31*MAX(0,IF(Y83&lt;=0,0,(Y83-Z83)/Y83)))</f>
        <v>10224.10029983461</v>
      </c>
      <c r="Y84" s="10">
        <f>((Y83-X84+MAX(0,-('1-Input'!$B$10-W84-IF(AND($A84&gt;=1,$A84&lt;1+'1-Input'!$C$12),$W$58,0))))*(1+B84))*(1-'P-Parametri'!$B$32)</f>
        <v>164840.31593290265</v>
      </c>
      <c r="Z84" s="10">
        <f>IF(Y83&lt;=0,Z83,Z83*(1-X84/Y83))+MAX(0,-('1-Input'!$B$10-W84-IF(AND($A84&gt;=1,$A84&lt;1+'1-Input'!$C$12),$W$58,0)))</f>
        <v>145799.86847760234</v>
      </c>
    </row>
    <row r="85" spans="1:26">
      <c r="A85" s="9">
        <f t="shared" si="1"/>
        <v>24</v>
      </c>
      <c r="B85" s="12">
        <f>IF($A85='P-Parametri'!$C$47,'P-Parametri'!$B$34,IF($A85='P-Parametri'!$C$48,'P-Parametri'!$C$34,'P-Parametri'!$C$50))</f>
        <v>2.7158250435358244E-2</v>
      </c>
      <c r="C85" s="10">
        <f>IF($A85&lt;='1-Input'!$B$26,0,IF($A85='1-Input'!$B$26+1,('1-Input'!$B$23+$C$59)*'1-Input'!$B$27,'1-Input'!$B$23+$C$59))</f>
        <v>18442.279331391004</v>
      </c>
      <c r="D85" s="10">
        <f>MAX(0,('1-Input'!$B$10-C85-IF(AND($A85&gt;=1,$A85&lt;1+'1-Input'!$C$12),$C$58,0)))/(1-'P-Parametri'!$B$31*MAX(0,IF(E84&lt;=0,0,(E84-F84)/E84)))</f>
        <v>10884.609368191619</v>
      </c>
      <c r="E85" s="10">
        <f>((E84-D85+MAX(0,-('1-Input'!$B$10-C85-IF(AND($A85&gt;=1,$A85&lt;1+'1-Input'!$C$12),$C$58,0))))*(1+B85))*(1-'P-Parametri'!$B$32)</f>
        <v>117252.58943614886</v>
      </c>
      <c r="F85" s="10">
        <f>IF(E84&lt;=0,F84,F84*(1-D85/E84))+MAX(0,-('1-Input'!$B$10-C85-IF(AND($A85&gt;=1,$A85&lt;1+'1-Input'!$C$12),$C$58,0)))</f>
        <v>101169.18150013329</v>
      </c>
      <c r="G85" s="10">
        <f>IF($A85&lt;='1-Input'!$B$26,0,IF($A85='1-Input'!$B$26+1,('1-Input'!$B$23+$G$59)*'1-Input'!$B$27,'1-Input'!$B$23+$G$59))</f>
        <v>20635.490055071939</v>
      </c>
      <c r="H85" s="10">
        <f>MAX(0,('1-Input'!$B$10-G85-IF(AND($A85&gt;=1,$A85&lt;1+'1-Input'!$C$12),$G$58,0)))/(1-'P-Parametri'!$B$31*MAX(0,IF(I84&lt;=0,0,(I84-J84)/I84)))</f>
        <v>8623.4923393641202</v>
      </c>
      <c r="I85" s="10">
        <f>((I84-H85+MAX(0,-('1-Input'!$B$10-G85-IF(AND($A85&gt;=1,$A85&lt;1+'1-Input'!$C$12),$G$58,0))))*(1+B85))*(1-'P-Parametri'!$B$32)</f>
        <v>261709.67481106179</v>
      </c>
      <c r="J85" s="10">
        <f>IF(I84&lt;=0,J84,J84*(1-H85/I84))+MAX(0,-('1-Input'!$B$10-G85-IF(AND($A85&gt;=1,$A85&lt;1+'1-Input'!$C$12),$G$58,0)))</f>
        <v>225811.24833681836</v>
      </c>
      <c r="K85" s="10">
        <f>IF($A85&lt;='1-Input'!$B$26,0,IF($A85='1-Input'!$B$26+1,('1-Input'!$B$23+$K$59)*'1-Input'!$B$27,'1-Input'!$B$23+$K$59))</f>
        <v>19013.056053554741</v>
      </c>
      <c r="L85" s="10">
        <f>MAX(0,('1-Input'!$B$10-K85-IF(AND($A85&gt;=1,$A85&lt;1+'1-Input'!$C$12),$K$58,0)))/(1-'P-Parametri'!$B$31*MAX(0,IF(M84&lt;=0,0,(M84-N84)/M84)))</f>
        <v>10296.160227300716</v>
      </c>
      <c r="M85" s="10">
        <f>((M84-L85+MAX(0,-('1-Input'!$B$10-K85-IF(AND($A85&gt;=1,$A85&lt;1+'1-Input'!$C$12),$K$58,0))))*(1+B85))*(1-'P-Parametri'!$B$32)</f>
        <v>157702.16846931473</v>
      </c>
      <c r="N85" s="10">
        <f>IF(M84&lt;=0,N84,N84*(1-L85/M84))+MAX(0,-('1-Input'!$B$10-K85-IF(AND($A85&gt;=1,$A85&lt;1+'1-Input'!$C$12),$K$58,0)))</f>
        <v>136070.33654062665</v>
      </c>
      <c r="O85" s="10">
        <f>IF($A85&lt;='1-Input'!$B$26,0,IF($A85='1-Input'!$B$26+1,('1-Input'!$B$23+$O$59)*'1-Input'!$B$27,'1-Input'!$B$23+$O$59))</f>
        <v>19024.380241667062</v>
      </c>
      <c r="P85" s="10">
        <f>MAX(0,('1-Input'!$B$10-O85-IF(AND($A85&gt;=1,$A85&lt;1+'1-Input'!$C$12),$O$58,0)))/(1-'P-Parametri'!$B$31*MAX(0,IF(Q84&lt;=0,0,(Q84-R84)/Q84)))</f>
        <v>10284.485419083725</v>
      </c>
      <c r="Q85" s="10">
        <f>((Q84-P85+MAX(0,-('1-Input'!$B$10-O85-IF(AND($A85&gt;=1,$A85&lt;1+'1-Input'!$C$12),$O$58,0))))*(1+B85))*(1-'P-Parametri'!$B$32)</f>
        <v>158465.86773176718</v>
      </c>
      <c r="R85" s="10">
        <f>IF(Q84&lt;=0,R84,R84*(1-P85/Q84))+MAX(0,-('1-Input'!$B$10-O85-IF(AND($A85&gt;=1,$A85&lt;1+'1-Input'!$C$12),$O$58,0)))</f>
        <v>136729.28002039233</v>
      </c>
      <c r="S85" s="10">
        <f>IF($A85&lt;='1-Input'!$B$26,0,IF($A85='1-Input'!$B$26+1,('1-Input'!$B$23+$S$59)*'1-Input'!$B$27,'1-Input'!$B$23+$S$59))</f>
        <v>19023.927144519923</v>
      </c>
      <c r="T85" s="10">
        <f>MAX(0,('1-Input'!$B$10-S85-IF(AND($A85&gt;=1,$A85&lt;1+'1-Input'!$C$12),$S$58,0)))/(1-'P-Parametri'!$B$31*MAX(0,IF(U84&lt;=0,0,(U84-V84)/U84)))</f>
        <v>10284.952545048436</v>
      </c>
      <c r="U85" s="10">
        <f>((U84-T85+MAX(0,-('1-Input'!$B$10-S85-IF(AND($A85&gt;=1,$A85&lt;1+'1-Input'!$C$12),$S$58,0))))*(1+B85))*(1-'P-Parametri'!$B$32)</f>
        <v>158435.31101956367</v>
      </c>
      <c r="V85" s="10">
        <f>IF(U84&lt;=0,V84,V84*(1-T85/U84))+MAX(0,-('1-Input'!$B$10-S85-IF(AND($A85&gt;=1,$A85&lt;1+'1-Input'!$C$12),$S$58,0)))</f>
        <v>136702.91473858617</v>
      </c>
      <c r="W85" s="10">
        <f>IF($A85&lt;='1-Input'!$B$26,0,IF($A85='1-Input'!$B$26+1,('1-Input'!$B$23+$W$59)*'1-Input'!$B$27,'1-Input'!$B$23+$W$59))</f>
        <v>19023.927144519916</v>
      </c>
      <c r="X85" s="10">
        <f>MAX(0,('1-Input'!$B$10-W85-IF(AND($A85&gt;=1,$A85&lt;1+'1-Input'!$C$12),$W$58,0)))/(1-'P-Parametri'!$B$31*MAX(0,IF(Y84&lt;=0,0,(Y84-Z84)/Y84)))</f>
        <v>10284.952545048445</v>
      </c>
      <c r="Y85" s="10">
        <f>((Y84-X85+MAX(0,-('1-Input'!$B$10-W85-IF(AND($A85&gt;=1,$A85&lt;1+'1-Input'!$C$12),$W$58,0))))*(1+B85))*(1-'P-Parametri'!$B$32)</f>
        <v>158435.31101956364</v>
      </c>
      <c r="Z85" s="10">
        <f>IF(Y84&lt;=0,Z84,Z84*(1-X85/Y84))+MAX(0,-('1-Input'!$B$10-W85-IF(AND($A85&gt;=1,$A85&lt;1+'1-Input'!$C$12),$W$58,0)))</f>
        <v>136702.91473858606</v>
      </c>
    </row>
    <row r="86" spans="1:26">
      <c r="A86" s="9">
        <f t="shared" si="1"/>
        <v>25</v>
      </c>
      <c r="B86" s="12">
        <f>IF($A86='P-Parametri'!$C$47,'P-Parametri'!$B$34,IF($A86='P-Parametri'!$C$48,'P-Parametri'!$C$34,'P-Parametri'!$C$50))</f>
        <v>2.7158250435358244E-2</v>
      </c>
      <c r="C86" s="10">
        <f>IF($A86&lt;='1-Input'!$B$26,0,IF($A86='1-Input'!$B$26+1,('1-Input'!$B$23+$C$59)*'1-Input'!$B$27,'1-Input'!$B$23+$C$59))</f>
        <v>18442.279331391004</v>
      </c>
      <c r="D86" s="10">
        <f>MAX(0,('1-Input'!$B$10-C86-IF(AND($A86&gt;=1,$A86&lt;1+'1-Input'!$C$12),$C$58,0)))/(1-'P-Parametri'!$B$31*MAX(0,IF(E85&lt;=0,0,(E85-F85)/E85)))</f>
        <v>10948.175436934824</v>
      </c>
      <c r="E86" s="10">
        <f>((E85-D86+MAX(0,-('1-Input'!$B$10-C86-IF(AND($A86&gt;=1,$A86&lt;1+'1-Input'!$C$12),$C$58,0))))*(1+B86))*(1-'P-Parametri'!$B$32)</f>
        <v>108973.07298519473</v>
      </c>
      <c r="F86" s="10">
        <f>IF(E85&lt;=0,F85,F85*(1-D86/E85))+MAX(0,-('1-Input'!$B$10-C86-IF(AND($A86&gt;=1,$A86&lt;1+'1-Input'!$C$12),$C$58,0)))</f>
        <v>91722.755172143952</v>
      </c>
      <c r="G86" s="10">
        <f>IF($A86&lt;='1-Input'!$B$26,0,IF($A86='1-Input'!$B$26+1,('1-Input'!$B$23+$G$59)*'1-Input'!$B$27,'1-Input'!$B$23+$G$59))</f>
        <v>20635.490055071939</v>
      </c>
      <c r="H86" s="10">
        <f>MAX(0,('1-Input'!$B$10-G86-IF(AND($A86&gt;=1,$A86&lt;1+'1-Input'!$C$12),$G$58,0)))/(1-'P-Parametri'!$B$31*MAX(0,IF(I85&lt;=0,0,(I85-J85)/I85)))</f>
        <v>8673.8534950388857</v>
      </c>
      <c r="I86" s="10">
        <f>((I85-H86+MAX(0,-('1-Input'!$B$10-G86-IF(AND($A86&gt;=1,$A86&lt;1+'1-Input'!$C$12),$G$58,0))))*(1+B86))*(1-'P-Parametri'!$B$32)</f>
        <v>259388.01585739912</v>
      </c>
      <c r="J86" s="10">
        <f>IF(I85&lt;=0,J85,J85*(1-H86/I85))+MAX(0,-('1-Input'!$B$10-G86-IF(AND($A86&gt;=1,$A86&lt;1+'1-Input'!$C$12),$G$58,0)))</f>
        <v>218327.17772682113</v>
      </c>
      <c r="K86" s="10">
        <f>IF($A86&lt;='1-Input'!$B$26,0,IF($A86='1-Input'!$B$26+1,('1-Input'!$B$23+$K$59)*'1-Input'!$B$27,'1-Input'!$B$23+$K$59))</f>
        <v>19013.056053554741</v>
      </c>
      <c r="L86" s="10">
        <f>MAX(0,('1-Input'!$B$10-K86-IF(AND($A86&gt;=1,$A86&lt;1+'1-Input'!$C$12),$K$58,0)))/(1-'P-Parametri'!$B$31*MAX(0,IF(M85&lt;=0,0,(M85-N85)/M85)))</f>
        <v>10356.289755762458</v>
      </c>
      <c r="M86" s="10">
        <f>((M85-L86+MAX(0,-('1-Input'!$B$10-K86-IF(AND($A86&gt;=1,$A86&lt;1+'1-Input'!$C$12),$K$58,0))))*(1+B86))*(1-'P-Parametri'!$B$32)</f>
        <v>151044.83991829626</v>
      </c>
      <c r="N86" s="10">
        <f>IF(M85&lt;=0,N85,N85*(1-L86/M85))+MAX(0,-('1-Input'!$B$10-K86-IF(AND($A86&gt;=1,$A86&lt;1+'1-Input'!$C$12),$K$58,0)))</f>
        <v>127134.60758993034</v>
      </c>
      <c r="O86" s="10">
        <f>IF($A86&lt;='1-Input'!$B$26,0,IF($A86='1-Input'!$B$26+1,('1-Input'!$B$23+$O$59)*'1-Input'!$B$27,'1-Input'!$B$23+$O$59))</f>
        <v>19024.380241667062</v>
      </c>
      <c r="P86" s="10">
        <f>MAX(0,('1-Input'!$B$10-O86-IF(AND($A86&gt;=1,$A86&lt;1+'1-Input'!$C$12),$O$58,0)))/(1-'P-Parametri'!$B$31*MAX(0,IF(Q85&lt;=0,0,(Q85-R85)/Q85)))</f>
        <v>10344.546766719075</v>
      </c>
      <c r="Q86" s="10">
        <f>((Q85-P86+MAX(0,-('1-Input'!$B$10-O86-IF(AND($A86&gt;=1,$A86&lt;1+'1-Input'!$C$12),$O$58,0))))*(1+B86))*(1-'P-Parametri'!$B$32)</f>
        <v>151839.7488208437</v>
      </c>
      <c r="R86" s="10">
        <f>IF(Q85&lt;=0,R85,R85*(1-P86/Q85))+MAX(0,-('1-Input'!$B$10-O86-IF(AND($A86&gt;=1,$A86&lt;1+'1-Input'!$C$12),$O$58,0)))</f>
        <v>127803.68328592762</v>
      </c>
      <c r="S86" s="10">
        <f>IF($A86&lt;='1-Input'!$B$26,0,IF($A86='1-Input'!$B$26+1,('1-Input'!$B$23+$S$59)*'1-Input'!$B$27,'1-Input'!$B$23+$S$59))</f>
        <v>19023.927144519923</v>
      </c>
      <c r="T86" s="10">
        <f>MAX(0,('1-Input'!$B$10-S86-IF(AND($A86&gt;=1,$A86&lt;1+'1-Input'!$C$12),$S$58,0)))/(1-'P-Parametri'!$B$31*MAX(0,IF(U85&lt;=0,0,(U85-V85)/U85)))</f>
        <v>10345.016620697277</v>
      </c>
      <c r="U86" s="10">
        <f>((U85-T86+MAX(0,-('1-Input'!$B$10-S86-IF(AND($A86&gt;=1,$A86&lt;1+'1-Input'!$C$12),$S$58,0))))*(1+B86))*(1-'P-Parametri'!$B$32)</f>
        <v>151807.94336579434</v>
      </c>
      <c r="V86" s="10">
        <f>IF(U85&lt;=0,V85,V85*(1-T86/U85))+MAX(0,-('1-Input'!$B$10-S86-IF(AND($A86&gt;=1,$A86&lt;1+'1-Input'!$C$12),$S$58,0)))</f>
        <v>127776.9125994935</v>
      </c>
      <c r="W86" s="10">
        <f>IF($A86&lt;='1-Input'!$B$26,0,IF($A86='1-Input'!$B$26+1,('1-Input'!$B$23+$W$59)*'1-Input'!$B$27,'1-Input'!$B$23+$W$59))</f>
        <v>19023.927144519916</v>
      </c>
      <c r="X86" s="10">
        <f>MAX(0,('1-Input'!$B$10-W86-IF(AND($A86&gt;=1,$A86&lt;1+'1-Input'!$C$12),$W$58,0)))/(1-'P-Parametri'!$B$31*MAX(0,IF(Y85&lt;=0,0,(Y85-Z85)/Y85)))</f>
        <v>10345.016620697286</v>
      </c>
      <c r="Y86" s="10">
        <f>((Y85-X86+MAX(0,-('1-Input'!$B$10-W86-IF(AND($A86&gt;=1,$A86&lt;1+'1-Input'!$C$12),$W$58,0))))*(1+B86))*(1-'P-Parametri'!$B$32)</f>
        <v>151807.94336579432</v>
      </c>
      <c r="Z86" s="10">
        <f>IF(Y85&lt;=0,Z85,Z85*(1-X86/Y85))+MAX(0,-('1-Input'!$B$10-W86-IF(AND($A86&gt;=1,$A86&lt;1+'1-Input'!$C$12),$W$58,0)))</f>
        <v>127776.91259949339</v>
      </c>
    </row>
    <row r="87" spans="1:26">
      <c r="A87" s="9">
        <f t="shared" si="1"/>
        <v>26</v>
      </c>
      <c r="B87" s="12">
        <f>IF($A87='P-Parametri'!$C$47,'P-Parametri'!$B$34,IF($A87='P-Parametri'!$C$48,'P-Parametri'!$C$34,'P-Parametri'!$C$50))</f>
        <v>2.7158250435358244E-2</v>
      </c>
      <c r="C87" s="10">
        <f>IF($A87&lt;='1-Input'!$B$26,0,IF($A87='1-Input'!$B$26+1,('1-Input'!$B$23+$C$59)*'1-Input'!$B$27,'1-Input'!$B$23+$C$59))</f>
        <v>18442.279331391004</v>
      </c>
      <c r="D87" s="10">
        <f>MAX(0,('1-Input'!$B$10-C87-IF(AND($A87&gt;=1,$A87&lt;1+'1-Input'!$C$12),$C$58,0)))/(1-'P-Parametri'!$B$31*MAX(0,IF(E86&lt;=0,0,(E86-F86)/E86)))</f>
        <v>11010.904325769423</v>
      </c>
      <c r="E87" s="10">
        <f>((E86-D87+MAX(0,-('1-Input'!$B$10-C87-IF(AND($A87&gt;=1,$A87&lt;1+'1-Input'!$C$12),$C$58,0))))*(1+B87))*(1-'P-Parametri'!$B$32)</f>
        <v>100421.40446953064</v>
      </c>
      <c r="F87" s="10">
        <f>IF(E86&lt;=0,F86,F86*(1-D87/E86))+MAX(0,-('1-Input'!$B$10-C87-IF(AND($A87&gt;=1,$A87&lt;1+'1-Input'!$C$12),$C$58,0)))</f>
        <v>82454.864912376172</v>
      </c>
      <c r="G87" s="10">
        <f>IF($A87&lt;='1-Input'!$B$26,0,IF($A87='1-Input'!$B$26+1,('1-Input'!$B$23+$G$59)*'1-Input'!$B$27,'1-Input'!$B$23+$G$59))</f>
        <v>20635.490055071939</v>
      </c>
      <c r="H87" s="10">
        <f>MAX(0,('1-Input'!$B$10-G87-IF(AND($A87&gt;=1,$A87&lt;1+'1-Input'!$C$12),$G$58,0)))/(1-'P-Parametri'!$B$31*MAX(0,IF(I86&lt;=0,0,(I86-J86)/I86)))</f>
        <v>8723.5513825811595</v>
      </c>
      <c r="I87" s="10">
        <f>((I86-H87+MAX(0,-('1-Input'!$B$10-G87-IF(AND($A87&gt;=1,$A87&lt;1+'1-Input'!$C$12),$G$58,0))))*(1+B87))*(1-'P-Parametri'!$B$32)</f>
        <v>256957.12863071749</v>
      </c>
      <c r="J87" s="10">
        <f>IF(I86&lt;=0,J86,J86*(1-H87/I86))+MAX(0,-('1-Input'!$B$10-G87-IF(AND($A87&gt;=1,$A87&lt;1+'1-Input'!$C$12),$G$58,0)))</f>
        <v>210984.55495059805</v>
      </c>
      <c r="K87" s="10">
        <f>IF($A87&lt;='1-Input'!$B$26,0,IF($A87='1-Input'!$B$26+1,('1-Input'!$B$23+$K$59)*'1-Input'!$B$27,'1-Input'!$B$23+$K$59))</f>
        <v>19013.056053554741</v>
      </c>
      <c r="L87" s="10">
        <f>MAX(0,('1-Input'!$B$10-K87-IF(AND($A87&gt;=1,$A87&lt;1+'1-Input'!$C$12),$K$58,0)))/(1-'P-Parametri'!$B$31*MAX(0,IF(M86&lt;=0,0,(M86-N86)/M86)))</f>
        <v>10415.627364350323</v>
      </c>
      <c r="M87" s="10">
        <f>((M86-L87+MAX(0,-('1-Input'!$B$10-K87-IF(AND($A87&gt;=1,$A87&lt;1+'1-Input'!$C$12),$K$58,0))))*(1+B87))*(1-'P-Parametri'!$B$32)</f>
        <v>144159.5590151592</v>
      </c>
      <c r="N87" s="10">
        <f>IF(M86&lt;=0,N86,N86*(1-L87/M86))+MAX(0,-('1-Input'!$B$10-K87-IF(AND($A87&gt;=1,$A87&lt;1+'1-Input'!$C$12),$K$58,0)))</f>
        <v>118367.76260213795</v>
      </c>
      <c r="O87" s="10">
        <f>IF($A87&lt;='1-Input'!$B$26,0,IF($A87='1-Input'!$B$26+1,('1-Input'!$B$23+$O$59)*'1-Input'!$B$27,'1-Input'!$B$23+$O$59))</f>
        <v>19024.380241667062</v>
      </c>
      <c r="P87" s="10">
        <f>MAX(0,('1-Input'!$B$10-O87-IF(AND($A87&gt;=1,$A87&lt;1+'1-Input'!$C$12),$O$58,0)))/(1-'P-Parametri'!$B$31*MAX(0,IF(Q86&lt;=0,0,(Q86-R86)/Q86)))</f>
        <v>10403.817092437886</v>
      </c>
      <c r="Q87" s="10">
        <f>((Q86-P87+MAX(0,-('1-Input'!$B$10-O87-IF(AND($A87&gt;=1,$A87&lt;1+'1-Input'!$C$12),$O$58,0))))*(1+B87))*(1-'P-Parametri'!$B$32)</f>
        <v>144986.5300144784</v>
      </c>
      <c r="R87" s="10">
        <f>IF(Q86&lt;=0,R86,R86*(1-P87/Q86))+MAX(0,-('1-Input'!$B$10-O87-IF(AND($A87&gt;=1,$A87&lt;1+'1-Input'!$C$12),$O$58,0)))</f>
        <v>119046.77901697031</v>
      </c>
      <c r="S87" s="10">
        <f>IF($A87&lt;='1-Input'!$B$26,0,IF($A87='1-Input'!$B$26+1,('1-Input'!$B$23+$S$59)*'1-Input'!$B$27,'1-Input'!$B$23+$S$59))</f>
        <v>19023.927144519923</v>
      </c>
      <c r="T87" s="10">
        <f>MAX(0,('1-Input'!$B$10-S87-IF(AND($A87&gt;=1,$A87&lt;1+'1-Input'!$C$12),$S$58,0)))/(1-'P-Parametri'!$B$31*MAX(0,IF(U86&lt;=0,0,(U86-V86)/U86)))</f>
        <v>10404.289638501006</v>
      </c>
      <c r="U87" s="10">
        <f>((U86-T87+MAX(0,-('1-Input'!$B$10-S87-IF(AND($A87&gt;=1,$A87&lt;1+'1-Input'!$C$12),$S$58,0))))*(1+B87))*(1-'P-Parametri'!$B$32)</f>
        <v>144953.44170855847</v>
      </c>
      <c r="V87" s="10">
        <f>IF(U86&lt;=0,V86,V86*(1-T87/U86))+MAX(0,-('1-Input'!$B$10-S87-IF(AND($A87&gt;=1,$A87&lt;1+'1-Input'!$C$12),$S$58,0)))</f>
        <v>119019.61058799608</v>
      </c>
      <c r="W87" s="10">
        <f>IF($A87&lt;='1-Input'!$B$26,0,IF($A87='1-Input'!$B$26+1,('1-Input'!$B$23+$W$59)*'1-Input'!$B$27,'1-Input'!$B$23+$W$59))</f>
        <v>19023.927144519916</v>
      </c>
      <c r="X87" s="10">
        <f>MAX(0,('1-Input'!$B$10-W87-IF(AND($A87&gt;=1,$A87&lt;1+'1-Input'!$C$12),$W$58,0)))/(1-'P-Parametri'!$B$31*MAX(0,IF(Y86&lt;=0,0,(Y86-Z86)/Y86)))</f>
        <v>10404.289638501015</v>
      </c>
      <c r="Y87" s="10">
        <f>((Y86-X87+MAX(0,-('1-Input'!$B$10-W87-IF(AND($A87&gt;=1,$A87&lt;1+'1-Input'!$C$12),$W$58,0))))*(1+B87))*(1-'P-Parametri'!$B$32)</f>
        <v>144953.44170855844</v>
      </c>
      <c r="Z87" s="10">
        <f>IF(Y86&lt;=0,Z86,Z86*(1-X87/Y86))+MAX(0,-('1-Input'!$B$10-W87-IF(AND($A87&gt;=1,$A87&lt;1+'1-Input'!$C$12),$W$58,0)))</f>
        <v>119019.61058799595</v>
      </c>
    </row>
    <row r="88" spans="1:26">
      <c r="A88" s="9">
        <f t="shared" si="1"/>
        <v>27</v>
      </c>
      <c r="B88" s="12">
        <f>IF($A88='P-Parametri'!$C$47,'P-Parametri'!$B$34,IF($A88='P-Parametri'!$C$48,'P-Parametri'!$C$34,'P-Parametri'!$C$50))</f>
        <v>2.7158250435358244E-2</v>
      </c>
      <c r="C88" s="10">
        <f>IF($A88&lt;='1-Input'!$B$26,0,IF($A88='1-Input'!$B$26+1,('1-Input'!$B$23+$C$59)*'1-Input'!$B$27,'1-Input'!$B$23+$C$59))</f>
        <v>18442.279331391004</v>
      </c>
      <c r="D88" s="10">
        <f>MAX(0,('1-Input'!$B$10-C88-IF(AND($A88&gt;=1,$A88&lt;1+'1-Input'!$C$12),$C$58,0)))/(1-'P-Parametri'!$B$31*MAX(0,IF(E87&lt;=0,0,(E87-F87)/E87)))</f>
        <v>11072.793565779202</v>
      </c>
      <c r="E88" s="10">
        <f>((E87-D88+MAX(0,-('1-Input'!$B$10-C88-IF(AND($A88&gt;=1,$A88&lt;1+'1-Input'!$C$12),$C$58,0))))*(1+B88))*(1-'P-Parametri'!$B$32)</f>
        <v>91591.612529017453</v>
      </c>
      <c r="F88" s="10">
        <f>IF(E87&lt;=0,F87,F87*(1-D88/E87))+MAX(0,-('1-Input'!$B$10-C88-IF(AND($A88&gt;=1,$A88&lt;1+'1-Input'!$C$12),$C$58,0)))</f>
        <v>73363.120951097764</v>
      </c>
      <c r="G88" s="10">
        <f>IF($A88&lt;='1-Input'!$B$26,0,IF($A88='1-Input'!$B$26+1,('1-Input'!$B$23+$G$59)*'1-Input'!$B$27,'1-Input'!$B$23+$G$59))</f>
        <v>20635.490055071939</v>
      </c>
      <c r="H88" s="10">
        <f>MAX(0,('1-Input'!$B$10-G88-IF(AND($A88&gt;=1,$A88&lt;1+'1-Input'!$C$12),$G$58,0)))/(1-'P-Parametri'!$B$31*MAX(0,IF(I87&lt;=0,0,(I87-J87)/I87)))</f>
        <v>8772.584045955653</v>
      </c>
      <c r="I88" s="10">
        <f>((I87-H88+MAX(0,-('1-Input'!$B$10-G88-IF(AND($A88&gt;=1,$A88&lt;1+'1-Input'!$C$12),$G$58,0))))*(1+B88))*(1-'P-Parametri'!$B$32)</f>
        <v>254414.95299557855</v>
      </c>
      <c r="J88" s="10">
        <f>IF(I87&lt;=0,J87,J87*(1-H88/I87))+MAX(0,-('1-Input'!$B$10-G88-IF(AND($A88&gt;=1,$A88&lt;1+'1-Input'!$C$12),$G$58,0)))</f>
        <v>203781.48667782545</v>
      </c>
      <c r="K88" s="10">
        <f>IF($A88&lt;='1-Input'!$B$26,0,IF($A88='1-Input'!$B$26+1,('1-Input'!$B$23+$K$59)*'1-Input'!$B$27,'1-Input'!$B$23+$K$59))</f>
        <v>19013.056053554741</v>
      </c>
      <c r="L88" s="10">
        <f>MAX(0,('1-Input'!$B$10-K88-IF(AND($A88&gt;=1,$A88&lt;1+'1-Input'!$C$12),$K$58,0)))/(1-'P-Parametri'!$B$31*MAX(0,IF(M87&lt;=0,0,(M87-N87)/M87)))</f>
        <v>10474.170717623865</v>
      </c>
      <c r="M88" s="10">
        <f>((M87-L88+MAX(0,-('1-Input'!$B$10-K88-IF(AND($A88&gt;=1,$A88&lt;1+'1-Input'!$C$12),$K$58,0))))*(1+B88))*(1-'P-Parametri'!$B$32)</f>
        <v>137041.41745336298</v>
      </c>
      <c r="N88" s="10">
        <f>IF(M87&lt;=0,N87,N87*(1-L88/M87))+MAX(0,-('1-Input'!$B$10-K88-IF(AND($A88&gt;=1,$A88&lt;1+'1-Input'!$C$12),$K$58,0)))</f>
        <v>109767.54100443181</v>
      </c>
      <c r="O88" s="10">
        <f>IF($A88&lt;='1-Input'!$B$26,0,IF($A88='1-Input'!$B$26+1,('1-Input'!$B$23+$O$59)*'1-Input'!$B$27,'1-Input'!$B$23+$O$59))</f>
        <v>19024.380241667062</v>
      </c>
      <c r="P88" s="10">
        <f>MAX(0,('1-Input'!$B$10-O88-IF(AND($A88&gt;=1,$A88&lt;1+'1-Input'!$C$12),$O$58,0)))/(1-'P-Parametri'!$B$31*MAX(0,IF(Q87&lt;=0,0,(Q87-R87)/Q87)))</f>
        <v>10462.294063447871</v>
      </c>
      <c r="Q88" s="10">
        <f>((Q87-P88+MAX(0,-('1-Input'!$B$10-O88-IF(AND($A88&gt;=1,$A88&lt;1+'1-Input'!$C$12),$O$58,0))))*(1+B88))*(1-'P-Parametri'!$B$32)</f>
        <v>137901.32348293261</v>
      </c>
      <c r="R88" s="10">
        <f>IF(Q87&lt;=0,R87,R87*(1-P88/Q87))+MAX(0,-('1-Input'!$B$10-O88-IF(AND($A88&gt;=1,$A88&lt;1+'1-Input'!$C$12),$O$58,0)))</f>
        <v>110456.30920396448</v>
      </c>
      <c r="S88" s="10">
        <f>IF($A88&lt;='1-Input'!$B$26,0,IF($A88='1-Input'!$B$26+1,('1-Input'!$B$23+$S$59)*'1-Input'!$B$27,'1-Input'!$B$23+$S$59))</f>
        <v>19023.927144519923</v>
      </c>
      <c r="T88" s="10">
        <f>MAX(0,('1-Input'!$B$10-S88-IF(AND($A88&gt;=1,$A88&lt;1+'1-Input'!$C$12),$S$58,0)))/(1-'P-Parametri'!$B$31*MAX(0,IF(U87&lt;=0,0,(U87-V87)/U87)))</f>
        <v>10462.769265561379</v>
      </c>
      <c r="U88" s="10">
        <f>((U87-T88+MAX(0,-('1-Input'!$B$10-S88-IF(AND($A88&gt;=1,$A88&lt;1+'1-Input'!$C$12),$S$58,0))))*(1+B88))*(1-'P-Parametri'!$B$32)</f>
        <v>137866.91739881091</v>
      </c>
      <c r="V88" s="10">
        <f>IF(U87&lt;=0,V87,V87*(1-T88/U87))+MAX(0,-('1-Input'!$B$10-S88-IF(AND($A88&gt;=1,$A88&lt;1+'1-Input'!$C$12),$S$58,0)))</f>
        <v>110428.75059197817</v>
      </c>
      <c r="W88" s="10">
        <f>IF($A88&lt;='1-Input'!$B$26,0,IF($A88='1-Input'!$B$26+1,('1-Input'!$B$23+$W$59)*'1-Input'!$B$27,'1-Input'!$B$23+$W$59))</f>
        <v>19023.927144519916</v>
      </c>
      <c r="X88" s="10">
        <f>MAX(0,('1-Input'!$B$10-W88-IF(AND($A88&gt;=1,$A88&lt;1+'1-Input'!$C$12),$W$58,0)))/(1-'P-Parametri'!$B$31*MAX(0,IF(Y87&lt;=0,0,(Y87-Z87)/Y87)))</f>
        <v>10462.769265561388</v>
      </c>
      <c r="Y88" s="10">
        <f>((Y87-X88+MAX(0,-('1-Input'!$B$10-W88-IF(AND($A88&gt;=1,$A88&lt;1+'1-Input'!$C$12),$W$58,0))))*(1+B88))*(1-'P-Parametri'!$B$32)</f>
        <v>137866.91739881085</v>
      </c>
      <c r="Z88" s="10">
        <f>IF(Y87&lt;=0,Z87,Z87*(1-X88/Y87))+MAX(0,-('1-Input'!$B$10-W88-IF(AND($A88&gt;=1,$A88&lt;1+'1-Input'!$C$12),$W$58,0)))</f>
        <v>110428.75059197804</v>
      </c>
    </row>
    <row r="89" spans="1:26">
      <c r="A89" s="9">
        <f t="shared" si="1"/>
        <v>28</v>
      </c>
      <c r="B89" s="12">
        <f>IF($A89='P-Parametri'!$C$47,'P-Parametri'!$B$34,IF($A89='P-Parametri'!$C$48,'P-Parametri'!$C$34,'P-Parametri'!$C$50))</f>
        <v>2.7158250435358244E-2</v>
      </c>
      <c r="C89" s="10">
        <f>IF($A89&lt;='1-Input'!$B$26,0,IF($A89='1-Input'!$B$26+1,('1-Input'!$B$23+$C$59)*'1-Input'!$B$27,'1-Input'!$B$23+$C$59))</f>
        <v>18442.279331391004</v>
      </c>
      <c r="D89" s="10">
        <f>MAX(0,('1-Input'!$B$10-C89-IF(AND($A89&gt;=1,$A89&lt;1+'1-Input'!$C$12),$C$58,0)))/(1-'P-Parametri'!$B$31*MAX(0,IF(E88&lt;=0,0,(E88-F88)/E88)))</f>
        <v>11133.841262868735</v>
      </c>
      <c r="E89" s="10">
        <f>((E88-D89+MAX(0,-('1-Input'!$B$10-C89-IF(AND($A89&gt;=1,$A89&lt;1+'1-Input'!$C$12),$C$58,0))))*(1+B89))*(1-'P-Parametri'!$B$32)</f>
        <v>82477.577840530226</v>
      </c>
      <c r="F89" s="10">
        <f>IF(E88&lt;=0,F88,F88*(1-D89/E88))+MAX(0,-('1-Input'!$B$10-C89-IF(AND($A89&gt;=1,$A89&lt;1+'1-Input'!$C$12),$C$58,0)))</f>
        <v>64445.128127689568</v>
      </c>
      <c r="G89" s="10">
        <f>IF($A89&lt;='1-Input'!$B$26,0,IF($A89='1-Input'!$B$26+1,('1-Input'!$B$23+$G$59)*'1-Input'!$B$27,'1-Input'!$B$23+$G$59))</f>
        <v>20635.490055071939</v>
      </c>
      <c r="H89" s="10">
        <f>MAX(0,('1-Input'!$B$10-G89-IF(AND($A89&gt;=1,$A89&lt;1+'1-Input'!$C$12),$G$58,0)))/(1-'P-Parametri'!$B$31*MAX(0,IF(I88&lt;=0,0,(I88-J88)/I88)))</f>
        <v>8820.949984537323</v>
      </c>
      <c r="I89" s="10">
        <f>((I88-H89+MAX(0,-('1-Input'!$B$10-G89-IF(AND($A89&gt;=1,$A89&lt;1+'1-Input'!$C$12),$G$58,0))))*(1+B89))*(1-'P-Parametri'!$B$32)</f>
        <v>251759.37863733672</v>
      </c>
      <c r="J89" s="10">
        <f>IF(I88&lt;=0,J88,J88*(1-H89/I88))+MAX(0,-('1-Input'!$B$10-G89-IF(AND($A89&gt;=1,$A89&lt;1+'1-Input'!$C$12),$G$58,0)))</f>
        <v>196716.0753071699</v>
      </c>
      <c r="K89" s="10">
        <f>IF($A89&lt;='1-Input'!$B$26,0,IF($A89='1-Input'!$B$26+1,('1-Input'!$B$23+$K$59)*'1-Input'!$B$27,'1-Input'!$B$23+$K$59))</f>
        <v>19013.056053554741</v>
      </c>
      <c r="L89" s="10">
        <f>MAX(0,('1-Input'!$B$10-K89-IF(AND($A89&gt;=1,$A89&lt;1+'1-Input'!$C$12),$K$58,0)))/(1-'P-Parametri'!$B$31*MAX(0,IF(M88&lt;=0,0,(M88-N88)/M88)))</f>
        <v>10531.918023887183</v>
      </c>
      <c r="M89" s="10">
        <f>((M88-L89+MAX(0,-('1-Input'!$B$10-K89-IF(AND($A89&gt;=1,$A89&lt;1+'1-Input'!$C$12),$K$58,0))))*(1+B89))*(1-'P-Parametri'!$B$32)</f>
        <v>129685.38554523846</v>
      </c>
      <c r="N89" s="10">
        <f>IF(M88&lt;=0,N88,N88*(1-L89/M88))+MAX(0,-('1-Input'!$B$10-K89-IF(AND($A89&gt;=1,$A89&lt;1+'1-Input'!$C$12),$K$58,0)))</f>
        <v>101331.67712455204</v>
      </c>
      <c r="O89" s="10">
        <f>IF($A89&lt;='1-Input'!$B$26,0,IF($A89='1-Input'!$B$26+1,('1-Input'!$B$23+$O$59)*'1-Input'!$B$27,'1-Input'!$B$23+$O$59))</f>
        <v>19024.380241667062</v>
      </c>
      <c r="P89" s="10">
        <f>MAX(0,('1-Input'!$B$10-O89-IF(AND($A89&gt;=1,$A89&lt;1+'1-Input'!$C$12),$O$58,0)))/(1-'P-Parametri'!$B$31*MAX(0,IF(Q88&lt;=0,0,(Q88-R88)/Q88)))</f>
        <v>10519.975890084728</v>
      </c>
      <c r="Q89" s="10">
        <f>((Q88-P89+MAX(0,-('1-Input'!$B$10-O89-IF(AND($A89&gt;=1,$A89&lt;1+'1-Input'!$C$12),$O$58,0))))*(1+B89))*(1-'P-Parametri'!$B$32)</f>
        <v>130579.12052730472</v>
      </c>
      <c r="R89" s="10">
        <f>IF(Q88&lt;=0,R88,R88*(1-P89/Q88))+MAX(0,-('1-Input'!$B$10-O89-IF(AND($A89&gt;=1,$A89&lt;1+'1-Input'!$C$12),$O$58,0)))</f>
        <v>102030.01074369434</v>
      </c>
      <c r="S89" s="10">
        <f>IF($A89&lt;='1-Input'!$B$26,0,IF($A89='1-Input'!$B$26+1,('1-Input'!$B$23+$S$59)*'1-Input'!$B$27,'1-Input'!$B$23+$S$59))</f>
        <v>19023.927144519923</v>
      </c>
      <c r="T89" s="10">
        <f>MAX(0,('1-Input'!$B$10-S89-IF(AND($A89&gt;=1,$A89&lt;1+'1-Input'!$C$12),$S$58,0)))/(1-'P-Parametri'!$B$31*MAX(0,IF(U88&lt;=0,0,(U88-V88)/U88)))</f>
        <v>10520.45371213281</v>
      </c>
      <c r="U89" s="10">
        <f>((U88-T89+MAX(0,-('1-Input'!$B$10-S89-IF(AND($A89&gt;=1,$A89&lt;1+'1-Input'!$C$12),$S$58,0))))*(1+B89))*(1-'P-Parametri'!$B$32)</f>
        <v>130543.36089785906</v>
      </c>
      <c r="V89" s="10">
        <f>IF(U88&lt;=0,V88,V88*(1-T89/U88))+MAX(0,-('1-Input'!$B$10-S89-IF(AND($A89&gt;=1,$A89&lt;1+'1-Input'!$C$12),$S$58,0)))</f>
        <v>102002.06940543279</v>
      </c>
      <c r="W89" s="10">
        <f>IF($A89&lt;='1-Input'!$B$26,0,IF($A89='1-Input'!$B$26+1,('1-Input'!$B$23+$W$59)*'1-Input'!$B$27,'1-Input'!$B$23+$W$59))</f>
        <v>19023.927144519916</v>
      </c>
      <c r="X89" s="10">
        <f>MAX(0,('1-Input'!$B$10-W89-IF(AND($A89&gt;=1,$A89&lt;1+'1-Input'!$C$12),$W$58,0)))/(1-'P-Parametri'!$B$31*MAX(0,IF(Y88&lt;=0,0,(Y88-Z88)/Y88)))</f>
        <v>10520.453712132821</v>
      </c>
      <c r="Y89" s="10">
        <f>((Y88-X89+MAX(0,-('1-Input'!$B$10-W89-IF(AND($A89&gt;=1,$A89&lt;1+'1-Input'!$C$12),$W$58,0))))*(1+B89))*(1-'P-Parametri'!$B$32)</f>
        <v>130543.36089785901</v>
      </c>
      <c r="Z89" s="10">
        <f>IF(Y88&lt;=0,Z88,Z88*(1-X89/Y88))+MAX(0,-('1-Input'!$B$10-W89-IF(AND($A89&gt;=1,$A89&lt;1+'1-Input'!$C$12),$W$58,0)))</f>
        <v>102002.06940543266</v>
      </c>
    </row>
    <row r="90" spans="1:26">
      <c r="A90" s="9">
        <f t="shared" si="1"/>
        <v>29</v>
      </c>
      <c r="B90" s="12">
        <f>IF($A90='P-Parametri'!$C$47,'P-Parametri'!$B$34,IF($A90='P-Parametri'!$C$48,'P-Parametri'!$C$34,'P-Parametri'!$C$50))</f>
        <v>2.7158250435358244E-2</v>
      </c>
      <c r="C90" s="10">
        <f>IF($A90&lt;='1-Input'!$B$26,0,IF($A90='1-Input'!$B$26+1,('1-Input'!$B$23+$C$59)*'1-Input'!$B$27,'1-Input'!$B$23+$C$59))</f>
        <v>18442.279331391004</v>
      </c>
      <c r="D90" s="10">
        <f>MAX(0,('1-Input'!$B$10-C90-IF(AND($A90&gt;=1,$A90&lt;1+'1-Input'!$C$12),$C$58,0)))/(1-'P-Parametri'!$B$31*MAX(0,IF(E89&lt;=0,0,(E89-F89)/E89)))</f>
        <v>11194.046084312999</v>
      </c>
      <c r="E90" s="10">
        <f>((E89-D90+MAX(0,-('1-Input'!$B$10-C90-IF(AND($A90&gt;=1,$A90&lt;1+'1-Input'!$C$12),$C$58,0))))*(1+B90))*(1-'P-Parametri'!$B$32)</f>
        <v>73073.028828042239</v>
      </c>
      <c r="F90" s="10">
        <f>IF(E89&lt;=0,F89,F89*(1-D90/E89))+MAX(0,-('1-Input'!$B$10-C90-IF(AND($A90&gt;=1,$A90&lt;1+'1-Input'!$C$12),$C$58,0)))</f>
        <v>55698.487488391969</v>
      </c>
      <c r="G90" s="10">
        <f>IF($A90&lt;='1-Input'!$B$26,0,IF($A90='1-Input'!$B$26+1,('1-Input'!$B$23+$G$59)*'1-Input'!$B$27,'1-Input'!$B$23+$G$59))</f>
        <v>20635.490055071939</v>
      </c>
      <c r="H90" s="10">
        <f>MAX(0,('1-Input'!$B$10-G90-IF(AND($A90&gt;=1,$A90&lt;1+'1-Input'!$C$12),$G$58,0)))/(1-'P-Parametri'!$B$31*MAX(0,IF(I89&lt;=0,0,(I89-J89)/I89)))</f>
        <v>8868.6481424551075</v>
      </c>
      <c r="I90" s="10">
        <f>((I89-H90+MAX(0,-('1-Input'!$B$10-G90-IF(AND($A90&gt;=1,$A90&lt;1+'1-Input'!$C$12),$G$58,0))))*(1+B90))*(1-'P-Parametri'!$B$32)</f>
        <v>248988.24334652451</v>
      </c>
      <c r="J90" s="10">
        <f>IF(I89&lt;=0,J89,J89*(1-H90/I89))+MAX(0,-('1-Input'!$B$10-G90-IF(AND($A90&gt;=1,$A90&lt;1+'1-Input'!$C$12),$G$58,0)))</f>
        <v>189786.42023212652</v>
      </c>
      <c r="K90" s="10">
        <f>IF($A90&lt;='1-Input'!$B$26,0,IF($A90='1-Input'!$B$26+1,('1-Input'!$B$23+$K$59)*'1-Input'!$B$27,'1-Input'!$B$23+$K$59))</f>
        <v>19013.056053554741</v>
      </c>
      <c r="L90" s="10">
        <f>MAX(0,('1-Input'!$B$10-K90-IF(AND($A90&gt;=1,$A90&lt;1+'1-Input'!$C$12),$K$58,0)))/(1-'P-Parametri'!$B$31*MAX(0,IF(M89&lt;=0,0,(M89-N89)/M89)))</f>
        <v>10588.868022465698</v>
      </c>
      <c r="M90" s="10">
        <f>((M89-L90+MAX(0,-('1-Input'!$B$10-K90-IF(AND($A90&gt;=1,$A90&lt;1+'1-Input'!$C$12),$K$58,0))))*(1+B90))*(1-'P-Parametri'!$B$32)</f>
        <v>122086.30863049197</v>
      </c>
      <c r="N90" s="10">
        <f>IF(M89&lt;=0,N89,N89*(1-L90/M89))+MAX(0,-('1-Input'!$B$10-K90-IF(AND($A90&gt;=1,$A90&lt;1+'1-Input'!$C$12),$K$58,0)))</f>
        <v>93057.901702164934</v>
      </c>
      <c r="O90" s="10">
        <f>IF($A90&lt;='1-Input'!$B$26,0,IF($A90='1-Input'!$B$26+1,('1-Input'!$B$23+$O$59)*'1-Input'!$B$27,'1-Input'!$B$23+$O$59))</f>
        <v>19024.380241667062</v>
      </c>
      <c r="P90" s="10">
        <f>MAX(0,('1-Input'!$B$10-O90-IF(AND($A90&gt;=1,$A90&lt;1+'1-Input'!$C$12),$O$58,0)))/(1-'P-Parametri'!$B$31*MAX(0,IF(Q89&lt;=0,0,(Q89-R89)/Q89)))</f>
        <v>10576.861313103354</v>
      </c>
      <c r="Q90" s="10">
        <f>((Q89-P90+MAX(0,-('1-Input'!$B$10-O90-IF(AND($A90&gt;=1,$A90&lt;1+'1-Input'!$C$12),$O$58,0))))*(1+B90))*(1-'P-Parametri'!$B$32)</f>
        <v>123014.78800150393</v>
      </c>
      <c r="R90" s="10">
        <f>IF(Q89&lt;=0,R89,R89*(1-P90/Q89))+MAX(0,-('1-Input'!$B$10-O90-IF(AND($A90&gt;=1,$A90&lt;1+'1-Input'!$C$12),$O$58,0)))</f>
        <v>93765.616948938739</v>
      </c>
      <c r="S90" s="10">
        <f>IF($A90&lt;='1-Input'!$B$26,0,IF($A90='1-Input'!$B$26+1,('1-Input'!$B$23+$S$59)*'1-Input'!$B$27,'1-Input'!$B$23+$S$59))</f>
        <v>19023.927144519923</v>
      </c>
      <c r="T90" s="10">
        <f>MAX(0,('1-Input'!$B$10-S90-IF(AND($A90&gt;=1,$A90&lt;1+'1-Input'!$C$12),$S$58,0)))/(1-'P-Parametri'!$B$31*MAX(0,IF(U89&lt;=0,0,(U89-V89)/U89)))</f>
        <v>10577.341718912998</v>
      </c>
      <c r="U90" s="10">
        <f>((U89-T90+MAX(0,-('1-Input'!$B$10-S90-IF(AND($A90&gt;=1,$A90&lt;1+'1-Input'!$C$12),$S$58,0))))*(1+B90))*(1-'P-Parametri'!$B$32)</f>
        <v>122977.63819879779</v>
      </c>
      <c r="V90" s="10">
        <f>IF(U89&lt;=0,V89,V89*(1-T90/U89))+MAX(0,-('1-Input'!$B$10-S90-IF(AND($A90&gt;=1,$A90&lt;1+'1-Input'!$C$12),$S$58,0)))</f>
        <v>93737.300238184864</v>
      </c>
      <c r="W90" s="10">
        <f>IF($A90&lt;='1-Input'!$B$26,0,IF($A90='1-Input'!$B$26+1,('1-Input'!$B$23+$W$59)*'1-Input'!$B$27,'1-Input'!$B$23+$W$59))</f>
        <v>19023.927144519916</v>
      </c>
      <c r="X90" s="10">
        <f>MAX(0,('1-Input'!$B$10-W90-IF(AND($A90&gt;=1,$A90&lt;1+'1-Input'!$C$12),$W$58,0)))/(1-'P-Parametri'!$B$31*MAX(0,IF(Y89&lt;=0,0,(Y89-Z89)/Y89)))</f>
        <v>10577.341718913007</v>
      </c>
      <c r="Y90" s="10">
        <f>((Y89-X90+MAX(0,-('1-Input'!$B$10-W90-IF(AND($A90&gt;=1,$A90&lt;1+'1-Input'!$C$12),$W$58,0))))*(1+B90))*(1-'P-Parametri'!$B$32)</f>
        <v>122977.63819879772</v>
      </c>
      <c r="Z90" s="10">
        <f>IF(Y89&lt;=0,Z89,Z89*(1-X90/Y89))+MAX(0,-('1-Input'!$B$10-W90-IF(AND($A90&gt;=1,$A90&lt;1+'1-Input'!$C$12),$W$58,0)))</f>
        <v>93737.300238184747</v>
      </c>
    </row>
    <row r="91" spans="1:26">
      <c r="A91" s="9">
        <f t="shared" si="1"/>
        <v>30</v>
      </c>
      <c r="B91" s="12">
        <f>IF($A91='P-Parametri'!$C$47,'P-Parametri'!$B$34,IF($A91='P-Parametri'!$C$48,'P-Parametri'!$C$34,'P-Parametri'!$C$50))</f>
        <v>2.7158250435358244E-2</v>
      </c>
      <c r="C91" s="10">
        <f>IF($A91&lt;='1-Input'!$B$26,0,IF($A91='1-Input'!$B$26+1,('1-Input'!$B$23+$C$59)*'1-Input'!$B$27,'1-Input'!$B$23+$C$59))</f>
        <v>18442.279331391004</v>
      </c>
      <c r="D91" s="10">
        <f>MAX(0,('1-Input'!$B$10-C91-IF(AND($A91&gt;=1,$A91&lt;1+'1-Input'!$C$12),$C$58,0)))/(1-'P-Parametri'!$B$31*MAX(0,IF(E90&lt;=0,0,(E90-F90)/E90)))</f>
        <v>11253.407244847465</v>
      </c>
      <c r="E91" s="10">
        <f>((E90-D91+MAX(0,-('1-Input'!$B$10-C91-IF(AND($A91&gt;=1,$A91&lt;1+'1-Input'!$C$12),$C$58,0))))*(1+B91))*(1-'P-Parametri'!$B$32)</f>
        <v>63371.537279274315</v>
      </c>
      <c r="F91" s="10">
        <f>IF(E90&lt;=0,F90,F90*(1-D91/E90))+MAX(0,-('1-Input'!$B$10-C91-IF(AND($A91&gt;=1,$A91&lt;1+'1-Input'!$C$12),$C$58,0)))</f>
        <v>47120.797844461704</v>
      </c>
      <c r="G91" s="10">
        <f>IF($A91&lt;='1-Input'!$B$26,0,IF($A91='1-Input'!$B$26+1,('1-Input'!$B$23+$G$59)*'1-Input'!$B$27,'1-Input'!$B$23+$G$59))</f>
        <v>20635.490055071939</v>
      </c>
      <c r="H91" s="10">
        <f>MAX(0,('1-Input'!$B$10-G91-IF(AND($A91&gt;=1,$A91&lt;1+'1-Input'!$C$12),$G$58,0)))/(1-'P-Parametri'!$B$31*MAX(0,IF(I90&lt;=0,0,(I90-J90)/I90)))</f>
        <v>8915.6778975716006</v>
      </c>
      <c r="I91" s="10">
        <f>((I90-H91+MAX(0,-('1-Input'!$B$10-G91-IF(AND($A91&gt;=1,$A91&lt;1+'1-Input'!$C$12),$G$58,0))))*(1+B91))*(1-'P-Parametri'!$B$32)</f>
        <v>246099.33127146633</v>
      </c>
      <c r="J91" s="10">
        <f>IF(I90&lt;=0,J90,J90*(1-H91/I90))+MAX(0,-('1-Input'!$B$10-G91-IF(AND($A91&gt;=1,$A91&lt;1+'1-Input'!$C$12),$G$58,0)))</f>
        <v>182990.61907549162</v>
      </c>
      <c r="K91" s="10">
        <f>IF($A91&lt;='1-Input'!$B$26,0,IF($A91='1-Input'!$B$26+1,('1-Input'!$B$23+$K$59)*'1-Input'!$B$27,'1-Input'!$B$23+$K$59))</f>
        <v>19013.056053554741</v>
      </c>
      <c r="L91" s="10">
        <f>MAX(0,('1-Input'!$B$10-K91-IF(AND($A91&gt;=1,$A91&lt;1+'1-Input'!$C$12),$K$58,0)))/(1-'P-Parametri'!$B$31*MAX(0,IF(M90&lt;=0,0,(M90-N90)/M90)))</f>
        <v>10645.019970548234</v>
      </c>
      <c r="M91" s="10">
        <f>((M90-L91+MAX(0,-('1-Input'!$B$10-K91-IF(AND($A91&gt;=1,$A91&lt;1+'1-Input'!$C$12),$K$58,0))))*(1+B91))*(1-'P-Parametri'!$B$32)</f>
        <v>114238.90340803712</v>
      </c>
      <c r="N91" s="10">
        <f>IF(M90&lt;=0,N90,N90*(1-L91/M90))+MAX(0,-('1-Input'!$B$10-K91-IF(AND($A91&gt;=1,$A91&lt;1+'1-Input'!$C$12),$K$58,0)))</f>
        <v>84943.943362781996</v>
      </c>
      <c r="O91" s="10">
        <f>IF($A91&lt;='1-Input'!$B$26,0,IF($A91='1-Input'!$B$26+1,('1-Input'!$B$23+$O$59)*'1-Input'!$B$27,'1-Input'!$B$23+$O$59))</f>
        <v>19024.380241667062</v>
      </c>
      <c r="P91" s="10">
        <f>MAX(0,('1-Input'!$B$10-O91-IF(AND($A91&gt;=1,$A91&lt;1+'1-Input'!$C$12),$O$58,0)))/(1-'P-Parametri'!$B$31*MAX(0,IF(Q90&lt;=0,0,(Q90-R90)/Q90)))</f>
        <v>10632.949590534854</v>
      </c>
      <c r="Q91" s="10">
        <f>((Q90-P91+MAX(0,-('1-Input'!$B$10-O91-IF(AND($A91&gt;=1,$A91&lt;1+'1-Input'!$C$12),$O$58,0))))*(1+B91))*(1-'P-Parametri'!$B$32)</f>
        <v>115203.06465787427</v>
      </c>
      <c r="R91" s="10">
        <f>IF(Q90&lt;=0,R90,R90*(1-P91/Q90))+MAX(0,-('1-Input'!$B$10-O91-IF(AND($A91&gt;=1,$A91&lt;1+'1-Input'!$C$12),$O$58,0)))</f>
        <v>85660.859020718941</v>
      </c>
      <c r="S91" s="10">
        <f>IF($A91&lt;='1-Input'!$B$26,0,IF($A91='1-Input'!$B$26+1,('1-Input'!$B$23+$S$59)*'1-Input'!$B$27,'1-Input'!$B$23+$S$59))</f>
        <v>19023.927144519923</v>
      </c>
      <c r="T91" s="10">
        <f>MAX(0,('1-Input'!$B$10-S91-IF(AND($A91&gt;=1,$A91&lt;1+'1-Input'!$C$12),$S$58,0)))/(1-'P-Parametri'!$B$31*MAX(0,IF(U90&lt;=0,0,(U90-V90)/U90)))</f>
        <v>10633.432543899346</v>
      </c>
      <c r="U91" s="10">
        <f>((U90-T91+MAX(0,-('1-Input'!$B$10-S91-IF(AND($A91&gt;=1,$A91&lt;1+'1-Input'!$C$12),$S$58,0))))*(1+B91))*(1-'P-Parametri'!$B$32)</f>
        <v>115164.4871715815</v>
      </c>
      <c r="V91" s="10">
        <f>IF(U90&lt;=0,V90,V90*(1-T91/U90))+MAX(0,-('1-Input'!$B$10-S91-IF(AND($A91&gt;=1,$A91&lt;1+'1-Input'!$C$12),$S$58,0)))</f>
        <v>85632.174188205769</v>
      </c>
      <c r="W91" s="10">
        <f>IF($A91&lt;='1-Input'!$B$26,0,IF($A91='1-Input'!$B$26+1,('1-Input'!$B$23+$W$59)*'1-Input'!$B$27,'1-Input'!$B$23+$W$59))</f>
        <v>19023.927144519916</v>
      </c>
      <c r="X91" s="10">
        <f>MAX(0,('1-Input'!$B$10-W91-IF(AND($A91&gt;=1,$A91&lt;1+'1-Input'!$C$12),$W$58,0)))/(1-'P-Parametri'!$B$31*MAX(0,IF(Y90&lt;=0,0,(Y90-Z90)/Y90)))</f>
        <v>10633.432543899355</v>
      </c>
      <c r="Y91" s="10">
        <f>((Y90-X91+MAX(0,-('1-Input'!$B$10-W91-IF(AND($A91&gt;=1,$A91&lt;1+'1-Input'!$C$12),$W$58,0))))*(1+B91))*(1-'P-Parametri'!$B$32)</f>
        <v>115164.48717158141</v>
      </c>
      <c r="Z91" s="10">
        <f>IF(Y90&lt;=0,Z90,Z90*(1-X91/Y90))+MAX(0,-('1-Input'!$B$10-W91-IF(AND($A91&gt;=1,$A91&lt;1+'1-Input'!$C$12),$W$58,0)))</f>
        <v>85632.174188205652</v>
      </c>
    </row>
    <row r="92" spans="1:26">
      <c r="A92" s="9">
        <f t="shared" si="1"/>
        <v>31</v>
      </c>
      <c r="B92" s="12">
        <f>IF($A92='P-Parametri'!$C$47,'P-Parametri'!$B$34,IF($A92='P-Parametri'!$C$48,'P-Parametri'!$C$34,'P-Parametri'!$C$50))</f>
        <v>2.7158250435358244E-2</v>
      </c>
      <c r="C92" s="10">
        <f>IF($A92&lt;='1-Input'!$B$26,0,IF($A92='1-Input'!$B$26+1,('1-Input'!$B$23+$C$59)*'1-Input'!$B$27,'1-Input'!$B$23+$C$59))</f>
        <v>18442.279331391004</v>
      </c>
      <c r="D92" s="10">
        <f>MAX(0,('1-Input'!$B$10-C92-IF(AND($A92&gt;=1,$A92&lt;1+'1-Input'!$C$12),$C$58,0)))/(1-'P-Parametri'!$B$31*MAX(0,IF(E91&lt;=0,0,(E91-F91)/E91)))</f>
        <v>11311.924492346687</v>
      </c>
      <c r="E92" s="10">
        <f>((E91-D92+MAX(0,-('1-Input'!$B$10-C92-IF(AND($A92&gt;=1,$A92&lt;1+'1-Input'!$C$12),$C$58,0))))*(1+B92))*(1-'P-Parametri'!$B$32)</f>
        <v>53366.513866985661</v>
      </c>
      <c r="F92" s="10">
        <f>IF(E91&lt;=0,F91,F91*(1-D92/E91))+MAX(0,-('1-Input'!$B$10-C92-IF(AND($A92&gt;=1,$A92&lt;1+'1-Input'!$C$12),$C$58,0)))</f>
        <v>38709.657289567673</v>
      </c>
      <c r="G92" s="10">
        <f>IF($A92&lt;='1-Input'!$B$26,0,IF($A92='1-Input'!$B$26+1,('1-Input'!$B$23+$G$59)*'1-Input'!$B$27,'1-Input'!$B$23+$G$59))</f>
        <v>20635.490055071939</v>
      </c>
      <c r="H92" s="10">
        <f>MAX(0,('1-Input'!$B$10-G92-IF(AND($A92&gt;=1,$A92&lt;1+'1-Input'!$C$12),$G$58,0)))/(1-'P-Parametri'!$B$31*MAX(0,IF(I91&lt;=0,0,(I91-J91)/I91)))</f>
        <v>8962.0390501366946</v>
      </c>
      <c r="I92" s="10">
        <f>((I91-H92+MAX(0,-('1-Input'!$B$10-G92-IF(AND($A92&gt;=1,$A92&lt;1+'1-Input'!$C$12),$G$58,0))))*(1+B92))*(1-'P-Parametri'!$B$32)</f>
        <v>243090.37113865715</v>
      </c>
      <c r="J92" s="10">
        <f>IF(I91&lt;=0,J91,J91*(1-H92/I91))+MAX(0,-('1-Input'!$B$10-G92-IF(AND($A92&gt;=1,$A92&lt;1+'1-Input'!$C$12),$G$58,0)))</f>
        <v>176326.76889154196</v>
      </c>
      <c r="K92" s="10">
        <f>IF($A92&lt;='1-Input'!$B$26,0,IF($A92='1-Input'!$B$26+1,('1-Input'!$B$23+$K$59)*'1-Input'!$B$27,'1-Input'!$B$23+$K$59))</f>
        <v>19013.056053554741</v>
      </c>
      <c r="L92" s="10">
        <f>MAX(0,('1-Input'!$B$10-K92-IF(AND($A92&gt;=1,$A92&lt;1+'1-Input'!$C$12),$K$58,0)))/(1-'P-Parametri'!$B$31*MAX(0,IF(M91&lt;=0,0,(M91-N91)/M91)))</f>
        <v>10700.373629639877</v>
      </c>
      <c r="M92" s="10">
        <f>((M91-L92+MAX(0,-('1-Input'!$B$10-K92-IF(AND($A92&gt;=1,$A92&lt;1+'1-Input'!$C$12),$K$58,0))))*(1+B92))*(1-'P-Parametri'!$B$32)</f>
        <v>106137.7541896281</v>
      </c>
      <c r="N92" s="10">
        <f>IF(M91&lt;=0,N91,N91*(1-L92/M91))+MAX(0,-('1-Input'!$B$10-K92-IF(AND($A92&gt;=1,$A92&lt;1+'1-Input'!$C$12),$K$58,0)))</f>
        <v>76987.530053121416</v>
      </c>
      <c r="O92" s="10">
        <f>IF($A92&lt;='1-Input'!$B$26,0,IF($A92='1-Input'!$B$26+1,('1-Input'!$B$23+$O$59)*'1-Input'!$B$27,'1-Input'!$B$23+$O$59))</f>
        <v>19024.380241667062</v>
      </c>
      <c r="P92" s="10">
        <f>MAX(0,('1-Input'!$B$10-O92-IF(AND($A92&gt;=1,$A92&lt;1+'1-Input'!$C$12),$O$58,0)))/(1-'P-Parametri'!$B$31*MAX(0,IF(Q91&lt;=0,0,(Q91-R91)/Q91)))</f>
        <v>10688.240484154734</v>
      </c>
      <c r="Q92" s="10">
        <f>((Q91-P92+MAX(0,-('1-Input'!$B$10-O92-IF(AND($A92&gt;=1,$A92&lt;1+'1-Input'!$C$12),$O$58,0))))*(1+B92))*(1-'P-Parametri'!$B$32)</f>
        <v>107138.55741495117</v>
      </c>
      <c r="R92" s="10">
        <f>IF(Q91&lt;=0,R91,R91*(1-P92/Q91))+MAX(0,-('1-Input'!$B$10-O92-IF(AND($A92&gt;=1,$A92&lt;1+'1-Input'!$C$12),$O$58,0)))</f>
        <v>77713.467482032662</v>
      </c>
      <c r="S92" s="10">
        <f>IF($A92&lt;='1-Input'!$B$26,0,IF($A92='1-Input'!$B$26+1,('1-Input'!$B$23+$S$59)*'1-Input'!$B$27,'1-Input'!$B$23+$S$59))</f>
        <v>19023.927144519923</v>
      </c>
      <c r="T92" s="10">
        <f>MAX(0,('1-Input'!$B$10-S92-IF(AND($A92&gt;=1,$A92&lt;1+'1-Input'!$C$12),$S$58,0)))/(1-'P-Parametri'!$B$31*MAX(0,IF(U91&lt;=0,0,(U91-V91)/U91)))</f>
        <v>10688.725948856543</v>
      </c>
      <c r="U92" s="10">
        <f>((U91-T92+MAX(0,-('1-Input'!$B$10-S92-IF(AND($A92&gt;=1,$A92&lt;1+'1-Input'!$C$12),$S$58,0))))*(1+B92))*(1-'P-Parametri'!$B$32)</f>
        <v>107098.51383021554</v>
      </c>
      <c r="V92" s="10">
        <f>IF(U91&lt;=0,V91,V91*(1-T92/U91))+MAX(0,-('1-Input'!$B$10-S92-IF(AND($A92&gt;=1,$A92&lt;1+'1-Input'!$C$12),$S$58,0)))</f>
        <v>77684.421675412552</v>
      </c>
      <c r="W92" s="10">
        <f>IF($A92&lt;='1-Input'!$B$26,0,IF($A92='1-Input'!$B$26+1,('1-Input'!$B$23+$W$59)*'1-Input'!$B$27,'1-Input'!$B$23+$W$59))</f>
        <v>19023.927144519916</v>
      </c>
      <c r="X92" s="10">
        <f>MAX(0,('1-Input'!$B$10-W92-IF(AND($A92&gt;=1,$A92&lt;1+'1-Input'!$C$12),$W$58,0)))/(1-'P-Parametri'!$B$31*MAX(0,IF(Y91&lt;=0,0,(Y91-Z91)/Y91)))</f>
        <v>10688.725948856552</v>
      </c>
      <c r="Y92" s="10">
        <f>((Y91-X92+MAX(0,-('1-Input'!$B$10-W92-IF(AND($A92&gt;=1,$A92&lt;1+'1-Input'!$C$12),$W$58,0))))*(1+B92))*(1-'P-Parametri'!$B$32)</f>
        <v>107098.51383021545</v>
      </c>
      <c r="Z92" s="10">
        <f>IF(Y91&lt;=0,Z91,Z91*(1-X92/Y91))+MAX(0,-('1-Input'!$B$10-W92-IF(AND($A92&gt;=1,$A92&lt;1+'1-Input'!$C$12),$W$58,0)))</f>
        <v>77684.421675412435</v>
      </c>
    </row>
    <row r="93" spans="1:26">
      <c r="A93" s="9">
        <f t="shared" si="1"/>
        <v>32</v>
      </c>
      <c r="B93" s="12">
        <f>IF($A93='P-Parametri'!$C$47,'P-Parametri'!$B$34,IF($A93='P-Parametri'!$C$48,'P-Parametri'!$C$34,'P-Parametri'!$C$50))</f>
        <v>2.7158250435358244E-2</v>
      </c>
      <c r="C93" s="10">
        <f>IF($A93&lt;='1-Input'!$B$26,0,IF($A93='1-Input'!$B$26+1,('1-Input'!$B$23+$C$59)*'1-Input'!$B$27,'1-Input'!$B$23+$C$59))</f>
        <v>18442.279331391004</v>
      </c>
      <c r="D93" s="10">
        <f>MAX(0,('1-Input'!$B$10-C93-IF(AND($A93&gt;=1,$A93&lt;1+'1-Input'!$C$12),$C$58,0)))/(1-'P-Parametri'!$B$31*MAX(0,IF(E92&lt;=0,0,(E92-F92)/E92)))</f>
        <v>11369.598093138455</v>
      </c>
      <c r="E93" s="10">
        <f>((E92-D93+MAX(0,-('1-Input'!$B$10-C93-IF(AND($A93&gt;=1,$A93&lt;1+'1-Input'!$C$12),$C$58,0))))*(1+B93))*(1-'P-Parametri'!$B$32)</f>
        <v>43051.203572886108</v>
      </c>
      <c r="F93" s="10">
        <f>IF(E92&lt;=0,F92,F92*(1-D93/E92))+MAX(0,-('1-Input'!$B$10-C93-IF(AND($A93&gt;=1,$A93&lt;1+'1-Input'!$C$12),$C$58,0)))</f>
        <v>30462.664675388678</v>
      </c>
      <c r="G93" s="10">
        <f>IF($A93&lt;='1-Input'!$B$26,0,IF($A93='1-Input'!$B$26+1,('1-Input'!$B$23+$G$59)*'1-Input'!$B$27,'1-Input'!$B$23+$G$59))</f>
        <v>20635.490055071939</v>
      </c>
      <c r="H93" s="10">
        <f>MAX(0,('1-Input'!$B$10-G93-IF(AND($A93&gt;=1,$A93&lt;1+'1-Input'!$C$12),$G$58,0)))/(1-'P-Parametri'!$B$31*MAX(0,IF(I92&lt;=0,0,(I92-J92)/I92)))</f>
        <v>9007.7318111525183</v>
      </c>
      <c r="I93" s="10">
        <f>((I92-H93+MAX(0,-('1-Input'!$B$10-G93-IF(AND($A93&gt;=1,$A93&lt;1+'1-Input'!$C$12),$G$58,0))))*(1+B93))*(1-'P-Parametri'!$B$32)</f>
        <v>239959.03444039277</v>
      </c>
      <c r="J93" s="10">
        <f>IF(I92&lt;=0,J92,J92*(1-H93/I92))+MAX(0,-('1-Input'!$B$10-G93-IF(AND($A93&gt;=1,$A93&lt;1+'1-Input'!$C$12),$G$58,0)))</f>
        <v>169792.96733509889</v>
      </c>
      <c r="K93" s="10">
        <f>IF($A93&lt;='1-Input'!$B$26,0,IF($A93='1-Input'!$B$26+1,('1-Input'!$B$23+$K$59)*'1-Input'!$B$27,'1-Input'!$B$23+$K$59))</f>
        <v>19013.056053554741</v>
      </c>
      <c r="L93" s="10">
        <f>MAX(0,('1-Input'!$B$10-K93-IF(AND($A93&gt;=1,$A93&lt;1+'1-Input'!$C$12),$K$58,0)))/(1-'P-Parametri'!$B$31*MAX(0,IF(M92&lt;=0,0,(M92-N92)/M92)))</f>
        <v>10754.929251670077</v>
      </c>
      <c r="M93" s="10">
        <f>((M92-L93+MAX(0,-('1-Input'!$B$10-K93-IF(AND($A93&gt;=1,$A93&lt;1+'1-Input'!$C$12),$K$58,0))))*(1+B93))*(1-'P-Parametri'!$B$32)</f>
        <v>97777.309073685319</v>
      </c>
      <c r="N93" s="10">
        <f>IF(M92&lt;=0,N92,N92*(1-L93/M92))+MAX(0,-('1-Input'!$B$10-K93-IF(AND($A93&gt;=1,$A93&lt;1+'1-Input'!$C$12),$K$58,0)))</f>
        <v>69186.390436931411</v>
      </c>
      <c r="O93" s="10">
        <f>IF($A93&lt;='1-Input'!$B$26,0,IF($A93='1-Input'!$B$26+1,('1-Input'!$B$23+$O$59)*'1-Input'!$B$27,'1-Input'!$B$23+$O$59))</f>
        <v>19024.380241667062</v>
      </c>
      <c r="P93" s="10">
        <f>MAX(0,('1-Input'!$B$10-O93-IF(AND($A93&gt;=1,$A93&lt;1+'1-Input'!$C$12),$O$58,0)))/(1-'P-Parametri'!$B$31*MAX(0,IF(Q92&lt;=0,0,(Q92-R92)/Q92)))</f>
        <v>10742.734245606785</v>
      </c>
      <c r="Q93" s="10">
        <f>((Q92-P93+MAX(0,-('1-Input'!$B$10-O93-IF(AND($A93&gt;=1,$A93&lt;1+'1-Input'!$C$12),$O$58,0))))*(1+B93))*(1-'P-Parametri'!$B$32)</f>
        <v>98815.737545748154</v>
      </c>
      <c r="R93" s="10">
        <f>IF(Q92&lt;=0,R92,R92*(1-P93/Q92))+MAX(0,-('1-Input'!$B$10-O93-IF(AND($A93&gt;=1,$A93&lt;1+'1-Input'!$C$12),$O$58,0)))</f>
        <v>69921.173572094514</v>
      </c>
      <c r="S93" s="10">
        <f>IF($A93&lt;='1-Input'!$B$26,0,IF($A93='1-Input'!$B$26+1,('1-Input'!$B$23+$S$59)*'1-Input'!$B$27,'1-Input'!$B$23+$S$59))</f>
        <v>19023.927144519923</v>
      </c>
      <c r="T93" s="10">
        <f>MAX(0,('1-Input'!$B$10-S93-IF(AND($A93&gt;=1,$A93&lt;1+'1-Input'!$C$12),$S$58,0)))/(1-'P-Parametri'!$B$31*MAX(0,IF(U92&lt;=0,0,(U92-V92)/U92)))</f>
        <v>10743.222185439812</v>
      </c>
      <c r="U93" s="10">
        <f>((U92-T93+MAX(0,-('1-Input'!$B$10-S93-IF(AND($A93&gt;=1,$A93&lt;1+'1-Input'!$C$12),$S$58,0))))*(1+B93))*(1-'P-Parametri'!$B$32)</f>
        <v>98774.18852046445</v>
      </c>
      <c r="V93" s="10">
        <f>IF(U92&lt;=0,V92,V92*(1-T93/U92))+MAX(0,-('1-Input'!$B$10-S93-IF(AND($A93&gt;=1,$A93&lt;1+'1-Input'!$C$12),$S$58,0)))</f>
        <v>69891.773835971719</v>
      </c>
      <c r="W93" s="10">
        <f>IF($A93&lt;='1-Input'!$B$26,0,IF($A93='1-Input'!$B$26+1,('1-Input'!$B$23+$W$59)*'1-Input'!$B$27,'1-Input'!$B$23+$W$59))</f>
        <v>19023.927144519916</v>
      </c>
      <c r="X93" s="10">
        <f>MAX(0,('1-Input'!$B$10-W93-IF(AND($A93&gt;=1,$A93&lt;1+'1-Input'!$C$12),$W$58,0)))/(1-'P-Parametri'!$B$31*MAX(0,IF(Y92&lt;=0,0,(Y92-Z92)/Y92)))</f>
        <v>10743.222185439821</v>
      </c>
      <c r="Y93" s="10">
        <f>((Y92-X93+MAX(0,-('1-Input'!$B$10-W93-IF(AND($A93&gt;=1,$A93&lt;1+'1-Input'!$C$12),$W$58,0))))*(1+B93))*(1-'P-Parametri'!$B$32)</f>
        <v>98774.188520464348</v>
      </c>
      <c r="Z93" s="10">
        <f>IF(Y92&lt;=0,Z92,Z92*(1-X93/Y92))+MAX(0,-('1-Input'!$B$10-W93-IF(AND($A93&gt;=1,$A93&lt;1+'1-Input'!$C$12),$W$58,0)))</f>
        <v>69891.773835971588</v>
      </c>
    </row>
    <row r="94" spans="1:26">
      <c r="A94" s="9">
        <f t="shared" si="1"/>
        <v>33</v>
      </c>
      <c r="B94" s="12">
        <f>IF($A94='P-Parametri'!$C$47,'P-Parametri'!$B$34,IF($A94='P-Parametri'!$C$48,'P-Parametri'!$C$34,'P-Parametri'!$C$50))</f>
        <v>2.7158250435358244E-2</v>
      </c>
      <c r="C94" s="10">
        <f>IF($A94&lt;='1-Input'!$B$26,0,IF($A94='1-Input'!$B$26+1,('1-Input'!$B$23+$C$59)*'1-Input'!$B$27,'1-Input'!$B$23+$C$59))</f>
        <v>18442.279331391004</v>
      </c>
      <c r="D94" s="10">
        <f>MAX(0,('1-Input'!$B$10-C94-IF(AND($A94&gt;=1,$A94&lt;1+'1-Input'!$C$12),$C$58,0)))/(1-'P-Parametri'!$B$31*MAX(0,IF(E93&lt;=0,0,(E93-F93)/E93)))</f>
        <v>11426.428816999733</v>
      </c>
      <c r="E94" s="10">
        <f>((E93-D94+MAX(0,-('1-Input'!$B$10-C94-IF(AND($A94&gt;=1,$A94&lt;1+'1-Input'!$C$12),$C$58,0))))*(1+B94))*(1-'P-Parametri'!$B$32)</f>
        <v>32418.681012051198</v>
      </c>
      <c r="F94" s="10">
        <f>IF(E93&lt;=0,F93,F93*(1-D94/E93))+MAX(0,-('1-Input'!$B$10-C94-IF(AND($A94&gt;=1,$A94&lt;1+'1-Input'!$C$12),$C$58,0)))</f>
        <v>22377.421044507159</v>
      </c>
      <c r="G94" s="10">
        <f>IF($A94&lt;='1-Input'!$B$26,0,IF($A94='1-Input'!$B$26+1,('1-Input'!$B$23+$G$59)*'1-Input'!$B$27,'1-Input'!$B$23+$G$59))</f>
        <v>20635.490055071939</v>
      </c>
      <c r="H94" s="10">
        <f>MAX(0,('1-Input'!$B$10-G94-IF(AND($A94&gt;=1,$A94&lt;1+'1-Input'!$C$12),$G$58,0)))/(1-'P-Parametri'!$B$31*MAX(0,IF(I93&lt;=0,0,(I93-J93)/I93)))</f>
        <v>9052.756790486219</v>
      </c>
      <c r="I94" s="10">
        <f>((I93-H94+MAX(0,-('1-Input'!$B$10-G94-IF(AND($A94&gt;=1,$A94&lt;1+'1-Input'!$C$12),$G$58,0))))*(1+B94))*(1-'P-Parametri'!$B$32)</f>
        <v>236702.93358908824</v>
      </c>
      <c r="J94" s="10">
        <f>IF(I93&lt;=0,J93,J93*(1-H94/I93))+MAX(0,-('1-Input'!$B$10-G94-IF(AND($A94&gt;=1,$A94&lt;1+'1-Input'!$C$12),$G$58,0)))</f>
        <v>163387.31379675944</v>
      </c>
      <c r="K94" s="10">
        <f>IF($A94&lt;='1-Input'!$B$26,0,IF($A94='1-Input'!$B$26+1,('1-Input'!$B$23+$K$59)*'1-Input'!$B$27,'1-Input'!$B$23+$K$59))</f>
        <v>19013.056053554741</v>
      </c>
      <c r="L94" s="10">
        <f>MAX(0,('1-Input'!$B$10-K94-IF(AND($A94&gt;=1,$A94&lt;1+'1-Input'!$C$12),$K$58,0)))/(1-'P-Parametri'!$B$31*MAX(0,IF(M93&lt;=0,0,(M93-N93)/M93)))</f>
        <v>10808.687564799729</v>
      </c>
      <c r="M94" s="10">
        <f>((M93-L94+MAX(0,-('1-Input'!$B$10-K94-IF(AND($A94&gt;=1,$A94&lt;1+'1-Input'!$C$12),$K$58,0))))*(1+B94))*(1-'P-Parametri'!$B$32)</f>
        <v>89151.876037618102</v>
      </c>
      <c r="N94" s="10">
        <f>IF(M93&lt;=0,N93,N93*(1-L94/M93))+MAX(0,-('1-Input'!$B$10-K94-IF(AND($A94&gt;=1,$A94&lt;1+'1-Input'!$C$12),$K$58,0)))</f>
        <v>61538.255250418108</v>
      </c>
      <c r="O94" s="10">
        <f>IF($A94&lt;='1-Input'!$B$26,0,IF($A94='1-Input'!$B$26+1,('1-Input'!$B$23+$O$59)*'1-Input'!$B$27,'1-Input'!$B$23+$O$59))</f>
        <v>19024.380241667062</v>
      </c>
      <c r="P94" s="10">
        <f>MAX(0,('1-Input'!$B$10-O94-IF(AND($A94&gt;=1,$A94&lt;1+'1-Input'!$C$12),$O$58,0)))/(1-'P-Parametri'!$B$31*MAX(0,IF(Q93&lt;=0,0,(Q93-R93)/Q93)))</f>
        <v>10796.431602226243</v>
      </c>
      <c r="Q94" s="10">
        <f>((Q93-P94+MAX(0,-('1-Input'!$B$10-O94-IF(AND($A94&gt;=1,$A94&lt;1+'1-Input'!$C$12),$O$58,0))))*(1+B94))*(1-'P-Parametri'!$B$32)</f>
        <v>90228.936784887512</v>
      </c>
      <c r="R94" s="10">
        <f>IF(Q93&lt;=0,R93,R93*(1-P94/Q93))+MAX(0,-('1-Input'!$B$10-O94-IF(AND($A94&gt;=1,$A94&lt;1+'1-Input'!$C$12),$O$58,0)))</f>
        <v>62281.710600227139</v>
      </c>
      <c r="S94" s="10">
        <f>IF($A94&lt;='1-Input'!$B$26,0,IF($A94='1-Input'!$B$26+1,('1-Input'!$B$23+$S$59)*'1-Input'!$B$27,'1-Input'!$B$23+$S$59))</f>
        <v>19023.927144519923</v>
      </c>
      <c r="T94" s="10">
        <f>MAX(0,('1-Input'!$B$10-S94-IF(AND($A94&gt;=1,$A94&lt;1+'1-Input'!$C$12),$S$58,0)))/(1-'P-Parametri'!$B$31*MAX(0,IF(U93&lt;=0,0,(U93-V93)/U93)))</f>
        <v>10796.921981017416</v>
      </c>
      <c r="U94" s="10">
        <f>((U93-T94+MAX(0,-('1-Input'!$B$10-S94-IF(AND($A94&gt;=1,$A94&lt;1+'1-Input'!$C$12),$S$58,0))))*(1+B94))*(1-'P-Parametri'!$B$32)</f>
        <v>90185.842026390121</v>
      </c>
      <c r="V94" s="10">
        <f>IF(U93&lt;=0,V93,V93*(1-T94/U93))+MAX(0,-('1-Input'!$B$10-S94-IF(AND($A94&gt;=1,$A94&lt;1+'1-Input'!$C$12),$S$58,0)))</f>
        <v>62251.963876251764</v>
      </c>
      <c r="W94" s="10">
        <f>IF($A94&lt;='1-Input'!$B$26,0,IF($A94='1-Input'!$B$26+1,('1-Input'!$B$23+$W$59)*'1-Input'!$B$27,'1-Input'!$B$23+$W$59))</f>
        <v>19023.927144519916</v>
      </c>
      <c r="X94" s="10">
        <f>MAX(0,('1-Input'!$B$10-W94-IF(AND($A94&gt;=1,$A94&lt;1+'1-Input'!$C$12),$W$58,0)))/(1-'P-Parametri'!$B$31*MAX(0,IF(Y93&lt;=0,0,(Y93-Z93)/Y93)))</f>
        <v>10796.921981017427</v>
      </c>
      <c r="Y94" s="10">
        <f>((Y93-X94+MAX(0,-('1-Input'!$B$10-W94-IF(AND($A94&gt;=1,$A94&lt;1+'1-Input'!$C$12),$W$58,0))))*(1+B94))*(1-'P-Parametri'!$B$32)</f>
        <v>90185.842026390004</v>
      </c>
      <c r="Z94" s="10">
        <f>IF(Y93&lt;=0,Z93,Z93*(1-X94/Y93))+MAX(0,-('1-Input'!$B$10-W94-IF(AND($A94&gt;=1,$A94&lt;1+'1-Input'!$C$12),$W$58,0)))</f>
        <v>62251.963876251633</v>
      </c>
    </row>
    <row r="95" spans="1:26">
      <c r="A95" s="9">
        <f t="shared" si="1"/>
        <v>34</v>
      </c>
      <c r="B95" s="12">
        <f>IF($A95='P-Parametri'!$C$47,'P-Parametri'!$B$34,IF($A95='P-Parametri'!$C$48,'P-Parametri'!$C$34,'P-Parametri'!$C$50))</f>
        <v>2.7158250435358244E-2</v>
      </c>
      <c r="C95" s="10">
        <f>IF($A95&lt;='1-Input'!$B$26,0,IF($A95='1-Input'!$B$26+1,('1-Input'!$B$23+$C$59)*'1-Input'!$B$27,'1-Input'!$B$23+$C$59))</f>
        <v>18442.279331391004</v>
      </c>
      <c r="D95" s="10">
        <f>MAX(0,('1-Input'!$B$10-C95-IF(AND($A95&gt;=1,$A95&lt;1+'1-Input'!$C$12),$C$58,0)))/(1-'P-Parametri'!$B$31*MAX(0,IF(E94&lt;=0,0,(E94-F94)/E94)))</f>
        <v>11482.417921879302</v>
      </c>
      <c r="E95" s="10">
        <f>((E94-D95+MAX(0,-('1-Input'!$B$10-C95-IF(AND($A95&gt;=1,$A95&lt;1+'1-Input'!$C$12),$C$58,0))))*(1+B95))*(1-'P-Parametri'!$B$32)</f>
        <v>21461.845655622623</v>
      </c>
      <c r="F95" s="10">
        <f>IF(E94&lt;=0,F94,F94*(1-D95/E94))+MAX(0,-('1-Input'!$B$10-C95-IF(AND($A95&gt;=1,$A95&lt;1+'1-Input'!$C$12),$C$58,0)))</f>
        <v>14451.531019821345</v>
      </c>
      <c r="G95" s="10">
        <f>IF($A95&lt;='1-Input'!$B$26,0,IF($A95='1-Input'!$B$26+1,('1-Input'!$B$23+$G$59)*'1-Input'!$B$27,'1-Input'!$B$23+$G$59))</f>
        <v>20635.490055071939</v>
      </c>
      <c r="H95" s="10">
        <f>MAX(0,('1-Input'!$B$10-G95-IF(AND($A95&gt;=1,$A95&lt;1+'1-Input'!$C$12),$G$58,0)))/(1-'P-Parametri'!$B$31*MAX(0,IF(I94&lt;=0,0,(I94-J94)/I94)))</f>
        <v>9097.11498476628</v>
      </c>
      <c r="I95" s="10">
        <f>((I94-H95+MAX(0,-('1-Input'!$B$10-G95-IF(AND($A95&gt;=1,$A95&lt;1+'1-Input'!$C$12),$G$58,0))))*(1+B95))*(1-'P-Parametri'!$B$32)</f>
        <v>233319.62003766981</v>
      </c>
      <c r="J95" s="10">
        <f>IF(I94&lt;=0,J94,J94*(1-H95/I94))+MAX(0,-('1-Input'!$B$10-G95-IF(AND($A95&gt;=1,$A95&lt;1+'1-Input'!$C$12),$G$58,0)))</f>
        <v>157107.91050367861</v>
      </c>
      <c r="K95" s="10">
        <f>IF($A95&lt;='1-Input'!$B$26,0,IF($A95='1-Input'!$B$26+1,('1-Input'!$B$23+$K$59)*'1-Input'!$B$27,'1-Input'!$B$23+$K$59))</f>
        <v>19013.056053554741</v>
      </c>
      <c r="L95" s="10">
        <f>MAX(0,('1-Input'!$B$10-K95-IF(AND($A95&gt;=1,$A95&lt;1+'1-Input'!$C$12),$K$58,0)))/(1-'P-Parametri'!$B$31*MAX(0,IF(M94&lt;=0,0,(M94-N94)/M94)))</f>
        <v>10861.649758969768</v>
      </c>
      <c r="M95" s="10">
        <f>((M94-L95+MAX(0,-('1-Input'!$B$10-K95-IF(AND($A95&gt;=1,$A95&lt;1+'1-Input'!$C$12),$K$58,0))))*(1+B95))*(1-'P-Parametri'!$B$32)</f>
        <v>80255.6189468636</v>
      </c>
      <c r="N95" s="10">
        <f>IF(M94&lt;=0,N94,N94*(1-L95/M94))+MAX(0,-('1-Input'!$B$10-K95-IF(AND($A95&gt;=1,$A95&lt;1+'1-Input'!$C$12),$K$58,0)))</f>
        <v>54040.85861654261</v>
      </c>
      <c r="O95" s="10">
        <f>IF($A95&lt;='1-Input'!$B$26,0,IF($A95='1-Input'!$B$26+1,('1-Input'!$B$23+$O$59)*'1-Input'!$B$27,'1-Input'!$B$23+$O$59))</f>
        <v>19024.380241667062</v>
      </c>
      <c r="P95" s="10">
        <f>MAX(0,('1-Input'!$B$10-O95-IF(AND($A95&gt;=1,$A95&lt;1+'1-Input'!$C$12),$O$58,0)))/(1-'P-Parametri'!$B$31*MAX(0,IF(Q94&lt;=0,0,(Q94-R94)/Q94)))</f>
        <v>10849.333742604769</v>
      </c>
      <c r="Q95" s="10">
        <f>((Q94-P95+MAX(0,-('1-Input'!$B$10-O95-IF(AND($A95&gt;=1,$A95&lt;1+'1-Input'!$C$12),$O$58,0))))*(1+B95))*(1-'P-Parametri'!$B$32)</f>
        <v>81372.343352802069</v>
      </c>
      <c r="R95" s="10">
        <f>IF(Q94&lt;=0,R94,R94*(1-P95/Q94))+MAX(0,-('1-Input'!$B$10-O95-IF(AND($A95&gt;=1,$A95&lt;1+'1-Input'!$C$12),$O$58,0)))</f>
        <v>54792.815258667877</v>
      </c>
      <c r="S95" s="10">
        <f>IF($A95&lt;='1-Input'!$B$26,0,IF($A95='1-Input'!$B$26+1,('1-Input'!$B$23+$S$59)*'1-Input'!$B$27,'1-Input'!$B$23+$S$59))</f>
        <v>19023.927144519923</v>
      </c>
      <c r="T95" s="10">
        <f>MAX(0,('1-Input'!$B$10-S95-IF(AND($A95&gt;=1,$A95&lt;1+'1-Input'!$C$12),$S$58,0)))/(1-'P-Parametri'!$B$31*MAX(0,IF(U94&lt;=0,0,(U94-V94)/U94)))</f>
        <v>10849.82652423501</v>
      </c>
      <c r="U95" s="10">
        <f>((U94-T95+MAX(0,-('1-Input'!$B$10-S95-IF(AND($A95&gt;=1,$A95&lt;1+'1-Input'!$C$12),$S$58,0))))*(1+B95))*(1-'P-Parametri'!$B$32)</f>
        <v>81327.661593946701</v>
      </c>
      <c r="V95" s="10">
        <f>IF(U94&lt;=0,V94,V94*(1-T95/U94))+MAX(0,-('1-Input'!$B$10-S95-IF(AND($A95&gt;=1,$A95&lt;1+'1-Input'!$C$12),$S$58,0)))</f>
        <v>54762.728385689574</v>
      </c>
      <c r="W95" s="10">
        <f>IF($A95&lt;='1-Input'!$B$26,0,IF($A95='1-Input'!$B$26+1,('1-Input'!$B$23+$W$59)*'1-Input'!$B$27,'1-Input'!$B$23+$W$59))</f>
        <v>19023.927144519916</v>
      </c>
      <c r="X95" s="10">
        <f>MAX(0,('1-Input'!$B$10-W95-IF(AND($A95&gt;=1,$A95&lt;1+'1-Input'!$C$12),$W$58,0)))/(1-'P-Parametri'!$B$31*MAX(0,IF(Y94&lt;=0,0,(Y94-Z94)/Y94)))</f>
        <v>10849.826524235021</v>
      </c>
      <c r="Y95" s="10">
        <f>((Y94-X95+MAX(0,-('1-Input'!$B$10-W95-IF(AND($A95&gt;=1,$A95&lt;1+'1-Input'!$C$12),$W$58,0))))*(1+B95))*(1-'P-Parametri'!$B$32)</f>
        <v>81327.66159394657</v>
      </c>
      <c r="Z95" s="10">
        <f>IF(Y94&lt;=0,Z94,Z94*(1-X95/Y94))+MAX(0,-('1-Input'!$B$10-W95-IF(AND($A95&gt;=1,$A95&lt;1+'1-Input'!$C$12),$W$58,0)))</f>
        <v>54762.728385689443</v>
      </c>
    </row>
    <row r="96" spans="1:26">
      <c r="A96" s="9">
        <f t="shared" si="1"/>
        <v>35</v>
      </c>
      <c r="B96" s="12">
        <f>IF($A96='P-Parametri'!$C$47,'P-Parametri'!$B$34,IF($A96='P-Parametri'!$C$48,'P-Parametri'!$C$34,'P-Parametri'!$C$50))</f>
        <v>2.7158250435358244E-2</v>
      </c>
      <c r="C96" s="10">
        <f>IF($A96&lt;='1-Input'!$B$26,0,IF($A96='1-Input'!$B$26+1,('1-Input'!$B$23+$C$59)*'1-Input'!$B$27,'1-Input'!$B$23+$C$59))</f>
        <v>18442.279331391004</v>
      </c>
      <c r="D96" s="10">
        <f>MAX(0,('1-Input'!$B$10-C96-IF(AND($A96&gt;=1,$A96&lt;1+'1-Input'!$C$12),$C$58,0)))/(1-'P-Parametri'!$B$31*MAX(0,IF(E95&lt;=0,0,(E95-F95)/E95)))</f>
        <v>11537.567138391027</v>
      </c>
      <c r="E96" s="10">
        <f>((E95-D96+MAX(0,-('1-Input'!$B$10-C96-IF(AND($A96&gt;=1,$A96&lt;1+'1-Input'!$C$12),$C$58,0))))*(1+B96))*(1-'P-Parametri'!$B$32)</f>
        <v>10173.416949475632</v>
      </c>
      <c r="F96" s="10">
        <f>IF(E95&lt;=0,F95,F95*(1-D96/E95))+MAX(0,-('1-Input'!$B$10-C96-IF(AND($A96&gt;=1,$A96&lt;1+'1-Input'!$C$12),$C$58,0)))</f>
        <v>6682.6041498227451</v>
      </c>
      <c r="G96" s="10">
        <f>IF($A96&lt;='1-Input'!$B$26,0,IF($A96='1-Input'!$B$26+1,('1-Input'!$B$23+$G$59)*'1-Input'!$B$27,'1-Input'!$B$23+$G$59))</f>
        <v>20635.490055071939</v>
      </c>
      <c r="H96" s="10">
        <f>MAX(0,('1-Input'!$B$10-G96-IF(AND($A96&gt;=1,$A96&lt;1+'1-Input'!$C$12),$G$58,0)))/(1-'P-Parametri'!$B$31*MAX(0,IF(I95&lt;=0,0,(I95-J95)/I95)))</f>
        <v>9140.8077650970645</v>
      </c>
      <c r="I96" s="10">
        <f>((I95-H96+MAX(0,-('1-Input'!$B$10-G96-IF(AND($A96&gt;=1,$A96&lt;1+'1-Input'!$C$12),$G$58,0))))*(1+B96))*(1-'P-Parametri'!$B$32)</f>
        <v>229806.5823653753</v>
      </c>
      <c r="J96" s="10">
        <f>IF(I95&lt;=0,J95,J95*(1-H96/I95))+MAX(0,-('1-Input'!$B$10-G96-IF(AND($A96&gt;=1,$A96&lt;1+'1-Input'!$C$12),$G$58,0)))</f>
        <v>150952.86358538541</v>
      </c>
      <c r="K96" s="10">
        <f>IF($A96&lt;='1-Input'!$B$26,0,IF($A96='1-Input'!$B$26+1,('1-Input'!$B$23+$K$59)*'1-Input'!$B$27,'1-Input'!$B$23+$K$59))</f>
        <v>19013.056053554741</v>
      </c>
      <c r="L96" s="10">
        <f>MAX(0,('1-Input'!$B$10-K96-IF(AND($A96&gt;=1,$A96&lt;1+'1-Input'!$C$12),$K$58,0)))/(1-'P-Parametri'!$B$31*MAX(0,IF(M95&lt;=0,0,(M95-N95)/M95)))</f>
        <v>10913.817471232755</v>
      </c>
      <c r="M96" s="10">
        <f>((M95-L96+MAX(0,-('1-Input'!$B$10-K96-IF(AND($A96&gt;=1,$A96&lt;1+'1-Input'!$C$12),$K$58,0))))*(1+B96))*(1-'P-Parametri'!$B$32)</f>
        <v>71082.553478773436</v>
      </c>
      <c r="N96" s="10">
        <f>IF(M95&lt;=0,N95,N95*(1-L96/M95))+MAX(0,-('1-Input'!$B$10-K96-IF(AND($A96&gt;=1,$A96&lt;1+'1-Input'!$C$12),$K$58,0)))</f>
        <v>46691.939317569449</v>
      </c>
      <c r="O96" s="10">
        <f>IF($A96&lt;='1-Input'!$B$26,0,IF($A96='1-Input'!$B$26+1,('1-Input'!$B$23+$O$59)*'1-Input'!$B$27,'1-Input'!$B$23+$O$59))</f>
        <v>19024.380241667062</v>
      </c>
      <c r="P96" s="10">
        <f>MAX(0,('1-Input'!$B$10-O96-IF(AND($A96&gt;=1,$A96&lt;1+'1-Input'!$C$12),$O$58,0)))/(1-'P-Parametri'!$B$31*MAX(0,IF(Q95&lt;=0,0,(Q95-R95)/Q95)))</f>
        <v>10901.442301938669</v>
      </c>
      <c r="Q96" s="10">
        <f>((Q95-P96+MAX(0,-('1-Input'!$B$10-O96-IF(AND($A96&gt;=1,$A96&lt;1+'1-Input'!$C$12),$O$58,0))))*(1+B96))*(1-'P-Parametri'!$B$32)</f>
        <v>72239.997895148088</v>
      </c>
      <c r="R96" s="10">
        <f>IF(Q95&lt;=0,R95,R95*(1-P96/Q95))+MAX(0,-('1-Input'!$B$10-O96-IF(AND($A96&gt;=1,$A96&lt;1+'1-Input'!$C$12),$O$58,0)))</f>
        <v>47452.228893674328</v>
      </c>
      <c r="S96" s="10">
        <f>IF($A96&lt;='1-Input'!$B$26,0,IF($A96='1-Input'!$B$26+1,('1-Input'!$B$23+$S$59)*'1-Input'!$B$27,'1-Input'!$B$23+$S$59))</f>
        <v>19023.927144519923</v>
      </c>
      <c r="T96" s="10">
        <f>MAX(0,('1-Input'!$B$10-S96-IF(AND($A96&gt;=1,$A96&lt;1+'1-Input'!$C$12),$S$58,0)))/(1-'P-Parametri'!$B$31*MAX(0,IF(U95&lt;=0,0,(U95-V95)/U95)))</f>
        <v>10901.937450363168</v>
      </c>
      <c r="U96" s="10">
        <f>((U95-T96+MAX(0,-('1-Input'!$B$10-S96-IF(AND($A96&gt;=1,$A96&lt;1+'1-Input'!$C$12),$S$58,0))))*(1+B96))*(1-'P-Parametri'!$B$32)</f>
        <v>72193.6868697725</v>
      </c>
      <c r="V96" s="10">
        <f>IF(U95&lt;=0,V95,V95*(1-T96/U95))+MAX(0,-('1-Input'!$B$10-S96-IF(AND($A96&gt;=1,$A96&lt;1+'1-Input'!$C$12),$S$58,0)))</f>
        <v>47421.808607953681</v>
      </c>
      <c r="W96" s="10">
        <f>IF($A96&lt;='1-Input'!$B$26,0,IF($A96='1-Input'!$B$26+1,('1-Input'!$B$23+$W$59)*'1-Input'!$B$27,'1-Input'!$B$23+$W$59))</f>
        <v>19023.927144519916</v>
      </c>
      <c r="X96" s="10">
        <f>MAX(0,('1-Input'!$B$10-W96-IF(AND($A96&gt;=1,$A96&lt;1+'1-Input'!$C$12),$W$58,0)))/(1-'P-Parametri'!$B$31*MAX(0,IF(Y95&lt;=0,0,(Y95-Z95)/Y95)))</f>
        <v>10901.937450363177</v>
      </c>
      <c r="Y96" s="10">
        <f>((Y95-X96+MAX(0,-('1-Input'!$B$10-W96-IF(AND($A96&gt;=1,$A96&lt;1+'1-Input'!$C$12),$W$58,0))))*(1+B96))*(1-'P-Parametri'!$B$32)</f>
        <v>72193.68686977234</v>
      </c>
      <c r="Z96" s="10">
        <f>IF(Y95&lt;=0,Z95,Z95*(1-X96/Y95))+MAX(0,-('1-Input'!$B$10-W96-IF(AND($A96&gt;=1,$A96&lt;1+'1-Input'!$C$12),$W$58,0)))</f>
        <v>47421.80860795355</v>
      </c>
    </row>
    <row r="97" spans="1:26">
      <c r="A97" s="9">
        <f t="shared" si="1"/>
        <v>36</v>
      </c>
      <c r="B97" s="12">
        <f>IF($A97='P-Parametri'!$C$47,'P-Parametri'!$B$34,IF($A97='P-Parametri'!$C$48,'P-Parametri'!$C$34,'P-Parametri'!$C$50))</f>
        <v>2.7158250435358244E-2</v>
      </c>
      <c r="C97" s="10">
        <f>IF($A97&lt;='1-Input'!$B$26,0,IF($A97='1-Input'!$B$26+1,('1-Input'!$B$23+$C$59)*'1-Input'!$B$27,'1-Input'!$B$23+$C$59))</f>
        <v>18442.279331391004</v>
      </c>
      <c r="D97" s="10">
        <f>MAX(0,('1-Input'!$B$10-C97-IF(AND($A97&gt;=1,$A97&lt;1+'1-Input'!$C$12),$C$58,0)))/(1-'P-Parametri'!$B$31*MAX(0,IF(E96&lt;=0,0,(E96-F96)/E96)))</f>
        <v>11591.878654120143</v>
      </c>
      <c r="E97" s="10">
        <f>((E96-D97+MAX(0,-('1-Input'!$B$10-C97-IF(AND($A97&gt;=1,$A97&lt;1+'1-Input'!$C$12),$C$58,0))))*(1+B97))*(1-'P-Parametri'!$B$32)</f>
        <v>-1454.0706735665071</v>
      </c>
      <c r="F97" s="10">
        <f>IF(E96&lt;=0,F96,F96*(1-D97/E96))+MAX(0,-('1-Input'!$B$10-C97-IF(AND($A97&gt;=1,$A97&lt;1+'1-Input'!$C$12),$C$58,0)))</f>
        <v>-931.7437907929866</v>
      </c>
      <c r="G97" s="10">
        <f>IF($A97&lt;='1-Input'!$B$26,0,IF($A97='1-Input'!$B$26+1,('1-Input'!$B$23+$G$59)*'1-Input'!$B$27,'1-Input'!$B$23+$G$59))</f>
        <v>20635.490055071939</v>
      </c>
      <c r="H97" s="10">
        <f>MAX(0,('1-Input'!$B$10-G97-IF(AND($A97&gt;=1,$A97&lt;1+'1-Input'!$C$12),$G$58,0)))/(1-'P-Parametri'!$B$31*MAX(0,IF(I96&lt;=0,0,(I96-J96)/I96)))</f>
        <v>9183.8368646252457</v>
      </c>
      <c r="I97" s="10">
        <f>((I96-H97+MAX(0,-('1-Input'!$B$10-G97-IF(AND($A97&gt;=1,$A97&lt;1+'1-Input'!$C$12),$G$58,0))))*(1+B97))*(1-'P-Parametri'!$B$32)</f>
        <v>226161.24432824613</v>
      </c>
      <c r="J97" s="10">
        <f>IF(I96&lt;=0,J96,J96*(1-H97/I96))+MAX(0,-('1-Input'!$B$10-G97-IF(AND($A97&gt;=1,$A97&lt;1+'1-Input'!$C$12),$G$58,0)))</f>
        <v>144920.28410421088</v>
      </c>
      <c r="K97" s="10">
        <f>IF($A97&lt;='1-Input'!$B$26,0,IF($A97='1-Input'!$B$26+1,('1-Input'!$B$23+$K$59)*'1-Input'!$B$27,'1-Input'!$B$23+$K$59))</f>
        <v>19013.056053554741</v>
      </c>
      <c r="L97" s="10">
        <f>MAX(0,('1-Input'!$B$10-K97-IF(AND($A97&gt;=1,$A97&lt;1+'1-Input'!$C$12),$K$58,0)))/(1-'P-Parametri'!$B$31*MAX(0,IF(M96&lt;=0,0,(M96-N96)/M96)))</f>
        <v>10965.192770907604</v>
      </c>
      <c r="M97" s="10">
        <f>((M96-L97+MAX(0,-('1-Input'!$B$10-K97-IF(AND($A97&gt;=1,$A97&lt;1+'1-Input'!$C$12),$K$58,0))))*(1+B97))*(1-'P-Parametri'!$B$32)</f>
        <v>61626.542959391852</v>
      </c>
      <c r="N97" s="10">
        <f>IF(M96&lt;=0,N96,N96*(1-L97/M96))+MAX(0,-('1-Input'!$B$10-K97-IF(AND($A97&gt;=1,$A97&lt;1+'1-Input'!$C$12),$K$58,0)))</f>
        <v>39489.242025363179</v>
      </c>
      <c r="O97" s="10">
        <f>IF($A97&lt;='1-Input'!$B$26,0,IF($A97='1-Input'!$B$26+1,('1-Input'!$B$23+$O$59)*'1-Input'!$B$27,'1-Input'!$B$23+$O$59))</f>
        <v>19024.380241667062</v>
      </c>
      <c r="P97" s="10">
        <f>MAX(0,('1-Input'!$B$10-O97-IF(AND($A97&gt;=1,$A97&lt;1+'1-Input'!$C$12),$O$58,0)))/(1-'P-Parametri'!$B$31*MAX(0,IF(Q96&lt;=0,0,(Q96-R96)/Q96)))</f>
        <v>10952.759347200461</v>
      </c>
      <c r="Q97" s="10">
        <f>((Q96-P97+MAX(0,-('1-Input'!$B$10-O97-IF(AND($A97&gt;=1,$A97&lt;1+'1-Input'!$C$12),$O$58,0))))*(1+B97))*(1-'P-Parametri'!$B$32)</f>
        <v>62825.789335482477</v>
      </c>
      <c r="R97" s="10">
        <f>IF(Q96&lt;=0,R96,R96*(1-P97/Q96))+MAX(0,-('1-Input'!$B$10-O97-IF(AND($A97&gt;=1,$A97&lt;1+'1-Input'!$C$12),$O$58,0)))</f>
        <v>40257.698734425881</v>
      </c>
      <c r="S97" s="10">
        <f>IF($A97&lt;='1-Input'!$B$26,0,IF($A97='1-Input'!$B$26+1,('1-Input'!$B$23+$S$59)*'1-Input'!$B$27,'1-Input'!$B$23+$S$59))</f>
        <v>19023.927144519923</v>
      </c>
      <c r="T97" s="10">
        <f>MAX(0,('1-Input'!$B$10-S97-IF(AND($A97&gt;=1,$A97&lt;1+'1-Input'!$C$12),$S$58,0)))/(1-'P-Parametri'!$B$31*MAX(0,IF(U96&lt;=0,0,(U96-V96)/U96)))</f>
        <v>10953.256826468294</v>
      </c>
      <c r="U97" s="10">
        <f>((U96-T97+MAX(0,-('1-Input'!$B$10-S97-IF(AND($A97&gt;=1,$A97&lt;1+'1-Input'!$C$12),$S$58,0))))*(1+B97))*(1-'P-Parametri'!$B$32)</f>
        <v>62777.805753230925</v>
      </c>
      <c r="V97" s="10">
        <f>IF(U96&lt;=0,V96,V96*(1-T97/U96))+MAX(0,-('1-Input'!$B$10-S97-IF(AND($A97&gt;=1,$A97&lt;1+'1-Input'!$C$12),$S$58,0)))</f>
        <v>40226.951669901609</v>
      </c>
      <c r="W97" s="10">
        <f>IF($A97&lt;='1-Input'!$B$26,0,IF($A97='1-Input'!$B$26+1,('1-Input'!$B$23+$W$59)*'1-Input'!$B$27,'1-Input'!$B$23+$W$59))</f>
        <v>19023.927144519916</v>
      </c>
      <c r="X97" s="10">
        <f>MAX(0,('1-Input'!$B$10-W97-IF(AND($A97&gt;=1,$A97&lt;1+'1-Input'!$C$12),$W$58,0)))/(1-'P-Parametri'!$B$31*MAX(0,IF(Y96&lt;=0,0,(Y96-Z96)/Y96)))</f>
        <v>10953.256826468303</v>
      </c>
      <c r="Y97" s="10">
        <f>((Y96-X97+MAX(0,-('1-Input'!$B$10-W97-IF(AND($A97&gt;=1,$A97&lt;1+'1-Input'!$C$12),$W$58,0))))*(1+B97))*(1-'P-Parametri'!$B$32)</f>
        <v>62777.805753230743</v>
      </c>
      <c r="Z97" s="10">
        <f>IF(Y96&lt;=0,Z96,Z96*(1-X97/Y96))+MAX(0,-('1-Input'!$B$10-W97-IF(AND($A97&gt;=1,$A97&lt;1+'1-Input'!$C$12),$W$58,0)))</f>
        <v>40226.951669901471</v>
      </c>
    </row>
    <row r="98" spans="1:26">
      <c r="A98" s="9">
        <f t="shared" si="1"/>
        <v>37</v>
      </c>
      <c r="B98" s="12">
        <f>IF($A98='P-Parametri'!$C$47,'P-Parametri'!$B$34,IF($A98='P-Parametri'!$C$48,'P-Parametri'!$C$34,'P-Parametri'!$C$50))</f>
        <v>2.7158250435358244E-2</v>
      </c>
      <c r="C98" s="10">
        <f>IF($A98&lt;='1-Input'!$B$26,0,IF($A98='1-Input'!$B$26+1,('1-Input'!$B$23+$C$59)*'1-Input'!$B$27,'1-Input'!$B$23+$C$59))</f>
        <v>18442.279331391004</v>
      </c>
      <c r="D98" s="10">
        <f>MAX(0,('1-Input'!$B$10-C98-IF(AND($A98&gt;=1,$A98&lt;1+'1-Input'!$C$12),$C$58,0)))/(1-'P-Parametri'!$B$31*MAX(0,IF(E97&lt;=0,0,(E97-F97)/E97)))</f>
        <v>10557.720668608996</v>
      </c>
      <c r="E98" s="10">
        <f>((E97-D98+MAX(0,-('1-Input'!$B$10-C98-IF(AND($A98&gt;=1,$A98&lt;1+'1-Input'!$C$12),$C$58,0))))*(1+B98))*(1-'P-Parametri'!$B$32)</f>
        <v>-12313.334558464328</v>
      </c>
      <c r="F98" s="10">
        <f>IF(E97&lt;=0,F97,F97*(1-D98/E97))+MAX(0,-('1-Input'!$B$10-C98-IF(AND($A98&gt;=1,$A98&lt;1+'1-Input'!$C$12),$C$58,0)))</f>
        <v>-931.7437907929866</v>
      </c>
      <c r="G98" s="10">
        <f>IF($A98&lt;='1-Input'!$B$26,0,IF($A98='1-Input'!$B$26+1,('1-Input'!$B$23+$G$59)*'1-Input'!$B$27,'1-Input'!$B$23+$G$59))</f>
        <v>20635.490055071939</v>
      </c>
      <c r="H98" s="10">
        <f>MAX(0,('1-Input'!$B$10-G98-IF(AND($A98&gt;=1,$A98&lt;1+'1-Input'!$C$12),$G$58,0)))/(1-'P-Parametri'!$B$31*MAX(0,IF(I97&lt;=0,0,(I97-J97)/I97)))</f>
        <v>9226.2043659906813</v>
      </c>
      <c r="I98" s="10">
        <f>((I97-H98+MAX(0,-('1-Input'!$B$10-G98-IF(AND($A98&gt;=1,$A98&lt;1+'1-Input'!$C$12),$G$58,0))))*(1+B98))*(1-'P-Parametri'!$B$32)</f>
        <v>222380.96287354332</v>
      </c>
      <c r="J98" s="10">
        <f>IF(I97&lt;=0,J97,J97*(1-H98/I97))+MAX(0,-('1-Input'!$B$10-G98-IF(AND($A98&gt;=1,$A98&lt;1+'1-Input'!$C$12),$G$58,0)))</f>
        <v>139008.2890499995</v>
      </c>
      <c r="K98" s="10">
        <f>IF($A98&lt;='1-Input'!$B$26,0,IF($A98='1-Input'!$B$26+1,('1-Input'!$B$23+$K$59)*'1-Input'!$B$27,'1-Input'!$B$23+$K$59))</f>
        <v>19013.056053554741</v>
      </c>
      <c r="L98" s="10">
        <f>MAX(0,('1-Input'!$B$10-K98-IF(AND($A98&gt;=1,$A98&lt;1+'1-Input'!$C$12),$K$58,0)))/(1-'P-Parametri'!$B$31*MAX(0,IF(M97&lt;=0,0,(M97-N97)/M97)))</f>
        <v>11015.778144596366</v>
      </c>
      <c r="M98" s="10">
        <f>((M97-L98+MAX(0,-('1-Input'!$B$10-K98-IF(AND($A98&gt;=1,$A98&lt;1+'1-Input'!$C$12),$K$58,0))))*(1+B98))*(1-'P-Parametri'!$B$32)</f>
        <v>51881.294111080002</v>
      </c>
      <c r="N98" s="10">
        <f>IF(M97&lt;=0,N97,N97*(1-L98/M97))+MAX(0,-('1-Input'!$B$10-K98-IF(AND($A98&gt;=1,$A98&lt;1+'1-Input'!$C$12),$K$58,0)))</f>
        <v>32430.518489040307</v>
      </c>
      <c r="O98" s="10">
        <f>IF($A98&lt;='1-Input'!$B$26,0,IF($A98='1-Input'!$B$26+1,('1-Input'!$B$23+$O$59)*'1-Input'!$B$27,'1-Input'!$B$23+$O$59))</f>
        <v>19024.380241667062</v>
      </c>
      <c r="P98" s="10">
        <f>MAX(0,('1-Input'!$B$10-O98-IF(AND($A98&gt;=1,$A98&lt;1+'1-Input'!$C$12),$O$58,0)))/(1-'P-Parametri'!$B$31*MAX(0,IF(Q97&lt;=0,0,(Q97-R97)/Q97)))</f>
        <v>11003.287362172638</v>
      </c>
      <c r="Q98" s="10">
        <f>((Q97-P98+MAX(0,-('1-Input'!$B$10-O98-IF(AND($A98&gt;=1,$A98&lt;1+'1-Input'!$C$12),$O$58,0))))*(1+B98))*(1-'P-Parametri'!$B$32)</f>
        <v>53123.450639167662</v>
      </c>
      <c r="R98" s="10">
        <f>IF(Q97&lt;=0,R97,R97*(1-P98/Q97))+MAX(0,-('1-Input'!$B$10-O98-IF(AND($A98&gt;=1,$A98&lt;1+'1-Input'!$C$12),$O$58,0)))</f>
        <v>33206.979079329009</v>
      </c>
      <c r="S98" s="10">
        <f>IF($A98&lt;='1-Input'!$B$26,0,IF($A98='1-Input'!$B$26+1,('1-Input'!$B$23+$S$59)*'1-Input'!$B$27,'1-Input'!$B$23+$S$59))</f>
        <v>19023.927144519923</v>
      </c>
      <c r="T98" s="10">
        <f>MAX(0,('1-Input'!$B$10-S98-IF(AND($A98&gt;=1,$A98&lt;1+'1-Input'!$C$12),$S$58,0)))/(1-'P-Parametri'!$B$31*MAX(0,IF(U97&lt;=0,0,(U97-V97)/U97)))</f>
        <v>11003.787136445691</v>
      </c>
      <c r="U98" s="10">
        <f>((U97-T98+MAX(0,-('1-Input'!$B$10-S98-IF(AND($A98&gt;=1,$A98&lt;1+'1-Input'!$C$12),$S$58,0))))*(1+B98))*(1-'P-Parametri'!$B$32)</f>
        <v>53073.750159663941</v>
      </c>
      <c r="V98" s="10">
        <f>IF(U97&lt;=0,V97,V97*(1-T98/U97))+MAX(0,-('1-Input'!$B$10-S98-IF(AND($A98&gt;=1,$A98&lt;1+'1-Input'!$C$12),$S$58,0)))</f>
        <v>33175.911767939047</v>
      </c>
      <c r="W98" s="10">
        <f>IF($A98&lt;='1-Input'!$B$26,0,IF($A98='1-Input'!$B$26+1,('1-Input'!$B$23+$W$59)*'1-Input'!$B$27,'1-Input'!$B$23+$W$59))</f>
        <v>19023.927144519916</v>
      </c>
      <c r="X98" s="10">
        <f>MAX(0,('1-Input'!$B$10-W98-IF(AND($A98&gt;=1,$A98&lt;1+'1-Input'!$C$12),$W$58,0)))/(1-'P-Parametri'!$B$31*MAX(0,IF(Y97&lt;=0,0,(Y97-Z97)/Y97)))</f>
        <v>11003.787136445701</v>
      </c>
      <c r="Y98" s="10">
        <f>((Y97-X98+MAX(0,-('1-Input'!$B$10-W98-IF(AND($A98&gt;=1,$A98&lt;1+'1-Input'!$C$12),$W$58,0))))*(1+B98))*(1-'P-Parametri'!$B$32)</f>
        <v>53073.750159663738</v>
      </c>
      <c r="Z98" s="10">
        <f>IF(Y97&lt;=0,Z97,Z97*(1-X98/Y97))+MAX(0,-('1-Input'!$B$10-W98-IF(AND($A98&gt;=1,$A98&lt;1+'1-Input'!$C$12),$W$58,0)))</f>
        <v>33175.911767938909</v>
      </c>
    </row>
    <row r="99" spans="1:26">
      <c r="A99" s="9">
        <f t="shared" si="1"/>
        <v>38</v>
      </c>
      <c r="B99" s="12">
        <f>IF($A99='P-Parametri'!$C$47,'P-Parametri'!$B$34,IF($A99='P-Parametri'!$C$48,'P-Parametri'!$C$34,'P-Parametri'!$C$50))</f>
        <v>2.7158250435358244E-2</v>
      </c>
      <c r="C99" s="10">
        <f>IF($A99&lt;='1-Input'!$B$26,0,IF($A99='1-Input'!$B$26+1,('1-Input'!$B$23+$C$59)*'1-Input'!$B$27,'1-Input'!$B$23+$C$59))</f>
        <v>18442.279331391004</v>
      </c>
      <c r="D99" s="10">
        <f>MAX(0,('1-Input'!$B$10-C99-IF(AND($A99&gt;=1,$A99&lt;1+'1-Input'!$C$12),$C$58,0)))/(1-'P-Parametri'!$B$31*MAX(0,IF(E98&lt;=0,0,(E98-F98)/E98)))</f>
        <v>10557.720668608996</v>
      </c>
      <c r="E99" s="10">
        <f>((E98-D99+MAX(0,-('1-Input'!$B$10-C99-IF(AND($A99&gt;=1,$A99&lt;1+'1-Input'!$C$12),$C$58,0))))*(1+B99))*(1-'P-Parametri'!$B$32)</f>
        <v>-23445.20868650579</v>
      </c>
      <c r="F99" s="10">
        <f>IF(E98&lt;=0,F98,F98*(1-D99/E98))+MAX(0,-('1-Input'!$B$10-C99-IF(AND($A99&gt;=1,$A99&lt;1+'1-Input'!$C$12),$C$58,0)))</f>
        <v>-931.7437907929866</v>
      </c>
      <c r="G99" s="10">
        <f>IF($A99&lt;='1-Input'!$B$26,0,IF($A99='1-Input'!$B$26+1,('1-Input'!$B$23+$G$59)*'1-Input'!$B$27,'1-Input'!$B$23+$G$59))</f>
        <v>20635.490055071939</v>
      </c>
      <c r="H99" s="10">
        <f>MAX(0,('1-Input'!$B$10-G99-IF(AND($A99&gt;=1,$A99&lt;1+'1-Input'!$C$12),$G$58,0)))/(1-'P-Parametri'!$B$31*MAX(0,IF(I98&lt;=0,0,(I98-J98)/I98)))</f>
        <v>9267.9126886930881</v>
      </c>
      <c r="I99" s="10">
        <f>((I98-H99+MAX(0,-('1-Input'!$B$10-G99-IF(AND($A99&gt;=1,$A99&lt;1+'1-Input'!$C$12),$G$58,0))))*(1+B99))*(1-'P-Parametri'!$B$32)</f>
        <v>218463.02611726784</v>
      </c>
      <c r="J99" s="10">
        <f>IF(I98&lt;=0,J98,J98*(1-H99/I98))+MAX(0,-('1-Input'!$B$10-G99-IF(AND($A99&gt;=1,$A99&lt;1+'1-Input'!$C$12),$G$58,0)))</f>
        <v>133215.00229886422</v>
      </c>
      <c r="K99" s="10">
        <f>IF($A99&lt;='1-Input'!$B$26,0,IF($A99='1-Input'!$B$26+1,('1-Input'!$B$23+$K$59)*'1-Input'!$B$27,'1-Input'!$B$23+$K$59))</f>
        <v>19013.056053554741</v>
      </c>
      <c r="L99" s="10">
        <f>MAX(0,('1-Input'!$B$10-K99-IF(AND($A99&gt;=1,$A99&lt;1+'1-Input'!$C$12),$K$58,0)))/(1-'P-Parametri'!$B$31*MAX(0,IF(M98&lt;=0,0,(M98-N98)/M98)))</f>
        <v>11065.576481100439</v>
      </c>
      <c r="M99" s="10">
        <f>((M98-L99+MAX(0,-('1-Input'!$B$10-K99-IF(AND($A99&gt;=1,$A99&lt;1+'1-Input'!$C$12),$K$58,0))))*(1+B99))*(1-'P-Parametri'!$B$32)</f>
        <v>41840.352708851264</v>
      </c>
      <c r="N99" s="10">
        <f>IF(M98&lt;=0,N98,N98*(1-L99/M98))+MAX(0,-('1-Input'!$B$10-K99-IF(AND($A99&gt;=1,$A99&lt;1+'1-Input'!$C$12),$K$58,0)))</f>
        <v>25513.52867969056</v>
      </c>
      <c r="O99" s="10">
        <f>IF($A99&lt;='1-Input'!$B$26,0,IF($A99='1-Input'!$B$26+1,('1-Input'!$B$23+$O$59)*'1-Input'!$B$27,'1-Input'!$B$23+$O$59))</f>
        <v>19024.380241667062</v>
      </c>
      <c r="P99" s="10">
        <f>MAX(0,('1-Input'!$B$10-O99-IF(AND($A99&gt;=1,$A99&lt;1+'1-Input'!$C$12),$O$58,0)))/(1-'P-Parametri'!$B$31*MAX(0,IF(Q98&lt;=0,0,(Q98-R98)/Q98)))</f>
        <v>11053.029232380986</v>
      </c>
      <c r="Q99" s="10">
        <f>((Q98-P99+MAX(0,-('1-Input'!$B$10-O99-IF(AND($A99&gt;=1,$A99&lt;1+'1-Input'!$C$12),$O$58,0))))*(1+B99))*(1-'P-Parametri'!$B$32)</f>
        <v>43126.554486378707</v>
      </c>
      <c r="R99" s="10">
        <f>IF(Q98&lt;=0,R98,R98*(1-P99/Q98))+MAX(0,-('1-Input'!$B$10-O99-IF(AND($A99&gt;=1,$A99&lt;1+'1-Input'!$C$12),$O$58,0)))</f>
        <v>26297.832439440514</v>
      </c>
      <c r="S99" s="10">
        <f>IF($A99&lt;='1-Input'!$B$26,0,IF($A99='1-Input'!$B$26+1,('1-Input'!$B$23+$S$59)*'1-Input'!$B$27,'1-Input'!$B$23+$S$59))</f>
        <v>19023.927144519923</v>
      </c>
      <c r="T99" s="10">
        <f>MAX(0,('1-Input'!$B$10-S99-IF(AND($A99&gt;=1,$A99&lt;1+'1-Input'!$C$12),$S$58,0)))/(1-'P-Parametri'!$B$31*MAX(0,IF(U98&lt;=0,0,(U98-V98)/U98)))</f>
        <v>11053.531265952213</v>
      </c>
      <c r="U99" s="10">
        <f>((U98-T99+MAX(0,-('1-Input'!$B$10-S99-IF(AND($A99&gt;=1,$A99&lt;1+'1-Input'!$C$12),$S$58,0))))*(1+B99))*(1-'P-Parametri'!$B$32)</f>
        <v>43075.091692732174</v>
      </c>
      <c r="V99" s="10">
        <f>IF(U98&lt;=0,V98,V98*(1-T99/U98))+MAX(0,-('1-Input'!$B$10-S99-IF(AND($A99&gt;=1,$A99&lt;1+'1-Input'!$C$12),$S$58,0)))</f>
        <v>26266.45131149505</v>
      </c>
      <c r="W99" s="10">
        <f>IF($A99&lt;='1-Input'!$B$26,0,IF($A99='1-Input'!$B$26+1,('1-Input'!$B$23+$W$59)*'1-Input'!$B$27,'1-Input'!$B$23+$W$59))</f>
        <v>19023.927144519916</v>
      </c>
      <c r="X99" s="10">
        <f>MAX(0,('1-Input'!$B$10-W99-IF(AND($A99&gt;=1,$A99&lt;1+'1-Input'!$C$12),$W$58,0)))/(1-'P-Parametri'!$B$31*MAX(0,IF(Y98&lt;=0,0,(Y98-Z98)/Y98)))</f>
        <v>11053.531265952222</v>
      </c>
      <c r="Y99" s="10">
        <f>((Y98-X99+MAX(0,-('1-Input'!$B$10-W99-IF(AND($A99&gt;=1,$A99&lt;1+'1-Input'!$C$12),$W$58,0))))*(1+B99))*(1-'P-Parametri'!$B$32)</f>
        <v>43075.091692731949</v>
      </c>
      <c r="Z99" s="10">
        <f>IF(Y98&lt;=0,Z98,Z98*(1-X99/Y98))+MAX(0,-('1-Input'!$B$10-W99-IF(AND($A99&gt;=1,$A99&lt;1+'1-Input'!$C$12),$W$58,0)))</f>
        <v>26266.451311494911</v>
      </c>
    </row>
    <row r="100" spans="1:26">
      <c r="A100" s="9">
        <f t="shared" si="1"/>
        <v>39</v>
      </c>
      <c r="B100" s="12">
        <f>IF($A100='P-Parametri'!$C$47,'P-Parametri'!$B$34,IF($A100='P-Parametri'!$C$48,'P-Parametri'!$C$34,'P-Parametri'!$C$50))</f>
        <v>2.7158250435358244E-2</v>
      </c>
      <c r="C100" s="10">
        <f>IF($A100&lt;='1-Input'!$B$26,0,IF($A100='1-Input'!$B$26+1,('1-Input'!$B$23+$C$59)*'1-Input'!$B$27,'1-Input'!$B$23+$C$59))</f>
        <v>18442.279331391004</v>
      </c>
      <c r="D100" s="10">
        <f>MAX(0,('1-Input'!$B$10-C100-IF(AND($A100&gt;=1,$A100&lt;1+'1-Input'!$C$12),$C$58,0)))/(1-'P-Parametri'!$B$31*MAX(0,IF(E99&lt;=0,0,(E99-F99)/E99)))</f>
        <v>10557.720668608996</v>
      </c>
      <c r="E100" s="10">
        <f>((E99-D100+MAX(0,-('1-Input'!$B$10-C100-IF(AND($A100&gt;=1,$A100&lt;1+'1-Input'!$C$12),$C$58,0))))*(1+B100))*(1-'P-Parametri'!$B$32)</f>
        <v>-34856.536647224631</v>
      </c>
      <c r="F100" s="10">
        <f>IF(E99&lt;=0,F99,F99*(1-D100/E99))+MAX(0,-('1-Input'!$B$10-C100-IF(AND($A100&gt;=1,$A100&lt;1+'1-Input'!$C$12),$C$58,0)))</f>
        <v>-931.7437907929866</v>
      </c>
      <c r="G100" s="10">
        <f>IF($A100&lt;='1-Input'!$B$26,0,IF($A100='1-Input'!$B$26+1,('1-Input'!$B$23+$G$59)*'1-Input'!$B$27,'1-Input'!$B$23+$G$59))</f>
        <v>20635.490055071939</v>
      </c>
      <c r="H100" s="10">
        <f>MAX(0,('1-Input'!$B$10-G100-IF(AND($A100&gt;=1,$A100&lt;1+'1-Input'!$C$12),$G$58,0)))/(1-'P-Parametri'!$B$31*MAX(0,IF(I99&lt;=0,0,(I99-J99)/I99)))</f>
        <v>9308.9645764046509</v>
      </c>
      <c r="I100" s="10">
        <f>((I99-H100+MAX(0,-('1-Input'!$B$10-G100-IF(AND($A100&gt;=1,$A100&lt;1+'1-Input'!$C$12),$G$58,0))))*(1+B100))*(1-'P-Parametri'!$B$32)</f>
        <v>214404.65128391478</v>
      </c>
      <c r="J100" s="10">
        <f>IF(I99&lt;=0,J99,J99*(1-H100/I99))+MAX(0,-('1-Input'!$B$10-G100-IF(AND($A100&gt;=1,$A100&lt;1+'1-Input'!$C$12),$G$58,0)))</f>
        <v>127538.55553583107</v>
      </c>
      <c r="K100" s="10">
        <f>IF($A100&lt;='1-Input'!$B$26,0,IF($A100='1-Input'!$B$26+1,('1-Input'!$B$23+$K$59)*'1-Input'!$B$27,'1-Input'!$B$23+$K$59))</f>
        <v>19013.056053554741</v>
      </c>
      <c r="L100" s="10">
        <f>MAX(0,('1-Input'!$B$10-K100-IF(AND($A100&gt;=1,$A100&lt;1+'1-Input'!$C$12),$K$58,0)))/(1-'P-Parametri'!$B$31*MAX(0,IF(M99&lt;=0,0,(M99-N99)/M99)))</f>
        <v>11114.591056272262</v>
      </c>
      <c r="M100" s="10">
        <f>((M99-L100+MAX(0,-('1-Input'!$B$10-K100-IF(AND($A100&gt;=1,$A100&lt;1+'1-Input'!$C$12),$K$58,0))))*(1+B100))*(1-'P-Parametri'!$B$32)</f>
        <v>31497.09914319215</v>
      </c>
      <c r="N100" s="10">
        <f>IF(M99&lt;=0,N99,N99*(1-L100/M99))+MAX(0,-('1-Input'!$B$10-K100-IF(AND($A100&gt;=1,$A100&lt;1+'1-Input'!$C$12),$K$58,0)))</f>
        <v>18736.041891983696</v>
      </c>
      <c r="O100" s="10">
        <f>IF($A100&lt;='1-Input'!$B$26,0,IF($A100='1-Input'!$B$26+1,('1-Input'!$B$23+$O$59)*'1-Input'!$B$27,'1-Input'!$B$23+$O$59))</f>
        <v>19024.380241667062</v>
      </c>
      <c r="P100" s="10">
        <f>MAX(0,('1-Input'!$B$10-O100-IF(AND($A100&gt;=1,$A100&lt;1+'1-Input'!$C$12),$O$58,0)))/(1-'P-Parametri'!$B$31*MAX(0,IF(Q99&lt;=0,0,(Q99-R99)/Q99)))</f>
        <v>11101.988229963463</v>
      </c>
      <c r="Q100" s="10">
        <f>((Q99-P100+MAX(0,-('1-Input'!$B$10-O100-IF(AND($A100&gt;=1,$A100&lt;1+'1-Input'!$C$12),$O$58,0))))*(1+B100))*(1-'P-Parametri'!$B$32)</f>
        <v>32828.508851996907</v>
      </c>
      <c r="R100" s="10">
        <f>IF(Q99&lt;=0,R99,R99*(1-P100/Q99))+MAX(0,-('1-Input'!$B$10-O100-IF(AND($A100&gt;=1,$A100&lt;1+'1-Input'!$C$12),$O$58,0)))</f>
        <v>19528.030638825225</v>
      </c>
      <c r="S100" s="10">
        <f>IF($A100&lt;='1-Input'!$B$26,0,IF($A100='1-Input'!$B$26+1,('1-Input'!$B$23+$S$59)*'1-Input'!$B$27,'1-Input'!$B$23+$S$59))</f>
        <v>19023.927144519923</v>
      </c>
      <c r="T100" s="10">
        <f>MAX(0,('1-Input'!$B$10-S100-IF(AND($A100&gt;=1,$A100&lt;1+'1-Input'!$C$12),$S$58,0)))/(1-'P-Parametri'!$B$31*MAX(0,IF(U99&lt;=0,0,(U99-V99)/U99)))</f>
        <v>11102.492487274434</v>
      </c>
      <c r="U100" s="10">
        <f>((U99-T100+MAX(0,-('1-Input'!$B$10-S100-IF(AND($A100&gt;=1,$A100&lt;1+'1-Input'!$C$12),$S$58,0))))*(1+B100))*(1-'P-Parametri'!$B$32)</f>
        <v>32775.237223625401</v>
      </c>
      <c r="V100" s="10">
        <f>IF(U99&lt;=0,V99,V99*(1-T100/U99))+MAX(0,-('1-Input'!$B$10-S100-IF(AND($A100&gt;=1,$A100&lt;1+'1-Input'!$C$12),$S$58,0)))</f>
        <v>19496.342023429683</v>
      </c>
      <c r="W100" s="10">
        <f>IF($A100&lt;='1-Input'!$B$26,0,IF($A100='1-Input'!$B$26+1,('1-Input'!$B$23+$W$59)*'1-Input'!$B$27,'1-Input'!$B$23+$W$59))</f>
        <v>19023.927144519916</v>
      </c>
      <c r="X100" s="10">
        <f>MAX(0,('1-Input'!$B$10-W100-IF(AND($A100&gt;=1,$A100&lt;1+'1-Input'!$C$12),$W$58,0)))/(1-'P-Parametri'!$B$31*MAX(0,IF(Y99&lt;=0,0,(Y99-Z99)/Y99)))</f>
        <v>11102.492487274443</v>
      </c>
      <c r="Y100" s="10">
        <f>((Y99-X100+MAX(0,-('1-Input'!$B$10-W100-IF(AND($A100&gt;=1,$A100&lt;1+'1-Input'!$C$12),$W$58,0))))*(1+B100))*(1-'P-Parametri'!$B$32)</f>
        <v>32775.237223625154</v>
      </c>
      <c r="Z100" s="10">
        <f>IF(Y99&lt;=0,Z99,Z99*(1-X100/Y99))+MAX(0,-('1-Input'!$B$10-W100-IF(AND($A100&gt;=1,$A100&lt;1+'1-Input'!$C$12),$W$58,0)))</f>
        <v>19496.342023429537</v>
      </c>
    </row>
    <row r="101" spans="1:26">
      <c r="A101" s="9">
        <f t="shared" si="1"/>
        <v>40</v>
      </c>
      <c r="B101" s="12">
        <f>IF($A101='P-Parametri'!$C$47,'P-Parametri'!$B$34,IF($A101='P-Parametri'!$C$48,'P-Parametri'!$C$34,'P-Parametri'!$C$50))</f>
        <v>2.7158250435358244E-2</v>
      </c>
      <c r="C101" s="10">
        <f>IF($A101&lt;='1-Input'!$B$26,0,IF($A101='1-Input'!$B$26+1,('1-Input'!$B$23+$C$59)*'1-Input'!$B$27,'1-Input'!$B$23+$C$59))</f>
        <v>18442.279331391004</v>
      </c>
      <c r="D101" s="10">
        <f>MAX(0,('1-Input'!$B$10-C101-IF(AND($A101&gt;=1,$A101&lt;1+'1-Input'!$C$12),$C$58,0)))/(1-'P-Parametri'!$B$31*MAX(0,IF(E100&lt;=0,0,(E100-F100)/E100)))</f>
        <v>10557.720668608996</v>
      </c>
      <c r="E101" s="10">
        <f>((E100-D101+MAX(0,-('1-Input'!$B$10-C101-IF(AND($A101&gt;=1,$A101&lt;1+'1-Input'!$C$12),$C$58,0))))*(1+B101))*(1-'P-Parametri'!$B$32)</f>
        <v>-46554.333831174139</v>
      </c>
      <c r="F101" s="10">
        <f>IF(E100&lt;=0,F100,F100*(1-D101/E100))+MAX(0,-('1-Input'!$B$10-C101-IF(AND($A101&gt;=1,$A101&lt;1+'1-Input'!$C$12),$C$58,0)))</f>
        <v>-931.7437907929866</v>
      </c>
      <c r="G101" s="10">
        <f>IF($A101&lt;='1-Input'!$B$26,0,IF($A101='1-Input'!$B$26+1,('1-Input'!$B$23+$G$59)*'1-Input'!$B$27,'1-Input'!$B$23+$G$59))</f>
        <v>20635.490055071939</v>
      </c>
      <c r="H101" s="10">
        <f>MAX(0,('1-Input'!$B$10-G101-IF(AND($A101&gt;=1,$A101&lt;1+'1-Input'!$C$12),$G$58,0)))/(1-'P-Parametri'!$B$31*MAX(0,IF(I100&lt;=0,0,(I100-J100)/I100)))</f>
        <v>9349.3630842574366</v>
      </c>
      <c r="I101" s="10">
        <f>((I100-H101+MAX(0,-('1-Input'!$B$10-G101-IF(AND($A101&gt;=1,$A101&lt;1+'1-Input'!$C$12),$G$58,0))))*(1+B101))*(1-'P-Parametri'!$B$32)</f>
        <v>210202.98260753884</v>
      </c>
      <c r="J101" s="10">
        <f>IF(I100&lt;=0,J100,J100*(1-H101/I100))+MAX(0,-('1-Input'!$B$10-G101-IF(AND($A101&gt;=1,$A101&lt;1+'1-Input'!$C$12),$G$58,0)))</f>
        <v>121977.089141302</v>
      </c>
      <c r="K101" s="10">
        <f>IF($A101&lt;='1-Input'!$B$26,0,IF($A101='1-Input'!$B$26+1,('1-Input'!$B$23+$K$59)*'1-Input'!$B$27,'1-Input'!$B$23+$K$59))</f>
        <v>19013.056053554741</v>
      </c>
      <c r="L101" s="10">
        <f>MAX(0,('1-Input'!$B$10-K101-IF(AND($A101&gt;=1,$A101&lt;1+'1-Input'!$C$12),$K$58,0)))/(1-'P-Parametri'!$B$31*MAX(0,IF(M100&lt;=0,0,(M100-N100)/M100)))</f>
        <v>11162.825517836915</v>
      </c>
      <c r="M101" s="10">
        <f>((M100-L101+MAX(0,-('1-Input'!$B$10-K101-IF(AND($A101&gt;=1,$A101&lt;1+'1-Input'!$C$12),$K$58,0))))*(1+B101))*(1-'P-Parametri'!$B$32)</f>
        <v>20844.743887051947</v>
      </c>
      <c r="N101" s="10">
        <f>IF(M100&lt;=0,N100,N100*(1-L101/M100))+MAX(0,-('1-Input'!$B$10-K101-IF(AND($A101&gt;=1,$A101&lt;1+'1-Input'!$C$12),$K$58,0)))</f>
        <v>12095.837802576227</v>
      </c>
      <c r="O101" s="10">
        <f>IF($A101&lt;='1-Input'!$B$26,0,IF($A101='1-Input'!$B$26+1,('1-Input'!$B$23+$O$59)*'1-Input'!$B$27,'1-Input'!$B$23+$O$59))</f>
        <v>19024.380241667062</v>
      </c>
      <c r="P101" s="10">
        <f>MAX(0,('1-Input'!$B$10-O101-IF(AND($A101&gt;=1,$A101&lt;1+'1-Input'!$C$12),$O$58,0)))/(1-'P-Parametri'!$B$31*MAX(0,IF(Q100&lt;=0,0,(Q100-R100)/Q100)))</f>
        <v>11150.16799850899</v>
      </c>
      <c r="Q101" s="10">
        <f>((Q100-P101+MAX(0,-('1-Input'!$B$10-O101-IF(AND($A101&gt;=1,$A101&lt;1+'1-Input'!$C$12),$O$58,0))))*(1+B101))*(1-'P-Parametri'!$B$32)</f>
        <v>22222.552490083177</v>
      </c>
      <c r="R101" s="10">
        <f>IF(Q100&lt;=0,R100,R100*(1-P101/Q100))+MAX(0,-('1-Input'!$B$10-O101-IF(AND($A101&gt;=1,$A101&lt;1+'1-Input'!$C$12),$O$58,0)))</f>
        <v>12895.355871762595</v>
      </c>
      <c r="S101" s="10">
        <f>IF($A101&lt;='1-Input'!$B$26,0,IF($A101='1-Input'!$B$26+1,('1-Input'!$B$23+$S$59)*'1-Input'!$B$27,'1-Input'!$B$23+$S$59))</f>
        <v>19023.927144519923</v>
      </c>
      <c r="T101" s="10">
        <f>MAX(0,('1-Input'!$B$10-S101-IF(AND($A101&gt;=1,$A101&lt;1+'1-Input'!$C$12),$S$58,0)))/(1-'P-Parametri'!$B$31*MAX(0,IF(U100&lt;=0,0,(U100-V100)/U100)))</f>
        <v>11150.674444166772</v>
      </c>
      <c r="U101" s="10">
        <f>((U100-T101+MAX(0,-('1-Input'!$B$10-S101-IF(AND($A101&gt;=1,$A101&lt;1+'1-Input'!$C$12),$S$58,0))))*(1+B101))*(1-'P-Parametri'!$B$32)</f>
        <v>22167.424374836337</v>
      </c>
      <c r="V101" s="10">
        <f>IF(U100&lt;=0,V100,V100*(1-T101/U100))+MAX(0,-('1-Input'!$B$10-S101-IF(AND($A101&gt;=1,$A101&lt;1+'1-Input'!$C$12),$S$58,0)))</f>
        <v>12863.365997288663</v>
      </c>
      <c r="W101" s="10">
        <f>IF($A101&lt;='1-Input'!$B$26,0,IF($A101='1-Input'!$B$26+1,('1-Input'!$B$23+$W$59)*'1-Input'!$B$27,'1-Input'!$B$23+$W$59))</f>
        <v>19023.927144519916</v>
      </c>
      <c r="X101" s="10">
        <f>MAX(0,('1-Input'!$B$10-W101-IF(AND($A101&gt;=1,$A101&lt;1+'1-Input'!$C$12),$W$58,0)))/(1-'P-Parametri'!$B$31*MAX(0,IF(Y100&lt;=0,0,(Y100-Z100)/Y100)))</f>
        <v>11150.674444166782</v>
      </c>
      <c r="Y101" s="10">
        <f>((Y100-X101+MAX(0,-('1-Input'!$B$10-W101-IF(AND($A101&gt;=1,$A101&lt;1+'1-Input'!$C$12),$W$58,0))))*(1+B101))*(1-'P-Parametri'!$B$32)</f>
        <v>22167.424374836071</v>
      </c>
      <c r="Z101" s="10">
        <f>IF(Y100&lt;=0,Z100,Z100*(1-X101/Y100))+MAX(0,-('1-Input'!$B$10-W101-IF(AND($A101&gt;=1,$A101&lt;1+'1-Input'!$C$12),$W$58,0)))</f>
        <v>12863.365997288511</v>
      </c>
    </row>
    <row r="102" spans="1:26">
      <c r="A102" s="9">
        <f t="shared" si="1"/>
        <v>41</v>
      </c>
      <c r="B102" s="12">
        <f>IF($A102='P-Parametri'!$C$47,'P-Parametri'!$B$34,IF($A102='P-Parametri'!$C$48,'P-Parametri'!$C$34,'P-Parametri'!$C$50))</f>
        <v>2.7158250435358244E-2</v>
      </c>
      <c r="C102" s="10">
        <f>IF($A102&lt;='1-Input'!$B$26,0,IF($A102='1-Input'!$B$26+1,('1-Input'!$B$23+$C$59)*'1-Input'!$B$27,'1-Input'!$B$23+$C$59))</f>
        <v>18442.279331391004</v>
      </c>
      <c r="D102" s="10">
        <f>MAX(0,('1-Input'!$B$10-C102-IF(AND($A102&gt;=1,$A102&lt;1+'1-Input'!$C$12),$C$58,0)))/(1-'P-Parametri'!$B$31*MAX(0,IF(E101&lt;=0,0,(E101-F101)/E101)))</f>
        <v>10557.720668608996</v>
      </c>
      <c r="E102" s="10">
        <f>((E101-D102+MAX(0,-('1-Input'!$B$10-C102-IF(AND($A102&gt;=1,$A102&lt;1+'1-Input'!$C$12),$C$58,0))))*(1+B102))*(1-'P-Parametri'!$B$32)</f>
        <v>-58545.791742808542</v>
      </c>
      <c r="F102" s="10">
        <f>IF(E101&lt;=0,F101,F101*(1-D102/E101))+MAX(0,-('1-Input'!$B$10-C102-IF(AND($A102&gt;=1,$A102&lt;1+'1-Input'!$C$12),$C$58,0)))</f>
        <v>-931.7437907929866</v>
      </c>
      <c r="G102" s="10">
        <f>IF($A102&lt;='1-Input'!$B$26,0,IF($A102='1-Input'!$B$26+1,('1-Input'!$B$23+$G$59)*'1-Input'!$B$27,'1-Input'!$B$23+$G$59))</f>
        <v>20635.490055071939</v>
      </c>
      <c r="H102" s="10">
        <f>MAX(0,('1-Input'!$B$10-G102-IF(AND($A102&gt;=1,$A102&lt;1+'1-Input'!$C$12),$G$58,0)))/(1-'P-Parametri'!$B$31*MAX(0,IF(I101&lt;=0,0,(I101-J101)/I101)))</f>
        <v>9389.1115661331623</v>
      </c>
      <c r="I102" s="10">
        <f>((I101-H102+MAX(0,-('1-Input'!$B$10-G102-IF(AND($A102&gt;=1,$A102&lt;1+'1-Input'!$C$12),$G$58,0))))*(1+B102))*(1-'P-Parametri'!$B$32)</f>
        <v>205855.08919315782</v>
      </c>
      <c r="J102" s="10">
        <f>IF(I101&lt;=0,J101,J101*(1-H102/I101))+MAX(0,-('1-Input'!$B$10-G102-IF(AND($A102&gt;=1,$A102&lt;1+'1-Input'!$C$12),$G$58,0)))</f>
        <v>116528.75304134231</v>
      </c>
      <c r="K102" s="10">
        <f>IF($A102&lt;='1-Input'!$B$26,0,IF($A102='1-Input'!$B$26+1,('1-Input'!$B$23+$K$59)*'1-Input'!$B$27,'1-Input'!$B$23+$K$59))</f>
        <v>19013.056053554741</v>
      </c>
      <c r="L102" s="10">
        <f>MAX(0,('1-Input'!$B$10-K102-IF(AND($A102&gt;=1,$A102&lt;1+'1-Input'!$C$12),$K$58,0)))/(1-'P-Parametri'!$B$31*MAX(0,IF(M101&lt;=0,0,(M101-N101)/M101)))</f>
        <v>11210.283870216526</v>
      </c>
      <c r="M102" s="10">
        <f>((M101-L102+MAX(0,-('1-Input'!$B$10-K102-IF(AND($A102&gt;=1,$A102&lt;1+'1-Input'!$C$12),$K$58,0))))*(1+B102))*(1-'P-Parametri'!$B$32)</f>
        <v>9876.3228645925174</v>
      </c>
      <c r="N102" s="10">
        <f>IF(M101&lt;=0,N101,N101*(1-L102/M101))+MAX(0,-('1-Input'!$B$10-K102-IF(AND($A102&gt;=1,$A102&lt;1+'1-Input'!$C$12),$K$58,0)))</f>
        <v>5590.7074853261138</v>
      </c>
      <c r="O102" s="10">
        <f>IF($A102&lt;='1-Input'!$B$26,0,IF($A102='1-Input'!$B$26+1,('1-Input'!$B$23+$O$59)*'1-Input'!$B$27,'1-Input'!$B$23+$O$59))</f>
        <v>19024.380241667062</v>
      </c>
      <c r="P102" s="10">
        <f>MAX(0,('1-Input'!$B$10-O102-IF(AND($A102&gt;=1,$A102&lt;1+'1-Input'!$C$12),$O$58,0)))/(1-'P-Parametri'!$B$31*MAX(0,IF(Q101&lt;=0,0,(Q101-R101)/Q101)))</f>
        <v>11197.57253789909</v>
      </c>
      <c r="Q102" s="10">
        <f>((Q101-P102+MAX(0,-('1-Input'!$B$10-O102-IF(AND($A102&gt;=1,$A102&lt;1+'1-Input'!$C$12),$O$58,0))))*(1+B102))*(1-'P-Parametri'!$B$32)</f>
        <v>11301.750320532767</v>
      </c>
      <c r="R102" s="10">
        <f>IF(Q101&lt;=0,R101,R101*(1-P102/Q101))+MAX(0,-('1-Input'!$B$10-O102-IF(AND($A102&gt;=1,$A102&lt;1+'1-Input'!$C$12),$O$58,0)))</f>
        <v>6397.6017168102471</v>
      </c>
      <c r="S102" s="10">
        <f>IF($A102&lt;='1-Input'!$B$26,0,IF($A102='1-Input'!$B$26+1,('1-Input'!$B$23+$S$59)*'1-Input'!$B$27,'1-Input'!$B$23+$S$59))</f>
        <v>19023.927144519923</v>
      </c>
      <c r="T102" s="10">
        <f>MAX(0,('1-Input'!$B$10-S102-IF(AND($A102&gt;=1,$A102&lt;1+'1-Input'!$C$12),$S$58,0)))/(1-'P-Parametri'!$B$31*MAX(0,IF(U101&lt;=0,0,(U101-V101)/U101)))</f>
        <v>11198.081136692424</v>
      </c>
      <c r="U102" s="10">
        <f>((U101-T102+MAX(0,-('1-Input'!$B$10-S102-IF(AND($A102&gt;=1,$A102&lt;1+'1-Input'!$C$12),$S$58,0))))*(1+B102))*(1-'P-Parametri'!$B$32)</f>
        <v>11244.716906098995</v>
      </c>
      <c r="V102" s="10">
        <f>IF(U101&lt;=0,V101,V101*(1-T102/U101))+MAX(0,-('1-Input'!$B$10-S102-IF(AND($A102&gt;=1,$A102&lt;1+'1-Input'!$C$12),$S$58,0)))</f>
        <v>6365.3167114129601</v>
      </c>
      <c r="W102" s="10">
        <f>IF($A102&lt;='1-Input'!$B$26,0,IF($A102='1-Input'!$B$26+1,('1-Input'!$B$23+$W$59)*'1-Input'!$B$27,'1-Input'!$B$23+$W$59))</f>
        <v>19023.927144519916</v>
      </c>
      <c r="X102" s="10">
        <f>MAX(0,('1-Input'!$B$10-W102-IF(AND($A102&gt;=1,$A102&lt;1+'1-Input'!$C$12),$W$58,0)))/(1-'P-Parametri'!$B$31*MAX(0,IF(Y101&lt;=0,0,(Y101-Z101)/Y101)))</f>
        <v>11198.081136692434</v>
      </c>
      <c r="Y102" s="10">
        <f>((Y101-X102+MAX(0,-('1-Input'!$B$10-W102-IF(AND($A102&gt;=1,$A102&lt;1+'1-Input'!$C$12),$W$58,0))))*(1+B102))*(1-'P-Parametri'!$B$32)</f>
        <v>11244.716906098714</v>
      </c>
      <c r="Z102" s="10">
        <f>IF(Y101&lt;=0,Z101,Z101*(1-X102/Y101))+MAX(0,-('1-Input'!$B$10-W102-IF(AND($A102&gt;=1,$A102&lt;1+'1-Input'!$C$12),$W$58,0)))</f>
        <v>6365.3167114128019</v>
      </c>
    </row>
    <row r="103" spans="1:26">
      <c r="A103" s="9">
        <f t="shared" si="1"/>
        <v>42</v>
      </c>
      <c r="B103" s="12">
        <f>IF($A103='P-Parametri'!$C$47,'P-Parametri'!$B$34,IF($A103='P-Parametri'!$C$48,'P-Parametri'!$C$34,'P-Parametri'!$C$50))</f>
        <v>2.7158250435358244E-2</v>
      </c>
      <c r="C103" s="10">
        <f>IF($A103&lt;='1-Input'!$B$26,0,IF($A103='1-Input'!$B$26+1,('1-Input'!$B$23+$C$59)*'1-Input'!$B$27,'1-Input'!$B$23+$C$59))</f>
        <v>18442.279331391004</v>
      </c>
      <c r="D103" s="10">
        <f>MAX(0,('1-Input'!$B$10-C103-IF(AND($A103&gt;=1,$A103&lt;1+'1-Input'!$C$12),$C$58,0)))/(1-'P-Parametri'!$B$31*MAX(0,IF(E102&lt;=0,0,(E102-F102)/E102)))</f>
        <v>10557.720668608996</v>
      </c>
      <c r="E103" s="10">
        <f>((E102-D103+MAX(0,-('1-Input'!$B$10-C103-IF(AND($A103&gt;=1,$A103&lt;1+'1-Input'!$C$12),$C$58,0))))*(1+B103))*(1-'P-Parametri'!$B$32)</f>
        <v>-70838.282421634809</v>
      </c>
      <c r="F103" s="10">
        <f>IF(E102&lt;=0,F102,F102*(1-D103/E102))+MAX(0,-('1-Input'!$B$10-C103-IF(AND($A103&gt;=1,$A103&lt;1+'1-Input'!$C$12),$C$58,0)))</f>
        <v>-931.7437907929866</v>
      </c>
      <c r="G103" s="10">
        <f>IF($A103&lt;='1-Input'!$B$26,0,IF($A103='1-Input'!$B$26+1,('1-Input'!$B$23+$G$59)*'1-Input'!$B$27,'1-Input'!$B$23+$G$59))</f>
        <v>20635.490055071939</v>
      </c>
      <c r="H103" s="10">
        <f>MAX(0,('1-Input'!$B$10-G103-IF(AND($A103&gt;=1,$A103&lt;1+'1-Input'!$C$12),$G$58,0)))/(1-'P-Parametri'!$B$31*MAX(0,IF(I102&lt;=0,0,(I102-J102)/I102)))</f>
        <v>9428.2136619815465</v>
      </c>
      <c r="I103" s="10">
        <f>((I102-H103+MAX(0,-('1-Input'!$B$10-G103-IF(AND($A103&gt;=1,$A103&lt;1+'1-Input'!$C$12),$G$58,0))))*(1+B103))*(1-'P-Parametri'!$B$32)</f>
        <v>201357.96283746875</v>
      </c>
      <c r="J103" s="10">
        <f>IF(I102&lt;=0,J102,J102*(1-H103/I102))+MAX(0,-('1-Input'!$B$10-G103-IF(AND($A103&gt;=1,$A103&lt;1+'1-Input'!$C$12),$G$58,0)))</f>
        <v>111191.70752187417</v>
      </c>
      <c r="K103" s="10">
        <f>IF($A103&lt;='1-Input'!$B$26,0,IF($A103='1-Input'!$B$26+1,('1-Input'!$B$23+$K$59)*'1-Input'!$B$27,'1-Input'!$B$23+$K$59))</f>
        <v>19013.056053554741</v>
      </c>
      <c r="L103" s="10">
        <f>MAX(0,('1-Input'!$B$10-K103-IF(AND($A103&gt;=1,$A103&lt;1+'1-Input'!$C$12),$K$58,0)))/(1-'P-Parametri'!$B$31*MAX(0,IF(M102&lt;=0,0,(M102-N102)/M102)))</f>
        <v>11256.970459388813</v>
      </c>
      <c r="M103" s="10">
        <f>((M102-L103+MAX(0,-('1-Input'!$B$10-K103-IF(AND($A103&gt;=1,$A103&lt;1+'1-Input'!$C$12),$K$58,0))))*(1+B103))*(1-'P-Parametri'!$B$32)</f>
        <v>-1415.3072808028708</v>
      </c>
      <c r="N103" s="10">
        <f>IF(M102&lt;=0,N102,N102*(1-L103/M102))+MAX(0,-('1-Input'!$B$10-K103-IF(AND($A103&gt;=1,$A103&lt;1+'1-Input'!$C$12),$K$58,0)))</f>
        <v>-781.54561658749651</v>
      </c>
      <c r="O103" s="10">
        <f>IF($A103&lt;='1-Input'!$B$26,0,IF($A103='1-Input'!$B$26+1,('1-Input'!$B$23+$O$59)*'1-Input'!$B$27,'1-Input'!$B$23+$O$59))</f>
        <v>19024.380241667062</v>
      </c>
      <c r="P103" s="10">
        <f>MAX(0,('1-Input'!$B$10-O103-IF(AND($A103&gt;=1,$A103&lt;1+'1-Input'!$C$12),$O$58,0)))/(1-'P-Parametri'!$B$31*MAX(0,IF(Q102&lt;=0,0,(Q102-R102)/Q102)))</f>
        <v>11244.206189183576</v>
      </c>
      <c r="Q103" s="10">
        <f>((Q102-P103+MAX(0,-('1-Input'!$B$10-O103-IF(AND($A103&gt;=1,$A103&lt;1+'1-Input'!$C$12),$O$58,0))))*(1+B103))*(1-'P-Parametri'!$B$32)</f>
        <v>58.988715420897684</v>
      </c>
      <c r="R103" s="10">
        <f>IF(Q102&lt;=0,R102,R102*(1-P103/Q102))+MAX(0,-('1-Input'!$B$10-O103-IF(AND($A103&gt;=1,$A103&lt;1+'1-Input'!$C$12),$O$58,0)))</f>
        <v>32.574107821431724</v>
      </c>
      <c r="S103" s="10">
        <f>IF($A103&lt;='1-Input'!$B$26,0,IF($A103='1-Input'!$B$26+1,('1-Input'!$B$23+$S$59)*'1-Input'!$B$27,'1-Input'!$B$23+$S$59))</f>
        <v>19023.927144519923</v>
      </c>
      <c r="T103" s="10">
        <f>MAX(0,('1-Input'!$B$10-S103-IF(AND($A103&gt;=1,$A103&lt;1+'1-Input'!$C$12),$S$58,0)))/(1-'P-Parametri'!$B$31*MAX(0,IF(U102&lt;=0,0,(U102-V102)/U102)))</f>
        <v>11244.716906098376</v>
      </c>
      <c r="U103" s="10">
        <f>((U102-T103+MAX(0,-('1-Input'!$B$10-S103-IF(AND($A103&gt;=1,$A103&lt;1+'1-Input'!$C$12),$S$58,0))))*(1+B103))*(1-'P-Parametri'!$B$32)</f>
        <v>6.3398208574240153E-10</v>
      </c>
      <c r="V103" s="10">
        <f>IF(U102&lt;=0,V102,V102*(1-T103/U102))+MAX(0,-('1-Input'!$B$10-S103-IF(AND($A103&gt;=1,$A103&lt;1+'1-Input'!$C$12),$S$58,0)))</f>
        <v>3.4981259801607658E-10</v>
      </c>
      <c r="W103" s="10">
        <f>IF($A103&lt;='1-Input'!$B$26,0,IF($A103='1-Input'!$B$26+1,('1-Input'!$B$23+$W$59)*'1-Input'!$B$27,'1-Input'!$B$23+$W$59))</f>
        <v>19023.927144519916</v>
      </c>
      <c r="X103" s="10">
        <f>MAX(0,('1-Input'!$B$10-W103-IF(AND($A103&gt;=1,$A103&lt;1+'1-Input'!$C$12),$W$58,0)))/(1-'P-Parametri'!$B$31*MAX(0,IF(Y102&lt;=0,0,(Y102-Z102)/Y102)))</f>
        <v>11244.716906098383</v>
      </c>
      <c r="Y103" s="10">
        <f>((Y102-X103+MAX(0,-('1-Input'!$B$10-W103-IF(AND($A103&gt;=1,$A103&lt;1+'1-Input'!$C$12),$W$58,0))))*(1+B103))*(1-'P-Parametri'!$B$32)</f>
        <v>3.3936688119152084E-10</v>
      </c>
      <c r="Z103" s="10">
        <f>IF(Y102&lt;=0,Z102,Z102*(1-X103/Y102))+MAX(0,-('1-Input'!$B$10-W103-IF(AND($A103&gt;=1,$A103&lt;1+'1-Input'!$C$12),$W$58,0)))</f>
        <v>1.8727341105910704E-10</v>
      </c>
    </row>
    <row r="104" spans="1:26">
      <c r="A104" s="4" t="s">
        <v>410</v>
      </c>
      <c r="C104" s="10">
        <f>E103</f>
        <v>-70838.282421634809</v>
      </c>
      <c r="G104" s="10">
        <f>I103</f>
        <v>201357.96283746875</v>
      </c>
      <c r="K104" s="10">
        <f>M103</f>
        <v>-1415.3072808028708</v>
      </c>
      <c r="O104" s="10">
        <f>Q103</f>
        <v>58.988715420897684</v>
      </c>
      <c r="S104" s="10">
        <f>U103</f>
        <v>6.3398208574240153E-10</v>
      </c>
      <c r="W104" s="10">
        <f>Y103</f>
        <v>3.3936688119152084E-10</v>
      </c>
    </row>
    <row r="105" spans="1:26">
      <c r="A105" s="5" t="s">
        <v>454</v>
      </c>
      <c r="B105" s="10">
        <f>IFERROR(W57-W104*(W57-S57)/(W104-S104),W57)</f>
        <v>23941.317155744277</v>
      </c>
    </row>
    <row r="108" spans="1:26">
      <c r="A108" s="2" t="s">
        <v>456</v>
      </c>
    </row>
    <row r="109" spans="1:26">
      <c r="A109" s="4" t="s">
        <v>451</v>
      </c>
      <c r="C109" s="19">
        <f>'1-Input'!$B$17*0.57</f>
        <v>19950</v>
      </c>
      <c r="G109" s="19">
        <f>'1-Input'!$B$17</f>
        <v>35000</v>
      </c>
      <c r="K109" s="10">
        <f>IFERROR(G109-G156*(G109-C109)/(G156-C156),G109)</f>
        <v>40524.444442271437</v>
      </c>
      <c r="O109" s="10">
        <f>IFERROR(K109-K156*(K109-G109)/(K156-G156),K109)</f>
        <v>42640.000677027536</v>
      </c>
      <c r="S109" s="10">
        <f>IFERROR(O109-O156*(O109-K109)/(O156-K156),O109)</f>
        <v>42516.564886494984</v>
      </c>
      <c r="W109" s="10">
        <f>IFERROR(S109-S156*(S109-O109)/(S156-O156),S109)</f>
        <v>42527.002643718479</v>
      </c>
    </row>
    <row r="110" spans="1:26">
      <c r="A110" s="4" t="s">
        <v>452</v>
      </c>
      <c r="C110" s="10">
        <f>((C109*(1-'P-Parametri'!$B$22))+0)-(MAX(0,(IF(((C109*(1-'P-Parametri'!$B$22))+0)&lt;='P-Parametri'!$B$6,'P-Parametri'!$C$6*((C109*(1-'P-Parametri'!$B$22))+0),IF(((C109*(1-'P-Parametri'!$B$22))+0)&lt;='P-Parametri'!$B$7,'P-Parametri'!$B$9+'P-Parametri'!$C$7*(((C109*(1-'P-Parametri'!$B$22))+0)-'P-Parametri'!$B$6),'P-Parametri'!$B$10+'P-Parametri'!$C$8*(((C109*(1-'P-Parametri'!$B$22))+0)-'P-Parametri'!$B$7))))-(IF(((C109*(1-'P-Parametri'!$B$22))+0)&lt;='P-Parametri'!$C$12,'P-Parametri'!$B$12,IF(((C109*(1-'P-Parametri'!$B$22))+0)&lt;='P-Parametri'!$B$6,'P-Parametri'!$B$13+'P-Parametri'!$C$13*('P-Parametri'!$B$6-((C109*(1-'P-Parametri'!$B$22))+0))/'P-Parametri'!$D$13,IF(((C109*(1-'P-Parametri'!$B$22))+0)&lt;='P-Parametri'!$B$7,'P-Parametri'!$B$14*('P-Parametri'!$B$7-((C109*(1-'P-Parametri'!$B$22))+0))/'P-Parametri'!$C$14,0))))-(IF((C109*(1-'P-Parametri'!$B$22))&gt;0,IF(((C109*(1-'P-Parametri'!$B$22))+0)&lt;='P-Parametri'!$C$21,0,IF(((C109*(1-'P-Parametri'!$B$22))+0)&lt;='P-Parametri'!$D$21,'P-Parametri'!$B$21,IF(((C109*(1-'P-Parametri'!$B$22))+0)&lt;'P-Parametri'!$E$21,'P-Parametri'!$B$21*('P-Parametri'!$E$21-((C109*(1-'P-Parametri'!$B$22))+0))/('P-Parametri'!$E$21-'P-Parametri'!$D$21),0))),0))))-(IF(MAX(0,(IF(((C109*(1-'P-Parametri'!$B$22))+0)&lt;='P-Parametri'!$B$6,'P-Parametri'!$C$6*((C109*(1-'P-Parametri'!$B$22))+0),IF(((C109*(1-'P-Parametri'!$B$22))+0)&lt;='P-Parametri'!$B$7,'P-Parametri'!$B$9+'P-Parametri'!$C$7*(((C109*(1-'P-Parametri'!$B$22))+0)-'P-Parametri'!$B$6),'P-Parametri'!$B$10+'P-Parametri'!$C$8*(((C109*(1-'P-Parametri'!$B$22))+0)-'P-Parametri'!$B$7))))-(IF(((C109*(1-'P-Parametri'!$B$22))+0)&lt;='P-Parametri'!$C$12,'P-Parametri'!$B$12,IF(((C109*(1-'P-Parametri'!$B$22))+0)&lt;='P-Parametri'!$B$6,'P-Parametri'!$B$13+'P-Parametri'!$C$13*('P-Parametri'!$B$6-((C109*(1-'P-Parametri'!$B$22))+0))/'P-Parametri'!$D$13,IF(((C109*(1-'P-Parametri'!$B$22))+0)&lt;='P-Parametri'!$B$7,'P-Parametri'!$B$14*('P-Parametri'!$B$7-((C109*(1-'P-Parametri'!$B$22))+0))/'P-Parametri'!$C$14,0))))-(IF((C109*(1-'P-Parametri'!$B$22))&gt;0,IF(((C109*(1-'P-Parametri'!$B$22))+0)&lt;='P-Parametri'!$C$21,0,IF(((C109*(1-'P-Parametri'!$B$22))+0)&lt;='P-Parametri'!$D$21,'P-Parametri'!$B$21,IF(((C109*(1-'P-Parametri'!$B$22))+0)&lt;'P-Parametri'!$E$21,'P-Parametri'!$B$21*('P-Parametri'!$E$21-((C109*(1-'P-Parametri'!$B$22))+0))/('P-Parametri'!$E$21-'P-Parametri'!$D$21),0))),0)))&gt;0,'P-Parametri'!$B$11*((C109*(1-'P-Parametri'!$B$22))+0),0))+(IF(AND(((C109*(1-'P-Parametri'!$B$22))+0)&lt;='P-Parametri'!$C$18,(IF(((C109*(1-'P-Parametri'!$B$22))+0)&lt;='P-Parametri'!$B$6,'P-Parametri'!$C$6*((C109*(1-'P-Parametri'!$B$22))+0),IF(((C109*(1-'P-Parametri'!$B$22))+0)&lt;='P-Parametri'!$B$7,'P-Parametri'!$B$9+'P-Parametri'!$C$7*(((C109*(1-'P-Parametri'!$B$22))+0)-'P-Parametri'!$B$6),'P-Parametri'!$B$10+'P-Parametri'!$C$8*(((C109*(1-'P-Parametri'!$B$22))+0)-'P-Parametri'!$B$7))))&gt;(IF(((C109*(1-'P-Parametri'!$B$22))+0)&lt;='P-Parametri'!$C$12,'P-Parametri'!$B$12,IF(((C109*(1-'P-Parametri'!$B$22))+0)&lt;='P-Parametri'!$B$6,'P-Parametri'!$B$13+'P-Parametri'!$C$13*('P-Parametri'!$B$6-((C109*(1-'P-Parametri'!$B$22))+0))/'P-Parametri'!$D$13,IF(((C109*(1-'P-Parametri'!$B$22))+0)&lt;='P-Parametri'!$B$7,'P-Parametri'!$B$14*('P-Parametri'!$B$7-((C109*(1-'P-Parametri'!$B$22))+0))/'P-Parametri'!$C$14,0))))-'P-Parametri'!$D$18),'P-Parametri'!$B$18,0))+(IF((C109*(1-'P-Parametri'!$B$22))&gt;0,IF(((C109*(1-'P-Parametri'!$B$22))+0)&gt;'P-Parametri'!$D$20,0,IF(((C109*(1-'P-Parametri'!$B$22))+0)&lt;='P-Parametri'!$B$20,'P-Parametri'!$B$19*(C109*(1-'P-Parametri'!$B$22)),IF(((C109*(1-'P-Parametri'!$B$22))+0)&lt;='P-Parametri'!$C$20,'P-Parametri'!$C$19*(C109*(1-'P-Parametri'!$B$22)),'P-Parametri'!$D$19*(C109*(1-'P-Parametri'!$B$22))))),0))</f>
        <v>17271.754498461542</v>
      </c>
      <c r="G110" s="10">
        <f>((G109*(1-'P-Parametri'!$B$22))+0)-(MAX(0,(IF(((G109*(1-'P-Parametri'!$B$22))+0)&lt;='P-Parametri'!$B$6,'P-Parametri'!$C$6*((G109*(1-'P-Parametri'!$B$22))+0),IF(((G109*(1-'P-Parametri'!$B$22))+0)&lt;='P-Parametri'!$B$7,'P-Parametri'!$B$9+'P-Parametri'!$C$7*(((G109*(1-'P-Parametri'!$B$22))+0)-'P-Parametri'!$B$6),'P-Parametri'!$B$10+'P-Parametri'!$C$8*(((G109*(1-'P-Parametri'!$B$22))+0)-'P-Parametri'!$B$7))))-(IF(((G109*(1-'P-Parametri'!$B$22))+0)&lt;='P-Parametri'!$C$12,'P-Parametri'!$B$12,IF(((G109*(1-'P-Parametri'!$B$22))+0)&lt;='P-Parametri'!$B$6,'P-Parametri'!$B$13+'P-Parametri'!$C$13*('P-Parametri'!$B$6-((G109*(1-'P-Parametri'!$B$22))+0))/'P-Parametri'!$D$13,IF(((G109*(1-'P-Parametri'!$B$22))+0)&lt;='P-Parametri'!$B$7,'P-Parametri'!$B$14*('P-Parametri'!$B$7-((G109*(1-'P-Parametri'!$B$22))+0))/'P-Parametri'!$C$14,0))))-(IF((G109*(1-'P-Parametri'!$B$22))&gt;0,IF(((G109*(1-'P-Parametri'!$B$22))+0)&lt;='P-Parametri'!$C$21,0,IF(((G109*(1-'P-Parametri'!$B$22))+0)&lt;='P-Parametri'!$D$21,'P-Parametri'!$B$21,IF(((G109*(1-'P-Parametri'!$B$22))+0)&lt;'P-Parametri'!$E$21,'P-Parametri'!$B$21*('P-Parametri'!$E$21-((G109*(1-'P-Parametri'!$B$22))+0))/('P-Parametri'!$E$21-'P-Parametri'!$D$21),0))),0))))-(IF(MAX(0,(IF(((G109*(1-'P-Parametri'!$B$22))+0)&lt;='P-Parametri'!$B$6,'P-Parametri'!$C$6*((G109*(1-'P-Parametri'!$B$22))+0),IF(((G109*(1-'P-Parametri'!$B$22))+0)&lt;='P-Parametri'!$B$7,'P-Parametri'!$B$9+'P-Parametri'!$C$7*(((G109*(1-'P-Parametri'!$B$22))+0)-'P-Parametri'!$B$6),'P-Parametri'!$B$10+'P-Parametri'!$C$8*(((G109*(1-'P-Parametri'!$B$22))+0)-'P-Parametri'!$B$7))))-(IF(((G109*(1-'P-Parametri'!$B$22))+0)&lt;='P-Parametri'!$C$12,'P-Parametri'!$B$12,IF(((G109*(1-'P-Parametri'!$B$22))+0)&lt;='P-Parametri'!$B$6,'P-Parametri'!$B$13+'P-Parametri'!$C$13*('P-Parametri'!$B$6-((G109*(1-'P-Parametri'!$B$22))+0))/'P-Parametri'!$D$13,IF(((G109*(1-'P-Parametri'!$B$22))+0)&lt;='P-Parametri'!$B$7,'P-Parametri'!$B$14*('P-Parametri'!$B$7-((G109*(1-'P-Parametri'!$B$22))+0))/'P-Parametri'!$C$14,0))))-(IF((G109*(1-'P-Parametri'!$B$22))&gt;0,IF(((G109*(1-'P-Parametri'!$B$22))+0)&lt;='P-Parametri'!$C$21,0,IF(((G109*(1-'P-Parametri'!$B$22))+0)&lt;='P-Parametri'!$D$21,'P-Parametri'!$B$21,IF(((G109*(1-'P-Parametri'!$B$22))+0)&lt;'P-Parametri'!$E$21,'P-Parametri'!$B$21*('P-Parametri'!$E$21-((G109*(1-'P-Parametri'!$B$22))+0))/('P-Parametri'!$E$21-'P-Parametri'!$D$21),0))),0)))&gt;0,'P-Parametri'!$B$11*((G109*(1-'P-Parametri'!$B$22))+0),0))+(IF(AND(((G109*(1-'P-Parametri'!$B$22))+0)&lt;='P-Parametri'!$C$18,(IF(((G109*(1-'P-Parametri'!$B$22))+0)&lt;='P-Parametri'!$B$6,'P-Parametri'!$C$6*((G109*(1-'P-Parametri'!$B$22))+0),IF(((G109*(1-'P-Parametri'!$B$22))+0)&lt;='P-Parametri'!$B$7,'P-Parametri'!$B$9+'P-Parametri'!$C$7*(((G109*(1-'P-Parametri'!$B$22))+0)-'P-Parametri'!$B$6),'P-Parametri'!$B$10+'P-Parametri'!$C$8*(((G109*(1-'P-Parametri'!$B$22))+0)-'P-Parametri'!$B$7))))&gt;(IF(((G109*(1-'P-Parametri'!$B$22))+0)&lt;='P-Parametri'!$C$12,'P-Parametri'!$B$12,IF(((G109*(1-'P-Parametri'!$B$22))+0)&lt;='P-Parametri'!$B$6,'P-Parametri'!$B$13+'P-Parametri'!$C$13*('P-Parametri'!$B$6-((G109*(1-'P-Parametri'!$B$22))+0))/'P-Parametri'!$D$13,IF(((G109*(1-'P-Parametri'!$B$22))+0)&lt;='P-Parametri'!$B$7,'P-Parametri'!$B$14*('P-Parametri'!$B$7-((G109*(1-'P-Parametri'!$B$22))+0))/'P-Parametri'!$C$14,0))))-'P-Parametri'!$D$18),'P-Parametri'!$B$18,0))+(IF((G109*(1-'P-Parametri'!$B$22))&gt;0,IF(((G109*(1-'P-Parametri'!$B$22))+0)&gt;'P-Parametri'!$D$20,0,IF(((G109*(1-'P-Parametri'!$B$22))+0)&lt;='P-Parametri'!$B$20,'P-Parametri'!$B$19*(G109*(1-'P-Parametri'!$B$22)),IF(((G109*(1-'P-Parametri'!$B$22))+0)&lt;='P-Parametri'!$C$20,'P-Parametri'!$C$19*(G109*(1-'P-Parametri'!$B$22)),'P-Parametri'!$D$19*(G109*(1-'P-Parametri'!$B$22))))),0))</f>
        <v>26040.798409090909</v>
      </c>
      <c r="K110" s="10">
        <f>((K109*(1-'P-Parametri'!$B$22))+0)-(MAX(0,(IF(((K109*(1-'P-Parametri'!$B$22))+0)&lt;='P-Parametri'!$B$6,'P-Parametri'!$C$6*((K109*(1-'P-Parametri'!$B$22))+0),IF(((K109*(1-'P-Parametri'!$B$22))+0)&lt;='P-Parametri'!$B$7,'P-Parametri'!$B$9+'P-Parametri'!$C$7*(((K109*(1-'P-Parametri'!$B$22))+0)-'P-Parametri'!$B$6),'P-Parametri'!$B$10+'P-Parametri'!$C$8*(((K109*(1-'P-Parametri'!$B$22))+0)-'P-Parametri'!$B$7))))-(IF(((K109*(1-'P-Parametri'!$B$22))+0)&lt;='P-Parametri'!$C$12,'P-Parametri'!$B$12,IF(((K109*(1-'P-Parametri'!$B$22))+0)&lt;='P-Parametri'!$B$6,'P-Parametri'!$B$13+'P-Parametri'!$C$13*('P-Parametri'!$B$6-((K109*(1-'P-Parametri'!$B$22))+0))/'P-Parametri'!$D$13,IF(((K109*(1-'P-Parametri'!$B$22))+0)&lt;='P-Parametri'!$B$7,'P-Parametri'!$B$14*('P-Parametri'!$B$7-((K109*(1-'P-Parametri'!$B$22))+0))/'P-Parametri'!$C$14,0))))-(IF((K109*(1-'P-Parametri'!$B$22))&gt;0,IF(((K109*(1-'P-Parametri'!$B$22))+0)&lt;='P-Parametri'!$C$21,0,IF(((K109*(1-'P-Parametri'!$B$22))+0)&lt;='P-Parametri'!$D$21,'P-Parametri'!$B$21,IF(((K109*(1-'P-Parametri'!$B$22))+0)&lt;'P-Parametri'!$E$21,'P-Parametri'!$B$21*('P-Parametri'!$E$21-((K109*(1-'P-Parametri'!$B$22))+0))/('P-Parametri'!$E$21-'P-Parametri'!$D$21),0))),0))))-(IF(MAX(0,(IF(((K109*(1-'P-Parametri'!$B$22))+0)&lt;='P-Parametri'!$B$6,'P-Parametri'!$C$6*((K109*(1-'P-Parametri'!$B$22))+0),IF(((K109*(1-'P-Parametri'!$B$22))+0)&lt;='P-Parametri'!$B$7,'P-Parametri'!$B$9+'P-Parametri'!$C$7*(((K109*(1-'P-Parametri'!$B$22))+0)-'P-Parametri'!$B$6),'P-Parametri'!$B$10+'P-Parametri'!$C$8*(((K109*(1-'P-Parametri'!$B$22))+0)-'P-Parametri'!$B$7))))-(IF(((K109*(1-'P-Parametri'!$B$22))+0)&lt;='P-Parametri'!$C$12,'P-Parametri'!$B$12,IF(((K109*(1-'P-Parametri'!$B$22))+0)&lt;='P-Parametri'!$B$6,'P-Parametri'!$B$13+'P-Parametri'!$C$13*('P-Parametri'!$B$6-((K109*(1-'P-Parametri'!$B$22))+0))/'P-Parametri'!$D$13,IF(((K109*(1-'P-Parametri'!$B$22))+0)&lt;='P-Parametri'!$B$7,'P-Parametri'!$B$14*('P-Parametri'!$B$7-((K109*(1-'P-Parametri'!$B$22))+0))/'P-Parametri'!$C$14,0))))-(IF((K109*(1-'P-Parametri'!$B$22))&gt;0,IF(((K109*(1-'P-Parametri'!$B$22))+0)&lt;='P-Parametri'!$C$21,0,IF(((K109*(1-'P-Parametri'!$B$22))+0)&lt;='P-Parametri'!$D$21,'P-Parametri'!$B$21,IF(((K109*(1-'P-Parametri'!$B$22))+0)&lt;'P-Parametri'!$E$21,'P-Parametri'!$B$21*('P-Parametri'!$E$21-((K109*(1-'P-Parametri'!$B$22))+0))/('P-Parametri'!$E$21-'P-Parametri'!$D$21),0))),0)))&gt;0,'P-Parametri'!$B$11*((K109*(1-'P-Parametri'!$B$22))+0),0))+(IF(AND(((K109*(1-'P-Parametri'!$B$22))+0)&lt;='P-Parametri'!$C$18,(IF(((K109*(1-'P-Parametri'!$B$22))+0)&lt;='P-Parametri'!$B$6,'P-Parametri'!$C$6*((K109*(1-'P-Parametri'!$B$22))+0),IF(((K109*(1-'P-Parametri'!$B$22))+0)&lt;='P-Parametri'!$B$7,'P-Parametri'!$B$9+'P-Parametri'!$C$7*(((K109*(1-'P-Parametri'!$B$22))+0)-'P-Parametri'!$B$6),'P-Parametri'!$B$10+'P-Parametri'!$C$8*(((K109*(1-'P-Parametri'!$B$22))+0)-'P-Parametri'!$B$7))))&gt;(IF(((K109*(1-'P-Parametri'!$B$22))+0)&lt;='P-Parametri'!$C$12,'P-Parametri'!$B$12,IF(((K109*(1-'P-Parametri'!$B$22))+0)&lt;='P-Parametri'!$B$6,'P-Parametri'!$B$13+'P-Parametri'!$C$13*('P-Parametri'!$B$6-((K109*(1-'P-Parametri'!$B$22))+0))/'P-Parametri'!$D$13,IF(((K109*(1-'P-Parametri'!$B$22))+0)&lt;='P-Parametri'!$B$7,'P-Parametri'!$B$14*('P-Parametri'!$B$7-((K109*(1-'P-Parametri'!$B$22))+0))/'P-Parametri'!$C$14,0))))-'P-Parametri'!$D$18),'P-Parametri'!$B$18,0))+(IF((K109*(1-'P-Parametri'!$B$22))&gt;0,IF(((K109*(1-'P-Parametri'!$B$22))+0)&gt;'P-Parametri'!$D$20,0,IF(((K109*(1-'P-Parametri'!$B$22))+0)&lt;='P-Parametri'!$B$20,'P-Parametri'!$B$19*(K109*(1-'P-Parametri'!$B$22)),IF(((K109*(1-'P-Parametri'!$B$22))+0)&lt;='P-Parametri'!$C$20,'P-Parametri'!$C$19*(K109*(1-'P-Parametri'!$B$22)),'P-Parametri'!$D$19*(K109*(1-'P-Parametri'!$B$22))))),0))</f>
        <v>28266.108668226243</v>
      </c>
      <c r="O110" s="10">
        <f>((O109*(1-'P-Parametri'!$B$22))+0)-(MAX(0,(IF(((O109*(1-'P-Parametri'!$B$22))+0)&lt;='P-Parametri'!$B$6,'P-Parametri'!$C$6*((O109*(1-'P-Parametri'!$B$22))+0),IF(((O109*(1-'P-Parametri'!$B$22))+0)&lt;='P-Parametri'!$B$7,'P-Parametri'!$B$9+'P-Parametri'!$C$7*(((O109*(1-'P-Parametri'!$B$22))+0)-'P-Parametri'!$B$6),'P-Parametri'!$B$10+'P-Parametri'!$C$8*(((O109*(1-'P-Parametri'!$B$22))+0)-'P-Parametri'!$B$7))))-(IF(((O109*(1-'P-Parametri'!$B$22))+0)&lt;='P-Parametri'!$C$12,'P-Parametri'!$B$12,IF(((O109*(1-'P-Parametri'!$B$22))+0)&lt;='P-Parametri'!$B$6,'P-Parametri'!$B$13+'P-Parametri'!$C$13*('P-Parametri'!$B$6-((O109*(1-'P-Parametri'!$B$22))+0))/'P-Parametri'!$D$13,IF(((O109*(1-'P-Parametri'!$B$22))+0)&lt;='P-Parametri'!$B$7,'P-Parametri'!$B$14*('P-Parametri'!$B$7-((O109*(1-'P-Parametri'!$B$22))+0))/'P-Parametri'!$C$14,0))))-(IF((O109*(1-'P-Parametri'!$B$22))&gt;0,IF(((O109*(1-'P-Parametri'!$B$22))+0)&lt;='P-Parametri'!$C$21,0,IF(((O109*(1-'P-Parametri'!$B$22))+0)&lt;='P-Parametri'!$D$21,'P-Parametri'!$B$21,IF(((O109*(1-'P-Parametri'!$B$22))+0)&lt;'P-Parametri'!$E$21,'P-Parametri'!$B$21*('P-Parametri'!$E$21-((O109*(1-'P-Parametri'!$B$22))+0))/('P-Parametri'!$E$21-'P-Parametri'!$D$21),0))),0))))-(IF(MAX(0,(IF(((O109*(1-'P-Parametri'!$B$22))+0)&lt;='P-Parametri'!$B$6,'P-Parametri'!$C$6*((O109*(1-'P-Parametri'!$B$22))+0),IF(((O109*(1-'P-Parametri'!$B$22))+0)&lt;='P-Parametri'!$B$7,'P-Parametri'!$B$9+'P-Parametri'!$C$7*(((O109*(1-'P-Parametri'!$B$22))+0)-'P-Parametri'!$B$6),'P-Parametri'!$B$10+'P-Parametri'!$C$8*(((O109*(1-'P-Parametri'!$B$22))+0)-'P-Parametri'!$B$7))))-(IF(((O109*(1-'P-Parametri'!$B$22))+0)&lt;='P-Parametri'!$C$12,'P-Parametri'!$B$12,IF(((O109*(1-'P-Parametri'!$B$22))+0)&lt;='P-Parametri'!$B$6,'P-Parametri'!$B$13+'P-Parametri'!$C$13*('P-Parametri'!$B$6-((O109*(1-'P-Parametri'!$B$22))+0))/'P-Parametri'!$D$13,IF(((O109*(1-'P-Parametri'!$B$22))+0)&lt;='P-Parametri'!$B$7,'P-Parametri'!$B$14*('P-Parametri'!$B$7-((O109*(1-'P-Parametri'!$B$22))+0))/'P-Parametri'!$C$14,0))))-(IF((O109*(1-'P-Parametri'!$B$22))&gt;0,IF(((O109*(1-'P-Parametri'!$B$22))+0)&lt;='P-Parametri'!$C$21,0,IF(((O109*(1-'P-Parametri'!$B$22))+0)&lt;='P-Parametri'!$D$21,'P-Parametri'!$B$21,IF(((O109*(1-'P-Parametri'!$B$22))+0)&lt;'P-Parametri'!$E$21,'P-Parametri'!$B$21*('P-Parametri'!$E$21-((O109*(1-'P-Parametri'!$B$22))+0))/('P-Parametri'!$E$21-'P-Parametri'!$D$21),0))),0)))&gt;0,'P-Parametri'!$B$11*((O109*(1-'P-Parametri'!$B$22))+0),0))+(IF(AND(((O109*(1-'P-Parametri'!$B$22))+0)&lt;='P-Parametri'!$C$18,(IF(((O109*(1-'P-Parametri'!$B$22))+0)&lt;='P-Parametri'!$B$6,'P-Parametri'!$C$6*((O109*(1-'P-Parametri'!$B$22))+0),IF(((O109*(1-'P-Parametri'!$B$22))+0)&lt;='P-Parametri'!$B$7,'P-Parametri'!$B$9+'P-Parametri'!$C$7*(((O109*(1-'P-Parametri'!$B$22))+0)-'P-Parametri'!$B$6),'P-Parametri'!$B$10+'P-Parametri'!$C$8*(((O109*(1-'P-Parametri'!$B$22))+0)-'P-Parametri'!$B$7))))&gt;(IF(((O109*(1-'P-Parametri'!$B$22))+0)&lt;='P-Parametri'!$C$12,'P-Parametri'!$B$12,IF(((O109*(1-'P-Parametri'!$B$22))+0)&lt;='P-Parametri'!$B$6,'P-Parametri'!$B$13+'P-Parametri'!$C$13*('P-Parametri'!$B$6-((O109*(1-'P-Parametri'!$B$22))+0))/'P-Parametri'!$D$13,IF(((O109*(1-'P-Parametri'!$B$22))+0)&lt;='P-Parametri'!$B$7,'P-Parametri'!$B$14*('P-Parametri'!$B$7-((O109*(1-'P-Parametri'!$B$22))+0))/'P-Parametri'!$C$14,0))))-'P-Parametri'!$D$18),'P-Parametri'!$B$18,0))+(IF((O109*(1-'P-Parametri'!$B$22))&gt;0,IF(((O109*(1-'P-Parametri'!$B$22))+0)&gt;'P-Parametri'!$D$20,0,IF(((O109*(1-'P-Parametri'!$B$22))+0)&lt;='P-Parametri'!$B$20,'P-Parametri'!$B$19*(O109*(1-'P-Parametri'!$B$22)),IF(((O109*(1-'P-Parametri'!$B$22))+0)&lt;='P-Parametri'!$C$20,'P-Parametri'!$C$19*(O109*(1-'P-Parametri'!$B$22)),'P-Parametri'!$D$19*(O109*(1-'P-Parametri'!$B$22))))),0))</f>
        <v>29107.915803943451</v>
      </c>
      <c r="S110" s="10">
        <f>((S109*(1-'P-Parametri'!$B$22))+0)-(MAX(0,(IF(((S109*(1-'P-Parametri'!$B$22))+0)&lt;='P-Parametri'!$B$6,'P-Parametri'!$C$6*((S109*(1-'P-Parametri'!$B$22))+0),IF(((S109*(1-'P-Parametri'!$B$22))+0)&lt;='P-Parametri'!$B$7,'P-Parametri'!$B$9+'P-Parametri'!$C$7*(((S109*(1-'P-Parametri'!$B$22))+0)-'P-Parametri'!$B$6),'P-Parametri'!$B$10+'P-Parametri'!$C$8*(((S109*(1-'P-Parametri'!$B$22))+0)-'P-Parametri'!$B$7))))-(IF(((S109*(1-'P-Parametri'!$B$22))+0)&lt;='P-Parametri'!$C$12,'P-Parametri'!$B$12,IF(((S109*(1-'P-Parametri'!$B$22))+0)&lt;='P-Parametri'!$B$6,'P-Parametri'!$B$13+'P-Parametri'!$C$13*('P-Parametri'!$B$6-((S109*(1-'P-Parametri'!$B$22))+0))/'P-Parametri'!$D$13,IF(((S109*(1-'P-Parametri'!$B$22))+0)&lt;='P-Parametri'!$B$7,'P-Parametri'!$B$14*('P-Parametri'!$B$7-((S109*(1-'P-Parametri'!$B$22))+0))/'P-Parametri'!$C$14,0))))-(IF((S109*(1-'P-Parametri'!$B$22))&gt;0,IF(((S109*(1-'P-Parametri'!$B$22))+0)&lt;='P-Parametri'!$C$21,0,IF(((S109*(1-'P-Parametri'!$B$22))+0)&lt;='P-Parametri'!$D$21,'P-Parametri'!$B$21,IF(((S109*(1-'P-Parametri'!$B$22))+0)&lt;'P-Parametri'!$E$21,'P-Parametri'!$B$21*('P-Parametri'!$E$21-((S109*(1-'P-Parametri'!$B$22))+0))/('P-Parametri'!$E$21-'P-Parametri'!$D$21),0))),0))))-(IF(MAX(0,(IF(((S109*(1-'P-Parametri'!$B$22))+0)&lt;='P-Parametri'!$B$6,'P-Parametri'!$C$6*((S109*(1-'P-Parametri'!$B$22))+0),IF(((S109*(1-'P-Parametri'!$B$22))+0)&lt;='P-Parametri'!$B$7,'P-Parametri'!$B$9+'P-Parametri'!$C$7*(((S109*(1-'P-Parametri'!$B$22))+0)-'P-Parametri'!$B$6),'P-Parametri'!$B$10+'P-Parametri'!$C$8*(((S109*(1-'P-Parametri'!$B$22))+0)-'P-Parametri'!$B$7))))-(IF(((S109*(1-'P-Parametri'!$B$22))+0)&lt;='P-Parametri'!$C$12,'P-Parametri'!$B$12,IF(((S109*(1-'P-Parametri'!$B$22))+0)&lt;='P-Parametri'!$B$6,'P-Parametri'!$B$13+'P-Parametri'!$C$13*('P-Parametri'!$B$6-((S109*(1-'P-Parametri'!$B$22))+0))/'P-Parametri'!$D$13,IF(((S109*(1-'P-Parametri'!$B$22))+0)&lt;='P-Parametri'!$B$7,'P-Parametri'!$B$14*('P-Parametri'!$B$7-((S109*(1-'P-Parametri'!$B$22))+0))/'P-Parametri'!$C$14,0))))-(IF((S109*(1-'P-Parametri'!$B$22))&gt;0,IF(((S109*(1-'P-Parametri'!$B$22))+0)&lt;='P-Parametri'!$C$21,0,IF(((S109*(1-'P-Parametri'!$B$22))+0)&lt;='P-Parametri'!$D$21,'P-Parametri'!$B$21,IF(((S109*(1-'P-Parametri'!$B$22))+0)&lt;'P-Parametri'!$E$21,'P-Parametri'!$B$21*('P-Parametri'!$E$21-((S109*(1-'P-Parametri'!$B$22))+0))/('P-Parametri'!$E$21-'P-Parametri'!$D$21),0))),0)))&gt;0,'P-Parametri'!$B$11*((S109*(1-'P-Parametri'!$B$22))+0),0))+(IF(AND(((S109*(1-'P-Parametri'!$B$22))+0)&lt;='P-Parametri'!$C$18,(IF(((S109*(1-'P-Parametri'!$B$22))+0)&lt;='P-Parametri'!$B$6,'P-Parametri'!$C$6*((S109*(1-'P-Parametri'!$B$22))+0),IF(((S109*(1-'P-Parametri'!$B$22))+0)&lt;='P-Parametri'!$B$7,'P-Parametri'!$B$9+'P-Parametri'!$C$7*(((S109*(1-'P-Parametri'!$B$22))+0)-'P-Parametri'!$B$6),'P-Parametri'!$B$10+'P-Parametri'!$C$8*(((S109*(1-'P-Parametri'!$B$22))+0)-'P-Parametri'!$B$7))))&gt;(IF(((S109*(1-'P-Parametri'!$B$22))+0)&lt;='P-Parametri'!$C$12,'P-Parametri'!$B$12,IF(((S109*(1-'P-Parametri'!$B$22))+0)&lt;='P-Parametri'!$B$6,'P-Parametri'!$B$13+'P-Parametri'!$C$13*('P-Parametri'!$B$6-((S109*(1-'P-Parametri'!$B$22))+0))/'P-Parametri'!$D$13,IF(((S109*(1-'P-Parametri'!$B$22))+0)&lt;='P-Parametri'!$B$7,'P-Parametri'!$B$14*('P-Parametri'!$B$7-((S109*(1-'P-Parametri'!$B$22))+0))/'P-Parametri'!$C$14,0))))-'P-Parametri'!$D$18),'P-Parametri'!$B$18,0))+(IF((S109*(1-'P-Parametri'!$B$22))&gt;0,IF(((S109*(1-'P-Parametri'!$B$22))+0)&gt;'P-Parametri'!$D$20,0,IF(((S109*(1-'P-Parametri'!$B$22))+0)&lt;='P-Parametri'!$B$20,'P-Parametri'!$B$19*(S109*(1-'P-Parametri'!$B$22)),IF(((S109*(1-'P-Parametri'!$B$22))+0)&lt;='P-Parametri'!$C$20,'P-Parametri'!$C$19*(S109*(1-'P-Parametri'!$B$22)),'P-Parametri'!$D$19*(S109*(1-'P-Parametri'!$B$22))))),0))</f>
        <v>29058.799109446707</v>
      </c>
      <c r="W110" s="10">
        <f>((W109*(1-'P-Parametri'!$B$22))+0)-(MAX(0,(IF(((W109*(1-'P-Parametri'!$B$22))+0)&lt;='P-Parametri'!$B$6,'P-Parametri'!$C$6*((W109*(1-'P-Parametri'!$B$22))+0),IF(((W109*(1-'P-Parametri'!$B$22))+0)&lt;='P-Parametri'!$B$7,'P-Parametri'!$B$9+'P-Parametri'!$C$7*(((W109*(1-'P-Parametri'!$B$22))+0)-'P-Parametri'!$B$6),'P-Parametri'!$B$10+'P-Parametri'!$C$8*(((W109*(1-'P-Parametri'!$B$22))+0)-'P-Parametri'!$B$7))))-(IF(((W109*(1-'P-Parametri'!$B$22))+0)&lt;='P-Parametri'!$C$12,'P-Parametri'!$B$12,IF(((W109*(1-'P-Parametri'!$B$22))+0)&lt;='P-Parametri'!$B$6,'P-Parametri'!$B$13+'P-Parametri'!$C$13*('P-Parametri'!$B$6-((W109*(1-'P-Parametri'!$B$22))+0))/'P-Parametri'!$D$13,IF(((W109*(1-'P-Parametri'!$B$22))+0)&lt;='P-Parametri'!$B$7,'P-Parametri'!$B$14*('P-Parametri'!$B$7-((W109*(1-'P-Parametri'!$B$22))+0))/'P-Parametri'!$C$14,0))))-(IF((W109*(1-'P-Parametri'!$B$22))&gt;0,IF(((W109*(1-'P-Parametri'!$B$22))+0)&lt;='P-Parametri'!$C$21,0,IF(((W109*(1-'P-Parametri'!$B$22))+0)&lt;='P-Parametri'!$D$21,'P-Parametri'!$B$21,IF(((W109*(1-'P-Parametri'!$B$22))+0)&lt;'P-Parametri'!$E$21,'P-Parametri'!$B$21*('P-Parametri'!$E$21-((W109*(1-'P-Parametri'!$B$22))+0))/('P-Parametri'!$E$21-'P-Parametri'!$D$21),0))),0))))-(IF(MAX(0,(IF(((W109*(1-'P-Parametri'!$B$22))+0)&lt;='P-Parametri'!$B$6,'P-Parametri'!$C$6*((W109*(1-'P-Parametri'!$B$22))+0),IF(((W109*(1-'P-Parametri'!$B$22))+0)&lt;='P-Parametri'!$B$7,'P-Parametri'!$B$9+'P-Parametri'!$C$7*(((W109*(1-'P-Parametri'!$B$22))+0)-'P-Parametri'!$B$6),'P-Parametri'!$B$10+'P-Parametri'!$C$8*(((W109*(1-'P-Parametri'!$B$22))+0)-'P-Parametri'!$B$7))))-(IF(((W109*(1-'P-Parametri'!$B$22))+0)&lt;='P-Parametri'!$C$12,'P-Parametri'!$B$12,IF(((W109*(1-'P-Parametri'!$B$22))+0)&lt;='P-Parametri'!$B$6,'P-Parametri'!$B$13+'P-Parametri'!$C$13*('P-Parametri'!$B$6-((W109*(1-'P-Parametri'!$B$22))+0))/'P-Parametri'!$D$13,IF(((W109*(1-'P-Parametri'!$B$22))+0)&lt;='P-Parametri'!$B$7,'P-Parametri'!$B$14*('P-Parametri'!$B$7-((W109*(1-'P-Parametri'!$B$22))+0))/'P-Parametri'!$C$14,0))))-(IF((W109*(1-'P-Parametri'!$B$22))&gt;0,IF(((W109*(1-'P-Parametri'!$B$22))+0)&lt;='P-Parametri'!$C$21,0,IF(((W109*(1-'P-Parametri'!$B$22))+0)&lt;='P-Parametri'!$D$21,'P-Parametri'!$B$21,IF(((W109*(1-'P-Parametri'!$B$22))+0)&lt;'P-Parametri'!$E$21,'P-Parametri'!$B$21*('P-Parametri'!$E$21-((W109*(1-'P-Parametri'!$B$22))+0))/('P-Parametri'!$E$21-'P-Parametri'!$D$21),0))),0)))&gt;0,'P-Parametri'!$B$11*((W109*(1-'P-Parametri'!$B$22))+0),0))+(IF(AND(((W109*(1-'P-Parametri'!$B$22))+0)&lt;='P-Parametri'!$C$18,(IF(((W109*(1-'P-Parametri'!$B$22))+0)&lt;='P-Parametri'!$B$6,'P-Parametri'!$C$6*((W109*(1-'P-Parametri'!$B$22))+0),IF(((W109*(1-'P-Parametri'!$B$22))+0)&lt;='P-Parametri'!$B$7,'P-Parametri'!$B$9+'P-Parametri'!$C$7*(((W109*(1-'P-Parametri'!$B$22))+0)-'P-Parametri'!$B$6),'P-Parametri'!$B$10+'P-Parametri'!$C$8*(((W109*(1-'P-Parametri'!$B$22))+0)-'P-Parametri'!$B$7))))&gt;(IF(((W109*(1-'P-Parametri'!$B$22))+0)&lt;='P-Parametri'!$C$12,'P-Parametri'!$B$12,IF(((W109*(1-'P-Parametri'!$B$22))+0)&lt;='P-Parametri'!$B$6,'P-Parametri'!$B$13+'P-Parametri'!$C$13*('P-Parametri'!$B$6-((W109*(1-'P-Parametri'!$B$22))+0))/'P-Parametri'!$D$13,IF(((W109*(1-'P-Parametri'!$B$22))+0)&lt;='P-Parametri'!$B$7,'P-Parametri'!$B$14*('P-Parametri'!$B$7-((W109*(1-'P-Parametri'!$B$22))+0))/'P-Parametri'!$C$14,0))))-'P-Parametri'!$D$18),'P-Parametri'!$B$18,0))+(IF((W109*(1-'P-Parametri'!$B$22))&gt;0,IF(((W109*(1-'P-Parametri'!$B$22))+0)&gt;'P-Parametri'!$D$20,0,IF(((W109*(1-'P-Parametri'!$B$22))+0)&lt;='P-Parametri'!$B$20,'P-Parametri'!$B$19*(W109*(1-'P-Parametri'!$B$22)),IF(((W109*(1-'P-Parametri'!$B$22))+0)&lt;='P-Parametri'!$C$20,'P-Parametri'!$C$19*(W109*(1-'P-Parametri'!$B$22)),'P-Parametri'!$D$19*(W109*(1-'P-Parametri'!$B$22))))),0))</f>
        <v>29062.952427787892</v>
      </c>
    </row>
    <row r="111" spans="1:26">
      <c r="A111" s="4" t="s">
        <v>453</v>
      </c>
      <c r="C111" s="10">
        <f>(('P-Parametri'!$B$24*C109)*(1+'P-Parametri'!$B$26)^('1-Input'!$B$25-1-'1-Input'!$B$12+1)*(IF('P-Parametri'!$B$26=0,'1-Input'!$B$12,((1+'P-Parametri'!$B$26)^'1-Input'!$B$12-1)/'P-Parametri'!$B$26)))*'P-Parametri'!$B$27*(1-'P-Parametri'!$B$28)</f>
        <v>1475.3774867953882</v>
      </c>
      <c r="G111" s="10">
        <f>(('P-Parametri'!$B$24*G109)*(1+'P-Parametri'!$B$26)^('1-Input'!$B$25-1-'1-Input'!$B$12+1)*(IF('P-Parametri'!$B$26=0,'1-Input'!$B$12,((1+'P-Parametri'!$B$26)^'1-Input'!$B$12-1)/'P-Parametri'!$B$26)))*'P-Parametri'!$B$27*(1-'P-Parametri'!$B$28)</f>
        <v>2588.3815557813832</v>
      </c>
      <c r="K111" s="10">
        <f>(('P-Parametri'!$B$24*K109)*(1+'P-Parametri'!$B$26)^('1-Input'!$B$25-1-'1-Input'!$B$12+1)*(IF('P-Parametri'!$B$26=0,'1-Input'!$B$12,((1+'P-Parametri'!$B$26)^'1-Input'!$B$12-1)/'P-Parametri'!$B$26)))*'P-Parametri'!$B$27*(1-'P-Parametri'!$B$28)</f>
        <v>2996.9349872189359</v>
      </c>
      <c r="O111" s="10">
        <f>(('P-Parametri'!$B$24*O109)*(1+'P-Parametri'!$B$26)^('1-Input'!$B$25-1-'1-Input'!$B$12+1)*(IF('P-Parametri'!$B$26=0,'1-Input'!$B$12,((1+'P-Parametri'!$B$26)^'1-Input'!$B$12-1)/'P-Parametri'!$B$26)))*'P-Parametri'!$B$27*(1-'P-Parametri'!$B$28)</f>
        <v>3153.3883225978216</v>
      </c>
      <c r="S111" s="10">
        <f>(('P-Parametri'!$B$24*S109)*(1+'P-Parametri'!$B$26)^('1-Input'!$B$25-1-'1-Input'!$B$12+1)*(IF('P-Parametri'!$B$26=0,'1-Input'!$B$12,((1+'P-Parametri'!$B$26)^'1-Input'!$B$12-1)/'P-Parametri'!$B$26)))*'P-Parametri'!$B$27*(1-'P-Parametri'!$B$28)</f>
        <v>3144.2597819253147</v>
      </c>
      <c r="W111" s="10">
        <f>(('P-Parametri'!$B$24*W109)*(1+'P-Parametri'!$B$26)^('1-Input'!$B$25-1-'1-Input'!$B$12+1)*(IF('P-Parametri'!$B$26=0,'1-Input'!$B$12,((1+'P-Parametri'!$B$26)^'1-Input'!$B$12-1)/'P-Parametri'!$B$26)))*'P-Parametri'!$B$27*(1-'P-Parametri'!$B$28)</f>
        <v>3145.0316933047716</v>
      </c>
    </row>
    <row r="112" spans="1:26">
      <c r="A112" s="15" t="s">
        <v>176</v>
      </c>
      <c r="B112" s="15" t="s">
        <v>177</v>
      </c>
      <c r="C112" s="15" t="s">
        <v>178</v>
      </c>
      <c r="D112" s="15" t="s">
        <v>180</v>
      </c>
      <c r="E112" s="15" t="s">
        <v>181</v>
      </c>
      <c r="F112" s="15" t="s">
        <v>182</v>
      </c>
      <c r="G112" s="15" t="s">
        <v>178</v>
      </c>
      <c r="H112" s="15" t="s">
        <v>180</v>
      </c>
      <c r="I112" s="15" t="s">
        <v>181</v>
      </c>
      <c r="J112" s="15" t="s">
        <v>182</v>
      </c>
      <c r="K112" s="15" t="s">
        <v>178</v>
      </c>
      <c r="L112" s="15" t="s">
        <v>180</v>
      </c>
      <c r="M112" s="15" t="s">
        <v>181</v>
      </c>
      <c r="N112" s="15" t="s">
        <v>182</v>
      </c>
      <c r="O112" s="15" t="s">
        <v>178</v>
      </c>
      <c r="P112" s="15" t="s">
        <v>180</v>
      </c>
      <c r="Q112" s="15" t="s">
        <v>181</v>
      </c>
      <c r="R112" s="15" t="s">
        <v>182</v>
      </c>
      <c r="S112" s="15" t="s">
        <v>178</v>
      </c>
      <c r="T112" s="15" t="s">
        <v>180</v>
      </c>
      <c r="U112" s="15" t="s">
        <v>181</v>
      </c>
      <c r="V112" s="15" t="s">
        <v>182</v>
      </c>
      <c r="W112" s="15" t="s">
        <v>178</v>
      </c>
      <c r="X112" s="15" t="s">
        <v>180</v>
      </c>
      <c r="Y112" s="15" t="s">
        <v>181</v>
      </c>
      <c r="Z112" s="15" t="s">
        <v>182</v>
      </c>
    </row>
    <row r="113" spans="1:26">
      <c r="A113" s="9">
        <f>0</f>
        <v>0</v>
      </c>
      <c r="D113" s="10">
        <f>0</f>
        <v>0</v>
      </c>
      <c r="E113" s="10">
        <f>'1-Input'!$B$8</f>
        <v>760000</v>
      </c>
      <c r="F113" s="10">
        <f>'1-Input'!$B$9</f>
        <v>586000</v>
      </c>
      <c r="H113" s="10">
        <f>0</f>
        <v>0</v>
      </c>
      <c r="I113" s="10">
        <f>'1-Input'!$B$8</f>
        <v>760000</v>
      </c>
      <c r="J113" s="10">
        <f>'1-Input'!$B$9</f>
        <v>586000</v>
      </c>
      <c r="L113" s="10">
        <f>0</f>
        <v>0</v>
      </c>
      <c r="M113" s="10">
        <f>'1-Input'!$B$8</f>
        <v>760000</v>
      </c>
      <c r="N113" s="10">
        <f>'1-Input'!$B$9</f>
        <v>586000</v>
      </c>
      <c r="P113" s="10">
        <f>0</f>
        <v>0</v>
      </c>
      <c r="Q113" s="10">
        <f>'1-Input'!$B$8</f>
        <v>760000</v>
      </c>
      <c r="R113" s="10">
        <f>'1-Input'!$B$9</f>
        <v>586000</v>
      </c>
      <c r="T113" s="10">
        <f>0</f>
        <v>0</v>
      </c>
      <c r="U113" s="10">
        <f>'1-Input'!$B$8</f>
        <v>760000</v>
      </c>
      <c r="V113" s="10">
        <f>'1-Input'!$B$9</f>
        <v>586000</v>
      </c>
      <c r="X113" s="10">
        <f>0</f>
        <v>0</v>
      </c>
      <c r="Y113" s="10">
        <f>'1-Input'!$B$8</f>
        <v>760000</v>
      </c>
      <c r="Z113" s="10">
        <f>'1-Input'!$B$9</f>
        <v>586000</v>
      </c>
    </row>
    <row r="114" spans="1:26">
      <c r="A114" s="9">
        <f t="shared" ref="A114:A155" si="2">A113+1</f>
        <v>1</v>
      </c>
      <c r="B114" s="12">
        <f>IF($A114='P-Parametri'!$C$47,'P-Parametri'!$B$34,IF($A114='P-Parametri'!$C$48,'P-Parametri'!$C$34,'P-Parametri'!$C$51))</f>
        <v>-0.35</v>
      </c>
      <c r="C114" s="10">
        <f>IF($A114&lt;='1-Input'!$B$26,0,IF($A114='1-Input'!$B$26+1,('1-Input'!$B$23+$C$111)*'1-Input'!$B$27,'1-Input'!$B$23+$C$111))</f>
        <v>0</v>
      </c>
      <c r="D114" s="10">
        <f>MAX(0,('1-Input'!$B$10-C114-IF(AND($A114&gt;=1,$A114&lt;1+'1-Input'!$B$12),$C$110,0)))/(1-'P-Parametri'!$B$31*MAX(0,IF(E113&lt;=0,0,(E113-F113)/E113)))</f>
        <v>12470.57275332871</v>
      </c>
      <c r="E114" s="10">
        <f>((E113-D114+MAX(0,-('1-Input'!$B$10-C114-IF(AND($A114&gt;=1,$A114&lt;1+'1-Input'!$B$12),$C$110,0))))*(1+B114))*(1-'P-Parametri'!$B$32)</f>
        <v>484922.33945491567</v>
      </c>
      <c r="F114" s="10">
        <f>IF(E113&lt;=0,F113,F113*(1-D114/E113))+MAX(0,-('1-Input'!$B$10-C114-IF(AND($A114&gt;=1,$A114&lt;1+'1-Input'!$B$12),$C$110,0)))</f>
        <v>576384.53206124913</v>
      </c>
      <c r="G114" s="10">
        <f>IF($A114&lt;='1-Input'!$B$26,0,IF($A114='1-Input'!$B$26+1,('1-Input'!$B$23+$G$111)*'1-Input'!$B$27,'1-Input'!$B$23+$G$111))</f>
        <v>0</v>
      </c>
      <c r="H114" s="10">
        <f>MAX(0,('1-Input'!$B$10-G114-IF(AND($A114&gt;=1,$A114&lt;1+'1-Input'!$B$12),$G$110,0)))/(1-'P-Parametri'!$B$31*MAX(0,IF(I113&lt;=0,0,(I113-J113)/I113)))</f>
        <v>3146.5012159199023</v>
      </c>
      <c r="I114" s="10">
        <f>((I113-H114+MAX(0,-('1-Input'!$B$10-G114-IF(AND($A114&gt;=1,$A114&lt;1+'1-Input'!$B$12),$G$110,0))))*(1+B114))*(1-'P-Parametri'!$B$32)</f>
        <v>490970.8646612328</v>
      </c>
      <c r="J114" s="10">
        <f>IF(I113&lt;=0,J113,J113*(1-H114/I113))+MAX(0,-('1-Input'!$B$10-G114-IF(AND($A114&gt;=1,$A114&lt;1+'1-Input'!$B$12),$G$110,0)))</f>
        <v>583573.88195719861</v>
      </c>
      <c r="K114" s="10">
        <f>IF($A114&lt;='1-Input'!$B$26,0,IF($A114='1-Input'!$B$26+1,('1-Input'!$B$23+$K$111)*'1-Input'!$B$27,'1-Input'!$B$23+$K$111))</f>
        <v>0</v>
      </c>
      <c r="L114" s="10">
        <f>MAX(0,('1-Input'!$B$10-K114-IF(AND($A114&gt;=1,$A114&lt;1+'1-Input'!$B$12),$K$110,0)))/(1-'P-Parametri'!$B$31*MAX(0,IF(M113&lt;=0,0,(M113-N113)/M113)))</f>
        <v>780.34222976671231</v>
      </c>
      <c r="M114" s="10">
        <f>((M113-L114+MAX(0,-('1-Input'!$B$10-K114-IF(AND($A114&gt;=1,$A114&lt;1+'1-Input'!$B$12),$K$110,0))))*(1+B114))*(1-'P-Parametri'!$B$32)</f>
        <v>492505.79199555039</v>
      </c>
      <c r="N114" s="10">
        <f>IF(M113&lt;=0,N113,N113*(1-L114/M113))+MAX(0,-('1-Input'!$B$10-K114-IF(AND($A114&gt;=1,$A114&lt;1+'1-Input'!$B$12),$K$110,0)))</f>
        <v>585398.31507020618</v>
      </c>
      <c r="O114" s="10">
        <f>IF($A114&lt;='1-Input'!$B$26,0,IF($A114='1-Input'!$B$26+1,('1-Input'!$B$23+$O$111)*'1-Input'!$B$27,'1-Input'!$B$23+$O$111))</f>
        <v>0</v>
      </c>
      <c r="P114" s="10">
        <f>MAX(0,('1-Input'!$B$10-O114-IF(AND($A114&gt;=1,$A114&lt;1+'1-Input'!$B$12),$O$110,0)))/(1-'P-Parametri'!$B$31*MAX(0,IF(Q113&lt;=0,0,(Q113-R113)/Q113)))</f>
        <v>0</v>
      </c>
      <c r="Q114" s="10">
        <f>((Q113-P114+MAX(0,-('1-Input'!$B$10-O114-IF(AND($A114&gt;=1,$A114&lt;1+'1-Input'!$B$12),$O$110,0))))*(1+B114))*(1-'P-Parametri'!$B$32)</f>
        <v>493082.00498201809</v>
      </c>
      <c r="R114" s="10">
        <f>IF(Q113&lt;=0,R113,R113*(1-P114/Q113))+MAX(0,-('1-Input'!$B$10-O114-IF(AND($A114&gt;=1,$A114&lt;1+'1-Input'!$B$12),$O$110,0)))</f>
        <v>586107.91580394341</v>
      </c>
      <c r="S114" s="10">
        <f>IF($A114&lt;='1-Input'!$B$26,0,IF($A114='1-Input'!$B$26+1,('1-Input'!$B$23+$S$111)*'1-Input'!$B$27,'1-Input'!$B$23+$S$111))</f>
        <v>0</v>
      </c>
      <c r="T114" s="10">
        <f>MAX(0,('1-Input'!$B$10-S114-IF(AND($A114&gt;=1,$A114&lt;1+'1-Input'!$B$12),$S$110,0)))/(1-'P-Parametri'!$B$31*MAX(0,IF(U113&lt;=0,0,(U113-V113)/U113)))</f>
        <v>0</v>
      </c>
      <c r="U114" s="10">
        <f>((U113-T114+MAX(0,-('1-Input'!$B$10-S114-IF(AND($A114&gt;=1,$A114&lt;1+'1-Input'!$B$12),$S$110,0))))*(1+B114))*(1-'P-Parametri'!$B$32)</f>
        <v>493050.1429822981</v>
      </c>
      <c r="V114" s="10">
        <f>IF(U113&lt;=0,V113,V113*(1-T114/U113))+MAX(0,-('1-Input'!$B$10-S114-IF(AND($A114&gt;=1,$A114&lt;1+'1-Input'!$B$12),$S$110,0)))</f>
        <v>586058.7991094467</v>
      </c>
      <c r="W114" s="10">
        <f>IF($A114&lt;='1-Input'!$B$26,0,IF($A114='1-Input'!$B$26+1,('1-Input'!$B$23+$W$111)*'1-Input'!$B$27,'1-Input'!$B$23+$W$111))</f>
        <v>0</v>
      </c>
      <c r="X114" s="10">
        <f>MAX(0,('1-Input'!$B$10-W114-IF(AND($A114&gt;=1,$A114&lt;1+'1-Input'!$B$12),$W$110,0)))/(1-'P-Parametri'!$B$31*MAX(0,IF(Y113&lt;=0,0,(Y113-Z113)/Y113)))</f>
        <v>0</v>
      </c>
      <c r="Y114" s="10">
        <f>((Y113-X114+MAX(0,-('1-Input'!$B$10-W114-IF(AND($A114&gt;=1,$A114&lt;1+'1-Input'!$B$12),$W$110,0))))*(1+B114))*(1-'P-Parametri'!$B$32)</f>
        <v>493052.83723990608</v>
      </c>
      <c r="Z114" s="10">
        <f>IF(Y113&lt;=0,Z113,Z113*(1-X114/Y113))+MAX(0,-('1-Input'!$B$10-W114-IF(AND($A114&gt;=1,$A114&lt;1+'1-Input'!$B$12),$W$110,0)))</f>
        <v>586062.95242778794</v>
      </c>
    </row>
    <row r="115" spans="1:26">
      <c r="A115" s="9">
        <f t="shared" si="2"/>
        <v>2</v>
      </c>
      <c r="B115" s="12">
        <f>IF($A115='P-Parametri'!$C$47,'P-Parametri'!$B$34,IF($A115='P-Parametri'!$C$48,'P-Parametri'!$C$34,'P-Parametri'!$C$51))</f>
        <v>-0.2</v>
      </c>
      <c r="C115" s="10">
        <f>IF($A115&lt;='1-Input'!$B$26,0,IF($A115='1-Input'!$B$26+1,('1-Input'!$B$23+$C$111)*'1-Input'!$B$27,'1-Input'!$B$23+$C$111))</f>
        <v>0</v>
      </c>
      <c r="D115" s="10">
        <f>MAX(0,('1-Input'!$B$10-C115-IF(AND($A115&gt;=1,$A115&lt;1+'1-Input'!$B$12),$C$110,0)))/(1-'P-Parametri'!$B$31*MAX(0,IF(E114&lt;=0,0,(E114-F114)/E114)))</f>
        <v>11728.245501538458</v>
      </c>
      <c r="E115" s="10">
        <f>((E114-D115+MAX(0,-('1-Input'!$B$10-C115-IF(AND($A115&gt;=1,$A115&lt;1+'1-Input'!$B$12),$C$110,0))))*(1+B115))*(1-'P-Parametri'!$B$32)</f>
        <v>377798.16461237636</v>
      </c>
      <c r="F115" s="10">
        <f>IF(E114&lt;=0,F114,F114*(1-D115/E114))+MAX(0,-('1-Input'!$B$10-C115-IF(AND($A115&gt;=1,$A115&lt;1+'1-Input'!$B$12),$C$110,0)))</f>
        <v>562444.1982277896</v>
      </c>
      <c r="G115" s="10">
        <f>IF($A115&lt;='1-Input'!$B$26,0,IF($A115='1-Input'!$B$26+1,('1-Input'!$B$23+$G$111)*'1-Input'!$B$27,'1-Input'!$B$23+$G$111))</f>
        <v>0</v>
      </c>
      <c r="H115" s="10">
        <f>MAX(0,('1-Input'!$B$10-G115-IF(AND($A115&gt;=1,$A115&lt;1+'1-Input'!$B$12),$G$110,0)))/(1-'P-Parametri'!$B$31*MAX(0,IF(I114&lt;=0,0,(I114-J114)/I114)))</f>
        <v>2959.2015909090915</v>
      </c>
      <c r="I115" s="10">
        <f>((I114-H115+MAX(0,-('1-Input'!$B$10-G115-IF(AND($A115&gt;=1,$A115&lt;1+'1-Input'!$B$12),$G$110,0))))*(1+B115))*(1-'P-Parametri'!$B$32)</f>
        <v>389628.51179534645</v>
      </c>
      <c r="J115" s="10">
        <f>IF(I114&lt;=0,J114,J114*(1-H115/I114))+MAX(0,-('1-Input'!$B$10-G115-IF(AND($A115&gt;=1,$A115&lt;1+'1-Input'!$B$12),$G$110,0)))</f>
        <v>580056.5393118416</v>
      </c>
      <c r="K115" s="10">
        <f>IF($A115&lt;='1-Input'!$B$26,0,IF($A115='1-Input'!$B$26+1,('1-Input'!$B$23+$K$111)*'1-Input'!$B$27,'1-Input'!$B$23+$K$111))</f>
        <v>0</v>
      </c>
      <c r="L115" s="10">
        <f>MAX(0,('1-Input'!$B$10-K115-IF(AND($A115&gt;=1,$A115&lt;1+'1-Input'!$B$12),$K$110,0)))/(1-'P-Parametri'!$B$31*MAX(0,IF(M114&lt;=0,0,(M114-N114)/M114)))</f>
        <v>733.89133177375697</v>
      </c>
      <c r="M115" s="10">
        <f>((M114-L115+MAX(0,-('1-Input'!$B$10-K115-IF(AND($A115&gt;=1,$A115&lt;1+'1-Input'!$B$12),$K$110,0))))*(1+B115))*(1-'P-Parametri'!$B$32)</f>
        <v>392630.68548995926</v>
      </c>
      <c r="N115" s="10">
        <f>IF(M114&lt;=0,N114,N114*(1-L115/M114))+MAX(0,-('1-Input'!$B$10-K115-IF(AND($A115&gt;=1,$A115&lt;1+'1-Input'!$B$12),$K$110,0)))</f>
        <v>584526.00299581559</v>
      </c>
      <c r="O115" s="10">
        <f>IF($A115&lt;='1-Input'!$B$26,0,IF($A115='1-Input'!$B$26+1,('1-Input'!$B$23+$O$111)*'1-Input'!$B$27,'1-Input'!$B$23+$O$111))</f>
        <v>0</v>
      </c>
      <c r="P115" s="10">
        <f>MAX(0,('1-Input'!$B$10-O115-IF(AND($A115&gt;=1,$A115&lt;1+'1-Input'!$B$12),$O$110,0)))/(1-'P-Parametri'!$B$31*MAX(0,IF(Q114&lt;=0,0,(Q114-R114)/Q114)))</f>
        <v>0</v>
      </c>
      <c r="Q115" s="10">
        <f>((Q114-P115+MAX(0,-('1-Input'!$B$10-O115-IF(AND($A115&gt;=1,$A115&lt;1+'1-Input'!$B$12),$O$110,0))))*(1+B115))*(1-'P-Parametri'!$B$32)</f>
        <v>393762.83275551174</v>
      </c>
      <c r="R115" s="10">
        <f>IF(Q114&lt;=0,R114,R114*(1-P115/Q114))+MAX(0,-('1-Input'!$B$10-O115-IF(AND($A115&gt;=1,$A115&lt;1+'1-Input'!$B$12),$O$110,0)))</f>
        <v>586215.83160788682</v>
      </c>
      <c r="S115" s="10">
        <f>IF($A115&lt;='1-Input'!$B$26,0,IF($A115='1-Input'!$B$26+1,('1-Input'!$B$23+$S$111)*'1-Input'!$B$27,'1-Input'!$B$23+$S$111))</f>
        <v>0</v>
      </c>
      <c r="T115" s="10">
        <f>MAX(0,('1-Input'!$B$10-S115-IF(AND($A115&gt;=1,$A115&lt;1+'1-Input'!$B$12),$S$110,0)))/(1-'P-Parametri'!$B$31*MAX(0,IF(U114&lt;=0,0,(U114-V114)/U114)))</f>
        <v>0</v>
      </c>
      <c r="U115" s="10">
        <f>((U114-T115+MAX(0,-('1-Input'!$B$10-S115-IF(AND($A115&gt;=1,$A115&lt;1+'1-Input'!$B$12),$S$110,0))))*(1+B115))*(1-'P-Parametri'!$B$32)</f>
        <v>393698.17936604907</v>
      </c>
      <c r="V115" s="10">
        <f>IF(U114&lt;=0,V114,V114*(1-T115/U114))+MAX(0,-('1-Input'!$B$10-S115-IF(AND($A115&gt;=1,$A115&lt;1+'1-Input'!$B$12),$S$110,0)))</f>
        <v>586117.5982188934</v>
      </c>
      <c r="W115" s="10">
        <f>IF($A115&lt;='1-Input'!$B$26,0,IF($A115='1-Input'!$B$26+1,('1-Input'!$B$23+$W$111)*'1-Input'!$B$27,'1-Input'!$B$23+$W$111))</f>
        <v>0</v>
      </c>
      <c r="X115" s="10">
        <f>MAX(0,('1-Input'!$B$10-W115-IF(AND($A115&gt;=1,$A115&lt;1+'1-Input'!$B$12),$W$110,0)))/(1-'P-Parametri'!$B$31*MAX(0,IF(Y114&lt;=0,0,(Y114-Z114)/Y114)))</f>
        <v>0</v>
      </c>
      <c r="Y115" s="10">
        <f>((Y114-X115+MAX(0,-('1-Input'!$B$10-W115-IF(AND($A115&gt;=1,$A115&lt;1+'1-Input'!$B$12),$W$110,0))))*(1+B115))*(1-'P-Parametri'!$B$32)</f>
        <v>393703.64647068689</v>
      </c>
      <c r="Z115" s="10">
        <f>IF(Y114&lt;=0,Z114,Z114*(1-X115/Y114))+MAX(0,-('1-Input'!$B$10-W115-IF(AND($A115&gt;=1,$A115&lt;1+'1-Input'!$B$12),$W$110,0)))</f>
        <v>586125.90485557588</v>
      </c>
    </row>
    <row r="116" spans="1:26">
      <c r="A116" s="9">
        <f t="shared" si="2"/>
        <v>3</v>
      </c>
      <c r="B116" s="12">
        <f>IF($A116='P-Parametri'!$C$47,'P-Parametri'!$B$34,IF($A116='P-Parametri'!$C$48,'P-Parametri'!$C$34,'P-Parametri'!$C$51))</f>
        <v>3.7839263201876694E-2</v>
      </c>
      <c r="C116" s="10">
        <f>IF($A116&lt;='1-Input'!$B$26,0,IF($A116='1-Input'!$B$26+1,('1-Input'!$B$23+$C$111)*'1-Input'!$B$27,'1-Input'!$B$23+$C$111))</f>
        <v>0</v>
      </c>
      <c r="D116" s="10">
        <f>MAX(0,('1-Input'!$B$10-C116-IF(AND($A116&gt;=1,$A116&lt;1+'1-Input'!$B$12),$C$110,0)))/(1-'P-Parametri'!$B$31*MAX(0,IF(E115&lt;=0,0,(E115-F115)/E115)))</f>
        <v>11728.245501538458</v>
      </c>
      <c r="E116" s="10">
        <f>((E115-D116+MAX(0,-('1-Input'!$B$10-C116-IF(AND($A116&gt;=1,$A116&lt;1+'1-Input'!$B$12),$C$110,0))))*(1+B116))*(1-'P-Parametri'!$B$32)</f>
        <v>379161.89166010189</v>
      </c>
      <c r="F116" s="10">
        <f>IF(E115&lt;=0,F115,F115*(1-D116/E115))+MAX(0,-('1-Input'!$B$10-C116-IF(AND($A116&gt;=1,$A116&lt;1+'1-Input'!$B$12),$C$110,0)))</f>
        <v>544983.86026002967</v>
      </c>
      <c r="G116" s="10">
        <f>IF($A116&lt;='1-Input'!$B$26,0,IF($A116='1-Input'!$B$26+1,('1-Input'!$B$23+$G$111)*'1-Input'!$B$27,'1-Input'!$B$23+$G$111))</f>
        <v>0</v>
      </c>
      <c r="H116" s="10">
        <f>MAX(0,('1-Input'!$B$10-G116-IF(AND($A116&gt;=1,$A116&lt;1+'1-Input'!$B$12),$G$110,0)))/(1-'P-Parametri'!$B$31*MAX(0,IF(I115&lt;=0,0,(I115-J115)/I115)))</f>
        <v>2959.2015909090915</v>
      </c>
      <c r="I116" s="10">
        <f>((I115-H116+MAX(0,-('1-Input'!$B$10-G116-IF(AND($A116&gt;=1,$A116&lt;1+'1-Input'!$B$12),$G$110,0))))*(1+B116))*(1-'P-Parametri'!$B$32)</f>
        <v>400497.99082134047</v>
      </c>
      <c r="J116" s="10">
        <f>IF(I115&lt;=0,J115,J115*(1-H116/I115))+MAX(0,-('1-Input'!$B$10-G116-IF(AND($A116&gt;=1,$A116&lt;1+'1-Input'!$B$12),$G$110,0)))</f>
        <v>575651.05002657487</v>
      </c>
      <c r="K116" s="10">
        <f>IF($A116&lt;='1-Input'!$B$26,0,IF($A116='1-Input'!$B$26+1,('1-Input'!$B$23+$K$111)*'1-Input'!$B$27,'1-Input'!$B$23+$K$111))</f>
        <v>0</v>
      </c>
      <c r="L116" s="10">
        <f>MAX(0,('1-Input'!$B$10-K116-IF(AND($A116&gt;=1,$A116&lt;1+'1-Input'!$B$12),$K$110,0)))/(1-'P-Parametri'!$B$31*MAX(0,IF(M115&lt;=0,0,(M115-N115)/M115)))</f>
        <v>733.89133177375697</v>
      </c>
      <c r="M116" s="10">
        <f>((M115-L116+MAX(0,-('1-Input'!$B$10-K116-IF(AND($A116&gt;=1,$A116&lt;1+'1-Input'!$B$12),$K$110,0))))*(1+B116))*(1-'P-Parametri'!$B$32)</f>
        <v>405912.42834010813</v>
      </c>
      <c r="N116" s="10">
        <f>IF(M115&lt;=0,N115,N115*(1-L116/M115))+MAX(0,-('1-Input'!$B$10-K116-IF(AND($A116&gt;=1,$A116&lt;1+'1-Input'!$B$12),$K$110,0)))</f>
        <v>583433.42775234045</v>
      </c>
      <c r="O116" s="10">
        <f>IF($A116&lt;='1-Input'!$B$26,0,IF($A116='1-Input'!$B$26+1,('1-Input'!$B$23+$O$111)*'1-Input'!$B$27,'1-Input'!$B$23+$O$111))</f>
        <v>0</v>
      </c>
      <c r="P116" s="10">
        <f>MAX(0,('1-Input'!$B$10-O116-IF(AND($A116&gt;=1,$A116&lt;1+'1-Input'!$B$12),$O$110,0)))/(1-'P-Parametri'!$B$31*MAX(0,IF(Q115&lt;=0,0,(Q115-R115)/Q115)))</f>
        <v>0</v>
      </c>
      <c r="Q116" s="10">
        <f>((Q115-P116+MAX(0,-('1-Input'!$B$10-O116-IF(AND($A116&gt;=1,$A116&lt;1+'1-Input'!$B$12),$O$110,0))))*(1+B116))*(1-'P-Parametri'!$B$32)</f>
        <v>407956.97842675319</v>
      </c>
      <c r="R116" s="10">
        <f>IF(Q115&lt;=0,R115,R115*(1-P116/Q115))+MAX(0,-('1-Input'!$B$10-O116-IF(AND($A116&gt;=1,$A116&lt;1+'1-Input'!$B$12),$O$110,0)))</f>
        <v>586323.74741183023</v>
      </c>
      <c r="S116" s="10">
        <f>IF($A116&lt;='1-Input'!$B$26,0,IF($A116='1-Input'!$B$26+1,('1-Input'!$B$23+$S$111)*'1-Input'!$B$27,'1-Input'!$B$23+$S$111))</f>
        <v>0</v>
      </c>
      <c r="T116" s="10">
        <f>MAX(0,('1-Input'!$B$10-S116-IF(AND($A116&gt;=1,$A116&lt;1+'1-Input'!$B$12),$S$110,0)))/(1-'P-Parametri'!$B$31*MAX(0,IF(U115&lt;=0,0,(U115-V115)/U115)))</f>
        <v>0</v>
      </c>
      <c r="U116" s="10">
        <f>((U115-T116+MAX(0,-('1-Input'!$B$10-S116-IF(AND($A116&gt;=1,$A116&lt;1+'1-Input'!$B$12),$S$110,0))))*(1+B116))*(1-'P-Parametri'!$B$32)</f>
        <v>407839.13951676257</v>
      </c>
      <c r="V116" s="10">
        <f>IF(U115&lt;=0,V115,V115*(1-T116/U115))+MAX(0,-('1-Input'!$B$10-S116-IF(AND($A116&gt;=1,$A116&lt;1+'1-Input'!$B$12),$S$110,0)))</f>
        <v>586176.3973283401</v>
      </c>
      <c r="W116" s="10">
        <f>IF($A116&lt;='1-Input'!$B$26,0,IF($A116='1-Input'!$B$26+1,('1-Input'!$B$23+$W$111)*'1-Input'!$B$27,'1-Input'!$B$23+$W$111))</f>
        <v>0</v>
      </c>
      <c r="X116" s="10">
        <f>MAX(0,('1-Input'!$B$10-W116-IF(AND($A116&gt;=1,$A116&lt;1+'1-Input'!$B$12),$W$110,0)))/(1-'P-Parametri'!$B$31*MAX(0,IF(Y115&lt;=0,0,(Y115-Z115)/Y115)))</f>
        <v>0</v>
      </c>
      <c r="Y116" s="10">
        <f>((Y115-X116+MAX(0,-('1-Input'!$B$10-W116-IF(AND($A116&gt;=1,$A116&lt;1+'1-Input'!$B$12),$W$110,0))))*(1+B116))*(1-'P-Parametri'!$B$32)</f>
        <v>407849.10400055337</v>
      </c>
      <c r="Z116" s="10">
        <f>IF(Y115&lt;=0,Z115,Z115*(1-X116/Y115))+MAX(0,-('1-Input'!$B$10-W116-IF(AND($A116&gt;=1,$A116&lt;1+'1-Input'!$B$12),$W$110,0)))</f>
        <v>586188.85728336382</v>
      </c>
    </row>
    <row r="117" spans="1:26">
      <c r="A117" s="9">
        <f t="shared" si="2"/>
        <v>4</v>
      </c>
      <c r="B117" s="12">
        <f>IF($A117='P-Parametri'!$C$47,'P-Parametri'!$B$34,IF($A117='P-Parametri'!$C$48,'P-Parametri'!$C$34,'P-Parametri'!$C$51))</f>
        <v>3.7839263201876694E-2</v>
      </c>
      <c r="C117" s="10">
        <f>IF($A117&lt;='1-Input'!$B$26,0,IF($A117='1-Input'!$B$26+1,('1-Input'!$B$23+$C$111)*'1-Input'!$B$27,'1-Input'!$B$23+$C$111))</f>
        <v>0</v>
      </c>
      <c r="D117" s="10">
        <f>MAX(0,('1-Input'!$B$10-C117-IF(AND($A117&gt;=1,$A117&lt;1+'1-Input'!$B$12),$C$110,0)))/(1-'P-Parametri'!$B$31*MAX(0,IF(E116&lt;=0,0,(E116-F116)/E116)))</f>
        <v>11728.245501538458</v>
      </c>
      <c r="E117" s="10">
        <f>((E116-D117+MAX(0,-('1-Input'!$B$10-C117-IF(AND($A117&gt;=1,$A117&lt;1+'1-Input'!$B$12),$C$110,0))))*(1+B117))*(1-'P-Parametri'!$B$32)</f>
        <v>380574.39047557302</v>
      </c>
      <c r="F117" s="10">
        <f>IF(E116&lt;=0,F116,F116*(1-D117/E116))+MAX(0,-('1-Input'!$B$10-C117-IF(AND($A117&gt;=1,$A117&lt;1+'1-Input'!$B$12),$C$110,0)))</f>
        <v>528126.4053097954</v>
      </c>
      <c r="G117" s="10">
        <f>IF($A117&lt;='1-Input'!$B$26,0,IF($A117='1-Input'!$B$26+1,('1-Input'!$B$23+$G$111)*'1-Input'!$B$27,'1-Input'!$B$23+$G$111))</f>
        <v>0</v>
      </c>
      <c r="H117" s="10">
        <f>MAX(0,('1-Input'!$B$10-G117-IF(AND($A117&gt;=1,$A117&lt;1+'1-Input'!$B$12),$G$110,0)))/(1-'P-Parametri'!$B$31*MAX(0,IF(I116&lt;=0,0,(I116-J116)/I116)))</f>
        <v>2959.2015909090915</v>
      </c>
      <c r="I117" s="10">
        <f>((I116-H117+MAX(0,-('1-Input'!$B$10-G117-IF(AND($A117&gt;=1,$A117&lt;1+'1-Input'!$B$12),$G$110,0))))*(1+B117))*(1-'P-Parametri'!$B$32)</f>
        <v>411756.2013808589</v>
      </c>
      <c r="J117" s="10">
        <f>IF(I116&lt;=0,J116,J116*(1-H117/I116))+MAX(0,-('1-Input'!$B$10-G117-IF(AND($A117&gt;=1,$A117&lt;1+'1-Input'!$B$12),$G$110,0)))</f>
        <v>571397.67662124604</v>
      </c>
      <c r="K117" s="10">
        <f>IF($A117&lt;='1-Input'!$B$26,0,IF($A117='1-Input'!$B$26+1,('1-Input'!$B$23+$K$111)*'1-Input'!$B$27,'1-Input'!$B$23+$K$111))</f>
        <v>0</v>
      </c>
      <c r="L117" s="10">
        <f>MAX(0,('1-Input'!$B$10-K117-IF(AND($A117&gt;=1,$A117&lt;1+'1-Input'!$B$12),$K$110,0)))/(1-'P-Parametri'!$B$31*MAX(0,IF(M116&lt;=0,0,(M116-N116)/M116)))</f>
        <v>733.89133177375697</v>
      </c>
      <c r="M117" s="10">
        <f>((M116-L117+MAX(0,-('1-Input'!$B$10-K117-IF(AND($A117&gt;=1,$A117&lt;1+'1-Input'!$B$12),$K$110,0))))*(1+B117))*(1-'P-Parametri'!$B$32)</f>
        <v>419669.17392531619</v>
      </c>
      <c r="N117" s="10">
        <f>IF(M116&lt;=0,N116,N116*(1-L117/M116))+MAX(0,-('1-Input'!$B$10-K117-IF(AND($A117&gt;=1,$A117&lt;1+'1-Input'!$B$12),$K$110,0)))</f>
        <v>582378.57772706426</v>
      </c>
      <c r="O117" s="10">
        <f>IF($A117&lt;='1-Input'!$B$26,0,IF($A117='1-Input'!$B$26+1,('1-Input'!$B$23+$O$111)*'1-Input'!$B$27,'1-Input'!$B$23+$O$111))</f>
        <v>0</v>
      </c>
      <c r="P117" s="10">
        <f>MAX(0,('1-Input'!$B$10-O117-IF(AND($A117&gt;=1,$A117&lt;1+'1-Input'!$B$12),$O$110,0)))/(1-'P-Parametri'!$B$31*MAX(0,IF(Q116&lt;=0,0,(Q116-R116)/Q116)))</f>
        <v>0</v>
      </c>
      <c r="Q117" s="10">
        <f>((Q116-P117+MAX(0,-('1-Input'!$B$10-O117-IF(AND($A117&gt;=1,$A117&lt;1+'1-Input'!$B$12),$O$110,0))))*(1+B117))*(1-'P-Parametri'!$B$32)</f>
        <v>422658.75762860407</v>
      </c>
      <c r="R117" s="10">
        <f>IF(Q116&lt;=0,R116,R116*(1-P117/Q116))+MAX(0,-('1-Input'!$B$10-O117-IF(AND($A117&gt;=1,$A117&lt;1+'1-Input'!$B$12),$O$110,0)))</f>
        <v>586431.66321577365</v>
      </c>
      <c r="S117" s="10">
        <f>IF($A117&lt;='1-Input'!$B$26,0,IF($A117='1-Input'!$B$26+1,('1-Input'!$B$23+$S$111)*'1-Input'!$B$27,'1-Input'!$B$23+$S$111))</f>
        <v>0</v>
      </c>
      <c r="T117" s="10">
        <f>MAX(0,('1-Input'!$B$10-S117-IF(AND($A117&gt;=1,$A117&lt;1+'1-Input'!$B$12),$S$110,0)))/(1-'P-Parametri'!$B$31*MAX(0,IF(U116&lt;=0,0,(U116-V116)/U116)))</f>
        <v>0</v>
      </c>
      <c r="U117" s="10">
        <f>((U116-T117+MAX(0,-('1-Input'!$B$10-S117-IF(AND($A117&gt;=1,$A117&lt;1+'1-Input'!$B$12),$S$110,0))))*(1+B117))*(1-'P-Parametri'!$B$32)</f>
        <v>422485.83109321859</v>
      </c>
      <c r="V117" s="10">
        <f>IF(U116&lt;=0,V116,V116*(1-T117/U116))+MAX(0,-('1-Input'!$B$10-S117-IF(AND($A117&gt;=1,$A117&lt;1+'1-Input'!$B$12),$S$110,0)))</f>
        <v>586235.1964377868</v>
      </c>
      <c r="W117" s="10">
        <f>IF($A117&lt;='1-Input'!$B$26,0,IF($A117='1-Input'!$B$26+1,('1-Input'!$B$23+$W$111)*'1-Input'!$B$27,'1-Input'!$B$23+$W$111))</f>
        <v>0</v>
      </c>
      <c r="X117" s="10">
        <f>MAX(0,('1-Input'!$B$10-W117-IF(AND($A117&gt;=1,$A117&lt;1+'1-Input'!$B$12),$W$110,0)))/(1-'P-Parametri'!$B$31*MAX(0,IF(Y116&lt;=0,0,(Y116-Z116)/Y116)))</f>
        <v>0</v>
      </c>
      <c r="Y117" s="10">
        <f>((Y116-X117+MAX(0,-('1-Input'!$B$10-W117-IF(AND($A117&gt;=1,$A117&lt;1+'1-Input'!$B$12),$W$110,0))))*(1+B117))*(1-'P-Parametri'!$B$32)</f>
        <v>422500.45379856252</v>
      </c>
      <c r="Z117" s="10">
        <f>IF(Y116&lt;=0,Z116,Z116*(1-X117/Y116))+MAX(0,-('1-Input'!$B$10-W117-IF(AND($A117&gt;=1,$A117&lt;1+'1-Input'!$B$12),$W$110,0)))</f>
        <v>586251.80971115176</v>
      </c>
    </row>
    <row r="118" spans="1:26">
      <c r="A118" s="9">
        <f t="shared" si="2"/>
        <v>5</v>
      </c>
      <c r="B118" s="12">
        <f>IF($A118='P-Parametri'!$C$47,'P-Parametri'!$B$34,IF($A118='P-Parametri'!$C$48,'P-Parametri'!$C$34,'P-Parametri'!$C$51))</f>
        <v>3.7839263201876694E-2</v>
      </c>
      <c r="C118" s="10">
        <f>IF($A118&lt;='1-Input'!$B$26,0,IF($A118='1-Input'!$B$26+1,('1-Input'!$B$23+$C$111)*'1-Input'!$B$27,'1-Input'!$B$23+$C$111))</f>
        <v>0</v>
      </c>
      <c r="D118" s="10">
        <f>MAX(0,('1-Input'!$B$10-C118-IF(AND($A118&gt;=1,$A118&lt;1+'1-Input'!$B$12),$C$110,0)))/(1-'P-Parametri'!$B$31*MAX(0,IF(E117&lt;=0,0,(E117-F117)/E117)))</f>
        <v>11728.245501538458</v>
      </c>
      <c r="E118" s="10">
        <f>((E117-D118+MAX(0,-('1-Input'!$B$10-C118-IF(AND($A118&gt;=1,$A118&lt;1+'1-Input'!$B$12),$C$110,0))))*(1+B118))*(1-'P-Parametri'!$B$32)</f>
        <v>382037.40531203523</v>
      </c>
      <c r="F118" s="10">
        <f>IF(E117&lt;=0,F117,F117*(1-D118/E117))+MAX(0,-('1-Input'!$B$10-C118-IF(AND($A118&gt;=1,$A118&lt;1+'1-Input'!$B$12),$C$110,0)))</f>
        <v>511851.01660174766</v>
      </c>
      <c r="G118" s="10">
        <f>IF($A118&lt;='1-Input'!$B$26,0,IF($A118='1-Input'!$B$26+1,('1-Input'!$B$23+$G$111)*'1-Input'!$B$27,'1-Input'!$B$23+$G$111))</f>
        <v>0</v>
      </c>
      <c r="H118" s="10">
        <f>MAX(0,('1-Input'!$B$10-G118-IF(AND($A118&gt;=1,$A118&lt;1+'1-Input'!$B$12),$G$110,0)))/(1-'P-Parametri'!$B$31*MAX(0,IF(I117&lt;=0,0,(I117-J117)/I117)))</f>
        <v>2959.2015909090915</v>
      </c>
      <c r="I118" s="10">
        <f>((I117-H118+MAX(0,-('1-Input'!$B$10-G118-IF(AND($A118&gt;=1,$A118&lt;1+'1-Input'!$B$12),$G$110,0))))*(1+B118))*(1-'P-Parametri'!$B$32)</f>
        <v>423417.04590701696</v>
      </c>
      <c r="J118" s="10">
        <f>IF(I117&lt;=0,J117,J117*(1-H118/I117))+MAX(0,-('1-Input'!$B$10-G118-IF(AND($A118&gt;=1,$A118&lt;1+'1-Input'!$B$12),$G$110,0)))</f>
        <v>567291.16673012881</v>
      </c>
      <c r="K118" s="10">
        <f>IF($A118&lt;='1-Input'!$B$26,0,IF($A118='1-Input'!$B$26+1,('1-Input'!$B$23+$K$111)*'1-Input'!$B$27,'1-Input'!$B$23+$K$111))</f>
        <v>0</v>
      </c>
      <c r="L118" s="10">
        <f>MAX(0,('1-Input'!$B$10-K118-IF(AND($A118&gt;=1,$A118&lt;1+'1-Input'!$B$12),$K$110,0)))/(1-'P-Parametri'!$B$31*MAX(0,IF(M117&lt;=0,0,(M117-N117)/M117)))</f>
        <v>733.89133177375697</v>
      </c>
      <c r="M118" s="10">
        <f>((M117-L118+MAX(0,-('1-Input'!$B$10-K118-IF(AND($A118&gt;=1,$A118&lt;1+'1-Input'!$B$12),$K$110,0))))*(1+B118))*(1-'P-Parametri'!$B$32)</f>
        <v>433917.91004611977</v>
      </c>
      <c r="N118" s="10">
        <f>IF(M117&lt;=0,N117,N117*(1-L118/M117))+MAX(0,-('1-Input'!$B$10-K118-IF(AND($A118&gt;=1,$A118&lt;1+'1-Input'!$B$12),$K$110,0)))</f>
        <v>581360.15031671396</v>
      </c>
      <c r="O118" s="10">
        <f>IF($A118&lt;='1-Input'!$B$26,0,IF($A118='1-Input'!$B$26+1,('1-Input'!$B$23+$O$111)*'1-Input'!$B$27,'1-Input'!$B$23+$O$111))</f>
        <v>0</v>
      </c>
      <c r="P118" s="10">
        <f>MAX(0,('1-Input'!$B$10-O118-IF(AND($A118&gt;=1,$A118&lt;1+'1-Input'!$B$12),$O$110,0)))/(1-'P-Parametri'!$B$31*MAX(0,IF(Q117&lt;=0,0,(Q117-R117)/Q117)))</f>
        <v>0</v>
      </c>
      <c r="Q118" s="10">
        <f>((Q117-P118+MAX(0,-('1-Input'!$B$10-O118-IF(AND($A118&gt;=1,$A118&lt;1+'1-Input'!$B$12),$O$110,0))))*(1+B118))*(1-'P-Parametri'!$B$32)</f>
        <v>437886.32515582046</v>
      </c>
      <c r="R118" s="10">
        <f>IF(Q117&lt;=0,R117,R117*(1-P118/Q117))+MAX(0,-('1-Input'!$B$10-O118-IF(AND($A118&gt;=1,$A118&lt;1+'1-Input'!$B$12),$O$110,0)))</f>
        <v>586539.57901971706</v>
      </c>
      <c r="S118" s="10">
        <f>IF($A118&lt;='1-Input'!$B$26,0,IF($A118='1-Input'!$B$26+1,('1-Input'!$B$23+$S$111)*'1-Input'!$B$27,'1-Input'!$B$23+$S$111))</f>
        <v>0</v>
      </c>
      <c r="T118" s="10">
        <f>MAX(0,('1-Input'!$B$10-S118-IF(AND($A118&gt;=1,$A118&lt;1+'1-Input'!$B$12),$S$110,0)))/(1-'P-Parametri'!$B$31*MAX(0,IF(U117&lt;=0,0,(U117-V117)/U117)))</f>
        <v>0</v>
      </c>
      <c r="U118" s="10">
        <f>((U117-T118+MAX(0,-('1-Input'!$B$10-S118-IF(AND($A118&gt;=1,$A118&lt;1+'1-Input'!$B$12),$S$110,0))))*(1+B118))*(1-'P-Parametri'!$B$32)</f>
        <v>437656.34086408472</v>
      </c>
      <c r="V118" s="10">
        <f>IF(U117&lt;=0,V117,V117*(1-T118/U117))+MAX(0,-('1-Input'!$B$10-S118-IF(AND($A118&gt;=1,$A118&lt;1+'1-Input'!$B$12),$S$110,0)))</f>
        <v>586293.9955472335</v>
      </c>
      <c r="W118" s="10">
        <f>IF($A118&lt;='1-Input'!$B$26,0,IF($A118='1-Input'!$B$26+1,('1-Input'!$B$23+$W$111)*'1-Input'!$B$27,'1-Input'!$B$23+$W$111))</f>
        <v>0</v>
      </c>
      <c r="X118" s="10">
        <f>MAX(0,('1-Input'!$B$10-W118-IF(AND($A118&gt;=1,$A118&lt;1+'1-Input'!$B$12),$W$110,0)))/(1-'P-Parametri'!$B$31*MAX(0,IF(Y117&lt;=0,0,(Y117-Z117)/Y117)))</f>
        <v>0</v>
      </c>
      <c r="Y118" s="10">
        <f>((Y117-X118+MAX(0,-('1-Input'!$B$10-W118-IF(AND($A118&gt;=1,$A118&lt;1+'1-Input'!$B$12),$W$110,0))))*(1+B118))*(1-'P-Parametri'!$B$32)</f>
        <v>437675.78838568274</v>
      </c>
      <c r="Z118" s="10">
        <f>IF(Y117&lt;=0,Z117,Z117*(1-X118/Y117))+MAX(0,-('1-Input'!$B$10-W118-IF(AND($A118&gt;=1,$A118&lt;1+'1-Input'!$B$12),$W$110,0)))</f>
        <v>586314.7621389397</v>
      </c>
    </row>
    <row r="119" spans="1:26">
      <c r="A119" s="9">
        <f t="shared" si="2"/>
        <v>6</v>
      </c>
      <c r="B119" s="12">
        <f>IF($A119='P-Parametri'!$C$47,'P-Parametri'!$B$34,IF($A119='P-Parametri'!$C$48,'P-Parametri'!$C$34,'P-Parametri'!$C$51))</f>
        <v>3.7839263201876694E-2</v>
      </c>
      <c r="C119" s="10">
        <f>IF($A119&lt;='1-Input'!$B$26,0,IF($A119='1-Input'!$B$26+1,('1-Input'!$B$23+$C$111)*'1-Input'!$B$27,'1-Input'!$B$23+$C$111))</f>
        <v>0</v>
      </c>
      <c r="D119" s="10">
        <f>MAX(0,('1-Input'!$B$10-C119-IF(AND($A119&gt;=1,$A119&lt;1+'1-Input'!$B$12),$C$110,0)))/(1-'P-Parametri'!$B$31*MAX(0,IF(E118&lt;=0,0,(E118-F118)/E118)))</f>
        <v>29000</v>
      </c>
      <c r="E119" s="10">
        <f>((E118-D119+MAX(0,-('1-Input'!$B$10-C119-IF(AND($A119&gt;=1,$A119&lt;1+'1-Input'!$B$12),$C$110,0))))*(1+B119))*(1-'P-Parametri'!$B$32)</f>
        <v>365663.28845052148</v>
      </c>
      <c r="F119" s="10">
        <f>IF(E118&lt;=0,F118,F118*(1-D119/E118))+MAX(0,-('1-Input'!$B$10-C119-IF(AND($A119&gt;=1,$A119&lt;1+'1-Input'!$B$12),$C$110,0)))</f>
        <v>472997.02148227271</v>
      </c>
      <c r="G119" s="10">
        <f>IF($A119&lt;='1-Input'!$B$26,0,IF($A119='1-Input'!$B$26+1,('1-Input'!$B$23+$G$111)*'1-Input'!$B$27,'1-Input'!$B$23+$G$111))</f>
        <v>0</v>
      </c>
      <c r="H119" s="10">
        <f>MAX(0,('1-Input'!$B$10-G119-IF(AND($A119&gt;=1,$A119&lt;1+'1-Input'!$B$12),$G$110,0)))/(1-'P-Parametri'!$B$31*MAX(0,IF(I118&lt;=0,0,(I118-J118)/I118)))</f>
        <v>29000</v>
      </c>
      <c r="I119" s="10">
        <f>((I118-H119+MAX(0,-('1-Input'!$B$10-G119-IF(AND($A119&gt;=1,$A119&lt;1+'1-Input'!$B$12),$G$110,0))))*(1+B119))*(1-'P-Parametri'!$B$32)</f>
        <v>408522.81332576246</v>
      </c>
      <c r="J119" s="10">
        <f>IF(I118&lt;=0,J118,J118*(1-H119/I118))+MAX(0,-('1-Input'!$B$10-G119-IF(AND($A119&gt;=1,$A119&lt;1+'1-Input'!$B$12),$G$110,0)))</f>
        <v>528437.17161065387</v>
      </c>
      <c r="K119" s="10">
        <f>IF($A119&lt;='1-Input'!$B$26,0,IF($A119='1-Input'!$B$26+1,('1-Input'!$B$23+$K$111)*'1-Input'!$B$27,'1-Input'!$B$23+$K$111))</f>
        <v>0</v>
      </c>
      <c r="L119" s="10">
        <f>MAX(0,('1-Input'!$B$10-K119-IF(AND($A119&gt;=1,$A119&lt;1+'1-Input'!$B$12),$K$110,0)))/(1-'P-Parametri'!$B$31*MAX(0,IF(M118&lt;=0,0,(M118-N118)/M118)))</f>
        <v>29000</v>
      </c>
      <c r="M119" s="10">
        <f>((M118-L119+MAX(0,-('1-Input'!$B$10-K119-IF(AND($A119&gt;=1,$A119&lt;1+'1-Input'!$B$12),$K$110,0))))*(1+B119))*(1-'P-Parametri'!$B$32)</f>
        <v>419399.22600866971</v>
      </c>
      <c r="N119" s="10">
        <f>IF(M118&lt;=0,N118,N118*(1-L119/M118))+MAX(0,-('1-Input'!$B$10-K119-IF(AND($A119&gt;=1,$A119&lt;1+'1-Input'!$B$12),$K$110,0)))</f>
        <v>542506.15519723902</v>
      </c>
      <c r="O119" s="10">
        <f>IF($A119&lt;='1-Input'!$B$26,0,IF($A119='1-Input'!$B$26+1,('1-Input'!$B$23+$O$111)*'1-Input'!$B$27,'1-Input'!$B$23+$O$111))</f>
        <v>0</v>
      </c>
      <c r="P119" s="10">
        <f>MAX(0,('1-Input'!$B$10-O119-IF(AND($A119&gt;=1,$A119&lt;1+'1-Input'!$B$12),$O$110,0)))/(1-'P-Parametri'!$B$31*MAX(0,IF(Q118&lt;=0,0,(Q118-R118)/Q118)))</f>
        <v>29000</v>
      </c>
      <c r="Q119" s="10">
        <f>((Q118-P119+MAX(0,-('1-Input'!$B$10-O119-IF(AND($A119&gt;=1,$A119&lt;1+'1-Input'!$B$12),$O$110,0))))*(1+B119))*(1-'P-Parametri'!$B$32)</f>
        <v>423509.56586817361</v>
      </c>
      <c r="R119" s="10">
        <f>IF(Q118&lt;=0,R118,R118*(1-P119/Q118))+MAX(0,-('1-Input'!$B$10-O119-IF(AND($A119&gt;=1,$A119&lt;1+'1-Input'!$B$12),$O$110,0)))</f>
        <v>547694.68523245631</v>
      </c>
      <c r="S119" s="10">
        <f>IF($A119&lt;='1-Input'!$B$26,0,IF($A119='1-Input'!$B$26+1,('1-Input'!$B$23+$S$111)*'1-Input'!$B$27,'1-Input'!$B$23+$S$111))</f>
        <v>0</v>
      </c>
      <c r="T119" s="10">
        <f>MAX(0,('1-Input'!$B$10-S119-IF(AND($A119&gt;=1,$A119&lt;1+'1-Input'!$B$12),$S$110,0)))/(1-'P-Parametri'!$B$31*MAX(0,IF(U118&lt;=0,0,(U118-V118)/U118)))</f>
        <v>29000</v>
      </c>
      <c r="U119" s="10">
        <f>((U118-T119+MAX(0,-('1-Input'!$B$10-S119-IF(AND($A119&gt;=1,$A119&lt;1+'1-Input'!$B$12),$S$110,0))))*(1+B119))*(1-'P-Parametri'!$B$32)</f>
        <v>423271.35651374637</v>
      </c>
      <c r="V119" s="10">
        <f>IF(U118&lt;=0,V118,V118*(1-T119/U118))+MAX(0,-('1-Input'!$B$10-S119-IF(AND($A119&gt;=1,$A119&lt;1+'1-Input'!$B$12),$S$110,0)))</f>
        <v>547444.96199433005</v>
      </c>
      <c r="W119" s="10">
        <f>IF($A119&lt;='1-Input'!$B$26,0,IF($A119='1-Input'!$B$26+1,('1-Input'!$B$23+$W$111)*'1-Input'!$B$27,'1-Input'!$B$23+$W$111))</f>
        <v>0</v>
      </c>
      <c r="X119" s="10">
        <f>MAX(0,('1-Input'!$B$10-W119-IF(AND($A119&gt;=1,$A119&lt;1+'1-Input'!$B$12),$W$110,0)))/(1-'P-Parametri'!$B$31*MAX(0,IF(Y118&lt;=0,0,(Y118-Z118)/Y118)))</f>
        <v>29000</v>
      </c>
      <c r="Y119" s="10">
        <f>((Y118-X119+MAX(0,-('1-Input'!$B$10-W119-IF(AND($A119&gt;=1,$A119&lt;1+'1-Input'!$B$12),$W$110,0))))*(1+B119))*(1-'P-Parametri'!$B$32)</f>
        <v>423291.49954842974</v>
      </c>
      <c r="Z119" s="10">
        <f>IF(Y118&lt;=0,Z118,Z118*(1-X119/Y118))+MAX(0,-('1-Input'!$B$10-W119-IF(AND($A119&gt;=1,$A119&lt;1+'1-Input'!$B$12),$W$110,0)))</f>
        <v>547466.07881390734</v>
      </c>
    </row>
    <row r="120" spans="1:26">
      <c r="A120" s="9">
        <f t="shared" si="2"/>
        <v>7</v>
      </c>
      <c r="B120" s="12">
        <f>IF($A120='P-Parametri'!$C$47,'P-Parametri'!$B$34,IF($A120='P-Parametri'!$C$48,'P-Parametri'!$C$34,'P-Parametri'!$C$51))</f>
        <v>3.7839263201876694E-2</v>
      </c>
      <c r="C120" s="10">
        <f>IF($A120&lt;='1-Input'!$B$26,0,IF($A120='1-Input'!$B$26+1,('1-Input'!$B$23+$C$111)*'1-Input'!$B$27,'1-Input'!$B$23+$C$111))</f>
        <v>0</v>
      </c>
      <c r="D120" s="10">
        <f>MAX(0,('1-Input'!$B$10-C120-IF(AND($A120&gt;=1,$A120&lt;1+'1-Input'!$B$12),$C$110,0)))/(1-'P-Parametri'!$B$31*MAX(0,IF(E119&lt;=0,0,(E119-F119)/E119)))</f>
        <v>29000</v>
      </c>
      <c r="E120" s="10">
        <f>((E119-D120+MAX(0,-('1-Input'!$B$10-C120-IF(AND($A120&gt;=1,$A120&lt;1+'1-Input'!$B$12),$C$110,0))))*(1+B120))*(1-'P-Parametri'!$B$32)</f>
        <v>348703.5744741449</v>
      </c>
      <c r="F120" s="10">
        <f>IF(E119&lt;=0,F119,F119*(1-D120/E119))+MAX(0,-('1-Input'!$B$10-C120-IF(AND($A120&gt;=1,$A120&lt;1+'1-Input'!$B$12),$C$110,0)))</f>
        <v>435484.60485135909</v>
      </c>
      <c r="G120" s="10">
        <f>IF($A120&lt;='1-Input'!$B$26,0,IF($A120='1-Input'!$B$26+1,('1-Input'!$B$23+$G$111)*'1-Input'!$B$27,'1-Input'!$B$23+$G$111))</f>
        <v>0</v>
      </c>
      <c r="H120" s="10">
        <f>MAX(0,('1-Input'!$B$10-G120-IF(AND($A120&gt;=1,$A120&lt;1+'1-Input'!$B$12),$G$110,0)))/(1-'P-Parametri'!$B$31*MAX(0,IF(I119&lt;=0,0,(I119-J119)/I119)))</f>
        <v>29000</v>
      </c>
      <c r="I120" s="10">
        <f>((I119-H120+MAX(0,-('1-Input'!$B$10-G120-IF(AND($A120&gt;=1,$A120&lt;1+'1-Input'!$B$12),$G$110,0))))*(1+B120))*(1-'P-Parametri'!$B$32)</f>
        <v>393095.90959641204</v>
      </c>
      <c r="J120" s="10">
        <f>IF(I119&lt;=0,J119,J119*(1-H120/I119))+MAX(0,-('1-Input'!$B$10-G120-IF(AND($A120&gt;=1,$A120&lt;1+'1-Input'!$B$12),$G$110,0)))</f>
        <v>490924.75497974025</v>
      </c>
      <c r="K120" s="10">
        <f>IF($A120&lt;='1-Input'!$B$26,0,IF($A120='1-Input'!$B$26+1,('1-Input'!$B$23+$K$111)*'1-Input'!$B$27,'1-Input'!$B$23+$K$111))</f>
        <v>0</v>
      </c>
      <c r="L120" s="10">
        <f>MAX(0,('1-Input'!$B$10-K120-IF(AND($A120&gt;=1,$A120&lt;1+'1-Input'!$B$12),$K$110,0)))/(1-'P-Parametri'!$B$31*MAX(0,IF(M119&lt;=0,0,(M119-N119)/M119)))</f>
        <v>29000</v>
      </c>
      <c r="M120" s="10">
        <f>((M119-L120+MAX(0,-('1-Input'!$B$10-K120-IF(AND($A120&gt;=1,$A120&lt;1+'1-Input'!$B$12),$K$110,0))))*(1+B120))*(1-'P-Parametri'!$B$32)</f>
        <v>404361.30178526987</v>
      </c>
      <c r="N120" s="10">
        <f>IF(M119&lt;=0,N119,N119*(1-L120/M119))+MAX(0,-('1-Input'!$B$10-K120-IF(AND($A120&gt;=1,$A120&lt;1+'1-Input'!$B$12),$K$110,0)))</f>
        <v>504993.73856632534</v>
      </c>
      <c r="O120" s="10">
        <f>IF($A120&lt;='1-Input'!$B$26,0,IF($A120='1-Input'!$B$26+1,('1-Input'!$B$23+$O$111)*'1-Input'!$B$27,'1-Input'!$B$23+$O$111))</f>
        <v>0</v>
      </c>
      <c r="P120" s="10">
        <f>MAX(0,('1-Input'!$B$10-O120-IF(AND($A120&gt;=1,$A120&lt;1+'1-Input'!$B$12),$O$110,0)))/(1-'P-Parametri'!$B$31*MAX(0,IF(Q119&lt;=0,0,(Q119-R119)/Q119)))</f>
        <v>29000</v>
      </c>
      <c r="Q120" s="10">
        <f>((Q119-P120+MAX(0,-('1-Input'!$B$10-O120-IF(AND($A120&gt;=1,$A120&lt;1+'1-Input'!$B$12),$O$110,0))))*(1+B120))*(1-'P-Parametri'!$B$32)</f>
        <v>408618.64213238412</v>
      </c>
      <c r="R120" s="10">
        <f>IF(Q119&lt;=0,R119,R119*(1-P120/Q119))+MAX(0,-('1-Input'!$B$10-O120-IF(AND($A120&gt;=1,$A120&lt;1+'1-Input'!$B$12),$O$110,0)))</f>
        <v>510191.05567645899</v>
      </c>
      <c r="S120" s="10">
        <f>IF($A120&lt;='1-Input'!$B$26,0,IF($A120='1-Input'!$B$26+1,('1-Input'!$B$23+$S$111)*'1-Input'!$B$27,'1-Input'!$B$23+$S$111))</f>
        <v>0</v>
      </c>
      <c r="T120" s="10">
        <f>MAX(0,('1-Input'!$B$10-S120-IF(AND($A120&gt;=1,$A120&lt;1+'1-Input'!$B$12),$S$110,0)))/(1-'P-Parametri'!$B$31*MAX(0,IF(U119&lt;=0,0,(U119-V119)/U119)))</f>
        <v>29000</v>
      </c>
      <c r="U120" s="10">
        <f>((U119-T120+MAX(0,-('1-Input'!$B$10-S120-IF(AND($A120&gt;=1,$A120&lt;1+'1-Input'!$B$12),$S$110,0))))*(1+B120))*(1-'P-Parametri'!$B$32)</f>
        <v>408371.91355753929</v>
      </c>
      <c r="V120" s="10">
        <f>IF(U119&lt;=0,V119,V119*(1-T120/U119))+MAX(0,-('1-Input'!$B$10-S120-IF(AND($A120&gt;=1,$A120&lt;1+'1-Input'!$B$12),$S$110,0)))</f>
        <v>509937.33561347437</v>
      </c>
      <c r="W120" s="10">
        <f>IF($A120&lt;='1-Input'!$B$26,0,IF($A120='1-Input'!$B$26+1,('1-Input'!$B$23+$W$111)*'1-Input'!$B$27,'1-Input'!$B$23+$W$111))</f>
        <v>0</v>
      </c>
      <c r="X120" s="10">
        <f>MAX(0,('1-Input'!$B$10-W120-IF(AND($A120&gt;=1,$A120&lt;1+'1-Input'!$B$12),$W$110,0)))/(1-'P-Parametri'!$B$31*MAX(0,IF(Y119&lt;=0,0,(Y119-Z119)/Y119)))</f>
        <v>29000</v>
      </c>
      <c r="Y120" s="10">
        <f>((Y119-X120+MAX(0,-('1-Input'!$B$10-W120-IF(AND($A120&gt;=1,$A120&lt;1+'1-Input'!$B$12),$W$110,0))))*(1+B120))*(1-'P-Parametri'!$B$32)</f>
        <v>408392.7769793492</v>
      </c>
      <c r="Z120" s="10">
        <f>IF(Y119&lt;=0,Z119,Z119*(1-X120/Y119))+MAX(0,-('1-Input'!$B$10-W120-IF(AND($A120&gt;=1,$A120&lt;1+'1-Input'!$B$12),$W$110,0)))</f>
        <v>509958.79056800471</v>
      </c>
    </row>
    <row r="121" spans="1:26">
      <c r="A121" s="9">
        <f t="shared" si="2"/>
        <v>8</v>
      </c>
      <c r="B121" s="12">
        <f>IF($A121='P-Parametri'!$C$47,'P-Parametri'!$B$34,IF($A121='P-Parametri'!$C$48,'P-Parametri'!$C$34,'P-Parametri'!$C$51))</f>
        <v>3.7839263201876694E-2</v>
      </c>
      <c r="C121" s="10">
        <f>IF($A121&lt;='1-Input'!$B$26,0,IF($A121='1-Input'!$B$26+1,('1-Input'!$B$23+$C$111)*'1-Input'!$B$27,'1-Input'!$B$23+$C$111))</f>
        <v>0</v>
      </c>
      <c r="D121" s="10">
        <f>MAX(0,('1-Input'!$B$10-C121-IF(AND($A121&gt;=1,$A121&lt;1+'1-Input'!$B$12),$C$110,0)))/(1-'P-Parametri'!$B$31*MAX(0,IF(E120&lt;=0,0,(E120-F120)/E120)))</f>
        <v>29000</v>
      </c>
      <c r="E121" s="10">
        <f>((E120-D121+MAX(0,-('1-Input'!$B$10-C121-IF(AND($A121&gt;=1,$A121&lt;1+'1-Input'!$B$12),$C$110,0))))*(1+B121))*(1-'P-Parametri'!$B$32)</f>
        <v>331137.32033090235</v>
      </c>
      <c r="F121" s="10">
        <f>IF(E120&lt;=0,F120,F120*(1-D121/E120))+MAX(0,-('1-Input'!$B$10-C121-IF(AND($A121&gt;=1,$A121&lt;1+'1-Input'!$B$12),$C$110,0)))</f>
        <v>399267.44372895191</v>
      </c>
      <c r="G121" s="10">
        <f>IF($A121&lt;='1-Input'!$B$26,0,IF($A121='1-Input'!$B$26+1,('1-Input'!$B$23+$G$111)*'1-Input'!$B$27,'1-Input'!$B$23+$G$111))</f>
        <v>0</v>
      </c>
      <c r="H121" s="10">
        <f>MAX(0,('1-Input'!$B$10-G121-IF(AND($A121&gt;=1,$A121&lt;1+'1-Input'!$B$12),$G$110,0)))/(1-'P-Parametri'!$B$31*MAX(0,IF(I120&lt;=0,0,(I120-J120)/I120)))</f>
        <v>29000</v>
      </c>
      <c r="I121" s="10">
        <f>((I120-H121+MAX(0,-('1-Input'!$B$10-G121-IF(AND($A121&gt;=1,$A121&lt;1+'1-Input'!$B$12),$G$110,0))))*(1+B121))*(1-'P-Parametri'!$B$32)</f>
        <v>377117.28448925662</v>
      </c>
      <c r="J121" s="10">
        <f>IF(I120&lt;=0,J120,J120*(1-H121/I120))+MAX(0,-('1-Input'!$B$10-G121-IF(AND($A121&gt;=1,$A121&lt;1+'1-Input'!$B$12),$G$110,0)))</f>
        <v>454707.59385733306</v>
      </c>
      <c r="K121" s="10">
        <f>IF($A121&lt;='1-Input'!$B$26,0,IF($A121='1-Input'!$B$26+1,('1-Input'!$B$23+$K$111)*'1-Input'!$B$27,'1-Input'!$B$23+$K$111))</f>
        <v>0</v>
      </c>
      <c r="L121" s="10">
        <f>MAX(0,('1-Input'!$B$10-K121-IF(AND($A121&gt;=1,$A121&lt;1+'1-Input'!$B$12),$K$110,0)))/(1-'P-Parametri'!$B$31*MAX(0,IF(M120&lt;=0,0,(M120-N120)/M120)))</f>
        <v>29000</v>
      </c>
      <c r="M121" s="10">
        <f>((M120-L121+MAX(0,-('1-Input'!$B$10-K121-IF(AND($A121&gt;=1,$A121&lt;1+'1-Input'!$B$12),$K$110,0))))*(1+B121))*(1-'P-Parametri'!$B$32)</f>
        <v>388785.56748556311</v>
      </c>
      <c r="N121" s="10">
        <f>IF(M120&lt;=0,N120,N120*(1-L121/M120))+MAX(0,-('1-Input'!$B$10-K121-IF(AND($A121&gt;=1,$A121&lt;1+'1-Input'!$B$12),$K$110,0)))</f>
        <v>468776.57744391816</v>
      </c>
      <c r="O121" s="10">
        <f>IF($A121&lt;='1-Input'!$B$26,0,IF($A121='1-Input'!$B$26+1,('1-Input'!$B$23+$O$111)*'1-Input'!$B$27,'1-Input'!$B$23+$O$111))</f>
        <v>0</v>
      </c>
      <c r="P121" s="10">
        <f>MAX(0,('1-Input'!$B$10-O121-IF(AND($A121&gt;=1,$A121&lt;1+'1-Input'!$B$12),$O$110,0)))/(1-'P-Parametri'!$B$31*MAX(0,IF(Q120&lt;=0,0,(Q120-R120)/Q120)))</f>
        <v>29000</v>
      </c>
      <c r="Q121" s="10">
        <f>((Q120-P121+MAX(0,-('1-Input'!$B$10-O121-IF(AND($A121&gt;=1,$A121&lt;1+'1-Input'!$B$12),$O$110,0))))*(1+B121))*(1-'P-Parametri'!$B$32)</f>
        <v>393195.1655846737</v>
      </c>
      <c r="R121" s="10">
        <f>IF(Q120&lt;=0,R120,R120*(1-P121/Q120))+MAX(0,-('1-Input'!$B$10-O121-IF(AND($A121&gt;=1,$A121&lt;1+'1-Input'!$B$12),$O$110,0)))</f>
        <v>473982.37822257064</v>
      </c>
      <c r="S121" s="10">
        <f>IF($A121&lt;='1-Input'!$B$26,0,IF($A121='1-Input'!$B$26+1,('1-Input'!$B$23+$S$111)*'1-Input'!$B$27,'1-Input'!$B$23+$S$111))</f>
        <v>0</v>
      </c>
      <c r="T121" s="10">
        <f>MAX(0,('1-Input'!$B$10-S121-IF(AND($A121&gt;=1,$A121&lt;1+'1-Input'!$B$12),$S$110,0)))/(1-'P-Parametri'!$B$31*MAX(0,IF(U120&lt;=0,0,(U120-V120)/U120)))</f>
        <v>29000</v>
      </c>
      <c r="U121" s="10">
        <f>((U120-T121+MAX(0,-('1-Input'!$B$10-S121-IF(AND($A121&gt;=1,$A121&lt;1+'1-Input'!$B$12),$S$110,0))))*(1+B121))*(1-'P-Parametri'!$B$32)</f>
        <v>392939.61311155057</v>
      </c>
      <c r="V121" s="10">
        <f>IF(U120&lt;=0,V120,V120*(1-T121/U120))+MAX(0,-('1-Input'!$B$10-S121-IF(AND($A121&gt;=1,$A121&lt;1+'1-Input'!$B$12),$S$110,0)))</f>
        <v>473724.79933995049</v>
      </c>
      <c r="W121" s="10">
        <f>IF($A121&lt;='1-Input'!$B$26,0,IF($A121='1-Input'!$B$26+1,('1-Input'!$B$23+$W$111)*'1-Input'!$B$27,'1-Input'!$B$23+$W$111))</f>
        <v>0</v>
      </c>
      <c r="X121" s="10">
        <f>MAX(0,('1-Input'!$B$10-W121-IF(AND($A121&gt;=1,$A121&lt;1+'1-Input'!$B$12),$W$110,0)))/(1-'P-Parametri'!$B$31*MAX(0,IF(Y120&lt;=0,0,(Y120-Z120)/Y120)))</f>
        <v>29000</v>
      </c>
      <c r="Y121" s="10">
        <f>((Y120-X121+MAX(0,-('1-Input'!$B$10-W121-IF(AND($A121&gt;=1,$A121&lt;1+'1-Input'!$B$12),$W$110,0))))*(1+B121))*(1-'P-Parametri'!$B$32)</f>
        <v>392961.22268411296</v>
      </c>
      <c r="Z121" s="10">
        <f>IF(Y120&lt;=0,Z120,Z120*(1-X121/Y120))+MAX(0,-('1-Input'!$B$10-W121-IF(AND($A121&gt;=1,$A121&lt;1+'1-Input'!$B$12),$W$110,0)))</f>
        <v>473746.5807540688</v>
      </c>
    </row>
    <row r="122" spans="1:26">
      <c r="A122" s="9">
        <f t="shared" si="2"/>
        <v>9</v>
      </c>
      <c r="B122" s="12">
        <f>IF($A122='P-Parametri'!$C$47,'P-Parametri'!$B$34,IF($A122='P-Parametri'!$C$48,'P-Parametri'!$C$34,'P-Parametri'!$C$51))</f>
        <v>3.7839263201876694E-2</v>
      </c>
      <c r="C122" s="10">
        <f>IF($A122&lt;='1-Input'!$B$26,0,IF($A122='1-Input'!$B$26+1,('1-Input'!$B$23+$C$111)*'1-Input'!$B$27,'1-Input'!$B$23+$C$111))</f>
        <v>0</v>
      </c>
      <c r="D122" s="10">
        <f>MAX(0,('1-Input'!$B$10-C122-IF(AND($A122&gt;=1,$A122&lt;1+'1-Input'!$B$12),$C$110,0)))/(1-'P-Parametri'!$B$31*MAX(0,IF(E121&lt;=0,0,(E121-F121)/E121)))</f>
        <v>29000</v>
      </c>
      <c r="E122" s="10">
        <f>((E121-D122+MAX(0,-('1-Input'!$B$10-C122-IF(AND($A122&gt;=1,$A122&lt;1+'1-Input'!$B$12),$C$110,0))))*(1+B122))*(1-'P-Parametri'!$B$32)</f>
        <v>312942.83397017705</v>
      </c>
      <c r="F122" s="10">
        <f>IF(E121&lt;=0,F121,F121*(1-D122/E121))+MAX(0,-('1-Input'!$B$10-C122-IF(AND($A122&gt;=1,$A122&lt;1+'1-Input'!$B$12),$C$110,0)))</f>
        <v>364300.81460793025</v>
      </c>
      <c r="G122" s="10">
        <f>IF($A122&lt;='1-Input'!$B$26,0,IF($A122='1-Input'!$B$26+1,('1-Input'!$B$23+$G$111)*'1-Input'!$B$27,'1-Input'!$B$23+$G$111))</f>
        <v>0</v>
      </c>
      <c r="H122" s="10">
        <f>MAX(0,('1-Input'!$B$10-G122-IF(AND($A122&gt;=1,$A122&lt;1+'1-Input'!$B$12),$G$110,0)))/(1-'P-Parametri'!$B$31*MAX(0,IF(I121&lt;=0,0,(I121-J121)/I121)))</f>
        <v>29000</v>
      </c>
      <c r="I122" s="10">
        <f>((I121-H122+MAX(0,-('1-Input'!$B$10-G122-IF(AND($A122&gt;=1,$A122&lt;1+'1-Input'!$B$12),$G$110,0))))*(1+B122))*(1-'P-Parametri'!$B$32)</f>
        <v>360567.20647008385</v>
      </c>
      <c r="J122" s="10">
        <f>IF(I121&lt;=0,J121,J121*(1-H122/I121))+MAX(0,-('1-Input'!$B$10-G122-IF(AND($A122&gt;=1,$A122&lt;1+'1-Input'!$B$12),$G$110,0)))</f>
        <v>419740.96473631141</v>
      </c>
      <c r="K122" s="10">
        <f>IF($A122&lt;='1-Input'!$B$26,0,IF($A122='1-Input'!$B$26+1,('1-Input'!$B$23+$K$111)*'1-Input'!$B$27,'1-Input'!$B$23+$K$111))</f>
        <v>0</v>
      </c>
      <c r="L122" s="10">
        <f>MAX(0,('1-Input'!$B$10-K122-IF(AND($A122&gt;=1,$A122&lt;1+'1-Input'!$B$12),$K$110,0)))/(1-'P-Parametri'!$B$31*MAX(0,IF(M121&lt;=0,0,(M121-N121)/M121)))</f>
        <v>29000</v>
      </c>
      <c r="M122" s="10">
        <f>((M121-L122+MAX(0,-('1-Input'!$B$10-K122-IF(AND($A122&gt;=1,$A122&lt;1+'1-Input'!$B$12),$K$110,0))))*(1+B122))*(1-'P-Parametri'!$B$32)</f>
        <v>372652.78909334616</v>
      </c>
      <c r="N122" s="10">
        <f>IF(M121&lt;=0,N121,N121*(1-L122/M121))+MAX(0,-('1-Input'!$B$10-K122-IF(AND($A122&gt;=1,$A122&lt;1+'1-Input'!$B$12),$K$110,0)))</f>
        <v>433809.9483228965</v>
      </c>
      <c r="O122" s="10">
        <f>IF($A122&lt;='1-Input'!$B$26,0,IF($A122='1-Input'!$B$26+1,('1-Input'!$B$23+$O$111)*'1-Input'!$B$27,'1-Input'!$B$23+$O$111))</f>
        <v>0</v>
      </c>
      <c r="P122" s="10">
        <f>MAX(0,('1-Input'!$B$10-O122-IF(AND($A122&gt;=1,$A122&lt;1+'1-Input'!$B$12),$O$110,0)))/(1-'P-Parametri'!$B$31*MAX(0,IF(Q121&lt;=0,0,(Q121-R121)/Q121)))</f>
        <v>29000</v>
      </c>
      <c r="Q122" s="10">
        <f>((Q121-P122+MAX(0,-('1-Input'!$B$10-O122-IF(AND($A122&gt;=1,$A122&lt;1+'1-Input'!$B$12),$O$110,0))))*(1+B122))*(1-'P-Parametri'!$B$32)</f>
        <v>377220.09022745909</v>
      </c>
      <c r="R122" s="10">
        <f>IF(Q121&lt;=0,R121,R121*(1-P122/Q121))+MAX(0,-('1-Input'!$B$10-O122-IF(AND($A122&gt;=1,$A122&lt;1+'1-Input'!$B$12),$O$110,0)))</f>
        <v>439023.93983990315</v>
      </c>
      <c r="S122" s="10">
        <f>IF($A122&lt;='1-Input'!$B$26,0,IF($A122='1-Input'!$B$26+1,('1-Input'!$B$23+$S$111)*'1-Input'!$B$27,'1-Input'!$B$23+$S$111))</f>
        <v>0</v>
      </c>
      <c r="T122" s="10">
        <f>MAX(0,('1-Input'!$B$10-S122-IF(AND($A122&gt;=1,$A122&lt;1+'1-Input'!$B$12),$S$110,0)))/(1-'P-Parametri'!$B$31*MAX(0,IF(U121&lt;=0,0,(U121-V121)/U121)))</f>
        <v>29000</v>
      </c>
      <c r="U122" s="10">
        <f>((U121-T122+MAX(0,-('1-Input'!$B$10-S122-IF(AND($A122&gt;=1,$A122&lt;1+'1-Input'!$B$12),$S$110,0))))*(1+B122))*(1-'P-Parametri'!$B$32)</f>
        <v>376955.39828182437</v>
      </c>
      <c r="V122" s="10">
        <f>IF(U121&lt;=0,V121,V121*(1-T122/U121))+MAX(0,-('1-Input'!$B$10-S122-IF(AND($A122&gt;=1,$A122&lt;1+'1-Input'!$B$12),$S$110,0)))</f>
        <v>438762.63537772733</v>
      </c>
      <c r="W122" s="10">
        <f>IF($A122&lt;='1-Input'!$B$26,0,IF($A122='1-Input'!$B$26+1,('1-Input'!$B$23+$W$111)*'1-Input'!$B$27,'1-Input'!$B$23+$W$111))</f>
        <v>0</v>
      </c>
      <c r="X122" s="10">
        <f>MAX(0,('1-Input'!$B$10-W122-IF(AND($A122&gt;=1,$A122&lt;1+'1-Input'!$B$12),$W$110,0)))/(1-'P-Parametri'!$B$31*MAX(0,IF(Y121&lt;=0,0,(Y121-Z121)/Y121)))</f>
        <v>29000</v>
      </c>
      <c r="Y122" s="10">
        <f>((Y121-X122+MAX(0,-('1-Input'!$B$10-W122-IF(AND($A122&gt;=1,$A122&lt;1+'1-Input'!$B$12),$W$110,0))))*(1+B122))*(1-'P-Parametri'!$B$32)</f>
        <v>376977.78069016489</v>
      </c>
      <c r="Z122" s="10">
        <f>IF(Y121&lt;=0,Z121,Z121*(1-X122/Y121))+MAX(0,-('1-Input'!$B$10-W122-IF(AND($A122&gt;=1,$A122&lt;1+'1-Input'!$B$12),$W$110,0)))</f>
        <v>438784.73197920382</v>
      </c>
    </row>
    <row r="123" spans="1:26">
      <c r="A123" s="9">
        <f t="shared" si="2"/>
        <v>10</v>
      </c>
      <c r="B123" s="12">
        <f>IF($A123='P-Parametri'!$C$47,'P-Parametri'!$B$34,IF($A123='P-Parametri'!$C$48,'P-Parametri'!$C$34,'P-Parametri'!$C$51))</f>
        <v>3.7839263201876694E-2</v>
      </c>
      <c r="C123" s="10">
        <f>IF($A123&lt;='1-Input'!$B$26,0,IF($A123='1-Input'!$B$26+1,('1-Input'!$B$23+$C$111)*'1-Input'!$B$27,'1-Input'!$B$23+$C$111))</f>
        <v>0</v>
      </c>
      <c r="D123" s="10">
        <f>MAX(0,('1-Input'!$B$10-C123-IF(AND($A123&gt;=1,$A123&lt;1+'1-Input'!$B$12),$C$110,0)))/(1-'P-Parametri'!$B$31*MAX(0,IF(E122&lt;=0,0,(E122-F122)/E122)))</f>
        <v>29000</v>
      </c>
      <c r="E123" s="10">
        <f>((E122-D123+MAX(0,-('1-Input'!$B$10-C123-IF(AND($A123&gt;=1,$A123&lt;1+'1-Input'!$B$12),$C$110,0))))*(1+B123))*(1-'P-Parametri'!$B$32)</f>
        <v>294097.64755586319</v>
      </c>
      <c r="F123" s="10">
        <f>IF(E122&lt;=0,F122,F122*(1-D123/E122))+MAX(0,-('1-Input'!$B$10-C123-IF(AND($A123&gt;=1,$A123&lt;1+'1-Input'!$B$12),$C$110,0)))</f>
        <v>330541.53822636348</v>
      </c>
      <c r="G123" s="10">
        <f>IF($A123&lt;='1-Input'!$B$26,0,IF($A123='1-Input'!$B$26+1,('1-Input'!$B$23+$G$111)*'1-Input'!$B$27,'1-Input'!$B$23+$G$111))</f>
        <v>0</v>
      </c>
      <c r="H123" s="10">
        <f>MAX(0,('1-Input'!$B$10-G123-IF(AND($A123&gt;=1,$A123&lt;1+'1-Input'!$B$12),$G$110,0)))/(1-'P-Parametri'!$B$31*MAX(0,IF(I122&lt;=0,0,(I122-J122)/I122)))</f>
        <v>29000</v>
      </c>
      <c r="I123" s="10">
        <f>((I122-H123+MAX(0,-('1-Input'!$B$10-G123-IF(AND($A123&gt;=1,$A123&lt;1+'1-Input'!$B$12),$G$110,0))))*(1+B123))*(1-'P-Parametri'!$B$32)</f>
        <v>343425.23833428673</v>
      </c>
      <c r="J123" s="10">
        <f>IF(I122&lt;=0,J122,J122*(1-H123/I122))+MAX(0,-('1-Input'!$B$10-G123-IF(AND($A123&gt;=1,$A123&lt;1+'1-Input'!$B$12),$G$110,0)))</f>
        <v>385981.68835474458</v>
      </c>
      <c r="K123" s="10">
        <f>IF($A123&lt;='1-Input'!$B$26,0,IF($A123='1-Input'!$B$26+1,('1-Input'!$B$23+$K$111)*'1-Input'!$B$27,'1-Input'!$B$23+$K$111))</f>
        <v>0</v>
      </c>
      <c r="L123" s="10">
        <f>MAX(0,('1-Input'!$B$10-K123-IF(AND($A123&gt;=1,$A123&lt;1+'1-Input'!$B$12),$K$110,0)))/(1-'P-Parametri'!$B$31*MAX(0,IF(M122&lt;=0,0,(M122-N122)/M122)))</f>
        <v>29000</v>
      </c>
      <c r="M123" s="10">
        <f>((M122-L123+MAX(0,-('1-Input'!$B$10-K123-IF(AND($A123&gt;=1,$A123&lt;1+'1-Input'!$B$12),$K$110,0))))*(1+B123))*(1-'P-Parametri'!$B$32)</f>
        <v>355943.04471504845</v>
      </c>
      <c r="N123" s="10">
        <f>IF(M122&lt;=0,N122,N122*(1-L123/M122))+MAX(0,-('1-Input'!$B$10-K123-IF(AND($A123&gt;=1,$A123&lt;1+'1-Input'!$B$12),$K$110,0)))</f>
        <v>400050.67194132967</v>
      </c>
      <c r="O123" s="10">
        <f>IF($A123&lt;='1-Input'!$B$26,0,IF($A123='1-Input'!$B$26+1,('1-Input'!$B$23+$O$111)*'1-Input'!$B$27,'1-Input'!$B$23+$O$111))</f>
        <v>0</v>
      </c>
      <c r="P123" s="10">
        <f>MAX(0,('1-Input'!$B$10-O123-IF(AND($A123&gt;=1,$A123&lt;1+'1-Input'!$B$12),$O$110,0)))/(1-'P-Parametri'!$B$31*MAX(0,IF(Q122&lt;=0,0,(Q122-R122)/Q122)))</f>
        <v>29000</v>
      </c>
      <c r="Q123" s="10">
        <f>((Q122-P123+MAX(0,-('1-Input'!$B$10-O123-IF(AND($A123&gt;=1,$A123&lt;1+'1-Input'!$B$12),$O$110,0))))*(1+B123))*(1-'P-Parametri'!$B$32)</f>
        <v>360673.68891000963</v>
      </c>
      <c r="R123" s="10">
        <f>IF(Q122&lt;=0,R122,R122*(1-P123/Q122))+MAX(0,-('1-Input'!$B$10-O123-IF(AND($A123&gt;=1,$A123&lt;1+'1-Input'!$B$12),$O$110,0)))</f>
        <v>405272.57138102775</v>
      </c>
      <c r="S123" s="10">
        <f>IF($A123&lt;='1-Input'!$B$26,0,IF($A123='1-Input'!$B$26+1,('1-Input'!$B$23+$S$111)*'1-Input'!$B$27,'1-Input'!$B$23+$S$111))</f>
        <v>0</v>
      </c>
      <c r="T123" s="10">
        <f>MAX(0,('1-Input'!$B$10-S123-IF(AND($A123&gt;=1,$A123&lt;1+'1-Input'!$B$12),$S$110,0)))/(1-'P-Parametri'!$B$31*MAX(0,IF(U122&lt;=0,0,(U122-V122)/U122)))</f>
        <v>29000</v>
      </c>
      <c r="U123" s="10">
        <f>((U122-T123+MAX(0,-('1-Input'!$B$10-S123-IF(AND($A123&gt;=1,$A123&lt;1+'1-Input'!$B$12),$S$110,0))))*(1+B123))*(1-'P-Parametri'!$B$32)</f>
        <v>360399.53063156432</v>
      </c>
      <c r="V123" s="10">
        <f>IF(U122&lt;=0,V122,V122*(1-T123/U122))+MAX(0,-('1-Input'!$B$10-S123-IF(AND($A123&gt;=1,$A123&lt;1+'1-Input'!$B$12),$S$110,0)))</f>
        <v>405007.66997876752</v>
      </c>
      <c r="W123" s="10">
        <f>IF($A123&lt;='1-Input'!$B$26,0,IF($A123='1-Input'!$B$26+1,('1-Input'!$B$23+$W$111)*'1-Input'!$B$27,'1-Input'!$B$23+$W$111))</f>
        <v>0</v>
      </c>
      <c r="X123" s="10">
        <f>MAX(0,('1-Input'!$B$10-W123-IF(AND($A123&gt;=1,$A123&lt;1+'1-Input'!$B$12),$W$110,0)))/(1-'P-Parametri'!$B$31*MAX(0,IF(Y122&lt;=0,0,(Y122-Z122)/Y122)))</f>
        <v>29000</v>
      </c>
      <c r="Y123" s="10">
        <f>((Y122-X123+MAX(0,-('1-Input'!$B$10-W123-IF(AND($A123&gt;=1,$A123&lt;1+'1-Input'!$B$12),$W$110,0))))*(1+B123))*(1-'P-Parametri'!$B$32)</f>
        <v>360422.71351506072</v>
      </c>
      <c r="Z123" s="10">
        <f>IF(Y122&lt;=0,Z122,Z122*(1-X123/Y122))+MAX(0,-('1-Input'!$B$10-W123-IF(AND($A123&gt;=1,$A123&lt;1+'1-Input'!$B$12),$W$110,0)))</f>
        <v>405030.07088458806</v>
      </c>
    </row>
    <row r="124" spans="1:26">
      <c r="A124" s="9">
        <f t="shared" si="2"/>
        <v>11</v>
      </c>
      <c r="B124" s="12">
        <f>IF($A124='P-Parametri'!$C$47,'P-Parametri'!$B$34,IF($A124='P-Parametri'!$C$48,'P-Parametri'!$C$34,'P-Parametri'!$C$51))</f>
        <v>3.7839263201876694E-2</v>
      </c>
      <c r="C124" s="10">
        <f>IF($A124&lt;='1-Input'!$B$26,0,IF($A124='1-Input'!$B$26+1,('1-Input'!$B$23+$C$111)*'1-Input'!$B$27,'1-Input'!$B$23+$C$111))</f>
        <v>0</v>
      </c>
      <c r="D124" s="10">
        <f>MAX(0,('1-Input'!$B$10-C124-IF(AND($A124&gt;=1,$A124&lt;1+'1-Input'!$B$12),$C$110,0)))/(1-'P-Parametri'!$B$31*MAX(0,IF(E123&lt;=0,0,(E123-F123)/E123)))</f>
        <v>29000</v>
      </c>
      <c r="E124" s="10">
        <f>((E123-D124+MAX(0,-('1-Input'!$B$10-C124-IF(AND($A124&gt;=1,$A124&lt;1+'1-Input'!$B$12),$C$110,0))))*(1+B124))*(1-'P-Parametri'!$B$32)</f>
        <v>274578.48972149601</v>
      </c>
      <c r="F124" s="10">
        <f>IF(E123&lt;=0,F123,F123*(1-D124/E123))+MAX(0,-('1-Input'!$B$10-C124-IF(AND($A124&gt;=1,$A124&lt;1+'1-Input'!$B$12),$C$110,0)))</f>
        <v>297947.92624671053</v>
      </c>
      <c r="G124" s="10">
        <f>IF($A124&lt;='1-Input'!$B$26,0,IF($A124='1-Input'!$B$26+1,('1-Input'!$B$23+$G$111)*'1-Input'!$B$27,'1-Input'!$B$23+$G$111))</f>
        <v>0</v>
      </c>
      <c r="H124" s="10">
        <f>MAX(0,('1-Input'!$B$10-G124-IF(AND($A124&gt;=1,$A124&lt;1+'1-Input'!$B$12),$G$110,0)))/(1-'P-Parametri'!$B$31*MAX(0,IF(I123&lt;=0,0,(I123-J123)/I123)))</f>
        <v>29000</v>
      </c>
      <c r="I124" s="10">
        <f>((I123-H124+MAX(0,-('1-Input'!$B$10-G124-IF(AND($A124&gt;=1,$A124&lt;1+'1-Input'!$B$12),$G$110,0))))*(1+B124))*(1-'P-Parametri'!$B$32)</f>
        <v>325670.21196956077</v>
      </c>
      <c r="J124" s="10">
        <f>IF(I123&lt;=0,J123,J123*(1-H124/I123))+MAX(0,-('1-Input'!$B$10-G124-IF(AND($A124&gt;=1,$A124&lt;1+'1-Input'!$B$12),$G$110,0)))</f>
        <v>353388.07637509162</v>
      </c>
      <c r="K124" s="10">
        <f>IF($A124&lt;='1-Input'!$B$26,0,IF($A124='1-Input'!$B$26+1,('1-Input'!$B$23+$K$111)*'1-Input'!$B$27,'1-Input'!$B$23+$K$111))</f>
        <v>0</v>
      </c>
      <c r="L124" s="10">
        <f>MAX(0,('1-Input'!$B$10-K124-IF(AND($A124&gt;=1,$A124&lt;1+'1-Input'!$B$12),$K$110,0)))/(1-'P-Parametri'!$B$31*MAX(0,IF(M123&lt;=0,0,(M123-N123)/M123)))</f>
        <v>29000</v>
      </c>
      <c r="M124" s="10">
        <f>((M123-L124+MAX(0,-('1-Input'!$B$10-K124-IF(AND($A124&gt;=1,$A124&lt;1+'1-Input'!$B$12),$K$110,0))))*(1+B124))*(1-'P-Parametri'!$B$32)</f>
        <v>338635.69997877203</v>
      </c>
      <c r="N124" s="10">
        <f>IF(M123&lt;=0,N123,N123*(1-L124/M123))+MAX(0,-('1-Input'!$B$10-K124-IF(AND($A124&gt;=1,$A124&lt;1+'1-Input'!$B$12),$K$110,0)))</f>
        <v>367457.05996167666</v>
      </c>
      <c r="O124" s="10">
        <f>IF($A124&lt;='1-Input'!$B$26,0,IF($A124='1-Input'!$B$26+1,('1-Input'!$B$23+$O$111)*'1-Input'!$B$27,'1-Input'!$B$23+$O$111))</f>
        <v>0</v>
      </c>
      <c r="P124" s="10">
        <f>MAX(0,('1-Input'!$B$10-O124-IF(AND($A124&gt;=1,$A124&lt;1+'1-Input'!$B$12),$O$110,0)))/(1-'P-Parametri'!$B$31*MAX(0,IF(Q123&lt;=0,0,(Q123-R123)/Q123)))</f>
        <v>29000</v>
      </c>
      <c r="Q124" s="10">
        <f>((Q123-P124+MAX(0,-('1-Input'!$B$10-O124-IF(AND($A124&gt;=1,$A124&lt;1+'1-Input'!$B$12),$O$110,0))))*(1+B124))*(1-'P-Parametri'!$B$32)</f>
        <v>343535.52896796924</v>
      </c>
      <c r="R124" s="10">
        <f>IF(Q123&lt;=0,R123,R123*(1-P124/Q123))+MAX(0,-('1-Input'!$B$10-O124-IF(AND($A124&gt;=1,$A124&lt;1+'1-Input'!$B$12),$O$110,0)))</f>
        <v>372686.59427366458</v>
      </c>
      <c r="S124" s="10">
        <f>IF($A124&lt;='1-Input'!$B$26,0,IF($A124='1-Input'!$B$26+1,('1-Input'!$B$23+$S$111)*'1-Input'!$B$27,'1-Input'!$B$23+$S$111))</f>
        <v>0</v>
      </c>
      <c r="T124" s="10">
        <f>MAX(0,('1-Input'!$B$10-S124-IF(AND($A124&gt;=1,$A124&lt;1+'1-Input'!$B$12),$S$110,0)))/(1-'P-Parametri'!$B$31*MAX(0,IF(U123&lt;=0,0,(U123-V123)/U123)))</f>
        <v>29000</v>
      </c>
      <c r="U124" s="10">
        <f>((U123-T124+MAX(0,-('1-Input'!$B$10-S124-IF(AND($A124&gt;=1,$A124&lt;1+'1-Input'!$B$12),$S$110,0))))*(1+B124))*(1-'P-Parametri'!$B$32)</f>
        <v>343251.56580671825</v>
      </c>
      <c r="V124" s="10">
        <f>IF(U123&lt;=0,V123,V123*(1-T124/U123))+MAX(0,-('1-Input'!$B$10-S124-IF(AND($A124&gt;=1,$A124&lt;1+'1-Input'!$B$12),$S$110,0)))</f>
        <v>372418.2201290357</v>
      </c>
      <c r="W124" s="10">
        <f>IF($A124&lt;='1-Input'!$B$26,0,IF($A124='1-Input'!$B$26+1,('1-Input'!$B$23+$W$111)*'1-Input'!$B$27,'1-Input'!$B$23+$W$111))</f>
        <v>0</v>
      </c>
      <c r="X124" s="10">
        <f>MAX(0,('1-Input'!$B$10-W124-IF(AND($A124&gt;=1,$A124&lt;1+'1-Input'!$B$12),$W$110,0)))/(1-'P-Parametri'!$B$31*MAX(0,IF(Y123&lt;=0,0,(Y123-Z123)/Y123)))</f>
        <v>29000</v>
      </c>
      <c r="Y124" s="10">
        <f>((Y123-X124+MAX(0,-('1-Input'!$B$10-W124-IF(AND($A124&gt;=1,$A124&lt;1+'1-Input'!$B$12),$W$110,0))))*(1+B124))*(1-'P-Parametri'!$B$32)</f>
        <v>343275.57779323158</v>
      </c>
      <c r="Z124" s="10">
        <f>IF(Y123&lt;=0,Z123,Z123*(1-X124/Y123))+MAX(0,-('1-Input'!$B$10-W124-IF(AND($A124&gt;=1,$A124&lt;1+'1-Input'!$B$12),$W$110,0)))</f>
        <v>372440.91483196249</v>
      </c>
    </row>
    <row r="125" spans="1:26">
      <c r="A125" s="9">
        <f t="shared" si="2"/>
        <v>12</v>
      </c>
      <c r="B125" s="12">
        <f>IF($A125='P-Parametri'!$C$47,'P-Parametri'!$B$34,IF($A125='P-Parametri'!$C$48,'P-Parametri'!$C$34,'P-Parametri'!$C$51))</f>
        <v>3.7839263201876694E-2</v>
      </c>
      <c r="C125" s="10">
        <f>IF($A125&lt;='1-Input'!$B$26,0,IF($A125='1-Input'!$B$26+1,('1-Input'!$B$23+$C$111)*'1-Input'!$B$27,'1-Input'!$B$23+$C$111))</f>
        <v>0</v>
      </c>
      <c r="D125" s="10">
        <f>MAX(0,('1-Input'!$B$10-C125-IF(AND($A125&gt;=1,$A125&lt;1+'1-Input'!$B$12),$C$110,0)))/(1-'P-Parametri'!$B$31*MAX(0,IF(E124&lt;=0,0,(E124-F124)/E124)))</f>
        <v>29000</v>
      </c>
      <c r="E125" s="10">
        <f>((E124-D125+MAX(0,-('1-Input'!$B$10-C125-IF(AND($A125&gt;=1,$A125&lt;1+'1-Input'!$B$12),$C$110,0))))*(1+B125))*(1-'P-Parametri'!$B$32)</f>
        <v>254361.25683312549</v>
      </c>
      <c r="F125" s="10">
        <f>IF(E124&lt;=0,F124,F124*(1-D125/E124))+MAX(0,-('1-Input'!$B$10-C125-IF(AND($A125&gt;=1,$A125&lt;1+'1-Input'!$B$12),$C$110,0)))</f>
        <v>266479.72977611801</v>
      </c>
      <c r="G125" s="10">
        <f>IF($A125&lt;='1-Input'!$B$26,0,IF($A125='1-Input'!$B$26+1,('1-Input'!$B$23+$G$111)*'1-Input'!$B$27,'1-Input'!$B$23+$G$111))</f>
        <v>0</v>
      </c>
      <c r="H125" s="10">
        <f>MAX(0,('1-Input'!$B$10-G125-IF(AND($A125&gt;=1,$A125&lt;1+'1-Input'!$B$12),$G$110,0)))/(1-'P-Parametri'!$B$31*MAX(0,IF(I124&lt;=0,0,(I124-J124)/I124)))</f>
        <v>29000</v>
      </c>
      <c r="I125" s="10">
        <f>((I124-H125+MAX(0,-('1-Input'!$B$10-G125-IF(AND($A125&gt;=1,$A125&lt;1+'1-Input'!$B$12),$G$110,0))))*(1+B125))*(1-'P-Parametri'!$B$32)</f>
        <v>307280.20221602463</v>
      </c>
      <c r="J125" s="10">
        <f>IF(I124&lt;=0,J124,J124*(1-H125/I124))+MAX(0,-('1-Input'!$B$10-G125-IF(AND($A125&gt;=1,$A125&lt;1+'1-Input'!$B$12),$G$110,0)))</f>
        <v>321919.8799044991</v>
      </c>
      <c r="K125" s="10">
        <f>IF($A125&lt;='1-Input'!$B$26,0,IF($A125='1-Input'!$B$26+1,('1-Input'!$B$23+$K$111)*'1-Input'!$B$27,'1-Input'!$B$23+$K$111))</f>
        <v>0</v>
      </c>
      <c r="L125" s="10">
        <f>MAX(0,('1-Input'!$B$10-K125-IF(AND($A125&gt;=1,$A125&lt;1+'1-Input'!$B$12),$K$110,0)))/(1-'P-Parametri'!$B$31*MAX(0,IF(M124&lt;=0,0,(M124-N124)/M124)))</f>
        <v>29000</v>
      </c>
      <c r="M125" s="10">
        <f>((M124-L125+MAX(0,-('1-Input'!$B$10-K125-IF(AND($A125&gt;=1,$A125&lt;1+'1-Input'!$B$12),$K$110,0))))*(1+B125))*(1-'P-Parametri'!$B$32)</f>
        <v>320709.38255351217</v>
      </c>
      <c r="N125" s="10">
        <f>IF(M124&lt;=0,N124,N124*(1-L125/M124))+MAX(0,-('1-Input'!$B$10-K125-IF(AND($A125&gt;=1,$A125&lt;1+'1-Input'!$B$12),$K$110,0)))</f>
        <v>335988.86349108414</v>
      </c>
      <c r="O125" s="10">
        <f>IF($A125&lt;='1-Input'!$B$26,0,IF($A125='1-Input'!$B$26+1,('1-Input'!$B$23+$O$111)*'1-Input'!$B$27,'1-Input'!$B$23+$O$111))</f>
        <v>0</v>
      </c>
      <c r="P125" s="10">
        <f>MAX(0,('1-Input'!$B$10-O125-IF(AND($A125&gt;=1,$A125&lt;1+'1-Input'!$B$12),$O$110,0)))/(1-'P-Parametri'!$B$31*MAX(0,IF(Q124&lt;=0,0,(Q124-R124)/Q124)))</f>
        <v>29000</v>
      </c>
      <c r="Q125" s="10">
        <f>((Q124-P125+MAX(0,-('1-Input'!$B$10-O125-IF(AND($A125&gt;=1,$A125&lt;1+'1-Input'!$B$12),$O$110,0))))*(1+B125))*(1-'P-Parametri'!$B$32)</f>
        <v>325784.44699165988</v>
      </c>
      <c r="R125" s="10">
        <f>IF(Q124&lt;=0,R124,R124*(1-P125/Q124))+MAX(0,-('1-Input'!$B$10-O125-IF(AND($A125&gt;=1,$A125&lt;1+'1-Input'!$B$12),$O$110,0)))</f>
        <v>341225.76905303949</v>
      </c>
      <c r="S125" s="10">
        <f>IF($A125&lt;='1-Input'!$B$26,0,IF($A125='1-Input'!$B$26+1,('1-Input'!$B$23+$S$111)*'1-Input'!$B$27,'1-Input'!$B$23+$S$111))</f>
        <v>0</v>
      </c>
      <c r="T125" s="10">
        <f>MAX(0,('1-Input'!$B$10-S125-IF(AND($A125&gt;=1,$A125&lt;1+'1-Input'!$B$12),$S$110,0)))/(1-'P-Parametri'!$B$31*MAX(0,IF(U124&lt;=0,0,(U124-V124)/U124)))</f>
        <v>29000</v>
      </c>
      <c r="U125" s="10">
        <f>((U124-T125+MAX(0,-('1-Input'!$B$10-S125-IF(AND($A125&gt;=1,$A125&lt;1+'1-Input'!$B$12),$S$110,0))))*(1+B125))*(1-'P-Parametri'!$B$32)</f>
        <v>325490.32828984677</v>
      </c>
      <c r="V125" s="10">
        <f>IF(U124&lt;=0,V124,V124*(1-T125/U124))+MAX(0,-('1-Input'!$B$10-S125-IF(AND($A125&gt;=1,$A125&lt;1+'1-Input'!$B$12),$S$110,0)))</f>
        <v>340954.04207537026</v>
      </c>
      <c r="W125" s="10">
        <f>IF($A125&lt;='1-Input'!$B$26,0,IF($A125='1-Input'!$B$26+1,('1-Input'!$B$23+$W$111)*'1-Input'!$B$27,'1-Input'!$B$23+$W$111))</f>
        <v>0</v>
      </c>
      <c r="X125" s="10">
        <f>MAX(0,('1-Input'!$B$10-W125-IF(AND($A125&gt;=1,$A125&lt;1+'1-Input'!$B$12),$W$110,0)))/(1-'P-Parametri'!$B$31*MAX(0,IF(Y124&lt;=0,0,(Y124-Z124)/Y124)))</f>
        <v>29000</v>
      </c>
      <c r="Y125" s="10">
        <f>((Y124-X125+MAX(0,-('1-Input'!$B$10-W125-IF(AND($A125&gt;=1,$A125&lt;1+'1-Input'!$B$12),$W$110,0))))*(1+B125))*(1-'P-Parametri'!$B$32)</f>
        <v>325515.19903107296</v>
      </c>
      <c r="Z125" s="10">
        <f>IF(Y124&lt;=0,Z124,Z124*(1-X125/Y124))+MAX(0,-('1-Input'!$B$10-W125-IF(AND($A125&gt;=1,$A125&lt;1+'1-Input'!$B$12),$W$110,0)))</f>
        <v>340977.02043096715</v>
      </c>
    </row>
    <row r="126" spans="1:26">
      <c r="A126" s="9">
        <f t="shared" si="2"/>
        <v>13</v>
      </c>
      <c r="B126" s="12">
        <f>IF($A126='P-Parametri'!$C$47,'P-Parametri'!$B$34,IF($A126='P-Parametri'!$C$48,'P-Parametri'!$C$34,'P-Parametri'!$C$51))</f>
        <v>3.7839263201876694E-2</v>
      </c>
      <c r="C126" s="10">
        <f>IF($A126&lt;='1-Input'!$B$26,0,IF($A126='1-Input'!$B$26+1,('1-Input'!$B$23+$C$111)*'1-Input'!$B$27,'1-Input'!$B$23+$C$111))</f>
        <v>0</v>
      </c>
      <c r="D126" s="10">
        <f>MAX(0,('1-Input'!$B$10-C126-IF(AND($A126&gt;=1,$A126&lt;1+'1-Input'!$B$12),$C$110,0)))/(1-'P-Parametri'!$B$31*MAX(0,IF(E125&lt;=0,0,(E125-F125)/E125)))</f>
        <v>29000</v>
      </c>
      <c r="E126" s="10">
        <f>((E125-D126+MAX(0,-('1-Input'!$B$10-C126-IF(AND($A126&gt;=1,$A126&lt;1+'1-Input'!$B$12),$C$110,0))))*(1+B126))*(1-'P-Parametri'!$B$32)</f>
        <v>233420.98322444799</v>
      </c>
      <c r="F126" s="10">
        <f>IF(E125&lt;=0,F125,F125*(1-D126/E125))+MAX(0,-('1-Input'!$B$10-C126-IF(AND($A126&gt;=1,$A126&lt;1+'1-Input'!$B$12),$C$110,0)))</f>
        <v>236098.08966424616</v>
      </c>
      <c r="G126" s="10">
        <f>IF($A126&lt;='1-Input'!$B$26,0,IF($A126='1-Input'!$B$26+1,('1-Input'!$B$23+$G$111)*'1-Input'!$B$27,'1-Input'!$B$23+$G$111))</f>
        <v>0</v>
      </c>
      <c r="H126" s="10">
        <f>MAX(0,('1-Input'!$B$10-G126-IF(AND($A126&gt;=1,$A126&lt;1+'1-Input'!$B$12),$G$110,0)))/(1-'P-Parametri'!$B$31*MAX(0,IF(I125&lt;=0,0,(I125-J125)/I125)))</f>
        <v>29000</v>
      </c>
      <c r="I126" s="10">
        <f>((I125-H126+MAX(0,-('1-Input'!$B$10-G126-IF(AND($A126&gt;=1,$A126&lt;1+'1-Input'!$B$12),$G$110,0))))*(1+B126))*(1-'P-Parametri'!$B$32)</f>
        <v>288232.49979148514</v>
      </c>
      <c r="J126" s="10">
        <f>IF(I125&lt;=0,J125,J125*(1-H126/I125))+MAX(0,-('1-Input'!$B$10-G126-IF(AND($A126&gt;=1,$A126&lt;1+'1-Input'!$B$12),$G$110,0)))</f>
        <v>291538.23979262722</v>
      </c>
      <c r="K126" s="10">
        <f>IF($A126&lt;='1-Input'!$B$26,0,IF($A126='1-Input'!$B$26+1,('1-Input'!$B$23+$K$111)*'1-Input'!$B$27,'1-Input'!$B$23+$K$111))</f>
        <v>0</v>
      </c>
      <c r="L126" s="10">
        <f>MAX(0,('1-Input'!$B$10-K126-IF(AND($A126&gt;=1,$A126&lt;1+'1-Input'!$B$12),$K$110,0)))/(1-'P-Parametri'!$B$31*MAX(0,IF(M125&lt;=0,0,(M125-N125)/M125)))</f>
        <v>29000</v>
      </c>
      <c r="M126" s="10">
        <f>((M125-L126+MAX(0,-('1-Input'!$B$10-K126-IF(AND($A126&gt;=1,$A126&lt;1+'1-Input'!$B$12),$K$110,0))))*(1+B126))*(1-'P-Parametri'!$B$32)</f>
        <v>302141.95575709461</v>
      </c>
      <c r="N126" s="10">
        <f>IF(M125&lt;=0,N125,N125*(1-L126/M125))+MAX(0,-('1-Input'!$B$10-K126-IF(AND($A126&gt;=1,$A126&lt;1+'1-Input'!$B$12),$K$110,0)))</f>
        <v>305607.22337921232</v>
      </c>
      <c r="O126" s="10">
        <f>IF($A126&lt;='1-Input'!$B$26,0,IF($A126='1-Input'!$B$26+1,('1-Input'!$B$23+$O$111)*'1-Input'!$B$27,'1-Input'!$B$23+$O$111))</f>
        <v>0</v>
      </c>
      <c r="P126" s="10">
        <f>MAX(0,('1-Input'!$B$10-O126-IF(AND($A126&gt;=1,$A126&lt;1+'1-Input'!$B$12),$O$110,0)))/(1-'P-Parametri'!$B$31*MAX(0,IF(Q125&lt;=0,0,(Q125-R125)/Q125)))</f>
        <v>29000</v>
      </c>
      <c r="Q126" s="10">
        <f>((Q125-P126+MAX(0,-('1-Input'!$B$10-O126-IF(AND($A126&gt;=1,$A126&lt;1+'1-Input'!$B$12),$O$110,0))))*(1+B126))*(1-'P-Parametri'!$B$32)</f>
        <v>307398.52269200952</v>
      </c>
      <c r="R126" s="10">
        <f>IF(Q125&lt;=0,R125,R125*(1-P126/Q125))+MAX(0,-('1-Input'!$B$10-O126-IF(AND($A126&gt;=1,$A126&lt;1+'1-Input'!$B$12),$O$110,0)))</f>
        <v>310851.24567135249</v>
      </c>
      <c r="S126" s="10">
        <f>IF($A126&lt;='1-Input'!$B$26,0,IF($A126='1-Input'!$B$26+1,('1-Input'!$B$23+$S$111)*'1-Input'!$B$27,'1-Input'!$B$23+$S$111))</f>
        <v>0</v>
      </c>
      <c r="T126" s="10">
        <f>MAX(0,('1-Input'!$B$10-S126-IF(AND($A126&gt;=1,$A126&lt;1+'1-Input'!$B$12),$S$110,0)))/(1-'P-Parametri'!$B$31*MAX(0,IF(U125&lt;=0,0,(U125-V125)/U125)))</f>
        <v>29000</v>
      </c>
      <c r="U126" s="10">
        <f>((U125-T126+MAX(0,-('1-Input'!$B$10-S126-IF(AND($A126&gt;=1,$A126&lt;1+'1-Input'!$B$12),$S$110,0))))*(1+B126))*(1-'P-Parametri'!$B$32)</f>
        <v>307093.88525109948</v>
      </c>
      <c r="V126" s="10">
        <f>IF(U125&lt;=0,V125,V125*(1-T126/U125))+MAX(0,-('1-Input'!$B$10-S126-IF(AND($A126&gt;=1,$A126&lt;1+'1-Input'!$B$12),$S$110,0)))</f>
        <v>310576.28162965638</v>
      </c>
      <c r="W126" s="10">
        <f>IF($A126&lt;='1-Input'!$B$26,0,IF($A126='1-Input'!$B$26+1,('1-Input'!$B$23+$W$111)*'1-Input'!$B$27,'1-Input'!$B$23+$W$111))</f>
        <v>0</v>
      </c>
      <c r="X126" s="10">
        <f>MAX(0,('1-Input'!$B$10-W126-IF(AND($A126&gt;=1,$A126&lt;1+'1-Input'!$B$12),$W$110,0)))/(1-'P-Parametri'!$B$31*MAX(0,IF(Y125&lt;=0,0,(Y125-Z125)/Y125)))</f>
        <v>29000</v>
      </c>
      <c r="Y126" s="10">
        <f>((Y125-X126+MAX(0,-('1-Input'!$B$10-W126-IF(AND($A126&gt;=1,$A126&lt;1+'1-Input'!$B$12),$W$110,0))))*(1+B126))*(1-'P-Parametri'!$B$32)</f>
        <v>307119.64545918547</v>
      </c>
      <c r="Z126" s="10">
        <f>IF(Y125&lt;=0,Z125,Z125*(1-X126/Y125))+MAX(0,-('1-Input'!$B$10-W126-IF(AND($A126&gt;=1,$A126&lt;1+'1-Input'!$B$12),$W$110,0)))</f>
        <v>310599.53384376131</v>
      </c>
    </row>
    <row r="127" spans="1:26">
      <c r="A127" s="9">
        <f t="shared" si="2"/>
        <v>14</v>
      </c>
      <c r="B127" s="12">
        <f>IF($A127='P-Parametri'!$C$47,'P-Parametri'!$B$34,IF($A127='P-Parametri'!$C$48,'P-Parametri'!$C$34,'P-Parametri'!$C$51))</f>
        <v>3.7839263201876694E-2</v>
      </c>
      <c r="C127" s="10">
        <f>IF($A127&lt;='1-Input'!$B$26,0,IF($A127='1-Input'!$B$26+1,('1-Input'!$B$23+$C$111)*'1-Input'!$B$27,'1-Input'!$B$23+$C$111))</f>
        <v>0</v>
      </c>
      <c r="D127" s="10">
        <f>MAX(0,('1-Input'!$B$10-C127-IF(AND($A127&gt;=1,$A127&lt;1+'1-Input'!$B$12),$C$110,0)))/(1-'P-Parametri'!$B$31*MAX(0,IF(E126&lt;=0,0,(E126-F126)/E126)))</f>
        <v>29000</v>
      </c>
      <c r="E127" s="10">
        <f>((E126-D127+MAX(0,-('1-Input'!$B$10-C127-IF(AND($A127&gt;=1,$A127&lt;1+'1-Input'!$B$12),$C$110,0))))*(1+B127))*(1-'P-Parametri'!$B$32)</f>
        <v>211731.81036743897</v>
      </c>
      <c r="F127" s="10">
        <f>IF(E126&lt;=0,F126,F126*(1-D127/E126))+MAX(0,-('1-Input'!$B$10-C127-IF(AND($A127&gt;=1,$A127&lt;1+'1-Input'!$B$12),$C$110,0)))</f>
        <v>206765.48851724688</v>
      </c>
      <c r="G127" s="10">
        <f>IF($A127&lt;='1-Input'!$B$26,0,IF($A127='1-Input'!$B$26+1,('1-Input'!$B$23+$G$111)*'1-Input'!$B$27,'1-Input'!$B$23+$G$111))</f>
        <v>0</v>
      </c>
      <c r="H127" s="10">
        <f>MAX(0,('1-Input'!$B$10-G127-IF(AND($A127&gt;=1,$A127&lt;1+'1-Input'!$B$12),$G$110,0)))/(1-'P-Parametri'!$B$31*MAX(0,IF(I126&lt;=0,0,(I126-J126)/I126)))</f>
        <v>29000</v>
      </c>
      <c r="I127" s="10">
        <f>((I126-H127+MAX(0,-('1-Input'!$B$10-G127-IF(AND($A127&gt;=1,$A127&lt;1+'1-Input'!$B$12),$G$110,0))))*(1+B127))*(1-'P-Parametri'!$B$32)</f>
        <v>268503.58324841241</v>
      </c>
      <c r="J127" s="10">
        <f>IF(I126&lt;=0,J126,J126*(1-H127/I126))+MAX(0,-('1-Input'!$B$10-G127-IF(AND($A127&gt;=1,$A127&lt;1+'1-Input'!$B$12),$G$110,0)))</f>
        <v>262205.63864562794</v>
      </c>
      <c r="K127" s="10">
        <f>IF($A127&lt;='1-Input'!$B$26,0,IF($A127='1-Input'!$B$26+1,('1-Input'!$B$23+$K$111)*'1-Input'!$B$27,'1-Input'!$B$23+$K$111))</f>
        <v>0</v>
      </c>
      <c r="L127" s="10">
        <f>MAX(0,('1-Input'!$B$10-K127-IF(AND($A127&gt;=1,$A127&lt;1+'1-Input'!$B$12),$K$110,0)))/(1-'P-Parametri'!$B$31*MAX(0,IF(M126&lt;=0,0,(M126-N126)/M126)))</f>
        <v>29000</v>
      </c>
      <c r="M127" s="10">
        <f>((M126-L127+MAX(0,-('1-Input'!$B$10-K127-IF(AND($A127&gt;=1,$A127&lt;1+'1-Input'!$B$12),$K$110,0))))*(1+B127))*(1-'P-Parametri'!$B$32)</f>
        <v>282910.49122023775</v>
      </c>
      <c r="N127" s="10">
        <f>IF(M126&lt;=0,N126,N126*(1-L127/M126))+MAX(0,-('1-Input'!$B$10-K127-IF(AND($A127&gt;=1,$A127&lt;1+'1-Input'!$B$12),$K$110,0)))</f>
        <v>276274.62223221303</v>
      </c>
      <c r="O127" s="10">
        <f>IF($A127&lt;='1-Input'!$B$26,0,IF($A127='1-Input'!$B$26+1,('1-Input'!$B$23+$O$111)*'1-Input'!$B$27,'1-Input'!$B$23+$O$111))</f>
        <v>0</v>
      </c>
      <c r="P127" s="10">
        <f>MAX(0,('1-Input'!$B$10-O127-IF(AND($A127&gt;=1,$A127&lt;1+'1-Input'!$B$12),$O$110,0)))/(1-'P-Parametri'!$B$31*MAX(0,IF(Q126&lt;=0,0,(Q126-R126)/Q126)))</f>
        <v>29000</v>
      </c>
      <c r="Q127" s="10">
        <f>((Q126-P127+MAX(0,-('1-Input'!$B$10-O127-IF(AND($A127&gt;=1,$A127&lt;1+'1-Input'!$B$12),$O$110,0))))*(1+B127))*(1-'P-Parametri'!$B$32)</f>
        <v>288355.05183183175</v>
      </c>
      <c r="R127" s="10">
        <f>IF(Q126&lt;=0,R126,R126*(1-P127/Q126))+MAX(0,-('1-Input'!$B$10-O127-IF(AND($A127&gt;=1,$A127&lt;1+'1-Input'!$B$12),$O$110,0)))</f>
        <v>281525.51552299631</v>
      </c>
      <c r="S127" s="10">
        <f>IF($A127&lt;='1-Input'!$B$26,0,IF($A127='1-Input'!$B$26+1,('1-Input'!$B$23+$S$111)*'1-Input'!$B$27,'1-Input'!$B$23+$S$111))</f>
        <v>0</v>
      </c>
      <c r="T127" s="10">
        <f>MAX(0,('1-Input'!$B$10-S127-IF(AND($A127&gt;=1,$A127&lt;1+'1-Input'!$B$12),$S$110,0)))/(1-'P-Parametri'!$B$31*MAX(0,IF(U126&lt;=0,0,(U126-V126)/U126)))</f>
        <v>29000</v>
      </c>
      <c r="U127" s="10">
        <f>((U126-T127+MAX(0,-('1-Input'!$B$10-S127-IF(AND($A127&gt;=1,$A127&lt;1+'1-Input'!$B$12),$S$110,0))))*(1+B127))*(1-'P-Parametri'!$B$32)</f>
        <v>288039.51946400845</v>
      </c>
      <c r="V127" s="10">
        <f>IF(U126&lt;=0,V126,V126*(1-T127/U126))+MAX(0,-('1-Input'!$B$10-S127-IF(AND($A127&gt;=1,$A127&lt;1+'1-Input'!$B$12),$S$110,0)))</f>
        <v>281247.42618893157</v>
      </c>
      <c r="W127" s="10">
        <f>IF($A127&lt;='1-Input'!$B$26,0,IF($A127='1-Input'!$B$26+1,('1-Input'!$B$23+$W$111)*'1-Input'!$B$27,'1-Input'!$B$23+$W$111))</f>
        <v>0</v>
      </c>
      <c r="X127" s="10">
        <f>MAX(0,('1-Input'!$B$10-W127-IF(AND($A127&gt;=1,$A127&lt;1+'1-Input'!$B$12),$W$110,0)))/(1-'P-Parametri'!$B$31*MAX(0,IF(Y126&lt;=0,0,(Y126-Z126)/Y126)))</f>
        <v>29000</v>
      </c>
      <c r="Y127" s="10">
        <f>((Y126-X127+MAX(0,-('1-Input'!$B$10-W127-IF(AND($A127&gt;=1,$A127&lt;1+'1-Input'!$B$12),$W$110,0))))*(1+B127))*(1-'P-Parametri'!$B$32)</f>
        <v>288066.20094947756</v>
      </c>
      <c r="Z127" s="10">
        <f>IF(Y126&lt;=0,Z126,Z126*(1-X127/Y126))+MAX(0,-('1-Input'!$B$10-W127-IF(AND($A127&gt;=1,$A127&lt;1+'1-Input'!$B$12),$W$110,0)))</f>
        <v>281270.94280556246</v>
      </c>
    </row>
    <row r="128" spans="1:26">
      <c r="A128" s="9">
        <f t="shared" si="2"/>
        <v>15</v>
      </c>
      <c r="B128" s="12">
        <f>IF($A128='P-Parametri'!$C$47,'P-Parametri'!$B$34,IF($A128='P-Parametri'!$C$48,'P-Parametri'!$C$34,'P-Parametri'!$C$51))</f>
        <v>3.7839263201876694E-2</v>
      </c>
      <c r="C128" s="10">
        <f>IF($A128&lt;='1-Input'!$B$26,0,IF($A128='1-Input'!$B$26+1,('1-Input'!$B$23+$C$111)*'1-Input'!$B$27,'1-Input'!$B$23+$C$111))</f>
        <v>0</v>
      </c>
      <c r="D128" s="10">
        <f>MAX(0,('1-Input'!$B$10-C128-IF(AND($A128&gt;=1,$A128&lt;1+'1-Input'!$B$12),$C$110,0)))/(1-'P-Parametri'!$B$31*MAX(0,IF(E127&lt;=0,0,(E127-F127)/E127)))</f>
        <v>29177.941294019856</v>
      </c>
      <c r="E128" s="10">
        <f>((E127-D128+MAX(0,-('1-Input'!$B$10-C128-IF(AND($A128&gt;=1,$A128&lt;1+'1-Input'!$B$12),$C$110,0))))*(1+B128))*(1-'P-Parametri'!$B$32)</f>
        <v>189082.64982786152</v>
      </c>
      <c r="F128" s="10">
        <f>IF(E127&lt;=0,F127,F127*(1-D128/E127))+MAX(0,-('1-Input'!$B$10-C128-IF(AND($A128&gt;=1,$A128&lt;1+'1-Input'!$B$12),$C$110,0)))</f>
        <v>178271.93681561112</v>
      </c>
      <c r="G128" s="10">
        <f>IF($A128&lt;='1-Input'!$B$26,0,IF($A128='1-Input'!$B$26+1,('1-Input'!$B$23+$G$111)*'1-Input'!$B$27,'1-Input'!$B$23+$G$111))</f>
        <v>0</v>
      </c>
      <c r="H128" s="10">
        <f>MAX(0,('1-Input'!$B$10-G128-IF(AND($A128&gt;=1,$A128&lt;1+'1-Input'!$B$12),$G$110,0)))/(1-'P-Parametri'!$B$31*MAX(0,IF(I127&lt;=0,0,(I127-J127)/I127)))</f>
        <v>29177.941294019849</v>
      </c>
      <c r="I128" s="10">
        <f>((I127-H128+MAX(0,-('1-Input'!$B$10-G128-IF(AND($A128&gt;=1,$A128&lt;1+'1-Input'!$B$12),$G$110,0))))*(1+B128))*(1-'P-Parametri'!$B$32)</f>
        <v>247884.78481544039</v>
      </c>
      <c r="J128" s="10">
        <f>IF(I127&lt;=0,J127,J127*(1-H128/I127))+MAX(0,-('1-Input'!$B$10-G128-IF(AND($A128&gt;=1,$A128&lt;1+'1-Input'!$B$12),$G$110,0)))</f>
        <v>233712.08694399212</v>
      </c>
      <c r="K128" s="10">
        <f>IF($A128&lt;='1-Input'!$B$26,0,IF($A128='1-Input'!$B$26+1,('1-Input'!$B$23+$K$111)*'1-Input'!$B$27,'1-Input'!$B$23+$K$111))</f>
        <v>0</v>
      </c>
      <c r="L128" s="10">
        <f>MAX(0,('1-Input'!$B$10-K128-IF(AND($A128&gt;=1,$A128&lt;1+'1-Input'!$B$12),$K$110,0)))/(1-'P-Parametri'!$B$31*MAX(0,IF(M127&lt;=0,0,(M127-N127)/M127)))</f>
        <v>29177.941294019856</v>
      </c>
      <c r="M128" s="10">
        <f>((M127-L128+MAX(0,-('1-Input'!$B$10-K128-IF(AND($A128&gt;=1,$A128&lt;1+'1-Input'!$B$12),$K$110,0))))*(1+B128))*(1-'P-Parametri'!$B$32)</f>
        <v>262806.93546042783</v>
      </c>
      <c r="N128" s="10">
        <f>IF(M127&lt;=0,N127,N127*(1-L128/M127))+MAX(0,-('1-Input'!$B$10-K128-IF(AND($A128&gt;=1,$A128&lt;1+'1-Input'!$B$12),$K$110,0)))</f>
        <v>247781.07053057721</v>
      </c>
      <c r="O128" s="10">
        <f>IF($A128&lt;='1-Input'!$B$26,0,IF($A128='1-Input'!$B$26+1,('1-Input'!$B$23+$O$111)*'1-Input'!$B$27,'1-Input'!$B$23+$O$111))</f>
        <v>0</v>
      </c>
      <c r="P128" s="10">
        <f>MAX(0,('1-Input'!$B$10-O128-IF(AND($A128&gt;=1,$A128&lt;1+'1-Input'!$B$12),$O$110,0)))/(1-'P-Parametri'!$B$31*MAX(0,IF(Q127&lt;=0,0,(Q127-R127)/Q127)))</f>
        <v>29179.687405059514</v>
      </c>
      <c r="Q128" s="10">
        <f>((Q127-P128+MAX(0,-('1-Input'!$B$10-O128-IF(AND($A128&gt;=1,$A128&lt;1+'1-Input'!$B$12),$O$110,0))))*(1+B128))*(1-'P-Parametri'!$B$32)</f>
        <v>268444.40451824566</v>
      </c>
      <c r="R128" s="10">
        <f>IF(Q127&lt;=0,R127,R127*(1-P128/Q127))+MAX(0,-('1-Input'!$B$10-O128-IF(AND($A128&gt;=1,$A128&lt;1+'1-Input'!$B$12),$O$110,0)))</f>
        <v>253036.93352201188</v>
      </c>
      <c r="S128" s="10">
        <f>IF($A128&lt;='1-Input'!$B$26,0,IF($A128='1-Input'!$B$26+1,('1-Input'!$B$23+$S$111)*'1-Input'!$B$27,'1-Input'!$B$23+$S$111))</f>
        <v>0</v>
      </c>
      <c r="T128" s="10">
        <f>MAX(0,('1-Input'!$B$10-S128-IF(AND($A128&gt;=1,$A128&lt;1+'1-Input'!$B$12),$S$110,0)))/(1-'P-Parametri'!$B$31*MAX(0,IF(U127&lt;=0,0,(U127-V127)/U127)))</f>
        <v>29178.893155807578</v>
      </c>
      <c r="U128" s="10">
        <f>((U127-T128+MAX(0,-('1-Input'!$B$10-S128-IF(AND($A128&gt;=1,$A128&lt;1+'1-Input'!$B$12),$S$110,0))))*(1+B128))*(1-'P-Parametri'!$B$32)</f>
        <v>268118.41023632017</v>
      </c>
      <c r="V128" s="10">
        <f>IF(U127&lt;=0,V127,V127*(1-T128/U127))+MAX(0,-('1-Input'!$B$10-S128-IF(AND($A128&gt;=1,$A128&lt;1+'1-Input'!$B$12),$S$110,0)))</f>
        <v>252756.5836323839</v>
      </c>
      <c r="W128" s="10">
        <f>IF($A128&lt;='1-Input'!$B$26,0,IF($A128='1-Input'!$B$26+1,('1-Input'!$B$23+$W$111)*'1-Input'!$B$27,'1-Input'!$B$23+$W$111))</f>
        <v>0</v>
      </c>
      <c r="X128" s="10">
        <f>MAX(0,('1-Input'!$B$10-W128-IF(AND($A128&gt;=1,$A128&lt;1+'1-Input'!$B$12),$W$110,0)))/(1-'P-Parametri'!$B$31*MAX(0,IF(Y127&lt;=0,0,(Y127-Z127)/Y127)))</f>
        <v>29178.960348329485</v>
      </c>
      <c r="Y128" s="10">
        <f>((Y127-X128+MAX(0,-('1-Input'!$B$10-W128-IF(AND($A128&gt;=1,$A128&lt;1+'1-Input'!$B$12),$W$110,0))))*(1+B128))*(1-'P-Parametri'!$B$32)</f>
        <v>268145.97635178675</v>
      </c>
      <c r="Z128" s="10">
        <f>IF(Y127&lt;=0,Z127,Z127*(1-X128/Y127))+MAX(0,-('1-Input'!$B$10-W128-IF(AND($A128&gt;=1,$A128&lt;1+'1-Input'!$B$12),$W$110,0)))</f>
        <v>252780.29148926944</v>
      </c>
    </row>
    <row r="129" spans="1:26">
      <c r="A129" s="9">
        <f t="shared" si="2"/>
        <v>16</v>
      </c>
      <c r="B129" s="12">
        <f>IF($A129='P-Parametri'!$C$47,'P-Parametri'!$B$34,IF($A129='P-Parametri'!$C$48,'P-Parametri'!$C$34,'P-Parametri'!$C$51))</f>
        <v>3.7839263201876694E-2</v>
      </c>
      <c r="C129" s="10">
        <f>IF($A129&lt;='1-Input'!$B$26,0,IF($A129='1-Input'!$B$26+1,('1-Input'!$B$23+$C$111)*'1-Input'!$B$27,'1-Input'!$B$23+$C$111))</f>
        <v>0</v>
      </c>
      <c r="D129" s="10">
        <f>MAX(0,('1-Input'!$B$10-C129-IF(AND($A129&gt;=1,$A129&lt;1+'1-Input'!$B$12),$C$110,0)))/(1-'P-Parametri'!$B$31*MAX(0,IF(E128&lt;=0,0,(E128-F128)/E128)))</f>
        <v>29437.60111788959</v>
      </c>
      <c r="E129" s="10">
        <f>((E128-D129+MAX(0,-('1-Input'!$B$10-C129-IF(AND($A129&gt;=1,$A129&lt;1+'1-Input'!$B$12),$C$110,0))))*(1+B129))*(1-'P-Parametri'!$B$32)</f>
        <v>165354.52792753099</v>
      </c>
      <c r="F129" s="10">
        <f>IF(E128&lt;=0,F128,F128*(1-D129/E128))+MAX(0,-('1-Input'!$B$10-C129-IF(AND($A129&gt;=1,$A129&lt;1+'1-Input'!$B$12),$C$110,0)))</f>
        <v>150517.4169203738</v>
      </c>
      <c r="G129" s="10">
        <f>IF($A129&lt;='1-Input'!$B$26,0,IF($A129='1-Input'!$B$26+1,('1-Input'!$B$23+$G$111)*'1-Input'!$B$27,'1-Input'!$B$23+$G$111))</f>
        <v>0</v>
      </c>
      <c r="H129" s="10">
        <f>MAX(0,('1-Input'!$B$10-G129-IF(AND($A129&gt;=1,$A129&lt;1+'1-Input'!$B$12),$G$110,0)))/(1-'P-Parametri'!$B$31*MAX(0,IF(I128&lt;=0,0,(I128-J128)/I128)))</f>
        <v>29437.601117889582</v>
      </c>
      <c r="I129" s="10">
        <f>((I128-H129+MAX(0,-('1-Input'!$B$10-G129-IF(AND($A129&gt;=1,$A129&lt;1+'1-Input'!$B$12),$G$110,0))))*(1+B129))*(1-'P-Parametri'!$B$32)</f>
        <v>226259.63804883676</v>
      </c>
      <c r="J129" s="10">
        <f>IF(I128&lt;=0,J128,J128*(1-H129/I128))+MAX(0,-('1-Input'!$B$10-G129-IF(AND($A129&gt;=1,$A129&lt;1+'1-Input'!$B$12),$G$110,0)))</f>
        <v>205957.56704875475</v>
      </c>
      <c r="K129" s="10">
        <f>IF($A129&lt;='1-Input'!$B$26,0,IF($A129='1-Input'!$B$26+1,('1-Input'!$B$23+$K$111)*'1-Input'!$B$27,'1-Input'!$B$23+$K$111))</f>
        <v>0</v>
      </c>
      <c r="L129" s="10">
        <f>MAX(0,('1-Input'!$B$10-K129-IF(AND($A129&gt;=1,$A129&lt;1+'1-Input'!$B$12),$K$110,0)))/(1-'P-Parametri'!$B$31*MAX(0,IF(M128&lt;=0,0,(M128-N128)/M128)))</f>
        <v>29437.601117889586</v>
      </c>
      <c r="M129" s="10">
        <f>((M128-L129+MAX(0,-('1-Input'!$B$10-K129-IF(AND($A129&gt;=1,$A129&lt;1+'1-Input'!$B$12),$K$110,0))))*(1+B129))*(1-'P-Parametri'!$B$32)</f>
        <v>241715.4582919564</v>
      </c>
      <c r="N129" s="10">
        <f>IF(M128&lt;=0,N128,N128*(1-L129/M128))+MAX(0,-('1-Input'!$B$10-K129-IF(AND($A129&gt;=1,$A129&lt;1+'1-Input'!$B$12),$K$110,0)))</f>
        <v>220026.55063533987</v>
      </c>
      <c r="O129" s="10">
        <f>IF($A129&lt;='1-Input'!$B$26,0,IF($A129='1-Input'!$B$26+1,('1-Input'!$B$23+$O$111)*'1-Input'!$B$27,'1-Input'!$B$23+$O$111))</f>
        <v>0</v>
      </c>
      <c r="P129" s="10">
        <f>MAX(0,('1-Input'!$B$10-O129-IF(AND($A129&gt;=1,$A129&lt;1+'1-Input'!$B$12),$O$110,0)))/(1-'P-Parametri'!$B$31*MAX(0,IF(Q128&lt;=0,0,(Q128-R128)/Q128)))</f>
        <v>29439.317073647115</v>
      </c>
      <c r="Q129" s="10">
        <f>((Q128-P129+MAX(0,-('1-Input'!$B$10-O129-IF(AND($A129&gt;=1,$A129&lt;1+'1-Input'!$B$12),$O$110,0))))*(1+B129))*(1-'P-Parametri'!$B$32)</f>
        <v>247552.76612729227</v>
      </c>
      <c r="R129" s="10">
        <f>IF(Q128&lt;=0,R128,R128*(1-P129/Q128))+MAX(0,-('1-Input'!$B$10-O129-IF(AND($A129&gt;=1,$A129&lt;1+'1-Input'!$B$12),$O$110,0)))</f>
        <v>225287.29750085366</v>
      </c>
      <c r="S129" s="10">
        <f>IF($A129&lt;='1-Input'!$B$26,0,IF($A129='1-Input'!$B$26+1,('1-Input'!$B$23+$S$111)*'1-Input'!$B$27,'1-Input'!$B$23+$S$111))</f>
        <v>0</v>
      </c>
      <c r="T129" s="10">
        <f>MAX(0,('1-Input'!$B$10-S129-IF(AND($A129&gt;=1,$A129&lt;1+'1-Input'!$B$12),$S$110,0)))/(1-'P-Parametri'!$B$31*MAX(0,IF(U128&lt;=0,0,(U128-V128)/U128)))</f>
        <v>29438.536541714933</v>
      </c>
      <c r="U129" s="10">
        <f>((U128-T129+MAX(0,-('1-Input'!$B$10-S129-IF(AND($A129&gt;=1,$A129&lt;1+'1-Input'!$B$12),$S$110,0))))*(1+B129))*(1-'P-Parametri'!$B$32)</f>
        <v>247215.92156781341</v>
      </c>
      <c r="V129" s="10">
        <f>IF(U128&lt;=0,V128,V128*(1-T129/U128))+MAX(0,-('1-Input'!$B$10-S129-IF(AND($A129&gt;=1,$A129&lt;1+'1-Input'!$B$12),$S$110,0)))</f>
        <v>225004.72609726485</v>
      </c>
      <c r="W129" s="10">
        <f>IF($A129&lt;='1-Input'!$B$26,0,IF($A129='1-Input'!$B$26+1,('1-Input'!$B$23+$W$111)*'1-Input'!$B$27,'1-Input'!$B$23+$W$111))</f>
        <v>0</v>
      </c>
      <c r="X129" s="10">
        <f>MAX(0,('1-Input'!$B$10-W129-IF(AND($A129&gt;=1,$A129&lt;1+'1-Input'!$B$12),$W$110,0)))/(1-'P-Parametri'!$B$31*MAX(0,IF(Y128&lt;=0,0,(Y128-Z128)/Y128)))</f>
        <v>29438.602573810927</v>
      </c>
      <c r="Y129" s="10">
        <f>((Y128-X129+MAX(0,-('1-Input'!$B$10-W129-IF(AND($A129&gt;=1,$A129&lt;1+'1-Input'!$B$12),$W$110,0))))*(1+B129))*(1-'P-Parametri'!$B$32)</f>
        <v>247244.40515274424</v>
      </c>
      <c r="Z129" s="10">
        <f>IF(Y128&lt;=0,Z128,Z128*(1-X129/Y128))+MAX(0,-('1-Input'!$B$10-W129-IF(AND($A129&gt;=1,$A129&lt;1+'1-Input'!$B$12),$W$110,0)))</f>
        <v>225028.62189165442</v>
      </c>
    </row>
    <row r="130" spans="1:26">
      <c r="A130" s="9">
        <f t="shared" si="2"/>
        <v>17</v>
      </c>
      <c r="B130" s="12">
        <f>IF($A130='P-Parametri'!$C$47,'P-Parametri'!$B$34,IF($A130='P-Parametri'!$C$48,'P-Parametri'!$C$34,'P-Parametri'!$C$51))</f>
        <v>3.7839263201876694E-2</v>
      </c>
      <c r="C130" s="10">
        <f>IF($A130&lt;='1-Input'!$B$26,0,IF($A130='1-Input'!$B$26+1,('1-Input'!$B$23+$C$111)*'1-Input'!$B$27,'1-Input'!$B$23+$C$111))</f>
        <v>0</v>
      </c>
      <c r="D130" s="10">
        <f>MAX(0,('1-Input'!$B$10-C130-IF(AND($A130&gt;=1,$A130&lt;1+'1-Input'!$B$12),$C$110,0)))/(1-'P-Parametri'!$B$31*MAX(0,IF(E129&lt;=0,0,(E129-F129)/E129)))</f>
        <v>29692.718135738553</v>
      </c>
      <c r="E130" s="10">
        <f>((E129-D130+MAX(0,-('1-Input'!$B$10-C130-IF(AND($A130&gt;=1,$A130&lt;1+'1-Input'!$B$12),$C$110,0))))*(1+B130))*(1-'P-Parametri'!$B$32)</f>
        <v>140513.56241350912</v>
      </c>
      <c r="F130" s="10">
        <f>IF(E129&lt;=0,F129,F129*(1-D130/E129))+MAX(0,-('1-Input'!$B$10-C130-IF(AND($A130&gt;=1,$A130&lt;1+'1-Input'!$B$12),$C$110,0)))</f>
        <v>123488.99930670661</v>
      </c>
      <c r="G130" s="10">
        <f>IF($A130&lt;='1-Input'!$B$26,0,IF($A130='1-Input'!$B$26+1,('1-Input'!$B$23+$G$111)*'1-Input'!$B$27,'1-Input'!$B$23+$G$111))</f>
        <v>0</v>
      </c>
      <c r="H130" s="10">
        <f>MAX(0,('1-Input'!$B$10-G130-IF(AND($A130&gt;=1,$A130&lt;1+'1-Input'!$B$12),$G$110,0)))/(1-'P-Parametri'!$B$31*MAX(0,IF(I129&lt;=0,0,(I129-J129)/I129)))</f>
        <v>29692.718135738545</v>
      </c>
      <c r="I130" s="10">
        <f>((I129-H130+MAX(0,-('1-Input'!$B$10-G130-IF(AND($A130&gt;=1,$A130&lt;1+'1-Input'!$B$12),$G$110,0))))*(1+B130))*(1-'P-Parametri'!$B$32)</f>
        <v>203596.85759780719</v>
      </c>
      <c r="J130" s="10">
        <f>IF(I129&lt;=0,J129,J129*(1-H130/I129))+MAX(0,-('1-Input'!$B$10-G130-IF(AND($A130&gt;=1,$A130&lt;1+'1-Input'!$B$12),$G$110,0)))</f>
        <v>178929.14943508754</v>
      </c>
      <c r="K130" s="10">
        <f>IF($A130&lt;='1-Input'!$B$26,0,IF($A130='1-Input'!$B$26+1,('1-Input'!$B$23+$K$111)*'1-Input'!$B$27,'1-Input'!$B$23+$K$111))</f>
        <v>0</v>
      </c>
      <c r="L130" s="10">
        <f>MAX(0,('1-Input'!$B$10-K130-IF(AND($A130&gt;=1,$A130&lt;1+'1-Input'!$B$12),$K$110,0)))/(1-'P-Parametri'!$B$31*MAX(0,IF(M129&lt;=0,0,(M129-N129)/M129)))</f>
        <v>29692.718135738553</v>
      </c>
      <c r="M130" s="10">
        <f>((M129-L130+MAX(0,-('1-Input'!$B$10-K130-IF(AND($A130&gt;=1,$A130&lt;1+'1-Input'!$B$12),$K$110,0))))*(1+B130))*(1-'P-Parametri'!$B$32)</f>
        <v>219605.43337692056</v>
      </c>
      <c r="N130" s="10">
        <f>IF(M129&lt;=0,N129,N129*(1-L130/M129))+MAX(0,-('1-Input'!$B$10-K130-IF(AND($A130&gt;=1,$A130&lt;1+'1-Input'!$B$12),$K$110,0)))</f>
        <v>192998.13302167266</v>
      </c>
      <c r="O130" s="10">
        <f>IF($A130&lt;='1-Input'!$B$26,0,IF($A130='1-Input'!$B$26+1,('1-Input'!$B$23+$O$111)*'1-Input'!$B$27,'1-Input'!$B$23+$O$111))</f>
        <v>0</v>
      </c>
      <c r="P130" s="10">
        <f>MAX(0,('1-Input'!$B$10-O130-IF(AND($A130&gt;=1,$A130&lt;1+'1-Input'!$B$12),$O$110,0)))/(1-'P-Parametri'!$B$31*MAX(0,IF(Q129&lt;=0,0,(Q129-R129)/Q129)))</f>
        <v>29694.403678848743</v>
      </c>
      <c r="Q130" s="10">
        <f>((Q129-P130+MAX(0,-('1-Input'!$B$10-O130-IF(AND($A130&gt;=1,$A130&lt;1+'1-Input'!$B$12),$O$110,0))))*(1+B130))*(1-'P-Parametri'!$B$32)</f>
        <v>225649.75844112833</v>
      </c>
      <c r="R130" s="10">
        <f>IF(Q129&lt;=0,R129,R129*(1-P130/Q129))+MAX(0,-('1-Input'!$B$10-O130-IF(AND($A130&gt;=1,$A130&lt;1+'1-Input'!$B$12),$O$110,0)))</f>
        <v>198263.6772021924</v>
      </c>
      <c r="S130" s="10">
        <f>IF($A130&lt;='1-Input'!$B$26,0,IF($A130='1-Input'!$B$26+1,('1-Input'!$B$23+$S$111)*'1-Input'!$B$27,'1-Input'!$B$23+$S$111))</f>
        <v>0</v>
      </c>
      <c r="T130" s="10">
        <f>MAX(0,('1-Input'!$B$10-S130-IF(AND($A130&gt;=1,$A130&lt;1+'1-Input'!$B$12),$S$110,0)))/(1-'P-Parametri'!$B$31*MAX(0,IF(U129&lt;=0,0,(U129-V129)/U129)))</f>
        <v>29693.636981268632</v>
      </c>
      <c r="U130" s="10">
        <f>((U129-T130+MAX(0,-('1-Input'!$B$10-S130-IF(AND($A130&gt;=1,$A130&lt;1+'1-Input'!$B$12),$S$110,0))))*(1+B130))*(1-'P-Parametri'!$B$32)</f>
        <v>225301.661230158</v>
      </c>
      <c r="V130" s="10">
        <f>IF(U129&lt;=0,V129,V129*(1-T130/U129))+MAX(0,-('1-Input'!$B$10-S130-IF(AND($A130&gt;=1,$A130&lt;1+'1-Input'!$B$12),$S$110,0)))</f>
        <v>197978.9236593371</v>
      </c>
      <c r="W130" s="10">
        <f>IF($A130&lt;='1-Input'!$B$26,0,IF($A130='1-Input'!$B$26+1,('1-Input'!$B$23+$W$111)*'1-Input'!$B$27,'1-Input'!$B$23+$W$111))</f>
        <v>0</v>
      </c>
      <c r="X130" s="10">
        <f>MAX(0,('1-Input'!$B$10-W130-IF(AND($A130&gt;=1,$A130&lt;1+'1-Input'!$B$12),$W$110,0)))/(1-'P-Parametri'!$B$31*MAX(0,IF(Y129&lt;=0,0,(Y129-Z129)/Y129)))</f>
        <v>29693.70184303568</v>
      </c>
      <c r="Y130" s="10">
        <f>((Y129-X130+MAX(0,-('1-Input'!$B$10-W130-IF(AND($A130&gt;=1,$A130&lt;1+'1-Input'!$B$12),$W$110,0))))*(1+B130))*(1-'P-Parametri'!$B$32)</f>
        <v>225331.09630873404</v>
      </c>
      <c r="Z130" s="10">
        <f>IF(Y129&lt;=0,Z129,Z129*(1-X130/Y129))+MAX(0,-('1-Input'!$B$10-W130-IF(AND($A130&gt;=1,$A130&lt;1+'1-Input'!$B$12),$W$110,0)))</f>
        <v>198003.00406029442</v>
      </c>
    </row>
    <row r="131" spans="1:26">
      <c r="A131" s="9">
        <f t="shared" si="2"/>
        <v>18</v>
      </c>
      <c r="B131" s="12">
        <f>IF($A131='P-Parametri'!$C$47,'P-Parametri'!$B$34,IF($A131='P-Parametri'!$C$48,'P-Parametri'!$C$34,'P-Parametri'!$C$51))</f>
        <v>3.7839263201876694E-2</v>
      </c>
      <c r="C131" s="10">
        <f>IF($A131&lt;='1-Input'!$B$26,0,IF($A131='1-Input'!$B$26+1,('1-Input'!$B$23+$C$111)*'1-Input'!$B$27,'1-Input'!$B$23+$C$111))</f>
        <v>0</v>
      </c>
      <c r="D131" s="10">
        <f>MAX(0,('1-Input'!$B$10-C131-IF(AND($A131&gt;=1,$A131&lt;1+'1-Input'!$B$12),$C$110,0)))/(1-'P-Parametri'!$B$31*MAX(0,IF(E130&lt;=0,0,(E130-F130)/E130)))</f>
        <v>29943.257179646935</v>
      </c>
      <c r="E131" s="10">
        <f>((E130-D131+MAX(0,-('1-Input'!$B$10-C131-IF(AND($A131&gt;=1,$A131&lt;1+'1-Input'!$B$12),$C$110,0))))*(1+B131))*(1-'P-Parametri'!$B$32)</f>
        <v>114524.69570768632</v>
      </c>
      <c r="F131" s="10">
        <f>IF(E130&lt;=0,F130,F130*(1-D131/E130))+MAX(0,-('1-Input'!$B$10-C131-IF(AND($A131&gt;=1,$A131&lt;1+'1-Input'!$B$12),$C$110,0)))</f>
        <v>97173.654356470972</v>
      </c>
      <c r="G131" s="10">
        <f>IF($A131&lt;='1-Input'!$B$26,0,IF($A131='1-Input'!$B$26+1,('1-Input'!$B$23+$G$111)*'1-Input'!$B$27,'1-Input'!$B$23+$G$111))</f>
        <v>0</v>
      </c>
      <c r="H131" s="10">
        <f>MAX(0,('1-Input'!$B$10-G131-IF(AND($A131&gt;=1,$A131&lt;1+'1-Input'!$B$12),$G$110,0)))/(1-'P-Parametri'!$B$31*MAX(0,IF(I130&lt;=0,0,(I130-J130)/I130)))</f>
        <v>29943.257179646931</v>
      </c>
      <c r="I131" s="10">
        <f>((I130-H131+MAX(0,-('1-Input'!$B$10-G131-IF(AND($A131&gt;=1,$A131&lt;1+'1-Input'!$B$12),$G$110,0))))*(1+B131))*(1-'P-Parametri'!$B$32)</f>
        <v>179864.07566091587</v>
      </c>
      <c r="J131" s="10">
        <f>IF(I130&lt;=0,J130,J130*(1-H131/I130))+MAX(0,-('1-Input'!$B$10-G131-IF(AND($A131&gt;=1,$A131&lt;1+'1-Input'!$B$12),$G$110,0)))</f>
        <v>152613.80448485189</v>
      </c>
      <c r="K131" s="10">
        <f>IF($A131&lt;='1-Input'!$B$26,0,IF($A131='1-Input'!$B$26+1,('1-Input'!$B$23+$K$111)*'1-Input'!$B$27,'1-Input'!$B$23+$K$111))</f>
        <v>0</v>
      </c>
      <c r="L131" s="10">
        <f>MAX(0,('1-Input'!$B$10-K131-IF(AND($A131&gt;=1,$A131&lt;1+'1-Input'!$B$12),$K$110,0)))/(1-'P-Parametri'!$B$31*MAX(0,IF(M130&lt;=0,0,(M130-N130)/M130)))</f>
        <v>29943.257179646938</v>
      </c>
      <c r="M131" s="10">
        <f>((M130-L131+MAX(0,-('1-Input'!$B$10-K131-IF(AND($A131&gt;=1,$A131&lt;1+'1-Input'!$B$12),$K$110,0))))*(1+B131))*(1-'P-Parametri'!$B$32)</f>
        <v>196445.1754954393</v>
      </c>
      <c r="N131" s="10">
        <f>IF(M130&lt;=0,N130,N130*(1-L131/M130))+MAX(0,-('1-Input'!$B$10-K131-IF(AND($A131&gt;=1,$A131&lt;1+'1-Input'!$B$12),$K$110,0)))</f>
        <v>166682.78807143704</v>
      </c>
      <c r="O131" s="10">
        <f>IF($A131&lt;='1-Input'!$B$26,0,IF($A131='1-Input'!$B$26+1,('1-Input'!$B$23+$O$111)*'1-Input'!$B$27,'1-Input'!$B$23+$O$111))</f>
        <v>0</v>
      </c>
      <c r="P131" s="10">
        <f>MAX(0,('1-Input'!$B$10-O131-IF(AND($A131&gt;=1,$A131&lt;1+'1-Input'!$B$12),$O$110,0)))/(1-'P-Parametri'!$B$31*MAX(0,IF(Q130&lt;=0,0,(Q130-R130)/Q130)))</f>
        <v>29944.912098660974</v>
      </c>
      <c r="Q131" s="10">
        <f>((Q130-P131+MAX(0,-('1-Input'!$B$10-O131-IF(AND($A131&gt;=1,$A131&lt;1+'1-Input'!$B$12),$O$110,0))))*(1+B131))*(1-'P-Parametri'!$B$32)</f>
        <v>202703.95318603661</v>
      </c>
      <c r="R131" s="10">
        <f>IF(Q130&lt;=0,R130,R130*(1-P131/Q130))+MAX(0,-('1-Input'!$B$10-O131-IF(AND($A131&gt;=1,$A131&lt;1+'1-Input'!$B$12),$O$110,0)))</f>
        <v>171953.04240607363</v>
      </c>
      <c r="S131" s="10">
        <f>IF($A131&lt;='1-Input'!$B$26,0,IF($A131='1-Input'!$B$26+1,('1-Input'!$B$23+$S$111)*'1-Input'!$B$27,'1-Input'!$B$23+$S$111))</f>
        <v>0</v>
      </c>
      <c r="T131" s="10">
        <f>MAX(0,('1-Input'!$B$10-S131-IF(AND($A131&gt;=1,$A131&lt;1+'1-Input'!$B$12),$S$110,0)))/(1-'P-Parametri'!$B$31*MAX(0,IF(U130&lt;=0,0,(U130-V130)/U130)))</f>
        <v>29944.159331579671</v>
      </c>
      <c r="U131" s="10">
        <f>((U130-T131+MAX(0,-('1-Input'!$B$10-S131-IF(AND($A131&gt;=1,$A131&lt;1+'1-Input'!$B$12),$S$110,0))))*(1+B131))*(1-'P-Parametri'!$B$32)</f>
        <v>202344.18645971699</v>
      </c>
      <c r="V131" s="10">
        <f>IF(U130&lt;=0,V130,V130*(1-T131/U130))+MAX(0,-('1-Input'!$B$10-S131-IF(AND($A131&gt;=1,$A131&lt;1+'1-Input'!$B$12),$S$110,0)))</f>
        <v>171666.14637229464</v>
      </c>
      <c r="W131" s="10">
        <f>IF($A131&lt;='1-Input'!$B$26,0,IF($A131='1-Input'!$B$26+1,('1-Input'!$B$23+$W$111)*'1-Input'!$B$27,'1-Input'!$B$23+$W$111))</f>
        <v>0</v>
      </c>
      <c r="X131" s="10">
        <f>MAX(0,('1-Input'!$B$10-W131-IF(AND($A131&gt;=1,$A131&lt;1+'1-Input'!$B$12),$W$110,0)))/(1-'P-Parametri'!$B$31*MAX(0,IF(Y130&lt;=0,0,(Y130-Z130)/Y130)))</f>
        <v>29944.223014881642</v>
      </c>
      <c r="Y131" s="10">
        <f>((Y130-X131+MAX(0,-('1-Input'!$B$10-W131-IF(AND($A131&gt;=1,$A131&lt;1+'1-Input'!$B$12),$W$110,0))))*(1+B131))*(1-'P-Parametri'!$B$32)</f>
        <v>202374.60828137299</v>
      </c>
      <c r="Z131" s="10">
        <f>IF(Y130&lt;=0,Z130,Z130*(1-X131/Y130))+MAX(0,-('1-Input'!$B$10-W131-IF(AND($A131&gt;=1,$A131&lt;1+'1-Input'!$B$12),$W$110,0)))</f>
        <v>171690.40802572679</v>
      </c>
    </row>
    <row r="132" spans="1:26">
      <c r="A132" s="9">
        <f t="shared" si="2"/>
        <v>19</v>
      </c>
      <c r="B132" s="12">
        <f>IF($A132='P-Parametri'!$C$47,'P-Parametri'!$B$34,IF($A132='P-Parametri'!$C$48,'P-Parametri'!$C$34,'P-Parametri'!$C$51))</f>
        <v>3.7839263201876694E-2</v>
      </c>
      <c r="C132" s="10">
        <f>IF($A132&lt;='1-Input'!$B$26,0,IF($A132='1-Input'!$B$26+1,('1-Input'!$B$23+$C$111)*'1-Input'!$B$27,'1-Input'!$B$23+$C$111))</f>
        <v>5670.1258289317148</v>
      </c>
      <c r="D132" s="10">
        <f>MAX(0,('1-Input'!$B$10-C132-IF(AND($A132&gt;=1,$A132&lt;1+'1-Input'!$B$12),$C$110,0)))/(1-'P-Parametri'!$B$31*MAX(0,IF(E131&lt;=0,0,(E131-F131)/E131)))</f>
        <v>24286.551767657631</v>
      </c>
      <c r="E132" s="10">
        <f>((E131-D132+MAX(0,-('1-Input'!$B$10-C132-IF(AND($A132&gt;=1,$A132&lt;1+'1-Input'!$B$12),$C$110,0))))*(1+B132))*(1-'P-Parametri'!$B$32)</f>
        <v>93465.383441785409</v>
      </c>
      <c r="F132" s="10">
        <f>IF(E131&lt;=0,F131,F131*(1-D132/E131))+MAX(0,-('1-Input'!$B$10-C132-IF(AND($A132&gt;=1,$A132&lt;1+'1-Input'!$B$12),$C$110,0)))</f>
        <v>76566.631806464662</v>
      </c>
      <c r="G132" s="10">
        <f>IF($A132&lt;='1-Input'!$B$26,0,IF($A132='1-Input'!$B$26+1,('1-Input'!$B$23+$G$111)*'1-Input'!$B$27,'1-Input'!$B$23+$G$111))</f>
        <v>6041.127185260375</v>
      </c>
      <c r="H132" s="10">
        <f>MAX(0,('1-Input'!$B$10-G132-IF(AND($A132&gt;=1,$A132&lt;1+'1-Input'!$B$12),$G$110,0)))/(1-'P-Parametri'!$B$31*MAX(0,IF(I131&lt;=0,0,(I131-J131)/I131)))</f>
        <v>23900.336926536835</v>
      </c>
      <c r="I132" s="10">
        <f>((I131-H132+MAX(0,-('1-Input'!$B$10-G132-IF(AND($A132&gt;=1,$A132&lt;1+'1-Input'!$B$12),$G$110,0))))*(1+B132))*(1-'P-Parametri'!$B$32)</f>
        <v>161541.56111090933</v>
      </c>
      <c r="J132" s="10">
        <f>IF(I131&lt;=0,J131,J131*(1-H132/I131))+MAX(0,-('1-Input'!$B$10-G132-IF(AND($A132&gt;=1,$A132&lt;1+'1-Input'!$B$12),$G$110,0)))</f>
        <v>132334.48337291973</v>
      </c>
      <c r="K132" s="10">
        <f>IF($A132&lt;='1-Input'!$B$26,0,IF($A132='1-Input'!$B$26+1,('1-Input'!$B$23+$K$111)*'1-Input'!$B$27,'1-Input'!$B$23+$K$111))</f>
        <v>6177.3116624062231</v>
      </c>
      <c r="L132" s="10">
        <f>MAX(0,('1-Input'!$B$10-K132-IF(AND($A132&gt;=1,$A132&lt;1+'1-Input'!$B$12),$K$110,0)))/(1-'P-Parametri'!$B$31*MAX(0,IF(M131&lt;=0,0,(M131-N131)/M131)))</f>
        <v>23758.567994141325</v>
      </c>
      <c r="M132" s="10">
        <f>((M131-L132+MAX(0,-('1-Input'!$B$10-K132-IF(AND($A132&gt;=1,$A132&lt;1+'1-Input'!$B$12),$K$110,0))))*(1+B132))*(1-'P-Parametri'!$B$32)</f>
        <v>178862.49961099078</v>
      </c>
      <c r="N132" s="10">
        <f>IF(M131&lt;=0,N131,N131*(1-L132/M131))+MAX(0,-('1-Input'!$B$10-K132-IF(AND($A132&gt;=1,$A132&lt;1+'1-Input'!$B$12),$K$110,0)))</f>
        <v>146523.75721786323</v>
      </c>
      <c r="O132" s="10">
        <f>IF($A132&lt;='1-Input'!$B$26,0,IF($A132='1-Input'!$B$26+1,('1-Input'!$B$23+$O$111)*'1-Input'!$B$27,'1-Input'!$B$23+$O$111))</f>
        <v>6229.4627741991853</v>
      </c>
      <c r="P132" s="10">
        <f>MAX(0,('1-Input'!$B$10-O132-IF(AND($A132&gt;=1,$A132&lt;1+'1-Input'!$B$12),$O$110,0)))/(1-'P-Parametri'!$B$31*MAX(0,IF(Q131&lt;=0,0,(Q131-R131)/Q131)))</f>
        <v>23705.553596042246</v>
      </c>
      <c r="Q132" s="10">
        <f>((Q131-P132+MAX(0,-('1-Input'!$B$10-O132-IF(AND($A132&gt;=1,$A132&lt;1+'1-Input'!$B$12),$O$110,0))))*(1+B132))*(1-'P-Parametri'!$B$32)</f>
        <v>185400.02401050527</v>
      </c>
      <c r="R132" s="10">
        <f>IF(Q131&lt;=0,R131,R131*(1-P132/Q131))+MAX(0,-('1-Input'!$B$10-O132-IF(AND($A132&gt;=1,$A132&lt;1+'1-Input'!$B$12),$O$110,0)))</f>
        <v>151843.70561865228</v>
      </c>
      <c r="S132" s="10">
        <f>IF($A132&lt;='1-Input'!$B$26,0,IF($A132='1-Input'!$B$26+1,('1-Input'!$B$23+$S$111)*'1-Input'!$B$27,'1-Input'!$B$23+$S$111))</f>
        <v>6226.4199273083495</v>
      </c>
      <c r="T132" s="10">
        <f>MAX(0,('1-Input'!$B$10-S132-IF(AND($A132&gt;=1,$A132&lt;1+'1-Input'!$B$12),$S$110,0)))/(1-'P-Parametri'!$B$31*MAX(0,IF(U131&lt;=0,0,(U131-V131)/U131)))</f>
        <v>23708.141244205868</v>
      </c>
      <c r="U132" s="10">
        <f>((U131-T132+MAX(0,-('1-Input'!$B$10-S132-IF(AND($A132&gt;=1,$A132&lt;1+'1-Input'!$B$12),$S$110,0))))*(1+B132))*(1-'P-Parametri'!$B$32)</f>
        <v>185024.71054466764</v>
      </c>
      <c r="V132" s="10">
        <f>IF(U131&lt;=0,V131,V131*(1-T132/U131))+MAX(0,-('1-Input'!$B$10-S132-IF(AND($A132&gt;=1,$A132&lt;1+'1-Input'!$B$12),$S$110,0)))</f>
        <v>151552.47117237421</v>
      </c>
      <c r="W132" s="10">
        <f>IF($A132&lt;='1-Input'!$B$26,0,IF($A132='1-Input'!$B$26+1,('1-Input'!$B$23+$W$111)*'1-Input'!$B$27,'1-Input'!$B$23+$W$111))</f>
        <v>6226.677231101502</v>
      </c>
      <c r="X132" s="10">
        <f>MAX(0,('1-Input'!$B$10-W132-IF(AND($A132&gt;=1,$A132&lt;1+'1-Input'!$B$12),$W$110,0)))/(1-'P-Parametri'!$B$31*MAX(0,IF(Y131&lt;=0,0,(Y131-Z131)/Y131)))</f>
        <v>23707.922460614798</v>
      </c>
      <c r="Y132" s="10">
        <f>((Y131-X132+MAX(0,-('1-Input'!$B$10-W132-IF(AND($A132&gt;=1,$A132&lt;1+'1-Input'!$B$12),$W$110,0))))*(1+B132))*(1-'P-Parametri'!$B$32)</f>
        <v>185056.446967795</v>
      </c>
      <c r="Z132" s="10">
        <f>IF(Y131&lt;=0,Z131,Z131*(1-X132/Y131))+MAX(0,-('1-Input'!$B$10-W132-IF(AND($A132&gt;=1,$A132&lt;1+'1-Input'!$B$12),$W$110,0)))</f>
        <v>151577.09976402082</v>
      </c>
    </row>
    <row r="133" spans="1:26">
      <c r="A133" s="9">
        <f t="shared" si="2"/>
        <v>20</v>
      </c>
      <c r="B133" s="12">
        <f>IF($A133='P-Parametri'!$C$47,'P-Parametri'!$B$34,IF($A133='P-Parametri'!$C$48,'P-Parametri'!$C$34,'P-Parametri'!$C$51))</f>
        <v>3.7839263201876694E-2</v>
      </c>
      <c r="C133" s="10">
        <f>IF($A133&lt;='1-Input'!$B$26,0,IF($A133='1-Input'!$B$26+1,('1-Input'!$B$23+$C$111)*'1-Input'!$B$27,'1-Input'!$B$23+$C$111))</f>
        <v>17010.377486795387</v>
      </c>
      <c r="D133" s="10">
        <f>MAX(0,('1-Input'!$B$10-C133-IF(AND($A133&gt;=1,$A133&lt;1+'1-Input'!$B$12),$C$110,0)))/(1-'P-Parametri'!$B$31*MAX(0,IF(E132&lt;=0,0,(E132-F132)/E132)))</f>
        <v>12581.039372345496</v>
      </c>
      <c r="E133" s="10">
        <f>((E132-D133+MAX(0,-('1-Input'!$B$10-C133-IF(AND($A133&gt;=1,$A133&lt;1+'1-Input'!$B$12),$C$110,0))))*(1+B133))*(1-'P-Parametri'!$B$32)</f>
        <v>83777.058157487423</v>
      </c>
      <c r="F133" s="10">
        <f>IF(E132&lt;=0,F132,F132*(1-D133/E132))+MAX(0,-('1-Input'!$B$10-C133-IF(AND($A133&gt;=1,$A133&lt;1+'1-Input'!$B$12),$C$110,0)))</f>
        <v>66260.272661584109</v>
      </c>
      <c r="G133" s="10">
        <f>IF($A133&lt;='1-Input'!$B$26,0,IF($A133='1-Input'!$B$26+1,('1-Input'!$B$23+$G$111)*'1-Input'!$B$27,'1-Input'!$B$23+$G$111))</f>
        <v>18123.381555781383</v>
      </c>
      <c r="H133" s="10">
        <f>MAX(0,('1-Input'!$B$10-G133-IF(AND($A133&gt;=1,$A133&lt;1+'1-Input'!$B$12),$G$110,0)))/(1-'P-Parametri'!$B$31*MAX(0,IF(I132&lt;=0,0,(I132-J132)/I132)))</f>
        <v>11413.133710755914</v>
      </c>
      <c r="I133" s="10">
        <f>((I132-H133+MAX(0,-('1-Input'!$B$10-G133-IF(AND($A133&gt;=1,$A133&lt;1+'1-Input'!$B$12),$G$110,0))))*(1+B133))*(1-'P-Parametri'!$B$32)</f>
        <v>155497.55812567438</v>
      </c>
      <c r="J133" s="10">
        <f>IF(I132&lt;=0,J132,J132*(1-H133/I132))+MAX(0,-('1-Input'!$B$10-G133-IF(AND($A133&gt;=1,$A133&lt;1+'1-Input'!$B$12),$G$110,0)))</f>
        <v>122984.8699180765</v>
      </c>
      <c r="K133" s="10">
        <f>IF($A133&lt;='1-Input'!$B$26,0,IF($A133='1-Input'!$B$26+1,('1-Input'!$B$23+$K$111)*'1-Input'!$B$27,'1-Input'!$B$23+$K$111))</f>
        <v>18531.934987218934</v>
      </c>
      <c r="L133" s="10">
        <f>MAX(0,('1-Input'!$B$10-K133-IF(AND($A133&gt;=1,$A133&lt;1+'1-Input'!$B$12),$K$110,0)))/(1-'P-Parametri'!$B$31*MAX(0,IF(M132&lt;=0,0,(M132-N132)/M132)))</f>
        <v>10984.427402366158</v>
      </c>
      <c r="M133" s="10">
        <f>((M132-L133+MAX(0,-('1-Input'!$B$10-K133-IF(AND($A133&gt;=1,$A133&lt;1+'1-Input'!$B$12),$K$110,0))))*(1+B133))*(1-'P-Parametri'!$B$32)</f>
        <v>173881.99385921293</v>
      </c>
      <c r="N133" s="10">
        <f>IF(M132&lt;=0,N132,N132*(1-L133/M132))+MAX(0,-('1-Input'!$B$10-K133-IF(AND($A133&gt;=1,$A133&lt;1+'1-Input'!$B$12),$K$110,0)))</f>
        <v>137525.33900620896</v>
      </c>
      <c r="O133" s="10">
        <f>IF($A133&lt;='1-Input'!$B$26,0,IF($A133='1-Input'!$B$26+1,('1-Input'!$B$23+$O$111)*'1-Input'!$B$27,'1-Input'!$B$23+$O$111))</f>
        <v>18688.388322597821</v>
      </c>
      <c r="P133" s="10">
        <f>MAX(0,('1-Input'!$B$10-O133-IF(AND($A133&gt;=1,$A133&lt;1+'1-Input'!$B$12),$O$110,0)))/(1-'P-Parametri'!$B$31*MAX(0,IF(Q132&lt;=0,0,(Q132-R132)/Q132)))</f>
        <v>10820.82313496455</v>
      </c>
      <c r="Q133" s="10">
        <f>((Q132-P133+MAX(0,-('1-Input'!$B$10-O133-IF(AND($A133&gt;=1,$A133&lt;1+'1-Input'!$B$12),$O$110,0))))*(1+B133))*(1-'P-Parametri'!$B$32)</f>
        <v>180822.77890862952</v>
      </c>
      <c r="R133" s="10">
        <f>IF(Q132&lt;=0,R132,R132*(1-P133/Q132))+MAX(0,-('1-Input'!$B$10-O133-IF(AND($A133&gt;=1,$A133&lt;1+'1-Input'!$B$12),$O$110,0)))</f>
        <v>142981.38808969685</v>
      </c>
      <c r="S133" s="10">
        <f>IF($A133&lt;='1-Input'!$B$26,0,IF($A133='1-Input'!$B$26+1,('1-Input'!$B$23+$S$111)*'1-Input'!$B$27,'1-Input'!$B$23+$S$111))</f>
        <v>18679.259781925313</v>
      </c>
      <c r="T133" s="10">
        <f>MAX(0,('1-Input'!$B$10-S133-IF(AND($A133&gt;=1,$A133&lt;1+'1-Input'!$B$12),$S$110,0)))/(1-'P-Parametri'!$B$31*MAX(0,IF(U132&lt;=0,0,(U132-V132)/U132)))</f>
        <v>10830.144553102253</v>
      </c>
      <c r="U133" s="10">
        <f>((U132-T133+MAX(0,-('1-Input'!$B$10-S133-IF(AND($A133&gt;=1,$A133&lt;1+'1-Input'!$B$12),$S$110,0))))*(1+B133))*(1-'P-Parametri'!$B$32)</f>
        <v>180424.38810241199</v>
      </c>
      <c r="V133" s="10">
        <f>IF(U132&lt;=0,V132,V132*(1-T133/U132))+MAX(0,-('1-Input'!$B$10-S133-IF(AND($A133&gt;=1,$A133&lt;1+'1-Input'!$B$12),$S$110,0)))</f>
        <v>142681.57406168568</v>
      </c>
      <c r="W133" s="10">
        <f>IF($A133&lt;='1-Input'!$B$26,0,IF($A133='1-Input'!$B$26+1,('1-Input'!$B$23+$W$111)*'1-Input'!$B$27,'1-Input'!$B$23+$W$111))</f>
        <v>18680.031693304772</v>
      </c>
      <c r="X133" s="10">
        <f>MAX(0,('1-Input'!$B$10-W133-IF(AND($A133&gt;=1,$A133&lt;1+'1-Input'!$B$12),$W$110,0)))/(1-'P-Parametri'!$B$31*MAX(0,IF(Y132&lt;=0,0,(Y132-Z132)/Y132)))</f>
        <v>10829.356359635589</v>
      </c>
      <c r="Y133" s="10">
        <f>((Y132-X133+MAX(0,-('1-Input'!$B$10-W133-IF(AND($A133&gt;=1,$A133&lt;1+'1-Input'!$B$12),$W$110,0))))*(1+B133))*(1-'P-Parametri'!$B$32)</f>
        <v>180458.07591588562</v>
      </c>
      <c r="Z133" s="10">
        <f>IF(Y132&lt;=0,Z132,Z132*(1-X133/Y132))+MAX(0,-('1-Input'!$B$10-W133-IF(AND($A133&gt;=1,$A133&lt;1+'1-Input'!$B$12),$W$110,0)))</f>
        <v>142706.92822338664</v>
      </c>
    </row>
    <row r="134" spans="1:26">
      <c r="A134" s="9">
        <f t="shared" si="2"/>
        <v>21</v>
      </c>
      <c r="B134" s="12">
        <f>IF($A134='P-Parametri'!$C$47,'P-Parametri'!$B$34,IF($A134='P-Parametri'!$C$48,'P-Parametri'!$C$34,'P-Parametri'!$C$51))</f>
        <v>3.7839263201876694E-2</v>
      </c>
      <c r="C134" s="10">
        <f>IF($A134&lt;='1-Input'!$B$26,0,IF($A134='1-Input'!$B$26+1,('1-Input'!$B$23+$C$111)*'1-Input'!$B$27,'1-Input'!$B$23+$C$111))</f>
        <v>17010.377486795387</v>
      </c>
      <c r="D134" s="10">
        <f>MAX(0,('1-Input'!$B$10-C134-IF(AND($A134&gt;=1,$A134&lt;1+'1-Input'!$B$12),$C$110,0)))/(1-'P-Parametri'!$B$31*MAX(0,IF(E133&lt;=0,0,(E133-F133)/E133)))</f>
        <v>12678.883445707326</v>
      </c>
      <c r="E134" s="10">
        <f>((E133-D134+MAX(0,-('1-Input'!$B$10-C134-IF(AND($A134&gt;=1,$A134&lt;1+'1-Input'!$B$12),$C$110,0))))*(1+B134))*(1-'P-Parametri'!$B$32)</f>
        <v>73640.900303356422</v>
      </c>
      <c r="F134" s="10">
        <f>IF(E133&lt;=0,F133,F133*(1-D134/E133))+MAX(0,-('1-Input'!$B$10-C134-IF(AND($A134&gt;=1,$A134&lt;1+'1-Input'!$B$12),$C$110,0)))</f>
        <v>56232.392802425682</v>
      </c>
      <c r="G134" s="10">
        <f>IF($A134&lt;='1-Input'!$B$26,0,IF($A134='1-Input'!$B$26+1,('1-Input'!$B$23+$G$111)*'1-Input'!$B$27,'1-Input'!$B$23+$G$111))</f>
        <v>18123.381555781383</v>
      </c>
      <c r="H134" s="10">
        <f>MAX(0,('1-Input'!$B$10-G134-IF(AND($A134&gt;=1,$A134&lt;1+'1-Input'!$B$12),$G$110,0)))/(1-'P-Parametri'!$B$31*MAX(0,IF(I133&lt;=0,0,(I133-J133)/I133)))</f>
        <v>11501.894858307698</v>
      </c>
      <c r="I134" s="10">
        <f>((I133-H134+MAX(0,-('1-Input'!$B$10-G134-IF(AND($A134&gt;=1,$A134&lt;1+'1-Input'!$B$12),$G$110,0))))*(1+B134))*(1-'P-Parametri'!$B$32)</f>
        <v>149145.46436353002</v>
      </c>
      <c r="J134" s="10">
        <f>IF(I133&lt;=0,J133,J133*(1-H134/I133))+MAX(0,-('1-Input'!$B$10-G134-IF(AND($A134&gt;=1,$A134&lt;1+'1-Input'!$B$12),$G$110,0)))</f>
        <v>113887.88434472682</v>
      </c>
      <c r="K134" s="10">
        <f>IF($A134&lt;='1-Input'!$B$26,0,IF($A134='1-Input'!$B$26+1,('1-Input'!$B$23+$K$111)*'1-Input'!$B$27,'1-Input'!$B$23+$K$111))</f>
        <v>18531.934987218934</v>
      </c>
      <c r="L134" s="10">
        <f>MAX(0,('1-Input'!$B$10-K134-IF(AND($A134&gt;=1,$A134&lt;1+'1-Input'!$B$12),$K$110,0)))/(1-'P-Parametri'!$B$31*MAX(0,IF(M133&lt;=0,0,(M133-N133)/M133)))</f>
        <v>11069.854455631506</v>
      </c>
      <c r="M134" s="10">
        <f>((M133-L134+MAX(0,-('1-Input'!$B$10-K134-IF(AND($A134&gt;=1,$A134&lt;1+'1-Input'!$B$12),$K$110,0))))*(1+B134))*(1-'P-Parametri'!$B$32)</f>
        <v>168634.88513733633</v>
      </c>
      <c r="N134" s="10">
        <f>IF(M133&lt;=0,N133,N133*(1-L134/M133))+MAX(0,-('1-Input'!$B$10-K134-IF(AND($A134&gt;=1,$A134&lt;1+'1-Input'!$B$12),$K$110,0)))</f>
        <v>128770.05933077144</v>
      </c>
      <c r="O134" s="10">
        <f>IF($A134&lt;='1-Input'!$B$26,0,IF($A134='1-Input'!$B$26+1,('1-Input'!$B$23+$O$111)*'1-Input'!$B$27,'1-Input'!$B$23+$O$111))</f>
        <v>18688.388322597821</v>
      </c>
      <c r="P134" s="10">
        <f>MAX(0,('1-Input'!$B$10-O134-IF(AND($A134&gt;=1,$A134&lt;1+'1-Input'!$B$12),$O$110,0)))/(1-'P-Parametri'!$B$31*MAX(0,IF(Q133&lt;=0,0,(Q133-R133)/Q133)))</f>
        <v>10904.962393706441</v>
      </c>
      <c r="Q134" s="10">
        <f>((Q133-P134+MAX(0,-('1-Input'!$B$10-O134-IF(AND($A134&gt;=1,$A134&lt;1+'1-Input'!$B$12),$O$110,0))))*(1+B134))*(1-'P-Parametri'!$B$32)</f>
        <v>175994.68673372603</v>
      </c>
      <c r="R134" s="10">
        <f>IF(Q133&lt;=0,R133,R133*(1-P134/Q133))+MAX(0,-('1-Input'!$B$10-O134-IF(AND($A134&gt;=1,$A134&lt;1+'1-Input'!$B$12),$O$110,0)))</f>
        <v>134358.54383562217</v>
      </c>
      <c r="S134" s="10">
        <f>IF($A134&lt;='1-Input'!$B$26,0,IF($A134='1-Input'!$B$26+1,('1-Input'!$B$23+$S$111)*'1-Input'!$B$27,'1-Input'!$B$23+$S$111))</f>
        <v>18679.259781925313</v>
      </c>
      <c r="T134" s="10">
        <f>MAX(0,('1-Input'!$B$10-S134-IF(AND($A134&gt;=1,$A134&lt;1+'1-Input'!$B$12),$S$110,0)))/(1-'P-Parametri'!$B$31*MAX(0,IF(U133&lt;=0,0,(U133-V133)/U133)))</f>
        <v>10914.363315388273</v>
      </c>
      <c r="U134" s="10">
        <f>((U133-T134+MAX(0,-('1-Input'!$B$10-S134-IF(AND($A134&gt;=1,$A134&lt;1+'1-Input'!$B$12),$S$110,0))))*(1+B134))*(1-'P-Parametri'!$B$32)</f>
        <v>175572.31091183596</v>
      </c>
      <c r="V134" s="10">
        <f>IF(U133&lt;=0,V133,V133*(1-T134/U133))+MAX(0,-('1-Input'!$B$10-S134-IF(AND($A134&gt;=1,$A134&lt;1+'1-Input'!$B$12),$S$110,0)))</f>
        <v>134050.37650519583</v>
      </c>
      <c r="W134" s="10">
        <f>IF($A134&lt;='1-Input'!$B$26,0,IF($A134='1-Input'!$B$26+1,('1-Input'!$B$23+$W$111)*'1-Input'!$B$27,'1-Input'!$B$23+$W$111))</f>
        <v>18680.031693304772</v>
      </c>
      <c r="X134" s="10">
        <f>MAX(0,('1-Input'!$B$10-W134-IF(AND($A134&gt;=1,$A134&lt;1+'1-Input'!$B$12),$W$110,0)))/(1-'P-Parametri'!$B$31*MAX(0,IF(Y133&lt;=0,0,(Y133-Z133)/Y133)))</f>
        <v>10913.568398558884</v>
      </c>
      <c r="Y134" s="10">
        <f>((Y133-X134+MAX(0,-('1-Input'!$B$10-W134-IF(AND($A134&gt;=1,$A134&lt;1+'1-Input'!$B$12),$W$110,0))))*(1+B134))*(1-'P-Parametri'!$B$32)</f>
        <v>175608.02686818401</v>
      </c>
      <c r="Z134" s="10">
        <f>IF(Y133&lt;=0,Z133,Z133*(1-X134/Y133))+MAX(0,-('1-Input'!$B$10-W134-IF(AND($A134&gt;=1,$A134&lt;1+'1-Input'!$B$12),$W$110,0)))</f>
        <v>134076.43710122645</v>
      </c>
    </row>
    <row r="135" spans="1:26">
      <c r="A135" s="9">
        <f t="shared" si="2"/>
        <v>22</v>
      </c>
      <c r="B135" s="12">
        <f>IF($A135='P-Parametri'!$C$47,'P-Parametri'!$B$34,IF($A135='P-Parametri'!$C$48,'P-Parametri'!$C$34,'P-Parametri'!$C$51))</f>
        <v>3.7839263201876694E-2</v>
      </c>
      <c r="C135" s="10">
        <f>IF($A135&lt;='1-Input'!$B$26,0,IF($A135='1-Input'!$B$26+1,('1-Input'!$B$23+$C$111)*'1-Input'!$B$27,'1-Input'!$B$23+$C$111))</f>
        <v>17010.377486795387</v>
      </c>
      <c r="D135" s="10">
        <f>MAX(0,('1-Input'!$B$10-C135-IF(AND($A135&gt;=1,$A135&lt;1+'1-Input'!$B$12),$C$110,0)))/(1-'P-Parametri'!$B$31*MAX(0,IF(E134&lt;=0,0,(E134-F134)/E134)))</f>
        <v>12774.803984629301</v>
      </c>
      <c r="E135" s="10">
        <f>((E134-D135+MAX(0,-('1-Input'!$B$10-C135-IF(AND($A135&gt;=1,$A135&lt;1+'1-Input'!$B$12),$C$110,0))))*(1+B135))*(1-'P-Parametri'!$B$32)</f>
        <v>63042.886108287406</v>
      </c>
      <c r="F135" s="10">
        <f>IF(E134&lt;=0,F134,F134*(1-D135/E134))+MAX(0,-('1-Input'!$B$10-C135-IF(AND($A135&gt;=1,$A135&lt;1+'1-Input'!$B$12),$C$110,0)))</f>
        <v>46477.517554045182</v>
      </c>
      <c r="G135" s="10">
        <f>IF($A135&lt;='1-Input'!$B$26,0,IF($A135='1-Input'!$B$26+1,('1-Input'!$B$23+$G$111)*'1-Input'!$B$27,'1-Input'!$B$23+$G$111))</f>
        <v>18123.381555781383</v>
      </c>
      <c r="H135" s="10">
        <f>MAX(0,('1-Input'!$B$10-G135-IF(AND($A135&gt;=1,$A135&lt;1+'1-Input'!$B$12),$G$110,0)))/(1-'P-Parametri'!$B$31*MAX(0,IF(I134&lt;=0,0,(I134-J134)/I134)))</f>
        <v>11588.911034310664</v>
      </c>
      <c r="I135" s="10">
        <f>((I134-H135+MAX(0,-('1-Input'!$B$10-G135-IF(AND($A135&gt;=1,$A135&lt;1+'1-Input'!$B$12),$G$110,0))))*(1+B135))*(1-'P-Parametri'!$B$32)</f>
        <v>142476.06877187509</v>
      </c>
      <c r="J135" s="10">
        <f>IF(I134&lt;=0,J134,J134*(1-H135/I134))+MAX(0,-('1-Input'!$B$10-G135-IF(AND($A135&gt;=1,$A135&lt;1+'1-Input'!$B$12),$G$110,0)))</f>
        <v>105038.56019538555</v>
      </c>
      <c r="K135" s="10">
        <f>IF($A135&lt;='1-Input'!$B$26,0,IF($A135='1-Input'!$B$26+1,('1-Input'!$B$23+$K$111)*'1-Input'!$B$27,'1-Input'!$B$23+$K$111))</f>
        <v>18531.934987218934</v>
      </c>
      <c r="L135" s="10">
        <f>MAX(0,('1-Input'!$B$10-K135-IF(AND($A135&gt;=1,$A135&lt;1+'1-Input'!$B$12),$K$110,0)))/(1-'P-Parametri'!$B$31*MAX(0,IF(M134&lt;=0,0,(M134-N134)/M134)))</f>
        <v>11153.602082914216</v>
      </c>
      <c r="M135" s="10">
        <f>((M134-L135+MAX(0,-('1-Input'!$B$10-K135-IF(AND($A135&gt;=1,$A135&lt;1+'1-Input'!$B$12),$K$110,0))))*(1+B135))*(1-'P-Parametri'!$B$32)</f>
        <v>163113.37825574106</v>
      </c>
      <c r="N135" s="10">
        <f>IF(M134&lt;=0,N134,N134*(1-L135/M134))+MAX(0,-('1-Input'!$B$10-K135-IF(AND($A135&gt;=1,$A135&lt;1+'1-Input'!$B$12),$K$110,0)))</f>
        <v>120253.13828683089</v>
      </c>
      <c r="O135" s="10">
        <f>IF($A135&lt;='1-Input'!$B$26,0,IF($A135='1-Input'!$B$26+1,('1-Input'!$B$23+$O$111)*'1-Input'!$B$27,'1-Input'!$B$23+$O$111))</f>
        <v>18688.388322597821</v>
      </c>
      <c r="P135" s="10">
        <f>MAX(0,('1-Input'!$B$10-O135-IF(AND($A135&gt;=1,$A135&lt;1+'1-Input'!$B$12),$O$110,0)))/(1-'P-Parametri'!$B$31*MAX(0,IF(Q134&lt;=0,0,(Q134-R134)/Q134)))</f>
        <v>10987.447312369926</v>
      </c>
      <c r="Q135" s="10">
        <f>((Q134-P135+MAX(0,-('1-Input'!$B$10-O135-IF(AND($A135&gt;=1,$A135&lt;1+'1-Input'!$B$12),$O$110,0))))*(1+B135))*(1-'P-Parametri'!$B$32)</f>
        <v>170908.48980046783</v>
      </c>
      <c r="R135" s="10">
        <f>IF(Q134&lt;=0,R134,R134*(1-P135/Q134))+MAX(0,-('1-Input'!$B$10-O135-IF(AND($A135&gt;=1,$A135&lt;1+'1-Input'!$B$12),$O$110,0)))</f>
        <v>125970.46435005128</v>
      </c>
      <c r="S135" s="10">
        <f>IF($A135&lt;='1-Input'!$B$26,0,IF($A135='1-Input'!$B$26+1,('1-Input'!$B$23+$S$111)*'1-Input'!$B$27,'1-Input'!$B$23+$S$111))</f>
        <v>18679.259781925313</v>
      </c>
      <c r="T135" s="10">
        <f>MAX(0,('1-Input'!$B$10-S135-IF(AND($A135&gt;=1,$A135&lt;1+'1-Input'!$B$12),$S$110,0)))/(1-'P-Parametri'!$B$31*MAX(0,IF(U134&lt;=0,0,(U134-V134)/U134)))</f>
        <v>10996.926279613606</v>
      </c>
      <c r="U135" s="10">
        <f>((U134-T135+MAX(0,-('1-Input'!$B$10-S135-IF(AND($A135&gt;=1,$A135&lt;1+'1-Input'!$B$12),$S$110,0))))*(1+B135))*(1-'P-Parametri'!$B$32)</f>
        <v>170461.19033601537</v>
      </c>
      <c r="V135" s="10">
        <f>IF(U134&lt;=0,V134,V134*(1-T135/U134))+MAX(0,-('1-Input'!$B$10-S135-IF(AND($A135&gt;=1,$A135&lt;1+'1-Input'!$B$12),$S$110,0)))</f>
        <v>125654.16584688576</v>
      </c>
      <c r="W135" s="10">
        <f>IF($A135&lt;='1-Input'!$B$26,0,IF($A135='1-Input'!$B$26+1,('1-Input'!$B$23+$W$111)*'1-Input'!$B$27,'1-Input'!$B$23+$W$111))</f>
        <v>18680.031693304772</v>
      </c>
      <c r="X135" s="10">
        <f>MAX(0,('1-Input'!$B$10-W135-IF(AND($A135&gt;=1,$A135&lt;1+'1-Input'!$B$12),$W$110,0)))/(1-'P-Parametri'!$B$31*MAX(0,IF(Y134&lt;=0,0,(Y134-Z134)/Y134)))</f>
        <v>10996.124762707343</v>
      </c>
      <c r="Y135" s="10">
        <f>((Y134-X135+MAX(0,-('1-Input'!$B$10-W135-IF(AND($A135&gt;=1,$A135&lt;1+'1-Input'!$B$12),$W$110,0))))*(1+B135))*(1-'P-Parametri'!$B$32)</f>
        <v>170499.01380501656</v>
      </c>
      <c r="Z135" s="10">
        <f>IF(Y134&lt;=0,Z134,Z134*(1-X135/Y134))+MAX(0,-('1-Input'!$B$10-W135-IF(AND($A135&gt;=1,$A135&lt;1+'1-Input'!$B$12),$W$110,0)))</f>
        <v>125680.91409241185</v>
      </c>
    </row>
    <row r="136" spans="1:26">
      <c r="A136" s="9">
        <f t="shared" si="2"/>
        <v>23</v>
      </c>
      <c r="B136" s="12">
        <f>IF($A136='P-Parametri'!$C$47,'P-Parametri'!$B$34,IF($A136='P-Parametri'!$C$48,'P-Parametri'!$C$34,'P-Parametri'!$C$51))</f>
        <v>3.7839263201876694E-2</v>
      </c>
      <c r="C136" s="10">
        <f>IF($A136&lt;='1-Input'!$B$26,0,IF($A136='1-Input'!$B$26+1,('1-Input'!$B$23+$C$111)*'1-Input'!$B$27,'1-Input'!$B$23+$C$111))</f>
        <v>17010.377486795387</v>
      </c>
      <c r="D136" s="10">
        <f>MAX(0,('1-Input'!$B$10-C136-IF(AND($A136&gt;=1,$A136&lt;1+'1-Input'!$B$12),$C$110,0)))/(1-'P-Parametri'!$B$31*MAX(0,IF(E135&lt;=0,0,(E135-F135)/E135)))</f>
        <v>12868.799688303088</v>
      </c>
      <c r="E136" s="10">
        <f>((E135-D136+MAX(0,-('1-Input'!$B$10-C136-IF(AND($A136&gt;=1,$A136&lt;1+'1-Input'!$B$12),$C$110,0))))*(1+B136))*(1-'P-Parametri'!$B$32)</f>
        <v>51968.491608179924</v>
      </c>
      <c r="F136" s="10">
        <f>IF(E135&lt;=0,F135,F135*(1-D136/E135))+MAX(0,-('1-Input'!$B$10-C136-IF(AND($A136&gt;=1,$A136&lt;1+'1-Input'!$B$12),$C$110,0)))</f>
        <v>36990.168539197773</v>
      </c>
      <c r="G136" s="10">
        <f>IF($A136&lt;='1-Input'!$B$26,0,IF($A136='1-Input'!$B$26+1,('1-Input'!$B$23+$G$111)*'1-Input'!$B$27,'1-Input'!$B$23+$G$111))</f>
        <v>18123.381555781383</v>
      </c>
      <c r="H136" s="10">
        <f>MAX(0,('1-Input'!$B$10-G136-IF(AND($A136&gt;=1,$A136&lt;1+'1-Input'!$B$12),$G$110,0)))/(1-'P-Parametri'!$B$31*MAX(0,IF(I135&lt;=0,0,(I135-J135)/I135)))</f>
        <v>11674.181058711321</v>
      </c>
      <c r="I136" s="10">
        <f>((I135-H136+MAX(0,-('1-Input'!$B$10-G136-IF(AND($A136&gt;=1,$A136&lt;1+'1-Input'!$B$12),$G$110,0))))*(1+B136))*(1-'P-Parametri'!$B$32)</f>
        <v>135479.83210010518</v>
      </c>
      <c r="J136" s="10">
        <f>IF(I135&lt;=0,J135,J135*(1-H136/I135))+MAX(0,-('1-Input'!$B$10-G136-IF(AND($A136&gt;=1,$A136&lt;1+'1-Input'!$B$12),$G$110,0)))</f>
        <v>96431.92765395387</v>
      </c>
      <c r="K136" s="10">
        <f>IF($A136&lt;='1-Input'!$B$26,0,IF($A136='1-Input'!$B$26+1,('1-Input'!$B$23+$K$111)*'1-Input'!$B$27,'1-Input'!$B$23+$K$111))</f>
        <v>18531.934987218934</v>
      </c>
      <c r="L136" s="10">
        <f>MAX(0,('1-Input'!$B$10-K136-IF(AND($A136&gt;=1,$A136&lt;1+'1-Input'!$B$12),$K$110,0)))/(1-'P-Parametri'!$B$31*MAX(0,IF(M135&lt;=0,0,(M135-N135)/M135)))</f>
        <v>11235.669148486602</v>
      </c>
      <c r="M136" s="10">
        <f>((M135-L136+MAX(0,-('1-Input'!$B$10-K136-IF(AND($A136&gt;=1,$A136&lt;1+'1-Input'!$B$12),$K$110,0))))*(1+B136))*(1-'P-Parametri'!$B$32)</f>
        <v>157309.40041722861</v>
      </c>
      <c r="N136" s="10">
        <f>IF(M135&lt;=0,N135,N135*(1-L136/M135))+MAX(0,-('1-Input'!$B$10-K136-IF(AND($A136&gt;=1,$A136&lt;1+'1-Input'!$B$12),$K$110,0)))</f>
        <v>111969.79273721173</v>
      </c>
      <c r="O136" s="10">
        <f>IF($A136&lt;='1-Input'!$B$26,0,IF($A136='1-Input'!$B$26+1,('1-Input'!$B$23+$O$111)*'1-Input'!$B$27,'1-Input'!$B$23+$O$111))</f>
        <v>18688.388322597821</v>
      </c>
      <c r="P136" s="10">
        <f>MAX(0,('1-Input'!$B$10-O136-IF(AND($A136&gt;=1,$A136&lt;1+'1-Input'!$B$12),$O$110,0)))/(1-'P-Parametri'!$B$31*MAX(0,IF(Q135&lt;=0,0,(Q135-R135)/Q135)))</f>
        <v>11068.276786120807</v>
      </c>
      <c r="Q136" s="10">
        <f>((Q135-P136+MAX(0,-('1-Input'!$B$10-O136-IF(AND($A136&gt;=1,$A136&lt;1+'1-Input'!$B$12),$O$110,0))))*(1+B136))*(1-'P-Parametri'!$B$32)</f>
        <v>165556.67200703124</v>
      </c>
      <c r="R136" s="10">
        <f>IF(Q135&lt;=0,R135,R135*(1-P136/Q135))+MAX(0,-('1-Input'!$B$10-O136-IF(AND($A136&gt;=1,$A136&lt;1+'1-Input'!$B$12),$O$110,0)))</f>
        <v>117812.43798207903</v>
      </c>
      <c r="S136" s="10">
        <f>IF($A136&lt;='1-Input'!$B$26,0,IF($A136='1-Input'!$B$26+1,('1-Input'!$B$23+$S$111)*'1-Input'!$B$27,'1-Input'!$B$23+$S$111))</f>
        <v>18679.259781925313</v>
      </c>
      <c r="T136" s="10">
        <f>MAX(0,('1-Input'!$B$10-S136-IF(AND($A136&gt;=1,$A136&lt;1+'1-Input'!$B$12),$S$110,0)))/(1-'P-Parametri'!$B$31*MAX(0,IF(U135&lt;=0,0,(U135-V135)/U135)))</f>
        <v>11077.832333629252</v>
      </c>
      <c r="U136" s="10">
        <f>((U135-T136+MAX(0,-('1-Input'!$B$10-S136-IF(AND($A136&gt;=1,$A136&lt;1+'1-Input'!$B$12),$S$110,0))))*(1+B136))*(1-'P-Parametri'!$B$32)</f>
        <v>165083.47822216566</v>
      </c>
      <c r="V136" s="10">
        <f>IF(U135&lt;=0,V135,V135*(1-T136/U135))+MAX(0,-('1-Input'!$B$10-S136-IF(AND($A136&gt;=1,$A136&lt;1+'1-Input'!$B$12),$S$110,0)))</f>
        <v>117488.22626538946</v>
      </c>
      <c r="W136" s="10">
        <f>IF($A136&lt;='1-Input'!$B$26,0,IF($A136='1-Input'!$B$26+1,('1-Input'!$B$23+$W$111)*'1-Input'!$B$27,'1-Input'!$B$23+$W$111))</f>
        <v>18680.031693304772</v>
      </c>
      <c r="X136" s="10">
        <f>MAX(0,('1-Input'!$B$10-W136-IF(AND($A136&gt;=1,$A136&lt;1+'1-Input'!$B$12),$W$110,0)))/(1-'P-Parametri'!$B$31*MAX(0,IF(Y135&lt;=0,0,(Y135-Z135)/Y135)))</f>
        <v>11077.024340551203</v>
      </c>
      <c r="Y136" s="10">
        <f>((Y135-X136+MAX(0,-('1-Input'!$B$10-W136-IF(AND($A136&gt;=1,$A136&lt;1+'1-Input'!$B$12),$W$110,0))))*(1+B136))*(1-'P-Parametri'!$B$32)</f>
        <v>165123.49128381012</v>
      </c>
      <c r="Z136" s="10">
        <f>IF(Y135&lt;=0,Z135,Z135*(1-X136/Y135))+MAX(0,-('1-Input'!$B$10-W136-IF(AND($A136&gt;=1,$A136&lt;1+'1-Input'!$B$12),$W$110,0)))</f>
        <v>117515.64372822978</v>
      </c>
    </row>
    <row r="137" spans="1:26">
      <c r="A137" s="9">
        <f t="shared" si="2"/>
        <v>24</v>
      </c>
      <c r="B137" s="12">
        <f>IF($A137='P-Parametri'!$C$47,'P-Parametri'!$B$34,IF($A137='P-Parametri'!$C$48,'P-Parametri'!$C$34,'P-Parametri'!$C$51))</f>
        <v>3.7839263201876694E-2</v>
      </c>
      <c r="C137" s="10">
        <f>IF($A137&lt;='1-Input'!$B$26,0,IF($A137='1-Input'!$B$26+1,('1-Input'!$B$23+$C$111)*'1-Input'!$B$27,'1-Input'!$B$23+$C$111))</f>
        <v>17010.377486795387</v>
      </c>
      <c r="D137" s="10">
        <f>MAX(0,('1-Input'!$B$10-C137-IF(AND($A137&gt;=1,$A137&lt;1+'1-Input'!$B$12),$C$110,0)))/(1-'P-Parametri'!$B$31*MAX(0,IF(E136&lt;=0,0,(E136-F136)/E136)))</f>
        <v>12960.871635868032</v>
      </c>
      <c r="E137" s="10">
        <f>((E136-D137+MAX(0,-('1-Input'!$B$10-C137-IF(AND($A137&gt;=1,$A137&lt;1+'1-Input'!$B$12),$C$110,0))))*(1+B137))*(1-'P-Parametri'!$B$32)</f>
        <v>40402.672292180338</v>
      </c>
      <c r="F137" s="10">
        <f>IF(E136&lt;=0,F136,F136*(1-D137/E136))+MAX(0,-('1-Input'!$B$10-C137-IF(AND($A137&gt;=1,$A137&lt;1+'1-Input'!$B$12),$C$110,0)))</f>
        <v>27764.8704520352</v>
      </c>
      <c r="G137" s="10">
        <f>IF($A137&lt;='1-Input'!$B$26,0,IF($A137='1-Input'!$B$26+1,('1-Input'!$B$23+$G$111)*'1-Input'!$B$27,'1-Input'!$B$23+$G$111))</f>
        <v>18123.381555781383</v>
      </c>
      <c r="H137" s="10">
        <f>MAX(0,('1-Input'!$B$10-G137-IF(AND($A137&gt;=1,$A137&lt;1+'1-Input'!$B$12),$G$110,0)))/(1-'P-Parametri'!$B$31*MAX(0,IF(I136&lt;=0,0,(I136-J136)/I136)))</f>
        <v>11757.705910471839</v>
      </c>
      <c r="I137" s="10">
        <f>((I136-H137+MAX(0,-('1-Input'!$B$10-G137-IF(AND($A137&gt;=1,$A137&lt;1+'1-Input'!$B$12),$G$110,0))))*(1+B137))*(1-'P-Parametri'!$B$32)</f>
        <v>128146.87292584585</v>
      </c>
      <c r="J137" s="10">
        <f>IF(I136&lt;=0,J136,J136*(1-H137/I136))+MAX(0,-('1-Input'!$B$10-G137-IF(AND($A137&gt;=1,$A137&lt;1+'1-Input'!$B$12),$G$110,0)))</f>
        <v>88063.019690609814</v>
      </c>
      <c r="K137" s="10">
        <f>IF($A137&lt;='1-Input'!$B$26,0,IF($A137='1-Input'!$B$26+1,('1-Input'!$B$23+$K$111)*'1-Input'!$B$27,'1-Input'!$B$23+$K$111))</f>
        <v>18531.934987218934</v>
      </c>
      <c r="L137" s="10">
        <f>MAX(0,('1-Input'!$B$10-K137-IF(AND($A137&gt;=1,$A137&lt;1+'1-Input'!$B$12),$K$110,0)))/(1-'P-Parametri'!$B$31*MAX(0,IF(M136&lt;=0,0,(M136-N136)/M136)))</f>
        <v>11316.056594538528</v>
      </c>
      <c r="M137" s="10">
        <f>((M136-L137+MAX(0,-('1-Input'!$B$10-K137-IF(AND($A137&gt;=1,$A137&lt;1+'1-Input'!$B$12),$K$110,0))))*(1+B137))*(1-'P-Parametri'!$B$32)</f>
        <v>151214.58913654828</v>
      </c>
      <c r="N137" s="10">
        <f>IF(M136&lt;=0,N136,N136*(1-L137/M136))+MAX(0,-('1-Input'!$B$10-K137-IF(AND($A137&gt;=1,$A137&lt;1+'1-Input'!$B$12),$K$110,0)))</f>
        <v>103915.24222635575</v>
      </c>
      <c r="O137" s="10">
        <f>IF($A137&lt;='1-Input'!$B$26,0,IF($A137='1-Input'!$B$26+1,('1-Input'!$B$23+$O$111)*'1-Input'!$B$27,'1-Input'!$B$23+$O$111))</f>
        <v>18688.388322597821</v>
      </c>
      <c r="P137" s="10">
        <f>MAX(0,('1-Input'!$B$10-O137-IF(AND($A137&gt;=1,$A137&lt;1+'1-Input'!$B$12),$O$110,0)))/(1-'P-Parametri'!$B$31*MAX(0,IF(Q136&lt;=0,0,(Q136-R136)/Q136)))</f>
        <v>11147.451756434461</v>
      </c>
      <c r="Q137" s="10">
        <f>((Q136-P137+MAX(0,-('1-Input'!$B$10-O137-IF(AND($A137&gt;=1,$A137&lt;1+'1-Input'!$B$12),$O$110,0))))*(1+B137))*(1-'P-Parametri'!$B$32)</f>
        <v>159931.44747370275</v>
      </c>
      <c r="R137" s="10">
        <f>IF(Q136&lt;=0,R136,R136*(1-P137/Q136))+MAX(0,-('1-Input'!$B$10-O137-IF(AND($A137&gt;=1,$A137&lt;1+'1-Input'!$B$12),$O$110,0)))</f>
        <v>109879.75576038411</v>
      </c>
      <c r="S137" s="10">
        <f>IF($A137&lt;='1-Input'!$B$26,0,IF($A137='1-Input'!$B$26+1,('1-Input'!$B$23+$S$111)*'1-Input'!$B$27,'1-Input'!$B$23+$S$111))</f>
        <v>18679.259781925313</v>
      </c>
      <c r="T137" s="10">
        <f>MAX(0,('1-Input'!$B$10-S137-IF(AND($A137&gt;=1,$A137&lt;1+'1-Input'!$B$12),$S$110,0)))/(1-'P-Parametri'!$B$31*MAX(0,IF(U136&lt;=0,0,(U136-V136)/U136)))</f>
        <v>11157.082413658602</v>
      </c>
      <c r="U137" s="10">
        <f>((U136-T137+MAX(0,-('1-Input'!$B$10-S137-IF(AND($A137&gt;=1,$A137&lt;1+'1-Input'!$B$12),$S$110,0))))*(1+B137))*(1-'P-Parametri'!$B$32)</f>
        <v>159431.35549879496</v>
      </c>
      <c r="V137" s="10">
        <f>IF(U136&lt;=0,V136,V136*(1-T137/U136))+MAX(0,-('1-Input'!$B$10-S137-IF(AND($A137&gt;=1,$A137&lt;1+'1-Input'!$B$12),$S$110,0)))</f>
        <v>109547.84460397669</v>
      </c>
      <c r="W137" s="10">
        <f>IF($A137&lt;='1-Input'!$B$26,0,IF($A137='1-Input'!$B$26+1,('1-Input'!$B$23+$W$111)*'1-Input'!$B$27,'1-Input'!$B$23+$W$111))</f>
        <v>18680.031693304772</v>
      </c>
      <c r="X137" s="10">
        <f>MAX(0,('1-Input'!$B$10-W137-IF(AND($A137&gt;=1,$A137&lt;1+'1-Input'!$B$12),$W$110,0)))/(1-'P-Parametri'!$B$31*MAX(0,IF(Y136&lt;=0,0,(Y136-Z136)/Y136)))</f>
        <v>11156.268068758631</v>
      </c>
      <c r="Y137" s="10">
        <f>((Y136-X137+MAX(0,-('1-Input'!$B$10-W137-IF(AND($A137&gt;=1,$A137&lt;1+'1-Input'!$B$12),$W$110,0))))*(1+B137))*(1-'P-Parametri'!$B$32)</f>
        <v>159473.6430397504</v>
      </c>
      <c r="Z137" s="10">
        <f>IF(Y136&lt;=0,Z136,Z136*(1-X137/Y136))+MAX(0,-('1-Input'!$B$10-W137-IF(AND($A137&gt;=1,$A137&lt;1+'1-Input'!$B$12),$W$110,0)))</f>
        <v>109575.91320586887</v>
      </c>
    </row>
    <row r="138" spans="1:26">
      <c r="A138" s="9">
        <f t="shared" si="2"/>
        <v>25</v>
      </c>
      <c r="B138" s="12">
        <f>IF($A138='P-Parametri'!$C$47,'P-Parametri'!$B$34,IF($A138='P-Parametri'!$C$48,'P-Parametri'!$C$34,'P-Parametri'!$C$51))</f>
        <v>3.7839263201876694E-2</v>
      </c>
      <c r="C138" s="10">
        <f>IF($A138&lt;='1-Input'!$B$26,0,IF($A138='1-Input'!$B$26+1,('1-Input'!$B$23+$C$111)*'1-Input'!$B$27,'1-Input'!$B$23+$C$111))</f>
        <v>17010.377486795387</v>
      </c>
      <c r="D138" s="10">
        <f>MAX(0,('1-Input'!$B$10-C138-IF(AND($A138&gt;=1,$A138&lt;1+'1-Input'!$B$12),$C$110,0)))/(1-'P-Parametri'!$B$31*MAX(0,IF(E137&lt;=0,0,(E137-F137)/E137)))</f>
        <v>13051.023188792753</v>
      </c>
      <c r="E138" s="10">
        <f>((E137-D138+MAX(0,-('1-Input'!$B$10-C138-IF(AND($A138&gt;=1,$A138&lt;1+'1-Input'!$B$12),$C$110,0))))*(1+B138))*(1-'P-Parametri'!$B$32)</f>
        <v>28329.842122110411</v>
      </c>
      <c r="F138" s="10">
        <f>IF(E137&lt;=0,F137,F137*(1-D138/E137))+MAX(0,-('1-Input'!$B$10-C138-IF(AND($A138&gt;=1,$A138&lt;1+'1-Input'!$B$12),$C$110,0)))</f>
        <v>18796.15755396607</v>
      </c>
      <c r="G138" s="10">
        <f>IF($A138&lt;='1-Input'!$B$26,0,IF($A138='1-Input'!$B$26+1,('1-Input'!$B$23+$G$111)*'1-Input'!$B$27,'1-Input'!$B$23+$G$111))</f>
        <v>18123.381555781383</v>
      </c>
      <c r="H138" s="10">
        <f>MAX(0,('1-Input'!$B$10-G138-IF(AND($A138&gt;=1,$A138&lt;1+'1-Input'!$B$12),$G$110,0)))/(1-'P-Parametri'!$B$31*MAX(0,IF(I137&lt;=0,0,(I137-J137)/I137)))</f>
        <v>11839.488639013633</v>
      </c>
      <c r="I138" s="10">
        <f>((I137-H138+MAX(0,-('1-Input'!$B$10-G138-IF(AND($A138&gt;=1,$A138&lt;1+'1-Input'!$B$12),$G$110,0))))*(1+B138))*(1-'P-Parametri'!$B$32)</f>
        <v>120466.95327315711</v>
      </c>
      <c r="J138" s="10">
        <f>IF(I137&lt;=0,J137,J137*(1-H138/I137))+MAX(0,-('1-Input'!$B$10-G138-IF(AND($A138&gt;=1,$A138&lt;1+'1-Input'!$B$12),$G$110,0)))</f>
        <v>79926.87795465393</v>
      </c>
      <c r="K138" s="10">
        <f>IF($A138&lt;='1-Input'!$B$26,0,IF($A138='1-Input'!$B$26+1,('1-Input'!$B$23+$K$111)*'1-Input'!$B$27,'1-Input'!$B$23+$K$111))</f>
        <v>18531.934987218934</v>
      </c>
      <c r="L138" s="10">
        <f>MAX(0,('1-Input'!$B$10-K138-IF(AND($A138&gt;=1,$A138&lt;1+'1-Input'!$B$12),$K$110,0)))/(1-'P-Parametri'!$B$31*MAX(0,IF(M137&lt;=0,0,(M137-N137)/M137)))</f>
        <v>11394.76735594739</v>
      </c>
      <c r="M138" s="10">
        <f>((M137-L138+MAX(0,-('1-Input'!$B$10-K138-IF(AND($A138&gt;=1,$A138&lt;1+'1-Input'!$B$12),$K$110,0))))*(1+B138))*(1-'P-Parametri'!$B$32)</f>
        <v>144820.27981616097</v>
      </c>
      <c r="N138" s="10">
        <f>IF(M137&lt;=0,N137,N137*(1-L138/M137))+MAX(0,-('1-Input'!$B$10-K138-IF(AND($A138&gt;=1,$A138&lt;1+'1-Input'!$B$12),$K$110,0)))</f>
        <v>96084.714651817296</v>
      </c>
      <c r="O138" s="10">
        <f>IF($A138&lt;='1-Input'!$B$26,0,IF($A138='1-Input'!$B$26+1,('1-Input'!$B$23+$O$111)*'1-Input'!$B$27,'1-Input'!$B$23+$O$111))</f>
        <v>18688.388322597821</v>
      </c>
      <c r="P138" s="10">
        <f>MAX(0,('1-Input'!$B$10-O138-IF(AND($A138&gt;=1,$A138&lt;1+'1-Input'!$B$12),$O$110,0)))/(1-'P-Parametri'!$B$31*MAX(0,IF(Q137&lt;=0,0,(Q137-R137)/Q137)))</f>
        <v>11224.975127124406</v>
      </c>
      <c r="Q138" s="10">
        <f>((Q137-P138+MAX(0,-('1-Input'!$B$10-O138-IF(AND($A138&gt;=1,$A138&lt;1+'1-Input'!$B$12),$O$110,0))))*(1+B138))*(1-'P-Parametri'!$B$32)</f>
        <v>154024.7488621361</v>
      </c>
      <c r="R138" s="10">
        <f>IF(Q137&lt;=0,R137,R137*(1-P138/Q137))+MAX(0,-('1-Input'!$B$10-O138-IF(AND($A138&gt;=1,$A138&lt;1+'1-Input'!$B$12),$O$110,0)))</f>
        <v>102167.7169783452</v>
      </c>
      <c r="S138" s="10">
        <f>IF($A138&lt;='1-Input'!$B$26,0,IF($A138='1-Input'!$B$26+1,('1-Input'!$B$23+$S$111)*'1-Input'!$B$27,'1-Input'!$B$23+$S$111))</f>
        <v>18679.259781925313</v>
      </c>
      <c r="T138" s="10">
        <f>MAX(0,('1-Input'!$B$10-S138-IF(AND($A138&gt;=1,$A138&lt;1+'1-Input'!$B$12),$S$110,0)))/(1-'P-Parametri'!$B$31*MAX(0,IF(U137&lt;=0,0,(U137-V137)/U137)))</f>
        <v>11234.679420258595</v>
      </c>
      <c r="U138" s="10">
        <f>((U137-T138+MAX(0,-('1-Input'!$B$10-S138-IF(AND($A138&gt;=1,$A138&lt;1+'1-Input'!$B$12),$S$110,0))))*(1+B138))*(1-'P-Parametri'!$B$32)</f>
        <v>153496.72045209474</v>
      </c>
      <c r="V138" s="10">
        <f>IF(U137&lt;=0,V137,V137*(1-T138/U137))+MAX(0,-('1-Input'!$B$10-S138-IF(AND($A138&gt;=1,$A138&lt;1+'1-Input'!$B$12),$S$110,0)))</f>
        <v>101828.3159613485</v>
      </c>
      <c r="W138" s="10">
        <f>IF($A138&lt;='1-Input'!$B$26,0,IF($A138='1-Input'!$B$26+1,('1-Input'!$B$23+$W$111)*'1-Input'!$B$27,'1-Input'!$B$23+$W$111))</f>
        <v>18680.031693304772</v>
      </c>
      <c r="X138" s="10">
        <f>MAX(0,('1-Input'!$B$10-W138-IF(AND($A138&gt;=1,$A138&lt;1+'1-Input'!$B$12),$W$110,0)))/(1-'P-Parametri'!$B$31*MAX(0,IF(Y137&lt;=0,0,(Y137-Z137)/Y137)))</f>
        <v>11233.858848162587</v>
      </c>
      <c r="Y138" s="10">
        <f>((Y137-X138+MAX(0,-('1-Input'!$B$10-W138-IF(AND($A138&gt;=1,$A138&lt;1+'1-Input'!$B$12),$W$110,0))))*(1+B138))*(1-'P-Parametri'!$B$32)</f>
        <v>153541.37026579751</v>
      </c>
      <c r="Z138" s="10">
        <f>IF(Y137&lt;=0,Z137,Z137*(1-X138/Y137))+MAX(0,-('1-Input'!$B$10-W138-IF(AND($A138&gt;=1,$A138&lt;1+'1-Input'!$B$12),$W$110,0)))</f>
        <v>101857.01797873458</v>
      </c>
    </row>
    <row r="139" spans="1:26">
      <c r="A139" s="9">
        <f t="shared" si="2"/>
        <v>26</v>
      </c>
      <c r="B139" s="12">
        <f>IF($A139='P-Parametri'!$C$47,'P-Parametri'!$B$34,IF($A139='P-Parametri'!$C$48,'P-Parametri'!$C$34,'P-Parametri'!$C$51))</f>
        <v>3.7839263201876694E-2</v>
      </c>
      <c r="C139" s="10">
        <f>IF($A139&lt;='1-Input'!$B$26,0,IF($A139='1-Input'!$B$26+1,('1-Input'!$B$23+$C$111)*'1-Input'!$B$27,'1-Input'!$B$23+$C$111))</f>
        <v>17010.377486795387</v>
      </c>
      <c r="D139" s="10">
        <f>MAX(0,('1-Input'!$B$10-C139-IF(AND($A139&gt;=1,$A139&lt;1+'1-Input'!$B$12),$C$110,0)))/(1-'P-Parametri'!$B$31*MAX(0,IF(E138&lt;=0,0,(E138-F138)/E138)))</f>
        <v>13139.259890879792</v>
      </c>
      <c r="E139" s="10">
        <f>((E138-D139+MAX(0,-('1-Input'!$B$10-C139-IF(AND($A139&gt;=1,$A139&lt;1+'1-Input'!$B$12),$C$110,0))))*(1+B139))*(1-'P-Parametri'!$B$32)</f>
        <v>15733.851905126969</v>
      </c>
      <c r="F139" s="10">
        <f>IF(E138&lt;=0,F138,F138*(1-D139/E138))+MAX(0,-('1-Input'!$B$10-C139-IF(AND($A139&gt;=1,$A139&lt;1+'1-Input'!$B$12),$C$110,0)))</f>
        <v>10078.579884913888</v>
      </c>
      <c r="G139" s="10">
        <f>IF($A139&lt;='1-Input'!$B$26,0,IF($A139='1-Input'!$B$26+1,('1-Input'!$B$23+$G$111)*'1-Input'!$B$27,'1-Input'!$B$23+$G$111))</f>
        <v>18123.381555781383</v>
      </c>
      <c r="H139" s="10">
        <f>MAX(0,('1-Input'!$B$10-G139-IF(AND($A139&gt;=1,$A139&lt;1+'1-Input'!$B$12),$G$110,0)))/(1-'P-Parametri'!$B$31*MAX(0,IF(I138&lt;=0,0,(I138-J138)/I138)))</f>
        <v>11919.534273504622</v>
      </c>
      <c r="I139" s="10">
        <f>((I138-H139+MAX(0,-('1-Input'!$B$10-G139-IF(AND($A139&gt;=1,$A139&lt;1+'1-Input'!$B$12),$G$110,0))))*(1+B139))*(1-'P-Parametri'!$B$32)</f>
        <v>112429.46381035061</v>
      </c>
      <c r="J139" s="10">
        <f>IF(I138&lt;=0,J138,J138*(1-H139/I138))+MAX(0,-('1-Input'!$B$10-G139-IF(AND($A139&gt;=1,$A139&lt;1+'1-Input'!$B$12),$G$110,0)))</f>
        <v>72018.558409172401</v>
      </c>
      <c r="K139" s="10">
        <f>IF($A139&lt;='1-Input'!$B$26,0,IF($A139='1-Input'!$B$26+1,('1-Input'!$B$23+$K$111)*'1-Input'!$B$27,'1-Input'!$B$23+$K$111))</f>
        <v>18531.934987218934</v>
      </c>
      <c r="L139" s="10">
        <f>MAX(0,('1-Input'!$B$10-K139-IF(AND($A139&gt;=1,$A139&lt;1+'1-Input'!$B$12),$K$110,0)))/(1-'P-Parametri'!$B$31*MAX(0,IF(M138&lt;=0,0,(M138-N138)/M138)))</f>
        <v>11471.806272972777</v>
      </c>
      <c r="M139" s="10">
        <f>((M138-L139+MAX(0,-('1-Input'!$B$10-K139-IF(AND($A139&gt;=1,$A139&lt;1+'1-Input'!$B$12),$K$110,0))))*(1+B139))*(1-'P-Parametri'!$B$32)</f>
        <v>138117.49296809506</v>
      </c>
      <c r="N139" s="10">
        <f>IF(M138&lt;=0,N138,N138*(1-L139/M138))+MAX(0,-('1-Input'!$B$10-K139-IF(AND($A139&gt;=1,$A139&lt;1+'1-Input'!$B$12),$K$110,0)))</f>
        <v>88473.451687274181</v>
      </c>
      <c r="O139" s="10">
        <f>IF($A139&lt;='1-Input'!$B$26,0,IF($A139='1-Input'!$B$26+1,('1-Input'!$B$23+$O$111)*'1-Input'!$B$27,'1-Input'!$B$23+$O$111))</f>
        <v>18688.388322597821</v>
      </c>
      <c r="P139" s="10">
        <f>MAX(0,('1-Input'!$B$10-O139-IF(AND($A139&gt;=1,$A139&lt;1+'1-Input'!$B$12),$O$110,0)))/(1-'P-Parametri'!$B$31*MAX(0,IF(Q138&lt;=0,0,(Q138-R138)/Q138)))</f>
        <v>11300.851678329804</v>
      </c>
      <c r="Q139" s="10">
        <f>((Q138-P139+MAX(0,-('1-Input'!$B$10-O139-IF(AND($A139&gt;=1,$A139&lt;1+'1-Input'!$B$12),$O$110,0))))*(1+B139))*(1-'P-Parametri'!$B$32)</f>
        <v>147828.21536595284</v>
      </c>
      <c r="R139" s="10">
        <f>IF(Q138&lt;=0,R138,R138*(1-P139/Q138))+MAX(0,-('1-Input'!$B$10-O139-IF(AND($A139&gt;=1,$A139&lt;1+'1-Input'!$B$12),$O$110,0)))</f>
        <v>94671.634534352415</v>
      </c>
      <c r="S139" s="10">
        <f>IF($A139&lt;='1-Input'!$B$26,0,IF($A139='1-Input'!$B$26+1,('1-Input'!$B$23+$S$111)*'1-Input'!$B$27,'1-Input'!$B$23+$S$111))</f>
        <v>18679.259781925313</v>
      </c>
      <c r="T139" s="10">
        <f>MAX(0,('1-Input'!$B$10-S139-IF(AND($A139&gt;=1,$A139&lt;1+'1-Input'!$B$12),$S$110,0)))/(1-'P-Parametri'!$B$31*MAX(0,IF(U138&lt;=0,0,(U138-V138)/U138)))</f>
        <v>11310.628132236552</v>
      </c>
      <c r="U139" s="10">
        <f>((U138-T139+MAX(0,-('1-Input'!$B$10-S139-IF(AND($A139&gt;=1,$A139&lt;1+'1-Input'!$B$12),$S$110,0))))*(1+B139))*(1-'P-Parametri'!$B$32)</f>
        <v>147271.17667221406</v>
      </c>
      <c r="V139" s="10">
        <f>IF(U138&lt;=0,V138,V138*(1-T139/U138))+MAX(0,-('1-Input'!$B$10-S139-IF(AND($A139&gt;=1,$A139&lt;1+'1-Input'!$B$12),$S$110,0)))</f>
        <v>94324.949037426821</v>
      </c>
      <c r="W139" s="10">
        <f>IF($A139&lt;='1-Input'!$B$26,0,IF($A139='1-Input'!$B$26+1,('1-Input'!$B$23+$W$111)*'1-Input'!$B$27,'1-Input'!$B$23+$W$111))</f>
        <v>18680.031693304772</v>
      </c>
      <c r="X139" s="10">
        <f>MAX(0,('1-Input'!$B$10-W139-IF(AND($A139&gt;=1,$A139&lt;1+'1-Input'!$B$12),$W$110,0)))/(1-'P-Parametri'!$B$31*MAX(0,IF(Y138&lt;=0,0,(Y138-Z138)/Y138)))</f>
        <v>11309.80145768363</v>
      </c>
      <c r="Y139" s="10">
        <f>((Y138-X139+MAX(0,-('1-Input'!$B$10-W139-IF(AND($A139&gt;=1,$A139&lt;1+'1-Input'!$B$12),$W$110,0))))*(1+B139))*(1-'P-Parametri'!$B$32)</f>
        <v>147318.27956270819</v>
      </c>
      <c r="Z139" s="10">
        <f>IF(Y138&lt;=0,Z138,Z138*(1-X139/Y138))+MAX(0,-('1-Input'!$B$10-W139-IF(AND($A139&gt;=1,$A139&lt;1+'1-Input'!$B$12),$W$110,0)))</f>
        <v>94354.267101775578</v>
      </c>
    </row>
    <row r="140" spans="1:26">
      <c r="A140" s="9">
        <f t="shared" si="2"/>
        <v>27</v>
      </c>
      <c r="B140" s="12">
        <f>IF($A140='P-Parametri'!$C$47,'P-Parametri'!$B$34,IF($A140='P-Parametri'!$C$48,'P-Parametri'!$C$34,'P-Parametri'!$C$51))</f>
        <v>3.7839263201876694E-2</v>
      </c>
      <c r="C140" s="10">
        <f>IF($A140&lt;='1-Input'!$B$26,0,IF($A140='1-Input'!$B$26+1,('1-Input'!$B$23+$C$111)*'1-Input'!$B$27,'1-Input'!$B$23+$C$111))</f>
        <v>17010.377486795387</v>
      </c>
      <c r="D140" s="10">
        <f>MAX(0,('1-Input'!$B$10-C140-IF(AND($A140&gt;=1,$A140&lt;1+'1-Input'!$B$12),$C$110,0)))/(1-'P-Parametri'!$B$31*MAX(0,IF(E139&lt;=0,0,(E139-F139)/E139)))</f>
        <v>13225.589366454802</v>
      </c>
      <c r="E140" s="10">
        <f>((E139-D140+MAX(0,-('1-Input'!$B$10-C140-IF(AND($A140&gt;=1,$A140&lt;1+'1-Input'!$B$12),$C$110,0))))*(1+B140))*(1-'P-Parametri'!$B$32)</f>
        <v>2597.9669983622853</v>
      </c>
      <c r="F140" s="10">
        <f>IF(E139&lt;=0,F139,F139*(1-D140/E139))+MAX(0,-('1-Input'!$B$10-C140-IF(AND($A140&gt;=1,$A140&lt;1+'1-Input'!$B$12),$C$110,0)))</f>
        <v>1606.7091848059654</v>
      </c>
      <c r="G140" s="10">
        <f>IF($A140&lt;='1-Input'!$B$26,0,IF($A140='1-Input'!$B$26+1,('1-Input'!$B$23+$G$111)*'1-Input'!$B$27,'1-Input'!$B$23+$G$111))</f>
        <v>18123.381555781383</v>
      </c>
      <c r="H140" s="10">
        <f>MAX(0,('1-Input'!$B$10-G140-IF(AND($A140&gt;=1,$A140&lt;1+'1-Input'!$B$12),$G$110,0)))/(1-'P-Parametri'!$B$31*MAX(0,IF(I139&lt;=0,0,(I139-J139)/I139)))</f>
        <v>11997.849730499596</v>
      </c>
      <c r="I140" s="10">
        <f>((I139-H140+MAX(0,-('1-Input'!$B$10-G140-IF(AND($A140&gt;=1,$A140&lt;1+'1-Input'!$B$12),$G$110,0))))*(1+B140))*(1-'P-Parametri'!$B$32)</f>
        <v>104023.40861409018</v>
      </c>
      <c r="J140" s="10">
        <f>IF(I139&lt;=0,J139,J139*(1-H140/I139))+MAX(0,-('1-Input'!$B$10-G140-IF(AND($A140&gt;=1,$A140&lt;1+'1-Input'!$B$12),$G$110,0)))</f>
        <v>64333.136702830423</v>
      </c>
      <c r="K140" s="10">
        <f>IF($A140&lt;='1-Input'!$B$26,0,IF($A140='1-Input'!$B$26+1,('1-Input'!$B$23+$K$111)*'1-Input'!$B$27,'1-Input'!$B$23+$K$111))</f>
        <v>18531.934987218934</v>
      </c>
      <c r="L140" s="10">
        <f>MAX(0,('1-Input'!$B$10-K140-IF(AND($A140&gt;=1,$A140&lt;1+'1-Input'!$B$12),$K$110,0)))/(1-'P-Parametri'!$B$31*MAX(0,IF(M139&lt;=0,0,(M139-N139)/M139)))</f>
        <v>11547.180002366111</v>
      </c>
      <c r="M140" s="10">
        <f>((M139-L140+MAX(0,-('1-Input'!$B$10-K140-IF(AND($A140&gt;=1,$A140&lt;1+'1-Input'!$B$12),$K$110,0))))*(1+B140))*(1-'P-Parametri'!$B$32)</f>
        <v>131096.92107087991</v>
      </c>
      <c r="N140" s="10">
        <f>IF(M139&lt;=0,N139,N139*(1-L140/M139))+MAX(0,-('1-Input'!$B$10-K140-IF(AND($A140&gt;=1,$A140&lt;1+'1-Input'!$B$12),$K$110,0)))</f>
        <v>81076.71395254285</v>
      </c>
      <c r="O140" s="10">
        <f>IF($A140&lt;='1-Input'!$B$26,0,IF($A140='1-Input'!$B$26+1,('1-Input'!$B$23+$O$111)*'1-Input'!$B$27,'1-Input'!$B$23+$O$111))</f>
        <v>18688.388322597821</v>
      </c>
      <c r="P140" s="10">
        <f>MAX(0,('1-Input'!$B$10-O140-IF(AND($A140&gt;=1,$A140&lt;1+'1-Input'!$B$12),$O$110,0)))/(1-'P-Parametri'!$B$31*MAX(0,IF(Q139&lt;=0,0,(Q139-R139)/Q139)))</f>
        <v>11375.087978944803</v>
      </c>
      <c r="Q140" s="10">
        <f>((Q139-P140+MAX(0,-('1-Input'!$B$10-O140-IF(AND($A140&gt;=1,$A140&lt;1+'1-Input'!$B$12),$O$110,0))))*(1+B140))*(1-'P-Parametri'!$B$32)</f>
        <v>141333.18036254641</v>
      </c>
      <c r="R140" s="10">
        <f>IF(Q139&lt;=0,R139,R139*(1-P140/Q139))+MAX(0,-('1-Input'!$B$10-O140-IF(AND($A140&gt;=1,$A140&lt;1+'1-Input'!$B$12),$O$110,0)))</f>
        <v>87386.840022879245</v>
      </c>
      <c r="S140" s="10">
        <f>IF($A140&lt;='1-Input'!$B$26,0,IF($A140='1-Input'!$B$26+1,('1-Input'!$B$23+$S$111)*'1-Input'!$B$27,'1-Input'!$B$23+$S$111))</f>
        <v>18679.259781925313</v>
      </c>
      <c r="T140" s="10">
        <f>MAX(0,('1-Input'!$B$10-S140-IF(AND($A140&gt;=1,$A140&lt;1+'1-Input'!$B$12),$S$110,0)))/(1-'P-Parametri'!$B$31*MAX(0,IF(U139&lt;=0,0,(U139-V139)/U139)))</f>
        <v>11384.935119006006</v>
      </c>
      <c r="U140" s="10">
        <f>((U139-T140+MAX(0,-('1-Input'!$B$10-S140-IF(AND($A140&gt;=1,$A140&lt;1+'1-Input'!$B$12),$S$110,0))))*(1+B140))*(1-'P-Parametri'!$B$32)</f>
        <v>140746.02065922797</v>
      </c>
      <c r="V140" s="10">
        <f>IF(U139&lt;=0,V139,V139*(1-T140/U139))+MAX(0,-('1-Input'!$B$10-S140-IF(AND($A140&gt;=1,$A140&lt;1+'1-Input'!$B$12),$S$110,0)))</f>
        <v>87033.071229695124</v>
      </c>
      <c r="W140" s="10">
        <f>IF($A140&lt;='1-Input'!$B$26,0,IF($A140='1-Input'!$B$26+1,('1-Input'!$B$23+$W$111)*'1-Input'!$B$27,'1-Input'!$B$23+$W$111))</f>
        <v>18680.031693304772</v>
      </c>
      <c r="X140" s="10">
        <f>MAX(0,('1-Input'!$B$10-W140-IF(AND($A140&gt;=1,$A140&lt;1+'1-Input'!$B$12),$W$110,0)))/(1-'P-Parametri'!$B$31*MAX(0,IF(Y139&lt;=0,0,(Y139-Z139)/Y139)))</f>
        <v>11384.102466691955</v>
      </c>
      <c r="Y140" s="10">
        <f>((Y139-X140+MAX(0,-('1-Input'!$B$10-W140-IF(AND($A140&gt;=1,$A140&lt;1+'1-Input'!$B$12),$W$110,0))))*(1+B140))*(1-'P-Parametri'!$B$32)</f>
        <v>140795.67054888033</v>
      </c>
      <c r="Z140" s="10">
        <f>IF(Y139&lt;=0,Z139,Z139*(1-X140/Y139))+MAX(0,-('1-Input'!$B$10-W140-IF(AND($A140&gt;=1,$A140&lt;1+'1-Input'!$B$12),$W$110,0)))</f>
        <v>87062.988327378727</v>
      </c>
    </row>
    <row r="141" spans="1:26">
      <c r="A141" s="9">
        <f t="shared" si="2"/>
        <v>28</v>
      </c>
      <c r="B141" s="12">
        <f>IF($A141='P-Parametri'!$C$47,'P-Parametri'!$B$34,IF($A141='P-Parametri'!$C$48,'P-Parametri'!$C$34,'P-Parametri'!$C$51))</f>
        <v>3.7839263201876694E-2</v>
      </c>
      <c r="C141" s="10">
        <f>IF($A141&lt;='1-Input'!$B$26,0,IF($A141='1-Input'!$B$26+1,('1-Input'!$B$23+$C$111)*'1-Input'!$B$27,'1-Input'!$B$23+$C$111))</f>
        <v>17010.377486795387</v>
      </c>
      <c r="D141" s="10">
        <f>MAX(0,('1-Input'!$B$10-C141-IF(AND($A141&gt;=1,$A141&lt;1+'1-Input'!$B$12),$C$110,0)))/(1-'P-Parametri'!$B$31*MAX(0,IF(E140&lt;=0,0,(E140-F140)/E140)))</f>
        <v>13310.021217276328</v>
      </c>
      <c r="E141" s="10">
        <f>((E140-D141+MAX(0,-('1-Input'!$B$10-C141-IF(AND($A141&gt;=1,$A141&lt;1+'1-Input'!$B$12),$C$110,0))))*(1+B141))*(1-'P-Parametri'!$B$32)</f>
        <v>-11095.155677020433</v>
      </c>
      <c r="F141" s="10">
        <f>IF(E140&lt;=0,F140,F140*(1-D141/E140))+MAX(0,-('1-Input'!$B$10-C141-IF(AND($A141&gt;=1,$A141&lt;1+'1-Input'!$B$12),$C$110,0)))</f>
        <v>-6624.8554783483805</v>
      </c>
      <c r="G141" s="10">
        <f>IF($A141&lt;='1-Input'!$B$26,0,IF($A141='1-Input'!$B$26+1,('1-Input'!$B$23+$G$111)*'1-Input'!$B$27,'1-Input'!$B$23+$G$111))</f>
        <v>18123.381555781383</v>
      </c>
      <c r="H141" s="10">
        <f>MAX(0,('1-Input'!$B$10-G141-IF(AND($A141&gt;=1,$A141&lt;1+'1-Input'!$B$12),$G$110,0)))/(1-'P-Parametri'!$B$31*MAX(0,IF(I140&lt;=0,0,(I140-J140)/I140)))</f>
        <v>12074.443720419924</v>
      </c>
      <c r="I141" s="10">
        <f>((I140-H141+MAX(0,-('1-Input'!$B$10-G141-IF(AND($A141&gt;=1,$A141&lt;1+'1-Input'!$B$12),$G$110,0))))*(1+B141))*(1-'P-Parametri'!$B$32)</f>
        <v>95237.389485467123</v>
      </c>
      <c r="J141" s="10">
        <f>IF(I140&lt;=0,J140,J140*(1-H141/I140))+MAX(0,-('1-Input'!$B$10-G141-IF(AND($A141&gt;=1,$A141&lt;1+'1-Input'!$B$12),$G$110,0)))</f>
        <v>56865.713275492453</v>
      </c>
      <c r="K141" s="10">
        <f>IF($A141&lt;='1-Input'!$B$26,0,IF($A141='1-Input'!$B$26+1,('1-Input'!$B$23+$K$111)*'1-Input'!$B$27,'1-Input'!$B$23+$K$111))</f>
        <v>18531.934987218934</v>
      </c>
      <c r="L141" s="10">
        <f>MAX(0,('1-Input'!$B$10-K141-IF(AND($A141&gt;=1,$A141&lt;1+'1-Input'!$B$12),$K$110,0)))/(1-'P-Parametri'!$B$31*MAX(0,IF(M140&lt;=0,0,(M140-N140)/M140)))</f>
        <v>11620.896927363188</v>
      </c>
      <c r="M141" s="10">
        <f>((M140-L141+MAX(0,-('1-Input'!$B$10-K141-IF(AND($A141&gt;=1,$A141&lt;1+'1-Input'!$B$12),$K$110,0))))*(1+B141))*(1-'P-Parametri'!$B$32)</f>
        <v>123748.91504966223</v>
      </c>
      <c r="N141" s="10">
        <f>IF(M140&lt;=0,N140,N140*(1-L141/M140))+MAX(0,-('1-Input'!$B$10-K141-IF(AND($A141&gt;=1,$A141&lt;1+'1-Input'!$B$12),$K$110,0)))</f>
        <v>73889.78592741859</v>
      </c>
      <c r="O141" s="10">
        <f>IF($A141&lt;='1-Input'!$B$26,0,IF($A141='1-Input'!$B$26+1,('1-Input'!$B$23+$O$111)*'1-Input'!$B$27,'1-Input'!$B$23+$O$111))</f>
        <v>18688.388322597821</v>
      </c>
      <c r="P141" s="10">
        <f>MAX(0,('1-Input'!$B$10-O141-IF(AND($A141&gt;=1,$A141&lt;1+'1-Input'!$B$12),$O$110,0)))/(1-'P-Parametri'!$B$31*MAX(0,IF(Q140&lt;=0,0,(Q140-R140)/Q140)))</f>
        <v>11447.692297950474</v>
      </c>
      <c r="Q141" s="10">
        <f>((Q140-P141+MAX(0,-('1-Input'!$B$10-O141-IF(AND($A141&gt;=1,$A141&lt;1+'1-Input'!$B$12),$O$110,0))))*(1+B141))*(1-'P-Parametri'!$B$32)</f>
        <v>134530.65871510922</v>
      </c>
      <c r="R141" s="10">
        <f>IF(Q140&lt;=0,R140,R140*(1-P141/Q140))+MAX(0,-('1-Input'!$B$10-O141-IF(AND($A141&gt;=1,$A141&lt;1+'1-Input'!$B$12),$O$110,0)))</f>
        <v>80308.688573191452</v>
      </c>
      <c r="S141" s="10">
        <f>IF($A141&lt;='1-Input'!$B$26,0,IF($A141='1-Input'!$B$26+1,('1-Input'!$B$23+$S$111)*'1-Input'!$B$27,'1-Input'!$B$23+$S$111))</f>
        <v>18679.259781925313</v>
      </c>
      <c r="T141" s="10">
        <f>MAX(0,('1-Input'!$B$10-S141-IF(AND($A141&gt;=1,$A141&lt;1+'1-Input'!$B$12),$S$110,0)))/(1-'P-Parametri'!$B$31*MAX(0,IF(U140&lt;=0,0,(U140-V140)/U140)))</f>
        <v>11457.608651842796</v>
      </c>
      <c r="U141" s="10">
        <f>((U140-T141+MAX(0,-('1-Input'!$B$10-S141-IF(AND($A141&gt;=1,$A141&lt;1+'1-Input'!$B$12),$S$110,0))))*(1+B141))*(1-'P-Parametri'!$B$32)</f>
        <v>133912.22907776874</v>
      </c>
      <c r="V141" s="10">
        <f>IF(U140&lt;=0,V140,V140*(1-T141/U140))+MAX(0,-('1-Input'!$B$10-S141-IF(AND($A141&gt;=1,$A141&lt;1+'1-Input'!$B$12),$S$110,0)))</f>
        <v>79948.033476960452</v>
      </c>
      <c r="W141" s="10">
        <f>IF($A141&lt;='1-Input'!$B$26,0,IF($A141='1-Input'!$B$26+1,('1-Input'!$B$23+$W$111)*'1-Input'!$B$27,'1-Input'!$B$23+$W$111))</f>
        <v>18680.031693304772</v>
      </c>
      <c r="X141" s="10">
        <f>MAX(0,('1-Input'!$B$10-W141-IF(AND($A141&gt;=1,$A141&lt;1+'1-Input'!$B$12),$W$110,0)))/(1-'P-Parametri'!$B$31*MAX(0,IF(Y140&lt;=0,0,(Y140-Z140)/Y140)))</f>
        <v>11456.770146269924</v>
      </c>
      <c r="Y141" s="10">
        <f>((Y140-X141+MAX(0,-('1-Input'!$B$10-W141-IF(AND($A141&gt;=1,$A141&lt;1+'1-Input'!$B$12),$W$110,0))))*(1+B141))*(1-'P-Parametri'!$B$32)</f>
        <v>133964.52311899172</v>
      </c>
      <c r="Z141" s="10">
        <f>IF(Y140&lt;=0,Z140,Z140*(1-X141/Y140))+MAX(0,-('1-Input'!$B$10-W141-IF(AND($A141&gt;=1,$A141&lt;1+'1-Input'!$B$12),$W$110,0)))</f>
        <v>79978.532948703796</v>
      </c>
    </row>
    <row r="142" spans="1:26">
      <c r="A142" s="9">
        <f t="shared" si="2"/>
        <v>29</v>
      </c>
      <c r="B142" s="12">
        <f>IF($A142='P-Parametri'!$C$47,'P-Parametri'!$B$34,IF($A142='P-Parametri'!$C$48,'P-Parametri'!$C$34,'P-Parametri'!$C$51))</f>
        <v>3.7839263201876694E-2</v>
      </c>
      <c r="C142" s="10">
        <f>IF($A142&lt;='1-Input'!$B$26,0,IF($A142='1-Input'!$B$26+1,('1-Input'!$B$23+$C$111)*'1-Input'!$B$27,'1-Input'!$B$23+$C$111))</f>
        <v>17010.377486795387</v>
      </c>
      <c r="D142" s="10">
        <f>MAX(0,('1-Input'!$B$10-C142-IF(AND($A142&gt;=1,$A142&lt;1+'1-Input'!$B$12),$C$110,0)))/(1-'P-Parametri'!$B$31*MAX(0,IF(E141&lt;=0,0,(E141-F141)/E141)))</f>
        <v>11989.622513204613</v>
      </c>
      <c r="E142" s="10">
        <f>((E141-D142+MAX(0,-('1-Input'!$B$10-C142-IF(AND($A142&gt;=1,$A142&lt;1+'1-Input'!$B$12),$C$110,0))))*(1+B142))*(1-'P-Parametri'!$B$32)</f>
        <v>-23910.372609745671</v>
      </c>
      <c r="F142" s="10">
        <f>IF(E141&lt;=0,F141,F141*(1-D142/E141))+MAX(0,-('1-Input'!$B$10-C142-IF(AND($A142&gt;=1,$A142&lt;1+'1-Input'!$B$12),$C$110,0)))</f>
        <v>-6624.8554783483805</v>
      </c>
      <c r="G142" s="10">
        <f>IF($A142&lt;='1-Input'!$B$26,0,IF($A142='1-Input'!$B$26+1,('1-Input'!$B$23+$G$111)*'1-Input'!$B$27,'1-Input'!$B$23+$G$111))</f>
        <v>18123.381555781383</v>
      </c>
      <c r="H142" s="10">
        <f>MAX(0,('1-Input'!$B$10-G142-IF(AND($A142&gt;=1,$A142&lt;1+'1-Input'!$B$12),$G$110,0)))/(1-'P-Parametri'!$B$31*MAX(0,IF(I141&lt;=0,0,(I141-J141)/I141)))</f>
        <v>12149.326653333686</v>
      </c>
      <c r="I142" s="10">
        <f>((I141-H142+MAX(0,-('1-Input'!$B$10-G142-IF(AND($A142&gt;=1,$A142&lt;1+'1-Input'!$B$12),$G$110,0))))*(1+B142))*(1-'P-Parametri'!$B$32)</f>
        <v>86059.589802751463</v>
      </c>
      <c r="J142" s="10">
        <f>IF(I141&lt;=0,J141,J141*(1-H142/I141))+MAX(0,-('1-Input'!$B$10-G142-IF(AND($A142&gt;=1,$A142&lt;1+'1-Input'!$B$12),$G$110,0)))</f>
        <v>49611.418195678263</v>
      </c>
      <c r="K142" s="10">
        <f>IF($A142&lt;='1-Input'!$B$26,0,IF($A142='1-Input'!$B$26+1,('1-Input'!$B$23+$K$111)*'1-Input'!$B$27,'1-Input'!$B$23+$K$111))</f>
        <v>18531.934987218934</v>
      </c>
      <c r="L142" s="10">
        <f>MAX(0,('1-Input'!$B$10-K142-IF(AND($A142&gt;=1,$A142&lt;1+'1-Input'!$B$12),$K$110,0)))/(1-'P-Parametri'!$B$31*MAX(0,IF(M141&lt;=0,0,(M141-N141)/M141)))</f>
        <v>11692.967067003477</v>
      </c>
      <c r="M142" s="10">
        <f>((M141-L142+MAX(0,-('1-Input'!$B$10-K142-IF(AND($A142&gt;=1,$A142&lt;1+'1-Input'!$B$12),$K$110,0))))*(1+B142))*(1-'P-Parametri'!$B$32)</f>
        <v>116063.47036672695</v>
      </c>
      <c r="N142" s="10">
        <f>IF(M141&lt;=0,N141,N141*(1-L142/M141))+MAX(0,-('1-Input'!$B$10-K142-IF(AND($A142&gt;=1,$A142&lt;1+'1-Input'!$B$12),$K$110,0)))</f>
        <v>66907.980607424382</v>
      </c>
      <c r="O142" s="10">
        <f>IF($A142&lt;='1-Input'!$B$26,0,IF($A142='1-Input'!$B$26+1,('1-Input'!$B$23+$O$111)*'1-Input'!$B$27,'1-Input'!$B$23+$O$111))</f>
        <v>18688.388322597821</v>
      </c>
      <c r="P142" s="10">
        <f>MAX(0,('1-Input'!$B$10-O142-IF(AND($A142&gt;=1,$A142&lt;1+'1-Input'!$B$12),$O$110,0)))/(1-'P-Parametri'!$B$31*MAX(0,IF(Q141&lt;=0,0,(Q141-R141)/Q141)))</f>
        <v>11518.67451508639</v>
      </c>
      <c r="Q142" s="10">
        <f>((Q141-P142+MAX(0,-('1-Input'!$B$10-O142-IF(AND($A142&gt;=1,$A142&lt;1+'1-Input'!$B$12),$O$110,0))))*(1+B142))*(1-'P-Parametri'!$B$32)</f>
        <v>127411.33371305829</v>
      </c>
      <c r="R142" s="10">
        <f>IF(Q141&lt;=0,R141,R141*(1-P142/Q141))+MAX(0,-('1-Input'!$B$10-O142-IF(AND($A142&gt;=1,$A142&lt;1+'1-Input'!$B$12),$O$110,0)))</f>
        <v>73432.563433813557</v>
      </c>
      <c r="S142" s="10">
        <f>IF($A142&lt;='1-Input'!$B$26,0,IF($A142='1-Input'!$B$26+1,('1-Input'!$B$23+$S$111)*'1-Input'!$B$27,'1-Input'!$B$23+$S$111))</f>
        <v>18679.259781925313</v>
      </c>
      <c r="T142" s="10">
        <f>MAX(0,('1-Input'!$B$10-S142-IF(AND($A142&gt;=1,$A142&lt;1+'1-Input'!$B$12),$S$110,0)))/(1-'P-Parametri'!$B$31*MAX(0,IF(U141&lt;=0,0,(U141-V141)/U141)))</f>
        <v>11528.658614478945</v>
      </c>
      <c r="U142" s="10">
        <f>((U141-T142+MAX(0,-('1-Input'!$B$10-S142-IF(AND($A142&gt;=1,$A142&lt;1+'1-Input'!$B$12),$S$110,0))))*(1+B142))*(1-'P-Parametri'!$B$32)</f>
        <v>126760.44564844038</v>
      </c>
      <c r="V142" s="10">
        <f>IF(U141&lt;=0,V141,V141*(1-T142/U141))+MAX(0,-('1-Input'!$B$10-S142-IF(AND($A142&gt;=1,$A142&lt;1+'1-Input'!$B$12),$S$110,0)))</f>
        <v>73065.21484865174</v>
      </c>
      <c r="W142" s="10">
        <f>IF($A142&lt;='1-Input'!$B$26,0,IF($A142='1-Input'!$B$26+1,('1-Input'!$B$23+$W$111)*'1-Input'!$B$27,'1-Input'!$B$23+$W$111))</f>
        <v>18680.031693304772</v>
      </c>
      <c r="X142" s="10">
        <f>MAX(0,('1-Input'!$B$10-W142-IF(AND($A142&gt;=1,$A142&lt;1+'1-Input'!$B$12),$W$110,0)))/(1-'P-Parametri'!$B$31*MAX(0,IF(Y141&lt;=0,0,(Y141-Z141)/Y141)))</f>
        <v>11527.81437981248</v>
      </c>
      <c r="Y142" s="10">
        <f>((Y141-X142+MAX(0,-('1-Input'!$B$10-W142-IF(AND($A142&gt;=1,$A142&lt;1+'1-Input'!$B$12),$W$110,0))))*(1+B142))*(1-'P-Parametri'!$B$32)</f>
        <v>126815.48433955909</v>
      </c>
      <c r="Z142" s="10">
        <f>IF(Y141&lt;=0,Z141,Z141*(1-X142/Y141))+MAX(0,-('1-Input'!$B$10-W142-IF(AND($A142&gt;=1,$A142&lt;1+'1-Input'!$B$12),$W$110,0)))</f>
        <v>73096.280388573054</v>
      </c>
    </row>
    <row r="143" spans="1:26">
      <c r="A143" s="9">
        <f t="shared" si="2"/>
        <v>30</v>
      </c>
      <c r="B143" s="12">
        <f>IF($A143='P-Parametri'!$C$47,'P-Parametri'!$B$34,IF($A143='P-Parametri'!$C$48,'P-Parametri'!$C$34,'P-Parametri'!$C$51))</f>
        <v>3.7839263201876694E-2</v>
      </c>
      <c r="C143" s="10">
        <f>IF($A143&lt;='1-Input'!$B$26,0,IF($A143='1-Input'!$B$26+1,('1-Input'!$B$23+$C$111)*'1-Input'!$B$27,'1-Input'!$B$23+$C$111))</f>
        <v>17010.377486795387</v>
      </c>
      <c r="D143" s="10">
        <f>MAX(0,('1-Input'!$B$10-C143-IF(AND($A143&gt;=1,$A143&lt;1+'1-Input'!$B$12),$C$110,0)))/(1-'P-Parametri'!$B$31*MAX(0,IF(E142&lt;=0,0,(E142-F142)/E142)))</f>
        <v>11989.622513204613</v>
      </c>
      <c r="E143" s="10">
        <f>((E142-D143+MAX(0,-('1-Input'!$B$10-C143-IF(AND($A143&gt;=1,$A143&lt;1+'1-Input'!$B$12),$C$110,0))))*(1+B143))*(1-'P-Parametri'!$B$32)</f>
        <v>-37183.90763837898</v>
      </c>
      <c r="F143" s="10">
        <f>IF(E142&lt;=0,F142,F142*(1-D143/E142))+MAX(0,-('1-Input'!$B$10-C143-IF(AND($A143&gt;=1,$A143&lt;1+'1-Input'!$B$12),$C$110,0)))</f>
        <v>-6624.8554783483805</v>
      </c>
      <c r="G143" s="10">
        <f>IF($A143&lt;='1-Input'!$B$26,0,IF($A143='1-Input'!$B$26+1,('1-Input'!$B$23+$G$111)*'1-Input'!$B$27,'1-Input'!$B$23+$G$111))</f>
        <v>18123.381555781383</v>
      </c>
      <c r="H143" s="10">
        <f>MAX(0,('1-Input'!$B$10-G143-IF(AND($A143&gt;=1,$A143&lt;1+'1-Input'!$B$12),$G$110,0)))/(1-'P-Parametri'!$B$31*MAX(0,IF(I142&lt;=0,0,(I142-J142)/I142)))</f>
        <v>12222.510544470906</v>
      </c>
      <c r="I143" s="10">
        <f>((I142-H143+MAX(0,-('1-Input'!$B$10-G143-IF(AND($A143&gt;=1,$A143&lt;1+'1-Input'!$B$12),$G$110,0))))*(1+B143))*(1-'P-Parametri'!$B$32)</f>
        <v>76477.757894523675</v>
      </c>
      <c r="J143" s="10">
        <f>IF(I142&lt;=0,J142,J142*(1-H143/I142))+MAX(0,-('1-Input'!$B$10-G143-IF(AND($A143&gt;=1,$A143&lt;1+'1-Input'!$B$12),$G$110,0)))</f>
        <v>42565.41572910078</v>
      </c>
      <c r="K143" s="10">
        <f>IF($A143&lt;='1-Input'!$B$26,0,IF($A143='1-Input'!$B$26+1,('1-Input'!$B$23+$K$111)*'1-Input'!$B$27,'1-Input'!$B$23+$K$111))</f>
        <v>18531.934987218934</v>
      </c>
      <c r="L143" s="10">
        <f>MAX(0,('1-Input'!$B$10-K143-IF(AND($A143&gt;=1,$A143&lt;1+'1-Input'!$B$12),$K$110,0)))/(1-'P-Parametri'!$B$31*MAX(0,IF(M142&lt;=0,0,(M142-N142)/M142)))</f>
        <v>11763.401985194427</v>
      </c>
      <c r="M143" s="10">
        <f>((M142-L143+MAX(0,-('1-Input'!$B$10-K143-IF(AND($A143&gt;=1,$A143&lt;1+'1-Input'!$B$12),$K$110,0))))*(1+B143))*(1-'P-Parametri'!$B$32)</f>
        <v>108030.21270875307</v>
      </c>
      <c r="N143" s="10">
        <f>IF(M142&lt;=0,N142,N142*(1-L143/M142))+MAX(0,-('1-Input'!$B$10-K143-IF(AND($A143&gt;=1,$A143&lt;1+'1-Input'!$B$12),$K$110,0)))</f>
        <v>60126.643900742885</v>
      </c>
      <c r="O143" s="10">
        <f>IF($A143&lt;='1-Input'!$B$26,0,IF($A143='1-Input'!$B$26+1,('1-Input'!$B$23+$O$111)*'1-Input'!$B$27,'1-Input'!$B$23+$O$111))</f>
        <v>18688.388322597821</v>
      </c>
      <c r="P143" s="10">
        <f>MAX(0,('1-Input'!$B$10-O143-IF(AND($A143&gt;=1,$A143&lt;1+'1-Input'!$B$12),$O$110,0)))/(1-'P-Parametri'!$B$31*MAX(0,IF(Q142&lt;=0,0,(Q142-R142)/Q142)))</f>
        <v>11588.046031273676</v>
      </c>
      <c r="Q143" s="10">
        <f>((Q142-P143+MAX(0,-('1-Input'!$B$10-O143-IF(AND($A143&gt;=1,$A143&lt;1+'1-Input'!$B$12),$O$110,0))))*(1+B143))*(1-'P-Parametri'!$B$32)</f>
        <v>119965.54363818379</v>
      </c>
      <c r="R143" s="10">
        <f>IF(Q142&lt;=0,R142,R142*(1-P143/Q142))+MAX(0,-('1-Input'!$B$10-O143-IF(AND($A143&gt;=1,$A143&lt;1+'1-Input'!$B$12),$O$110,0)))</f>
        <v>66753.88030204564</v>
      </c>
      <c r="S143" s="10">
        <f>IF($A143&lt;='1-Input'!$B$26,0,IF($A143='1-Input'!$B$26+1,('1-Input'!$B$23+$S$111)*'1-Input'!$B$27,'1-Input'!$B$23+$S$111))</f>
        <v>18679.259781925313</v>
      </c>
      <c r="T143" s="10">
        <f>MAX(0,('1-Input'!$B$10-S143-IF(AND($A143&gt;=1,$A143&lt;1+'1-Input'!$B$12),$S$110,0)))/(1-'P-Parametri'!$B$31*MAX(0,IF(U142&lt;=0,0,(U142-V142)/U142)))</f>
        <v>11598.096413446567</v>
      </c>
      <c r="U143" s="10">
        <f>((U142-T143+MAX(0,-('1-Input'!$B$10-S143-IF(AND($A143&gt;=1,$A143&lt;1+'1-Input'!$B$12),$S$110,0))))*(1+B143))*(1-'P-Parametri'!$B$32)</f>
        <v>119280.9676632859</v>
      </c>
      <c r="V143" s="10">
        <f>IF(U142&lt;=0,V142,V142*(1-T143/U142))+MAX(0,-('1-Input'!$B$10-S143-IF(AND($A143&gt;=1,$A143&lt;1+'1-Input'!$B$12),$S$110,0)))</f>
        <v>66380.026878943172</v>
      </c>
      <c r="W143" s="10">
        <f>IF($A143&lt;='1-Input'!$B$26,0,IF($A143='1-Input'!$B$26+1,('1-Input'!$B$23+$W$111)*'1-Input'!$B$27,'1-Input'!$B$23+$W$111))</f>
        <v>18680.031693304772</v>
      </c>
      <c r="X143" s="10">
        <f>MAX(0,('1-Input'!$B$10-W143-IF(AND($A143&gt;=1,$A143&lt;1+'1-Input'!$B$12),$W$110,0)))/(1-'P-Parametri'!$B$31*MAX(0,IF(Y142&lt;=0,0,(Y142-Z142)/Y142)))</f>
        <v>11597.246573377779</v>
      </c>
      <c r="Y143" s="10">
        <f>((Y142-X143+MAX(0,-('1-Input'!$B$10-W143-IF(AND($A143&gt;=1,$A143&lt;1+'1-Input'!$B$12),$W$110,0))))*(1+B143))*(1-'P-Parametri'!$B$32)</f>
        <v>119338.85496869091</v>
      </c>
      <c r="Z143" s="10">
        <f>IF(Y142&lt;=0,Z142,Z142*(1-X143/Y142))+MAX(0,-('1-Input'!$B$10-W143-IF(AND($A143&gt;=1,$A143&lt;1+'1-Input'!$B$12),$W$110,0)))</f>
        <v>66411.642533205086</v>
      </c>
    </row>
    <row r="144" spans="1:26">
      <c r="A144" s="9">
        <f t="shared" si="2"/>
        <v>31</v>
      </c>
      <c r="B144" s="12">
        <f>IF($A144='P-Parametri'!$C$47,'P-Parametri'!$B$34,IF($A144='P-Parametri'!$C$48,'P-Parametri'!$C$34,'P-Parametri'!$C$51))</f>
        <v>3.7839263201876694E-2</v>
      </c>
      <c r="C144" s="10">
        <f>IF($A144&lt;='1-Input'!$B$26,0,IF($A144='1-Input'!$B$26+1,('1-Input'!$B$23+$C$111)*'1-Input'!$B$27,'1-Input'!$B$23+$C$111))</f>
        <v>17010.377486795387</v>
      </c>
      <c r="D144" s="10">
        <f>MAX(0,('1-Input'!$B$10-C144-IF(AND($A144&gt;=1,$A144&lt;1+'1-Input'!$B$12),$C$110,0)))/(1-'P-Parametri'!$B$31*MAX(0,IF(E143&lt;=0,0,(E143-F143)/E143)))</f>
        <v>11989.622513204613</v>
      </c>
      <c r="E144" s="10">
        <f>((E143-D144+MAX(0,-('1-Input'!$B$10-C144-IF(AND($A144&gt;=1,$A144&lt;1+'1-Input'!$B$12),$C$110,0))))*(1+B144))*(1-'P-Parametri'!$B$32)</f>
        <v>-50932.151860951672</v>
      </c>
      <c r="F144" s="10">
        <f>IF(E143&lt;=0,F143,F143*(1-D144/E143))+MAX(0,-('1-Input'!$B$10-C144-IF(AND($A144&gt;=1,$A144&lt;1+'1-Input'!$B$12),$C$110,0)))</f>
        <v>-6624.8554783483805</v>
      </c>
      <c r="G144" s="10">
        <f>IF($A144&lt;='1-Input'!$B$26,0,IF($A144='1-Input'!$B$26+1,('1-Input'!$B$23+$G$111)*'1-Input'!$B$27,'1-Input'!$B$23+$G$111))</f>
        <v>18123.381555781383</v>
      </c>
      <c r="H144" s="10">
        <f>MAX(0,('1-Input'!$B$10-G144-IF(AND($A144&gt;=1,$A144&lt;1+'1-Input'!$B$12),$G$110,0)))/(1-'P-Parametri'!$B$31*MAX(0,IF(I143&lt;=0,0,(I143-J143)/I143)))</f>
        <v>12294.008919880816</v>
      </c>
      <c r="I144" s="10">
        <f>((I143-H144+MAX(0,-('1-Input'!$B$10-G144-IF(AND($A144&gt;=1,$A144&lt;1+'1-Input'!$B$12),$G$110,0))))*(1+B144))*(1-'P-Parametri'!$B$32)</f>
        <v>66479.189915886789</v>
      </c>
      <c r="J144" s="10">
        <f>IF(I143&lt;=0,J143,J143*(1-H144/I143))+MAX(0,-('1-Input'!$B$10-G144-IF(AND($A144&gt;=1,$A144&lt;1+'1-Input'!$B$12),$G$110,0)))</f>
        <v>35722.908638689958</v>
      </c>
      <c r="K144" s="10">
        <f>IF($A144&lt;='1-Input'!$B$26,0,IF($A144='1-Input'!$B$26+1,('1-Input'!$B$23+$K$111)*'1-Input'!$B$27,'1-Input'!$B$23+$K$111))</f>
        <v>18531.934987218934</v>
      </c>
      <c r="L144" s="10">
        <f>MAX(0,('1-Input'!$B$10-K144-IF(AND($A144&gt;=1,$A144&lt;1+'1-Input'!$B$12),$K$110,0)))/(1-'P-Parametri'!$B$31*MAX(0,IF(M143&lt;=0,0,(M143-N143)/M143)))</f>
        <v>11832.214699912483</v>
      </c>
      <c r="M144" s="10">
        <f>((M143-L144+MAX(0,-('1-Input'!$B$10-K144-IF(AND($A144&gt;=1,$A144&lt;1+'1-Input'!$B$12),$K$110,0))))*(1+B144))*(1-'P-Parametri'!$B$32)</f>
        <v>99638.383256240733</v>
      </c>
      <c r="N144" s="10">
        <f>IF(M143&lt;=0,N143,N143*(1-L144/M143))+MAX(0,-('1-Input'!$B$10-K144-IF(AND($A144&gt;=1,$A144&lt;1+'1-Input'!$B$12),$K$110,0)))</f>
        <v>53541.158766720466</v>
      </c>
      <c r="O144" s="10">
        <f>IF($A144&lt;='1-Input'!$B$26,0,IF($A144='1-Input'!$B$26+1,('1-Input'!$B$23+$O$111)*'1-Input'!$B$27,'1-Input'!$B$23+$O$111))</f>
        <v>18688.388322597821</v>
      </c>
      <c r="P144" s="10">
        <f>MAX(0,('1-Input'!$B$10-O144-IF(AND($A144&gt;=1,$A144&lt;1+'1-Input'!$B$12),$O$110,0)))/(1-'P-Parametri'!$B$31*MAX(0,IF(Q143&lt;=0,0,(Q143-R143)/Q143)))</f>
        <v>11655.819679175238</v>
      </c>
      <c r="Q144" s="10">
        <f>((Q143-P144+MAX(0,-('1-Input'!$B$10-O144-IF(AND($A144&gt;=1,$A144&lt;1+'1-Input'!$B$12),$O$110,0))))*(1+B144))*(1-'P-Parametri'!$B$32)</f>
        <v>112183.26794299365</v>
      </c>
      <c r="R144" s="10">
        <f>IF(Q143&lt;=0,R143,R143*(1-P144/Q143))+MAX(0,-('1-Input'!$B$10-O144-IF(AND($A144&gt;=1,$A144&lt;1+'1-Input'!$B$12),$O$110,0)))</f>
        <v>60268.091398920631</v>
      </c>
      <c r="S144" s="10">
        <f>IF($A144&lt;='1-Input'!$B$26,0,IF($A144='1-Input'!$B$26+1,('1-Input'!$B$23+$S$111)*'1-Input'!$B$27,'1-Input'!$B$23+$S$111))</f>
        <v>18679.259781925313</v>
      </c>
      <c r="T144" s="10">
        <f>MAX(0,('1-Input'!$B$10-S144-IF(AND($A144&gt;=1,$A144&lt;1+'1-Input'!$B$12),$S$110,0)))/(1-'P-Parametri'!$B$31*MAX(0,IF(U143&lt;=0,0,(U143-V143)/U143)))</f>
        <v>11665.934888557931</v>
      </c>
      <c r="U144" s="10">
        <f>((U143-T144+MAX(0,-('1-Input'!$B$10-S144-IF(AND($A144&gt;=1,$A144&lt;1+'1-Input'!$B$12),$S$110,0))))*(1+B144))*(1-'P-Parametri'!$B$32)</f>
        <v>111463.73211172075</v>
      </c>
      <c r="V144" s="10">
        <f>IF(U143&lt;=0,V143,V143*(1-T144/U143))+MAX(0,-('1-Input'!$B$10-S144-IF(AND($A144&gt;=1,$A144&lt;1+'1-Input'!$B$12),$S$110,0)))</f>
        <v>59887.91764609002</v>
      </c>
      <c r="W144" s="10">
        <f>IF($A144&lt;='1-Input'!$B$26,0,IF($A144='1-Input'!$B$26+1,('1-Input'!$B$23+$W$111)*'1-Input'!$B$27,'1-Input'!$B$23+$W$111))</f>
        <v>18680.031693304772</v>
      </c>
      <c r="X144" s="10">
        <f>MAX(0,('1-Input'!$B$10-W144-IF(AND($A144&gt;=1,$A144&lt;1+'1-Input'!$B$12),$W$110,0)))/(1-'P-Parametri'!$B$31*MAX(0,IF(Y143&lt;=0,0,(Y143-Z143)/Y143)))</f>
        <v>11665.079566174009</v>
      </c>
      <c r="Y144" s="10">
        <f>((Y143-X144+MAX(0,-('1-Input'!$B$10-W144-IF(AND($A144&gt;=1,$A144&lt;1+'1-Input'!$B$12),$W$110,0))))*(1+B144))*(1-'P-Parametri'!$B$32)</f>
        <v>111524.57558645267</v>
      </c>
      <c r="Z144" s="10">
        <f>IF(Y143&lt;=0,Z143,Z143*(1-X144/Y143))+MAX(0,-('1-Input'!$B$10-W144-IF(AND($A144&gt;=1,$A144&lt;1+'1-Input'!$B$12),$W$110,0)))</f>
        <v>59920.067811180241</v>
      </c>
    </row>
    <row r="145" spans="1:26">
      <c r="A145" s="9">
        <f t="shared" si="2"/>
        <v>32</v>
      </c>
      <c r="B145" s="12">
        <f>IF($A145='P-Parametri'!$C$47,'P-Parametri'!$B$34,IF($A145='P-Parametri'!$C$48,'P-Parametri'!$C$34,'P-Parametri'!$C$51))</f>
        <v>3.7839263201876694E-2</v>
      </c>
      <c r="C145" s="10">
        <f>IF($A145&lt;='1-Input'!$B$26,0,IF($A145='1-Input'!$B$26+1,('1-Input'!$B$23+$C$111)*'1-Input'!$B$27,'1-Input'!$B$23+$C$111))</f>
        <v>17010.377486795387</v>
      </c>
      <c r="D145" s="10">
        <f>MAX(0,('1-Input'!$B$10-C145-IF(AND($A145&gt;=1,$A145&lt;1+'1-Input'!$B$12),$C$110,0)))/(1-'P-Parametri'!$B$31*MAX(0,IF(E144&lt;=0,0,(E144-F144)/E144)))</f>
        <v>11989.622513204613</v>
      </c>
      <c r="E145" s="10">
        <f>((E144-D145+MAX(0,-('1-Input'!$B$10-C145-IF(AND($A145&gt;=1,$A145&lt;1+'1-Input'!$B$12),$C$110,0))))*(1+B145))*(1-'P-Parametri'!$B$32)</f>
        <v>-65172.082579917434</v>
      </c>
      <c r="F145" s="10">
        <f>IF(E144&lt;=0,F144,F144*(1-D145/E144))+MAX(0,-('1-Input'!$B$10-C145-IF(AND($A145&gt;=1,$A145&lt;1+'1-Input'!$B$12),$C$110,0)))</f>
        <v>-6624.8554783483805</v>
      </c>
      <c r="G145" s="10">
        <f>IF($A145&lt;='1-Input'!$B$26,0,IF($A145='1-Input'!$B$26+1,('1-Input'!$B$23+$G$111)*'1-Input'!$B$27,'1-Input'!$B$23+$G$111))</f>
        <v>18123.381555781383</v>
      </c>
      <c r="H145" s="10">
        <f>MAX(0,('1-Input'!$B$10-G145-IF(AND($A145&gt;=1,$A145&lt;1+'1-Input'!$B$12),$G$110,0)))/(1-'P-Parametri'!$B$31*MAX(0,IF(I144&lt;=0,0,(I144-J144)/I144)))</f>
        <v>12363.8367226097</v>
      </c>
      <c r="I145" s="10">
        <f>((I144-H145+MAX(0,-('1-Input'!$B$10-G145-IF(AND($A145&gt;=1,$A145&lt;1+'1-Input'!$B$12),$G$110,0))))*(1+B145))*(1-'P-Parametri'!$B$32)</f>
        <v>56050.712209447978</v>
      </c>
      <c r="J145" s="10">
        <f>IF(I144&lt;=0,J144,J144*(1-H145/I144))+MAX(0,-('1-Input'!$B$10-G145-IF(AND($A145&gt;=1,$A145&lt;1+'1-Input'!$B$12),$G$110,0)))</f>
        <v>29079.142217584427</v>
      </c>
      <c r="K145" s="10">
        <f>IF($A145&lt;='1-Input'!$B$26,0,IF($A145='1-Input'!$B$26+1,('1-Input'!$B$23+$K$111)*'1-Input'!$B$27,'1-Input'!$B$23+$K$111))</f>
        <v>18531.934987218934</v>
      </c>
      <c r="L145" s="10">
        <f>MAX(0,('1-Input'!$B$10-K145-IF(AND($A145&gt;=1,$A145&lt;1+'1-Input'!$B$12),$K$110,0)))/(1-'P-Parametri'!$B$31*MAX(0,IF(M144&lt;=0,0,(M144-N144)/M144)))</f>
        <v>11899.419592905133</v>
      </c>
      <c r="M145" s="10">
        <f>((M144-L145+MAX(0,-('1-Input'!$B$10-K145-IF(AND($A145&gt;=1,$A145&lt;1+'1-Input'!$B$12),$K$110,0))))*(1+B145))*(1-'P-Parametri'!$B$32)</f>
        <v>90876.823519647543</v>
      </c>
      <c r="N145" s="10">
        <f>IF(M144&lt;=0,N144,N144*(1-L145/M144))+MAX(0,-('1-Input'!$B$10-K145-IF(AND($A145&gt;=1,$A145&lt;1+'1-Input'!$B$12),$K$110,0)))</f>
        <v>47146.949097369441</v>
      </c>
      <c r="O145" s="10">
        <f>IF($A145&lt;='1-Input'!$B$26,0,IF($A145='1-Input'!$B$26+1,('1-Input'!$B$23+$O$111)*'1-Input'!$B$27,'1-Input'!$B$23+$O$111))</f>
        <v>18688.388322597821</v>
      </c>
      <c r="P145" s="10">
        <f>MAX(0,('1-Input'!$B$10-O145-IF(AND($A145&gt;=1,$A145&lt;1+'1-Input'!$B$12),$O$110,0)))/(1-'P-Parametri'!$B$31*MAX(0,IF(Q144&lt;=0,0,(Q144-R144)/Q144)))</f>
        <v>11722.009634251801</v>
      </c>
      <c r="Q145" s="10">
        <f>((Q144-P145+MAX(0,-('1-Input'!$B$10-O145-IF(AND($A145&gt;=1,$A145&lt;1+'1-Input'!$B$12),$O$110,0))))*(1+B145))*(1-'P-Parametri'!$B$32)</f>
        <v>104054.11302687108</v>
      </c>
      <c r="R145" s="10">
        <f>IF(Q144&lt;=0,R144,R144*(1-P145/Q144))+MAX(0,-('1-Input'!$B$10-O145-IF(AND($A145&gt;=1,$A145&lt;1+'1-Input'!$B$12),$O$110,0)))</f>
        <v>53970.689291013528</v>
      </c>
      <c r="S145" s="10">
        <f>IF($A145&lt;='1-Input'!$B$26,0,IF($A145='1-Input'!$B$26+1,('1-Input'!$B$23+$S$111)*'1-Input'!$B$27,'1-Input'!$B$23+$S$111))</f>
        <v>18679.259781925313</v>
      </c>
      <c r="T145" s="10">
        <f>MAX(0,('1-Input'!$B$10-S145-IF(AND($A145&gt;=1,$A145&lt;1+'1-Input'!$B$12),$S$110,0)))/(1-'P-Parametri'!$B$31*MAX(0,IF(U144&lt;=0,0,(U144-V144)/U144)))</f>
        <v>11732.188223880756</v>
      </c>
      <c r="U145" s="10">
        <f>((U144-T145+MAX(0,-('1-Input'!$B$10-S145-IF(AND($A145&gt;=1,$A145&lt;1+'1-Input'!$B$12),$S$110,0))))*(1+B145))*(1-'P-Parametri'!$B$32)</f>
        <v>103298.30140248839</v>
      </c>
      <c r="V145" s="10">
        <f>IF(U144&lt;=0,V144,V144*(1-T145/U144))+MAX(0,-('1-Input'!$B$10-S145-IF(AND($A145&gt;=1,$A145&lt;1+'1-Input'!$B$12),$S$110,0)))</f>
        <v>53584.375598386454</v>
      </c>
      <c r="W145" s="10">
        <f>IF($A145&lt;='1-Input'!$B$26,0,IF($A145='1-Input'!$B$26+1,('1-Input'!$B$23+$W$111)*'1-Input'!$B$27,'1-Input'!$B$23+$W$111))</f>
        <v>18680.031693304772</v>
      </c>
      <c r="X145" s="10">
        <f>MAX(0,('1-Input'!$B$10-W145-IF(AND($A145&gt;=1,$A145&lt;1+'1-Input'!$B$12),$W$110,0)))/(1-'P-Parametri'!$B$31*MAX(0,IF(Y144&lt;=0,0,(Y144-Z144)/Y144)))</f>
        <v>11731.32754154153</v>
      </c>
      <c r="Y145" s="10">
        <f>((Y144-X145+MAX(0,-('1-Input'!$B$10-W145-IF(AND($A145&gt;=1,$A145&lt;1+'1-Input'!$B$12),$W$110,0))))*(1+B145))*(1-'P-Parametri'!$B$32)</f>
        <v>103362.21232140579</v>
      </c>
      <c r="Z145" s="10">
        <f>IF(Y144&lt;=0,Z144,Z144*(1-X145/Y144))+MAX(0,-('1-Input'!$B$10-W145-IF(AND($A145&gt;=1,$A145&lt;1+'1-Input'!$B$12),$W$110,0)))</f>
        <v>53617.04501904756</v>
      </c>
    </row>
    <row r="146" spans="1:26">
      <c r="A146" s="9">
        <f t="shared" si="2"/>
        <v>33</v>
      </c>
      <c r="B146" s="12">
        <f>IF($A146='P-Parametri'!$C$47,'P-Parametri'!$B$34,IF($A146='P-Parametri'!$C$48,'P-Parametri'!$C$34,'P-Parametri'!$C$51))</f>
        <v>3.7839263201876694E-2</v>
      </c>
      <c r="C146" s="10">
        <f>IF($A146&lt;='1-Input'!$B$26,0,IF($A146='1-Input'!$B$26+1,('1-Input'!$B$23+$C$111)*'1-Input'!$B$27,'1-Input'!$B$23+$C$111))</f>
        <v>17010.377486795387</v>
      </c>
      <c r="D146" s="10">
        <f>MAX(0,('1-Input'!$B$10-C146-IF(AND($A146&gt;=1,$A146&lt;1+'1-Input'!$B$12),$C$110,0)))/(1-'P-Parametri'!$B$31*MAX(0,IF(E145&lt;=0,0,(E145-F145)/E145)))</f>
        <v>11989.622513204613</v>
      </c>
      <c r="E146" s="10">
        <f>((E145-D146+MAX(0,-('1-Input'!$B$10-C146-IF(AND($A146&gt;=1,$A146&lt;1+'1-Input'!$B$12),$C$110,0))))*(1+B146))*(1-'P-Parametri'!$B$32)</f>
        <v>-79921.284266923787</v>
      </c>
      <c r="F146" s="10">
        <f>IF(E145&lt;=0,F145,F145*(1-D146/E145))+MAX(0,-('1-Input'!$B$10-C146-IF(AND($A146&gt;=1,$A146&lt;1+'1-Input'!$B$12),$C$110,0)))</f>
        <v>-6624.8554783483805</v>
      </c>
      <c r="G146" s="10">
        <f>IF($A146&lt;='1-Input'!$B$26,0,IF($A146='1-Input'!$B$26+1,('1-Input'!$B$23+$G$111)*'1-Input'!$B$27,'1-Input'!$B$23+$G$111))</f>
        <v>18123.381555781383</v>
      </c>
      <c r="H146" s="10">
        <f>MAX(0,('1-Input'!$B$10-G146-IF(AND($A146&gt;=1,$A146&lt;1+'1-Input'!$B$12),$G$110,0)))/(1-'P-Parametri'!$B$31*MAX(0,IF(I145&lt;=0,0,(I145-J145)/I145)))</f>
        <v>12432.010219749003</v>
      </c>
      <c r="I146" s="10">
        <f>((I145-H146+MAX(0,-('1-Input'!$B$10-G146-IF(AND($A146&gt;=1,$A146&lt;1+'1-Input'!$B$12),$G$110,0))))*(1+B146))*(1-'P-Parametri'!$B$32)</f>
        <v>45178.663131741792</v>
      </c>
      <c r="J146" s="10">
        <f>IF(I145&lt;=0,J145,J145*(1-H146/I145))+MAX(0,-('1-Input'!$B$10-G146-IF(AND($A146&gt;=1,$A146&lt;1+'1-Input'!$B$12),$G$110,0)))</f>
        <v>22629.408057567682</v>
      </c>
      <c r="K146" s="10">
        <f>IF($A146&lt;='1-Input'!$B$26,0,IF($A146='1-Input'!$B$26+1,('1-Input'!$B$23+$K$111)*'1-Input'!$B$27,'1-Input'!$B$23+$K$111))</f>
        <v>18531.934987218934</v>
      </c>
      <c r="L146" s="10">
        <f>MAX(0,('1-Input'!$B$10-K146-IF(AND($A146&gt;=1,$A146&lt;1+'1-Input'!$B$12),$K$110,0)))/(1-'P-Parametri'!$B$31*MAX(0,IF(M145&lt;=0,0,(M145-N145)/M145)))</f>
        <v>11965.032320230528</v>
      </c>
      <c r="M146" s="10">
        <f>((M145-L146+MAX(0,-('1-Input'!$B$10-K146-IF(AND($A146&gt;=1,$A146&lt;1+'1-Input'!$B$12),$K$110,0))))*(1+B146))*(1-'P-Parametri'!$B$32)</f>
        <v>81733.959725870605</v>
      </c>
      <c r="N146" s="10">
        <f>IF(M145&lt;=0,N145,N145*(1-L146/M145))+MAX(0,-('1-Input'!$B$10-K146-IF(AND($A146&gt;=1,$A146&lt;1+'1-Input'!$B$12),$K$110,0)))</f>
        <v>40939.483344252229</v>
      </c>
      <c r="O146" s="10">
        <f>IF($A146&lt;='1-Input'!$B$26,0,IF($A146='1-Input'!$B$26+1,('1-Input'!$B$23+$O$111)*'1-Input'!$B$27,'1-Input'!$B$23+$O$111))</f>
        <v>18688.388322597821</v>
      </c>
      <c r="P146" s="10">
        <f>MAX(0,('1-Input'!$B$10-O146-IF(AND($A146&gt;=1,$A146&lt;1+'1-Input'!$B$12),$O$110,0)))/(1-'P-Parametri'!$B$31*MAX(0,IF(Q145&lt;=0,0,(Q145-R145)/Q145)))</f>
        <v>11786.631326645136</v>
      </c>
      <c r="Q146" s="10">
        <f>((Q145-P146+MAX(0,-('1-Input'!$B$10-O146-IF(AND($A146&gt;=1,$A146&lt;1+'1-Input'!$B$12),$O$110,0))))*(1+B146))*(1-'P-Parametri'!$B$32)</f>
        <v>95567.297594804622</v>
      </c>
      <c r="R146" s="10">
        <f>IF(Q145&lt;=0,R145,R145*(1-P146/Q145))+MAX(0,-('1-Input'!$B$10-O146-IF(AND($A146&gt;=1,$A146&lt;1+'1-Input'!$B$12),$O$110,0)))</f>
        <v>47857.210461456692</v>
      </c>
      <c r="S146" s="10">
        <f>IF($A146&lt;='1-Input'!$B$26,0,IF($A146='1-Input'!$B$26+1,('1-Input'!$B$23+$S$111)*'1-Input'!$B$27,'1-Input'!$B$23+$S$111))</f>
        <v>18679.259781925313</v>
      </c>
      <c r="T146" s="10">
        <f>MAX(0,('1-Input'!$B$10-S146-IF(AND($A146&gt;=1,$A146&lt;1+'1-Input'!$B$12),$S$110,0)))/(1-'P-Parametri'!$B$31*MAX(0,IF(U145&lt;=0,0,(U145-V145)/U145)))</f>
        <v>11796.871859540446</v>
      </c>
      <c r="U146" s="10">
        <f>((U145-T146+MAX(0,-('1-Input'!$B$10-S146-IF(AND($A146&gt;=1,$A146&lt;1+'1-Input'!$B$12),$S$110,0))))*(1+B146))*(1-'P-Parametri'!$B$32)</f>
        <v>94773.848666333986</v>
      </c>
      <c r="V146" s="10">
        <f>IF(U145&lt;=0,V145,V145*(1-T146/U145))+MAX(0,-('1-Input'!$B$10-S146-IF(AND($A146&gt;=1,$A146&lt;1+'1-Input'!$B$12),$S$110,0)))</f>
        <v>47464.933129098921</v>
      </c>
      <c r="W146" s="10">
        <f>IF($A146&lt;='1-Input'!$B$26,0,IF($A146='1-Input'!$B$26+1,('1-Input'!$B$23+$W$111)*'1-Input'!$B$27,'1-Input'!$B$23+$W$111))</f>
        <v>18680.031693304772</v>
      </c>
      <c r="X146" s="10">
        <f>MAX(0,('1-Input'!$B$10-W146-IF(AND($A146&gt;=1,$A146&lt;1+'1-Input'!$B$12),$W$110,0)))/(1-'P-Parametri'!$B$31*MAX(0,IF(Y145&lt;=0,0,(Y145-Z145)/Y145)))</f>
        <v>11796.005938761937</v>
      </c>
      <c r="Y146" s="10">
        <f>((Y145-X146+MAX(0,-('1-Input'!$B$10-W146-IF(AND($A146&gt;=1,$A146&lt;1+'1-Input'!$B$12),$W$110,0))))*(1+B146))*(1-'P-Parametri'!$B$32)</f>
        <v>94840.942158021368</v>
      </c>
      <c r="Z146" s="10">
        <f>IF(Y145&lt;=0,Z145,Z145*(1-X146/Y145))+MAX(0,-('1-Input'!$B$10-W146-IF(AND($A146&gt;=1,$A146&lt;1+'1-Input'!$B$12),$W$110,0)))</f>
        <v>47498.106895926809</v>
      </c>
    </row>
    <row r="147" spans="1:26">
      <c r="A147" s="9">
        <f t="shared" si="2"/>
        <v>34</v>
      </c>
      <c r="B147" s="12">
        <f>IF($A147='P-Parametri'!$C$47,'P-Parametri'!$B$34,IF($A147='P-Parametri'!$C$48,'P-Parametri'!$C$34,'P-Parametri'!$C$51))</f>
        <v>3.7839263201876694E-2</v>
      </c>
      <c r="C147" s="10">
        <f>IF($A147&lt;='1-Input'!$B$26,0,IF($A147='1-Input'!$B$26+1,('1-Input'!$B$23+$C$111)*'1-Input'!$B$27,'1-Input'!$B$23+$C$111))</f>
        <v>17010.377486795387</v>
      </c>
      <c r="D147" s="10">
        <f>MAX(0,('1-Input'!$B$10-C147-IF(AND($A147&gt;=1,$A147&lt;1+'1-Input'!$B$12),$C$110,0)))/(1-'P-Parametri'!$B$31*MAX(0,IF(E146&lt;=0,0,(E146-F146)/E146)))</f>
        <v>11989.622513204613</v>
      </c>
      <c r="E147" s="10">
        <f>((E146-D147+MAX(0,-('1-Input'!$B$10-C147-IF(AND($A147&gt;=1,$A147&lt;1+'1-Input'!$B$12),$C$110,0))))*(1+B147))*(1-'P-Parametri'!$B$32)</f>
        <v>-95197.970277359011</v>
      </c>
      <c r="F147" s="10">
        <f>IF(E146&lt;=0,F146,F146*(1-D147/E146))+MAX(0,-('1-Input'!$B$10-C147-IF(AND($A147&gt;=1,$A147&lt;1+'1-Input'!$B$12),$C$110,0)))</f>
        <v>-6624.8554783483805</v>
      </c>
      <c r="G147" s="10">
        <f>IF($A147&lt;='1-Input'!$B$26,0,IF($A147='1-Input'!$B$26+1,('1-Input'!$B$23+$G$111)*'1-Input'!$B$27,'1-Input'!$B$23+$G$111))</f>
        <v>18123.381555781383</v>
      </c>
      <c r="H147" s="10">
        <f>MAX(0,('1-Input'!$B$10-G147-IF(AND($A147&gt;=1,$A147&lt;1+'1-Input'!$B$12),$G$110,0)))/(1-'P-Parametri'!$B$31*MAX(0,IF(I146&lt;=0,0,(I146-J146)/I146)))</f>
        <v>12498.54691067432</v>
      </c>
      <c r="I147" s="10">
        <f>((I146-H147+MAX(0,-('1-Input'!$B$10-G147-IF(AND($A147&gt;=1,$A147&lt;1+'1-Input'!$B$12),$G$110,0))))*(1+B147))*(1-'P-Parametri'!$B$32)</f>
        <v>33848.87432474392</v>
      </c>
      <c r="J147" s="10">
        <f>IF(I146&lt;=0,J146,J146*(1-H147/I146))+MAX(0,-('1-Input'!$B$10-G147-IF(AND($A147&gt;=1,$A147&lt;1+'1-Input'!$B$12),$G$110,0)))</f>
        <v>16369.047556338373</v>
      </c>
      <c r="K147" s="10">
        <f>IF($A147&lt;='1-Input'!$B$26,0,IF($A147='1-Input'!$B$26+1,('1-Input'!$B$23+$K$111)*'1-Input'!$B$27,'1-Input'!$B$23+$K$111))</f>
        <v>18531.934987218934</v>
      </c>
      <c r="L147" s="10">
        <f>MAX(0,('1-Input'!$B$10-K147-IF(AND($A147&gt;=1,$A147&lt;1+'1-Input'!$B$12),$K$110,0)))/(1-'P-Parametri'!$B$31*MAX(0,IF(M146&lt;=0,0,(M146-N146)/M146)))</f>
        <v>12029.069723943237</v>
      </c>
      <c r="M147" s="10">
        <f>((M146-L147+MAX(0,-('1-Input'!$B$10-K147-IF(AND($A147&gt;=1,$A147&lt;1+'1-Input'!$B$12),$K$110,0))))*(1+B147))*(1-'P-Parametri'!$B$32)</f>
        <v>72197.786737805814</v>
      </c>
      <c r="N147" s="10">
        <f>IF(M146&lt;=0,N146,N146*(1-L147/M146))+MAX(0,-('1-Input'!$B$10-K147-IF(AND($A147&gt;=1,$A147&lt;1+'1-Input'!$B$12),$K$110,0)))</f>
        <v>34914.277894009647</v>
      </c>
      <c r="O147" s="10">
        <f>IF($A147&lt;='1-Input'!$B$26,0,IF($A147='1-Input'!$B$26+1,('1-Input'!$B$23+$O$111)*'1-Input'!$B$27,'1-Input'!$B$23+$O$111))</f>
        <v>18688.388322597821</v>
      </c>
      <c r="P147" s="10">
        <f>MAX(0,('1-Input'!$B$10-O147-IF(AND($A147&gt;=1,$A147&lt;1+'1-Input'!$B$12),$O$110,0)))/(1-'P-Parametri'!$B$31*MAX(0,IF(Q146&lt;=0,0,(Q146-R146)/Q146)))</f>
        <v>11849.701354192237</v>
      </c>
      <c r="Q147" s="10">
        <f>((Q146-P147+MAX(0,-('1-Input'!$B$10-O147-IF(AND($A147&gt;=1,$A147&lt;1+'1-Input'!$B$12),$O$110,0))))*(1+B147))*(1-'P-Parametri'!$B$32)</f>
        <v>86711.637582590585</v>
      </c>
      <c r="R147" s="10">
        <f>IF(Q146&lt;=0,R146,R146*(1-P147/Q146))+MAX(0,-('1-Input'!$B$10-O147-IF(AND($A147&gt;=1,$A147&lt;1+'1-Input'!$B$12),$O$110,0)))</f>
        <v>41923.23863338006</v>
      </c>
      <c r="S147" s="10">
        <f>IF($A147&lt;='1-Input'!$B$26,0,IF($A147='1-Input'!$B$26+1,('1-Input'!$B$23+$S$111)*'1-Input'!$B$27,'1-Input'!$B$23+$S$111))</f>
        <v>18679.259781925313</v>
      </c>
      <c r="T147" s="10">
        <f>MAX(0,('1-Input'!$B$10-S147-IF(AND($A147&gt;=1,$A147&lt;1+'1-Input'!$B$12),$S$110,0)))/(1-'P-Parametri'!$B$31*MAX(0,IF(U146&lt;=0,0,(U146-V146)/U146)))</f>
        <v>11860.00240465338</v>
      </c>
      <c r="U147" s="10">
        <f>((U146-T147+MAX(0,-('1-Input'!$B$10-S147-IF(AND($A147&gt;=1,$A147&lt;1+'1-Input'!$B$12),$S$110,0))))*(1+B147))*(1-'P-Parametri'!$B$32)</f>
        <v>85879.14262322936</v>
      </c>
      <c r="V147" s="10">
        <f>IF(U146&lt;=0,V146,V146*(1-T147/U146))+MAX(0,-('1-Input'!$B$10-S147-IF(AND($A147&gt;=1,$A147&lt;1+'1-Input'!$B$12),$S$110,0)))</f>
        <v>41525.16990359436</v>
      </c>
      <c r="W147" s="10">
        <f>IF($A147&lt;='1-Input'!$B$26,0,IF($A147='1-Input'!$B$26+1,('1-Input'!$B$23+$W$111)*'1-Input'!$B$27,'1-Input'!$B$23+$W$111))</f>
        <v>18680.031693304772</v>
      </c>
      <c r="X147" s="10">
        <f>MAX(0,('1-Input'!$B$10-W147-IF(AND($A147&gt;=1,$A147&lt;1+'1-Input'!$B$12),$W$110,0)))/(1-'P-Parametri'!$B$31*MAX(0,IF(Y146&lt;=0,0,(Y146-Z146)/Y146)))</f>
        <v>11859.131365998215</v>
      </c>
      <c r="Y147" s="10">
        <f>((Y146-X147+MAX(0,-('1-Input'!$B$10-W147-IF(AND($A147&gt;=1,$A147&lt;1+'1-Input'!$B$12),$W$110,0))))*(1+B147))*(1-'P-Parametri'!$B$32)</f>
        <v>85949.537808807756</v>
      </c>
      <c r="Z147" s="10">
        <f>IF(Y146&lt;=0,Z146,Z146*(1-X147/Y146))+MAX(0,-('1-Input'!$B$10-W147-IF(AND($A147&gt;=1,$A147&lt;1+'1-Input'!$B$12),$W$110,0)))</f>
        <v>41558.833450324702</v>
      </c>
    </row>
    <row r="148" spans="1:26">
      <c r="A148" s="9">
        <f t="shared" si="2"/>
        <v>35</v>
      </c>
      <c r="B148" s="12">
        <f>IF($A148='P-Parametri'!$C$47,'P-Parametri'!$B$34,IF($A148='P-Parametri'!$C$48,'P-Parametri'!$C$34,'P-Parametri'!$C$51))</f>
        <v>3.7839263201876694E-2</v>
      </c>
      <c r="C148" s="10">
        <f>IF($A148&lt;='1-Input'!$B$26,0,IF($A148='1-Input'!$B$26+1,('1-Input'!$B$23+$C$111)*'1-Input'!$B$27,'1-Input'!$B$23+$C$111))</f>
        <v>17010.377486795387</v>
      </c>
      <c r="D148" s="10">
        <f>MAX(0,('1-Input'!$B$10-C148-IF(AND($A148&gt;=1,$A148&lt;1+'1-Input'!$B$12),$C$110,0)))/(1-'P-Parametri'!$B$31*MAX(0,IF(E147&lt;=0,0,(E147-F147)/E147)))</f>
        <v>11989.622513204613</v>
      </c>
      <c r="E148" s="10">
        <f>((E147-D148+MAX(0,-('1-Input'!$B$10-C148-IF(AND($A148&gt;=1,$A148&lt;1+'1-Input'!$B$12),$C$110,0))))*(1+B148))*(1-'P-Parametri'!$B$32)</f>
        <v>-111021.00534148906</v>
      </c>
      <c r="F148" s="10">
        <f>IF(E147&lt;=0,F147,F147*(1-D148/E147))+MAX(0,-('1-Input'!$B$10-C148-IF(AND($A148&gt;=1,$A148&lt;1+'1-Input'!$B$12),$C$110,0)))</f>
        <v>-6624.8554783483805</v>
      </c>
      <c r="G148" s="10">
        <f>IF($A148&lt;='1-Input'!$B$26,0,IF($A148='1-Input'!$B$26+1,('1-Input'!$B$23+$G$111)*'1-Input'!$B$27,'1-Input'!$B$23+$G$111))</f>
        <v>18123.381555781383</v>
      </c>
      <c r="H148" s="10">
        <f>MAX(0,('1-Input'!$B$10-G148-IF(AND($A148&gt;=1,$A148&lt;1+'1-Input'!$B$12),$G$110,0)))/(1-'P-Parametri'!$B$31*MAX(0,IF(I147&lt;=0,0,(I147-J147)/I147)))</f>
        <v>12563.46543676691</v>
      </c>
      <c r="I148" s="10">
        <f>((I147-H148+MAX(0,-('1-Input'!$B$10-G148-IF(AND($A148&gt;=1,$A148&lt;1+'1-Input'!$B$12),$G$110,0))))*(1+B148))*(1-'P-Parametri'!$B$32)</f>
        <v>22046.651411094241</v>
      </c>
      <c r="J148" s="10">
        <f>IF(I147&lt;=0,J147,J147*(1-H148/I147))+MAX(0,-('1-Input'!$B$10-G148-IF(AND($A148&gt;=1,$A148&lt;1+'1-Input'!$B$12),$G$110,0)))</f>
        <v>10293.455167834127</v>
      </c>
      <c r="K148" s="10">
        <f>IF($A148&lt;='1-Input'!$B$26,0,IF($A148='1-Input'!$B$26+1,('1-Input'!$B$23+$K$111)*'1-Input'!$B$27,'1-Input'!$B$23+$K$111))</f>
        <v>18531.934987218934</v>
      </c>
      <c r="L148" s="10">
        <f>MAX(0,('1-Input'!$B$10-K148-IF(AND($A148&gt;=1,$A148&lt;1+'1-Input'!$B$12),$K$110,0)))/(1-'P-Parametri'!$B$31*MAX(0,IF(M147&lt;=0,0,(M147-N147)/M147)))</f>
        <v>12091.549745206865</v>
      </c>
      <c r="M148" s="10">
        <f>((M147-L148+MAX(0,-('1-Input'!$B$10-K148-IF(AND($A148&gt;=1,$A148&lt;1+'1-Input'!$B$12),$K$110,0))))*(1+B148))*(1-'P-Parametri'!$B$32)</f>
        <v>62255.851488807799</v>
      </c>
      <c r="N148" s="10">
        <f>IF(M147&lt;=0,N147,N147*(1-L148/M147))+MAX(0,-('1-Input'!$B$10-K148-IF(AND($A148&gt;=1,$A148&lt;1+'1-Input'!$B$12),$K$110,0)))</f>
        <v>29066.900196594317</v>
      </c>
      <c r="O148" s="10">
        <f>IF($A148&lt;='1-Input'!$B$26,0,IF($A148='1-Input'!$B$26+1,('1-Input'!$B$23+$O$111)*'1-Input'!$B$27,'1-Input'!$B$23+$O$111))</f>
        <v>18688.388322597821</v>
      </c>
      <c r="P148" s="10">
        <f>MAX(0,('1-Input'!$B$10-O148-IF(AND($A148&gt;=1,$A148&lt;1+'1-Input'!$B$12),$O$110,0)))/(1-'P-Parametri'!$B$31*MAX(0,IF(Q147&lt;=0,0,(Q147-R147)/Q147)))</f>
        <v>11911.237396846764</v>
      </c>
      <c r="Q148" s="10">
        <f>((Q147-P148+MAX(0,-('1-Input'!$B$10-O148-IF(AND($A148&gt;=1,$A148&lt;1+'1-Input'!$B$12),$O$110,0))))*(1+B148))*(1-'P-Parametri'!$B$32)</f>
        <v>77475.530631545946</v>
      </c>
      <c r="R148" s="10">
        <f>IF(Q147&lt;=0,R147,R147*(1-P148/Q147))+MAX(0,-('1-Input'!$B$10-O148-IF(AND($A148&gt;=1,$A148&lt;1+'1-Input'!$B$12),$O$110,0)))</f>
        <v>36164.407849781695</v>
      </c>
      <c r="S148" s="10">
        <f>IF($A148&lt;='1-Input'!$B$26,0,IF($A148='1-Input'!$B$26+1,('1-Input'!$B$23+$S$111)*'1-Input'!$B$27,'1-Input'!$B$23+$S$111))</f>
        <v>18679.259781925313</v>
      </c>
      <c r="T148" s="10">
        <f>MAX(0,('1-Input'!$B$10-S148-IF(AND($A148&gt;=1,$A148&lt;1+'1-Input'!$B$12),$S$110,0)))/(1-'P-Parametri'!$B$31*MAX(0,IF(U147&lt;=0,0,(U147-V147)/U147)))</f>
        <v>11921.597551667948</v>
      </c>
      <c r="U148" s="10">
        <f>((U147-T148+MAX(0,-('1-Input'!$B$10-S148-IF(AND($A148&gt;=1,$A148&lt;1+'1-Input'!$B$12),$S$110,0))))*(1+B148))*(1-'P-Parametri'!$B$32)</f>
        <v>76602.531997118305</v>
      </c>
      <c r="V148" s="10">
        <f>IF(U147&lt;=0,V147,V147*(1-T148/U147))+MAX(0,-('1-Input'!$B$10-S148-IF(AND($A148&gt;=1,$A148&lt;1+'1-Input'!$B$12),$S$110,0)))</f>
        <v>35760.715942669725</v>
      </c>
      <c r="W148" s="10">
        <f>IF($A148&lt;='1-Input'!$B$26,0,IF($A148='1-Input'!$B$26+1,('1-Input'!$B$23+$W$111)*'1-Input'!$B$27,'1-Input'!$B$23+$W$111))</f>
        <v>18680.031693304772</v>
      </c>
      <c r="X148" s="10">
        <f>MAX(0,('1-Input'!$B$10-W148-IF(AND($A148&gt;=1,$A148&lt;1+'1-Input'!$B$12),$W$110,0)))/(1-'P-Parametri'!$B$31*MAX(0,IF(Y147&lt;=0,0,(Y147-Z147)/Y147)))</f>
        <v>11920.721514642561</v>
      </c>
      <c r="Y148" s="10">
        <f>((Y147-X148+MAX(0,-('1-Input'!$B$10-W148-IF(AND($A148&gt;=1,$A148&lt;1+'1-Input'!$B$12),$W$110,0))))*(1+B148))*(1-'P-Parametri'!$B$32)</f>
        <v>76676.352134126602</v>
      </c>
      <c r="Z148" s="10">
        <f>IF(Y147&lt;=0,Z147,Z147*(1-X148/Y147))+MAX(0,-('1-Input'!$B$10-W148-IF(AND($A148&gt;=1,$A148&lt;1+'1-Input'!$B$12),$W$110,0)))</f>
        <v>35794.855043171883</v>
      </c>
    </row>
    <row r="149" spans="1:26">
      <c r="A149" s="9">
        <f t="shared" si="2"/>
        <v>36</v>
      </c>
      <c r="B149" s="12">
        <f>IF($A149='P-Parametri'!$C$47,'P-Parametri'!$B$34,IF($A149='P-Parametri'!$C$48,'P-Parametri'!$C$34,'P-Parametri'!$C$51))</f>
        <v>3.7839263201876694E-2</v>
      </c>
      <c r="C149" s="10">
        <f>IF($A149&lt;='1-Input'!$B$26,0,IF($A149='1-Input'!$B$26+1,('1-Input'!$B$23+$C$111)*'1-Input'!$B$27,'1-Input'!$B$23+$C$111))</f>
        <v>17010.377486795387</v>
      </c>
      <c r="D149" s="10">
        <f>MAX(0,('1-Input'!$B$10-C149-IF(AND($A149&gt;=1,$A149&lt;1+'1-Input'!$B$12),$C$110,0)))/(1-'P-Parametri'!$B$31*MAX(0,IF(E148&lt;=0,0,(E148-F148)/E148)))</f>
        <v>11989.622513204613</v>
      </c>
      <c r="E149" s="10">
        <f>((E148-D149+MAX(0,-('1-Input'!$B$10-C149-IF(AND($A149&gt;=1,$A149&lt;1+'1-Input'!$B$12),$C$110,0))))*(1+B149))*(1-'P-Parametri'!$B$32)</f>
        <v>-127409.92885995809</v>
      </c>
      <c r="F149" s="10">
        <f>IF(E148&lt;=0,F148,F148*(1-D149/E148))+MAX(0,-('1-Input'!$B$10-C149-IF(AND($A149&gt;=1,$A149&lt;1+'1-Input'!$B$12),$C$110,0)))</f>
        <v>-6624.8554783483805</v>
      </c>
      <c r="G149" s="10">
        <f>IF($A149&lt;='1-Input'!$B$26,0,IF($A149='1-Input'!$B$26+1,('1-Input'!$B$23+$G$111)*'1-Input'!$B$27,'1-Input'!$B$23+$G$111))</f>
        <v>18123.381555781383</v>
      </c>
      <c r="H149" s="10">
        <f>MAX(0,('1-Input'!$B$10-G149-IF(AND($A149&gt;=1,$A149&lt;1+'1-Input'!$B$12),$G$110,0)))/(1-'P-Parametri'!$B$31*MAX(0,IF(I148&lt;=0,0,(I148-J148)/I148)))</f>
        <v>12626.785492880774</v>
      </c>
      <c r="I149" s="10">
        <f>((I148-H149+MAX(0,-('1-Input'!$B$10-G149-IF(AND($A149&gt;=1,$A149&lt;1+'1-Input'!$B$12),$G$110,0))))*(1+B149))*(1-'P-Parametri'!$B$32)</f>
        <v>9756.7540906110953</v>
      </c>
      <c r="J149" s="10">
        <f>IF(I148&lt;=0,J148,J148*(1-H149/I148))+MAX(0,-('1-Input'!$B$10-G149-IF(AND($A149&gt;=1,$A149&lt;1+'1-Input'!$B$12),$G$110,0)))</f>
        <v>4398.0814005770326</v>
      </c>
      <c r="K149" s="10">
        <f>IF($A149&lt;='1-Input'!$B$26,0,IF($A149='1-Input'!$B$26+1,('1-Input'!$B$23+$K$111)*'1-Input'!$B$27,'1-Input'!$B$23+$K$111))</f>
        <v>18531.934987218934</v>
      </c>
      <c r="L149" s="10">
        <f>MAX(0,('1-Input'!$B$10-K149-IF(AND($A149&gt;=1,$A149&lt;1+'1-Input'!$B$12),$K$110,0)))/(1-'P-Parametri'!$B$31*MAX(0,IF(M148&lt;=0,0,(M148-N148)/M148)))</f>
        <v>12152.491339086644</v>
      </c>
      <c r="M149" s="10">
        <f>((M148-L149+MAX(0,-('1-Input'!$B$10-K149-IF(AND($A149&gt;=1,$A149&lt;1+'1-Input'!$B$12),$K$110,0))))*(1+B149))*(1-'P-Parametri'!$B$32)</f>
        <v>51895.235912961427</v>
      </c>
      <c r="N149" s="10">
        <f>IF(M148&lt;=0,N148,N148*(1-L149/M148))+MAX(0,-('1-Input'!$B$10-K149-IF(AND($A149&gt;=1,$A149&lt;1+'1-Input'!$B$12),$K$110,0)))</f>
        <v>23392.971650990661</v>
      </c>
      <c r="O149" s="10">
        <f>IF($A149&lt;='1-Input'!$B$26,0,IF($A149='1-Input'!$B$26+1,('1-Input'!$B$23+$O$111)*'1-Input'!$B$27,'1-Input'!$B$23+$O$111))</f>
        <v>18688.388322597821</v>
      </c>
      <c r="P149" s="10">
        <f>MAX(0,('1-Input'!$B$10-O149-IF(AND($A149&gt;=1,$A149&lt;1+'1-Input'!$B$12),$O$110,0)))/(1-'P-Parametri'!$B$31*MAX(0,IF(Q148&lt;=0,0,(Q148-R148)/Q148)))</f>
        <v>11971.258132756935</v>
      </c>
      <c r="Q149" s="10">
        <f>((Q148-P149+MAX(0,-('1-Input'!$B$10-O149-IF(AND($A149&gt;=1,$A149&lt;1+'1-Input'!$B$12),$O$110,0))))*(1+B149))*(1-'P-Parametri'!$B$32)</f>
        <v>67846.940094904698</v>
      </c>
      <c r="R149" s="10">
        <f>IF(Q148&lt;=0,R148,R148*(1-P149/Q148))+MAX(0,-('1-Input'!$B$10-O149-IF(AND($A149&gt;=1,$A149&lt;1+'1-Input'!$B$12),$O$110,0)))</f>
        <v>30576.405314543052</v>
      </c>
      <c r="S149" s="10">
        <f>IF($A149&lt;='1-Input'!$B$26,0,IF($A149='1-Input'!$B$26+1,('1-Input'!$B$23+$S$111)*'1-Input'!$B$27,'1-Input'!$B$23+$S$111))</f>
        <v>18679.259781925313</v>
      </c>
      <c r="T149" s="10">
        <f>MAX(0,('1-Input'!$B$10-S149-IF(AND($A149&gt;=1,$A149&lt;1+'1-Input'!$B$12),$S$110,0)))/(1-'P-Parametri'!$B$31*MAX(0,IF(U148&lt;=0,0,(U148-V148)/U148)))</f>
        <v>11981.675992362772</v>
      </c>
      <c r="U149" s="10">
        <f>((U148-T149+MAX(0,-('1-Input'!$B$10-S149-IF(AND($A149&gt;=1,$A149&lt;1+'1-Input'!$B$12),$S$110,0))))*(1+B149))*(1-'P-Parametri'!$B$32)</f>
        <v>66931.929460283151</v>
      </c>
      <c r="V149" s="10">
        <f>IF(U148&lt;=0,V148,V148*(1-T149/U148))+MAX(0,-('1-Input'!$B$10-S149-IF(AND($A149&gt;=1,$A149&lt;1+'1-Input'!$B$12),$S$110,0)))</f>
        <v>30167.254466799594</v>
      </c>
      <c r="W149" s="10">
        <f>IF($A149&lt;='1-Input'!$B$26,0,IF($A149='1-Input'!$B$26+1,('1-Input'!$B$23+$W$111)*'1-Input'!$B$27,'1-Input'!$B$23+$W$111))</f>
        <v>18680.031693304772</v>
      </c>
      <c r="X149" s="10">
        <f>MAX(0,('1-Input'!$B$10-W149-IF(AND($A149&gt;=1,$A149&lt;1+'1-Input'!$B$12),$W$110,0)))/(1-'P-Parametri'!$B$31*MAX(0,IF(Y148&lt;=0,0,(Y148-Z148)/Y148)))</f>
        <v>11980.795075321339</v>
      </c>
      <c r="Y149" s="10">
        <f>((Y148-X149+MAX(0,-('1-Input'!$B$10-W149-IF(AND($A149&gt;=1,$A149&lt;1+'1-Input'!$B$12),$W$110,0))))*(1+B149))*(1-'P-Parametri'!$B$32)</f>
        <v>67009.30209180474</v>
      </c>
      <c r="Z149" s="10">
        <f>IF(Y148&lt;=0,Z148,Z148*(1-X149/Y148))+MAX(0,-('1-Input'!$B$10-W149-IF(AND($A149&gt;=1,$A149&lt;1+'1-Input'!$B$12),$W$110,0)))</f>
        <v>30201.855231797119</v>
      </c>
    </row>
    <row r="150" spans="1:26">
      <c r="A150" s="9">
        <f t="shared" si="2"/>
        <v>37</v>
      </c>
      <c r="B150" s="12">
        <f>IF($A150='P-Parametri'!$C$47,'P-Parametri'!$B$34,IF($A150='P-Parametri'!$C$48,'P-Parametri'!$C$34,'P-Parametri'!$C$51))</f>
        <v>3.7839263201876694E-2</v>
      </c>
      <c r="C150" s="10">
        <f>IF($A150&lt;='1-Input'!$B$26,0,IF($A150='1-Input'!$B$26+1,('1-Input'!$B$23+$C$111)*'1-Input'!$B$27,'1-Input'!$B$23+$C$111))</f>
        <v>17010.377486795387</v>
      </c>
      <c r="D150" s="10">
        <f>MAX(0,('1-Input'!$B$10-C150-IF(AND($A150&gt;=1,$A150&lt;1+'1-Input'!$B$12),$C$110,0)))/(1-'P-Parametri'!$B$31*MAX(0,IF(E149&lt;=0,0,(E149-F149)/E149)))</f>
        <v>11989.622513204613</v>
      </c>
      <c r="E150" s="10">
        <f>((E149-D150+MAX(0,-('1-Input'!$B$10-C150-IF(AND($A150&gt;=1,$A150&lt;1+'1-Input'!$B$12),$C$110,0))))*(1+B150))*(1-'P-Parametri'!$B$32)</f>
        <v>-144384.97903241977</v>
      </c>
      <c r="F150" s="10">
        <f>IF(E149&lt;=0,F149,F149*(1-D150/E149))+MAX(0,-('1-Input'!$B$10-C150-IF(AND($A150&gt;=1,$A150&lt;1+'1-Input'!$B$12),$C$110,0)))</f>
        <v>-6624.8554783483805</v>
      </c>
      <c r="G150" s="10">
        <f>IF($A150&lt;='1-Input'!$B$26,0,IF($A150='1-Input'!$B$26+1,('1-Input'!$B$23+$G$111)*'1-Input'!$B$27,'1-Input'!$B$23+$G$111))</f>
        <v>18123.381555781383</v>
      </c>
      <c r="H150" s="10">
        <f>MAX(0,('1-Input'!$B$10-G150-IF(AND($A150&gt;=1,$A150&lt;1+'1-Input'!$B$12),$G$110,0)))/(1-'P-Parametri'!$B$31*MAX(0,IF(I149&lt;=0,0,(I149-J149)/I149)))</f>
        <v>12688.527740790209</v>
      </c>
      <c r="I150" s="10">
        <f>((I149-H150+MAX(0,-('1-Input'!$B$10-G150-IF(AND($A150&gt;=1,$A150&lt;1+'1-Input'!$B$12),$G$110,0))))*(1+B150))*(1-'P-Parametri'!$B$32)</f>
        <v>-3036.6243853666142</v>
      </c>
      <c r="J150" s="10">
        <f>IF(I149&lt;=0,J149,J149*(1-H150/I149))+MAX(0,-('1-Input'!$B$10-G150-IF(AND($A150&gt;=1,$A150&lt;1+'1-Input'!$B$12),$G$110,0)))</f>
        <v>-1321.5644303224408</v>
      </c>
      <c r="K150" s="10">
        <f>IF($A150&lt;='1-Input'!$B$26,0,IF($A150='1-Input'!$B$26+1,('1-Input'!$B$23+$K$111)*'1-Input'!$B$27,'1-Input'!$B$23+$K$111))</f>
        <v>18531.934987218934</v>
      </c>
      <c r="L150" s="10">
        <f>MAX(0,('1-Input'!$B$10-K150-IF(AND($A150&gt;=1,$A150&lt;1+'1-Input'!$B$12),$K$110,0)))/(1-'P-Parametri'!$B$31*MAX(0,IF(M149&lt;=0,0,(M149-N149)/M149)))</f>
        <v>12211.914391248112</v>
      </c>
      <c r="M150" s="10">
        <f>((M149-L150+MAX(0,-('1-Input'!$B$10-K150-IF(AND($A150&gt;=1,$A150&lt;1+'1-Input'!$B$12),$K$110,0))))*(1+B150))*(1-'P-Parametri'!$B$32)</f>
        <v>41102.539351159125</v>
      </c>
      <c r="N150" s="10">
        <f>IF(M149&lt;=0,N149,N149*(1-L150/M149))+MAX(0,-('1-Input'!$B$10-K150-IF(AND($A150&gt;=1,$A150&lt;1+'1-Input'!$B$12),$K$110,0)))</f>
        <v>17888.170253846576</v>
      </c>
      <c r="O150" s="10">
        <f>IF($A150&lt;='1-Input'!$B$26,0,IF($A150='1-Input'!$B$26+1,('1-Input'!$B$23+$O$111)*'1-Input'!$B$27,'1-Input'!$B$23+$O$111))</f>
        <v>18688.388322597821</v>
      </c>
      <c r="P150" s="10">
        <f>MAX(0,('1-Input'!$B$10-O150-IF(AND($A150&gt;=1,$A150&lt;1+'1-Input'!$B$12),$O$110,0)))/(1-'P-Parametri'!$B$31*MAX(0,IF(Q149&lt;=0,0,(Q149-R149)/Q149)))</f>
        <v>12029.783156222427</v>
      </c>
      <c r="Q150" s="10">
        <f>((Q149-P150+MAX(0,-('1-Input'!$B$10-O150-IF(AND($A150&gt;=1,$A150&lt;1+'1-Input'!$B$12),$O$110,0))))*(1+B150))*(1-'P-Parametri'!$B$32)</f>
        <v>57813.378557202996</v>
      </c>
      <c r="R150" s="10">
        <f>IF(Q149&lt;=0,R149,R149*(1-P150/Q149))+MAX(0,-('1-Input'!$B$10-O150-IF(AND($A150&gt;=1,$A150&lt;1+'1-Input'!$B$12),$O$110,0)))</f>
        <v>25154.973999936959</v>
      </c>
      <c r="S150" s="10">
        <f>IF($A150&lt;='1-Input'!$B$26,0,IF($A150='1-Input'!$B$26+1,('1-Input'!$B$23+$S$111)*'1-Input'!$B$27,'1-Input'!$B$23+$S$111))</f>
        <v>18679.259781925313</v>
      </c>
      <c r="T150" s="10">
        <f>MAX(0,('1-Input'!$B$10-S150-IF(AND($A150&gt;=1,$A150&lt;1+'1-Input'!$B$12),$S$110,0)))/(1-'P-Parametri'!$B$31*MAX(0,IF(U149&lt;=0,0,(U149-V149)/U149)))</f>
        <v>12040.257335724951</v>
      </c>
      <c r="U150" s="10">
        <f>((U149-T150+MAX(0,-('1-Input'!$B$10-S150-IF(AND($A150&gt;=1,$A150&lt;1+'1-Input'!$B$12),$S$110,0))))*(1+B150))*(1-'P-Parametri'!$B$32)</f>
        <v>56854.795088563136</v>
      </c>
      <c r="V150" s="10">
        <f>IF(U149&lt;=0,V149,V149*(1-T150/U149))+MAX(0,-('1-Input'!$B$10-S150-IF(AND($A150&gt;=1,$A150&lt;1+'1-Input'!$B$12),$S$110,0)))</f>
        <v>24740.524506652582</v>
      </c>
      <c r="W150" s="10">
        <f>IF($A150&lt;='1-Input'!$B$26,0,IF($A150='1-Input'!$B$26+1,('1-Input'!$B$23+$W$111)*'1-Input'!$B$27,'1-Input'!$B$23+$W$111))</f>
        <v>18680.031693304772</v>
      </c>
      <c r="X150" s="10">
        <f>MAX(0,('1-Input'!$B$10-W150-IF(AND($A150&gt;=1,$A150&lt;1+'1-Input'!$B$12),$W$110,0)))/(1-'P-Parametri'!$B$31*MAX(0,IF(Y149&lt;=0,0,(Y149-Z149)/Y149)))</f>
        <v>12039.37165577998</v>
      </c>
      <c r="Y150" s="10">
        <f>((Y149-X150+MAX(0,-('1-Input'!$B$10-W150-IF(AND($A150&gt;=1,$A150&lt;1+'1-Input'!$B$12),$W$110,0))))*(1+B150))*(1-'P-Parametri'!$B$32)</f>
        <v>56935.852197778397</v>
      </c>
      <c r="Z150" s="10">
        <f>IF(Y149&lt;=0,Z149,Z149*(1-X150/Y149))+MAX(0,-('1-Input'!$B$10-W150-IF(AND($A150&gt;=1,$A150&lt;1+'1-Input'!$B$12),$W$110,0)))</f>
        <v>24775.573380189264</v>
      </c>
    </row>
    <row r="151" spans="1:26">
      <c r="A151" s="9">
        <f t="shared" si="2"/>
        <v>38</v>
      </c>
      <c r="B151" s="12">
        <f>IF($A151='P-Parametri'!$C$47,'P-Parametri'!$B$34,IF($A151='P-Parametri'!$C$48,'P-Parametri'!$C$34,'P-Parametri'!$C$51))</f>
        <v>3.7839263201876694E-2</v>
      </c>
      <c r="C151" s="10">
        <f>IF($A151&lt;='1-Input'!$B$26,0,IF($A151='1-Input'!$B$26+1,('1-Input'!$B$23+$C$111)*'1-Input'!$B$27,'1-Input'!$B$23+$C$111))</f>
        <v>17010.377486795387</v>
      </c>
      <c r="D151" s="10">
        <f>MAX(0,('1-Input'!$B$10-C151-IF(AND($A151&gt;=1,$A151&lt;1+'1-Input'!$B$12),$C$110,0)))/(1-'P-Parametri'!$B$31*MAX(0,IF(E150&lt;=0,0,(E150-F150)/E150)))</f>
        <v>11989.622513204613</v>
      </c>
      <c r="E151" s="10">
        <f>((E150-D151+MAX(0,-('1-Input'!$B$10-C151-IF(AND($A151&gt;=1,$A151&lt;1+'1-Input'!$B$12),$C$110,0))))*(1+B151))*(1-'P-Parametri'!$B$32)</f>
        <v>-161967.11784909465</v>
      </c>
      <c r="F151" s="10">
        <f>IF(E150&lt;=0,F150,F150*(1-D151/E150))+MAX(0,-('1-Input'!$B$10-C151-IF(AND($A151&gt;=1,$A151&lt;1+'1-Input'!$B$12),$C$110,0)))</f>
        <v>-6624.8554783483805</v>
      </c>
      <c r="G151" s="10">
        <f>IF($A151&lt;='1-Input'!$B$26,0,IF($A151='1-Input'!$B$26+1,('1-Input'!$B$23+$G$111)*'1-Input'!$B$27,'1-Input'!$B$23+$G$111))</f>
        <v>18123.381555781383</v>
      </c>
      <c r="H151" s="10">
        <f>MAX(0,('1-Input'!$B$10-G151-IF(AND($A151&gt;=1,$A151&lt;1+'1-Input'!$B$12),$G$110,0)))/(1-'P-Parametri'!$B$31*MAX(0,IF(I150&lt;=0,0,(I150-J150)/I150)))</f>
        <v>10876.618444218617</v>
      </c>
      <c r="I151" s="10">
        <f>((I150-H151+MAX(0,-('1-Input'!$B$10-G151-IF(AND($A151&gt;=1,$A151&lt;1+'1-Input'!$B$12),$G$110,0))))*(1+B151))*(1-'P-Parametri'!$B$32)</f>
        <v>-14410.83026763152</v>
      </c>
      <c r="J151" s="10">
        <f>IF(I150&lt;=0,J150,J150*(1-H151/I150))+MAX(0,-('1-Input'!$B$10-G151-IF(AND($A151&gt;=1,$A151&lt;1+'1-Input'!$B$12),$G$110,0)))</f>
        <v>-1321.5644303224408</v>
      </c>
      <c r="K151" s="10">
        <f>IF($A151&lt;='1-Input'!$B$26,0,IF($A151='1-Input'!$B$26+1,('1-Input'!$B$23+$K$111)*'1-Input'!$B$27,'1-Input'!$B$23+$K$111))</f>
        <v>18531.934987218934</v>
      </c>
      <c r="L151" s="10">
        <f>MAX(0,('1-Input'!$B$10-K151-IF(AND($A151&gt;=1,$A151&lt;1+'1-Input'!$B$12),$K$110,0)))/(1-'P-Parametri'!$B$31*MAX(0,IF(M150&lt;=0,0,(M150-N150)/M150)))</f>
        <v>12269.839636761631</v>
      </c>
      <c r="M151" s="10">
        <f>((M150-L151+MAX(0,-('1-Input'!$B$10-K151-IF(AND($A151&gt;=1,$A151&lt;1+'1-Input'!$B$12),$K$110,0))))*(1+B151))*(1-'P-Parametri'!$B$32)</f>
        <v>29863.860412055834</v>
      </c>
      <c r="N151" s="10">
        <f>IF(M150&lt;=0,N150,N150*(1-L151/M150))+MAX(0,-('1-Input'!$B$10-K151-IF(AND($A151&gt;=1,$A151&lt;1+'1-Input'!$B$12),$K$110,0)))</f>
        <v>12548.2330170102</v>
      </c>
      <c r="O151" s="10">
        <f>IF($A151&lt;='1-Input'!$B$26,0,IF($A151='1-Input'!$B$26+1,('1-Input'!$B$23+$O$111)*'1-Input'!$B$27,'1-Input'!$B$23+$O$111))</f>
        <v>18688.388322597821</v>
      </c>
      <c r="P151" s="10">
        <f>MAX(0,('1-Input'!$B$10-O151-IF(AND($A151&gt;=1,$A151&lt;1+'1-Input'!$B$12),$O$110,0)))/(1-'P-Parametri'!$B$31*MAX(0,IF(Q150&lt;=0,0,(Q150-R150)/Q150)))</f>
        <v>12086.832897726834</v>
      </c>
      <c r="Q151" s="10">
        <f>((Q150-P151+MAX(0,-('1-Input'!$B$10-O151-IF(AND($A151&gt;=1,$A151&lt;1+'1-Input'!$B$12),$O$110,0))))*(1+B151))*(1-'P-Parametri'!$B$32)</f>
        <v>47361.89084708572</v>
      </c>
      <c r="R151" s="10">
        <f>IF(Q150&lt;=0,R150,R150*(1-P151/Q150))+MAX(0,-('1-Input'!$B$10-O151-IF(AND($A151&gt;=1,$A151&lt;1+'1-Input'!$B$12),$O$110,0)))</f>
        <v>19895.91502653572</v>
      </c>
      <c r="S151" s="10">
        <f>IF($A151&lt;='1-Input'!$B$26,0,IF($A151='1-Input'!$B$26+1,('1-Input'!$B$23+$S$111)*'1-Input'!$B$27,'1-Input'!$B$23+$S$111))</f>
        <v>18679.259781925313</v>
      </c>
      <c r="T151" s="10">
        <f>MAX(0,('1-Input'!$B$10-S151-IF(AND($A151&gt;=1,$A151&lt;1+'1-Input'!$B$12),$S$110,0)))/(1-'P-Parametri'!$B$31*MAX(0,IF(U150&lt;=0,0,(U150-V150)/U150)))</f>
        <v>12097.362027905163</v>
      </c>
      <c r="U151" s="10">
        <f>((U150-T151+MAX(0,-('1-Input'!$B$10-S151-IF(AND($A151&gt;=1,$A151&lt;1+'1-Input'!$B$12),$S$110,0))))*(1+B151))*(1-'P-Parametri'!$B$32)</f>
        <v>46358.119307779627</v>
      </c>
      <c r="V151" s="10">
        <f>IF(U150&lt;=0,V150,V150*(1-T151/U150))+MAX(0,-('1-Input'!$B$10-S151-IF(AND($A151&gt;=1,$A151&lt;1+'1-Input'!$B$12),$S$110,0)))</f>
        <v>19476.323285787712</v>
      </c>
      <c r="W151" s="10">
        <f>IF($A151&lt;='1-Input'!$B$26,0,IF($A151='1-Input'!$B$26+1,('1-Input'!$B$23+$W$111)*'1-Input'!$B$27,'1-Input'!$B$23+$W$111))</f>
        <v>18680.031693304772</v>
      </c>
      <c r="X151" s="10">
        <f>MAX(0,('1-Input'!$B$10-W151-IF(AND($A151&gt;=1,$A151&lt;1+'1-Input'!$B$12),$W$110,0)))/(1-'P-Parametri'!$B$31*MAX(0,IF(Y150&lt;=0,0,(Y150-Z150)/Y150)))</f>
        <v>12096.471700844637</v>
      </c>
      <c r="Y151" s="10">
        <f>((Y150-X151+MAX(0,-('1-Input'!$B$10-W151-IF(AND($A151&gt;=1,$A151&lt;1+'1-Input'!$B$12),$W$110,0))))*(1+B151))*(1-'P-Parametri'!$B$32)</f>
        <v>46442.997478131598</v>
      </c>
      <c r="Z151" s="10">
        <f>IF(Y150&lt;=0,Z150,Z150*(1-X151/Y150))+MAX(0,-('1-Input'!$B$10-W151-IF(AND($A151&gt;=1,$A151&lt;1+'1-Input'!$B$12),$W$110,0)))</f>
        <v>19511.807041457741</v>
      </c>
    </row>
    <row r="152" spans="1:26">
      <c r="A152" s="9">
        <f t="shared" si="2"/>
        <v>39</v>
      </c>
      <c r="B152" s="12">
        <f>IF($A152='P-Parametri'!$C$47,'P-Parametri'!$B$34,IF($A152='P-Parametri'!$C$48,'P-Parametri'!$C$34,'P-Parametri'!$C$51))</f>
        <v>3.7839263201876694E-2</v>
      </c>
      <c r="C152" s="10">
        <f>IF($A152&lt;='1-Input'!$B$26,0,IF($A152='1-Input'!$B$26+1,('1-Input'!$B$23+$C$111)*'1-Input'!$B$27,'1-Input'!$B$23+$C$111))</f>
        <v>17010.377486795387</v>
      </c>
      <c r="D152" s="10">
        <f>MAX(0,('1-Input'!$B$10-C152-IF(AND($A152&gt;=1,$A152&lt;1+'1-Input'!$B$12),$C$110,0)))/(1-'P-Parametri'!$B$31*MAX(0,IF(E151&lt;=0,0,(E151-F151)/E151)))</f>
        <v>11989.622513204613</v>
      </c>
      <c r="E152" s="10">
        <f>((E151-D152+MAX(0,-('1-Input'!$B$10-C152-IF(AND($A152&gt;=1,$A152&lt;1+'1-Input'!$B$12),$C$110,0))))*(1+B152))*(1-'P-Parametri'!$B$32)</f>
        <v>-180178.05697611559</v>
      </c>
      <c r="F152" s="10">
        <f>IF(E151&lt;=0,F151,F151*(1-D152/E151))+MAX(0,-('1-Input'!$B$10-C152-IF(AND($A152&gt;=1,$A152&lt;1+'1-Input'!$B$12),$C$110,0)))</f>
        <v>-6624.8554783483805</v>
      </c>
      <c r="G152" s="10">
        <f>IF($A152&lt;='1-Input'!$B$26,0,IF($A152='1-Input'!$B$26+1,('1-Input'!$B$23+$G$111)*'1-Input'!$B$27,'1-Input'!$B$23+$G$111))</f>
        <v>18123.381555781383</v>
      </c>
      <c r="H152" s="10">
        <f>MAX(0,('1-Input'!$B$10-G152-IF(AND($A152&gt;=1,$A152&lt;1+'1-Input'!$B$12),$G$110,0)))/(1-'P-Parametri'!$B$31*MAX(0,IF(I151&lt;=0,0,(I151-J151)/I151)))</f>
        <v>10876.618444218617</v>
      </c>
      <c r="I152" s="10">
        <f>((I151-H152+MAX(0,-('1-Input'!$B$10-G152-IF(AND($A152&gt;=1,$A152&lt;1+'1-Input'!$B$12),$G$110,0))))*(1+B152))*(1-'P-Parametri'!$B$32)</f>
        <v>-26191.818525083065</v>
      </c>
      <c r="J152" s="10">
        <f>IF(I151&lt;=0,J151,J151*(1-H152/I151))+MAX(0,-('1-Input'!$B$10-G152-IF(AND($A152&gt;=1,$A152&lt;1+'1-Input'!$B$12),$G$110,0)))</f>
        <v>-1321.5644303224408</v>
      </c>
      <c r="K152" s="10">
        <f>IF($A152&lt;='1-Input'!$B$26,0,IF($A152='1-Input'!$B$26+1,('1-Input'!$B$23+$K$111)*'1-Input'!$B$27,'1-Input'!$B$23+$K$111))</f>
        <v>18531.934987218934</v>
      </c>
      <c r="L152" s="10">
        <f>MAX(0,('1-Input'!$B$10-K152-IF(AND($A152&gt;=1,$A152&lt;1+'1-Input'!$B$12),$K$110,0)))/(1-'P-Parametri'!$B$31*MAX(0,IF(M151&lt;=0,0,(M151-N151)/M151)))</f>
        <v>12326.288581186969</v>
      </c>
      <c r="M152" s="10">
        <f>((M151-L152+MAX(0,-('1-Input'!$B$10-K152-IF(AND($A152&gt;=1,$A152&lt;1+'1-Input'!$B$12),$K$110,0))))*(1+B152))*(1-'P-Parametri'!$B$32)</f>
        <v>18164.778266044334</v>
      </c>
      <c r="N152" s="10">
        <f>IF(M151&lt;=0,N151,N151*(1-L152/M151))+MAX(0,-('1-Input'!$B$10-K152-IF(AND($A152&gt;=1,$A152&lt;1+'1-Input'!$B$12),$K$110,0)))</f>
        <v>7368.958160461324</v>
      </c>
      <c r="O152" s="10">
        <f>IF($A152&lt;='1-Input'!$B$26,0,IF($A152='1-Input'!$B$26+1,('1-Input'!$B$23+$O$111)*'1-Input'!$B$27,'1-Input'!$B$23+$O$111))</f>
        <v>18688.388322597821</v>
      </c>
      <c r="P152" s="10">
        <f>MAX(0,('1-Input'!$B$10-O152-IF(AND($A152&gt;=1,$A152&lt;1+'1-Input'!$B$12),$O$110,0)))/(1-'P-Parametri'!$B$31*MAX(0,IF(Q151&lt;=0,0,(Q151-R151)/Q151)))</f>
        <v>12142.428546217219</v>
      </c>
      <c r="Q152" s="10">
        <f>((Q151-P152+MAX(0,-('1-Input'!$B$10-O152-IF(AND($A152&gt;=1,$A152&lt;1+'1-Input'!$B$12),$O$110,0))))*(1+B152))*(1-'P-Parametri'!$B$32)</f>
        <v>36479.036523090239</v>
      </c>
      <c r="R152" s="10">
        <f>IF(Q151&lt;=0,R151,R151*(1-P152/Q151))+MAX(0,-('1-Input'!$B$10-O152-IF(AND($A152&gt;=1,$A152&lt;1+'1-Input'!$B$12),$O$110,0)))</f>
        <v>14795.089821914806</v>
      </c>
      <c r="S152" s="10">
        <f>IF($A152&lt;='1-Input'!$B$26,0,IF($A152='1-Input'!$B$26+1,('1-Input'!$B$23+$S$111)*'1-Input'!$B$27,'1-Input'!$B$23+$S$111))</f>
        <v>18679.259781925313</v>
      </c>
      <c r="T152" s="10">
        <f>MAX(0,('1-Input'!$B$10-S152-IF(AND($A152&gt;=1,$A152&lt;1+'1-Input'!$B$12),$S$110,0)))/(1-'P-Parametri'!$B$31*MAX(0,IF(U151&lt;=0,0,(U151-V151)/U151)))</f>
        <v>12153.011274421357</v>
      </c>
      <c r="U152" s="10">
        <f>((U151-T152+MAX(0,-('1-Input'!$B$10-S152-IF(AND($A152&gt;=1,$A152&lt;1+'1-Input'!$B$12),$S$110,0))))*(1+B152))*(1-'P-Parametri'!$B$32)</f>
        <v>35428.40531084298</v>
      </c>
      <c r="V152" s="10">
        <f>IF(U151&lt;=0,V151,V151*(1-T152/U151))+MAX(0,-('1-Input'!$B$10-S152-IF(AND($A152&gt;=1,$A152&lt;1+'1-Input'!$B$12),$S$110,0)))</f>
        <v>14370.508381930473</v>
      </c>
      <c r="W152" s="10">
        <f>IF($A152&lt;='1-Input'!$B$26,0,IF($A152='1-Input'!$B$26+1,('1-Input'!$B$23+$W$111)*'1-Input'!$B$27,'1-Input'!$B$23+$W$111))</f>
        <v>18680.031693304772</v>
      </c>
      <c r="X152" s="10">
        <f>MAX(0,('1-Input'!$B$10-W152-IF(AND($A152&gt;=1,$A152&lt;1+'1-Input'!$B$12),$W$110,0)))/(1-'P-Parametri'!$B$31*MAX(0,IF(Y151&lt;=0,0,(Y151-Z151)/Y151)))</f>
        <v>12152.116414632275</v>
      </c>
      <c r="Y152" s="10">
        <f>((Y151-X152+MAX(0,-('1-Input'!$B$10-W152-IF(AND($A152&gt;=1,$A152&lt;1+'1-Input'!$B$12),$W$110,0))))*(1+B152))*(1-'P-Parametri'!$B$32)</f>
        <v>35517.245892010353</v>
      </c>
      <c r="Z152" s="10">
        <f>IF(Y151&lt;=0,Z151,Z151*(1-X152/Y151))+MAX(0,-('1-Input'!$B$10-W152-IF(AND($A152&gt;=1,$A152&lt;1+'1-Input'!$B$12),$W$110,0)))</f>
        <v>14406.41411889104</v>
      </c>
    </row>
    <row r="153" spans="1:26">
      <c r="A153" s="9">
        <f t="shared" si="2"/>
        <v>40</v>
      </c>
      <c r="B153" s="12">
        <f>IF($A153='P-Parametri'!$C$47,'P-Parametri'!$B$34,IF($A153='P-Parametri'!$C$48,'P-Parametri'!$C$34,'P-Parametri'!$C$51))</f>
        <v>3.7839263201876694E-2</v>
      </c>
      <c r="C153" s="10">
        <f>IF($A153&lt;='1-Input'!$B$26,0,IF($A153='1-Input'!$B$26+1,('1-Input'!$B$23+$C$111)*'1-Input'!$B$27,'1-Input'!$B$23+$C$111))</f>
        <v>17010.377486795387</v>
      </c>
      <c r="D153" s="10">
        <f>MAX(0,('1-Input'!$B$10-C153-IF(AND($A153&gt;=1,$A153&lt;1+'1-Input'!$B$12),$C$110,0)))/(1-'P-Parametri'!$B$31*MAX(0,IF(E152&lt;=0,0,(E152-F152)/E152)))</f>
        <v>11989.622513204613</v>
      </c>
      <c r="E153" s="10">
        <f>((E152-D153+MAX(0,-('1-Input'!$B$10-C153-IF(AND($A153&gt;=1,$A153&lt;1+'1-Input'!$B$12),$C$110,0))))*(1+B153))*(1-'P-Parametri'!$B$32)</f>
        <v>-199040.28456662566</v>
      </c>
      <c r="F153" s="10">
        <f>IF(E152&lt;=0,F152,F152*(1-D153/E152))+MAX(0,-('1-Input'!$B$10-C153-IF(AND($A153&gt;=1,$A153&lt;1+'1-Input'!$B$12),$C$110,0)))</f>
        <v>-6624.8554783483805</v>
      </c>
      <c r="G153" s="10">
        <f>IF($A153&lt;='1-Input'!$B$26,0,IF($A153='1-Input'!$B$26+1,('1-Input'!$B$23+$G$111)*'1-Input'!$B$27,'1-Input'!$B$23+$G$111))</f>
        <v>18123.381555781383</v>
      </c>
      <c r="H153" s="10">
        <f>MAX(0,('1-Input'!$B$10-G153-IF(AND($A153&gt;=1,$A153&lt;1+'1-Input'!$B$12),$G$110,0)))/(1-'P-Parametri'!$B$31*MAX(0,IF(I152&lt;=0,0,(I152-J152)/I152)))</f>
        <v>10876.618444218617</v>
      </c>
      <c r="I153" s="10">
        <f>((I152-H153+MAX(0,-('1-Input'!$B$10-G153-IF(AND($A153&gt;=1,$A153&lt;1+'1-Input'!$B$12),$G$110,0))))*(1+B153))*(1-'P-Parametri'!$B$32)</f>
        <v>-38394.137153640731</v>
      </c>
      <c r="J153" s="10">
        <f>IF(I152&lt;=0,J152,J152*(1-H153/I152))+MAX(0,-('1-Input'!$B$10-G153-IF(AND($A153&gt;=1,$A153&lt;1+'1-Input'!$B$12),$G$110,0)))</f>
        <v>-1321.5644303224408</v>
      </c>
      <c r="K153" s="10">
        <f>IF($A153&lt;='1-Input'!$B$26,0,IF($A153='1-Input'!$B$26+1,('1-Input'!$B$23+$K$111)*'1-Input'!$B$27,'1-Input'!$B$23+$K$111))</f>
        <v>18531.934987218934</v>
      </c>
      <c r="L153" s="10">
        <f>MAX(0,('1-Input'!$B$10-K153-IF(AND($A153&gt;=1,$A153&lt;1+'1-Input'!$B$12),$K$110,0)))/(1-'P-Parametri'!$B$31*MAX(0,IF(M152&lt;=0,0,(M152-N152)/M152)))</f>
        <v>12381.283424087711</v>
      </c>
      <c r="M153" s="10">
        <f>((M152-L153+MAX(0,-('1-Input'!$B$10-K153-IF(AND($A153&gt;=1,$A153&lt;1+'1-Input'!$B$12),$K$110,0))))*(1+B153))*(1-'P-Parametri'!$B$32)</f>
        <v>5990.3333494570998</v>
      </c>
      <c r="N153" s="10">
        <f>IF(M152&lt;=0,N152,N152*(1-L153/M152))+MAX(0,-('1-Input'!$B$10-K153-IF(AND($A153&gt;=1,$A153&lt;1+'1-Input'!$B$12),$K$110,0)))</f>
        <v>2346.2070875530176</v>
      </c>
      <c r="O153" s="10">
        <f>IF($A153&lt;='1-Input'!$B$26,0,IF($A153='1-Input'!$B$26+1,('1-Input'!$B$23+$O$111)*'1-Input'!$B$27,'1-Input'!$B$23+$O$111))</f>
        <v>18688.388322597821</v>
      </c>
      <c r="P153" s="10">
        <f>MAX(0,('1-Input'!$B$10-O153-IF(AND($A153&gt;=1,$A153&lt;1+'1-Input'!$B$12),$O$110,0)))/(1-'P-Parametri'!$B$31*MAX(0,IF(Q152&lt;=0,0,(Q152-R152)/Q152)))</f>
        <v>12196.591973778046</v>
      </c>
      <c r="Q153" s="10">
        <f>((Q152-P153+MAX(0,-('1-Input'!$B$10-O153-IF(AND($A153&gt;=1,$A153&lt;1+'1-Input'!$B$12),$O$110,0))))*(1+B153))*(1-'P-Parametri'!$B$32)</f>
        <v>25150.871811078996</v>
      </c>
      <c r="R153" s="10">
        <f>IF(Q152&lt;=0,R152,R152*(1-P153/Q152))+MAX(0,-('1-Input'!$B$10-O153-IF(AND($A153&gt;=1,$A153&lt;1+'1-Input'!$B$12),$O$110,0)))</f>
        <v>9848.4220649670133</v>
      </c>
      <c r="S153" s="10">
        <f>IF($A153&lt;='1-Input'!$B$26,0,IF($A153='1-Input'!$B$26+1,('1-Input'!$B$23+$S$111)*'1-Input'!$B$27,'1-Input'!$B$23+$S$111))</f>
        <v>18679.259781925313</v>
      </c>
      <c r="T153" s="10">
        <f>MAX(0,('1-Input'!$B$10-S153-IF(AND($A153&gt;=1,$A153&lt;1+'1-Input'!$B$12),$S$110,0)))/(1-'P-Parametri'!$B$31*MAX(0,IF(U152&lt;=0,0,(U152-V152)/U152)))</f>
        <v>12207.226964758534</v>
      </c>
      <c r="U153" s="10">
        <f>((U152-T153+MAX(0,-('1-Input'!$B$10-S153-IF(AND($A153&gt;=1,$A153&lt;1+'1-Input'!$B$12),$S$110,0))))*(1+B153))*(1-'P-Parametri'!$B$32)</f>
        <v>24051.650924128895</v>
      </c>
      <c r="V153" s="10">
        <f>IF(U152&lt;=0,V152,V152*(1-T153/U152))+MAX(0,-('1-Input'!$B$10-S153-IF(AND($A153&gt;=1,$A153&lt;1+'1-Input'!$B$12),$S$110,0)))</f>
        <v>9418.9996736482772</v>
      </c>
      <c r="W153" s="10">
        <f>IF($A153&lt;='1-Input'!$B$26,0,IF($A153='1-Input'!$B$26+1,('1-Input'!$B$23+$W$111)*'1-Input'!$B$27,'1-Input'!$B$23+$W$111))</f>
        <v>18680.031693304772</v>
      </c>
      <c r="X153" s="10">
        <f>MAX(0,('1-Input'!$B$10-W153-IF(AND($A153&gt;=1,$A153&lt;1+'1-Input'!$B$12),$W$110,0)))/(1-'P-Parametri'!$B$31*MAX(0,IF(Y152&lt;=0,0,(Y152-Z152)/Y152)))</f>
        <v>12206.327685156741</v>
      </c>
      <c r="Y153" s="10">
        <f>((Y152-X153+MAX(0,-('1-Input'!$B$10-W153-IF(AND($A153&gt;=1,$A153&lt;1+'1-Input'!$B$12),$W$110,0))))*(1+B153))*(1-'P-Parametri'!$B$32)</f>
        <v>24144.600204007442</v>
      </c>
      <c r="Z153" s="10">
        <f>IF(Y152&lt;=0,Z152,Z152*(1-X153/Y152))+MAX(0,-('1-Input'!$B$10-W153-IF(AND($A153&gt;=1,$A153&lt;1+'1-Input'!$B$12),$W$110,0)))</f>
        <v>9455.3148124324216</v>
      </c>
    </row>
    <row r="154" spans="1:26">
      <c r="A154" s="9">
        <f t="shared" si="2"/>
        <v>41</v>
      </c>
      <c r="B154" s="12">
        <f>IF($A154='P-Parametri'!$C$47,'P-Parametri'!$B$34,IF($A154='P-Parametri'!$C$48,'P-Parametri'!$C$34,'P-Parametri'!$C$51))</f>
        <v>3.7839263201876694E-2</v>
      </c>
      <c r="C154" s="10">
        <f>IF($A154&lt;='1-Input'!$B$26,0,IF($A154='1-Input'!$B$26+1,('1-Input'!$B$23+$C$111)*'1-Input'!$B$27,'1-Input'!$B$23+$C$111))</f>
        <v>17010.377486795387</v>
      </c>
      <c r="D154" s="10">
        <f>MAX(0,('1-Input'!$B$10-C154-IF(AND($A154&gt;=1,$A154&lt;1+'1-Input'!$B$12),$C$110,0)))/(1-'P-Parametri'!$B$31*MAX(0,IF(E153&lt;=0,0,(E153-F153)/E153)))</f>
        <v>11989.622513204613</v>
      </c>
      <c r="E154" s="10">
        <f>((E153-D154+MAX(0,-('1-Input'!$B$10-C154-IF(AND($A154&gt;=1,$A154&lt;1+'1-Input'!$B$12),$C$110,0))))*(1+B154))*(1-'P-Parametri'!$B$32)</f>
        <v>-218577.09303073696</v>
      </c>
      <c r="F154" s="10">
        <f>IF(E153&lt;=0,F153,F153*(1-D154/E153))+MAX(0,-('1-Input'!$B$10-C154-IF(AND($A154&gt;=1,$A154&lt;1+'1-Input'!$B$12),$C$110,0)))</f>
        <v>-6624.8554783483805</v>
      </c>
      <c r="G154" s="10">
        <f>IF($A154&lt;='1-Input'!$B$26,0,IF($A154='1-Input'!$B$26+1,('1-Input'!$B$23+$G$111)*'1-Input'!$B$27,'1-Input'!$B$23+$G$111))</f>
        <v>18123.381555781383</v>
      </c>
      <c r="H154" s="10">
        <f>MAX(0,('1-Input'!$B$10-G154-IF(AND($A154&gt;=1,$A154&lt;1+'1-Input'!$B$12),$G$110,0)))/(1-'P-Parametri'!$B$31*MAX(0,IF(I153&lt;=0,0,(I153-J153)/I153)))</f>
        <v>10876.618444218617</v>
      </c>
      <c r="I154" s="10">
        <f>((I153-H154+MAX(0,-('1-Input'!$B$10-G154-IF(AND($A154&gt;=1,$A154&lt;1+'1-Input'!$B$12),$G$110,0))))*(1+B154))*(1-'P-Parametri'!$B$32)</f>
        <v>-51032.854437707916</v>
      </c>
      <c r="J154" s="10">
        <f>IF(I153&lt;=0,J153,J153*(1-H154/I153))+MAX(0,-('1-Input'!$B$10-G154-IF(AND($A154&gt;=1,$A154&lt;1+'1-Input'!$B$12),$G$110,0)))</f>
        <v>-1321.5644303224408</v>
      </c>
      <c r="K154" s="10">
        <f>IF($A154&lt;='1-Input'!$B$26,0,IF($A154='1-Input'!$B$26+1,('1-Input'!$B$23+$K$111)*'1-Input'!$B$27,'1-Input'!$B$23+$K$111))</f>
        <v>18531.934987218934</v>
      </c>
      <c r="L154" s="10">
        <f>MAX(0,('1-Input'!$B$10-K154-IF(AND($A154&gt;=1,$A154&lt;1+'1-Input'!$B$12),$K$110,0)))/(1-'P-Parametri'!$B$31*MAX(0,IF(M153&lt;=0,0,(M153-N153)/M153)))</f>
        <v>12434.846985101769</v>
      </c>
      <c r="M154" s="10">
        <f>((M153-L154+MAX(0,-('1-Input'!$B$10-K154-IF(AND($A154&gt;=1,$A154&lt;1+'1-Input'!$B$12),$K$110,0))))*(1+B154))*(1-'P-Parametri'!$B$32)</f>
        <v>-6674.992544745287</v>
      </c>
      <c r="N154" s="10">
        <f>IF(M153&lt;=0,N153,N153*(1-L154/M153))+MAX(0,-('1-Input'!$B$10-K154-IF(AND($A154&gt;=1,$A154&lt;1+'1-Input'!$B$12),$K$110,0)))</f>
        <v>-2524.0938501614301</v>
      </c>
      <c r="O154" s="10">
        <f>IF($A154&lt;='1-Input'!$B$26,0,IF($A154='1-Input'!$B$26+1,('1-Input'!$B$23+$O$111)*'1-Input'!$B$27,'1-Input'!$B$23+$O$111))</f>
        <v>18688.388322597821</v>
      </c>
      <c r="P154" s="10">
        <f>MAX(0,('1-Input'!$B$10-O154-IF(AND($A154&gt;=1,$A154&lt;1+'1-Input'!$B$12),$O$110,0)))/(1-'P-Parametri'!$B$31*MAX(0,IF(Q153&lt;=0,0,(Q153-R153)/Q153)))</f>
        <v>12249.345662823787</v>
      </c>
      <c r="Q154" s="10">
        <f>((Q153-P154+MAX(0,-('1-Input'!$B$10-O154-IF(AND($A154&gt;=1,$A154&lt;1+'1-Input'!$B$12),$O$110,0))))*(1+B154))*(1-'P-Parametri'!$B$32)</f>
        <v>13362.930971101161</v>
      </c>
      <c r="R154" s="10">
        <f>IF(Q153&lt;=0,R153,R153*(1-P154/Q153))+MAX(0,-('1-Input'!$B$10-O154-IF(AND($A154&gt;=1,$A154&lt;1+'1-Input'!$B$12),$O$110,0)))</f>
        <v>5051.8994229955688</v>
      </c>
      <c r="S154" s="10">
        <f>IF($A154&lt;='1-Input'!$B$26,0,IF($A154='1-Input'!$B$26+1,('1-Input'!$B$23+$S$111)*'1-Input'!$B$27,'1-Input'!$B$23+$S$111))</f>
        <v>18679.259781925313</v>
      </c>
      <c r="T154" s="10">
        <f>MAX(0,('1-Input'!$B$10-S154-IF(AND($A154&gt;=1,$A154&lt;1+'1-Input'!$B$12),$S$110,0)))/(1-'P-Parametri'!$B$31*MAX(0,IF(U153&lt;=0,0,(U153-V153)/U153)))</f>
        <v>12260.03159948909</v>
      </c>
      <c r="U154" s="10">
        <f>((U153-T154+MAX(0,-('1-Input'!$B$10-S154-IF(AND($A154&gt;=1,$A154&lt;1+'1-Input'!$B$12),$S$110,0))))*(1+B154))*(1-'P-Parametri'!$B$32)</f>
        <v>12213.329900817504</v>
      </c>
      <c r="V154" s="10">
        <f>IF(U153&lt;=0,V153,V153*(1-T154/U153))+MAX(0,-('1-Input'!$B$10-S154-IF(AND($A154&gt;=1,$A154&lt;1+'1-Input'!$B$12),$S$110,0)))</f>
        <v>4617.7810795992009</v>
      </c>
      <c r="W154" s="10">
        <f>IF($A154&lt;='1-Input'!$B$26,0,IF($A154='1-Input'!$B$26+1,('1-Input'!$B$23+$W$111)*'1-Input'!$B$27,'1-Input'!$B$23+$W$111))</f>
        <v>18680.031693304772</v>
      </c>
      <c r="X154" s="10">
        <f>MAX(0,('1-Input'!$B$10-W154-IF(AND($A154&gt;=1,$A154&lt;1+'1-Input'!$B$12),$W$110,0)))/(1-'P-Parametri'!$B$31*MAX(0,IF(Y153&lt;=0,0,(Y153-Z153)/Y153)))</f>
        <v>12259.128011455188</v>
      </c>
      <c r="Y154" s="10">
        <f>((Y153-X154+MAX(0,-('1-Input'!$B$10-W154-IF(AND($A154&gt;=1,$A154&lt;1+'1-Input'!$B$12),$W$110,0))))*(1+B154))*(1-'P-Parametri'!$B$32)</f>
        <v>12310.539283718575</v>
      </c>
      <c r="Z154" s="10">
        <f>IF(Y153&lt;=0,Z153,Z153*(1-X154/Y153))+MAX(0,-('1-Input'!$B$10-W154-IF(AND($A154&gt;=1,$A154&lt;1+'1-Input'!$B$12),$W$110,0)))</f>
        <v>4654.4933577463153</v>
      </c>
    </row>
    <row r="155" spans="1:26">
      <c r="A155" s="9">
        <f t="shared" si="2"/>
        <v>42</v>
      </c>
      <c r="B155" s="12">
        <f>IF($A155='P-Parametri'!$C$47,'P-Parametri'!$B$34,IF($A155='P-Parametri'!$C$48,'P-Parametri'!$C$34,'P-Parametri'!$C$51))</f>
        <v>3.7839263201876694E-2</v>
      </c>
      <c r="C155" s="10">
        <f>IF($A155&lt;='1-Input'!$B$26,0,IF($A155='1-Input'!$B$26+1,('1-Input'!$B$23+$C$111)*'1-Input'!$B$27,'1-Input'!$B$23+$C$111))</f>
        <v>17010.377486795387</v>
      </c>
      <c r="D155" s="10">
        <f>MAX(0,('1-Input'!$B$10-C155-IF(AND($A155&gt;=1,$A155&lt;1+'1-Input'!$B$12),$C$110,0)))/(1-'P-Parametri'!$B$31*MAX(0,IF(E154&lt;=0,0,(E154-F154)/E154)))</f>
        <v>11989.622513204613</v>
      </c>
      <c r="E155" s="10">
        <f>((E154-D155+MAX(0,-('1-Input'!$B$10-C155-IF(AND($A155&gt;=1,$A155&lt;1+'1-Input'!$B$12),$C$110,0))))*(1+B155))*(1-'P-Parametri'!$B$32)</f>
        <v>-238812.607798643</v>
      </c>
      <c r="F155" s="10">
        <f>IF(E154&lt;=0,F154,F154*(1-D155/E154))+MAX(0,-('1-Input'!$B$10-C155-IF(AND($A155&gt;=1,$A155&lt;1+'1-Input'!$B$12),$C$110,0)))</f>
        <v>-6624.8554783483805</v>
      </c>
      <c r="G155" s="10">
        <f>IF($A155&lt;='1-Input'!$B$26,0,IF($A155='1-Input'!$B$26+1,('1-Input'!$B$23+$G$111)*'1-Input'!$B$27,'1-Input'!$B$23+$G$111))</f>
        <v>18123.381555781383</v>
      </c>
      <c r="H155" s="10">
        <f>MAX(0,('1-Input'!$B$10-G155-IF(AND($A155&gt;=1,$A155&lt;1+'1-Input'!$B$12),$G$110,0)))/(1-'P-Parametri'!$B$31*MAX(0,IF(I154&lt;=0,0,(I154-J154)/I154)))</f>
        <v>10876.618444218617</v>
      </c>
      <c r="I155" s="10">
        <f>((I154-H155+MAX(0,-('1-Input'!$B$10-G155-IF(AND($A155&gt;=1,$A155&lt;1+'1-Input'!$B$12),$G$110,0))))*(1+B155))*(1-'P-Parametri'!$B$32)</f>
        <v>-64123.577557553202</v>
      </c>
      <c r="J155" s="10">
        <f>IF(I154&lt;=0,J154,J154*(1-H155/I154))+MAX(0,-('1-Input'!$B$10-G155-IF(AND($A155&gt;=1,$A155&lt;1+'1-Input'!$B$12),$G$110,0)))</f>
        <v>-1321.5644303224408</v>
      </c>
      <c r="K155" s="10">
        <f>IF($A155&lt;='1-Input'!$B$26,0,IF($A155='1-Input'!$B$26+1,('1-Input'!$B$23+$K$111)*'1-Input'!$B$27,'1-Input'!$B$23+$K$111))</f>
        <v>18531.934987218934</v>
      </c>
      <c r="L155" s="10">
        <f>MAX(0,('1-Input'!$B$10-K155-IF(AND($A155&gt;=1,$A155&lt;1+'1-Input'!$B$12),$K$110,0)))/(1-'P-Parametri'!$B$31*MAX(0,IF(M154&lt;=0,0,(M154-N154)/M154)))</f>
        <v>10468.065012781066</v>
      </c>
      <c r="M155" s="10">
        <f>((M154-L155+MAX(0,-('1-Input'!$B$10-K155-IF(AND($A155&gt;=1,$A155&lt;1+'1-Input'!$B$12),$K$110,0))))*(1+B155))*(1-'P-Parametri'!$B$32)</f>
        <v>-17756.154748081455</v>
      </c>
      <c r="N155" s="10">
        <f>IF(M154&lt;=0,N154,N154*(1-L155/M154))+MAX(0,-('1-Input'!$B$10-K155-IF(AND($A155&gt;=1,$A155&lt;1+'1-Input'!$B$12),$K$110,0)))</f>
        <v>-2524.0938501614301</v>
      </c>
      <c r="O155" s="10">
        <f>IF($A155&lt;='1-Input'!$B$26,0,IF($A155='1-Input'!$B$26+1,('1-Input'!$B$23+$O$111)*'1-Input'!$B$27,'1-Input'!$B$23+$O$111))</f>
        <v>18688.388322597821</v>
      </c>
      <c r="P155" s="10">
        <f>MAX(0,('1-Input'!$B$10-O155-IF(AND($A155&gt;=1,$A155&lt;1+'1-Input'!$B$12),$O$110,0)))/(1-'P-Parametri'!$B$31*MAX(0,IF(Q154&lt;=0,0,(Q154-R154)/Q154)))</f>
        <v>12300.712635912536</v>
      </c>
      <c r="Q155" s="10">
        <f>((Q154-P155+MAX(0,-('1-Input'!$B$10-O155-IF(AND($A155&gt;=1,$A155&lt;1+'1-Input'!$B$12),$O$110,0))))*(1+B155))*(1-'P-Parametri'!$B$32)</f>
        <v>1100.2070705629835</v>
      </c>
      <c r="R155" s="10">
        <f>IF(Q154&lt;=0,R154,R154*(1-P155/Q154))+MAX(0,-('1-Input'!$B$10-O155-IF(AND($A155&gt;=1,$A155&lt;1+'1-Input'!$B$12),$O$110,0)))</f>
        <v>401.57508904594232</v>
      </c>
      <c r="S155" s="10">
        <f>IF($A155&lt;='1-Input'!$B$26,0,IF($A155='1-Input'!$B$26+1,('1-Input'!$B$23+$S$111)*'1-Input'!$B$27,'1-Input'!$B$23+$S$111))</f>
        <v>18679.259781925313</v>
      </c>
      <c r="T155" s="10">
        <f>MAX(0,('1-Input'!$B$10-S155-IF(AND($A155&gt;=1,$A155&lt;1+'1-Input'!$B$12),$S$110,0)))/(1-'P-Parametri'!$B$31*MAX(0,IF(U154&lt;=0,0,(U154-V154)/U154)))</f>
        <v>12311.448220016195</v>
      </c>
      <c r="U155" s="10">
        <f>((U154-T155+MAX(0,-('1-Input'!$B$10-S155-IF(AND($A155&gt;=1,$A155&lt;1+'1-Input'!$B$12),$S$110,0))))*(1+B155))*(1-'P-Parametri'!$B$32)</f>
        <v>-101.62738201556857</v>
      </c>
      <c r="V155" s="10">
        <f>IF(U154&lt;=0,V154,V154*(1-T155/U154))+MAX(0,-('1-Input'!$B$10-S155-IF(AND($A155&gt;=1,$A155&lt;1+'1-Input'!$B$12),$S$110,0)))</f>
        <v>-37.097902180425287</v>
      </c>
      <c r="W155" s="10">
        <f>IF($A155&lt;='1-Input'!$B$26,0,IF($A155='1-Input'!$B$26+1,('1-Input'!$B$23+$W$111)*'1-Input'!$B$27,'1-Input'!$B$23+$W$111))</f>
        <v>18680.031693304772</v>
      </c>
      <c r="X155" s="10">
        <f>MAX(0,('1-Input'!$B$10-W155-IF(AND($A155&gt;=1,$A155&lt;1+'1-Input'!$B$12),$W$110,0)))/(1-'P-Parametri'!$B$31*MAX(0,IF(Y154&lt;=0,0,(Y154-Z154)/Y154)))</f>
        <v>12310.540433337439</v>
      </c>
      <c r="Y155" s="10">
        <f>((Y154-X155+MAX(0,-('1-Input'!$B$10-W155-IF(AND($A155&gt;=1,$A155&lt;1+'1-Input'!$B$12),$W$110,0))))*(1+B155))*(1-'P-Parametri'!$B$32)</f>
        <v>-1.1907333551362997E-3</v>
      </c>
      <c r="Z155" s="10">
        <f>IF(Y154&lt;=0,Z154,Z154*(1-X155/Y154))+MAX(0,-('1-Input'!$B$10-W155-IF(AND($A155&gt;=1,$A155&lt;1+'1-Input'!$B$12),$W$110,0)))</f>
        <v>-4.3465954161778502E-4</v>
      </c>
    </row>
    <row r="156" spans="1:26">
      <c r="A156" s="4" t="s">
        <v>410</v>
      </c>
      <c r="C156" s="10">
        <f>E155</f>
        <v>-238812.607798643</v>
      </c>
      <c r="G156" s="10">
        <f>I155</f>
        <v>-64123.577557553202</v>
      </c>
      <c r="K156" s="10">
        <f>M155</f>
        <v>-17756.154748081455</v>
      </c>
      <c r="O156" s="10">
        <f>Q155</f>
        <v>1100.2070705629835</v>
      </c>
      <c r="S156" s="10">
        <f>U155</f>
        <v>-101.62738201556857</v>
      </c>
      <c r="W156" s="10">
        <f>Y155</f>
        <v>-1.1907333551362997E-3</v>
      </c>
    </row>
    <row r="157" spans="1:26">
      <c r="A157" s="5" t="s">
        <v>454</v>
      </c>
      <c r="B157" s="10">
        <f>IFERROR(W109-W156*(W109-S109)/(W156-S156),W109)</f>
        <v>42527.002766015554</v>
      </c>
    </row>
    <row r="160" spans="1:26">
      <c r="A160" s="2" t="s">
        <v>457</v>
      </c>
    </row>
    <row r="161" spans="1:26">
      <c r="A161" s="4" t="s">
        <v>451</v>
      </c>
      <c r="C161" s="19">
        <f>'1-Input'!$B$17*0.57</f>
        <v>19950</v>
      </c>
      <c r="G161" s="19">
        <f>'1-Input'!$B$17</f>
        <v>35000</v>
      </c>
      <c r="K161" s="10">
        <f>IFERROR(G161-G208*(G161-C161)/(G208-C208),G161)</f>
        <v>16807.515713983677</v>
      </c>
      <c r="O161" s="10">
        <f>IFERROR(K161-K208*(K161-G161)/(K208-G208),K161)</f>
        <v>17048.903681821565</v>
      </c>
      <c r="S161" s="10">
        <f>IFERROR(O161-O208*(O161-K161)/(O208-K208),O161)</f>
        <v>17034.480987187872</v>
      </c>
      <c r="W161" s="10">
        <f>IFERROR(S161-S208*(S161-O161)/(S208-O208),S161)</f>
        <v>17034.480987187875</v>
      </c>
    </row>
    <row r="162" spans="1:26">
      <c r="A162" s="4" t="s">
        <v>452</v>
      </c>
      <c r="C162" s="10">
        <f>((C161*(1-'P-Parametri'!$B$22))+0)-(MAX(0,(IF(((C161*(1-'P-Parametri'!$B$22))+0)&lt;='P-Parametri'!$B$6,'P-Parametri'!$C$6*((C161*(1-'P-Parametri'!$B$22))+0),IF(((C161*(1-'P-Parametri'!$B$22))+0)&lt;='P-Parametri'!$B$7,'P-Parametri'!$B$9+'P-Parametri'!$C$7*(((C161*(1-'P-Parametri'!$B$22))+0)-'P-Parametri'!$B$6),'P-Parametri'!$B$10+'P-Parametri'!$C$8*(((C161*(1-'P-Parametri'!$B$22))+0)-'P-Parametri'!$B$7))))-(IF(((C161*(1-'P-Parametri'!$B$22))+0)&lt;='P-Parametri'!$C$12,'P-Parametri'!$B$12,IF(((C161*(1-'P-Parametri'!$B$22))+0)&lt;='P-Parametri'!$B$6,'P-Parametri'!$B$13+'P-Parametri'!$C$13*('P-Parametri'!$B$6-((C161*(1-'P-Parametri'!$B$22))+0))/'P-Parametri'!$D$13,IF(((C161*(1-'P-Parametri'!$B$22))+0)&lt;='P-Parametri'!$B$7,'P-Parametri'!$B$14*('P-Parametri'!$B$7-((C161*(1-'P-Parametri'!$B$22))+0))/'P-Parametri'!$C$14,0))))-(IF((C161*(1-'P-Parametri'!$B$22))&gt;0,IF(((C161*(1-'P-Parametri'!$B$22))+0)&lt;='P-Parametri'!$C$21,0,IF(((C161*(1-'P-Parametri'!$B$22))+0)&lt;='P-Parametri'!$D$21,'P-Parametri'!$B$21,IF(((C161*(1-'P-Parametri'!$B$22))+0)&lt;'P-Parametri'!$E$21,'P-Parametri'!$B$21*('P-Parametri'!$E$21-((C161*(1-'P-Parametri'!$B$22))+0))/('P-Parametri'!$E$21-'P-Parametri'!$D$21),0))),0))))-(IF(MAX(0,(IF(((C161*(1-'P-Parametri'!$B$22))+0)&lt;='P-Parametri'!$B$6,'P-Parametri'!$C$6*((C161*(1-'P-Parametri'!$B$22))+0),IF(((C161*(1-'P-Parametri'!$B$22))+0)&lt;='P-Parametri'!$B$7,'P-Parametri'!$B$9+'P-Parametri'!$C$7*(((C161*(1-'P-Parametri'!$B$22))+0)-'P-Parametri'!$B$6),'P-Parametri'!$B$10+'P-Parametri'!$C$8*(((C161*(1-'P-Parametri'!$B$22))+0)-'P-Parametri'!$B$7))))-(IF(((C161*(1-'P-Parametri'!$B$22))+0)&lt;='P-Parametri'!$C$12,'P-Parametri'!$B$12,IF(((C161*(1-'P-Parametri'!$B$22))+0)&lt;='P-Parametri'!$B$6,'P-Parametri'!$B$13+'P-Parametri'!$C$13*('P-Parametri'!$B$6-((C161*(1-'P-Parametri'!$B$22))+0))/'P-Parametri'!$D$13,IF(((C161*(1-'P-Parametri'!$B$22))+0)&lt;='P-Parametri'!$B$7,'P-Parametri'!$B$14*('P-Parametri'!$B$7-((C161*(1-'P-Parametri'!$B$22))+0))/'P-Parametri'!$C$14,0))))-(IF((C161*(1-'P-Parametri'!$B$22))&gt;0,IF(((C161*(1-'P-Parametri'!$B$22))+0)&lt;='P-Parametri'!$C$21,0,IF(((C161*(1-'P-Parametri'!$B$22))+0)&lt;='P-Parametri'!$D$21,'P-Parametri'!$B$21,IF(((C161*(1-'P-Parametri'!$B$22))+0)&lt;'P-Parametri'!$E$21,'P-Parametri'!$B$21*('P-Parametri'!$E$21-((C161*(1-'P-Parametri'!$B$22))+0))/('P-Parametri'!$E$21-'P-Parametri'!$D$21),0))),0)))&gt;0,'P-Parametri'!$B$11*((C161*(1-'P-Parametri'!$B$22))+0),0))+(IF(AND(((C161*(1-'P-Parametri'!$B$22))+0)&lt;='P-Parametri'!$C$18,(IF(((C161*(1-'P-Parametri'!$B$22))+0)&lt;='P-Parametri'!$B$6,'P-Parametri'!$C$6*((C161*(1-'P-Parametri'!$B$22))+0),IF(((C161*(1-'P-Parametri'!$B$22))+0)&lt;='P-Parametri'!$B$7,'P-Parametri'!$B$9+'P-Parametri'!$C$7*(((C161*(1-'P-Parametri'!$B$22))+0)-'P-Parametri'!$B$6),'P-Parametri'!$B$10+'P-Parametri'!$C$8*(((C161*(1-'P-Parametri'!$B$22))+0)-'P-Parametri'!$B$7))))&gt;(IF(((C161*(1-'P-Parametri'!$B$22))+0)&lt;='P-Parametri'!$C$12,'P-Parametri'!$B$12,IF(((C161*(1-'P-Parametri'!$B$22))+0)&lt;='P-Parametri'!$B$6,'P-Parametri'!$B$13+'P-Parametri'!$C$13*('P-Parametri'!$B$6-((C161*(1-'P-Parametri'!$B$22))+0))/'P-Parametri'!$D$13,IF(((C161*(1-'P-Parametri'!$B$22))+0)&lt;='P-Parametri'!$B$7,'P-Parametri'!$B$14*('P-Parametri'!$B$7-((C161*(1-'P-Parametri'!$B$22))+0))/'P-Parametri'!$C$14,0))))-'P-Parametri'!$D$18),'P-Parametri'!$B$18,0))+(IF((C161*(1-'P-Parametri'!$B$22))&gt;0,IF(((C161*(1-'P-Parametri'!$B$22))+0)&gt;'P-Parametri'!$D$20,0,IF(((C161*(1-'P-Parametri'!$B$22))+0)&lt;='P-Parametri'!$B$20,'P-Parametri'!$B$19*(C161*(1-'P-Parametri'!$B$22)),IF(((C161*(1-'P-Parametri'!$B$22))+0)&lt;='P-Parametri'!$C$20,'P-Parametri'!$C$19*(C161*(1-'P-Parametri'!$B$22)),'P-Parametri'!$D$19*(C161*(1-'P-Parametri'!$B$22))))),0))</f>
        <v>17271.754498461542</v>
      </c>
      <c r="G162" s="10">
        <f>((G161*(1-'P-Parametri'!$B$22))+0)-(MAX(0,(IF(((G161*(1-'P-Parametri'!$B$22))+0)&lt;='P-Parametri'!$B$6,'P-Parametri'!$C$6*((G161*(1-'P-Parametri'!$B$22))+0),IF(((G161*(1-'P-Parametri'!$B$22))+0)&lt;='P-Parametri'!$B$7,'P-Parametri'!$B$9+'P-Parametri'!$C$7*(((G161*(1-'P-Parametri'!$B$22))+0)-'P-Parametri'!$B$6),'P-Parametri'!$B$10+'P-Parametri'!$C$8*(((G161*(1-'P-Parametri'!$B$22))+0)-'P-Parametri'!$B$7))))-(IF(((G161*(1-'P-Parametri'!$B$22))+0)&lt;='P-Parametri'!$C$12,'P-Parametri'!$B$12,IF(((G161*(1-'P-Parametri'!$B$22))+0)&lt;='P-Parametri'!$B$6,'P-Parametri'!$B$13+'P-Parametri'!$C$13*('P-Parametri'!$B$6-((G161*(1-'P-Parametri'!$B$22))+0))/'P-Parametri'!$D$13,IF(((G161*(1-'P-Parametri'!$B$22))+0)&lt;='P-Parametri'!$B$7,'P-Parametri'!$B$14*('P-Parametri'!$B$7-((G161*(1-'P-Parametri'!$B$22))+0))/'P-Parametri'!$C$14,0))))-(IF((G161*(1-'P-Parametri'!$B$22))&gt;0,IF(((G161*(1-'P-Parametri'!$B$22))+0)&lt;='P-Parametri'!$C$21,0,IF(((G161*(1-'P-Parametri'!$B$22))+0)&lt;='P-Parametri'!$D$21,'P-Parametri'!$B$21,IF(((G161*(1-'P-Parametri'!$B$22))+0)&lt;'P-Parametri'!$E$21,'P-Parametri'!$B$21*('P-Parametri'!$E$21-((G161*(1-'P-Parametri'!$B$22))+0))/('P-Parametri'!$E$21-'P-Parametri'!$D$21),0))),0))))-(IF(MAX(0,(IF(((G161*(1-'P-Parametri'!$B$22))+0)&lt;='P-Parametri'!$B$6,'P-Parametri'!$C$6*((G161*(1-'P-Parametri'!$B$22))+0),IF(((G161*(1-'P-Parametri'!$B$22))+0)&lt;='P-Parametri'!$B$7,'P-Parametri'!$B$9+'P-Parametri'!$C$7*(((G161*(1-'P-Parametri'!$B$22))+0)-'P-Parametri'!$B$6),'P-Parametri'!$B$10+'P-Parametri'!$C$8*(((G161*(1-'P-Parametri'!$B$22))+0)-'P-Parametri'!$B$7))))-(IF(((G161*(1-'P-Parametri'!$B$22))+0)&lt;='P-Parametri'!$C$12,'P-Parametri'!$B$12,IF(((G161*(1-'P-Parametri'!$B$22))+0)&lt;='P-Parametri'!$B$6,'P-Parametri'!$B$13+'P-Parametri'!$C$13*('P-Parametri'!$B$6-((G161*(1-'P-Parametri'!$B$22))+0))/'P-Parametri'!$D$13,IF(((G161*(1-'P-Parametri'!$B$22))+0)&lt;='P-Parametri'!$B$7,'P-Parametri'!$B$14*('P-Parametri'!$B$7-((G161*(1-'P-Parametri'!$B$22))+0))/'P-Parametri'!$C$14,0))))-(IF((G161*(1-'P-Parametri'!$B$22))&gt;0,IF(((G161*(1-'P-Parametri'!$B$22))+0)&lt;='P-Parametri'!$C$21,0,IF(((G161*(1-'P-Parametri'!$B$22))+0)&lt;='P-Parametri'!$D$21,'P-Parametri'!$B$21,IF(((G161*(1-'P-Parametri'!$B$22))+0)&lt;'P-Parametri'!$E$21,'P-Parametri'!$B$21*('P-Parametri'!$E$21-((G161*(1-'P-Parametri'!$B$22))+0))/('P-Parametri'!$E$21-'P-Parametri'!$D$21),0))),0)))&gt;0,'P-Parametri'!$B$11*((G161*(1-'P-Parametri'!$B$22))+0),0))+(IF(AND(((G161*(1-'P-Parametri'!$B$22))+0)&lt;='P-Parametri'!$C$18,(IF(((G161*(1-'P-Parametri'!$B$22))+0)&lt;='P-Parametri'!$B$6,'P-Parametri'!$C$6*((G161*(1-'P-Parametri'!$B$22))+0),IF(((G161*(1-'P-Parametri'!$B$22))+0)&lt;='P-Parametri'!$B$7,'P-Parametri'!$B$9+'P-Parametri'!$C$7*(((G161*(1-'P-Parametri'!$B$22))+0)-'P-Parametri'!$B$6),'P-Parametri'!$B$10+'P-Parametri'!$C$8*(((G161*(1-'P-Parametri'!$B$22))+0)-'P-Parametri'!$B$7))))&gt;(IF(((G161*(1-'P-Parametri'!$B$22))+0)&lt;='P-Parametri'!$C$12,'P-Parametri'!$B$12,IF(((G161*(1-'P-Parametri'!$B$22))+0)&lt;='P-Parametri'!$B$6,'P-Parametri'!$B$13+'P-Parametri'!$C$13*('P-Parametri'!$B$6-((G161*(1-'P-Parametri'!$B$22))+0))/'P-Parametri'!$D$13,IF(((G161*(1-'P-Parametri'!$B$22))+0)&lt;='P-Parametri'!$B$7,'P-Parametri'!$B$14*('P-Parametri'!$B$7-((G161*(1-'P-Parametri'!$B$22))+0))/'P-Parametri'!$C$14,0))))-'P-Parametri'!$D$18),'P-Parametri'!$B$18,0))+(IF((G161*(1-'P-Parametri'!$B$22))&gt;0,IF(((G161*(1-'P-Parametri'!$B$22))+0)&gt;'P-Parametri'!$D$20,0,IF(((G161*(1-'P-Parametri'!$B$22))+0)&lt;='P-Parametri'!$B$20,'P-Parametri'!$B$19*(G161*(1-'P-Parametri'!$B$22)),IF(((G161*(1-'P-Parametri'!$B$22))+0)&lt;='P-Parametri'!$C$20,'P-Parametri'!$C$19*(G161*(1-'P-Parametri'!$B$22)),'P-Parametri'!$D$19*(G161*(1-'P-Parametri'!$B$22))))),0))</f>
        <v>26040.798409090909</v>
      </c>
      <c r="K162" s="10">
        <f>((K161*(1-'P-Parametri'!$B$22))+0)-(MAX(0,(IF(((K161*(1-'P-Parametri'!$B$22))+0)&lt;='P-Parametri'!$B$6,'P-Parametri'!$C$6*((K161*(1-'P-Parametri'!$B$22))+0),IF(((K161*(1-'P-Parametri'!$B$22))+0)&lt;='P-Parametri'!$B$7,'P-Parametri'!$B$9+'P-Parametri'!$C$7*(((K161*(1-'P-Parametri'!$B$22))+0)-'P-Parametri'!$B$6),'P-Parametri'!$B$10+'P-Parametri'!$C$8*(((K161*(1-'P-Parametri'!$B$22))+0)-'P-Parametri'!$B$7))))-(IF(((K161*(1-'P-Parametri'!$B$22))+0)&lt;='P-Parametri'!$C$12,'P-Parametri'!$B$12,IF(((K161*(1-'P-Parametri'!$B$22))+0)&lt;='P-Parametri'!$B$6,'P-Parametri'!$B$13+'P-Parametri'!$C$13*('P-Parametri'!$B$6-((K161*(1-'P-Parametri'!$B$22))+0))/'P-Parametri'!$D$13,IF(((K161*(1-'P-Parametri'!$B$22))+0)&lt;='P-Parametri'!$B$7,'P-Parametri'!$B$14*('P-Parametri'!$B$7-((K161*(1-'P-Parametri'!$B$22))+0))/'P-Parametri'!$C$14,0))))-(IF((K161*(1-'P-Parametri'!$B$22))&gt;0,IF(((K161*(1-'P-Parametri'!$B$22))+0)&lt;='P-Parametri'!$C$21,0,IF(((K161*(1-'P-Parametri'!$B$22))+0)&lt;='P-Parametri'!$D$21,'P-Parametri'!$B$21,IF(((K161*(1-'P-Parametri'!$B$22))+0)&lt;'P-Parametri'!$E$21,'P-Parametri'!$B$21*('P-Parametri'!$E$21-((K161*(1-'P-Parametri'!$B$22))+0))/('P-Parametri'!$E$21-'P-Parametri'!$D$21),0))),0))))-(IF(MAX(0,(IF(((K161*(1-'P-Parametri'!$B$22))+0)&lt;='P-Parametri'!$B$6,'P-Parametri'!$C$6*((K161*(1-'P-Parametri'!$B$22))+0),IF(((K161*(1-'P-Parametri'!$B$22))+0)&lt;='P-Parametri'!$B$7,'P-Parametri'!$B$9+'P-Parametri'!$C$7*(((K161*(1-'P-Parametri'!$B$22))+0)-'P-Parametri'!$B$6),'P-Parametri'!$B$10+'P-Parametri'!$C$8*(((K161*(1-'P-Parametri'!$B$22))+0)-'P-Parametri'!$B$7))))-(IF(((K161*(1-'P-Parametri'!$B$22))+0)&lt;='P-Parametri'!$C$12,'P-Parametri'!$B$12,IF(((K161*(1-'P-Parametri'!$B$22))+0)&lt;='P-Parametri'!$B$6,'P-Parametri'!$B$13+'P-Parametri'!$C$13*('P-Parametri'!$B$6-((K161*(1-'P-Parametri'!$B$22))+0))/'P-Parametri'!$D$13,IF(((K161*(1-'P-Parametri'!$B$22))+0)&lt;='P-Parametri'!$B$7,'P-Parametri'!$B$14*('P-Parametri'!$B$7-((K161*(1-'P-Parametri'!$B$22))+0))/'P-Parametri'!$C$14,0))))-(IF((K161*(1-'P-Parametri'!$B$22))&gt;0,IF(((K161*(1-'P-Parametri'!$B$22))+0)&lt;='P-Parametri'!$C$21,0,IF(((K161*(1-'P-Parametri'!$B$22))+0)&lt;='P-Parametri'!$D$21,'P-Parametri'!$B$21,IF(((K161*(1-'P-Parametri'!$B$22))+0)&lt;'P-Parametri'!$E$21,'P-Parametri'!$B$21*('P-Parametri'!$E$21-((K161*(1-'P-Parametri'!$B$22))+0))/('P-Parametri'!$E$21-'P-Parametri'!$D$21),0))),0)))&gt;0,'P-Parametri'!$B$11*((K161*(1-'P-Parametri'!$B$22))+0),0))+(IF(AND(((K161*(1-'P-Parametri'!$B$22))+0)&lt;='P-Parametri'!$C$18,(IF(((K161*(1-'P-Parametri'!$B$22))+0)&lt;='P-Parametri'!$B$6,'P-Parametri'!$C$6*((K161*(1-'P-Parametri'!$B$22))+0),IF(((K161*(1-'P-Parametri'!$B$22))+0)&lt;='P-Parametri'!$B$7,'P-Parametri'!$B$9+'P-Parametri'!$C$7*(((K161*(1-'P-Parametri'!$B$22))+0)-'P-Parametri'!$B$6),'P-Parametri'!$B$10+'P-Parametri'!$C$8*(((K161*(1-'P-Parametri'!$B$22))+0)-'P-Parametri'!$B$7))))&gt;(IF(((K161*(1-'P-Parametri'!$B$22))+0)&lt;='P-Parametri'!$C$12,'P-Parametri'!$B$12,IF(((K161*(1-'P-Parametri'!$B$22))+0)&lt;='P-Parametri'!$B$6,'P-Parametri'!$B$13+'P-Parametri'!$C$13*('P-Parametri'!$B$6-((K161*(1-'P-Parametri'!$B$22))+0))/'P-Parametri'!$D$13,IF(((K161*(1-'P-Parametri'!$B$22))+0)&lt;='P-Parametri'!$B$7,'P-Parametri'!$B$14*('P-Parametri'!$B$7-((K161*(1-'P-Parametri'!$B$22))+0))/'P-Parametri'!$C$14,0))))-'P-Parametri'!$D$18),'P-Parametri'!$B$18,0))+(IF((K161*(1-'P-Parametri'!$B$22))&gt;0,IF(((K161*(1-'P-Parametri'!$B$22))+0)&gt;'P-Parametri'!$D$20,0,IF(((K161*(1-'P-Parametri'!$B$22))+0)&lt;='P-Parametri'!$B$20,'P-Parametri'!$B$19*(K161*(1-'P-Parametri'!$B$22)),IF(((K161*(1-'P-Parametri'!$B$22))+0)&lt;='P-Parametri'!$C$20,'P-Parametri'!$C$19*(K161*(1-'P-Parametri'!$B$22)),'P-Parametri'!$D$19*(K161*(1-'P-Parametri'!$B$22))))),0))</f>
        <v>15255.732284805616</v>
      </c>
      <c r="O162" s="10">
        <f>((O161*(1-'P-Parametri'!$B$22))+0)-(MAX(0,(IF(((O161*(1-'P-Parametri'!$B$22))+0)&lt;='P-Parametri'!$B$6,'P-Parametri'!$C$6*((O161*(1-'P-Parametri'!$B$22))+0),IF(((O161*(1-'P-Parametri'!$B$22))+0)&lt;='P-Parametri'!$B$7,'P-Parametri'!$B$9+'P-Parametri'!$C$7*(((O161*(1-'P-Parametri'!$B$22))+0)-'P-Parametri'!$B$6),'P-Parametri'!$B$10+'P-Parametri'!$C$8*(((O161*(1-'P-Parametri'!$B$22))+0)-'P-Parametri'!$B$7))))-(IF(((O161*(1-'P-Parametri'!$B$22))+0)&lt;='P-Parametri'!$C$12,'P-Parametri'!$B$12,IF(((O161*(1-'P-Parametri'!$B$22))+0)&lt;='P-Parametri'!$B$6,'P-Parametri'!$B$13+'P-Parametri'!$C$13*('P-Parametri'!$B$6-((O161*(1-'P-Parametri'!$B$22))+0))/'P-Parametri'!$D$13,IF(((O161*(1-'P-Parametri'!$B$22))+0)&lt;='P-Parametri'!$B$7,'P-Parametri'!$B$14*('P-Parametri'!$B$7-((O161*(1-'P-Parametri'!$B$22))+0))/'P-Parametri'!$C$14,0))))-(IF((O161*(1-'P-Parametri'!$B$22))&gt;0,IF(((O161*(1-'P-Parametri'!$B$22))+0)&lt;='P-Parametri'!$C$21,0,IF(((O161*(1-'P-Parametri'!$B$22))+0)&lt;='P-Parametri'!$D$21,'P-Parametri'!$B$21,IF(((O161*(1-'P-Parametri'!$B$22))+0)&lt;'P-Parametri'!$E$21,'P-Parametri'!$B$21*('P-Parametri'!$E$21-((O161*(1-'P-Parametri'!$B$22))+0))/('P-Parametri'!$E$21-'P-Parametri'!$D$21),0))),0))))-(IF(MAX(0,(IF(((O161*(1-'P-Parametri'!$B$22))+0)&lt;='P-Parametri'!$B$6,'P-Parametri'!$C$6*((O161*(1-'P-Parametri'!$B$22))+0),IF(((O161*(1-'P-Parametri'!$B$22))+0)&lt;='P-Parametri'!$B$7,'P-Parametri'!$B$9+'P-Parametri'!$C$7*(((O161*(1-'P-Parametri'!$B$22))+0)-'P-Parametri'!$B$6),'P-Parametri'!$B$10+'P-Parametri'!$C$8*(((O161*(1-'P-Parametri'!$B$22))+0)-'P-Parametri'!$B$7))))-(IF(((O161*(1-'P-Parametri'!$B$22))+0)&lt;='P-Parametri'!$C$12,'P-Parametri'!$B$12,IF(((O161*(1-'P-Parametri'!$B$22))+0)&lt;='P-Parametri'!$B$6,'P-Parametri'!$B$13+'P-Parametri'!$C$13*('P-Parametri'!$B$6-((O161*(1-'P-Parametri'!$B$22))+0))/'P-Parametri'!$D$13,IF(((O161*(1-'P-Parametri'!$B$22))+0)&lt;='P-Parametri'!$B$7,'P-Parametri'!$B$14*('P-Parametri'!$B$7-((O161*(1-'P-Parametri'!$B$22))+0))/'P-Parametri'!$C$14,0))))-(IF((O161*(1-'P-Parametri'!$B$22))&gt;0,IF(((O161*(1-'P-Parametri'!$B$22))+0)&lt;='P-Parametri'!$C$21,0,IF(((O161*(1-'P-Parametri'!$B$22))+0)&lt;='P-Parametri'!$D$21,'P-Parametri'!$B$21,IF(((O161*(1-'P-Parametri'!$B$22))+0)&lt;'P-Parametri'!$E$21,'P-Parametri'!$B$21*('P-Parametri'!$E$21-((O161*(1-'P-Parametri'!$B$22))+0))/('P-Parametri'!$E$21-'P-Parametri'!$D$21),0))),0)))&gt;0,'P-Parametri'!$B$11*((O161*(1-'P-Parametri'!$B$22))+0),0))+(IF(AND(((O161*(1-'P-Parametri'!$B$22))+0)&lt;='P-Parametri'!$C$18,(IF(((O161*(1-'P-Parametri'!$B$22))+0)&lt;='P-Parametri'!$B$6,'P-Parametri'!$C$6*((O161*(1-'P-Parametri'!$B$22))+0),IF(((O161*(1-'P-Parametri'!$B$22))+0)&lt;='P-Parametri'!$B$7,'P-Parametri'!$B$9+'P-Parametri'!$C$7*(((O161*(1-'P-Parametri'!$B$22))+0)-'P-Parametri'!$B$6),'P-Parametri'!$B$10+'P-Parametri'!$C$8*(((O161*(1-'P-Parametri'!$B$22))+0)-'P-Parametri'!$B$7))))&gt;(IF(((O161*(1-'P-Parametri'!$B$22))+0)&lt;='P-Parametri'!$C$12,'P-Parametri'!$B$12,IF(((O161*(1-'P-Parametri'!$B$22))+0)&lt;='P-Parametri'!$B$6,'P-Parametri'!$B$13+'P-Parametri'!$C$13*('P-Parametri'!$B$6-((O161*(1-'P-Parametri'!$B$22))+0))/'P-Parametri'!$D$13,IF(((O161*(1-'P-Parametri'!$B$22))+0)&lt;='P-Parametri'!$B$7,'P-Parametri'!$B$14*('P-Parametri'!$B$7-((O161*(1-'P-Parametri'!$B$22))+0))/'P-Parametri'!$C$14,0))))-'P-Parametri'!$D$18),'P-Parametri'!$B$18,0))+(IF((O161*(1-'P-Parametri'!$B$22))&gt;0,IF(((O161*(1-'P-Parametri'!$B$22))+0)&gt;'P-Parametri'!$D$20,0,IF(((O161*(1-'P-Parametri'!$B$22))+0)&lt;='P-Parametri'!$B$20,'P-Parametri'!$B$19*(O161*(1-'P-Parametri'!$B$22)),IF(((O161*(1-'P-Parametri'!$B$22))+0)&lt;='P-Parametri'!$C$20,'P-Parametri'!$C$19*(O161*(1-'P-Parametri'!$B$22)),'P-Parametri'!$D$19*(O161*(1-'P-Parametri'!$B$22))))),0))</f>
        <v>15410.591772070502</v>
      </c>
      <c r="S162" s="10">
        <f>((S161*(1-'P-Parametri'!$B$22))+0)-(MAX(0,(IF(((S161*(1-'P-Parametri'!$B$22))+0)&lt;='P-Parametri'!$B$6,'P-Parametri'!$C$6*((S161*(1-'P-Parametri'!$B$22))+0),IF(((S161*(1-'P-Parametri'!$B$22))+0)&lt;='P-Parametri'!$B$7,'P-Parametri'!$B$9+'P-Parametri'!$C$7*(((S161*(1-'P-Parametri'!$B$22))+0)-'P-Parametri'!$B$6),'P-Parametri'!$B$10+'P-Parametri'!$C$8*(((S161*(1-'P-Parametri'!$B$22))+0)-'P-Parametri'!$B$7))))-(IF(((S161*(1-'P-Parametri'!$B$22))+0)&lt;='P-Parametri'!$C$12,'P-Parametri'!$B$12,IF(((S161*(1-'P-Parametri'!$B$22))+0)&lt;='P-Parametri'!$B$6,'P-Parametri'!$B$13+'P-Parametri'!$C$13*('P-Parametri'!$B$6-((S161*(1-'P-Parametri'!$B$22))+0))/'P-Parametri'!$D$13,IF(((S161*(1-'P-Parametri'!$B$22))+0)&lt;='P-Parametri'!$B$7,'P-Parametri'!$B$14*('P-Parametri'!$B$7-((S161*(1-'P-Parametri'!$B$22))+0))/'P-Parametri'!$C$14,0))))-(IF((S161*(1-'P-Parametri'!$B$22))&gt;0,IF(((S161*(1-'P-Parametri'!$B$22))+0)&lt;='P-Parametri'!$C$21,0,IF(((S161*(1-'P-Parametri'!$B$22))+0)&lt;='P-Parametri'!$D$21,'P-Parametri'!$B$21,IF(((S161*(1-'P-Parametri'!$B$22))+0)&lt;'P-Parametri'!$E$21,'P-Parametri'!$B$21*('P-Parametri'!$E$21-((S161*(1-'P-Parametri'!$B$22))+0))/('P-Parametri'!$E$21-'P-Parametri'!$D$21),0))),0))))-(IF(MAX(0,(IF(((S161*(1-'P-Parametri'!$B$22))+0)&lt;='P-Parametri'!$B$6,'P-Parametri'!$C$6*((S161*(1-'P-Parametri'!$B$22))+0),IF(((S161*(1-'P-Parametri'!$B$22))+0)&lt;='P-Parametri'!$B$7,'P-Parametri'!$B$9+'P-Parametri'!$C$7*(((S161*(1-'P-Parametri'!$B$22))+0)-'P-Parametri'!$B$6),'P-Parametri'!$B$10+'P-Parametri'!$C$8*(((S161*(1-'P-Parametri'!$B$22))+0)-'P-Parametri'!$B$7))))-(IF(((S161*(1-'P-Parametri'!$B$22))+0)&lt;='P-Parametri'!$C$12,'P-Parametri'!$B$12,IF(((S161*(1-'P-Parametri'!$B$22))+0)&lt;='P-Parametri'!$B$6,'P-Parametri'!$B$13+'P-Parametri'!$C$13*('P-Parametri'!$B$6-((S161*(1-'P-Parametri'!$B$22))+0))/'P-Parametri'!$D$13,IF(((S161*(1-'P-Parametri'!$B$22))+0)&lt;='P-Parametri'!$B$7,'P-Parametri'!$B$14*('P-Parametri'!$B$7-((S161*(1-'P-Parametri'!$B$22))+0))/'P-Parametri'!$C$14,0))))-(IF((S161*(1-'P-Parametri'!$B$22))&gt;0,IF(((S161*(1-'P-Parametri'!$B$22))+0)&lt;='P-Parametri'!$C$21,0,IF(((S161*(1-'P-Parametri'!$B$22))+0)&lt;='P-Parametri'!$D$21,'P-Parametri'!$B$21,IF(((S161*(1-'P-Parametri'!$B$22))+0)&lt;'P-Parametri'!$E$21,'P-Parametri'!$B$21*('P-Parametri'!$E$21-((S161*(1-'P-Parametri'!$B$22))+0))/('P-Parametri'!$E$21-'P-Parametri'!$D$21),0))),0)))&gt;0,'P-Parametri'!$B$11*((S161*(1-'P-Parametri'!$B$22))+0),0))+(IF(AND(((S161*(1-'P-Parametri'!$B$22))+0)&lt;='P-Parametri'!$C$18,(IF(((S161*(1-'P-Parametri'!$B$22))+0)&lt;='P-Parametri'!$B$6,'P-Parametri'!$C$6*((S161*(1-'P-Parametri'!$B$22))+0),IF(((S161*(1-'P-Parametri'!$B$22))+0)&lt;='P-Parametri'!$B$7,'P-Parametri'!$B$9+'P-Parametri'!$C$7*(((S161*(1-'P-Parametri'!$B$22))+0)-'P-Parametri'!$B$6),'P-Parametri'!$B$10+'P-Parametri'!$C$8*(((S161*(1-'P-Parametri'!$B$22))+0)-'P-Parametri'!$B$7))))&gt;(IF(((S161*(1-'P-Parametri'!$B$22))+0)&lt;='P-Parametri'!$C$12,'P-Parametri'!$B$12,IF(((S161*(1-'P-Parametri'!$B$22))+0)&lt;='P-Parametri'!$B$6,'P-Parametri'!$B$13+'P-Parametri'!$C$13*('P-Parametri'!$B$6-((S161*(1-'P-Parametri'!$B$22))+0))/'P-Parametri'!$D$13,IF(((S161*(1-'P-Parametri'!$B$22))+0)&lt;='P-Parametri'!$B$7,'P-Parametri'!$B$14*('P-Parametri'!$B$7-((S161*(1-'P-Parametri'!$B$22))+0))/'P-Parametri'!$C$14,0))))-'P-Parametri'!$D$18),'P-Parametri'!$B$18,0))+(IF((S161*(1-'P-Parametri'!$B$22))&gt;0,IF(((S161*(1-'P-Parametri'!$B$22))+0)&gt;'P-Parametri'!$D$20,0,IF(((S161*(1-'P-Parametri'!$B$22))+0)&lt;='P-Parametri'!$B$20,'P-Parametri'!$B$19*(S161*(1-'P-Parametri'!$B$22)),IF(((S161*(1-'P-Parametri'!$B$22))+0)&lt;='P-Parametri'!$C$20,'P-Parametri'!$C$19*(S161*(1-'P-Parametri'!$B$22)),'P-Parametri'!$D$19*(S161*(1-'P-Parametri'!$B$22))))),0))</f>
        <v>15401.339069394568</v>
      </c>
      <c r="W162" s="10">
        <f>((W161*(1-'P-Parametri'!$B$22))+0)-(MAX(0,(IF(((W161*(1-'P-Parametri'!$B$22))+0)&lt;='P-Parametri'!$B$6,'P-Parametri'!$C$6*((W161*(1-'P-Parametri'!$B$22))+0),IF(((W161*(1-'P-Parametri'!$B$22))+0)&lt;='P-Parametri'!$B$7,'P-Parametri'!$B$9+'P-Parametri'!$C$7*(((W161*(1-'P-Parametri'!$B$22))+0)-'P-Parametri'!$B$6),'P-Parametri'!$B$10+'P-Parametri'!$C$8*(((W161*(1-'P-Parametri'!$B$22))+0)-'P-Parametri'!$B$7))))-(IF(((W161*(1-'P-Parametri'!$B$22))+0)&lt;='P-Parametri'!$C$12,'P-Parametri'!$B$12,IF(((W161*(1-'P-Parametri'!$B$22))+0)&lt;='P-Parametri'!$B$6,'P-Parametri'!$B$13+'P-Parametri'!$C$13*('P-Parametri'!$B$6-((W161*(1-'P-Parametri'!$B$22))+0))/'P-Parametri'!$D$13,IF(((W161*(1-'P-Parametri'!$B$22))+0)&lt;='P-Parametri'!$B$7,'P-Parametri'!$B$14*('P-Parametri'!$B$7-((W161*(1-'P-Parametri'!$B$22))+0))/'P-Parametri'!$C$14,0))))-(IF((W161*(1-'P-Parametri'!$B$22))&gt;0,IF(((W161*(1-'P-Parametri'!$B$22))+0)&lt;='P-Parametri'!$C$21,0,IF(((W161*(1-'P-Parametri'!$B$22))+0)&lt;='P-Parametri'!$D$21,'P-Parametri'!$B$21,IF(((W161*(1-'P-Parametri'!$B$22))+0)&lt;'P-Parametri'!$E$21,'P-Parametri'!$B$21*('P-Parametri'!$E$21-((W161*(1-'P-Parametri'!$B$22))+0))/('P-Parametri'!$E$21-'P-Parametri'!$D$21),0))),0))))-(IF(MAX(0,(IF(((W161*(1-'P-Parametri'!$B$22))+0)&lt;='P-Parametri'!$B$6,'P-Parametri'!$C$6*((W161*(1-'P-Parametri'!$B$22))+0),IF(((W161*(1-'P-Parametri'!$B$22))+0)&lt;='P-Parametri'!$B$7,'P-Parametri'!$B$9+'P-Parametri'!$C$7*(((W161*(1-'P-Parametri'!$B$22))+0)-'P-Parametri'!$B$6),'P-Parametri'!$B$10+'P-Parametri'!$C$8*(((W161*(1-'P-Parametri'!$B$22))+0)-'P-Parametri'!$B$7))))-(IF(((W161*(1-'P-Parametri'!$B$22))+0)&lt;='P-Parametri'!$C$12,'P-Parametri'!$B$12,IF(((W161*(1-'P-Parametri'!$B$22))+0)&lt;='P-Parametri'!$B$6,'P-Parametri'!$B$13+'P-Parametri'!$C$13*('P-Parametri'!$B$6-((W161*(1-'P-Parametri'!$B$22))+0))/'P-Parametri'!$D$13,IF(((W161*(1-'P-Parametri'!$B$22))+0)&lt;='P-Parametri'!$B$7,'P-Parametri'!$B$14*('P-Parametri'!$B$7-((W161*(1-'P-Parametri'!$B$22))+0))/'P-Parametri'!$C$14,0))))-(IF((W161*(1-'P-Parametri'!$B$22))&gt;0,IF(((W161*(1-'P-Parametri'!$B$22))+0)&lt;='P-Parametri'!$C$21,0,IF(((W161*(1-'P-Parametri'!$B$22))+0)&lt;='P-Parametri'!$D$21,'P-Parametri'!$B$21,IF(((W161*(1-'P-Parametri'!$B$22))+0)&lt;'P-Parametri'!$E$21,'P-Parametri'!$B$21*('P-Parametri'!$E$21-((W161*(1-'P-Parametri'!$B$22))+0))/('P-Parametri'!$E$21-'P-Parametri'!$D$21),0))),0)))&gt;0,'P-Parametri'!$B$11*((W161*(1-'P-Parametri'!$B$22))+0),0))+(IF(AND(((W161*(1-'P-Parametri'!$B$22))+0)&lt;='P-Parametri'!$C$18,(IF(((W161*(1-'P-Parametri'!$B$22))+0)&lt;='P-Parametri'!$B$6,'P-Parametri'!$C$6*((W161*(1-'P-Parametri'!$B$22))+0),IF(((W161*(1-'P-Parametri'!$B$22))+0)&lt;='P-Parametri'!$B$7,'P-Parametri'!$B$9+'P-Parametri'!$C$7*(((W161*(1-'P-Parametri'!$B$22))+0)-'P-Parametri'!$B$6),'P-Parametri'!$B$10+'P-Parametri'!$C$8*(((W161*(1-'P-Parametri'!$B$22))+0)-'P-Parametri'!$B$7))))&gt;(IF(((W161*(1-'P-Parametri'!$B$22))+0)&lt;='P-Parametri'!$C$12,'P-Parametri'!$B$12,IF(((W161*(1-'P-Parametri'!$B$22))+0)&lt;='P-Parametri'!$B$6,'P-Parametri'!$B$13+'P-Parametri'!$C$13*('P-Parametri'!$B$6-((W161*(1-'P-Parametri'!$B$22))+0))/'P-Parametri'!$D$13,IF(((W161*(1-'P-Parametri'!$B$22))+0)&lt;='P-Parametri'!$B$7,'P-Parametri'!$B$14*('P-Parametri'!$B$7-((W161*(1-'P-Parametri'!$B$22))+0))/'P-Parametri'!$C$14,0))))-'P-Parametri'!$D$18),'P-Parametri'!$B$18,0))+(IF((W161*(1-'P-Parametri'!$B$22))&gt;0,IF(((W161*(1-'P-Parametri'!$B$22))+0)&gt;'P-Parametri'!$D$20,0,IF(((W161*(1-'P-Parametri'!$B$22))+0)&lt;='P-Parametri'!$B$20,'P-Parametri'!$B$19*(W161*(1-'P-Parametri'!$B$22)),IF(((W161*(1-'P-Parametri'!$B$22))+0)&lt;='P-Parametri'!$C$20,'P-Parametri'!$C$19*(W161*(1-'P-Parametri'!$B$22)),'P-Parametri'!$D$19*(W161*(1-'P-Parametri'!$B$22))))),0))</f>
        <v>15401.339069394569</v>
      </c>
    </row>
    <row r="163" spans="1:26">
      <c r="A163" s="4" t="s">
        <v>453</v>
      </c>
      <c r="C163" s="10">
        <f>(('P-Parametri'!$B$24*C161)*(1+'P-Parametri'!$B$26)^('1-Input'!$B$25-1-'1-Input'!$C$12+1)*(IF('P-Parametri'!$B$26=0,'1-Input'!$C$12,((1+'P-Parametri'!$B$26)^'1-Input'!$C$12-1)/'P-Parametri'!$B$26)))*'P-Parametri'!$B$27*(1-'P-Parametri'!$B$28)</f>
        <v>2907.2793313910051</v>
      </c>
      <c r="G163" s="10">
        <f>(('P-Parametri'!$B$24*G161)*(1+'P-Parametri'!$B$26)^('1-Input'!$B$25-1-'1-Input'!$C$12+1)*(IF('P-Parametri'!$B$26=0,'1-Input'!$C$12,((1+'P-Parametri'!$B$26)^'1-Input'!$C$12-1)/'P-Parametri'!$B$26)))*'P-Parametri'!$B$27*(1-'P-Parametri'!$B$28)</f>
        <v>5100.4900550719385</v>
      </c>
      <c r="K163" s="10">
        <f>(('P-Parametri'!$B$24*K161)*(1+'P-Parametri'!$B$26)^('1-Input'!$B$25-1-'1-Input'!$C$12+1)*(IF('P-Parametri'!$B$26=0,'1-Input'!$C$12,((1+'P-Parametri'!$B$26)^'1-Input'!$C$12-1)/'P-Parametri'!$B$26)))*'P-Parametri'!$B$27*(1-'P-Parametri'!$B$28)</f>
        <v>2449.3304785611163</v>
      </c>
      <c r="O163" s="10">
        <f>(('P-Parametri'!$B$24*O161)*(1+'P-Parametri'!$B$26)^('1-Input'!$B$25-1-'1-Input'!$C$12+1)*(IF('P-Parametri'!$B$26=0,'1-Input'!$C$12,((1+'P-Parametri'!$B$26)^'1-Input'!$C$12-1)/'P-Parametri'!$B$26)))*'P-Parametri'!$B$27*(1-'P-Parametri'!$B$28)</f>
        <v>2484.5075336860068</v>
      </c>
      <c r="S163" s="10">
        <f>(('P-Parametri'!$B$24*S161)*(1+'P-Parametri'!$B$26)^('1-Input'!$B$25-1-'1-Input'!$C$12+1)*(IF('P-Parametri'!$B$26=0,'1-Input'!$C$12,((1+'P-Parametri'!$B$26)^'1-Input'!$C$12-1)/'P-Parametri'!$B$26)))*'P-Parametri'!$B$27*(1-'P-Parametri'!$B$28)</f>
        <v>2482.4057390989642</v>
      </c>
      <c r="W163" s="10">
        <f>(('P-Parametri'!$B$24*W161)*(1+'P-Parametri'!$B$26)^('1-Input'!$B$25-1-'1-Input'!$C$12+1)*(IF('P-Parametri'!$B$26=0,'1-Input'!$C$12,((1+'P-Parametri'!$B$26)^'1-Input'!$C$12-1)/'P-Parametri'!$B$26)))*'P-Parametri'!$B$27*(1-'P-Parametri'!$B$28)</f>
        <v>2482.4057390989647</v>
      </c>
    </row>
    <row r="164" spans="1:26">
      <c r="A164" s="15" t="s">
        <v>176</v>
      </c>
      <c r="B164" s="15" t="s">
        <v>177</v>
      </c>
      <c r="C164" s="15" t="s">
        <v>178</v>
      </c>
      <c r="D164" s="15" t="s">
        <v>180</v>
      </c>
      <c r="E164" s="15" t="s">
        <v>181</v>
      </c>
      <c r="F164" s="15" t="s">
        <v>182</v>
      </c>
      <c r="G164" s="15" t="s">
        <v>178</v>
      </c>
      <c r="H164" s="15" t="s">
        <v>180</v>
      </c>
      <c r="I164" s="15" t="s">
        <v>181</v>
      </c>
      <c r="J164" s="15" t="s">
        <v>182</v>
      </c>
      <c r="K164" s="15" t="s">
        <v>178</v>
      </c>
      <c r="L164" s="15" t="s">
        <v>180</v>
      </c>
      <c r="M164" s="15" t="s">
        <v>181</v>
      </c>
      <c r="N164" s="15" t="s">
        <v>182</v>
      </c>
      <c r="O164" s="15" t="s">
        <v>178</v>
      </c>
      <c r="P164" s="15" t="s">
        <v>180</v>
      </c>
      <c r="Q164" s="15" t="s">
        <v>181</v>
      </c>
      <c r="R164" s="15" t="s">
        <v>182</v>
      </c>
      <c r="S164" s="15" t="s">
        <v>178</v>
      </c>
      <c r="T164" s="15" t="s">
        <v>180</v>
      </c>
      <c r="U164" s="15" t="s">
        <v>181</v>
      </c>
      <c r="V164" s="15" t="s">
        <v>182</v>
      </c>
      <c r="W164" s="15" t="s">
        <v>178</v>
      </c>
      <c r="X164" s="15" t="s">
        <v>180</v>
      </c>
      <c r="Y164" s="15" t="s">
        <v>181</v>
      </c>
      <c r="Z164" s="15" t="s">
        <v>182</v>
      </c>
    </row>
    <row r="165" spans="1:26">
      <c r="A165" s="9">
        <f>0</f>
        <v>0</v>
      </c>
      <c r="D165" s="10">
        <f>0</f>
        <v>0</v>
      </c>
      <c r="E165" s="10">
        <f>'1-Input'!$B$8</f>
        <v>760000</v>
      </c>
      <c r="F165" s="10">
        <f>'1-Input'!$B$9</f>
        <v>586000</v>
      </c>
      <c r="H165" s="10">
        <f>0</f>
        <v>0</v>
      </c>
      <c r="I165" s="10">
        <f>'1-Input'!$B$8</f>
        <v>760000</v>
      </c>
      <c r="J165" s="10">
        <f>'1-Input'!$B$9</f>
        <v>586000</v>
      </c>
      <c r="L165" s="10">
        <f>0</f>
        <v>0</v>
      </c>
      <c r="M165" s="10">
        <f>'1-Input'!$B$8</f>
        <v>760000</v>
      </c>
      <c r="N165" s="10">
        <f>'1-Input'!$B$9</f>
        <v>586000</v>
      </c>
      <c r="P165" s="10">
        <f>0</f>
        <v>0</v>
      </c>
      <c r="Q165" s="10">
        <f>'1-Input'!$B$8</f>
        <v>760000</v>
      </c>
      <c r="R165" s="10">
        <f>'1-Input'!$B$9</f>
        <v>586000</v>
      </c>
      <c r="T165" s="10">
        <f>0</f>
        <v>0</v>
      </c>
      <c r="U165" s="10">
        <f>'1-Input'!$B$8</f>
        <v>760000</v>
      </c>
      <c r="V165" s="10">
        <f>'1-Input'!$B$9</f>
        <v>586000</v>
      </c>
      <c r="X165" s="10">
        <f>0</f>
        <v>0</v>
      </c>
      <c r="Y165" s="10">
        <f>'1-Input'!$B$8</f>
        <v>760000</v>
      </c>
      <c r="Z165" s="10">
        <f>'1-Input'!$B$9</f>
        <v>586000</v>
      </c>
    </row>
    <row r="166" spans="1:26">
      <c r="A166" s="9">
        <f t="shared" ref="A166:A207" si="3">A165+1</f>
        <v>1</v>
      </c>
      <c r="B166" s="12">
        <f>IF($A166='P-Parametri'!$C$47,'P-Parametri'!$B$34,IF($A166='P-Parametri'!$C$48,'P-Parametri'!$C$34,'P-Parametri'!$C$51))</f>
        <v>-0.35</v>
      </c>
      <c r="C166" s="10">
        <f>IF($A166&lt;='1-Input'!$B$26,0,IF($A166='1-Input'!$B$26+1,('1-Input'!$B$23+$C$163)*'1-Input'!$B$27,'1-Input'!$B$23+$C$163))</f>
        <v>0</v>
      </c>
      <c r="D166" s="10">
        <f>MAX(0,('1-Input'!$B$10-C166-IF(AND($A166&gt;=1,$A166&lt;1+'1-Input'!$C$12),$C$162,0)))/(1-'P-Parametri'!$B$31*MAX(0,IF(E165&lt;=0,0,(E165-F165)/E165)))</f>
        <v>12470.57275332871</v>
      </c>
      <c r="E166" s="10">
        <f>((E165-D166+MAX(0,-('1-Input'!$B$10-C166-IF(AND($A166&gt;=1,$A166&lt;1+'1-Input'!$C$12),$C$162,0))))*(1+B166))*(1-'P-Parametri'!$B$32)</f>
        <v>484922.33945491567</v>
      </c>
      <c r="F166" s="10">
        <f>IF(E165&lt;=0,F165,F165*(1-D166/E165))+MAX(0,-('1-Input'!$B$10-C166-IF(AND($A166&gt;=1,$A166&lt;1+'1-Input'!$C$12),$C$162,0)))</f>
        <v>576384.53206124913</v>
      </c>
      <c r="G166" s="10">
        <f>IF($A166&lt;='1-Input'!$B$26,0,IF($A166='1-Input'!$B$26+1,('1-Input'!$B$23+$G$163)*'1-Input'!$B$27,'1-Input'!$B$23+$G$163))</f>
        <v>0</v>
      </c>
      <c r="H166" s="10">
        <f>MAX(0,('1-Input'!$B$10-G166-IF(AND($A166&gt;=1,$A166&lt;1+'1-Input'!$C$12),$G$162,0)))/(1-'P-Parametri'!$B$31*MAX(0,IF(I165&lt;=0,0,(I165-J165)/I165)))</f>
        <v>3146.5012159199023</v>
      </c>
      <c r="I166" s="10">
        <f>((I165-H166+MAX(0,-('1-Input'!$B$10-G166-IF(AND($A166&gt;=1,$A166&lt;1+'1-Input'!$C$12),$G$162,0))))*(1+B166))*(1-'P-Parametri'!$B$32)</f>
        <v>490970.8646612328</v>
      </c>
      <c r="J166" s="10">
        <f>IF(I165&lt;=0,J165,J165*(1-H166/I165))+MAX(0,-('1-Input'!$B$10-G166-IF(AND($A166&gt;=1,$A166&lt;1+'1-Input'!$C$12),$G$162,0)))</f>
        <v>583573.88195719861</v>
      </c>
      <c r="K166" s="10">
        <f>IF($A166&lt;='1-Input'!$B$26,0,IF($A166='1-Input'!$B$26+1,('1-Input'!$B$23+$K$163)*'1-Input'!$B$27,'1-Input'!$B$23+$K$163))</f>
        <v>0</v>
      </c>
      <c r="L166" s="10">
        <f>MAX(0,('1-Input'!$B$10-K166-IF(AND($A166&gt;=1,$A166&lt;1+'1-Input'!$C$12),$K$162,0)))/(1-'P-Parametri'!$B$31*MAX(0,IF(M165&lt;=0,0,(M165-N165)/M165)))</f>
        <v>14614.197022144121</v>
      </c>
      <c r="M166" s="10">
        <f>((M165-L166+MAX(0,-('1-Input'!$B$10-K166-IF(AND($A166&gt;=1,$A166&lt;1+'1-Input'!$C$12),$K$162,0))))*(1+B166))*(1-'P-Parametri'!$B$32)</f>
        <v>483531.77039173519</v>
      </c>
      <c r="N166" s="10">
        <f>IF(M165&lt;=0,N165,N165*(1-L166/M165))+MAX(0,-('1-Input'!$B$10-K166-IF(AND($A166&gt;=1,$A166&lt;1+'1-Input'!$C$12),$K$162,0)))</f>
        <v>574731.6849276626</v>
      </c>
      <c r="O166" s="10">
        <f>IF($A166&lt;='1-Input'!$B$26,0,IF($A166='1-Input'!$B$26+1,('1-Input'!$B$23+$O$163)*'1-Input'!$B$27,'1-Input'!$B$23+$O$163))</f>
        <v>0</v>
      </c>
      <c r="P166" s="10">
        <f>MAX(0,('1-Input'!$B$10-O166-IF(AND($A166&gt;=1,$A166&lt;1+'1-Input'!$C$12),$O$162,0)))/(1-'P-Parametri'!$B$31*MAX(0,IF(Q165&lt;=0,0,(Q165-R165)/Q165)))</f>
        <v>14449.53586270415</v>
      </c>
      <c r="Q166" s="10">
        <f>((Q165-P166+MAX(0,-('1-Input'!$B$10-O166-IF(AND($A166&gt;=1,$A166&lt;1+'1-Input'!$C$12),$O$162,0))))*(1+B166))*(1-'P-Parametri'!$B$32)</f>
        <v>483638.58608586382</v>
      </c>
      <c r="R166" s="10">
        <f>IF(Q165&lt;=0,R165,R165*(1-P166/Q165))+MAX(0,-('1-Input'!$B$10-O166-IF(AND($A166&gt;=1,$A166&lt;1+'1-Input'!$C$12),$O$162,0)))</f>
        <v>574858.64734796761</v>
      </c>
      <c r="S166" s="10">
        <f>IF($A166&lt;='1-Input'!$B$26,0,IF($A166='1-Input'!$B$26+1,('1-Input'!$B$23+$S$163)*'1-Input'!$B$27,'1-Input'!$B$23+$S$163))</f>
        <v>0</v>
      </c>
      <c r="T166" s="10">
        <f>MAX(0,('1-Input'!$B$10-S166-IF(AND($A166&gt;=1,$A166&lt;1+'1-Input'!$C$12),$S$162,0)))/(1-'P-Parametri'!$B$31*MAX(0,IF(U165&lt;=0,0,(U165-V165)/U165)))</f>
        <v>14459.3742056916</v>
      </c>
      <c r="U166" s="10">
        <f>((U165-T166+MAX(0,-('1-Input'!$B$10-S166-IF(AND($A166&gt;=1,$A166&lt;1+'1-Input'!$C$12),$S$162,0))))*(1+B166))*(1-'P-Parametri'!$B$32)</f>
        <v>483632.20395276783</v>
      </c>
      <c r="V166" s="10">
        <f>IF(U165&lt;=0,V165,V165*(1-T166/U165))+MAX(0,-('1-Input'!$B$10-S166-IF(AND($A166&gt;=1,$A166&lt;1+'1-Input'!$C$12),$S$162,0)))</f>
        <v>574851.0614677167</v>
      </c>
      <c r="W166" s="10">
        <f>IF($A166&lt;='1-Input'!$B$26,0,IF($A166='1-Input'!$B$26+1,('1-Input'!$B$23+$W$163)*'1-Input'!$B$27,'1-Input'!$B$23+$W$163))</f>
        <v>0</v>
      </c>
      <c r="X166" s="10">
        <f>MAX(0,('1-Input'!$B$10-W166-IF(AND($A166&gt;=1,$A166&lt;1+'1-Input'!$C$12),$W$162,0)))/(1-'P-Parametri'!$B$31*MAX(0,IF(Y165&lt;=0,0,(Y165-Z165)/Y165)))</f>
        <v>14459.374205691598</v>
      </c>
      <c r="Y166" s="10">
        <f>((Y165-X166+MAX(0,-('1-Input'!$B$10-W166-IF(AND($A166&gt;=1,$A166&lt;1+'1-Input'!$C$12),$W$162,0))))*(1+B166))*(1-'P-Parametri'!$B$32)</f>
        <v>483632.20395276783</v>
      </c>
      <c r="Z166" s="10">
        <f>IF(Y165&lt;=0,Z165,Z165*(1-X166/Y165))+MAX(0,-('1-Input'!$B$10-W166-IF(AND($A166&gt;=1,$A166&lt;1+'1-Input'!$C$12),$W$162,0)))</f>
        <v>574851.0614677167</v>
      </c>
    </row>
    <row r="167" spans="1:26">
      <c r="A167" s="9">
        <f t="shared" si="3"/>
        <v>2</v>
      </c>
      <c r="B167" s="12">
        <f>IF($A167='P-Parametri'!$C$47,'P-Parametri'!$B$34,IF($A167='P-Parametri'!$C$48,'P-Parametri'!$C$34,'P-Parametri'!$C$51))</f>
        <v>-0.2</v>
      </c>
      <c r="C167" s="10">
        <f>IF($A167&lt;='1-Input'!$B$26,0,IF($A167='1-Input'!$B$26+1,('1-Input'!$B$23+$C$163)*'1-Input'!$B$27,'1-Input'!$B$23+$C$163))</f>
        <v>0</v>
      </c>
      <c r="D167" s="10">
        <f>MAX(0,('1-Input'!$B$10-C167-IF(AND($A167&gt;=1,$A167&lt;1+'1-Input'!$C$12),$C$162,0)))/(1-'P-Parametri'!$B$31*MAX(0,IF(E166&lt;=0,0,(E166-F166)/E166)))</f>
        <v>11728.245501538458</v>
      </c>
      <c r="E167" s="10">
        <f>((E166-D167+MAX(0,-('1-Input'!$B$10-C167-IF(AND($A167&gt;=1,$A167&lt;1+'1-Input'!$C$12),$C$162,0))))*(1+B167))*(1-'P-Parametri'!$B$32)</f>
        <v>377798.16461237636</v>
      </c>
      <c r="F167" s="10">
        <f>IF(E166&lt;=0,F166,F166*(1-D167/E166))+MAX(0,-('1-Input'!$B$10-C167-IF(AND($A167&gt;=1,$A167&lt;1+'1-Input'!$C$12),$C$162,0)))</f>
        <v>562444.1982277896</v>
      </c>
      <c r="G167" s="10">
        <f>IF($A167&lt;='1-Input'!$B$26,0,IF($A167='1-Input'!$B$26+1,('1-Input'!$B$23+$G$163)*'1-Input'!$B$27,'1-Input'!$B$23+$G$163))</f>
        <v>0</v>
      </c>
      <c r="H167" s="10">
        <f>MAX(0,('1-Input'!$B$10-G167-IF(AND($A167&gt;=1,$A167&lt;1+'1-Input'!$C$12),$G$162,0)))/(1-'P-Parametri'!$B$31*MAX(0,IF(I166&lt;=0,0,(I166-J166)/I166)))</f>
        <v>2959.2015909090915</v>
      </c>
      <c r="I167" s="10">
        <f>((I166-H167+MAX(0,-('1-Input'!$B$10-G167-IF(AND($A167&gt;=1,$A167&lt;1+'1-Input'!$C$12),$G$162,0))))*(1+B167))*(1-'P-Parametri'!$B$32)</f>
        <v>389628.51179534645</v>
      </c>
      <c r="J167" s="10">
        <f>IF(I166&lt;=0,J166,J166*(1-H167/I166))+MAX(0,-('1-Input'!$B$10-G167-IF(AND($A167&gt;=1,$A167&lt;1+'1-Input'!$C$12),$G$162,0)))</f>
        <v>580056.5393118416</v>
      </c>
      <c r="K167" s="10">
        <f>IF($A167&lt;='1-Input'!$B$26,0,IF($A167='1-Input'!$B$26+1,('1-Input'!$B$23+$K$163)*'1-Input'!$B$27,'1-Input'!$B$23+$K$163))</f>
        <v>0</v>
      </c>
      <c r="L167" s="10">
        <f>MAX(0,('1-Input'!$B$10-K167-IF(AND($A167&gt;=1,$A167&lt;1+'1-Input'!$C$12),$K$162,0)))/(1-'P-Parametri'!$B$31*MAX(0,IF(M166&lt;=0,0,(M166-N166)/M166)))</f>
        <v>13744.267715194384</v>
      </c>
      <c r="M167" s="10">
        <f>((M166-L167+MAX(0,-('1-Input'!$B$10-K167-IF(AND($A167&gt;=1,$A167&lt;1+'1-Input'!$C$12),$K$162,0))))*(1+B167))*(1-'P-Parametri'!$B$32)</f>
        <v>375078.34213695017</v>
      </c>
      <c r="N167" s="10">
        <f>IF(M166&lt;=0,N166,N166*(1-L167/M166))+MAX(0,-('1-Input'!$B$10-K167-IF(AND($A167&gt;=1,$A167&lt;1+'1-Input'!$C$12),$K$162,0)))</f>
        <v>558395.08281431871</v>
      </c>
      <c r="O167" s="10">
        <f>IF($A167&lt;='1-Input'!$B$26,0,IF($A167='1-Input'!$B$26+1,('1-Input'!$B$23+$O$163)*'1-Input'!$B$27,'1-Input'!$B$23+$O$163))</f>
        <v>0</v>
      </c>
      <c r="P167" s="10">
        <f>MAX(0,('1-Input'!$B$10-O167-IF(AND($A167&gt;=1,$A167&lt;1+'1-Input'!$C$12),$O$162,0)))/(1-'P-Parametri'!$B$31*MAX(0,IF(Q166&lt;=0,0,(Q166-R166)/Q166)))</f>
        <v>13589.408227929498</v>
      </c>
      <c r="Q167" s="10">
        <f>((Q166-P167+MAX(0,-('1-Input'!$B$10-O167-IF(AND($A167&gt;=1,$A167&lt;1+'1-Input'!$C$12),$O$162,0))))*(1+B167))*(1-'P-Parametri'!$B$32)</f>
        <v>375287.26360177476</v>
      </c>
      <c r="R167" s="10">
        <f>IF(Q166&lt;=0,R166,R166*(1-P167/Q166))+MAX(0,-('1-Input'!$B$10-O167-IF(AND($A167&gt;=1,$A167&lt;1+'1-Input'!$C$12),$O$162,0)))</f>
        <v>558706.11308598879</v>
      </c>
      <c r="S167" s="10">
        <f>IF($A167&lt;='1-Input'!$B$26,0,IF($A167='1-Input'!$B$26+1,('1-Input'!$B$23+$S$163)*'1-Input'!$B$27,'1-Input'!$B$23+$S$163))</f>
        <v>0</v>
      </c>
      <c r="T167" s="10">
        <f>MAX(0,('1-Input'!$B$10-S167-IF(AND($A167&gt;=1,$A167&lt;1+'1-Input'!$C$12),$S$162,0)))/(1-'P-Parametri'!$B$31*MAX(0,IF(U166&lt;=0,0,(U166-V166)/U166)))</f>
        <v>13598.660930605432</v>
      </c>
      <c r="U167" s="10">
        <f>((U166-T167+MAX(0,-('1-Input'!$B$10-S167-IF(AND($A167&gt;=1,$A167&lt;1+'1-Input'!$C$12),$S$162,0))))*(1+B167))*(1-'P-Parametri'!$B$32)</f>
        <v>375274.7807488945</v>
      </c>
      <c r="V167" s="10">
        <f>IF(U166&lt;=0,V166,V166*(1-T167/U166))+MAX(0,-('1-Input'!$B$10-S167-IF(AND($A167&gt;=1,$A167&lt;1+'1-Input'!$C$12),$S$162,0)))</f>
        <v>558687.52933191718</v>
      </c>
      <c r="W167" s="10">
        <f>IF($A167&lt;='1-Input'!$B$26,0,IF($A167='1-Input'!$B$26+1,('1-Input'!$B$23+$W$163)*'1-Input'!$B$27,'1-Input'!$B$23+$W$163))</f>
        <v>0</v>
      </c>
      <c r="X167" s="10">
        <f>MAX(0,('1-Input'!$B$10-W167-IF(AND($A167&gt;=1,$A167&lt;1+'1-Input'!$C$12),$W$162,0)))/(1-'P-Parametri'!$B$31*MAX(0,IF(Y166&lt;=0,0,(Y166-Z166)/Y166)))</f>
        <v>13598.660930605431</v>
      </c>
      <c r="Y167" s="10">
        <f>((Y166-X167+MAX(0,-('1-Input'!$B$10-W167-IF(AND($A167&gt;=1,$A167&lt;1+'1-Input'!$C$12),$W$162,0))))*(1+B167))*(1-'P-Parametri'!$B$32)</f>
        <v>375274.7807488945</v>
      </c>
      <c r="Z167" s="10">
        <f>IF(Y166&lt;=0,Z166,Z166*(1-X167/Y166))+MAX(0,-('1-Input'!$B$10-W167-IF(AND($A167&gt;=1,$A167&lt;1+'1-Input'!$C$12),$W$162,0)))</f>
        <v>558687.52933191729</v>
      </c>
    </row>
    <row r="168" spans="1:26">
      <c r="A168" s="9">
        <f t="shared" si="3"/>
        <v>3</v>
      </c>
      <c r="B168" s="12">
        <f>IF($A168='P-Parametri'!$C$47,'P-Parametri'!$B$34,IF($A168='P-Parametri'!$C$48,'P-Parametri'!$C$34,'P-Parametri'!$C$51))</f>
        <v>3.7839263201876694E-2</v>
      </c>
      <c r="C168" s="10">
        <f>IF($A168&lt;='1-Input'!$B$26,0,IF($A168='1-Input'!$B$26+1,('1-Input'!$B$23+$C$163)*'1-Input'!$B$27,'1-Input'!$B$23+$C$163))</f>
        <v>0</v>
      </c>
      <c r="D168" s="10">
        <f>MAX(0,('1-Input'!$B$10-C168-IF(AND($A168&gt;=1,$A168&lt;1+'1-Input'!$C$12),$C$162,0)))/(1-'P-Parametri'!$B$31*MAX(0,IF(E167&lt;=0,0,(E167-F167)/E167)))</f>
        <v>11728.245501538458</v>
      </c>
      <c r="E168" s="10">
        <f>((E167-D168+MAX(0,-('1-Input'!$B$10-C168-IF(AND($A168&gt;=1,$A168&lt;1+'1-Input'!$C$12),$C$162,0))))*(1+B168))*(1-'P-Parametri'!$B$32)</f>
        <v>379161.89166010189</v>
      </c>
      <c r="F168" s="10">
        <f>IF(E167&lt;=0,F167,F167*(1-D168/E167))+MAX(0,-('1-Input'!$B$10-C168-IF(AND($A168&gt;=1,$A168&lt;1+'1-Input'!$C$12),$C$162,0)))</f>
        <v>544983.86026002967</v>
      </c>
      <c r="G168" s="10">
        <f>IF($A168&lt;='1-Input'!$B$26,0,IF($A168='1-Input'!$B$26+1,('1-Input'!$B$23+$G$163)*'1-Input'!$B$27,'1-Input'!$B$23+$G$163))</f>
        <v>0</v>
      </c>
      <c r="H168" s="10">
        <f>MAX(0,('1-Input'!$B$10-G168-IF(AND($A168&gt;=1,$A168&lt;1+'1-Input'!$C$12),$G$162,0)))/(1-'P-Parametri'!$B$31*MAX(0,IF(I167&lt;=0,0,(I167-J167)/I167)))</f>
        <v>2959.2015909090915</v>
      </c>
      <c r="I168" s="10">
        <f>((I167-H168+MAX(0,-('1-Input'!$B$10-G168-IF(AND($A168&gt;=1,$A168&lt;1+'1-Input'!$C$12),$G$162,0))))*(1+B168))*(1-'P-Parametri'!$B$32)</f>
        <v>400497.99082134047</v>
      </c>
      <c r="J168" s="10">
        <f>IF(I167&lt;=0,J167,J167*(1-H168/I167))+MAX(0,-('1-Input'!$B$10-G168-IF(AND($A168&gt;=1,$A168&lt;1+'1-Input'!$C$12),$G$162,0)))</f>
        <v>575651.05002657487</v>
      </c>
      <c r="K168" s="10">
        <f>IF($A168&lt;='1-Input'!$B$26,0,IF($A168='1-Input'!$B$26+1,('1-Input'!$B$23+$K$163)*'1-Input'!$B$27,'1-Input'!$B$23+$K$163))</f>
        <v>0</v>
      </c>
      <c r="L168" s="10">
        <f>MAX(0,('1-Input'!$B$10-K168-IF(AND($A168&gt;=1,$A168&lt;1+'1-Input'!$C$12),$K$162,0)))/(1-'P-Parametri'!$B$31*MAX(0,IF(M167&lt;=0,0,(M167-N167)/M167)))</f>
        <v>13744.267715194384</v>
      </c>
      <c r="M168" s="10">
        <f>((M167-L168+MAX(0,-('1-Input'!$B$10-K168-IF(AND($A168&gt;=1,$A168&lt;1+'1-Input'!$C$12),$K$162,0))))*(1+B168))*(1-'P-Parametri'!$B$32)</f>
        <v>374256.6761884719</v>
      </c>
      <c r="N168" s="10">
        <f>IF(M167&lt;=0,N167,N167*(1-L168/M167))+MAX(0,-('1-Input'!$B$10-K168-IF(AND($A168&gt;=1,$A168&lt;1+'1-Input'!$C$12),$K$162,0)))</f>
        <v>537933.40682065149</v>
      </c>
      <c r="O168" s="10">
        <f>IF($A168&lt;='1-Input'!$B$26,0,IF($A168='1-Input'!$B$26+1,('1-Input'!$B$23+$O$163)*'1-Input'!$B$27,'1-Input'!$B$23+$O$163))</f>
        <v>0</v>
      </c>
      <c r="P168" s="10">
        <f>MAX(0,('1-Input'!$B$10-O168-IF(AND($A168&gt;=1,$A168&lt;1+'1-Input'!$C$12),$O$162,0)))/(1-'P-Parametri'!$B$31*MAX(0,IF(Q167&lt;=0,0,(Q167-R167)/Q167)))</f>
        <v>13589.408227929498</v>
      </c>
      <c r="Q168" s="10">
        <f>((Q167-P168+MAX(0,-('1-Input'!$B$10-O168-IF(AND($A168&gt;=1,$A168&lt;1+'1-Input'!$C$12),$O$162,0))))*(1+B168))*(1-'P-Parametri'!$B$32)</f>
        <v>374633.46725144476</v>
      </c>
      <c r="R168" s="10">
        <f>IF(Q167&lt;=0,R167,R167*(1-P168/Q167))+MAX(0,-('1-Input'!$B$10-O168-IF(AND($A168&gt;=1,$A168&lt;1+'1-Input'!$C$12),$O$162,0)))</f>
        <v>538474.98299833992</v>
      </c>
      <c r="S168" s="10">
        <f>IF($A168&lt;='1-Input'!$B$26,0,IF($A168='1-Input'!$B$26+1,('1-Input'!$B$23+$S$163)*'1-Input'!$B$27,'1-Input'!$B$23+$S$163))</f>
        <v>0</v>
      </c>
      <c r="T168" s="10">
        <f>MAX(0,('1-Input'!$B$10-S168-IF(AND($A168&gt;=1,$A168&lt;1+'1-Input'!$C$12),$S$162,0)))/(1-'P-Parametri'!$B$31*MAX(0,IF(U167&lt;=0,0,(U167-V167)/U167)))</f>
        <v>13598.660930605432</v>
      </c>
      <c r="U168" s="10">
        <f>((U167-T168+MAX(0,-('1-Input'!$B$10-S168-IF(AND($A168&gt;=1,$A168&lt;1+'1-Input'!$C$12),$S$162,0))))*(1+B168))*(1-'P-Parametri'!$B$32)</f>
        <v>374610.95435450692</v>
      </c>
      <c r="V168" s="10">
        <f>IF(U167&lt;=0,V167,V167*(1-T168/U167))+MAX(0,-('1-Input'!$B$10-S168-IF(AND($A168&gt;=1,$A168&lt;1+'1-Input'!$C$12),$S$162,0)))</f>
        <v>538442.62435220834</v>
      </c>
      <c r="W168" s="10">
        <f>IF($A168&lt;='1-Input'!$B$26,0,IF($A168='1-Input'!$B$26+1,('1-Input'!$B$23+$W$163)*'1-Input'!$B$27,'1-Input'!$B$23+$W$163))</f>
        <v>0</v>
      </c>
      <c r="X168" s="10">
        <f>MAX(0,('1-Input'!$B$10-W168-IF(AND($A168&gt;=1,$A168&lt;1+'1-Input'!$C$12),$W$162,0)))/(1-'P-Parametri'!$B$31*MAX(0,IF(Y167&lt;=0,0,(Y167-Z167)/Y167)))</f>
        <v>13598.660930605431</v>
      </c>
      <c r="Y168" s="10">
        <f>((Y167-X168+MAX(0,-('1-Input'!$B$10-W168-IF(AND($A168&gt;=1,$A168&lt;1+'1-Input'!$C$12),$W$162,0))))*(1+B168))*(1-'P-Parametri'!$B$32)</f>
        <v>374610.95435450692</v>
      </c>
      <c r="Z168" s="10">
        <f>IF(Y167&lt;=0,Z167,Z167*(1-X168/Y167))+MAX(0,-('1-Input'!$B$10-W168-IF(AND($A168&gt;=1,$A168&lt;1+'1-Input'!$C$12),$W$162,0)))</f>
        <v>538442.62435220846</v>
      </c>
    </row>
    <row r="169" spans="1:26">
      <c r="A169" s="9">
        <f t="shared" si="3"/>
        <v>4</v>
      </c>
      <c r="B169" s="12">
        <f>IF($A169='P-Parametri'!$C$47,'P-Parametri'!$B$34,IF($A169='P-Parametri'!$C$48,'P-Parametri'!$C$34,'P-Parametri'!$C$51))</f>
        <v>3.7839263201876694E-2</v>
      </c>
      <c r="C169" s="10">
        <f>IF($A169&lt;='1-Input'!$B$26,0,IF($A169='1-Input'!$B$26+1,('1-Input'!$B$23+$C$163)*'1-Input'!$B$27,'1-Input'!$B$23+$C$163))</f>
        <v>0</v>
      </c>
      <c r="D169" s="10">
        <f>MAX(0,('1-Input'!$B$10-C169-IF(AND($A169&gt;=1,$A169&lt;1+'1-Input'!$C$12),$C$162,0)))/(1-'P-Parametri'!$B$31*MAX(0,IF(E168&lt;=0,0,(E168-F168)/E168)))</f>
        <v>11728.245501538458</v>
      </c>
      <c r="E169" s="10">
        <f>((E168-D169+MAX(0,-('1-Input'!$B$10-C169-IF(AND($A169&gt;=1,$A169&lt;1+'1-Input'!$C$12),$C$162,0))))*(1+B169))*(1-'P-Parametri'!$B$32)</f>
        <v>380574.39047557302</v>
      </c>
      <c r="F169" s="10">
        <f>IF(E168&lt;=0,F168,F168*(1-D169/E168))+MAX(0,-('1-Input'!$B$10-C169-IF(AND($A169&gt;=1,$A169&lt;1+'1-Input'!$C$12),$C$162,0)))</f>
        <v>528126.4053097954</v>
      </c>
      <c r="G169" s="10">
        <f>IF($A169&lt;='1-Input'!$B$26,0,IF($A169='1-Input'!$B$26+1,('1-Input'!$B$23+$G$163)*'1-Input'!$B$27,'1-Input'!$B$23+$G$163))</f>
        <v>0</v>
      </c>
      <c r="H169" s="10">
        <f>MAX(0,('1-Input'!$B$10-G169-IF(AND($A169&gt;=1,$A169&lt;1+'1-Input'!$C$12),$G$162,0)))/(1-'P-Parametri'!$B$31*MAX(0,IF(I168&lt;=0,0,(I168-J168)/I168)))</f>
        <v>2959.2015909090915</v>
      </c>
      <c r="I169" s="10">
        <f>((I168-H169+MAX(0,-('1-Input'!$B$10-G169-IF(AND($A169&gt;=1,$A169&lt;1+'1-Input'!$C$12),$G$162,0))))*(1+B169))*(1-'P-Parametri'!$B$32)</f>
        <v>411756.2013808589</v>
      </c>
      <c r="J169" s="10">
        <f>IF(I168&lt;=0,J168,J168*(1-H169/I168))+MAX(0,-('1-Input'!$B$10-G169-IF(AND($A169&gt;=1,$A169&lt;1+'1-Input'!$C$12),$G$162,0)))</f>
        <v>571397.67662124604</v>
      </c>
      <c r="K169" s="10">
        <f>IF($A169&lt;='1-Input'!$B$26,0,IF($A169='1-Input'!$B$26+1,('1-Input'!$B$23+$K$163)*'1-Input'!$B$27,'1-Input'!$B$23+$K$163))</f>
        <v>0</v>
      </c>
      <c r="L169" s="10">
        <f>MAX(0,('1-Input'!$B$10-K169-IF(AND($A169&gt;=1,$A169&lt;1+'1-Input'!$C$12),$K$162,0)))/(1-'P-Parametri'!$B$31*MAX(0,IF(M168&lt;=0,0,(M168-N168)/M168)))</f>
        <v>13744.267715194384</v>
      </c>
      <c r="M169" s="10">
        <f>((M168-L169+MAX(0,-('1-Input'!$B$10-K169-IF(AND($A169&gt;=1,$A169&lt;1+'1-Input'!$C$12),$K$162,0))))*(1+B169))*(1-'P-Parametri'!$B$32)</f>
        <v>373405.62452027027</v>
      </c>
      <c r="N169" s="10">
        <f>IF(M168&lt;=0,N168,N168*(1-L169/M168))+MAX(0,-('1-Input'!$B$10-K169-IF(AND($A169&gt;=1,$A169&lt;1+'1-Input'!$C$12),$K$162,0)))</f>
        <v>518178.24618708051</v>
      </c>
      <c r="O169" s="10">
        <f>IF($A169&lt;='1-Input'!$B$26,0,IF($A169='1-Input'!$B$26+1,('1-Input'!$B$23+$O$163)*'1-Input'!$B$27,'1-Input'!$B$23+$O$163))</f>
        <v>0</v>
      </c>
      <c r="P169" s="10">
        <f>MAX(0,('1-Input'!$B$10-O169-IF(AND($A169&gt;=1,$A169&lt;1+'1-Input'!$C$12),$O$162,0)))/(1-'P-Parametri'!$B$31*MAX(0,IF(Q168&lt;=0,0,(Q168-R168)/Q168)))</f>
        <v>13589.408227929498</v>
      </c>
      <c r="Q169" s="10">
        <f>((Q168-P169+MAX(0,-('1-Input'!$B$10-O169-IF(AND($A169&gt;=1,$A169&lt;1+'1-Input'!$C$12),$O$162,0))))*(1+B169))*(1-'P-Parametri'!$B$32)</f>
        <v>373956.2887999792</v>
      </c>
      <c r="R169" s="10">
        <f>IF(Q168&lt;=0,R168,R168*(1-P169/Q168))+MAX(0,-('1-Input'!$B$10-O169-IF(AND($A169&gt;=1,$A169&lt;1+'1-Input'!$C$12),$O$162,0)))</f>
        <v>518942.40781711496</v>
      </c>
      <c r="S169" s="10">
        <f>IF($A169&lt;='1-Input'!$B$26,0,IF($A169='1-Input'!$B$26+1,('1-Input'!$B$23+$S$163)*'1-Input'!$B$27,'1-Input'!$B$23+$S$163))</f>
        <v>0</v>
      </c>
      <c r="T169" s="10">
        <f>MAX(0,('1-Input'!$B$10-S169-IF(AND($A169&gt;=1,$A169&lt;1+'1-Input'!$C$12),$S$162,0)))/(1-'P-Parametri'!$B$31*MAX(0,IF(U168&lt;=0,0,(U168-V168)/U168)))</f>
        <v>13598.660930605432</v>
      </c>
      <c r="U169" s="10">
        <f>((U168-T169+MAX(0,-('1-Input'!$B$10-S169-IF(AND($A169&gt;=1,$A169&lt;1+'1-Input'!$C$12),$S$162,0))))*(1+B169))*(1-'P-Parametri'!$B$32)</f>
        <v>373923.38714865386</v>
      </c>
      <c r="V169" s="10">
        <f>IF(U168&lt;=0,V168,V168*(1-T169/U168))+MAX(0,-('1-Input'!$B$10-S169-IF(AND($A169&gt;=1,$A169&lt;1+'1-Input'!$C$12),$S$162,0)))</f>
        <v>518896.74990823283</v>
      </c>
      <c r="W169" s="10">
        <f>IF($A169&lt;='1-Input'!$B$26,0,IF($A169='1-Input'!$B$26+1,('1-Input'!$B$23+$W$163)*'1-Input'!$B$27,'1-Input'!$B$23+$W$163))</f>
        <v>0</v>
      </c>
      <c r="X169" s="10">
        <f>MAX(0,('1-Input'!$B$10-W169-IF(AND($A169&gt;=1,$A169&lt;1+'1-Input'!$C$12),$W$162,0)))/(1-'P-Parametri'!$B$31*MAX(0,IF(Y168&lt;=0,0,(Y168-Z168)/Y168)))</f>
        <v>13598.660930605431</v>
      </c>
      <c r="Y169" s="10">
        <f>((Y168-X169+MAX(0,-('1-Input'!$B$10-W169-IF(AND($A169&gt;=1,$A169&lt;1+'1-Input'!$C$12),$W$162,0))))*(1+B169))*(1-'P-Parametri'!$B$32)</f>
        <v>373923.38714865386</v>
      </c>
      <c r="Z169" s="10">
        <f>IF(Y168&lt;=0,Z168,Z168*(1-X169/Y168))+MAX(0,-('1-Input'!$B$10-W169-IF(AND($A169&gt;=1,$A169&lt;1+'1-Input'!$C$12),$W$162,0)))</f>
        <v>518896.74990823295</v>
      </c>
    </row>
    <row r="170" spans="1:26">
      <c r="A170" s="9">
        <f t="shared" si="3"/>
        <v>5</v>
      </c>
      <c r="B170" s="12">
        <f>IF($A170='P-Parametri'!$C$47,'P-Parametri'!$B$34,IF($A170='P-Parametri'!$C$48,'P-Parametri'!$C$34,'P-Parametri'!$C$51))</f>
        <v>3.7839263201876694E-2</v>
      </c>
      <c r="C170" s="10">
        <f>IF($A170&lt;='1-Input'!$B$26,0,IF($A170='1-Input'!$B$26+1,('1-Input'!$B$23+$C$163)*'1-Input'!$B$27,'1-Input'!$B$23+$C$163))</f>
        <v>0</v>
      </c>
      <c r="D170" s="10">
        <f>MAX(0,('1-Input'!$B$10-C170-IF(AND($A170&gt;=1,$A170&lt;1+'1-Input'!$C$12),$C$162,0)))/(1-'P-Parametri'!$B$31*MAX(0,IF(E169&lt;=0,0,(E169-F169)/E169)))</f>
        <v>11728.245501538458</v>
      </c>
      <c r="E170" s="10">
        <f>((E169-D170+MAX(0,-('1-Input'!$B$10-C170-IF(AND($A170&gt;=1,$A170&lt;1+'1-Input'!$C$12),$C$162,0))))*(1+B170))*(1-'P-Parametri'!$B$32)</f>
        <v>382037.40531203523</v>
      </c>
      <c r="F170" s="10">
        <f>IF(E169&lt;=0,F169,F169*(1-D170/E169))+MAX(0,-('1-Input'!$B$10-C170-IF(AND($A170&gt;=1,$A170&lt;1+'1-Input'!$C$12),$C$162,0)))</f>
        <v>511851.01660174766</v>
      </c>
      <c r="G170" s="10">
        <f>IF($A170&lt;='1-Input'!$B$26,0,IF($A170='1-Input'!$B$26+1,('1-Input'!$B$23+$G$163)*'1-Input'!$B$27,'1-Input'!$B$23+$G$163))</f>
        <v>0</v>
      </c>
      <c r="H170" s="10">
        <f>MAX(0,('1-Input'!$B$10-G170-IF(AND($A170&gt;=1,$A170&lt;1+'1-Input'!$C$12),$G$162,0)))/(1-'P-Parametri'!$B$31*MAX(0,IF(I169&lt;=0,0,(I169-J169)/I169)))</f>
        <v>2959.2015909090915</v>
      </c>
      <c r="I170" s="10">
        <f>((I169-H170+MAX(0,-('1-Input'!$B$10-G170-IF(AND($A170&gt;=1,$A170&lt;1+'1-Input'!$C$12),$G$162,0))))*(1+B170))*(1-'P-Parametri'!$B$32)</f>
        <v>423417.04590701696</v>
      </c>
      <c r="J170" s="10">
        <f>IF(I169&lt;=0,J169,J169*(1-H170/I169))+MAX(0,-('1-Input'!$B$10-G170-IF(AND($A170&gt;=1,$A170&lt;1+'1-Input'!$C$12),$G$162,0)))</f>
        <v>567291.16673012881</v>
      </c>
      <c r="K170" s="10">
        <f>IF($A170&lt;='1-Input'!$B$26,0,IF($A170='1-Input'!$B$26+1,('1-Input'!$B$23+$K$163)*'1-Input'!$B$27,'1-Input'!$B$23+$K$163))</f>
        <v>0</v>
      </c>
      <c r="L170" s="10">
        <f>MAX(0,('1-Input'!$B$10-K170-IF(AND($A170&gt;=1,$A170&lt;1+'1-Input'!$C$12),$K$162,0)))/(1-'P-Parametri'!$B$31*MAX(0,IF(M169&lt;=0,0,(M169-N169)/M169)))</f>
        <v>13744.267715194384</v>
      </c>
      <c r="M170" s="10">
        <f>((M169-L170+MAX(0,-('1-Input'!$B$10-K170-IF(AND($A170&gt;=1,$A170&lt;1+'1-Input'!$C$12),$K$162,0))))*(1+B170))*(1-'P-Parametri'!$B$32)</f>
        <v>372524.13619366969</v>
      </c>
      <c r="N170" s="10">
        <f>IF(M169&lt;=0,N169,N169*(1-L170/M169))+MAX(0,-('1-Input'!$B$10-K170-IF(AND($A170&gt;=1,$A170&lt;1+'1-Input'!$C$12),$K$162,0)))</f>
        <v>499105.20584674005</v>
      </c>
      <c r="O170" s="10">
        <f>IF($A170&lt;='1-Input'!$B$26,0,IF($A170='1-Input'!$B$26+1,('1-Input'!$B$23+$O$163)*'1-Input'!$B$27,'1-Input'!$B$23+$O$163))</f>
        <v>0</v>
      </c>
      <c r="P170" s="10">
        <f>MAX(0,('1-Input'!$B$10-O170-IF(AND($A170&gt;=1,$A170&lt;1+'1-Input'!$C$12),$O$162,0)))/(1-'P-Parametri'!$B$31*MAX(0,IF(Q169&lt;=0,0,(Q169-R169)/Q169)))</f>
        <v>13589.408227929498</v>
      </c>
      <c r="Q170" s="10">
        <f>((Q169-P170+MAX(0,-('1-Input'!$B$10-O170-IF(AND($A170&gt;=1,$A170&lt;1+'1-Input'!$C$12),$O$162,0))))*(1+B170))*(1-'P-Parametri'!$B$32)</f>
        <v>373254.89201962424</v>
      </c>
      <c r="R170" s="10">
        <f>IF(Q169&lt;=0,R169,R169*(1-P170/Q169))+MAX(0,-('1-Input'!$B$10-O170-IF(AND($A170&gt;=1,$A170&lt;1+'1-Input'!$C$12),$O$162,0)))</f>
        <v>500084.26733967679</v>
      </c>
      <c r="S170" s="10">
        <f>IF($A170&lt;='1-Input'!$B$26,0,IF($A170='1-Input'!$B$26+1,('1-Input'!$B$23+$S$163)*'1-Input'!$B$27,'1-Input'!$B$23+$S$163))</f>
        <v>0</v>
      </c>
      <c r="T170" s="10">
        <f>MAX(0,('1-Input'!$B$10-S170-IF(AND($A170&gt;=1,$A170&lt;1+'1-Input'!$C$12),$S$162,0)))/(1-'P-Parametri'!$B$31*MAX(0,IF(U169&lt;=0,0,(U169-V169)/U169)))</f>
        <v>13598.660930605432</v>
      </c>
      <c r="U170" s="10">
        <f>((U169-T170+MAX(0,-('1-Input'!$B$10-S170-IF(AND($A170&gt;=1,$A170&lt;1+'1-Input'!$C$12),$S$162,0))))*(1+B170))*(1-'P-Parametri'!$B$32)</f>
        <v>373211.23007481417</v>
      </c>
      <c r="V170" s="10">
        <f>IF(U169&lt;=0,V169,V169*(1-T170/U169))+MAX(0,-('1-Input'!$B$10-S170-IF(AND($A170&gt;=1,$A170&lt;1+'1-Input'!$C$12),$S$162,0)))</f>
        <v>500025.76937448519</v>
      </c>
      <c r="W170" s="10">
        <f>IF($A170&lt;='1-Input'!$B$26,0,IF($A170='1-Input'!$B$26+1,('1-Input'!$B$23+$W$163)*'1-Input'!$B$27,'1-Input'!$B$23+$W$163))</f>
        <v>0</v>
      </c>
      <c r="X170" s="10">
        <f>MAX(0,('1-Input'!$B$10-W170-IF(AND($A170&gt;=1,$A170&lt;1+'1-Input'!$C$12),$W$162,0)))/(1-'P-Parametri'!$B$31*MAX(0,IF(Y169&lt;=0,0,(Y169-Z169)/Y169)))</f>
        <v>13598.660930605431</v>
      </c>
      <c r="Y170" s="10">
        <f>((Y169-X170+MAX(0,-('1-Input'!$B$10-W170-IF(AND($A170&gt;=1,$A170&lt;1+'1-Input'!$C$12),$W$162,0))))*(1+B170))*(1-'P-Parametri'!$B$32)</f>
        <v>373211.23007481417</v>
      </c>
      <c r="Z170" s="10">
        <f>IF(Y169&lt;=0,Z169,Z169*(1-X170/Y169))+MAX(0,-('1-Input'!$B$10-W170-IF(AND($A170&gt;=1,$A170&lt;1+'1-Input'!$C$12),$W$162,0)))</f>
        <v>500025.7693744853</v>
      </c>
    </row>
    <row r="171" spans="1:26">
      <c r="A171" s="9">
        <f t="shared" si="3"/>
        <v>6</v>
      </c>
      <c r="B171" s="12">
        <f>IF($A171='P-Parametri'!$C$47,'P-Parametri'!$B$34,IF($A171='P-Parametri'!$C$48,'P-Parametri'!$C$34,'P-Parametri'!$C$51))</f>
        <v>3.7839263201876694E-2</v>
      </c>
      <c r="C171" s="10">
        <f>IF($A171&lt;='1-Input'!$B$26,0,IF($A171='1-Input'!$B$26+1,('1-Input'!$B$23+$C$163)*'1-Input'!$B$27,'1-Input'!$B$23+$C$163))</f>
        <v>0</v>
      </c>
      <c r="D171" s="10">
        <f>MAX(0,('1-Input'!$B$10-C171-IF(AND($A171&gt;=1,$A171&lt;1+'1-Input'!$C$12),$C$162,0)))/(1-'P-Parametri'!$B$31*MAX(0,IF(E170&lt;=0,0,(E170-F170)/E170)))</f>
        <v>11728.245501538458</v>
      </c>
      <c r="E171" s="10">
        <f>((E170-D171+MAX(0,-('1-Input'!$B$10-C171-IF(AND($A171&gt;=1,$A171&lt;1+'1-Input'!$C$12),$C$162,0))))*(1+B171))*(1-'P-Parametri'!$B$32)</f>
        <v>383552.74280348269</v>
      </c>
      <c r="F171" s="10">
        <f>IF(E170&lt;=0,F170,F170*(1-D171/E170))+MAX(0,-('1-Input'!$B$10-C171-IF(AND($A171&gt;=1,$A171&lt;1+'1-Input'!$C$12),$C$162,0)))</f>
        <v>496137.5961370311</v>
      </c>
      <c r="G171" s="10">
        <f>IF($A171&lt;='1-Input'!$B$26,0,IF($A171='1-Input'!$B$26+1,('1-Input'!$B$23+$G$163)*'1-Input'!$B$27,'1-Input'!$B$23+$G$163))</f>
        <v>0</v>
      </c>
      <c r="H171" s="10">
        <f>MAX(0,('1-Input'!$B$10-G171-IF(AND($A171&gt;=1,$A171&lt;1+'1-Input'!$C$12),$G$162,0)))/(1-'P-Parametri'!$B$31*MAX(0,IF(I170&lt;=0,0,(I170-J170)/I170)))</f>
        <v>2959.2015909090915</v>
      </c>
      <c r="I171" s="10">
        <f>((I170-H171+MAX(0,-('1-Input'!$B$10-G171-IF(AND($A171&gt;=1,$A171&lt;1+'1-Input'!$C$12),$G$162,0))))*(1+B171))*(1-'P-Parametri'!$B$32)</f>
        <v>435494.92403377377</v>
      </c>
      <c r="J171" s="10">
        <f>IF(I170&lt;=0,J170,J170*(1-H171/I170))+MAX(0,-('1-Input'!$B$10-G171-IF(AND($A171&gt;=1,$A171&lt;1+'1-Input'!$C$12),$G$162,0)))</f>
        <v>563326.4493449314</v>
      </c>
      <c r="K171" s="10">
        <f>IF($A171&lt;='1-Input'!$B$26,0,IF($A171='1-Input'!$B$26+1,('1-Input'!$B$23+$K$163)*'1-Input'!$B$27,'1-Input'!$B$23+$K$163))</f>
        <v>0</v>
      </c>
      <c r="L171" s="10">
        <f>MAX(0,('1-Input'!$B$10-K171-IF(AND($A171&gt;=1,$A171&lt;1+'1-Input'!$C$12),$K$162,0)))/(1-'P-Parametri'!$B$31*MAX(0,IF(M170&lt;=0,0,(M170-N170)/M170)))</f>
        <v>13744.267715194384</v>
      </c>
      <c r="M171" s="10">
        <f>((M170-L171+MAX(0,-('1-Input'!$B$10-K171-IF(AND($A171&gt;=1,$A171&lt;1+'1-Input'!$C$12),$K$162,0))))*(1+B171))*(1-'P-Parametri'!$B$32)</f>
        <v>371611.12268466031</v>
      </c>
      <c r="N171" s="10">
        <f>IF(M170&lt;=0,N170,N170*(1-L171/M170))+MAX(0,-('1-Input'!$B$10-K171-IF(AND($A171&gt;=1,$A171&lt;1+'1-Input'!$C$12),$K$162,0)))</f>
        <v>480690.73306305317</v>
      </c>
      <c r="O171" s="10">
        <f>IF($A171&lt;='1-Input'!$B$26,0,IF($A171='1-Input'!$B$26+1,('1-Input'!$B$23+$O$163)*'1-Input'!$B$27,'1-Input'!$B$23+$O$163))</f>
        <v>0</v>
      </c>
      <c r="P171" s="10">
        <f>MAX(0,('1-Input'!$B$10-O171-IF(AND($A171&gt;=1,$A171&lt;1+'1-Input'!$C$12),$O$162,0)))/(1-'P-Parametri'!$B$31*MAX(0,IF(Q170&lt;=0,0,(Q170-R170)/Q170)))</f>
        <v>13589.408227929498</v>
      </c>
      <c r="Q171" s="10">
        <f>((Q170-P171+MAX(0,-('1-Input'!$B$10-O171-IF(AND($A171&gt;=1,$A171&lt;1+'1-Input'!$C$12),$O$162,0))))*(1+B171))*(1-'P-Parametri'!$B$32)</f>
        <v>372528.41077612399</v>
      </c>
      <c r="R171" s="10">
        <f>IF(Q170&lt;=0,R170,R170*(1-P171/Q170))+MAX(0,-('1-Input'!$B$10-O171-IF(AND($A171&gt;=1,$A171&lt;1+'1-Input'!$C$12),$O$162,0)))</f>
        <v>481877.27420296904</v>
      </c>
      <c r="S171" s="10">
        <f>IF($A171&lt;='1-Input'!$B$26,0,IF($A171='1-Input'!$B$26+1,('1-Input'!$B$23+$S$163)*'1-Input'!$B$27,'1-Input'!$B$23+$S$163))</f>
        <v>0</v>
      </c>
      <c r="T171" s="10">
        <f>MAX(0,('1-Input'!$B$10-S171-IF(AND($A171&gt;=1,$A171&lt;1+'1-Input'!$C$12),$S$162,0)))/(1-'P-Parametri'!$B$31*MAX(0,IF(U170&lt;=0,0,(U170-V170)/U170)))</f>
        <v>13598.660930605432</v>
      </c>
      <c r="U171" s="10">
        <f>((U170-T171+MAX(0,-('1-Input'!$B$10-S171-IF(AND($A171&gt;=1,$A171&lt;1+'1-Input'!$C$12),$S$162,0))))*(1+B171))*(1-'P-Parametri'!$B$32)</f>
        <v>372473.603711162</v>
      </c>
      <c r="V171" s="10">
        <f>IF(U170&lt;=0,V170,V170*(1-T171/U170))+MAX(0,-('1-Input'!$B$10-S171-IF(AND($A171&gt;=1,$A171&lt;1+'1-Input'!$C$12),$S$162,0)))</f>
        <v>481806.3795321011</v>
      </c>
      <c r="W171" s="10">
        <f>IF($A171&lt;='1-Input'!$B$26,0,IF($A171='1-Input'!$B$26+1,('1-Input'!$B$23+$W$163)*'1-Input'!$B$27,'1-Input'!$B$23+$W$163))</f>
        <v>0</v>
      </c>
      <c r="X171" s="10">
        <f>MAX(0,('1-Input'!$B$10-W171-IF(AND($A171&gt;=1,$A171&lt;1+'1-Input'!$C$12),$W$162,0)))/(1-'P-Parametri'!$B$31*MAX(0,IF(Y170&lt;=0,0,(Y170-Z170)/Y170)))</f>
        <v>13598.660930605431</v>
      </c>
      <c r="Y171" s="10">
        <f>((Y170-X171+MAX(0,-('1-Input'!$B$10-W171-IF(AND($A171&gt;=1,$A171&lt;1+'1-Input'!$C$12),$W$162,0))))*(1+B171))*(1-'P-Parametri'!$B$32)</f>
        <v>372473.603711162</v>
      </c>
      <c r="Z171" s="10">
        <f>IF(Y170&lt;=0,Z170,Z170*(1-X171/Y170))+MAX(0,-('1-Input'!$B$10-W171-IF(AND($A171&gt;=1,$A171&lt;1+'1-Input'!$C$12),$W$162,0)))</f>
        <v>481806.37953210121</v>
      </c>
    </row>
    <row r="172" spans="1:26">
      <c r="A172" s="9">
        <f t="shared" si="3"/>
        <v>7</v>
      </c>
      <c r="B172" s="12">
        <f>IF($A172='P-Parametri'!$C$47,'P-Parametri'!$B$34,IF($A172='P-Parametri'!$C$48,'P-Parametri'!$C$34,'P-Parametri'!$C$51))</f>
        <v>3.7839263201876694E-2</v>
      </c>
      <c r="C172" s="10">
        <f>IF($A172&lt;='1-Input'!$B$26,0,IF($A172='1-Input'!$B$26+1,('1-Input'!$B$23+$C$163)*'1-Input'!$B$27,'1-Input'!$B$23+$C$163))</f>
        <v>0</v>
      </c>
      <c r="D172" s="10">
        <f>MAX(0,('1-Input'!$B$10-C172-IF(AND($A172&gt;=1,$A172&lt;1+'1-Input'!$C$12),$C$162,0)))/(1-'P-Parametri'!$B$31*MAX(0,IF(E171&lt;=0,0,(E171-F171)/E171)))</f>
        <v>11728.245501538458</v>
      </c>
      <c r="E172" s="10">
        <f>((E171-D172+MAX(0,-('1-Input'!$B$10-C172-IF(AND($A172&gt;=1,$A172&lt;1+'1-Input'!$C$12),$C$162,0))))*(1+B172))*(1-'P-Parametri'!$B$32)</f>
        <v>385122.27419561747</v>
      </c>
      <c r="F172" s="10">
        <f>IF(E171&lt;=0,F171,F171*(1-D172/E171))+MAX(0,-('1-Input'!$B$10-C172-IF(AND($A172&gt;=1,$A172&lt;1+'1-Input'!$C$12),$C$162,0)))</f>
        <v>480966.73987484665</v>
      </c>
      <c r="G172" s="10">
        <f>IF($A172&lt;='1-Input'!$B$26,0,IF($A172='1-Input'!$B$26+1,('1-Input'!$B$23+$G$163)*'1-Input'!$B$27,'1-Input'!$B$23+$G$163))</f>
        <v>0</v>
      </c>
      <c r="H172" s="10">
        <f>MAX(0,('1-Input'!$B$10-G172-IF(AND($A172&gt;=1,$A172&lt;1+'1-Input'!$C$12),$G$162,0)))/(1-'P-Parametri'!$B$31*MAX(0,IF(I171&lt;=0,0,(I171-J171)/I171)))</f>
        <v>2959.2015909090915</v>
      </c>
      <c r="I172" s="10">
        <f>((I171-H172+MAX(0,-('1-Input'!$B$10-G172-IF(AND($A172&gt;=1,$A172&lt;1+'1-Input'!$C$12),$G$162,0))))*(1+B172))*(1-'P-Parametri'!$B$32)</f>
        <v>448004.7503776169</v>
      </c>
      <c r="J172" s="10">
        <f>IF(I171&lt;=0,J171,J171*(1-H172/I171))+MAX(0,-('1-Input'!$B$10-G172-IF(AND($A172&gt;=1,$A172&lt;1+'1-Input'!$C$12),$G$162,0)))</f>
        <v>559498.62855275744</v>
      </c>
      <c r="K172" s="10">
        <f>IF($A172&lt;='1-Input'!$B$26,0,IF($A172='1-Input'!$B$26+1,('1-Input'!$B$23+$K$163)*'1-Input'!$B$27,'1-Input'!$B$23+$K$163))</f>
        <v>0</v>
      </c>
      <c r="L172" s="10">
        <f>MAX(0,('1-Input'!$B$10-K172-IF(AND($A172&gt;=1,$A172&lt;1+'1-Input'!$C$12),$K$162,0)))/(1-'P-Parametri'!$B$31*MAX(0,IF(M171&lt;=0,0,(M171-N171)/M171)))</f>
        <v>13744.267715194384</v>
      </c>
      <c r="M172" s="10">
        <f>((M171-L172+MAX(0,-('1-Input'!$B$10-K172-IF(AND($A172&gt;=1,$A172&lt;1+'1-Input'!$C$12),$K$162,0))))*(1+B172))*(1-'P-Parametri'!$B$32)</f>
        <v>370665.45653971162</v>
      </c>
      <c r="N172" s="10">
        <f>IF(M171&lt;=0,N171,N171*(1-L172/M171))+MAX(0,-('1-Input'!$B$10-K172-IF(AND($A172&gt;=1,$A172&lt;1+'1-Input'!$C$12),$K$162,0)))</f>
        <v>462912.08834515011</v>
      </c>
      <c r="O172" s="10">
        <f>IF($A172&lt;='1-Input'!$B$26,0,IF($A172='1-Input'!$B$26+1,('1-Input'!$B$23+$O$163)*'1-Input'!$B$27,'1-Input'!$B$23+$O$163))</f>
        <v>0</v>
      </c>
      <c r="P172" s="10">
        <f>MAX(0,('1-Input'!$B$10-O172-IF(AND($A172&gt;=1,$A172&lt;1+'1-Input'!$C$12),$O$162,0)))/(1-'P-Parametri'!$B$31*MAX(0,IF(Q171&lt;=0,0,(Q171-R171)/Q171)))</f>
        <v>13589.408227929498</v>
      </c>
      <c r="Q172" s="10">
        <f>((Q171-P172+MAX(0,-('1-Input'!$B$10-O172-IF(AND($A172&gt;=1,$A172&lt;1+'1-Input'!$C$12),$O$162,0))))*(1+B172))*(1-'P-Parametri'!$B$32)</f>
        <v>371775.94795915659</v>
      </c>
      <c r="R172" s="10">
        <f>IF(Q171&lt;=0,R171,R171*(1-P172/Q171))+MAX(0,-('1-Input'!$B$10-O172-IF(AND($A172&gt;=1,$A172&lt;1+'1-Input'!$C$12),$O$162,0)))</f>
        <v>464298.94512663601</v>
      </c>
      <c r="S172" s="10">
        <f>IF($A172&lt;='1-Input'!$B$26,0,IF($A172='1-Input'!$B$26+1,('1-Input'!$B$23+$S$163)*'1-Input'!$B$27,'1-Input'!$B$23+$S$163))</f>
        <v>0</v>
      </c>
      <c r="T172" s="10">
        <f>MAX(0,('1-Input'!$B$10-S172-IF(AND($A172&gt;=1,$A172&lt;1+'1-Input'!$C$12),$S$162,0)))/(1-'P-Parametri'!$B$31*MAX(0,IF(U171&lt;=0,0,(U171-V171)/U171)))</f>
        <v>13598.660930605432</v>
      </c>
      <c r="U172" s="10">
        <f>((U171-T172+MAX(0,-('1-Input'!$B$10-S172-IF(AND($A172&gt;=1,$A172&lt;1+'1-Input'!$C$12),$S$162,0))))*(1+B172))*(1-'P-Parametri'!$B$32)</f>
        <v>371709.59718459449</v>
      </c>
      <c r="V172" s="10">
        <f>IF(U171&lt;=0,V171,V171*(1-T172/U171))+MAX(0,-('1-Input'!$B$10-S172-IF(AND($A172&gt;=1,$A172&lt;1+'1-Input'!$C$12),$S$162,0)))</f>
        <v>464216.08179239772</v>
      </c>
      <c r="W172" s="10">
        <f>IF($A172&lt;='1-Input'!$B$26,0,IF($A172='1-Input'!$B$26+1,('1-Input'!$B$23+$W$163)*'1-Input'!$B$27,'1-Input'!$B$23+$W$163))</f>
        <v>0</v>
      </c>
      <c r="X172" s="10">
        <f>MAX(0,('1-Input'!$B$10-W172-IF(AND($A172&gt;=1,$A172&lt;1+'1-Input'!$C$12),$W$162,0)))/(1-'P-Parametri'!$B$31*MAX(0,IF(Y171&lt;=0,0,(Y171-Z171)/Y171)))</f>
        <v>13598.660930605431</v>
      </c>
      <c r="Y172" s="10">
        <f>((Y171-X172+MAX(0,-('1-Input'!$B$10-W172-IF(AND($A172&gt;=1,$A172&lt;1+'1-Input'!$C$12),$W$162,0))))*(1+B172))*(1-'P-Parametri'!$B$32)</f>
        <v>371709.59718459449</v>
      </c>
      <c r="Z172" s="10">
        <f>IF(Y171&lt;=0,Z171,Z171*(1-X172/Y171))+MAX(0,-('1-Input'!$B$10-W172-IF(AND($A172&gt;=1,$A172&lt;1+'1-Input'!$C$12),$W$162,0)))</f>
        <v>464216.08179239783</v>
      </c>
    </row>
    <row r="173" spans="1:26">
      <c r="A173" s="9">
        <f t="shared" si="3"/>
        <v>8</v>
      </c>
      <c r="B173" s="12">
        <f>IF($A173='P-Parametri'!$C$47,'P-Parametri'!$B$34,IF($A173='P-Parametri'!$C$48,'P-Parametri'!$C$34,'P-Parametri'!$C$51))</f>
        <v>3.7839263201876694E-2</v>
      </c>
      <c r="C173" s="10">
        <f>IF($A173&lt;='1-Input'!$B$26,0,IF($A173='1-Input'!$B$26+1,('1-Input'!$B$23+$C$163)*'1-Input'!$B$27,'1-Input'!$B$23+$C$163))</f>
        <v>0</v>
      </c>
      <c r="D173" s="10">
        <f>MAX(0,('1-Input'!$B$10-C173-IF(AND($A173&gt;=1,$A173&lt;1+'1-Input'!$C$12),$C$162,0)))/(1-'P-Parametri'!$B$31*MAX(0,IF(E172&lt;=0,0,(E172-F172)/E172)))</f>
        <v>11728.245501538458</v>
      </c>
      <c r="E173" s="10">
        <f>((E172-D173+MAX(0,-('1-Input'!$B$10-C173-IF(AND($A173&gt;=1,$A173&lt;1+'1-Input'!$C$12),$C$162,0))))*(1+B173))*(1-'P-Parametri'!$B$32)</f>
        <v>386747.93765659572</v>
      </c>
      <c r="F173" s="10">
        <f>IF(E172&lt;=0,F172,F172*(1-D173/E172))+MAX(0,-('1-Input'!$B$10-C173-IF(AND($A173&gt;=1,$A173&lt;1+'1-Input'!$C$12),$C$162,0)))</f>
        <v>466319.71377097198</v>
      </c>
      <c r="G173" s="10">
        <f>IF($A173&lt;='1-Input'!$B$26,0,IF($A173='1-Input'!$B$26+1,('1-Input'!$B$23+$G$163)*'1-Input'!$B$27,'1-Input'!$B$23+$G$163))</f>
        <v>0</v>
      </c>
      <c r="H173" s="10">
        <f>MAX(0,('1-Input'!$B$10-G173-IF(AND($A173&gt;=1,$A173&lt;1+'1-Input'!$C$12),$G$162,0)))/(1-'P-Parametri'!$B$31*MAX(0,IF(I172&lt;=0,0,(I172-J172)/I172)))</f>
        <v>2959.2015909090915</v>
      </c>
      <c r="I173" s="10">
        <f>((I172-H173+MAX(0,-('1-Input'!$B$10-G173-IF(AND($A173&gt;=1,$A173&lt;1+'1-Input'!$C$12),$G$162,0))))*(1+B173))*(1-'P-Parametri'!$B$32)</f>
        <v>460961.97295518359</v>
      </c>
      <c r="J173" s="10">
        <f>IF(I172&lt;=0,J172,J172*(1-H173/I172))+MAX(0,-('1-Input'!$B$10-G173-IF(AND($A173&gt;=1,$A173&lt;1+'1-Input'!$C$12),$G$162,0)))</f>
        <v>555802.97749028716</v>
      </c>
      <c r="K173" s="10">
        <f>IF($A173&lt;='1-Input'!$B$26,0,IF($A173='1-Input'!$B$26+1,('1-Input'!$B$23+$K$163)*'1-Input'!$B$27,'1-Input'!$B$23+$K$163))</f>
        <v>0</v>
      </c>
      <c r="L173" s="10">
        <f>MAX(0,('1-Input'!$B$10-K173-IF(AND($A173&gt;=1,$A173&lt;1+'1-Input'!$C$12),$K$162,0)))/(1-'P-Parametri'!$B$31*MAX(0,IF(M172&lt;=0,0,(M172-N172)/M172)))</f>
        <v>13744.267715194384</v>
      </c>
      <c r="M173" s="10">
        <f>((M172-L173+MAX(0,-('1-Input'!$B$10-K173-IF(AND($A173&gt;=1,$A173&lt;1+'1-Input'!$C$12),$K$162,0))))*(1+B173))*(1-'P-Parametri'!$B$32)</f>
        <v>369685.96998351329</v>
      </c>
      <c r="N173" s="10">
        <f>IF(M172&lt;=0,N172,N172*(1-L173/M172))+MAX(0,-('1-Input'!$B$10-K173-IF(AND($A173&gt;=1,$A173&lt;1+'1-Input'!$C$12),$K$162,0)))</f>
        <v>445747.31736753997</v>
      </c>
      <c r="O173" s="10">
        <f>IF($A173&lt;='1-Input'!$B$26,0,IF($A173='1-Input'!$B$26+1,('1-Input'!$B$23+$O$163)*'1-Input'!$B$27,'1-Input'!$B$23+$O$163))</f>
        <v>0</v>
      </c>
      <c r="P173" s="10">
        <f>MAX(0,('1-Input'!$B$10-O173-IF(AND($A173&gt;=1,$A173&lt;1+'1-Input'!$C$12),$O$162,0)))/(1-'P-Parametri'!$B$31*MAX(0,IF(Q172&lt;=0,0,(Q172-R172)/Q172)))</f>
        <v>13589.408227929498</v>
      </c>
      <c r="Q173" s="10">
        <f>((Q172-P173+MAX(0,-('1-Input'!$B$10-O173-IF(AND($A173&gt;=1,$A173&lt;1+'1-Input'!$C$12),$O$162,0))))*(1+B173))*(1-'P-Parametri'!$B$32)</f>
        <v>370996.57437451946</v>
      </c>
      <c r="R173" s="10">
        <f>IF(Q172&lt;=0,R172,R172*(1-P173/Q172))+MAX(0,-('1-Input'!$B$10-O173-IF(AND($A173&gt;=1,$A173&lt;1+'1-Input'!$C$12),$O$162,0)))</f>
        <v>447327.57314908126</v>
      </c>
      <c r="S173" s="10">
        <f>IF($A173&lt;='1-Input'!$B$26,0,IF($A173='1-Input'!$B$26+1,('1-Input'!$B$23+$S$163)*'1-Input'!$B$27,'1-Input'!$B$23+$S$163))</f>
        <v>0</v>
      </c>
      <c r="T173" s="10">
        <f>MAX(0,('1-Input'!$B$10-S173-IF(AND($A173&gt;=1,$A173&lt;1+'1-Input'!$C$12),$S$162,0)))/(1-'P-Parametri'!$B$31*MAX(0,IF(U172&lt;=0,0,(U172-V172)/U172)))</f>
        <v>13598.660930605432</v>
      </c>
      <c r="U173" s="10">
        <f>((U172-T173+MAX(0,-('1-Input'!$B$10-S173-IF(AND($A173&gt;=1,$A173&lt;1+'1-Input'!$C$12),$S$162,0))))*(1+B173))*(1-'P-Parametri'!$B$32)</f>
        <v>370918.26704592147</v>
      </c>
      <c r="V173" s="10">
        <f>IF(U172&lt;=0,V172,V172*(1-T173/U172))+MAX(0,-('1-Input'!$B$10-S173-IF(AND($A173&gt;=1,$A173&lt;1+'1-Input'!$C$12),$S$162,0)))</f>
        <v>447233.15441402805</v>
      </c>
      <c r="W173" s="10">
        <f>IF($A173&lt;='1-Input'!$B$26,0,IF($A173='1-Input'!$B$26+1,('1-Input'!$B$23+$W$163)*'1-Input'!$B$27,'1-Input'!$B$23+$W$163))</f>
        <v>0</v>
      </c>
      <c r="X173" s="10">
        <f>MAX(0,('1-Input'!$B$10-W173-IF(AND($A173&gt;=1,$A173&lt;1+'1-Input'!$C$12),$W$162,0)))/(1-'P-Parametri'!$B$31*MAX(0,IF(Y172&lt;=0,0,(Y172-Z172)/Y172)))</f>
        <v>13598.660930605431</v>
      </c>
      <c r="Y173" s="10">
        <f>((Y172-X173+MAX(0,-('1-Input'!$B$10-W173-IF(AND($A173&gt;=1,$A173&lt;1+'1-Input'!$C$12),$W$162,0))))*(1+B173))*(1-'P-Parametri'!$B$32)</f>
        <v>370918.26704592147</v>
      </c>
      <c r="Z173" s="10">
        <f>IF(Y172&lt;=0,Z172,Z172*(1-X173/Y172))+MAX(0,-('1-Input'!$B$10-W173-IF(AND($A173&gt;=1,$A173&lt;1+'1-Input'!$C$12),$W$162,0)))</f>
        <v>447233.15441402816</v>
      </c>
    </row>
    <row r="174" spans="1:26">
      <c r="A174" s="9">
        <f t="shared" si="3"/>
        <v>9</v>
      </c>
      <c r="B174" s="12">
        <f>IF($A174='P-Parametri'!$C$47,'P-Parametri'!$B$34,IF($A174='P-Parametri'!$C$48,'P-Parametri'!$C$34,'P-Parametri'!$C$51))</f>
        <v>3.7839263201876694E-2</v>
      </c>
      <c r="C174" s="10">
        <f>IF($A174&lt;='1-Input'!$B$26,0,IF($A174='1-Input'!$B$26+1,('1-Input'!$B$23+$C$163)*'1-Input'!$B$27,'1-Input'!$B$23+$C$163))</f>
        <v>0</v>
      </c>
      <c r="D174" s="10">
        <f>MAX(0,('1-Input'!$B$10-C174-IF(AND($A174&gt;=1,$A174&lt;1+'1-Input'!$C$12),$C$162,0)))/(1-'P-Parametri'!$B$31*MAX(0,IF(E173&lt;=0,0,(E173-F173)/E173)))</f>
        <v>11728.245501538458</v>
      </c>
      <c r="E174" s="10">
        <f>((E173-D174+MAX(0,-('1-Input'!$B$10-C174-IF(AND($A174&gt;=1,$A174&lt;1+'1-Input'!$C$12),$C$162,0))))*(1+B174))*(1-'P-Parametri'!$B$32)</f>
        <v>388431.74067041447</v>
      </c>
      <c r="F174" s="10">
        <f>IF(E173&lt;=0,F173,F173*(1-D174/E173))+MAX(0,-('1-Input'!$B$10-C174-IF(AND($A174&gt;=1,$A174&lt;1+'1-Input'!$C$12),$C$162,0)))</f>
        <v>452178.43064364145</v>
      </c>
      <c r="G174" s="10">
        <f>IF($A174&lt;='1-Input'!$B$26,0,IF($A174='1-Input'!$B$26+1,('1-Input'!$B$23+$G$163)*'1-Input'!$B$27,'1-Input'!$B$23+$G$163))</f>
        <v>0</v>
      </c>
      <c r="H174" s="10">
        <f>MAX(0,('1-Input'!$B$10-G174-IF(AND($A174&gt;=1,$A174&lt;1+'1-Input'!$C$12),$G$162,0)))/(1-'P-Parametri'!$B$31*MAX(0,IF(I173&lt;=0,0,(I173-J173)/I173)))</f>
        <v>2959.2015909090915</v>
      </c>
      <c r="I174" s="10">
        <f>((I173-H174+MAX(0,-('1-Input'!$B$10-G174-IF(AND($A174&gt;=1,$A174&lt;1+'1-Input'!$C$12),$G$162,0))))*(1+B174))*(1-'P-Parametri'!$B$32)</f>
        <v>474382.59225956199</v>
      </c>
      <c r="J174" s="10">
        <f>IF(I173&lt;=0,J173,J173*(1-H174/I173))+MAX(0,-('1-Input'!$B$10-G174-IF(AND($A174&gt;=1,$A174&lt;1+'1-Input'!$C$12),$G$162,0)))</f>
        <v>552234.93250671285</v>
      </c>
      <c r="K174" s="10">
        <f>IF($A174&lt;='1-Input'!$B$26,0,IF($A174='1-Input'!$B$26+1,('1-Input'!$B$23+$K$163)*'1-Input'!$B$27,'1-Input'!$B$23+$K$163))</f>
        <v>0</v>
      </c>
      <c r="L174" s="10">
        <f>MAX(0,('1-Input'!$B$10-K174-IF(AND($A174&gt;=1,$A174&lt;1+'1-Input'!$C$12),$K$162,0)))/(1-'P-Parametri'!$B$31*MAX(0,IF(M173&lt;=0,0,(M173-N173)/M173)))</f>
        <v>13744.267715194384</v>
      </c>
      <c r="M174" s="10">
        <f>((M173-L174+MAX(0,-('1-Input'!$B$10-K174-IF(AND($A174&gt;=1,$A174&lt;1+'1-Input'!$C$12),$K$162,0))))*(1+B174))*(1-'P-Parametri'!$B$32)</f>
        <v>368671.45347692393</v>
      </c>
      <c r="N174" s="10">
        <f>IF(M173&lt;=0,N173,N173*(1-L174/M173))+MAX(0,-('1-Input'!$B$10-K174-IF(AND($A174&gt;=1,$A174&lt;1+'1-Input'!$C$12),$K$162,0)))</f>
        <v>429175.22385935951</v>
      </c>
      <c r="O174" s="10">
        <f>IF($A174&lt;='1-Input'!$B$26,0,IF($A174='1-Input'!$B$26+1,('1-Input'!$B$23+$O$163)*'1-Input'!$B$27,'1-Input'!$B$23+$O$163))</f>
        <v>0</v>
      </c>
      <c r="P174" s="10">
        <f>MAX(0,('1-Input'!$B$10-O174-IF(AND($A174&gt;=1,$A174&lt;1+'1-Input'!$C$12),$O$162,0)))/(1-'P-Parametri'!$B$31*MAX(0,IF(Q173&lt;=0,0,(Q173-R173)/Q173)))</f>
        <v>13589.408227929498</v>
      </c>
      <c r="Q174" s="10">
        <f>((Q173-P174+MAX(0,-('1-Input'!$B$10-O174-IF(AND($A174&gt;=1,$A174&lt;1+'1-Input'!$C$12),$O$162,0))))*(1+B174))*(1-'P-Parametri'!$B$32)</f>
        <v>370189.32759669435</v>
      </c>
      <c r="R174" s="10">
        <f>IF(Q173&lt;=0,R173,R173*(1-P174/Q173))+MAX(0,-('1-Input'!$B$10-O174-IF(AND($A174&gt;=1,$A174&lt;1+'1-Input'!$C$12),$O$162,0)))</f>
        <v>430942.2008221788</v>
      </c>
      <c r="S174" s="10">
        <f>IF($A174&lt;='1-Input'!$B$26,0,IF($A174='1-Input'!$B$26+1,('1-Input'!$B$23+$S$163)*'1-Input'!$B$27,'1-Input'!$B$23+$S$163))</f>
        <v>0</v>
      </c>
      <c r="T174" s="10">
        <f>MAX(0,('1-Input'!$B$10-S174-IF(AND($A174&gt;=1,$A174&lt;1+'1-Input'!$C$12),$S$162,0)))/(1-'P-Parametri'!$B$31*MAX(0,IF(U173&lt;=0,0,(U173-V173)/U173)))</f>
        <v>13598.660930605432</v>
      </c>
      <c r="U174" s="10">
        <f>((U173-T174+MAX(0,-('1-Input'!$B$10-S174-IF(AND($A174&gt;=1,$A174&lt;1+'1-Input'!$C$12),$S$162,0))))*(1+B174))*(1-'P-Parametri'!$B$32)</f>
        <v>370098.6361048278</v>
      </c>
      <c r="V174" s="10">
        <f>IF(U173&lt;=0,V173,V173*(1-T174/U173))+MAX(0,-('1-Input'!$B$10-S174-IF(AND($A174&gt;=1,$A174&lt;1+'1-Input'!$C$12),$S$162,0)))</f>
        <v>430836.62567944155</v>
      </c>
      <c r="W174" s="10">
        <f>IF($A174&lt;='1-Input'!$B$26,0,IF($A174='1-Input'!$B$26+1,('1-Input'!$B$23+$W$163)*'1-Input'!$B$27,'1-Input'!$B$23+$W$163))</f>
        <v>0</v>
      </c>
      <c r="X174" s="10">
        <f>MAX(0,('1-Input'!$B$10-W174-IF(AND($A174&gt;=1,$A174&lt;1+'1-Input'!$C$12),$W$162,0)))/(1-'P-Parametri'!$B$31*MAX(0,IF(Y173&lt;=0,0,(Y173-Z173)/Y173)))</f>
        <v>13598.660930605431</v>
      </c>
      <c r="Y174" s="10">
        <f>((Y173-X174+MAX(0,-('1-Input'!$B$10-W174-IF(AND($A174&gt;=1,$A174&lt;1+'1-Input'!$C$12),$W$162,0))))*(1+B174))*(1-'P-Parametri'!$B$32)</f>
        <v>370098.6361048278</v>
      </c>
      <c r="Z174" s="10">
        <f>IF(Y173&lt;=0,Z173,Z173*(1-X174/Y173))+MAX(0,-('1-Input'!$B$10-W174-IF(AND($A174&gt;=1,$A174&lt;1+'1-Input'!$C$12),$W$162,0)))</f>
        <v>430836.62567944167</v>
      </c>
    </row>
    <row r="175" spans="1:26">
      <c r="A175" s="9">
        <f t="shared" si="3"/>
        <v>10</v>
      </c>
      <c r="B175" s="12">
        <f>IF($A175='P-Parametri'!$C$47,'P-Parametri'!$B$34,IF($A175='P-Parametri'!$C$48,'P-Parametri'!$C$34,'P-Parametri'!$C$51))</f>
        <v>3.7839263201876694E-2</v>
      </c>
      <c r="C175" s="10">
        <f>IF($A175&lt;='1-Input'!$B$26,0,IF($A175='1-Input'!$B$26+1,('1-Input'!$B$23+$C$163)*'1-Input'!$B$27,'1-Input'!$B$23+$C$163))</f>
        <v>0</v>
      </c>
      <c r="D175" s="10">
        <f>MAX(0,('1-Input'!$B$10-C175-IF(AND($A175&gt;=1,$A175&lt;1+'1-Input'!$C$12),$C$162,0)))/(1-'P-Parametri'!$B$31*MAX(0,IF(E174&lt;=0,0,(E174-F174)/E174)))</f>
        <v>11728.245501538458</v>
      </c>
      <c r="E175" s="10">
        <f>((E174-D175+MAX(0,-('1-Input'!$B$10-C175-IF(AND($A175&gt;=1,$A175&lt;1+'1-Input'!$C$12),$C$162,0))))*(1+B175))*(1-'P-Parametri'!$B$32)</f>
        <v>390175.76251589472</v>
      </c>
      <c r="F175" s="10">
        <f>IF(E174&lt;=0,F174,F174*(1-D175/E174))+MAX(0,-('1-Input'!$B$10-C175-IF(AND($A175&gt;=1,$A175&lt;1+'1-Input'!$C$12),$C$162,0)))</f>
        <v>438525.42783821718</v>
      </c>
      <c r="G175" s="10">
        <f>IF($A175&lt;='1-Input'!$B$26,0,IF($A175='1-Input'!$B$26+1,('1-Input'!$B$23+$G$163)*'1-Input'!$B$27,'1-Input'!$B$23+$G$163))</f>
        <v>0</v>
      </c>
      <c r="H175" s="10">
        <f>MAX(0,('1-Input'!$B$10-G175-IF(AND($A175&gt;=1,$A175&lt;1+'1-Input'!$C$12),$G$162,0)))/(1-'P-Parametri'!$B$31*MAX(0,IF(I174&lt;=0,0,(I174-J174)/I174)))</f>
        <v>2959.2015909090915</v>
      </c>
      <c r="I175" s="10">
        <f>((I174-H175+MAX(0,-('1-Input'!$B$10-G175-IF(AND($A175&gt;=1,$A175&lt;1+'1-Input'!$C$12),$G$162,0))))*(1+B175))*(1-'P-Parametri'!$B$32)</f>
        <v>488283.18101882981</v>
      </c>
      <c r="J175" s="10">
        <f>IF(I174&lt;=0,J174,J174*(1-H175/I174))+MAX(0,-('1-Input'!$B$10-G175-IF(AND($A175&gt;=1,$A175&lt;1+'1-Input'!$C$12),$G$162,0)))</f>
        <v>548790.08752822073</v>
      </c>
      <c r="K175" s="10">
        <f>IF($A175&lt;='1-Input'!$B$26,0,IF($A175='1-Input'!$B$26+1,('1-Input'!$B$23+$K$163)*'1-Input'!$B$27,'1-Input'!$B$23+$K$163))</f>
        <v>0</v>
      </c>
      <c r="L175" s="10">
        <f>MAX(0,('1-Input'!$B$10-K175-IF(AND($A175&gt;=1,$A175&lt;1+'1-Input'!$C$12),$K$162,0)))/(1-'P-Parametri'!$B$31*MAX(0,IF(M174&lt;=0,0,(M174-N174)/M174)))</f>
        <v>13744.267715194384</v>
      </c>
      <c r="M175" s="10">
        <f>((M174-L175+MAX(0,-('1-Input'!$B$10-K175-IF(AND($A175&gt;=1,$A175&lt;1+'1-Input'!$C$12),$K$162,0))))*(1+B175))*(1-'P-Parametri'!$B$32)</f>
        <v>367620.6542233465</v>
      </c>
      <c r="N175" s="10">
        <f>IF(M174&lt;=0,N174,N174*(1-L175/M174))+MAX(0,-('1-Input'!$B$10-K175-IF(AND($A175&gt;=1,$A175&lt;1+'1-Input'!$C$12),$K$162,0)))</f>
        <v>413175.34342972183</v>
      </c>
      <c r="O175" s="10">
        <f>IF($A175&lt;='1-Input'!$B$26,0,IF($A175='1-Input'!$B$26+1,('1-Input'!$B$23+$O$163)*'1-Input'!$B$27,'1-Input'!$B$23+$O$163))</f>
        <v>0</v>
      </c>
      <c r="P175" s="10">
        <f>MAX(0,('1-Input'!$B$10-O175-IF(AND($A175&gt;=1,$A175&lt;1+'1-Input'!$C$12),$O$162,0)))/(1-'P-Parametri'!$B$31*MAX(0,IF(Q174&lt;=0,0,(Q174-R174)/Q174)))</f>
        <v>13589.408227929498</v>
      </c>
      <c r="Q175" s="10">
        <f>((Q174-P175+MAX(0,-('1-Input'!$B$10-O175-IF(AND($A175&gt;=1,$A175&lt;1+'1-Input'!$C$12),$O$162,0))))*(1+B175))*(1-'P-Parametri'!$B$32)</f>
        <v>369353.21078037651</v>
      </c>
      <c r="R175" s="10">
        <f>IF(Q174&lt;=0,R174,R174*(1-P175/Q174))+MAX(0,-('1-Input'!$B$10-O175-IF(AND($A175&gt;=1,$A175&lt;1+'1-Input'!$C$12),$O$162,0)))</f>
        <v>415122.59433153708</v>
      </c>
      <c r="S175" s="10">
        <f>IF($A175&lt;='1-Input'!$B$26,0,IF($A175='1-Input'!$B$26+1,('1-Input'!$B$23+$S$163)*'1-Input'!$B$27,'1-Input'!$B$23+$S$163))</f>
        <v>0</v>
      </c>
      <c r="T175" s="10">
        <f>MAX(0,('1-Input'!$B$10-S175-IF(AND($A175&gt;=1,$A175&lt;1+'1-Input'!$C$12),$S$162,0)))/(1-'P-Parametri'!$B$31*MAX(0,IF(U174&lt;=0,0,(U174-V174)/U174)))</f>
        <v>13598.660930605432</v>
      </c>
      <c r="U175" s="10">
        <f>((U174-T175+MAX(0,-('1-Input'!$B$10-S175-IF(AND($A175&gt;=1,$A175&lt;1+'1-Input'!$C$12),$S$162,0))))*(1+B175))*(1-'P-Parametri'!$B$32)</f>
        <v>369249.69222316972</v>
      </c>
      <c r="V175" s="10">
        <f>IF(U174&lt;=0,V174,V174*(1-T175/U174))+MAX(0,-('1-Input'!$B$10-S175-IF(AND($A175&gt;=1,$A175&lt;1+'1-Input'!$C$12),$S$162,0)))</f>
        <v>415006.24799752695</v>
      </c>
      <c r="W175" s="10">
        <f>IF($A175&lt;='1-Input'!$B$26,0,IF($A175='1-Input'!$B$26+1,('1-Input'!$B$23+$W$163)*'1-Input'!$B$27,'1-Input'!$B$23+$W$163))</f>
        <v>0</v>
      </c>
      <c r="X175" s="10">
        <f>MAX(0,('1-Input'!$B$10-W175-IF(AND($A175&gt;=1,$A175&lt;1+'1-Input'!$C$12),$W$162,0)))/(1-'P-Parametri'!$B$31*MAX(0,IF(Y174&lt;=0,0,(Y174-Z174)/Y174)))</f>
        <v>13598.660930605431</v>
      </c>
      <c r="Y175" s="10">
        <f>((Y174-X175+MAX(0,-('1-Input'!$B$10-W175-IF(AND($A175&gt;=1,$A175&lt;1+'1-Input'!$C$12),$W$162,0))))*(1+B175))*(1-'P-Parametri'!$B$32)</f>
        <v>369249.69222316972</v>
      </c>
      <c r="Z175" s="10">
        <f>IF(Y174&lt;=0,Z174,Z174*(1-X175/Y174))+MAX(0,-('1-Input'!$B$10-W175-IF(AND($A175&gt;=1,$A175&lt;1+'1-Input'!$C$12),$W$162,0)))</f>
        <v>415006.24799752707</v>
      </c>
    </row>
    <row r="176" spans="1:26">
      <c r="A176" s="9">
        <f t="shared" si="3"/>
        <v>11</v>
      </c>
      <c r="B176" s="12">
        <f>IF($A176='P-Parametri'!$C$47,'P-Parametri'!$B$34,IF($A176='P-Parametri'!$C$48,'P-Parametri'!$C$34,'P-Parametri'!$C$51))</f>
        <v>3.7839263201876694E-2</v>
      </c>
      <c r="C176" s="10">
        <f>IF($A176&lt;='1-Input'!$B$26,0,IF($A176='1-Input'!$B$26+1,('1-Input'!$B$23+$C$163)*'1-Input'!$B$27,'1-Input'!$B$23+$C$163))</f>
        <v>0</v>
      </c>
      <c r="D176" s="10">
        <f>MAX(0,('1-Input'!$B$10-C176-IF(AND($A176&gt;=1,$A176&lt;1+'1-Input'!$C$12),$C$162,0)))/(1-'P-Parametri'!$B$31*MAX(0,IF(E175&lt;=0,0,(E175-F175)/E175)))</f>
        <v>29000</v>
      </c>
      <c r="E176" s="10">
        <f>((E175-D176+MAX(0,-('1-Input'!$B$10-C176-IF(AND($A176&gt;=1,$A176&lt;1+'1-Input'!$C$12),$C$162,0))))*(1+B176))*(1-'P-Parametri'!$B$32)</f>
        <v>374092.70248136047</v>
      </c>
      <c r="F176" s="10">
        <f>IF(E175&lt;=0,F175,F175*(1-D176/E175))+MAX(0,-('1-Input'!$B$10-C176-IF(AND($A176&gt;=1,$A176&lt;1+'1-Input'!$C$12),$C$162,0)))</f>
        <v>405931.81585856422</v>
      </c>
      <c r="G176" s="10">
        <f>IF($A176&lt;='1-Input'!$B$26,0,IF($A176='1-Input'!$B$26+1,('1-Input'!$B$23+$G$163)*'1-Input'!$B$27,'1-Input'!$B$23+$G$163))</f>
        <v>0</v>
      </c>
      <c r="H176" s="10">
        <f>MAX(0,('1-Input'!$B$10-G176-IF(AND($A176&gt;=1,$A176&lt;1+'1-Input'!$C$12),$G$162,0)))/(1-'P-Parametri'!$B$31*MAX(0,IF(I175&lt;=0,0,(I175-J175)/I175)))</f>
        <v>29000</v>
      </c>
      <c r="I176" s="10">
        <f>((I175-H176+MAX(0,-('1-Input'!$B$10-G176-IF(AND($A176&gt;=1,$A176&lt;1+'1-Input'!$C$12),$G$162,0))))*(1+B176))*(1-'P-Parametri'!$B$32)</f>
        <v>475708.79395321733</v>
      </c>
      <c r="J176" s="10">
        <f>IF(I175&lt;=0,J175,J175*(1-H176/I175))+MAX(0,-('1-Input'!$B$10-G176-IF(AND($A176&gt;=1,$A176&lt;1+'1-Input'!$C$12),$G$162,0)))</f>
        <v>516196.47554856777</v>
      </c>
      <c r="K176" s="10">
        <f>IF($A176&lt;='1-Input'!$B$26,0,IF($A176='1-Input'!$B$26+1,('1-Input'!$B$23+$K$163)*'1-Input'!$B$27,'1-Input'!$B$23+$K$163))</f>
        <v>0</v>
      </c>
      <c r="L176" s="10">
        <f>MAX(0,('1-Input'!$B$10-K176-IF(AND($A176&gt;=1,$A176&lt;1+'1-Input'!$C$12),$K$162,0)))/(1-'P-Parametri'!$B$31*MAX(0,IF(M175&lt;=0,0,(M175-N175)/M175)))</f>
        <v>29000</v>
      </c>
      <c r="M176" s="10">
        <f>((M175-L176+MAX(0,-('1-Input'!$B$10-K176-IF(AND($A176&gt;=1,$A176&lt;1+'1-Input'!$C$12),$K$162,0))))*(1+B176))*(1-'P-Parametri'!$B$32)</f>
        <v>350730.94266352721</v>
      </c>
      <c r="N176" s="10">
        <f>IF(M175&lt;=0,N175,N175*(1-L176/M175))+MAX(0,-('1-Input'!$B$10-K176-IF(AND($A176&gt;=1,$A176&lt;1+'1-Input'!$C$12),$K$162,0)))</f>
        <v>380581.73145006888</v>
      </c>
      <c r="O176" s="10">
        <f>IF($A176&lt;='1-Input'!$B$26,0,IF($A176='1-Input'!$B$26+1,('1-Input'!$B$23+$O$163)*'1-Input'!$B$27,'1-Input'!$B$23+$O$163))</f>
        <v>0</v>
      </c>
      <c r="P176" s="10">
        <f>MAX(0,('1-Input'!$B$10-O176-IF(AND($A176&gt;=1,$A176&lt;1+'1-Input'!$C$12),$O$162,0)))/(1-'P-Parametri'!$B$31*MAX(0,IF(Q175&lt;=0,0,(Q175-R175)/Q175)))</f>
        <v>29000</v>
      </c>
      <c r="Q176" s="10">
        <f>((Q175-P176+MAX(0,-('1-Input'!$B$10-O176-IF(AND($A176&gt;=1,$A176&lt;1+'1-Input'!$C$12),$O$162,0))))*(1+B176))*(1-'P-Parametri'!$B$32)</f>
        <v>352525.46165368962</v>
      </c>
      <c r="R176" s="10">
        <f>IF(Q175&lt;=0,R175,R175*(1-P176/Q175))+MAX(0,-('1-Input'!$B$10-O176-IF(AND($A176&gt;=1,$A176&lt;1+'1-Input'!$C$12),$O$162,0)))</f>
        <v>382528.98235188407</v>
      </c>
      <c r="S176" s="10">
        <f>IF($A176&lt;='1-Input'!$B$26,0,IF($A176='1-Input'!$B$26+1,('1-Input'!$B$23+$S$163)*'1-Input'!$B$27,'1-Input'!$B$23+$S$163))</f>
        <v>0</v>
      </c>
      <c r="T176" s="10">
        <f>MAX(0,('1-Input'!$B$10-S176-IF(AND($A176&gt;=1,$A176&lt;1+'1-Input'!$C$12),$S$162,0)))/(1-'P-Parametri'!$B$31*MAX(0,IF(U175&lt;=0,0,(U175-V175)/U175)))</f>
        <v>29000</v>
      </c>
      <c r="U176" s="10">
        <f>((U175-T176+MAX(0,-('1-Input'!$B$10-S176-IF(AND($A176&gt;=1,$A176&lt;1+'1-Input'!$C$12),$S$162,0))))*(1+B176))*(1-'P-Parametri'!$B$32)</f>
        <v>352418.24090179667</v>
      </c>
      <c r="V176" s="10">
        <f>IF(U175&lt;=0,V175,V175*(1-T176/U175))+MAX(0,-('1-Input'!$B$10-S176-IF(AND($A176&gt;=1,$A176&lt;1+'1-Input'!$C$12),$S$162,0)))</f>
        <v>382412.63601787394</v>
      </c>
      <c r="W176" s="10">
        <f>IF($A176&lt;='1-Input'!$B$26,0,IF($A176='1-Input'!$B$26+1,('1-Input'!$B$23+$W$163)*'1-Input'!$B$27,'1-Input'!$B$23+$W$163))</f>
        <v>0</v>
      </c>
      <c r="X176" s="10">
        <f>MAX(0,('1-Input'!$B$10-W176-IF(AND($A176&gt;=1,$A176&lt;1+'1-Input'!$C$12),$W$162,0)))/(1-'P-Parametri'!$B$31*MAX(0,IF(Y175&lt;=0,0,(Y175-Z175)/Y175)))</f>
        <v>29000</v>
      </c>
      <c r="Y176" s="10">
        <f>((Y175-X176+MAX(0,-('1-Input'!$B$10-W176-IF(AND($A176&gt;=1,$A176&lt;1+'1-Input'!$C$12),$W$162,0))))*(1+B176))*(1-'P-Parametri'!$B$32)</f>
        <v>352418.24090179667</v>
      </c>
      <c r="Z176" s="10">
        <f>IF(Y175&lt;=0,Z175,Z175*(1-X176/Y175))+MAX(0,-('1-Input'!$B$10-W176-IF(AND($A176&gt;=1,$A176&lt;1+'1-Input'!$C$12),$W$162,0)))</f>
        <v>382412.63601787406</v>
      </c>
    </row>
    <row r="177" spans="1:26">
      <c r="A177" s="9">
        <f t="shared" si="3"/>
        <v>12</v>
      </c>
      <c r="B177" s="12">
        <f>IF($A177='P-Parametri'!$C$47,'P-Parametri'!$B$34,IF($A177='P-Parametri'!$C$48,'P-Parametri'!$C$34,'P-Parametri'!$C$51))</f>
        <v>3.7839263201876694E-2</v>
      </c>
      <c r="C177" s="10">
        <f>IF($A177&lt;='1-Input'!$B$26,0,IF($A177='1-Input'!$B$26+1,('1-Input'!$B$23+$C$163)*'1-Input'!$B$27,'1-Input'!$B$23+$C$163))</f>
        <v>0</v>
      </c>
      <c r="D177" s="10">
        <f>MAX(0,('1-Input'!$B$10-C177-IF(AND($A177&gt;=1,$A177&lt;1+'1-Input'!$C$12),$C$162,0)))/(1-'P-Parametri'!$B$31*MAX(0,IF(E176&lt;=0,0,(E176-F176)/E176)))</f>
        <v>29000</v>
      </c>
      <c r="E177" s="10">
        <f>((E176-D177+MAX(0,-('1-Input'!$B$10-C177-IF(AND($A177&gt;=1,$A177&lt;1+'1-Input'!$C$12),$C$162,0))))*(1+B177))*(1-'P-Parametri'!$B$32)</f>
        <v>357434.45456744044</v>
      </c>
      <c r="F177" s="10">
        <f>IF(E176&lt;=0,F176,F176*(1-D177/E176))+MAX(0,-('1-Input'!$B$10-C177-IF(AND($A177&gt;=1,$A177&lt;1+'1-Input'!$C$12),$C$162,0)))</f>
        <v>374463.6193879717</v>
      </c>
      <c r="G177" s="10">
        <f>IF($A177&lt;='1-Input'!$B$26,0,IF($A177='1-Input'!$B$26+1,('1-Input'!$B$23+$G$163)*'1-Input'!$B$27,'1-Input'!$B$23+$G$163))</f>
        <v>0</v>
      </c>
      <c r="H177" s="10">
        <f>MAX(0,('1-Input'!$B$10-G177-IF(AND($A177&gt;=1,$A177&lt;1+'1-Input'!$C$12),$G$162,0)))/(1-'P-Parametri'!$B$31*MAX(0,IF(I176&lt;=0,0,(I176-J176)/I176)))</f>
        <v>29000</v>
      </c>
      <c r="I177" s="10">
        <f>((I176-H177+MAX(0,-('1-Input'!$B$10-G177-IF(AND($A177&gt;=1,$A177&lt;1+'1-Input'!$C$12),$G$162,0))))*(1+B177))*(1-'P-Parametri'!$B$32)</f>
        <v>462684.70173104166</v>
      </c>
      <c r="J177" s="10">
        <f>IF(I176&lt;=0,J176,J176*(1-H177/I176))+MAX(0,-('1-Input'!$B$10-G177-IF(AND($A177&gt;=1,$A177&lt;1+'1-Input'!$C$12),$G$162,0)))</f>
        <v>484728.27907797525</v>
      </c>
      <c r="K177" s="10">
        <f>IF($A177&lt;='1-Input'!$B$26,0,IF($A177='1-Input'!$B$26+1,('1-Input'!$B$23+$K$163)*'1-Input'!$B$27,'1-Input'!$B$23+$K$163))</f>
        <v>0</v>
      </c>
      <c r="L177" s="10">
        <f>MAX(0,('1-Input'!$B$10-K177-IF(AND($A177&gt;=1,$A177&lt;1+'1-Input'!$C$12),$K$162,0)))/(1-'P-Parametri'!$B$31*MAX(0,IF(M176&lt;=0,0,(M176-N176)/M176)))</f>
        <v>29000</v>
      </c>
      <c r="M177" s="10">
        <f>((M176-L177+MAX(0,-('1-Input'!$B$10-K177-IF(AND($A177&gt;=1,$A177&lt;1+'1-Input'!$C$12),$K$162,0))))*(1+B177))*(1-'P-Parametri'!$B$32)</f>
        <v>333237.19447419402</v>
      </c>
      <c r="N177" s="10">
        <f>IF(M176&lt;=0,N176,N176*(1-L177/M176))+MAX(0,-('1-Input'!$B$10-K177-IF(AND($A177&gt;=1,$A177&lt;1+'1-Input'!$C$12),$K$162,0)))</f>
        <v>349113.53497947636</v>
      </c>
      <c r="O177" s="10">
        <f>IF($A177&lt;='1-Input'!$B$26,0,IF($A177='1-Input'!$B$26+1,('1-Input'!$B$23+$O$163)*'1-Input'!$B$27,'1-Input'!$B$23+$O$163))</f>
        <v>0</v>
      </c>
      <c r="P177" s="10">
        <f>MAX(0,('1-Input'!$B$10-O177-IF(AND($A177&gt;=1,$A177&lt;1+'1-Input'!$C$12),$O$162,0)))/(1-'P-Parametri'!$B$31*MAX(0,IF(Q176&lt;=0,0,(Q176-R176)/Q176)))</f>
        <v>29000</v>
      </c>
      <c r="Q177" s="10">
        <f>((Q176-P177+MAX(0,-('1-Input'!$B$10-O177-IF(AND($A177&gt;=1,$A177&lt;1+'1-Input'!$C$12),$O$162,0))))*(1+B177))*(1-'P-Parametri'!$B$32)</f>
        <v>335095.89189621282</v>
      </c>
      <c r="R177" s="10">
        <f>IF(Q176&lt;=0,R176,R176*(1-P177/Q176))+MAX(0,-('1-Input'!$B$10-O177-IF(AND($A177&gt;=1,$A177&lt;1+'1-Input'!$C$12),$O$162,0)))</f>
        <v>351060.78588129155</v>
      </c>
      <c r="S177" s="10">
        <f>IF($A177&lt;='1-Input'!$B$26,0,IF($A177='1-Input'!$B$26+1,('1-Input'!$B$23+$S$163)*'1-Input'!$B$27,'1-Input'!$B$23+$S$163))</f>
        <v>0</v>
      </c>
      <c r="T177" s="10">
        <f>MAX(0,('1-Input'!$B$10-S177-IF(AND($A177&gt;=1,$A177&lt;1+'1-Input'!$C$12),$S$162,0)))/(1-'P-Parametri'!$B$31*MAX(0,IF(U176&lt;=0,0,(U176-V176)/U176)))</f>
        <v>29000</v>
      </c>
      <c r="U177" s="10">
        <f>((U176-T177+MAX(0,-('1-Input'!$B$10-S177-IF(AND($A177&gt;=1,$A177&lt;1+'1-Input'!$C$12),$S$162,0))))*(1+B177))*(1-'P-Parametri'!$B$32)</f>
        <v>334984.83654588059</v>
      </c>
      <c r="V177" s="10">
        <f>IF(U176&lt;=0,V176,V176*(1-T177/U176))+MAX(0,-('1-Input'!$B$10-S177-IF(AND($A177&gt;=1,$A177&lt;1+'1-Input'!$C$12),$S$162,0)))</f>
        <v>350944.43954728142</v>
      </c>
      <c r="W177" s="10">
        <f>IF($A177&lt;='1-Input'!$B$26,0,IF($A177='1-Input'!$B$26+1,('1-Input'!$B$23+$W$163)*'1-Input'!$B$27,'1-Input'!$B$23+$W$163))</f>
        <v>0</v>
      </c>
      <c r="X177" s="10">
        <f>MAX(0,('1-Input'!$B$10-W177-IF(AND($A177&gt;=1,$A177&lt;1+'1-Input'!$C$12),$W$162,0)))/(1-'P-Parametri'!$B$31*MAX(0,IF(Y176&lt;=0,0,(Y176-Z176)/Y176)))</f>
        <v>29000</v>
      </c>
      <c r="Y177" s="10">
        <f>((Y176-X177+MAX(0,-('1-Input'!$B$10-W177-IF(AND($A177&gt;=1,$A177&lt;1+'1-Input'!$C$12),$W$162,0))))*(1+B177))*(1-'P-Parametri'!$B$32)</f>
        <v>334984.83654588059</v>
      </c>
      <c r="Z177" s="10">
        <f>IF(Y176&lt;=0,Z176,Z176*(1-X177/Y176))+MAX(0,-('1-Input'!$B$10-W177-IF(AND($A177&gt;=1,$A177&lt;1+'1-Input'!$C$12),$W$162,0)))</f>
        <v>350944.43954728154</v>
      </c>
    </row>
    <row r="178" spans="1:26">
      <c r="A178" s="9">
        <f t="shared" si="3"/>
        <v>13</v>
      </c>
      <c r="B178" s="12">
        <f>IF($A178='P-Parametri'!$C$47,'P-Parametri'!$B$34,IF($A178='P-Parametri'!$C$48,'P-Parametri'!$C$34,'P-Parametri'!$C$51))</f>
        <v>3.7839263201876694E-2</v>
      </c>
      <c r="C178" s="10">
        <f>IF($A178&lt;='1-Input'!$B$26,0,IF($A178='1-Input'!$B$26+1,('1-Input'!$B$23+$C$163)*'1-Input'!$B$27,'1-Input'!$B$23+$C$163))</f>
        <v>0</v>
      </c>
      <c r="D178" s="10">
        <f>MAX(0,('1-Input'!$B$10-C178-IF(AND($A178&gt;=1,$A178&lt;1+'1-Input'!$C$12),$C$162,0)))/(1-'P-Parametri'!$B$31*MAX(0,IF(E177&lt;=0,0,(E177-F177)/E177)))</f>
        <v>29000</v>
      </c>
      <c r="E178" s="10">
        <f>((E177-D178+MAX(0,-('1-Input'!$B$10-C178-IF(AND($A178&gt;=1,$A178&lt;1+'1-Input'!$C$12),$C$162,0))))*(1+B178))*(1-'P-Parametri'!$B$32)</f>
        <v>340180.44799370586</v>
      </c>
      <c r="F178" s="10">
        <f>IF(E177&lt;=0,F177,F177*(1-D178/E177))+MAX(0,-('1-Input'!$B$10-C178-IF(AND($A178&gt;=1,$A178&lt;1+'1-Input'!$C$12),$C$162,0)))</f>
        <v>344081.97927609988</v>
      </c>
      <c r="G178" s="10">
        <f>IF($A178&lt;='1-Input'!$B$26,0,IF($A178='1-Input'!$B$26+1,('1-Input'!$B$23+$G$163)*'1-Input'!$B$27,'1-Input'!$B$23+$G$163))</f>
        <v>0</v>
      </c>
      <c r="H178" s="10">
        <f>MAX(0,('1-Input'!$B$10-G178-IF(AND($A178&gt;=1,$A178&lt;1+'1-Input'!$C$12),$G$162,0)))/(1-'P-Parametri'!$B$31*MAX(0,IF(I177&lt;=0,0,(I177-J177)/I177)))</f>
        <v>29000</v>
      </c>
      <c r="I178" s="10">
        <f>((I177-H178+MAX(0,-('1-Input'!$B$10-G178-IF(AND($A178&gt;=1,$A178&lt;1+'1-Input'!$C$12),$G$162,0))))*(1+B178))*(1-'P-Parametri'!$B$32)</f>
        <v>449194.82128385699</v>
      </c>
      <c r="J178" s="10">
        <f>IF(I177&lt;=0,J177,J177*(1-H178/I177))+MAX(0,-('1-Input'!$B$10-G178-IF(AND($A178&gt;=1,$A178&lt;1+'1-Input'!$C$12),$G$162,0)))</f>
        <v>454346.63896610338</v>
      </c>
      <c r="K178" s="10">
        <f>IF($A178&lt;='1-Input'!$B$26,0,IF($A178='1-Input'!$B$26+1,('1-Input'!$B$23+$K$163)*'1-Input'!$B$27,'1-Input'!$B$23+$K$163))</f>
        <v>0</v>
      </c>
      <c r="L178" s="10">
        <f>MAX(0,('1-Input'!$B$10-K178-IF(AND($A178&gt;=1,$A178&lt;1+'1-Input'!$C$12),$K$162,0)))/(1-'P-Parametri'!$B$31*MAX(0,IF(M177&lt;=0,0,(M177-N177)/M177)))</f>
        <v>29000</v>
      </c>
      <c r="M178" s="10">
        <f>((M177-L178+MAX(0,-('1-Input'!$B$10-K178-IF(AND($A178&gt;=1,$A178&lt;1+'1-Input'!$C$12),$K$162,0))))*(1+B178))*(1-'P-Parametri'!$B$32)</f>
        <v>315117.80714020022</v>
      </c>
      <c r="N178" s="10">
        <f>IF(M177&lt;=0,N177,N177*(1-L178/M177))+MAX(0,-('1-Input'!$B$10-K178-IF(AND($A178&gt;=1,$A178&lt;1+'1-Input'!$C$12),$K$162,0)))</f>
        <v>318731.89486760454</v>
      </c>
      <c r="O178" s="10">
        <f>IF($A178&lt;='1-Input'!$B$26,0,IF($A178='1-Input'!$B$26+1,('1-Input'!$B$23+$O$163)*'1-Input'!$B$27,'1-Input'!$B$23+$O$163))</f>
        <v>0</v>
      </c>
      <c r="P178" s="10">
        <f>MAX(0,('1-Input'!$B$10-O178-IF(AND($A178&gt;=1,$A178&lt;1+'1-Input'!$C$12),$O$162,0)))/(1-'P-Parametri'!$B$31*MAX(0,IF(Q177&lt;=0,0,(Q177-R177)/Q177)))</f>
        <v>29000</v>
      </c>
      <c r="Q178" s="10">
        <f>((Q177-P178+MAX(0,-('1-Input'!$B$10-O178-IF(AND($A178&gt;=1,$A178&lt;1+'1-Input'!$C$12),$O$162,0))))*(1+B178))*(1-'P-Parametri'!$B$32)</f>
        <v>317042.9782448574</v>
      </c>
      <c r="R178" s="10">
        <f>IF(Q177&lt;=0,R177,R177*(1-P178/Q177))+MAX(0,-('1-Input'!$B$10-O178-IF(AND($A178&gt;=1,$A178&lt;1+'1-Input'!$C$12),$O$162,0)))</f>
        <v>320679.14576941973</v>
      </c>
      <c r="S178" s="10">
        <f>IF($A178&lt;='1-Input'!$B$26,0,IF($A178='1-Input'!$B$26+1,('1-Input'!$B$23+$S$163)*'1-Input'!$B$27,'1-Input'!$B$23+$S$163))</f>
        <v>0</v>
      </c>
      <c r="T178" s="10">
        <f>MAX(0,('1-Input'!$B$10-S178-IF(AND($A178&gt;=1,$A178&lt;1+'1-Input'!$C$12),$S$162,0)))/(1-'P-Parametri'!$B$31*MAX(0,IF(U177&lt;=0,0,(U177-V177)/U177)))</f>
        <v>29000</v>
      </c>
      <c r="U178" s="10">
        <f>((U177-T178+MAX(0,-('1-Input'!$B$10-S178-IF(AND($A178&gt;=1,$A178&lt;1+'1-Input'!$C$12),$S$162,0))))*(1+B178))*(1-'P-Parametri'!$B$32)</f>
        <v>316927.95115709992</v>
      </c>
      <c r="V178" s="10">
        <f>IF(U177&lt;=0,V177,V177*(1-T178/U177))+MAX(0,-('1-Input'!$B$10-S178-IF(AND($A178&gt;=1,$A178&lt;1+'1-Input'!$C$12),$S$162,0)))</f>
        <v>320562.79943540954</v>
      </c>
      <c r="W178" s="10">
        <f>IF($A178&lt;='1-Input'!$B$26,0,IF($A178='1-Input'!$B$26+1,('1-Input'!$B$23+$W$163)*'1-Input'!$B$27,'1-Input'!$B$23+$W$163))</f>
        <v>0</v>
      </c>
      <c r="X178" s="10">
        <f>MAX(0,('1-Input'!$B$10-W178-IF(AND($A178&gt;=1,$A178&lt;1+'1-Input'!$C$12),$W$162,0)))/(1-'P-Parametri'!$B$31*MAX(0,IF(Y177&lt;=0,0,(Y177-Z177)/Y177)))</f>
        <v>29000</v>
      </c>
      <c r="Y178" s="10">
        <f>((Y177-X178+MAX(0,-('1-Input'!$B$10-W178-IF(AND($A178&gt;=1,$A178&lt;1+'1-Input'!$C$12),$W$162,0))))*(1+B178))*(1-'P-Parametri'!$B$32)</f>
        <v>316927.95115709992</v>
      </c>
      <c r="Z178" s="10">
        <f>IF(Y177&lt;=0,Z177,Z177*(1-X178/Y177))+MAX(0,-('1-Input'!$B$10-W178-IF(AND($A178&gt;=1,$A178&lt;1+'1-Input'!$C$12),$W$162,0)))</f>
        <v>320562.79943540966</v>
      </c>
    </row>
    <row r="179" spans="1:26">
      <c r="A179" s="9">
        <f t="shared" si="3"/>
        <v>14</v>
      </c>
      <c r="B179" s="12">
        <f>IF($A179='P-Parametri'!$C$47,'P-Parametri'!$B$34,IF($A179='P-Parametri'!$C$48,'P-Parametri'!$C$34,'P-Parametri'!$C$51))</f>
        <v>3.7839263201876694E-2</v>
      </c>
      <c r="C179" s="10">
        <f>IF($A179&lt;='1-Input'!$B$26,0,IF($A179='1-Input'!$B$26+1,('1-Input'!$B$23+$C$163)*'1-Input'!$B$27,'1-Input'!$B$23+$C$163))</f>
        <v>0</v>
      </c>
      <c r="D179" s="10">
        <f>MAX(0,('1-Input'!$B$10-C179-IF(AND($A179&gt;=1,$A179&lt;1+'1-Input'!$C$12),$C$162,0)))/(1-'P-Parametri'!$B$31*MAX(0,IF(E178&lt;=0,0,(E178-F178)/E178)))</f>
        <v>29000</v>
      </c>
      <c r="E179" s="10">
        <f>((E178-D179+MAX(0,-('1-Input'!$B$10-C179-IF(AND($A179&gt;=1,$A179&lt;1+'1-Input'!$C$12),$C$162,0))))*(1+B179))*(1-'P-Parametri'!$B$32)</f>
        <v>322309.37629488035</v>
      </c>
      <c r="F179" s="10">
        <f>IF(E178&lt;=0,F178,F178*(1-D179/E178))+MAX(0,-('1-Input'!$B$10-C179-IF(AND($A179&gt;=1,$A179&lt;1+'1-Input'!$C$12),$C$162,0)))</f>
        <v>314749.3781291006</v>
      </c>
      <c r="G179" s="10">
        <f>IF($A179&lt;='1-Input'!$B$26,0,IF($A179='1-Input'!$B$26+1,('1-Input'!$B$23+$G$163)*'1-Input'!$B$27,'1-Input'!$B$23+$G$163))</f>
        <v>0</v>
      </c>
      <c r="H179" s="10">
        <f>MAX(0,('1-Input'!$B$10-G179-IF(AND($A179&gt;=1,$A179&lt;1+'1-Input'!$C$12),$G$162,0)))/(1-'P-Parametri'!$B$31*MAX(0,IF(I178&lt;=0,0,(I178-J178)/I178)))</f>
        <v>29000</v>
      </c>
      <c r="I179" s="10">
        <f>((I178-H179+MAX(0,-('1-Input'!$B$10-G179-IF(AND($A179&gt;=1,$A179&lt;1+'1-Input'!$C$12),$G$162,0))))*(1+B179))*(1-'P-Parametri'!$B$32)</f>
        <v>435222.49435503746</v>
      </c>
      <c r="J179" s="10">
        <f>IF(I178&lt;=0,J178,J178*(1-H179/I178))+MAX(0,-('1-Input'!$B$10-G179-IF(AND($A179&gt;=1,$A179&lt;1+'1-Input'!$C$12),$G$162,0)))</f>
        <v>425014.03781910409</v>
      </c>
      <c r="K179" s="10">
        <f>IF($A179&lt;='1-Input'!$B$26,0,IF($A179='1-Input'!$B$26+1,('1-Input'!$B$23+$K$163)*'1-Input'!$B$27,'1-Input'!$B$23+$K$163))</f>
        <v>0</v>
      </c>
      <c r="L179" s="10">
        <f>MAX(0,('1-Input'!$B$10-K179-IF(AND($A179&gt;=1,$A179&lt;1+'1-Input'!$C$12),$K$162,0)))/(1-'P-Parametri'!$B$31*MAX(0,IF(M178&lt;=0,0,(M178-N178)/M178)))</f>
        <v>29000</v>
      </c>
      <c r="M179" s="10">
        <f>((M178-L179+MAX(0,-('1-Input'!$B$10-K179-IF(AND($A179&gt;=1,$A179&lt;1+'1-Input'!$C$12),$K$162,0))))*(1+B179))*(1-'P-Parametri'!$B$32)</f>
        <v>296350.40556301939</v>
      </c>
      <c r="N179" s="10">
        <f>IF(M178&lt;=0,N178,N178*(1-L179/M178))+MAX(0,-('1-Input'!$B$10-K179-IF(AND($A179&gt;=1,$A179&lt;1+'1-Input'!$C$12),$K$162,0)))</f>
        <v>289399.29372060526</v>
      </c>
      <c r="O179" s="10">
        <f>IF($A179&lt;='1-Input'!$B$26,0,IF($A179='1-Input'!$B$26+1,('1-Input'!$B$23+$O$163)*'1-Input'!$B$27,'1-Input'!$B$23+$O$163))</f>
        <v>0</v>
      </c>
      <c r="P179" s="10">
        <f>MAX(0,('1-Input'!$B$10-O179-IF(AND($A179&gt;=1,$A179&lt;1+'1-Input'!$C$12),$O$162,0)))/(1-'P-Parametri'!$B$31*MAX(0,IF(Q178&lt;=0,0,(Q178-R178)/Q178)))</f>
        <v>29000</v>
      </c>
      <c r="Q179" s="10">
        <f>((Q178-P179+MAX(0,-('1-Input'!$B$10-O179-IF(AND($A179&gt;=1,$A179&lt;1+'1-Input'!$C$12),$O$162,0))))*(1+B179))*(1-'P-Parametri'!$B$32)</f>
        <v>298344.4276874928</v>
      </c>
      <c r="R179" s="10">
        <f>IF(Q178&lt;=0,R178,R178*(1-P179/Q178))+MAX(0,-('1-Input'!$B$10-O179-IF(AND($A179&gt;=1,$A179&lt;1+'1-Input'!$C$12),$O$162,0)))</f>
        <v>291346.54462242045</v>
      </c>
      <c r="S179" s="10">
        <f>IF($A179&lt;='1-Input'!$B$26,0,IF($A179='1-Input'!$B$26+1,('1-Input'!$B$23+$S$163)*'1-Input'!$B$27,'1-Input'!$B$23+$S$163))</f>
        <v>0</v>
      </c>
      <c r="T179" s="10">
        <f>MAX(0,('1-Input'!$B$10-S179-IF(AND($A179&gt;=1,$A179&lt;1+'1-Input'!$C$12),$S$162,0)))/(1-'P-Parametri'!$B$31*MAX(0,IF(U178&lt;=0,0,(U178-V178)/U178)))</f>
        <v>29000</v>
      </c>
      <c r="U179" s="10">
        <f>((U178-T179+MAX(0,-('1-Input'!$B$10-S179-IF(AND($A179&gt;=1,$A179&lt;1+'1-Input'!$C$12),$S$162,0))))*(1+B179))*(1-'P-Parametri'!$B$32)</f>
        <v>298225.28681874229</v>
      </c>
      <c r="V179" s="10">
        <f>IF(U178&lt;=0,V178,V178*(1-T179/U178))+MAX(0,-('1-Input'!$B$10-S179-IF(AND($A179&gt;=1,$A179&lt;1+'1-Input'!$C$12),$S$162,0)))</f>
        <v>291230.19828841026</v>
      </c>
      <c r="W179" s="10">
        <f>IF($A179&lt;='1-Input'!$B$26,0,IF($A179='1-Input'!$B$26+1,('1-Input'!$B$23+$W$163)*'1-Input'!$B$27,'1-Input'!$B$23+$W$163))</f>
        <v>0</v>
      </c>
      <c r="X179" s="10">
        <f>MAX(0,('1-Input'!$B$10-W179-IF(AND($A179&gt;=1,$A179&lt;1+'1-Input'!$C$12),$W$162,0)))/(1-'P-Parametri'!$B$31*MAX(0,IF(Y178&lt;=0,0,(Y178-Z178)/Y178)))</f>
        <v>29000</v>
      </c>
      <c r="Y179" s="10">
        <f>((Y178-X179+MAX(0,-('1-Input'!$B$10-W179-IF(AND($A179&gt;=1,$A179&lt;1+'1-Input'!$C$12),$W$162,0))))*(1+B179))*(1-'P-Parametri'!$B$32)</f>
        <v>298225.28681874229</v>
      </c>
      <c r="Z179" s="10">
        <f>IF(Y178&lt;=0,Z178,Z178*(1-X179/Y178))+MAX(0,-('1-Input'!$B$10-W179-IF(AND($A179&gt;=1,$A179&lt;1+'1-Input'!$C$12),$W$162,0)))</f>
        <v>291230.19828841038</v>
      </c>
    </row>
    <row r="180" spans="1:26">
      <c r="A180" s="9">
        <f t="shared" si="3"/>
        <v>15</v>
      </c>
      <c r="B180" s="12">
        <f>IF($A180='P-Parametri'!$C$47,'P-Parametri'!$B$34,IF($A180='P-Parametri'!$C$48,'P-Parametri'!$C$34,'P-Parametri'!$C$51))</f>
        <v>3.7839263201876694E-2</v>
      </c>
      <c r="C180" s="10">
        <f>IF($A180&lt;='1-Input'!$B$26,0,IF($A180='1-Input'!$B$26+1,('1-Input'!$B$23+$C$163)*'1-Input'!$B$27,'1-Input'!$B$23+$C$163))</f>
        <v>0</v>
      </c>
      <c r="D180" s="10">
        <f>MAX(0,('1-Input'!$B$10-C180-IF(AND($A180&gt;=1,$A180&lt;1+'1-Input'!$C$12),$C$162,0)))/(1-'P-Parametri'!$B$31*MAX(0,IF(E179&lt;=0,0,(E179-F179)/E179)))</f>
        <v>29177.94129401986</v>
      </c>
      <c r="E180" s="10">
        <f>((E179-D180+MAX(0,-('1-Input'!$B$10-C180-IF(AND($A180&gt;=1,$A180&lt;1+'1-Input'!$C$12),$C$162,0))))*(1+B180))*(1-'P-Parametri'!$B$32)</f>
        <v>303614.86589755665</v>
      </c>
      <c r="F180" s="10">
        <f>IF(E179&lt;=0,F179,F179*(1-D180/E179))+MAX(0,-('1-Input'!$B$10-C180-IF(AND($A180&gt;=1,$A180&lt;1+'1-Input'!$C$12),$C$162,0)))</f>
        <v>286255.82642746484</v>
      </c>
      <c r="G180" s="10">
        <f>IF($A180&lt;='1-Input'!$B$26,0,IF($A180='1-Input'!$B$26+1,('1-Input'!$B$23+$G$163)*'1-Input'!$B$27,'1-Input'!$B$23+$G$163))</f>
        <v>0</v>
      </c>
      <c r="H180" s="10">
        <f>MAX(0,('1-Input'!$B$10-G180-IF(AND($A180&gt;=1,$A180&lt;1+'1-Input'!$C$12),$G$162,0)))/(1-'P-Parametri'!$B$31*MAX(0,IF(I179&lt;=0,0,(I179-J179)/I179)))</f>
        <v>29177.941294019856</v>
      </c>
      <c r="I180" s="10">
        <f>((I179-H180+MAX(0,-('1-Input'!$B$10-G180-IF(AND($A180&gt;=1,$A180&lt;1+'1-Input'!$C$12),$G$162,0))))*(1+B180))*(1-'P-Parametri'!$B$32)</f>
        <v>420566.16181642981</v>
      </c>
      <c r="J180" s="10">
        <f>IF(I179&lt;=0,J179,J179*(1-H180/I179))+MAX(0,-('1-Input'!$B$10-G180-IF(AND($A180&gt;=1,$A180&lt;1+'1-Input'!$C$12),$G$162,0)))</f>
        <v>396520.48611746827</v>
      </c>
      <c r="K180" s="10">
        <f>IF($A180&lt;='1-Input'!$B$26,0,IF($A180='1-Input'!$B$26+1,('1-Input'!$B$23+$K$163)*'1-Input'!$B$27,'1-Input'!$B$23+$K$163))</f>
        <v>0</v>
      </c>
      <c r="L180" s="10">
        <f>MAX(0,('1-Input'!$B$10-K180-IF(AND($A180&gt;=1,$A180&lt;1+'1-Input'!$C$12),$K$162,0)))/(1-'P-Parametri'!$B$31*MAX(0,IF(M179&lt;=0,0,(M179-N179)/M179)))</f>
        <v>29177.941294019856</v>
      </c>
      <c r="M180" s="10">
        <f>((M179-L180+MAX(0,-('1-Input'!$B$10-K180-IF(AND($A180&gt;=1,$A180&lt;1+'1-Input'!$C$12),$K$162,0))))*(1+B180))*(1-'P-Parametri'!$B$32)</f>
        <v>276727.50931783865</v>
      </c>
      <c r="N180" s="10">
        <f>IF(M179&lt;=0,N179,N179*(1-L180/M179))+MAX(0,-('1-Input'!$B$10-K180-IF(AND($A180&gt;=1,$A180&lt;1+'1-Input'!$C$12),$K$162,0)))</f>
        <v>260905.74201896947</v>
      </c>
      <c r="O180" s="10">
        <f>IF($A180&lt;='1-Input'!$B$26,0,IF($A180='1-Input'!$B$26+1,('1-Input'!$B$23+$O$163)*'1-Input'!$B$27,'1-Input'!$B$23+$O$163))</f>
        <v>0</v>
      </c>
      <c r="P180" s="10">
        <f>MAX(0,('1-Input'!$B$10-O180-IF(AND($A180&gt;=1,$A180&lt;1+'1-Input'!$C$12),$O$162,0)))/(1-'P-Parametri'!$B$31*MAX(0,IF(Q179&lt;=0,0,(Q179-R179)/Q179)))</f>
        <v>29177.941294019856</v>
      </c>
      <c r="Q180" s="10">
        <f>((Q179-P180+MAX(0,-('1-Input'!$B$10-O180-IF(AND($A180&gt;=1,$A180&lt;1+'1-Input'!$C$12),$O$162,0))))*(1+B180))*(1-'P-Parametri'!$B$32)</f>
        <v>278792.84482140542</v>
      </c>
      <c r="R180" s="10">
        <f>IF(Q179&lt;=0,R179,R179*(1-P180/Q179))+MAX(0,-('1-Input'!$B$10-O180-IF(AND($A180&gt;=1,$A180&lt;1+'1-Input'!$C$12),$O$162,0)))</f>
        <v>262852.99292078463</v>
      </c>
      <c r="S180" s="10">
        <f>IF($A180&lt;='1-Input'!$B$26,0,IF($A180='1-Input'!$B$26+1,('1-Input'!$B$23+$S$163)*'1-Input'!$B$27,'1-Input'!$B$23+$S$163))</f>
        <v>0</v>
      </c>
      <c r="T180" s="10">
        <f>MAX(0,('1-Input'!$B$10-S180-IF(AND($A180&gt;=1,$A180&lt;1+'1-Input'!$C$12),$S$162,0)))/(1-'P-Parametri'!$B$31*MAX(0,IF(U179&lt;=0,0,(U179-V179)/U179)))</f>
        <v>29177.941294019856</v>
      </c>
      <c r="U180" s="10">
        <f>((U179-T180+MAX(0,-('1-Input'!$B$10-S180-IF(AND($A180&gt;=1,$A180&lt;1+'1-Input'!$C$12),$S$162,0))))*(1+B180))*(1-'P-Parametri'!$B$32)</f>
        <v>278669.44304810703</v>
      </c>
      <c r="V180" s="10">
        <f>IF(U179&lt;=0,V179,V179*(1-T180/U179))+MAX(0,-('1-Input'!$B$10-S180-IF(AND($A180&gt;=1,$A180&lt;1+'1-Input'!$C$12),$S$162,0)))</f>
        <v>262736.64658677444</v>
      </c>
      <c r="W180" s="10">
        <f>IF($A180&lt;='1-Input'!$B$26,0,IF($A180='1-Input'!$B$26+1,('1-Input'!$B$23+$W$163)*'1-Input'!$B$27,'1-Input'!$B$23+$W$163))</f>
        <v>0</v>
      </c>
      <c r="X180" s="10">
        <f>MAX(0,('1-Input'!$B$10-W180-IF(AND($A180&gt;=1,$A180&lt;1+'1-Input'!$C$12),$W$162,0)))/(1-'P-Parametri'!$B$31*MAX(0,IF(Y179&lt;=0,0,(Y179-Z179)/Y179)))</f>
        <v>29177.941294019856</v>
      </c>
      <c r="Y180" s="10">
        <f>((Y179-X180+MAX(0,-('1-Input'!$B$10-W180-IF(AND($A180&gt;=1,$A180&lt;1+'1-Input'!$C$12),$W$162,0))))*(1+B180))*(1-'P-Parametri'!$B$32)</f>
        <v>278669.44304810703</v>
      </c>
      <c r="Z180" s="10">
        <f>IF(Y179&lt;=0,Z179,Z179*(1-X180/Y179))+MAX(0,-('1-Input'!$B$10-W180-IF(AND($A180&gt;=1,$A180&lt;1+'1-Input'!$C$12),$W$162,0)))</f>
        <v>262736.64658677456</v>
      </c>
    </row>
    <row r="181" spans="1:26">
      <c r="A181" s="9">
        <f t="shared" si="3"/>
        <v>16</v>
      </c>
      <c r="B181" s="12">
        <f>IF($A181='P-Parametri'!$C$47,'P-Parametri'!$B$34,IF($A181='P-Parametri'!$C$48,'P-Parametri'!$C$34,'P-Parametri'!$C$51))</f>
        <v>3.7839263201876694E-2</v>
      </c>
      <c r="C181" s="10">
        <f>IF($A181&lt;='1-Input'!$B$26,0,IF($A181='1-Input'!$B$26+1,('1-Input'!$B$23+$C$163)*'1-Input'!$B$27,'1-Input'!$B$23+$C$163))</f>
        <v>0</v>
      </c>
      <c r="D181" s="10">
        <f>MAX(0,('1-Input'!$B$10-C181-IF(AND($A181&gt;=1,$A181&lt;1+'1-Input'!$C$12),$C$162,0)))/(1-'P-Parametri'!$B$31*MAX(0,IF(E180&lt;=0,0,(E180-F180)/E180)))</f>
        <v>29437.60111788959</v>
      </c>
      <c r="E181" s="10">
        <f>((E180-D181+MAX(0,-('1-Input'!$B$10-C181-IF(AND($A181&gt;=1,$A181&lt;1+'1-Input'!$C$12),$C$162,0))))*(1+B181))*(1-'P-Parametri'!$B$32)</f>
        <v>283982.82660470426</v>
      </c>
      <c r="F181" s="10">
        <f>IF(E180&lt;=0,F180,F180*(1-D181/E180))+MAX(0,-('1-Input'!$B$10-C181-IF(AND($A181&gt;=1,$A181&lt;1+'1-Input'!$C$12),$C$162,0)))</f>
        <v>258501.30653222752</v>
      </c>
      <c r="G181" s="10">
        <f>IF($A181&lt;='1-Input'!$B$26,0,IF($A181='1-Input'!$B$26+1,('1-Input'!$B$23+$G$163)*'1-Input'!$B$27,'1-Input'!$B$23+$G$163))</f>
        <v>0</v>
      </c>
      <c r="H181" s="10">
        <f>MAX(0,('1-Input'!$B$10-G181-IF(AND($A181&gt;=1,$A181&lt;1+'1-Input'!$C$12),$G$162,0)))/(1-'P-Parametri'!$B$31*MAX(0,IF(I180&lt;=0,0,(I180-J180)/I180)))</f>
        <v>29437.601117889586</v>
      </c>
      <c r="I181" s="10">
        <f>((I180-H181+MAX(0,-('1-Input'!$B$10-G181-IF(AND($A181&gt;=1,$A181&lt;1+'1-Input'!$C$12),$G$162,0))))*(1+B181))*(1-'P-Parametri'!$B$32)</f>
        <v>405116.72009807837</v>
      </c>
      <c r="J181" s="10">
        <f>IF(I180&lt;=0,J180,J180*(1-H181/I180))+MAX(0,-('1-Input'!$B$10-G181-IF(AND($A181&gt;=1,$A181&lt;1+'1-Input'!$C$12),$G$162,0)))</f>
        <v>368765.96622223093</v>
      </c>
      <c r="K181" s="10">
        <f>IF($A181&lt;='1-Input'!$B$26,0,IF($A181='1-Input'!$B$26+1,('1-Input'!$B$23+$K$163)*'1-Input'!$B$27,'1-Input'!$B$23+$K$163))</f>
        <v>0</v>
      </c>
      <c r="L181" s="10">
        <f>MAX(0,('1-Input'!$B$10-K181-IF(AND($A181&gt;=1,$A181&lt;1+'1-Input'!$C$12),$K$162,0)))/(1-'P-Parametri'!$B$31*MAX(0,IF(M180&lt;=0,0,(M180-N180)/M180)))</f>
        <v>29437.601117889586</v>
      </c>
      <c r="M181" s="10">
        <f>((M180-L181+MAX(0,-('1-Input'!$B$10-K181-IF(AND($A181&gt;=1,$A181&lt;1+'1-Input'!$C$12),$K$162,0))))*(1+B181))*(1-'P-Parametri'!$B$32)</f>
        <v>256133.88177124786</v>
      </c>
      <c r="N181" s="10">
        <f>IF(M180&lt;=0,N180,N180*(1-L181/M180))+MAX(0,-('1-Input'!$B$10-K181-IF(AND($A181&gt;=1,$A181&lt;1+'1-Input'!$C$12),$K$162,0)))</f>
        <v>233151.22212373212</v>
      </c>
      <c r="O181" s="10">
        <f>IF($A181&lt;='1-Input'!$B$26,0,IF($A181='1-Input'!$B$26+1,('1-Input'!$B$23+$O$163)*'1-Input'!$B$27,'1-Input'!$B$23+$O$163))</f>
        <v>0</v>
      </c>
      <c r="P181" s="10">
        <f>MAX(0,('1-Input'!$B$10-O181-IF(AND($A181&gt;=1,$A181&lt;1+'1-Input'!$C$12),$O$162,0)))/(1-'P-Parametri'!$B$31*MAX(0,IF(Q180&lt;=0,0,(Q180-R180)/Q180)))</f>
        <v>29437.601117889586</v>
      </c>
      <c r="Q181" s="10">
        <f>((Q180-P181+MAX(0,-('1-Input'!$B$10-O181-IF(AND($A181&gt;=1,$A181&lt;1+'1-Input'!$C$12),$O$162,0))))*(1+B181))*(1-'P-Parametri'!$B$32)</f>
        <v>258273.08107597972</v>
      </c>
      <c r="R181" s="10">
        <f>IF(Q180&lt;=0,R180,R180*(1-P181/Q180))+MAX(0,-('1-Input'!$B$10-O181-IF(AND($A181&gt;=1,$A181&lt;1+'1-Input'!$C$12),$O$162,0)))</f>
        <v>235098.47302554728</v>
      </c>
      <c r="S181" s="10">
        <f>IF($A181&lt;='1-Input'!$B$26,0,IF($A181='1-Input'!$B$26+1,('1-Input'!$B$23+$S$163)*'1-Input'!$B$27,'1-Input'!$B$23+$S$163))</f>
        <v>0</v>
      </c>
      <c r="T181" s="10">
        <f>MAX(0,('1-Input'!$B$10-S181-IF(AND($A181&gt;=1,$A181&lt;1+'1-Input'!$C$12),$S$162,0)))/(1-'P-Parametri'!$B$31*MAX(0,IF(U180&lt;=0,0,(U180-V180)/U180)))</f>
        <v>29437.601117889586</v>
      </c>
      <c r="U181" s="10">
        <f>((U180-T181+MAX(0,-('1-Input'!$B$10-S181-IF(AND($A181&gt;=1,$A181&lt;1+'1-Input'!$C$12),$S$162,0))))*(1+B181))*(1-'P-Parametri'!$B$32)</f>
        <v>258145.26601291288</v>
      </c>
      <c r="V181" s="10">
        <f>IF(U180&lt;=0,V180,V180*(1-T181/U180))+MAX(0,-('1-Input'!$B$10-S181-IF(AND($A181&gt;=1,$A181&lt;1+'1-Input'!$C$12),$S$162,0)))</f>
        <v>234982.12669153709</v>
      </c>
      <c r="W181" s="10">
        <f>IF($A181&lt;='1-Input'!$B$26,0,IF($A181='1-Input'!$B$26+1,('1-Input'!$B$23+$W$163)*'1-Input'!$B$27,'1-Input'!$B$23+$W$163))</f>
        <v>0</v>
      </c>
      <c r="X181" s="10">
        <f>MAX(0,('1-Input'!$B$10-W181-IF(AND($A181&gt;=1,$A181&lt;1+'1-Input'!$C$12),$W$162,0)))/(1-'P-Parametri'!$B$31*MAX(0,IF(Y180&lt;=0,0,(Y180-Z180)/Y180)))</f>
        <v>29437.601117889586</v>
      </c>
      <c r="Y181" s="10">
        <f>((Y180-X181+MAX(0,-('1-Input'!$B$10-W181-IF(AND($A181&gt;=1,$A181&lt;1+'1-Input'!$C$12),$W$162,0))))*(1+B181))*(1-'P-Parametri'!$B$32)</f>
        <v>258145.26601291288</v>
      </c>
      <c r="Z181" s="10">
        <f>IF(Y180&lt;=0,Z180,Z180*(1-X181/Y180))+MAX(0,-('1-Input'!$B$10-W181-IF(AND($A181&gt;=1,$A181&lt;1+'1-Input'!$C$12),$W$162,0)))</f>
        <v>234982.12669153721</v>
      </c>
    </row>
    <row r="182" spans="1:26">
      <c r="A182" s="9">
        <f t="shared" si="3"/>
        <v>17</v>
      </c>
      <c r="B182" s="12">
        <f>IF($A182='P-Parametri'!$C$47,'P-Parametri'!$B$34,IF($A182='P-Parametri'!$C$48,'P-Parametri'!$C$34,'P-Parametri'!$C$51))</f>
        <v>3.7839263201876694E-2</v>
      </c>
      <c r="C182" s="10">
        <f>IF($A182&lt;='1-Input'!$B$26,0,IF($A182='1-Input'!$B$26+1,('1-Input'!$B$23+$C$163)*'1-Input'!$B$27,'1-Input'!$B$23+$C$163))</f>
        <v>0</v>
      </c>
      <c r="D182" s="10">
        <f>MAX(0,('1-Input'!$B$10-C182-IF(AND($A182&gt;=1,$A182&lt;1+'1-Input'!$C$12),$C$162,0)))/(1-'P-Parametri'!$B$31*MAX(0,IF(E181&lt;=0,0,(E181-F181)/E181)))</f>
        <v>29692.718135738556</v>
      </c>
      <c r="E182" s="10">
        <f>((E181-D182+MAX(0,-('1-Input'!$B$10-C182-IF(AND($A182&gt;=1,$A182&lt;1+'1-Input'!$C$12),$C$162,0))))*(1+B182))*(1-'P-Parametri'!$B$32)</f>
        <v>263384.43429533072</v>
      </c>
      <c r="F182" s="10">
        <f>IF(E181&lt;=0,F181,F181*(1-D182/E181))+MAX(0,-('1-Input'!$B$10-C182-IF(AND($A182&gt;=1,$A182&lt;1+'1-Input'!$C$12),$C$162,0)))</f>
        <v>231472.88891856035</v>
      </c>
      <c r="G182" s="10">
        <f>IF($A182&lt;='1-Input'!$B$26,0,IF($A182='1-Input'!$B$26+1,('1-Input'!$B$23+$G$163)*'1-Input'!$B$27,'1-Input'!$B$23+$G$163))</f>
        <v>0</v>
      </c>
      <c r="H182" s="10">
        <f>MAX(0,('1-Input'!$B$10-G182-IF(AND($A182&gt;=1,$A182&lt;1+'1-Input'!$C$12),$G$162,0)))/(1-'P-Parametri'!$B$31*MAX(0,IF(I181&lt;=0,0,(I181-J181)/I181)))</f>
        <v>29692.718135738553</v>
      </c>
      <c r="I182" s="10">
        <f>((I181-H182+MAX(0,-('1-Input'!$B$10-G182-IF(AND($A182&gt;=1,$A182&lt;1+'1-Input'!$C$12),$G$162,0))))*(1+B182))*(1-'P-Parametri'!$B$32)</f>
        <v>388850.51004572486</v>
      </c>
      <c r="J182" s="10">
        <f>IF(I181&lt;=0,J181,J181*(1-H182/I181))+MAX(0,-('1-Input'!$B$10-G182-IF(AND($A182&gt;=1,$A182&lt;1+'1-Input'!$C$12),$G$162,0)))</f>
        <v>341737.54860856372</v>
      </c>
      <c r="K182" s="10">
        <f>IF($A182&lt;='1-Input'!$B$26,0,IF($A182='1-Input'!$B$26+1,('1-Input'!$B$23+$K$163)*'1-Input'!$B$27,'1-Input'!$B$23+$K$163))</f>
        <v>0</v>
      </c>
      <c r="L182" s="10">
        <f>MAX(0,('1-Input'!$B$10-K182-IF(AND($A182&gt;=1,$A182&lt;1+'1-Input'!$C$12),$K$162,0)))/(1-'P-Parametri'!$B$31*MAX(0,IF(M181&lt;=0,0,(M181-N181)/M181)))</f>
        <v>29692.718135738553</v>
      </c>
      <c r="M182" s="10">
        <f>((M181-L182+MAX(0,-('1-Input'!$B$10-K182-IF(AND($A182&gt;=1,$A182&lt;1+'1-Input'!$C$12),$K$162,0))))*(1+B182))*(1-'P-Parametri'!$B$32)</f>
        <v>234539.51136520051</v>
      </c>
      <c r="N182" s="10">
        <f>IF(M181&lt;=0,N181,N181*(1-L182/M181))+MAX(0,-('1-Input'!$B$10-K182-IF(AND($A182&gt;=1,$A182&lt;1+'1-Input'!$C$12),$K$162,0)))</f>
        <v>206122.80451006492</v>
      </c>
      <c r="O182" s="10">
        <f>IF($A182&lt;='1-Input'!$B$26,0,IF($A182='1-Input'!$B$26+1,('1-Input'!$B$23+$O$163)*'1-Input'!$B$27,'1-Input'!$B$23+$O$163))</f>
        <v>0</v>
      </c>
      <c r="P182" s="10">
        <f>MAX(0,('1-Input'!$B$10-O182-IF(AND($A182&gt;=1,$A182&lt;1+'1-Input'!$C$12),$O$162,0)))/(1-'P-Parametri'!$B$31*MAX(0,IF(Q181&lt;=0,0,(Q181-R181)/Q181)))</f>
        <v>29692.718135738549</v>
      </c>
      <c r="Q182" s="10">
        <f>((Q181-P182+MAX(0,-('1-Input'!$B$10-O182-IF(AND($A182&gt;=1,$A182&lt;1+'1-Input'!$C$12),$O$162,0))))*(1+B182))*(1-'P-Parametri'!$B$32)</f>
        <v>236755.21610540483</v>
      </c>
      <c r="R182" s="10">
        <f>IF(Q181&lt;=0,R181,R181*(1-P182/Q181))+MAX(0,-('1-Input'!$B$10-O182-IF(AND($A182&gt;=1,$A182&lt;1+'1-Input'!$C$12),$O$162,0)))</f>
        <v>208070.05541188008</v>
      </c>
      <c r="S182" s="10">
        <f>IF($A182&lt;='1-Input'!$B$26,0,IF($A182='1-Input'!$B$26+1,('1-Input'!$B$23+$S$163)*'1-Input'!$B$27,'1-Input'!$B$23+$S$163))</f>
        <v>0</v>
      </c>
      <c r="T182" s="10">
        <f>MAX(0,('1-Input'!$B$10-S182-IF(AND($A182&gt;=1,$A182&lt;1+'1-Input'!$C$12),$S$162,0)))/(1-'P-Parametri'!$B$31*MAX(0,IF(U181&lt;=0,0,(U181-V181)/U181)))</f>
        <v>29692.718135738553</v>
      </c>
      <c r="U182" s="10">
        <f>((U181-T182+MAX(0,-('1-Input'!$B$10-S182-IF(AND($A182&gt;=1,$A182&lt;1+'1-Input'!$C$12),$S$162,0))))*(1+B182))*(1-'P-Parametri'!$B$32)</f>
        <v>236622.82991750719</v>
      </c>
      <c r="V182" s="10">
        <f>IF(U181&lt;=0,V181,V181*(1-T182/U181))+MAX(0,-('1-Input'!$B$10-S182-IF(AND($A182&gt;=1,$A182&lt;1+'1-Input'!$C$12),$S$162,0)))</f>
        <v>207953.70907786989</v>
      </c>
      <c r="W182" s="10">
        <f>IF($A182&lt;='1-Input'!$B$26,0,IF($A182='1-Input'!$B$26+1,('1-Input'!$B$23+$W$163)*'1-Input'!$B$27,'1-Input'!$B$23+$W$163))</f>
        <v>0</v>
      </c>
      <c r="X182" s="10">
        <f>MAX(0,('1-Input'!$B$10-W182-IF(AND($A182&gt;=1,$A182&lt;1+'1-Input'!$C$12),$W$162,0)))/(1-'P-Parametri'!$B$31*MAX(0,IF(Y181&lt;=0,0,(Y181-Z181)/Y181)))</f>
        <v>29692.718135738549</v>
      </c>
      <c r="Y182" s="10">
        <f>((Y181-X182+MAX(0,-('1-Input'!$B$10-W182-IF(AND($A182&gt;=1,$A182&lt;1+'1-Input'!$C$12),$W$162,0))))*(1+B182))*(1-'P-Parametri'!$B$32)</f>
        <v>236622.82991750719</v>
      </c>
      <c r="Z182" s="10">
        <f>IF(Y181&lt;=0,Z181,Z181*(1-X182/Y181))+MAX(0,-('1-Input'!$B$10-W182-IF(AND($A182&gt;=1,$A182&lt;1+'1-Input'!$C$12),$W$162,0)))</f>
        <v>207953.70907787001</v>
      </c>
    </row>
    <row r="183" spans="1:26">
      <c r="A183" s="9">
        <f t="shared" si="3"/>
        <v>18</v>
      </c>
      <c r="B183" s="12">
        <f>IF($A183='P-Parametri'!$C$47,'P-Parametri'!$B$34,IF($A183='P-Parametri'!$C$48,'P-Parametri'!$C$34,'P-Parametri'!$C$51))</f>
        <v>3.7839263201876694E-2</v>
      </c>
      <c r="C183" s="10">
        <f>IF($A183&lt;='1-Input'!$B$26,0,IF($A183='1-Input'!$B$26+1,('1-Input'!$B$23+$C$163)*'1-Input'!$B$27,'1-Input'!$B$23+$C$163))</f>
        <v>0</v>
      </c>
      <c r="D183" s="10">
        <f>MAX(0,('1-Input'!$B$10-C183-IF(AND($A183&gt;=1,$A183&lt;1+'1-Input'!$C$12),$C$162,0)))/(1-'P-Parametri'!$B$31*MAX(0,IF(E182&lt;=0,0,(E182-F182)/E182)))</f>
        <v>29943.257179646938</v>
      </c>
      <c r="E183" s="10">
        <f>((E182-D183+MAX(0,-('1-Input'!$B$10-C183-IF(AND($A183&gt;=1,$A183&lt;1+'1-Input'!$C$12),$C$162,0))))*(1+B183))*(1-'P-Parametri'!$B$32)</f>
        <v>241789.87042020261</v>
      </c>
      <c r="F183" s="10">
        <f>IF(E182&lt;=0,F182,F182*(1-D183/E182))+MAX(0,-('1-Input'!$B$10-C183-IF(AND($A183&gt;=1,$A183&lt;1+'1-Input'!$C$12),$C$162,0)))</f>
        <v>205157.5439683247</v>
      </c>
      <c r="G183" s="10">
        <f>IF($A183&lt;='1-Input'!$B$26,0,IF($A183='1-Input'!$B$26+1,('1-Input'!$B$23+$G$163)*'1-Input'!$B$27,'1-Input'!$B$23+$G$163))</f>
        <v>0</v>
      </c>
      <c r="H183" s="10">
        <f>MAX(0,('1-Input'!$B$10-G183-IF(AND($A183&gt;=1,$A183&lt;1+'1-Input'!$C$12),$G$162,0)))/(1-'P-Parametri'!$B$31*MAX(0,IF(I182&lt;=0,0,(I182-J182)/I182)))</f>
        <v>29943.257179646938</v>
      </c>
      <c r="I183" s="10">
        <f>((I182-H183+MAX(0,-('1-Input'!$B$10-G183-IF(AND($A183&gt;=1,$A183&lt;1+'1-Input'!$C$12),$G$162,0))))*(1+B183))*(1-'P-Parametri'!$B$32)</f>
        <v>371743.06279459532</v>
      </c>
      <c r="J183" s="10">
        <f>IF(I182&lt;=0,J182,J182*(1-H183/I182))+MAX(0,-('1-Input'!$B$10-G183-IF(AND($A183&gt;=1,$A183&lt;1+'1-Input'!$C$12),$G$162,0)))</f>
        <v>315422.2036583281</v>
      </c>
      <c r="K183" s="10">
        <f>IF($A183&lt;='1-Input'!$B$26,0,IF($A183='1-Input'!$B$26+1,('1-Input'!$B$23+$K$163)*'1-Input'!$B$27,'1-Input'!$B$23+$K$163))</f>
        <v>0</v>
      </c>
      <c r="L183" s="10">
        <f>MAX(0,('1-Input'!$B$10-K183-IF(AND($A183&gt;=1,$A183&lt;1+'1-Input'!$C$12),$K$162,0)))/(1-'P-Parametri'!$B$31*MAX(0,IF(M182&lt;=0,0,(M182-N182)/M182)))</f>
        <v>29943.257179646938</v>
      </c>
      <c r="M183" s="10">
        <f>((M182-L183+MAX(0,-('1-Input'!$B$10-K183-IF(AND($A183&gt;=1,$A183&lt;1+'1-Input'!$C$12),$K$162,0))))*(1+B183))*(1-'P-Parametri'!$B$32)</f>
        <v>211913.34964640322</v>
      </c>
      <c r="N183" s="10">
        <f>IF(M182&lt;=0,N182,N182*(1-L183/M182))+MAX(0,-('1-Input'!$B$10-K183-IF(AND($A183&gt;=1,$A183&lt;1+'1-Input'!$C$12),$K$162,0)))</f>
        <v>179807.45955982927</v>
      </c>
      <c r="O183" s="10">
        <f>IF($A183&lt;='1-Input'!$B$26,0,IF($A183='1-Input'!$B$26+1,('1-Input'!$B$23+$O$163)*'1-Input'!$B$27,'1-Input'!$B$23+$O$163))</f>
        <v>0</v>
      </c>
      <c r="P183" s="10">
        <f>MAX(0,('1-Input'!$B$10-O183-IF(AND($A183&gt;=1,$A183&lt;1+'1-Input'!$C$12),$O$162,0)))/(1-'P-Parametri'!$B$31*MAX(0,IF(Q182&lt;=0,0,(Q182-R182)/Q182)))</f>
        <v>29943.257179646935</v>
      </c>
      <c r="Q183" s="10">
        <f>((Q182-P183+MAX(0,-('1-Input'!$B$10-O183-IF(AND($A183&gt;=1,$A183&lt;1+'1-Input'!$C$12),$O$162,0))))*(1+B183))*(1-'P-Parametri'!$B$32)</f>
        <v>214208.29593069968</v>
      </c>
      <c r="R183" s="10">
        <f>IF(Q182&lt;=0,R182,R182*(1-P183/Q182))+MAX(0,-('1-Input'!$B$10-O183-IF(AND($A183&gt;=1,$A183&lt;1+'1-Input'!$C$12),$O$162,0)))</f>
        <v>181754.71046164443</v>
      </c>
      <c r="S183" s="10">
        <f>IF($A183&lt;='1-Input'!$B$26,0,IF($A183='1-Input'!$B$26+1,('1-Input'!$B$23+$S$163)*'1-Input'!$B$27,'1-Input'!$B$23+$S$163))</f>
        <v>0</v>
      </c>
      <c r="T183" s="10">
        <f>MAX(0,('1-Input'!$B$10-S183-IF(AND($A183&gt;=1,$A183&lt;1+'1-Input'!$C$12),$S$162,0)))/(1-'P-Parametri'!$B$31*MAX(0,IF(U182&lt;=0,0,(U182-V182)/U182)))</f>
        <v>29943.257179646938</v>
      </c>
      <c r="U183" s="10">
        <f>((U182-T183+MAX(0,-('1-Input'!$B$10-S183-IF(AND($A183&gt;=1,$A183&lt;1+'1-Input'!$C$12),$S$162,0))))*(1+B183))*(1-'P-Parametri'!$B$32)</f>
        <v>214071.17513816128</v>
      </c>
      <c r="V183" s="10">
        <f>IF(U182&lt;=0,V182,V182*(1-T183/U182))+MAX(0,-('1-Input'!$B$10-S183-IF(AND($A183&gt;=1,$A183&lt;1+'1-Input'!$C$12),$S$162,0)))</f>
        <v>181638.36412763424</v>
      </c>
      <c r="W183" s="10">
        <f>IF($A183&lt;='1-Input'!$B$26,0,IF($A183='1-Input'!$B$26+1,('1-Input'!$B$23+$W$163)*'1-Input'!$B$27,'1-Input'!$B$23+$W$163))</f>
        <v>0</v>
      </c>
      <c r="X183" s="10">
        <f>MAX(0,('1-Input'!$B$10-W183-IF(AND($A183&gt;=1,$A183&lt;1+'1-Input'!$C$12),$W$162,0)))/(1-'P-Parametri'!$B$31*MAX(0,IF(Y182&lt;=0,0,(Y182-Z182)/Y182)))</f>
        <v>29943.257179646935</v>
      </c>
      <c r="Y183" s="10">
        <f>((Y182-X183+MAX(0,-('1-Input'!$B$10-W183-IF(AND($A183&gt;=1,$A183&lt;1+'1-Input'!$C$12),$W$162,0))))*(1+B183))*(1-'P-Parametri'!$B$32)</f>
        <v>214071.17513816128</v>
      </c>
      <c r="Z183" s="10">
        <f>IF(Y182&lt;=0,Z182,Z182*(1-X183/Y182))+MAX(0,-('1-Input'!$B$10-W183-IF(AND($A183&gt;=1,$A183&lt;1+'1-Input'!$C$12),$W$162,0)))</f>
        <v>181638.36412763436</v>
      </c>
    </row>
    <row r="184" spans="1:26">
      <c r="A184" s="9">
        <f t="shared" si="3"/>
        <v>19</v>
      </c>
      <c r="B184" s="12">
        <f>IF($A184='P-Parametri'!$C$47,'P-Parametri'!$B$34,IF($A184='P-Parametri'!$C$48,'P-Parametri'!$C$34,'P-Parametri'!$C$51))</f>
        <v>3.7839263201876694E-2</v>
      </c>
      <c r="C184" s="10">
        <f>IF($A184&lt;='1-Input'!$B$26,0,IF($A184='1-Input'!$B$26+1,('1-Input'!$B$23+$C$163)*'1-Input'!$B$27,'1-Input'!$B$23+$C$163))</f>
        <v>6147.4264437969141</v>
      </c>
      <c r="D184" s="10">
        <f>MAX(0,('1-Input'!$B$10-C184-IF(AND($A184&gt;=1,$A184&lt;1+'1-Input'!$C$12),$C$162,0)))/(1-'P-Parametri'!$B$31*MAX(0,IF(E183&lt;=0,0,(E183-F183)/E183)))</f>
        <v>23789.678702391218</v>
      </c>
      <c r="E184" s="10">
        <f>((E183-D184+MAX(0,-('1-Input'!$B$10-C184-IF(AND($A184&gt;=1,$A184&lt;1+'1-Input'!$C$12),$C$162,0))))*(1+B184))*(1-'P-Parametri'!$B$32)</f>
        <v>225796.66003358067</v>
      </c>
      <c r="F184" s="10">
        <f>IF(E183&lt;=0,F183,F183*(1-D184/E183))+MAX(0,-('1-Input'!$B$10-C184-IF(AND($A184&gt;=1,$A184&lt;1+'1-Input'!$C$12),$C$162,0)))</f>
        <v>184972.11582819553</v>
      </c>
      <c r="G184" s="10">
        <f>IF($A184&lt;='1-Input'!$B$26,0,IF($A184='1-Input'!$B$26+1,('1-Input'!$B$23+$G$163)*'1-Input'!$B$27,'1-Input'!$B$23+$G$163))</f>
        <v>6878.4966850238825</v>
      </c>
      <c r="H184" s="10">
        <f>MAX(0,('1-Input'!$B$10-G184-IF(AND($A184&gt;=1,$A184&lt;1+'1-Input'!$C$12),$G$162,0)))/(1-'P-Parametri'!$B$31*MAX(0,IF(I183&lt;=0,0,(I183-J183)/I183)))</f>
        <v>23028.629794490498</v>
      </c>
      <c r="I184" s="10">
        <f>((I183-H184+MAX(0,-('1-Input'!$B$10-G184-IF(AND($A184&gt;=1,$A184&lt;1+'1-Input'!$C$12),$G$162,0))))*(1+B184))*(1-'P-Parametri'!$B$32)</f>
        <v>361185.71115226357</v>
      </c>
      <c r="J184" s="10">
        <f>IF(I183&lt;=0,J183,J183*(1-H184/I183))+MAX(0,-('1-Input'!$B$10-G184-IF(AND($A184&gt;=1,$A184&lt;1+'1-Input'!$C$12),$G$162,0)))</f>
        <v>295882.52186196984</v>
      </c>
      <c r="K184" s="10">
        <f>IF($A184&lt;='1-Input'!$B$26,0,IF($A184='1-Input'!$B$26+1,('1-Input'!$B$23+$K$163)*'1-Input'!$B$27,'1-Input'!$B$23+$K$163))</f>
        <v>5994.7768261869542</v>
      </c>
      <c r="L184" s="10">
        <f>MAX(0,('1-Input'!$B$10-K184-IF(AND($A184&gt;=1,$A184&lt;1+'1-Input'!$C$12),$K$162,0)))/(1-'P-Parametri'!$B$31*MAX(0,IF(M183&lt;=0,0,(M183-N183)/M183)))</f>
        <v>23948.587953817652</v>
      </c>
      <c r="M184" s="10">
        <f>((M183-L184+MAX(0,-('1-Input'!$B$10-K184-IF(AND($A184&gt;=1,$A184&lt;1+'1-Input'!$C$12),$K$162,0))))*(1+B184))*(1-'P-Parametri'!$B$32)</f>
        <v>194687.05536338346</v>
      </c>
      <c r="N184" s="10">
        <f>IF(M183&lt;=0,N183,N183*(1-L184/M183))+MAX(0,-('1-Input'!$B$10-K184-IF(AND($A184&gt;=1,$A184&lt;1+'1-Input'!$C$12),$K$162,0)))</f>
        <v>159487.19768295242</v>
      </c>
      <c r="O184" s="10">
        <f>IF($A184&lt;='1-Input'!$B$26,0,IF($A184='1-Input'!$B$26+1,('1-Input'!$B$23+$O$163)*'1-Input'!$B$27,'1-Input'!$B$23+$O$163))</f>
        <v>6006.502511228583</v>
      </c>
      <c r="P184" s="10">
        <f>MAX(0,('1-Input'!$B$10-O184-IF(AND($A184&gt;=1,$A184&lt;1+'1-Input'!$C$12),$O$162,0)))/(1-'P-Parametri'!$B$31*MAX(0,IF(Q183&lt;=0,0,(Q183-R183)/Q183)))</f>
        <v>23936.381438913773</v>
      </c>
      <c r="Q184" s="10">
        <f>((Q183-P184+MAX(0,-('1-Input'!$B$10-O184-IF(AND($A184&gt;=1,$A184&lt;1+'1-Input'!$C$12),$O$162,0))))*(1+B184))*(1-'P-Parametri'!$B$32)</f>
        <v>197076.72021707721</v>
      </c>
      <c r="R184" s="10">
        <f>IF(Q183&lt;=0,R183,R183*(1-P184/Q183))+MAX(0,-('1-Input'!$B$10-O184-IF(AND($A184&gt;=1,$A184&lt;1+'1-Input'!$C$12),$O$162,0)))</f>
        <v>161444.80575404741</v>
      </c>
      <c r="S184" s="10">
        <f>IF($A184&lt;='1-Input'!$B$26,0,IF($A184='1-Input'!$B$26+1,('1-Input'!$B$23+$S$163)*'1-Input'!$B$27,'1-Input'!$B$23+$S$163))</f>
        <v>6005.801913032903</v>
      </c>
      <c r="T184" s="10">
        <f>MAX(0,('1-Input'!$B$10-S184-IF(AND($A184&gt;=1,$A184&lt;1+'1-Input'!$C$12),$S$162,0)))/(1-'P-Parametri'!$B$31*MAX(0,IF(U183&lt;=0,0,(U183-V183)/U183)))</f>
        <v>23937.11076622274</v>
      </c>
      <c r="U184" s="10">
        <f>((U183-T184+MAX(0,-('1-Input'!$B$10-S184-IF(AND($A184&gt;=1,$A184&lt;1+'1-Input'!$C$12),$S$162,0))))*(1+B184))*(1-'P-Parametri'!$B$32)</f>
        <v>196933.94008279621</v>
      </c>
      <c r="V184" s="10">
        <f>IF(U183&lt;=0,V183,V183*(1-T184/U183))+MAX(0,-('1-Input'!$B$10-S184-IF(AND($A184&gt;=1,$A184&lt;1+'1-Input'!$C$12),$S$162,0)))</f>
        <v>161327.84058931781</v>
      </c>
      <c r="W184" s="10">
        <f>IF($A184&lt;='1-Input'!$B$26,0,IF($A184='1-Input'!$B$26+1,('1-Input'!$B$23+$W$163)*'1-Input'!$B$27,'1-Input'!$B$23+$W$163))</f>
        <v>6005.801913032903</v>
      </c>
      <c r="X184" s="10">
        <f>MAX(0,('1-Input'!$B$10-W184-IF(AND($A184&gt;=1,$A184&lt;1+'1-Input'!$C$12),$W$162,0)))/(1-'P-Parametri'!$B$31*MAX(0,IF(Y183&lt;=0,0,(Y183-Z183)/Y183)))</f>
        <v>23937.110766222737</v>
      </c>
      <c r="Y184" s="10">
        <f>((Y183-X184+MAX(0,-('1-Input'!$B$10-W184-IF(AND($A184&gt;=1,$A184&lt;1+'1-Input'!$C$12),$W$162,0))))*(1+B184))*(1-'P-Parametri'!$B$32)</f>
        <v>196933.94008279621</v>
      </c>
      <c r="Z184" s="10">
        <f>IF(Y183&lt;=0,Z183,Z183*(1-X184/Y183))+MAX(0,-('1-Input'!$B$10-W184-IF(AND($A184&gt;=1,$A184&lt;1+'1-Input'!$C$12),$W$162,0)))</f>
        <v>161327.84058931793</v>
      </c>
    </row>
    <row r="185" spans="1:26">
      <c r="A185" s="9">
        <f t="shared" si="3"/>
        <v>20</v>
      </c>
      <c r="B185" s="12">
        <f>IF($A185='P-Parametri'!$C$47,'P-Parametri'!$B$34,IF($A185='P-Parametri'!$C$48,'P-Parametri'!$C$34,'P-Parametri'!$C$51))</f>
        <v>3.7839263201876694E-2</v>
      </c>
      <c r="C185" s="10">
        <f>IF($A185&lt;='1-Input'!$B$26,0,IF($A185='1-Input'!$B$26+1,('1-Input'!$B$23+$C$163)*'1-Input'!$B$27,'1-Input'!$B$23+$C$163))</f>
        <v>18442.279331391004</v>
      </c>
      <c r="D185" s="10">
        <f>MAX(0,('1-Input'!$B$10-C185-IF(AND($A185&gt;=1,$A185&lt;1+'1-Input'!$C$12),$C$162,0)))/(1-'P-Parametri'!$B$31*MAX(0,IF(E184&lt;=0,0,(E184-F184)/E184)))</f>
        <v>11078.505538244281</v>
      </c>
      <c r="E185" s="10">
        <f>((E184-D185+MAX(0,-('1-Input'!$B$10-C185-IF(AND($A185&gt;=1,$A185&lt;1+'1-Input'!$C$12),$C$162,0))))*(1+B185))*(1-'P-Parametri'!$B$32)</f>
        <v>222397.24539499165</v>
      </c>
      <c r="F185" s="10">
        <f>IF(E184&lt;=0,F184,F184*(1-D185/E184))+MAX(0,-('1-Input'!$B$10-C185-IF(AND($A185&gt;=1,$A185&lt;1+'1-Input'!$C$12),$C$162,0)))</f>
        <v>175896.62901931771</v>
      </c>
      <c r="G185" s="10">
        <f>IF($A185&lt;='1-Input'!$B$26,0,IF($A185='1-Input'!$B$26+1,('1-Input'!$B$23+$G$163)*'1-Input'!$B$27,'1-Input'!$B$23+$G$163))</f>
        <v>20635.490055071939</v>
      </c>
      <c r="H185" s="10">
        <f>MAX(0,('1-Input'!$B$10-G185-IF(AND($A185&gt;=1,$A185&lt;1+'1-Input'!$C$12),$G$162,0)))/(1-'P-Parametri'!$B$31*MAX(0,IF(I184&lt;=0,0,(I184-J184)/I184)))</f>
        <v>8777.1094404029027</v>
      </c>
      <c r="I185" s="10">
        <f>((I184-H185+MAX(0,-('1-Input'!$B$10-G185-IF(AND($A185&gt;=1,$A185&lt;1+'1-Input'!$C$12),$G$162,0))))*(1+B185))*(1-'P-Parametri'!$B$32)</f>
        <v>365011.99657954782</v>
      </c>
      <c r="J185" s="10">
        <f>IF(I184&lt;=0,J184,J184*(1-H185/I184))+MAX(0,-('1-Input'!$B$10-G185-IF(AND($A185&gt;=1,$A185&lt;1+'1-Input'!$C$12),$G$162,0)))</f>
        <v>288692.33355800866</v>
      </c>
      <c r="K185" s="10">
        <f>IF($A185&lt;='1-Input'!$B$26,0,IF($A185='1-Input'!$B$26+1,('1-Input'!$B$23+$K$163)*'1-Input'!$B$27,'1-Input'!$B$23+$K$163))</f>
        <v>17984.330478561118</v>
      </c>
      <c r="L185" s="10">
        <f>MAX(0,('1-Input'!$B$10-K185-IF(AND($A185&gt;=1,$A185&lt;1+'1-Input'!$C$12),$K$162,0)))/(1-'P-Parametri'!$B$31*MAX(0,IF(M184&lt;=0,0,(M184-N184)/M184)))</f>
        <v>11559.043815544332</v>
      </c>
      <c r="M185" s="10">
        <f>((M184-L185+MAX(0,-('1-Input'!$B$10-K185-IF(AND($A185&gt;=1,$A185&lt;1+'1-Input'!$C$12),$K$162,0))))*(1+B185))*(1-'P-Parametri'!$B$32)</f>
        <v>189677.32569528127</v>
      </c>
      <c r="N185" s="10">
        <f>IF(M184&lt;=0,N184,N184*(1-L185/M184))+MAX(0,-('1-Input'!$B$10-K185-IF(AND($A185&gt;=1,$A185&lt;1+'1-Input'!$C$12),$K$162,0)))</f>
        <v>150018.0549985829</v>
      </c>
      <c r="O185" s="10">
        <f>IF($A185&lt;='1-Input'!$B$26,0,IF($A185='1-Input'!$B$26+1,('1-Input'!$B$23+$O$163)*'1-Input'!$B$27,'1-Input'!$B$23+$O$163))</f>
        <v>18019.507533686006</v>
      </c>
      <c r="P185" s="10">
        <f>MAX(0,('1-Input'!$B$10-O185-IF(AND($A185&gt;=1,$A185&lt;1+'1-Input'!$C$12),$O$162,0)))/(1-'P-Parametri'!$B$31*MAX(0,IF(Q184&lt;=0,0,(Q184-R184)/Q184)))</f>
        <v>11522.131567886659</v>
      </c>
      <c r="Q185" s="10">
        <f>((Q184-P185+MAX(0,-('1-Input'!$B$10-O185-IF(AND($A185&gt;=1,$A185&lt;1+'1-Input'!$C$12),$O$162,0))))*(1+B185))*(1-'P-Parametri'!$B$32)</f>
        <v>192190.68589226843</v>
      </c>
      <c r="R185" s="10">
        <f>IF(Q184&lt;=0,R184,R184*(1-P185/Q184))+MAX(0,-('1-Input'!$B$10-O185-IF(AND($A185&gt;=1,$A185&lt;1+'1-Input'!$C$12),$O$162,0)))</f>
        <v>152005.90149990178</v>
      </c>
      <c r="S185" s="10">
        <f>IF($A185&lt;='1-Input'!$B$26,0,IF($A185='1-Input'!$B$26+1,('1-Input'!$B$23+$S$163)*'1-Input'!$B$27,'1-Input'!$B$23+$S$163))</f>
        <v>18017.405739098966</v>
      </c>
      <c r="T185" s="10">
        <f>MAX(0,('1-Input'!$B$10-S185-IF(AND($A185&gt;=1,$A185&lt;1+'1-Input'!$C$12),$S$162,0)))/(1-'P-Parametri'!$B$31*MAX(0,IF(U184&lt;=0,0,(U184-V184)/U184)))</f>
        <v>11524.337038527878</v>
      </c>
      <c r="U185" s="10">
        <f>((U184-T185+MAX(0,-('1-Input'!$B$10-S185-IF(AND($A185&gt;=1,$A185&lt;1+'1-Input'!$C$12),$S$162,0))))*(1+B185))*(1-'P-Parametri'!$B$32)</f>
        <v>192040.51508238784</v>
      </c>
      <c r="V185" s="10">
        <f>IF(U184&lt;=0,V184,V184*(1-T185/U184))+MAX(0,-('1-Input'!$B$10-S185-IF(AND($A185&gt;=1,$A185&lt;1+'1-Input'!$C$12),$S$162,0)))</f>
        <v>151887.12961858549</v>
      </c>
      <c r="W185" s="10">
        <f>IF($A185&lt;='1-Input'!$B$26,0,IF($A185='1-Input'!$B$26+1,('1-Input'!$B$23+$W$163)*'1-Input'!$B$27,'1-Input'!$B$23+$W$163))</f>
        <v>18017.405739098966</v>
      </c>
      <c r="X185" s="10">
        <f>MAX(0,('1-Input'!$B$10-W185-IF(AND($A185&gt;=1,$A185&lt;1+'1-Input'!$C$12),$W$162,0)))/(1-'P-Parametri'!$B$31*MAX(0,IF(Y184&lt;=0,0,(Y184-Z184)/Y184)))</f>
        <v>11524.337038527876</v>
      </c>
      <c r="Y185" s="10">
        <f>((Y184-X185+MAX(0,-('1-Input'!$B$10-W185-IF(AND($A185&gt;=1,$A185&lt;1+'1-Input'!$C$12),$W$162,0))))*(1+B185))*(1-'P-Parametri'!$B$32)</f>
        <v>192040.51508238784</v>
      </c>
      <c r="Z185" s="10">
        <f>IF(Y184&lt;=0,Z184,Z184*(1-X185/Y184))+MAX(0,-('1-Input'!$B$10-W185-IF(AND($A185&gt;=1,$A185&lt;1+'1-Input'!$C$12),$W$162,0)))</f>
        <v>151887.1296185856</v>
      </c>
    </row>
    <row r="186" spans="1:26">
      <c r="A186" s="9">
        <f t="shared" si="3"/>
        <v>21</v>
      </c>
      <c r="B186" s="12">
        <f>IF($A186='P-Parametri'!$C$47,'P-Parametri'!$B$34,IF($A186='P-Parametri'!$C$48,'P-Parametri'!$C$34,'P-Parametri'!$C$51))</f>
        <v>3.7839263201876694E-2</v>
      </c>
      <c r="C186" s="10">
        <f>IF($A186&lt;='1-Input'!$B$26,0,IF($A186='1-Input'!$B$26+1,('1-Input'!$B$23+$C$163)*'1-Input'!$B$27,'1-Input'!$B$23+$C$163))</f>
        <v>18442.279331391004</v>
      </c>
      <c r="D186" s="10">
        <f>MAX(0,('1-Input'!$B$10-C186-IF(AND($A186&gt;=1,$A186&lt;1+'1-Input'!$C$12),$C$162,0)))/(1-'P-Parametri'!$B$31*MAX(0,IF(E185&lt;=0,0,(E185-F185)/E185)))</f>
        <v>11164.66424711901</v>
      </c>
      <c r="E186" s="10">
        <f>((E185-D186+MAX(0,-('1-Input'!$B$10-C186-IF(AND($A186&gt;=1,$A186&lt;1+'1-Input'!$C$12),$C$162,0))))*(1+B186))*(1-'P-Parametri'!$B$32)</f>
        <v>218787.01544997329</v>
      </c>
      <c r="F186" s="10">
        <f>IF(E185&lt;=0,F185,F185*(1-D186/E185))+MAX(0,-('1-Input'!$B$10-C186-IF(AND($A186&gt;=1,$A186&lt;1+'1-Input'!$C$12),$C$162,0)))</f>
        <v>167066.36315108335</v>
      </c>
      <c r="G186" s="10">
        <f>IF($A186&lt;='1-Input'!$B$26,0,IF($A186='1-Input'!$B$26+1,('1-Input'!$B$23+$G$163)*'1-Input'!$B$27,'1-Input'!$B$23+$G$163))</f>
        <v>20635.490055071939</v>
      </c>
      <c r="H186" s="10">
        <f>MAX(0,('1-Input'!$B$10-G186-IF(AND($A186&gt;=1,$A186&lt;1+'1-Input'!$C$12),$G$162,0)))/(1-'P-Parametri'!$B$31*MAX(0,IF(I185&lt;=0,0,(I185-J185)/I185)))</f>
        <v>8845.3699485036323</v>
      </c>
      <c r="I186" s="10">
        <f>((I185-H186+MAX(0,-('1-Input'!$B$10-G186-IF(AND($A186&gt;=1,$A186&lt;1+'1-Input'!$C$12),$G$162,0))))*(1+B186))*(1-'P-Parametri'!$B$32)</f>
        <v>368904.42194114107</v>
      </c>
      <c r="J186" s="10">
        <f>IF(I185&lt;=0,J185,J185*(1-H186/I185))+MAX(0,-('1-Input'!$B$10-G186-IF(AND($A186&gt;=1,$A186&lt;1+'1-Input'!$C$12),$G$162,0)))</f>
        <v>281696.4251617188</v>
      </c>
      <c r="K186" s="10">
        <f>IF($A186&lt;='1-Input'!$B$26,0,IF($A186='1-Input'!$B$26+1,('1-Input'!$B$23+$K$163)*'1-Input'!$B$27,'1-Input'!$B$23+$K$163))</f>
        <v>17984.330478561118</v>
      </c>
      <c r="L186" s="10">
        <f>MAX(0,('1-Input'!$B$10-K186-IF(AND($A186&gt;=1,$A186&lt;1+'1-Input'!$C$12),$K$162,0)))/(1-'P-Parametri'!$B$31*MAX(0,IF(M185&lt;=0,0,(M185-N185)/M185)))</f>
        <v>11648.93972140778</v>
      </c>
      <c r="M186" s="10">
        <f>((M185-L186+MAX(0,-('1-Input'!$B$10-K186-IF(AND($A186&gt;=1,$A186&lt;1+'1-Input'!$C$12),$K$162,0))))*(1+B186))*(1-'P-Parametri'!$B$32)</f>
        <v>184395.31923028789</v>
      </c>
      <c r="N186" s="10">
        <f>IF(M185&lt;=0,N185,N185*(1-L186/M185))+MAX(0,-('1-Input'!$B$10-K186-IF(AND($A186&gt;=1,$A186&lt;1+'1-Input'!$C$12),$K$162,0)))</f>
        <v>140804.76989244012</v>
      </c>
      <c r="O186" s="10">
        <f>IF($A186&lt;='1-Input'!$B$26,0,IF($A186='1-Input'!$B$26+1,('1-Input'!$B$23+$O$163)*'1-Input'!$B$27,'1-Input'!$B$23+$O$163))</f>
        <v>18019.507533686006</v>
      </c>
      <c r="P186" s="10">
        <f>MAX(0,('1-Input'!$B$10-O186-IF(AND($A186&gt;=1,$A186&lt;1+'1-Input'!$C$12),$O$162,0)))/(1-'P-Parametri'!$B$31*MAX(0,IF(Q185&lt;=0,0,(Q185-R185)/Q185)))</f>
        <v>11611.740403297432</v>
      </c>
      <c r="Q186" s="10">
        <f>((Q185-P186+MAX(0,-('1-Input'!$B$10-O186-IF(AND($A186&gt;=1,$A186&lt;1+'1-Input'!$C$12),$O$162,0))))*(1+B186))*(1-'P-Parametri'!$B$32)</f>
        <v>187037.09589657342</v>
      </c>
      <c r="R186" s="10">
        <f>IF(Q185&lt;=0,R185,R185*(1-P186/Q185))+MAX(0,-('1-Input'!$B$10-O186-IF(AND($A186&gt;=1,$A186&lt;1+'1-Input'!$C$12),$O$162,0)))</f>
        <v>142822.03777730989</v>
      </c>
      <c r="S186" s="10">
        <f>IF($A186&lt;='1-Input'!$B$26,0,IF($A186='1-Input'!$B$26+1,('1-Input'!$B$23+$S$163)*'1-Input'!$B$27,'1-Input'!$B$23+$S$163))</f>
        <v>18017.405739098966</v>
      </c>
      <c r="T186" s="10">
        <f>MAX(0,('1-Input'!$B$10-S186-IF(AND($A186&gt;=1,$A186&lt;1+'1-Input'!$C$12),$S$162,0)))/(1-'P-Parametri'!$B$31*MAX(0,IF(U185&lt;=0,0,(U185-V185)/U185)))</f>
        <v>11613.963026117006</v>
      </c>
      <c r="U186" s="10">
        <f>((U185-T186+MAX(0,-('1-Input'!$B$10-S186-IF(AND($A186&gt;=1,$A186&lt;1+'1-Input'!$C$12),$S$162,0))))*(1+B186))*(1-'P-Parametri'!$B$32)</f>
        <v>186879.25232843892</v>
      </c>
      <c r="V186" s="10">
        <f>IF(U185&lt;=0,V185,V185*(1-T186/U185))+MAX(0,-('1-Input'!$B$10-S186-IF(AND($A186&gt;=1,$A186&lt;1+'1-Input'!$C$12),$S$162,0)))</f>
        <v>142701.50799714529</v>
      </c>
      <c r="W186" s="10">
        <f>IF($A186&lt;='1-Input'!$B$26,0,IF($A186='1-Input'!$B$26+1,('1-Input'!$B$23+$W$163)*'1-Input'!$B$27,'1-Input'!$B$23+$W$163))</f>
        <v>18017.405739098966</v>
      </c>
      <c r="X186" s="10">
        <f>MAX(0,('1-Input'!$B$10-W186-IF(AND($A186&gt;=1,$A186&lt;1+'1-Input'!$C$12),$W$162,0)))/(1-'P-Parametri'!$B$31*MAX(0,IF(Y185&lt;=0,0,(Y185-Z185)/Y185)))</f>
        <v>11613.963026117004</v>
      </c>
      <c r="Y186" s="10">
        <f>((Y185-X186+MAX(0,-('1-Input'!$B$10-W186-IF(AND($A186&gt;=1,$A186&lt;1+'1-Input'!$C$12),$W$162,0))))*(1+B186))*(1-'P-Parametri'!$B$32)</f>
        <v>186879.25232843892</v>
      </c>
      <c r="Z186" s="10">
        <f>IF(Y185&lt;=0,Z185,Z185*(1-X186/Y185))+MAX(0,-('1-Input'!$B$10-W186-IF(AND($A186&gt;=1,$A186&lt;1+'1-Input'!$C$12),$W$162,0)))</f>
        <v>142701.50799714541</v>
      </c>
    </row>
    <row r="187" spans="1:26">
      <c r="A187" s="9">
        <f t="shared" si="3"/>
        <v>22</v>
      </c>
      <c r="B187" s="12">
        <f>IF($A187='P-Parametri'!$C$47,'P-Parametri'!$B$34,IF($A187='P-Parametri'!$C$48,'P-Parametri'!$C$34,'P-Parametri'!$C$51))</f>
        <v>3.7839263201876694E-2</v>
      </c>
      <c r="C187" s="10">
        <f>IF($A187&lt;='1-Input'!$B$26,0,IF($A187='1-Input'!$B$26+1,('1-Input'!$B$23+$C$163)*'1-Input'!$B$27,'1-Input'!$B$23+$C$163))</f>
        <v>18442.279331391004</v>
      </c>
      <c r="D187" s="10">
        <f>MAX(0,('1-Input'!$B$10-C187-IF(AND($A187&gt;=1,$A187&lt;1+'1-Input'!$C$12),$C$162,0)))/(1-'P-Parametri'!$B$31*MAX(0,IF(E186&lt;=0,0,(E186-F186)/E186)))</f>
        <v>11249.129146260355</v>
      </c>
      <c r="E187" s="10">
        <f>((E186-D187+MAX(0,-('1-Input'!$B$10-C187-IF(AND($A187&gt;=1,$A187&lt;1+'1-Input'!$C$12),$C$162,0))))*(1+B187))*(1-'P-Parametri'!$B$32)</f>
        <v>214960.18507390446</v>
      </c>
      <c r="F187" s="10">
        <f>IF(E186&lt;=0,F186,F186*(1-D187/E186))+MAX(0,-('1-Input'!$B$10-C187-IF(AND($A187&gt;=1,$A187&lt;1+'1-Input'!$C$12),$C$162,0)))</f>
        <v>158476.49738040514</v>
      </c>
      <c r="G187" s="10">
        <f>IF($A187&lt;='1-Input'!$B$26,0,IF($A187='1-Input'!$B$26+1,('1-Input'!$B$23+$G$163)*'1-Input'!$B$27,'1-Input'!$B$23+$G$163))</f>
        <v>20635.490055071939</v>
      </c>
      <c r="H187" s="10">
        <f>MAX(0,('1-Input'!$B$10-G187-IF(AND($A187&gt;=1,$A187&lt;1+'1-Input'!$C$12),$G$162,0)))/(1-'P-Parametri'!$B$31*MAX(0,IF(I186&lt;=0,0,(I186-J186)/I186)))</f>
        <v>8912.2885108563751</v>
      </c>
      <c r="I187" s="10">
        <f>((I186-H187+MAX(0,-('1-Input'!$B$10-G187-IF(AND($A187&gt;=1,$A187&lt;1+'1-Input'!$C$12),$G$162,0))))*(1+B187))*(1-'P-Parametri'!$B$32)</f>
        <v>372866.74257672281</v>
      </c>
      <c r="J187" s="10">
        <f>IF(I186&lt;=0,J186,J186*(1-H187/I186))+MAX(0,-('1-Input'!$B$10-G187-IF(AND($A187&gt;=1,$A187&lt;1+'1-Input'!$C$12),$G$162,0)))</f>
        <v>274890.97728904826</v>
      </c>
      <c r="K187" s="10">
        <f>IF($A187&lt;='1-Input'!$B$26,0,IF($A187='1-Input'!$B$26+1,('1-Input'!$B$23+$K$163)*'1-Input'!$B$27,'1-Input'!$B$23+$K$163))</f>
        <v>17984.330478561118</v>
      </c>
      <c r="L187" s="10">
        <f>MAX(0,('1-Input'!$B$10-K187-IF(AND($A187&gt;=1,$A187&lt;1+'1-Input'!$C$12),$K$162,0)))/(1-'P-Parametri'!$B$31*MAX(0,IF(M186&lt;=0,0,(M186-N186)/M186)))</f>
        <v>11737.068347302305</v>
      </c>
      <c r="M187" s="10">
        <f>((M186-L187+MAX(0,-('1-Input'!$B$10-K187-IF(AND($A187&gt;=1,$A187&lt;1+'1-Input'!$C$12),$K$162,0))))*(1+B187))*(1-'P-Parametri'!$B$32)</f>
        <v>178833.12885835831</v>
      </c>
      <c r="N187" s="10">
        <f>IF(M186&lt;=0,N186,N186*(1-L187/M186))+MAX(0,-('1-Input'!$B$10-K187-IF(AND($A187&gt;=1,$A187&lt;1+'1-Input'!$C$12),$K$162,0)))</f>
        <v>131842.31241384329</v>
      </c>
      <c r="O187" s="10">
        <f>IF($A187&lt;='1-Input'!$B$26,0,IF($A187='1-Input'!$B$26+1,('1-Input'!$B$23+$O$163)*'1-Input'!$B$27,'1-Input'!$B$23+$O$163))</f>
        <v>18019.507533686006</v>
      </c>
      <c r="P187" s="10">
        <f>MAX(0,('1-Input'!$B$10-O187-IF(AND($A187&gt;=1,$A187&lt;1+'1-Input'!$C$12),$O$162,0)))/(1-'P-Parametri'!$B$31*MAX(0,IF(Q186&lt;=0,0,(Q186-R186)/Q186)))</f>
        <v>11699.587602309539</v>
      </c>
      <c r="Q187" s="10">
        <f>((Q186-P187+MAX(0,-('1-Input'!$B$10-O187-IF(AND($A187&gt;=1,$A187&lt;1+'1-Input'!$C$12),$O$162,0))))*(1+B187))*(1-'P-Parametri'!$B$32)</f>
        <v>181608.20611893223</v>
      </c>
      <c r="R187" s="10">
        <f>IF(Q186&lt;=0,R186,R186*(1-P187/Q186))+MAX(0,-('1-Input'!$B$10-O187-IF(AND($A187&gt;=1,$A187&lt;1+'1-Input'!$C$12),$O$162,0)))</f>
        <v>133888.20069806013</v>
      </c>
      <c r="S187" s="10">
        <f>IF($A187&lt;='1-Input'!$B$26,0,IF($A187='1-Input'!$B$26+1,('1-Input'!$B$23+$S$163)*'1-Input'!$B$27,'1-Input'!$B$23+$S$163))</f>
        <v>18017.405739098966</v>
      </c>
      <c r="T187" s="10">
        <f>MAX(0,('1-Input'!$B$10-S187-IF(AND($A187&gt;=1,$A187&lt;1+'1-Input'!$C$12),$S$162,0)))/(1-'P-Parametri'!$B$31*MAX(0,IF(U186&lt;=0,0,(U186-V186)/U186)))</f>
        <v>11701.827040109674</v>
      </c>
      <c r="U187" s="10">
        <f>((U186-T187+MAX(0,-('1-Input'!$B$10-S187-IF(AND($A187&gt;=1,$A187&lt;1+'1-Input'!$C$12),$S$162,0))))*(1+B187))*(1-'P-Parametri'!$B$32)</f>
        <v>181442.39797085975</v>
      </c>
      <c r="V187" s="10">
        <f>IF(U186&lt;=0,V186,V186*(1-T187/U186))+MAX(0,-('1-Input'!$B$10-S187-IF(AND($A187&gt;=1,$A187&lt;1+'1-Input'!$C$12),$S$162,0)))</f>
        <v>133765.96087706884</v>
      </c>
      <c r="W187" s="10">
        <f>IF($A187&lt;='1-Input'!$B$26,0,IF($A187='1-Input'!$B$26+1,('1-Input'!$B$23+$W$163)*'1-Input'!$B$27,'1-Input'!$B$23+$W$163))</f>
        <v>18017.405739098966</v>
      </c>
      <c r="X187" s="10">
        <f>MAX(0,('1-Input'!$B$10-W187-IF(AND($A187&gt;=1,$A187&lt;1+'1-Input'!$C$12),$W$162,0)))/(1-'P-Parametri'!$B$31*MAX(0,IF(Y186&lt;=0,0,(Y186-Z186)/Y186)))</f>
        <v>11701.827040109672</v>
      </c>
      <c r="Y187" s="10">
        <f>((Y186-X187+MAX(0,-('1-Input'!$B$10-W187-IF(AND($A187&gt;=1,$A187&lt;1+'1-Input'!$C$12),$W$162,0))))*(1+B187))*(1-'P-Parametri'!$B$32)</f>
        <v>181442.39797085975</v>
      </c>
      <c r="Z187" s="10">
        <f>IF(Y186&lt;=0,Z186,Z186*(1-X187/Y186))+MAX(0,-('1-Input'!$B$10-W187-IF(AND($A187&gt;=1,$A187&lt;1+'1-Input'!$C$12),$W$162,0)))</f>
        <v>133765.96087706895</v>
      </c>
    </row>
    <row r="188" spans="1:26">
      <c r="A188" s="9">
        <f t="shared" si="3"/>
        <v>23</v>
      </c>
      <c r="B188" s="12">
        <f>IF($A188='P-Parametri'!$C$47,'P-Parametri'!$B$34,IF($A188='P-Parametri'!$C$48,'P-Parametri'!$C$34,'P-Parametri'!$C$51))</f>
        <v>3.7839263201876694E-2</v>
      </c>
      <c r="C188" s="10">
        <f>IF($A188&lt;='1-Input'!$B$26,0,IF($A188='1-Input'!$B$26+1,('1-Input'!$B$23+$C$163)*'1-Input'!$B$27,'1-Input'!$B$23+$C$163))</f>
        <v>18442.279331391004</v>
      </c>
      <c r="D188" s="10">
        <f>MAX(0,('1-Input'!$B$10-C188-IF(AND($A188&gt;=1,$A188&lt;1+'1-Input'!$C$12),$C$162,0)))/(1-'P-Parametri'!$B$31*MAX(0,IF(E187&lt;=0,0,(E187-F187)/E187)))</f>
        <v>11331.899090213492</v>
      </c>
      <c r="E188" s="10">
        <f>((E187-D188+MAX(0,-('1-Input'!$B$10-C188-IF(AND($A188&gt;=1,$A188&lt;1+'1-Input'!$C$12),$C$162,0))))*(1+B188))*(1-'P-Parametri'!$B$32)</f>
        <v>210910.76343179011</v>
      </c>
      <c r="F188" s="10">
        <f>IF(E187&lt;=0,F187,F187*(1-D188/E187))+MAX(0,-('1-Input'!$B$10-C188-IF(AND($A188&gt;=1,$A188&lt;1+'1-Input'!$C$12),$C$162,0)))</f>
        <v>150122.20760405509</v>
      </c>
      <c r="G188" s="10">
        <f>IF($A188&lt;='1-Input'!$B$26,0,IF($A188='1-Input'!$B$26+1,('1-Input'!$B$23+$G$163)*'1-Input'!$B$27,'1-Input'!$B$23+$G$163))</f>
        <v>20635.490055071939</v>
      </c>
      <c r="H188" s="10">
        <f>MAX(0,('1-Input'!$B$10-G188-IF(AND($A188&gt;=1,$A188&lt;1+'1-Input'!$C$12),$G$162,0)))/(1-'P-Parametri'!$B$31*MAX(0,IF(I187&lt;=0,0,(I187-J187)/I187)))</f>
        <v>8977.8642199576425</v>
      </c>
      <c r="I188" s="10">
        <f>((I187-H188+MAX(0,-('1-Input'!$B$10-G188-IF(AND($A188&gt;=1,$A188&lt;1+'1-Input'!$C$12),$G$162,0))))*(1+B188))*(1-'P-Parametri'!$B$32)</f>
        <v>376902.84907034016</v>
      </c>
      <c r="J188" s="10">
        <f>IF(I187&lt;=0,J187,J187*(1-H188/I187))+MAX(0,-('1-Input'!$B$10-G188-IF(AND($A188&gt;=1,$A188&lt;1+'1-Input'!$C$12),$G$162,0)))</f>
        <v>268272.16797305056</v>
      </c>
      <c r="K188" s="10">
        <f>IF($A188&lt;='1-Input'!$B$26,0,IF($A188='1-Input'!$B$26+1,('1-Input'!$B$23+$K$163)*'1-Input'!$B$27,'1-Input'!$B$23+$K$163))</f>
        <v>17984.330478561118</v>
      </c>
      <c r="L188" s="10">
        <f>MAX(0,('1-Input'!$B$10-K188-IF(AND($A188&gt;=1,$A188&lt;1+'1-Input'!$C$12),$K$162,0)))/(1-'P-Parametri'!$B$31*MAX(0,IF(M187&lt;=0,0,(M187-N187)/M187)))</f>
        <v>11823.428498088137</v>
      </c>
      <c r="M188" s="10">
        <f>((M187-L188+MAX(0,-('1-Input'!$B$10-K188-IF(AND($A188&gt;=1,$A188&lt;1+'1-Input'!$C$12),$K$162,0))))*(1+B188))*(1-'P-Parametri'!$B$32)</f>
        <v>172982.56592073003</v>
      </c>
      <c r="N188" s="10">
        <f>IF(M187&lt;=0,N187,N187*(1-L188/M187))+MAX(0,-('1-Input'!$B$10-K188-IF(AND($A188&gt;=1,$A188&lt;1+'1-Input'!$C$12),$K$162,0)))</f>
        <v>123125.64921055998</v>
      </c>
      <c r="O188" s="10">
        <f>IF($A188&lt;='1-Input'!$B$26,0,IF($A188='1-Input'!$B$26+1,('1-Input'!$B$23+$O$163)*'1-Input'!$B$27,'1-Input'!$B$23+$O$163))</f>
        <v>18019.507533686006</v>
      </c>
      <c r="P188" s="10">
        <f>MAX(0,('1-Input'!$B$10-O188-IF(AND($A188&gt;=1,$A188&lt;1+'1-Input'!$C$12),$O$162,0)))/(1-'P-Parametri'!$B$31*MAX(0,IF(Q187&lt;=0,0,(Q187-R187)/Q187)))</f>
        <v>11785.671973599727</v>
      </c>
      <c r="Q188" s="10">
        <f>((Q187-P188+MAX(0,-('1-Input'!$B$10-O188-IF(AND($A188&gt;=1,$A188&lt;1+'1-Input'!$C$12),$O$162,0))))*(1+B188))*(1-'P-Parametri'!$B$32)</f>
        <v>175895.9967250425</v>
      </c>
      <c r="R188" s="10">
        <f>IF(Q187&lt;=0,R187,R187*(1-P188/Q187))+MAX(0,-('1-Input'!$B$10-O188-IF(AND($A188&gt;=1,$A188&lt;1+'1-Input'!$C$12),$O$162,0)))</f>
        <v>125199.37298325168</v>
      </c>
      <c r="S188" s="10">
        <f>IF($A188&lt;='1-Input'!$B$26,0,IF($A188='1-Input'!$B$26+1,('1-Input'!$B$23+$S$163)*'1-Input'!$B$27,'1-Input'!$B$23+$S$163))</f>
        <v>18017.405739098966</v>
      </c>
      <c r="T188" s="10">
        <f>MAX(0,('1-Input'!$B$10-S188-IF(AND($A188&gt;=1,$A188&lt;1+'1-Input'!$C$12),$S$162,0)))/(1-'P-Parametri'!$B$31*MAX(0,IF(U187&lt;=0,0,(U187-V187)/U187)))</f>
        <v>11787.927888954597</v>
      </c>
      <c r="U188" s="10">
        <f>((U187-T188+MAX(0,-('1-Input'!$B$10-S188-IF(AND($A188&gt;=1,$A188&lt;1+'1-Input'!$C$12),$S$162,0))))*(1+B188))*(1-'P-Parametri'!$B$32)</f>
        <v>175721.92208825183</v>
      </c>
      <c r="V188" s="10">
        <f>IF(U187&lt;=0,V187,V187*(1-T188/U187))+MAX(0,-('1-Input'!$B$10-S188-IF(AND($A188&gt;=1,$A188&lt;1+'1-Input'!$C$12),$S$162,0)))</f>
        <v>125075.47001908948</v>
      </c>
      <c r="W188" s="10">
        <f>IF($A188&lt;='1-Input'!$B$26,0,IF($A188='1-Input'!$B$26+1,('1-Input'!$B$23+$W$163)*'1-Input'!$B$27,'1-Input'!$B$23+$W$163))</f>
        <v>18017.405739098966</v>
      </c>
      <c r="X188" s="10">
        <f>MAX(0,('1-Input'!$B$10-W188-IF(AND($A188&gt;=1,$A188&lt;1+'1-Input'!$C$12),$W$162,0)))/(1-'P-Parametri'!$B$31*MAX(0,IF(Y187&lt;=0,0,(Y187-Z187)/Y187)))</f>
        <v>11787.927888954593</v>
      </c>
      <c r="Y188" s="10">
        <f>((Y187-X188+MAX(0,-('1-Input'!$B$10-W188-IF(AND($A188&gt;=1,$A188&lt;1+'1-Input'!$C$12),$W$162,0))))*(1+B188))*(1-'P-Parametri'!$B$32)</f>
        <v>175721.92208825186</v>
      </c>
      <c r="Z188" s="10">
        <f>IF(Y187&lt;=0,Z187,Z187*(1-X188/Y187))+MAX(0,-('1-Input'!$B$10-W188-IF(AND($A188&gt;=1,$A188&lt;1+'1-Input'!$C$12),$W$162,0)))</f>
        <v>125075.47001908958</v>
      </c>
    </row>
    <row r="189" spans="1:26">
      <c r="A189" s="9">
        <f t="shared" si="3"/>
        <v>24</v>
      </c>
      <c r="B189" s="12">
        <f>IF($A189='P-Parametri'!$C$47,'P-Parametri'!$B$34,IF($A189='P-Parametri'!$C$48,'P-Parametri'!$C$34,'P-Parametri'!$C$51))</f>
        <v>3.7839263201876694E-2</v>
      </c>
      <c r="C189" s="10">
        <f>IF($A189&lt;='1-Input'!$B$26,0,IF($A189='1-Input'!$B$26+1,('1-Input'!$B$23+$C$163)*'1-Input'!$B$27,'1-Input'!$B$23+$C$163))</f>
        <v>18442.279331391004</v>
      </c>
      <c r="D189" s="10">
        <f>MAX(0,('1-Input'!$B$10-C189-IF(AND($A189&gt;=1,$A189&lt;1+'1-Input'!$C$12),$C$162,0)))/(1-'P-Parametri'!$B$31*MAX(0,IF(E188&lt;=0,0,(E188-F188)/E188)))</f>
        <v>11412.975029237836</v>
      </c>
      <c r="E189" s="10">
        <f>((E188-D189+MAX(0,-('1-Input'!$B$10-C189-IF(AND($A189&gt;=1,$A189&lt;1+'1-Input'!$C$12),$C$162,0))))*(1+B189))*(1-'P-Parametri'!$B$32)</f>
        <v>206632.54445065654</v>
      </c>
      <c r="F189" s="10">
        <f>IF(E188&lt;=0,F188,F188*(1-D189/E188))+MAX(0,-('1-Input'!$B$10-C189-IF(AND($A189&gt;=1,$A189&lt;1+'1-Input'!$C$12),$C$162,0)))</f>
        <v>141998.67242338971</v>
      </c>
      <c r="G189" s="10">
        <f>IF($A189&lt;='1-Input'!$B$26,0,IF($A189='1-Input'!$B$26+1,('1-Input'!$B$23+$G$163)*'1-Input'!$B$27,'1-Input'!$B$23+$G$163))</f>
        <v>20635.490055071939</v>
      </c>
      <c r="H189" s="10">
        <f>MAX(0,('1-Input'!$B$10-G189-IF(AND($A189&gt;=1,$A189&lt;1+'1-Input'!$C$12),$G$162,0)))/(1-'P-Parametri'!$B$31*MAX(0,IF(I188&lt;=0,0,(I188-J188)/I188)))</f>
        <v>9042.0978286644786</v>
      </c>
      <c r="I189" s="10">
        <f>((I188-H189+MAX(0,-('1-Input'!$B$10-G189-IF(AND($A189&gt;=1,$A189&lt;1+'1-Input'!$C$12),$G$162,0))))*(1+B189))*(1-'P-Parametri'!$B$32)</f>
        <v>381016.77036749042</v>
      </c>
      <c r="J189" s="10">
        <f>IF(I188&lt;=0,J188,J188*(1-H189/I188))+MAX(0,-('1-Input'!$B$10-G189-IF(AND($A189&gt;=1,$A189&lt;1+'1-Input'!$C$12),$G$162,0)))</f>
        <v>261836.17738952613</v>
      </c>
      <c r="K189" s="10">
        <f>IF($A189&lt;='1-Input'!$B$26,0,IF($A189='1-Input'!$B$26+1,('1-Input'!$B$23+$K$163)*'1-Input'!$B$27,'1-Input'!$B$23+$K$163))</f>
        <v>17984.330478561118</v>
      </c>
      <c r="L189" s="10">
        <f>MAX(0,('1-Input'!$B$10-K189-IF(AND($A189&gt;=1,$A189&lt;1+'1-Input'!$C$12),$K$162,0)))/(1-'P-Parametri'!$B$31*MAX(0,IF(M188&lt;=0,0,(M188-N188)/M188)))</f>
        <v>11908.021165242892</v>
      </c>
      <c r="M189" s="10">
        <f>((M188-L189+MAX(0,-('1-Input'!$B$10-K189-IF(AND($A189&gt;=1,$A189&lt;1+'1-Input'!$C$12),$K$162,0))))*(1+B189))*(1-'P-Parametri'!$B$32)</f>
        <v>166835.14787591327</v>
      </c>
      <c r="N189" s="10">
        <f>IF(M188&lt;=0,N188,N188*(1-L189/M188))+MAX(0,-('1-Input'!$B$10-K189-IF(AND($A189&gt;=1,$A189&lt;1+'1-Input'!$C$12),$K$162,0)))</f>
        <v>114649.74975225558</v>
      </c>
      <c r="O189" s="10">
        <f>IF($A189&lt;='1-Input'!$B$26,0,IF($A189='1-Input'!$B$26+1,('1-Input'!$B$23+$O$163)*'1-Input'!$B$27,'1-Input'!$B$23+$O$163))</f>
        <v>18019.507533686006</v>
      </c>
      <c r="P189" s="10">
        <f>MAX(0,('1-Input'!$B$10-O189-IF(AND($A189&gt;=1,$A189&lt;1+'1-Input'!$C$12),$O$162,0)))/(1-'P-Parametri'!$B$31*MAX(0,IF(Q188&lt;=0,0,(Q188-R188)/Q188)))</f>
        <v>11869.994505479464</v>
      </c>
      <c r="Q189" s="10">
        <f>((Q188-P189+MAX(0,-('1-Input'!$B$10-O189-IF(AND($A189&gt;=1,$A189&lt;1+'1-Input'!$C$12),$O$162,0))))*(1+B189))*(1-'P-Parametri'!$B$32)</f>
        <v>169892.16003892169</v>
      </c>
      <c r="R189" s="10">
        <f>IF(Q188&lt;=0,R188,R188*(1-P189/Q188))+MAX(0,-('1-Input'!$B$10-O189-IF(AND($A189&gt;=1,$A189&lt;1+'1-Input'!$C$12),$O$162,0)))</f>
        <v>116750.54016687018</v>
      </c>
      <c r="S189" s="10">
        <f>IF($A189&lt;='1-Input'!$B$26,0,IF($A189='1-Input'!$B$26+1,('1-Input'!$B$23+$S$163)*'1-Input'!$B$27,'1-Input'!$B$23+$S$163))</f>
        <v>18017.405739098966</v>
      </c>
      <c r="T189" s="10">
        <f>MAX(0,('1-Input'!$B$10-S189-IF(AND($A189&gt;=1,$A189&lt;1+'1-Input'!$C$12),$S$162,0)))/(1-'P-Parametri'!$B$31*MAX(0,IF(U188&lt;=0,0,(U188-V188)/U188)))</f>
        <v>11872.266561152413</v>
      </c>
      <c r="U189" s="10">
        <f>((U188-T189+MAX(0,-('1-Input'!$B$10-S189-IF(AND($A189&gt;=1,$A189&lt;1+'1-Input'!$C$12),$S$162,0))))*(1+B189))*(1-'P-Parametri'!$B$32)</f>
        <v>169709.50655658991</v>
      </c>
      <c r="V189" s="10">
        <f>IF(U188&lt;=0,V188,V188*(1-T189/U188))+MAX(0,-('1-Input'!$B$10-S189-IF(AND($A189&gt;=1,$A189&lt;1+'1-Input'!$C$12),$S$162,0)))</f>
        <v>116625.01999736545</v>
      </c>
      <c r="W189" s="10">
        <f>IF($A189&lt;='1-Input'!$B$26,0,IF($A189='1-Input'!$B$26+1,('1-Input'!$B$23+$W$163)*'1-Input'!$B$27,'1-Input'!$B$23+$W$163))</f>
        <v>18017.405739098966</v>
      </c>
      <c r="X189" s="10">
        <f>MAX(0,('1-Input'!$B$10-W189-IF(AND($A189&gt;=1,$A189&lt;1+'1-Input'!$C$12),$W$162,0)))/(1-'P-Parametri'!$B$31*MAX(0,IF(Y188&lt;=0,0,(Y188-Z188)/Y188)))</f>
        <v>11872.266561152412</v>
      </c>
      <c r="Y189" s="10">
        <f>((Y188-X189+MAX(0,-('1-Input'!$B$10-W189-IF(AND($A189&gt;=1,$A189&lt;1+'1-Input'!$C$12),$W$162,0))))*(1+B189))*(1-'P-Parametri'!$B$32)</f>
        <v>169709.50655658994</v>
      </c>
      <c r="Z189" s="10">
        <f>IF(Y188&lt;=0,Z188,Z188*(1-X189/Y188))+MAX(0,-('1-Input'!$B$10-W189-IF(AND($A189&gt;=1,$A189&lt;1+'1-Input'!$C$12),$W$162,0)))</f>
        <v>116625.01999736554</v>
      </c>
    </row>
    <row r="190" spans="1:26">
      <c r="A190" s="9">
        <f t="shared" si="3"/>
        <v>25</v>
      </c>
      <c r="B190" s="12">
        <f>IF($A190='P-Parametri'!$C$47,'P-Parametri'!$B$34,IF($A190='P-Parametri'!$C$48,'P-Parametri'!$C$34,'P-Parametri'!$C$51))</f>
        <v>3.7839263201876694E-2</v>
      </c>
      <c r="C190" s="10">
        <f>IF($A190&lt;='1-Input'!$B$26,0,IF($A190='1-Input'!$B$26+1,('1-Input'!$B$23+$C$163)*'1-Input'!$B$27,'1-Input'!$B$23+$C$163))</f>
        <v>18442.279331391004</v>
      </c>
      <c r="D190" s="10">
        <f>MAX(0,('1-Input'!$B$10-C190-IF(AND($A190&gt;=1,$A190&lt;1+'1-Input'!$C$12),$C$162,0)))/(1-'P-Parametri'!$B$31*MAX(0,IF(E189&lt;=0,0,(E189-F189)/E189)))</f>
        <v>11492.35992334708</v>
      </c>
      <c r="E190" s="10">
        <f>((E189-D190+MAX(0,-('1-Input'!$B$10-C190-IF(AND($A190&gt;=1,$A190&lt;1+'1-Input'!$C$12),$C$162,0))))*(1+B190))*(1-'P-Parametri'!$B$32)</f>
        <v>202119.09704023931</v>
      </c>
      <c r="F190" s="10">
        <f>IF(E189&lt;=0,F189,F189*(1-D190/E189))+MAX(0,-('1-Input'!$B$10-C190-IF(AND($A190&gt;=1,$A190&lt;1+'1-Input'!$C$12),$C$162,0)))</f>
        <v>134101.07886441986</v>
      </c>
      <c r="G190" s="10">
        <f>IF($A190&lt;='1-Input'!$B$26,0,IF($A190='1-Input'!$B$26+1,('1-Input'!$B$23+$G$163)*'1-Input'!$B$27,'1-Input'!$B$23+$G$163))</f>
        <v>20635.490055071939</v>
      </c>
      <c r="H190" s="10">
        <f>MAX(0,('1-Input'!$B$10-G190-IF(AND($A190&gt;=1,$A190&lt;1+'1-Input'!$C$12),$G$162,0)))/(1-'P-Parametri'!$B$31*MAX(0,IF(I189&lt;=0,0,(I189-J189)/I189)))</f>
        <v>9104.991682091395</v>
      </c>
      <c r="I190" s="10">
        <f>((I189-H190+MAX(0,-('1-Input'!$B$10-G190-IF(AND($A190&gt;=1,$A190&lt;1+'1-Input'!$C$12),$G$162,0))))*(1+B190))*(1-'P-Parametri'!$B$32)</f>
        <v>385212.67707422003</v>
      </c>
      <c r="J190" s="10">
        <f>IF(I189&lt;=0,J189,J189*(1-H190/I189))+MAX(0,-('1-Input'!$B$10-G190-IF(AND($A190&gt;=1,$A190&lt;1+'1-Input'!$C$12),$G$162,0)))</f>
        <v>255579.19238883219</v>
      </c>
      <c r="K190" s="10">
        <f>IF($A190&lt;='1-Input'!$B$26,0,IF($A190='1-Input'!$B$26+1,('1-Input'!$B$23+$K$163)*'1-Input'!$B$27,'1-Input'!$B$23+$K$163))</f>
        <v>17984.330478561118</v>
      </c>
      <c r="L190" s="10">
        <f>MAX(0,('1-Input'!$B$10-K190-IF(AND($A190&gt;=1,$A190&lt;1+'1-Input'!$C$12),$K$162,0)))/(1-'P-Parametri'!$B$31*MAX(0,IF(M189&lt;=0,0,(M189-N189)/M189)))</f>
        <v>11990.849437173016</v>
      </c>
      <c r="M190" s="10">
        <f>((M189-L190+MAX(0,-('1-Input'!$B$10-K190-IF(AND($A190&gt;=1,$A190&lt;1+'1-Input'!$C$12),$K$162,0))))*(1+B190))*(1-'P-Parametri'!$B$32)</f>
        <v>160382.08561746834</v>
      </c>
      <c r="N190" s="10">
        <f>IF(M189&lt;=0,N189,N189*(1-L190/M189))+MAX(0,-('1-Input'!$B$10-K190-IF(AND($A190&gt;=1,$A190&lt;1+'1-Input'!$C$12),$K$162,0)))</f>
        <v>106409.59229867539</v>
      </c>
      <c r="O190" s="10">
        <f>IF($A190&lt;='1-Input'!$B$26,0,IF($A190='1-Input'!$B$26+1,('1-Input'!$B$23+$O$163)*'1-Input'!$B$27,'1-Input'!$B$23+$O$163))</f>
        <v>18019.507533686006</v>
      </c>
      <c r="P190" s="10">
        <f>MAX(0,('1-Input'!$B$10-O190-IF(AND($A190&gt;=1,$A190&lt;1+'1-Input'!$C$12),$O$162,0)))/(1-'P-Parametri'!$B$31*MAX(0,IF(Q189&lt;=0,0,(Q189-R189)/Q189)))</f>
        <v>11952.558276492789</v>
      </c>
      <c r="Q190" s="10">
        <f>((Q189-P190+MAX(0,-('1-Input'!$B$10-O190-IF(AND($A190&gt;=1,$A190&lt;1+'1-Input'!$C$12),$O$162,0))))*(1+B190))*(1-'P-Parametri'!$B$32)</f>
        <v>163588.08808367001</v>
      </c>
      <c r="R190" s="10">
        <f>IF(Q189&lt;=0,R189,R189*(1-P190/Q189))+MAX(0,-('1-Input'!$B$10-O190-IF(AND($A190&gt;=1,$A190&lt;1+'1-Input'!$C$12),$O$162,0)))</f>
        <v>108536.69654491122</v>
      </c>
      <c r="S190" s="10">
        <f>IF($A190&lt;='1-Input'!$B$26,0,IF($A190='1-Input'!$B$26+1,('1-Input'!$B$23+$S$163)*'1-Input'!$B$27,'1-Input'!$B$23+$S$163))</f>
        <v>18017.405739098966</v>
      </c>
      <c r="T190" s="10">
        <f>MAX(0,('1-Input'!$B$10-S190-IF(AND($A190&gt;=1,$A190&lt;1+'1-Input'!$C$12),$S$162,0)))/(1-'P-Parametri'!$B$31*MAX(0,IF(U189&lt;=0,0,(U189-V189)/U189)))</f>
        <v>11954.846135836429</v>
      </c>
      <c r="U190" s="10">
        <f>((U189-T190+MAX(0,-('1-Input'!$B$10-S190-IF(AND($A190&gt;=1,$A190&lt;1+'1-Input'!$C$12),$S$162,0))))*(1+B190))*(1-'P-Parametri'!$B$32)</f>
        <v>163396.53257666159</v>
      </c>
      <c r="V190" s="10">
        <f>IF(U189&lt;=0,V189,V189*(1-T190/U189))+MAX(0,-('1-Input'!$B$10-S190-IF(AND($A190&gt;=1,$A190&lt;1+'1-Input'!$C$12),$S$162,0)))</f>
        <v>108409.6041497421</v>
      </c>
      <c r="W190" s="10">
        <f>IF($A190&lt;='1-Input'!$B$26,0,IF($A190='1-Input'!$B$26+1,('1-Input'!$B$23+$W$163)*'1-Input'!$B$27,'1-Input'!$B$23+$W$163))</f>
        <v>18017.405739098966</v>
      </c>
      <c r="X190" s="10">
        <f>MAX(0,('1-Input'!$B$10-W190-IF(AND($A190&gt;=1,$A190&lt;1+'1-Input'!$C$12),$W$162,0)))/(1-'P-Parametri'!$B$31*MAX(0,IF(Y189&lt;=0,0,(Y189-Z189)/Y189)))</f>
        <v>11954.846135836429</v>
      </c>
      <c r="Y190" s="10">
        <f>((Y189-X190+MAX(0,-('1-Input'!$B$10-W190-IF(AND($A190&gt;=1,$A190&lt;1+'1-Input'!$C$12),$W$162,0))))*(1+B190))*(1-'P-Parametri'!$B$32)</f>
        <v>163396.53257666164</v>
      </c>
      <c r="Z190" s="10">
        <f>IF(Y189&lt;=0,Z189,Z189*(1-X190/Y189))+MAX(0,-('1-Input'!$B$10-W190-IF(AND($A190&gt;=1,$A190&lt;1+'1-Input'!$C$12),$W$162,0)))</f>
        <v>108409.60414974217</v>
      </c>
    </row>
    <row r="191" spans="1:26">
      <c r="A191" s="9">
        <f t="shared" si="3"/>
        <v>26</v>
      </c>
      <c r="B191" s="12">
        <f>IF($A191='P-Parametri'!$C$47,'P-Parametri'!$B$34,IF($A191='P-Parametri'!$C$48,'P-Parametri'!$C$34,'P-Parametri'!$C$51))</f>
        <v>3.7839263201876694E-2</v>
      </c>
      <c r="C191" s="10">
        <f>IF($A191&lt;='1-Input'!$B$26,0,IF($A191='1-Input'!$B$26+1,('1-Input'!$B$23+$C$163)*'1-Input'!$B$27,'1-Input'!$B$23+$C$163))</f>
        <v>18442.279331391004</v>
      </c>
      <c r="D191" s="10">
        <f>MAX(0,('1-Input'!$B$10-C191-IF(AND($A191&gt;=1,$A191&lt;1+'1-Input'!$C$12),$C$162,0)))/(1-'P-Parametri'!$B$31*MAX(0,IF(E190&lt;=0,0,(E190-F190)/E190)))</f>
        <v>11570.058654256098</v>
      </c>
      <c r="E191" s="10">
        <f>((E190-D191+MAX(0,-('1-Input'!$B$10-C191-IF(AND($A191&gt;=1,$A191&lt;1+'1-Input'!$C$12),$C$162,0))))*(1+B191))*(1-'P-Parametri'!$B$32)</f>
        <v>197363.75505513026</v>
      </c>
      <c r="F191" s="10">
        <f>IF(E190&lt;=0,F190,F190*(1-D191/E190))+MAX(0,-('1-Input'!$B$10-C191-IF(AND($A191&gt;=1,$A191&lt;1+'1-Input'!$C$12),$C$162,0)))</f>
        <v>126424.627847268</v>
      </c>
      <c r="G191" s="10">
        <f>IF($A191&lt;='1-Input'!$B$26,0,IF($A191='1-Input'!$B$26+1,('1-Input'!$B$23+$G$163)*'1-Input'!$B$27,'1-Input'!$B$23+$G$163))</f>
        <v>20635.490055071939</v>
      </c>
      <c r="H191" s="10">
        <f>MAX(0,('1-Input'!$B$10-G191-IF(AND($A191&gt;=1,$A191&lt;1+'1-Input'!$C$12),$G$162,0)))/(1-'P-Parametri'!$B$31*MAX(0,IF(I190&lt;=0,0,(I190-J190)/I190)))</f>
        <v>9166.5496478490168</v>
      </c>
      <c r="I191" s="10">
        <f>((I190-H191+MAX(0,-('1-Input'!$B$10-G191-IF(AND($A191&gt;=1,$A191&lt;1+'1-Input'!$C$12),$G$162,0))))*(1+B191))*(1-'P-Parametri'!$B$32)</f>
        <v>389494.88494646776</v>
      </c>
      <c r="J191" s="10">
        <f>IF(I190&lt;=0,J190,J190*(1-H191/I190))+MAX(0,-('1-Input'!$B$10-G191-IF(AND($A191&gt;=1,$A191&lt;1+'1-Input'!$C$12),$G$162,0)))</f>
        <v>249497.41082914072</v>
      </c>
      <c r="K191" s="10">
        <f>IF($A191&lt;='1-Input'!$B$26,0,IF($A191='1-Input'!$B$26+1,('1-Input'!$B$23+$K$163)*'1-Input'!$B$27,'1-Input'!$B$23+$K$163))</f>
        <v>17984.330478561118</v>
      </c>
      <c r="L191" s="10">
        <f>MAX(0,('1-Input'!$B$10-K191-IF(AND($A191&gt;=1,$A191&lt;1+'1-Input'!$C$12),$K$162,0)))/(1-'P-Parametri'!$B$31*MAX(0,IF(M190&lt;=0,0,(M190-N190)/M190)))</f>
        <v>12071.918407341338</v>
      </c>
      <c r="M191" s="10">
        <f>((M190-L191+MAX(0,-('1-Input'!$B$10-K191-IF(AND($A191&gt;=1,$A191&lt;1+'1-Input'!$C$12),$K$162,0))))*(1+B191))*(1-'P-Parametri'!$B$32)</f>
        <v>153614.27043337992</v>
      </c>
      <c r="N191" s="10">
        <f>IF(M190&lt;=0,N190,N190*(1-L191/M190))+MAX(0,-('1-Input'!$B$10-K191-IF(AND($A191&gt;=1,$A191&lt;1+'1-Input'!$C$12),$K$162,0)))</f>
        <v>98400.169606343494</v>
      </c>
      <c r="O191" s="10">
        <f>IF($A191&lt;='1-Input'!$B$26,0,IF($A191='1-Input'!$B$26+1,('1-Input'!$B$23+$O$163)*'1-Input'!$B$27,'1-Input'!$B$23+$O$163))</f>
        <v>18019.507533686006</v>
      </c>
      <c r="P191" s="10">
        <f>MAX(0,('1-Input'!$B$10-O191-IF(AND($A191&gt;=1,$A191&lt;1+'1-Input'!$C$12),$O$162,0)))/(1-'P-Parametri'!$B$31*MAX(0,IF(Q190&lt;=0,0,(Q190-R190)/Q190)))</f>
        <v>12033.368363837244</v>
      </c>
      <c r="Q191" s="10">
        <f>((Q190-P191+MAX(0,-('1-Input'!$B$10-O191-IF(AND($A191&gt;=1,$A191&lt;1+'1-Input'!$C$12),$O$162,0))))*(1+B191))*(1-'P-Parametri'!$B$32)</f>
        <v>156974.85977150055</v>
      </c>
      <c r="R191" s="10">
        <f>IF(Q190&lt;=0,R190,R190*(1-P191/Q190))+MAX(0,-('1-Input'!$B$10-O191-IF(AND($A191&gt;=1,$A191&lt;1+'1-Input'!$C$12),$O$162,0)))</f>
        <v>100552.8508638557</v>
      </c>
      <c r="S191" s="10">
        <f>IF($A191&lt;='1-Input'!$B$26,0,IF($A191='1-Input'!$B$26+1,('1-Input'!$B$23+$S$163)*'1-Input'!$B$27,'1-Input'!$B$23+$S$163))</f>
        <v>18017.405739098966</v>
      </c>
      <c r="T191" s="10">
        <f>MAX(0,('1-Input'!$B$10-S191-IF(AND($A191&gt;=1,$A191&lt;1+'1-Input'!$C$12),$S$162,0)))/(1-'P-Parametri'!$B$31*MAX(0,IF(U190&lt;=0,0,(U190-V190)/U190)))</f>
        <v>12035.67169117603</v>
      </c>
      <c r="U191" s="10">
        <f>((U190-T191+MAX(0,-('1-Input'!$B$10-S191-IF(AND($A191&gt;=1,$A191&lt;1+'1-Input'!$C$12),$S$162,0))))*(1+B191))*(1-'P-Parametri'!$B$32)</f>
        <v>156774.06785031606</v>
      </c>
      <c r="V191" s="10">
        <f>IF(U190&lt;=0,V190,V190*(1-T191/U190))+MAX(0,-('1-Input'!$B$10-S191-IF(AND($A191&gt;=1,$A191&lt;1+'1-Input'!$C$12),$S$162,0)))</f>
        <v>100424.23026731604</v>
      </c>
      <c r="W191" s="10">
        <f>IF($A191&lt;='1-Input'!$B$26,0,IF($A191='1-Input'!$B$26+1,('1-Input'!$B$23+$W$163)*'1-Input'!$B$27,'1-Input'!$B$23+$W$163))</f>
        <v>18017.405739098966</v>
      </c>
      <c r="X191" s="10">
        <f>MAX(0,('1-Input'!$B$10-W191-IF(AND($A191&gt;=1,$A191&lt;1+'1-Input'!$C$12),$W$162,0)))/(1-'P-Parametri'!$B$31*MAX(0,IF(Y190&lt;=0,0,(Y190-Z190)/Y190)))</f>
        <v>12035.671691176029</v>
      </c>
      <c r="Y191" s="10">
        <f>((Y190-X191+MAX(0,-('1-Input'!$B$10-W191-IF(AND($A191&gt;=1,$A191&lt;1+'1-Input'!$C$12),$W$162,0))))*(1+B191))*(1-'P-Parametri'!$B$32)</f>
        <v>156774.06785031618</v>
      </c>
      <c r="Z191" s="10">
        <f>IF(Y190&lt;=0,Z190,Z190*(1-X191/Y190))+MAX(0,-('1-Input'!$B$10-W191-IF(AND($A191&gt;=1,$A191&lt;1+'1-Input'!$C$12),$W$162,0)))</f>
        <v>100424.23026731612</v>
      </c>
    </row>
    <row r="192" spans="1:26">
      <c r="A192" s="9">
        <f t="shared" si="3"/>
        <v>27</v>
      </c>
      <c r="B192" s="12">
        <f>IF($A192='P-Parametri'!$C$47,'P-Parametri'!$B$34,IF($A192='P-Parametri'!$C$48,'P-Parametri'!$C$34,'P-Parametri'!$C$51))</f>
        <v>3.7839263201876694E-2</v>
      </c>
      <c r="C192" s="10">
        <f>IF($A192&lt;='1-Input'!$B$26,0,IF($A192='1-Input'!$B$26+1,('1-Input'!$B$23+$C$163)*'1-Input'!$B$27,'1-Input'!$B$23+$C$163))</f>
        <v>18442.279331391004</v>
      </c>
      <c r="D192" s="10">
        <f>MAX(0,('1-Input'!$B$10-C192-IF(AND($A192&gt;=1,$A192&lt;1+'1-Input'!$C$12),$C$162,0)))/(1-'P-Parametri'!$B$31*MAX(0,IF(E191&lt;=0,0,(E191-F191)/E191)))</f>
        <v>11646.077935729278</v>
      </c>
      <c r="E192" s="10">
        <f>((E191-D192+MAX(0,-('1-Input'!$B$10-C192-IF(AND($A192&gt;=1,$A192&lt;1+'1-Input'!$C$12),$C$162,0))))*(1+B192))*(1-'P-Parametri'!$B$32)</f>
        <v>192359.60699079282</v>
      </c>
      <c r="F192" s="10">
        <f>IF(E191&lt;=0,F191,F191*(1-D192/E191))+MAX(0,-('1-Input'!$B$10-C192-IF(AND($A192&gt;=1,$A192&lt;1+'1-Input'!$C$12),$C$162,0)))</f>
        <v>118964.53940046288</v>
      </c>
      <c r="G192" s="10">
        <f>IF($A192&lt;='1-Input'!$B$26,0,IF($A192='1-Input'!$B$26+1,('1-Input'!$B$23+$G$163)*'1-Input'!$B$27,'1-Input'!$B$23+$G$163))</f>
        <v>20635.490055071939</v>
      </c>
      <c r="H192" s="10">
        <f>MAX(0,('1-Input'!$B$10-G192-IF(AND($A192&gt;=1,$A192&lt;1+'1-Input'!$C$12),$G$162,0)))/(1-'P-Parametri'!$B$31*MAX(0,IF(I191&lt;=0,0,(I191-J191)/I191)))</f>
        <v>9226.7770450162188</v>
      </c>
      <c r="I192" s="10">
        <f>((I191-H192+MAX(0,-('1-Input'!$B$10-G192-IF(AND($A192&gt;=1,$A192&lt;1+'1-Input'!$C$12),$G$162,0))))*(1+B192))*(1-'P-Parametri'!$B$32)</f>
        <v>393867.85857776698</v>
      </c>
      <c r="J192" s="10">
        <f>IF(I191&lt;=0,J191,J191*(1-H192/I191))+MAX(0,-('1-Input'!$B$10-G192-IF(AND($A192&gt;=1,$A192&lt;1+'1-Input'!$C$12),$G$162,0)))</f>
        <v>243587.0457075405</v>
      </c>
      <c r="K192" s="10">
        <f>IF($A192&lt;='1-Input'!$B$26,0,IF($A192='1-Input'!$B$26+1,('1-Input'!$B$23+$K$163)*'1-Input'!$B$27,'1-Input'!$B$23+$K$163))</f>
        <v>17984.330478561118</v>
      </c>
      <c r="L192" s="10">
        <f>MAX(0,('1-Input'!$B$10-K192-IF(AND($A192&gt;=1,$A192&lt;1+'1-Input'!$C$12),$K$162,0)))/(1-'P-Parametri'!$B$31*MAX(0,IF(M191&lt;=0,0,(M191-N191)/M191)))</f>
        <v>12151.235080726687</v>
      </c>
      <c r="M192" s="10">
        <f>((M191-L192+MAX(0,-('1-Input'!$B$10-K192-IF(AND($A192&gt;=1,$A192&lt;1+'1-Input'!$C$12),$K$162,0))))*(1+B192))*(1-'P-Parametri'!$B$32)</f>
        <v>146522.26059593726</v>
      </c>
      <c r="N192" s="10">
        <f>IF(M191&lt;=0,N191,N191*(1-L192/M191))+MAX(0,-('1-Input'!$B$10-K192-IF(AND($A192&gt;=1,$A192&lt;1+'1-Input'!$C$12),$K$162,0)))</f>
        <v>90616.494369031439</v>
      </c>
      <c r="O192" s="10">
        <f>IF($A192&lt;='1-Input'!$B$26,0,IF($A192='1-Input'!$B$26+1,('1-Input'!$B$23+$O$163)*'1-Input'!$B$27,'1-Input'!$B$23+$O$163))</f>
        <v>18019.507533686006</v>
      </c>
      <c r="P192" s="10">
        <f>MAX(0,('1-Input'!$B$10-O192-IF(AND($A192&gt;=1,$A192&lt;1+'1-Input'!$C$12),$O$162,0)))/(1-'P-Parametri'!$B$31*MAX(0,IF(Q191&lt;=0,0,(Q191-R191)/Q191)))</f>
        <v>12112.431750122194</v>
      </c>
      <c r="Q192" s="10">
        <f>((Q191-P192+MAX(0,-('1-Input'!$B$10-O192-IF(AND($A192&gt;=1,$A192&lt;1+'1-Input'!$C$12),$O$162,0))))*(1+B192))*(1-'P-Parametri'!$B$32)</f>
        <v>150043.22773221551</v>
      </c>
      <c r="R192" s="10">
        <f>IF(Q191&lt;=0,R191,R191*(1-P192/Q191))+MAX(0,-('1-Input'!$B$10-O192-IF(AND($A192&gt;=1,$A192&lt;1+'1-Input'!$C$12),$O$162,0)))</f>
        <v>92794.031743765052</v>
      </c>
      <c r="S192" s="10">
        <f>IF($A192&lt;='1-Input'!$B$26,0,IF($A192='1-Input'!$B$26+1,('1-Input'!$B$23+$S$163)*'1-Input'!$B$27,'1-Input'!$B$23+$S$163))</f>
        <v>18017.405739098966</v>
      </c>
      <c r="T192" s="10">
        <f>MAX(0,('1-Input'!$B$10-S192-IF(AND($A192&gt;=1,$A192&lt;1+'1-Input'!$C$12),$S$162,0)))/(1-'P-Parametri'!$B$31*MAX(0,IF(U191&lt;=0,0,(U191-V191)/U191)))</f>
        <v>12114.750211117129</v>
      </c>
      <c r="U192" s="10">
        <f>((U191-T192+MAX(0,-('1-Input'!$B$10-S192-IF(AND($A192&gt;=1,$A192&lt;1+'1-Input'!$C$12),$S$162,0))))*(1+B192))*(1-'P-Parametri'!$B$32)</f>
        <v>149832.85339468456</v>
      </c>
      <c r="V192" s="10">
        <f>IF(U191&lt;=0,V191,V191*(1-T192/U191))+MAX(0,-('1-Input'!$B$10-S192-IF(AND($A192&gt;=1,$A192&lt;1+'1-Input'!$C$12),$S$162,0)))</f>
        <v>92663.926018568513</v>
      </c>
      <c r="W192" s="10">
        <f>IF($A192&lt;='1-Input'!$B$26,0,IF($A192='1-Input'!$B$26+1,('1-Input'!$B$23+$W$163)*'1-Input'!$B$27,'1-Input'!$B$23+$W$163))</f>
        <v>18017.405739098966</v>
      </c>
      <c r="X192" s="10">
        <f>MAX(0,('1-Input'!$B$10-W192-IF(AND($A192&gt;=1,$A192&lt;1+'1-Input'!$C$12),$W$162,0)))/(1-'P-Parametri'!$B$31*MAX(0,IF(Y191&lt;=0,0,(Y191-Z191)/Y191)))</f>
        <v>12114.750211117129</v>
      </c>
      <c r="Y192" s="10">
        <f>((Y191-X192+MAX(0,-('1-Input'!$B$10-W192-IF(AND($A192&gt;=1,$A192&lt;1+'1-Input'!$C$12),$W$162,0))))*(1+B192))*(1-'P-Parametri'!$B$32)</f>
        <v>149832.85339468467</v>
      </c>
      <c r="Z192" s="10">
        <f>IF(Y191&lt;=0,Z191,Z191*(1-X192/Y191))+MAX(0,-('1-Input'!$B$10-W192-IF(AND($A192&gt;=1,$A192&lt;1+'1-Input'!$C$12),$W$162,0)))</f>
        <v>92663.926018568585</v>
      </c>
    </row>
    <row r="193" spans="1:26">
      <c r="A193" s="9">
        <f t="shared" si="3"/>
        <v>28</v>
      </c>
      <c r="B193" s="12">
        <f>IF($A193='P-Parametri'!$C$47,'P-Parametri'!$B$34,IF($A193='P-Parametri'!$C$48,'P-Parametri'!$C$34,'P-Parametri'!$C$51))</f>
        <v>3.7839263201876694E-2</v>
      </c>
      <c r="C193" s="10">
        <f>IF($A193&lt;='1-Input'!$B$26,0,IF($A193='1-Input'!$B$26+1,('1-Input'!$B$23+$C$163)*'1-Input'!$B$27,'1-Input'!$B$23+$C$163))</f>
        <v>18442.279331391004</v>
      </c>
      <c r="D193" s="10">
        <f>MAX(0,('1-Input'!$B$10-C193-IF(AND($A193&gt;=1,$A193&lt;1+'1-Input'!$C$12),$C$162,0)))/(1-'P-Parametri'!$B$31*MAX(0,IF(E192&lt;=0,0,(E192-F192)/E192)))</f>
        <v>11720.426222802167</v>
      </c>
      <c r="E193" s="10">
        <f>((E192-D193+MAX(0,-('1-Input'!$B$10-C193-IF(AND($A193&gt;=1,$A193&lt;1+'1-Input'!$C$12),$C$162,0))))*(1+B193))*(1-'P-Parametri'!$B$32)</f>
        <v>187099.48540509475</v>
      </c>
      <c r="F193" s="10">
        <f>IF(E192&lt;=0,F192,F192*(1-D193/E192))+MAX(0,-('1-Input'!$B$10-C193-IF(AND($A193&gt;=1,$A193&lt;1+'1-Input'!$C$12),$C$162,0)))</f>
        <v>111716.05761686522</v>
      </c>
      <c r="G193" s="10">
        <f>IF($A193&lt;='1-Input'!$B$26,0,IF($A193='1-Input'!$B$26+1,('1-Input'!$B$23+$G$163)*'1-Input'!$B$27,'1-Input'!$B$23+$G$163))</f>
        <v>20635.490055071939</v>
      </c>
      <c r="H193" s="10">
        <f>MAX(0,('1-Input'!$B$10-G193-IF(AND($A193&gt;=1,$A193&lt;1+'1-Input'!$C$12),$G$162,0)))/(1-'P-Parametri'!$B$31*MAX(0,IF(I192&lt;=0,0,(I192-J192)/I192)))</f>
        <v>9285.6805722196423</v>
      </c>
      <c r="I193" s="10">
        <f>((I192-H193+MAX(0,-('1-Input'!$B$10-G193-IF(AND($A193&gt;=1,$A193&lt;1+'1-Input'!$C$12),$G$162,0))))*(1+B193))*(1-'P-Parametri'!$B$32)</f>
        <v>398336.21529332653</v>
      </c>
      <c r="J193" s="10">
        <f>IF(I192&lt;=0,J192,J192*(1-H193/I192))+MAX(0,-('1-Input'!$B$10-G193-IF(AND($A193&gt;=1,$A193&lt;1+'1-Input'!$C$12),$G$162,0)))</f>
        <v>237844.3290864423</v>
      </c>
      <c r="K193" s="10">
        <f>IF($A193&lt;='1-Input'!$B$26,0,IF($A193='1-Input'!$B$26+1,('1-Input'!$B$23+$K$163)*'1-Input'!$B$27,'1-Input'!$B$23+$K$163))</f>
        <v>17984.330478561118</v>
      </c>
      <c r="L193" s="10">
        <f>MAX(0,('1-Input'!$B$10-K193-IF(AND($A193&gt;=1,$A193&lt;1+'1-Input'!$C$12),$K$162,0)))/(1-'P-Parametri'!$B$31*MAX(0,IF(M192&lt;=0,0,(M192-N192)/M192)))</f>
        <v>12228.808279107956</v>
      </c>
      <c r="M193" s="10">
        <f>((M192-L193+MAX(0,-('1-Input'!$B$10-K193-IF(AND($A193&gt;=1,$A193&lt;1+'1-Input'!$C$12),$K$162,0))))*(1+B193))*(1-'P-Parametri'!$B$32)</f>
        <v>139096.2675701238</v>
      </c>
      <c r="N193" s="10">
        <f>IF(M192&lt;=0,N192,N192*(1-L193/M192))+MAX(0,-('1-Input'!$B$10-K193-IF(AND($A193&gt;=1,$A193&lt;1+'1-Input'!$C$12),$K$162,0)))</f>
        <v>83053.604388650696</v>
      </c>
      <c r="O193" s="10">
        <f>IF($A193&lt;='1-Input'!$B$26,0,IF($A193='1-Input'!$B$26+1,('1-Input'!$B$23+$O$163)*'1-Input'!$B$27,'1-Input'!$B$23+$O$163))</f>
        <v>18019.507533686006</v>
      </c>
      <c r="P193" s="10">
        <f>MAX(0,('1-Input'!$B$10-O193-IF(AND($A193&gt;=1,$A193&lt;1+'1-Input'!$C$12),$O$162,0)))/(1-'P-Parametri'!$B$31*MAX(0,IF(Q192&lt;=0,0,(Q192-R192)/Q192)))</f>
        <v>12189.757228955383</v>
      </c>
      <c r="Q193" s="10">
        <f>((Q192-P193+MAX(0,-('1-Input'!$B$10-O193-IF(AND($A193&gt;=1,$A193&lt;1+'1-Input'!$C$12),$O$162,0))))*(1+B193))*(1-'P-Parametri'!$B$32)</f>
        <v>142783.60476841129</v>
      </c>
      <c r="R193" s="10">
        <f>IF(Q192&lt;=0,R192,R192*(1-P193/Q192))+MAX(0,-('1-Input'!$B$10-O193-IF(AND($A193&gt;=1,$A193&lt;1+'1-Input'!$C$12),$O$162,0)))</f>
        <v>85255.292832661158</v>
      </c>
      <c r="S193" s="10">
        <f>IF($A193&lt;='1-Input'!$B$26,0,IF($A193='1-Input'!$B$26+1,('1-Input'!$B$23+$S$163)*'1-Input'!$B$27,'1-Input'!$B$23+$S$163))</f>
        <v>18017.405739098966</v>
      </c>
      <c r="T193" s="10">
        <f>MAX(0,('1-Input'!$B$10-S193-IF(AND($A193&gt;=1,$A193&lt;1+'1-Input'!$C$12),$S$162,0)))/(1-'P-Parametri'!$B$31*MAX(0,IF(U192&lt;=0,0,(U192-V192)/U192)))</f>
        <v>12192.090490950668</v>
      </c>
      <c r="U193" s="10">
        <f>((U192-T193+MAX(0,-('1-Input'!$B$10-S193-IF(AND($A193&gt;=1,$A193&lt;1+'1-Input'!$C$12),$S$162,0))))*(1+B193))*(1-'P-Parametri'!$B$32)</f>
        <v>142563.28998263826</v>
      </c>
      <c r="V193" s="10">
        <f>IF(U192&lt;=0,V192,V192*(1-T193/U192))+MAX(0,-('1-Input'!$B$10-S193-IF(AND($A193&gt;=1,$A193&lt;1+'1-Input'!$C$12),$S$162,0)))</f>
        <v>85123.744104731828</v>
      </c>
      <c r="W193" s="10">
        <f>IF($A193&lt;='1-Input'!$B$26,0,IF($A193='1-Input'!$B$26+1,('1-Input'!$B$23+$W$163)*'1-Input'!$B$27,'1-Input'!$B$23+$W$163))</f>
        <v>18017.405739098966</v>
      </c>
      <c r="X193" s="10">
        <f>MAX(0,('1-Input'!$B$10-W193-IF(AND($A193&gt;=1,$A193&lt;1+'1-Input'!$C$12),$W$162,0)))/(1-'P-Parametri'!$B$31*MAX(0,IF(Y192&lt;=0,0,(Y192-Z192)/Y192)))</f>
        <v>12192.090490950668</v>
      </c>
      <c r="Y193" s="10">
        <f>((Y192-X193+MAX(0,-('1-Input'!$B$10-W193-IF(AND($A193&gt;=1,$A193&lt;1+'1-Input'!$C$12),$W$162,0))))*(1+B193))*(1-'P-Parametri'!$B$32)</f>
        <v>142563.28998263838</v>
      </c>
      <c r="Z193" s="10">
        <f>IF(Y192&lt;=0,Z192,Z192*(1-X193/Y192))+MAX(0,-('1-Input'!$B$10-W193-IF(AND($A193&gt;=1,$A193&lt;1+'1-Input'!$C$12),$W$162,0)))</f>
        <v>85123.744104731886</v>
      </c>
    </row>
    <row r="194" spans="1:26">
      <c r="A194" s="9">
        <f t="shared" si="3"/>
        <v>29</v>
      </c>
      <c r="B194" s="12">
        <f>IF($A194='P-Parametri'!$C$47,'P-Parametri'!$B$34,IF($A194='P-Parametri'!$C$48,'P-Parametri'!$C$34,'P-Parametri'!$C$51))</f>
        <v>3.7839263201876694E-2</v>
      </c>
      <c r="C194" s="10">
        <f>IF($A194&lt;='1-Input'!$B$26,0,IF($A194='1-Input'!$B$26+1,('1-Input'!$B$23+$C$163)*'1-Input'!$B$27,'1-Input'!$B$23+$C$163))</f>
        <v>18442.279331391004</v>
      </c>
      <c r="D194" s="10">
        <f>MAX(0,('1-Input'!$B$10-C194-IF(AND($A194&gt;=1,$A194&lt;1+'1-Input'!$C$12),$C$162,0)))/(1-'P-Parametri'!$B$31*MAX(0,IF(E193&lt;=0,0,(E193-F193)/E193)))</f>
        <v>11793.113620324135</v>
      </c>
      <c r="E194" s="10">
        <f>((E193-D194+MAX(0,-('1-Input'!$B$10-C194-IF(AND($A194&gt;=1,$A194&lt;1+'1-Input'!$C$12),$C$162,0))))*(1+B194))*(1-'P-Parametri'!$B$32)</f>
        <v>181575.9560562452</v>
      </c>
      <c r="F194" s="10">
        <f>IF(E193&lt;=0,F193,F193*(1-D194/E193))+MAX(0,-('1-Input'!$B$10-C194-IF(AND($A194&gt;=1,$A194&lt;1+'1-Input'!$C$12),$C$162,0)))</f>
        <v>104674.45534929162</v>
      </c>
      <c r="G194" s="10">
        <f>IF($A194&lt;='1-Input'!$B$26,0,IF($A194='1-Input'!$B$26+1,('1-Input'!$B$23+$G$163)*'1-Input'!$B$27,'1-Input'!$B$23+$G$163))</f>
        <v>20635.490055071939</v>
      </c>
      <c r="H194" s="10">
        <f>MAX(0,('1-Input'!$B$10-G194-IF(AND($A194&gt;=1,$A194&lt;1+'1-Input'!$C$12),$G$162,0)))/(1-'P-Parametri'!$B$31*MAX(0,IF(I193&lt;=0,0,(I193-J193)/I193)))</f>
        <v>9343.268235175261</v>
      </c>
      <c r="I194" s="10">
        <f>((I193-H194+MAX(0,-('1-Input'!$B$10-G194-IF(AND($A194&gt;=1,$A194&lt;1+'1-Input'!$C$12),$G$162,0))))*(1+B194))*(1-'P-Parametri'!$B$32)</f>
        <v>402904.72925842722</v>
      </c>
      <c r="J194" s="10">
        <f>IF(I193&lt;=0,J193,J193*(1-H194/I193))+MAX(0,-('1-Input'!$B$10-G194-IF(AND($A194&gt;=1,$A194&lt;1+'1-Input'!$C$12),$G$162,0)))</f>
        <v>232265.51581375627</v>
      </c>
      <c r="K194" s="10">
        <f>IF($A194&lt;='1-Input'!$B$26,0,IF($A194='1-Input'!$B$26+1,('1-Input'!$B$23+$K$163)*'1-Input'!$B$27,'1-Input'!$B$23+$K$163))</f>
        <v>17984.330478561118</v>
      </c>
      <c r="L194" s="10">
        <f>MAX(0,('1-Input'!$B$10-K194-IF(AND($A194&gt;=1,$A194&lt;1+'1-Input'!$C$12),$K$162,0)))/(1-'P-Parametri'!$B$31*MAX(0,IF(M193&lt;=0,0,(M193-N193)/M193)))</f>
        <v>12304.64854563974</v>
      </c>
      <c r="M194" s="10">
        <f>((M193-L194+MAX(0,-('1-Input'!$B$10-K194-IF(AND($A194&gt;=1,$A194&lt;1+'1-Input'!$C$12),$K$162,0))))*(1+B194))*(1-'P-Parametri'!$B$32)</f>
        <v>131326.14182760651</v>
      </c>
      <c r="N194" s="10">
        <f>IF(M193&lt;=0,N193,N193*(1-L194/M193))+MAX(0,-('1-Input'!$B$10-K194-IF(AND($A194&gt;=1,$A194&lt;1+'1-Input'!$C$12),$K$162,0)))</f>
        <v>75706.567474552721</v>
      </c>
      <c r="O194" s="10">
        <f>IF($A194&lt;='1-Input'!$B$26,0,IF($A194='1-Input'!$B$26+1,('1-Input'!$B$23+$O$163)*'1-Input'!$B$27,'1-Input'!$B$23+$O$163))</f>
        <v>18019.507533686006</v>
      </c>
      <c r="P194" s="10">
        <f>MAX(0,('1-Input'!$B$10-O194-IF(AND($A194&gt;=1,$A194&lt;1+'1-Input'!$C$12),$O$162,0)))/(1-'P-Parametri'!$B$31*MAX(0,IF(Q193&lt;=0,0,(Q193-R193)/Q193)))</f>
        <v>12265.355309823255</v>
      </c>
      <c r="Q194" s="10">
        <f>((Q193-P194+MAX(0,-('1-Input'!$B$10-O194-IF(AND($A194&gt;=1,$A194&lt;1+'1-Input'!$C$12),$O$162,0))))*(1+B194))*(1-'P-Parametri'!$B$32)</f>
        <v>135186.04992479476</v>
      </c>
      <c r="R194" s="10">
        <f>IF(Q193&lt;=0,R193,R193*(1-P194/Q193))+MAX(0,-('1-Input'!$B$10-O194-IF(AND($A194&gt;=1,$A194&lt;1+'1-Input'!$C$12),$O$162,0)))</f>
        <v>77931.71769018122</v>
      </c>
      <c r="S194" s="10">
        <f>IF($A194&lt;='1-Input'!$B$26,0,IF($A194='1-Input'!$B$26+1,('1-Input'!$B$23+$S$163)*'1-Input'!$B$27,'1-Input'!$B$23+$S$163))</f>
        <v>18017.405739098966</v>
      </c>
      <c r="T194" s="10">
        <f>MAX(0,('1-Input'!$B$10-S194-IF(AND($A194&gt;=1,$A194&lt;1+'1-Input'!$C$12),$S$162,0)))/(1-'P-Parametri'!$B$31*MAX(0,IF(U193&lt;=0,0,(U193-V193)/U193)))</f>
        <v>12267.703042174735</v>
      </c>
      <c r="U194" s="10">
        <f>((U193-T194+MAX(0,-('1-Input'!$B$10-S194-IF(AND($A194&gt;=1,$A194&lt;1+'1-Input'!$C$12),$S$162,0))))*(1+B194))*(1-'P-Parametri'!$B$32)</f>
        <v>134955.42419684926</v>
      </c>
      <c r="V194" s="10">
        <f>IF(U193&lt;=0,V193,V193*(1-T194/U193))+MAX(0,-('1-Input'!$B$10-S194-IF(AND($A194&gt;=1,$A194&lt;1+'1-Input'!$C$12),$S$162,0)))</f>
        <v>77798.767144379017</v>
      </c>
      <c r="W194" s="10">
        <f>IF($A194&lt;='1-Input'!$B$26,0,IF($A194='1-Input'!$B$26+1,('1-Input'!$B$23+$W$163)*'1-Input'!$B$27,'1-Input'!$B$23+$W$163))</f>
        <v>18017.405739098966</v>
      </c>
      <c r="X194" s="10">
        <f>MAX(0,('1-Input'!$B$10-W194-IF(AND($A194&gt;=1,$A194&lt;1+'1-Input'!$C$12),$W$162,0)))/(1-'P-Parametri'!$B$31*MAX(0,IF(Y193&lt;=0,0,(Y193-Z193)/Y193)))</f>
        <v>12267.703042174735</v>
      </c>
      <c r="Y194" s="10">
        <f>((Y193-X194+MAX(0,-('1-Input'!$B$10-W194-IF(AND($A194&gt;=1,$A194&lt;1+'1-Input'!$C$12),$W$162,0))))*(1+B194))*(1-'P-Parametri'!$B$32)</f>
        <v>134955.42419684937</v>
      </c>
      <c r="Z194" s="10">
        <f>IF(Y193&lt;=0,Z193,Z193*(1-X194/Y193))+MAX(0,-('1-Input'!$B$10-W194-IF(AND($A194&gt;=1,$A194&lt;1+'1-Input'!$C$12),$W$162,0)))</f>
        <v>77798.767144379075</v>
      </c>
    </row>
    <row r="195" spans="1:26">
      <c r="A195" s="9">
        <f t="shared" si="3"/>
        <v>30</v>
      </c>
      <c r="B195" s="12">
        <f>IF($A195='P-Parametri'!$C$47,'P-Parametri'!$B$34,IF($A195='P-Parametri'!$C$48,'P-Parametri'!$C$34,'P-Parametri'!$C$51))</f>
        <v>3.7839263201876694E-2</v>
      </c>
      <c r="C195" s="10">
        <f>IF($A195&lt;='1-Input'!$B$26,0,IF($A195='1-Input'!$B$26+1,('1-Input'!$B$23+$C$163)*'1-Input'!$B$27,'1-Input'!$B$23+$C$163))</f>
        <v>18442.279331391004</v>
      </c>
      <c r="D195" s="10">
        <f>MAX(0,('1-Input'!$B$10-C195-IF(AND($A195&gt;=1,$A195&lt;1+'1-Input'!$C$12),$C$162,0)))/(1-'P-Parametri'!$B$31*MAX(0,IF(E194&lt;=0,0,(E194-F194)/E194)))</f>
        <v>11864.151791243825</v>
      </c>
      <c r="E195" s="10">
        <f>((E194-D195+MAX(0,-('1-Input'!$B$10-C195-IF(AND($A195&gt;=1,$A195&lt;1+'1-Input'!$C$12),$C$162,0))))*(1+B195))*(1-'P-Parametri'!$B$32)</f>
        <v>175781.30674726007</v>
      </c>
      <c r="F195" s="10">
        <f>IF(E194&lt;=0,F194,F194*(1-D195/E194))+MAX(0,-('1-Input'!$B$10-C195-IF(AND($A195&gt;=1,$A195&lt;1+'1-Input'!$C$12),$C$162,0)))</f>
        <v>97835.038645104825</v>
      </c>
      <c r="G195" s="10">
        <f>IF($A195&lt;='1-Input'!$B$26,0,IF($A195='1-Input'!$B$26+1,('1-Input'!$B$23+$G$163)*'1-Input'!$B$27,'1-Input'!$B$23+$G$163))</f>
        <v>20635.490055071939</v>
      </c>
      <c r="H195" s="10">
        <f>MAX(0,('1-Input'!$B$10-G195-IF(AND($A195&gt;=1,$A195&lt;1+'1-Input'!$C$12),$G$162,0)))/(1-'P-Parametri'!$B$31*MAX(0,IF(I194&lt;=0,0,(I194-J194)/I194)))</f>
        <v>9399.5492740261925</v>
      </c>
      <c r="I195" s="10">
        <f>((I194-H195+MAX(0,-('1-Input'!$B$10-G195-IF(AND($A195&gt;=1,$A195&lt;1+'1-Input'!$C$12),$G$162,0))))*(1+B195))*(1-'P-Parametri'!$B$32)</f>
        <v>407578.33580901037</v>
      </c>
      <c r="J195" s="10">
        <f>IF(I194&lt;=0,J194,J194*(1-H195/I194))+MAX(0,-('1-Input'!$B$10-G195-IF(AND($A195&gt;=1,$A195&lt;1+'1-Input'!$C$12),$G$162,0)))</f>
        <v>226846.88703626135</v>
      </c>
      <c r="K195" s="10">
        <f>IF($A195&lt;='1-Input'!$B$26,0,IF($A195='1-Input'!$B$26+1,('1-Input'!$B$23+$K$163)*'1-Input'!$B$27,'1-Input'!$B$23+$K$163))</f>
        <v>17984.330478561118</v>
      </c>
      <c r="L195" s="10">
        <f>MAX(0,('1-Input'!$B$10-K195-IF(AND($A195&gt;=1,$A195&lt;1+'1-Input'!$C$12),$K$162,0)))/(1-'P-Parametri'!$B$31*MAX(0,IF(M194&lt;=0,0,(M194-N194)/M194)))</f>
        <v>12378.768049159613</v>
      </c>
      <c r="M195" s="10">
        <f>((M194-L195+MAX(0,-('1-Input'!$B$10-K195-IF(AND($A195&gt;=1,$A195&lt;1+'1-Input'!$C$12),$K$162,0))))*(1+B195))*(1-'P-Parametri'!$B$32)</f>
        <v>123201.35825249752</v>
      </c>
      <c r="N195" s="10">
        <f>IF(M194&lt;=0,N194,N194*(1-L195/M194))+MAX(0,-('1-Input'!$B$10-K195-IF(AND($A195&gt;=1,$A195&lt;1+'1-Input'!$C$12),$K$162,0)))</f>
        <v>68570.486070472834</v>
      </c>
      <c r="O195" s="10">
        <f>IF($A195&lt;='1-Input'!$B$26,0,IF($A195='1-Input'!$B$26+1,('1-Input'!$B$23+$O$163)*'1-Input'!$B$27,'1-Input'!$B$23+$O$163))</f>
        <v>18019.507533686006</v>
      </c>
      <c r="P195" s="10">
        <f>MAX(0,('1-Input'!$B$10-O195-IF(AND($A195&gt;=1,$A195&lt;1+'1-Input'!$C$12),$O$162,0)))/(1-'P-Parametri'!$B$31*MAX(0,IF(Q194&lt;=0,0,(Q194-R194)/Q194)))</f>
        <v>12339.238122703846</v>
      </c>
      <c r="Q195" s="10">
        <f>((Q194-P195+MAX(0,-('1-Input'!$B$10-O195-IF(AND($A195&gt;=1,$A195&lt;1+'1-Input'!$C$12),$O$162,0))))*(1+B195))*(1-'P-Parametri'!$B$32)</f>
        <v>127240.25415808689</v>
      </c>
      <c r="R195" s="10">
        <f>IF(Q194&lt;=0,R194,R194*(1-P195/Q194))+MAX(0,-('1-Input'!$B$10-O195-IF(AND($A195&gt;=1,$A195&lt;1+'1-Input'!$C$12),$O$162,0)))</f>
        <v>70818.424399746043</v>
      </c>
      <c r="S195" s="10">
        <f>IF($A195&lt;='1-Input'!$B$26,0,IF($A195='1-Input'!$B$26+1,('1-Input'!$B$23+$S$163)*'1-Input'!$B$27,'1-Input'!$B$23+$S$163))</f>
        <v>18017.405739098966</v>
      </c>
      <c r="T195" s="10">
        <f>MAX(0,('1-Input'!$B$10-S195-IF(AND($A195&gt;=1,$A195&lt;1+'1-Input'!$C$12),$S$162,0)))/(1-'P-Parametri'!$B$31*MAX(0,IF(U194&lt;=0,0,(U194-V194)/U194)))</f>
        <v>12341.599997089179</v>
      </c>
      <c r="U195" s="10">
        <f>((U194-T195+MAX(0,-('1-Input'!$B$10-S195-IF(AND($A195&gt;=1,$A195&lt;1+'1-Input'!$C$12),$S$162,0))))*(1+B195))*(1-'P-Parametri'!$B$32)</f>
        <v>126998.93408391175</v>
      </c>
      <c r="V195" s="10">
        <f>IF(U194&lt;=0,V194,V194*(1-T195/U194))+MAX(0,-('1-Input'!$B$10-S195-IF(AND($A195&gt;=1,$A195&lt;1+'1-Input'!$C$12),$S$162,0)))</f>
        <v>70684.112286475007</v>
      </c>
      <c r="W195" s="10">
        <f>IF($A195&lt;='1-Input'!$B$26,0,IF($A195='1-Input'!$B$26+1,('1-Input'!$B$23+$W$163)*'1-Input'!$B$27,'1-Input'!$B$23+$W$163))</f>
        <v>18017.405739098966</v>
      </c>
      <c r="X195" s="10">
        <f>MAX(0,('1-Input'!$B$10-W195-IF(AND($A195&gt;=1,$A195&lt;1+'1-Input'!$C$12),$W$162,0)))/(1-'P-Parametri'!$B$31*MAX(0,IF(Y194&lt;=0,0,(Y194-Z194)/Y194)))</f>
        <v>12341.599997089179</v>
      </c>
      <c r="Y195" s="10">
        <f>((Y194-X195+MAX(0,-('1-Input'!$B$10-W195-IF(AND($A195&gt;=1,$A195&lt;1+'1-Input'!$C$12),$W$162,0))))*(1+B195))*(1-'P-Parametri'!$B$32)</f>
        <v>126998.93408391187</v>
      </c>
      <c r="Z195" s="10">
        <f>IF(Y194&lt;=0,Z194,Z194*(1-X195/Y194))+MAX(0,-('1-Input'!$B$10-W195-IF(AND($A195&gt;=1,$A195&lt;1+'1-Input'!$C$12),$W$162,0)))</f>
        <v>70684.112286475065</v>
      </c>
    </row>
    <row r="196" spans="1:26">
      <c r="A196" s="9">
        <f t="shared" si="3"/>
        <v>31</v>
      </c>
      <c r="B196" s="12">
        <f>IF($A196='P-Parametri'!$C$47,'P-Parametri'!$B$34,IF($A196='P-Parametri'!$C$48,'P-Parametri'!$C$34,'P-Parametri'!$C$51))</f>
        <v>3.7839263201876694E-2</v>
      </c>
      <c r="C196" s="10">
        <f>IF($A196&lt;='1-Input'!$B$26,0,IF($A196='1-Input'!$B$26+1,('1-Input'!$B$23+$C$163)*'1-Input'!$B$27,'1-Input'!$B$23+$C$163))</f>
        <v>18442.279331391004</v>
      </c>
      <c r="D196" s="10">
        <f>MAX(0,('1-Input'!$B$10-C196-IF(AND($A196&gt;=1,$A196&lt;1+'1-Input'!$C$12),$C$162,0)))/(1-'P-Parametri'!$B$31*MAX(0,IF(E195&lt;=0,0,(E195-F195)/E195)))</f>
        <v>11933.553865032523</v>
      </c>
      <c r="E196" s="10">
        <f>((E195-D196+MAX(0,-('1-Input'!$B$10-C196-IF(AND($A196&gt;=1,$A196&lt;1+'1-Input'!$C$12),$C$162,0))))*(1+B196))*(1-'P-Parametri'!$B$32)</f>
        <v>169707.53586631705</v>
      </c>
      <c r="F196" s="10">
        <f>IF(E195&lt;=0,F195,F195*(1-D196/E195))+MAX(0,-('1-Input'!$B$10-C196-IF(AND($A196&gt;=1,$A196&lt;1+'1-Input'!$C$12),$C$162,0)))</f>
        <v>91193.150920162792</v>
      </c>
      <c r="G196" s="10">
        <f>IF($A196&lt;='1-Input'!$B$26,0,IF($A196='1-Input'!$B$26+1,('1-Input'!$B$23+$G$163)*'1-Input'!$B$27,'1-Input'!$B$23+$G$163))</f>
        <v>20635.490055071939</v>
      </c>
      <c r="H196" s="10">
        <f>MAX(0,('1-Input'!$B$10-G196-IF(AND($A196&gt;=1,$A196&lt;1+'1-Input'!$C$12),$G$162,0)))/(1-'P-Parametri'!$B$31*MAX(0,IF(I195&lt;=0,0,(I195-J195)/I195)))</f>
        <v>9454.5340907897407</v>
      </c>
      <c r="I196" s="10">
        <f>((I195-H196+MAX(0,-('1-Input'!$B$10-G196-IF(AND($A196&gt;=1,$A196&lt;1+'1-Input'!$C$12),$G$162,0))))*(1+B196))*(1-'P-Parametri'!$B$32)</f>
        <v>412362.13601229142</v>
      </c>
      <c r="J196" s="10">
        <f>IF(I195&lt;=0,J195,J195*(1-H196/I195))+MAX(0,-('1-Input'!$B$10-G196-IF(AND($A196&gt;=1,$A196&lt;1+'1-Input'!$C$12),$G$162,0)))</f>
        <v>221584.75350647807</v>
      </c>
      <c r="K196" s="10">
        <f>IF($A196&lt;='1-Input'!$B$26,0,IF($A196='1-Input'!$B$26+1,('1-Input'!$B$23+$K$163)*'1-Input'!$B$27,'1-Input'!$B$23+$K$163))</f>
        <v>17984.330478561118</v>
      </c>
      <c r="L196" s="10">
        <f>MAX(0,('1-Input'!$B$10-K196-IF(AND($A196&gt;=1,$A196&lt;1+'1-Input'!$C$12),$K$162,0)))/(1-'P-Parametri'!$B$31*MAX(0,IF(M195&lt;=0,0,(M195-N195)/M195)))</f>
        <v>12451.180488639275</v>
      </c>
      <c r="M196" s="10">
        <f>((M195-L196+MAX(0,-('1-Input'!$B$10-K196-IF(AND($A196&gt;=1,$A196&lt;1+'1-Input'!$C$12),$K$162,0))))*(1+B196))*(1-'P-Parametri'!$B$32)</f>
        <v>114711.00112413967</v>
      </c>
      <c r="N196" s="10">
        <f>IF(M195&lt;=0,N195,N195*(1-L196/M195))+MAX(0,-('1-Input'!$B$10-K196-IF(AND($A196&gt;=1,$A196&lt;1+'1-Input'!$C$12),$K$162,0)))</f>
        <v>61640.501609527375</v>
      </c>
      <c r="O196" s="10">
        <f>IF($A196&lt;='1-Input'!$B$26,0,IF($A196='1-Input'!$B$26+1,('1-Input'!$B$23+$O$163)*'1-Input'!$B$27,'1-Input'!$B$23+$O$163))</f>
        <v>18019.507533686006</v>
      </c>
      <c r="P196" s="10">
        <f>MAX(0,('1-Input'!$B$10-O196-IF(AND($A196&gt;=1,$A196&lt;1+'1-Input'!$C$12),$O$162,0)))/(1-'P-Parametri'!$B$31*MAX(0,IF(Q195&lt;=0,0,(Q195-R195)/Q195)))</f>
        <v>12411.419322823036</v>
      </c>
      <c r="Q196" s="10">
        <f>((Q195-P196+MAX(0,-('1-Input'!$B$10-O196-IF(AND($A196&gt;=1,$A196&lt;1+'1-Input'!$C$12),$O$162,0))))*(1+B196))*(1-'P-Parametri'!$B$32)</f>
        <v>118935.5255930807</v>
      </c>
      <c r="R196" s="10">
        <f>IF(Q195&lt;=0,R195,R195*(1-P196/Q195))+MAX(0,-('1-Input'!$B$10-O196-IF(AND($A196&gt;=1,$A196&lt;1+'1-Input'!$C$12),$O$162,0)))</f>
        <v>63910.569909650098</v>
      </c>
      <c r="S196" s="10">
        <f>IF($A196&lt;='1-Input'!$B$26,0,IF($A196='1-Input'!$B$26+1,('1-Input'!$B$23+$S$163)*'1-Input'!$B$27,'1-Input'!$B$23+$S$163))</f>
        <v>18017.405739098966</v>
      </c>
      <c r="T196" s="10">
        <f>MAX(0,('1-Input'!$B$10-S196-IF(AND($A196&gt;=1,$A196&lt;1+'1-Input'!$C$12),$S$162,0)))/(1-'P-Parametri'!$B$31*MAX(0,IF(U195&lt;=0,0,(U195-V195)/U195)))</f>
        <v>12413.79501353365</v>
      </c>
      <c r="U196" s="10">
        <f>((U195-T196+MAX(0,-('1-Input'!$B$10-S196-IF(AND($A196&gt;=1,$A196&lt;1+'1-Input'!$C$12),$S$162,0))))*(1+B196))*(1-'P-Parametri'!$B$32)</f>
        <v>118683.11439407241</v>
      </c>
      <c r="V196" s="10">
        <f>IF(U195&lt;=0,V195,V195*(1-T196/U195))+MAX(0,-('1-Input'!$B$10-S196-IF(AND($A196&gt;=1,$A196&lt;1+'1-Input'!$C$12),$S$162,0)))</f>
        <v>63774.935552297575</v>
      </c>
      <c r="W196" s="10">
        <f>IF($A196&lt;='1-Input'!$B$26,0,IF($A196='1-Input'!$B$26+1,('1-Input'!$B$23+$W$163)*'1-Input'!$B$27,'1-Input'!$B$23+$W$163))</f>
        <v>18017.405739098966</v>
      </c>
      <c r="X196" s="10">
        <f>MAX(0,('1-Input'!$B$10-W196-IF(AND($A196&gt;=1,$A196&lt;1+'1-Input'!$C$12),$W$162,0)))/(1-'P-Parametri'!$B$31*MAX(0,IF(Y195&lt;=0,0,(Y195-Z195)/Y195)))</f>
        <v>12413.795013533652</v>
      </c>
      <c r="Y196" s="10">
        <f>((Y195-X196+MAX(0,-('1-Input'!$B$10-W196-IF(AND($A196&gt;=1,$A196&lt;1+'1-Input'!$C$12),$W$162,0))))*(1+B196))*(1-'P-Parametri'!$B$32)</f>
        <v>118683.11439407253</v>
      </c>
      <c r="Z196" s="10">
        <f>IF(Y195&lt;=0,Z195,Z195*(1-X196/Y195))+MAX(0,-('1-Input'!$B$10-W196-IF(AND($A196&gt;=1,$A196&lt;1+'1-Input'!$C$12),$W$162,0)))</f>
        <v>63774.93555229764</v>
      </c>
    </row>
    <row r="197" spans="1:26">
      <c r="A197" s="9">
        <f t="shared" si="3"/>
        <v>32</v>
      </c>
      <c r="B197" s="12">
        <f>IF($A197='P-Parametri'!$C$47,'P-Parametri'!$B$34,IF($A197='P-Parametri'!$C$48,'P-Parametri'!$C$34,'P-Parametri'!$C$51))</f>
        <v>3.7839263201876694E-2</v>
      </c>
      <c r="C197" s="10">
        <f>IF($A197&lt;='1-Input'!$B$26,0,IF($A197='1-Input'!$B$26+1,('1-Input'!$B$23+$C$163)*'1-Input'!$B$27,'1-Input'!$B$23+$C$163))</f>
        <v>18442.279331391004</v>
      </c>
      <c r="D197" s="10">
        <f>MAX(0,('1-Input'!$B$10-C197-IF(AND($A197&gt;=1,$A197&lt;1+'1-Input'!$C$12),$C$162,0)))/(1-'P-Parametri'!$B$31*MAX(0,IF(E196&lt;=0,0,(E196-F196)/E196)))</f>
        <v>12001.334346612821</v>
      </c>
      <c r="E197" s="10">
        <f>((E196-D197+MAX(0,-('1-Input'!$B$10-C197-IF(AND($A197&gt;=1,$A197&lt;1+'1-Input'!$C$12),$C$162,0))))*(1+B197))*(1-'P-Parametri'!$B$32)</f>
        <v>163346.34061160134</v>
      </c>
      <c r="F197" s="10">
        <f>IF(E196&lt;=0,F196,F196*(1-D197/E196))+MAX(0,-('1-Input'!$B$10-C197-IF(AND($A197&gt;=1,$A197&lt;1+'1-Input'!$C$12),$C$162,0)))</f>
        <v>84744.176873564691</v>
      </c>
      <c r="G197" s="10">
        <f>IF($A197&lt;='1-Input'!$B$26,0,IF($A197='1-Input'!$B$26+1,('1-Input'!$B$23+$G$163)*'1-Input'!$B$27,'1-Input'!$B$23+$G$163))</f>
        <v>20635.490055071939</v>
      </c>
      <c r="H197" s="10">
        <f>MAX(0,('1-Input'!$B$10-G197-IF(AND($A197&gt;=1,$A197&lt;1+'1-Input'!$C$12),$G$162,0)))/(1-'P-Parametri'!$B$31*MAX(0,IF(I196&lt;=0,0,(I196-J196)/I196)))</f>
        <v>9508.2341772048057</v>
      </c>
      <c r="I197" s="10">
        <f>((I196-H197+MAX(0,-('1-Input'!$B$10-G197-IF(AND($A197&gt;=1,$A197&lt;1+'1-Input'!$C$12),$G$162,0))))*(1+B197))*(1-'P-Parametri'!$B$32)</f>
        <v>417261.40146521042</v>
      </c>
      <c r="J197" s="10">
        <f>IF(I196&lt;=0,J196,J196*(1-H197/I196))+MAX(0,-('1-Input'!$B$10-G197-IF(AND($A197&gt;=1,$A197&lt;1+'1-Input'!$C$12),$G$162,0)))</f>
        <v>216475.4586841838</v>
      </c>
      <c r="K197" s="10">
        <f>IF($A197&lt;='1-Input'!$B$26,0,IF($A197='1-Input'!$B$26+1,('1-Input'!$B$23+$K$163)*'1-Input'!$B$27,'1-Input'!$B$23+$K$163))</f>
        <v>17984.330478561118</v>
      </c>
      <c r="L197" s="10">
        <f>MAX(0,('1-Input'!$B$10-K197-IF(AND($A197&gt;=1,$A197&lt;1+'1-Input'!$C$12),$K$162,0)))/(1-'P-Parametri'!$B$31*MAX(0,IF(M196&lt;=0,0,(M196-N196)/M196)))</f>
        <v>12521.900998162937</v>
      </c>
      <c r="M197" s="10">
        <f>((M196-L197+MAX(0,-('1-Input'!$B$10-K197-IF(AND($A197&gt;=1,$A197&lt;1+'1-Input'!$C$12),$K$162,0))))*(1+B197))*(1-'P-Parametri'!$B$32)</f>
        <v>105843.74866124248</v>
      </c>
      <c r="N197" s="10">
        <f>IF(M196&lt;=0,N196,N196*(1-L197/M196))+MAX(0,-('1-Input'!$B$10-K197-IF(AND($A197&gt;=1,$A197&lt;1+'1-Input'!$C$12),$K$162,0)))</f>
        <v>54911.798598764653</v>
      </c>
      <c r="O197" s="10">
        <f>IF($A197&lt;='1-Input'!$B$26,0,IF($A197='1-Input'!$B$26+1,('1-Input'!$B$23+$O$163)*'1-Input'!$B$27,'1-Input'!$B$23+$O$163))</f>
        <v>18019.507533686006</v>
      </c>
      <c r="P197" s="10">
        <f>MAX(0,('1-Input'!$B$10-O197-IF(AND($A197&gt;=1,$A197&lt;1+'1-Input'!$C$12),$O$162,0)))/(1-'P-Parametri'!$B$31*MAX(0,IF(Q196&lt;=0,0,(Q196-R196)/Q196)))</f>
        <v>12481.91399593638</v>
      </c>
      <c r="Q197" s="10">
        <f>((Q196-P197+MAX(0,-('1-Input'!$B$10-O197-IF(AND($A197&gt;=1,$A197&lt;1+'1-Input'!$C$12),$O$162,0))))*(1+B197))*(1-'P-Parametri'!$B$32)</f>
        <v>110260.77434950869</v>
      </c>
      <c r="R197" s="10">
        <f>IF(Q196&lt;=0,R196,R196*(1-P197/Q196))+MAX(0,-('1-Input'!$B$10-O197-IF(AND($A197&gt;=1,$A197&lt;1+'1-Input'!$C$12),$O$162,0)))</f>
        <v>57203.354104569051</v>
      </c>
      <c r="S197" s="10">
        <f>IF($A197&lt;='1-Input'!$B$26,0,IF($A197='1-Input'!$B$26+1,('1-Input'!$B$23+$S$163)*'1-Input'!$B$27,'1-Input'!$B$23+$S$163))</f>
        <v>18017.405739098966</v>
      </c>
      <c r="T197" s="10">
        <f>MAX(0,('1-Input'!$B$10-S197-IF(AND($A197&gt;=1,$A197&lt;1+'1-Input'!$C$12),$S$162,0)))/(1-'P-Parametri'!$B$31*MAX(0,IF(U196&lt;=0,0,(U196-V196)/U196)))</f>
        <v>12484.303180151303</v>
      </c>
      <c r="U197" s="10">
        <f>((U196-T197+MAX(0,-('1-Input'!$B$10-S197-IF(AND($A197&gt;=1,$A197&lt;1+'1-Input'!$C$12),$S$162,0))))*(1+B197))*(1-'P-Parametri'!$B$32)</f>
        <v>109996.86139120474</v>
      </c>
      <c r="V197" s="10">
        <f>IF(U196&lt;=0,V196,V196*(1-T197/U196))+MAX(0,-('1-Input'!$B$10-S197-IF(AND($A197&gt;=1,$A197&lt;1+'1-Input'!$C$12),$S$162,0)))</f>
        <v>57066.435907724226</v>
      </c>
      <c r="W197" s="10">
        <f>IF($A197&lt;='1-Input'!$B$26,0,IF($A197='1-Input'!$B$26+1,('1-Input'!$B$23+$W$163)*'1-Input'!$B$27,'1-Input'!$B$23+$W$163))</f>
        <v>18017.405739098966</v>
      </c>
      <c r="X197" s="10">
        <f>MAX(0,('1-Input'!$B$10-W197-IF(AND($A197&gt;=1,$A197&lt;1+'1-Input'!$C$12),$W$162,0)))/(1-'P-Parametri'!$B$31*MAX(0,IF(Y196&lt;=0,0,(Y196-Z196)/Y196)))</f>
        <v>12484.303180151303</v>
      </c>
      <c r="Y197" s="10">
        <f>((Y196-X197+MAX(0,-('1-Input'!$B$10-W197-IF(AND($A197&gt;=1,$A197&lt;1+'1-Input'!$C$12),$W$162,0))))*(1+B197))*(1-'P-Parametri'!$B$32)</f>
        <v>109996.86139120486</v>
      </c>
      <c r="Z197" s="10">
        <f>IF(Y196&lt;=0,Z196,Z196*(1-X197/Y196))+MAX(0,-('1-Input'!$B$10-W197-IF(AND($A197&gt;=1,$A197&lt;1+'1-Input'!$C$12),$W$162,0)))</f>
        <v>57066.435907724292</v>
      </c>
    </row>
    <row r="198" spans="1:26">
      <c r="A198" s="9">
        <f t="shared" si="3"/>
        <v>33</v>
      </c>
      <c r="B198" s="12">
        <f>IF($A198='P-Parametri'!$C$47,'P-Parametri'!$B$34,IF($A198='P-Parametri'!$C$48,'P-Parametri'!$C$34,'P-Parametri'!$C$51))</f>
        <v>3.7839263201876694E-2</v>
      </c>
      <c r="C198" s="10">
        <f>IF($A198&lt;='1-Input'!$B$26,0,IF($A198='1-Input'!$B$26+1,('1-Input'!$B$23+$C$163)*'1-Input'!$B$27,'1-Input'!$B$23+$C$163))</f>
        <v>18442.279331391004</v>
      </c>
      <c r="D198" s="10">
        <f>MAX(0,('1-Input'!$B$10-C198-IF(AND($A198&gt;=1,$A198&lt;1+'1-Input'!$C$12),$C$162,0)))/(1-'P-Parametri'!$B$31*MAX(0,IF(E197&lt;=0,0,(E197-F197)/E197)))</f>
        <v>12067.509026132038</v>
      </c>
      <c r="E198" s="10">
        <f>((E197-D198+MAX(0,-('1-Input'!$B$10-C198-IF(AND($A198&gt;=1,$A198&lt;1+'1-Input'!$C$12),$C$162,0))))*(1+B198))*(1-'P-Parametri'!$B$32)</f>
        <v>156689.10488848283</v>
      </c>
      <c r="F198" s="10">
        <f>IF(E197&lt;=0,F197,F197*(1-D198/E197))+MAX(0,-('1-Input'!$B$10-C198-IF(AND($A198&gt;=1,$A198&lt;1+'1-Input'!$C$12),$C$162,0)))</f>
        <v>78483.5461455982</v>
      </c>
      <c r="G198" s="10">
        <f>IF($A198&lt;='1-Input'!$B$26,0,IF($A198='1-Input'!$B$26+1,('1-Input'!$B$23+$G$163)*'1-Input'!$B$27,'1-Input'!$B$23+$G$163))</f>
        <v>20635.490055071939</v>
      </c>
      <c r="H198" s="10">
        <f>MAX(0,('1-Input'!$B$10-G198-IF(AND($A198&gt;=1,$A198&lt;1+'1-Input'!$C$12),$G$162,0)))/(1-'P-Parametri'!$B$31*MAX(0,IF(I197&lt;=0,0,(I197-J197)/I197)))</f>
        <v>9560.6620432485324</v>
      </c>
      <c r="I198" s="10">
        <f>((I197-H198+MAX(0,-('1-Input'!$B$10-G198-IF(AND($A198&gt;=1,$A198&lt;1+'1-Input'!$C$12),$G$162,0))))*(1+B198))*(1-'P-Parametri'!$B$32)</f>
        <v>422281.57933853217</v>
      </c>
      <c r="J198" s="10">
        <f>IF(I197&lt;=0,J197,J197*(1-H198/I197))+MAX(0,-('1-Input'!$B$10-G198-IF(AND($A198&gt;=1,$A198&lt;1+'1-Input'!$C$12),$G$162,0)))</f>
        <v>211515.38163447555</v>
      </c>
      <c r="K198" s="10">
        <f>IF($A198&lt;='1-Input'!$B$26,0,IF($A198='1-Input'!$B$26+1,('1-Input'!$B$23+$K$163)*'1-Input'!$B$27,'1-Input'!$B$23+$K$163))</f>
        <v>17984.330478561118</v>
      </c>
      <c r="L198" s="10">
        <f>MAX(0,('1-Input'!$B$10-K198-IF(AND($A198&gt;=1,$A198&lt;1+'1-Input'!$C$12),$K$162,0)))/(1-'P-Parametri'!$B$31*MAX(0,IF(M197&lt;=0,0,(M197-N197)/M197)))</f>
        <v>12590.946052787107</v>
      </c>
      <c r="M198" s="10">
        <f>((M197-L198+MAX(0,-('1-Input'!$B$10-K198-IF(AND($A198&gt;=1,$A198&lt;1+'1-Input'!$C$12),$K$162,0))))*(1+B198))*(1-'P-Parametri'!$B$32)</f>
        <v>96587.857110768033</v>
      </c>
      <c r="N198" s="10">
        <f>IF(M197&lt;=0,N197,N197*(1-L198/M197))+MAX(0,-('1-Input'!$B$10-K198-IF(AND($A198&gt;=1,$A198&lt;1+'1-Input'!$C$12),$K$162,0)))</f>
        <v>48379.608435778413</v>
      </c>
      <c r="O198" s="10">
        <f>IF($A198&lt;='1-Input'!$B$26,0,IF($A198='1-Input'!$B$26+1,('1-Input'!$B$23+$O$163)*'1-Input'!$B$27,'1-Input'!$B$23+$O$163))</f>
        <v>18019.507533686006</v>
      </c>
      <c r="P198" s="10">
        <f>MAX(0,('1-Input'!$B$10-O198-IF(AND($A198&gt;=1,$A198&lt;1+'1-Input'!$C$12),$O$162,0)))/(1-'P-Parametri'!$B$31*MAX(0,IF(Q197&lt;=0,0,(Q197-R197)/Q197)))</f>
        <v>12550.738564489515</v>
      </c>
      <c r="Q198" s="10">
        <f>((Q197-P198+MAX(0,-('1-Input'!$B$10-O198-IF(AND($A198&gt;=1,$A198&lt;1+'1-Input'!$C$12),$O$162,0))))*(1+B198))*(1-'P-Parametri'!$B$32)</f>
        <v>101204.4969234602</v>
      </c>
      <c r="R198" s="10">
        <f>IF(Q197&lt;=0,R197,R197*(1-P198/Q197))+MAX(0,-('1-Input'!$B$10-O198-IF(AND($A198&gt;=1,$A198&lt;1+'1-Input'!$C$12),$O$162,0)))</f>
        <v>50692.023609985379</v>
      </c>
      <c r="S198" s="10">
        <f>IF($A198&lt;='1-Input'!$B$26,0,IF($A198='1-Input'!$B$26+1,('1-Input'!$B$23+$S$163)*'1-Input'!$B$27,'1-Input'!$B$23+$S$163))</f>
        <v>18017.405739098966</v>
      </c>
      <c r="T198" s="10">
        <f>MAX(0,('1-Input'!$B$10-S198-IF(AND($A198&gt;=1,$A198&lt;1+'1-Input'!$C$12),$S$162,0)))/(1-'P-Parametri'!$B$31*MAX(0,IF(U197&lt;=0,0,(U197-V197)/U197)))</f>
        <v>12553.140922531209</v>
      </c>
      <c r="U198" s="10">
        <f>((U197-T198+MAX(0,-('1-Input'!$B$10-S198-IF(AND($A198&gt;=1,$A198&lt;1+'1-Input'!$C$12),$S$162,0))))*(1+B198))*(1-'P-Parametri'!$B$32)</f>
        <v>100928.65721674806</v>
      </c>
      <c r="V198" s="10">
        <f>IF(U197&lt;=0,V197,V197*(1-T198/U197))+MAX(0,-('1-Input'!$B$10-S198-IF(AND($A198&gt;=1,$A198&lt;1+'1-Input'!$C$12),$S$162,0)))</f>
        <v>50553.859068386002</v>
      </c>
      <c r="W198" s="10">
        <f>IF($A198&lt;='1-Input'!$B$26,0,IF($A198='1-Input'!$B$26+1,('1-Input'!$B$23+$W$163)*'1-Input'!$B$27,'1-Input'!$B$23+$W$163))</f>
        <v>18017.405739098966</v>
      </c>
      <c r="X198" s="10">
        <f>MAX(0,('1-Input'!$B$10-W198-IF(AND($A198&gt;=1,$A198&lt;1+'1-Input'!$C$12),$W$162,0)))/(1-'P-Parametri'!$B$31*MAX(0,IF(Y197&lt;=0,0,(Y197-Z197)/Y197)))</f>
        <v>12553.140922531209</v>
      </c>
      <c r="Y198" s="10">
        <f>((Y197-X198+MAX(0,-('1-Input'!$B$10-W198-IF(AND($A198&gt;=1,$A198&lt;1+'1-Input'!$C$12),$W$162,0))))*(1+B198))*(1-'P-Parametri'!$B$32)</f>
        <v>100928.65721674818</v>
      </c>
      <c r="Z198" s="10">
        <f>IF(Y197&lt;=0,Z197,Z197*(1-X198/Y197))+MAX(0,-('1-Input'!$B$10-W198-IF(AND($A198&gt;=1,$A198&lt;1+'1-Input'!$C$12),$W$162,0)))</f>
        <v>50553.85906838606</v>
      </c>
    </row>
    <row r="199" spans="1:26">
      <c r="A199" s="9">
        <f t="shared" si="3"/>
        <v>34</v>
      </c>
      <c r="B199" s="12">
        <f>IF($A199='P-Parametri'!$C$47,'P-Parametri'!$B$34,IF($A199='P-Parametri'!$C$48,'P-Parametri'!$C$34,'P-Parametri'!$C$51))</f>
        <v>3.7839263201876694E-2</v>
      </c>
      <c r="C199" s="10">
        <f>IF($A199&lt;='1-Input'!$B$26,0,IF($A199='1-Input'!$B$26+1,('1-Input'!$B$23+$C$163)*'1-Input'!$B$27,'1-Input'!$B$23+$C$163))</f>
        <v>18442.279331391004</v>
      </c>
      <c r="D199" s="10">
        <f>MAX(0,('1-Input'!$B$10-C199-IF(AND($A199&gt;=1,$A199&lt;1+'1-Input'!$C$12),$C$162,0)))/(1-'P-Parametri'!$B$31*MAX(0,IF(E198&lt;=0,0,(E198-F198)/E198)))</f>
        <v>12132.094889891601</v>
      </c>
      <c r="E199" s="10">
        <f>((E198-D199+MAX(0,-('1-Input'!$B$10-C199-IF(AND($A199&gt;=1,$A199&lt;1+'1-Input'!$C$12),$C$162,0))))*(1+B199))*(1-'P-Parametri'!$B$32)</f>
        <v>149726.88686610904</v>
      </c>
      <c r="F199" s="10">
        <f>IF(E198&lt;=0,F198,F198*(1-D199/E198))+MAX(0,-('1-Input'!$B$10-C199-IF(AND($A199&gt;=1,$A199&lt;1+'1-Input'!$C$12),$C$162,0)))</f>
        <v>72406.736722178161</v>
      </c>
      <c r="G199" s="10">
        <f>IF($A199&lt;='1-Input'!$B$26,0,IF($A199='1-Input'!$B$26+1,('1-Input'!$B$23+$G$163)*'1-Input'!$B$27,'1-Input'!$B$23+$G$163))</f>
        <v>20635.490055071939</v>
      </c>
      <c r="H199" s="10">
        <f>MAX(0,('1-Input'!$B$10-G199-IF(AND($A199&gt;=1,$A199&lt;1+'1-Input'!$C$12),$G$162,0)))/(1-'P-Parametri'!$B$31*MAX(0,IF(I198&lt;=0,0,(I198-J198)/I198)))</f>
        <v>9611.8311465688075</v>
      </c>
      <c r="I199" s="10">
        <f>((I198-H199+MAX(0,-('1-Input'!$B$10-G199-IF(AND($A199&gt;=1,$A199&lt;1+'1-Input'!$C$12),$G$162,0))))*(1+B199))*(1-'P-Parametri'!$B$32)</f>
        <v>427428.29767443275</v>
      </c>
      <c r="J199" s="10">
        <f>IF(I198&lt;=0,J198,J198*(1-H199/I198))+MAX(0,-('1-Input'!$B$10-G199-IF(AND($A199&gt;=1,$A199&lt;1+'1-Input'!$C$12),$G$162,0)))</f>
        <v>206700.93972498653</v>
      </c>
      <c r="K199" s="10">
        <f>IF($A199&lt;='1-Input'!$B$26,0,IF($A199='1-Input'!$B$26+1,('1-Input'!$B$23+$K$163)*'1-Input'!$B$27,'1-Input'!$B$23+$K$163))</f>
        <v>17984.330478561118</v>
      </c>
      <c r="L199" s="10">
        <f>MAX(0,('1-Input'!$B$10-K199-IF(AND($A199&gt;=1,$A199&lt;1+'1-Input'!$C$12),$K$162,0)))/(1-'P-Parametri'!$B$31*MAX(0,IF(M198&lt;=0,0,(M198-N198)/M198)))</f>
        <v>12658.333375606451</v>
      </c>
      <c r="M199" s="10">
        <f>((M198-L199+MAX(0,-('1-Input'!$B$10-K199-IF(AND($A199&gt;=1,$A199&lt;1+'1-Input'!$C$12),$K$162,0))))*(1+B199))*(1-'P-Parametri'!$B$32)</f>
        <v>86931.144364036139</v>
      </c>
      <c r="N199" s="10">
        <f>IF(M198&lt;=0,N198,N198*(1-L199/M198))+MAX(0,-('1-Input'!$B$10-K199-IF(AND($A199&gt;=1,$A199&lt;1+'1-Input'!$C$12),$K$162,0)))</f>
        <v>42039.212960816454</v>
      </c>
      <c r="O199" s="10">
        <f>IF($A199&lt;='1-Input'!$B$26,0,IF($A199='1-Input'!$B$26+1,('1-Input'!$B$23+$O$163)*'1-Input'!$B$27,'1-Input'!$B$23+$O$163))</f>
        <v>18019.507533686006</v>
      </c>
      <c r="P199" s="10">
        <f>MAX(0,('1-Input'!$B$10-O199-IF(AND($A199&gt;=1,$A199&lt;1+'1-Input'!$C$12),$O$162,0)))/(1-'P-Parametri'!$B$31*MAX(0,IF(Q198&lt;=0,0,(Q198-R198)/Q198)))</f>
        <v>12617.910694980794</v>
      </c>
      <c r="Q199" s="10">
        <f>((Q198-P199+MAX(0,-('1-Input'!$B$10-O199-IF(AND($A199&gt;=1,$A199&lt;1+'1-Input'!$C$12),$O$162,0))))*(1+B199))*(1-'P-Parametri'!$B$32)</f>
        <v>91754.760106172733</v>
      </c>
      <c r="R199" s="10">
        <f>IF(Q198&lt;=0,R198,R198*(1-P199/Q198))+MAX(0,-('1-Input'!$B$10-O199-IF(AND($A199&gt;=1,$A199&lt;1+'1-Input'!$C$12),$O$162,0)))</f>
        <v>44371.875332953816</v>
      </c>
      <c r="S199" s="10">
        <f>IF($A199&lt;='1-Input'!$B$26,0,IF($A199='1-Input'!$B$26+1,('1-Input'!$B$23+$S$163)*'1-Input'!$B$27,'1-Input'!$B$23+$S$163))</f>
        <v>18017.405739098966</v>
      </c>
      <c r="T199" s="10">
        <f>MAX(0,('1-Input'!$B$10-S199-IF(AND($A199&gt;=1,$A199&lt;1+'1-Input'!$C$12),$S$162,0)))/(1-'P-Parametri'!$B$31*MAX(0,IF(U198&lt;=0,0,(U198-V198)/U198)))</f>
        <v>12620.325910553303</v>
      </c>
      <c r="U199" s="10">
        <f>((U198-T199+MAX(0,-('1-Input'!$B$10-S199-IF(AND($A199&gt;=1,$A199&lt;1+'1-Input'!$C$12),$S$162,0))))*(1+B199))*(1-'P-Parametri'!$B$32)</f>
        <v>91466.553790413571</v>
      </c>
      <c r="V199" s="10">
        <f>IF(U198&lt;=0,V198,V198*(1-T199/U198))+MAX(0,-('1-Input'!$B$10-S199-IF(AND($A199&gt;=1,$A199&lt;1+'1-Input'!$C$12),$S$162,0)))</f>
        <v>44232.501041110656</v>
      </c>
      <c r="W199" s="10">
        <f>IF($A199&lt;='1-Input'!$B$26,0,IF($A199='1-Input'!$B$26+1,('1-Input'!$B$23+$W$163)*'1-Input'!$B$27,'1-Input'!$B$23+$W$163))</f>
        <v>18017.405739098966</v>
      </c>
      <c r="X199" s="10">
        <f>MAX(0,('1-Input'!$B$10-W199-IF(AND($A199&gt;=1,$A199&lt;1+'1-Input'!$C$12),$W$162,0)))/(1-'P-Parametri'!$B$31*MAX(0,IF(Y198&lt;=0,0,(Y198-Z198)/Y198)))</f>
        <v>12620.325910553303</v>
      </c>
      <c r="Y199" s="10">
        <f>((Y198-X199+MAX(0,-('1-Input'!$B$10-W199-IF(AND($A199&gt;=1,$A199&lt;1+'1-Input'!$C$12),$W$162,0))))*(1+B199))*(1-'P-Parametri'!$B$32)</f>
        <v>91466.553790413687</v>
      </c>
      <c r="Z199" s="10">
        <f>IF(Y198&lt;=0,Z198,Z198*(1-X199/Y198))+MAX(0,-('1-Input'!$B$10-W199-IF(AND($A199&gt;=1,$A199&lt;1+'1-Input'!$C$12),$W$162,0)))</f>
        <v>44232.501041110714</v>
      </c>
    </row>
    <row r="200" spans="1:26">
      <c r="A200" s="9">
        <f t="shared" si="3"/>
        <v>35</v>
      </c>
      <c r="B200" s="12">
        <f>IF($A200='P-Parametri'!$C$47,'P-Parametri'!$B$34,IF($A200='P-Parametri'!$C$48,'P-Parametri'!$C$34,'P-Parametri'!$C$51))</f>
        <v>3.7839263201876694E-2</v>
      </c>
      <c r="C200" s="10">
        <f>IF($A200&lt;='1-Input'!$B$26,0,IF($A200='1-Input'!$B$26+1,('1-Input'!$B$23+$C$163)*'1-Input'!$B$27,'1-Input'!$B$23+$C$163))</f>
        <v>18442.279331391004</v>
      </c>
      <c r="D200" s="10">
        <f>MAX(0,('1-Input'!$B$10-C200-IF(AND($A200&gt;=1,$A200&lt;1+'1-Input'!$C$12),$C$162,0)))/(1-'P-Parametri'!$B$31*MAX(0,IF(E199&lt;=0,0,(E199-F199)/E199)))</f>
        <v>12195.110032715487</v>
      </c>
      <c r="E200" s="10">
        <f>((E199-D200+MAX(0,-('1-Input'!$B$10-C200-IF(AND($A200&gt;=1,$A200&lt;1+'1-Input'!$C$12),$C$162,0))))*(1+B200))*(1-'P-Parametri'!$B$32)</f>
        <v>142450.40617974286</v>
      </c>
      <c r="F200" s="10">
        <f>IF(E199&lt;=0,F199,F199*(1-D200/E199))+MAX(0,-('1-Input'!$B$10-C200-IF(AND($A200&gt;=1,$A200&lt;1+'1-Input'!$C$12),$C$162,0)))</f>
        <v>66509.27808987227</v>
      </c>
      <c r="G200" s="10">
        <f>IF($A200&lt;='1-Input'!$B$26,0,IF($A200='1-Input'!$B$26+1,('1-Input'!$B$23+$G$163)*'1-Input'!$B$27,'1-Input'!$B$23+$G$163))</f>
        <v>20635.490055071939</v>
      </c>
      <c r="H200" s="10">
        <f>MAX(0,('1-Input'!$B$10-G200-IF(AND($A200&gt;=1,$A200&lt;1+'1-Input'!$C$12),$G$162,0)))/(1-'P-Parametri'!$B$31*MAX(0,IF(I199&lt;=0,0,(I199-J199)/I199)))</f>
        <v>9661.755823056852</v>
      </c>
      <c r="I200" s="10">
        <f>((I199-H200+MAX(0,-('1-Input'!$B$10-G200-IF(AND($A200&gt;=1,$A200&lt;1+'1-Input'!$C$12),$G$162,0))))*(1+B200))*(1-'P-Parametri'!$B$32)</f>
        <v>432707.37094545708</v>
      </c>
      <c r="J200" s="10">
        <f>IF(I199&lt;=0,J199,J199*(1-H200/I199))+MAX(0,-('1-Input'!$B$10-G200-IF(AND($A200&gt;=1,$A200&lt;1+'1-Input'!$C$12),$G$162,0)))</f>
        <v>202028.59112550196</v>
      </c>
      <c r="K200" s="10">
        <f>IF($A200&lt;='1-Input'!$B$26,0,IF($A200='1-Input'!$B$26+1,('1-Input'!$B$23+$K$163)*'1-Input'!$B$27,'1-Input'!$B$23+$K$163))</f>
        <v>17984.330478561118</v>
      </c>
      <c r="L200" s="10">
        <f>MAX(0,('1-Input'!$B$10-K200-IF(AND($A200&gt;=1,$A200&lt;1+'1-Input'!$C$12),$K$162,0)))/(1-'P-Parametri'!$B$31*MAX(0,IF(M199&lt;=0,0,(M199-N199)/M199)))</f>
        <v>12724.081846321169</v>
      </c>
      <c r="M200" s="10">
        <f>((M199-L200+MAX(0,-('1-Input'!$B$10-K200-IF(AND($A200&gt;=1,$A200&lt;1+'1-Input'!$C$12),$K$162,0))))*(1+B200))*(1-'P-Parametri'!$B$32)</f>
        <v>76860.973081585384</v>
      </c>
      <c r="N200" s="10">
        <f>IF(M199&lt;=0,N199,N199*(1-L200/M199))+MAX(0,-('1-Input'!$B$10-K200-IF(AND($A200&gt;=1,$A200&lt;1+'1-Input'!$C$12),$K$162,0)))</f>
        <v>35885.947748657927</v>
      </c>
      <c r="O200" s="10">
        <f>IF($A200&lt;='1-Input'!$B$26,0,IF($A200='1-Input'!$B$26+1,('1-Input'!$B$23+$O$163)*'1-Input'!$B$27,'1-Input'!$B$23+$O$163))</f>
        <v>18019.507533686006</v>
      </c>
      <c r="P200" s="10">
        <f>MAX(0,('1-Input'!$B$10-O200-IF(AND($A200&gt;=1,$A200&lt;1+'1-Input'!$C$12),$O$162,0)))/(1-'P-Parametri'!$B$31*MAX(0,IF(Q199&lt;=0,0,(Q199-R199)/Q199)))</f>
        <v>12683.449206820636</v>
      </c>
      <c r="Q200" s="10">
        <f>((Q199-P200+MAX(0,-('1-Input'!$B$10-O200-IF(AND($A200&gt;=1,$A200&lt;1+'1-Input'!$C$12),$O$162,0))))*(1+B200))*(1-'P-Parametri'!$B$32)</f>
        <v>81899.184422101724</v>
      </c>
      <c r="R200" s="10">
        <f>IF(Q199&lt;=0,R199,R199*(1-P200/Q199))+MAX(0,-('1-Input'!$B$10-O200-IF(AND($A200&gt;=1,$A200&lt;1+'1-Input'!$C$12),$O$162,0)))</f>
        <v>38238.25974346642</v>
      </c>
      <c r="S200" s="10">
        <f>IF($A200&lt;='1-Input'!$B$26,0,IF($A200='1-Input'!$B$26+1,('1-Input'!$B$23+$S$163)*'1-Input'!$B$27,'1-Input'!$B$23+$S$163))</f>
        <v>18017.405739098966</v>
      </c>
      <c r="T200" s="10">
        <f>MAX(0,('1-Input'!$B$10-S200-IF(AND($A200&gt;=1,$A200&lt;1+'1-Input'!$C$12),$S$162,0)))/(1-'P-Parametri'!$B$31*MAX(0,IF(U199&lt;=0,0,(U199-V199)/U199)))</f>
        <v>12685.876967230261</v>
      </c>
      <c r="U200" s="10">
        <f>((U199-T200+MAX(0,-('1-Input'!$B$10-S200-IF(AND($A200&gt;=1,$A200&lt;1+'1-Input'!$C$12),$S$162,0))))*(1+B200))*(1-'P-Parametri'!$B$32)</f>
        <v>81598.156229540298</v>
      </c>
      <c r="V200" s="10">
        <f>IF(U199&lt;=0,V199,V199*(1-T200/U199))+MAX(0,-('1-Input'!$B$10-S200-IF(AND($A200&gt;=1,$A200&lt;1+'1-Input'!$C$12),$S$162,0)))</f>
        <v>38097.711405915885</v>
      </c>
      <c r="W200" s="10">
        <f>IF($A200&lt;='1-Input'!$B$26,0,IF($A200='1-Input'!$B$26+1,('1-Input'!$B$23+$W$163)*'1-Input'!$B$27,'1-Input'!$B$23+$W$163))</f>
        <v>18017.405739098966</v>
      </c>
      <c r="X200" s="10">
        <f>MAX(0,('1-Input'!$B$10-W200-IF(AND($A200&gt;=1,$A200&lt;1+'1-Input'!$C$12),$W$162,0)))/(1-'P-Parametri'!$B$31*MAX(0,IF(Y199&lt;=0,0,(Y199-Z199)/Y199)))</f>
        <v>12685.876967230261</v>
      </c>
      <c r="Y200" s="10">
        <f>((Y199-X200+MAX(0,-('1-Input'!$B$10-W200-IF(AND($A200&gt;=1,$A200&lt;1+'1-Input'!$C$12),$W$162,0))))*(1+B200))*(1-'P-Parametri'!$B$32)</f>
        <v>81598.156229540429</v>
      </c>
      <c r="Z200" s="10">
        <f>IF(Y199&lt;=0,Z199,Z199*(1-X200/Y199))+MAX(0,-('1-Input'!$B$10-W200-IF(AND($A200&gt;=1,$A200&lt;1+'1-Input'!$C$12),$W$162,0)))</f>
        <v>38097.711405915943</v>
      </c>
    </row>
    <row r="201" spans="1:26">
      <c r="A201" s="9">
        <f t="shared" si="3"/>
        <v>36</v>
      </c>
      <c r="B201" s="12">
        <f>IF($A201='P-Parametri'!$C$47,'P-Parametri'!$B$34,IF($A201='P-Parametri'!$C$48,'P-Parametri'!$C$34,'P-Parametri'!$C$51))</f>
        <v>3.7839263201876694E-2</v>
      </c>
      <c r="C201" s="10">
        <f>IF($A201&lt;='1-Input'!$B$26,0,IF($A201='1-Input'!$B$26+1,('1-Input'!$B$23+$C$163)*'1-Input'!$B$27,'1-Input'!$B$23+$C$163))</f>
        <v>18442.279331391004</v>
      </c>
      <c r="D201" s="10">
        <f>MAX(0,('1-Input'!$B$10-C201-IF(AND($A201&gt;=1,$A201&lt;1+'1-Input'!$C$12),$C$162,0)))/(1-'P-Parametri'!$B$31*MAX(0,IF(E200&lt;=0,0,(E200-F200)/E200)))</f>
        <v>12256.573572013051</v>
      </c>
      <c r="E201" s="10">
        <f>((E200-D201+MAX(0,-('1-Input'!$B$10-C201-IF(AND($A201&gt;=1,$A201&lt;1+'1-Input'!$C$12),$C$162,0))))*(1+B201))*(1-'P-Parametri'!$B$32)</f>
        <v>134850.03076442069</v>
      </c>
      <c r="F201" s="10">
        <f>IF(E200&lt;=0,F200,F200*(1-D201/E200))+MAX(0,-('1-Input'!$B$10-C201-IF(AND($A201&gt;=1,$A201&lt;1+'1-Input'!$C$12),$C$162,0)))</f>
        <v>60786.754146336352</v>
      </c>
      <c r="G201" s="10">
        <f>IF($A201&lt;='1-Input'!$B$26,0,IF($A201='1-Input'!$B$26+1,('1-Input'!$B$23+$G$163)*'1-Input'!$B$27,'1-Input'!$B$23+$G$163))</f>
        <v>20635.490055071939</v>
      </c>
      <c r="H201" s="10">
        <f>MAX(0,('1-Input'!$B$10-G201-IF(AND($A201&gt;=1,$A201&lt;1+'1-Input'!$C$12),$G$162,0)))/(1-'P-Parametri'!$B$31*MAX(0,IF(I200&lt;=0,0,(I200-J200)/I200)))</f>
        <v>9710.4512187622477</v>
      </c>
      <c r="I201" s="10">
        <f>((I200-H201+MAX(0,-('1-Input'!$B$10-G201-IF(AND($A201&gt;=1,$A201&lt;1+'1-Input'!$C$12),$G$162,0))))*(1+B201))*(1-'P-Parametri'!$B$32)</f>
        <v>438124.80588280474</v>
      </c>
      <c r="J201" s="10">
        <f>IF(I200&lt;=0,J200,J200*(1-H201/I200))+MAX(0,-('1-Input'!$B$10-G201-IF(AND($A201&gt;=1,$A201&lt;1+'1-Input'!$C$12),$G$162,0)))</f>
        <v>197494.83711379426</v>
      </c>
      <c r="K201" s="10">
        <f>IF($A201&lt;='1-Input'!$B$26,0,IF($A201='1-Input'!$B$26+1,('1-Input'!$B$23+$K$163)*'1-Input'!$B$27,'1-Input'!$B$23+$K$163))</f>
        <v>17984.330478561118</v>
      </c>
      <c r="L201" s="10">
        <f>MAX(0,('1-Input'!$B$10-K201-IF(AND($A201&gt;=1,$A201&lt;1+'1-Input'!$C$12),$K$162,0)))/(1-'P-Parametri'!$B$31*MAX(0,IF(M200&lt;=0,0,(M200-N200)/M200)))</f>
        <v>12788.21141157222</v>
      </c>
      <c r="M201" s="10">
        <f>((M200-L201+MAX(0,-('1-Input'!$B$10-K201-IF(AND($A201&gt;=1,$A201&lt;1+'1-Input'!$C$12),$K$162,0))))*(1+B201))*(1-'P-Parametri'!$B$32)</f>
        <v>66364.233307390081</v>
      </c>
      <c r="N201" s="10">
        <f>IF(M200&lt;=0,N200,N200*(1-L201/M200))+MAX(0,-('1-Input'!$B$10-K201-IF(AND($A201&gt;=1,$A201&lt;1+'1-Input'!$C$12),$K$162,0)))</f>
        <v>29915.205145290853</v>
      </c>
      <c r="O201" s="10">
        <f>IF($A201&lt;='1-Input'!$B$26,0,IF($A201='1-Input'!$B$26+1,('1-Input'!$B$23+$O$163)*'1-Input'!$B$27,'1-Input'!$B$23+$O$163))</f>
        <v>18019.507533686006</v>
      </c>
      <c r="P201" s="10">
        <f>MAX(0,('1-Input'!$B$10-O201-IF(AND($A201&gt;=1,$A201&lt;1+'1-Input'!$C$12),$O$162,0)))/(1-'P-Parametri'!$B$31*MAX(0,IF(Q200&lt;=0,0,(Q200-R200)/Q200)))</f>
        <v>12747.373982953097</v>
      </c>
      <c r="Q201" s="10">
        <f>((Q200-P201+MAX(0,-('1-Input'!$B$10-O201-IF(AND($A201&gt;=1,$A201&lt;1+'1-Input'!$C$12),$O$162,0))))*(1+B201))*(1-'P-Parametri'!$B$32)</f>
        <v>71624.927067251367</v>
      </c>
      <c r="R201" s="10">
        <f>IF(Q200&lt;=0,R200,R200*(1-P201/Q200))+MAX(0,-('1-Input'!$B$10-O201-IF(AND($A201&gt;=1,$A201&lt;1+'1-Input'!$C$12),$O$162,0)))</f>
        <v>32286.58390143295</v>
      </c>
      <c r="S201" s="10">
        <f>IF($A201&lt;='1-Input'!$B$26,0,IF($A201='1-Input'!$B$26+1,('1-Input'!$B$23+$S$163)*'1-Input'!$B$27,'1-Input'!$B$23+$S$163))</f>
        <v>18017.405739098966</v>
      </c>
      <c r="T201" s="10">
        <f>MAX(0,('1-Input'!$B$10-S201-IF(AND($A201&gt;=1,$A201&lt;1+'1-Input'!$C$12),$S$162,0)))/(1-'P-Parametri'!$B$31*MAX(0,IF(U200&lt;=0,0,(U200-V200)/U200)))</f>
        <v>12749.813979311963</v>
      </c>
      <c r="U201" s="10">
        <f>((U200-T201+MAX(0,-('1-Input'!$B$10-S201-IF(AND($A201&gt;=1,$A201&lt;1+'1-Input'!$C$12),$S$162,0))))*(1+B201))*(1-'P-Parametri'!$B$32)</f>
        <v>71310.605768060326</v>
      </c>
      <c r="V201" s="10">
        <f>IF(U200&lt;=0,V200,V200*(1-T201/U200))+MAX(0,-('1-Input'!$B$10-S201-IF(AND($A201&gt;=1,$A201&lt;1+'1-Input'!$C$12),$S$162,0)))</f>
        <v>32144.896343569035</v>
      </c>
      <c r="W201" s="10">
        <f>IF($A201&lt;='1-Input'!$B$26,0,IF($A201='1-Input'!$B$26+1,('1-Input'!$B$23+$W$163)*'1-Input'!$B$27,'1-Input'!$B$23+$W$163))</f>
        <v>18017.405739098966</v>
      </c>
      <c r="X201" s="10">
        <f>MAX(0,('1-Input'!$B$10-W201-IF(AND($A201&gt;=1,$A201&lt;1+'1-Input'!$C$12),$W$162,0)))/(1-'P-Parametri'!$B$31*MAX(0,IF(Y200&lt;=0,0,(Y200-Z200)/Y200)))</f>
        <v>12749.813979311963</v>
      </c>
      <c r="Y201" s="10">
        <f>((Y200-X201+MAX(0,-('1-Input'!$B$10-W201-IF(AND($A201&gt;=1,$A201&lt;1+'1-Input'!$C$12),$W$162,0))))*(1+B201))*(1-'P-Parametri'!$B$32)</f>
        <v>71310.605768060457</v>
      </c>
      <c r="Z201" s="10">
        <f>IF(Y200&lt;=0,Z200,Z200*(1-X201/Y200))+MAX(0,-('1-Input'!$B$10-W201-IF(AND($A201&gt;=1,$A201&lt;1+'1-Input'!$C$12),$W$162,0)))</f>
        <v>32144.896343569093</v>
      </c>
    </row>
    <row r="202" spans="1:26">
      <c r="A202" s="9">
        <f t="shared" si="3"/>
        <v>37</v>
      </c>
      <c r="B202" s="12">
        <f>IF($A202='P-Parametri'!$C$47,'P-Parametri'!$B$34,IF($A202='P-Parametri'!$C$48,'P-Parametri'!$C$34,'P-Parametri'!$C$51))</f>
        <v>3.7839263201876694E-2</v>
      </c>
      <c r="C202" s="10">
        <f>IF($A202&lt;='1-Input'!$B$26,0,IF($A202='1-Input'!$B$26+1,('1-Input'!$B$23+$C$163)*'1-Input'!$B$27,'1-Input'!$B$23+$C$163))</f>
        <v>18442.279331391004</v>
      </c>
      <c r="D202" s="10">
        <f>MAX(0,('1-Input'!$B$10-C202-IF(AND($A202&gt;=1,$A202&lt;1+'1-Input'!$C$12),$C$162,0)))/(1-'P-Parametri'!$B$31*MAX(0,IF(E201&lt;=0,0,(E201-F201)/E201)))</f>
        <v>12316.505563764247</v>
      </c>
      <c r="E202" s="10">
        <f>((E201-D202+MAX(0,-('1-Input'!$B$10-C202-IF(AND($A202&gt;=1,$A202&lt;1+'1-Input'!$C$12),$C$162,0))))*(1+B202))*(1-'P-Parametri'!$B$32)</f>
        <v>126915.76330475431</v>
      </c>
      <c r="F202" s="10">
        <f>IF(E201&lt;=0,F201,F201*(1-D202/E201))+MAX(0,-('1-Input'!$B$10-C202-IF(AND($A202&gt;=1,$A202&lt;1+'1-Input'!$C$12),$C$162,0)))</f>
        <v>55234.805871630764</v>
      </c>
      <c r="G202" s="10">
        <f>IF($A202&lt;='1-Input'!$B$26,0,IF($A202='1-Input'!$B$26+1,('1-Input'!$B$23+$G$163)*'1-Input'!$B$27,'1-Input'!$B$23+$G$163))</f>
        <v>20635.490055071939</v>
      </c>
      <c r="H202" s="10">
        <f>MAX(0,('1-Input'!$B$10-G202-IF(AND($A202&gt;=1,$A202&lt;1+'1-Input'!$C$12),$G$162,0)))/(1-'P-Parametri'!$B$31*MAX(0,IF(I201&lt;=0,0,(I201-J201)/I201)))</f>
        <v>9757.9332233309742</v>
      </c>
      <c r="I202" s="10">
        <f>((I201-H202+MAX(0,-('1-Input'!$B$10-G202-IF(AND($A202&gt;=1,$A202&lt;1+'1-Input'!$C$12),$G$162,0))))*(1+B202))*(1-'P-Parametri'!$B$32)</f>
        <v>443686.80758199835</v>
      </c>
      <c r="J202" s="10">
        <f>IF(I201&lt;=0,J201,J201*(1-H202/I201))+MAX(0,-('1-Input'!$B$10-G202-IF(AND($A202&gt;=1,$A202&lt;1+'1-Input'!$C$12),$G$162,0)))</f>
        <v>193096.22419201295</v>
      </c>
      <c r="K202" s="10">
        <f>IF($A202&lt;='1-Input'!$B$26,0,IF($A202='1-Input'!$B$26+1,('1-Input'!$B$23+$K$163)*'1-Input'!$B$27,'1-Input'!$B$23+$K$163))</f>
        <v>17984.330478561118</v>
      </c>
      <c r="L202" s="10">
        <f>MAX(0,('1-Input'!$B$10-K202-IF(AND($A202&gt;=1,$A202&lt;1+'1-Input'!$C$12),$K$162,0)))/(1-'P-Parametri'!$B$31*MAX(0,IF(M201&lt;=0,0,(M201-N201)/M201)))</f>
        <v>12850.742997282356</v>
      </c>
      <c r="M202" s="10">
        <f>((M201-L202+MAX(0,-('1-Input'!$B$10-K202-IF(AND($A202&gt;=1,$A202&lt;1+'1-Input'!$C$12),$K$162,0))))*(1+B202))*(1-'P-Parametri'!$B$32)</f>
        <v>55427.324552093363</v>
      </c>
      <c r="N202" s="10">
        <f>IF(M201&lt;=0,N201,N201*(1-L202/M201))+MAX(0,-('1-Input'!$B$10-K202-IF(AND($A202&gt;=1,$A202&lt;1+'1-Input'!$C$12),$K$162,0)))</f>
        <v>24122.437055098773</v>
      </c>
      <c r="O202" s="10">
        <f>IF($A202&lt;='1-Input'!$B$26,0,IF($A202='1-Input'!$B$26+1,('1-Input'!$B$23+$O$163)*'1-Input'!$B$27,'1-Input'!$B$23+$O$163))</f>
        <v>18019.507533686006</v>
      </c>
      <c r="P202" s="10">
        <f>MAX(0,('1-Input'!$B$10-O202-IF(AND($A202&gt;=1,$A202&lt;1+'1-Input'!$C$12),$O$162,0)))/(1-'P-Parametri'!$B$31*MAX(0,IF(Q201&lt;=0,0,(Q201-R201)/Q201)))</f>
        <v>12809.705882476814</v>
      </c>
      <c r="Q202" s="10">
        <f>((Q201-P202+MAX(0,-('1-Input'!$B$10-O202-IF(AND($A202&gt;=1,$A202&lt;1+'1-Input'!$C$12),$O$162,0))))*(1+B202))*(1-'P-Parametri'!$B$32)</f>
        <v>60918.664327822909</v>
      </c>
      <c r="R202" s="10">
        <f>IF(Q201&lt;=0,R201,R201*(1-P202/Q201))+MAX(0,-('1-Input'!$B$10-O202-IF(AND($A202&gt;=1,$A202&lt;1+'1-Input'!$C$12),$O$162,0)))</f>
        <v>26512.314234966983</v>
      </c>
      <c r="S202" s="10">
        <f>IF($A202&lt;='1-Input'!$B$26,0,IF($A202='1-Input'!$B$26+1,('1-Input'!$B$23+$S$163)*'1-Input'!$B$27,'1-Input'!$B$23+$S$163))</f>
        <v>18017.405739098966</v>
      </c>
      <c r="T202" s="10">
        <f>MAX(0,('1-Input'!$B$10-S202-IF(AND($A202&gt;=1,$A202&lt;1+'1-Input'!$C$12),$S$162,0)))/(1-'P-Parametri'!$B$31*MAX(0,IF(U201&lt;=0,0,(U201-V201)/U201)))</f>
        <v>12812.157809889721</v>
      </c>
      <c r="U202" s="10">
        <f>((U201-T202+MAX(0,-('1-Input'!$B$10-S202-IF(AND($A202&gt;=1,$A202&lt;1+'1-Input'!$C$12),$S$162,0))))*(1+B202))*(1-'P-Parametri'!$B$32)</f>
        <v>60590.562155106389</v>
      </c>
      <c r="V202" s="10">
        <f>IF(U201&lt;=0,V201,V201*(1-T202/U201))+MAX(0,-('1-Input'!$B$10-S202-IF(AND($A202&gt;=1,$A202&lt;1+'1-Input'!$C$12),$S$162,0)))</f>
        <v>26369.52141440503</v>
      </c>
      <c r="W202" s="10">
        <f>IF($A202&lt;='1-Input'!$B$26,0,IF($A202='1-Input'!$B$26+1,('1-Input'!$B$23+$W$163)*'1-Input'!$B$27,'1-Input'!$B$23+$W$163))</f>
        <v>18017.405739098966</v>
      </c>
      <c r="X202" s="10">
        <f>MAX(0,('1-Input'!$B$10-W202-IF(AND($A202&gt;=1,$A202&lt;1+'1-Input'!$C$12),$W$162,0)))/(1-'P-Parametri'!$B$31*MAX(0,IF(Y201&lt;=0,0,(Y201-Z201)/Y201)))</f>
        <v>12812.157809889721</v>
      </c>
      <c r="Y202" s="10">
        <f>((Y201-X202+MAX(0,-('1-Input'!$B$10-W202-IF(AND($A202&gt;=1,$A202&lt;1+'1-Input'!$C$12),$W$162,0))))*(1+B202))*(1-'P-Parametri'!$B$32)</f>
        <v>60590.56215510652</v>
      </c>
      <c r="Z202" s="10">
        <f>IF(Y201&lt;=0,Z201,Z201*(1-X202/Y201))+MAX(0,-('1-Input'!$B$10-W202-IF(AND($A202&gt;=1,$A202&lt;1+'1-Input'!$C$12),$W$162,0)))</f>
        <v>26369.521414405088</v>
      </c>
    </row>
    <row r="203" spans="1:26">
      <c r="A203" s="9">
        <f t="shared" si="3"/>
        <v>38</v>
      </c>
      <c r="B203" s="12">
        <f>IF($A203='P-Parametri'!$C$47,'P-Parametri'!$B$34,IF($A203='P-Parametri'!$C$48,'P-Parametri'!$C$34,'P-Parametri'!$C$51))</f>
        <v>3.7839263201876694E-2</v>
      </c>
      <c r="C203" s="10">
        <f>IF($A203&lt;='1-Input'!$B$26,0,IF($A203='1-Input'!$B$26+1,('1-Input'!$B$23+$C$163)*'1-Input'!$B$27,'1-Input'!$B$23+$C$163))</f>
        <v>18442.279331391004</v>
      </c>
      <c r="D203" s="10">
        <f>MAX(0,('1-Input'!$B$10-C203-IF(AND($A203&gt;=1,$A203&lt;1+'1-Input'!$C$12),$C$162,0)))/(1-'P-Parametri'!$B$31*MAX(0,IF(E202&lt;=0,0,(E202-F202)/E202)))</f>
        <v>12374.926920628734</v>
      </c>
      <c r="E203" s="10">
        <f>((E202-D203+MAX(0,-('1-Input'!$B$10-C203-IF(AND($A203&gt;=1,$A203&lt;1+'1-Input'!$C$12),$C$162,0))))*(1+B203))*(1-'P-Parametri'!$B$32)</f>
        <v>118637.22728494873</v>
      </c>
      <c r="F203" s="10">
        <f>IF(E202&lt;=0,F202,F202*(1-D203/E202))+MAX(0,-('1-Input'!$B$10-C203-IF(AND($A203&gt;=1,$A203&lt;1+'1-Input'!$C$12),$C$162,0)))</f>
        <v>49849.133766462561</v>
      </c>
      <c r="G203" s="10">
        <f>IF($A203&lt;='1-Input'!$B$26,0,IF($A203='1-Input'!$B$26+1,('1-Input'!$B$23+$G$163)*'1-Input'!$B$27,'1-Input'!$B$23+$G$163))</f>
        <v>20635.490055071939</v>
      </c>
      <c r="H203" s="10">
        <f>MAX(0,('1-Input'!$B$10-G203-IF(AND($A203&gt;=1,$A203&lt;1+'1-Input'!$C$12),$G$162,0)))/(1-'P-Parametri'!$B$31*MAX(0,IF(I202&lt;=0,0,(I202-J202)/I202)))</f>
        <v>9804.2184051261447</v>
      </c>
      <c r="I203" s="10">
        <f>((I202-H203+MAX(0,-('1-Input'!$B$10-G203-IF(AND($A203&gt;=1,$A203&lt;1+'1-Input'!$C$12),$G$162,0))))*(1+B203))*(1-'P-Parametri'!$B$32)</f>
        <v>449399.78589411272</v>
      </c>
      <c r="J203" s="10">
        <f>IF(I202&lt;=0,J202,J202*(1-H203/I202))+MAX(0,-('1-Input'!$B$10-G203-IF(AND($A203&gt;=1,$A203&lt;1+'1-Input'!$C$12),$G$162,0)))</f>
        <v>188829.34601841788</v>
      </c>
      <c r="K203" s="10">
        <f>IF($A203&lt;='1-Input'!$B$26,0,IF($A203='1-Input'!$B$26+1,('1-Input'!$B$23+$K$163)*'1-Input'!$B$27,'1-Input'!$B$23+$K$163))</f>
        <v>17984.330478561118</v>
      </c>
      <c r="L203" s="10">
        <f>MAX(0,('1-Input'!$B$10-K203-IF(AND($A203&gt;=1,$A203&lt;1+'1-Input'!$C$12),$K$162,0)))/(1-'P-Parametri'!$B$31*MAX(0,IF(M202&lt;=0,0,(M202-N202)/M202)))</f>
        <v>12911.698423213131</v>
      </c>
      <c r="M203" s="10">
        <f>((M202-L203+MAX(0,-('1-Input'!$B$10-K203-IF(AND($A203&gt;=1,$A203&lt;1+'1-Input'!$C$12),$K$162,0))))*(1+B203))*(1-'P-Parametri'!$B$32)</f>
        <v>44036.137323971197</v>
      </c>
      <c r="N203" s="10">
        <f>IF(M202&lt;=0,N202,N202*(1-L203/M202))+MAX(0,-('1-Input'!$B$10-K203-IF(AND($A203&gt;=1,$A203&lt;1+'1-Input'!$C$12),$K$162,0)))</f>
        <v>18503.157484863525</v>
      </c>
      <c r="O203" s="10">
        <f>IF($A203&lt;='1-Input'!$B$26,0,IF($A203='1-Input'!$B$26+1,('1-Input'!$B$23+$O$163)*'1-Input'!$B$27,'1-Input'!$B$23+$O$163))</f>
        <v>18019.507533686006</v>
      </c>
      <c r="P203" s="10">
        <f>MAX(0,('1-Input'!$B$10-O203-IF(AND($A203&gt;=1,$A203&lt;1+'1-Input'!$C$12),$O$162,0)))/(1-'P-Parametri'!$B$31*MAX(0,IF(Q202&lt;=0,0,(Q202-R202)/Q202)))</f>
        <v>12870.46665547488</v>
      </c>
      <c r="Q203" s="10">
        <f>((Q202-P203+MAX(0,-('1-Input'!$B$10-O203-IF(AND($A203&gt;=1,$A203&lt;1+'1-Input'!$C$12),$O$162,0))))*(1+B203))*(1-'P-Parametri'!$B$32)</f>
        <v>49766.573458306913</v>
      </c>
      <c r="R203" s="10">
        <f>IF(Q202&lt;=0,R202,R202*(1-P203/Q202))+MAX(0,-('1-Input'!$B$10-O203-IF(AND($A203&gt;=1,$A203&lt;1+'1-Input'!$C$12),$O$162,0)))</f>
        <v>20910.979076264739</v>
      </c>
      <c r="S203" s="10">
        <f>IF($A203&lt;='1-Input'!$B$26,0,IF($A203='1-Input'!$B$26+1,('1-Input'!$B$23+$S$163)*'1-Input'!$B$27,'1-Input'!$B$23+$S$163))</f>
        <v>18017.405739098966</v>
      </c>
      <c r="T203" s="10">
        <f>MAX(0,('1-Input'!$B$10-S203-IF(AND($A203&gt;=1,$A203&lt;1+'1-Input'!$C$12),$S$162,0)))/(1-'P-Parametri'!$B$31*MAX(0,IF(U202&lt;=0,0,(U202-V202)/U202)))</f>
        <v>12872.930213209849</v>
      </c>
      <c r="U203" s="10">
        <f>((U202-T203+MAX(0,-('1-Input'!$B$10-S203-IF(AND($A203&gt;=1,$A203&lt;1+'1-Input'!$C$12),$S$162,0))))*(1+B203))*(1-'P-Parametri'!$B$32)</f>
        <v>49424.185512363612</v>
      </c>
      <c r="V203" s="10">
        <f>IF(U202&lt;=0,V202,V202*(1-T203/U202))+MAX(0,-('1-Input'!$B$10-S203-IF(AND($A203&gt;=1,$A203&lt;1+'1-Input'!$C$12),$S$162,0)))</f>
        <v>20767.114094690623</v>
      </c>
      <c r="W203" s="10">
        <f>IF($A203&lt;='1-Input'!$B$26,0,IF($A203='1-Input'!$B$26+1,('1-Input'!$B$23+$W$163)*'1-Input'!$B$27,'1-Input'!$B$23+$W$163))</f>
        <v>18017.405739098966</v>
      </c>
      <c r="X203" s="10">
        <f>MAX(0,('1-Input'!$B$10-W203-IF(AND($A203&gt;=1,$A203&lt;1+'1-Input'!$C$12),$W$162,0)))/(1-'P-Parametri'!$B$31*MAX(0,IF(Y202&lt;=0,0,(Y202-Z202)/Y202)))</f>
        <v>12872.930213209849</v>
      </c>
      <c r="Y203" s="10">
        <f>((Y202-X203+MAX(0,-('1-Input'!$B$10-W203-IF(AND($A203&gt;=1,$A203&lt;1+'1-Input'!$C$12),$W$162,0))))*(1+B203))*(1-'P-Parametri'!$B$32)</f>
        <v>49424.185512363751</v>
      </c>
      <c r="Z203" s="10">
        <f>IF(Y202&lt;=0,Z202,Z202*(1-X203/Y202))+MAX(0,-('1-Input'!$B$10-W203-IF(AND($A203&gt;=1,$A203&lt;1+'1-Input'!$C$12),$W$162,0)))</f>
        <v>20767.114094690682</v>
      </c>
    </row>
    <row r="204" spans="1:26">
      <c r="A204" s="9">
        <f t="shared" si="3"/>
        <v>39</v>
      </c>
      <c r="B204" s="12">
        <f>IF($A204='P-Parametri'!$C$47,'P-Parametri'!$B$34,IF($A204='P-Parametri'!$C$48,'P-Parametri'!$C$34,'P-Parametri'!$C$51))</f>
        <v>3.7839263201876694E-2</v>
      </c>
      <c r="C204" s="10">
        <f>IF($A204&lt;='1-Input'!$B$26,0,IF($A204='1-Input'!$B$26+1,('1-Input'!$B$23+$C$163)*'1-Input'!$B$27,'1-Input'!$B$23+$C$163))</f>
        <v>18442.279331391004</v>
      </c>
      <c r="D204" s="10">
        <f>MAX(0,('1-Input'!$B$10-C204-IF(AND($A204&gt;=1,$A204&lt;1+'1-Input'!$C$12),$C$162,0)))/(1-'P-Parametri'!$B$31*MAX(0,IF(E203&lt;=0,0,(E203-F203)/E203)))</f>
        <v>12431.859332354577</v>
      </c>
      <c r="E204" s="10">
        <f>((E203-D204+MAX(0,-('1-Input'!$B$10-C204-IF(AND($A204&gt;=1,$A204&lt;1+'1-Input'!$C$12),$C$162,0))))*(1+B204))*(1-'P-Parametri'!$B$32)</f>
        <v>110003.65262235652</v>
      </c>
      <c r="F204" s="10">
        <f>IF(E203&lt;=0,F203,F203*(1-D204/E203))+MAX(0,-('1-Input'!$B$10-C204-IF(AND($A204&gt;=1,$A204&lt;1+'1-Input'!$C$12),$C$162,0)))</f>
        <v>44625.500063898682</v>
      </c>
      <c r="G204" s="10">
        <f>IF($A204&lt;='1-Input'!$B$26,0,IF($A204='1-Input'!$B$26+1,('1-Input'!$B$23+$G$163)*'1-Input'!$B$27,'1-Input'!$B$23+$G$163))</f>
        <v>20635.490055071939</v>
      </c>
      <c r="H204" s="10">
        <f>MAX(0,('1-Input'!$B$10-G204-IF(AND($A204&gt;=1,$A204&lt;1+'1-Input'!$C$12),$G$162,0)))/(1-'P-Parametri'!$B$31*MAX(0,IF(I203&lt;=0,0,(I203-J203)/I203)))</f>
        <v>9849.323948170626</v>
      </c>
      <c r="I204" s="10">
        <f>((I203-H204+MAX(0,-('1-Input'!$B$10-G204-IF(AND($A204&gt;=1,$A204&lt;1+'1-Input'!$C$12),$G$162,0))))*(1+B204))*(1-'P-Parametri'!$B$32)</f>
        <v>455270.36211088905</v>
      </c>
      <c r="J204" s="10">
        <f>IF(I203&lt;=0,J203,J203*(1-H204/I203))+MAX(0,-('1-Input'!$B$10-G204-IF(AND($A204&gt;=1,$A204&lt;1+'1-Input'!$C$12),$G$162,0)))</f>
        <v>184690.84515964176</v>
      </c>
      <c r="K204" s="10">
        <f>IF($A204&lt;='1-Input'!$B$26,0,IF($A204='1-Input'!$B$26+1,('1-Input'!$B$23+$K$163)*'1-Input'!$B$27,'1-Input'!$B$23+$K$163))</f>
        <v>17984.330478561118</v>
      </c>
      <c r="L204" s="10">
        <f>MAX(0,('1-Input'!$B$10-K204-IF(AND($A204&gt;=1,$A204&lt;1+'1-Input'!$C$12),$K$162,0)))/(1-'P-Parametri'!$B$31*MAX(0,IF(M203&lt;=0,0,(M203-N203)/M203)))</f>
        <v>12971.100319921297</v>
      </c>
      <c r="M204" s="10">
        <f>((M203-L204+MAX(0,-('1-Input'!$B$10-K204-IF(AND($A204&gt;=1,$A204&lt;1+'1-Input'!$C$12),$K$162,0))))*(1+B204))*(1-'P-Parametri'!$B$32)</f>
        <v>32176.03408539094</v>
      </c>
      <c r="N204" s="10">
        <f>IF(M203&lt;=0,N203,N203*(1-L204/M203))+MAX(0,-('1-Input'!$B$10-K204-IF(AND($A204&gt;=1,$A204&lt;1+'1-Input'!$C$12),$K$162,0)))</f>
        <v>13052.944851413058</v>
      </c>
      <c r="O204" s="10">
        <f>IF($A204&lt;='1-Input'!$B$26,0,IF($A204='1-Input'!$B$26+1,('1-Input'!$B$23+$O$163)*'1-Input'!$B$27,'1-Input'!$B$23+$O$163))</f>
        <v>18019.507533686006</v>
      </c>
      <c r="P204" s="10">
        <f>MAX(0,('1-Input'!$B$10-O204-IF(AND($A204&gt;=1,$A204&lt;1+'1-Input'!$C$12),$O$162,0)))/(1-'P-Parametri'!$B$31*MAX(0,IF(Q203&lt;=0,0,(Q203-R203)/Q203)))</f>
        <v>12929.67886023641</v>
      </c>
      <c r="Q204" s="10">
        <f>((Q203-P204+MAX(0,-('1-Input'!$B$10-O204-IF(AND($A204&gt;=1,$A204&lt;1+'1-Input'!$C$12),$O$162,0))))*(1+B204))*(1-'P-Parametri'!$B$32)</f>
        <v>38154.313997210069</v>
      </c>
      <c r="R204" s="10">
        <f>IF(Q203&lt;=0,R203,R203*(1-P204/Q203))+MAX(0,-('1-Input'!$B$10-O204-IF(AND($A204&gt;=1,$A204&lt;1+'1-Input'!$C$12),$O$162,0)))</f>
        <v>15478.170961883774</v>
      </c>
      <c r="S204" s="10">
        <f>IF($A204&lt;='1-Input'!$B$26,0,IF($A204='1-Input'!$B$26+1,('1-Input'!$B$23+$S$163)*'1-Input'!$B$27,'1-Input'!$B$23+$S$163))</f>
        <v>18017.405739098966</v>
      </c>
      <c r="T204" s="10">
        <f>MAX(0,('1-Input'!$B$10-S204-IF(AND($A204&gt;=1,$A204&lt;1+'1-Input'!$C$12),$S$162,0)))/(1-'P-Parametri'!$B$31*MAX(0,IF(U203&lt;=0,0,(U203-V203)/U203)))</f>
        <v>12932.153751879383</v>
      </c>
      <c r="U204" s="10">
        <f>((U203-T204+MAX(0,-('1-Input'!$B$10-S204-IF(AND($A204&gt;=1,$A204&lt;1+'1-Input'!$C$12),$S$162,0))))*(1+B204))*(1-'P-Parametri'!$B$32)</f>
        <v>37797.11762833035</v>
      </c>
      <c r="V204" s="10">
        <f>IF(U203&lt;=0,V203,V203*(1-T204/U203))+MAX(0,-('1-Input'!$B$10-S204-IF(AND($A204&gt;=1,$A204&lt;1+'1-Input'!$C$12),$S$162,0)))</f>
        <v>15333.266077343354</v>
      </c>
      <c r="W204" s="10">
        <f>IF($A204&lt;='1-Input'!$B$26,0,IF($A204='1-Input'!$B$26+1,('1-Input'!$B$23+$W$163)*'1-Input'!$B$27,'1-Input'!$B$23+$W$163))</f>
        <v>18017.405739098966</v>
      </c>
      <c r="X204" s="10">
        <f>MAX(0,('1-Input'!$B$10-W204-IF(AND($A204&gt;=1,$A204&lt;1+'1-Input'!$C$12),$W$162,0)))/(1-'P-Parametri'!$B$31*MAX(0,IF(Y203&lt;=0,0,(Y203-Z203)/Y203)))</f>
        <v>12932.153751879383</v>
      </c>
      <c r="Y204" s="10">
        <f>((Y203-X204+MAX(0,-('1-Input'!$B$10-W204-IF(AND($A204&gt;=1,$A204&lt;1+'1-Input'!$C$12),$W$162,0))))*(1+B204))*(1-'P-Parametri'!$B$32)</f>
        <v>37797.117628330496</v>
      </c>
      <c r="Z204" s="10">
        <f>IF(Y203&lt;=0,Z203,Z203*(1-X204/Y203))+MAX(0,-('1-Input'!$B$10-W204-IF(AND($A204&gt;=1,$A204&lt;1+'1-Input'!$C$12),$W$162,0)))</f>
        <v>15333.266077343415</v>
      </c>
    </row>
    <row r="205" spans="1:26">
      <c r="A205" s="9">
        <f t="shared" si="3"/>
        <v>40</v>
      </c>
      <c r="B205" s="12">
        <f>IF($A205='P-Parametri'!$C$47,'P-Parametri'!$B$34,IF($A205='P-Parametri'!$C$48,'P-Parametri'!$C$34,'P-Parametri'!$C$51))</f>
        <v>3.7839263201876694E-2</v>
      </c>
      <c r="C205" s="10">
        <f>IF($A205&lt;='1-Input'!$B$26,0,IF($A205='1-Input'!$B$26+1,('1-Input'!$B$23+$C$163)*'1-Input'!$B$27,'1-Input'!$B$23+$C$163))</f>
        <v>18442.279331391004</v>
      </c>
      <c r="D205" s="10">
        <f>MAX(0,('1-Input'!$B$10-C205-IF(AND($A205&gt;=1,$A205&lt;1+'1-Input'!$C$12),$C$162,0)))/(1-'P-Parametri'!$B$31*MAX(0,IF(E204&lt;=0,0,(E204-F204)/E204)))</f>
        <v>12487.32518863758</v>
      </c>
      <c r="E205" s="10">
        <f>((E204-D205+MAX(0,-('1-Input'!$B$10-C205-IF(AND($A205&gt;=1,$A205&lt;1+'1-Input'!$C$12),$C$162,0))))*(1+B205))*(1-'P-Parametri'!$B$32)</f>
        <v>101003.8608671359</v>
      </c>
      <c r="F205" s="10">
        <f>IF(E204&lt;=0,F204,F204*(1-D205/E204))+MAX(0,-('1-Input'!$B$10-C205-IF(AND($A205&gt;=1,$A205&lt;1+'1-Input'!$C$12),$C$162,0)))</f>
        <v>39559.730721524887</v>
      </c>
      <c r="G205" s="10">
        <f>IF($A205&lt;='1-Input'!$B$26,0,IF($A205='1-Input'!$B$26+1,('1-Input'!$B$23+$G$163)*'1-Input'!$B$27,'1-Input'!$B$23+$G$163))</f>
        <v>20635.490055071939</v>
      </c>
      <c r="H205" s="10">
        <f>MAX(0,('1-Input'!$B$10-G205-IF(AND($A205&gt;=1,$A205&lt;1+'1-Input'!$C$12),$G$162,0)))/(1-'P-Parametri'!$B$31*MAX(0,IF(I204&lt;=0,0,(I204-J204)/I204)))</f>
        <v>9893.2675910312082</v>
      </c>
      <c r="I205" s="10">
        <f>((I204-H205+MAX(0,-('1-Input'!$B$10-G205-IF(AND($A205&gt;=1,$A205&lt;1+'1-Input'!$C$12),$G$162,0))))*(1+B205))*(1-'P-Parametri'!$B$32)</f>
        <v>461305.3759522349</v>
      </c>
      <c r="J205" s="10">
        <f>IF(I204&lt;=0,J204,J204*(1-H205/I204))+MAX(0,-('1-Input'!$B$10-G205-IF(AND($A205&gt;=1,$A205&lt;1+'1-Input'!$C$12),$G$162,0)))</f>
        <v>180677.41466900727</v>
      </c>
      <c r="K205" s="10">
        <f>IF($A205&lt;='1-Input'!$B$26,0,IF($A205='1-Input'!$B$26+1,('1-Input'!$B$23+$K$163)*'1-Input'!$B$27,'1-Input'!$B$23+$K$163))</f>
        <v>17984.330478561118</v>
      </c>
      <c r="L205" s="10">
        <f>MAX(0,('1-Input'!$B$10-K205-IF(AND($A205&gt;=1,$A205&lt;1+'1-Input'!$C$12),$K$162,0)))/(1-'P-Parametri'!$B$31*MAX(0,IF(M204&lt;=0,0,(M204-N204)/M204)))</f>
        <v>13028.972048272082</v>
      </c>
      <c r="M205" s="10">
        <f>((M204-L205+MAX(0,-('1-Input'!$B$10-K205-IF(AND($A205&gt;=1,$A205&lt;1+'1-Input'!$C$12),$K$162,0))))*(1+B205))*(1-'P-Parametri'!$B$32)</f>
        <v>19831.82961156989</v>
      </c>
      <c r="N205" s="10">
        <f>IF(M204&lt;=0,N204,N204*(1-L205/M204))+MAX(0,-('1-Input'!$B$10-K205-IF(AND($A205&gt;=1,$A205&lt;1+'1-Input'!$C$12),$K$162,0)))</f>
        <v>7767.4440601917458</v>
      </c>
      <c r="O205" s="10">
        <f>IF($A205&lt;='1-Input'!$B$26,0,IF($A205='1-Input'!$B$26+1,('1-Input'!$B$23+$O$163)*'1-Input'!$B$27,'1-Input'!$B$23+$O$163))</f>
        <v>18019.507533686006</v>
      </c>
      <c r="P205" s="10">
        <f>MAX(0,('1-Input'!$B$10-O205-IF(AND($A205&gt;=1,$A205&lt;1+'1-Input'!$C$12),$O$162,0)))/(1-'P-Parametri'!$B$31*MAX(0,IF(Q204&lt;=0,0,(Q204-R204)/Q204)))</f>
        <v>12987.365783026858</v>
      </c>
      <c r="Q205" s="10">
        <f>((Q204-P205+MAX(0,-('1-Input'!$B$10-O205-IF(AND($A205&gt;=1,$A205&lt;1+'1-Input'!$C$12),$O$162,0))))*(1+B205))*(1-'P-Parametri'!$B$32)</f>
        <v>26067.008497664396</v>
      </c>
      <c r="R205" s="10">
        <f>IF(Q204&lt;=0,R204,R204*(1-P205/Q204))+MAX(0,-('1-Input'!$B$10-O205-IF(AND($A205&gt;=1,$A205&lt;1+'1-Input'!$C$12),$O$162,0)))</f>
        <v>10209.54870467563</v>
      </c>
      <c r="S205" s="10">
        <f>IF($A205&lt;='1-Input'!$B$26,0,IF($A205='1-Input'!$B$26+1,('1-Input'!$B$23+$S$163)*'1-Input'!$B$27,'1-Input'!$B$23+$S$163))</f>
        <v>18017.405739098966</v>
      </c>
      <c r="T205" s="10">
        <f>MAX(0,('1-Input'!$B$10-S205-IF(AND($A205&gt;=1,$A205&lt;1+'1-Input'!$C$12),$S$162,0)))/(1-'P-Parametri'!$B$31*MAX(0,IF(U204&lt;=0,0,(U204-V204)/U204)))</f>
        <v>12989.851716621044</v>
      </c>
      <c r="U205" s="10">
        <f>((U204-T205+MAX(0,-('1-Input'!$B$10-S205-IF(AND($A205&gt;=1,$A205&lt;1+'1-Input'!$C$12),$S$162,0))))*(1+B205))*(1-'P-Parametri'!$B$32)</f>
        <v>25694.462666709696</v>
      </c>
      <c r="V205" s="10">
        <f>IF(U204&lt;=0,V204,V204*(1-T205/U204))+MAX(0,-('1-Input'!$B$10-S205-IF(AND($A205&gt;=1,$A205&lt;1+'1-Input'!$C$12),$S$162,0)))</f>
        <v>10063.635344260805</v>
      </c>
      <c r="W205" s="10">
        <f>IF($A205&lt;='1-Input'!$B$26,0,IF($A205='1-Input'!$B$26+1,('1-Input'!$B$23+$W$163)*'1-Input'!$B$27,'1-Input'!$B$23+$W$163))</f>
        <v>18017.405739098966</v>
      </c>
      <c r="X205" s="10">
        <f>MAX(0,('1-Input'!$B$10-W205-IF(AND($A205&gt;=1,$A205&lt;1+'1-Input'!$C$12),$W$162,0)))/(1-'P-Parametri'!$B$31*MAX(0,IF(Y204&lt;=0,0,(Y204-Z204)/Y204)))</f>
        <v>12989.851716621042</v>
      </c>
      <c r="Y205" s="10">
        <f>((Y204-X205+MAX(0,-('1-Input'!$B$10-W205-IF(AND($A205&gt;=1,$A205&lt;1+'1-Input'!$C$12),$W$162,0))))*(1+B205))*(1-'P-Parametri'!$B$32)</f>
        <v>25694.462666709846</v>
      </c>
      <c r="Z205" s="10">
        <f>IF(Y204&lt;=0,Z204,Z204*(1-X205/Y204))+MAX(0,-('1-Input'!$B$10-W205-IF(AND($A205&gt;=1,$A205&lt;1+'1-Input'!$C$12),$W$162,0)))</f>
        <v>10063.635344260865</v>
      </c>
    </row>
    <row r="206" spans="1:26">
      <c r="A206" s="9">
        <f t="shared" si="3"/>
        <v>41</v>
      </c>
      <c r="B206" s="12">
        <f>IF($A206='P-Parametri'!$C$47,'P-Parametri'!$B$34,IF($A206='P-Parametri'!$C$48,'P-Parametri'!$C$34,'P-Parametri'!$C$51))</f>
        <v>3.7839263201876694E-2</v>
      </c>
      <c r="C206" s="10">
        <f>IF($A206&lt;='1-Input'!$B$26,0,IF($A206='1-Input'!$B$26+1,('1-Input'!$B$23+$C$163)*'1-Input'!$B$27,'1-Input'!$B$23+$C$163))</f>
        <v>18442.279331391004</v>
      </c>
      <c r="D206" s="10">
        <f>MAX(0,('1-Input'!$B$10-C206-IF(AND($A206&gt;=1,$A206&lt;1+'1-Input'!$C$12),$C$162,0)))/(1-'P-Parametri'!$B$31*MAX(0,IF(E205&lt;=0,0,(E205-F205)/E205)))</f>
        <v>12541.347504558618</v>
      </c>
      <c r="E206" s="10">
        <f>((E205-D206+MAX(0,-('1-Input'!$B$10-C206-IF(AND($A206&gt;=1,$A206&lt;1+'1-Input'!$C$12),$C$162,0))))*(1+B206))*(1-'P-Parametri'!$B$32)</f>
        <v>91626.249949824953</v>
      </c>
      <c r="F206" s="10">
        <f>IF(E205&lt;=0,F205,F205*(1-D206/E205))+MAX(0,-('1-Input'!$B$10-C206-IF(AND($A206&gt;=1,$A206&lt;1+'1-Input'!$C$12),$C$162,0)))</f>
        <v>34647.717201387895</v>
      </c>
      <c r="G206" s="10">
        <f>IF($A206&lt;='1-Input'!$B$26,0,IF($A206='1-Input'!$B$26+1,('1-Input'!$B$23+$G$163)*'1-Input'!$B$27,'1-Input'!$B$23+$G$163))</f>
        <v>20635.490055071939</v>
      </c>
      <c r="H206" s="10">
        <f>MAX(0,('1-Input'!$B$10-G206-IF(AND($A206&gt;=1,$A206&lt;1+'1-Input'!$C$12),$G$162,0)))/(1-'P-Parametri'!$B$31*MAX(0,IF(I205&lt;=0,0,(I205-J205)/I205)))</f>
        <v>9936.0675677452255</v>
      </c>
      <c r="I206" s="10">
        <f>((I205-H206+MAX(0,-('1-Input'!$B$10-G206-IF(AND($A206&gt;=1,$A206&lt;1+'1-Input'!$C$12),$G$162,0))))*(1+B206))*(1-'P-Parametri'!$B$32)</f>
        <v>467511.89286480803</v>
      </c>
      <c r="J206" s="10">
        <f>IF(I205&lt;=0,J205,J205*(1-H206/I205))+MAX(0,-('1-Input'!$B$10-G206-IF(AND($A206&gt;=1,$A206&lt;1+'1-Input'!$C$12),$G$162,0)))</f>
        <v>176785.79949671269</v>
      </c>
      <c r="K206" s="10">
        <f>IF($A206&lt;='1-Input'!$B$26,0,IF($A206='1-Input'!$B$26+1,('1-Input'!$B$23+$K$163)*'1-Input'!$B$27,'1-Input'!$B$23+$K$163))</f>
        <v>17984.330478561118</v>
      </c>
      <c r="L206" s="10">
        <f>MAX(0,('1-Input'!$B$10-K206-IF(AND($A206&gt;=1,$A206&lt;1+'1-Input'!$C$12),$K$162,0)))/(1-'P-Parametri'!$B$31*MAX(0,IF(M205&lt;=0,0,(M205-N205)/M205)))</f>
        <v>13085.337621642317</v>
      </c>
      <c r="M206" s="10">
        <f>((M205-L206+MAX(0,-('1-Input'!$B$10-K206-IF(AND($A206&gt;=1,$A206&lt;1+'1-Input'!$C$12),$K$162,0))))*(1+B206))*(1-'P-Parametri'!$B$32)</f>
        <v>6987.7707274717486</v>
      </c>
      <c r="N206" s="10">
        <f>IF(M205&lt;=0,N205,N205*(1-L206/M205))+MAX(0,-('1-Input'!$B$10-K206-IF(AND($A206&gt;=1,$A206&lt;1+'1-Input'!$C$12),$K$162,0)))</f>
        <v>2642.3683624087921</v>
      </c>
      <c r="O206" s="10">
        <f>IF($A206&lt;='1-Input'!$B$26,0,IF($A206='1-Input'!$B$26+1,('1-Input'!$B$23+$O$163)*'1-Input'!$B$27,'1-Input'!$B$23+$O$163))</f>
        <v>18019.507533686006</v>
      </c>
      <c r="P206" s="10">
        <f>MAX(0,('1-Input'!$B$10-O206-IF(AND($A206&gt;=1,$A206&lt;1+'1-Input'!$C$12),$O$162,0)))/(1-'P-Parametri'!$B$31*MAX(0,IF(Q205&lt;=0,0,(Q205-R205)/Q205)))</f>
        <v>13043.551360539581</v>
      </c>
      <c r="Q206" s="10">
        <f>((Q205-P206+MAX(0,-('1-Input'!$B$10-O206-IF(AND($A206&gt;=1,$A206&lt;1+'1-Input'!$C$12),$O$162,0))))*(1+B206))*(1-'P-Parametri'!$B$32)</f>
        <v>13489.22264921577</v>
      </c>
      <c r="R206" s="10">
        <f>IF(Q205&lt;=0,R205,R205*(1-P206/Q205))+MAX(0,-('1-Input'!$B$10-O206-IF(AND($A206&gt;=1,$A206&lt;1+'1-Input'!$C$12),$O$162,0)))</f>
        <v>5100.8392450036899</v>
      </c>
      <c r="S206" s="10">
        <f>IF($A206&lt;='1-Input'!$B$26,0,IF($A206='1-Input'!$B$26+1,('1-Input'!$B$23+$S$163)*'1-Input'!$B$27,'1-Input'!$B$23+$S$163))</f>
        <v>18017.405739098966</v>
      </c>
      <c r="T206" s="10">
        <f>MAX(0,('1-Input'!$B$10-S206-IF(AND($A206&gt;=1,$A206&lt;1+'1-Input'!$C$12),$S$162,0)))/(1-'P-Parametri'!$B$31*MAX(0,IF(U205&lt;=0,0,(U205-V205)/U205)))</f>
        <v>13046.048048709941</v>
      </c>
      <c r="U206" s="10">
        <f>((U205-T206+MAX(0,-('1-Input'!$B$10-S206-IF(AND($A206&gt;=1,$A206&lt;1+'1-Input'!$C$12),$S$162,0))))*(1+B206))*(1-'P-Parametri'!$B$32)</f>
        <v>13100.767265201079</v>
      </c>
      <c r="V206" s="10">
        <f>IF(U205&lt;=0,V205,V205*(1-T206/U205))+MAX(0,-('1-Input'!$B$10-S206-IF(AND($A206&gt;=1,$A206&lt;1+'1-Input'!$C$12),$S$162,0)))</f>
        <v>4953.9480178928125</v>
      </c>
      <c r="W206" s="10">
        <f>IF($A206&lt;='1-Input'!$B$26,0,IF($A206='1-Input'!$B$26+1,('1-Input'!$B$23+$W$163)*'1-Input'!$B$27,'1-Input'!$B$23+$W$163))</f>
        <v>18017.405739098966</v>
      </c>
      <c r="X206" s="10">
        <f>MAX(0,('1-Input'!$B$10-W206-IF(AND($A206&gt;=1,$A206&lt;1+'1-Input'!$C$12),$W$162,0)))/(1-'P-Parametri'!$B$31*MAX(0,IF(Y205&lt;=0,0,(Y205-Z205)/Y205)))</f>
        <v>13046.048048709941</v>
      </c>
      <c r="Y206" s="10">
        <f>((Y205-X206+MAX(0,-('1-Input'!$B$10-W206-IF(AND($A206&gt;=1,$A206&lt;1+'1-Input'!$C$12),$W$162,0))))*(1+B206))*(1-'P-Parametri'!$B$32)</f>
        <v>13100.767265201233</v>
      </c>
      <c r="Z206" s="10">
        <f>IF(Y205&lt;=0,Z205,Z205*(1-X206/Y205))+MAX(0,-('1-Input'!$B$10-W206-IF(AND($A206&gt;=1,$A206&lt;1+'1-Input'!$C$12),$W$162,0)))</f>
        <v>4953.9480178928716</v>
      </c>
    </row>
    <row r="207" spans="1:26">
      <c r="A207" s="9">
        <f t="shared" si="3"/>
        <v>42</v>
      </c>
      <c r="B207" s="12">
        <f>IF($A207='P-Parametri'!$C$47,'P-Parametri'!$B$34,IF($A207='P-Parametri'!$C$48,'P-Parametri'!$C$34,'P-Parametri'!$C$51))</f>
        <v>3.7839263201876694E-2</v>
      </c>
      <c r="C207" s="10">
        <f>IF($A207&lt;='1-Input'!$B$26,0,IF($A207='1-Input'!$B$26+1,('1-Input'!$B$23+$C$163)*'1-Input'!$B$27,'1-Input'!$B$23+$C$163))</f>
        <v>18442.279331391004</v>
      </c>
      <c r="D207" s="10">
        <f>MAX(0,('1-Input'!$B$10-C207-IF(AND($A207&gt;=1,$A207&lt;1+'1-Input'!$C$12),$C$162,0)))/(1-'P-Parametri'!$B$31*MAX(0,IF(E206&lt;=0,0,(E206-F206)/E206)))</f>
        <v>12593.949848703898</v>
      </c>
      <c r="E207" s="10">
        <f>((E206-D207+MAX(0,-('1-Input'!$B$10-C207-IF(AND($A207&gt;=1,$A207&lt;1+'1-Input'!$C$12),$C$162,0))))*(1+B207))*(1-'P-Parametri'!$B$32)</f>
        <v>81858.778457884895</v>
      </c>
      <c r="F207" s="10">
        <f>IF(E206&lt;=0,F206,F206*(1-D207/E206))+MAX(0,-('1-Input'!$B$10-C207-IF(AND($A207&gt;=1,$A207&lt;1+'1-Input'!$C$12),$C$162,0)))</f>
        <v>29885.418045356702</v>
      </c>
      <c r="G207" s="10">
        <f>IF($A207&lt;='1-Input'!$B$26,0,IF($A207='1-Input'!$B$26+1,('1-Input'!$B$23+$G$163)*'1-Input'!$B$27,'1-Input'!$B$23+$G$163))</f>
        <v>20635.490055071939</v>
      </c>
      <c r="H207" s="10">
        <f>MAX(0,('1-Input'!$B$10-G207-IF(AND($A207&gt;=1,$A207&lt;1+'1-Input'!$C$12),$G$162,0)))/(1-'P-Parametri'!$B$31*MAX(0,IF(I206&lt;=0,0,(I206-J206)/I206)))</f>
        <v>9977.7425508727811</v>
      </c>
      <c r="I207" s="10">
        <f>((I206-H207+MAX(0,-('1-Input'!$B$10-G207-IF(AND($A207&gt;=1,$A207&lt;1+'1-Input'!$C$12),$G$162,0))))*(1+B207))*(1-'P-Parametri'!$B$32)</f>
        <v>473897.21164060826</v>
      </c>
      <c r="J207" s="10">
        <f>IF(I206&lt;=0,J206,J206*(1-H207/I206))+MAX(0,-('1-Input'!$B$10-G207-IF(AND($A207&gt;=1,$A207&lt;1+'1-Input'!$C$12),$G$162,0)))</f>
        <v>173012.79773793498</v>
      </c>
      <c r="K207" s="10">
        <f>IF($A207&lt;='1-Input'!$B$26,0,IF($A207='1-Input'!$B$26+1,('1-Input'!$B$23+$K$163)*'1-Input'!$B$27,'1-Input'!$B$23+$K$163))</f>
        <v>17984.330478561118</v>
      </c>
      <c r="L207" s="10">
        <f>MAX(0,('1-Input'!$B$10-K207-IF(AND($A207&gt;=1,$A207&lt;1+'1-Input'!$C$12),$K$162,0)))/(1-'P-Parametri'!$B$31*MAX(0,IF(M206&lt;=0,0,(M206-N206)/M206)))</f>
        <v>13140.221630922868</v>
      </c>
      <c r="M207" s="10">
        <f>((M206-L207+MAX(0,-('1-Input'!$B$10-K207-IF(AND($A207&gt;=1,$A207&lt;1+'1-Input'!$C$12),$K$162,0))))*(1+B207))*(1-'P-Parametri'!$B$32)</f>
        <v>-6372.4846022983838</v>
      </c>
      <c r="N207" s="10">
        <f>IF(M206&lt;=0,N206,N206*(1-L207/M206))+MAX(0,-('1-Input'!$B$10-K207-IF(AND($A207&gt;=1,$A207&lt;1+'1-Input'!$C$12),$K$162,0)))</f>
        <v>-2326.4990012679768</v>
      </c>
      <c r="O207" s="10">
        <f>IF($A207&lt;='1-Input'!$B$26,0,IF($A207='1-Input'!$B$26+1,('1-Input'!$B$23+$O$163)*'1-Input'!$B$27,'1-Input'!$B$23+$O$163))</f>
        <v>18019.507533686006</v>
      </c>
      <c r="P207" s="10">
        <f>MAX(0,('1-Input'!$B$10-O207-IF(AND($A207&gt;=1,$A207&lt;1+'1-Input'!$C$12),$O$162,0)))/(1-'P-Parametri'!$B$31*MAX(0,IF(Q206&lt;=0,0,(Q206-R206)/Q206)))</f>
        <v>13098.260105137746</v>
      </c>
      <c r="Q207" s="10">
        <f>((Q206-P207+MAX(0,-('1-Input'!$B$10-O207-IF(AND($A207&gt;=1,$A207&lt;1+'1-Input'!$C$12),$O$162,0))))*(1+B207))*(1-'P-Parametri'!$B$32)</f>
        <v>404.94476612809643</v>
      </c>
      <c r="R207" s="10">
        <f>IF(Q206&lt;=0,R206,R206*(1-P207/Q206))+MAX(0,-('1-Input'!$B$10-O207-IF(AND($A207&gt;=1,$A207&lt;1+'1-Input'!$C$12),$O$162,0)))</f>
        <v>147.83928918806947</v>
      </c>
      <c r="S207" s="10">
        <f>IF($A207&lt;='1-Input'!$B$26,0,IF($A207='1-Input'!$B$26+1,('1-Input'!$B$23+$S$163)*'1-Input'!$B$27,'1-Input'!$B$23+$S$163))</f>
        <v>18017.405739098966</v>
      </c>
      <c r="T207" s="10">
        <f>MAX(0,('1-Input'!$B$10-S207-IF(AND($A207&gt;=1,$A207&lt;1+'1-Input'!$C$12),$S$162,0)))/(1-'P-Parametri'!$B$31*MAX(0,IF(U206&lt;=0,0,(U206-V206)/U206)))</f>
        <v>13100.767265201204</v>
      </c>
      <c r="U207" s="10">
        <f>((U206-T207+MAX(0,-('1-Input'!$B$10-S207-IF(AND($A207&gt;=1,$A207&lt;1+'1-Input'!$C$12),$S$162,0))))*(1+B207))*(1-'P-Parametri'!$B$32)</f>
        <v>-1.2999896597213161E-10</v>
      </c>
      <c r="V207" s="10">
        <f>IF(U206&lt;=0,V206,V206*(1-T207/U206))+MAX(0,-('1-Input'!$B$10-S207-IF(AND($A207&gt;=1,$A207&lt;1+'1-Input'!$C$12),$S$162,0)))</f>
        <v>-4.7299889509442511E-11</v>
      </c>
      <c r="W207" s="10">
        <f>IF($A207&lt;='1-Input'!$B$26,0,IF($A207='1-Input'!$B$26+1,('1-Input'!$B$23+$W$163)*'1-Input'!$B$27,'1-Input'!$B$23+$W$163))</f>
        <v>18017.405739098966</v>
      </c>
      <c r="X207" s="10">
        <f>MAX(0,('1-Input'!$B$10-W207-IF(AND($A207&gt;=1,$A207&lt;1+'1-Input'!$C$12),$W$162,0)))/(1-'P-Parametri'!$B$31*MAX(0,IF(Y206&lt;=0,0,(Y206-Z206)/Y206)))</f>
        <v>13100.767265201204</v>
      </c>
      <c r="Y207" s="10">
        <f>((Y206-X207+MAX(0,-('1-Input'!$B$10-W207-IF(AND($A207&gt;=1,$A207&lt;1+'1-Input'!$C$12),$W$162,0))))*(1+B207))*(1-'P-Parametri'!$B$32)</f>
        <v>3.0144687761653707E-11</v>
      </c>
      <c r="Z207" s="10">
        <f>IF(Y206&lt;=0,Z206,Z206*(1-X207/Y206))+MAX(0,-('1-Input'!$B$10-W207-IF(AND($A207&gt;=1,$A207&lt;1+'1-Input'!$C$12),$W$162,0)))</f>
        <v>1.0999974304521646E-11</v>
      </c>
    </row>
    <row r="208" spans="1:26">
      <c r="A208" s="4" t="s">
        <v>410</v>
      </c>
      <c r="C208" s="10">
        <f>E207</f>
        <v>81858.778457884895</v>
      </c>
      <c r="G208" s="10">
        <f>I207</f>
        <v>473897.21164060826</v>
      </c>
      <c r="K208" s="10">
        <f>M207</f>
        <v>-6372.4846022983838</v>
      </c>
      <c r="O208" s="10">
        <f>Q207</f>
        <v>404.94476612809643</v>
      </c>
      <c r="S208" s="10">
        <f>U207</f>
        <v>-1.2999896597213161E-10</v>
      </c>
      <c r="W208" s="10">
        <f>Y207</f>
        <v>3.0144687761653707E-11</v>
      </c>
    </row>
    <row r="209" spans="1:26">
      <c r="A209" s="5" t="s">
        <v>454</v>
      </c>
      <c r="B209" s="10">
        <f>IFERROR(W161-W208*(W161-S161)/(W208-S208),W161)</f>
        <v>17034.480987187875</v>
      </c>
    </row>
    <row r="212" spans="1:26">
      <c r="A212" s="2" t="s">
        <v>458</v>
      </c>
    </row>
    <row r="213" spans="1:26">
      <c r="A213" s="4" t="s">
        <v>451</v>
      </c>
      <c r="C213" s="19">
        <f>'1-Input'!$B$17*0.57</f>
        <v>19950</v>
      </c>
      <c r="G213" s="19">
        <f>'1-Input'!$B$17</f>
        <v>35000</v>
      </c>
      <c r="K213" s="10">
        <f>IFERROR(G213-G260*(G213-C213)/(G260-C260),G213)</f>
        <v>25936.230010220737</v>
      </c>
      <c r="O213" s="10">
        <f>IFERROR(K213-K260*(K213-G213)/(K260-G260),K213)</f>
        <v>26259.537558596647</v>
      </c>
      <c r="S213" s="10">
        <f>IFERROR(O213-O260*(O213-K213)/(O260-K260),O213)</f>
        <v>26242.119643944196</v>
      </c>
      <c r="W213" s="10">
        <f>IFERROR(S213-S260*(S213-O213)/(S260-O260),S213)</f>
        <v>26242.119643944261</v>
      </c>
    </row>
    <row r="214" spans="1:26">
      <c r="A214" s="4" t="s">
        <v>452</v>
      </c>
      <c r="C214" s="10">
        <f>((C213*(1-'P-Parametri'!$B$22))+0)-(MAX(0,(IF(((C213*(1-'P-Parametri'!$B$22))+0)&lt;='P-Parametri'!$B$6,'P-Parametri'!$C$6*((C213*(1-'P-Parametri'!$B$22))+0),IF(((C213*(1-'P-Parametri'!$B$22))+0)&lt;='P-Parametri'!$B$7,'P-Parametri'!$B$9+'P-Parametri'!$C$7*(((C213*(1-'P-Parametri'!$B$22))+0)-'P-Parametri'!$B$6),'P-Parametri'!$B$10+'P-Parametri'!$C$8*(((C213*(1-'P-Parametri'!$B$22))+0)-'P-Parametri'!$B$7))))-(IF(((C213*(1-'P-Parametri'!$B$22))+0)&lt;='P-Parametri'!$C$12,'P-Parametri'!$B$12,IF(((C213*(1-'P-Parametri'!$B$22))+0)&lt;='P-Parametri'!$B$6,'P-Parametri'!$B$13+'P-Parametri'!$C$13*('P-Parametri'!$B$6-((C213*(1-'P-Parametri'!$B$22))+0))/'P-Parametri'!$D$13,IF(((C213*(1-'P-Parametri'!$B$22))+0)&lt;='P-Parametri'!$B$7,'P-Parametri'!$B$14*('P-Parametri'!$B$7-((C213*(1-'P-Parametri'!$B$22))+0))/'P-Parametri'!$C$14,0))))-(IF((C213*(1-'P-Parametri'!$B$22))&gt;0,IF(((C213*(1-'P-Parametri'!$B$22))+0)&lt;='P-Parametri'!$C$21,0,IF(((C213*(1-'P-Parametri'!$B$22))+0)&lt;='P-Parametri'!$D$21,'P-Parametri'!$B$21,IF(((C213*(1-'P-Parametri'!$B$22))+0)&lt;'P-Parametri'!$E$21,'P-Parametri'!$B$21*('P-Parametri'!$E$21-((C213*(1-'P-Parametri'!$B$22))+0))/('P-Parametri'!$E$21-'P-Parametri'!$D$21),0))),0))))-(IF(MAX(0,(IF(((C213*(1-'P-Parametri'!$B$22))+0)&lt;='P-Parametri'!$B$6,'P-Parametri'!$C$6*((C213*(1-'P-Parametri'!$B$22))+0),IF(((C213*(1-'P-Parametri'!$B$22))+0)&lt;='P-Parametri'!$B$7,'P-Parametri'!$B$9+'P-Parametri'!$C$7*(((C213*(1-'P-Parametri'!$B$22))+0)-'P-Parametri'!$B$6),'P-Parametri'!$B$10+'P-Parametri'!$C$8*(((C213*(1-'P-Parametri'!$B$22))+0)-'P-Parametri'!$B$7))))-(IF(((C213*(1-'P-Parametri'!$B$22))+0)&lt;='P-Parametri'!$C$12,'P-Parametri'!$B$12,IF(((C213*(1-'P-Parametri'!$B$22))+0)&lt;='P-Parametri'!$B$6,'P-Parametri'!$B$13+'P-Parametri'!$C$13*('P-Parametri'!$B$6-((C213*(1-'P-Parametri'!$B$22))+0))/'P-Parametri'!$D$13,IF(((C213*(1-'P-Parametri'!$B$22))+0)&lt;='P-Parametri'!$B$7,'P-Parametri'!$B$14*('P-Parametri'!$B$7-((C213*(1-'P-Parametri'!$B$22))+0))/'P-Parametri'!$C$14,0))))-(IF((C213*(1-'P-Parametri'!$B$22))&gt;0,IF(((C213*(1-'P-Parametri'!$B$22))+0)&lt;='P-Parametri'!$C$21,0,IF(((C213*(1-'P-Parametri'!$B$22))+0)&lt;='P-Parametri'!$D$21,'P-Parametri'!$B$21,IF(((C213*(1-'P-Parametri'!$B$22))+0)&lt;'P-Parametri'!$E$21,'P-Parametri'!$B$21*('P-Parametri'!$E$21-((C213*(1-'P-Parametri'!$B$22))+0))/('P-Parametri'!$E$21-'P-Parametri'!$D$21),0))),0)))&gt;0,'P-Parametri'!$B$11*((C213*(1-'P-Parametri'!$B$22))+0),0))+(IF(AND(((C213*(1-'P-Parametri'!$B$22))+0)&lt;='P-Parametri'!$C$18,(IF(((C213*(1-'P-Parametri'!$B$22))+0)&lt;='P-Parametri'!$B$6,'P-Parametri'!$C$6*((C213*(1-'P-Parametri'!$B$22))+0),IF(((C213*(1-'P-Parametri'!$B$22))+0)&lt;='P-Parametri'!$B$7,'P-Parametri'!$B$9+'P-Parametri'!$C$7*(((C213*(1-'P-Parametri'!$B$22))+0)-'P-Parametri'!$B$6),'P-Parametri'!$B$10+'P-Parametri'!$C$8*(((C213*(1-'P-Parametri'!$B$22))+0)-'P-Parametri'!$B$7))))&gt;(IF(((C213*(1-'P-Parametri'!$B$22))+0)&lt;='P-Parametri'!$C$12,'P-Parametri'!$B$12,IF(((C213*(1-'P-Parametri'!$B$22))+0)&lt;='P-Parametri'!$B$6,'P-Parametri'!$B$13+'P-Parametri'!$C$13*('P-Parametri'!$B$6-((C213*(1-'P-Parametri'!$B$22))+0))/'P-Parametri'!$D$13,IF(((C213*(1-'P-Parametri'!$B$22))+0)&lt;='P-Parametri'!$B$7,'P-Parametri'!$B$14*('P-Parametri'!$B$7-((C213*(1-'P-Parametri'!$B$22))+0))/'P-Parametri'!$C$14,0))))-'P-Parametri'!$D$18),'P-Parametri'!$B$18,0))+(IF((C213*(1-'P-Parametri'!$B$22))&gt;0,IF(((C213*(1-'P-Parametri'!$B$22))+0)&gt;'P-Parametri'!$D$20,0,IF(((C213*(1-'P-Parametri'!$B$22))+0)&lt;='P-Parametri'!$B$20,'P-Parametri'!$B$19*(C213*(1-'P-Parametri'!$B$22)),IF(((C213*(1-'P-Parametri'!$B$22))+0)&lt;='P-Parametri'!$C$20,'P-Parametri'!$C$19*(C213*(1-'P-Parametri'!$B$22)),'P-Parametri'!$D$19*(C213*(1-'P-Parametri'!$B$22))))),0))</f>
        <v>17271.754498461542</v>
      </c>
      <c r="G214" s="10">
        <f>((G213*(1-'P-Parametri'!$B$22))+0)-(MAX(0,(IF(((G213*(1-'P-Parametri'!$B$22))+0)&lt;='P-Parametri'!$B$6,'P-Parametri'!$C$6*((G213*(1-'P-Parametri'!$B$22))+0),IF(((G213*(1-'P-Parametri'!$B$22))+0)&lt;='P-Parametri'!$B$7,'P-Parametri'!$B$9+'P-Parametri'!$C$7*(((G213*(1-'P-Parametri'!$B$22))+0)-'P-Parametri'!$B$6),'P-Parametri'!$B$10+'P-Parametri'!$C$8*(((G213*(1-'P-Parametri'!$B$22))+0)-'P-Parametri'!$B$7))))-(IF(((G213*(1-'P-Parametri'!$B$22))+0)&lt;='P-Parametri'!$C$12,'P-Parametri'!$B$12,IF(((G213*(1-'P-Parametri'!$B$22))+0)&lt;='P-Parametri'!$B$6,'P-Parametri'!$B$13+'P-Parametri'!$C$13*('P-Parametri'!$B$6-((G213*(1-'P-Parametri'!$B$22))+0))/'P-Parametri'!$D$13,IF(((G213*(1-'P-Parametri'!$B$22))+0)&lt;='P-Parametri'!$B$7,'P-Parametri'!$B$14*('P-Parametri'!$B$7-((G213*(1-'P-Parametri'!$B$22))+0))/'P-Parametri'!$C$14,0))))-(IF((G213*(1-'P-Parametri'!$B$22))&gt;0,IF(((G213*(1-'P-Parametri'!$B$22))+0)&lt;='P-Parametri'!$C$21,0,IF(((G213*(1-'P-Parametri'!$B$22))+0)&lt;='P-Parametri'!$D$21,'P-Parametri'!$B$21,IF(((G213*(1-'P-Parametri'!$B$22))+0)&lt;'P-Parametri'!$E$21,'P-Parametri'!$B$21*('P-Parametri'!$E$21-((G213*(1-'P-Parametri'!$B$22))+0))/('P-Parametri'!$E$21-'P-Parametri'!$D$21),0))),0))))-(IF(MAX(0,(IF(((G213*(1-'P-Parametri'!$B$22))+0)&lt;='P-Parametri'!$B$6,'P-Parametri'!$C$6*((G213*(1-'P-Parametri'!$B$22))+0),IF(((G213*(1-'P-Parametri'!$B$22))+0)&lt;='P-Parametri'!$B$7,'P-Parametri'!$B$9+'P-Parametri'!$C$7*(((G213*(1-'P-Parametri'!$B$22))+0)-'P-Parametri'!$B$6),'P-Parametri'!$B$10+'P-Parametri'!$C$8*(((G213*(1-'P-Parametri'!$B$22))+0)-'P-Parametri'!$B$7))))-(IF(((G213*(1-'P-Parametri'!$B$22))+0)&lt;='P-Parametri'!$C$12,'P-Parametri'!$B$12,IF(((G213*(1-'P-Parametri'!$B$22))+0)&lt;='P-Parametri'!$B$6,'P-Parametri'!$B$13+'P-Parametri'!$C$13*('P-Parametri'!$B$6-((G213*(1-'P-Parametri'!$B$22))+0))/'P-Parametri'!$D$13,IF(((G213*(1-'P-Parametri'!$B$22))+0)&lt;='P-Parametri'!$B$7,'P-Parametri'!$B$14*('P-Parametri'!$B$7-((G213*(1-'P-Parametri'!$B$22))+0))/'P-Parametri'!$C$14,0))))-(IF((G213*(1-'P-Parametri'!$B$22))&gt;0,IF(((G213*(1-'P-Parametri'!$B$22))+0)&lt;='P-Parametri'!$C$21,0,IF(((G213*(1-'P-Parametri'!$B$22))+0)&lt;='P-Parametri'!$D$21,'P-Parametri'!$B$21,IF(((G213*(1-'P-Parametri'!$B$22))+0)&lt;'P-Parametri'!$E$21,'P-Parametri'!$B$21*('P-Parametri'!$E$21-((G213*(1-'P-Parametri'!$B$22))+0))/('P-Parametri'!$E$21-'P-Parametri'!$D$21),0))),0)))&gt;0,'P-Parametri'!$B$11*((G213*(1-'P-Parametri'!$B$22))+0),0))+(IF(AND(((G213*(1-'P-Parametri'!$B$22))+0)&lt;='P-Parametri'!$C$18,(IF(((G213*(1-'P-Parametri'!$B$22))+0)&lt;='P-Parametri'!$B$6,'P-Parametri'!$C$6*((G213*(1-'P-Parametri'!$B$22))+0),IF(((G213*(1-'P-Parametri'!$B$22))+0)&lt;='P-Parametri'!$B$7,'P-Parametri'!$B$9+'P-Parametri'!$C$7*(((G213*(1-'P-Parametri'!$B$22))+0)-'P-Parametri'!$B$6),'P-Parametri'!$B$10+'P-Parametri'!$C$8*(((G213*(1-'P-Parametri'!$B$22))+0)-'P-Parametri'!$B$7))))&gt;(IF(((G213*(1-'P-Parametri'!$B$22))+0)&lt;='P-Parametri'!$C$12,'P-Parametri'!$B$12,IF(((G213*(1-'P-Parametri'!$B$22))+0)&lt;='P-Parametri'!$B$6,'P-Parametri'!$B$13+'P-Parametri'!$C$13*('P-Parametri'!$B$6-((G213*(1-'P-Parametri'!$B$22))+0))/'P-Parametri'!$D$13,IF(((G213*(1-'P-Parametri'!$B$22))+0)&lt;='P-Parametri'!$B$7,'P-Parametri'!$B$14*('P-Parametri'!$B$7-((G213*(1-'P-Parametri'!$B$22))+0))/'P-Parametri'!$C$14,0))))-'P-Parametri'!$D$18),'P-Parametri'!$B$18,0))+(IF((G213*(1-'P-Parametri'!$B$22))&gt;0,IF(((G213*(1-'P-Parametri'!$B$22))+0)&gt;'P-Parametri'!$D$20,0,IF(((G213*(1-'P-Parametri'!$B$22))+0)&lt;='P-Parametri'!$B$20,'P-Parametri'!$B$19*(G213*(1-'P-Parametri'!$B$22)),IF(((G213*(1-'P-Parametri'!$B$22))+0)&lt;='P-Parametri'!$C$20,'P-Parametri'!$C$19*(G213*(1-'P-Parametri'!$B$22)),'P-Parametri'!$D$19*(G213*(1-'P-Parametri'!$B$22))))),0))</f>
        <v>26040.798409090909</v>
      </c>
      <c r="K214" s="10">
        <f>((K213*(1-'P-Parametri'!$B$22))+0)-(MAX(0,(IF(((K213*(1-'P-Parametri'!$B$22))+0)&lt;='P-Parametri'!$B$6,'P-Parametri'!$C$6*((K213*(1-'P-Parametri'!$B$22))+0),IF(((K213*(1-'P-Parametri'!$B$22))+0)&lt;='P-Parametri'!$B$7,'P-Parametri'!$B$9+'P-Parametri'!$C$7*(((K213*(1-'P-Parametri'!$B$22))+0)-'P-Parametri'!$B$6),'P-Parametri'!$B$10+'P-Parametri'!$C$8*(((K213*(1-'P-Parametri'!$B$22))+0)-'P-Parametri'!$B$7))))-(IF(((K213*(1-'P-Parametri'!$B$22))+0)&lt;='P-Parametri'!$C$12,'P-Parametri'!$B$12,IF(((K213*(1-'P-Parametri'!$B$22))+0)&lt;='P-Parametri'!$B$6,'P-Parametri'!$B$13+'P-Parametri'!$C$13*('P-Parametri'!$B$6-((K213*(1-'P-Parametri'!$B$22))+0))/'P-Parametri'!$D$13,IF(((K213*(1-'P-Parametri'!$B$22))+0)&lt;='P-Parametri'!$B$7,'P-Parametri'!$B$14*('P-Parametri'!$B$7-((K213*(1-'P-Parametri'!$B$22))+0))/'P-Parametri'!$C$14,0))))-(IF((K213*(1-'P-Parametri'!$B$22))&gt;0,IF(((K213*(1-'P-Parametri'!$B$22))+0)&lt;='P-Parametri'!$C$21,0,IF(((K213*(1-'P-Parametri'!$B$22))+0)&lt;='P-Parametri'!$D$21,'P-Parametri'!$B$21,IF(((K213*(1-'P-Parametri'!$B$22))+0)&lt;'P-Parametri'!$E$21,'P-Parametri'!$B$21*('P-Parametri'!$E$21-((K213*(1-'P-Parametri'!$B$22))+0))/('P-Parametri'!$E$21-'P-Parametri'!$D$21),0))),0))))-(IF(MAX(0,(IF(((K213*(1-'P-Parametri'!$B$22))+0)&lt;='P-Parametri'!$B$6,'P-Parametri'!$C$6*((K213*(1-'P-Parametri'!$B$22))+0),IF(((K213*(1-'P-Parametri'!$B$22))+0)&lt;='P-Parametri'!$B$7,'P-Parametri'!$B$9+'P-Parametri'!$C$7*(((K213*(1-'P-Parametri'!$B$22))+0)-'P-Parametri'!$B$6),'P-Parametri'!$B$10+'P-Parametri'!$C$8*(((K213*(1-'P-Parametri'!$B$22))+0)-'P-Parametri'!$B$7))))-(IF(((K213*(1-'P-Parametri'!$B$22))+0)&lt;='P-Parametri'!$C$12,'P-Parametri'!$B$12,IF(((K213*(1-'P-Parametri'!$B$22))+0)&lt;='P-Parametri'!$B$6,'P-Parametri'!$B$13+'P-Parametri'!$C$13*('P-Parametri'!$B$6-((K213*(1-'P-Parametri'!$B$22))+0))/'P-Parametri'!$D$13,IF(((K213*(1-'P-Parametri'!$B$22))+0)&lt;='P-Parametri'!$B$7,'P-Parametri'!$B$14*('P-Parametri'!$B$7-((K213*(1-'P-Parametri'!$B$22))+0))/'P-Parametri'!$C$14,0))))-(IF((K213*(1-'P-Parametri'!$B$22))&gt;0,IF(((K213*(1-'P-Parametri'!$B$22))+0)&lt;='P-Parametri'!$C$21,0,IF(((K213*(1-'P-Parametri'!$B$22))+0)&lt;='P-Parametri'!$D$21,'P-Parametri'!$B$21,IF(((K213*(1-'P-Parametri'!$B$22))+0)&lt;'P-Parametri'!$E$21,'P-Parametri'!$B$21*('P-Parametri'!$E$21-((K213*(1-'P-Parametri'!$B$22))+0))/('P-Parametri'!$E$21-'P-Parametri'!$D$21),0))),0)))&gt;0,'P-Parametri'!$B$11*((K213*(1-'P-Parametri'!$B$22))+0),0))+(IF(AND(((K213*(1-'P-Parametri'!$B$22))+0)&lt;='P-Parametri'!$C$18,(IF(((K213*(1-'P-Parametri'!$B$22))+0)&lt;='P-Parametri'!$B$6,'P-Parametri'!$C$6*((K213*(1-'P-Parametri'!$B$22))+0),IF(((K213*(1-'P-Parametri'!$B$22))+0)&lt;='P-Parametri'!$B$7,'P-Parametri'!$B$9+'P-Parametri'!$C$7*(((K213*(1-'P-Parametri'!$B$22))+0)-'P-Parametri'!$B$6),'P-Parametri'!$B$10+'P-Parametri'!$C$8*(((K213*(1-'P-Parametri'!$B$22))+0)-'P-Parametri'!$B$7))))&gt;(IF(((K213*(1-'P-Parametri'!$B$22))+0)&lt;='P-Parametri'!$C$12,'P-Parametri'!$B$12,IF(((K213*(1-'P-Parametri'!$B$22))+0)&lt;='P-Parametri'!$B$6,'P-Parametri'!$B$13+'P-Parametri'!$C$13*('P-Parametri'!$B$6-((K213*(1-'P-Parametri'!$B$22))+0))/'P-Parametri'!$D$13,IF(((K213*(1-'P-Parametri'!$B$22))+0)&lt;='P-Parametri'!$B$7,'P-Parametri'!$B$14*('P-Parametri'!$B$7-((K213*(1-'P-Parametri'!$B$22))+0))/'P-Parametri'!$C$14,0))))-'P-Parametri'!$D$18),'P-Parametri'!$B$18,0))+(IF((K213*(1-'P-Parametri'!$B$22))&gt;0,IF(((K213*(1-'P-Parametri'!$B$22))+0)&gt;'P-Parametri'!$D$20,0,IF(((K213*(1-'P-Parametri'!$B$22))+0)&lt;='P-Parametri'!$B$20,'P-Parametri'!$B$19*(K213*(1-'P-Parametri'!$B$22)),IF(((K213*(1-'P-Parametri'!$B$22))+0)&lt;='P-Parametri'!$C$20,'P-Parametri'!$C$19*(K213*(1-'P-Parametri'!$B$22)),'P-Parametri'!$D$19*(K213*(1-'P-Parametri'!$B$22))))),0))</f>
        <v>20981.617726363787</v>
      </c>
      <c r="O214" s="10">
        <f>((O213*(1-'P-Parametri'!$B$22))+0)-(MAX(0,(IF(((O213*(1-'P-Parametri'!$B$22))+0)&lt;='P-Parametri'!$B$6,'P-Parametri'!$C$6*((O213*(1-'P-Parametri'!$B$22))+0),IF(((O213*(1-'P-Parametri'!$B$22))+0)&lt;='P-Parametri'!$B$7,'P-Parametri'!$B$9+'P-Parametri'!$C$7*(((O213*(1-'P-Parametri'!$B$22))+0)-'P-Parametri'!$B$6),'P-Parametri'!$B$10+'P-Parametri'!$C$8*(((O213*(1-'P-Parametri'!$B$22))+0)-'P-Parametri'!$B$7))))-(IF(((O213*(1-'P-Parametri'!$B$22))+0)&lt;='P-Parametri'!$C$12,'P-Parametri'!$B$12,IF(((O213*(1-'P-Parametri'!$B$22))+0)&lt;='P-Parametri'!$B$6,'P-Parametri'!$B$13+'P-Parametri'!$C$13*('P-Parametri'!$B$6-((O213*(1-'P-Parametri'!$B$22))+0))/'P-Parametri'!$D$13,IF(((O213*(1-'P-Parametri'!$B$22))+0)&lt;='P-Parametri'!$B$7,'P-Parametri'!$B$14*('P-Parametri'!$B$7-((O213*(1-'P-Parametri'!$B$22))+0))/'P-Parametri'!$C$14,0))))-(IF((O213*(1-'P-Parametri'!$B$22))&gt;0,IF(((O213*(1-'P-Parametri'!$B$22))+0)&lt;='P-Parametri'!$C$21,0,IF(((O213*(1-'P-Parametri'!$B$22))+0)&lt;='P-Parametri'!$D$21,'P-Parametri'!$B$21,IF(((O213*(1-'P-Parametri'!$B$22))+0)&lt;'P-Parametri'!$E$21,'P-Parametri'!$B$21*('P-Parametri'!$E$21-((O213*(1-'P-Parametri'!$B$22))+0))/('P-Parametri'!$E$21-'P-Parametri'!$D$21),0))),0))))-(IF(MAX(0,(IF(((O213*(1-'P-Parametri'!$B$22))+0)&lt;='P-Parametri'!$B$6,'P-Parametri'!$C$6*((O213*(1-'P-Parametri'!$B$22))+0),IF(((O213*(1-'P-Parametri'!$B$22))+0)&lt;='P-Parametri'!$B$7,'P-Parametri'!$B$9+'P-Parametri'!$C$7*(((O213*(1-'P-Parametri'!$B$22))+0)-'P-Parametri'!$B$6),'P-Parametri'!$B$10+'P-Parametri'!$C$8*(((O213*(1-'P-Parametri'!$B$22))+0)-'P-Parametri'!$B$7))))-(IF(((O213*(1-'P-Parametri'!$B$22))+0)&lt;='P-Parametri'!$C$12,'P-Parametri'!$B$12,IF(((O213*(1-'P-Parametri'!$B$22))+0)&lt;='P-Parametri'!$B$6,'P-Parametri'!$B$13+'P-Parametri'!$C$13*('P-Parametri'!$B$6-((O213*(1-'P-Parametri'!$B$22))+0))/'P-Parametri'!$D$13,IF(((O213*(1-'P-Parametri'!$B$22))+0)&lt;='P-Parametri'!$B$7,'P-Parametri'!$B$14*('P-Parametri'!$B$7-((O213*(1-'P-Parametri'!$B$22))+0))/'P-Parametri'!$C$14,0))))-(IF((O213*(1-'P-Parametri'!$B$22))&gt;0,IF(((O213*(1-'P-Parametri'!$B$22))+0)&lt;='P-Parametri'!$C$21,0,IF(((O213*(1-'P-Parametri'!$B$22))+0)&lt;='P-Parametri'!$D$21,'P-Parametri'!$B$21,IF(((O213*(1-'P-Parametri'!$B$22))+0)&lt;'P-Parametri'!$E$21,'P-Parametri'!$B$21*('P-Parametri'!$E$21-((O213*(1-'P-Parametri'!$B$22))+0))/('P-Parametri'!$E$21-'P-Parametri'!$D$21),0))),0)))&gt;0,'P-Parametri'!$B$11*((O213*(1-'P-Parametri'!$B$22))+0),0))+(IF(AND(((O213*(1-'P-Parametri'!$B$22))+0)&lt;='P-Parametri'!$C$18,(IF(((O213*(1-'P-Parametri'!$B$22))+0)&lt;='P-Parametri'!$B$6,'P-Parametri'!$C$6*((O213*(1-'P-Parametri'!$B$22))+0),IF(((O213*(1-'P-Parametri'!$B$22))+0)&lt;='P-Parametri'!$B$7,'P-Parametri'!$B$9+'P-Parametri'!$C$7*(((O213*(1-'P-Parametri'!$B$22))+0)-'P-Parametri'!$B$6),'P-Parametri'!$B$10+'P-Parametri'!$C$8*(((O213*(1-'P-Parametri'!$B$22))+0)-'P-Parametri'!$B$7))))&gt;(IF(((O213*(1-'P-Parametri'!$B$22))+0)&lt;='P-Parametri'!$C$12,'P-Parametri'!$B$12,IF(((O213*(1-'P-Parametri'!$B$22))+0)&lt;='P-Parametri'!$B$6,'P-Parametri'!$B$13+'P-Parametri'!$C$13*('P-Parametri'!$B$6-((O213*(1-'P-Parametri'!$B$22))+0))/'P-Parametri'!$D$13,IF(((O213*(1-'P-Parametri'!$B$22))+0)&lt;='P-Parametri'!$B$7,'P-Parametri'!$B$14*('P-Parametri'!$B$7-((O213*(1-'P-Parametri'!$B$22))+0))/'P-Parametri'!$C$14,0))))-'P-Parametri'!$D$18),'P-Parametri'!$B$18,0))+(IF((O213*(1-'P-Parametri'!$B$22))&gt;0,IF(((O213*(1-'P-Parametri'!$B$22))+0)&gt;'P-Parametri'!$D$20,0,IF(((O213*(1-'P-Parametri'!$B$22))+0)&lt;='P-Parametri'!$B$20,'P-Parametri'!$B$19*(O213*(1-'P-Parametri'!$B$22)),IF(((O213*(1-'P-Parametri'!$B$22))+0)&lt;='P-Parametri'!$C$20,'P-Parametri'!$C$19*(O213*(1-'P-Parametri'!$B$22)),'P-Parametri'!$D$19*(O213*(1-'P-Parametri'!$B$22))))),0))</f>
        <v>21174.939126737801</v>
      </c>
      <c r="S214" s="10">
        <f>((S213*(1-'P-Parametri'!$B$22))+0)-(MAX(0,(IF(((S213*(1-'P-Parametri'!$B$22))+0)&lt;='P-Parametri'!$B$6,'P-Parametri'!$C$6*((S213*(1-'P-Parametri'!$B$22))+0),IF(((S213*(1-'P-Parametri'!$B$22))+0)&lt;='P-Parametri'!$B$7,'P-Parametri'!$B$9+'P-Parametri'!$C$7*(((S213*(1-'P-Parametri'!$B$22))+0)-'P-Parametri'!$B$6),'P-Parametri'!$B$10+'P-Parametri'!$C$8*(((S213*(1-'P-Parametri'!$B$22))+0)-'P-Parametri'!$B$7))))-(IF(((S213*(1-'P-Parametri'!$B$22))+0)&lt;='P-Parametri'!$C$12,'P-Parametri'!$B$12,IF(((S213*(1-'P-Parametri'!$B$22))+0)&lt;='P-Parametri'!$B$6,'P-Parametri'!$B$13+'P-Parametri'!$C$13*('P-Parametri'!$B$6-((S213*(1-'P-Parametri'!$B$22))+0))/'P-Parametri'!$D$13,IF(((S213*(1-'P-Parametri'!$B$22))+0)&lt;='P-Parametri'!$B$7,'P-Parametri'!$B$14*('P-Parametri'!$B$7-((S213*(1-'P-Parametri'!$B$22))+0))/'P-Parametri'!$C$14,0))))-(IF((S213*(1-'P-Parametri'!$B$22))&gt;0,IF(((S213*(1-'P-Parametri'!$B$22))+0)&lt;='P-Parametri'!$C$21,0,IF(((S213*(1-'P-Parametri'!$B$22))+0)&lt;='P-Parametri'!$D$21,'P-Parametri'!$B$21,IF(((S213*(1-'P-Parametri'!$B$22))+0)&lt;'P-Parametri'!$E$21,'P-Parametri'!$B$21*('P-Parametri'!$E$21-((S213*(1-'P-Parametri'!$B$22))+0))/('P-Parametri'!$E$21-'P-Parametri'!$D$21),0))),0))))-(IF(MAX(0,(IF(((S213*(1-'P-Parametri'!$B$22))+0)&lt;='P-Parametri'!$B$6,'P-Parametri'!$C$6*((S213*(1-'P-Parametri'!$B$22))+0),IF(((S213*(1-'P-Parametri'!$B$22))+0)&lt;='P-Parametri'!$B$7,'P-Parametri'!$B$9+'P-Parametri'!$C$7*(((S213*(1-'P-Parametri'!$B$22))+0)-'P-Parametri'!$B$6),'P-Parametri'!$B$10+'P-Parametri'!$C$8*(((S213*(1-'P-Parametri'!$B$22))+0)-'P-Parametri'!$B$7))))-(IF(((S213*(1-'P-Parametri'!$B$22))+0)&lt;='P-Parametri'!$C$12,'P-Parametri'!$B$12,IF(((S213*(1-'P-Parametri'!$B$22))+0)&lt;='P-Parametri'!$B$6,'P-Parametri'!$B$13+'P-Parametri'!$C$13*('P-Parametri'!$B$6-((S213*(1-'P-Parametri'!$B$22))+0))/'P-Parametri'!$D$13,IF(((S213*(1-'P-Parametri'!$B$22))+0)&lt;='P-Parametri'!$B$7,'P-Parametri'!$B$14*('P-Parametri'!$B$7-((S213*(1-'P-Parametri'!$B$22))+0))/'P-Parametri'!$C$14,0))))-(IF((S213*(1-'P-Parametri'!$B$22))&gt;0,IF(((S213*(1-'P-Parametri'!$B$22))+0)&lt;='P-Parametri'!$C$21,0,IF(((S213*(1-'P-Parametri'!$B$22))+0)&lt;='P-Parametri'!$D$21,'P-Parametri'!$B$21,IF(((S213*(1-'P-Parametri'!$B$22))+0)&lt;'P-Parametri'!$E$21,'P-Parametri'!$B$21*('P-Parametri'!$E$21-((S213*(1-'P-Parametri'!$B$22))+0))/('P-Parametri'!$E$21-'P-Parametri'!$D$21),0))),0)))&gt;0,'P-Parametri'!$B$11*((S213*(1-'P-Parametri'!$B$22))+0),0))+(IF(AND(((S213*(1-'P-Parametri'!$B$22))+0)&lt;='P-Parametri'!$C$18,(IF(((S213*(1-'P-Parametri'!$B$22))+0)&lt;='P-Parametri'!$B$6,'P-Parametri'!$C$6*((S213*(1-'P-Parametri'!$B$22))+0),IF(((S213*(1-'P-Parametri'!$B$22))+0)&lt;='P-Parametri'!$B$7,'P-Parametri'!$B$9+'P-Parametri'!$C$7*(((S213*(1-'P-Parametri'!$B$22))+0)-'P-Parametri'!$B$6),'P-Parametri'!$B$10+'P-Parametri'!$C$8*(((S213*(1-'P-Parametri'!$B$22))+0)-'P-Parametri'!$B$7))))&gt;(IF(((S213*(1-'P-Parametri'!$B$22))+0)&lt;='P-Parametri'!$C$12,'P-Parametri'!$B$12,IF(((S213*(1-'P-Parametri'!$B$22))+0)&lt;='P-Parametri'!$B$6,'P-Parametri'!$B$13+'P-Parametri'!$C$13*('P-Parametri'!$B$6-((S213*(1-'P-Parametri'!$B$22))+0))/'P-Parametri'!$D$13,IF(((S213*(1-'P-Parametri'!$B$22))+0)&lt;='P-Parametri'!$B$7,'P-Parametri'!$B$14*('P-Parametri'!$B$7-((S213*(1-'P-Parametri'!$B$22))+0))/'P-Parametri'!$C$14,0))))-'P-Parametri'!$D$18),'P-Parametri'!$B$18,0))+(IF((S213*(1-'P-Parametri'!$B$22))&gt;0,IF(((S213*(1-'P-Parametri'!$B$22))+0)&gt;'P-Parametri'!$D$20,0,IF(((S213*(1-'P-Parametri'!$B$22))+0)&lt;='P-Parametri'!$B$20,'P-Parametri'!$B$19*(S213*(1-'P-Parametri'!$B$22)),IF(((S213*(1-'P-Parametri'!$B$22))+0)&lt;='P-Parametri'!$C$20,'P-Parametri'!$C$19*(S213*(1-'P-Parametri'!$B$22)),'P-Parametri'!$D$19*(S213*(1-'P-Parametri'!$B$22))))),0))</f>
        <v>21164.524103429121</v>
      </c>
      <c r="W214" s="10">
        <f>((W213*(1-'P-Parametri'!$B$22))+0)-(MAX(0,(IF(((W213*(1-'P-Parametri'!$B$22))+0)&lt;='P-Parametri'!$B$6,'P-Parametri'!$C$6*((W213*(1-'P-Parametri'!$B$22))+0),IF(((W213*(1-'P-Parametri'!$B$22))+0)&lt;='P-Parametri'!$B$7,'P-Parametri'!$B$9+'P-Parametri'!$C$7*(((W213*(1-'P-Parametri'!$B$22))+0)-'P-Parametri'!$B$6),'P-Parametri'!$B$10+'P-Parametri'!$C$8*(((W213*(1-'P-Parametri'!$B$22))+0)-'P-Parametri'!$B$7))))-(IF(((W213*(1-'P-Parametri'!$B$22))+0)&lt;='P-Parametri'!$C$12,'P-Parametri'!$B$12,IF(((W213*(1-'P-Parametri'!$B$22))+0)&lt;='P-Parametri'!$B$6,'P-Parametri'!$B$13+'P-Parametri'!$C$13*('P-Parametri'!$B$6-((W213*(1-'P-Parametri'!$B$22))+0))/'P-Parametri'!$D$13,IF(((W213*(1-'P-Parametri'!$B$22))+0)&lt;='P-Parametri'!$B$7,'P-Parametri'!$B$14*('P-Parametri'!$B$7-((W213*(1-'P-Parametri'!$B$22))+0))/'P-Parametri'!$C$14,0))))-(IF((W213*(1-'P-Parametri'!$B$22))&gt;0,IF(((W213*(1-'P-Parametri'!$B$22))+0)&lt;='P-Parametri'!$C$21,0,IF(((W213*(1-'P-Parametri'!$B$22))+0)&lt;='P-Parametri'!$D$21,'P-Parametri'!$B$21,IF(((W213*(1-'P-Parametri'!$B$22))+0)&lt;'P-Parametri'!$E$21,'P-Parametri'!$B$21*('P-Parametri'!$E$21-((W213*(1-'P-Parametri'!$B$22))+0))/('P-Parametri'!$E$21-'P-Parametri'!$D$21),0))),0))))-(IF(MAX(0,(IF(((W213*(1-'P-Parametri'!$B$22))+0)&lt;='P-Parametri'!$B$6,'P-Parametri'!$C$6*((W213*(1-'P-Parametri'!$B$22))+0),IF(((W213*(1-'P-Parametri'!$B$22))+0)&lt;='P-Parametri'!$B$7,'P-Parametri'!$B$9+'P-Parametri'!$C$7*(((W213*(1-'P-Parametri'!$B$22))+0)-'P-Parametri'!$B$6),'P-Parametri'!$B$10+'P-Parametri'!$C$8*(((W213*(1-'P-Parametri'!$B$22))+0)-'P-Parametri'!$B$7))))-(IF(((W213*(1-'P-Parametri'!$B$22))+0)&lt;='P-Parametri'!$C$12,'P-Parametri'!$B$12,IF(((W213*(1-'P-Parametri'!$B$22))+0)&lt;='P-Parametri'!$B$6,'P-Parametri'!$B$13+'P-Parametri'!$C$13*('P-Parametri'!$B$6-((W213*(1-'P-Parametri'!$B$22))+0))/'P-Parametri'!$D$13,IF(((W213*(1-'P-Parametri'!$B$22))+0)&lt;='P-Parametri'!$B$7,'P-Parametri'!$B$14*('P-Parametri'!$B$7-((W213*(1-'P-Parametri'!$B$22))+0))/'P-Parametri'!$C$14,0))))-(IF((W213*(1-'P-Parametri'!$B$22))&gt;0,IF(((W213*(1-'P-Parametri'!$B$22))+0)&lt;='P-Parametri'!$C$21,0,IF(((W213*(1-'P-Parametri'!$B$22))+0)&lt;='P-Parametri'!$D$21,'P-Parametri'!$B$21,IF(((W213*(1-'P-Parametri'!$B$22))+0)&lt;'P-Parametri'!$E$21,'P-Parametri'!$B$21*('P-Parametri'!$E$21-((W213*(1-'P-Parametri'!$B$22))+0))/('P-Parametri'!$E$21-'P-Parametri'!$D$21),0))),0)))&gt;0,'P-Parametri'!$B$11*((W213*(1-'P-Parametri'!$B$22))+0),0))+(IF(AND(((W213*(1-'P-Parametri'!$B$22))+0)&lt;='P-Parametri'!$C$18,(IF(((W213*(1-'P-Parametri'!$B$22))+0)&lt;='P-Parametri'!$B$6,'P-Parametri'!$C$6*((W213*(1-'P-Parametri'!$B$22))+0),IF(((W213*(1-'P-Parametri'!$B$22))+0)&lt;='P-Parametri'!$B$7,'P-Parametri'!$B$9+'P-Parametri'!$C$7*(((W213*(1-'P-Parametri'!$B$22))+0)-'P-Parametri'!$B$6),'P-Parametri'!$B$10+'P-Parametri'!$C$8*(((W213*(1-'P-Parametri'!$B$22))+0)-'P-Parametri'!$B$7))))&gt;(IF(((W213*(1-'P-Parametri'!$B$22))+0)&lt;='P-Parametri'!$C$12,'P-Parametri'!$B$12,IF(((W213*(1-'P-Parametri'!$B$22))+0)&lt;='P-Parametri'!$B$6,'P-Parametri'!$B$13+'P-Parametri'!$C$13*('P-Parametri'!$B$6-((W213*(1-'P-Parametri'!$B$22))+0))/'P-Parametri'!$D$13,IF(((W213*(1-'P-Parametri'!$B$22))+0)&lt;='P-Parametri'!$B$7,'P-Parametri'!$B$14*('P-Parametri'!$B$7-((W213*(1-'P-Parametri'!$B$22))+0))/'P-Parametri'!$C$14,0))))-'P-Parametri'!$D$18),'P-Parametri'!$B$18,0))+(IF((W213*(1-'P-Parametri'!$B$22))&gt;0,IF(((W213*(1-'P-Parametri'!$B$22))+0)&gt;'P-Parametri'!$D$20,0,IF(((W213*(1-'P-Parametri'!$B$22))+0)&lt;='P-Parametri'!$B$20,'P-Parametri'!$B$19*(W213*(1-'P-Parametri'!$B$22)),IF(((W213*(1-'P-Parametri'!$B$22))+0)&lt;='P-Parametri'!$C$20,'P-Parametri'!$C$19*(W213*(1-'P-Parametri'!$B$22)),'P-Parametri'!$D$19*(W213*(1-'P-Parametri'!$B$22))))),0))</f>
        <v>21164.524103429161</v>
      </c>
    </row>
    <row r="215" spans="1:26">
      <c r="A215" s="4" t="s">
        <v>453</v>
      </c>
      <c r="C215" s="10">
        <f>(('P-Parametri'!$B$24*C213)*(1+'P-Parametri'!$B$26)^('1-Input'!$B$25-1-'1-Input'!$B$12+1)*(IF('P-Parametri'!$B$26=0,'1-Input'!$B$12,((1+'P-Parametri'!$B$26)^'1-Input'!$B$12-1)/'P-Parametri'!$B$26)))*'P-Parametri'!$B$27*(1-'P-Parametri'!$B$28)</f>
        <v>1475.3774867953882</v>
      </c>
      <c r="G215" s="10">
        <f>(('P-Parametri'!$B$24*G213)*(1+'P-Parametri'!$B$26)^('1-Input'!$B$25-1-'1-Input'!$B$12+1)*(IF('P-Parametri'!$B$26=0,'1-Input'!$B$12,((1+'P-Parametri'!$B$26)^'1-Input'!$B$12-1)/'P-Parametri'!$B$26)))*'P-Parametri'!$B$27*(1-'P-Parametri'!$B$28)</f>
        <v>2588.3815557813832</v>
      </c>
      <c r="K215" s="10">
        <f>(('P-Parametri'!$B$24*K213)*(1+'P-Parametri'!$B$26)^('1-Input'!$B$25-1-'1-Input'!$B$12+1)*(IF('P-Parametri'!$B$26=0,'1-Input'!$B$12,((1+'P-Parametri'!$B$26)^'1-Input'!$B$12-1)/'P-Parametri'!$B$26)))*'P-Parametri'!$B$27*(1-'P-Parametri'!$B$28)</f>
        <v>1918.0816967131129</v>
      </c>
      <c r="O215" s="10">
        <f>(('P-Parametri'!$B$24*O213)*(1+'P-Parametri'!$B$26)^('1-Input'!$B$25-1-'1-Input'!$B$12+1)*(IF('P-Parametri'!$B$26=0,'1-Input'!$B$12,((1+'P-Parametri'!$B$26)^'1-Input'!$B$12-1)/'P-Parametri'!$B$26)))*'P-Parametri'!$B$27*(1-'P-Parametri'!$B$28)</f>
        <v>1941.99150514343</v>
      </c>
      <c r="S215" s="10">
        <f>(('P-Parametri'!$B$24*S213)*(1+'P-Parametri'!$B$26)^('1-Input'!$B$25-1-'1-Input'!$B$12+1)*(IF('P-Parametri'!$B$26=0,'1-Input'!$B$12,((1+'P-Parametri'!$B$26)^'1-Input'!$B$12-1)/'P-Parametri'!$B$26)))*'P-Parametri'!$B$27*(1-'P-Parametri'!$B$28)</f>
        <v>1940.7033848855278</v>
      </c>
      <c r="W215" s="10">
        <f>(('P-Parametri'!$B$24*W213)*(1+'P-Parametri'!$B$26)^('1-Input'!$B$25-1-'1-Input'!$B$12+1)*(IF('P-Parametri'!$B$26=0,'1-Input'!$B$12,((1+'P-Parametri'!$B$26)^'1-Input'!$B$12-1)/'P-Parametri'!$B$26)))*'P-Parametri'!$B$27*(1-'P-Parametri'!$B$28)</f>
        <v>1940.7033848855324</v>
      </c>
    </row>
    <row r="216" spans="1:26">
      <c r="A216" s="15" t="s">
        <v>176</v>
      </c>
      <c r="B216" s="15" t="s">
        <v>177</v>
      </c>
      <c r="C216" s="15" t="s">
        <v>178</v>
      </c>
      <c r="D216" s="15" t="s">
        <v>180</v>
      </c>
      <c r="E216" s="15" t="s">
        <v>181</v>
      </c>
      <c r="F216" s="15" t="s">
        <v>182</v>
      </c>
      <c r="G216" s="15" t="s">
        <v>178</v>
      </c>
      <c r="H216" s="15" t="s">
        <v>180</v>
      </c>
      <c r="I216" s="15" t="s">
        <v>181</v>
      </c>
      <c r="J216" s="15" t="s">
        <v>182</v>
      </c>
      <c r="K216" s="15" t="s">
        <v>178</v>
      </c>
      <c r="L216" s="15" t="s">
        <v>180</v>
      </c>
      <c r="M216" s="15" t="s">
        <v>181</v>
      </c>
      <c r="N216" s="15" t="s">
        <v>182</v>
      </c>
      <c r="O216" s="15" t="s">
        <v>178</v>
      </c>
      <c r="P216" s="15" t="s">
        <v>180</v>
      </c>
      <c r="Q216" s="15" t="s">
        <v>181</v>
      </c>
      <c r="R216" s="15" t="s">
        <v>182</v>
      </c>
      <c r="S216" s="15" t="s">
        <v>178</v>
      </c>
      <c r="T216" s="15" t="s">
        <v>180</v>
      </c>
      <c r="U216" s="15" t="s">
        <v>181</v>
      </c>
      <c r="V216" s="15" t="s">
        <v>182</v>
      </c>
      <c r="W216" s="15" t="s">
        <v>178</v>
      </c>
      <c r="X216" s="15" t="s">
        <v>180</v>
      </c>
      <c r="Y216" s="15" t="s">
        <v>181</v>
      </c>
      <c r="Z216" s="15" t="s">
        <v>182</v>
      </c>
    </row>
    <row r="217" spans="1:26">
      <c r="A217" s="9">
        <f>0</f>
        <v>0</v>
      </c>
      <c r="D217" s="10">
        <f>0</f>
        <v>0</v>
      </c>
      <c r="E217" s="10">
        <f>'1-Input'!$B$8</f>
        <v>760000</v>
      </c>
      <c r="F217" s="10">
        <f>'1-Input'!$B$9</f>
        <v>586000</v>
      </c>
      <c r="H217" s="10">
        <f>0</f>
        <v>0</v>
      </c>
      <c r="I217" s="10">
        <f>'1-Input'!$B$8</f>
        <v>760000</v>
      </c>
      <c r="J217" s="10">
        <f>'1-Input'!$B$9</f>
        <v>586000</v>
      </c>
      <c r="L217" s="10">
        <f>0</f>
        <v>0</v>
      </c>
      <c r="M217" s="10">
        <f>'1-Input'!$B$8</f>
        <v>760000</v>
      </c>
      <c r="N217" s="10">
        <f>'1-Input'!$B$9</f>
        <v>586000</v>
      </c>
      <c r="P217" s="10">
        <f>0</f>
        <v>0</v>
      </c>
      <c r="Q217" s="10">
        <f>'1-Input'!$B$8</f>
        <v>760000</v>
      </c>
      <c r="R217" s="10">
        <f>'1-Input'!$B$9</f>
        <v>586000</v>
      </c>
      <c r="T217" s="10">
        <f>0</f>
        <v>0</v>
      </c>
      <c r="U217" s="10">
        <f>'1-Input'!$B$8</f>
        <v>760000</v>
      </c>
      <c r="V217" s="10">
        <f>'1-Input'!$B$9</f>
        <v>586000</v>
      </c>
      <c r="X217" s="10">
        <f>0</f>
        <v>0</v>
      </c>
      <c r="Y217" s="10">
        <f>'1-Input'!$B$8</f>
        <v>760000</v>
      </c>
      <c r="Z217" s="10">
        <f>'1-Input'!$B$9</f>
        <v>586000</v>
      </c>
    </row>
    <row r="218" spans="1:26">
      <c r="A218" s="9">
        <f t="shared" ref="A218:A259" si="4">A217+1</f>
        <v>1</v>
      </c>
      <c r="B218" s="12">
        <f>IF($A218='P-Parametri'!$C$47,'P-Parametri'!$B$34,IF($A218='P-Parametri'!$C$48,'P-Parametri'!$C$34,'P-Parametri'!$C$52))</f>
        <v>-0.35</v>
      </c>
      <c r="C218" s="10">
        <f>IF($A218&lt;='1-Input'!$B$26,0,IF($A218='1-Input'!$B$26+1,('1-Input'!$B$23+$C$215)*'1-Input'!$B$27,'1-Input'!$B$23+$C$215))</f>
        <v>0</v>
      </c>
      <c r="D218" s="10">
        <f>MAX(0,('1-Input'!$B$10-C218-IF(AND($A218&gt;=1,$A218&lt;1+'1-Input'!$B$12),$C$214,0)))/(1-'P-Parametri'!$B$31*MAX(0,IF(E217&lt;=0,0,(E217-F217)/E217)))</f>
        <v>12470.57275332871</v>
      </c>
      <c r="E218" s="10">
        <f>((E217-D218+MAX(0,-('1-Input'!$B$10-C218-IF(AND($A218&gt;=1,$A218&lt;1+'1-Input'!$B$12),$C$214,0))))*(1+B218))*(1-'P-Parametri'!$B$32)</f>
        <v>484922.33945491567</v>
      </c>
      <c r="F218" s="10">
        <f>IF(E217&lt;=0,F217,F217*(1-D218/E217))+MAX(0,-('1-Input'!$B$10-C218-IF(AND($A218&gt;=1,$A218&lt;1+'1-Input'!$B$12),$C$214,0)))</f>
        <v>576384.53206124913</v>
      </c>
      <c r="G218" s="10">
        <f>IF($A218&lt;='1-Input'!$B$26,0,IF($A218='1-Input'!$B$26+1,('1-Input'!$B$23+$G$215)*'1-Input'!$B$27,'1-Input'!$B$23+$G$215))</f>
        <v>0</v>
      </c>
      <c r="H218" s="10">
        <f>MAX(0,('1-Input'!$B$10-G218-IF(AND($A218&gt;=1,$A218&lt;1+'1-Input'!$B$12),$G$214,0)))/(1-'P-Parametri'!$B$31*MAX(0,IF(I217&lt;=0,0,(I217-J217)/I217)))</f>
        <v>3146.5012159199023</v>
      </c>
      <c r="I218" s="10">
        <f>((I217-H218+MAX(0,-('1-Input'!$B$10-G218-IF(AND($A218&gt;=1,$A218&lt;1+'1-Input'!$B$12),$G$214,0))))*(1+B218))*(1-'P-Parametri'!$B$32)</f>
        <v>490970.8646612328</v>
      </c>
      <c r="J218" s="10">
        <f>IF(I217&lt;=0,J217,J217*(1-H218/I217))+MAX(0,-('1-Input'!$B$10-G218-IF(AND($A218&gt;=1,$A218&lt;1+'1-Input'!$B$12),$G$214,0)))</f>
        <v>583573.88195719861</v>
      </c>
      <c r="K218" s="10">
        <f>IF($A218&lt;='1-Input'!$B$26,0,IF($A218='1-Input'!$B$26+1,('1-Input'!$B$23+$K$215)*'1-Input'!$B$27,'1-Input'!$B$23+$K$215))</f>
        <v>0</v>
      </c>
      <c r="L218" s="10">
        <f>MAX(0,('1-Input'!$B$10-K218-IF(AND($A218&gt;=1,$A218&lt;1+'1-Input'!$B$12),$K$214,0)))/(1-'P-Parametri'!$B$31*MAX(0,IF(M217&lt;=0,0,(M217-N217)/M217)))</f>
        <v>8525.8975431802573</v>
      </c>
      <c r="M218" s="10">
        <f>((M217-L218+MAX(0,-('1-Input'!$B$10-K218-IF(AND($A218&gt;=1,$A218&lt;1+'1-Input'!$B$12),$K$214,0))))*(1+B218))*(1-'P-Parametri'!$B$32)</f>
        <v>487481.25026373897</v>
      </c>
      <c r="N218" s="10">
        <f>IF(M217&lt;=0,N217,N217*(1-L218/M217))+MAX(0,-('1-Input'!$B$10-K218-IF(AND($A218&gt;=1,$A218&lt;1+'1-Input'!$B$12),$K$214,0)))</f>
        <v>579426.08426275838</v>
      </c>
      <c r="O218" s="10">
        <f>IF($A218&lt;='1-Input'!$B$26,0,IF($A218='1-Input'!$B$26+1,('1-Input'!$B$23+$O$215)*'1-Input'!$B$27,'1-Input'!$B$23+$O$215))</f>
        <v>0</v>
      </c>
      <c r="P218" s="10">
        <f>MAX(0,('1-Input'!$B$10-O218-IF(AND($A218&gt;=1,$A218&lt;1+'1-Input'!$B$12),$O$214,0)))/(1-'P-Parametri'!$B$31*MAX(0,IF(Q217&lt;=0,0,(Q217-R217)/Q217)))</f>
        <v>8320.3400633489146</v>
      </c>
      <c r="Q218" s="10">
        <f>((Q217-P218+MAX(0,-('1-Input'!$B$10-O218-IF(AND($A218&gt;=1,$A218&lt;1+'1-Input'!$B$12),$O$214,0))))*(1+B218))*(1-'P-Parametri'!$B$32)</f>
        <v>487614.59540090559</v>
      </c>
      <c r="R218" s="10">
        <f>IF(Q217&lt;=0,R217,R217*(1-P218/Q217))+MAX(0,-('1-Input'!$B$10-O218-IF(AND($A218&gt;=1,$A218&lt;1+'1-Input'!$B$12),$O$214,0)))</f>
        <v>579584.57989852305</v>
      </c>
      <c r="S218" s="10">
        <f>IF($A218&lt;='1-Input'!$B$26,0,IF($A218='1-Input'!$B$26+1,('1-Input'!$B$23+$S$215)*'1-Input'!$B$27,'1-Input'!$B$23+$S$215))</f>
        <v>0</v>
      </c>
      <c r="T218" s="10">
        <f>MAX(0,('1-Input'!$B$10-S218-IF(AND($A218&gt;=1,$A218&lt;1+'1-Input'!$B$12),$S$214,0)))/(1-'P-Parametri'!$B$31*MAX(0,IF(U217&lt;=0,0,(U217-V217)/U217)))</f>
        <v>8331.4142948596273</v>
      </c>
      <c r="U218" s="10">
        <f>((U217-T218+MAX(0,-('1-Input'!$B$10-S218-IF(AND($A218&gt;=1,$A218&lt;1+'1-Input'!$B$12),$S$214,0))))*(1+B218))*(1-'P-Parametri'!$B$32)</f>
        <v>487607.41154692456</v>
      </c>
      <c r="V218" s="10">
        <f>IF(U217&lt;=0,V217,V217*(1-T218/U217))+MAX(0,-('1-Input'!$B$10-S218-IF(AND($A218&gt;=1,$A218&lt;1+'1-Input'!$B$12),$S$214,0)))</f>
        <v>579576.04108317406</v>
      </c>
      <c r="W218" s="10">
        <f>IF($A218&lt;='1-Input'!$B$26,0,IF($A218='1-Input'!$B$26+1,('1-Input'!$B$23+$W$215)*'1-Input'!$B$27,'1-Input'!$B$23+$W$215))</f>
        <v>0</v>
      </c>
      <c r="X218" s="10">
        <f>MAX(0,('1-Input'!$B$10-W218-IF(AND($A218&gt;=1,$A218&lt;1+'1-Input'!$B$12),$W$214,0)))/(1-'P-Parametri'!$B$31*MAX(0,IF(Y217&lt;=0,0,(Y217-Z217)/Y217)))</f>
        <v>8331.4142948595854</v>
      </c>
      <c r="Y218" s="10">
        <f>((Y217-X218+MAX(0,-('1-Input'!$B$10-W218-IF(AND($A218&gt;=1,$A218&lt;1+'1-Input'!$B$12),$W$214,0))))*(1+B218))*(1-'P-Parametri'!$B$32)</f>
        <v>487607.41154692456</v>
      </c>
      <c r="Z218" s="10">
        <f>IF(Y217&lt;=0,Z217,Z217*(1-X218/Y217))+MAX(0,-('1-Input'!$B$10-W218-IF(AND($A218&gt;=1,$A218&lt;1+'1-Input'!$B$12),$W$214,0)))</f>
        <v>579576.04108317406</v>
      </c>
    </row>
    <row r="219" spans="1:26">
      <c r="A219" s="9">
        <f t="shared" si="4"/>
        <v>2</v>
      </c>
      <c r="B219" s="12">
        <f>IF($A219='P-Parametri'!$C$47,'P-Parametri'!$B$34,IF($A219='P-Parametri'!$C$48,'P-Parametri'!$C$34,'P-Parametri'!$C$52))</f>
        <v>-0.2</v>
      </c>
      <c r="C219" s="10">
        <f>IF($A219&lt;='1-Input'!$B$26,0,IF($A219='1-Input'!$B$26+1,('1-Input'!$B$23+$C$215)*'1-Input'!$B$27,'1-Input'!$B$23+$C$215))</f>
        <v>0</v>
      </c>
      <c r="D219" s="10">
        <f>MAX(0,('1-Input'!$B$10-C219-IF(AND($A219&gt;=1,$A219&lt;1+'1-Input'!$B$12),$C$214,0)))/(1-'P-Parametri'!$B$31*MAX(0,IF(E218&lt;=0,0,(E218-F218)/E218)))</f>
        <v>11728.245501538458</v>
      </c>
      <c r="E219" s="10">
        <f>((E218-D219+MAX(0,-('1-Input'!$B$10-C219-IF(AND($A219&gt;=1,$A219&lt;1+'1-Input'!$B$12),$C$214,0))))*(1+B219))*(1-'P-Parametri'!$B$32)</f>
        <v>377798.16461237636</v>
      </c>
      <c r="F219" s="10">
        <f>IF(E218&lt;=0,F218,F218*(1-D219/E218))+MAX(0,-('1-Input'!$B$10-C219-IF(AND($A219&gt;=1,$A219&lt;1+'1-Input'!$B$12),$C$214,0)))</f>
        <v>562444.1982277896</v>
      </c>
      <c r="G219" s="10">
        <f>IF($A219&lt;='1-Input'!$B$26,0,IF($A219='1-Input'!$B$26+1,('1-Input'!$B$23+$G$215)*'1-Input'!$B$27,'1-Input'!$B$23+$G$215))</f>
        <v>0</v>
      </c>
      <c r="H219" s="10">
        <f>MAX(0,('1-Input'!$B$10-G219-IF(AND($A219&gt;=1,$A219&lt;1+'1-Input'!$B$12),$G$214,0)))/(1-'P-Parametri'!$B$31*MAX(0,IF(I218&lt;=0,0,(I218-J218)/I218)))</f>
        <v>2959.2015909090915</v>
      </c>
      <c r="I219" s="10">
        <f>((I218-H219+MAX(0,-('1-Input'!$B$10-G219-IF(AND($A219&gt;=1,$A219&lt;1+'1-Input'!$B$12),$G$214,0))))*(1+B219))*(1-'P-Parametri'!$B$32)</f>
        <v>389628.51179534645</v>
      </c>
      <c r="J219" s="10">
        <f>IF(I218&lt;=0,J218,J218*(1-H219/I218))+MAX(0,-('1-Input'!$B$10-G219-IF(AND($A219&gt;=1,$A219&lt;1+'1-Input'!$B$12),$G$214,0)))</f>
        <v>580056.5393118416</v>
      </c>
      <c r="K219" s="10">
        <f>IF($A219&lt;='1-Input'!$B$26,0,IF($A219='1-Input'!$B$26+1,('1-Input'!$B$23+$K$215)*'1-Input'!$B$27,'1-Input'!$B$23+$K$215))</f>
        <v>0</v>
      </c>
      <c r="L219" s="10">
        <f>MAX(0,('1-Input'!$B$10-K219-IF(AND($A219&gt;=1,$A219&lt;1+'1-Input'!$B$12),$K$214,0)))/(1-'P-Parametri'!$B$31*MAX(0,IF(M218&lt;=0,0,(M218-N218)/M218)))</f>
        <v>8018.3822736362126</v>
      </c>
      <c r="M219" s="10">
        <f>((M218-L219+MAX(0,-('1-Input'!$B$10-K219-IF(AND($A219&gt;=1,$A219&lt;1+'1-Input'!$B$12),$K$214,0))))*(1+B219))*(1-'P-Parametri'!$B$32)</f>
        <v>382803.15380329802</v>
      </c>
      <c r="N219" s="10">
        <f>IF(M218&lt;=0,N218,N218*(1-L219/M218))+MAX(0,-('1-Input'!$B$10-K219-IF(AND($A219&gt;=1,$A219&lt;1+'1-Input'!$B$12),$K$214,0)))</f>
        <v>569895.33853577648</v>
      </c>
      <c r="O219" s="10">
        <f>IF($A219&lt;='1-Input'!$B$26,0,IF($A219='1-Input'!$B$26+1,('1-Input'!$B$23+$O$215)*'1-Input'!$B$27,'1-Input'!$B$23+$O$215))</f>
        <v>0</v>
      </c>
      <c r="P219" s="10">
        <f>MAX(0,('1-Input'!$B$10-O219-IF(AND($A219&gt;=1,$A219&lt;1+'1-Input'!$B$12),$O$214,0)))/(1-'P-Parametri'!$B$31*MAX(0,IF(Q218&lt;=0,0,(Q218-R218)/Q218)))</f>
        <v>7825.0608732621986</v>
      </c>
      <c r="Q219" s="10">
        <f>((Q218-P219+MAX(0,-('1-Input'!$B$10-O219-IF(AND($A219&gt;=1,$A219&lt;1+'1-Input'!$B$12),$O$214,0))))*(1+B219))*(1-'P-Parametri'!$B$32)</f>
        <v>383063.96436687052</v>
      </c>
      <c r="R219" s="10">
        <f>IF(Q218&lt;=0,R218,R218*(1-P219/Q218))+MAX(0,-('1-Input'!$B$10-O219-IF(AND($A219&gt;=1,$A219&lt;1+'1-Input'!$B$12),$O$214,0)))</f>
        <v>570283.61831598217</v>
      </c>
      <c r="S219" s="10">
        <f>IF($A219&lt;='1-Input'!$B$26,0,IF($A219='1-Input'!$B$26+1,('1-Input'!$B$23+$S$215)*'1-Input'!$B$27,'1-Input'!$B$23+$S$215))</f>
        <v>0</v>
      </c>
      <c r="T219" s="10">
        <f>MAX(0,('1-Input'!$B$10-S219-IF(AND($A219&gt;=1,$A219&lt;1+'1-Input'!$B$12),$S$214,0)))/(1-'P-Parametri'!$B$31*MAX(0,IF(U218&lt;=0,0,(U218-V218)/U218)))</f>
        <v>7835.4758965708788</v>
      </c>
      <c r="U219" s="10">
        <f>((U218-T219+MAX(0,-('1-Input'!$B$10-S219-IF(AND($A219&gt;=1,$A219&lt;1+'1-Input'!$B$12),$S$214,0))))*(1+B219))*(1-'P-Parametri'!$B$32)</f>
        <v>383049.9134232424</v>
      </c>
      <c r="V219" s="10">
        <f>IF(U218&lt;=0,V218,V218*(1-T219/U218))+MAX(0,-('1-Input'!$B$10-S219-IF(AND($A219&gt;=1,$A219&lt;1+'1-Input'!$B$12),$S$214,0)))</f>
        <v>570262.70007851184</v>
      </c>
      <c r="W219" s="10">
        <f>IF($A219&lt;='1-Input'!$B$26,0,IF($A219='1-Input'!$B$26+1,('1-Input'!$B$23+$W$215)*'1-Input'!$B$27,'1-Input'!$B$23+$W$215))</f>
        <v>0</v>
      </c>
      <c r="X219" s="10">
        <f>MAX(0,('1-Input'!$B$10-W219-IF(AND($A219&gt;=1,$A219&lt;1+'1-Input'!$B$12),$W$214,0)))/(1-'P-Parametri'!$B$31*MAX(0,IF(Y218&lt;=0,0,(Y218-Z218)/Y218)))</f>
        <v>7835.4758965708388</v>
      </c>
      <c r="Y219" s="10">
        <f>((Y218-X219+MAX(0,-('1-Input'!$B$10-W219-IF(AND($A219&gt;=1,$A219&lt;1+'1-Input'!$B$12),$W$214,0))))*(1+B219))*(1-'P-Parametri'!$B$32)</f>
        <v>383049.91342324245</v>
      </c>
      <c r="Z219" s="10">
        <f>IF(Y218&lt;=0,Z218,Z218*(1-X219/Y218))+MAX(0,-('1-Input'!$B$10-W219-IF(AND($A219&gt;=1,$A219&lt;1+'1-Input'!$B$12),$W$214,0)))</f>
        <v>570262.70007851184</v>
      </c>
    </row>
    <row r="220" spans="1:26">
      <c r="A220" s="9">
        <f t="shared" si="4"/>
        <v>3</v>
      </c>
      <c r="B220" s="12">
        <f>IF($A220='P-Parametri'!$C$47,'P-Parametri'!$B$34,IF($A220='P-Parametri'!$C$48,'P-Parametri'!$C$34,'P-Parametri'!$C$52))</f>
        <v>4.8525513124279884E-2</v>
      </c>
      <c r="C220" s="10">
        <f>IF($A220&lt;='1-Input'!$B$26,0,IF($A220='1-Input'!$B$26+1,('1-Input'!$B$23+$C$215)*'1-Input'!$B$27,'1-Input'!$B$23+$C$215))</f>
        <v>0</v>
      </c>
      <c r="D220" s="10">
        <f>MAX(0,('1-Input'!$B$10-C220-IF(AND($A220&gt;=1,$A220&lt;1+'1-Input'!$B$12),$C$214,0)))/(1-'P-Parametri'!$B$31*MAX(0,IF(E219&lt;=0,0,(E219-F219)/E219)))</f>
        <v>11728.245501538458</v>
      </c>
      <c r="E220" s="10">
        <f>((E219-D220+MAX(0,-('1-Input'!$B$10-C220-IF(AND($A220&gt;=1,$A220&lt;1+'1-Input'!$B$12),$C$214,0))))*(1+B220))*(1-'P-Parametri'!$B$32)</f>
        <v>383065.98247550486</v>
      </c>
      <c r="F220" s="10">
        <f>IF(E219&lt;=0,F219,F219*(1-D220/E219))+MAX(0,-('1-Input'!$B$10-C220-IF(AND($A220&gt;=1,$A220&lt;1+'1-Input'!$B$12),$C$214,0)))</f>
        <v>544983.86026002967</v>
      </c>
      <c r="G220" s="10">
        <f>IF($A220&lt;='1-Input'!$B$26,0,IF($A220='1-Input'!$B$26+1,('1-Input'!$B$23+$G$215)*'1-Input'!$B$27,'1-Input'!$B$23+$G$215))</f>
        <v>0</v>
      </c>
      <c r="H220" s="10">
        <f>MAX(0,('1-Input'!$B$10-G220-IF(AND($A220&gt;=1,$A220&lt;1+'1-Input'!$B$12),$G$214,0)))/(1-'P-Parametri'!$B$31*MAX(0,IF(I219&lt;=0,0,(I219-J219)/I219)))</f>
        <v>2959.2015909090915</v>
      </c>
      <c r="I220" s="10">
        <f>((I219-H220+MAX(0,-('1-Input'!$B$10-G220-IF(AND($A220&gt;=1,$A220&lt;1+'1-Input'!$B$12),$G$214,0))))*(1+B220))*(1-'P-Parametri'!$B$32)</f>
        <v>404621.77161773597</v>
      </c>
      <c r="J220" s="10">
        <f>IF(I219&lt;=0,J219,J219*(1-H220/I219))+MAX(0,-('1-Input'!$B$10-G220-IF(AND($A220&gt;=1,$A220&lt;1+'1-Input'!$B$12),$G$214,0)))</f>
        <v>575651.05002657487</v>
      </c>
      <c r="K220" s="10">
        <f>IF($A220&lt;='1-Input'!$B$26,0,IF($A220='1-Input'!$B$26+1,('1-Input'!$B$23+$K$215)*'1-Input'!$B$27,'1-Input'!$B$23+$K$215))</f>
        <v>0</v>
      </c>
      <c r="L220" s="10">
        <f>MAX(0,('1-Input'!$B$10-K220-IF(AND($A220&gt;=1,$A220&lt;1+'1-Input'!$B$12),$K$214,0)))/(1-'P-Parametri'!$B$31*MAX(0,IF(M219&lt;=0,0,(M219-N219)/M219)))</f>
        <v>8018.3822736362126</v>
      </c>
      <c r="M220" s="10">
        <f>((M219-L220+MAX(0,-('1-Input'!$B$10-K220-IF(AND($A220&gt;=1,$A220&lt;1+'1-Input'!$B$12),$K$214,0))))*(1+B220))*(1-'P-Parametri'!$B$32)</f>
        <v>392185.45208954602</v>
      </c>
      <c r="N220" s="10">
        <f>IF(M219&lt;=0,N219,N219*(1-L220/M219))+MAX(0,-('1-Input'!$B$10-K220-IF(AND($A220&gt;=1,$A220&lt;1+'1-Input'!$B$12),$K$214,0)))</f>
        <v>557958.03176350449</v>
      </c>
      <c r="O220" s="10">
        <f>IF($A220&lt;='1-Input'!$B$26,0,IF($A220='1-Input'!$B$26+1,('1-Input'!$B$23+$O$215)*'1-Input'!$B$27,'1-Input'!$B$23+$O$215))</f>
        <v>0</v>
      </c>
      <c r="P220" s="10">
        <f>MAX(0,('1-Input'!$B$10-O220-IF(AND($A220&gt;=1,$A220&lt;1+'1-Input'!$B$12),$O$214,0)))/(1-'P-Parametri'!$B$31*MAX(0,IF(Q219&lt;=0,0,(Q219-R219)/Q219)))</f>
        <v>7825.0608732621986</v>
      </c>
      <c r="Q220" s="10">
        <f>((Q219-P220+MAX(0,-('1-Input'!$B$10-O220-IF(AND($A220&gt;=1,$A220&lt;1+'1-Input'!$B$12),$O$214,0))))*(1+B220))*(1-'P-Parametri'!$B$32)</f>
        <v>392660.66870216816</v>
      </c>
      <c r="R220" s="10">
        <f>IF(Q219&lt;=0,R219,R219*(1-P220/Q219))+MAX(0,-('1-Input'!$B$10-O220-IF(AND($A220&gt;=1,$A220&lt;1+'1-Input'!$B$12),$O$214,0)))</f>
        <v>558634.11733584572</v>
      </c>
      <c r="S220" s="10">
        <f>IF($A220&lt;='1-Input'!$B$26,0,IF($A220='1-Input'!$B$26+1,('1-Input'!$B$23+$S$215)*'1-Input'!$B$27,'1-Input'!$B$23+$S$215))</f>
        <v>0</v>
      </c>
      <c r="T220" s="10">
        <f>MAX(0,('1-Input'!$B$10-S220-IF(AND($A220&gt;=1,$A220&lt;1+'1-Input'!$B$12),$S$214,0)))/(1-'P-Parametri'!$B$31*MAX(0,IF(U219&lt;=0,0,(U219-V219)/U219)))</f>
        <v>7835.4758965708788</v>
      </c>
      <c r="U220" s="10">
        <f>((U219-T220+MAX(0,-('1-Input'!$B$10-S220-IF(AND($A220&gt;=1,$A220&lt;1+'1-Input'!$B$12),$S$214,0))))*(1+B220))*(1-'P-Parametri'!$B$32)</f>
        <v>392635.06681801268</v>
      </c>
      <c r="V220" s="10">
        <f>IF(U219&lt;=0,V219,V219*(1-T220/U219))+MAX(0,-('1-Input'!$B$10-S220-IF(AND($A220&gt;=1,$A220&lt;1+'1-Input'!$B$12),$S$214,0)))</f>
        <v>558597.69381014735</v>
      </c>
      <c r="W220" s="10">
        <f>IF($A220&lt;='1-Input'!$B$26,0,IF($A220='1-Input'!$B$26+1,('1-Input'!$B$23+$W$215)*'1-Input'!$B$27,'1-Input'!$B$23+$W$215))</f>
        <v>0</v>
      </c>
      <c r="X220" s="10">
        <f>MAX(0,('1-Input'!$B$10-W220-IF(AND($A220&gt;=1,$A220&lt;1+'1-Input'!$B$12),$W$214,0)))/(1-'P-Parametri'!$B$31*MAX(0,IF(Y219&lt;=0,0,(Y219-Z219)/Y219)))</f>
        <v>7835.4758965708388</v>
      </c>
      <c r="Y220" s="10">
        <f>((Y219-X220+MAX(0,-('1-Input'!$B$10-W220-IF(AND($A220&gt;=1,$A220&lt;1+'1-Input'!$B$12),$W$214,0))))*(1+B220))*(1-'P-Parametri'!$B$32)</f>
        <v>392635.0668180128</v>
      </c>
      <c r="Z220" s="10">
        <f>IF(Y219&lt;=0,Z219,Z219*(1-X220/Y219))+MAX(0,-('1-Input'!$B$10-W220-IF(AND($A220&gt;=1,$A220&lt;1+'1-Input'!$B$12),$W$214,0)))</f>
        <v>558597.69381014747</v>
      </c>
    </row>
    <row r="221" spans="1:26">
      <c r="A221" s="9">
        <f t="shared" si="4"/>
        <v>4</v>
      </c>
      <c r="B221" s="12">
        <f>IF($A221='P-Parametri'!$C$47,'P-Parametri'!$B$34,IF($A221='P-Parametri'!$C$48,'P-Parametri'!$C$34,'P-Parametri'!$C$52))</f>
        <v>4.8525513124279884E-2</v>
      </c>
      <c r="C221" s="10">
        <f>IF($A221&lt;='1-Input'!$B$26,0,IF($A221='1-Input'!$B$26+1,('1-Input'!$B$23+$C$215)*'1-Input'!$B$27,'1-Input'!$B$23+$C$215))</f>
        <v>0</v>
      </c>
      <c r="D221" s="10">
        <f>MAX(0,('1-Input'!$B$10-C221-IF(AND($A221&gt;=1,$A221&lt;1+'1-Input'!$B$12),$C$214,0)))/(1-'P-Parametri'!$B$31*MAX(0,IF(E220&lt;=0,0,(E220-F220)/E220)))</f>
        <v>11728.245501538458</v>
      </c>
      <c r="E221" s="10">
        <f>((E220-D221+MAX(0,-('1-Input'!$B$10-C221-IF(AND($A221&gt;=1,$A221&lt;1+'1-Input'!$B$12),$C$214,0))))*(1+B221))*(1-'P-Parametri'!$B$32)</f>
        <v>388578.37702063093</v>
      </c>
      <c r="F221" s="10">
        <f>IF(E220&lt;=0,F220,F220*(1-D221/E220))+MAX(0,-('1-Input'!$B$10-C221-IF(AND($A221&gt;=1,$A221&lt;1+'1-Input'!$B$12),$C$214,0)))</f>
        <v>528298.21131203289</v>
      </c>
      <c r="G221" s="10">
        <f>IF($A221&lt;='1-Input'!$B$26,0,IF($A221='1-Input'!$B$26+1,('1-Input'!$B$23+$G$215)*'1-Input'!$B$27,'1-Input'!$B$23+$G$215))</f>
        <v>0</v>
      </c>
      <c r="H221" s="10">
        <f>MAX(0,('1-Input'!$B$10-G221-IF(AND($A221&gt;=1,$A221&lt;1+'1-Input'!$B$12),$G$214,0)))/(1-'P-Parametri'!$B$31*MAX(0,IF(I220&lt;=0,0,(I220-J220)/I220)))</f>
        <v>2959.2015909090915</v>
      </c>
      <c r="I221" s="10">
        <f>((I220-H221+MAX(0,-('1-Input'!$B$10-G221-IF(AND($A221&gt;=1,$A221&lt;1+'1-Input'!$B$12),$G$214,0))))*(1+B221))*(1-'P-Parametri'!$B$32)</f>
        <v>420311.14543551527</v>
      </c>
      <c r="J221" s="10">
        <f>IF(I220&lt;=0,J220,J220*(1-H221/I220))+MAX(0,-('1-Input'!$B$10-G221-IF(AND($A221&gt;=1,$A221&lt;1+'1-Input'!$B$12),$G$214,0)))</f>
        <v>571441.0256963555</v>
      </c>
      <c r="K221" s="10">
        <f>IF($A221&lt;='1-Input'!$B$26,0,IF($A221='1-Input'!$B$26+1,('1-Input'!$B$23+$K$215)*'1-Input'!$B$27,'1-Input'!$B$23+$K$215))</f>
        <v>0</v>
      </c>
      <c r="L221" s="10">
        <f>MAX(0,('1-Input'!$B$10-K221-IF(AND($A221&gt;=1,$A221&lt;1+'1-Input'!$B$12),$K$214,0)))/(1-'P-Parametri'!$B$31*MAX(0,IF(M220&lt;=0,0,(M220-N220)/M220)))</f>
        <v>8018.3822736362126</v>
      </c>
      <c r="M221" s="10">
        <f>((M220-L221+MAX(0,-('1-Input'!$B$10-K221-IF(AND($A221&gt;=1,$A221&lt;1+'1-Input'!$B$12),$K$214,0))))*(1+B221))*(1-'P-Parametri'!$B$32)</f>
        <v>402003.35605616949</v>
      </c>
      <c r="N221" s="10">
        <f>IF(M220&lt;=0,N220,N220*(1-L221/M220))+MAX(0,-('1-Input'!$B$10-K221-IF(AND($A221&gt;=1,$A221&lt;1+'1-Input'!$B$12),$K$214,0)))</f>
        <v>546550.36539676762</v>
      </c>
      <c r="O221" s="10">
        <f>IF($A221&lt;='1-Input'!$B$26,0,IF($A221='1-Input'!$B$26+1,('1-Input'!$B$23+$O$215)*'1-Input'!$B$27,'1-Input'!$B$23+$O$215))</f>
        <v>0</v>
      </c>
      <c r="P221" s="10">
        <f>MAX(0,('1-Input'!$B$10-O221-IF(AND($A221&gt;=1,$A221&lt;1+'1-Input'!$B$12),$O$214,0)))/(1-'P-Parametri'!$B$31*MAX(0,IF(Q220&lt;=0,0,(Q220-R220)/Q220)))</f>
        <v>7825.0608732621986</v>
      </c>
      <c r="Q221" s="10">
        <f>((Q220-P221+MAX(0,-('1-Input'!$B$10-O221-IF(AND($A221&gt;=1,$A221&lt;1+'1-Input'!$B$12),$O$214,0))))*(1+B221))*(1-'P-Parametri'!$B$32)</f>
        <v>402702.93326096318</v>
      </c>
      <c r="R221" s="10">
        <f>IF(Q220&lt;=0,R220,R220*(1-P221/Q220))+MAX(0,-('1-Input'!$B$10-O221-IF(AND($A221&gt;=1,$A221&lt;1+'1-Input'!$B$12),$O$214,0)))</f>
        <v>547501.48724971467</v>
      </c>
      <c r="S221" s="10">
        <f>IF($A221&lt;='1-Input'!$B$26,0,IF($A221='1-Input'!$B$26+1,('1-Input'!$B$23+$S$215)*'1-Input'!$B$27,'1-Input'!$B$23+$S$215))</f>
        <v>0</v>
      </c>
      <c r="T221" s="10">
        <f>MAX(0,('1-Input'!$B$10-S221-IF(AND($A221&gt;=1,$A221&lt;1+'1-Input'!$B$12),$S$214,0)))/(1-'P-Parametri'!$B$31*MAX(0,IF(U220&lt;=0,0,(U220-V220)/U220)))</f>
        <v>7835.4758965708788</v>
      </c>
      <c r="U221" s="10">
        <f>((U220-T221+MAX(0,-('1-Input'!$B$10-S221-IF(AND($A221&gt;=1,$A221&lt;1+'1-Input'!$B$12),$S$214,0))))*(1+B221))*(1-'P-Parametri'!$B$32)</f>
        <v>402665.2441438759</v>
      </c>
      <c r="V221" s="10">
        <f>IF(U220&lt;=0,V220,V220*(1-T221/U220))+MAX(0,-('1-Input'!$B$10-S221-IF(AND($A221&gt;=1,$A221&lt;1+'1-Input'!$B$12),$S$214,0)))</f>
        <v>547450.24638218188</v>
      </c>
      <c r="W221" s="10">
        <f>IF($A221&lt;='1-Input'!$B$26,0,IF($A221='1-Input'!$B$26+1,('1-Input'!$B$23+$W$215)*'1-Input'!$B$27,'1-Input'!$B$23+$W$215))</f>
        <v>0</v>
      </c>
      <c r="X221" s="10">
        <f>MAX(0,('1-Input'!$B$10-W221-IF(AND($A221&gt;=1,$A221&lt;1+'1-Input'!$B$12),$W$214,0)))/(1-'P-Parametri'!$B$31*MAX(0,IF(Y220&lt;=0,0,(Y220-Z220)/Y220)))</f>
        <v>7835.4758965708388</v>
      </c>
      <c r="Y221" s="10">
        <f>((Y220-X221+MAX(0,-('1-Input'!$B$10-W221-IF(AND($A221&gt;=1,$A221&lt;1+'1-Input'!$B$12),$W$214,0))))*(1+B221))*(1-'P-Parametri'!$B$32)</f>
        <v>402665.24414387607</v>
      </c>
      <c r="Z221" s="10">
        <f>IF(Y220&lt;=0,Z220,Z220*(1-X221/Y220))+MAX(0,-('1-Input'!$B$10-W221-IF(AND($A221&gt;=1,$A221&lt;1+'1-Input'!$B$12),$W$214,0)))</f>
        <v>547450.24638218211</v>
      </c>
    </row>
    <row r="222" spans="1:26">
      <c r="A222" s="9">
        <f t="shared" si="4"/>
        <v>5</v>
      </c>
      <c r="B222" s="12">
        <f>IF($A222='P-Parametri'!$C$47,'P-Parametri'!$B$34,IF($A222='P-Parametri'!$C$48,'P-Parametri'!$C$34,'P-Parametri'!$C$52))</f>
        <v>4.8525513124279884E-2</v>
      </c>
      <c r="C222" s="10">
        <f>IF($A222&lt;='1-Input'!$B$26,0,IF($A222='1-Input'!$B$26+1,('1-Input'!$B$23+$C$215)*'1-Input'!$B$27,'1-Input'!$B$23+$C$215))</f>
        <v>0</v>
      </c>
      <c r="D222" s="10">
        <f>MAX(0,('1-Input'!$B$10-C222-IF(AND($A222&gt;=1,$A222&lt;1+'1-Input'!$B$12),$C$214,0)))/(1-'P-Parametri'!$B$31*MAX(0,IF(E221&lt;=0,0,(E221-F221)/E221)))</f>
        <v>11728.245501538458</v>
      </c>
      <c r="E222" s="10">
        <f>((E221-D222+MAX(0,-('1-Input'!$B$10-C222-IF(AND($A222&gt;=1,$A222&lt;1+'1-Input'!$B$12),$C$214,0))))*(1+B222))*(1-'P-Parametri'!$B$32)</f>
        <v>394346.70356696477</v>
      </c>
      <c r="F222" s="10">
        <f>IF(E221&lt;=0,F221,F221*(1-D222/E221))+MAX(0,-('1-Input'!$B$10-C222-IF(AND($A222&gt;=1,$A222&lt;1+'1-Input'!$B$12),$C$214,0)))</f>
        <v>512352.8795933763</v>
      </c>
      <c r="G222" s="10">
        <f>IF($A222&lt;='1-Input'!$B$26,0,IF($A222='1-Input'!$B$26+1,('1-Input'!$B$23+$G$215)*'1-Input'!$B$27,'1-Input'!$B$23+$G$215))</f>
        <v>0</v>
      </c>
      <c r="H222" s="10">
        <f>MAX(0,('1-Input'!$B$10-G222-IF(AND($A222&gt;=1,$A222&lt;1+'1-Input'!$B$12),$G$214,0)))/(1-'P-Parametri'!$B$31*MAX(0,IF(I221&lt;=0,0,(I221-J221)/I221)))</f>
        <v>2959.2015909090915</v>
      </c>
      <c r="I222" s="10">
        <f>((I221-H222+MAX(0,-('1-Input'!$B$10-G222-IF(AND($A222&gt;=1,$A222&lt;1+'1-Input'!$B$12),$G$214,0))))*(1+B222))*(1-'P-Parametri'!$B$32)</f>
        <v>436728.95275093516</v>
      </c>
      <c r="J222" s="10">
        <f>IF(I221&lt;=0,J221,J221*(1-H222/I221))+MAX(0,-('1-Input'!$B$10-G222-IF(AND($A222&gt;=1,$A222&lt;1+'1-Input'!$B$12),$G$214,0)))</f>
        <v>567417.7938341616</v>
      </c>
      <c r="K222" s="10">
        <f>IF($A222&lt;='1-Input'!$B$26,0,IF($A222='1-Input'!$B$26+1,('1-Input'!$B$23+$K$215)*'1-Input'!$B$27,'1-Input'!$B$23+$K$215))</f>
        <v>0</v>
      </c>
      <c r="L222" s="10">
        <f>MAX(0,('1-Input'!$B$10-K222-IF(AND($A222&gt;=1,$A222&lt;1+'1-Input'!$B$12),$K$214,0)))/(1-'P-Parametri'!$B$31*MAX(0,IF(M221&lt;=0,0,(M221-N221)/M221)))</f>
        <v>8018.3822736362126</v>
      </c>
      <c r="M222" s="10">
        <f>((M221-L222+MAX(0,-('1-Input'!$B$10-K222-IF(AND($A222&gt;=1,$A222&lt;1+'1-Input'!$B$12),$K$214,0))))*(1+B222))*(1-'P-Parametri'!$B$32)</f>
        <v>412277.09020498942</v>
      </c>
      <c r="N222" s="10">
        <f>IF(M221&lt;=0,N221,N221*(1-L222/M221))+MAX(0,-('1-Input'!$B$10-K222-IF(AND($A222&gt;=1,$A222&lt;1+'1-Input'!$B$12),$K$214,0)))</f>
        <v>535648.84008478862</v>
      </c>
      <c r="O222" s="10">
        <f>IF($A222&lt;='1-Input'!$B$26,0,IF($A222='1-Input'!$B$26+1,('1-Input'!$B$23+$O$215)*'1-Input'!$B$27,'1-Input'!$B$23+$O$215))</f>
        <v>0</v>
      </c>
      <c r="P222" s="10">
        <f>MAX(0,('1-Input'!$B$10-O222-IF(AND($A222&gt;=1,$A222&lt;1+'1-Input'!$B$12),$O$214,0)))/(1-'P-Parametri'!$B$31*MAX(0,IF(Q221&lt;=0,0,(Q221-R221)/Q221)))</f>
        <v>7825.0608732621986</v>
      </c>
      <c r="Q222" s="10">
        <f>((Q221-P222+MAX(0,-('1-Input'!$B$10-O222-IF(AND($A222&gt;=1,$A222&lt;1+'1-Input'!$B$12),$O$214,0))))*(1+B222))*(1-'P-Parametri'!$B$32)</f>
        <v>413211.44471920468</v>
      </c>
      <c r="R222" s="10">
        <f>IF(Q221&lt;=0,R221,R221*(1-P222/Q221))+MAX(0,-('1-Input'!$B$10-O222-IF(AND($A222&gt;=1,$A222&lt;1+'1-Input'!$B$12),$O$214,0)))</f>
        <v>536862.79527089489</v>
      </c>
      <c r="S222" s="10">
        <f>IF($A222&lt;='1-Input'!$B$26,0,IF($A222='1-Input'!$B$26+1,('1-Input'!$B$23+$S$215)*'1-Input'!$B$27,'1-Input'!$B$23+$S$215))</f>
        <v>0</v>
      </c>
      <c r="T222" s="10">
        <f>MAX(0,('1-Input'!$B$10-S222-IF(AND($A222&gt;=1,$A222&lt;1+'1-Input'!$B$12),$S$214,0)))/(1-'P-Parametri'!$B$31*MAX(0,IF(U221&lt;=0,0,(U221-V221)/U221)))</f>
        <v>7835.4758965708788</v>
      </c>
      <c r="U222" s="10">
        <f>((U221-T222+MAX(0,-('1-Input'!$B$10-S222-IF(AND($A222&gt;=1,$A222&lt;1+'1-Input'!$B$12),$S$214,0))))*(1+B222))*(1-'P-Parametri'!$B$32)</f>
        <v>413161.10717754951</v>
      </c>
      <c r="V222" s="10">
        <f>IF(U221&lt;=0,V221,V221*(1-T222/U221))+MAX(0,-('1-Input'!$B$10-S222-IF(AND($A222&gt;=1,$A222&lt;1+'1-Input'!$B$12),$S$214,0)))</f>
        <v>536797.3944847713</v>
      </c>
      <c r="W222" s="10">
        <f>IF($A222&lt;='1-Input'!$B$26,0,IF($A222='1-Input'!$B$26+1,('1-Input'!$B$23+$W$215)*'1-Input'!$B$27,'1-Input'!$B$23+$W$215))</f>
        <v>0</v>
      </c>
      <c r="X222" s="10">
        <f>MAX(0,('1-Input'!$B$10-W222-IF(AND($A222&gt;=1,$A222&lt;1+'1-Input'!$B$12),$W$214,0)))/(1-'P-Parametri'!$B$31*MAX(0,IF(Y221&lt;=0,0,(Y221-Z221)/Y221)))</f>
        <v>7835.4758965708388</v>
      </c>
      <c r="Y222" s="10">
        <f>((Y221-X222+MAX(0,-('1-Input'!$B$10-W222-IF(AND($A222&gt;=1,$A222&lt;1+'1-Input'!$B$12),$W$214,0))))*(1+B222))*(1-'P-Parametri'!$B$32)</f>
        <v>413161.10717754974</v>
      </c>
      <c r="Z222" s="10">
        <f>IF(Y221&lt;=0,Z221,Z221*(1-X222/Y221))+MAX(0,-('1-Input'!$B$10-W222-IF(AND($A222&gt;=1,$A222&lt;1+'1-Input'!$B$12),$W$214,0)))</f>
        <v>536797.39448477165</v>
      </c>
    </row>
    <row r="223" spans="1:26">
      <c r="A223" s="9">
        <f t="shared" si="4"/>
        <v>6</v>
      </c>
      <c r="B223" s="12">
        <f>IF($A223='P-Parametri'!$C$47,'P-Parametri'!$B$34,IF($A223='P-Parametri'!$C$48,'P-Parametri'!$C$34,'P-Parametri'!$C$52))</f>
        <v>4.8525513124279884E-2</v>
      </c>
      <c r="C223" s="10">
        <f>IF($A223&lt;='1-Input'!$B$26,0,IF($A223='1-Input'!$B$26+1,('1-Input'!$B$23+$C$215)*'1-Input'!$B$27,'1-Input'!$B$23+$C$215))</f>
        <v>0</v>
      </c>
      <c r="D223" s="10">
        <f>MAX(0,('1-Input'!$B$10-C223-IF(AND($A223&gt;=1,$A223&lt;1+'1-Input'!$B$12),$C$214,0)))/(1-'P-Parametri'!$B$31*MAX(0,IF(E222&lt;=0,0,(E222-F222)/E222)))</f>
        <v>29000</v>
      </c>
      <c r="E223" s="10">
        <f>((E222-D223+MAX(0,-('1-Input'!$B$10-C223-IF(AND($A223&gt;=1,$A223&lt;1+'1-Input'!$B$12),$C$214,0))))*(1+B223))*(1-'P-Parametri'!$B$32)</f>
        <v>382309.18914616428</v>
      </c>
      <c r="F223" s="10">
        <f>IF(E222&lt;=0,F222,F222*(1-D223/E222))+MAX(0,-('1-Input'!$B$10-C223-IF(AND($A223&gt;=1,$A223&lt;1+'1-Input'!$B$12),$C$214,0)))</f>
        <v>474674.78218870301</v>
      </c>
      <c r="G223" s="10">
        <f>IF($A223&lt;='1-Input'!$B$26,0,IF($A223='1-Input'!$B$26+1,('1-Input'!$B$23+$G$215)*'1-Input'!$B$27,'1-Input'!$B$23+$G$215))</f>
        <v>0</v>
      </c>
      <c r="H223" s="10">
        <f>MAX(0,('1-Input'!$B$10-G223-IF(AND($A223&gt;=1,$A223&lt;1+'1-Input'!$B$12),$G$214,0)))/(1-'P-Parametri'!$B$31*MAX(0,IF(I222&lt;=0,0,(I222-J222)/I222)))</f>
        <v>29000</v>
      </c>
      <c r="I223" s="10">
        <f>((I222-H223+MAX(0,-('1-Input'!$B$10-G223-IF(AND($A223&gt;=1,$A223&lt;1+'1-Input'!$B$12),$G$214,0))))*(1+B223))*(1-'P-Parametri'!$B$32)</f>
        <v>426659.18098000198</v>
      </c>
      <c r="J223" s="10">
        <f>IF(I222&lt;=0,J222,J222*(1-H223/I222))+MAX(0,-('1-Input'!$B$10-G223-IF(AND($A223&gt;=1,$A223&lt;1+'1-Input'!$B$12),$G$214,0)))</f>
        <v>529739.69642948825</v>
      </c>
      <c r="K223" s="10">
        <f>IF($A223&lt;='1-Input'!$B$26,0,IF($A223='1-Input'!$B$26+1,('1-Input'!$B$23+$K$215)*'1-Input'!$B$27,'1-Input'!$B$23+$K$215))</f>
        <v>0</v>
      </c>
      <c r="L223" s="10">
        <f>MAX(0,('1-Input'!$B$10-K223-IF(AND($A223&gt;=1,$A223&lt;1+'1-Input'!$B$12),$K$214,0)))/(1-'P-Parametri'!$B$31*MAX(0,IF(M222&lt;=0,0,(M222-N222)/M222)))</f>
        <v>29000</v>
      </c>
      <c r="M223" s="10">
        <f>((M222-L223+MAX(0,-('1-Input'!$B$10-K223-IF(AND($A223&gt;=1,$A223&lt;1+'1-Input'!$B$12),$K$214,0))))*(1+B223))*(1-'P-Parametri'!$B$32)</f>
        <v>401072.05606061552</v>
      </c>
      <c r="N223" s="10">
        <f>IF(M222&lt;=0,N222,N222*(1-L223/M222))+MAX(0,-('1-Input'!$B$10-K223-IF(AND($A223&gt;=1,$A223&lt;1+'1-Input'!$B$12),$K$214,0)))</f>
        <v>497970.74268011533</v>
      </c>
      <c r="O223" s="10">
        <f>IF($A223&lt;='1-Input'!$B$26,0,IF($A223='1-Input'!$B$26+1,('1-Input'!$B$23+$O$215)*'1-Input'!$B$27,'1-Input'!$B$23+$O$215))</f>
        <v>0</v>
      </c>
      <c r="P223" s="10">
        <f>MAX(0,('1-Input'!$B$10-O223-IF(AND($A223&gt;=1,$A223&lt;1+'1-Input'!$B$12),$O$214,0)))/(1-'P-Parametri'!$B$31*MAX(0,IF(Q222&lt;=0,0,(Q222-R222)/Q222)))</f>
        <v>29000</v>
      </c>
      <c r="Q223" s="10">
        <f>((Q222-P223+MAX(0,-('1-Input'!$B$10-O223-IF(AND($A223&gt;=1,$A223&lt;1+'1-Input'!$B$12),$O$214,0))))*(1+B223))*(1-'P-Parametri'!$B$32)</f>
        <v>402049.79121798009</v>
      </c>
      <c r="R223" s="10">
        <f>IF(Q222&lt;=0,R222,R222*(1-P223/Q222))+MAX(0,-('1-Input'!$B$10-O223-IF(AND($A223&gt;=1,$A223&lt;1+'1-Input'!$B$12),$O$214,0)))</f>
        <v>499184.6978662216</v>
      </c>
      <c r="S223" s="10">
        <f>IF($A223&lt;='1-Input'!$B$26,0,IF($A223='1-Input'!$B$26+1,('1-Input'!$B$23+$S$215)*'1-Input'!$B$27,'1-Input'!$B$23+$S$215))</f>
        <v>0</v>
      </c>
      <c r="T223" s="10">
        <f>MAX(0,('1-Input'!$B$10-S223-IF(AND($A223&gt;=1,$A223&lt;1+'1-Input'!$B$12),$S$214,0)))/(1-'P-Parametri'!$B$31*MAX(0,IF(U222&lt;=0,0,(U222-V222)/U222)))</f>
        <v>29000</v>
      </c>
      <c r="U223" s="10">
        <f>((U222-T223+MAX(0,-('1-Input'!$B$10-S223-IF(AND($A223&gt;=1,$A223&lt;1+'1-Input'!$B$12),$S$214,0))))*(1+B223))*(1-'P-Parametri'!$B$32)</f>
        <v>401997.11658168014</v>
      </c>
      <c r="V223" s="10">
        <f>IF(U222&lt;=0,V222,V222*(1-T223/U222))+MAX(0,-('1-Input'!$B$10-S223-IF(AND($A223&gt;=1,$A223&lt;1+'1-Input'!$B$12),$S$214,0)))</f>
        <v>499119.29708009807</v>
      </c>
      <c r="W223" s="10">
        <f>IF($A223&lt;='1-Input'!$B$26,0,IF($A223='1-Input'!$B$26+1,('1-Input'!$B$23+$W$215)*'1-Input'!$B$27,'1-Input'!$B$23+$W$215))</f>
        <v>0</v>
      </c>
      <c r="X223" s="10">
        <f>MAX(0,('1-Input'!$B$10-W223-IF(AND($A223&gt;=1,$A223&lt;1+'1-Input'!$B$12),$W$214,0)))/(1-'P-Parametri'!$B$31*MAX(0,IF(Y222&lt;=0,0,(Y222-Z222)/Y222)))</f>
        <v>29000</v>
      </c>
      <c r="Y223" s="10">
        <f>((Y222-X223+MAX(0,-('1-Input'!$B$10-W223-IF(AND($A223&gt;=1,$A223&lt;1+'1-Input'!$B$12),$W$214,0))))*(1+B223))*(1-'P-Parametri'!$B$32)</f>
        <v>401997.11658168037</v>
      </c>
      <c r="Z223" s="10">
        <f>IF(Y222&lt;=0,Z222,Z222*(1-X223/Y222))+MAX(0,-('1-Input'!$B$10-W223-IF(AND($A223&gt;=1,$A223&lt;1+'1-Input'!$B$12),$W$214,0)))</f>
        <v>499119.29708009836</v>
      </c>
    </row>
    <row r="224" spans="1:26">
      <c r="A224" s="9">
        <f t="shared" si="4"/>
        <v>7</v>
      </c>
      <c r="B224" s="12">
        <f>IF($A224='P-Parametri'!$C$47,'P-Parametri'!$B$34,IF($A224='P-Parametri'!$C$48,'P-Parametri'!$C$34,'P-Parametri'!$C$52))</f>
        <v>4.8525513124279884E-2</v>
      </c>
      <c r="C224" s="10">
        <f>IF($A224&lt;='1-Input'!$B$26,0,IF($A224='1-Input'!$B$26+1,('1-Input'!$B$23+$C$215)*'1-Input'!$B$27,'1-Input'!$B$23+$C$215))</f>
        <v>0</v>
      </c>
      <c r="D224" s="10">
        <f>MAX(0,('1-Input'!$B$10-C224-IF(AND($A224&gt;=1,$A224&lt;1+'1-Input'!$B$12),$C$214,0)))/(1-'P-Parametri'!$B$31*MAX(0,IF(E223&lt;=0,0,(E223-F223)/E223)))</f>
        <v>29000</v>
      </c>
      <c r="E224" s="10">
        <f>((E223-D224+MAX(0,-('1-Input'!$B$10-C224-IF(AND($A224&gt;=1,$A224&lt;1+'1-Input'!$B$12),$C$214,0))))*(1+B224))*(1-'P-Parametri'!$B$32)</f>
        <v>369712.79144332313</v>
      </c>
      <c r="F224" s="10">
        <f>IF(E223&lt;=0,F223,F223*(1-D224/E223))+MAX(0,-('1-Input'!$B$10-C224-IF(AND($A224&gt;=1,$A224&lt;1+'1-Input'!$B$12),$C$214,0)))</f>
        <v>438668.40548032225</v>
      </c>
      <c r="G224" s="10">
        <f>IF($A224&lt;='1-Input'!$B$26,0,IF($A224='1-Input'!$B$26+1,('1-Input'!$B$23+$G$215)*'1-Input'!$B$27,'1-Input'!$B$23+$G$215))</f>
        <v>0</v>
      </c>
      <c r="H224" s="10">
        <f>MAX(0,('1-Input'!$B$10-G224-IF(AND($A224&gt;=1,$A224&lt;1+'1-Input'!$B$12),$G$214,0)))/(1-'P-Parametri'!$B$31*MAX(0,IF(I223&lt;=0,0,(I223-J223)/I223)))</f>
        <v>29000</v>
      </c>
      <c r="I224" s="10">
        <f>((I223-H224+MAX(0,-('1-Input'!$B$10-G224-IF(AND($A224&gt;=1,$A224&lt;1+'1-Input'!$B$12),$G$214,0))))*(1+B224))*(1-'P-Parametri'!$B$32)</f>
        <v>416121.8851920662</v>
      </c>
      <c r="J224" s="10">
        <f>IF(I223&lt;=0,J223,J223*(1-H224/I223))+MAX(0,-('1-Input'!$B$10-G224-IF(AND($A224&gt;=1,$A224&lt;1+'1-Input'!$B$12),$G$214,0)))</f>
        <v>493733.31972110743</v>
      </c>
      <c r="K224" s="10">
        <f>IF($A224&lt;='1-Input'!$B$26,0,IF($A224='1-Input'!$B$26+1,('1-Input'!$B$23+$K$215)*'1-Input'!$B$27,'1-Input'!$B$23+$K$215))</f>
        <v>0</v>
      </c>
      <c r="L224" s="10">
        <f>MAX(0,('1-Input'!$B$10-K224-IF(AND($A224&gt;=1,$A224&lt;1+'1-Input'!$B$12),$K$214,0)))/(1-'P-Parametri'!$B$31*MAX(0,IF(M223&lt;=0,0,(M223-N223)/M223)))</f>
        <v>29000</v>
      </c>
      <c r="M224" s="10">
        <f>((M223-L224+MAX(0,-('1-Input'!$B$10-K224-IF(AND($A224&gt;=1,$A224&lt;1+'1-Input'!$B$12),$K$214,0))))*(1+B224))*(1-'P-Parametri'!$B$32)</f>
        <v>389346.78941316239</v>
      </c>
      <c r="N224" s="10">
        <f>IF(M223&lt;=0,N223,N223*(1-L224/M223))+MAX(0,-('1-Input'!$B$10-K224-IF(AND($A224&gt;=1,$A224&lt;1+'1-Input'!$B$12),$K$214,0)))</f>
        <v>461964.36597173457</v>
      </c>
      <c r="O224" s="10">
        <f>IF($A224&lt;='1-Input'!$B$26,0,IF($A224='1-Input'!$B$26+1,('1-Input'!$B$23+$O$215)*'1-Input'!$B$27,'1-Input'!$B$23+$O$215))</f>
        <v>0</v>
      </c>
      <c r="P224" s="10">
        <f>MAX(0,('1-Input'!$B$10-O224-IF(AND($A224&gt;=1,$A224&lt;1+'1-Input'!$B$12),$O$214,0)))/(1-'P-Parametri'!$B$31*MAX(0,IF(Q223&lt;=0,0,(Q223-R223)/Q223)))</f>
        <v>29000</v>
      </c>
      <c r="Q224" s="10">
        <f>((Q223-P224+MAX(0,-('1-Input'!$B$10-O224-IF(AND($A224&gt;=1,$A224&lt;1+'1-Input'!$B$12),$O$214,0))))*(1+B224))*(1-'P-Parametri'!$B$32)</f>
        <v>390369.91931022261</v>
      </c>
      <c r="R224" s="10">
        <f>IF(Q223&lt;=0,R223,R223*(1-P224/Q223))+MAX(0,-('1-Input'!$B$10-O224-IF(AND($A224&gt;=1,$A224&lt;1+'1-Input'!$B$12),$O$214,0)))</f>
        <v>463178.32115784084</v>
      </c>
      <c r="S224" s="10">
        <f>IF($A224&lt;='1-Input'!$B$26,0,IF($A224='1-Input'!$B$26+1,('1-Input'!$B$23+$S$215)*'1-Input'!$B$27,'1-Input'!$B$23+$S$215))</f>
        <v>0</v>
      </c>
      <c r="T224" s="10">
        <f>MAX(0,('1-Input'!$B$10-S224-IF(AND($A224&gt;=1,$A224&lt;1+'1-Input'!$B$12),$S$214,0)))/(1-'P-Parametri'!$B$31*MAX(0,IF(U223&lt;=0,0,(U223-V223)/U223)))</f>
        <v>29000</v>
      </c>
      <c r="U224" s="10">
        <f>((U223-T224+MAX(0,-('1-Input'!$B$10-S224-IF(AND($A224&gt;=1,$A224&lt;1+'1-Input'!$B$12),$S$214,0))))*(1+B224))*(1-'P-Parametri'!$B$32)</f>
        <v>390314.7990715676</v>
      </c>
      <c r="V224" s="10">
        <f>IF(U223&lt;=0,V223,V223*(1-T224/U223))+MAX(0,-('1-Input'!$B$10-S224-IF(AND($A224&gt;=1,$A224&lt;1+'1-Input'!$B$12),$S$214,0)))</f>
        <v>463112.92037171725</v>
      </c>
      <c r="W224" s="10">
        <f>IF($A224&lt;='1-Input'!$B$26,0,IF($A224='1-Input'!$B$26+1,('1-Input'!$B$23+$W$215)*'1-Input'!$B$27,'1-Input'!$B$23+$W$215))</f>
        <v>0</v>
      </c>
      <c r="X224" s="10">
        <f>MAX(0,('1-Input'!$B$10-W224-IF(AND($A224&gt;=1,$A224&lt;1+'1-Input'!$B$12),$W$214,0)))/(1-'P-Parametri'!$B$31*MAX(0,IF(Y223&lt;=0,0,(Y223-Z223)/Y223)))</f>
        <v>29000</v>
      </c>
      <c r="Y224" s="10">
        <f>((Y223-X224+MAX(0,-('1-Input'!$B$10-W224-IF(AND($A224&gt;=1,$A224&lt;1+'1-Input'!$B$12),$W$214,0))))*(1+B224))*(1-'P-Parametri'!$B$32)</f>
        <v>390314.79907156783</v>
      </c>
      <c r="Z224" s="10">
        <f>IF(Y223&lt;=0,Z223,Z223*(1-X224/Y223))+MAX(0,-('1-Input'!$B$10-W224-IF(AND($A224&gt;=1,$A224&lt;1+'1-Input'!$B$12),$W$214,0)))</f>
        <v>463112.9203717176</v>
      </c>
    </row>
    <row r="225" spans="1:26">
      <c r="A225" s="9">
        <f t="shared" si="4"/>
        <v>8</v>
      </c>
      <c r="B225" s="12">
        <f>IF($A225='P-Parametri'!$C$47,'P-Parametri'!$B$34,IF($A225='P-Parametri'!$C$48,'P-Parametri'!$C$34,'P-Parametri'!$C$52))</f>
        <v>4.8525513124279884E-2</v>
      </c>
      <c r="C225" s="10">
        <f>IF($A225&lt;='1-Input'!$B$26,0,IF($A225='1-Input'!$B$26+1,('1-Input'!$B$23+$C$215)*'1-Input'!$B$27,'1-Input'!$B$23+$C$215))</f>
        <v>0</v>
      </c>
      <c r="D225" s="10">
        <f>MAX(0,('1-Input'!$B$10-C225-IF(AND($A225&gt;=1,$A225&lt;1+'1-Input'!$B$12),$C$214,0)))/(1-'P-Parametri'!$B$31*MAX(0,IF(E224&lt;=0,0,(E224-F224)/E224)))</f>
        <v>29000</v>
      </c>
      <c r="E225" s="10">
        <f>((E224-D225+MAX(0,-('1-Input'!$B$10-C225-IF(AND($A225&gt;=1,$A225&lt;1+'1-Input'!$B$12),$C$214,0))))*(1+B225))*(1-'P-Parametri'!$B$32)</f>
        <v>356531.56236716389</v>
      </c>
      <c r="F225" s="10">
        <f>IF(E224&lt;=0,F224,F224*(1-D225/E224))+MAX(0,-('1-Input'!$B$10-C225-IF(AND($A225&gt;=1,$A225&lt;1+'1-Input'!$B$12),$C$214,0)))</f>
        <v>404259.57772711874</v>
      </c>
      <c r="G225" s="10">
        <f>IF($A225&lt;='1-Input'!$B$26,0,IF($A225='1-Input'!$B$26+1,('1-Input'!$B$23+$G$215)*'1-Input'!$B$27,'1-Input'!$B$23+$G$215))</f>
        <v>0</v>
      </c>
      <c r="H225" s="10">
        <f>MAX(0,('1-Input'!$B$10-G225-IF(AND($A225&gt;=1,$A225&lt;1+'1-Input'!$B$12),$G$214,0)))/(1-'P-Parametri'!$B$31*MAX(0,IF(I224&lt;=0,0,(I224-J224)/I224)))</f>
        <v>29000</v>
      </c>
      <c r="I225" s="10">
        <f>((I224-H225+MAX(0,-('1-Input'!$B$10-G225-IF(AND($A225&gt;=1,$A225&lt;1+'1-Input'!$B$12),$G$214,0))))*(1+B225))*(1-'P-Parametri'!$B$32)</f>
        <v>405095.35896602448</v>
      </c>
      <c r="J225" s="10">
        <f>IF(I224&lt;=0,J224,J224*(1-H225/I224))+MAX(0,-('1-Input'!$B$10-G225-IF(AND($A225&gt;=1,$A225&lt;1+'1-Input'!$B$12),$G$214,0)))</f>
        <v>459324.49196790397</v>
      </c>
      <c r="K225" s="10">
        <f>IF($A225&lt;='1-Input'!$B$26,0,IF($A225='1-Input'!$B$26+1,('1-Input'!$B$23+$K$215)*'1-Input'!$B$27,'1-Input'!$B$23+$K$215))</f>
        <v>0</v>
      </c>
      <c r="L225" s="10">
        <f>MAX(0,('1-Input'!$B$10-K225-IF(AND($A225&gt;=1,$A225&lt;1+'1-Input'!$B$12),$K$214,0)))/(1-'P-Parametri'!$B$31*MAX(0,IF(M224&lt;=0,0,(M224-N224)/M224)))</f>
        <v>29000</v>
      </c>
      <c r="M225" s="10">
        <f>((M224-L225+MAX(0,-('1-Input'!$B$10-K225-IF(AND($A225&gt;=1,$A225&lt;1+'1-Input'!$B$12),$K$214,0))))*(1+B225))*(1-'P-Parametri'!$B$32)</f>
        <v>377077.13666757871</v>
      </c>
      <c r="N225" s="10">
        <f>IF(M224&lt;=0,N224,N224*(1-L225/M224))+MAX(0,-('1-Input'!$B$10-K225-IF(AND($A225&gt;=1,$A225&lt;1+'1-Input'!$B$12),$K$214,0)))</f>
        <v>427555.53821853106</v>
      </c>
      <c r="O225" s="10">
        <f>IF($A225&lt;='1-Input'!$B$26,0,IF($A225='1-Input'!$B$26+1,('1-Input'!$B$23+$O$215)*'1-Input'!$B$27,'1-Input'!$B$23+$O$215))</f>
        <v>0</v>
      </c>
      <c r="P225" s="10">
        <f>MAX(0,('1-Input'!$B$10-O225-IF(AND($A225&gt;=1,$A225&lt;1+'1-Input'!$B$12),$O$214,0)))/(1-'P-Parametri'!$B$31*MAX(0,IF(Q224&lt;=0,0,(Q224-R224)/Q224)))</f>
        <v>29000</v>
      </c>
      <c r="Q225" s="10">
        <f>((Q224-P225+MAX(0,-('1-Input'!$B$10-O225-IF(AND($A225&gt;=1,$A225&lt;1+'1-Input'!$B$12),$O$214,0))))*(1+B225))*(1-'P-Parametri'!$B$32)</f>
        <v>378147.76891228592</v>
      </c>
      <c r="R225" s="10">
        <f>IF(Q224&lt;=0,R224,R224*(1-P225/Q224))+MAX(0,-('1-Input'!$B$10-O225-IF(AND($A225&gt;=1,$A225&lt;1+'1-Input'!$B$12),$O$214,0)))</f>
        <v>428769.49340463738</v>
      </c>
      <c r="S225" s="10">
        <f>IF($A225&lt;='1-Input'!$B$26,0,IF($A225='1-Input'!$B$26+1,('1-Input'!$B$23+$S$215)*'1-Input'!$B$27,'1-Input'!$B$23+$S$215))</f>
        <v>0</v>
      </c>
      <c r="T225" s="10">
        <f>MAX(0,('1-Input'!$B$10-S225-IF(AND($A225&gt;=1,$A225&lt;1+'1-Input'!$B$12),$S$214,0)))/(1-'P-Parametri'!$B$31*MAX(0,IF(U224&lt;=0,0,(U224-V224)/U224)))</f>
        <v>29000</v>
      </c>
      <c r="U225" s="10">
        <f>((U224-T225+MAX(0,-('1-Input'!$B$10-S225-IF(AND($A225&gt;=1,$A225&lt;1+'1-Input'!$B$12),$S$214,0))))*(1+B225))*(1-'P-Parametri'!$B$32)</f>
        <v>378090.08952571964</v>
      </c>
      <c r="V225" s="10">
        <f>IF(U224&lt;=0,V224,V224*(1-T225/U224))+MAX(0,-('1-Input'!$B$10-S225-IF(AND($A225&gt;=1,$A225&lt;1+'1-Input'!$B$12),$S$214,0)))</f>
        <v>428704.09261851379</v>
      </c>
      <c r="W225" s="10">
        <f>IF($A225&lt;='1-Input'!$B$26,0,IF($A225='1-Input'!$B$26+1,('1-Input'!$B$23+$W$215)*'1-Input'!$B$27,'1-Input'!$B$23+$W$215))</f>
        <v>0</v>
      </c>
      <c r="X225" s="10">
        <f>MAX(0,('1-Input'!$B$10-W225-IF(AND($A225&gt;=1,$A225&lt;1+'1-Input'!$B$12),$W$214,0)))/(1-'P-Parametri'!$B$31*MAX(0,IF(Y224&lt;=0,0,(Y224-Z224)/Y224)))</f>
        <v>29000</v>
      </c>
      <c r="Y225" s="10">
        <f>((Y224-X225+MAX(0,-('1-Input'!$B$10-W225-IF(AND($A225&gt;=1,$A225&lt;1+'1-Input'!$B$12),$W$214,0))))*(1+B225))*(1-'P-Parametri'!$B$32)</f>
        <v>378090.08952571993</v>
      </c>
      <c r="Z225" s="10">
        <f>IF(Y224&lt;=0,Z224,Z224*(1-X225/Y224))+MAX(0,-('1-Input'!$B$10-W225-IF(AND($A225&gt;=1,$A225&lt;1+'1-Input'!$B$12),$W$214,0)))</f>
        <v>428704.09261851409</v>
      </c>
    </row>
    <row r="226" spans="1:26">
      <c r="A226" s="9">
        <f t="shared" si="4"/>
        <v>9</v>
      </c>
      <c r="B226" s="12">
        <f>IF($A226='P-Parametri'!$C$47,'P-Parametri'!$B$34,IF($A226='P-Parametri'!$C$48,'P-Parametri'!$C$34,'P-Parametri'!$C$52))</f>
        <v>4.8525513124279884E-2</v>
      </c>
      <c r="C226" s="10">
        <f>IF($A226&lt;='1-Input'!$B$26,0,IF($A226='1-Input'!$B$26+1,('1-Input'!$B$23+$C$215)*'1-Input'!$B$27,'1-Input'!$B$23+$C$215))</f>
        <v>0</v>
      </c>
      <c r="D226" s="10">
        <f>MAX(0,('1-Input'!$B$10-C226-IF(AND($A226&gt;=1,$A226&lt;1+'1-Input'!$B$12),$C$214,0)))/(1-'P-Parametri'!$B$31*MAX(0,IF(E225&lt;=0,0,(E225-F225)/E225)))</f>
        <v>29000</v>
      </c>
      <c r="E226" s="10">
        <f>((E225-D226+MAX(0,-('1-Input'!$B$10-C226-IF(AND($A226&gt;=1,$A226&lt;1+'1-Input'!$B$12),$C$214,0))))*(1+B226))*(1-'P-Parametri'!$B$32)</f>
        <v>342738.34909643675</v>
      </c>
      <c r="F226" s="10">
        <f>IF(E225&lt;=0,F225,F225*(1-D226/E225))+MAX(0,-('1-Input'!$B$10-C226-IF(AND($A226&gt;=1,$A226&lt;1+'1-Input'!$B$12),$C$214,0)))</f>
        <v>371377.41807693522</v>
      </c>
      <c r="G226" s="10">
        <f>IF($A226&lt;='1-Input'!$B$26,0,IF($A226='1-Input'!$B$26+1,('1-Input'!$B$23+$G$215)*'1-Input'!$B$27,'1-Input'!$B$23+$G$215))</f>
        <v>0</v>
      </c>
      <c r="H226" s="10">
        <f>MAX(0,('1-Input'!$B$10-G226-IF(AND($A226&gt;=1,$A226&lt;1+'1-Input'!$B$12),$G$214,0)))/(1-'P-Parametri'!$B$31*MAX(0,IF(I225&lt;=0,0,(I225-J225)/I225)))</f>
        <v>29000</v>
      </c>
      <c r="I226" s="10">
        <f>((I225-H226+MAX(0,-('1-Input'!$B$10-G226-IF(AND($A226&gt;=1,$A226&lt;1+'1-Input'!$B$12),$G$214,0))))*(1+B226))*(1-'P-Parametri'!$B$32)</f>
        <v>393556.88808502408</v>
      </c>
      <c r="J226" s="10">
        <f>IF(I225&lt;=0,J225,J225*(1-H226/I225))+MAX(0,-('1-Input'!$B$10-G226-IF(AND($A226&gt;=1,$A226&lt;1+'1-Input'!$B$12),$G$214,0)))</f>
        <v>426442.33231772046</v>
      </c>
      <c r="K226" s="10">
        <f>IF($A226&lt;='1-Input'!$B$26,0,IF($A226='1-Input'!$B$26+1,('1-Input'!$B$23+$K$215)*'1-Input'!$B$27,'1-Input'!$B$23+$K$215))</f>
        <v>0</v>
      </c>
      <c r="L226" s="10">
        <f>MAX(0,('1-Input'!$B$10-K226-IF(AND($A226&gt;=1,$A226&lt;1+'1-Input'!$B$12),$K$214,0)))/(1-'P-Parametri'!$B$31*MAX(0,IF(M225&lt;=0,0,(M225-N225)/M225)))</f>
        <v>29000</v>
      </c>
      <c r="M226" s="10">
        <f>((M225-L226+MAX(0,-('1-Input'!$B$10-K226-IF(AND($A226&gt;=1,$A226&lt;1+'1-Input'!$B$12),$K$214,0))))*(1+B226))*(1-'P-Parametri'!$B$32)</f>
        <v>364237.82281454065</v>
      </c>
      <c r="N226" s="10">
        <f>IF(M225&lt;=0,N225,N225*(1-L226/M225))+MAX(0,-('1-Input'!$B$10-K226-IF(AND($A226&gt;=1,$A226&lt;1+'1-Input'!$B$12),$K$214,0)))</f>
        <v>394673.37856834749</v>
      </c>
      <c r="O226" s="10">
        <f>IF($A226&lt;='1-Input'!$B$26,0,IF($A226='1-Input'!$B$26+1,('1-Input'!$B$23+$O$215)*'1-Input'!$B$27,'1-Input'!$B$23+$O$215))</f>
        <v>0</v>
      </c>
      <c r="P226" s="10">
        <f>MAX(0,('1-Input'!$B$10-O226-IF(AND($A226&gt;=1,$A226&lt;1+'1-Input'!$B$12),$O$214,0)))/(1-'P-Parametri'!$B$31*MAX(0,IF(Q225&lt;=0,0,(Q225-R225)/Q225)))</f>
        <v>29000</v>
      </c>
      <c r="Q226" s="10">
        <f>((Q225-P226+MAX(0,-('1-Input'!$B$10-O226-IF(AND($A226&gt;=1,$A226&lt;1+'1-Input'!$B$12),$O$214,0))))*(1+B226))*(1-'P-Parametri'!$B$32)</f>
        <v>365358.16286784218</v>
      </c>
      <c r="R226" s="10">
        <f>IF(Q225&lt;=0,R225,R225*(1-P226/Q225))+MAX(0,-('1-Input'!$B$10-O226-IF(AND($A226&gt;=1,$A226&lt;1+'1-Input'!$B$12),$O$214,0)))</f>
        <v>395887.33375445387</v>
      </c>
      <c r="S226" s="10">
        <f>IF($A226&lt;='1-Input'!$B$26,0,IF($A226='1-Input'!$B$26+1,('1-Input'!$B$23+$S$215)*'1-Input'!$B$27,'1-Input'!$B$23+$S$215))</f>
        <v>0</v>
      </c>
      <c r="T226" s="10">
        <f>MAX(0,('1-Input'!$B$10-S226-IF(AND($A226&gt;=1,$A226&lt;1+'1-Input'!$B$12),$S$214,0)))/(1-'P-Parametri'!$B$31*MAX(0,IF(U225&lt;=0,0,(U225-V225)/U225)))</f>
        <v>29000</v>
      </c>
      <c r="U226" s="10">
        <f>((U225-T226+MAX(0,-('1-Input'!$B$10-S226-IF(AND($A226&gt;=1,$A226&lt;1+'1-Input'!$B$12),$S$214,0))))*(1+B226))*(1-'P-Parametri'!$B$32)</f>
        <v>365297.80551606289</v>
      </c>
      <c r="V226" s="10">
        <f>IF(U225&lt;=0,V225,V225*(1-T226/U225))+MAX(0,-('1-Input'!$B$10-S226-IF(AND($A226&gt;=1,$A226&lt;1+'1-Input'!$B$12),$S$214,0)))</f>
        <v>395821.93296833028</v>
      </c>
      <c r="W226" s="10">
        <f>IF($A226&lt;='1-Input'!$B$26,0,IF($A226='1-Input'!$B$26+1,('1-Input'!$B$23+$W$215)*'1-Input'!$B$27,'1-Input'!$B$23+$W$215))</f>
        <v>0</v>
      </c>
      <c r="X226" s="10">
        <f>MAX(0,('1-Input'!$B$10-W226-IF(AND($A226&gt;=1,$A226&lt;1+'1-Input'!$B$12),$W$214,0)))/(1-'P-Parametri'!$B$31*MAX(0,IF(Y225&lt;=0,0,(Y225-Z225)/Y225)))</f>
        <v>29000</v>
      </c>
      <c r="Y226" s="10">
        <f>((Y225-X226+MAX(0,-('1-Input'!$B$10-W226-IF(AND($A226&gt;=1,$A226&lt;1+'1-Input'!$B$12),$W$214,0))))*(1+B226))*(1-'P-Parametri'!$B$32)</f>
        <v>365297.80551606318</v>
      </c>
      <c r="Z226" s="10">
        <f>IF(Y225&lt;=0,Z225,Z225*(1-X226/Y225))+MAX(0,-('1-Input'!$B$10-W226-IF(AND($A226&gt;=1,$A226&lt;1+'1-Input'!$B$12),$W$214,0)))</f>
        <v>395821.93296833057</v>
      </c>
    </row>
    <row r="227" spans="1:26">
      <c r="A227" s="9">
        <f t="shared" si="4"/>
        <v>10</v>
      </c>
      <c r="B227" s="12">
        <f>IF($A227='P-Parametri'!$C$47,'P-Parametri'!$B$34,IF($A227='P-Parametri'!$C$48,'P-Parametri'!$C$34,'P-Parametri'!$C$52))</f>
        <v>4.8525513124279884E-2</v>
      </c>
      <c r="C227" s="10">
        <f>IF($A227&lt;='1-Input'!$B$26,0,IF($A227='1-Input'!$B$26+1,('1-Input'!$B$23+$C$215)*'1-Input'!$B$27,'1-Input'!$B$23+$C$215))</f>
        <v>0</v>
      </c>
      <c r="D227" s="10">
        <f>MAX(0,('1-Input'!$B$10-C227-IF(AND($A227&gt;=1,$A227&lt;1+'1-Input'!$B$12),$C$214,0)))/(1-'P-Parametri'!$B$31*MAX(0,IF(E226&lt;=0,0,(E226-F226)/E226)))</f>
        <v>29000</v>
      </c>
      <c r="E227" s="10">
        <f>((E226-D227+MAX(0,-('1-Input'!$B$10-C227-IF(AND($A227&gt;=1,$A227&lt;1+'1-Input'!$B$12),$C$214,0))))*(1+B227))*(1-'P-Parametri'!$B$32)</f>
        <v>328304.73814615962</v>
      </c>
      <c r="F227" s="10">
        <f>IF(E226&lt;=0,F226,F226*(1-D227/E226))+MAX(0,-('1-Input'!$B$10-C227-IF(AND($A227&gt;=1,$A227&lt;1+'1-Input'!$B$12),$C$214,0)))</f>
        <v>339954.19055476272</v>
      </c>
      <c r="G227" s="10">
        <f>IF($A227&lt;='1-Input'!$B$26,0,IF($A227='1-Input'!$B$26+1,('1-Input'!$B$23+$G$215)*'1-Input'!$B$27,'1-Input'!$B$23+$G$215))</f>
        <v>0</v>
      </c>
      <c r="H227" s="10">
        <f>MAX(0,('1-Input'!$B$10-G227-IF(AND($A227&gt;=1,$A227&lt;1+'1-Input'!$B$12),$G$214,0)))/(1-'P-Parametri'!$B$31*MAX(0,IF(I226&lt;=0,0,(I226-J226)/I226)))</f>
        <v>29000</v>
      </c>
      <c r="I227" s="10">
        <f>((I226-H227+MAX(0,-('1-Input'!$B$10-G227-IF(AND($A227&gt;=1,$A227&lt;1+'1-Input'!$B$12),$G$214,0))))*(1+B227))*(1-'P-Parametri'!$B$32)</f>
        <v>381482.70374605583</v>
      </c>
      <c r="J227" s="10">
        <f>IF(I226&lt;=0,J226,J226*(1-H227/I226))+MAX(0,-('1-Input'!$B$10-G227-IF(AND($A227&gt;=1,$A227&lt;1+'1-Input'!$B$12),$G$214,0)))</f>
        <v>395019.1047955479</v>
      </c>
      <c r="K227" s="10">
        <f>IF($A227&lt;='1-Input'!$B$26,0,IF($A227='1-Input'!$B$26+1,('1-Input'!$B$23+$K$215)*'1-Input'!$B$27,'1-Input'!$B$23+$K$215))</f>
        <v>0</v>
      </c>
      <c r="L227" s="10">
        <f>MAX(0,('1-Input'!$B$10-K227-IF(AND($A227&gt;=1,$A227&lt;1+'1-Input'!$B$12),$K$214,0)))/(1-'P-Parametri'!$B$31*MAX(0,IF(M226&lt;=0,0,(M226-N226)/M226)))</f>
        <v>29000</v>
      </c>
      <c r="M227" s="10">
        <f>((M226-L227+MAX(0,-('1-Input'!$B$10-K227-IF(AND($A227&gt;=1,$A227&lt;1+'1-Input'!$B$12),$K$214,0))))*(1+B227))*(1-'P-Parametri'!$B$32)</f>
        <v>350802.39936491207</v>
      </c>
      <c r="N227" s="10">
        <f>IF(M226&lt;=0,N226,N226*(1-L227/M226))+MAX(0,-('1-Input'!$B$10-K227-IF(AND($A227&gt;=1,$A227&lt;1+'1-Input'!$B$12),$K$214,0)))</f>
        <v>363250.15104617493</v>
      </c>
      <c r="O227" s="10">
        <f>IF($A227&lt;='1-Input'!$B$26,0,IF($A227='1-Input'!$B$26+1,('1-Input'!$B$23+$O$215)*'1-Input'!$B$27,'1-Input'!$B$23+$O$215))</f>
        <v>0</v>
      </c>
      <c r="P227" s="10">
        <f>MAX(0,('1-Input'!$B$10-O227-IF(AND($A227&gt;=1,$A227&lt;1+'1-Input'!$B$12),$O$214,0)))/(1-'P-Parametri'!$B$31*MAX(0,IF(Q226&lt;=0,0,(Q226-R226)/Q226)))</f>
        <v>29000</v>
      </c>
      <c r="Q227" s="10">
        <f>((Q226-P227+MAX(0,-('1-Input'!$B$10-O227-IF(AND($A227&gt;=1,$A227&lt;1+'1-Input'!$B$12),$O$214,0))))*(1+B227))*(1-'P-Parametri'!$B$32)</f>
        <v>351974.75508391525</v>
      </c>
      <c r="R227" s="10">
        <f>IF(Q226&lt;=0,R226,R226*(1-P227/Q226))+MAX(0,-('1-Input'!$B$10-O227-IF(AND($A227&gt;=1,$A227&lt;1+'1-Input'!$B$12),$O$214,0)))</f>
        <v>364464.10623228137</v>
      </c>
      <c r="S227" s="10">
        <f>IF($A227&lt;='1-Input'!$B$26,0,IF($A227='1-Input'!$B$26+1,('1-Input'!$B$23+$S$215)*'1-Input'!$B$27,'1-Input'!$B$23+$S$215))</f>
        <v>0</v>
      </c>
      <c r="T227" s="10">
        <f>MAX(0,('1-Input'!$B$10-S227-IF(AND($A227&gt;=1,$A227&lt;1+'1-Input'!$B$12),$S$214,0)))/(1-'P-Parametri'!$B$31*MAX(0,IF(U226&lt;=0,0,(U226-V226)/U226)))</f>
        <v>29000</v>
      </c>
      <c r="U227" s="10">
        <f>((U226-T227+MAX(0,-('1-Input'!$B$10-S227-IF(AND($A227&gt;=1,$A227&lt;1+'1-Input'!$B$12),$S$214,0))))*(1+B227))*(1-'P-Parametri'!$B$32)</f>
        <v>351911.59543311648</v>
      </c>
      <c r="V227" s="10">
        <f>IF(U226&lt;=0,V226,V226*(1-T227/U226))+MAX(0,-('1-Input'!$B$10-S227-IF(AND($A227&gt;=1,$A227&lt;1+'1-Input'!$B$12),$S$214,0)))</f>
        <v>364398.70544615778</v>
      </c>
      <c r="W227" s="10">
        <f>IF($A227&lt;='1-Input'!$B$26,0,IF($A227='1-Input'!$B$26+1,('1-Input'!$B$23+$W$215)*'1-Input'!$B$27,'1-Input'!$B$23+$W$215))</f>
        <v>0</v>
      </c>
      <c r="X227" s="10">
        <f>MAX(0,('1-Input'!$B$10-W227-IF(AND($A227&gt;=1,$A227&lt;1+'1-Input'!$B$12),$W$214,0)))/(1-'P-Parametri'!$B$31*MAX(0,IF(Y226&lt;=0,0,(Y226-Z226)/Y226)))</f>
        <v>29000</v>
      </c>
      <c r="Y227" s="10">
        <f>((Y226-X227+MAX(0,-('1-Input'!$B$10-W227-IF(AND($A227&gt;=1,$A227&lt;1+'1-Input'!$B$12),$W$214,0))))*(1+B227))*(1-'P-Parametri'!$B$32)</f>
        <v>351911.59543311683</v>
      </c>
      <c r="Z227" s="10">
        <f>IF(Y226&lt;=0,Z226,Z226*(1-X227/Y226))+MAX(0,-('1-Input'!$B$10-W227-IF(AND($A227&gt;=1,$A227&lt;1+'1-Input'!$B$12),$W$214,0)))</f>
        <v>364398.70544615801</v>
      </c>
    </row>
    <row r="228" spans="1:26">
      <c r="A228" s="9">
        <f t="shared" si="4"/>
        <v>11</v>
      </c>
      <c r="B228" s="12">
        <f>IF($A228='P-Parametri'!$C$47,'P-Parametri'!$B$34,IF($A228='P-Parametri'!$C$48,'P-Parametri'!$C$34,'P-Parametri'!$C$52))</f>
        <v>4.8525513124279884E-2</v>
      </c>
      <c r="C228" s="10">
        <f>IF($A228&lt;='1-Input'!$B$26,0,IF($A228='1-Input'!$B$26+1,('1-Input'!$B$23+$C$215)*'1-Input'!$B$27,'1-Input'!$B$23+$C$215))</f>
        <v>0</v>
      </c>
      <c r="D228" s="10">
        <f>MAX(0,('1-Input'!$B$10-C228-IF(AND($A228&gt;=1,$A228&lt;1+'1-Input'!$B$12),$C$214,0)))/(1-'P-Parametri'!$B$31*MAX(0,IF(E227&lt;=0,0,(E227-F227)/E227)))</f>
        <v>29000</v>
      </c>
      <c r="E228" s="10">
        <f>((E227-D228+MAX(0,-('1-Input'!$B$10-C228-IF(AND($A228&gt;=1,$A228&lt;1+'1-Input'!$B$12),$C$214,0))))*(1+B228))*(1-'P-Parametri'!$B$32)</f>
        <v>313200.99683693977</v>
      </c>
      <c r="F228" s="10">
        <f>IF(E227&lt;=0,F227,F227*(1-D228/E227))+MAX(0,-('1-Input'!$B$10-C228-IF(AND($A228&gt;=1,$A228&lt;1+'1-Input'!$B$12),$C$214,0)))</f>
        <v>309925.16452925623</v>
      </c>
      <c r="G228" s="10">
        <f>IF($A228&lt;='1-Input'!$B$26,0,IF($A228='1-Input'!$B$26+1,('1-Input'!$B$23+$G$215)*'1-Input'!$B$27,'1-Input'!$B$23+$G$215))</f>
        <v>0</v>
      </c>
      <c r="H228" s="10">
        <f>MAX(0,('1-Input'!$B$10-G228-IF(AND($A228&gt;=1,$A228&lt;1+'1-Input'!$B$12),$G$214,0)))/(1-'P-Parametri'!$B$31*MAX(0,IF(I227&lt;=0,0,(I227-J227)/I227)))</f>
        <v>29000</v>
      </c>
      <c r="I228" s="10">
        <f>((I227-H228+MAX(0,-('1-Input'!$B$10-G228-IF(AND($A228&gt;=1,$A228&lt;1+'1-Input'!$B$12),$G$214,0))))*(1+B228))*(1-'P-Parametri'!$B$32)</f>
        <v>368847.93359714124</v>
      </c>
      <c r="J228" s="10">
        <f>IF(I227&lt;=0,J227,J227*(1-H228/I227))+MAX(0,-('1-Input'!$B$10-G228-IF(AND($A228&gt;=1,$A228&lt;1+'1-Input'!$B$12),$G$214,0)))</f>
        <v>364990.07877004141</v>
      </c>
      <c r="K228" s="10">
        <f>IF($A228&lt;='1-Input'!$B$26,0,IF($A228='1-Input'!$B$26+1,('1-Input'!$B$23+$K$215)*'1-Input'!$B$27,'1-Input'!$B$23+$K$215))</f>
        <v>0</v>
      </c>
      <c r="L228" s="10">
        <f>MAX(0,('1-Input'!$B$10-K228-IF(AND($A228&gt;=1,$A228&lt;1+'1-Input'!$B$12),$K$214,0)))/(1-'P-Parametri'!$B$31*MAX(0,IF(M227&lt;=0,0,(M227-N227)/M227)))</f>
        <v>29000</v>
      </c>
      <c r="M228" s="10">
        <f>((M227-L228+MAX(0,-('1-Input'!$B$10-K228-IF(AND($A228&gt;=1,$A228&lt;1+'1-Input'!$B$12),$K$214,0))))*(1+B228))*(1-'P-Parametri'!$B$32)</f>
        <v>336743.18986688147</v>
      </c>
      <c r="N228" s="10">
        <f>IF(M227&lt;=0,N227,N227*(1-L228/M227))+MAX(0,-('1-Input'!$B$10-K228-IF(AND($A228&gt;=1,$A228&lt;1+'1-Input'!$B$12),$K$214,0)))</f>
        <v>333221.12502066843</v>
      </c>
      <c r="O228" s="10">
        <f>IF($A228&lt;='1-Input'!$B$26,0,IF($A228='1-Input'!$B$26+1,('1-Input'!$B$23+$O$215)*'1-Input'!$B$27,'1-Input'!$B$23+$O$215))</f>
        <v>0</v>
      </c>
      <c r="P228" s="10">
        <f>MAX(0,('1-Input'!$B$10-O228-IF(AND($A228&gt;=1,$A228&lt;1+'1-Input'!$B$12),$O$214,0)))/(1-'P-Parametri'!$B$31*MAX(0,IF(Q227&lt;=0,0,(Q227-R227)/Q227)))</f>
        <v>29000</v>
      </c>
      <c r="Q228" s="10">
        <f>((Q227-P228+MAX(0,-('1-Input'!$B$10-O228-IF(AND($A228&gt;=1,$A228&lt;1+'1-Input'!$B$12),$O$214,0))))*(1+B228))*(1-'P-Parametri'!$B$32)</f>
        <v>337969.97625894978</v>
      </c>
      <c r="R228" s="10">
        <f>IF(Q227&lt;=0,R227,R227*(1-P228/Q227))+MAX(0,-('1-Input'!$B$10-O228-IF(AND($A228&gt;=1,$A228&lt;1+'1-Input'!$B$12),$O$214,0)))</f>
        <v>334435.08020677487</v>
      </c>
      <c r="S228" s="10">
        <f>IF($A228&lt;='1-Input'!$B$26,0,IF($A228='1-Input'!$B$26+1,('1-Input'!$B$23+$S$215)*'1-Input'!$B$27,'1-Input'!$B$23+$S$215))</f>
        <v>0</v>
      </c>
      <c r="T228" s="10">
        <f>MAX(0,('1-Input'!$B$10-S228-IF(AND($A228&gt;=1,$A228&lt;1+'1-Input'!$B$12),$S$214,0)))/(1-'P-Parametri'!$B$31*MAX(0,IF(U227&lt;=0,0,(U227-V227)/U227)))</f>
        <v>29000</v>
      </c>
      <c r="U228" s="10">
        <f>((U227-T228+MAX(0,-('1-Input'!$B$10-S228-IF(AND($A228&gt;=1,$A228&lt;1+'1-Input'!$B$12),$S$214,0))))*(1+B228))*(1-'P-Parametri'!$B$32)</f>
        <v>337903.88420269772</v>
      </c>
      <c r="V228" s="10">
        <f>IF(U227&lt;=0,V227,V227*(1-T228/U227))+MAX(0,-('1-Input'!$B$10-S228-IF(AND($A228&gt;=1,$A228&lt;1+'1-Input'!$B$12),$S$214,0)))</f>
        <v>334369.67942065129</v>
      </c>
      <c r="W228" s="10">
        <f>IF($A228&lt;='1-Input'!$B$26,0,IF($A228='1-Input'!$B$26+1,('1-Input'!$B$23+$W$215)*'1-Input'!$B$27,'1-Input'!$B$23+$W$215))</f>
        <v>0</v>
      </c>
      <c r="X228" s="10">
        <f>MAX(0,('1-Input'!$B$10-W228-IF(AND($A228&gt;=1,$A228&lt;1+'1-Input'!$B$12),$W$214,0)))/(1-'P-Parametri'!$B$31*MAX(0,IF(Y227&lt;=0,0,(Y227-Z227)/Y227)))</f>
        <v>29000</v>
      </c>
      <c r="Y228" s="10">
        <f>((Y227-X228+MAX(0,-('1-Input'!$B$10-W228-IF(AND($A228&gt;=1,$A228&lt;1+'1-Input'!$B$12),$W$214,0))))*(1+B228))*(1-'P-Parametri'!$B$32)</f>
        <v>337903.88420269813</v>
      </c>
      <c r="Z228" s="10">
        <f>IF(Y227&lt;=0,Z227,Z227*(1-X228/Y227))+MAX(0,-('1-Input'!$B$10-W228-IF(AND($A228&gt;=1,$A228&lt;1+'1-Input'!$B$12),$W$214,0)))</f>
        <v>334369.67942065152</v>
      </c>
    </row>
    <row r="229" spans="1:26">
      <c r="A229" s="9">
        <f t="shared" si="4"/>
        <v>12</v>
      </c>
      <c r="B229" s="12">
        <f>IF($A229='P-Parametri'!$C$47,'P-Parametri'!$B$34,IF($A229='P-Parametri'!$C$48,'P-Parametri'!$C$34,'P-Parametri'!$C$52))</f>
        <v>4.8525513124279884E-2</v>
      </c>
      <c r="C229" s="10">
        <f>IF($A229&lt;='1-Input'!$B$26,0,IF($A229='1-Input'!$B$26+1,('1-Input'!$B$23+$C$215)*'1-Input'!$B$27,'1-Input'!$B$23+$C$215))</f>
        <v>0</v>
      </c>
      <c r="D229" s="10">
        <f>MAX(0,('1-Input'!$B$10-C229-IF(AND($A229&gt;=1,$A229&lt;1+'1-Input'!$B$12),$C$214,0)))/(1-'P-Parametri'!$B$31*MAX(0,IF(E228&lt;=0,0,(E228-F228)/E228)))</f>
        <v>29079.077421165759</v>
      </c>
      <c r="E229" s="10">
        <f>((E228-D229+MAX(0,-('1-Input'!$B$10-C229-IF(AND($A229&gt;=1,$A229&lt;1+'1-Input'!$B$12),$C$214,0))))*(1+B229))*(1-'P-Parametri'!$B$32)</f>
        <v>297313.2631825892</v>
      </c>
      <c r="F229" s="10">
        <f>IF(E228&lt;=0,F228,F228*(1-D229/E228))+MAX(0,-('1-Input'!$B$10-C229-IF(AND($A229&gt;=1,$A229&lt;1+'1-Input'!$B$12),$C$214,0)))</f>
        <v>281150.23103565112</v>
      </c>
      <c r="G229" s="10">
        <f>IF($A229&lt;='1-Input'!$B$26,0,IF($A229='1-Input'!$B$26+1,('1-Input'!$B$23+$G$215)*'1-Input'!$B$27,'1-Input'!$B$23+$G$215))</f>
        <v>0</v>
      </c>
      <c r="H229" s="10">
        <f>MAX(0,('1-Input'!$B$10-G229-IF(AND($A229&gt;=1,$A229&lt;1+'1-Input'!$B$12),$G$214,0)))/(1-'P-Parametri'!$B$31*MAX(0,IF(I228&lt;=0,0,(I228-J228)/I228)))</f>
        <v>29079.077421165763</v>
      </c>
      <c r="I229" s="10">
        <f>((I228-H229+MAX(0,-('1-Input'!$B$10-G229-IF(AND($A229&gt;=1,$A229&lt;1+'1-Input'!$B$12),$G$214,0))))*(1+B229))*(1-'P-Parametri'!$B$32)</f>
        <v>355543.80163703318</v>
      </c>
      <c r="J229" s="10">
        <f>IF(I228&lt;=0,J228,J228*(1-H229/I228))+MAX(0,-('1-Input'!$B$10-G229-IF(AND($A229&gt;=1,$A229&lt;1+'1-Input'!$B$12),$G$214,0)))</f>
        <v>336215.14527643629</v>
      </c>
      <c r="K229" s="10">
        <f>IF($A229&lt;='1-Input'!$B$26,0,IF($A229='1-Input'!$B$26+1,('1-Input'!$B$23+$K$215)*'1-Input'!$B$27,'1-Input'!$B$23+$K$215))</f>
        <v>0</v>
      </c>
      <c r="L229" s="10">
        <f>MAX(0,('1-Input'!$B$10-K229-IF(AND($A229&gt;=1,$A229&lt;1+'1-Input'!$B$12),$K$214,0)))/(1-'P-Parametri'!$B$31*MAX(0,IF(M228&lt;=0,0,(M228-N228)/M228)))</f>
        <v>29079.077421165752</v>
      </c>
      <c r="M229" s="10">
        <f>((M228-L229+MAX(0,-('1-Input'!$B$10-K229-IF(AND($A229&gt;=1,$A229&lt;1+'1-Input'!$B$12),$K$214,0))))*(1+B229))*(1-'P-Parametri'!$B$32)</f>
        <v>321948.48402932606</v>
      </c>
      <c r="N229" s="10">
        <f>IF(M228&lt;=0,N228,N228*(1-L229/M228))+MAX(0,-('1-Input'!$B$10-K229-IF(AND($A229&gt;=1,$A229&lt;1+'1-Input'!$B$12),$K$214,0)))</f>
        <v>304446.19152706326</v>
      </c>
      <c r="O229" s="10">
        <f>IF($A229&lt;='1-Input'!$B$26,0,IF($A229='1-Input'!$B$26+1,('1-Input'!$B$23+$O$215)*'1-Input'!$B$27,'1-Input'!$B$23+$O$215))</f>
        <v>0</v>
      </c>
      <c r="P229" s="10">
        <f>MAX(0,('1-Input'!$B$10-O229-IF(AND($A229&gt;=1,$A229&lt;1+'1-Input'!$B$12),$O$214,0)))/(1-'P-Parametri'!$B$31*MAX(0,IF(Q228&lt;=0,0,(Q228-R228)/Q228)))</f>
        <v>29079.077421165763</v>
      </c>
      <c r="Q229" s="10">
        <f>((Q228-P229+MAX(0,-('1-Input'!$B$10-O229-IF(AND($A229&gt;=1,$A229&lt;1+'1-Input'!$B$12),$O$214,0))))*(1+B229))*(1-'P-Parametri'!$B$32)</f>
        <v>323232.22822690086</v>
      </c>
      <c r="R229" s="10">
        <f>IF(Q228&lt;=0,R228,R228*(1-P229/Q228))+MAX(0,-('1-Input'!$B$10-O229-IF(AND($A229&gt;=1,$A229&lt;1+'1-Input'!$B$12),$O$214,0)))</f>
        <v>305660.14671316976</v>
      </c>
      <c r="S229" s="10">
        <f>IF($A229&lt;='1-Input'!$B$26,0,IF($A229='1-Input'!$B$26+1,('1-Input'!$B$23+$S$215)*'1-Input'!$B$27,'1-Input'!$B$23+$S$215))</f>
        <v>0</v>
      </c>
      <c r="T229" s="10">
        <f>MAX(0,('1-Input'!$B$10-S229-IF(AND($A229&gt;=1,$A229&lt;1+'1-Input'!$B$12),$S$214,0)))/(1-'P-Parametri'!$B$31*MAX(0,IF(U228&lt;=0,0,(U228-V228)/U228)))</f>
        <v>29079.077421165748</v>
      </c>
      <c r="U229" s="10">
        <f>((U228-T229+MAX(0,-('1-Input'!$B$10-S229-IF(AND($A229&gt;=1,$A229&lt;1+'1-Input'!$B$12),$S$214,0))))*(1+B229))*(1-'P-Parametri'!$B$32)</f>
        <v>323163.06761812017</v>
      </c>
      <c r="V229" s="10">
        <f>IF(U228&lt;=0,V228,V228*(1-T229/U228))+MAX(0,-('1-Input'!$B$10-S229-IF(AND($A229&gt;=1,$A229&lt;1+'1-Input'!$B$12),$S$214,0)))</f>
        <v>305594.74592704611</v>
      </c>
      <c r="W229" s="10">
        <f>IF($A229&lt;='1-Input'!$B$26,0,IF($A229='1-Input'!$B$26+1,('1-Input'!$B$23+$W$215)*'1-Input'!$B$27,'1-Input'!$B$23+$W$215))</f>
        <v>0</v>
      </c>
      <c r="X229" s="10">
        <f>MAX(0,('1-Input'!$B$10-W229-IF(AND($A229&gt;=1,$A229&lt;1+'1-Input'!$B$12),$W$214,0)))/(1-'P-Parametri'!$B$31*MAX(0,IF(Y228&lt;=0,0,(Y228-Z228)/Y228)))</f>
        <v>29079.077421165752</v>
      </c>
      <c r="Y229" s="10">
        <f>((Y228-X229+MAX(0,-('1-Input'!$B$10-W229-IF(AND($A229&gt;=1,$A229&lt;1+'1-Input'!$B$12),$W$214,0))))*(1+B229))*(1-'P-Parametri'!$B$32)</f>
        <v>323163.06761812058</v>
      </c>
      <c r="Z229" s="10">
        <f>IF(Y228&lt;=0,Z228,Z228*(1-X229/Y228))+MAX(0,-('1-Input'!$B$10-W229-IF(AND($A229&gt;=1,$A229&lt;1+'1-Input'!$B$12),$W$214,0)))</f>
        <v>305594.74592704634</v>
      </c>
    </row>
    <row r="230" spans="1:26">
      <c r="A230" s="9">
        <f t="shared" si="4"/>
        <v>13</v>
      </c>
      <c r="B230" s="12">
        <f>IF($A230='P-Parametri'!$C$47,'P-Parametri'!$B$34,IF($A230='P-Parametri'!$C$48,'P-Parametri'!$C$34,'P-Parametri'!$C$52))</f>
        <v>4.8525513124279884E-2</v>
      </c>
      <c r="C230" s="10">
        <f>IF($A230&lt;='1-Input'!$B$26,0,IF($A230='1-Input'!$B$26+1,('1-Input'!$B$23+$C$215)*'1-Input'!$B$27,'1-Input'!$B$23+$C$215))</f>
        <v>0</v>
      </c>
      <c r="D230" s="10">
        <f>MAX(0,('1-Input'!$B$10-C230-IF(AND($A230&gt;=1,$A230&lt;1+'1-Input'!$B$12),$C$214,0)))/(1-'P-Parametri'!$B$31*MAX(0,IF(E229&lt;=0,0,(E229-F229)/E229)))</f>
        <v>29415.778713297248</v>
      </c>
      <c r="E230" s="10">
        <f>((E229-D230+MAX(0,-('1-Input'!$B$10-C230-IF(AND($A230&gt;=1,$A230&lt;1+'1-Input'!$B$12),$C$214,0))))*(1+B230))*(1-'P-Parametri'!$B$32)</f>
        <v>280335.55267313239</v>
      </c>
      <c r="F230" s="10">
        <f>IF(E229&lt;=0,F229,F229*(1-D230/E229))+MAX(0,-('1-Input'!$B$10-C230-IF(AND($A230&gt;=1,$A230&lt;1+'1-Input'!$B$12),$C$214,0)))</f>
        <v>253333.60121965097</v>
      </c>
      <c r="G230" s="10">
        <f>IF($A230&lt;='1-Input'!$B$26,0,IF($A230='1-Input'!$B$26+1,('1-Input'!$B$23+$G$215)*'1-Input'!$B$27,'1-Input'!$B$23+$G$215))</f>
        <v>0</v>
      </c>
      <c r="H230" s="10">
        <f>MAX(0,('1-Input'!$B$10-G230-IF(AND($A230&gt;=1,$A230&lt;1+'1-Input'!$B$12),$G$214,0)))/(1-'P-Parametri'!$B$31*MAX(0,IF(I229&lt;=0,0,(I229-J229)/I229)))</f>
        <v>29415.778713297248</v>
      </c>
      <c r="I230" s="10">
        <f>((I229-H230+MAX(0,-('1-Input'!$B$10-G230-IF(AND($A230&gt;=1,$A230&lt;1+'1-Input'!$B$12),$G$214,0))))*(1+B230))*(1-'P-Parametri'!$B$32)</f>
        <v>341269.64547515643</v>
      </c>
      <c r="J230" s="10">
        <f>IF(I229&lt;=0,J229,J229*(1-H230/I229))+MAX(0,-('1-Input'!$B$10-G230-IF(AND($A230&gt;=1,$A230&lt;1+'1-Input'!$B$12),$G$214,0)))</f>
        <v>308398.51546043612</v>
      </c>
      <c r="K230" s="10">
        <f>IF($A230&lt;='1-Input'!$B$26,0,IF($A230='1-Input'!$B$26+1,('1-Input'!$B$23+$K$215)*'1-Input'!$B$27,'1-Input'!$B$23+$K$215))</f>
        <v>0</v>
      </c>
      <c r="L230" s="10">
        <f>MAX(0,('1-Input'!$B$10-K230-IF(AND($A230&gt;=1,$A230&lt;1+'1-Input'!$B$12),$K$214,0)))/(1-'P-Parametri'!$B$31*MAX(0,IF(M229&lt;=0,0,(M229-N229)/M229)))</f>
        <v>29415.778713297241</v>
      </c>
      <c r="M230" s="10">
        <f>((M229-L230+MAX(0,-('1-Input'!$B$10-K230-IF(AND($A230&gt;=1,$A230&lt;1+'1-Input'!$B$12),$K$214,0))))*(1+B230))*(1-'P-Parametri'!$B$32)</f>
        <v>306114.54893722862</v>
      </c>
      <c r="N230" s="10">
        <f>IF(M229&lt;=0,N229,N229*(1-L230/M229))+MAX(0,-('1-Input'!$B$10-K230-IF(AND($A230&gt;=1,$A230&lt;1+'1-Input'!$B$12),$K$214,0)))</f>
        <v>276629.56171106308</v>
      </c>
      <c r="O230" s="10">
        <f>IF($A230&lt;='1-Input'!$B$26,0,IF($A230='1-Input'!$B$26+1,('1-Input'!$B$23+$O$215)*'1-Input'!$B$27,'1-Input'!$B$23+$O$215))</f>
        <v>0</v>
      </c>
      <c r="P230" s="10">
        <f>MAX(0,('1-Input'!$B$10-O230-IF(AND($A230&gt;=1,$A230&lt;1+'1-Input'!$B$12),$O$214,0)))/(1-'P-Parametri'!$B$31*MAX(0,IF(Q229&lt;=0,0,(Q229-R229)/Q229)))</f>
        <v>29415.778713297248</v>
      </c>
      <c r="Q230" s="10">
        <f>((Q229-P230+MAX(0,-('1-Input'!$B$10-O230-IF(AND($A230&gt;=1,$A230&lt;1+'1-Input'!$B$12),$O$214,0))))*(1+B230))*(1-'P-Parametri'!$B$32)</f>
        <v>307457.89540362405</v>
      </c>
      <c r="R230" s="10">
        <f>IF(Q229&lt;=0,R229,R229*(1-P230/Q229))+MAX(0,-('1-Input'!$B$10-O230-IF(AND($A230&gt;=1,$A230&lt;1+'1-Input'!$B$12),$O$214,0)))</f>
        <v>277843.51689716958</v>
      </c>
      <c r="S230" s="10">
        <f>IF($A230&lt;='1-Input'!$B$26,0,IF($A230='1-Input'!$B$26+1,('1-Input'!$B$23+$S$215)*'1-Input'!$B$27,'1-Input'!$B$23+$S$215))</f>
        <v>0</v>
      </c>
      <c r="T230" s="10">
        <f>MAX(0,('1-Input'!$B$10-S230-IF(AND($A230&gt;=1,$A230&lt;1+'1-Input'!$B$12),$S$214,0)))/(1-'P-Parametri'!$B$31*MAX(0,IF(U229&lt;=0,0,(U229-V229)/U229)))</f>
        <v>29415.778713297237</v>
      </c>
      <c r="U230" s="10">
        <f>((U229-T230+MAX(0,-('1-Input'!$B$10-S230-IF(AND($A230&gt;=1,$A230&lt;1+'1-Input'!$B$12),$S$214,0))))*(1+B230))*(1-'P-Parametri'!$B$32)</f>
        <v>307385.52377413993</v>
      </c>
      <c r="V230" s="10">
        <f>IF(U229&lt;=0,V229,V229*(1-T230/U229))+MAX(0,-('1-Input'!$B$10-S230-IF(AND($A230&gt;=1,$A230&lt;1+'1-Input'!$B$12),$S$214,0)))</f>
        <v>277778.11611104594</v>
      </c>
      <c r="W230" s="10">
        <f>IF($A230&lt;='1-Input'!$B$26,0,IF($A230='1-Input'!$B$26+1,('1-Input'!$B$23+$W$215)*'1-Input'!$B$27,'1-Input'!$B$23+$W$215))</f>
        <v>0</v>
      </c>
      <c r="X230" s="10">
        <f>MAX(0,('1-Input'!$B$10-W230-IF(AND($A230&gt;=1,$A230&lt;1+'1-Input'!$B$12),$W$214,0)))/(1-'P-Parametri'!$B$31*MAX(0,IF(Y229&lt;=0,0,(Y229-Z229)/Y229)))</f>
        <v>29415.778713297241</v>
      </c>
      <c r="Y230" s="10">
        <f>((Y229-X230+MAX(0,-('1-Input'!$B$10-W230-IF(AND($A230&gt;=1,$A230&lt;1+'1-Input'!$B$12),$W$214,0))))*(1+B230))*(1-'P-Parametri'!$B$32)</f>
        <v>307385.5237741404</v>
      </c>
      <c r="Z230" s="10">
        <f>IF(Y229&lt;=0,Z229,Z229*(1-X230/Y229))+MAX(0,-('1-Input'!$B$10-W230-IF(AND($A230&gt;=1,$A230&lt;1+'1-Input'!$B$12),$W$214,0)))</f>
        <v>277778.11611104617</v>
      </c>
    </row>
    <row r="231" spans="1:26">
      <c r="A231" s="9">
        <f t="shared" si="4"/>
        <v>14</v>
      </c>
      <c r="B231" s="12">
        <f>IF($A231='P-Parametri'!$C$47,'P-Parametri'!$B$34,IF($A231='P-Parametri'!$C$48,'P-Parametri'!$C$34,'P-Parametri'!$C$52))</f>
        <v>4.8525513124279884E-2</v>
      </c>
      <c r="C231" s="10">
        <f>IF($A231&lt;='1-Input'!$B$26,0,IF($A231='1-Input'!$B$26+1,('1-Input'!$B$23+$C$215)*'1-Input'!$B$27,'1-Input'!$B$23+$C$215))</f>
        <v>0</v>
      </c>
      <c r="D231" s="10">
        <f>MAX(0,('1-Input'!$B$10-C231-IF(AND($A231&gt;=1,$A231&lt;1+'1-Input'!$B$12),$C$214,0)))/(1-'P-Parametri'!$B$31*MAX(0,IF(E230&lt;=0,0,(E230-F230)/E230)))</f>
        <v>29744.908549543376</v>
      </c>
      <c r="E231" s="10">
        <f>((E230-D231+MAX(0,-('1-Input'!$B$10-C231-IF(AND($A231&gt;=1,$A231&lt;1+'1-Input'!$B$12),$C$214,0))))*(1+B231))*(1-'P-Parametri'!$B$32)</f>
        <v>262225.18234640232</v>
      </c>
      <c r="F231" s="10">
        <f>IF(E230&lt;=0,F230,F230*(1-D231/E230))+MAX(0,-('1-Input'!$B$10-C231-IF(AND($A231&gt;=1,$A231&lt;1+'1-Input'!$B$12),$C$214,0)))</f>
        <v>226453.72555296673</v>
      </c>
      <c r="G231" s="10">
        <f>IF($A231&lt;='1-Input'!$B$26,0,IF($A231='1-Input'!$B$26+1,('1-Input'!$B$23+$G$215)*'1-Input'!$B$27,'1-Input'!$B$23+$G$215))</f>
        <v>0</v>
      </c>
      <c r="H231" s="10">
        <f>MAX(0,('1-Input'!$B$10-G231-IF(AND($A231&gt;=1,$A231&lt;1+'1-Input'!$B$12),$G$214,0)))/(1-'P-Parametri'!$B$31*MAX(0,IF(I230&lt;=0,0,(I230-J230)/I230)))</f>
        <v>29744.908549543379</v>
      </c>
      <c r="I231" s="10">
        <f>((I230-H231+MAX(0,-('1-Input'!$B$10-G231-IF(AND($A231&gt;=1,$A231&lt;1+'1-Input'!$B$12),$G$214,0))))*(1+B231))*(1-'P-Parametri'!$B$32)</f>
        <v>325988.35136656312</v>
      </c>
      <c r="J231" s="10">
        <f>IF(I230&lt;=0,J230,J230*(1-H231/I230))+MAX(0,-('1-Input'!$B$10-G231-IF(AND($A231&gt;=1,$A231&lt;1+'1-Input'!$B$12),$G$214,0)))</f>
        <v>281518.63979375188</v>
      </c>
      <c r="K231" s="10">
        <f>IF($A231&lt;='1-Input'!$B$26,0,IF($A231='1-Input'!$B$26+1,('1-Input'!$B$23+$K$215)*'1-Input'!$B$27,'1-Input'!$B$23+$K$215))</f>
        <v>0</v>
      </c>
      <c r="L231" s="10">
        <f>MAX(0,('1-Input'!$B$10-K231-IF(AND($A231&gt;=1,$A231&lt;1+'1-Input'!$B$12),$K$214,0)))/(1-'P-Parametri'!$B$31*MAX(0,IF(M230&lt;=0,0,(M230-N230)/M230)))</f>
        <v>29744.908549543372</v>
      </c>
      <c r="M231" s="10">
        <f>((M230-L231+MAX(0,-('1-Input'!$B$10-K231-IF(AND($A231&gt;=1,$A231&lt;1+'1-Input'!$B$12),$K$214,0))))*(1+B231))*(1-'P-Parametri'!$B$32)</f>
        <v>289201.05776147149</v>
      </c>
      <c r="N231" s="10">
        <f>IF(M230&lt;=0,N230,N230*(1-L231/M230))+MAX(0,-('1-Input'!$B$10-K231-IF(AND($A231&gt;=1,$A231&lt;1+'1-Input'!$B$12),$K$214,0)))</f>
        <v>249749.68604437885</v>
      </c>
      <c r="O231" s="10">
        <f>IF($A231&lt;='1-Input'!$B$26,0,IF($A231='1-Input'!$B$26+1,('1-Input'!$B$23+$O$215)*'1-Input'!$B$27,'1-Input'!$B$23+$O$215))</f>
        <v>0</v>
      </c>
      <c r="P231" s="10">
        <f>MAX(0,('1-Input'!$B$10-O231-IF(AND($A231&gt;=1,$A231&lt;1+'1-Input'!$B$12),$O$214,0)))/(1-'P-Parametri'!$B$31*MAX(0,IF(Q230&lt;=0,0,(Q230-R230)/Q230)))</f>
        <v>29744.908549543379</v>
      </c>
      <c r="Q231" s="10">
        <f>((Q230-P231+MAX(0,-('1-Input'!$B$10-O231-IF(AND($A231&gt;=1,$A231&lt;1+'1-Input'!$B$12),$O$214,0))))*(1+B231))*(1-'P-Parametri'!$B$32)</f>
        <v>290606.77373836649</v>
      </c>
      <c r="R231" s="10">
        <f>IF(Q230&lt;=0,R230,R230*(1-P231/Q230))+MAX(0,-('1-Input'!$B$10-O231-IF(AND($A231&gt;=1,$A231&lt;1+'1-Input'!$B$12),$O$214,0)))</f>
        <v>250963.64123048534</v>
      </c>
      <c r="S231" s="10">
        <f>IF($A231&lt;='1-Input'!$B$26,0,IF($A231='1-Input'!$B$26+1,('1-Input'!$B$23+$S$215)*'1-Input'!$B$27,'1-Input'!$B$23+$S$215))</f>
        <v>0</v>
      </c>
      <c r="T231" s="10">
        <f>MAX(0,('1-Input'!$B$10-S231-IF(AND($A231&gt;=1,$A231&lt;1+'1-Input'!$B$12),$S$214,0)))/(1-'P-Parametri'!$B$31*MAX(0,IF(U230&lt;=0,0,(U230-V230)/U230)))</f>
        <v>29744.908549543368</v>
      </c>
      <c r="U231" s="10">
        <f>((U230-T231+MAX(0,-('1-Input'!$B$10-S231-IF(AND($A231&gt;=1,$A231&lt;1+'1-Input'!$B$12),$S$214,0))))*(1+B231))*(1-'P-Parametri'!$B$32)</f>
        <v>290531.04200542584</v>
      </c>
      <c r="V231" s="10">
        <f>IF(U230&lt;=0,V230,V230*(1-T231/U230))+MAX(0,-('1-Input'!$B$10-S231-IF(AND($A231&gt;=1,$A231&lt;1+'1-Input'!$B$12),$S$214,0)))</f>
        <v>250898.24044436167</v>
      </c>
      <c r="W231" s="10">
        <f>IF($A231&lt;='1-Input'!$B$26,0,IF($A231='1-Input'!$B$26+1,('1-Input'!$B$23+$W$215)*'1-Input'!$B$27,'1-Input'!$B$23+$W$215))</f>
        <v>0</v>
      </c>
      <c r="X231" s="10">
        <f>MAX(0,('1-Input'!$B$10-W231-IF(AND($A231&gt;=1,$A231&lt;1+'1-Input'!$B$12),$W$214,0)))/(1-'P-Parametri'!$B$31*MAX(0,IF(Y230&lt;=0,0,(Y230-Z230)/Y230)))</f>
        <v>29744.908549543372</v>
      </c>
      <c r="Y231" s="10">
        <f>((Y230-X231+MAX(0,-('1-Input'!$B$10-W231-IF(AND($A231&gt;=1,$A231&lt;1+'1-Input'!$B$12),$W$214,0))))*(1+B231))*(1-'P-Parametri'!$B$32)</f>
        <v>290531.04200542637</v>
      </c>
      <c r="Z231" s="10">
        <f>IF(Y230&lt;=0,Z230,Z230*(1-X231/Y230))+MAX(0,-('1-Input'!$B$10-W231-IF(AND($A231&gt;=1,$A231&lt;1+'1-Input'!$B$12),$W$214,0)))</f>
        <v>250898.24044436193</v>
      </c>
    </row>
    <row r="232" spans="1:26">
      <c r="A232" s="9">
        <f t="shared" si="4"/>
        <v>15</v>
      </c>
      <c r="B232" s="12">
        <f>IF($A232='P-Parametri'!$C$47,'P-Parametri'!$B$34,IF($A232='P-Parametri'!$C$48,'P-Parametri'!$C$34,'P-Parametri'!$C$52))</f>
        <v>4.8525513124279884E-2</v>
      </c>
      <c r="C232" s="10">
        <f>IF($A232&lt;='1-Input'!$B$26,0,IF($A232='1-Input'!$B$26+1,('1-Input'!$B$23+$C$215)*'1-Input'!$B$27,'1-Input'!$B$23+$C$215))</f>
        <v>0</v>
      </c>
      <c r="D232" s="10">
        <f>MAX(0,('1-Input'!$B$10-C232-IF(AND($A232&gt;=1,$A232&lt;1+'1-Input'!$B$12),$C$214,0)))/(1-'P-Parametri'!$B$31*MAX(0,IF(E231&lt;=0,0,(E231-F231)/E231)))</f>
        <v>30066.392040966773</v>
      </c>
      <c r="E232" s="10">
        <f>((E231-D232+MAX(0,-('1-Input'!$B$10-C232-IF(AND($A232&gt;=1,$A232&lt;1+'1-Input'!$B$12),$C$214,0))))*(1+B232))*(1-'P-Parametri'!$B$32)</f>
        <v>242937.56590185626</v>
      </c>
      <c r="F232" s="10">
        <f>IF(E231&lt;=0,F231,F231*(1-D232/E231))+MAX(0,-('1-Input'!$B$10-C232-IF(AND($A232&gt;=1,$A232&lt;1+'1-Input'!$B$12),$C$214,0)))</f>
        <v>200488.84136187215</v>
      </c>
      <c r="G232" s="10">
        <f>IF($A232&lt;='1-Input'!$B$26,0,IF($A232='1-Input'!$B$26+1,('1-Input'!$B$23+$G$215)*'1-Input'!$B$27,'1-Input'!$B$23+$G$215))</f>
        <v>0</v>
      </c>
      <c r="H232" s="10">
        <f>MAX(0,('1-Input'!$B$10-G232-IF(AND($A232&gt;=1,$A232&lt;1+'1-Input'!$B$12),$G$214,0)))/(1-'P-Parametri'!$B$31*MAX(0,IF(I231&lt;=0,0,(I231-J231)/I231)))</f>
        <v>30066.392040966777</v>
      </c>
      <c r="I232" s="10">
        <f>((I231-H232+MAX(0,-('1-Input'!$B$10-G232-IF(AND($A232&gt;=1,$A232&lt;1+'1-Input'!$B$12),$G$214,0))))*(1+B232))*(1-'P-Parametri'!$B$32)</f>
        <v>309661.1607981199</v>
      </c>
      <c r="J232" s="10">
        <f>IF(I231&lt;=0,J231,J231*(1-H232/I231))+MAX(0,-('1-Input'!$B$10-G232-IF(AND($A232&gt;=1,$A232&lt;1+'1-Input'!$B$12),$G$214,0)))</f>
        <v>255553.75560265733</v>
      </c>
      <c r="K232" s="10">
        <f>IF($A232&lt;='1-Input'!$B$26,0,IF($A232='1-Input'!$B$26+1,('1-Input'!$B$23+$K$215)*'1-Input'!$B$27,'1-Input'!$B$23+$K$215))</f>
        <v>0</v>
      </c>
      <c r="L232" s="10">
        <f>MAX(0,('1-Input'!$B$10-K232-IF(AND($A232&gt;=1,$A232&lt;1+'1-Input'!$B$12),$K$214,0)))/(1-'P-Parametri'!$B$31*MAX(0,IF(M231&lt;=0,0,(M231-N231)/M231)))</f>
        <v>30066.39204096677</v>
      </c>
      <c r="M232" s="10">
        <f>((M231-L232+MAX(0,-('1-Input'!$B$10-K232-IF(AND($A232&gt;=1,$A232&lt;1+'1-Input'!$B$12),$K$214,0))))*(1+B232))*(1-'P-Parametri'!$B$32)</f>
        <v>271165.88972619514</v>
      </c>
      <c r="N232" s="10">
        <f>IF(M231&lt;=0,N231,N231*(1-L232/M231))+MAX(0,-('1-Input'!$B$10-K232-IF(AND($A232&gt;=1,$A232&lt;1+'1-Input'!$B$12),$K$214,0)))</f>
        <v>223784.80185328427</v>
      </c>
      <c r="O232" s="10">
        <f>IF($A232&lt;='1-Input'!$B$26,0,IF($A232='1-Input'!$B$26+1,('1-Input'!$B$23+$O$215)*'1-Input'!$B$27,'1-Input'!$B$23+$O$215))</f>
        <v>0</v>
      </c>
      <c r="P232" s="10">
        <f>MAX(0,('1-Input'!$B$10-O232-IF(AND($A232&gt;=1,$A232&lt;1+'1-Input'!$B$12),$O$214,0)))/(1-'P-Parametri'!$B$31*MAX(0,IF(Q231&lt;=0,0,(Q231-R231)/Q231)))</f>
        <v>30066.392040966777</v>
      </c>
      <c r="Q232" s="10">
        <f>((Q231-P232+MAX(0,-('1-Input'!$B$10-O232-IF(AND($A232&gt;=1,$A232&lt;1+'1-Input'!$B$12),$O$214,0))))*(1+B232))*(1-'P-Parametri'!$B$32)</f>
        <v>272636.87093404401</v>
      </c>
      <c r="R232" s="10">
        <f>IF(Q231&lt;=0,R231,R231*(1-P232/Q231))+MAX(0,-('1-Input'!$B$10-O232-IF(AND($A232&gt;=1,$A232&lt;1+'1-Input'!$B$12),$O$214,0)))</f>
        <v>224998.75703939077</v>
      </c>
      <c r="S232" s="10">
        <f>IF($A232&lt;='1-Input'!$B$26,0,IF($A232='1-Input'!$B$26+1,('1-Input'!$B$23+$S$215)*'1-Input'!$B$27,'1-Input'!$B$23+$S$215))</f>
        <v>0</v>
      </c>
      <c r="T232" s="10">
        <f>MAX(0,('1-Input'!$B$10-S232-IF(AND($A232&gt;=1,$A232&lt;1+'1-Input'!$B$12),$S$214,0)))/(1-'P-Parametri'!$B$31*MAX(0,IF(U231&lt;=0,0,(U231-V231)/U231)))</f>
        <v>30066.392040966766</v>
      </c>
      <c r="U232" s="10">
        <f>((U231-T232+MAX(0,-('1-Input'!$B$10-S232-IF(AND($A232&gt;=1,$A232&lt;1+'1-Input'!$B$12),$S$214,0))))*(1+B232))*(1-'P-Parametri'!$B$32)</f>
        <v>272557.62309321092</v>
      </c>
      <c r="V232" s="10">
        <f>IF(U231&lt;=0,V231,V231*(1-T232/U231))+MAX(0,-('1-Input'!$B$10-S232-IF(AND($A232&gt;=1,$A232&lt;1+'1-Input'!$B$12),$S$214,0)))</f>
        <v>224933.35625326706</v>
      </c>
      <c r="W232" s="10">
        <f>IF($A232&lt;='1-Input'!$B$26,0,IF($A232='1-Input'!$B$26+1,('1-Input'!$B$23+$W$215)*'1-Input'!$B$27,'1-Input'!$B$23+$W$215))</f>
        <v>0</v>
      </c>
      <c r="X232" s="10">
        <f>MAX(0,('1-Input'!$B$10-W232-IF(AND($A232&gt;=1,$A232&lt;1+'1-Input'!$B$12),$W$214,0)))/(1-'P-Parametri'!$B$31*MAX(0,IF(Y231&lt;=0,0,(Y231-Z231)/Y231)))</f>
        <v>30066.39204096677</v>
      </c>
      <c r="Y232" s="10">
        <f>((Y231-X232+MAX(0,-('1-Input'!$B$10-W232-IF(AND($A232&gt;=1,$A232&lt;1+'1-Input'!$B$12),$W$214,0))))*(1+B232))*(1-'P-Parametri'!$B$32)</f>
        <v>272557.6230932115</v>
      </c>
      <c r="Z232" s="10">
        <f>IF(Y231&lt;=0,Z231,Z231*(1-X232/Y231))+MAX(0,-('1-Input'!$B$10-W232-IF(AND($A232&gt;=1,$A232&lt;1+'1-Input'!$B$12),$W$214,0)))</f>
        <v>224933.35625326735</v>
      </c>
    </row>
    <row r="233" spans="1:26">
      <c r="A233" s="9">
        <f t="shared" si="4"/>
        <v>16</v>
      </c>
      <c r="B233" s="12">
        <f>IF($A233='P-Parametri'!$C$47,'P-Parametri'!$B$34,IF($A233='P-Parametri'!$C$48,'P-Parametri'!$C$34,'P-Parametri'!$C$52))</f>
        <v>4.8525513124279884E-2</v>
      </c>
      <c r="C233" s="10">
        <f>IF($A233&lt;='1-Input'!$B$26,0,IF($A233='1-Input'!$B$26+1,('1-Input'!$B$23+$C$215)*'1-Input'!$B$27,'1-Input'!$B$23+$C$215))</f>
        <v>0</v>
      </c>
      <c r="D233" s="10">
        <f>MAX(0,('1-Input'!$B$10-C233-IF(AND($A233&gt;=1,$A233&lt;1+'1-Input'!$B$12),$C$214,0)))/(1-'P-Parametri'!$B$31*MAX(0,IF(E232&lt;=0,0,(E232-F232)/E232)))</f>
        <v>30380.173110377295</v>
      </c>
      <c r="E233" s="10">
        <f>((E232-D233+MAX(0,-('1-Input'!$B$10-C233-IF(AND($A233&gt;=1,$A233&lt;1+'1-Input'!$B$12),$C$214,0))))*(1+B233))*(1-'P-Parametri'!$B$32)</f>
        <v>222426.1056463545</v>
      </c>
      <c r="F233" s="10">
        <f>IF(E232&lt;=0,F232,F232*(1-D233/E232))+MAX(0,-('1-Input'!$B$10-C233-IF(AND($A233&gt;=1,$A233&lt;1+'1-Input'!$B$12),$C$214,0)))</f>
        <v>175417.02636833061</v>
      </c>
      <c r="G233" s="10">
        <f>IF($A233&lt;='1-Input'!$B$26,0,IF($A233='1-Input'!$B$26+1,('1-Input'!$B$23+$G$215)*'1-Input'!$B$27,'1-Input'!$B$23+$G$215))</f>
        <v>0</v>
      </c>
      <c r="H233" s="10">
        <f>MAX(0,('1-Input'!$B$10-G233-IF(AND($A233&gt;=1,$A233&lt;1+'1-Input'!$B$12),$G$214,0)))/(1-'P-Parametri'!$B$31*MAX(0,IF(I232&lt;=0,0,(I232-J232)/I232)))</f>
        <v>30380.173110377295</v>
      </c>
      <c r="I233" s="10">
        <f>((I232-H233+MAX(0,-('1-Input'!$B$10-G233-IF(AND($A233&gt;=1,$A233&lt;1+'1-Input'!$B$12),$G$214,0))))*(1+B233))*(1-'P-Parametri'!$B$32)</f>
        <v>292247.57443930372</v>
      </c>
      <c r="J233" s="10">
        <f>IF(I232&lt;=0,J232,J232*(1-H233/I232))+MAX(0,-('1-Input'!$B$10-G233-IF(AND($A233&gt;=1,$A233&lt;1+'1-Input'!$B$12),$G$214,0)))</f>
        <v>230481.94060911579</v>
      </c>
      <c r="K233" s="10">
        <f>IF($A233&lt;='1-Input'!$B$26,0,IF($A233='1-Input'!$B$26+1,('1-Input'!$B$23+$K$215)*'1-Input'!$B$27,'1-Input'!$B$23+$K$215))</f>
        <v>0</v>
      </c>
      <c r="L233" s="10">
        <f>MAX(0,('1-Input'!$B$10-K233-IF(AND($A233&gt;=1,$A233&lt;1+'1-Input'!$B$12),$K$214,0)))/(1-'P-Parametri'!$B$31*MAX(0,IF(M232&lt;=0,0,(M232-N232)/M232)))</f>
        <v>30380.173110377291</v>
      </c>
      <c r="M233" s="10">
        <f>((M232-L233+MAX(0,-('1-Input'!$B$10-K233-IF(AND($A233&gt;=1,$A233&lt;1+'1-Input'!$B$12),$K$214,0))))*(1+B233))*(1-'P-Parametri'!$B$32)</f>
        <v>251965.02713346269</v>
      </c>
      <c r="N233" s="10">
        <f>IF(M232&lt;=0,N232,N232*(1-L233/M232))+MAX(0,-('1-Input'!$B$10-K233-IF(AND($A233&gt;=1,$A233&lt;1+'1-Input'!$B$12),$K$214,0)))</f>
        <v>198712.9868597427</v>
      </c>
      <c r="O233" s="10">
        <f>IF($A233&lt;='1-Input'!$B$26,0,IF($A233='1-Input'!$B$26+1,('1-Input'!$B$23+$O$215)*'1-Input'!$B$27,'1-Input'!$B$23+$O$215))</f>
        <v>0</v>
      </c>
      <c r="P233" s="10">
        <f>MAX(0,('1-Input'!$B$10-O233-IF(AND($A233&gt;=1,$A233&lt;1+'1-Input'!$B$12),$O$214,0)))/(1-'P-Parametri'!$B$31*MAX(0,IF(Q232&lt;=0,0,(Q232-R232)/Q232)))</f>
        <v>30380.173110377298</v>
      </c>
      <c r="Q233" s="10">
        <f>((Q232-P233+MAX(0,-('1-Input'!$B$10-O233-IF(AND($A233&gt;=1,$A233&lt;1+'1-Input'!$B$12),$O$214,0))))*(1+B233))*(1-'P-Parametri'!$B$32)</f>
        <v>253504.30373656706</v>
      </c>
      <c r="R233" s="10">
        <f>IF(Q232&lt;=0,R232,R232*(1-P233/Q232))+MAX(0,-('1-Input'!$B$10-O233-IF(AND($A233&gt;=1,$A233&lt;1+'1-Input'!$B$12),$O$214,0)))</f>
        <v>199926.94204584922</v>
      </c>
      <c r="S233" s="10">
        <f>IF($A233&lt;='1-Input'!$B$26,0,IF($A233='1-Input'!$B$26+1,('1-Input'!$B$23+$S$215)*'1-Input'!$B$27,'1-Input'!$B$23+$S$215))</f>
        <v>0</v>
      </c>
      <c r="T233" s="10">
        <f>MAX(0,('1-Input'!$B$10-S233-IF(AND($A233&gt;=1,$A233&lt;1+'1-Input'!$B$12),$S$214,0)))/(1-'P-Parametri'!$B$31*MAX(0,IF(U232&lt;=0,0,(U232-V232)/U232)))</f>
        <v>30380.173110377287</v>
      </c>
      <c r="U233" s="10">
        <f>((U232-T233+MAX(0,-('1-Input'!$B$10-S233-IF(AND($A233&gt;=1,$A233&lt;1+'1-Input'!$B$12),$S$214,0))))*(1+B233))*(1-'P-Parametri'!$B$32)</f>
        <v>253421.37654035952</v>
      </c>
      <c r="V233" s="10">
        <f>IF(U232&lt;=0,V232,V232*(1-T233/U232))+MAX(0,-('1-Input'!$B$10-S233-IF(AND($A233&gt;=1,$A233&lt;1+'1-Input'!$B$12),$S$214,0)))</f>
        <v>199861.54125972549</v>
      </c>
      <c r="W233" s="10">
        <f>IF($A233&lt;='1-Input'!$B$26,0,IF($A233='1-Input'!$B$26+1,('1-Input'!$B$23+$W$215)*'1-Input'!$B$27,'1-Input'!$B$23+$W$215))</f>
        <v>0</v>
      </c>
      <c r="X233" s="10">
        <f>MAX(0,('1-Input'!$B$10-W233-IF(AND($A233&gt;=1,$A233&lt;1+'1-Input'!$B$12),$W$214,0)))/(1-'P-Parametri'!$B$31*MAX(0,IF(Y232&lt;=0,0,(Y232-Z232)/Y232)))</f>
        <v>30380.173110377291</v>
      </c>
      <c r="Y233" s="10">
        <f>((Y232-X233+MAX(0,-('1-Input'!$B$10-W233-IF(AND($A233&gt;=1,$A233&lt;1+'1-Input'!$B$12),$W$214,0))))*(1+B233))*(1-'P-Parametri'!$B$32)</f>
        <v>253421.37654036013</v>
      </c>
      <c r="Z233" s="10">
        <f>IF(Y232&lt;=0,Z232,Z232*(1-X233/Y232))+MAX(0,-('1-Input'!$B$10-W233-IF(AND($A233&gt;=1,$A233&lt;1+'1-Input'!$B$12),$W$214,0)))</f>
        <v>199861.54125972578</v>
      </c>
    </row>
    <row r="234" spans="1:26">
      <c r="A234" s="9">
        <f t="shared" si="4"/>
        <v>17</v>
      </c>
      <c r="B234" s="12">
        <f>IF($A234='P-Parametri'!$C$47,'P-Parametri'!$B$34,IF($A234='P-Parametri'!$C$48,'P-Parametri'!$C$34,'P-Parametri'!$C$52))</f>
        <v>4.8525513124279884E-2</v>
      </c>
      <c r="C234" s="10">
        <f>IF($A234&lt;='1-Input'!$B$26,0,IF($A234='1-Input'!$B$26+1,('1-Input'!$B$23+$C$215)*'1-Input'!$B$27,'1-Input'!$B$23+$C$215))</f>
        <v>0</v>
      </c>
      <c r="D234" s="10">
        <f>MAX(0,('1-Input'!$B$10-C234-IF(AND($A234&gt;=1,$A234&lt;1+'1-Input'!$B$12),$C$214,0)))/(1-'P-Parametri'!$B$31*MAX(0,IF(E233&lt;=0,0,(E233-F233)/E233)))</f>
        <v>30686.213809838897</v>
      </c>
      <c r="E234" s="10">
        <f>((E233-D234+MAX(0,-('1-Input'!$B$10-C234-IF(AND($A234&gt;=1,$A234&lt;1+'1-Input'!$B$12),$C$214,0))))*(1+B234))*(1-'P-Parametri'!$B$32)</f>
        <v>200642.08013732787</v>
      </c>
      <c r="F234" s="10">
        <f>IF(E233&lt;=0,F233,F233*(1-D234/E233))+MAX(0,-('1-Input'!$B$10-C234-IF(AND($A234&gt;=1,$A234&lt;1+'1-Input'!$B$12),$C$214,0)))</f>
        <v>151216.25028864131</v>
      </c>
      <c r="G234" s="10">
        <f>IF($A234&lt;='1-Input'!$B$26,0,IF($A234='1-Input'!$B$26+1,('1-Input'!$B$23+$G$215)*'1-Input'!$B$27,'1-Input'!$B$23+$G$215))</f>
        <v>0</v>
      </c>
      <c r="H234" s="10">
        <f>MAX(0,('1-Input'!$B$10-G234-IF(AND($A234&gt;=1,$A234&lt;1+'1-Input'!$B$12),$G$214,0)))/(1-'P-Parametri'!$B$31*MAX(0,IF(I233&lt;=0,0,(I233-J233)/I233)))</f>
        <v>30686.213809838897</v>
      </c>
      <c r="I234" s="10">
        <f>((I233-H234+MAX(0,-('1-Input'!$B$10-G234-IF(AND($A234&gt;=1,$A234&lt;1+'1-Input'!$B$12),$G$214,0))))*(1+B234))*(1-'P-Parametri'!$B$32)</f>
        <v>273705.25234775944</v>
      </c>
      <c r="J234" s="10">
        <f>IF(I233&lt;=0,J233,J233*(1-H234/I233))+MAX(0,-('1-Input'!$B$10-G234-IF(AND($A234&gt;=1,$A234&lt;1+'1-Input'!$B$12),$G$214,0)))</f>
        <v>206281.16452942649</v>
      </c>
      <c r="K234" s="10">
        <f>IF($A234&lt;='1-Input'!$B$26,0,IF($A234='1-Input'!$B$26+1,('1-Input'!$B$23+$K$215)*'1-Input'!$B$27,'1-Input'!$B$23+$K$215))</f>
        <v>0</v>
      </c>
      <c r="L234" s="10">
        <f>MAX(0,('1-Input'!$B$10-K234-IF(AND($A234&gt;=1,$A234&lt;1+'1-Input'!$B$12),$K$214,0)))/(1-'P-Parametri'!$B$31*MAX(0,IF(M233&lt;=0,0,(M233-N233)/M233)))</f>
        <v>30686.213809838893</v>
      </c>
      <c r="M234" s="10">
        <f>((M233-L234+MAX(0,-('1-Input'!$B$10-K234-IF(AND($A234&gt;=1,$A234&lt;1+'1-Input'!$B$12),$K$214,0))))*(1+B234))*(1-'P-Parametri'!$B$32)</f>
        <v>231552.448321117</v>
      </c>
      <c r="N234" s="10">
        <f>IF(M233&lt;=0,N233,N233*(1-L234/M233))+MAX(0,-('1-Input'!$B$10-K234-IF(AND($A234&gt;=1,$A234&lt;1+'1-Input'!$B$12),$K$214,0)))</f>
        <v>174512.2107800534</v>
      </c>
      <c r="O234" s="10">
        <f>IF($A234&lt;='1-Input'!$B$26,0,IF($A234='1-Input'!$B$26+1,('1-Input'!$B$23+$O$215)*'1-Input'!$B$27,'1-Input'!$B$23+$O$215))</f>
        <v>0</v>
      </c>
      <c r="P234" s="10">
        <f>MAX(0,('1-Input'!$B$10-O234-IF(AND($A234&gt;=1,$A234&lt;1+'1-Input'!$B$12),$O$214,0)))/(1-'P-Parametri'!$B$31*MAX(0,IF(Q233&lt;=0,0,(Q233-R233)/Q233)))</f>
        <v>30686.2138098389</v>
      </c>
      <c r="Q234" s="10">
        <f>((Q233-P234+MAX(0,-('1-Input'!$B$10-O234-IF(AND($A234&gt;=1,$A234&lt;1+'1-Input'!$B$12),$O$214,0))))*(1+B234))*(1-'P-Parametri'!$B$32)</f>
        <v>233163.19116964701</v>
      </c>
      <c r="R234" s="10">
        <f>IF(Q233&lt;=0,R233,R233*(1-P234/Q233))+MAX(0,-('1-Input'!$B$10-O234-IF(AND($A234&gt;=1,$A234&lt;1+'1-Input'!$B$12),$O$214,0)))</f>
        <v>175726.16596615993</v>
      </c>
      <c r="S234" s="10">
        <f>IF($A234&lt;='1-Input'!$B$26,0,IF($A234='1-Input'!$B$26+1,('1-Input'!$B$23+$S$215)*'1-Input'!$B$27,'1-Input'!$B$23+$S$215))</f>
        <v>0</v>
      </c>
      <c r="T234" s="10">
        <f>MAX(0,('1-Input'!$B$10-S234-IF(AND($A234&gt;=1,$A234&lt;1+'1-Input'!$B$12),$S$214,0)))/(1-'P-Parametri'!$B$31*MAX(0,IF(U233&lt;=0,0,(U233-V233)/U233)))</f>
        <v>30686.21380983889</v>
      </c>
      <c r="U234" s="10">
        <f>((U233-T234+MAX(0,-('1-Input'!$B$10-S234-IF(AND($A234&gt;=1,$A234&lt;1+'1-Input'!$B$12),$S$214,0))))*(1+B234))*(1-'P-Parametri'!$B$32)</f>
        <v>233076.41379125344</v>
      </c>
      <c r="V234" s="10">
        <f>IF(U233&lt;=0,V233,V233*(1-T234/U233))+MAX(0,-('1-Input'!$B$10-S234-IF(AND($A234&gt;=1,$A234&lt;1+'1-Input'!$B$12),$S$214,0)))</f>
        <v>175660.76518003616</v>
      </c>
      <c r="W234" s="10">
        <f>IF($A234&lt;='1-Input'!$B$26,0,IF($A234='1-Input'!$B$26+1,('1-Input'!$B$23+$W$215)*'1-Input'!$B$27,'1-Input'!$B$23+$W$215))</f>
        <v>0</v>
      </c>
      <c r="X234" s="10">
        <f>MAX(0,('1-Input'!$B$10-W234-IF(AND($A234&gt;=1,$A234&lt;1+'1-Input'!$B$12),$W$214,0)))/(1-'P-Parametri'!$B$31*MAX(0,IF(Y233&lt;=0,0,(Y233-Z233)/Y233)))</f>
        <v>30686.213809838897</v>
      </c>
      <c r="Y234" s="10">
        <f>((Y233-X234+MAX(0,-('1-Input'!$B$10-W234-IF(AND($A234&gt;=1,$A234&lt;1+'1-Input'!$B$12),$W$214,0))))*(1+B234))*(1-'P-Parametri'!$B$32)</f>
        <v>233076.41379125408</v>
      </c>
      <c r="Z234" s="10">
        <f>IF(Y233&lt;=0,Z233,Z233*(1-X234/Y233))+MAX(0,-('1-Input'!$B$10-W234-IF(AND($A234&gt;=1,$A234&lt;1+'1-Input'!$B$12),$W$214,0)))</f>
        <v>175660.76518003648</v>
      </c>
    </row>
    <row r="235" spans="1:26">
      <c r="A235" s="9">
        <f t="shared" si="4"/>
        <v>18</v>
      </c>
      <c r="B235" s="12">
        <f>IF($A235='P-Parametri'!$C$47,'P-Parametri'!$B$34,IF($A235='P-Parametri'!$C$48,'P-Parametri'!$C$34,'P-Parametri'!$C$52))</f>
        <v>4.8525513124279884E-2</v>
      </c>
      <c r="C235" s="10">
        <f>IF($A235&lt;='1-Input'!$B$26,0,IF($A235='1-Input'!$B$26+1,('1-Input'!$B$23+$C$215)*'1-Input'!$B$27,'1-Input'!$B$23+$C$215))</f>
        <v>0</v>
      </c>
      <c r="D235" s="10">
        <f>MAX(0,('1-Input'!$B$10-C235-IF(AND($A235&gt;=1,$A235&lt;1+'1-Input'!$B$12),$C$214,0)))/(1-'P-Parametri'!$B$31*MAX(0,IF(E234&lt;=0,0,(E234-F234)/E234)))</f>
        <v>30984.493580394883</v>
      </c>
      <c r="E235" s="10">
        <f>((E234-D235+MAX(0,-('1-Input'!$B$10-C235-IF(AND($A235&gt;=1,$A235&lt;1+'1-Input'!$B$12),$C$214,0))))*(1+B235))*(1-'P-Parametri'!$B$32)</f>
        <v>177534.52738403503</v>
      </c>
      <c r="F235" s="10">
        <f>IF(E234&lt;=0,F234,F234*(1-D235/E234))+MAX(0,-('1-Input'!$B$10-C235-IF(AND($A235&gt;=1,$A235&lt;1+'1-Input'!$B$12),$C$214,0)))</f>
        <v>127864.42432514983</v>
      </c>
      <c r="G235" s="10">
        <f>IF($A235&lt;='1-Input'!$B$26,0,IF($A235='1-Input'!$B$26+1,('1-Input'!$B$23+$G$215)*'1-Input'!$B$27,'1-Input'!$B$23+$G$215))</f>
        <v>0</v>
      </c>
      <c r="H235" s="10">
        <f>MAX(0,('1-Input'!$B$10-G235-IF(AND($A235&gt;=1,$A235&lt;1+'1-Input'!$B$12),$G$214,0)))/(1-'P-Parametri'!$B$31*MAX(0,IF(I234&lt;=0,0,(I234-J234)/I234)))</f>
        <v>30984.493580394887</v>
      </c>
      <c r="I235" s="10">
        <f>((I234-H235+MAX(0,-('1-Input'!$B$10-G235-IF(AND($A235&gt;=1,$A235&lt;1+'1-Input'!$B$12),$G$214,0))))*(1+B235))*(1-'P-Parametri'!$B$32)</f>
        <v>253989.91031620055</v>
      </c>
      <c r="J235" s="10">
        <f>IF(I234&lt;=0,J234,J234*(1-H235/I234))+MAX(0,-('1-Input'!$B$10-G235-IF(AND($A235&gt;=1,$A235&lt;1+'1-Input'!$B$12),$G$214,0)))</f>
        <v>182929.33856593503</v>
      </c>
      <c r="K235" s="10">
        <f>IF($A235&lt;='1-Input'!$B$26,0,IF($A235='1-Input'!$B$26+1,('1-Input'!$B$23+$K$215)*'1-Input'!$B$27,'1-Input'!$B$23+$K$215))</f>
        <v>0</v>
      </c>
      <c r="L235" s="10">
        <f>MAX(0,('1-Input'!$B$10-K235-IF(AND($A235&gt;=1,$A235&lt;1+'1-Input'!$B$12),$K$214,0)))/(1-'P-Parametri'!$B$31*MAX(0,IF(M234&lt;=0,0,(M234-N234)/M234)))</f>
        <v>30984.493580394879</v>
      </c>
      <c r="M235" s="10">
        <f>((M234-L235+MAX(0,-('1-Input'!$B$10-K235-IF(AND($A235&gt;=1,$A235&lt;1+'1-Input'!$B$12),$K$214,0))))*(1+B235))*(1-'P-Parametri'!$B$32)</f>
        <v>209880.01642548139</v>
      </c>
      <c r="N235" s="10">
        <f>IF(M234&lt;=0,N234,N234*(1-L235/M234))+MAX(0,-('1-Input'!$B$10-K235-IF(AND($A235&gt;=1,$A235&lt;1+'1-Input'!$B$12),$K$214,0)))</f>
        <v>151160.38481656191</v>
      </c>
      <c r="O235" s="10">
        <f>IF($A235&lt;='1-Input'!$B$26,0,IF($A235='1-Input'!$B$26+1,('1-Input'!$B$23+$O$215)*'1-Input'!$B$27,'1-Input'!$B$23+$O$215))</f>
        <v>0</v>
      </c>
      <c r="P235" s="10">
        <f>MAX(0,('1-Input'!$B$10-O235-IF(AND($A235&gt;=1,$A235&lt;1+'1-Input'!$B$12),$O$214,0)))/(1-'P-Parametri'!$B$31*MAX(0,IF(Q234&lt;=0,0,(Q234-R234)/Q234)))</f>
        <v>30984.493580394887</v>
      </c>
      <c r="Q235" s="10">
        <f>((Q234-P235+MAX(0,-('1-Input'!$B$10-O235-IF(AND($A235&gt;=1,$A235&lt;1+'1-Input'!$B$12),$O$214,0))))*(1+B235))*(1-'P-Parametri'!$B$32)</f>
        <v>211565.54358730404</v>
      </c>
      <c r="R235" s="10">
        <f>IF(Q234&lt;=0,R234,R234*(1-P235/Q234))+MAX(0,-('1-Input'!$B$10-O235-IF(AND($A235&gt;=1,$A235&lt;1+'1-Input'!$B$12),$O$214,0)))</f>
        <v>152374.34000266844</v>
      </c>
      <c r="S235" s="10">
        <f>IF($A235&lt;='1-Input'!$B$26,0,IF($A235='1-Input'!$B$26+1,('1-Input'!$B$23+$S$215)*'1-Input'!$B$27,'1-Input'!$B$23+$S$215))</f>
        <v>0</v>
      </c>
      <c r="T235" s="10">
        <f>MAX(0,('1-Input'!$B$10-S235-IF(AND($A235&gt;=1,$A235&lt;1+'1-Input'!$B$12),$S$214,0)))/(1-'P-Parametri'!$B$31*MAX(0,IF(U234&lt;=0,0,(U234-V234)/U234)))</f>
        <v>30984.493580394876</v>
      </c>
      <c r="U235" s="10">
        <f>((U234-T235+MAX(0,-('1-Input'!$B$10-S235-IF(AND($A235&gt;=1,$A235&lt;1+'1-Input'!$B$12),$S$214,0))))*(1+B235))*(1-'P-Parametri'!$B$32)</f>
        <v>211474.73726868679</v>
      </c>
      <c r="V235" s="10">
        <f>IF(U234&lt;=0,V234,V234*(1-T235/U234))+MAX(0,-('1-Input'!$B$10-S235-IF(AND($A235&gt;=1,$A235&lt;1+'1-Input'!$B$12),$S$214,0)))</f>
        <v>152308.93921654468</v>
      </c>
      <c r="W235" s="10">
        <f>IF($A235&lt;='1-Input'!$B$26,0,IF($A235='1-Input'!$B$26+1,('1-Input'!$B$23+$W$215)*'1-Input'!$B$27,'1-Input'!$B$23+$W$215))</f>
        <v>0</v>
      </c>
      <c r="X235" s="10">
        <f>MAX(0,('1-Input'!$B$10-W235-IF(AND($A235&gt;=1,$A235&lt;1+'1-Input'!$B$12),$W$214,0)))/(1-'P-Parametri'!$B$31*MAX(0,IF(Y234&lt;=0,0,(Y234-Z234)/Y234)))</f>
        <v>30984.493580394879</v>
      </c>
      <c r="Y235" s="10">
        <f>((Y234-X235+MAX(0,-('1-Input'!$B$10-W235-IF(AND($A235&gt;=1,$A235&lt;1+'1-Input'!$B$12),$W$214,0))))*(1+B235))*(1-'P-Parametri'!$B$32)</f>
        <v>211474.73726868743</v>
      </c>
      <c r="Z235" s="10">
        <f>IF(Y234&lt;=0,Z234,Z234*(1-X235/Y234))+MAX(0,-('1-Input'!$B$10-W235-IF(AND($A235&gt;=1,$A235&lt;1+'1-Input'!$B$12),$W$214,0)))</f>
        <v>152308.939216545</v>
      </c>
    </row>
    <row r="236" spans="1:26">
      <c r="A236" s="9">
        <f t="shared" si="4"/>
        <v>19</v>
      </c>
      <c r="B236" s="12">
        <f>IF($A236='P-Parametri'!$C$47,'P-Parametri'!$B$34,IF($A236='P-Parametri'!$C$48,'P-Parametri'!$C$34,'P-Parametri'!$C$52))</f>
        <v>4.8525513124279884E-2</v>
      </c>
      <c r="C236" s="10">
        <f>IF($A236&lt;='1-Input'!$B$26,0,IF($A236='1-Input'!$B$26+1,('1-Input'!$B$23+$C$215)*'1-Input'!$B$27,'1-Input'!$B$23+$C$215))</f>
        <v>5670.1258289317148</v>
      </c>
      <c r="D236" s="10">
        <f>MAX(0,('1-Input'!$B$10-C236-IF(AND($A236&gt;=1,$A236&lt;1+'1-Input'!$B$12),$C$214,0)))/(1-'P-Parametri'!$B$31*MAX(0,IF(E235&lt;=0,0,(E235-F235)/E235)))</f>
        <v>25160.06938437881</v>
      </c>
      <c r="E236" s="10">
        <f>((E235-D236+MAX(0,-('1-Input'!$B$10-C236-IF(AND($A236&gt;=1,$A236&lt;1+'1-Input'!$B$12),$C$214,0))))*(1+B236))*(1-'P-Parametri'!$B$32)</f>
        <v>159448.96974760134</v>
      </c>
      <c r="F236" s="10">
        <f>IF(E235&lt;=0,F235,F235*(1-D236/E235))+MAX(0,-('1-Input'!$B$10-C236-IF(AND($A236&gt;=1,$A236&lt;1+'1-Input'!$B$12),$C$214,0)))</f>
        <v>109743.56729965765</v>
      </c>
      <c r="G236" s="10">
        <f>IF($A236&lt;='1-Input'!$B$26,0,IF($A236='1-Input'!$B$26+1,('1-Input'!$B$23+$G$215)*'1-Input'!$B$27,'1-Input'!$B$23+$G$215))</f>
        <v>6041.127185260375</v>
      </c>
      <c r="H236" s="10">
        <f>MAX(0,('1-Input'!$B$10-G236-IF(AND($A236&gt;=1,$A236&lt;1+'1-Input'!$B$12),$G$214,0)))/(1-'P-Parametri'!$B$31*MAX(0,IF(I235&lt;=0,0,(I235-J235)/I235)))</f>
        <v>24759.963503031904</v>
      </c>
      <c r="I236" s="10">
        <f>((I235-H236+MAX(0,-('1-Input'!$B$10-G236-IF(AND($A236&gt;=1,$A236&lt;1+'1-Input'!$B$12),$G$214,0))))*(1+B236))*(1-'P-Parametri'!$B$32)</f>
        <v>239872.7407105176</v>
      </c>
      <c r="J236" s="10">
        <f>IF(I235&lt;=0,J235,J235*(1-H236/I235))+MAX(0,-('1-Input'!$B$10-G236-IF(AND($A236&gt;=1,$A236&lt;1+'1-Input'!$B$12),$G$214,0)))</f>
        <v>165096.64694095036</v>
      </c>
      <c r="K236" s="10">
        <f>IF($A236&lt;='1-Input'!$B$26,0,IF($A236='1-Input'!$B$26+1,('1-Input'!$B$23+$K$215)*'1-Input'!$B$27,'1-Input'!$B$23+$K$215))</f>
        <v>5817.6938989042883</v>
      </c>
      <c r="L236" s="10">
        <f>MAX(0,('1-Input'!$B$10-K236-IF(AND($A236&gt;=1,$A236&lt;1+'1-Input'!$B$12),$K$214,0)))/(1-'P-Parametri'!$B$31*MAX(0,IF(M235&lt;=0,0,(M235-N235)/M235)))</f>
        <v>25000.924810678829</v>
      </c>
      <c r="M236" s="10">
        <f>((M235-L236+MAX(0,-('1-Input'!$B$10-K236-IF(AND($A236&gt;=1,$A236&lt;1+'1-Input'!$B$12),$K$214,0))))*(1+B236))*(1-'P-Parametri'!$B$32)</f>
        <v>193462.74351255884</v>
      </c>
      <c r="N236" s="10">
        <f>IF(M235&lt;=0,N235,N235*(1-L236/M235))+MAX(0,-('1-Input'!$B$10-K236-IF(AND($A236&gt;=1,$A236&lt;1+'1-Input'!$B$12),$K$214,0)))</f>
        <v>133154.14735043354</v>
      </c>
      <c r="O236" s="10">
        <f>IF($A236&lt;='1-Input'!$B$26,0,IF($A236='1-Input'!$B$26+1,('1-Input'!$B$23+$O$215)*'1-Input'!$B$27,'1-Input'!$B$23+$O$215))</f>
        <v>5825.6638350477269</v>
      </c>
      <c r="P236" s="10">
        <f>MAX(0,('1-Input'!$B$10-O236-IF(AND($A236&gt;=1,$A236&lt;1+'1-Input'!$B$12),$O$214,0)))/(1-'P-Parametri'!$B$31*MAX(0,IF(Q235&lt;=0,0,(Q235-R235)/Q235)))</f>
        <v>24992.329644460297</v>
      </c>
      <c r="Q236" s="10">
        <f>((Q235-P236+MAX(0,-('1-Input'!$B$10-O236-IF(AND($A236&gt;=1,$A236&lt;1+'1-Input'!$B$12),$O$214,0))))*(1+B236))*(1-'P-Parametri'!$B$32)</f>
        <v>195235.52133489694</v>
      </c>
      <c r="R236" s="10">
        <f>IF(Q235&lt;=0,R235,R235*(1-P236/Q235))+MAX(0,-('1-Input'!$B$10-O236-IF(AND($A236&gt;=1,$A236&lt;1+'1-Input'!$B$12),$O$214,0)))</f>
        <v>134374.29297170055</v>
      </c>
      <c r="S236" s="10">
        <f>IF($A236&lt;='1-Input'!$B$26,0,IF($A236='1-Input'!$B$26+1,('1-Input'!$B$23+$S$215)*'1-Input'!$B$27,'1-Input'!$B$23+$S$215))</f>
        <v>5825.2344616284263</v>
      </c>
      <c r="T236" s="10">
        <f>MAX(0,('1-Input'!$B$10-S236-IF(AND($A236&gt;=1,$A236&lt;1+'1-Input'!$B$12),$S$214,0)))/(1-'P-Parametri'!$B$31*MAX(0,IF(U235&lt;=0,0,(U235-V235)/U235)))</f>
        <v>24992.792701609342</v>
      </c>
      <c r="U236" s="10">
        <f>((U235-T236+MAX(0,-('1-Input'!$B$10-S236-IF(AND($A236&gt;=1,$A236&lt;1+'1-Input'!$B$12),$S$214,0))))*(1+B236))*(1-'P-Parametri'!$B$32)</f>
        <v>195140.01446237718</v>
      </c>
      <c r="V236" s="10">
        <f>IF(U235&lt;=0,V235,V235*(1-T236/U235))+MAX(0,-('1-Input'!$B$10-S236-IF(AND($A236&gt;=1,$A236&lt;1+'1-Input'!$B$12),$S$214,0)))</f>
        <v>134308.55868123443</v>
      </c>
      <c r="W236" s="10">
        <f>IF($A236&lt;='1-Input'!$B$26,0,IF($A236='1-Input'!$B$26+1,('1-Input'!$B$23+$W$215)*'1-Input'!$B$27,'1-Input'!$B$23+$W$215))</f>
        <v>5825.2344616284281</v>
      </c>
      <c r="X236" s="10">
        <f>MAX(0,('1-Input'!$B$10-W236-IF(AND($A236&gt;=1,$A236&lt;1+'1-Input'!$B$12),$W$214,0)))/(1-'P-Parametri'!$B$31*MAX(0,IF(Y235&lt;=0,0,(Y235-Z235)/Y235)))</f>
        <v>24992.792701609338</v>
      </c>
      <c r="Y236" s="10">
        <f>((Y235-X236+MAX(0,-('1-Input'!$B$10-W236-IF(AND($A236&gt;=1,$A236&lt;1+'1-Input'!$B$12),$W$214,0))))*(1+B236))*(1-'P-Parametri'!$B$32)</f>
        <v>195140.01446237785</v>
      </c>
      <c r="Z236" s="10">
        <f>IF(Y235&lt;=0,Z235,Z235*(1-X236/Y235))+MAX(0,-('1-Input'!$B$10-W236-IF(AND($A236&gt;=1,$A236&lt;1+'1-Input'!$B$12),$W$214,0)))</f>
        <v>134308.55868123478</v>
      </c>
    </row>
    <row r="237" spans="1:26">
      <c r="A237" s="9">
        <f t="shared" si="4"/>
        <v>20</v>
      </c>
      <c r="B237" s="12">
        <f>IF($A237='P-Parametri'!$C$47,'P-Parametri'!$B$34,IF($A237='P-Parametri'!$C$48,'P-Parametri'!$C$34,'P-Parametri'!$C$52))</f>
        <v>4.8525513124279884E-2</v>
      </c>
      <c r="C237" s="10">
        <f>IF($A237&lt;='1-Input'!$B$26,0,IF($A237='1-Input'!$B$26+1,('1-Input'!$B$23+$C$215)*'1-Input'!$B$27,'1-Input'!$B$23+$C$215))</f>
        <v>17010.377486795387</v>
      </c>
      <c r="D237" s="10">
        <f>MAX(0,('1-Input'!$B$10-C237-IF(AND($A237&gt;=1,$A237&lt;1+'1-Input'!$B$12),$C$214,0)))/(1-'P-Parametri'!$B$31*MAX(0,IF(E236&lt;=0,0,(E236-F236)/E236)))</f>
        <v>13047.094928063378</v>
      </c>
      <c r="E237" s="10">
        <f>((E236-D237+MAX(0,-('1-Input'!$B$10-C237-IF(AND($A237&gt;=1,$A237&lt;1+'1-Input'!$B$12),$C$214,0))))*(1+B237))*(1-'P-Parametri'!$B$32)</f>
        <v>153199.08871567762</v>
      </c>
      <c r="F237" s="10">
        <f>IF(E236&lt;=0,F236,F236*(1-D237/E236))+MAX(0,-('1-Input'!$B$10-C237-IF(AND($A237&gt;=1,$A237&lt;1+'1-Input'!$B$12),$C$214,0)))</f>
        <v>100763.6739672049</v>
      </c>
      <c r="G237" s="10">
        <f>IF($A237&lt;='1-Input'!$B$26,0,IF($A237='1-Input'!$B$26+1,('1-Input'!$B$23+$G$215)*'1-Input'!$B$27,'1-Input'!$B$23+$G$215))</f>
        <v>18123.381555781383</v>
      </c>
      <c r="H237" s="10">
        <f>MAX(0,('1-Input'!$B$10-G237-IF(AND($A237&gt;=1,$A237&lt;1+'1-Input'!$B$12),$G$214,0)))/(1-'P-Parametri'!$B$31*MAX(0,IF(I236&lt;=0,0,(I236-J236)/I236)))</f>
        <v>11835.925041155924</v>
      </c>
      <c r="I237" s="10">
        <f>((I236-H237+MAX(0,-('1-Input'!$B$10-G237-IF(AND($A237&gt;=1,$A237&lt;1+'1-Input'!$B$12),$G$214,0))))*(1+B237))*(1-'P-Parametri'!$B$32)</f>
        <v>238624.2143226224</v>
      </c>
      <c r="J237" s="10">
        <f>IF(I236&lt;=0,J236,J236*(1-H237/I236))+MAX(0,-('1-Input'!$B$10-G237-IF(AND($A237&gt;=1,$A237&lt;1+'1-Input'!$B$12),$G$214,0)))</f>
        <v>156950.36265724563</v>
      </c>
      <c r="K237" s="10">
        <f>IF($A237&lt;='1-Input'!$B$26,0,IF($A237='1-Input'!$B$26+1,('1-Input'!$B$23+$K$215)*'1-Input'!$B$27,'1-Input'!$B$23+$K$215))</f>
        <v>17453.081696713114</v>
      </c>
      <c r="L237" s="10">
        <f>MAX(0,('1-Input'!$B$10-K237-IF(AND($A237&gt;=1,$A237&lt;1+'1-Input'!$B$12),$K$214,0)))/(1-'P-Parametri'!$B$31*MAX(0,IF(M236&lt;=0,0,(M236-N236)/M236)))</f>
        <v>12565.344660655994</v>
      </c>
      <c r="M237" s="10">
        <f>((M236-L237+MAX(0,-('1-Input'!$B$10-K237-IF(AND($A237&gt;=1,$A237&lt;1+'1-Input'!$B$12),$K$214,0))))*(1+B237))*(1-'P-Parametri'!$B$32)</f>
        <v>189296.18687813086</v>
      </c>
      <c r="N237" s="10">
        <f>IF(M236&lt;=0,N236,N236*(1-L237/M236))+MAX(0,-('1-Input'!$B$10-K237-IF(AND($A237&gt;=1,$A237&lt;1+'1-Input'!$B$12),$K$214,0)))</f>
        <v>124505.82714119719</v>
      </c>
      <c r="O237" s="10">
        <f>IF($A237&lt;='1-Input'!$B$26,0,IF($A237='1-Input'!$B$26+1,('1-Input'!$B$23+$O$215)*'1-Input'!$B$27,'1-Input'!$B$23+$O$215))</f>
        <v>17476.991505143429</v>
      </c>
      <c r="P237" s="10">
        <f>MAX(0,('1-Input'!$B$10-O237-IF(AND($A237&gt;=1,$A237&lt;1+'1-Input'!$B$12),$O$214,0)))/(1-'P-Parametri'!$B$31*MAX(0,IF(Q236&lt;=0,0,(Q236-R236)/Q236)))</f>
        <v>12539.326031632558</v>
      </c>
      <c r="Q237" s="10">
        <f>((Q236-P237+MAX(0,-('1-Input'!$B$10-O237-IF(AND($A237&gt;=1,$A237&lt;1+'1-Input'!$B$12),$O$214,0))))*(1+B237))*(1-'P-Parametri'!$B$32)</f>
        <v>191178.49868235653</v>
      </c>
      <c r="R237" s="10">
        <f>IF(Q236&lt;=0,R236,R236*(1-P237/Q236))+MAX(0,-('1-Input'!$B$10-O237-IF(AND($A237&gt;=1,$A237&lt;1+'1-Input'!$B$12),$O$214,0)))</f>
        <v>125743.88054305255</v>
      </c>
      <c r="S237" s="10">
        <f>IF($A237&lt;='1-Input'!$B$26,0,IF($A237='1-Input'!$B$26+1,('1-Input'!$B$23+$S$215)*'1-Input'!$B$27,'1-Input'!$B$23+$S$215))</f>
        <v>17475.703384885528</v>
      </c>
      <c r="T237" s="10">
        <f>MAX(0,('1-Input'!$B$10-S237-IF(AND($A237&gt;=1,$A237&lt;1+'1-Input'!$B$12),$S$214,0)))/(1-'P-Parametri'!$B$31*MAX(0,IF(U236&lt;=0,0,(U236-V236)/U236)))</f>
        <v>12540.727762776723</v>
      </c>
      <c r="U237" s="10">
        <f>((U236-T237+MAX(0,-('1-Input'!$B$10-S237-IF(AND($A237&gt;=1,$A237&lt;1+'1-Input'!$B$12),$S$214,0))))*(1+B237))*(1-'P-Parametri'!$B$32)</f>
        <v>191077.09076126042</v>
      </c>
      <c r="V237" s="10">
        <f>IF(U236&lt;=0,V236,V236*(1-T237/U236))+MAX(0,-('1-Input'!$B$10-S237-IF(AND($A237&gt;=1,$A237&lt;1+'1-Input'!$B$12),$S$214,0)))</f>
        <v>125677.18148638944</v>
      </c>
      <c r="W237" s="10">
        <f>IF($A237&lt;='1-Input'!$B$26,0,IF($A237='1-Input'!$B$26+1,('1-Input'!$B$23+$W$215)*'1-Input'!$B$27,'1-Input'!$B$23+$W$215))</f>
        <v>17475.703384885532</v>
      </c>
      <c r="X237" s="10">
        <f>MAX(0,('1-Input'!$B$10-W237-IF(AND($A237&gt;=1,$A237&lt;1+'1-Input'!$B$12),$W$214,0)))/(1-'P-Parametri'!$B$31*MAX(0,IF(Y236&lt;=0,0,(Y236-Z236)/Y236)))</f>
        <v>12540.727762776722</v>
      </c>
      <c r="Y237" s="10">
        <f>((Y236-X237+MAX(0,-('1-Input'!$B$10-W237-IF(AND($A237&gt;=1,$A237&lt;1+'1-Input'!$B$12),$W$214,0))))*(1+B237))*(1-'P-Parametri'!$B$32)</f>
        <v>191077.09076126112</v>
      </c>
      <c r="Z237" s="10">
        <f>IF(Y236&lt;=0,Z236,Z236*(1-X237/Y236))+MAX(0,-('1-Input'!$B$10-W237-IF(AND($A237&gt;=1,$A237&lt;1+'1-Input'!$B$12),$W$214,0)))</f>
        <v>125677.1814863898</v>
      </c>
    </row>
    <row r="238" spans="1:26">
      <c r="A238" s="9">
        <f t="shared" si="4"/>
        <v>21</v>
      </c>
      <c r="B238" s="12">
        <f>IF($A238='P-Parametri'!$C$47,'P-Parametri'!$B$34,IF($A238='P-Parametri'!$C$48,'P-Parametri'!$C$34,'P-Parametri'!$C$52))</f>
        <v>4.8525513124279884E-2</v>
      </c>
      <c r="C238" s="10">
        <f>IF($A238&lt;='1-Input'!$B$26,0,IF($A238='1-Input'!$B$26+1,('1-Input'!$B$23+$C$215)*'1-Input'!$B$27,'1-Input'!$B$23+$C$215))</f>
        <v>17010.377486795387</v>
      </c>
      <c r="D238" s="10">
        <f>MAX(0,('1-Input'!$B$10-C238-IF(AND($A238&gt;=1,$A238&lt;1+'1-Input'!$B$12),$C$214,0)))/(1-'P-Parametri'!$B$31*MAX(0,IF(E237&lt;=0,0,(E237-F237)/E237)))</f>
        <v>13160.804284487494</v>
      </c>
      <c r="E238" s="10">
        <f>((E237-D238+MAX(0,-('1-Input'!$B$10-C238-IF(AND($A238&gt;=1,$A238&lt;1+'1-Input'!$B$12),$C$214,0))))*(1+B238))*(1-'P-Parametri'!$B$32)</f>
        <v>146540.04661217696</v>
      </c>
      <c r="F238" s="10">
        <f>IF(E237&lt;=0,F237,F237*(1-D238/E237))+MAX(0,-('1-Input'!$B$10-C238-IF(AND($A238&gt;=1,$A238&lt;1+'1-Input'!$B$12),$C$214,0)))</f>
        <v>92107.41495688232</v>
      </c>
      <c r="G238" s="10">
        <f>IF($A238&lt;='1-Input'!$B$26,0,IF($A238='1-Input'!$B$26+1,('1-Input'!$B$23+$G$215)*'1-Input'!$B$27,'1-Input'!$B$23+$G$215))</f>
        <v>18123.381555781383</v>
      </c>
      <c r="H238" s="10">
        <f>MAX(0,('1-Input'!$B$10-G238-IF(AND($A238&gt;=1,$A238&lt;1+'1-Input'!$B$12),$G$214,0)))/(1-'P-Parametri'!$B$31*MAX(0,IF(I237&lt;=0,0,(I237-J237)/I237)))</f>
        <v>11939.078687736595</v>
      </c>
      <c r="I238" s="10">
        <f>((I237-H238+MAX(0,-('1-Input'!$B$10-G238-IF(AND($A238&gt;=1,$A238&lt;1+'1-Input'!$B$12),$G$214,0))))*(1+B238))*(1-'P-Parametri'!$B$32)</f>
        <v>237209.7778628972</v>
      </c>
      <c r="J238" s="10">
        <f>IF(I237&lt;=0,J237,J237*(1-H238/I237))+MAX(0,-('1-Input'!$B$10-G238-IF(AND($A238&gt;=1,$A238&lt;1+'1-Input'!$B$12),$G$214,0)))</f>
        <v>149097.66952150126</v>
      </c>
      <c r="K238" s="10">
        <f>IF($A238&lt;='1-Input'!$B$26,0,IF($A238='1-Input'!$B$26+1,('1-Input'!$B$23+$K$215)*'1-Input'!$B$27,'1-Input'!$B$23+$K$215))</f>
        <v>17453.081696713114</v>
      </c>
      <c r="L238" s="10">
        <f>MAX(0,('1-Input'!$B$10-K238-IF(AND($A238&gt;=1,$A238&lt;1+'1-Input'!$B$12),$K$214,0)))/(1-'P-Parametri'!$B$31*MAX(0,IF(M237&lt;=0,0,(M237-N237)/M237)))</f>
        <v>12674.855418605424</v>
      </c>
      <c r="M238" s="10">
        <f>((M237-L238+MAX(0,-('1-Input'!$B$10-K238-IF(AND($A238&gt;=1,$A238&lt;1+'1-Input'!$B$12),$K$214,0))))*(1+B238))*(1-'P-Parametri'!$B$32)</f>
        <v>184821.58825289784</v>
      </c>
      <c r="N238" s="10">
        <f>IF(M237&lt;=0,N237,N237*(1-L238/M237))+MAX(0,-('1-Input'!$B$10-K238-IF(AND($A238&gt;=1,$A238&lt;1+'1-Input'!$B$12),$K$214,0)))</f>
        <v>116169.19139689383</v>
      </c>
      <c r="O238" s="10">
        <f>IF($A238&lt;='1-Input'!$B$26,0,IF($A238='1-Input'!$B$26+1,('1-Input'!$B$23+$O$215)*'1-Input'!$B$27,'1-Input'!$B$23+$O$215))</f>
        <v>17476.991505143429</v>
      </c>
      <c r="P238" s="10">
        <f>MAX(0,('1-Input'!$B$10-O238-IF(AND($A238&gt;=1,$A238&lt;1+'1-Input'!$B$12),$O$214,0)))/(1-'P-Parametri'!$B$31*MAX(0,IF(Q237&lt;=0,0,(Q237-R237)/Q237)))</f>
        <v>12648.610029404525</v>
      </c>
      <c r="Q238" s="10">
        <f>((Q237-P238+MAX(0,-('1-Input'!$B$10-O238-IF(AND($A238&gt;=1,$A238&lt;1+'1-Input'!$B$12),$O$214,0))))*(1+B238))*(1-'P-Parametri'!$B$32)</f>
        <v>186818.75682164135</v>
      </c>
      <c r="R238" s="10">
        <f>IF(Q237&lt;=0,R237,R237*(1-P238/Q237))+MAX(0,-('1-Input'!$B$10-O238-IF(AND($A238&gt;=1,$A238&lt;1+'1-Input'!$B$12),$O$214,0)))</f>
        <v>117424.50718498632</v>
      </c>
      <c r="S238" s="10">
        <f>IF($A238&lt;='1-Input'!$B$26,0,IF($A238='1-Input'!$B$26+1,('1-Input'!$B$23+$S$215)*'1-Input'!$B$27,'1-Input'!$B$23+$S$215))</f>
        <v>17475.703384885528</v>
      </c>
      <c r="T238" s="10">
        <f>MAX(0,('1-Input'!$B$10-S238-IF(AND($A238&gt;=1,$A238&lt;1+'1-Input'!$B$12),$S$214,0)))/(1-'P-Parametri'!$B$31*MAX(0,IF(U237&lt;=0,0,(U237-V237)/U237)))</f>
        <v>12650.023977057204</v>
      </c>
      <c r="U238" s="10">
        <f>((U237-T238+MAX(0,-('1-Input'!$B$10-S238-IF(AND($A238&gt;=1,$A238&lt;1+'1-Input'!$B$12),$S$214,0))))*(1+B238))*(1-'P-Parametri'!$B$32)</f>
        <v>186711.16109165651</v>
      </c>
      <c r="V238" s="10">
        <f>IF(U237&lt;=0,V237,V237*(1-T238/U237))+MAX(0,-('1-Input'!$B$10-S238-IF(AND($A238&gt;=1,$A238&lt;1+'1-Input'!$B$12),$S$214,0)))</f>
        <v>117356.8781321889</v>
      </c>
      <c r="W238" s="10">
        <f>IF($A238&lt;='1-Input'!$B$26,0,IF($A238='1-Input'!$B$26+1,('1-Input'!$B$23+$W$215)*'1-Input'!$B$27,'1-Input'!$B$23+$W$215))</f>
        <v>17475.703384885532</v>
      </c>
      <c r="X238" s="10">
        <f>MAX(0,('1-Input'!$B$10-W238-IF(AND($A238&gt;=1,$A238&lt;1+'1-Input'!$B$12),$W$214,0)))/(1-'P-Parametri'!$B$31*MAX(0,IF(Y237&lt;=0,0,(Y237-Z237)/Y237)))</f>
        <v>12650.023977057203</v>
      </c>
      <c r="Y238" s="10">
        <f>((Y237-X238+MAX(0,-('1-Input'!$B$10-W238-IF(AND($A238&gt;=1,$A238&lt;1+'1-Input'!$B$12),$W$214,0))))*(1+B238))*(1-'P-Parametri'!$B$32)</f>
        <v>186711.16109165724</v>
      </c>
      <c r="Z238" s="10">
        <f>IF(Y237&lt;=0,Z237,Z237*(1-X238/Y237))+MAX(0,-('1-Input'!$B$10-W238-IF(AND($A238&gt;=1,$A238&lt;1+'1-Input'!$B$12),$W$214,0)))</f>
        <v>117356.87813218927</v>
      </c>
    </row>
    <row r="239" spans="1:26">
      <c r="A239" s="9">
        <f t="shared" si="4"/>
        <v>22</v>
      </c>
      <c r="B239" s="12">
        <f>IF($A239='P-Parametri'!$C$47,'P-Parametri'!$B$34,IF($A239='P-Parametri'!$C$48,'P-Parametri'!$C$34,'P-Parametri'!$C$52))</f>
        <v>4.8525513124279884E-2</v>
      </c>
      <c r="C239" s="10">
        <f>IF($A239&lt;='1-Input'!$B$26,0,IF($A239='1-Input'!$B$26+1,('1-Input'!$B$23+$C$215)*'1-Input'!$B$27,'1-Input'!$B$23+$C$215))</f>
        <v>17010.377486795387</v>
      </c>
      <c r="D239" s="10">
        <f>MAX(0,('1-Input'!$B$10-C239-IF(AND($A239&gt;=1,$A239&lt;1+'1-Input'!$B$12),$C$214,0)))/(1-'P-Parametri'!$B$31*MAX(0,IF(E238&lt;=0,0,(E238-F238)/E238)))</f>
        <v>13271.336146219004</v>
      </c>
      <c r="E239" s="10">
        <f>((E238-D239+MAX(0,-('1-Input'!$B$10-C239-IF(AND($A239&gt;=1,$A239&lt;1+'1-Input'!$B$12),$C$214,0))))*(1+B239))*(1-'P-Parametri'!$B$32)</f>
        <v>139456.17173868019</v>
      </c>
      <c r="F239" s="10">
        <f>IF(E238&lt;=0,F238,F238*(1-D239/E238))+MAX(0,-('1-Input'!$B$10-C239-IF(AND($A239&gt;=1,$A239&lt;1+'1-Input'!$B$12),$C$214,0)))</f>
        <v>83765.746629949441</v>
      </c>
      <c r="G239" s="10">
        <f>IF($A239&lt;='1-Input'!$B$26,0,IF($A239='1-Input'!$B$26+1,('1-Input'!$B$23+$G$215)*'1-Input'!$B$27,'1-Input'!$B$23+$G$215))</f>
        <v>18123.381555781383</v>
      </c>
      <c r="H239" s="10">
        <f>MAX(0,('1-Input'!$B$10-G239-IF(AND($A239&gt;=1,$A239&lt;1+'1-Input'!$B$12),$G$214,0)))/(1-'P-Parametri'!$B$31*MAX(0,IF(I238&lt;=0,0,(I238-J238)/I238)))</f>
        <v>12039.349808421064</v>
      </c>
      <c r="I239" s="10">
        <f>((I238-H239+MAX(0,-('1-Input'!$B$10-G239-IF(AND($A239&gt;=1,$A239&lt;1+'1-Input'!$B$12),$G$214,0))))*(1+B239))*(1-'P-Parametri'!$B$32)</f>
        <v>235624.74473900086</v>
      </c>
      <c r="J239" s="10">
        <f>IF(I238&lt;=0,J238,J238*(1-H239/I238))+MAX(0,-('1-Input'!$B$10-G239-IF(AND($A239&gt;=1,$A239&lt;1+'1-Input'!$B$12),$G$214,0)))</f>
        <v>141530.36342155116</v>
      </c>
      <c r="K239" s="10">
        <f>IF($A239&lt;='1-Input'!$B$26,0,IF($A239='1-Input'!$B$26+1,('1-Input'!$B$23+$K$215)*'1-Input'!$B$27,'1-Input'!$B$23+$K$215))</f>
        <v>17453.081696713114</v>
      </c>
      <c r="L239" s="10">
        <f>MAX(0,('1-Input'!$B$10-K239-IF(AND($A239&gt;=1,$A239&lt;1+'1-Input'!$B$12),$K$214,0)))/(1-'P-Parametri'!$B$31*MAX(0,IF(M238&lt;=0,0,(M238-N238)/M238)))</f>
        <v>12781.306007514149</v>
      </c>
      <c r="M239" s="10">
        <f>((M238-L239+MAX(0,-('1-Input'!$B$10-K239-IF(AND($A239&gt;=1,$A239&lt;1+'1-Input'!$B$12),$K$214,0))))*(1+B239))*(1-'P-Parametri'!$B$32)</f>
        <v>180027.84796894807</v>
      </c>
      <c r="N239" s="10">
        <f>IF(M238&lt;=0,N238,N238*(1-L239/M238))+MAX(0,-('1-Input'!$B$10-K239-IF(AND($A239&gt;=1,$A239&lt;1+'1-Input'!$B$12),$K$214,0)))</f>
        <v>108135.53040563839</v>
      </c>
      <c r="O239" s="10">
        <f>IF($A239&lt;='1-Input'!$B$26,0,IF($A239='1-Input'!$B$26+1,('1-Input'!$B$23+$O$215)*'1-Input'!$B$27,'1-Input'!$B$23+$O$215))</f>
        <v>17476.991505143429</v>
      </c>
      <c r="P239" s="10">
        <f>MAX(0,('1-Input'!$B$10-O239-IF(AND($A239&gt;=1,$A239&lt;1+'1-Input'!$B$12),$O$214,0)))/(1-'P-Parametri'!$B$31*MAX(0,IF(Q238&lt;=0,0,(Q238-R238)/Q238)))</f>
        <v>12754.840194723056</v>
      </c>
      <c r="Q239" s="10">
        <f>((Q238-P239+MAX(0,-('1-Input'!$B$10-O239-IF(AND($A239&gt;=1,$A239&lt;1+'1-Input'!$B$12),$O$214,0))))*(1+B239))*(1-'P-Parametri'!$B$32)</f>
        <v>182145.43658266607</v>
      </c>
      <c r="R239" s="10">
        <f>IF(Q238&lt;=0,R238,R238*(1-P239/Q238))+MAX(0,-('1-Input'!$B$10-O239-IF(AND($A239&gt;=1,$A239&lt;1+'1-Input'!$B$12),$O$214,0)))</f>
        <v>109407.48122051897</v>
      </c>
      <c r="S239" s="10">
        <f>IF($A239&lt;='1-Input'!$B$26,0,IF($A239='1-Input'!$B$26+1,('1-Input'!$B$23+$S$215)*'1-Input'!$B$27,'1-Input'!$B$23+$S$215))</f>
        <v>17475.703384885528</v>
      </c>
      <c r="T239" s="10">
        <f>MAX(0,('1-Input'!$B$10-S239-IF(AND($A239&gt;=1,$A239&lt;1+'1-Input'!$B$12),$S$214,0)))/(1-'P-Parametri'!$B$31*MAX(0,IF(U238&lt;=0,0,(U238-V238)/U238)))</f>
        <v>12756.26601750609</v>
      </c>
      <c r="U239" s="10">
        <f>((U238-T239+MAX(0,-('1-Input'!$B$10-S239-IF(AND($A239&gt;=1,$A239&lt;1+'1-Input'!$B$12),$S$214,0))))*(1+B239))*(1-'P-Parametri'!$B$32)</f>
        <v>182031.35332686763</v>
      </c>
      <c r="V239" s="10">
        <f>IF(U238&lt;=0,V238,V238*(1-T239/U238))+MAX(0,-('1-Input'!$B$10-S239-IF(AND($A239&gt;=1,$A239&lt;1+'1-Input'!$B$12),$S$214,0)))</f>
        <v>109338.95597003518</v>
      </c>
      <c r="W239" s="10">
        <f>IF($A239&lt;='1-Input'!$B$26,0,IF($A239='1-Input'!$B$26+1,('1-Input'!$B$23+$W$215)*'1-Input'!$B$27,'1-Input'!$B$23+$W$215))</f>
        <v>17475.703384885532</v>
      </c>
      <c r="X239" s="10">
        <f>MAX(0,('1-Input'!$B$10-W239-IF(AND($A239&gt;=1,$A239&lt;1+'1-Input'!$B$12),$W$214,0)))/(1-'P-Parametri'!$B$31*MAX(0,IF(Y238&lt;=0,0,(Y238-Z238)/Y238)))</f>
        <v>12756.266017506088</v>
      </c>
      <c r="Y239" s="10">
        <f>((Y238-X239+MAX(0,-('1-Input'!$B$10-W239-IF(AND($A239&gt;=1,$A239&lt;1+'1-Input'!$B$12),$W$214,0))))*(1+B239))*(1-'P-Parametri'!$B$32)</f>
        <v>182031.35332686841</v>
      </c>
      <c r="Z239" s="10">
        <f>IF(Y238&lt;=0,Z238,Z238*(1-X239/Y238))+MAX(0,-('1-Input'!$B$10-W239-IF(AND($A239&gt;=1,$A239&lt;1+'1-Input'!$B$12),$W$214,0)))</f>
        <v>109338.95597003556</v>
      </c>
    </row>
    <row r="240" spans="1:26">
      <c r="A240" s="9">
        <f t="shared" si="4"/>
        <v>23</v>
      </c>
      <c r="B240" s="12">
        <f>IF($A240='P-Parametri'!$C$47,'P-Parametri'!$B$34,IF($A240='P-Parametri'!$C$48,'P-Parametri'!$C$34,'P-Parametri'!$C$52))</f>
        <v>4.8525513124279884E-2</v>
      </c>
      <c r="C240" s="10">
        <f>IF($A240&lt;='1-Input'!$B$26,0,IF($A240='1-Input'!$B$26+1,('1-Input'!$B$23+$C$215)*'1-Input'!$B$27,'1-Input'!$B$23+$C$215))</f>
        <v>17010.377486795387</v>
      </c>
      <c r="D240" s="10">
        <f>MAX(0,('1-Input'!$B$10-C240-IF(AND($A240&gt;=1,$A240&lt;1+'1-Input'!$B$12),$C$214,0)))/(1-'P-Parametri'!$B$31*MAX(0,IF(E239&lt;=0,0,(E239-F239)/E239)))</f>
        <v>13378.712793970319</v>
      </c>
      <c r="E240" s="10">
        <f>((E239-D240+MAX(0,-('1-Input'!$B$10-C240-IF(AND($A240&gt;=1,$A240&lt;1+'1-Input'!$B$12),$C$214,0))))*(1+B240))*(1-'P-Parametri'!$B$32)</f>
        <v>131931.04146874044</v>
      </c>
      <c r="F240" s="10">
        <f>IF(E239&lt;=0,F239,F239*(1-D240/E239))+MAX(0,-('1-Input'!$B$10-C240-IF(AND($A240&gt;=1,$A240&lt;1+'1-Input'!$B$12),$C$214,0)))</f>
        <v>75729.688762001068</v>
      </c>
      <c r="G240" s="10">
        <f>IF($A240&lt;='1-Input'!$B$26,0,IF($A240='1-Input'!$B$26+1,('1-Input'!$B$23+$G$215)*'1-Input'!$B$27,'1-Input'!$B$23+$G$215))</f>
        <v>18123.381555781383</v>
      </c>
      <c r="H240" s="10">
        <f>MAX(0,('1-Input'!$B$10-G240-IF(AND($A240&gt;=1,$A240&lt;1+'1-Input'!$B$12),$G$214,0)))/(1-'P-Parametri'!$B$31*MAX(0,IF(I239&lt;=0,0,(I239-J239)/I239)))</f>
        <v>12136.758615589435</v>
      </c>
      <c r="I240" s="10">
        <f>((I239-H240+MAX(0,-('1-Input'!$B$10-G240-IF(AND($A240&gt;=1,$A240&lt;1+'1-Input'!$B$12),$G$214,0))))*(1+B240))*(1-'P-Parametri'!$B$32)</f>
        <v>233864.18961650759</v>
      </c>
      <c r="J240" s="10">
        <f>IF(I239&lt;=0,J239,J239*(1-H240/I239))+MAX(0,-('1-Input'!$B$10-G240-IF(AND($A240&gt;=1,$A240&lt;1+'1-Input'!$B$12),$G$214,0)))</f>
        <v>134240.29777277255</v>
      </c>
      <c r="K240" s="10">
        <f>IF($A240&lt;='1-Input'!$B$26,0,IF($A240='1-Input'!$B$26+1,('1-Input'!$B$23+$K$215)*'1-Input'!$B$27,'1-Input'!$B$23+$K$215))</f>
        <v>17453.081696713114</v>
      </c>
      <c r="L240" s="10">
        <f>MAX(0,('1-Input'!$B$10-K240-IF(AND($A240&gt;=1,$A240&lt;1+'1-Input'!$B$12),$K$214,0)))/(1-'P-Parametri'!$B$31*MAX(0,IF(M239&lt;=0,0,(M239-N239)/M239)))</f>
        <v>12884.717885402695</v>
      </c>
      <c r="M240" s="10">
        <f>((M239-L240+MAX(0,-('1-Input'!$B$10-K240-IF(AND($A240&gt;=1,$A240&lt;1+'1-Input'!$B$12),$K$214,0))))*(1+B240))*(1-'P-Parametri'!$B$32)</f>
        <v>174903.32856357557</v>
      </c>
      <c r="N240" s="10">
        <f>IF(M239&lt;=0,N239,N239*(1-L240/M239))+MAX(0,-('1-Input'!$B$10-K240-IF(AND($A240&gt;=1,$A240&lt;1+'1-Input'!$B$12),$K$214,0)))</f>
        <v>100396.19552837341</v>
      </c>
      <c r="O240" s="10">
        <f>IF($A240&lt;='1-Input'!$B$26,0,IF($A240='1-Input'!$B$26+1,('1-Input'!$B$23+$O$215)*'1-Input'!$B$27,'1-Input'!$B$23+$O$215))</f>
        <v>17476.991505143429</v>
      </c>
      <c r="P240" s="10">
        <f>MAX(0,('1-Input'!$B$10-O240-IF(AND($A240&gt;=1,$A240&lt;1+'1-Input'!$B$12),$O$214,0)))/(1-'P-Parametri'!$B$31*MAX(0,IF(Q239&lt;=0,0,(Q239-R239)/Q239)))</f>
        <v>12858.037941176286</v>
      </c>
      <c r="Q240" s="10">
        <f>((Q239-P240+MAX(0,-('1-Input'!$B$10-O240-IF(AND($A240&gt;=1,$A240&lt;1+'1-Input'!$B$12),$O$214,0))))*(1+B240))*(1-'P-Parametri'!$B$32)</f>
        <v>177147.15221299051</v>
      </c>
      <c r="R240" s="10">
        <f>IF(Q239&lt;=0,R239,R239*(1-P240/Q239))+MAX(0,-('1-Input'!$B$10-O240-IF(AND($A240&gt;=1,$A240&lt;1+'1-Input'!$B$12),$O$214,0)))</f>
        <v>101684.17191903389</v>
      </c>
      <c r="S240" s="10">
        <f>IF($A240&lt;='1-Input'!$B$26,0,IF($A240='1-Input'!$B$26+1,('1-Input'!$B$23+$S$215)*'1-Input'!$B$27,'1-Input'!$B$23+$S$215))</f>
        <v>17475.703384885528</v>
      </c>
      <c r="T240" s="10">
        <f>MAX(0,('1-Input'!$B$10-S240-IF(AND($A240&gt;=1,$A240&lt;1+'1-Input'!$B$12),$S$214,0)))/(1-'P-Parametri'!$B$31*MAX(0,IF(U239&lt;=0,0,(U239-V239)/U239)))</f>
        <v>12859.475300105269</v>
      </c>
      <c r="U240" s="10">
        <f>((U239-T240+MAX(0,-('1-Input'!$B$10-S240-IF(AND($A240&gt;=1,$A240&lt;1+'1-Input'!$B$12),$S$214,0))))*(1+B240))*(1-'P-Parametri'!$B$32)</f>
        <v>177026.26815378069</v>
      </c>
      <c r="V240" s="10">
        <f>IF(U239&lt;=0,V239,V239*(1-T240/U239))+MAX(0,-('1-Input'!$B$10-S240-IF(AND($A240&gt;=1,$A240&lt;1+'1-Input'!$B$12),$S$214,0)))</f>
        <v>101614.78330450991</v>
      </c>
      <c r="W240" s="10">
        <f>IF($A240&lt;='1-Input'!$B$26,0,IF($A240='1-Input'!$B$26+1,('1-Input'!$B$23+$W$215)*'1-Input'!$B$27,'1-Input'!$B$23+$W$215))</f>
        <v>17475.703384885532</v>
      </c>
      <c r="X240" s="10">
        <f>MAX(0,('1-Input'!$B$10-W240-IF(AND($A240&gt;=1,$A240&lt;1+'1-Input'!$B$12),$W$214,0)))/(1-'P-Parametri'!$B$31*MAX(0,IF(Y239&lt;=0,0,(Y239-Z239)/Y239)))</f>
        <v>12859.475300105269</v>
      </c>
      <c r="Y240" s="10">
        <f>((Y239-X240+MAX(0,-('1-Input'!$B$10-W240-IF(AND($A240&gt;=1,$A240&lt;1+'1-Input'!$B$12),$W$214,0))))*(1+B240))*(1-'P-Parametri'!$B$32)</f>
        <v>177026.26815378151</v>
      </c>
      <c r="Z240" s="10">
        <f>IF(Y239&lt;=0,Z239,Z239*(1-X240/Y239))+MAX(0,-('1-Input'!$B$10-W240-IF(AND($A240&gt;=1,$A240&lt;1+'1-Input'!$B$12),$W$214,0)))</f>
        <v>101614.78330451029</v>
      </c>
    </row>
    <row r="241" spans="1:26">
      <c r="A241" s="9">
        <f t="shared" si="4"/>
        <v>24</v>
      </c>
      <c r="B241" s="12">
        <f>IF($A241='P-Parametri'!$C$47,'P-Parametri'!$B$34,IF($A241='P-Parametri'!$C$48,'P-Parametri'!$C$34,'P-Parametri'!$C$52))</f>
        <v>4.8525513124279884E-2</v>
      </c>
      <c r="C241" s="10">
        <f>IF($A241&lt;='1-Input'!$B$26,0,IF($A241='1-Input'!$B$26+1,('1-Input'!$B$23+$C$215)*'1-Input'!$B$27,'1-Input'!$B$23+$C$215))</f>
        <v>17010.377486795387</v>
      </c>
      <c r="D241" s="10">
        <f>MAX(0,('1-Input'!$B$10-C241-IF(AND($A241&gt;=1,$A241&lt;1+'1-Input'!$B$12),$C$214,0)))/(1-'P-Parametri'!$B$31*MAX(0,IF(E240&lt;=0,0,(E240-F240)/E240)))</f>
        <v>13482.961565227133</v>
      </c>
      <c r="E241" s="10">
        <f>((E240-D241+MAX(0,-('1-Input'!$B$10-C241-IF(AND($A241&gt;=1,$A241&lt;1+'1-Input'!$B$12),$C$214,0))))*(1+B241))*(1-'P-Parametri'!$B$32)</f>
        <v>123947.44209189816</v>
      </c>
      <c r="F241" s="10">
        <f>IF(E240&lt;=0,F240,F240*(1-D241/E240))+MAX(0,-('1-Input'!$B$10-C241-IF(AND($A241&gt;=1,$A241&lt;1+'1-Input'!$B$12),$C$214,0)))</f>
        <v>67990.338935322085</v>
      </c>
      <c r="G241" s="10">
        <f>IF($A241&lt;='1-Input'!$B$26,0,IF($A241='1-Input'!$B$26+1,('1-Input'!$B$23+$G$215)*'1-Input'!$B$27,'1-Input'!$B$23+$G$215))</f>
        <v>18123.381555781383</v>
      </c>
      <c r="H241" s="10">
        <f>MAX(0,('1-Input'!$B$10-G241-IF(AND($A241&gt;=1,$A241&lt;1+'1-Input'!$B$12),$G$214,0)))/(1-'P-Parametri'!$B$31*MAX(0,IF(I240&lt;=0,0,(I240-J240)/I240)))</f>
        <v>12231.329908971711</v>
      </c>
      <c r="I241" s="10">
        <f>((I240-H241+MAX(0,-('1-Input'!$B$10-G241-IF(AND($A241&gt;=1,$A241&lt;1+'1-Input'!$B$12),$G$214,0))))*(1+B241))*(1-'P-Parametri'!$B$32)</f>
        <v>231922.93253414548</v>
      </c>
      <c r="J241" s="10">
        <f>IF(I240&lt;=0,J240,J240*(1-H241/I240))+MAX(0,-('1-Input'!$B$10-G241-IF(AND($A241&gt;=1,$A241&lt;1+'1-Input'!$B$12),$G$214,0)))</f>
        <v>127219.39657438966</v>
      </c>
      <c r="K241" s="10">
        <f>IF($A241&lt;='1-Input'!$B$26,0,IF($A241='1-Input'!$B$26+1,('1-Input'!$B$23+$K$215)*'1-Input'!$B$27,'1-Input'!$B$23+$K$215))</f>
        <v>17453.081696713114</v>
      </c>
      <c r="L241" s="10">
        <f>MAX(0,('1-Input'!$B$10-K241-IF(AND($A241&gt;=1,$A241&lt;1+'1-Input'!$B$12),$K$214,0)))/(1-'P-Parametri'!$B$31*MAX(0,IF(M240&lt;=0,0,(M240-N240)/M240)))</f>
        <v>12985.117380348822</v>
      </c>
      <c r="M241" s="10">
        <f>((M240-L241+MAX(0,-('1-Input'!$B$10-K241-IF(AND($A241&gt;=1,$A241&lt;1+'1-Input'!$B$12),$K$214,0))))*(1+B241))*(1-'P-Parametri'!$B$32)</f>
        <v>169435.82471412822</v>
      </c>
      <c r="N241" s="10">
        <f>IF(M240&lt;=0,N240,N240*(1-L241/M240))+MAX(0,-('1-Input'!$B$10-K241-IF(AND($A241&gt;=1,$A241&lt;1+'1-Input'!$B$12),$K$214,0)))</f>
        <v>92942.613059801268</v>
      </c>
      <c r="O241" s="10">
        <f>IF($A241&lt;='1-Input'!$B$26,0,IF($A241='1-Input'!$B$26+1,('1-Input'!$B$23+$O$215)*'1-Input'!$B$27,'1-Input'!$B$23+$O$215))</f>
        <v>17476.991505143429</v>
      </c>
      <c r="P241" s="10">
        <f>MAX(0,('1-Input'!$B$10-O241-IF(AND($A241&gt;=1,$A241&lt;1+'1-Input'!$B$12),$O$214,0)))/(1-'P-Parametri'!$B$31*MAX(0,IF(Q240&lt;=0,0,(Q240-R240)/Q240)))</f>
        <v>12958.229542325333</v>
      </c>
      <c r="Q241" s="10">
        <f>((Q240-P241+MAX(0,-('1-Input'!$B$10-O241-IF(AND($A241&gt;=1,$A241&lt;1+'1-Input'!$B$12),$O$214,0))))*(1+B241))*(1-'P-Parametri'!$B$32)</f>
        <v>171811.96184379674</v>
      </c>
      <c r="R241" s="10">
        <f>IF(Q240&lt;=0,R240,R240*(1-P241/Q240))+MAX(0,-('1-Input'!$B$10-O241-IF(AND($A241&gt;=1,$A241&lt;1+'1-Input'!$B$12),$O$214,0)))</f>
        <v>94246.023328511481</v>
      </c>
      <c r="S241" s="10">
        <f>IF($A241&lt;='1-Input'!$B$26,0,IF($A241='1-Input'!$B$26+1,('1-Input'!$B$23+$S$215)*'1-Input'!$B$27,'1-Input'!$B$23+$S$215))</f>
        <v>17475.703384885528</v>
      </c>
      <c r="T241" s="10">
        <f>MAX(0,('1-Input'!$B$10-S241-IF(AND($A241&gt;=1,$A241&lt;1+'1-Input'!$B$12),$S$214,0)))/(1-'P-Parametri'!$B$31*MAX(0,IF(U240&lt;=0,0,(U240-V240)/U240)))</f>
        <v>12959.6781013529</v>
      </c>
      <c r="U241" s="10">
        <f>((U240-T241+MAX(0,-('1-Input'!$B$10-S241-IF(AND($A241&gt;=1,$A241&lt;1+'1-Input'!$B$12),$S$214,0))))*(1+B241))*(1-'P-Parametri'!$B$32)</f>
        <v>171683.94951023016</v>
      </c>
      <c r="V241" s="10">
        <f>IF(U240&lt;=0,V240,V240*(1-T241/U240))+MAX(0,-('1-Input'!$B$10-S241-IF(AND($A241&gt;=1,$A241&lt;1+'1-Input'!$B$12),$S$214,0)))</f>
        <v>94175.803227150973</v>
      </c>
      <c r="W241" s="10">
        <f>IF($A241&lt;='1-Input'!$B$26,0,IF($A241='1-Input'!$B$26+1,('1-Input'!$B$23+$W$215)*'1-Input'!$B$27,'1-Input'!$B$23+$W$215))</f>
        <v>17475.703384885532</v>
      </c>
      <c r="X241" s="10">
        <f>MAX(0,('1-Input'!$B$10-W241-IF(AND($A241&gt;=1,$A241&lt;1+'1-Input'!$B$12),$W$214,0)))/(1-'P-Parametri'!$B$31*MAX(0,IF(Y240&lt;=0,0,(Y240-Z240)/Y240)))</f>
        <v>12959.678101352896</v>
      </c>
      <c r="Y241" s="10">
        <f>((Y240-X241+MAX(0,-('1-Input'!$B$10-W241-IF(AND($A241&gt;=1,$A241&lt;1+'1-Input'!$B$12),$W$214,0))))*(1+B241))*(1-'P-Parametri'!$B$32)</f>
        <v>171683.949510231</v>
      </c>
      <c r="Z241" s="10">
        <f>IF(Y240&lt;=0,Z240,Z240*(1-X241/Y240))+MAX(0,-('1-Input'!$B$10-W241-IF(AND($A241&gt;=1,$A241&lt;1+'1-Input'!$B$12),$W$214,0)))</f>
        <v>94175.803227151351</v>
      </c>
    </row>
    <row r="242" spans="1:26">
      <c r="A242" s="9">
        <f t="shared" si="4"/>
        <v>25</v>
      </c>
      <c r="B242" s="12">
        <f>IF($A242='P-Parametri'!$C$47,'P-Parametri'!$B$34,IF($A242='P-Parametri'!$C$48,'P-Parametri'!$C$34,'P-Parametri'!$C$52))</f>
        <v>4.8525513124279884E-2</v>
      </c>
      <c r="C242" s="10">
        <f>IF($A242&lt;='1-Input'!$B$26,0,IF($A242='1-Input'!$B$26+1,('1-Input'!$B$23+$C$215)*'1-Input'!$B$27,'1-Input'!$B$23+$C$215))</f>
        <v>17010.377486795387</v>
      </c>
      <c r="D242" s="10">
        <f>MAX(0,('1-Input'!$B$10-C242-IF(AND($A242&gt;=1,$A242&lt;1+'1-Input'!$B$12),$C$214,0)))/(1-'P-Parametri'!$B$31*MAX(0,IF(E241&lt;=0,0,(E241-F241)/E241)))</f>
        <v>13584.114480403457</v>
      </c>
      <c r="E242" s="10">
        <f>((E241-D242+MAX(0,-('1-Input'!$B$10-C242-IF(AND($A242&gt;=1,$A242&lt;1+'1-Input'!$B$12),$C$214,0))))*(1+B242))*(1-'P-Parametri'!$B$32)</f>
        <v>115487.32718451761</v>
      </c>
      <c r="F242" s="10">
        <f>IF(E241&lt;=0,F241,F241*(1-D242/E241))+MAX(0,-('1-Input'!$B$10-C242-IF(AND($A242&gt;=1,$A242&lt;1+'1-Input'!$B$12),$C$214,0)))</f>
        <v>60538.88586722187</v>
      </c>
      <c r="G242" s="10">
        <f>IF($A242&lt;='1-Input'!$B$26,0,IF($A242='1-Input'!$B$26+1,('1-Input'!$B$23+$G$215)*'1-Input'!$B$27,'1-Input'!$B$23+$G$215))</f>
        <v>18123.381555781383</v>
      </c>
      <c r="H242" s="10">
        <f>MAX(0,('1-Input'!$B$10-G242-IF(AND($A242&gt;=1,$A242&lt;1+'1-Input'!$B$12),$G$214,0)))/(1-'P-Parametri'!$B$31*MAX(0,IF(I241&lt;=0,0,(I241-J241)/I241)))</f>
        <v>12323.092736507073</v>
      </c>
      <c r="I242" s="10">
        <f>((I241-H242+MAX(0,-('1-Input'!$B$10-G242-IF(AND($A242&gt;=1,$A242&lt;1+'1-Input'!$B$12),$G$214,0))))*(1+B242))*(1-'P-Parametri'!$B$32)</f>
        <v>229795.5226364168</v>
      </c>
      <c r="J242" s="10">
        <f>IF(I241&lt;=0,J241,J241*(1-H242/I241))+MAX(0,-('1-Input'!$B$10-G242-IF(AND($A242&gt;=1,$A242&lt;1+'1-Input'!$B$12),$G$214,0)))</f>
        <v>120459.66650053048</v>
      </c>
      <c r="K242" s="10">
        <f>IF($A242&lt;='1-Input'!$B$26,0,IF($A242='1-Input'!$B$26+1,('1-Input'!$B$23+$K$215)*'1-Input'!$B$27,'1-Input'!$B$23+$K$215))</f>
        <v>17453.081696713114</v>
      </c>
      <c r="L242" s="10">
        <f>MAX(0,('1-Input'!$B$10-K242-IF(AND($A242&gt;=1,$A242&lt;1+'1-Input'!$B$12),$K$214,0)))/(1-'P-Parametri'!$B$31*MAX(0,IF(M241&lt;=0,0,(M241-N241)/M241)))</f>
        <v>13082.535330446413</v>
      </c>
      <c r="M242" s="10">
        <f>((M241-L242+MAX(0,-('1-Input'!$B$10-K242-IF(AND($A242&gt;=1,$A242&lt;1+'1-Input'!$B$12),$K$214,0))))*(1+B242))*(1-'P-Parametri'!$B$32)</f>
        <v>163612.53215373462</v>
      </c>
      <c r="N242" s="10">
        <f>IF(M241&lt;=0,N241,N241*(1-L242/M241))+MAX(0,-('1-Input'!$B$10-K242-IF(AND($A242&gt;=1,$A242&lt;1+'1-Input'!$B$12),$K$214,0)))</f>
        <v>85766.297064583807</v>
      </c>
      <c r="O242" s="10">
        <f>IF($A242&lt;='1-Input'!$B$26,0,IF($A242='1-Input'!$B$26+1,('1-Input'!$B$23+$O$215)*'1-Input'!$B$27,'1-Input'!$B$23+$O$215))</f>
        <v>17476.991505143429</v>
      </c>
      <c r="P242" s="10">
        <f>MAX(0,('1-Input'!$B$10-O242-IF(AND($A242&gt;=1,$A242&lt;1+'1-Input'!$B$12),$O$214,0)))/(1-'P-Parametri'!$B$31*MAX(0,IF(Q241&lt;=0,0,(Q241-R241)/Q241)))</f>
        <v>13055.445772408688</v>
      </c>
      <c r="Q242" s="10">
        <f>((Q241-P242+MAX(0,-('1-Input'!$B$10-O242-IF(AND($A242&gt;=1,$A242&lt;1+'1-Input'!$B$12),$O$214,0))))*(1+B242))*(1-'P-Parametri'!$B$32)</f>
        <v>166127.336960624</v>
      </c>
      <c r="R242" s="10">
        <f>IF(Q241&lt;=0,R241,R241*(1-P242/Q241))+MAX(0,-('1-Input'!$B$10-O242-IF(AND($A242&gt;=1,$A242&lt;1+'1-Input'!$B$12),$O$214,0)))</f>
        <v>87084.567085149392</v>
      </c>
      <c r="S242" s="10">
        <f>IF($A242&lt;='1-Input'!$B$26,0,IF($A242='1-Input'!$B$26+1,('1-Input'!$B$23+$S$215)*'1-Input'!$B$27,'1-Input'!$B$23+$S$215))</f>
        <v>17475.703384885528</v>
      </c>
      <c r="T242" s="10">
        <f>MAX(0,('1-Input'!$B$10-S242-IF(AND($A242&gt;=1,$A242&lt;1+'1-Input'!$B$12),$S$214,0)))/(1-'P-Parametri'!$B$31*MAX(0,IF(U241&lt;=0,0,(U241-V241)/U241)))</f>
        <v>13056.905198927625</v>
      </c>
      <c r="U242" s="10">
        <f>((U241-T242+MAX(0,-('1-Input'!$B$10-S242-IF(AND($A242&gt;=1,$A242&lt;1+'1-Input'!$B$12),$S$214,0))))*(1+B242))*(1-'P-Parametri'!$B$32)</f>
        <v>165991.85402583258</v>
      </c>
      <c r="V242" s="10">
        <f>IF(U241&lt;=0,V241,V241*(1-T242/U241))+MAX(0,-('1-Input'!$B$10-S242-IF(AND($A242&gt;=1,$A242&lt;1+'1-Input'!$B$12),$S$214,0)))</f>
        <v>87013.546427504698</v>
      </c>
      <c r="W242" s="10">
        <f>IF($A242&lt;='1-Input'!$B$26,0,IF($A242='1-Input'!$B$26+1,('1-Input'!$B$23+$W$215)*'1-Input'!$B$27,'1-Input'!$B$23+$W$215))</f>
        <v>17475.703384885532</v>
      </c>
      <c r="X242" s="10">
        <f>MAX(0,('1-Input'!$B$10-W242-IF(AND($A242&gt;=1,$A242&lt;1+'1-Input'!$B$12),$W$214,0)))/(1-'P-Parametri'!$B$31*MAX(0,IF(Y241&lt;=0,0,(Y241-Z241)/Y241)))</f>
        <v>13056.905198927623</v>
      </c>
      <c r="Y242" s="10">
        <f>((Y241-X242+MAX(0,-('1-Input'!$B$10-W242-IF(AND($A242&gt;=1,$A242&lt;1+'1-Input'!$B$12),$W$214,0))))*(1+B242))*(1-'P-Parametri'!$B$32)</f>
        <v>165991.85402583348</v>
      </c>
      <c r="Z242" s="10">
        <f>IF(Y241&lt;=0,Z241,Z241*(1-X242/Y241))+MAX(0,-('1-Input'!$B$10-W242-IF(AND($A242&gt;=1,$A242&lt;1+'1-Input'!$B$12),$W$214,0)))</f>
        <v>87013.546427505091</v>
      </c>
    </row>
    <row r="243" spans="1:26">
      <c r="A243" s="9">
        <f t="shared" si="4"/>
        <v>26</v>
      </c>
      <c r="B243" s="12">
        <f>IF($A243='P-Parametri'!$C$47,'P-Parametri'!$B$34,IF($A243='P-Parametri'!$C$48,'P-Parametri'!$C$34,'P-Parametri'!$C$52))</f>
        <v>4.8525513124279884E-2</v>
      </c>
      <c r="C243" s="10">
        <f>IF($A243&lt;='1-Input'!$B$26,0,IF($A243='1-Input'!$B$26+1,('1-Input'!$B$23+$C$215)*'1-Input'!$B$27,'1-Input'!$B$23+$C$215))</f>
        <v>17010.377486795387</v>
      </c>
      <c r="D243" s="10">
        <f>MAX(0,('1-Input'!$B$10-C243-IF(AND($A243&gt;=1,$A243&lt;1+'1-Input'!$B$12),$C$214,0)))/(1-'P-Parametri'!$B$31*MAX(0,IF(E242&lt;=0,0,(E242-F242)/E242)))</f>
        <v>13682.207871317572</v>
      </c>
      <c r="E243" s="10">
        <f>((E242-D243+MAX(0,-('1-Input'!$B$10-C243-IF(AND($A243&gt;=1,$A243&lt;1+'1-Input'!$B$12),$C$214,0))))*(1+B243))*(1-'P-Parametri'!$B$32)</f>
        <v>106531.77443661851</v>
      </c>
      <c r="F243" s="10">
        <f>IF(E242&lt;=0,F242,F242*(1-D243/E242))+MAX(0,-('1-Input'!$B$10-C243-IF(AND($A243&gt;=1,$A243&lt;1+'1-Input'!$B$12),$C$214,0)))</f>
        <v>53366.621680954137</v>
      </c>
      <c r="G243" s="10">
        <f>IF($A243&lt;='1-Input'!$B$26,0,IF($A243='1-Input'!$B$26+1,('1-Input'!$B$23+$G$215)*'1-Input'!$B$27,'1-Input'!$B$23+$G$215))</f>
        <v>18123.381555781383</v>
      </c>
      <c r="H243" s="10">
        <f>MAX(0,('1-Input'!$B$10-G243-IF(AND($A243&gt;=1,$A243&lt;1+'1-Input'!$B$12),$G$214,0)))/(1-'P-Parametri'!$B$31*MAX(0,IF(I242&lt;=0,0,(I242-J242)/I242)))</f>
        <v>12412.080057308653</v>
      </c>
      <c r="I243" s="10">
        <f>((I242-H243+MAX(0,-('1-Input'!$B$10-G243-IF(AND($A243&gt;=1,$A243&lt;1+'1-Input'!$B$12),$G$214,0))))*(1+B243))*(1-'P-Parametri'!$B$32)</f>
        <v>227476.22150363182</v>
      </c>
      <c r="J243" s="10">
        <f>IF(I242&lt;=0,J242,J242*(1-H243/I242))+MAX(0,-('1-Input'!$B$10-G243-IF(AND($A243&gt;=1,$A243&lt;1+'1-Input'!$B$12),$G$214,0)))</f>
        <v>113953.20803202967</v>
      </c>
      <c r="K243" s="10">
        <f>IF($A243&lt;='1-Input'!$B$26,0,IF($A243='1-Input'!$B$26+1,('1-Input'!$B$23+$K$215)*'1-Input'!$B$27,'1-Input'!$B$23+$K$215))</f>
        <v>17453.081696713114</v>
      </c>
      <c r="L243" s="10">
        <f>MAX(0,('1-Input'!$B$10-K243-IF(AND($A243&gt;=1,$A243&lt;1+'1-Input'!$B$12),$K$214,0)))/(1-'P-Parametri'!$B$31*MAX(0,IF(M242&lt;=0,0,(M242-N242)/M242)))</f>
        <v>13177.006725999545</v>
      </c>
      <c r="M243" s="10">
        <f>((M242-L243+MAX(0,-('1-Input'!$B$10-K243-IF(AND($A243&gt;=1,$A243&lt;1+'1-Input'!$B$12),$K$214,0))))*(1+B243))*(1-'P-Parametri'!$B$32)</f>
        <v>157420.01551825411</v>
      </c>
      <c r="N243" s="10">
        <f>IF(M242&lt;=0,N242,N242*(1-L243/M242))+MAX(0,-('1-Input'!$B$10-K243-IF(AND($A243&gt;=1,$A243&lt;1+'1-Input'!$B$12),$K$214,0)))</f>
        <v>78858.861195171412</v>
      </c>
      <c r="O243" s="10">
        <f>IF($A243&lt;='1-Input'!$B$26,0,IF($A243='1-Input'!$B$26+1,('1-Input'!$B$23+$O$215)*'1-Input'!$B$27,'1-Input'!$B$23+$O$215))</f>
        <v>17476.991505143429</v>
      </c>
      <c r="P243" s="10">
        <f>MAX(0,('1-Input'!$B$10-O243-IF(AND($A243&gt;=1,$A243&lt;1+'1-Input'!$B$12),$O$214,0)))/(1-'P-Parametri'!$B$31*MAX(0,IF(Q242&lt;=0,0,(Q242-R242)/Q242)))</f>
        <v>13149.721549277207</v>
      </c>
      <c r="Q243" s="10">
        <f>((Q242-P243+MAX(0,-('1-Input'!$B$10-O243-IF(AND($A243&gt;=1,$A243&lt;1+'1-Input'!$B$12),$O$214,0))))*(1+B243))*(1-'P-Parametri'!$B$32)</f>
        <v>160080.13083031971</v>
      </c>
      <c r="R243" s="10">
        <f>IF(Q242&lt;=0,R242,R242*(1-P243/Q242))+MAX(0,-('1-Input'!$B$10-O243-IF(AND($A243&gt;=1,$A243&lt;1+'1-Input'!$B$12),$O$214,0)))</f>
        <v>80191.434206720776</v>
      </c>
      <c r="S243" s="10">
        <f>IF($A243&lt;='1-Input'!$B$26,0,IF($A243='1-Input'!$B$26+1,('1-Input'!$B$23+$S$215)*'1-Input'!$B$27,'1-Input'!$B$23+$S$215))</f>
        <v>17475.703384885528</v>
      </c>
      <c r="T243" s="10">
        <f>MAX(0,('1-Input'!$B$10-S243-IF(AND($A243&gt;=1,$A243&lt;1+'1-Input'!$B$12),$S$214,0)))/(1-'P-Parametri'!$B$31*MAX(0,IF(U242&lt;=0,0,(U242-V242)/U242)))</f>
        <v>13151.191514583654</v>
      </c>
      <c r="U243" s="10">
        <f>((U242-T243+MAX(0,-('1-Input'!$B$10-S243-IF(AND($A243&gt;=1,$A243&lt;1+'1-Input'!$B$12),$S$214,0))))*(1+B243))*(1-'P-Parametri'!$B$32)</f>
        <v>159936.81941769045</v>
      </c>
      <c r="V243" s="10">
        <f>IF(U242&lt;=0,V242,V242*(1-T243/U242))+MAX(0,-('1-Input'!$B$10-S243-IF(AND($A243&gt;=1,$A243&lt;1+'1-Input'!$B$12),$S$214,0)))</f>
        <v>80119.642987802508</v>
      </c>
      <c r="W243" s="10">
        <f>IF($A243&lt;='1-Input'!$B$26,0,IF($A243='1-Input'!$B$26+1,('1-Input'!$B$23+$W$215)*'1-Input'!$B$27,'1-Input'!$B$23+$W$215))</f>
        <v>17475.703384885532</v>
      </c>
      <c r="X243" s="10">
        <f>MAX(0,('1-Input'!$B$10-W243-IF(AND($A243&gt;=1,$A243&lt;1+'1-Input'!$B$12),$W$214,0)))/(1-'P-Parametri'!$B$31*MAX(0,IF(Y242&lt;=0,0,(Y242-Z242)/Y242)))</f>
        <v>13151.191514583652</v>
      </c>
      <c r="Y243" s="10">
        <f>((Y242-X243+MAX(0,-('1-Input'!$B$10-W243-IF(AND($A243&gt;=1,$A243&lt;1+'1-Input'!$B$12),$W$214,0))))*(1+B243))*(1-'P-Parametri'!$B$32)</f>
        <v>159936.81941769138</v>
      </c>
      <c r="Z243" s="10">
        <f>IF(Y242&lt;=0,Z242,Z242*(1-X243/Y242))+MAX(0,-('1-Input'!$B$10-W243-IF(AND($A243&gt;=1,$A243&lt;1+'1-Input'!$B$12),$W$214,0)))</f>
        <v>80119.642987802916</v>
      </c>
    </row>
    <row r="244" spans="1:26">
      <c r="A244" s="9">
        <f t="shared" si="4"/>
        <v>27</v>
      </c>
      <c r="B244" s="12">
        <f>IF($A244='P-Parametri'!$C$47,'P-Parametri'!$B$34,IF($A244='P-Parametri'!$C$48,'P-Parametri'!$C$34,'P-Parametri'!$C$52))</f>
        <v>4.8525513124279884E-2</v>
      </c>
      <c r="C244" s="10">
        <f>IF($A244&lt;='1-Input'!$B$26,0,IF($A244='1-Input'!$B$26+1,('1-Input'!$B$23+$C$215)*'1-Input'!$B$27,'1-Input'!$B$23+$C$215))</f>
        <v>17010.377486795387</v>
      </c>
      <c r="D244" s="10">
        <f>MAX(0,('1-Input'!$B$10-C244-IF(AND($A244&gt;=1,$A244&lt;1+'1-Input'!$B$12),$C$214,0)))/(1-'P-Parametri'!$B$31*MAX(0,IF(E243&lt;=0,0,(E243-F243)/E243)))</f>
        <v>13777.282014303681</v>
      </c>
      <c r="E244" s="10">
        <f>((E243-D244+MAX(0,-('1-Input'!$B$10-C244-IF(AND($A244&gt;=1,$A244&lt;1+'1-Input'!$B$12),$C$214,0))))*(1+B244))*(1-'P-Parametri'!$B$32)</f>
        <v>97060.940858166403</v>
      </c>
      <c r="F244" s="10">
        <f>IF(E243&lt;=0,F243,F243*(1-D244/E243))+MAX(0,-('1-Input'!$B$10-C244-IF(AND($A244&gt;=1,$A244&lt;1+'1-Input'!$B$12),$C$214,0)))</f>
        <v>46464.9531324161</v>
      </c>
      <c r="G244" s="10">
        <f>IF($A244&lt;='1-Input'!$B$26,0,IF($A244='1-Input'!$B$26+1,('1-Input'!$B$23+$G$215)*'1-Input'!$B$27,'1-Input'!$B$23+$G$215))</f>
        <v>18123.381555781383</v>
      </c>
      <c r="H244" s="10">
        <f>MAX(0,('1-Input'!$B$10-G244-IF(AND($A244&gt;=1,$A244&lt;1+'1-Input'!$B$12),$G$214,0)))/(1-'P-Parametri'!$B$31*MAX(0,IF(I243&lt;=0,0,(I243-J243)/I243)))</f>
        <v>12498.328408833659</v>
      </c>
      <c r="I244" s="10">
        <f>((I243-H244+MAX(0,-('1-Input'!$B$10-G244-IF(AND($A244&gt;=1,$A244&lt;1+'1-Input'!$B$12),$G$214,0))))*(1+B244))*(1-'P-Parametri'!$B$32)</f>
        <v>224958.98605626464</v>
      </c>
      <c r="J244" s="10">
        <f>IF(I243&lt;=0,J243,J243*(1-H244/I243))+MAX(0,-('1-Input'!$B$10-G244-IF(AND($A244&gt;=1,$A244&lt;1+'1-Input'!$B$12),$G$214,0)))</f>
        <v>107692.22564094617</v>
      </c>
      <c r="K244" s="10">
        <f>IF($A244&lt;='1-Input'!$B$26,0,IF($A244='1-Input'!$B$26+1,('1-Input'!$B$23+$K$215)*'1-Input'!$B$27,'1-Input'!$B$23+$K$215))</f>
        <v>17453.081696713114</v>
      </c>
      <c r="L244" s="10">
        <f>MAX(0,('1-Input'!$B$10-K244-IF(AND($A244&gt;=1,$A244&lt;1+'1-Input'!$B$12),$K$214,0)))/(1-'P-Parametri'!$B$31*MAX(0,IF(M243&lt;=0,0,(M243-N243)/M243)))</f>
        <v>13268.570356181106</v>
      </c>
      <c r="M244" s="10">
        <f>((M243-L244+MAX(0,-('1-Input'!$B$10-K244-IF(AND($A244&gt;=1,$A244&lt;1+'1-Input'!$B$12),$K$214,0))))*(1+B244))*(1-'P-Parametri'!$B$32)</f>
        <v>150844.17507015675</v>
      </c>
      <c r="N244" s="10">
        <f>IF(M243&lt;=0,N243,N243*(1-L244/M243))+MAX(0,-('1-Input'!$B$10-K244-IF(AND($A244&gt;=1,$A244&lt;1+'1-Input'!$B$12),$K$214,0)))</f>
        <v>72212.029503968079</v>
      </c>
      <c r="O244" s="10">
        <f>IF($A244&lt;='1-Input'!$B$26,0,IF($A244='1-Input'!$B$26+1,('1-Input'!$B$23+$O$215)*'1-Input'!$B$27,'1-Input'!$B$23+$O$215))</f>
        <v>17476.991505143429</v>
      </c>
      <c r="P244" s="10">
        <f>MAX(0,('1-Input'!$B$10-O244-IF(AND($A244&gt;=1,$A244&lt;1+'1-Input'!$B$12),$O$214,0)))/(1-'P-Parametri'!$B$31*MAX(0,IF(Q243&lt;=0,0,(Q243-R243)/Q243)))</f>
        <v>13241.095581784368</v>
      </c>
      <c r="Q244" s="10">
        <f>((Q243-P244+MAX(0,-('1-Input'!$B$10-O244-IF(AND($A244&gt;=1,$A244&lt;1+'1-Input'!$B$12),$O$214,0))))*(1+B244))*(1-'P-Parametri'!$B$32)</f>
        <v>153656.54583108344</v>
      </c>
      <c r="R244" s="10">
        <f>IF(Q243&lt;=0,R243,R243*(1-P244/Q243))+MAX(0,-('1-Input'!$B$10-O244-IF(AND($A244&gt;=1,$A244&lt;1+'1-Input'!$B$12),$O$214,0)))</f>
        <v>73558.365882351005</v>
      </c>
      <c r="S244" s="10">
        <f>IF($A244&lt;='1-Input'!$B$26,0,IF($A244='1-Input'!$B$26+1,('1-Input'!$B$23+$S$215)*'1-Input'!$B$27,'1-Input'!$B$23+$S$215))</f>
        <v>17475.703384885528</v>
      </c>
      <c r="T244" s="10">
        <f>MAX(0,('1-Input'!$B$10-S244-IF(AND($A244&gt;=1,$A244&lt;1+'1-Input'!$B$12),$S$214,0)))/(1-'P-Parametri'!$B$31*MAX(0,IF(U243&lt;=0,0,(U243-V243)/U243)))</f>
        <v>13242.575761501605</v>
      </c>
      <c r="U244" s="10">
        <f>((U243-T244+MAX(0,-('1-Input'!$B$10-S244-IF(AND($A244&gt;=1,$A244&lt;1+'1-Input'!$B$12),$S$214,0))))*(1+B244))*(1-'P-Parametri'!$B$32)</f>
        <v>153505.03178777956</v>
      </c>
      <c r="V244" s="10">
        <f>IF(U243&lt;=0,V243,V243*(1-T244/U243))+MAX(0,-('1-Input'!$B$10-S244-IF(AND($A244&gt;=1,$A244&lt;1+'1-Input'!$B$12),$S$214,0)))</f>
        <v>73485.833173943713</v>
      </c>
      <c r="W244" s="10">
        <f>IF($A244&lt;='1-Input'!$B$26,0,IF($A244='1-Input'!$B$26+1,('1-Input'!$B$23+$W$215)*'1-Input'!$B$27,'1-Input'!$B$23+$W$215))</f>
        <v>17475.703384885532</v>
      </c>
      <c r="X244" s="10">
        <f>MAX(0,('1-Input'!$B$10-W244-IF(AND($A244&gt;=1,$A244&lt;1+'1-Input'!$B$12),$W$214,0)))/(1-'P-Parametri'!$B$31*MAX(0,IF(Y243&lt;=0,0,(Y243-Z243)/Y243)))</f>
        <v>13242.575761501603</v>
      </c>
      <c r="Y244" s="10">
        <f>((Y243-X244+MAX(0,-('1-Input'!$B$10-W244-IF(AND($A244&gt;=1,$A244&lt;1+'1-Input'!$B$12),$W$214,0))))*(1+B244))*(1-'P-Parametri'!$B$32)</f>
        <v>153505.03178778058</v>
      </c>
      <c r="Z244" s="10">
        <f>IF(Y243&lt;=0,Z243,Z243*(1-X244/Y243))+MAX(0,-('1-Input'!$B$10-W244-IF(AND($A244&gt;=1,$A244&lt;1+'1-Input'!$B$12),$W$214,0)))</f>
        <v>73485.833173944135</v>
      </c>
    </row>
    <row r="245" spans="1:26">
      <c r="A245" s="9">
        <f t="shared" si="4"/>
        <v>28</v>
      </c>
      <c r="B245" s="12">
        <f>IF($A245='P-Parametri'!$C$47,'P-Parametri'!$B$34,IF($A245='P-Parametri'!$C$48,'P-Parametri'!$C$34,'P-Parametri'!$C$52))</f>
        <v>4.8525513124279884E-2</v>
      </c>
      <c r="C245" s="10">
        <f>IF($A245&lt;='1-Input'!$B$26,0,IF($A245='1-Input'!$B$26+1,('1-Input'!$B$23+$C$215)*'1-Input'!$B$27,'1-Input'!$B$23+$C$215))</f>
        <v>17010.377486795387</v>
      </c>
      <c r="D245" s="10">
        <f>MAX(0,('1-Input'!$B$10-C245-IF(AND($A245&gt;=1,$A245&lt;1+'1-Input'!$B$12),$C$214,0)))/(1-'P-Parametri'!$B$31*MAX(0,IF(E244&lt;=0,0,(E244-F244)/E244)))</f>
        <v>13869.380770026566</v>
      </c>
      <c r="E245" s="10">
        <f>((E244-D245+MAX(0,-('1-Input'!$B$10-C245-IF(AND($A245&gt;=1,$A245&lt;1+'1-Input'!$B$12),$C$214,0))))*(1+B245))*(1-'P-Parametri'!$B$32)</f>
        <v>87054.016282568133</v>
      </c>
      <c r="F245" s="10">
        <f>IF(E244&lt;=0,F244,F244*(1-D245/E244))+MAX(0,-('1-Input'!$B$10-C245-IF(AND($A245&gt;=1,$A245&lt;1+'1-Input'!$B$12),$C$214,0)))</f>
        <v>39825.41181170474</v>
      </c>
      <c r="G245" s="10">
        <f>IF($A245&lt;='1-Input'!$B$26,0,IF($A245='1-Input'!$B$26+1,('1-Input'!$B$23+$G$215)*'1-Input'!$B$27,'1-Input'!$B$23+$G$215))</f>
        <v>18123.381555781383</v>
      </c>
      <c r="H245" s="10">
        <f>MAX(0,('1-Input'!$B$10-G245-IF(AND($A245&gt;=1,$A245&lt;1+'1-Input'!$B$12),$G$214,0)))/(1-'P-Parametri'!$B$31*MAX(0,IF(I244&lt;=0,0,(I244-J244)/I244)))</f>
        <v>12581.877580134245</v>
      </c>
      <c r="I245" s="10">
        <f>((I244-H245+MAX(0,-('1-Input'!$B$10-G245-IF(AND($A245&gt;=1,$A245&lt;1+'1-Input'!$B$12),$G$214,0))))*(1+B245))*(1-'P-Parametri'!$B$32)</f>
        <v>222237.4510075039</v>
      </c>
      <c r="J245" s="10">
        <f>IF(I244&lt;=0,J244,J244*(1-H245/I244))+MAX(0,-('1-Input'!$B$10-G245-IF(AND($A245&gt;=1,$A245&lt;1+'1-Input'!$B$12),$G$214,0)))</f>
        <v>101669.03704510281</v>
      </c>
      <c r="K245" s="10">
        <f>IF($A245&lt;='1-Input'!$B$26,0,IF($A245='1-Input'!$B$26+1,('1-Input'!$B$23+$K$215)*'1-Input'!$B$27,'1-Input'!$B$23+$K$215))</f>
        <v>17453.081696713114</v>
      </c>
      <c r="L245" s="10">
        <f>MAX(0,('1-Input'!$B$10-K245-IF(AND($A245&gt;=1,$A245&lt;1+'1-Input'!$B$12),$K$214,0)))/(1-'P-Parametri'!$B$31*MAX(0,IF(M244&lt;=0,0,(M244-N244)/M244)))</f>
        <v>13357.268462146938</v>
      </c>
      <c r="M245" s="10">
        <f>((M244-L245+MAX(0,-('1-Input'!$B$10-K245-IF(AND($A245&gt;=1,$A245&lt;1+'1-Input'!$B$12),$K$214,0))))*(1+B245))*(1-'P-Parametri'!$B$32)</f>
        <v>143870.21224043539</v>
      </c>
      <c r="N245" s="10">
        <f>IF(M244&lt;=0,N244,N244*(1-L245/M244))+MAX(0,-('1-Input'!$B$10-K245-IF(AND($A245&gt;=1,$A245&lt;1+'1-Input'!$B$12),$K$214,0)))</f>
        <v>65817.646268205965</v>
      </c>
      <c r="O245" s="10">
        <f>IF($A245&lt;='1-Input'!$B$26,0,IF($A245='1-Input'!$B$26+1,('1-Input'!$B$23+$O$215)*'1-Input'!$B$27,'1-Input'!$B$23+$O$215))</f>
        <v>17476.991505143429</v>
      </c>
      <c r="P245" s="10">
        <f>MAX(0,('1-Input'!$B$10-O245-IF(AND($A245&gt;=1,$A245&lt;1+'1-Input'!$B$12),$O$214,0)))/(1-'P-Parametri'!$B$31*MAX(0,IF(Q244&lt;=0,0,(Q244-R244)/Q244)))</f>
        <v>13329.610023618689</v>
      </c>
      <c r="Q245" s="10">
        <f>((Q244-P245+MAX(0,-('1-Input'!$B$10-O245-IF(AND($A245&gt;=1,$A245&lt;1+'1-Input'!$B$12),$O$214,0))))*(1+B245))*(1-'P-Parametri'!$B$32)</f>
        <v>146842.09962793451</v>
      </c>
      <c r="R245" s="10">
        <f>IF(Q244&lt;=0,R244,R244*(1-P245/Q244))+MAX(0,-('1-Input'!$B$10-O245-IF(AND($A245&gt;=1,$A245&lt;1+'1-Input'!$B$12),$O$214,0)))</f>
        <v>67177.22327704815</v>
      </c>
      <c r="S245" s="10">
        <f>IF($A245&lt;='1-Input'!$B$26,0,IF($A245='1-Input'!$B$26+1,('1-Input'!$B$23+$S$215)*'1-Input'!$B$27,'1-Input'!$B$23+$S$215))</f>
        <v>17475.703384885528</v>
      </c>
      <c r="T245" s="10">
        <f>MAX(0,('1-Input'!$B$10-S245-IF(AND($A245&gt;=1,$A245&lt;1+'1-Input'!$B$12),$S$214,0)))/(1-'P-Parametri'!$B$31*MAX(0,IF(U244&lt;=0,0,(U244-V244)/U244)))</f>
        <v>13331.100098082225</v>
      </c>
      <c r="U245" s="10">
        <f>((U244-T245+MAX(0,-('1-Input'!$B$10-S245-IF(AND($A245&gt;=1,$A245&lt;1+'1-Input'!$B$12),$S$214,0))))*(1+B245))*(1-'P-Parametri'!$B$32)</f>
        <v>146681.9917642845</v>
      </c>
      <c r="V245" s="10">
        <f>IF(U244&lt;=0,V244,V244*(1-T245/U244))+MAX(0,-('1-Input'!$B$10-S245-IF(AND($A245&gt;=1,$A245&lt;1+'1-Input'!$B$12),$S$214,0)))</f>
        <v>67103.977241122077</v>
      </c>
      <c r="W245" s="10">
        <f>IF($A245&lt;='1-Input'!$B$26,0,IF($A245='1-Input'!$B$26+1,('1-Input'!$B$23+$W$215)*'1-Input'!$B$27,'1-Input'!$B$23+$W$215))</f>
        <v>17475.703384885532</v>
      </c>
      <c r="X245" s="10">
        <f>MAX(0,('1-Input'!$B$10-W245-IF(AND($A245&gt;=1,$A245&lt;1+'1-Input'!$B$12),$W$214,0)))/(1-'P-Parametri'!$B$31*MAX(0,IF(Y244&lt;=0,0,(Y244-Z244)/Y244)))</f>
        <v>13331.100098082223</v>
      </c>
      <c r="Y245" s="10">
        <f>((Y244-X245+MAX(0,-('1-Input'!$B$10-W245-IF(AND($A245&gt;=1,$A245&lt;1+'1-Input'!$B$12),$W$214,0))))*(1+B245))*(1-'P-Parametri'!$B$32)</f>
        <v>146681.99176428557</v>
      </c>
      <c r="Z245" s="10">
        <f>IF(Y244&lt;=0,Z244,Z244*(1-X245/Y244))+MAX(0,-('1-Input'!$B$10-W245-IF(AND($A245&gt;=1,$A245&lt;1+'1-Input'!$B$12),$W$214,0)))</f>
        <v>67103.977241122499</v>
      </c>
    </row>
    <row r="246" spans="1:26">
      <c r="A246" s="9">
        <f t="shared" si="4"/>
        <v>29</v>
      </c>
      <c r="B246" s="12">
        <f>IF($A246='P-Parametri'!$C$47,'P-Parametri'!$B$34,IF($A246='P-Parametri'!$C$48,'P-Parametri'!$C$34,'P-Parametri'!$C$52))</f>
        <v>4.8525513124279884E-2</v>
      </c>
      <c r="C246" s="10">
        <f>IF($A246&lt;='1-Input'!$B$26,0,IF($A246='1-Input'!$B$26+1,('1-Input'!$B$23+$C$215)*'1-Input'!$B$27,'1-Input'!$B$23+$C$215))</f>
        <v>17010.377486795387</v>
      </c>
      <c r="D246" s="10">
        <f>MAX(0,('1-Input'!$B$10-C246-IF(AND($A246&gt;=1,$A246&lt;1+'1-Input'!$B$12),$C$214,0)))/(1-'P-Parametri'!$B$31*MAX(0,IF(E245&lt;=0,0,(E245-F245)/E245)))</f>
        <v>13958.551231820758</v>
      </c>
      <c r="E246" s="10">
        <f>((E245-D246+MAX(0,-('1-Input'!$B$10-C246-IF(AND($A246&gt;=1,$A246&lt;1+'1-Input'!$B$12),$C$214,0))))*(1+B246))*(1-'P-Parametri'!$B$32)</f>
        <v>76489.175079393972</v>
      </c>
      <c r="F246" s="10">
        <f>IF(E245&lt;=0,F245,F245*(1-D246/E245))+MAX(0,-('1-Input'!$B$10-C246-IF(AND($A246&gt;=1,$A246&lt;1+'1-Input'!$B$12),$C$214,0)))</f>
        <v>33439.663343792228</v>
      </c>
      <c r="G246" s="10">
        <f>IF($A246&lt;='1-Input'!$B$26,0,IF($A246='1-Input'!$B$26+1,('1-Input'!$B$23+$G$215)*'1-Input'!$B$27,'1-Input'!$B$23+$G$215))</f>
        <v>18123.381555781383</v>
      </c>
      <c r="H246" s="10">
        <f>MAX(0,('1-Input'!$B$10-G246-IF(AND($A246&gt;=1,$A246&lt;1+'1-Input'!$B$12),$G$214,0)))/(1-'P-Parametri'!$B$31*MAX(0,IF(I245&lt;=0,0,(I245-J245)/I245)))</f>
        <v>12662.770292841593</v>
      </c>
      <c r="I246" s="10">
        <f>((I245-H246+MAX(0,-('1-Input'!$B$10-G246-IF(AND($A246&gt;=1,$A246&lt;1+'1-Input'!$B$12),$G$214,0))))*(1+B246))*(1-'P-Parametri'!$B$32)</f>
        <v>219304.91083492999</v>
      </c>
      <c r="J246" s="10">
        <f>IF(I245&lt;=0,J245,J245*(1-H246/I245))+MAX(0,-('1-Input'!$B$10-G246-IF(AND($A246&gt;=1,$A246&lt;1+'1-Input'!$B$12),$G$214,0)))</f>
        <v>95876.081554657285</v>
      </c>
      <c r="K246" s="10">
        <f>IF($A246&lt;='1-Input'!$B$26,0,IF($A246='1-Input'!$B$26+1,('1-Input'!$B$23+$K$215)*'1-Input'!$B$27,'1-Input'!$B$23+$K$215))</f>
        <v>17453.081696713114</v>
      </c>
      <c r="L246" s="10">
        <f>MAX(0,('1-Input'!$B$10-K246-IF(AND($A246&gt;=1,$A246&lt;1+'1-Input'!$B$12),$K$214,0)))/(1-'P-Parametri'!$B$31*MAX(0,IF(M245&lt;=0,0,(M245-N245)/M245)))</f>
        <v>13443.146398359684</v>
      </c>
      <c r="M246" s="10">
        <f>((M245-L246+MAX(0,-('1-Input'!$B$10-K246-IF(AND($A246&gt;=1,$A246&lt;1+'1-Input'!$B$12),$K$214,0))))*(1+B246))*(1-'P-Parametri'!$B$32)</f>
        <v>136482.59392508195</v>
      </c>
      <c r="N246" s="10">
        <f>IF(M245&lt;=0,N245,N245*(1-L246/M245))+MAX(0,-('1-Input'!$B$10-K246-IF(AND($A246&gt;=1,$A246&lt;1+'1-Input'!$B$12),$K$214,0)))</f>
        <v>59667.684850895508</v>
      </c>
      <c r="O246" s="10">
        <f>IF($A246&lt;='1-Input'!$B$26,0,IF($A246='1-Input'!$B$26+1,('1-Input'!$B$23+$O$215)*'1-Input'!$B$27,'1-Input'!$B$23+$O$215))</f>
        <v>17476.991505143429</v>
      </c>
      <c r="P246" s="10">
        <f>MAX(0,('1-Input'!$B$10-O246-IF(AND($A246&gt;=1,$A246&lt;1+'1-Input'!$B$12),$O$214,0)))/(1-'P-Parametri'!$B$31*MAX(0,IF(Q245&lt;=0,0,(Q245-R245)/Q245)))</f>
        <v>13415.310135328888</v>
      </c>
      <c r="Q246" s="10">
        <f>((Q245-P246+MAX(0,-('1-Input'!$B$10-O246-IF(AND($A246&gt;=1,$A246&lt;1+'1-Input'!$B$12),$O$214,0))))*(1+B246))*(1-'P-Parametri'!$B$32)</f>
        <v>139621.59013142507</v>
      </c>
      <c r="R246" s="10">
        <f>IF(Q245&lt;=0,R245,R245*(1-P246/Q245))+MAX(0,-('1-Input'!$B$10-O246-IF(AND($A246&gt;=1,$A246&lt;1+'1-Input'!$B$12),$O$214,0)))</f>
        <v>61039.99637430509</v>
      </c>
      <c r="S246" s="10">
        <f>IF($A246&lt;='1-Input'!$B$26,0,IF($A246='1-Input'!$B$26+1,('1-Input'!$B$23+$S$215)*'1-Input'!$B$27,'1-Input'!$B$23+$S$215))</f>
        <v>17475.703384885528</v>
      </c>
      <c r="T246" s="10">
        <f>MAX(0,('1-Input'!$B$10-S246-IF(AND($A246&gt;=1,$A246&lt;1+'1-Input'!$B$12),$S$214,0)))/(1-'P-Parametri'!$B$31*MAX(0,IF(U245&lt;=0,0,(U245-V245)/U245)))</f>
        <v>13416.809789933759</v>
      </c>
      <c r="U246" s="10">
        <f>((U245-T246+MAX(0,-('1-Input'!$B$10-S246-IF(AND($A246&gt;=1,$A246&lt;1+'1-Input'!$B$12),$S$214,0))))*(1+B246))*(1-'P-Parametri'!$B$32)</f>
        <v>139452.47942463413</v>
      </c>
      <c r="V246" s="10">
        <f>IF(U245&lt;=0,V245,V245*(1-T246/U245))+MAX(0,-('1-Input'!$B$10-S246-IF(AND($A246&gt;=1,$A246&lt;1+'1-Input'!$B$12),$S$214,0)))</f>
        <v>60966.06427741635</v>
      </c>
      <c r="W246" s="10">
        <f>IF($A246&lt;='1-Input'!$B$26,0,IF($A246='1-Input'!$B$26+1,('1-Input'!$B$23+$W$215)*'1-Input'!$B$27,'1-Input'!$B$23+$W$215))</f>
        <v>17475.703384885532</v>
      </c>
      <c r="X246" s="10">
        <f>MAX(0,('1-Input'!$B$10-W246-IF(AND($A246&gt;=1,$A246&lt;1+'1-Input'!$B$12),$W$214,0)))/(1-'P-Parametri'!$B$31*MAX(0,IF(Y245&lt;=0,0,(Y245-Z245)/Y245)))</f>
        <v>13416.809789933757</v>
      </c>
      <c r="Y246" s="10">
        <f>((Y245-X246+MAX(0,-('1-Input'!$B$10-W246-IF(AND($A246&gt;=1,$A246&lt;1+'1-Input'!$B$12),$W$214,0))))*(1+B246))*(1-'P-Parametri'!$B$32)</f>
        <v>139452.47942463527</v>
      </c>
      <c r="Z246" s="10">
        <f>IF(Y245&lt;=0,Z245,Z245*(1-X246/Y245))+MAX(0,-('1-Input'!$B$10-W246-IF(AND($A246&gt;=1,$A246&lt;1+'1-Input'!$B$12),$W$214,0)))</f>
        <v>60966.064277416779</v>
      </c>
    </row>
    <row r="247" spans="1:26">
      <c r="A247" s="9">
        <f t="shared" si="4"/>
        <v>30</v>
      </c>
      <c r="B247" s="12">
        <f>IF($A247='P-Parametri'!$C$47,'P-Parametri'!$B$34,IF($A247='P-Parametri'!$C$48,'P-Parametri'!$C$34,'P-Parametri'!$C$52))</f>
        <v>4.8525513124279884E-2</v>
      </c>
      <c r="C247" s="10">
        <f>IF($A247&lt;='1-Input'!$B$26,0,IF($A247='1-Input'!$B$26+1,('1-Input'!$B$23+$C$215)*'1-Input'!$B$27,'1-Input'!$B$23+$C$215))</f>
        <v>17010.377486795387</v>
      </c>
      <c r="D247" s="10">
        <f>MAX(0,('1-Input'!$B$10-C247-IF(AND($A247&gt;=1,$A247&lt;1+'1-Input'!$B$12),$C$214,0)))/(1-'P-Parametri'!$B$31*MAX(0,IF(E246&lt;=0,0,(E246-F246)/E246)))</f>
        <v>14044.843384134743</v>
      </c>
      <c r="E247" s="10">
        <f>((E246-D247+MAX(0,-('1-Input'!$B$10-C247-IF(AND($A247&gt;=1,$A247&lt;1+'1-Input'!$B$12),$C$214,0))))*(1+B247))*(1-'P-Parametri'!$B$32)</f>
        <v>65343.52598260947</v>
      </c>
      <c r="F247" s="10">
        <f>IF(E246&lt;=0,F246,F246*(1-D247/E246))+MAX(0,-('1-Input'!$B$10-C247-IF(AND($A247&gt;=1,$A247&lt;1+'1-Input'!$B$12),$C$214,0)))</f>
        <v>27299.515617081059</v>
      </c>
      <c r="G247" s="10">
        <f>IF($A247&lt;='1-Input'!$B$26,0,IF($A247='1-Input'!$B$26+1,('1-Input'!$B$23+$G$215)*'1-Input'!$B$27,'1-Input'!$B$23+$G$215))</f>
        <v>18123.381555781383</v>
      </c>
      <c r="H247" s="10">
        <f>MAX(0,('1-Input'!$B$10-G247-IF(AND($A247&gt;=1,$A247&lt;1+'1-Input'!$B$12),$G$214,0)))/(1-'P-Parametri'!$B$31*MAX(0,IF(I246&lt;=0,0,(I246-J246)/I246)))</f>
        <v>12741.051891316934</v>
      </c>
      <c r="I247" s="10">
        <f>((I246-H247+MAX(0,-('1-Input'!$B$10-G247-IF(AND($A247&gt;=1,$A247&lt;1+'1-Input'!$B$12),$G$214,0))))*(1+B247))*(1-'P-Parametri'!$B$32)</f>
        <v>216154.30123939971</v>
      </c>
      <c r="J247" s="10">
        <f>IF(I246&lt;=0,J246,J246*(1-H247/I246))+MAX(0,-('1-Input'!$B$10-G247-IF(AND($A247&gt;=1,$A247&lt;1+'1-Input'!$B$12),$G$214,0)))</f>
        <v>90305.927536795425</v>
      </c>
      <c r="K247" s="10">
        <f>IF($A247&lt;='1-Input'!$B$26,0,IF($A247='1-Input'!$B$26+1,('1-Input'!$B$23+$K$215)*'1-Input'!$B$27,'1-Input'!$B$23+$K$215))</f>
        <v>17453.081696713114</v>
      </c>
      <c r="L247" s="10">
        <f>MAX(0,('1-Input'!$B$10-K247-IF(AND($A247&gt;=1,$A247&lt;1+'1-Input'!$B$12),$K$214,0)))/(1-'P-Parametri'!$B$31*MAX(0,IF(M246&lt;=0,0,(M246-N246)/M246)))</f>
        <v>13526.252303644607</v>
      </c>
      <c r="M247" s="10">
        <f>((M246-L247+MAX(0,-('1-Input'!$B$10-K247-IF(AND($A247&gt;=1,$A247&lt;1+'1-Input'!$B$12),$K$214,0))))*(1+B247))*(1-'P-Parametri'!$B$32)</f>
        <v>128665.01546812084</v>
      </c>
      <c r="N247" s="10">
        <f>IF(M246&lt;=0,N246,N246*(1-L247/M246))+MAX(0,-('1-Input'!$B$10-K247-IF(AND($A247&gt;=1,$A247&lt;1+'1-Input'!$B$12),$K$214,0)))</f>
        <v>53754.255625549835</v>
      </c>
      <c r="O247" s="10">
        <f>IF($A247&lt;='1-Input'!$B$26,0,IF($A247='1-Input'!$B$26+1,('1-Input'!$B$23+$O$215)*'1-Input'!$B$27,'1-Input'!$B$23+$O$215))</f>
        <v>17476.991505143429</v>
      </c>
      <c r="P247" s="10">
        <f>MAX(0,('1-Input'!$B$10-O247-IF(AND($A247&gt;=1,$A247&lt;1+'1-Input'!$B$12),$O$214,0)))/(1-'P-Parametri'!$B$31*MAX(0,IF(Q246&lt;=0,0,(Q246-R246)/Q246)))</f>
        <v>13498.243956060807</v>
      </c>
      <c r="Q247" s="10">
        <f>((Q246-P247+MAX(0,-('1-Input'!$B$10-O247-IF(AND($A247&gt;=1,$A247&lt;1+'1-Input'!$B$12),$O$214,0))))*(1+B247))*(1-'P-Parametri'!$B$32)</f>
        <v>131979.05917294405</v>
      </c>
      <c r="R247" s="10">
        <f>IF(Q246&lt;=0,R246,R246*(1-P247/Q246))+MAX(0,-('1-Input'!$B$10-O247-IF(AND($A247&gt;=1,$A247&lt;1+'1-Input'!$B$12),$O$214,0)))</f>
        <v>55138.811884414426</v>
      </c>
      <c r="S247" s="10">
        <f>IF($A247&lt;='1-Input'!$B$26,0,IF($A247='1-Input'!$B$26+1,('1-Input'!$B$23+$S$215)*'1-Input'!$B$27,'1-Input'!$B$23+$S$215))</f>
        <v>17475.703384885528</v>
      </c>
      <c r="T247" s="10">
        <f>MAX(0,('1-Input'!$B$10-S247-IF(AND($A247&gt;=1,$A247&lt;1+'1-Input'!$B$12),$S$214,0)))/(1-'P-Parametri'!$B$31*MAX(0,IF(U246&lt;=0,0,(U246-V246)/U246)))</f>
        <v>13499.752881572196</v>
      </c>
      <c r="U247" s="10">
        <f>((U246-T247+MAX(0,-('1-Input'!$B$10-S247-IF(AND($A247&gt;=1,$A247&lt;1+'1-Input'!$B$12),$S$214,0))))*(1+B247))*(1-'P-Parametri'!$B$32)</f>
        <v>131800.51793351019</v>
      </c>
      <c r="V247" s="10">
        <f>IF(U246&lt;=0,V246,V246*(1-T247/U246))+MAX(0,-('1-Input'!$B$10-S247-IF(AND($A247&gt;=1,$A247&lt;1+'1-Input'!$B$12),$S$214,0)))</f>
        <v>55064.220112989256</v>
      </c>
      <c r="W247" s="10">
        <f>IF($A247&lt;='1-Input'!$B$26,0,IF($A247='1-Input'!$B$26+1,('1-Input'!$B$23+$W$215)*'1-Input'!$B$27,'1-Input'!$B$23+$W$215))</f>
        <v>17475.703384885532</v>
      </c>
      <c r="X247" s="10">
        <f>MAX(0,('1-Input'!$B$10-W247-IF(AND($A247&gt;=1,$A247&lt;1+'1-Input'!$B$12),$W$214,0)))/(1-'P-Parametri'!$B$31*MAX(0,IF(Y246&lt;=0,0,(Y246-Z246)/Y246)))</f>
        <v>13499.752881572196</v>
      </c>
      <c r="Y247" s="10">
        <f>((Y246-X247+MAX(0,-('1-Input'!$B$10-W247-IF(AND($A247&gt;=1,$A247&lt;1+'1-Input'!$B$12),$W$214,0))))*(1+B247))*(1-'P-Parametri'!$B$32)</f>
        <v>131800.51793351138</v>
      </c>
      <c r="Z247" s="10">
        <f>IF(Y246&lt;=0,Z246,Z246*(1-X247/Y246))+MAX(0,-('1-Input'!$B$10-W247-IF(AND($A247&gt;=1,$A247&lt;1+'1-Input'!$B$12),$W$214,0)))</f>
        <v>55064.220112989686</v>
      </c>
    </row>
    <row r="248" spans="1:26">
      <c r="A248" s="9">
        <f t="shared" si="4"/>
        <v>31</v>
      </c>
      <c r="B248" s="12">
        <f>IF($A248='P-Parametri'!$C$47,'P-Parametri'!$B$34,IF($A248='P-Parametri'!$C$48,'P-Parametri'!$C$34,'P-Parametri'!$C$52))</f>
        <v>4.8525513124279884E-2</v>
      </c>
      <c r="C248" s="10">
        <f>IF($A248&lt;='1-Input'!$B$26,0,IF($A248='1-Input'!$B$26+1,('1-Input'!$B$23+$C$215)*'1-Input'!$B$27,'1-Input'!$B$23+$C$215))</f>
        <v>17010.377486795387</v>
      </c>
      <c r="D248" s="10">
        <f>MAX(0,('1-Input'!$B$10-C248-IF(AND($A248&gt;=1,$A248&lt;1+'1-Input'!$B$12),$C$214,0)))/(1-'P-Parametri'!$B$31*MAX(0,IF(E247&lt;=0,0,(E247-F247)/E247)))</f>
        <v>14128.309772427441</v>
      </c>
      <c r="E248" s="10">
        <f>((E247-D248+MAX(0,-('1-Input'!$B$10-C248-IF(AND($A248&gt;=1,$A248&lt;1+'1-Input'!$B$12),$C$214,0))))*(1+B248))*(1-'P-Parametri'!$B$32)</f>
        <v>53593.059934838944</v>
      </c>
      <c r="F248" s="10">
        <f>IF(E247&lt;=0,F247,F247*(1-D248/E247))+MAX(0,-('1-Input'!$B$10-C248-IF(AND($A248&gt;=1,$A248&lt;1+'1-Input'!$B$12),$C$214,0)))</f>
        <v>21396.926072433725</v>
      </c>
      <c r="G248" s="10">
        <f>IF($A248&lt;='1-Input'!$B$26,0,IF($A248='1-Input'!$B$26+1,('1-Input'!$B$23+$G$215)*'1-Input'!$B$27,'1-Input'!$B$23+$G$215))</f>
        <v>18123.381555781383</v>
      </c>
      <c r="H248" s="10">
        <f>MAX(0,('1-Input'!$B$10-G248-IF(AND($A248&gt;=1,$A248&lt;1+'1-Input'!$B$12),$G$214,0)))/(1-'P-Parametri'!$B$31*MAX(0,IF(I247&lt;=0,0,(I247-J247)/I247)))</f>
        <v>12816.770043191764</v>
      </c>
      <c r="I248" s="10">
        <f>((I247-H248+MAX(0,-('1-Input'!$B$10-G248-IF(AND($A248&gt;=1,$A248&lt;1+'1-Input'!$B$12),$G$214,0))))*(1+B248))*(1-'P-Parametri'!$B$32)</f>
        <v>212778.18005645834</v>
      </c>
      <c r="J248" s="10">
        <f>IF(I247&lt;=0,J247,J247*(1-H248/I247))+MAX(0,-('1-Input'!$B$10-G248-IF(AND($A248&gt;=1,$A248&lt;1+'1-Input'!$B$12),$G$214,0)))</f>
        <v>84951.279028115765</v>
      </c>
      <c r="K248" s="10">
        <f>IF($A248&lt;='1-Input'!$B$26,0,IF($A248='1-Input'!$B$26+1,('1-Input'!$B$23+$K$215)*'1-Input'!$B$27,'1-Input'!$B$23+$K$215))</f>
        <v>17453.081696713114</v>
      </c>
      <c r="L248" s="10">
        <f>MAX(0,('1-Input'!$B$10-K248-IF(AND($A248&gt;=1,$A248&lt;1+'1-Input'!$B$12),$K$214,0)))/(1-'P-Parametri'!$B$31*MAX(0,IF(M247&lt;=0,0,(M247-N247)/M247)))</f>
        <v>13606.636783274786</v>
      </c>
      <c r="M248" s="10">
        <f>((M247-L248+MAX(0,-('1-Input'!$B$10-K248-IF(AND($A248&gt;=1,$A248&lt;1+'1-Input'!$B$12),$K$214,0))))*(1+B248))*(1-'P-Parametri'!$B$32)</f>
        <v>120400.36225867635</v>
      </c>
      <c r="N248" s="10">
        <f>IF(M247&lt;=0,N247,N247*(1-L248/M247))+MAX(0,-('1-Input'!$B$10-K248-IF(AND($A248&gt;=1,$A248&lt;1+'1-Input'!$B$12),$K$214,0)))</f>
        <v>48069.612996074669</v>
      </c>
      <c r="O248" s="10">
        <f>IF($A248&lt;='1-Input'!$B$26,0,IF($A248='1-Input'!$B$26+1,('1-Input'!$B$23+$O$215)*'1-Input'!$B$27,'1-Input'!$B$23+$O$215))</f>
        <v>17476.991505143429</v>
      </c>
      <c r="P248" s="10">
        <f>MAX(0,('1-Input'!$B$10-O248-IF(AND($A248&gt;=1,$A248&lt;1+'1-Input'!$B$12),$O$214,0)))/(1-'P-Parametri'!$B$31*MAX(0,IF(Q247&lt;=0,0,(Q247-R247)/Q247)))</f>
        <v>13578.461986300917</v>
      </c>
      <c r="Q248" s="10">
        <f>((Q247-P248+MAX(0,-('1-Input'!$B$10-O248-IF(AND($A248&gt;=1,$A248&lt;1+'1-Input'!$B$12),$O$214,0))))*(1+B248))*(1-'P-Parametri'!$B$32)</f>
        <v>123897.75482550747</v>
      </c>
      <c r="R248" s="10">
        <f>IF(Q247&lt;=0,R247,R247*(1-P248/Q247))+MAX(0,-('1-Input'!$B$10-O248-IF(AND($A248&gt;=1,$A248&lt;1+'1-Input'!$B$12),$O$214,0)))</f>
        <v>49465.940249822539</v>
      </c>
      <c r="S248" s="10">
        <f>IF($A248&lt;='1-Input'!$B$26,0,IF($A248='1-Input'!$B$26+1,('1-Input'!$B$23+$S$215)*'1-Input'!$B$27,'1-Input'!$B$23+$S$215))</f>
        <v>17475.703384885528</v>
      </c>
      <c r="T248" s="10">
        <f>MAX(0,('1-Input'!$B$10-S248-IF(AND($A248&gt;=1,$A248&lt;1+'1-Input'!$B$12),$S$214,0)))/(1-'P-Parametri'!$B$31*MAX(0,IF(U247&lt;=0,0,(U247-V247)/U247)))</f>
        <v>13579.979879129294</v>
      </c>
      <c r="U248" s="10">
        <f>((U247-T248+MAX(0,-('1-Input'!$B$10-S248-IF(AND($A248&gt;=1,$A248&lt;1+'1-Input'!$B$12),$S$214,0))))*(1+B248))*(1-'P-Parametri'!$B$32)</f>
        <v>123709.33582464757</v>
      </c>
      <c r="V248" s="10">
        <f>IF(U247&lt;=0,V247,V247*(1-T248/U247))+MAX(0,-('1-Input'!$B$10-S248-IF(AND($A248&gt;=1,$A248&lt;1+'1-Input'!$B$12),$S$214,0)))</f>
        <v>49390.714326224661</v>
      </c>
      <c r="W248" s="10">
        <f>IF($A248&lt;='1-Input'!$B$26,0,IF($A248='1-Input'!$B$26+1,('1-Input'!$B$23+$W$215)*'1-Input'!$B$27,'1-Input'!$B$23+$W$215))</f>
        <v>17475.703384885532</v>
      </c>
      <c r="X248" s="10">
        <f>MAX(0,('1-Input'!$B$10-W248-IF(AND($A248&gt;=1,$A248&lt;1+'1-Input'!$B$12),$W$214,0)))/(1-'P-Parametri'!$B$31*MAX(0,IF(Y247&lt;=0,0,(Y247-Z247)/Y247)))</f>
        <v>13579.979879129291</v>
      </c>
      <c r="Y248" s="10">
        <f>((Y247-X248+MAX(0,-('1-Input'!$B$10-W248-IF(AND($A248&gt;=1,$A248&lt;1+'1-Input'!$B$12),$W$214,0))))*(1+B248))*(1-'P-Parametri'!$B$32)</f>
        <v>123709.33582464884</v>
      </c>
      <c r="Z248" s="10">
        <f>IF(Y247&lt;=0,Z247,Z247*(1-X248/Y247))+MAX(0,-('1-Input'!$B$10-W248-IF(AND($A248&gt;=1,$A248&lt;1+'1-Input'!$B$12),$W$214,0)))</f>
        <v>49390.714326225097</v>
      </c>
    </row>
    <row r="249" spans="1:26">
      <c r="A249" s="9">
        <f t="shared" si="4"/>
        <v>32</v>
      </c>
      <c r="B249" s="12">
        <f>IF($A249='P-Parametri'!$C$47,'P-Parametri'!$B$34,IF($A249='P-Parametri'!$C$48,'P-Parametri'!$C$34,'P-Parametri'!$C$52))</f>
        <v>4.8525513124279884E-2</v>
      </c>
      <c r="C249" s="10">
        <f>IF($A249&lt;='1-Input'!$B$26,0,IF($A249='1-Input'!$B$26+1,('1-Input'!$B$23+$C$215)*'1-Input'!$B$27,'1-Input'!$B$23+$C$215))</f>
        <v>17010.377486795387</v>
      </c>
      <c r="D249" s="10">
        <f>MAX(0,('1-Input'!$B$10-C249-IF(AND($A249&gt;=1,$A249&lt;1+'1-Input'!$B$12),$C$214,0)))/(1-'P-Parametri'!$B$31*MAX(0,IF(E248&lt;=0,0,(E248-F248)/E248)))</f>
        <v>14209.005185640683</v>
      </c>
      <c r="E249" s="10">
        <f>((E248-D249+MAX(0,-('1-Input'!$B$10-C249-IF(AND($A249&gt;=1,$A249&lt;1+'1-Input'!$B$12),$C$214,0))))*(1+B249))*(1-'P-Parametri'!$B$32)</f>
        <v>41212.595842388197</v>
      </c>
      <c r="F249" s="10">
        <f>IF(E248&lt;=0,F248,F248*(1-D249/E248))+MAX(0,-('1-Input'!$B$10-C249-IF(AND($A249&gt;=1,$A249&lt;1+'1-Input'!$B$12),$C$214,0)))</f>
        <v>15724.008088470233</v>
      </c>
      <c r="G249" s="10">
        <f>IF($A249&lt;='1-Input'!$B$26,0,IF($A249='1-Input'!$B$26+1,('1-Input'!$B$23+$G$215)*'1-Input'!$B$27,'1-Input'!$B$23+$G$215))</f>
        <v>18123.381555781383</v>
      </c>
      <c r="H249" s="10">
        <f>MAX(0,('1-Input'!$B$10-G249-IF(AND($A249&gt;=1,$A249&lt;1+'1-Input'!$B$12),$G$214,0)))/(1-'P-Parametri'!$B$31*MAX(0,IF(I248&lt;=0,0,(I248-J248)/I248)))</f>
        <v>12889.974451316568</v>
      </c>
      <c r="I249" s="10">
        <f>((I248-H249+MAX(0,-('1-Input'!$B$10-G249-IF(AND($A249&gt;=1,$A249&lt;1+'1-Input'!$B$12),$G$214,0))))*(1+B249))*(1-'P-Parametri'!$B$32)</f>
        <v>209168.70758292358</v>
      </c>
      <c r="J249" s="10">
        <f>IF(I248&lt;=0,J248,J248*(1-H249/I248))+MAX(0,-('1-Input'!$B$10-G249-IF(AND($A249&gt;=1,$A249&lt;1+'1-Input'!$B$12),$G$214,0)))</f>
        <v>79804.981527175929</v>
      </c>
      <c r="K249" s="10">
        <f>IF($A249&lt;='1-Input'!$B$26,0,IF($A249='1-Input'!$B$26+1,('1-Input'!$B$23+$K$215)*'1-Input'!$B$27,'1-Input'!$B$23+$K$215))</f>
        <v>17453.081696713114</v>
      </c>
      <c r="L249" s="10">
        <f>MAX(0,('1-Input'!$B$10-K249-IF(AND($A249&gt;=1,$A249&lt;1+'1-Input'!$B$12),$K$214,0)))/(1-'P-Parametri'!$B$31*MAX(0,IF(M248&lt;=0,0,(M248-N248)/M248)))</f>
        <v>13684.352603167952</v>
      </c>
      <c r="M249" s="10">
        <f>((M248-L249+MAX(0,-('1-Input'!$B$10-K249-IF(AND($A249&gt;=1,$A249&lt;1+'1-Input'!$B$12),$K$214,0))))*(1+B249))*(1-'P-Parametri'!$B$32)</f>
        <v>111670.66986505232</v>
      </c>
      <c r="N249" s="10">
        <f>IF(M248&lt;=0,N248,N248*(1-L249/M248))+MAX(0,-('1-Input'!$B$10-K249-IF(AND($A249&gt;=1,$A249&lt;1+'1-Input'!$B$12),$K$214,0)))</f>
        <v>42606.161546295436</v>
      </c>
      <c r="O249" s="10">
        <f>IF($A249&lt;='1-Input'!$B$26,0,IF($A249='1-Input'!$B$26+1,('1-Input'!$B$23+$O$215)*'1-Input'!$B$27,'1-Input'!$B$23+$O$215))</f>
        <v>17476.991505143429</v>
      </c>
      <c r="P249" s="10">
        <f>MAX(0,('1-Input'!$B$10-O249-IF(AND($A249&gt;=1,$A249&lt;1+'1-Input'!$B$12),$O$214,0)))/(1-'P-Parametri'!$B$31*MAX(0,IF(Q248&lt;=0,0,(Q248-R248)/Q248)))</f>
        <v>13656.016882706377</v>
      </c>
      <c r="Q249" s="10">
        <f>((Q248-P249+MAX(0,-('1-Input'!$B$10-O249-IF(AND($A249&gt;=1,$A249&lt;1+'1-Input'!$B$12),$O$214,0))))*(1+B249))*(1-'P-Parametri'!$B$32)</f>
        <v>115360.09229449953</v>
      </c>
      <c r="R249" s="10">
        <f>IF(Q248&lt;=0,R248,R248*(1-P249/Q248))+MAX(0,-('1-Input'!$B$10-O249-IF(AND($A249&gt;=1,$A249&lt;1+'1-Input'!$B$12),$O$214,0)))</f>
        <v>44013.80178192311</v>
      </c>
      <c r="S249" s="10">
        <f>IF($A249&lt;='1-Input'!$B$26,0,IF($A249='1-Input'!$B$26+1,('1-Input'!$B$23+$S$215)*'1-Input'!$B$27,'1-Input'!$B$23+$S$215))</f>
        <v>17475.703384885528</v>
      </c>
      <c r="T249" s="10">
        <f>MAX(0,('1-Input'!$B$10-S249-IF(AND($A249&gt;=1,$A249&lt;1+'1-Input'!$B$12),$S$214,0)))/(1-'P-Parametri'!$B$31*MAX(0,IF(U248&lt;=0,0,(U248-V248)/U248)))</f>
        <v>13657.543445148525</v>
      </c>
      <c r="U249" s="10">
        <f>((U248-T249+MAX(0,-('1-Input'!$B$10-S249-IF(AND($A249&gt;=1,$A249&lt;1+'1-Input'!$B$12),$S$214,0))))*(1+B249))*(1-'P-Parametri'!$B$32)</f>
        <v>115161.32785081104</v>
      </c>
      <c r="V249" s="10">
        <f>IF(U248&lt;=0,V248,V248*(1-T249/U248))+MAX(0,-('1-Input'!$B$10-S249-IF(AND($A249&gt;=1,$A249&lt;1+'1-Input'!$B$12),$S$214,0)))</f>
        <v>43937.966381207108</v>
      </c>
      <c r="W249" s="10">
        <f>IF($A249&lt;='1-Input'!$B$26,0,IF($A249='1-Input'!$B$26+1,('1-Input'!$B$23+$W$215)*'1-Input'!$B$27,'1-Input'!$B$23+$W$215))</f>
        <v>17475.703384885532</v>
      </c>
      <c r="X249" s="10">
        <f>MAX(0,('1-Input'!$B$10-W249-IF(AND($A249&gt;=1,$A249&lt;1+'1-Input'!$B$12),$W$214,0)))/(1-'P-Parametri'!$B$31*MAX(0,IF(Y248&lt;=0,0,(Y248-Z248)/Y248)))</f>
        <v>13657.543445148523</v>
      </c>
      <c r="Y249" s="10">
        <f>((Y248-X249+MAX(0,-('1-Input'!$B$10-W249-IF(AND($A249&gt;=1,$A249&lt;1+'1-Input'!$B$12),$W$214,0))))*(1+B249))*(1-'P-Parametri'!$B$32)</f>
        <v>115161.32785081235</v>
      </c>
      <c r="Z249" s="10">
        <f>IF(Y248&lt;=0,Z248,Z248*(1-X249/Y248))+MAX(0,-('1-Input'!$B$10-W249-IF(AND($A249&gt;=1,$A249&lt;1+'1-Input'!$B$12),$W$214,0)))</f>
        <v>43937.966381207552</v>
      </c>
    </row>
    <row r="250" spans="1:26">
      <c r="A250" s="9">
        <f t="shared" si="4"/>
        <v>33</v>
      </c>
      <c r="B250" s="12">
        <f>IF($A250='P-Parametri'!$C$47,'P-Parametri'!$B$34,IF($A250='P-Parametri'!$C$48,'P-Parametri'!$C$34,'P-Parametri'!$C$52))</f>
        <v>4.8525513124279884E-2</v>
      </c>
      <c r="C250" s="10">
        <f>IF($A250&lt;='1-Input'!$B$26,0,IF($A250='1-Input'!$B$26+1,('1-Input'!$B$23+$C$215)*'1-Input'!$B$27,'1-Input'!$B$23+$C$215))</f>
        <v>17010.377486795387</v>
      </c>
      <c r="D250" s="10">
        <f>MAX(0,('1-Input'!$B$10-C250-IF(AND($A250&gt;=1,$A250&lt;1+'1-Input'!$B$12),$C$214,0)))/(1-'P-Parametri'!$B$31*MAX(0,IF(E249&lt;=0,0,(E249-F249)/E249)))</f>
        <v>14286.986352159694</v>
      </c>
      <c r="E250" s="10">
        <f>((E249-D250+MAX(0,-('1-Input'!$B$10-C250-IF(AND($A250&gt;=1,$A250&lt;1+'1-Input'!$B$12),$C$214,0))))*(1+B250))*(1-'P-Parametri'!$B$32)</f>
        <v>28175.724129911971</v>
      </c>
      <c r="F250" s="10">
        <f>IF(E249&lt;=0,F249,F249*(1-D250/E249))+MAX(0,-('1-Input'!$B$10-C250-IF(AND($A250&gt;=1,$A250&lt;1+'1-Input'!$B$12),$C$214,0)))</f>
        <v>10273.036501522389</v>
      </c>
      <c r="G250" s="10">
        <f>IF($A250&lt;='1-Input'!$B$26,0,IF($A250='1-Input'!$B$26+1,('1-Input'!$B$23+$G$215)*'1-Input'!$B$27,'1-Input'!$B$23+$G$215))</f>
        <v>18123.381555781383</v>
      </c>
      <c r="H250" s="10">
        <f>MAX(0,('1-Input'!$B$10-G250-IF(AND($A250&gt;=1,$A250&lt;1+'1-Input'!$B$12),$G$214,0)))/(1-'P-Parametri'!$B$31*MAX(0,IF(I249&lt;=0,0,(I249-J249)/I249)))</f>
        <v>12960.716577945514</v>
      </c>
      <c r="I250" s="10">
        <f>((I249-H250+MAX(0,-('1-Input'!$B$10-G250-IF(AND($A250&gt;=1,$A250&lt;1+'1-Input'!$B$12),$G$214,0))))*(1+B250))*(1-'P-Parametri'!$B$32)</f>
        <v>205317.62627868357</v>
      </c>
      <c r="J250" s="10">
        <f>IF(I249&lt;=0,J249,J249*(1-H250/I249))+MAX(0,-('1-Input'!$B$10-G250-IF(AND($A250&gt;=1,$A250&lt;1+'1-Input'!$B$12),$G$214,0)))</f>
        <v>74860.027002026167</v>
      </c>
      <c r="K250" s="10">
        <f>IF($A250&lt;='1-Input'!$B$26,0,IF($A250='1-Input'!$B$26+1,('1-Input'!$B$23+$K$215)*'1-Input'!$B$27,'1-Input'!$B$23+$K$215))</f>
        <v>17453.081696713114</v>
      </c>
      <c r="L250" s="10">
        <f>MAX(0,('1-Input'!$B$10-K250-IF(AND($A250&gt;=1,$A250&lt;1+'1-Input'!$B$12),$K$214,0)))/(1-'P-Parametri'!$B$31*MAX(0,IF(M249&lt;=0,0,(M249-N249)/M249)))</f>
        <v>13759.454397073336</v>
      </c>
      <c r="M250" s="10">
        <f>((M249-L250+MAX(0,-('1-Input'!$B$10-K250-IF(AND($A250&gt;=1,$A250&lt;1+'1-Input'!$B$12),$K$214,0))))*(1+B250))*(1-'P-Parametri'!$B$32)</f>
        <v>102457.08262430622</v>
      </c>
      <c r="N250" s="10">
        <f>IF(M249&lt;=0,N249,N249*(1-L250/M249))+MAX(0,-('1-Input'!$B$10-K250-IF(AND($A250&gt;=1,$A250&lt;1+'1-Input'!$B$12),$K$214,0)))</f>
        <v>37356.461356093059</v>
      </c>
      <c r="O250" s="10">
        <f>IF($A250&lt;='1-Input'!$B$26,0,IF($A250='1-Input'!$B$26+1,('1-Input'!$B$23+$O$215)*'1-Input'!$B$27,'1-Input'!$B$23+$O$215))</f>
        <v>17476.991505143429</v>
      </c>
      <c r="P250" s="10">
        <f>MAX(0,('1-Input'!$B$10-O250-IF(AND($A250&gt;=1,$A250&lt;1+'1-Input'!$B$12),$O$214,0)))/(1-'P-Parametri'!$B$31*MAX(0,IF(Q249&lt;=0,0,(Q249-R249)/Q249)))</f>
        <v>13730.963165898176</v>
      </c>
      <c r="Q250" s="10">
        <f>((Q249-P250+MAX(0,-('1-Input'!$B$10-O250-IF(AND($A250&gt;=1,$A250&lt;1+'1-Input'!$B$12),$O$214,0))))*(1+B250))*(1-'P-Parametri'!$B$32)</f>
        <v>106347.61329840454</v>
      </c>
      <c r="R250" s="10">
        <f>IF(Q249&lt;=0,R249,R249*(1-P250/Q249))+MAX(0,-('1-Input'!$B$10-O250-IF(AND($A250&gt;=1,$A250&lt;1+'1-Input'!$B$12),$O$214,0)))</f>
        <v>38774.971966184952</v>
      </c>
      <c r="S250" s="10">
        <f>IF($A250&lt;='1-Input'!$B$26,0,IF($A250='1-Input'!$B$26+1,('1-Input'!$B$23+$S$215)*'1-Input'!$B$27,'1-Input'!$B$23+$S$215))</f>
        <v>17475.703384885528</v>
      </c>
      <c r="T250" s="10">
        <f>MAX(0,('1-Input'!$B$10-S250-IF(AND($A250&gt;=1,$A250&lt;1+'1-Input'!$B$12),$S$214,0)))/(1-'P-Parametri'!$B$31*MAX(0,IF(U249&lt;=0,0,(U249-V249)/U249)))</f>
        <v>13732.498106345573</v>
      </c>
      <c r="U250" s="10">
        <f>((U249-T250+MAX(0,-('1-Input'!$B$10-S250-IF(AND($A250&gt;=1,$A250&lt;1+'1-Input'!$B$12),$S$214,0))))*(1+B250))*(1-'P-Parametri'!$B$32)</f>
        <v>106138.01432190405</v>
      </c>
      <c r="V250" s="10">
        <f>IF(U249&lt;=0,V249,V249*(1-T250/U249))+MAX(0,-('1-Input'!$B$10-S250-IF(AND($A250&gt;=1,$A250&lt;1+'1-Input'!$B$12),$S$214,0)))</f>
        <v>38698.55093344269</v>
      </c>
      <c r="W250" s="10">
        <f>IF($A250&lt;='1-Input'!$B$26,0,IF($A250='1-Input'!$B$26+1,('1-Input'!$B$23+$W$215)*'1-Input'!$B$27,'1-Input'!$B$23+$W$215))</f>
        <v>17475.703384885532</v>
      </c>
      <c r="X250" s="10">
        <f>MAX(0,('1-Input'!$B$10-W250-IF(AND($A250&gt;=1,$A250&lt;1+'1-Input'!$B$12),$W$214,0)))/(1-'P-Parametri'!$B$31*MAX(0,IF(Y249&lt;=0,0,(Y249-Z249)/Y249)))</f>
        <v>13732.498106345571</v>
      </c>
      <c r="Y250" s="10">
        <f>((Y249-X250+MAX(0,-('1-Input'!$B$10-W250-IF(AND($A250&gt;=1,$A250&lt;1+'1-Input'!$B$12),$W$214,0))))*(1+B250))*(1-'P-Parametri'!$B$32)</f>
        <v>106138.01432190543</v>
      </c>
      <c r="Z250" s="10">
        <f>IF(Y249&lt;=0,Z249,Z249*(1-X250/Y249))+MAX(0,-('1-Input'!$B$10-W250-IF(AND($A250&gt;=1,$A250&lt;1+'1-Input'!$B$12),$W$214,0)))</f>
        <v>38698.550933443141</v>
      </c>
    </row>
    <row r="251" spans="1:26">
      <c r="A251" s="9">
        <f t="shared" si="4"/>
        <v>34</v>
      </c>
      <c r="B251" s="12">
        <f>IF($A251='P-Parametri'!$C$47,'P-Parametri'!$B$34,IF($A251='P-Parametri'!$C$48,'P-Parametri'!$C$34,'P-Parametri'!$C$52))</f>
        <v>4.8525513124279884E-2</v>
      </c>
      <c r="C251" s="10">
        <f>IF($A251&lt;='1-Input'!$B$26,0,IF($A251='1-Input'!$B$26+1,('1-Input'!$B$23+$C$215)*'1-Input'!$B$27,'1-Input'!$B$23+$C$215))</f>
        <v>17010.377486795387</v>
      </c>
      <c r="D251" s="10">
        <f>MAX(0,('1-Input'!$B$10-C251-IF(AND($A251&gt;=1,$A251&lt;1+'1-Input'!$B$12),$C$214,0)))/(1-'P-Parametri'!$B$31*MAX(0,IF(E250&lt;=0,0,(E250-F250)/E250)))</f>
        <v>14362.311649975009</v>
      </c>
      <c r="E251" s="10">
        <f>((E250-D251+MAX(0,-('1-Input'!$B$10-C251-IF(AND($A251&gt;=1,$A251&lt;1+'1-Input'!$B$12),$C$214,0))))*(1+B251))*(1-'P-Parametri'!$B$32)</f>
        <v>14454.747977706187</v>
      </c>
      <c r="F251" s="10">
        <f>IF(E250&lt;=0,F250,F250*(1-D251/E250))+MAX(0,-('1-Input'!$B$10-C251-IF(AND($A251&gt;=1,$A251&lt;1+'1-Input'!$B$12),$C$214,0)))</f>
        <v>5036.452300664283</v>
      </c>
      <c r="G251" s="10">
        <f>IF($A251&lt;='1-Input'!$B$26,0,IF($A251='1-Input'!$B$26+1,('1-Input'!$B$23+$G$215)*'1-Input'!$B$27,'1-Input'!$B$23+$G$215))</f>
        <v>18123.381555781383</v>
      </c>
      <c r="H251" s="10">
        <f>MAX(0,('1-Input'!$B$10-G251-IF(AND($A251&gt;=1,$A251&lt;1+'1-Input'!$B$12),$G$214,0)))/(1-'P-Parametri'!$B$31*MAX(0,IF(I250&lt;=0,0,(I250-J250)/I250)))</f>
        <v>13029.049381804183</v>
      </c>
      <c r="I251" s="10">
        <f>((I250-H251+MAX(0,-('1-Input'!$B$10-G251-IF(AND($A251&gt;=1,$A251&lt;1+'1-Input'!$B$12),$G$214,0))))*(1+B251))*(1-'P-Parametri'!$B$32)</f>
        <v>201216.23980122051</v>
      </c>
      <c r="J251" s="10">
        <f>IF(I250&lt;=0,J250,J250*(1-H251/I250))+MAX(0,-('1-Input'!$B$10-G251-IF(AND($A251&gt;=1,$A251&lt;1+'1-Input'!$B$12),$G$214,0)))</f>
        <v>70109.558149397228</v>
      </c>
      <c r="K251" s="10">
        <f>IF($A251&lt;='1-Input'!$B$26,0,IF($A251='1-Input'!$B$26+1,('1-Input'!$B$23+$K$215)*'1-Input'!$B$27,'1-Input'!$B$23+$K$215))</f>
        <v>17453.081696713114</v>
      </c>
      <c r="L251" s="10">
        <f>MAX(0,('1-Input'!$B$10-K251-IF(AND($A251&gt;=1,$A251&lt;1+'1-Input'!$B$12),$K$214,0)))/(1-'P-Parametri'!$B$31*MAX(0,IF(M250&lt;=0,0,(M250-N250)/M250)))</f>
        <v>13831.998387435524</v>
      </c>
      <c r="M251" s="10">
        <f>((M250-L251+MAX(0,-('1-Input'!$B$10-K251-IF(AND($A251&gt;=1,$A251&lt;1+'1-Input'!$B$12),$K$214,0))))*(1+B251))*(1-'P-Parametri'!$B$32)</f>
        <v>92739.810601297082</v>
      </c>
      <c r="N251" s="10">
        <f>IF(M250&lt;=0,N250,N250*(1-L251/M250))+MAX(0,-('1-Input'!$B$10-K251-IF(AND($A251&gt;=1,$A251&lt;1+'1-Input'!$B$12),$K$214,0)))</f>
        <v>32313.232523075374</v>
      </c>
      <c r="O251" s="10">
        <f>IF($A251&lt;='1-Input'!$B$26,0,IF($A251='1-Input'!$B$26+1,('1-Input'!$B$23+$O$215)*'1-Input'!$B$27,'1-Input'!$B$23+$O$215))</f>
        <v>17476.991505143429</v>
      </c>
      <c r="P251" s="10">
        <f>MAX(0,('1-Input'!$B$10-O251-IF(AND($A251&gt;=1,$A251&lt;1+'1-Input'!$B$12),$O$214,0)))/(1-'P-Parametri'!$B$31*MAX(0,IF(Q250&lt;=0,0,(Q250-R250)/Q250)))</f>
        <v>13803.356941903012</v>
      </c>
      <c r="Q251" s="10">
        <f>((Q250-P251+MAX(0,-('1-Input'!$B$10-O251-IF(AND($A251&gt;=1,$A251&lt;1+'1-Input'!$B$12),$O$214,0))))*(1+B251))*(1-'P-Parametri'!$B$32)</f>
        <v>96840.943855139849</v>
      </c>
      <c r="R251" s="10">
        <f>IF(Q250&lt;=0,R250,R250*(1-P251/Q250))+MAX(0,-('1-Input'!$B$10-O251-IF(AND($A251&gt;=1,$A251&lt;1+'1-Input'!$B$12),$O$214,0)))</f>
        <v>33742.185974460554</v>
      </c>
      <c r="S251" s="10">
        <f>IF($A251&lt;='1-Input'!$B$26,0,IF($A251='1-Input'!$B$26+1,('1-Input'!$B$23+$S$215)*'1-Input'!$B$27,'1-Input'!$B$23+$S$215))</f>
        <v>17475.703384885528</v>
      </c>
      <c r="T251" s="10">
        <f>MAX(0,('1-Input'!$B$10-S251-IF(AND($A251&gt;=1,$A251&lt;1+'1-Input'!$B$12),$S$214,0)))/(1-'P-Parametri'!$B$31*MAX(0,IF(U250&lt;=0,0,(U250-V250)/U250)))</f>
        <v>13804.899975019041</v>
      </c>
      <c r="U251" s="10">
        <f>((U250-T251+MAX(0,-('1-Input'!$B$10-S251-IF(AND($A251&gt;=1,$A251&lt;1+'1-Input'!$B$12),$S$214,0))))*(1+B251))*(1-'P-Parametri'!$B$32)</f>
        <v>96619.998846732546</v>
      </c>
      <c r="V251" s="10">
        <f>IF(U250&lt;=0,V250,V250*(1-T251/U250))+MAX(0,-('1-Input'!$B$10-S251-IF(AND($A251&gt;=1,$A251&lt;1+'1-Input'!$B$12),$S$214,0)))</f>
        <v>33665.20234267199</v>
      </c>
      <c r="W251" s="10">
        <f>IF($A251&lt;='1-Input'!$B$26,0,IF($A251='1-Input'!$B$26+1,('1-Input'!$B$23+$W$215)*'1-Input'!$B$27,'1-Input'!$B$23+$W$215))</f>
        <v>17475.703384885532</v>
      </c>
      <c r="X251" s="10">
        <f>MAX(0,('1-Input'!$B$10-W251-IF(AND($A251&gt;=1,$A251&lt;1+'1-Input'!$B$12),$W$214,0)))/(1-'P-Parametri'!$B$31*MAX(0,IF(Y250&lt;=0,0,(Y250-Z250)/Y250)))</f>
        <v>13804.89997501904</v>
      </c>
      <c r="Y251" s="10">
        <f>((Y250-X251+MAX(0,-('1-Input'!$B$10-W251-IF(AND($A251&gt;=1,$A251&lt;1+'1-Input'!$B$12),$W$214,0))))*(1+B251))*(1-'P-Parametri'!$B$32)</f>
        <v>96619.998846733986</v>
      </c>
      <c r="Z251" s="10">
        <f>IF(Y250&lt;=0,Z250,Z250*(1-X251/Y250))+MAX(0,-('1-Input'!$B$10-W251-IF(AND($A251&gt;=1,$A251&lt;1+'1-Input'!$B$12),$W$214,0)))</f>
        <v>33665.202342672448</v>
      </c>
    </row>
    <row r="252" spans="1:26">
      <c r="A252" s="9">
        <f t="shared" si="4"/>
        <v>35</v>
      </c>
      <c r="B252" s="12">
        <f>IF($A252='P-Parametri'!$C$47,'P-Parametri'!$B$34,IF($A252='P-Parametri'!$C$48,'P-Parametri'!$C$34,'P-Parametri'!$C$52))</f>
        <v>4.8525513124279884E-2</v>
      </c>
      <c r="C252" s="10">
        <f>IF($A252&lt;='1-Input'!$B$26,0,IF($A252='1-Input'!$B$26+1,('1-Input'!$B$23+$C$215)*'1-Input'!$B$27,'1-Input'!$B$23+$C$215))</f>
        <v>17010.377486795387</v>
      </c>
      <c r="D252" s="10">
        <f>MAX(0,('1-Input'!$B$10-C252-IF(AND($A252&gt;=1,$A252&lt;1+'1-Input'!$B$12),$C$214,0)))/(1-'P-Parametri'!$B$31*MAX(0,IF(E251&lt;=0,0,(E251-F251)/E251)))</f>
        <v>14435.040831574666</v>
      </c>
      <c r="E252" s="10">
        <f>((E251-D252+MAX(0,-('1-Input'!$B$10-C252-IF(AND($A252&gt;=1,$A252&lt;1+'1-Input'!$B$12),$C$214,0))))*(1+B252))*(1-'P-Parametri'!$B$32)</f>
        <v>20.622118618748537</v>
      </c>
      <c r="F252" s="10">
        <f>IF(E251&lt;=0,F251,F251*(1-D252/E251))+MAX(0,-('1-Input'!$B$10-C252-IF(AND($A252&gt;=1,$A252&lt;1+'1-Input'!$B$12),$C$214,0)))</f>
        <v>6.866539743668171</v>
      </c>
      <c r="G252" s="10">
        <f>IF($A252&lt;='1-Input'!$B$26,0,IF($A252='1-Input'!$B$26+1,('1-Input'!$B$23+$G$215)*'1-Input'!$B$27,'1-Input'!$B$23+$G$215))</f>
        <v>18123.381555781383</v>
      </c>
      <c r="H252" s="10">
        <f>MAX(0,('1-Input'!$B$10-G252-IF(AND($A252&gt;=1,$A252&lt;1+'1-Input'!$B$12),$G$214,0)))/(1-'P-Parametri'!$B$31*MAX(0,IF(I251&lt;=0,0,(I251-J251)/I251)))</f>
        <v>13095.027068520221</v>
      </c>
      <c r="I252" s="10">
        <f>((I251-H252+MAX(0,-('1-Input'!$B$10-G252-IF(AND($A252&gt;=1,$A252&lt;1+'1-Input'!$B$12),$G$214,0))))*(1+B252))*(1-'P-Parametri'!$B$32)</f>
        <v>196855.39132789616</v>
      </c>
      <c r="J252" s="10">
        <f>IF(I251&lt;=0,J251,J251*(1-H252/I251))+MAX(0,-('1-Input'!$B$10-G252-IF(AND($A252&gt;=1,$A252&lt;1+'1-Input'!$B$12),$G$214,0)))</f>
        <v>65546.87194357549</v>
      </c>
      <c r="K252" s="10">
        <f>IF($A252&lt;='1-Input'!$B$26,0,IF($A252='1-Input'!$B$26+1,('1-Input'!$B$23+$K$215)*'1-Input'!$B$27,'1-Input'!$B$23+$K$215))</f>
        <v>17453.081696713114</v>
      </c>
      <c r="L252" s="10">
        <f>MAX(0,('1-Input'!$B$10-K252-IF(AND($A252&gt;=1,$A252&lt;1+'1-Input'!$B$12),$K$214,0)))/(1-'P-Parametri'!$B$31*MAX(0,IF(M251&lt;=0,0,(M251-N251)/M251)))</f>
        <v>13902.042120444739</v>
      </c>
      <c r="M252" s="10">
        <f>((M251-L252+MAX(0,-('1-Input'!$B$10-K252-IF(AND($A252&gt;=1,$A252&lt;1+'1-Input'!$B$12),$K$214,0))))*(1+B252))*(1-'P-Parametri'!$B$32)</f>
        <v>82498.084826658975</v>
      </c>
      <c r="N252" s="10">
        <f>IF(M251&lt;=0,N251,N251*(1-L252/M251))+MAX(0,-('1-Input'!$B$10-K252-IF(AND($A252&gt;=1,$A252&lt;1+'1-Input'!$B$12),$K$214,0)))</f>
        <v>27469.358930160837</v>
      </c>
      <c r="O252" s="10">
        <f>IF($A252&lt;='1-Input'!$B$26,0,IF($A252='1-Input'!$B$26+1,('1-Input'!$B$23+$O$215)*'1-Input'!$B$27,'1-Input'!$B$23+$O$215))</f>
        <v>17476.991505143429</v>
      </c>
      <c r="P252" s="10">
        <f>MAX(0,('1-Input'!$B$10-O252-IF(AND($A252&gt;=1,$A252&lt;1+'1-Input'!$B$12),$O$214,0)))/(1-'P-Parametri'!$B$31*MAX(0,IF(Q251&lt;=0,0,(Q251-R251)/Q251)))</f>
        <v>13873.255637752178</v>
      </c>
      <c r="Q252" s="10">
        <f>((Q251-P252+MAX(0,-('1-Input'!$B$10-O252-IF(AND($A252&gt;=1,$A252&lt;1+'1-Input'!$B$12),$O$214,0))))*(1+B252))*(1-'P-Parametri'!$B$32)</f>
        <v>86819.75038514992</v>
      </c>
      <c r="R252" s="10">
        <f>IF(Q251&lt;=0,R251,R251*(1-P252/Q251))+MAX(0,-('1-Input'!$B$10-O252-IF(AND($A252&gt;=1,$A252&lt;1+'1-Input'!$B$12),$O$214,0)))</f>
        <v>28908.342424768405</v>
      </c>
      <c r="S252" s="10">
        <f>IF($A252&lt;='1-Input'!$B$26,0,IF($A252='1-Input'!$B$26+1,('1-Input'!$B$23+$S$215)*'1-Input'!$B$27,'1-Input'!$B$23+$S$215))</f>
        <v>17475.703384885528</v>
      </c>
      <c r="T252" s="10">
        <f>MAX(0,('1-Input'!$B$10-S252-IF(AND($A252&gt;=1,$A252&lt;1+'1-Input'!$B$12),$S$214,0)))/(1-'P-Parametri'!$B$31*MAX(0,IF(U251&lt;=0,0,(U251-V251)/U251)))</f>
        <v>13874.806484619816</v>
      </c>
      <c r="U252" s="10">
        <f>((U251-T252+MAX(0,-('1-Input'!$B$10-S252-IF(AND($A252&gt;=1,$A252&lt;1+'1-Input'!$B$12),$S$214,0))))*(1+B252))*(1-'P-Parametri'!$B$32)</f>
        <v>86586.924389491396</v>
      </c>
      <c r="V252" s="10">
        <f>IF(U251&lt;=0,V251,V251*(1-T252/U251))+MAX(0,-('1-Input'!$B$10-S252-IF(AND($A252&gt;=1,$A252&lt;1+'1-Input'!$B$12),$S$214,0)))</f>
        <v>28830.818433072724</v>
      </c>
      <c r="W252" s="10">
        <f>IF($A252&lt;='1-Input'!$B$26,0,IF($A252='1-Input'!$B$26+1,('1-Input'!$B$23+$W$215)*'1-Input'!$B$27,'1-Input'!$B$23+$W$215))</f>
        <v>17475.703384885532</v>
      </c>
      <c r="X252" s="10">
        <f>MAX(0,('1-Input'!$B$10-W252-IF(AND($A252&gt;=1,$A252&lt;1+'1-Input'!$B$12),$W$214,0)))/(1-'P-Parametri'!$B$31*MAX(0,IF(Y251&lt;=0,0,(Y251-Z251)/Y251)))</f>
        <v>13874.806484619812</v>
      </c>
      <c r="Y252" s="10">
        <f>((Y251-X252+MAX(0,-('1-Input'!$B$10-W252-IF(AND($A252&gt;=1,$A252&lt;1+'1-Input'!$B$12),$W$214,0))))*(1+B252))*(1-'P-Parametri'!$B$32)</f>
        <v>86586.92438949291</v>
      </c>
      <c r="Z252" s="10">
        <f>IF(Y251&lt;=0,Z251,Z251*(1-X252/Y251))+MAX(0,-('1-Input'!$B$10-W252-IF(AND($A252&gt;=1,$A252&lt;1+'1-Input'!$B$12),$W$214,0)))</f>
        <v>28830.818433073193</v>
      </c>
    </row>
    <row r="253" spans="1:26">
      <c r="A253" s="9">
        <f t="shared" si="4"/>
        <v>36</v>
      </c>
      <c r="B253" s="12">
        <f>IF($A253='P-Parametri'!$C$47,'P-Parametri'!$B$34,IF($A253='P-Parametri'!$C$48,'P-Parametri'!$C$34,'P-Parametri'!$C$52))</f>
        <v>4.8525513124279884E-2</v>
      </c>
      <c r="C253" s="10">
        <f>IF($A253&lt;='1-Input'!$B$26,0,IF($A253='1-Input'!$B$26+1,('1-Input'!$B$23+$C$215)*'1-Input'!$B$27,'1-Input'!$B$23+$C$215))</f>
        <v>17010.377486795387</v>
      </c>
      <c r="D253" s="10">
        <f>MAX(0,('1-Input'!$B$10-C253-IF(AND($A253&gt;=1,$A253&lt;1+'1-Input'!$B$12),$C$214,0)))/(1-'P-Parametri'!$B$31*MAX(0,IF(E252&lt;=0,0,(E252-F252)/E252)))</f>
        <v>14505.234763925968</v>
      </c>
      <c r="E253" s="10">
        <f>((E252-D253+MAX(0,-('1-Input'!$B$10-C253-IF(AND($A253&gt;=1,$A253&lt;1+'1-Input'!$B$12),$C$214,0))))*(1+B253))*(1-'P-Parametri'!$B$32)</f>
        <v>-15157.110934514531</v>
      </c>
      <c r="F253" s="10">
        <f>IF(E252&lt;=0,F252,F252*(1-D253/E252))+MAX(0,-('1-Input'!$B$10-C253-IF(AND($A253&gt;=1,$A253&lt;1+'1-Input'!$B$12),$C$214,0)))</f>
        <v>-4822.9364906386281</v>
      </c>
      <c r="G253" s="10">
        <f>IF($A253&lt;='1-Input'!$B$26,0,IF($A253='1-Input'!$B$26+1,('1-Input'!$B$23+$G$215)*'1-Input'!$B$27,'1-Input'!$B$23+$G$215))</f>
        <v>18123.381555781383</v>
      </c>
      <c r="H253" s="10">
        <f>MAX(0,('1-Input'!$B$10-G253-IF(AND($A253&gt;=1,$A253&lt;1+'1-Input'!$B$12),$G$214,0)))/(1-'P-Parametri'!$B$31*MAX(0,IF(I252&lt;=0,0,(I252-J252)/I252)))</f>
        <v>13158.704854742744</v>
      </c>
      <c r="I253" s="10">
        <f>((I252-H253+MAX(0,-('1-Input'!$B$10-G253-IF(AND($A253&gt;=1,$A253&lt;1+'1-Input'!$B$12),$G$214,0))))*(1+B253))*(1-'P-Parametri'!$B$32)</f>
        <v>192225.44111860616</v>
      </c>
      <c r="J253" s="10">
        <f>IF(I252&lt;=0,J252,J252*(1-H253/I252))+MAX(0,-('1-Input'!$B$10-G253-IF(AND($A253&gt;=1,$A253&lt;1+'1-Input'!$B$12),$G$214,0)))</f>
        <v>61165.422513925543</v>
      </c>
      <c r="K253" s="10">
        <f>IF($A253&lt;='1-Input'!$B$26,0,IF($A253='1-Input'!$B$26+1,('1-Input'!$B$23+$K$215)*'1-Input'!$B$27,'1-Input'!$B$23+$K$215))</f>
        <v>17453.081696713114</v>
      </c>
      <c r="L253" s="10">
        <f>MAX(0,('1-Input'!$B$10-K253-IF(AND($A253&gt;=1,$A253&lt;1+'1-Input'!$B$12),$K$214,0)))/(1-'P-Parametri'!$B$31*MAX(0,IF(M252&lt;=0,0,(M252-N252)/M252)))</f>
        <v>13969.644215619501</v>
      </c>
      <c r="M253" s="10">
        <f>((M252-L253+MAX(0,-('1-Input'!$B$10-K253-IF(AND($A253&gt;=1,$A253&lt;1+'1-Input'!$B$12),$K$214,0))))*(1+B253))*(1-'P-Parametri'!$B$32)</f>
        <v>71710.110718586322</v>
      </c>
      <c r="N253" s="10">
        <f>IF(M252&lt;=0,N252,N252*(1-L253/M252))+MAX(0,-('1-Input'!$B$10-K253-IF(AND($A253&gt;=1,$A253&lt;1+'1-Input'!$B$12),$K$214,0)))</f>
        <v>22817.891300436007</v>
      </c>
      <c r="O253" s="10">
        <f>IF($A253&lt;='1-Input'!$B$26,0,IF($A253='1-Input'!$B$26+1,('1-Input'!$B$23+$O$215)*'1-Input'!$B$27,'1-Input'!$B$23+$O$215))</f>
        <v>17476.991505143429</v>
      </c>
      <c r="P253" s="10">
        <f>MAX(0,('1-Input'!$B$10-O253-IF(AND($A253&gt;=1,$A253&lt;1+'1-Input'!$B$12),$O$214,0)))/(1-'P-Parametri'!$B$31*MAX(0,IF(Q252&lt;=0,0,(Q252-R252)/Q252)))</f>
        <v>13940.71775158277</v>
      </c>
      <c r="Q253" s="10">
        <f>((Q252-P253+MAX(0,-('1-Input'!$B$10-O253-IF(AND($A253&gt;=1,$A253&lt;1+'1-Input'!$B$12),$O$214,0))))*(1+B253))*(1-'P-Parametri'!$B$32)</f>
        <v>76262.694037935915</v>
      </c>
      <c r="R253" s="10">
        <f>IF(Q252&lt;=0,R252,R252*(1-P253/Q252))+MAX(0,-('1-Input'!$B$10-O253-IF(AND($A253&gt;=1,$A253&lt;1+'1-Input'!$B$12),$O$214,0)))</f>
        <v>24266.506429824865</v>
      </c>
      <c r="S253" s="10">
        <f>IF($A253&lt;='1-Input'!$B$26,0,IF($A253='1-Input'!$B$26+1,('1-Input'!$B$23+$S$215)*'1-Input'!$B$27,'1-Input'!$B$23+$S$215))</f>
        <v>17475.703384885528</v>
      </c>
      <c r="T253" s="10">
        <f>MAX(0,('1-Input'!$B$10-S253-IF(AND($A253&gt;=1,$A253&lt;1+'1-Input'!$B$12),$S$214,0)))/(1-'P-Parametri'!$B$31*MAX(0,IF(U252&lt;=0,0,(U252-V252)/U252)))</f>
        <v>13942.276139824304</v>
      </c>
      <c r="U253" s="10">
        <f>((U252-T253+MAX(0,-('1-Input'!$B$10-S253-IF(AND($A253&gt;=1,$A253&lt;1+'1-Input'!$B$12),$S$214,0))))*(1+B253))*(1-'P-Parametri'!$B$32)</f>
        <v>76017.427547551575</v>
      </c>
      <c r="V253" s="10">
        <f>IF(U252&lt;=0,V252,V252*(1-T253/U252))+MAX(0,-('1-Input'!$B$10-S253-IF(AND($A253&gt;=1,$A253&lt;1+'1-Input'!$B$12),$S$214,0)))</f>
        <v>24188.463542132387</v>
      </c>
      <c r="W253" s="10">
        <f>IF($A253&lt;='1-Input'!$B$26,0,IF($A253='1-Input'!$B$26+1,('1-Input'!$B$23+$W$215)*'1-Input'!$B$27,'1-Input'!$B$23+$W$215))</f>
        <v>17475.703384885532</v>
      </c>
      <c r="X253" s="10">
        <f>MAX(0,('1-Input'!$B$10-W253-IF(AND($A253&gt;=1,$A253&lt;1+'1-Input'!$B$12),$W$214,0)))/(1-'P-Parametri'!$B$31*MAX(0,IF(Y252&lt;=0,0,(Y252-Z252)/Y252)))</f>
        <v>13942.2761398243</v>
      </c>
      <c r="Y253" s="10">
        <f>((Y252-X253+MAX(0,-('1-Input'!$B$10-W253-IF(AND($A253&gt;=1,$A253&lt;1+'1-Input'!$B$12),$W$214,0))))*(1+B253))*(1-'P-Parametri'!$B$32)</f>
        <v>76017.427547553161</v>
      </c>
      <c r="Z253" s="10">
        <f>IF(Y252&lt;=0,Z252,Z252*(1-X253/Y252))+MAX(0,-('1-Input'!$B$10-W253-IF(AND($A253&gt;=1,$A253&lt;1+'1-Input'!$B$12),$W$214,0)))</f>
        <v>24188.46354213286</v>
      </c>
    </row>
    <row r="254" spans="1:26">
      <c r="A254" s="9">
        <f t="shared" si="4"/>
        <v>37</v>
      </c>
      <c r="B254" s="12">
        <f>IF($A254='P-Parametri'!$C$47,'P-Parametri'!$B$34,IF($A254='P-Parametri'!$C$48,'P-Parametri'!$C$34,'P-Parametri'!$C$52))</f>
        <v>4.8525513124279884E-2</v>
      </c>
      <c r="C254" s="10">
        <f>IF($A254&lt;='1-Input'!$B$26,0,IF($A254='1-Input'!$B$26+1,('1-Input'!$B$23+$C$215)*'1-Input'!$B$27,'1-Input'!$B$23+$C$215))</f>
        <v>17010.377486795387</v>
      </c>
      <c r="D254" s="10">
        <f>MAX(0,('1-Input'!$B$10-C254-IF(AND($A254&gt;=1,$A254&lt;1+'1-Input'!$B$12),$C$214,0)))/(1-'P-Parametri'!$B$31*MAX(0,IF(E253&lt;=0,0,(E253-F253)/E253)))</f>
        <v>11989.622513204613</v>
      </c>
      <c r="E254" s="10">
        <f>((E253-D254+MAX(0,-('1-Input'!$B$10-C254-IF(AND($A254&gt;=1,$A254&lt;1+'1-Input'!$B$12),$C$214,0))))*(1+B254))*(1-'P-Parametri'!$B$32)</f>
        <v>-28407.114532681931</v>
      </c>
      <c r="F254" s="10">
        <f>IF(E253&lt;=0,F253,F253*(1-D254/E253))+MAX(0,-('1-Input'!$B$10-C254-IF(AND($A254&gt;=1,$A254&lt;1+'1-Input'!$B$12),$C$214,0)))</f>
        <v>-4822.9364906386281</v>
      </c>
      <c r="G254" s="10">
        <f>IF($A254&lt;='1-Input'!$B$26,0,IF($A254='1-Input'!$B$26+1,('1-Input'!$B$23+$G$215)*'1-Input'!$B$27,'1-Input'!$B$23+$G$215))</f>
        <v>18123.381555781383</v>
      </c>
      <c r="H254" s="10">
        <f>MAX(0,('1-Input'!$B$10-G254-IF(AND($A254&gt;=1,$A254&lt;1+'1-Input'!$B$12),$G$214,0)))/(1-'P-Parametri'!$B$31*MAX(0,IF(I253&lt;=0,0,(I253-J253)/I253)))</f>
        <v>13220.13874613621</v>
      </c>
      <c r="I254" s="10">
        <f>((I253-H254+MAX(0,-('1-Input'!$B$10-G254-IF(AND($A254&gt;=1,$A254&lt;1+'1-Input'!$B$12),$G$214,0))))*(1+B254))*(1-'P-Parametri'!$B$32)</f>
        <v>187316.24326901679</v>
      </c>
      <c r="J254" s="10">
        <f>IF(I253&lt;=0,J253,J253*(1-H254/I253))+MAX(0,-('1-Input'!$B$10-G254-IF(AND($A254&gt;=1,$A254&lt;1+'1-Input'!$B$12),$G$214,0)))</f>
        <v>56958.823390549311</v>
      </c>
      <c r="K254" s="10">
        <f>IF($A254&lt;='1-Input'!$B$26,0,IF($A254='1-Input'!$B$26+1,('1-Input'!$B$23+$K$215)*'1-Input'!$B$27,'1-Input'!$B$23+$K$215))</f>
        <v>17453.081696713114</v>
      </c>
      <c r="L254" s="10">
        <f>MAX(0,('1-Input'!$B$10-K254-IF(AND($A254&gt;=1,$A254&lt;1+'1-Input'!$B$12),$K$214,0)))/(1-'P-Parametri'!$B$31*MAX(0,IF(M253&lt;=0,0,(M253-N253)/M253)))</f>
        <v>14034.864130118791</v>
      </c>
      <c r="M254" s="10">
        <f>((M253-L254+MAX(0,-('1-Input'!$B$10-K254-IF(AND($A254&gt;=1,$A254&lt;1+'1-Input'!$B$12),$K$214,0))))*(1+B254))*(1-'P-Parametri'!$B$32)</f>
        <v>60353.019588694806</v>
      </c>
      <c r="N254" s="10">
        <f>IF(M253&lt;=0,N253,N253*(1-L254/M253))+MAX(0,-('1-Input'!$B$10-K254-IF(AND($A254&gt;=1,$A254&lt;1+'1-Input'!$B$12),$K$214,0)))</f>
        <v>18352.049581209161</v>
      </c>
      <c r="O254" s="10">
        <f>IF($A254&lt;='1-Input'!$B$26,0,IF($A254='1-Input'!$B$26+1,('1-Input'!$B$23+$O$215)*'1-Input'!$B$27,'1-Input'!$B$23+$O$215))</f>
        <v>17476.991505143429</v>
      </c>
      <c r="P254" s="10">
        <f>MAX(0,('1-Input'!$B$10-O254-IF(AND($A254&gt;=1,$A254&lt;1+'1-Input'!$B$12),$O$214,0)))/(1-'P-Parametri'!$B$31*MAX(0,IF(Q253&lt;=0,0,(Q253-R253)/Q253)))</f>
        <v>14005.802617437865</v>
      </c>
      <c r="Q254" s="10">
        <f>((Q253-P254+MAX(0,-('1-Input'!$B$10-O254-IF(AND($A254&gt;=1,$A254&lt;1+'1-Input'!$B$12),$O$214,0))))*(1+B254))*(1-'P-Parametri'!$B$32)</f>
        <v>65147.383144155901</v>
      </c>
      <c r="R254" s="10">
        <f>IF(Q253&lt;=0,R253,R253*(1-P254/Q253))+MAX(0,-('1-Input'!$B$10-O254-IF(AND($A254&gt;=1,$A254&lt;1+'1-Input'!$B$12),$O$214,0)))</f>
        <v>19809.911976161206</v>
      </c>
      <c r="S254" s="10">
        <f>IF($A254&lt;='1-Input'!$B$26,0,IF($A254='1-Input'!$B$26+1,('1-Input'!$B$23+$S$215)*'1-Input'!$B$27,'1-Input'!$B$23+$S$215))</f>
        <v>17475.703384885528</v>
      </c>
      <c r="T254" s="10">
        <f>MAX(0,('1-Input'!$B$10-S254-IF(AND($A254&gt;=1,$A254&lt;1+'1-Input'!$B$12),$S$214,0)))/(1-'P-Parametri'!$B$31*MAX(0,IF(U253&lt;=0,0,(U253-V253)/U253)))</f>
        <v>14007.368281308345</v>
      </c>
      <c r="U254" s="10">
        <f>((U253-T254+MAX(0,-('1-Input'!$B$10-S254-IF(AND($A254&gt;=1,$A254&lt;1+'1-Input'!$B$12),$S$214,0))))*(1+B254))*(1-'P-Parametri'!$B$32)</f>
        <v>64889.090952582686</v>
      </c>
      <c r="V254" s="10">
        <f>IF(U253&lt;=0,V253,V253*(1-T254/U253))+MAX(0,-('1-Input'!$B$10-S254-IF(AND($A254&gt;=1,$A254&lt;1+'1-Input'!$B$12),$S$214,0)))</f>
        <v>19731.370900031248</v>
      </c>
      <c r="W254" s="10">
        <f>IF($A254&lt;='1-Input'!$B$26,0,IF($A254='1-Input'!$B$26+1,('1-Input'!$B$23+$W$215)*'1-Input'!$B$27,'1-Input'!$B$23+$W$215))</f>
        <v>17475.703384885532</v>
      </c>
      <c r="X254" s="10">
        <f>MAX(0,('1-Input'!$B$10-W254-IF(AND($A254&gt;=1,$A254&lt;1+'1-Input'!$B$12),$W$214,0)))/(1-'P-Parametri'!$B$31*MAX(0,IF(Y253&lt;=0,0,(Y253-Z253)/Y253)))</f>
        <v>14007.368281308343</v>
      </c>
      <c r="Y254" s="10">
        <f>((Y253-X254+MAX(0,-('1-Input'!$B$10-W254-IF(AND($A254&gt;=1,$A254&lt;1+'1-Input'!$B$12),$W$214,0))))*(1+B254))*(1-'P-Parametri'!$B$32)</f>
        <v>64889.090952584338</v>
      </c>
      <c r="Z254" s="10">
        <f>IF(Y253&lt;=0,Z253,Z253*(1-X254/Y253))+MAX(0,-('1-Input'!$B$10-W254-IF(AND($A254&gt;=1,$A254&lt;1+'1-Input'!$B$12),$W$214,0)))</f>
        <v>19731.370900031729</v>
      </c>
    </row>
    <row r="255" spans="1:26">
      <c r="A255" s="9">
        <f t="shared" si="4"/>
        <v>38</v>
      </c>
      <c r="B255" s="12">
        <f>IF($A255='P-Parametri'!$C$47,'P-Parametri'!$B$34,IF($A255='P-Parametri'!$C$48,'P-Parametri'!$C$34,'P-Parametri'!$C$52))</f>
        <v>4.8525513124279884E-2</v>
      </c>
      <c r="C255" s="10">
        <f>IF($A255&lt;='1-Input'!$B$26,0,IF($A255='1-Input'!$B$26+1,('1-Input'!$B$23+$C$215)*'1-Input'!$B$27,'1-Input'!$B$23+$C$215))</f>
        <v>17010.377486795387</v>
      </c>
      <c r="D255" s="10">
        <f>MAX(0,('1-Input'!$B$10-C255-IF(AND($A255&gt;=1,$A255&lt;1+'1-Input'!$B$12),$C$214,0)))/(1-'P-Parametri'!$B$31*MAX(0,IF(E254&lt;=0,0,(E254-F254)/E254)))</f>
        <v>11989.622513204613</v>
      </c>
      <c r="E255" s="10">
        <f>((E254-D255+MAX(0,-('1-Input'!$B$10-C255-IF(AND($A255&gt;=1,$A255&lt;1+'1-Input'!$B$12),$C$214,0))))*(1+B255))*(1-'P-Parametri'!$B$32)</f>
        <v>-42272.295420705632</v>
      </c>
      <c r="F255" s="10">
        <f>IF(E254&lt;=0,F254,F254*(1-D255/E254))+MAX(0,-('1-Input'!$B$10-C255-IF(AND($A255&gt;=1,$A255&lt;1+'1-Input'!$B$12),$C$214,0)))</f>
        <v>-4822.9364906386281</v>
      </c>
      <c r="G255" s="10">
        <f>IF($A255&lt;='1-Input'!$B$26,0,IF($A255='1-Input'!$B$26+1,('1-Input'!$B$23+$G$215)*'1-Input'!$B$27,'1-Input'!$B$23+$G$215))</f>
        <v>18123.381555781383</v>
      </c>
      <c r="H255" s="10">
        <f>MAX(0,('1-Input'!$B$10-G255-IF(AND($A255&gt;=1,$A255&lt;1+'1-Input'!$B$12),$G$214,0)))/(1-'P-Parametri'!$B$31*MAX(0,IF(I254&lt;=0,0,(I254-J254)/I254)))</f>
        <v>13279.385329308037</v>
      </c>
      <c r="I255" s="10">
        <f>((I254-H255+MAX(0,-('1-Input'!$B$10-G255-IF(AND($A255&gt;=1,$A255&lt;1+'1-Input'!$B$12),$G$214,0))))*(1+B255))*(1-'P-Parametri'!$B$32)</f>
        <v>182117.12160222299</v>
      </c>
      <c r="J255" s="10">
        <f>IF(I254&lt;=0,J254,J254*(1-H255/I254))+MAX(0,-('1-Input'!$B$10-G255-IF(AND($A255&gt;=1,$A255&lt;1+'1-Input'!$B$12),$G$214,0)))</f>
        <v>52920.849157739052</v>
      </c>
      <c r="K255" s="10">
        <f>IF($A255&lt;='1-Input'!$B$26,0,IF($A255='1-Input'!$B$26+1,('1-Input'!$B$23+$K$215)*'1-Input'!$B$27,'1-Input'!$B$23+$K$215))</f>
        <v>17453.081696713114</v>
      </c>
      <c r="L255" s="10">
        <f>MAX(0,('1-Input'!$B$10-K255-IF(AND($A255&gt;=1,$A255&lt;1+'1-Input'!$B$12),$K$214,0)))/(1-'P-Parametri'!$B$31*MAX(0,IF(M254&lt;=0,0,(M254-N254)/M254)))</f>
        <v>14097.761937846675</v>
      </c>
      <c r="M255" s="10">
        <f>((M254-L255+MAX(0,-('1-Input'!$B$10-K255-IF(AND($A255&gt;=1,$A255&lt;1+'1-Input'!$B$12),$K$214,0))))*(1+B255))*(1-'P-Parametri'!$B$32)</f>
        <v>48402.818127525206</v>
      </c>
      <c r="N255" s="10">
        <f>IF(M254&lt;=0,N254,N254*(1-L255/M254))+MAX(0,-('1-Input'!$B$10-K255-IF(AND($A255&gt;=1,$A255&lt;1+'1-Input'!$B$12),$K$214,0)))</f>
        <v>14065.224699361677</v>
      </c>
      <c r="O255" s="10">
        <f>IF($A255&lt;='1-Input'!$B$26,0,IF($A255='1-Input'!$B$26+1,('1-Input'!$B$23+$O$215)*'1-Input'!$B$27,'1-Input'!$B$23+$O$215))</f>
        <v>17476.991505143429</v>
      </c>
      <c r="P255" s="10">
        <f>MAX(0,('1-Input'!$B$10-O255-IF(AND($A255&gt;=1,$A255&lt;1+'1-Input'!$B$12),$O$214,0)))/(1-'P-Parametri'!$B$31*MAX(0,IF(Q254&lt;=0,0,(Q254-R254)/Q254)))</f>
        <v>14068.570184828544</v>
      </c>
      <c r="Q255" s="10">
        <f>((Q254-P255+MAX(0,-('1-Input'!$B$10-O255-IF(AND($A255&gt;=1,$A255&lt;1+'1-Input'!$B$12),$O$214,0))))*(1+B255))*(1-'P-Parametri'!$B$32)</f>
        <v>53450.323690821919</v>
      </c>
      <c r="R255" s="10">
        <f>IF(Q254&lt;=0,R254,R254*(1-P255/Q254))+MAX(0,-('1-Input'!$B$10-O255-IF(AND($A255&gt;=1,$A255&lt;1+'1-Input'!$B$12),$O$214,0)))</f>
        <v>15531.963675840256</v>
      </c>
      <c r="S255" s="10">
        <f>IF($A255&lt;='1-Input'!$B$26,0,IF($A255='1-Input'!$B$26+1,('1-Input'!$B$23+$S$215)*'1-Input'!$B$27,'1-Input'!$B$23+$S$215))</f>
        <v>17475.703384885528</v>
      </c>
      <c r="T255" s="10">
        <f>MAX(0,('1-Input'!$B$10-S255-IF(AND($A255&gt;=1,$A255&lt;1+'1-Input'!$B$12),$S$214,0)))/(1-'P-Parametri'!$B$31*MAX(0,IF(U254&lt;=0,0,(U254-V254)/U254)))</f>
        <v>14070.142865284595</v>
      </c>
      <c r="U255" s="10">
        <f>((U254-T255+MAX(0,-('1-Input'!$B$10-S255-IF(AND($A255&gt;=1,$A255&lt;1+'1-Input'!$B$12),$S$214,0))))*(1+B255))*(1-'P-Parametri'!$B$32)</f>
        <v>53178.393692431033</v>
      </c>
      <c r="V255" s="10">
        <f>IF(U254&lt;=0,V254,V254*(1-T255/U254))+MAX(0,-('1-Input'!$B$10-S255-IF(AND($A255&gt;=1,$A255&lt;1+'1-Input'!$B$12),$S$214,0)))</f>
        <v>15452.944381554817</v>
      </c>
      <c r="W255" s="10">
        <f>IF($A255&lt;='1-Input'!$B$26,0,IF($A255='1-Input'!$B$26+1,('1-Input'!$B$23+$W$215)*'1-Input'!$B$27,'1-Input'!$B$23+$W$215))</f>
        <v>17475.703384885532</v>
      </c>
      <c r="X255" s="10">
        <f>MAX(0,('1-Input'!$B$10-W255-IF(AND($A255&gt;=1,$A255&lt;1+'1-Input'!$B$12),$W$214,0)))/(1-'P-Parametri'!$B$31*MAX(0,IF(Y254&lt;=0,0,(Y254-Z254)/Y254)))</f>
        <v>14070.142865284592</v>
      </c>
      <c r="Y255" s="10">
        <f>((Y254-X255+MAX(0,-('1-Input'!$B$10-W255-IF(AND($A255&gt;=1,$A255&lt;1+'1-Input'!$B$12),$W$214,0))))*(1+B255))*(1-'P-Parametri'!$B$32)</f>
        <v>53178.393692432757</v>
      </c>
      <c r="Z255" s="10">
        <f>IF(Y254&lt;=0,Z254,Z254*(1-X255/Y254))+MAX(0,-('1-Input'!$B$10-W255-IF(AND($A255&gt;=1,$A255&lt;1+'1-Input'!$B$12),$W$214,0)))</f>
        <v>15452.944381555304</v>
      </c>
    </row>
    <row r="256" spans="1:26">
      <c r="A256" s="9">
        <f t="shared" si="4"/>
        <v>39</v>
      </c>
      <c r="B256" s="12">
        <f>IF($A256='P-Parametri'!$C$47,'P-Parametri'!$B$34,IF($A256='P-Parametri'!$C$48,'P-Parametri'!$C$34,'P-Parametri'!$C$52))</f>
        <v>4.8525513124279884E-2</v>
      </c>
      <c r="C256" s="10">
        <f>IF($A256&lt;='1-Input'!$B$26,0,IF($A256='1-Input'!$B$26+1,('1-Input'!$B$23+$C$215)*'1-Input'!$B$27,'1-Input'!$B$23+$C$215))</f>
        <v>17010.377486795387</v>
      </c>
      <c r="D256" s="10">
        <f>MAX(0,('1-Input'!$B$10-C256-IF(AND($A256&gt;=1,$A256&lt;1+'1-Input'!$B$12),$C$214,0)))/(1-'P-Parametri'!$B$31*MAX(0,IF(E255&lt;=0,0,(E255-F255)/E255)))</f>
        <v>11989.622513204613</v>
      </c>
      <c r="E256" s="10">
        <f>((E255-D256+MAX(0,-('1-Input'!$B$10-C256-IF(AND($A256&gt;=1,$A256&lt;1+'1-Input'!$B$12),$C$214,0))))*(1+B256))*(1-'P-Parametri'!$B$32)</f>
        <v>-56781.215334071276</v>
      </c>
      <c r="F256" s="10">
        <f>IF(E255&lt;=0,F255,F255*(1-D256/E255))+MAX(0,-('1-Input'!$B$10-C256-IF(AND($A256&gt;=1,$A256&lt;1+'1-Input'!$B$12),$C$214,0)))</f>
        <v>-4822.9364906386281</v>
      </c>
      <c r="G256" s="10">
        <f>IF($A256&lt;='1-Input'!$B$26,0,IF($A256='1-Input'!$B$26+1,('1-Input'!$B$23+$G$215)*'1-Input'!$B$27,'1-Input'!$B$23+$G$215))</f>
        <v>18123.381555781383</v>
      </c>
      <c r="H256" s="10">
        <f>MAX(0,('1-Input'!$B$10-G256-IF(AND($A256&gt;=1,$A256&lt;1+'1-Input'!$B$12),$G$214,0)))/(1-'P-Parametri'!$B$31*MAX(0,IF(I255&lt;=0,0,(I255-J255)/I255)))</f>
        <v>13336.501577616556</v>
      </c>
      <c r="I256" s="10">
        <f>((I255-H256+MAX(0,-('1-Input'!$B$10-G256-IF(AND($A256&gt;=1,$A256&lt;1+'1-Input'!$B$12),$G$214,0))))*(1+B256))*(1-'P-Parametri'!$B$32)</f>
        <v>176616.84464430111</v>
      </c>
      <c r="J256" s="10">
        <f>IF(I255&lt;=0,J255,J255*(1-H256/I255))+MAX(0,-('1-Input'!$B$10-G256-IF(AND($A256&gt;=1,$A256&lt;1+'1-Input'!$B$12),$G$214,0)))</f>
        <v>49045.43655472996</v>
      </c>
      <c r="K256" s="10">
        <f>IF($A256&lt;='1-Input'!$B$26,0,IF($A256='1-Input'!$B$26+1,('1-Input'!$B$23+$K$215)*'1-Input'!$B$27,'1-Input'!$B$23+$K$215))</f>
        <v>17453.081696713114</v>
      </c>
      <c r="L256" s="10">
        <f>MAX(0,('1-Input'!$B$10-K256-IF(AND($A256&gt;=1,$A256&lt;1+'1-Input'!$B$12),$K$214,0)))/(1-'P-Parametri'!$B$31*MAX(0,IF(M255&lt;=0,0,(M255-N255)/M255)))</f>
        <v>14158.398123292645</v>
      </c>
      <c r="M256" s="10">
        <f>((M255-L256+MAX(0,-('1-Input'!$B$10-K256-IF(AND($A256&gt;=1,$A256&lt;1+'1-Input'!$B$12),$K$214,0))))*(1+B256))*(1-'P-Parametri'!$B$32)</f>
        <v>35834.335760468144</v>
      </c>
      <c r="N256" s="10">
        <f>IF(M255&lt;=0,N255,N255*(1-L256/M255))+MAX(0,-('1-Input'!$B$10-K256-IF(AND($A256&gt;=1,$A256&lt;1+'1-Input'!$B$12),$K$214,0)))</f>
        <v>9950.9797299373386</v>
      </c>
      <c r="O256" s="10">
        <f>IF($A256&lt;='1-Input'!$B$26,0,IF($A256='1-Input'!$B$26+1,('1-Input'!$B$23+$O$215)*'1-Input'!$B$27,'1-Input'!$B$23+$O$215))</f>
        <v>17476.991505143429</v>
      </c>
      <c r="P256" s="10">
        <f>MAX(0,('1-Input'!$B$10-O256-IF(AND($A256&gt;=1,$A256&lt;1+'1-Input'!$B$12),$O$214,0)))/(1-'P-Parametri'!$B$31*MAX(0,IF(Q255&lt;=0,0,(Q255-R255)/Q255)))</f>
        <v>14129.080813001148</v>
      </c>
      <c r="Q256" s="10">
        <f>((Q255-P256+MAX(0,-('1-Input'!$B$10-O256-IF(AND($A256&gt;=1,$A256&lt;1+'1-Input'!$B$12),$O$214,0))))*(1+B256))*(1-'P-Parametri'!$B$32)</f>
        <v>41146.867712421154</v>
      </c>
      <c r="R256" s="10">
        <f>IF(Q255&lt;=0,R255,R255*(1-P256/Q255))+MAX(0,-('1-Input'!$B$10-O256-IF(AND($A256&gt;=1,$A256&lt;1+'1-Input'!$B$12),$O$214,0)))</f>
        <v>11426.237932625943</v>
      </c>
      <c r="S256" s="10">
        <f>IF($A256&lt;='1-Input'!$B$26,0,IF($A256='1-Input'!$B$26+1,('1-Input'!$B$23+$S$215)*'1-Input'!$B$27,'1-Input'!$B$23+$S$215))</f>
        <v>17475.703384885528</v>
      </c>
      <c r="T256" s="10">
        <f>MAX(0,('1-Input'!$B$10-S256-IF(AND($A256&gt;=1,$A256&lt;1+'1-Input'!$B$12),$S$214,0)))/(1-'P-Parametri'!$B$31*MAX(0,IF(U255&lt;=0,0,(U255-V255)/U255)))</f>
        <v>14130.660257746749</v>
      </c>
      <c r="U256" s="10">
        <f>((U255-T256+MAX(0,-('1-Input'!$B$10-S256-IF(AND($A256&gt;=1,$A256&lt;1+'1-Input'!$B$12),$S$214,0))))*(1+B256))*(1-'P-Parametri'!$B$32)</f>
        <v>40860.659646470551</v>
      </c>
      <c r="V256" s="10">
        <f>IF(U255&lt;=0,V255,V255*(1-T256/U255))+MAX(0,-('1-Input'!$B$10-S256-IF(AND($A256&gt;=1,$A256&lt;1+'1-Input'!$B$12),$S$214,0)))</f>
        <v>11346.759672393751</v>
      </c>
      <c r="W256" s="10">
        <f>IF($A256&lt;='1-Input'!$B$26,0,IF($A256='1-Input'!$B$26+1,('1-Input'!$B$23+$W$215)*'1-Input'!$B$27,'1-Input'!$B$23+$W$215))</f>
        <v>17475.703384885532</v>
      </c>
      <c r="X256" s="10">
        <f>MAX(0,('1-Input'!$B$10-W256-IF(AND($A256&gt;=1,$A256&lt;1+'1-Input'!$B$12),$W$214,0)))/(1-'P-Parametri'!$B$31*MAX(0,IF(Y255&lt;=0,0,(Y255-Z255)/Y255)))</f>
        <v>14130.660257746746</v>
      </c>
      <c r="Y256" s="10">
        <f>((Y255-X256+MAX(0,-('1-Input'!$B$10-W256-IF(AND($A256&gt;=1,$A256&lt;1+'1-Input'!$B$12),$W$214,0))))*(1+B256))*(1-'P-Parametri'!$B$32)</f>
        <v>40860.65964647237</v>
      </c>
      <c r="Z256" s="10">
        <f>IF(Y255&lt;=0,Z255,Z255*(1-X256/Y255))+MAX(0,-('1-Input'!$B$10-W256-IF(AND($A256&gt;=1,$A256&lt;1+'1-Input'!$B$12),$W$214,0)))</f>
        <v>11346.759672394242</v>
      </c>
    </row>
    <row r="257" spans="1:26">
      <c r="A257" s="9">
        <f t="shared" si="4"/>
        <v>40</v>
      </c>
      <c r="B257" s="12">
        <f>IF($A257='P-Parametri'!$C$47,'P-Parametri'!$B$34,IF($A257='P-Parametri'!$C$48,'P-Parametri'!$C$34,'P-Parametri'!$C$52))</f>
        <v>4.8525513124279884E-2</v>
      </c>
      <c r="C257" s="10">
        <f>IF($A257&lt;='1-Input'!$B$26,0,IF($A257='1-Input'!$B$26+1,('1-Input'!$B$23+$C$215)*'1-Input'!$B$27,'1-Input'!$B$23+$C$215))</f>
        <v>17010.377486795387</v>
      </c>
      <c r="D257" s="10">
        <f>MAX(0,('1-Input'!$B$10-C257-IF(AND($A257&gt;=1,$A257&lt;1+'1-Input'!$B$12),$C$214,0)))/(1-'P-Parametri'!$B$31*MAX(0,IF(E256&lt;=0,0,(E256-F256)/E256)))</f>
        <v>11989.622513204613</v>
      </c>
      <c r="E257" s="10">
        <f>((E256-D257+MAX(0,-('1-Input'!$B$10-C257-IF(AND($A257&gt;=1,$A257&lt;1+'1-Input'!$B$12),$C$214,0))))*(1+B257))*(1-'P-Parametri'!$B$32)</f>
        <v>-71963.762085718001</v>
      </c>
      <c r="F257" s="10">
        <f>IF(E256&lt;=0,F256,F256*(1-D257/E256))+MAX(0,-('1-Input'!$B$10-C257-IF(AND($A257&gt;=1,$A257&lt;1+'1-Input'!$B$12),$C$214,0)))</f>
        <v>-4822.9364906386281</v>
      </c>
      <c r="G257" s="10">
        <f>IF($A257&lt;='1-Input'!$B$26,0,IF($A257='1-Input'!$B$26+1,('1-Input'!$B$23+$G$215)*'1-Input'!$B$27,'1-Input'!$B$23+$G$215))</f>
        <v>18123.381555781383</v>
      </c>
      <c r="H257" s="10">
        <f>MAX(0,('1-Input'!$B$10-G257-IF(AND($A257&gt;=1,$A257&lt;1+'1-Input'!$B$12),$G$214,0)))/(1-'P-Parametri'!$B$31*MAX(0,IF(I256&lt;=0,0,(I256-J256)/I256)))</f>
        <v>13391.544670706364</v>
      </c>
      <c r="I257" s="10">
        <f>((I256-H257+MAX(0,-('1-Input'!$B$10-G257-IF(AND($A257&gt;=1,$A257&lt;1+'1-Input'!$B$12),$G$214,0))))*(1+B257))*(1-'P-Parametri'!$B$32)</f>
        <v>170803.5996268586</v>
      </c>
      <c r="J257" s="10">
        <f>IF(I256&lt;=0,J256,J256*(1-H257/I256))+MAX(0,-('1-Input'!$B$10-G257-IF(AND($A257&gt;=1,$A257&lt;1+'1-Input'!$B$12),$G$214,0)))</f>
        <v>45326.685062822624</v>
      </c>
      <c r="K257" s="10">
        <f>IF($A257&lt;='1-Input'!$B$26,0,IF($A257='1-Input'!$B$26+1,('1-Input'!$B$23+$K$215)*'1-Input'!$B$27,'1-Input'!$B$23+$K$215))</f>
        <v>17453.081696713114</v>
      </c>
      <c r="L257" s="10">
        <f>MAX(0,('1-Input'!$B$10-K257-IF(AND($A257&gt;=1,$A257&lt;1+'1-Input'!$B$12),$K$214,0)))/(1-'P-Parametri'!$B$31*MAX(0,IF(M256&lt;=0,0,(M256-N256)/M256)))</f>
        <v>14216.833389945405</v>
      </c>
      <c r="M257" s="10">
        <f>((M256-L257+MAX(0,-('1-Input'!$B$10-K257-IF(AND($A257&gt;=1,$A257&lt;1+'1-Input'!$B$12),$K$214,0))))*(1+B257))*(1-'P-Parametri'!$B$32)</f>
        <v>22621.169759986657</v>
      </c>
      <c r="N257" s="10">
        <f>IF(M256&lt;=0,N256,N256*(1-L257/M256))+MAX(0,-('1-Input'!$B$10-K257-IF(AND($A257&gt;=1,$A257&lt;1+'1-Input'!$B$12),$K$214,0)))</f>
        <v>6003.050519447771</v>
      </c>
      <c r="O257" s="10">
        <f>IF($A257&lt;='1-Input'!$B$26,0,IF($A257='1-Input'!$B$26+1,('1-Input'!$B$23+$O$215)*'1-Input'!$B$27,'1-Input'!$B$23+$O$215))</f>
        <v>17476.991505143429</v>
      </c>
      <c r="P257" s="10">
        <f>MAX(0,('1-Input'!$B$10-O257-IF(AND($A257&gt;=1,$A257&lt;1+'1-Input'!$B$12),$O$214,0)))/(1-'P-Parametri'!$B$31*MAX(0,IF(Q256&lt;=0,0,(Q256-R256)/Q256)))</f>
        <v>14187.395079747736</v>
      </c>
      <c r="Q257" s="10">
        <f>((Q256-P257+MAX(0,-('1-Input'!$B$10-O257-IF(AND($A257&gt;=1,$A257&lt;1+'1-Input'!$B$12),$O$214,0))))*(1+B257))*(1-'P-Parametri'!$B$32)</f>
        <v>28211.159485982407</v>
      </c>
      <c r="R257" s="10">
        <f>IF(Q256&lt;=0,R256,R256*(1-P257/Q256))+MAX(0,-('1-Input'!$B$10-O257-IF(AND($A257&gt;=1,$A257&lt;1+'1-Input'!$B$12),$O$214,0)))</f>
        <v>7486.4835639980738</v>
      </c>
      <c r="S257" s="10">
        <f>IF($A257&lt;='1-Input'!$B$26,0,IF($A257='1-Input'!$B$26+1,('1-Input'!$B$23+$S$215)*'1-Input'!$B$27,'1-Input'!$B$23+$S$215))</f>
        <v>17475.703384885528</v>
      </c>
      <c r="T257" s="10">
        <f>MAX(0,('1-Input'!$B$10-S257-IF(AND($A257&gt;=1,$A257&lt;1+'1-Input'!$B$12),$S$214,0)))/(1-'P-Parametri'!$B$31*MAX(0,IF(U256&lt;=0,0,(U256-V256)/U256)))</f>
        <v>14188.981043258671</v>
      </c>
      <c r="U257" s="10">
        <f>((U256-T257+MAX(0,-('1-Input'!$B$10-S257-IF(AND($A257&gt;=1,$A257&lt;1+'1-Input'!$B$12),$S$214,0))))*(1+B257))*(1-'P-Parametri'!$B$32)</f>
        <v>27910.003622331973</v>
      </c>
      <c r="V257" s="10">
        <f>IF(U256&lt;=0,V256,V256*(1-T257/U256))+MAX(0,-('1-Input'!$B$10-S257-IF(AND($A257&gt;=1,$A257&lt;1+'1-Input'!$B$12),$S$214,0)))</f>
        <v>7406.5648912281549</v>
      </c>
      <c r="W257" s="10">
        <f>IF($A257&lt;='1-Input'!$B$26,0,IF($A257='1-Input'!$B$26+1,('1-Input'!$B$23+$W$215)*'1-Input'!$B$27,'1-Input'!$B$23+$W$215))</f>
        <v>17475.703384885532</v>
      </c>
      <c r="X257" s="10">
        <f>MAX(0,('1-Input'!$B$10-W257-IF(AND($A257&gt;=1,$A257&lt;1+'1-Input'!$B$12),$W$214,0)))/(1-'P-Parametri'!$B$31*MAX(0,IF(Y256&lt;=0,0,(Y256-Z256)/Y256)))</f>
        <v>14188.981043258669</v>
      </c>
      <c r="Y257" s="10">
        <f>((Y256-X257+MAX(0,-('1-Input'!$B$10-W257-IF(AND($A257&gt;=1,$A257&lt;1+'1-Input'!$B$12),$W$214,0))))*(1+B257))*(1-'P-Parametri'!$B$32)</f>
        <v>27910.003622333883</v>
      </c>
      <c r="Z257" s="10">
        <f>IF(Y256&lt;=0,Z256,Z256*(1-X257/Y256))+MAX(0,-('1-Input'!$B$10-W257-IF(AND($A257&gt;=1,$A257&lt;1+'1-Input'!$B$12),$W$214,0)))</f>
        <v>7406.5648912286524</v>
      </c>
    </row>
    <row r="258" spans="1:26">
      <c r="A258" s="9">
        <f t="shared" si="4"/>
        <v>41</v>
      </c>
      <c r="B258" s="12">
        <f>IF($A258='P-Parametri'!$C$47,'P-Parametri'!$B$34,IF($A258='P-Parametri'!$C$48,'P-Parametri'!$C$34,'P-Parametri'!$C$52))</f>
        <v>4.8525513124279884E-2</v>
      </c>
      <c r="C258" s="10">
        <f>IF($A258&lt;='1-Input'!$B$26,0,IF($A258='1-Input'!$B$26+1,('1-Input'!$B$23+$C$215)*'1-Input'!$B$27,'1-Input'!$B$23+$C$215))</f>
        <v>17010.377486795387</v>
      </c>
      <c r="D258" s="10">
        <f>MAX(0,('1-Input'!$B$10-C258-IF(AND($A258&gt;=1,$A258&lt;1+'1-Input'!$B$12),$C$214,0)))/(1-'P-Parametri'!$B$31*MAX(0,IF(E257&lt;=0,0,(E257-F257)/E257)))</f>
        <v>11989.622513204613</v>
      </c>
      <c r="E258" s="10">
        <f>((E257-D258+MAX(0,-('1-Input'!$B$10-C258-IF(AND($A258&gt;=1,$A258&lt;1+'1-Input'!$B$12),$C$214,0))))*(1+B258))*(1-'P-Parametri'!$B$32)</f>
        <v>-87851.211133775127</v>
      </c>
      <c r="F258" s="10">
        <f>IF(E257&lt;=0,F257,F257*(1-D258/E257))+MAX(0,-('1-Input'!$B$10-C258-IF(AND($A258&gt;=1,$A258&lt;1+'1-Input'!$B$12),$C$214,0)))</f>
        <v>-4822.9364906386281</v>
      </c>
      <c r="G258" s="10">
        <f>IF($A258&lt;='1-Input'!$B$26,0,IF($A258='1-Input'!$B$26+1,('1-Input'!$B$23+$G$215)*'1-Input'!$B$27,'1-Input'!$B$23+$G$215))</f>
        <v>18123.381555781383</v>
      </c>
      <c r="H258" s="10">
        <f>MAX(0,('1-Input'!$B$10-G258-IF(AND($A258&gt;=1,$A258&lt;1+'1-Input'!$B$12),$G$214,0)))/(1-'P-Parametri'!$B$31*MAX(0,IF(I257&lt;=0,0,(I257-J257)/I257)))</f>
        <v>13444.571827531683</v>
      </c>
      <c r="I258" s="10">
        <f>((I257-H258+MAX(0,-('1-Input'!$B$10-G258-IF(AND($A258&gt;=1,$A258&lt;1+'1-Input'!$B$12),$G$214,0))))*(1+B258))*(1-'P-Parametri'!$B$32)</f>
        <v>164664.96545729102</v>
      </c>
      <c r="J258" s="10">
        <f>IF(I257&lt;=0,J257,J257*(1-H258/I257))+MAX(0,-('1-Input'!$B$10-G258-IF(AND($A258&gt;=1,$A258&lt;1+'1-Input'!$B$12),$G$214,0)))</f>
        <v>41758.857017264272</v>
      </c>
      <c r="K258" s="10">
        <f>IF($A258&lt;='1-Input'!$B$26,0,IF($A258='1-Input'!$B$26+1,('1-Input'!$B$23+$K$215)*'1-Input'!$B$27,'1-Input'!$B$23+$K$215))</f>
        <v>17453.081696713114</v>
      </c>
      <c r="L258" s="10">
        <f>MAX(0,('1-Input'!$B$10-K258-IF(AND($A258&gt;=1,$A258&lt;1+'1-Input'!$B$12),$K$214,0)))/(1-'P-Parametri'!$B$31*MAX(0,IF(M257&lt;=0,0,(M257-N257)/M257)))</f>
        <v>14273.128483025828</v>
      </c>
      <c r="M258" s="10">
        <f>((M257-L258+MAX(0,-('1-Input'!$B$10-K258-IF(AND($A258&gt;=1,$A258&lt;1+'1-Input'!$B$12),$K$214,0))))*(1+B258))*(1-'P-Parametri'!$B$32)</f>
        <v>8735.627994981005</v>
      </c>
      <c r="N258" s="10">
        <f>IF(M257&lt;=0,N257,N257*(1-L258/M257))+MAX(0,-('1-Input'!$B$10-K258-IF(AND($A258&gt;=1,$A258&lt;1+'1-Input'!$B$12),$K$214,0)))</f>
        <v>2215.3458046486403</v>
      </c>
      <c r="O258" s="10">
        <f>IF($A258&lt;='1-Input'!$B$26,0,IF($A258='1-Input'!$B$26+1,('1-Input'!$B$23+$O$215)*'1-Input'!$B$27,'1-Input'!$B$23+$O$215))</f>
        <v>17476.991505143429</v>
      </c>
      <c r="P258" s="10">
        <f>MAX(0,('1-Input'!$B$10-O258-IF(AND($A258&gt;=1,$A258&lt;1+'1-Input'!$B$12),$O$214,0)))/(1-'P-Parametri'!$B$31*MAX(0,IF(Q257&lt;=0,0,(Q257-R257)/Q257)))</f>
        <v>14243.57360450614</v>
      </c>
      <c r="Q258" s="10">
        <f>((Q257-P258+MAX(0,-('1-Input'!$B$10-O258-IF(AND($A258&gt;=1,$A258&lt;1+'1-Input'!$B$12),$O$214,0))))*(1+B258))*(1-'P-Parametri'!$B$32)</f>
        <v>14616.079413175386</v>
      </c>
      <c r="R258" s="10">
        <f>IF(Q257&lt;=0,R257,R257*(1-P258/Q257))+MAX(0,-('1-Input'!$B$10-O258-IF(AND($A258&gt;=1,$A258&lt;1+'1-Input'!$B$12),$O$214,0)))</f>
        <v>3706.6219196825823</v>
      </c>
      <c r="S258" s="10">
        <f>IF($A258&lt;='1-Input'!$B$26,0,IF($A258='1-Input'!$B$26+1,('1-Input'!$B$23+$S$215)*'1-Input'!$B$27,'1-Input'!$B$23+$S$215))</f>
        <v>17475.703384885528</v>
      </c>
      <c r="T258" s="10">
        <f>MAX(0,('1-Input'!$B$10-S258-IF(AND($A258&gt;=1,$A258&lt;1+'1-Input'!$B$12),$S$214,0)))/(1-'P-Parametri'!$B$31*MAX(0,IF(U257&lt;=0,0,(U257-V257)/U257)))</f>
        <v>14245.165848034645</v>
      </c>
      <c r="U258" s="10">
        <f>((U257-T258+MAX(0,-('1-Input'!$B$10-S258-IF(AND($A258&gt;=1,$A258&lt;1+'1-Input'!$B$12),$S$214,0))))*(1+B258))*(1-'P-Parametri'!$B$32)</f>
        <v>14299.275176977038</v>
      </c>
      <c r="V258" s="10">
        <f>IF(U257&lt;=0,V257,V257*(1-T258/U257))+MAX(0,-('1-Input'!$B$10-S258-IF(AND($A258&gt;=1,$A258&lt;1+'1-Input'!$B$12),$S$214,0)))</f>
        <v>3626.280708271097</v>
      </c>
      <c r="W258" s="10">
        <f>IF($A258&lt;='1-Input'!$B$26,0,IF($A258='1-Input'!$B$26+1,('1-Input'!$B$23+$W$215)*'1-Input'!$B$27,'1-Input'!$B$23+$W$215))</f>
        <v>17475.703384885532</v>
      </c>
      <c r="X258" s="10">
        <f>MAX(0,('1-Input'!$B$10-W258-IF(AND($A258&gt;=1,$A258&lt;1+'1-Input'!$B$12),$W$214,0)))/(1-'P-Parametri'!$B$31*MAX(0,IF(Y257&lt;=0,0,(Y257-Z257)/Y257)))</f>
        <v>14245.165848034641</v>
      </c>
      <c r="Y258" s="10">
        <f>((Y257-X258+MAX(0,-('1-Input'!$B$10-W258-IF(AND($A258&gt;=1,$A258&lt;1+'1-Input'!$B$12),$W$214,0))))*(1+B258))*(1-'P-Parametri'!$B$32)</f>
        <v>14299.275176979041</v>
      </c>
      <c r="Z258" s="10">
        <f>IF(Y257&lt;=0,Z257,Z257*(1-X258/Y257))+MAX(0,-('1-Input'!$B$10-W258-IF(AND($A258&gt;=1,$A258&lt;1+'1-Input'!$B$12),$W$214,0)))</f>
        <v>3626.2807082716004</v>
      </c>
    </row>
    <row r="259" spans="1:26">
      <c r="A259" s="9">
        <f t="shared" si="4"/>
        <v>42</v>
      </c>
      <c r="B259" s="12">
        <f>IF($A259='P-Parametri'!$C$47,'P-Parametri'!$B$34,IF($A259='P-Parametri'!$C$48,'P-Parametri'!$C$34,'P-Parametri'!$C$52))</f>
        <v>4.8525513124279884E-2</v>
      </c>
      <c r="C259" s="10">
        <f>IF($A259&lt;='1-Input'!$B$26,0,IF($A259='1-Input'!$B$26+1,('1-Input'!$B$23+$C$215)*'1-Input'!$B$27,'1-Input'!$B$23+$C$215))</f>
        <v>17010.377486795387</v>
      </c>
      <c r="D259" s="10">
        <f>MAX(0,('1-Input'!$B$10-C259-IF(AND($A259&gt;=1,$A259&lt;1+'1-Input'!$B$12),$C$214,0)))/(1-'P-Parametri'!$B$31*MAX(0,IF(E258&lt;=0,0,(E258-F258)/E258)))</f>
        <v>11989.622513204613</v>
      </c>
      <c r="E259" s="10">
        <f>((E258-D259+MAX(0,-('1-Input'!$B$10-C259-IF(AND($A259&gt;=1,$A259&lt;1+'1-Input'!$B$12),$C$214,0))))*(1+B259))*(1-'P-Parametri'!$B$32)</f>
        <v>-104476.29000779439</v>
      </c>
      <c r="F259" s="10">
        <f>IF(E258&lt;=0,F258,F258*(1-D259/E258))+MAX(0,-('1-Input'!$B$10-C259-IF(AND($A259&gt;=1,$A259&lt;1+'1-Input'!$B$12),$C$214,0)))</f>
        <v>-4822.9364906386281</v>
      </c>
      <c r="G259" s="10">
        <f>IF($A259&lt;='1-Input'!$B$26,0,IF($A259='1-Input'!$B$26+1,('1-Input'!$B$23+$G$215)*'1-Input'!$B$27,'1-Input'!$B$23+$G$215))</f>
        <v>18123.381555781383</v>
      </c>
      <c r="H259" s="10">
        <f>MAX(0,('1-Input'!$B$10-G259-IF(AND($A259&gt;=1,$A259&lt;1+'1-Input'!$B$12),$G$214,0)))/(1-'P-Parametri'!$B$31*MAX(0,IF(I258&lt;=0,0,(I258-J258)/I258)))</f>
        <v>13495.640152553833</v>
      </c>
      <c r="I259" s="10">
        <f>((I258-H259+MAX(0,-('1-Input'!$B$10-G259-IF(AND($A259&gt;=1,$A259&lt;1+'1-Input'!$B$12),$G$214,0))))*(1+B259))*(1-'P-Parametri'!$B$32)</f>
        <v>158187.88459503316</v>
      </c>
      <c r="J259" s="10">
        <f>IF(I258&lt;=0,J258,J258*(1-H259/I258))+MAX(0,-('1-Input'!$B$10-G259-IF(AND($A259&gt;=1,$A259&lt;1+'1-Input'!$B$12),$G$214,0)))</f>
        <v>38336.377281384346</v>
      </c>
      <c r="K259" s="10">
        <f>IF($A259&lt;='1-Input'!$B$26,0,IF($A259='1-Input'!$B$26+1,('1-Input'!$B$23+$K$215)*'1-Input'!$B$27,'1-Input'!$B$23+$K$215))</f>
        <v>17453.081696713114</v>
      </c>
      <c r="L259" s="10">
        <f>MAX(0,('1-Input'!$B$10-K259-IF(AND($A259&gt;=1,$A259&lt;1+'1-Input'!$B$12),$K$214,0)))/(1-'P-Parametri'!$B$31*MAX(0,IF(M258&lt;=0,0,(M258-N258)/M258)))</f>
        <v>14327.34402620597</v>
      </c>
      <c r="M259" s="10">
        <f>((M258-L259+MAX(0,-('1-Input'!$B$10-K259-IF(AND($A259&gt;=1,$A259&lt;1+'1-Input'!$B$12),$K$214,0))))*(1+B259))*(1-'P-Parametri'!$B$32)</f>
        <v>-5851.3308070436478</v>
      </c>
      <c r="N259" s="10">
        <f>IF(M258&lt;=0,N258,N258*(1-L259/M258))+MAX(0,-('1-Input'!$B$10-K259-IF(AND($A259&gt;=1,$A259&lt;1+'1-Input'!$B$12),$K$214,0)))</f>
        <v>-1418.0531334070056</v>
      </c>
      <c r="O259" s="10">
        <f>IF($A259&lt;='1-Input'!$B$26,0,IF($A259='1-Input'!$B$26+1,('1-Input'!$B$23+$O$215)*'1-Input'!$B$27,'1-Input'!$B$23+$O$215))</f>
        <v>17476.991505143429</v>
      </c>
      <c r="P259" s="10">
        <f>MAX(0,('1-Input'!$B$10-O259-IF(AND($A259&gt;=1,$A259&lt;1+'1-Input'!$B$12),$O$214,0)))/(1-'P-Parametri'!$B$31*MAX(0,IF(Q258&lt;=0,0,(Q258-R258)/Q258)))</f>
        <v>14297.67688541705</v>
      </c>
      <c r="Q259" s="10">
        <f>((Q258-P259+MAX(0,-('1-Input'!$B$10-O259-IF(AND($A259&gt;=1,$A259&lt;1+'1-Input'!$B$12),$O$214,0))))*(1+B259))*(1-'P-Parametri'!$B$32)</f>
        <v>333.1854674502822</v>
      </c>
      <c r="R259" s="10">
        <f>IF(Q258&lt;=0,R258,R258*(1-P259/Q258))+MAX(0,-('1-Input'!$B$10-O259-IF(AND($A259&gt;=1,$A259&lt;1+'1-Input'!$B$12),$O$214,0)))</f>
        <v>80.746536421218735</v>
      </c>
      <c r="S259" s="10">
        <f>IF($A259&lt;='1-Input'!$B$26,0,IF($A259='1-Input'!$B$26+1,('1-Input'!$B$23+$S$215)*'1-Input'!$B$27,'1-Input'!$B$23+$S$215))</f>
        <v>17475.703384885528</v>
      </c>
      <c r="T259" s="10">
        <f>MAX(0,('1-Input'!$B$10-S259-IF(AND($A259&gt;=1,$A259&lt;1+'1-Input'!$B$12),$S$214,0)))/(1-'P-Parametri'!$B$31*MAX(0,IF(U258&lt;=0,0,(U258-V258)/U258)))</f>
        <v>14299.275176978252</v>
      </c>
      <c r="U259" s="10">
        <f>((U258-T259+MAX(0,-('1-Input'!$B$10-S259-IF(AND($A259&gt;=1,$A259&lt;1+'1-Input'!$B$12),$S$214,0))))*(1+B259))*(1-'P-Parametri'!$B$32)</f>
        <v>-1.2695960035114456E-9</v>
      </c>
      <c r="V259" s="10">
        <f>IF(U258&lt;=0,V258,V258*(1-T259/U258))+MAX(0,-('1-Input'!$B$10-S259-IF(AND($A259&gt;=1,$A259&lt;1+'1-Input'!$B$12),$S$214,0)))</f>
        <v>-3.0758489767625165E-10</v>
      </c>
      <c r="W259" s="10">
        <f>IF($A259&lt;='1-Input'!$B$26,0,IF($A259='1-Input'!$B$26+1,('1-Input'!$B$23+$W$215)*'1-Input'!$B$27,'1-Input'!$B$23+$W$215))</f>
        <v>17475.703384885532</v>
      </c>
      <c r="X259" s="10">
        <f>MAX(0,('1-Input'!$B$10-W259-IF(AND($A259&gt;=1,$A259&lt;1+'1-Input'!$B$12),$W$214,0)))/(1-'P-Parametri'!$B$31*MAX(0,IF(Y258&lt;=0,0,(Y258-Z258)/Y258)))</f>
        <v>14299.275176978248</v>
      </c>
      <c r="Y259" s="10">
        <f>((Y258-X259+MAX(0,-('1-Input'!$B$10-W259-IF(AND($A259&gt;=1,$A259&lt;1+'1-Input'!$B$12),$W$214,0))))*(1+B259))*(1-'P-Parametri'!$B$32)</f>
        <v>8.2990083587854615E-10</v>
      </c>
      <c r="Z259" s="10">
        <f>IF(Y258&lt;=0,Z258,Z258*(1-X259/Y258))+MAX(0,-('1-Input'!$B$10-W259-IF(AND($A259&gt;=1,$A259&lt;1+'1-Input'!$B$12),$W$214,0)))</f>
        <v>2.0129901680385755E-10</v>
      </c>
    </row>
    <row r="260" spans="1:26">
      <c r="A260" s="4" t="s">
        <v>410</v>
      </c>
      <c r="C260" s="10">
        <f>E259</f>
        <v>-104476.29000779439</v>
      </c>
      <c r="G260" s="10">
        <f>I259</f>
        <v>158187.88459503316</v>
      </c>
      <c r="K260" s="10">
        <f>M259</f>
        <v>-5851.3308070436478</v>
      </c>
      <c r="O260" s="10">
        <f>Q259</f>
        <v>333.1854674502822</v>
      </c>
      <c r="S260" s="10">
        <f>U259</f>
        <v>-1.2695960035114456E-9</v>
      </c>
      <c r="W260" s="10">
        <f>Y259</f>
        <v>8.2990083587854615E-10</v>
      </c>
    </row>
    <row r="261" spans="1:26">
      <c r="A261" s="5" t="s">
        <v>454</v>
      </c>
      <c r="B261" s="10">
        <f>IFERROR(W213-W260*(W213-S213)/(W260-S260),W213)</f>
        <v>26242.119643944236</v>
      </c>
    </row>
    <row r="264" spans="1:26">
      <c r="A264" s="2" t="s">
        <v>459</v>
      </c>
    </row>
    <row r="265" spans="1:26">
      <c r="A265" s="4" t="s">
        <v>451</v>
      </c>
      <c r="C265" s="19">
        <f>'1-Input'!$B$17*0.57</f>
        <v>19950</v>
      </c>
      <c r="G265" s="19">
        <f>'1-Input'!$B$17</f>
        <v>35000</v>
      </c>
      <c r="K265" s="10">
        <f>IFERROR(G265-G312*(G265-C265)/(G312-C312),G265)</f>
        <v>9819.0012182667742</v>
      </c>
      <c r="O265" s="10">
        <f>IFERROR(K265-K312*(K265-G265)/(K312-G312),K265)</f>
        <v>10963.33257222459</v>
      </c>
      <c r="S265" s="10">
        <f>IFERROR(O265-O312*(O265-K265)/(O312-K312),O265)</f>
        <v>11043.369758131277</v>
      </c>
      <c r="W265" s="10">
        <f>IFERROR(S265-S312*(S265-O265)/(S312-O312),S265)</f>
        <v>11028.517471988444</v>
      </c>
    </row>
    <row r="266" spans="1:26">
      <c r="A266" s="4" t="s">
        <v>452</v>
      </c>
      <c r="C266" s="10">
        <f>((C265*(1-'P-Parametri'!$B$22))+0)-(MAX(0,(IF(((C265*(1-'P-Parametri'!$B$22))+0)&lt;='P-Parametri'!$B$6,'P-Parametri'!$C$6*((C265*(1-'P-Parametri'!$B$22))+0),IF(((C265*(1-'P-Parametri'!$B$22))+0)&lt;='P-Parametri'!$B$7,'P-Parametri'!$B$9+'P-Parametri'!$C$7*(((C265*(1-'P-Parametri'!$B$22))+0)-'P-Parametri'!$B$6),'P-Parametri'!$B$10+'P-Parametri'!$C$8*(((C265*(1-'P-Parametri'!$B$22))+0)-'P-Parametri'!$B$7))))-(IF(((C265*(1-'P-Parametri'!$B$22))+0)&lt;='P-Parametri'!$C$12,'P-Parametri'!$B$12,IF(((C265*(1-'P-Parametri'!$B$22))+0)&lt;='P-Parametri'!$B$6,'P-Parametri'!$B$13+'P-Parametri'!$C$13*('P-Parametri'!$B$6-((C265*(1-'P-Parametri'!$B$22))+0))/'P-Parametri'!$D$13,IF(((C265*(1-'P-Parametri'!$B$22))+0)&lt;='P-Parametri'!$B$7,'P-Parametri'!$B$14*('P-Parametri'!$B$7-((C265*(1-'P-Parametri'!$B$22))+0))/'P-Parametri'!$C$14,0))))-(IF((C265*(1-'P-Parametri'!$B$22))&gt;0,IF(((C265*(1-'P-Parametri'!$B$22))+0)&lt;='P-Parametri'!$C$21,0,IF(((C265*(1-'P-Parametri'!$B$22))+0)&lt;='P-Parametri'!$D$21,'P-Parametri'!$B$21,IF(((C265*(1-'P-Parametri'!$B$22))+0)&lt;'P-Parametri'!$E$21,'P-Parametri'!$B$21*('P-Parametri'!$E$21-((C265*(1-'P-Parametri'!$B$22))+0))/('P-Parametri'!$E$21-'P-Parametri'!$D$21),0))),0))))-(IF(MAX(0,(IF(((C265*(1-'P-Parametri'!$B$22))+0)&lt;='P-Parametri'!$B$6,'P-Parametri'!$C$6*((C265*(1-'P-Parametri'!$B$22))+0),IF(((C265*(1-'P-Parametri'!$B$22))+0)&lt;='P-Parametri'!$B$7,'P-Parametri'!$B$9+'P-Parametri'!$C$7*(((C265*(1-'P-Parametri'!$B$22))+0)-'P-Parametri'!$B$6),'P-Parametri'!$B$10+'P-Parametri'!$C$8*(((C265*(1-'P-Parametri'!$B$22))+0)-'P-Parametri'!$B$7))))-(IF(((C265*(1-'P-Parametri'!$B$22))+0)&lt;='P-Parametri'!$C$12,'P-Parametri'!$B$12,IF(((C265*(1-'P-Parametri'!$B$22))+0)&lt;='P-Parametri'!$B$6,'P-Parametri'!$B$13+'P-Parametri'!$C$13*('P-Parametri'!$B$6-((C265*(1-'P-Parametri'!$B$22))+0))/'P-Parametri'!$D$13,IF(((C265*(1-'P-Parametri'!$B$22))+0)&lt;='P-Parametri'!$B$7,'P-Parametri'!$B$14*('P-Parametri'!$B$7-((C265*(1-'P-Parametri'!$B$22))+0))/'P-Parametri'!$C$14,0))))-(IF((C265*(1-'P-Parametri'!$B$22))&gt;0,IF(((C265*(1-'P-Parametri'!$B$22))+0)&lt;='P-Parametri'!$C$21,0,IF(((C265*(1-'P-Parametri'!$B$22))+0)&lt;='P-Parametri'!$D$21,'P-Parametri'!$B$21,IF(((C265*(1-'P-Parametri'!$B$22))+0)&lt;'P-Parametri'!$E$21,'P-Parametri'!$B$21*('P-Parametri'!$E$21-((C265*(1-'P-Parametri'!$B$22))+0))/('P-Parametri'!$E$21-'P-Parametri'!$D$21),0))),0)))&gt;0,'P-Parametri'!$B$11*((C265*(1-'P-Parametri'!$B$22))+0),0))+(IF(AND(((C265*(1-'P-Parametri'!$B$22))+0)&lt;='P-Parametri'!$C$18,(IF(((C265*(1-'P-Parametri'!$B$22))+0)&lt;='P-Parametri'!$B$6,'P-Parametri'!$C$6*((C265*(1-'P-Parametri'!$B$22))+0),IF(((C265*(1-'P-Parametri'!$B$22))+0)&lt;='P-Parametri'!$B$7,'P-Parametri'!$B$9+'P-Parametri'!$C$7*(((C265*(1-'P-Parametri'!$B$22))+0)-'P-Parametri'!$B$6),'P-Parametri'!$B$10+'P-Parametri'!$C$8*(((C265*(1-'P-Parametri'!$B$22))+0)-'P-Parametri'!$B$7))))&gt;(IF(((C265*(1-'P-Parametri'!$B$22))+0)&lt;='P-Parametri'!$C$12,'P-Parametri'!$B$12,IF(((C265*(1-'P-Parametri'!$B$22))+0)&lt;='P-Parametri'!$B$6,'P-Parametri'!$B$13+'P-Parametri'!$C$13*('P-Parametri'!$B$6-((C265*(1-'P-Parametri'!$B$22))+0))/'P-Parametri'!$D$13,IF(((C265*(1-'P-Parametri'!$B$22))+0)&lt;='P-Parametri'!$B$7,'P-Parametri'!$B$14*('P-Parametri'!$B$7-((C265*(1-'P-Parametri'!$B$22))+0))/'P-Parametri'!$C$14,0))))-'P-Parametri'!$D$18),'P-Parametri'!$B$18,0))+(IF((C265*(1-'P-Parametri'!$B$22))&gt;0,IF(((C265*(1-'P-Parametri'!$B$22))+0)&gt;'P-Parametri'!$D$20,0,IF(((C265*(1-'P-Parametri'!$B$22))+0)&lt;='P-Parametri'!$B$20,'P-Parametri'!$B$19*(C265*(1-'P-Parametri'!$B$22)),IF(((C265*(1-'P-Parametri'!$B$22))+0)&lt;='P-Parametri'!$C$20,'P-Parametri'!$C$19*(C265*(1-'P-Parametri'!$B$22)),'P-Parametri'!$D$19*(C265*(1-'P-Parametri'!$B$22))))),0))</f>
        <v>17271.754498461542</v>
      </c>
      <c r="G266" s="10">
        <f>((G265*(1-'P-Parametri'!$B$22))+0)-(MAX(0,(IF(((G265*(1-'P-Parametri'!$B$22))+0)&lt;='P-Parametri'!$B$6,'P-Parametri'!$C$6*((G265*(1-'P-Parametri'!$B$22))+0),IF(((G265*(1-'P-Parametri'!$B$22))+0)&lt;='P-Parametri'!$B$7,'P-Parametri'!$B$9+'P-Parametri'!$C$7*(((G265*(1-'P-Parametri'!$B$22))+0)-'P-Parametri'!$B$6),'P-Parametri'!$B$10+'P-Parametri'!$C$8*(((G265*(1-'P-Parametri'!$B$22))+0)-'P-Parametri'!$B$7))))-(IF(((G265*(1-'P-Parametri'!$B$22))+0)&lt;='P-Parametri'!$C$12,'P-Parametri'!$B$12,IF(((G265*(1-'P-Parametri'!$B$22))+0)&lt;='P-Parametri'!$B$6,'P-Parametri'!$B$13+'P-Parametri'!$C$13*('P-Parametri'!$B$6-((G265*(1-'P-Parametri'!$B$22))+0))/'P-Parametri'!$D$13,IF(((G265*(1-'P-Parametri'!$B$22))+0)&lt;='P-Parametri'!$B$7,'P-Parametri'!$B$14*('P-Parametri'!$B$7-((G265*(1-'P-Parametri'!$B$22))+0))/'P-Parametri'!$C$14,0))))-(IF((G265*(1-'P-Parametri'!$B$22))&gt;0,IF(((G265*(1-'P-Parametri'!$B$22))+0)&lt;='P-Parametri'!$C$21,0,IF(((G265*(1-'P-Parametri'!$B$22))+0)&lt;='P-Parametri'!$D$21,'P-Parametri'!$B$21,IF(((G265*(1-'P-Parametri'!$B$22))+0)&lt;'P-Parametri'!$E$21,'P-Parametri'!$B$21*('P-Parametri'!$E$21-((G265*(1-'P-Parametri'!$B$22))+0))/('P-Parametri'!$E$21-'P-Parametri'!$D$21),0))),0))))-(IF(MAX(0,(IF(((G265*(1-'P-Parametri'!$B$22))+0)&lt;='P-Parametri'!$B$6,'P-Parametri'!$C$6*((G265*(1-'P-Parametri'!$B$22))+0),IF(((G265*(1-'P-Parametri'!$B$22))+0)&lt;='P-Parametri'!$B$7,'P-Parametri'!$B$9+'P-Parametri'!$C$7*(((G265*(1-'P-Parametri'!$B$22))+0)-'P-Parametri'!$B$6),'P-Parametri'!$B$10+'P-Parametri'!$C$8*(((G265*(1-'P-Parametri'!$B$22))+0)-'P-Parametri'!$B$7))))-(IF(((G265*(1-'P-Parametri'!$B$22))+0)&lt;='P-Parametri'!$C$12,'P-Parametri'!$B$12,IF(((G265*(1-'P-Parametri'!$B$22))+0)&lt;='P-Parametri'!$B$6,'P-Parametri'!$B$13+'P-Parametri'!$C$13*('P-Parametri'!$B$6-((G265*(1-'P-Parametri'!$B$22))+0))/'P-Parametri'!$D$13,IF(((G265*(1-'P-Parametri'!$B$22))+0)&lt;='P-Parametri'!$B$7,'P-Parametri'!$B$14*('P-Parametri'!$B$7-((G265*(1-'P-Parametri'!$B$22))+0))/'P-Parametri'!$C$14,0))))-(IF((G265*(1-'P-Parametri'!$B$22))&gt;0,IF(((G265*(1-'P-Parametri'!$B$22))+0)&lt;='P-Parametri'!$C$21,0,IF(((G265*(1-'P-Parametri'!$B$22))+0)&lt;='P-Parametri'!$D$21,'P-Parametri'!$B$21,IF(((G265*(1-'P-Parametri'!$B$22))+0)&lt;'P-Parametri'!$E$21,'P-Parametri'!$B$21*('P-Parametri'!$E$21-((G265*(1-'P-Parametri'!$B$22))+0))/('P-Parametri'!$E$21-'P-Parametri'!$D$21),0))),0)))&gt;0,'P-Parametri'!$B$11*((G265*(1-'P-Parametri'!$B$22))+0),0))+(IF(AND(((G265*(1-'P-Parametri'!$B$22))+0)&lt;='P-Parametri'!$C$18,(IF(((G265*(1-'P-Parametri'!$B$22))+0)&lt;='P-Parametri'!$B$6,'P-Parametri'!$C$6*((G265*(1-'P-Parametri'!$B$22))+0),IF(((G265*(1-'P-Parametri'!$B$22))+0)&lt;='P-Parametri'!$B$7,'P-Parametri'!$B$9+'P-Parametri'!$C$7*(((G265*(1-'P-Parametri'!$B$22))+0)-'P-Parametri'!$B$6),'P-Parametri'!$B$10+'P-Parametri'!$C$8*(((G265*(1-'P-Parametri'!$B$22))+0)-'P-Parametri'!$B$7))))&gt;(IF(((G265*(1-'P-Parametri'!$B$22))+0)&lt;='P-Parametri'!$C$12,'P-Parametri'!$B$12,IF(((G265*(1-'P-Parametri'!$B$22))+0)&lt;='P-Parametri'!$B$6,'P-Parametri'!$B$13+'P-Parametri'!$C$13*('P-Parametri'!$B$6-((G265*(1-'P-Parametri'!$B$22))+0))/'P-Parametri'!$D$13,IF(((G265*(1-'P-Parametri'!$B$22))+0)&lt;='P-Parametri'!$B$7,'P-Parametri'!$B$14*('P-Parametri'!$B$7-((G265*(1-'P-Parametri'!$B$22))+0))/'P-Parametri'!$C$14,0))))-'P-Parametri'!$D$18),'P-Parametri'!$B$18,0))+(IF((G265*(1-'P-Parametri'!$B$22))&gt;0,IF(((G265*(1-'P-Parametri'!$B$22))+0)&gt;'P-Parametri'!$D$20,0,IF(((G265*(1-'P-Parametri'!$B$22))+0)&lt;='P-Parametri'!$B$20,'P-Parametri'!$B$19*(G265*(1-'P-Parametri'!$B$22)),IF(((G265*(1-'P-Parametri'!$B$22))+0)&lt;='P-Parametri'!$C$20,'P-Parametri'!$C$19*(G265*(1-'P-Parametri'!$B$22)),'P-Parametri'!$D$19*(G265*(1-'P-Parametri'!$B$22))))),0))</f>
        <v>26040.798409090909</v>
      </c>
      <c r="K266" s="10">
        <f>((K265*(1-'P-Parametri'!$B$22))+0)-(MAX(0,(IF(((K265*(1-'P-Parametri'!$B$22))+0)&lt;='P-Parametri'!$B$6,'P-Parametri'!$C$6*((K265*(1-'P-Parametri'!$B$22))+0),IF(((K265*(1-'P-Parametri'!$B$22))+0)&lt;='P-Parametri'!$B$7,'P-Parametri'!$B$9+'P-Parametri'!$C$7*(((K265*(1-'P-Parametri'!$B$22))+0)-'P-Parametri'!$B$6),'P-Parametri'!$B$10+'P-Parametri'!$C$8*(((K265*(1-'P-Parametri'!$B$22))+0)-'P-Parametri'!$B$7))))-(IF(((K265*(1-'P-Parametri'!$B$22))+0)&lt;='P-Parametri'!$C$12,'P-Parametri'!$B$12,IF(((K265*(1-'P-Parametri'!$B$22))+0)&lt;='P-Parametri'!$B$6,'P-Parametri'!$B$13+'P-Parametri'!$C$13*('P-Parametri'!$B$6-((K265*(1-'P-Parametri'!$B$22))+0))/'P-Parametri'!$D$13,IF(((K265*(1-'P-Parametri'!$B$22))+0)&lt;='P-Parametri'!$B$7,'P-Parametri'!$B$14*('P-Parametri'!$B$7-((K265*(1-'P-Parametri'!$B$22))+0))/'P-Parametri'!$C$14,0))))-(IF((K265*(1-'P-Parametri'!$B$22))&gt;0,IF(((K265*(1-'P-Parametri'!$B$22))+0)&lt;='P-Parametri'!$C$21,0,IF(((K265*(1-'P-Parametri'!$B$22))+0)&lt;='P-Parametri'!$D$21,'P-Parametri'!$B$21,IF(((K265*(1-'P-Parametri'!$B$22))+0)&lt;'P-Parametri'!$E$21,'P-Parametri'!$B$21*('P-Parametri'!$E$21-((K265*(1-'P-Parametri'!$B$22))+0))/('P-Parametri'!$E$21-'P-Parametri'!$D$21),0))),0))))-(IF(MAX(0,(IF(((K265*(1-'P-Parametri'!$B$22))+0)&lt;='P-Parametri'!$B$6,'P-Parametri'!$C$6*((K265*(1-'P-Parametri'!$B$22))+0),IF(((K265*(1-'P-Parametri'!$B$22))+0)&lt;='P-Parametri'!$B$7,'P-Parametri'!$B$9+'P-Parametri'!$C$7*(((K265*(1-'P-Parametri'!$B$22))+0)-'P-Parametri'!$B$6),'P-Parametri'!$B$10+'P-Parametri'!$C$8*(((K265*(1-'P-Parametri'!$B$22))+0)-'P-Parametri'!$B$7))))-(IF(((K265*(1-'P-Parametri'!$B$22))+0)&lt;='P-Parametri'!$C$12,'P-Parametri'!$B$12,IF(((K265*(1-'P-Parametri'!$B$22))+0)&lt;='P-Parametri'!$B$6,'P-Parametri'!$B$13+'P-Parametri'!$C$13*('P-Parametri'!$B$6-((K265*(1-'P-Parametri'!$B$22))+0))/'P-Parametri'!$D$13,IF(((K265*(1-'P-Parametri'!$B$22))+0)&lt;='P-Parametri'!$B$7,'P-Parametri'!$B$14*('P-Parametri'!$B$7-((K265*(1-'P-Parametri'!$B$22))+0))/'P-Parametri'!$C$14,0))))-(IF((K265*(1-'P-Parametri'!$B$22))&gt;0,IF(((K265*(1-'P-Parametri'!$B$22))+0)&lt;='P-Parametri'!$C$21,0,IF(((K265*(1-'P-Parametri'!$B$22))+0)&lt;='P-Parametri'!$D$21,'P-Parametri'!$B$21,IF(((K265*(1-'P-Parametri'!$B$22))+0)&lt;'P-Parametri'!$E$21,'P-Parametri'!$B$21*('P-Parametri'!$E$21-((K265*(1-'P-Parametri'!$B$22))+0))/('P-Parametri'!$E$21-'P-Parametri'!$D$21),0))),0)))&gt;0,'P-Parametri'!$B$11*((K265*(1-'P-Parametri'!$B$22))+0),0))+(IF(AND(((K265*(1-'P-Parametri'!$B$22))+0)&lt;='P-Parametri'!$C$18,(IF(((K265*(1-'P-Parametri'!$B$22))+0)&lt;='P-Parametri'!$B$6,'P-Parametri'!$C$6*((K265*(1-'P-Parametri'!$B$22))+0),IF(((K265*(1-'P-Parametri'!$B$22))+0)&lt;='P-Parametri'!$B$7,'P-Parametri'!$B$9+'P-Parametri'!$C$7*(((K265*(1-'P-Parametri'!$B$22))+0)-'P-Parametri'!$B$6),'P-Parametri'!$B$10+'P-Parametri'!$C$8*(((K265*(1-'P-Parametri'!$B$22))+0)-'P-Parametri'!$B$7))))&gt;(IF(((K265*(1-'P-Parametri'!$B$22))+0)&lt;='P-Parametri'!$C$12,'P-Parametri'!$B$12,IF(((K265*(1-'P-Parametri'!$B$22))+0)&lt;='P-Parametri'!$B$6,'P-Parametri'!$B$13+'P-Parametri'!$C$13*('P-Parametri'!$B$6-((K265*(1-'P-Parametri'!$B$22))+0))/'P-Parametri'!$D$13,IF(((K265*(1-'P-Parametri'!$B$22))+0)&lt;='P-Parametri'!$B$7,'P-Parametri'!$B$14*('P-Parametri'!$B$7-((K265*(1-'P-Parametri'!$B$22))+0))/'P-Parametri'!$C$14,0))))-'P-Parametri'!$D$18),'P-Parametri'!$B$18,0))+(IF((K265*(1-'P-Parametri'!$B$22))&gt;0,IF(((K265*(1-'P-Parametri'!$B$22))+0)&gt;'P-Parametri'!$D$20,0,IF(((K265*(1-'P-Parametri'!$B$22))+0)&lt;='P-Parametri'!$B$20,'P-Parametri'!$B$19*(K265*(1-'P-Parametri'!$B$22)),IF(((K265*(1-'P-Parametri'!$B$22))+0)&lt;='P-Parametri'!$C$20,'P-Parametri'!$C$19*(K265*(1-'P-Parametri'!$B$22)),'P-Parametri'!$D$19*(K265*(1-'P-Parametri'!$B$22))))),0))</f>
        <v>10315.05791006537</v>
      </c>
      <c r="O266" s="10">
        <f>((O265*(1-'P-Parametri'!$B$22))+0)-(MAX(0,(IF(((O265*(1-'P-Parametri'!$B$22))+0)&lt;='P-Parametri'!$B$6,'P-Parametri'!$C$6*((O265*(1-'P-Parametri'!$B$22))+0),IF(((O265*(1-'P-Parametri'!$B$22))+0)&lt;='P-Parametri'!$B$7,'P-Parametri'!$B$9+'P-Parametri'!$C$7*(((O265*(1-'P-Parametri'!$B$22))+0)-'P-Parametri'!$B$6),'P-Parametri'!$B$10+'P-Parametri'!$C$8*(((O265*(1-'P-Parametri'!$B$22))+0)-'P-Parametri'!$B$7))))-(IF(((O265*(1-'P-Parametri'!$B$22))+0)&lt;='P-Parametri'!$C$12,'P-Parametri'!$B$12,IF(((O265*(1-'P-Parametri'!$B$22))+0)&lt;='P-Parametri'!$B$6,'P-Parametri'!$B$13+'P-Parametri'!$C$13*('P-Parametri'!$B$6-((O265*(1-'P-Parametri'!$B$22))+0))/'P-Parametri'!$D$13,IF(((O265*(1-'P-Parametri'!$B$22))+0)&lt;='P-Parametri'!$B$7,'P-Parametri'!$B$14*('P-Parametri'!$B$7-((O265*(1-'P-Parametri'!$B$22))+0))/'P-Parametri'!$C$14,0))))-(IF((O265*(1-'P-Parametri'!$B$22))&gt;0,IF(((O265*(1-'P-Parametri'!$B$22))+0)&lt;='P-Parametri'!$C$21,0,IF(((O265*(1-'P-Parametri'!$B$22))+0)&lt;='P-Parametri'!$D$21,'P-Parametri'!$B$21,IF(((O265*(1-'P-Parametri'!$B$22))+0)&lt;'P-Parametri'!$E$21,'P-Parametri'!$B$21*('P-Parametri'!$E$21-((O265*(1-'P-Parametri'!$B$22))+0))/('P-Parametri'!$E$21-'P-Parametri'!$D$21),0))),0))))-(IF(MAX(0,(IF(((O265*(1-'P-Parametri'!$B$22))+0)&lt;='P-Parametri'!$B$6,'P-Parametri'!$C$6*((O265*(1-'P-Parametri'!$B$22))+0),IF(((O265*(1-'P-Parametri'!$B$22))+0)&lt;='P-Parametri'!$B$7,'P-Parametri'!$B$9+'P-Parametri'!$C$7*(((O265*(1-'P-Parametri'!$B$22))+0)-'P-Parametri'!$B$6),'P-Parametri'!$B$10+'P-Parametri'!$C$8*(((O265*(1-'P-Parametri'!$B$22))+0)-'P-Parametri'!$B$7))))-(IF(((O265*(1-'P-Parametri'!$B$22))+0)&lt;='P-Parametri'!$C$12,'P-Parametri'!$B$12,IF(((O265*(1-'P-Parametri'!$B$22))+0)&lt;='P-Parametri'!$B$6,'P-Parametri'!$B$13+'P-Parametri'!$C$13*('P-Parametri'!$B$6-((O265*(1-'P-Parametri'!$B$22))+0))/'P-Parametri'!$D$13,IF(((O265*(1-'P-Parametri'!$B$22))+0)&lt;='P-Parametri'!$B$7,'P-Parametri'!$B$14*('P-Parametri'!$B$7-((O265*(1-'P-Parametri'!$B$22))+0))/'P-Parametri'!$C$14,0))))-(IF((O265*(1-'P-Parametri'!$B$22))&gt;0,IF(((O265*(1-'P-Parametri'!$B$22))+0)&lt;='P-Parametri'!$C$21,0,IF(((O265*(1-'P-Parametri'!$B$22))+0)&lt;='P-Parametri'!$D$21,'P-Parametri'!$B$21,IF(((O265*(1-'P-Parametri'!$B$22))+0)&lt;'P-Parametri'!$E$21,'P-Parametri'!$B$21*('P-Parametri'!$E$21-((O265*(1-'P-Parametri'!$B$22))+0))/('P-Parametri'!$E$21-'P-Parametri'!$D$21),0))),0)))&gt;0,'P-Parametri'!$B$11*((O265*(1-'P-Parametri'!$B$22))+0),0))+(IF(AND(((O265*(1-'P-Parametri'!$B$22))+0)&lt;='P-Parametri'!$C$18,(IF(((O265*(1-'P-Parametri'!$B$22))+0)&lt;='P-Parametri'!$B$6,'P-Parametri'!$C$6*((O265*(1-'P-Parametri'!$B$22))+0),IF(((O265*(1-'P-Parametri'!$B$22))+0)&lt;='P-Parametri'!$B$7,'P-Parametri'!$B$9+'P-Parametri'!$C$7*(((O265*(1-'P-Parametri'!$B$22))+0)-'P-Parametri'!$B$6),'P-Parametri'!$B$10+'P-Parametri'!$C$8*(((O265*(1-'P-Parametri'!$B$22))+0)-'P-Parametri'!$B$7))))&gt;(IF(((O265*(1-'P-Parametri'!$B$22))+0)&lt;='P-Parametri'!$C$12,'P-Parametri'!$B$12,IF(((O265*(1-'P-Parametri'!$B$22))+0)&lt;='P-Parametri'!$B$6,'P-Parametri'!$B$13+'P-Parametri'!$C$13*('P-Parametri'!$B$6-((O265*(1-'P-Parametri'!$B$22))+0))/'P-Parametri'!$D$13,IF(((O265*(1-'P-Parametri'!$B$22))+0)&lt;='P-Parametri'!$B$7,'P-Parametri'!$B$14*('P-Parametri'!$B$7-((O265*(1-'P-Parametri'!$B$22))+0))/'P-Parametri'!$C$14,0))))-'P-Parametri'!$D$18),'P-Parametri'!$B$18,0))+(IF((O265*(1-'P-Parametri'!$B$22))&gt;0,IF(((O265*(1-'P-Parametri'!$B$22))+0)&gt;'P-Parametri'!$D$20,0,IF(((O265*(1-'P-Parametri'!$B$22))+0)&lt;='P-Parametri'!$B$20,'P-Parametri'!$B$19*(O265*(1-'P-Parametri'!$B$22)),IF(((O265*(1-'P-Parametri'!$B$22))+0)&lt;='P-Parametri'!$C$20,'P-Parametri'!$C$19*(O265*(1-'P-Parametri'!$B$22)),'P-Parametri'!$D$19*(O265*(1-'P-Parametri'!$B$22))))),0))</f>
        <v>11149.509253996232</v>
      </c>
      <c r="S266" s="10">
        <f>((S265*(1-'P-Parametri'!$B$22))+0)-(MAX(0,(IF(((S265*(1-'P-Parametri'!$B$22))+0)&lt;='P-Parametri'!$B$6,'P-Parametri'!$C$6*((S265*(1-'P-Parametri'!$B$22))+0),IF(((S265*(1-'P-Parametri'!$B$22))+0)&lt;='P-Parametri'!$B$7,'P-Parametri'!$B$9+'P-Parametri'!$C$7*(((S265*(1-'P-Parametri'!$B$22))+0)-'P-Parametri'!$B$6),'P-Parametri'!$B$10+'P-Parametri'!$C$8*(((S265*(1-'P-Parametri'!$B$22))+0)-'P-Parametri'!$B$7))))-(IF(((S265*(1-'P-Parametri'!$B$22))+0)&lt;='P-Parametri'!$C$12,'P-Parametri'!$B$12,IF(((S265*(1-'P-Parametri'!$B$22))+0)&lt;='P-Parametri'!$B$6,'P-Parametri'!$B$13+'P-Parametri'!$C$13*('P-Parametri'!$B$6-((S265*(1-'P-Parametri'!$B$22))+0))/'P-Parametri'!$D$13,IF(((S265*(1-'P-Parametri'!$B$22))+0)&lt;='P-Parametri'!$B$7,'P-Parametri'!$B$14*('P-Parametri'!$B$7-((S265*(1-'P-Parametri'!$B$22))+0))/'P-Parametri'!$C$14,0))))-(IF((S265*(1-'P-Parametri'!$B$22))&gt;0,IF(((S265*(1-'P-Parametri'!$B$22))+0)&lt;='P-Parametri'!$C$21,0,IF(((S265*(1-'P-Parametri'!$B$22))+0)&lt;='P-Parametri'!$D$21,'P-Parametri'!$B$21,IF(((S265*(1-'P-Parametri'!$B$22))+0)&lt;'P-Parametri'!$E$21,'P-Parametri'!$B$21*('P-Parametri'!$E$21-((S265*(1-'P-Parametri'!$B$22))+0))/('P-Parametri'!$E$21-'P-Parametri'!$D$21),0))),0))))-(IF(MAX(0,(IF(((S265*(1-'P-Parametri'!$B$22))+0)&lt;='P-Parametri'!$B$6,'P-Parametri'!$C$6*((S265*(1-'P-Parametri'!$B$22))+0),IF(((S265*(1-'P-Parametri'!$B$22))+0)&lt;='P-Parametri'!$B$7,'P-Parametri'!$B$9+'P-Parametri'!$C$7*(((S265*(1-'P-Parametri'!$B$22))+0)-'P-Parametri'!$B$6),'P-Parametri'!$B$10+'P-Parametri'!$C$8*(((S265*(1-'P-Parametri'!$B$22))+0)-'P-Parametri'!$B$7))))-(IF(((S265*(1-'P-Parametri'!$B$22))+0)&lt;='P-Parametri'!$C$12,'P-Parametri'!$B$12,IF(((S265*(1-'P-Parametri'!$B$22))+0)&lt;='P-Parametri'!$B$6,'P-Parametri'!$B$13+'P-Parametri'!$C$13*('P-Parametri'!$B$6-((S265*(1-'P-Parametri'!$B$22))+0))/'P-Parametri'!$D$13,IF(((S265*(1-'P-Parametri'!$B$22))+0)&lt;='P-Parametri'!$B$7,'P-Parametri'!$B$14*('P-Parametri'!$B$7-((S265*(1-'P-Parametri'!$B$22))+0))/'P-Parametri'!$C$14,0))))-(IF((S265*(1-'P-Parametri'!$B$22))&gt;0,IF(((S265*(1-'P-Parametri'!$B$22))+0)&lt;='P-Parametri'!$C$21,0,IF(((S265*(1-'P-Parametri'!$B$22))+0)&lt;='P-Parametri'!$D$21,'P-Parametri'!$B$21,IF(((S265*(1-'P-Parametri'!$B$22))+0)&lt;'P-Parametri'!$E$21,'P-Parametri'!$B$21*('P-Parametri'!$E$21-((S265*(1-'P-Parametri'!$B$22))+0))/('P-Parametri'!$E$21-'P-Parametri'!$D$21),0))),0)))&gt;0,'P-Parametri'!$B$11*((S265*(1-'P-Parametri'!$B$22))+0),0))+(IF(AND(((S265*(1-'P-Parametri'!$B$22))+0)&lt;='P-Parametri'!$C$18,(IF(((S265*(1-'P-Parametri'!$B$22))+0)&lt;='P-Parametri'!$B$6,'P-Parametri'!$C$6*((S265*(1-'P-Parametri'!$B$22))+0),IF(((S265*(1-'P-Parametri'!$B$22))+0)&lt;='P-Parametri'!$B$7,'P-Parametri'!$B$9+'P-Parametri'!$C$7*(((S265*(1-'P-Parametri'!$B$22))+0)-'P-Parametri'!$B$6),'P-Parametri'!$B$10+'P-Parametri'!$C$8*(((S265*(1-'P-Parametri'!$B$22))+0)-'P-Parametri'!$B$7))))&gt;(IF(((S265*(1-'P-Parametri'!$B$22))+0)&lt;='P-Parametri'!$C$12,'P-Parametri'!$B$12,IF(((S265*(1-'P-Parametri'!$B$22))+0)&lt;='P-Parametri'!$B$6,'P-Parametri'!$B$13+'P-Parametri'!$C$13*('P-Parametri'!$B$6-((S265*(1-'P-Parametri'!$B$22))+0))/'P-Parametri'!$D$13,IF(((S265*(1-'P-Parametri'!$B$22))+0)&lt;='P-Parametri'!$B$7,'P-Parametri'!$B$14*('P-Parametri'!$B$7-((S265*(1-'P-Parametri'!$B$22))+0))/'P-Parametri'!$C$14,0))))-'P-Parametri'!$D$18),'P-Parametri'!$B$18,0))+(IF((S265*(1-'P-Parametri'!$B$22))&gt;0,IF(((S265*(1-'P-Parametri'!$B$22))+0)&gt;'P-Parametri'!$D$20,0,IF(((S265*(1-'P-Parametri'!$B$22))+0)&lt;='P-Parametri'!$B$20,'P-Parametri'!$B$19*(S265*(1-'P-Parametri'!$B$22)),IF(((S265*(1-'P-Parametri'!$B$22))+0)&lt;='P-Parametri'!$C$20,'P-Parametri'!$C$19*(S265*(1-'P-Parametri'!$B$22)),'P-Parametri'!$D$19*(S265*(1-'P-Parametri'!$B$22))))),0))</f>
        <v>11207.872714119289</v>
      </c>
      <c r="W266" s="10">
        <f>((W265*(1-'P-Parametri'!$B$22))+0)-(MAX(0,(IF(((W265*(1-'P-Parametri'!$B$22))+0)&lt;='P-Parametri'!$B$6,'P-Parametri'!$C$6*((W265*(1-'P-Parametri'!$B$22))+0),IF(((W265*(1-'P-Parametri'!$B$22))+0)&lt;='P-Parametri'!$B$7,'P-Parametri'!$B$9+'P-Parametri'!$C$7*(((W265*(1-'P-Parametri'!$B$22))+0)-'P-Parametri'!$B$6),'P-Parametri'!$B$10+'P-Parametri'!$C$8*(((W265*(1-'P-Parametri'!$B$22))+0)-'P-Parametri'!$B$7))))-(IF(((W265*(1-'P-Parametri'!$B$22))+0)&lt;='P-Parametri'!$C$12,'P-Parametri'!$B$12,IF(((W265*(1-'P-Parametri'!$B$22))+0)&lt;='P-Parametri'!$B$6,'P-Parametri'!$B$13+'P-Parametri'!$C$13*('P-Parametri'!$B$6-((W265*(1-'P-Parametri'!$B$22))+0))/'P-Parametri'!$D$13,IF(((W265*(1-'P-Parametri'!$B$22))+0)&lt;='P-Parametri'!$B$7,'P-Parametri'!$B$14*('P-Parametri'!$B$7-((W265*(1-'P-Parametri'!$B$22))+0))/'P-Parametri'!$C$14,0))))-(IF((W265*(1-'P-Parametri'!$B$22))&gt;0,IF(((W265*(1-'P-Parametri'!$B$22))+0)&lt;='P-Parametri'!$C$21,0,IF(((W265*(1-'P-Parametri'!$B$22))+0)&lt;='P-Parametri'!$D$21,'P-Parametri'!$B$21,IF(((W265*(1-'P-Parametri'!$B$22))+0)&lt;'P-Parametri'!$E$21,'P-Parametri'!$B$21*('P-Parametri'!$E$21-((W265*(1-'P-Parametri'!$B$22))+0))/('P-Parametri'!$E$21-'P-Parametri'!$D$21),0))),0))))-(IF(MAX(0,(IF(((W265*(1-'P-Parametri'!$B$22))+0)&lt;='P-Parametri'!$B$6,'P-Parametri'!$C$6*((W265*(1-'P-Parametri'!$B$22))+0),IF(((W265*(1-'P-Parametri'!$B$22))+0)&lt;='P-Parametri'!$B$7,'P-Parametri'!$B$9+'P-Parametri'!$C$7*(((W265*(1-'P-Parametri'!$B$22))+0)-'P-Parametri'!$B$6),'P-Parametri'!$B$10+'P-Parametri'!$C$8*(((W265*(1-'P-Parametri'!$B$22))+0)-'P-Parametri'!$B$7))))-(IF(((W265*(1-'P-Parametri'!$B$22))+0)&lt;='P-Parametri'!$C$12,'P-Parametri'!$B$12,IF(((W265*(1-'P-Parametri'!$B$22))+0)&lt;='P-Parametri'!$B$6,'P-Parametri'!$B$13+'P-Parametri'!$C$13*('P-Parametri'!$B$6-((W265*(1-'P-Parametri'!$B$22))+0))/'P-Parametri'!$D$13,IF(((W265*(1-'P-Parametri'!$B$22))+0)&lt;='P-Parametri'!$B$7,'P-Parametri'!$B$14*('P-Parametri'!$B$7-((W265*(1-'P-Parametri'!$B$22))+0))/'P-Parametri'!$C$14,0))))-(IF((W265*(1-'P-Parametri'!$B$22))&gt;0,IF(((W265*(1-'P-Parametri'!$B$22))+0)&lt;='P-Parametri'!$C$21,0,IF(((W265*(1-'P-Parametri'!$B$22))+0)&lt;='P-Parametri'!$D$21,'P-Parametri'!$B$21,IF(((W265*(1-'P-Parametri'!$B$22))+0)&lt;'P-Parametri'!$E$21,'P-Parametri'!$B$21*('P-Parametri'!$E$21-((W265*(1-'P-Parametri'!$B$22))+0))/('P-Parametri'!$E$21-'P-Parametri'!$D$21),0))),0)))&gt;0,'P-Parametri'!$B$11*((W265*(1-'P-Parametri'!$B$22))+0),0))+(IF(AND(((W265*(1-'P-Parametri'!$B$22))+0)&lt;='P-Parametri'!$C$18,(IF(((W265*(1-'P-Parametri'!$B$22))+0)&lt;='P-Parametri'!$B$6,'P-Parametri'!$C$6*((W265*(1-'P-Parametri'!$B$22))+0),IF(((W265*(1-'P-Parametri'!$B$22))+0)&lt;='P-Parametri'!$B$7,'P-Parametri'!$B$9+'P-Parametri'!$C$7*(((W265*(1-'P-Parametri'!$B$22))+0)-'P-Parametri'!$B$6),'P-Parametri'!$B$10+'P-Parametri'!$C$8*(((W265*(1-'P-Parametri'!$B$22))+0)-'P-Parametri'!$B$7))))&gt;(IF(((W265*(1-'P-Parametri'!$B$22))+0)&lt;='P-Parametri'!$C$12,'P-Parametri'!$B$12,IF(((W265*(1-'P-Parametri'!$B$22))+0)&lt;='P-Parametri'!$B$6,'P-Parametri'!$B$13+'P-Parametri'!$C$13*('P-Parametri'!$B$6-((W265*(1-'P-Parametri'!$B$22))+0))/'P-Parametri'!$D$13,IF(((W265*(1-'P-Parametri'!$B$22))+0)&lt;='P-Parametri'!$B$7,'P-Parametri'!$B$14*('P-Parametri'!$B$7-((W265*(1-'P-Parametri'!$B$22))+0))/'P-Parametri'!$C$14,0))))-'P-Parametri'!$D$18),'P-Parametri'!$B$18,0))+(IF((W265*(1-'P-Parametri'!$B$22))&gt;0,IF(((W265*(1-'P-Parametri'!$B$22))+0)&gt;'P-Parametri'!$D$20,0,IF(((W265*(1-'P-Parametri'!$B$22))+0)&lt;='P-Parametri'!$B$20,'P-Parametri'!$B$19*(W265*(1-'P-Parametri'!$B$22)),IF(((W265*(1-'P-Parametri'!$B$22))+0)&lt;='P-Parametri'!$C$20,'P-Parametri'!$C$19*(W265*(1-'P-Parametri'!$B$22)),'P-Parametri'!$D$19*(W265*(1-'P-Parametri'!$B$22))))),0))</f>
        <v>11197.042363199102</v>
      </c>
    </row>
    <row r="267" spans="1:26">
      <c r="A267" s="4" t="s">
        <v>453</v>
      </c>
      <c r="C267" s="10">
        <f>(('P-Parametri'!$B$24*C265)*(1+'P-Parametri'!$B$26)^('1-Input'!$B$25-1-'1-Input'!$C$12+1)*(IF('P-Parametri'!$B$26=0,'1-Input'!$C$12,((1+'P-Parametri'!$B$26)^'1-Input'!$C$12-1)/'P-Parametri'!$B$26)))*'P-Parametri'!$B$27*(1-'P-Parametri'!$B$28)</f>
        <v>2907.2793313910051</v>
      </c>
      <c r="G267" s="10">
        <f>(('P-Parametri'!$B$24*G265)*(1+'P-Parametri'!$B$26)^('1-Input'!$B$25-1-'1-Input'!$C$12+1)*(IF('P-Parametri'!$B$26=0,'1-Input'!$C$12,((1+'P-Parametri'!$B$26)^'1-Input'!$C$12-1)/'P-Parametri'!$B$26)))*'P-Parametri'!$B$27*(1-'P-Parametri'!$B$28)</f>
        <v>5100.4900550719385</v>
      </c>
      <c r="K267" s="10">
        <f>(('P-Parametri'!$B$24*K265)*(1+'P-Parametri'!$B$26)^('1-Input'!$B$25-1-'1-Input'!$C$12+1)*(IF('P-Parametri'!$B$26=0,'1-Input'!$C$12,((1+'P-Parametri'!$B$26)^'1-Input'!$C$12-1)/'P-Parametri'!$B$26)))*'P-Parametri'!$B$27*(1-'P-Parametri'!$B$28)</f>
        <v>1430.9062304145409</v>
      </c>
      <c r="O267" s="10">
        <f>(('P-Parametri'!$B$24*O265)*(1+'P-Parametri'!$B$26)^('1-Input'!$B$25-1-'1-Input'!$C$12+1)*(IF('P-Parametri'!$B$26=0,'1-Input'!$C$12,((1+'P-Parametri'!$B$26)^'1-Input'!$C$12-1)/'P-Parametri'!$B$26)))*'P-Parametri'!$B$27*(1-'P-Parametri'!$B$28)</f>
        <v>1597.6676787165077</v>
      </c>
      <c r="S267" s="10">
        <f>(('P-Parametri'!$B$24*S265)*(1+'P-Parametri'!$B$26)^('1-Input'!$B$25-1-'1-Input'!$C$12+1)*(IF('P-Parametri'!$B$26=0,'1-Input'!$C$12,((1+'P-Parametri'!$B$26)^'1-Input'!$C$12-1)/'P-Parametri'!$B$26)))*'P-Parametri'!$B$27*(1-'P-Parametri'!$B$28)</f>
        <v>1609.3313607380221</v>
      </c>
      <c r="W267" s="10">
        <f>(('P-Parametri'!$B$24*W265)*(1+'P-Parametri'!$B$26)^('1-Input'!$B$25-1-'1-Input'!$C$12+1)*(IF('P-Parametri'!$B$26=0,'1-Input'!$C$12,((1+'P-Parametri'!$B$26)^'1-Input'!$C$12-1)/'P-Parametri'!$B$26)))*'P-Parametri'!$B$27*(1-'P-Parametri'!$B$28)</f>
        <v>1607.1669625161192</v>
      </c>
    </row>
    <row r="268" spans="1:26">
      <c r="A268" s="15" t="s">
        <v>176</v>
      </c>
      <c r="B268" s="15" t="s">
        <v>177</v>
      </c>
      <c r="C268" s="15" t="s">
        <v>178</v>
      </c>
      <c r="D268" s="15" t="s">
        <v>180</v>
      </c>
      <c r="E268" s="15" t="s">
        <v>181</v>
      </c>
      <c r="F268" s="15" t="s">
        <v>182</v>
      </c>
      <c r="G268" s="15" t="s">
        <v>178</v>
      </c>
      <c r="H268" s="15" t="s">
        <v>180</v>
      </c>
      <c r="I268" s="15" t="s">
        <v>181</v>
      </c>
      <c r="J268" s="15" t="s">
        <v>182</v>
      </c>
      <c r="K268" s="15" t="s">
        <v>178</v>
      </c>
      <c r="L268" s="15" t="s">
        <v>180</v>
      </c>
      <c r="M268" s="15" t="s">
        <v>181</v>
      </c>
      <c r="N268" s="15" t="s">
        <v>182</v>
      </c>
      <c r="O268" s="15" t="s">
        <v>178</v>
      </c>
      <c r="P268" s="15" t="s">
        <v>180</v>
      </c>
      <c r="Q268" s="15" t="s">
        <v>181</v>
      </c>
      <c r="R268" s="15" t="s">
        <v>182</v>
      </c>
      <c r="S268" s="15" t="s">
        <v>178</v>
      </c>
      <c r="T268" s="15" t="s">
        <v>180</v>
      </c>
      <c r="U268" s="15" t="s">
        <v>181</v>
      </c>
      <c r="V268" s="15" t="s">
        <v>182</v>
      </c>
      <c r="W268" s="15" t="s">
        <v>178</v>
      </c>
      <c r="X268" s="15" t="s">
        <v>180</v>
      </c>
      <c r="Y268" s="15" t="s">
        <v>181</v>
      </c>
      <c r="Z268" s="15" t="s">
        <v>182</v>
      </c>
    </row>
    <row r="269" spans="1:26">
      <c r="A269" s="9">
        <f>0</f>
        <v>0</v>
      </c>
      <c r="D269" s="10">
        <f>0</f>
        <v>0</v>
      </c>
      <c r="E269" s="10">
        <f>'1-Input'!$B$8</f>
        <v>760000</v>
      </c>
      <c r="F269" s="10">
        <f>'1-Input'!$B$9</f>
        <v>586000</v>
      </c>
      <c r="H269" s="10">
        <f>0</f>
        <v>0</v>
      </c>
      <c r="I269" s="10">
        <f>'1-Input'!$B$8</f>
        <v>760000</v>
      </c>
      <c r="J269" s="10">
        <f>'1-Input'!$B$9</f>
        <v>586000</v>
      </c>
      <c r="L269" s="10">
        <f>0</f>
        <v>0</v>
      </c>
      <c r="M269" s="10">
        <f>'1-Input'!$B$8</f>
        <v>760000</v>
      </c>
      <c r="N269" s="10">
        <f>'1-Input'!$B$9</f>
        <v>586000</v>
      </c>
      <c r="P269" s="10">
        <f>0</f>
        <v>0</v>
      </c>
      <c r="Q269" s="10">
        <f>'1-Input'!$B$8</f>
        <v>760000</v>
      </c>
      <c r="R269" s="10">
        <f>'1-Input'!$B$9</f>
        <v>586000</v>
      </c>
      <c r="T269" s="10">
        <f>0</f>
        <v>0</v>
      </c>
      <c r="U269" s="10">
        <f>'1-Input'!$B$8</f>
        <v>760000</v>
      </c>
      <c r="V269" s="10">
        <f>'1-Input'!$B$9</f>
        <v>586000</v>
      </c>
      <c r="X269" s="10">
        <f>0</f>
        <v>0</v>
      </c>
      <c r="Y269" s="10">
        <f>'1-Input'!$B$8</f>
        <v>760000</v>
      </c>
      <c r="Z269" s="10">
        <f>'1-Input'!$B$9</f>
        <v>586000</v>
      </c>
    </row>
    <row r="270" spans="1:26">
      <c r="A270" s="9">
        <f t="shared" ref="A270:A311" si="5">A269+1</f>
        <v>1</v>
      </c>
      <c r="B270" s="12">
        <f>IF($A270='P-Parametri'!$C$47,'P-Parametri'!$B$34,IF($A270='P-Parametri'!$C$48,'P-Parametri'!$C$34,'P-Parametri'!$C$52))</f>
        <v>-0.35</v>
      </c>
      <c r="C270" s="10">
        <f>IF($A270&lt;='1-Input'!$B$26,0,IF($A270='1-Input'!$B$26+1,('1-Input'!$B$23+$C$267)*'1-Input'!$B$27,'1-Input'!$B$23+$C$267))</f>
        <v>0</v>
      </c>
      <c r="D270" s="10">
        <f>MAX(0,('1-Input'!$B$10-C270-IF(AND($A270&gt;=1,$A270&lt;1+'1-Input'!$C$12),$C$266,0)))/(1-'P-Parametri'!$B$31*MAX(0,IF(E269&lt;=0,0,(E269-F269)/E269)))</f>
        <v>12470.57275332871</v>
      </c>
      <c r="E270" s="10">
        <f>((E269-D270+MAX(0,-('1-Input'!$B$10-C270-IF(AND($A270&gt;=1,$A270&lt;1+'1-Input'!$C$12),$C$266,0))))*(1+B270))*(1-'P-Parametri'!$B$32)</f>
        <v>484922.33945491567</v>
      </c>
      <c r="F270" s="10">
        <f>IF(E269&lt;=0,F269,F269*(1-D270/E269))+MAX(0,-('1-Input'!$B$10-C270-IF(AND($A270&gt;=1,$A270&lt;1+'1-Input'!$C$12),$C$266,0)))</f>
        <v>576384.53206124913</v>
      </c>
      <c r="G270" s="10">
        <f>IF($A270&lt;='1-Input'!$B$26,0,IF($A270='1-Input'!$B$26+1,('1-Input'!$B$23+$G$267)*'1-Input'!$B$27,'1-Input'!$B$23+$G$267))</f>
        <v>0</v>
      </c>
      <c r="H270" s="10">
        <f>MAX(0,('1-Input'!$B$10-G270-IF(AND($A270&gt;=1,$A270&lt;1+'1-Input'!$C$12),$G$266,0)))/(1-'P-Parametri'!$B$31*MAX(0,IF(I269&lt;=0,0,(I269-J269)/I269)))</f>
        <v>3146.5012159199023</v>
      </c>
      <c r="I270" s="10">
        <f>((I269-H270+MAX(0,-('1-Input'!$B$10-G270-IF(AND($A270&gt;=1,$A270&lt;1+'1-Input'!$C$12),$G$266,0))))*(1+B270))*(1-'P-Parametri'!$B$32)</f>
        <v>490970.8646612328</v>
      </c>
      <c r="J270" s="10">
        <f>IF(I269&lt;=0,J269,J269*(1-H270/I269))+MAX(0,-('1-Input'!$B$10-G270-IF(AND($A270&gt;=1,$A270&lt;1+'1-Input'!$C$12),$G$266,0)))</f>
        <v>583573.88195719861</v>
      </c>
      <c r="K270" s="10">
        <f>IF($A270&lt;='1-Input'!$B$26,0,IF($A270='1-Input'!$B$26+1,('1-Input'!$B$23+$K$267)*'1-Input'!$B$27,'1-Input'!$B$23+$K$267))</f>
        <v>0</v>
      </c>
      <c r="L270" s="10">
        <f>MAX(0,('1-Input'!$B$10-K270-IF(AND($A270&gt;=1,$A270&lt;1+'1-Input'!$C$12),$K$266,0)))/(1-'P-Parametri'!$B$31*MAX(0,IF(M269&lt;=0,0,(M269-N269)/M269)))</f>
        <v>19867.586306383007</v>
      </c>
      <c r="M270" s="10">
        <f>((M269-L270+MAX(0,-('1-Input'!$B$10-K270-IF(AND($A270&gt;=1,$A270&lt;1+'1-Input'!$C$12),$K$266,0))))*(1+B270))*(1-'P-Parametri'!$B$32)</f>
        <v>480123.89676304936</v>
      </c>
      <c r="N270" s="10">
        <f>IF(M269&lt;=0,N269,N269*(1-L270/M269))+MAX(0,-('1-Input'!$B$10-K270-IF(AND($A270&gt;=1,$A270&lt;1+'1-Input'!$C$12),$K$266,0)))</f>
        <v>570681.04529534152</v>
      </c>
      <c r="O270" s="10">
        <f>IF($A270&lt;='1-Input'!$B$26,0,IF($A270='1-Input'!$B$26+1,('1-Input'!$B$23+$O$267)*'1-Input'!$B$27,'1-Input'!$B$23+$O$267))</f>
        <v>0</v>
      </c>
      <c r="P270" s="10">
        <f>MAX(0,('1-Input'!$B$10-O270-IF(AND($A270&gt;=1,$A270&lt;1+'1-Input'!$C$12),$O$266,0)))/(1-'P-Parametri'!$B$31*MAX(0,IF(Q269&lt;=0,0,(Q269-R269)/Q269)))</f>
        <v>18980.319221784743</v>
      </c>
      <c r="Q270" s="10">
        <f>((Q269-P270+MAX(0,-('1-Input'!$B$10-O270-IF(AND($A270&gt;=1,$A270&lt;1+'1-Input'!$C$12),$O$266,0))))*(1+B270))*(1-'P-Parametri'!$B$32)</f>
        <v>480699.46692082827</v>
      </c>
      <c r="R270" s="10">
        <f>IF(Q269&lt;=0,R269,R269*(1-P270/Q269))+MAX(0,-('1-Input'!$B$10-O270-IF(AND($A270&gt;=1,$A270&lt;1+'1-Input'!$C$12),$O$266,0)))</f>
        <v>571365.17491583445</v>
      </c>
      <c r="S270" s="10">
        <f>IF($A270&lt;='1-Input'!$B$26,0,IF($A270='1-Input'!$B$26+1,('1-Input'!$B$23+$S$267)*'1-Input'!$B$27,'1-Input'!$B$23+$S$267))</f>
        <v>0</v>
      </c>
      <c r="T270" s="10">
        <f>MAX(0,('1-Input'!$B$10-S270-IF(AND($A270&gt;=1,$A270&lt;1+'1-Input'!$C$12),$S$266,0)))/(1-'P-Parametri'!$B$31*MAX(0,IF(U269&lt;=0,0,(U269-V269)/U269)))</f>
        <v>18918.261706404028</v>
      </c>
      <c r="U270" s="10">
        <f>((U269-T270+MAX(0,-('1-Input'!$B$10-S270-IF(AND($A270&gt;=1,$A270&lt;1+'1-Input'!$C$12),$S$266,0))))*(1+B270))*(1-'P-Parametri'!$B$32)</f>
        <v>480739.72363105573</v>
      </c>
      <c r="V270" s="10">
        <f>IF(U269&lt;=0,V269,V269*(1-T270/U269))+MAX(0,-('1-Input'!$B$10-S270-IF(AND($A270&gt;=1,$A270&lt;1+'1-Input'!$C$12),$S$266,0)))</f>
        <v>571413.02452637791</v>
      </c>
      <c r="W270" s="10">
        <f>IF($A270&lt;='1-Input'!$B$26,0,IF($A270='1-Input'!$B$26+1,('1-Input'!$B$23+$W$267)*'1-Input'!$B$27,'1-Input'!$B$23+$W$267))</f>
        <v>0</v>
      </c>
      <c r="X270" s="10">
        <f>MAX(0,('1-Input'!$B$10-W270-IF(AND($A270&gt;=1,$A270&lt;1+'1-Input'!$C$12),$W$266,0)))/(1-'P-Parametri'!$B$31*MAX(0,IF(Y269&lt;=0,0,(Y269-Z269)/Y269)))</f>
        <v>18929.777553260792</v>
      </c>
      <c r="Y270" s="10">
        <f>((Y269-X270+MAX(0,-('1-Input'!$B$10-W270-IF(AND($A270&gt;=1,$A270&lt;1+'1-Input'!$C$12),$W$266,0))))*(1+B270))*(1-'P-Parametri'!$B$32)</f>
        <v>480732.2533011997</v>
      </c>
      <c r="Z270" s="10">
        <f>IF(Y269&lt;=0,Z269,Z269*(1-X270/Y269))+MAX(0,-('1-Input'!$B$10-W270-IF(AND($A270&gt;=1,$A270&lt;1+'1-Input'!$C$12),$W$266,0)))</f>
        <v>571404.14520235418</v>
      </c>
    </row>
    <row r="271" spans="1:26">
      <c r="A271" s="9">
        <f t="shared" si="5"/>
        <v>2</v>
      </c>
      <c r="B271" s="12">
        <f>IF($A271='P-Parametri'!$C$47,'P-Parametri'!$B$34,IF($A271='P-Parametri'!$C$48,'P-Parametri'!$C$34,'P-Parametri'!$C$52))</f>
        <v>-0.2</v>
      </c>
      <c r="C271" s="10">
        <f>IF($A271&lt;='1-Input'!$B$26,0,IF($A271='1-Input'!$B$26+1,('1-Input'!$B$23+$C$267)*'1-Input'!$B$27,'1-Input'!$B$23+$C$267))</f>
        <v>0</v>
      </c>
      <c r="D271" s="10">
        <f>MAX(0,('1-Input'!$B$10-C271-IF(AND($A271&gt;=1,$A271&lt;1+'1-Input'!$C$12),$C$266,0)))/(1-'P-Parametri'!$B$31*MAX(0,IF(E270&lt;=0,0,(E270-F270)/E270)))</f>
        <v>11728.245501538458</v>
      </c>
      <c r="E271" s="10">
        <f>((E270-D271+MAX(0,-('1-Input'!$B$10-C271-IF(AND($A271&gt;=1,$A271&lt;1+'1-Input'!$C$12),$C$266,0))))*(1+B271))*(1-'P-Parametri'!$B$32)</f>
        <v>377798.16461237636</v>
      </c>
      <c r="F271" s="10">
        <f>IF(E270&lt;=0,F270,F270*(1-D271/E270))+MAX(0,-('1-Input'!$B$10-C271-IF(AND($A271&gt;=1,$A271&lt;1+'1-Input'!$C$12),$C$266,0)))</f>
        <v>562444.1982277896</v>
      </c>
      <c r="G271" s="10">
        <f>IF($A271&lt;='1-Input'!$B$26,0,IF($A271='1-Input'!$B$26+1,('1-Input'!$B$23+$G$267)*'1-Input'!$B$27,'1-Input'!$B$23+$G$267))</f>
        <v>0</v>
      </c>
      <c r="H271" s="10">
        <f>MAX(0,('1-Input'!$B$10-G271-IF(AND($A271&gt;=1,$A271&lt;1+'1-Input'!$C$12),$G$266,0)))/(1-'P-Parametri'!$B$31*MAX(0,IF(I270&lt;=0,0,(I270-J270)/I270)))</f>
        <v>2959.2015909090915</v>
      </c>
      <c r="I271" s="10">
        <f>((I270-H271+MAX(0,-('1-Input'!$B$10-G271-IF(AND($A271&gt;=1,$A271&lt;1+'1-Input'!$C$12),$G$266,0))))*(1+B271))*(1-'P-Parametri'!$B$32)</f>
        <v>389628.51179534645</v>
      </c>
      <c r="J271" s="10">
        <f>IF(I270&lt;=0,J270,J270*(1-H271/I270))+MAX(0,-('1-Input'!$B$10-G271-IF(AND($A271&gt;=1,$A271&lt;1+'1-Input'!$C$12),$G$266,0)))</f>
        <v>580056.5393118416</v>
      </c>
      <c r="K271" s="10">
        <f>IF($A271&lt;='1-Input'!$B$26,0,IF($A271='1-Input'!$B$26+1,('1-Input'!$B$23+$K$267)*'1-Input'!$B$27,'1-Input'!$B$23+$K$267))</f>
        <v>0</v>
      </c>
      <c r="L271" s="10">
        <f>MAX(0,('1-Input'!$B$10-K271-IF(AND($A271&gt;=1,$A271&lt;1+'1-Input'!$C$12),$K$266,0)))/(1-'P-Parametri'!$B$31*MAX(0,IF(M270&lt;=0,0,(M270-N270)/M270)))</f>
        <v>18684.94208993463</v>
      </c>
      <c r="M271" s="10">
        <f>((M270-L271+MAX(0,-('1-Input'!$B$10-K271-IF(AND($A271&gt;=1,$A271&lt;1+'1-Input'!$C$12),$K$266,0))))*(1+B271))*(1-'P-Parametri'!$B$32)</f>
        <v>368412.8614110148</v>
      </c>
      <c r="N271" s="10">
        <f>IF(M270&lt;=0,N270,N270*(1-L271/M270))+MAX(0,-('1-Input'!$B$10-K271-IF(AND($A271&gt;=1,$A271&lt;1+'1-Input'!$C$12),$K$266,0)))</f>
        <v>548471.89812508668</v>
      </c>
      <c r="O271" s="10">
        <f>IF($A271&lt;='1-Input'!$B$26,0,IF($A271='1-Input'!$B$26+1,('1-Input'!$B$23+$O$267)*'1-Input'!$B$27,'1-Input'!$B$23+$O$267))</f>
        <v>0</v>
      </c>
      <c r="P271" s="10">
        <f>MAX(0,('1-Input'!$B$10-O271-IF(AND($A271&gt;=1,$A271&lt;1+'1-Input'!$C$12),$O$266,0)))/(1-'P-Parametri'!$B$31*MAX(0,IF(Q270&lt;=0,0,(Q270-R270)/Q270)))</f>
        <v>17850.490746003768</v>
      </c>
      <c r="Q271" s="10">
        <f>((Q270-P271+MAX(0,-('1-Input'!$B$10-O271-IF(AND($A271&gt;=1,$A271&lt;1+'1-Input'!$C$12),$O$266,0))))*(1+B271))*(1-'P-Parametri'!$B$32)</f>
        <v>369538.62257797993</v>
      </c>
      <c r="R271" s="10">
        <f>IF(Q270&lt;=0,R270,R270*(1-P271/Q270))+MAX(0,-('1-Input'!$B$10-O271-IF(AND($A271&gt;=1,$A271&lt;1+'1-Input'!$C$12),$O$266,0)))</f>
        <v>550147.86666135339</v>
      </c>
      <c r="S271" s="10">
        <f>IF($A271&lt;='1-Input'!$B$26,0,IF($A271='1-Input'!$B$26+1,('1-Input'!$B$23+$S$267)*'1-Input'!$B$27,'1-Input'!$B$23+$S$267))</f>
        <v>0</v>
      </c>
      <c r="T271" s="10">
        <f>MAX(0,('1-Input'!$B$10-S271-IF(AND($A271&gt;=1,$A271&lt;1+'1-Input'!$C$12),$S$266,0)))/(1-'P-Parametri'!$B$31*MAX(0,IF(U270&lt;=0,0,(U270-V270)/U270)))</f>
        <v>17792.127285880713</v>
      </c>
      <c r="U271" s="10">
        <f>((U270-T271+MAX(0,-('1-Input'!$B$10-S271-IF(AND($A271&gt;=1,$A271&lt;1+'1-Input'!$C$12),$S$266,0))))*(1+B271))*(1-'P-Parametri'!$B$32)</f>
        <v>369617.36092198774</v>
      </c>
      <c r="V271" s="10">
        <f>IF(U270&lt;=0,V270,V270*(1-T271/U270))+MAX(0,-('1-Input'!$B$10-S271-IF(AND($A271&gt;=1,$A271&lt;1+'1-Input'!$C$12),$S$266,0)))</f>
        <v>550265.08778340591</v>
      </c>
      <c r="W271" s="10">
        <f>IF($A271&lt;='1-Input'!$B$26,0,IF($A271='1-Input'!$B$26+1,('1-Input'!$B$23+$W$267)*'1-Input'!$B$27,'1-Input'!$B$23+$W$267))</f>
        <v>0</v>
      </c>
      <c r="X271" s="10">
        <f>MAX(0,('1-Input'!$B$10-W271-IF(AND($A271&gt;=1,$A271&lt;1+'1-Input'!$C$12),$W$266,0)))/(1-'P-Parametri'!$B$31*MAX(0,IF(Y270&lt;=0,0,(Y270-Z270)/Y270)))</f>
        <v>17802.9576368009</v>
      </c>
      <c r="Y271" s="10">
        <f>((Y270-X271+MAX(0,-('1-Input'!$B$10-W271-IF(AND($A271&gt;=1,$A271&lt;1+'1-Input'!$C$12),$W$266,0))))*(1+B271))*(1-'P-Parametri'!$B$32)</f>
        <v>369602.74965845601</v>
      </c>
      <c r="Z271" s="10">
        <f>IF(Y270&lt;=0,Z270,Z270*(1-X271/Y270))+MAX(0,-('1-Input'!$B$10-W271-IF(AND($A271&gt;=1,$A271&lt;1+'1-Input'!$C$12),$W$266,0)))</f>
        <v>550243.33537386055</v>
      </c>
    </row>
    <row r="272" spans="1:26">
      <c r="A272" s="9">
        <f t="shared" si="5"/>
        <v>3</v>
      </c>
      <c r="B272" s="12">
        <f>IF($A272='P-Parametri'!$C$47,'P-Parametri'!$B$34,IF($A272='P-Parametri'!$C$48,'P-Parametri'!$C$34,'P-Parametri'!$C$52))</f>
        <v>4.8525513124279884E-2</v>
      </c>
      <c r="C272" s="10">
        <f>IF($A272&lt;='1-Input'!$B$26,0,IF($A272='1-Input'!$B$26+1,('1-Input'!$B$23+$C$267)*'1-Input'!$B$27,'1-Input'!$B$23+$C$267))</f>
        <v>0</v>
      </c>
      <c r="D272" s="10">
        <f>MAX(0,('1-Input'!$B$10-C272-IF(AND($A272&gt;=1,$A272&lt;1+'1-Input'!$C$12),$C$266,0)))/(1-'P-Parametri'!$B$31*MAX(0,IF(E271&lt;=0,0,(E271-F271)/E271)))</f>
        <v>11728.245501538458</v>
      </c>
      <c r="E272" s="10">
        <f>((E271-D272+MAX(0,-('1-Input'!$B$10-C272-IF(AND($A272&gt;=1,$A272&lt;1+'1-Input'!$C$12),$C$266,0))))*(1+B272))*(1-'P-Parametri'!$B$32)</f>
        <v>383065.98247550486</v>
      </c>
      <c r="F272" s="10">
        <f>IF(E271&lt;=0,F271,F271*(1-D272/E271))+MAX(0,-('1-Input'!$B$10-C272-IF(AND($A272&gt;=1,$A272&lt;1+'1-Input'!$C$12),$C$266,0)))</f>
        <v>544983.86026002967</v>
      </c>
      <c r="G272" s="10">
        <f>IF($A272&lt;='1-Input'!$B$26,0,IF($A272='1-Input'!$B$26+1,('1-Input'!$B$23+$G$267)*'1-Input'!$B$27,'1-Input'!$B$23+$G$267))</f>
        <v>0</v>
      </c>
      <c r="H272" s="10">
        <f>MAX(0,('1-Input'!$B$10-G272-IF(AND($A272&gt;=1,$A272&lt;1+'1-Input'!$C$12),$G$266,0)))/(1-'P-Parametri'!$B$31*MAX(0,IF(I271&lt;=0,0,(I271-J271)/I271)))</f>
        <v>2959.2015909090915</v>
      </c>
      <c r="I272" s="10">
        <f>((I271-H272+MAX(0,-('1-Input'!$B$10-G272-IF(AND($A272&gt;=1,$A272&lt;1+'1-Input'!$C$12),$G$266,0))))*(1+B272))*(1-'P-Parametri'!$B$32)</f>
        <v>404621.77161773597</v>
      </c>
      <c r="J272" s="10">
        <f>IF(I271&lt;=0,J271,J271*(1-H272/I271))+MAX(0,-('1-Input'!$B$10-G272-IF(AND($A272&gt;=1,$A272&lt;1+'1-Input'!$C$12),$G$266,0)))</f>
        <v>575651.05002657487</v>
      </c>
      <c r="K272" s="10">
        <f>IF($A272&lt;='1-Input'!$B$26,0,IF($A272='1-Input'!$B$26+1,('1-Input'!$B$23+$K$267)*'1-Input'!$B$27,'1-Input'!$B$23+$K$267))</f>
        <v>0</v>
      </c>
      <c r="L272" s="10">
        <f>MAX(0,('1-Input'!$B$10-K272-IF(AND($A272&gt;=1,$A272&lt;1+'1-Input'!$C$12),$K$266,0)))/(1-'P-Parametri'!$B$31*MAX(0,IF(M271&lt;=0,0,(M271-N271)/M271)))</f>
        <v>18684.94208993463</v>
      </c>
      <c r="M272" s="10">
        <f>((M271-L272+MAX(0,-('1-Input'!$B$10-K272-IF(AND($A272&gt;=1,$A272&lt;1+'1-Input'!$C$12),$K$266,0))))*(1+B272))*(1-'P-Parametri'!$B$32)</f>
        <v>365965.24876790232</v>
      </c>
      <c r="N272" s="10">
        <f>IF(M271&lt;=0,N271,N271*(1-L272/M271))+MAX(0,-('1-Input'!$B$10-K272-IF(AND($A272&gt;=1,$A272&lt;1+'1-Input'!$C$12),$K$266,0)))</f>
        <v>520654.83002607006</v>
      </c>
      <c r="O272" s="10">
        <f>IF($A272&lt;='1-Input'!$B$26,0,IF($A272='1-Input'!$B$26+1,('1-Input'!$B$23+$O$267)*'1-Input'!$B$27,'1-Input'!$B$23+$O$267))</f>
        <v>0</v>
      </c>
      <c r="P272" s="10">
        <f>MAX(0,('1-Input'!$B$10-O272-IF(AND($A272&gt;=1,$A272&lt;1+'1-Input'!$C$12),$O$266,0)))/(1-'P-Parametri'!$B$31*MAX(0,IF(Q271&lt;=0,0,(Q271-R271)/Q271)))</f>
        <v>17850.490746003768</v>
      </c>
      <c r="Q272" s="10">
        <f>((Q271-P272+MAX(0,-('1-Input'!$B$10-O272-IF(AND($A272&gt;=1,$A272&lt;1+'1-Input'!$C$12),$O$266,0))))*(1+B272))*(1-'P-Parametri'!$B$32)</f>
        <v>368016.47093106451</v>
      </c>
      <c r="R272" s="10">
        <f>IF(Q271&lt;=0,R271,R271*(1-P272/Q271))+MAX(0,-('1-Input'!$B$10-O272-IF(AND($A272&gt;=1,$A272&lt;1+'1-Input'!$C$12),$O$266,0)))</f>
        <v>523573.08177347633</v>
      </c>
      <c r="S272" s="10">
        <f>IF($A272&lt;='1-Input'!$B$26,0,IF($A272='1-Input'!$B$26+1,('1-Input'!$B$23+$S$267)*'1-Input'!$B$27,'1-Input'!$B$23+$S$267))</f>
        <v>0</v>
      </c>
      <c r="T272" s="10">
        <f>MAX(0,('1-Input'!$B$10-S272-IF(AND($A272&gt;=1,$A272&lt;1+'1-Input'!$C$12),$S$266,0)))/(1-'P-Parametri'!$B$31*MAX(0,IF(U271&lt;=0,0,(U271-V271)/U271)))</f>
        <v>17792.127285880713</v>
      </c>
      <c r="U272" s="10">
        <f>((U271-T272+MAX(0,-('1-Input'!$B$10-S272-IF(AND($A272&gt;=1,$A272&lt;1+'1-Input'!$C$12),$S$266,0))))*(1+B272))*(1-'P-Parametri'!$B$32)</f>
        <v>368159.93816111202</v>
      </c>
      <c r="V272" s="10">
        <f>IF(U271&lt;=0,V271,V271*(1-T272/U271))+MAX(0,-('1-Input'!$B$10-S272-IF(AND($A272&gt;=1,$A272&lt;1+'1-Input'!$C$12),$S$266,0)))</f>
        <v>523777.19106124662</v>
      </c>
      <c r="W272" s="10">
        <f>IF($A272&lt;='1-Input'!$B$26,0,IF($A272='1-Input'!$B$26+1,('1-Input'!$B$23+$W$267)*'1-Input'!$B$27,'1-Input'!$B$23+$W$267))</f>
        <v>0</v>
      </c>
      <c r="X272" s="10">
        <f>MAX(0,('1-Input'!$B$10-W272-IF(AND($A272&gt;=1,$A272&lt;1+'1-Input'!$C$12),$W$266,0)))/(1-'P-Parametri'!$B$31*MAX(0,IF(Y271&lt;=0,0,(Y271-Z271)/Y271)))</f>
        <v>17802.9576368009</v>
      </c>
      <c r="Y272" s="10">
        <f>((Y271-X272+MAX(0,-('1-Input'!$B$10-W272-IF(AND($A272&gt;=1,$A272&lt;1+'1-Input'!$C$12),$W$266,0))))*(1+B272))*(1-'P-Parametri'!$B$32)</f>
        <v>368133.31533162785</v>
      </c>
      <c r="Z272" s="10">
        <f>IF(Y271&lt;=0,Z271,Z271*(1-X272/Y271))+MAX(0,-('1-Input'!$B$10-W272-IF(AND($A272&gt;=1,$A272&lt;1+'1-Input'!$C$12),$W$266,0)))</f>
        <v>523739.31504759094</v>
      </c>
    </row>
    <row r="273" spans="1:26">
      <c r="A273" s="9">
        <f t="shared" si="5"/>
        <v>4</v>
      </c>
      <c r="B273" s="12">
        <f>IF($A273='P-Parametri'!$C$47,'P-Parametri'!$B$34,IF($A273='P-Parametri'!$C$48,'P-Parametri'!$C$34,'P-Parametri'!$C$52))</f>
        <v>4.8525513124279884E-2</v>
      </c>
      <c r="C273" s="10">
        <f>IF($A273&lt;='1-Input'!$B$26,0,IF($A273='1-Input'!$B$26+1,('1-Input'!$B$23+$C$267)*'1-Input'!$B$27,'1-Input'!$B$23+$C$267))</f>
        <v>0</v>
      </c>
      <c r="D273" s="10">
        <f>MAX(0,('1-Input'!$B$10-C273-IF(AND($A273&gt;=1,$A273&lt;1+'1-Input'!$C$12),$C$266,0)))/(1-'P-Parametri'!$B$31*MAX(0,IF(E272&lt;=0,0,(E272-F272)/E272)))</f>
        <v>11728.245501538458</v>
      </c>
      <c r="E273" s="10">
        <f>((E272-D273+MAX(0,-('1-Input'!$B$10-C273-IF(AND($A273&gt;=1,$A273&lt;1+'1-Input'!$C$12),$C$266,0))))*(1+B273))*(1-'P-Parametri'!$B$32)</f>
        <v>388578.37702063093</v>
      </c>
      <c r="F273" s="10">
        <f>IF(E272&lt;=0,F272,F272*(1-D273/E272))+MAX(0,-('1-Input'!$B$10-C273-IF(AND($A273&gt;=1,$A273&lt;1+'1-Input'!$C$12),$C$266,0)))</f>
        <v>528298.21131203289</v>
      </c>
      <c r="G273" s="10">
        <f>IF($A273&lt;='1-Input'!$B$26,0,IF($A273='1-Input'!$B$26+1,('1-Input'!$B$23+$G$267)*'1-Input'!$B$27,'1-Input'!$B$23+$G$267))</f>
        <v>0</v>
      </c>
      <c r="H273" s="10">
        <f>MAX(0,('1-Input'!$B$10-G273-IF(AND($A273&gt;=1,$A273&lt;1+'1-Input'!$C$12),$G$266,0)))/(1-'P-Parametri'!$B$31*MAX(0,IF(I272&lt;=0,0,(I272-J272)/I272)))</f>
        <v>2959.2015909090915</v>
      </c>
      <c r="I273" s="10">
        <f>((I272-H273+MAX(0,-('1-Input'!$B$10-G273-IF(AND($A273&gt;=1,$A273&lt;1+'1-Input'!$C$12),$G$266,0))))*(1+B273))*(1-'P-Parametri'!$B$32)</f>
        <v>420311.14543551527</v>
      </c>
      <c r="J273" s="10">
        <f>IF(I272&lt;=0,J272,J272*(1-H273/I272))+MAX(0,-('1-Input'!$B$10-G273-IF(AND($A273&gt;=1,$A273&lt;1+'1-Input'!$C$12),$G$266,0)))</f>
        <v>571441.0256963555</v>
      </c>
      <c r="K273" s="10">
        <f>IF($A273&lt;='1-Input'!$B$26,0,IF($A273='1-Input'!$B$26+1,('1-Input'!$B$23+$K$267)*'1-Input'!$B$27,'1-Input'!$B$23+$K$267))</f>
        <v>0</v>
      </c>
      <c r="L273" s="10">
        <f>MAX(0,('1-Input'!$B$10-K273-IF(AND($A273&gt;=1,$A273&lt;1+'1-Input'!$C$12),$K$266,0)))/(1-'P-Parametri'!$B$31*MAX(0,IF(M272&lt;=0,0,(M272-N272)/M272)))</f>
        <v>18684.94208993463</v>
      </c>
      <c r="M273" s="10">
        <f>((M272-L273+MAX(0,-('1-Input'!$B$10-K273-IF(AND($A273&gt;=1,$A273&lt;1+'1-Input'!$C$12),$K$266,0))))*(1+B273))*(1-'P-Parametri'!$B$32)</f>
        <v>363403.99723395839</v>
      </c>
      <c r="N273" s="10">
        <f>IF(M272&lt;=0,N272,N272*(1-L273/M272))+MAX(0,-('1-Input'!$B$10-K273-IF(AND($A273&gt;=1,$A273&lt;1+'1-Input'!$C$12),$K$266,0)))</f>
        <v>494071.96353632939</v>
      </c>
      <c r="O273" s="10">
        <f>IF($A273&lt;='1-Input'!$B$26,0,IF($A273='1-Input'!$B$26+1,('1-Input'!$B$23+$O$267)*'1-Input'!$B$27,'1-Input'!$B$23+$O$267))</f>
        <v>0</v>
      </c>
      <c r="P273" s="10">
        <f>MAX(0,('1-Input'!$B$10-O273-IF(AND($A273&gt;=1,$A273&lt;1+'1-Input'!$C$12),$O$266,0)))/(1-'P-Parametri'!$B$31*MAX(0,IF(Q272&lt;=0,0,(Q272-R272)/Q272)))</f>
        <v>17850.490746003768</v>
      </c>
      <c r="Q273" s="10">
        <f>((Q272-P273+MAX(0,-('1-Input'!$B$10-O273-IF(AND($A273&gt;=1,$A273&lt;1+'1-Input'!$C$12),$O$266,0))))*(1+B273))*(1-'P-Parametri'!$B$32)</f>
        <v>366423.64812410285</v>
      </c>
      <c r="R273" s="10">
        <f>IF(Q272&lt;=0,R272,R272*(1-P273/Q272))+MAX(0,-('1-Input'!$B$10-O273-IF(AND($A273&gt;=1,$A273&lt;1+'1-Input'!$C$12),$O$266,0)))</f>
        <v>498177.38025118015</v>
      </c>
      <c r="S273" s="10">
        <f>IF($A273&lt;='1-Input'!$B$26,0,IF($A273='1-Input'!$B$26+1,('1-Input'!$B$23+$S$267)*'1-Input'!$B$27,'1-Input'!$B$23+$S$267))</f>
        <v>0</v>
      </c>
      <c r="T273" s="10">
        <f>MAX(0,('1-Input'!$B$10-S273-IF(AND($A273&gt;=1,$A273&lt;1+'1-Input'!$C$12),$S$266,0)))/(1-'P-Parametri'!$B$31*MAX(0,IF(U272&lt;=0,0,(U272-V272)/U272)))</f>
        <v>17792.127285880713</v>
      </c>
      <c r="U273" s="10">
        <f>((U272-T273+MAX(0,-('1-Input'!$B$10-S273-IF(AND($A273&gt;=1,$A273&lt;1+'1-Input'!$C$12),$S$266,0))))*(1+B273))*(1-'P-Parametri'!$B$32)</f>
        <v>366634.84950282215</v>
      </c>
      <c r="V273" s="10">
        <f>IF(U272&lt;=0,V272,V272*(1-T273/U272))+MAX(0,-('1-Input'!$B$10-S273-IF(AND($A273&gt;=1,$A273&lt;1+'1-Input'!$C$12),$S$266,0)))</f>
        <v>498464.52260701463</v>
      </c>
      <c r="W273" s="10">
        <f>IF($A273&lt;='1-Input'!$B$26,0,IF($A273='1-Input'!$B$26+1,('1-Input'!$B$23+$W$267)*'1-Input'!$B$27,'1-Input'!$B$23+$W$267))</f>
        <v>0</v>
      </c>
      <c r="X273" s="10">
        <f>MAX(0,('1-Input'!$B$10-W273-IF(AND($A273&gt;=1,$A273&lt;1+'1-Input'!$C$12),$W$266,0)))/(1-'P-Parametri'!$B$31*MAX(0,IF(Y272&lt;=0,0,(Y272-Z272)/Y272)))</f>
        <v>17802.9576368009</v>
      </c>
      <c r="Y273" s="10">
        <f>((Y272-X273+MAX(0,-('1-Input'!$B$10-W273-IF(AND($A273&gt;=1,$A273&lt;1+'1-Input'!$C$12),$W$266,0))))*(1+B273))*(1-'P-Parametri'!$B$32)</f>
        <v>366595.657428851</v>
      </c>
      <c r="Z273" s="10">
        <f>IF(Y272&lt;=0,Z272,Z272*(1-X273/Y272))+MAX(0,-('1-Input'!$B$10-W273-IF(AND($A273&gt;=1,$A273&lt;1+'1-Input'!$C$12),$W$266,0)))</f>
        <v>498411.23836939113</v>
      </c>
    </row>
    <row r="274" spans="1:26">
      <c r="A274" s="9">
        <f t="shared" si="5"/>
        <v>5</v>
      </c>
      <c r="B274" s="12">
        <f>IF($A274='P-Parametri'!$C$47,'P-Parametri'!$B$34,IF($A274='P-Parametri'!$C$48,'P-Parametri'!$C$34,'P-Parametri'!$C$52))</f>
        <v>4.8525513124279884E-2</v>
      </c>
      <c r="C274" s="10">
        <f>IF($A274&lt;='1-Input'!$B$26,0,IF($A274='1-Input'!$B$26+1,('1-Input'!$B$23+$C$267)*'1-Input'!$B$27,'1-Input'!$B$23+$C$267))</f>
        <v>0</v>
      </c>
      <c r="D274" s="10">
        <f>MAX(0,('1-Input'!$B$10-C274-IF(AND($A274&gt;=1,$A274&lt;1+'1-Input'!$C$12),$C$266,0)))/(1-'P-Parametri'!$B$31*MAX(0,IF(E273&lt;=0,0,(E273-F273)/E273)))</f>
        <v>11728.245501538458</v>
      </c>
      <c r="E274" s="10">
        <f>((E273-D274+MAX(0,-('1-Input'!$B$10-C274-IF(AND($A274&gt;=1,$A274&lt;1+'1-Input'!$C$12),$C$266,0))))*(1+B274))*(1-'P-Parametri'!$B$32)</f>
        <v>394346.70356696477</v>
      </c>
      <c r="F274" s="10">
        <f>IF(E273&lt;=0,F273,F273*(1-D274/E273))+MAX(0,-('1-Input'!$B$10-C274-IF(AND($A274&gt;=1,$A274&lt;1+'1-Input'!$C$12),$C$266,0)))</f>
        <v>512352.8795933763</v>
      </c>
      <c r="G274" s="10">
        <f>IF($A274&lt;='1-Input'!$B$26,0,IF($A274='1-Input'!$B$26+1,('1-Input'!$B$23+$G$267)*'1-Input'!$B$27,'1-Input'!$B$23+$G$267))</f>
        <v>0</v>
      </c>
      <c r="H274" s="10">
        <f>MAX(0,('1-Input'!$B$10-G274-IF(AND($A274&gt;=1,$A274&lt;1+'1-Input'!$C$12),$G$266,0)))/(1-'P-Parametri'!$B$31*MAX(0,IF(I273&lt;=0,0,(I273-J273)/I273)))</f>
        <v>2959.2015909090915</v>
      </c>
      <c r="I274" s="10">
        <f>((I273-H274+MAX(0,-('1-Input'!$B$10-G274-IF(AND($A274&gt;=1,$A274&lt;1+'1-Input'!$C$12),$G$266,0))))*(1+B274))*(1-'P-Parametri'!$B$32)</f>
        <v>436728.95275093516</v>
      </c>
      <c r="J274" s="10">
        <f>IF(I273&lt;=0,J273,J273*(1-H274/I273))+MAX(0,-('1-Input'!$B$10-G274-IF(AND($A274&gt;=1,$A274&lt;1+'1-Input'!$C$12),$G$266,0)))</f>
        <v>567417.7938341616</v>
      </c>
      <c r="K274" s="10">
        <f>IF($A274&lt;='1-Input'!$B$26,0,IF($A274='1-Input'!$B$26+1,('1-Input'!$B$23+$K$267)*'1-Input'!$B$27,'1-Input'!$B$23+$K$267))</f>
        <v>0</v>
      </c>
      <c r="L274" s="10">
        <f>MAX(0,('1-Input'!$B$10-K274-IF(AND($A274&gt;=1,$A274&lt;1+'1-Input'!$C$12),$K$266,0)))/(1-'P-Parametri'!$B$31*MAX(0,IF(M273&lt;=0,0,(M273-N273)/M273)))</f>
        <v>18684.94208993463</v>
      </c>
      <c r="M274" s="10">
        <f>((M273-L274+MAX(0,-('1-Input'!$B$10-K274-IF(AND($A274&gt;=1,$A274&lt;1+'1-Input'!$C$12),$K$266,0))))*(1+B274))*(1-'P-Parametri'!$B$32)</f>
        <v>360723.83073024719</v>
      </c>
      <c r="N274" s="10">
        <f>IF(M273&lt;=0,N273,N273*(1-L274/M273))+MAX(0,-('1-Input'!$B$10-K274-IF(AND($A274&gt;=1,$A274&lt;1+'1-Input'!$C$12),$K$266,0)))</f>
        <v>468668.53898072866</v>
      </c>
      <c r="O274" s="10">
        <f>IF($A274&lt;='1-Input'!$B$26,0,IF($A274='1-Input'!$B$26+1,('1-Input'!$B$23+$O$267)*'1-Input'!$B$27,'1-Input'!$B$23+$O$267))</f>
        <v>0</v>
      </c>
      <c r="P274" s="10">
        <f>MAX(0,('1-Input'!$B$10-O274-IF(AND($A274&gt;=1,$A274&lt;1+'1-Input'!$C$12),$O$266,0)))/(1-'P-Parametri'!$B$31*MAX(0,IF(Q273&lt;=0,0,(Q273-R273)/Q273)))</f>
        <v>17850.490746003768</v>
      </c>
      <c r="Q274" s="10">
        <f>((Q273-P274+MAX(0,-('1-Input'!$B$10-O274-IF(AND($A274&gt;=1,$A274&lt;1+'1-Input'!$C$12),$O$266,0))))*(1+B274))*(1-'P-Parametri'!$B$32)</f>
        <v>364756.87300381932</v>
      </c>
      <c r="R274" s="10">
        <f>IF(Q273&lt;=0,R273,R273*(1-P274/Q273))+MAX(0,-('1-Input'!$B$10-O274-IF(AND($A274&gt;=1,$A274&lt;1+'1-Input'!$C$12),$O$266,0)))</f>
        <v>473908.4479331703</v>
      </c>
      <c r="S274" s="10">
        <f>IF($A274&lt;='1-Input'!$B$26,0,IF($A274='1-Input'!$B$26+1,('1-Input'!$B$23+$S$267)*'1-Input'!$B$27,'1-Input'!$B$23+$S$267))</f>
        <v>0</v>
      </c>
      <c r="T274" s="10">
        <f>MAX(0,('1-Input'!$B$10-S274-IF(AND($A274&gt;=1,$A274&lt;1+'1-Input'!$C$12),$S$266,0)))/(1-'P-Parametri'!$B$31*MAX(0,IF(U273&lt;=0,0,(U273-V273)/U273)))</f>
        <v>17792.127285880713</v>
      </c>
      <c r="U274" s="10">
        <f>((U273-T274+MAX(0,-('1-Input'!$B$10-S274-IF(AND($A274&gt;=1,$A274&lt;1+'1-Input'!$C$12),$S$266,0))))*(1+B274))*(1-'P-Parametri'!$B$32)</f>
        <v>365038.95332356472</v>
      </c>
      <c r="V274" s="10">
        <f>IF(U273&lt;=0,V273,V273*(1-T274/U273))+MAX(0,-('1-Input'!$B$10-S274-IF(AND($A274&gt;=1,$A274&lt;1+'1-Input'!$C$12),$S$266,0)))</f>
        <v>474274.93930431909</v>
      </c>
      <c r="W274" s="10">
        <f>IF($A274&lt;='1-Input'!$B$26,0,IF($A274='1-Input'!$B$26+1,('1-Input'!$B$23+$W$267)*'1-Input'!$B$27,'1-Input'!$B$23+$W$267))</f>
        <v>0</v>
      </c>
      <c r="X274" s="10">
        <f>MAX(0,('1-Input'!$B$10-W274-IF(AND($A274&gt;=1,$A274&lt;1+'1-Input'!$C$12),$W$266,0)))/(1-'P-Parametri'!$B$31*MAX(0,IF(Y273&lt;=0,0,(Y273-Z273)/Y273)))</f>
        <v>17802.9576368009</v>
      </c>
      <c r="Y274" s="10">
        <f>((Y273-X274+MAX(0,-('1-Input'!$B$10-W274-IF(AND($A274&gt;=1,$A274&lt;1+'1-Input'!$C$12),$W$266,0))))*(1+B274))*(1-'P-Parametri'!$B$32)</f>
        <v>364986.60843441531</v>
      </c>
      <c r="Z274" s="10">
        <f>IF(Y273&lt;=0,Z273,Z273*(1-X274/Y273))+MAX(0,-('1-Input'!$B$10-W274-IF(AND($A274&gt;=1,$A274&lt;1+'1-Input'!$C$12),$W$266,0)))</f>
        <v>474206.93048252573</v>
      </c>
    </row>
    <row r="275" spans="1:26">
      <c r="A275" s="9">
        <f t="shared" si="5"/>
        <v>6</v>
      </c>
      <c r="B275" s="12">
        <f>IF($A275='P-Parametri'!$C$47,'P-Parametri'!$B$34,IF($A275='P-Parametri'!$C$48,'P-Parametri'!$C$34,'P-Parametri'!$C$52))</f>
        <v>4.8525513124279884E-2</v>
      </c>
      <c r="C275" s="10">
        <f>IF($A275&lt;='1-Input'!$B$26,0,IF($A275='1-Input'!$B$26+1,('1-Input'!$B$23+$C$267)*'1-Input'!$B$27,'1-Input'!$B$23+$C$267))</f>
        <v>0</v>
      </c>
      <c r="D275" s="10">
        <f>MAX(0,('1-Input'!$B$10-C275-IF(AND($A275&gt;=1,$A275&lt;1+'1-Input'!$C$12),$C$266,0)))/(1-'P-Parametri'!$B$31*MAX(0,IF(E274&lt;=0,0,(E274-F274)/E274)))</f>
        <v>11728.245501538458</v>
      </c>
      <c r="E275" s="10">
        <f>((E274-D275+MAX(0,-('1-Input'!$B$10-C275-IF(AND($A275&gt;=1,$A275&lt;1+'1-Input'!$C$12),$C$266,0))))*(1+B275))*(1-'P-Parametri'!$B$32)</f>
        <v>400382.84464372415</v>
      </c>
      <c r="F275" s="10">
        <f>IF(E274&lt;=0,F274,F274*(1-D275/E274))+MAX(0,-('1-Input'!$B$10-C275-IF(AND($A275&gt;=1,$A275&lt;1+'1-Input'!$C$12),$C$266,0)))</f>
        <v>497115.01833844912</v>
      </c>
      <c r="G275" s="10">
        <f>IF($A275&lt;='1-Input'!$B$26,0,IF($A275='1-Input'!$B$26+1,('1-Input'!$B$23+$G$267)*'1-Input'!$B$27,'1-Input'!$B$23+$G$267))</f>
        <v>0</v>
      </c>
      <c r="H275" s="10">
        <f>MAX(0,('1-Input'!$B$10-G275-IF(AND($A275&gt;=1,$A275&lt;1+'1-Input'!$C$12),$G$266,0)))/(1-'P-Parametri'!$B$31*MAX(0,IF(I274&lt;=0,0,(I274-J274)/I274)))</f>
        <v>2959.2015909090915</v>
      </c>
      <c r="I275" s="10">
        <f>((I274-H275+MAX(0,-('1-Input'!$B$10-G275-IF(AND($A275&gt;=1,$A275&lt;1+'1-Input'!$C$12),$G$266,0))))*(1+B275))*(1-'P-Parametri'!$B$32)</f>
        <v>453909.01361103175</v>
      </c>
      <c r="J275" s="10">
        <f>IF(I274&lt;=0,J274,J274*(1-H275/I274))+MAX(0,-('1-Input'!$B$10-G275-IF(AND($A275&gt;=1,$A275&lt;1+'1-Input'!$C$12),$G$266,0)))</f>
        <v>563573.066738219</v>
      </c>
      <c r="K275" s="10">
        <f>IF($A275&lt;='1-Input'!$B$26,0,IF($A275='1-Input'!$B$26+1,('1-Input'!$B$23+$K$267)*'1-Input'!$B$27,'1-Input'!$B$23+$K$267))</f>
        <v>0</v>
      </c>
      <c r="L275" s="10">
        <f>MAX(0,('1-Input'!$B$10-K275-IF(AND($A275&gt;=1,$A275&lt;1+'1-Input'!$C$12),$K$266,0)))/(1-'P-Parametri'!$B$31*MAX(0,IF(M274&lt;=0,0,(M274-N274)/M274)))</f>
        <v>18684.94208993463</v>
      </c>
      <c r="M275" s="10">
        <f>((M274-L275+MAX(0,-('1-Input'!$B$10-K275-IF(AND($A275&gt;=1,$A275&lt;1+'1-Input'!$C$12),$K$266,0))))*(1+B275))*(1-'P-Parametri'!$B$32)</f>
        <v>357919.22821760207</v>
      </c>
      <c r="N275" s="10">
        <f>IF(M274&lt;=0,N274,N274*(1-L275/M274))+MAX(0,-('1-Input'!$B$10-K275-IF(AND($A275&gt;=1,$A275&lt;1+'1-Input'!$C$12),$K$266,0)))</f>
        <v>444392.22628882393</v>
      </c>
      <c r="O275" s="10">
        <f>IF($A275&lt;='1-Input'!$B$26,0,IF($A275='1-Input'!$B$26+1,('1-Input'!$B$23+$O$267)*'1-Input'!$B$27,'1-Input'!$B$23+$O$267))</f>
        <v>0</v>
      </c>
      <c r="P275" s="10">
        <f>MAX(0,('1-Input'!$B$10-O275-IF(AND($A275&gt;=1,$A275&lt;1+'1-Input'!$C$12),$O$266,0)))/(1-'P-Parametri'!$B$31*MAX(0,IF(Q274&lt;=0,0,(Q274-R274)/Q274)))</f>
        <v>17850.490746003768</v>
      </c>
      <c r="Q275" s="10">
        <f>((Q274-P275+MAX(0,-('1-Input'!$B$10-O275-IF(AND($A275&gt;=1,$A275&lt;1+'1-Input'!$C$12),$O$266,0))))*(1+B275))*(1-'P-Parametri'!$B$32)</f>
        <v>363012.71207803773</v>
      </c>
      <c r="R275" s="10">
        <f>IF(Q274&lt;=0,R274,R274*(1-P275/Q274))+MAX(0,-('1-Input'!$B$10-O275-IF(AND($A275&gt;=1,$A275&lt;1+'1-Input'!$C$12),$O$266,0)))</f>
        <v>450716.29175906169</v>
      </c>
      <c r="S275" s="10">
        <f>IF($A275&lt;='1-Input'!$B$26,0,IF($A275='1-Input'!$B$26+1,('1-Input'!$B$23+$S$267)*'1-Input'!$B$27,'1-Input'!$B$23+$S$267))</f>
        <v>0</v>
      </c>
      <c r="T275" s="10">
        <f>MAX(0,('1-Input'!$B$10-S275-IF(AND($A275&gt;=1,$A275&lt;1+'1-Input'!$C$12),$S$266,0)))/(1-'P-Parametri'!$B$31*MAX(0,IF(U274&lt;=0,0,(U274-V274)/U274)))</f>
        <v>17792.127285880713</v>
      </c>
      <c r="U275" s="10">
        <f>((U274-T275+MAX(0,-('1-Input'!$B$10-S275-IF(AND($A275&gt;=1,$A275&lt;1+'1-Input'!$C$12),$S$266,0))))*(1+B275))*(1-'P-Parametri'!$B$32)</f>
        <v>363368.96213903633</v>
      </c>
      <c r="V275" s="10">
        <f>IF(U274&lt;=0,V274,V274*(1-T275/U274))+MAX(0,-('1-Input'!$B$10-S275-IF(AND($A275&gt;=1,$A275&lt;1+'1-Input'!$C$12),$S$266,0)))</f>
        <v>451158.61154867226</v>
      </c>
      <c r="W275" s="10">
        <f>IF($A275&lt;='1-Input'!$B$26,0,IF($A275='1-Input'!$B$26+1,('1-Input'!$B$23+$W$267)*'1-Input'!$B$27,'1-Input'!$B$23+$W$267))</f>
        <v>0</v>
      </c>
      <c r="X275" s="10">
        <f>MAX(0,('1-Input'!$B$10-W275-IF(AND($A275&gt;=1,$A275&lt;1+'1-Input'!$C$12),$W$266,0)))/(1-'P-Parametri'!$B$31*MAX(0,IF(Y274&lt;=0,0,(Y274-Z274)/Y274)))</f>
        <v>17802.9576368009</v>
      </c>
      <c r="Y275" s="10">
        <f>((Y274-X275+MAX(0,-('1-Input'!$B$10-W275-IF(AND($A275&gt;=1,$A275&lt;1+'1-Input'!$C$12),$W$266,0))))*(1+B275))*(1-'P-Parametri'!$B$32)</f>
        <v>363302.85376972763</v>
      </c>
      <c r="Z275" s="10">
        <f>IF(Y274&lt;=0,Z274,Z274*(1-X275/Y274))+MAX(0,-('1-Input'!$B$10-W275-IF(AND($A275&gt;=1,$A275&lt;1+'1-Input'!$C$12),$W$266,0)))</f>
        <v>451076.53145043412</v>
      </c>
    </row>
    <row r="276" spans="1:26">
      <c r="A276" s="9">
        <f t="shared" si="5"/>
        <v>7</v>
      </c>
      <c r="B276" s="12">
        <f>IF($A276='P-Parametri'!$C$47,'P-Parametri'!$B$34,IF($A276='P-Parametri'!$C$48,'P-Parametri'!$C$34,'P-Parametri'!$C$52))</f>
        <v>4.8525513124279884E-2</v>
      </c>
      <c r="C276" s="10">
        <f>IF($A276&lt;='1-Input'!$B$26,0,IF($A276='1-Input'!$B$26+1,('1-Input'!$B$23+$C$267)*'1-Input'!$B$27,'1-Input'!$B$23+$C$267))</f>
        <v>0</v>
      </c>
      <c r="D276" s="10">
        <f>MAX(0,('1-Input'!$B$10-C276-IF(AND($A276&gt;=1,$A276&lt;1+'1-Input'!$C$12),$C$266,0)))/(1-'P-Parametri'!$B$31*MAX(0,IF(E275&lt;=0,0,(E275-F275)/E275)))</f>
        <v>11728.245501538458</v>
      </c>
      <c r="E276" s="10">
        <f>((E275-D276+MAX(0,-('1-Input'!$B$10-C276-IF(AND($A276&gt;=1,$A276&lt;1+'1-Input'!$C$12),$C$266,0))))*(1+B276))*(1-'P-Parametri'!$B$32)</f>
        <v>406699.23446768423</v>
      </c>
      <c r="F276" s="10">
        <f>IF(E275&lt;=0,F275,F275*(1-D276/E275))+MAX(0,-('1-Input'!$B$10-C276-IF(AND($A276&gt;=1,$A276&lt;1+'1-Input'!$C$12),$C$266,0)))</f>
        <v>482553.23814338824</v>
      </c>
      <c r="G276" s="10">
        <f>IF($A276&lt;='1-Input'!$B$26,0,IF($A276='1-Input'!$B$26+1,('1-Input'!$B$23+$G$267)*'1-Input'!$B$27,'1-Input'!$B$23+$G$267))</f>
        <v>0</v>
      </c>
      <c r="H276" s="10">
        <f>MAX(0,('1-Input'!$B$10-G276-IF(AND($A276&gt;=1,$A276&lt;1+'1-Input'!$C$12),$G$266,0)))/(1-'P-Parametri'!$B$31*MAX(0,IF(I275&lt;=0,0,(I275-J275)/I275)))</f>
        <v>2959.2015909090915</v>
      </c>
      <c r="I276" s="10">
        <f>((I275-H276+MAX(0,-('1-Input'!$B$10-G276-IF(AND($A276&gt;=1,$A276&lt;1+'1-Input'!$C$12),$G$266,0))))*(1+B276))*(1-'P-Parametri'!$B$32)</f>
        <v>471886.71827561327</v>
      </c>
      <c r="J276" s="10">
        <f>IF(I275&lt;=0,J275,J275*(1-H276/I275))+MAX(0,-('1-Input'!$B$10-G276-IF(AND($A276&gt;=1,$A276&lt;1+'1-Input'!$C$12),$G$266,0)))</f>
        <v>559898.92441965651</v>
      </c>
      <c r="K276" s="10">
        <f>IF($A276&lt;='1-Input'!$B$26,0,IF($A276='1-Input'!$B$26+1,('1-Input'!$B$23+$K$267)*'1-Input'!$B$27,'1-Input'!$B$23+$K$267))</f>
        <v>0</v>
      </c>
      <c r="L276" s="10">
        <f>MAX(0,('1-Input'!$B$10-K276-IF(AND($A276&gt;=1,$A276&lt;1+'1-Input'!$C$12),$K$266,0)))/(1-'P-Parametri'!$B$31*MAX(0,IF(M275&lt;=0,0,(M275-N275)/M275)))</f>
        <v>18684.94208993463</v>
      </c>
      <c r="M276" s="10">
        <f>((M275-L276+MAX(0,-('1-Input'!$B$10-K276-IF(AND($A276&gt;=1,$A276&lt;1+'1-Input'!$C$12),$K$266,0))))*(1+B276))*(1-'P-Parametri'!$B$32)</f>
        <v>354984.41232349852</v>
      </c>
      <c r="N276" s="10">
        <f>IF(M275&lt;=0,N275,N275*(1-L276/M275))+MAX(0,-('1-Input'!$B$10-K276-IF(AND($A276&gt;=1,$A276&lt;1+'1-Input'!$C$12),$K$266,0)))</f>
        <v>421193.01719694579</v>
      </c>
      <c r="O276" s="10">
        <f>IF($A276&lt;='1-Input'!$B$26,0,IF($A276='1-Input'!$B$26+1,('1-Input'!$B$23+$O$267)*'1-Input'!$B$27,'1-Input'!$B$23+$O$267))</f>
        <v>0</v>
      </c>
      <c r="P276" s="10">
        <f>MAX(0,('1-Input'!$B$10-O276-IF(AND($A276&gt;=1,$A276&lt;1+'1-Input'!$C$12),$O$266,0)))/(1-'P-Parametri'!$B$31*MAX(0,IF(Q275&lt;=0,0,(Q275-R275)/Q275)))</f>
        <v>17850.490746003768</v>
      </c>
      <c r="Q276" s="10">
        <f>((Q275-P276+MAX(0,-('1-Input'!$B$10-O276-IF(AND($A276&gt;=1,$A276&lt;1+'1-Input'!$C$12),$O$266,0))))*(1+B276))*(1-'P-Parametri'!$B$32)</f>
        <v>361187.57244282059</v>
      </c>
      <c r="R276" s="10">
        <f>IF(Q275&lt;=0,R275,R275*(1-P276/Q275))+MAX(0,-('1-Input'!$B$10-O276-IF(AND($A276&gt;=1,$A276&lt;1+'1-Input'!$C$12),$O$266,0)))</f>
        <v>428553.13678561075</v>
      </c>
      <c r="S276" s="10">
        <f>IF($A276&lt;='1-Input'!$B$26,0,IF($A276='1-Input'!$B$26+1,('1-Input'!$B$23+$S$267)*'1-Input'!$B$27,'1-Input'!$B$23+$S$267))</f>
        <v>0</v>
      </c>
      <c r="T276" s="10">
        <f>MAX(0,('1-Input'!$B$10-S276-IF(AND($A276&gt;=1,$A276&lt;1+'1-Input'!$C$12),$S$266,0)))/(1-'P-Parametri'!$B$31*MAX(0,IF(U275&lt;=0,0,(U275-V275)/U275)))</f>
        <v>17792.127285880713</v>
      </c>
      <c r="U276" s="10">
        <f>((U275-T276+MAX(0,-('1-Input'!$B$10-S276-IF(AND($A276&gt;=1,$A276&lt;1+'1-Input'!$C$12),$S$266,0))))*(1+B276))*(1-'P-Parametri'!$B$32)</f>
        <v>361621.43583209295</v>
      </c>
      <c r="V276" s="10">
        <f>IF(U275&lt;=0,V275,V275*(1-T276/U275))+MAX(0,-('1-Input'!$B$10-S276-IF(AND($A276&gt;=1,$A276&lt;1+'1-Input'!$C$12),$S$266,0)))</f>
        <v>429067.92060043494</v>
      </c>
      <c r="W276" s="10">
        <f>IF($A276&lt;='1-Input'!$B$26,0,IF($A276='1-Input'!$B$26+1,('1-Input'!$B$23+$W$267)*'1-Input'!$B$27,'1-Input'!$B$23+$W$267))</f>
        <v>0</v>
      </c>
      <c r="X276" s="10">
        <f>MAX(0,('1-Input'!$B$10-W276-IF(AND($A276&gt;=1,$A276&lt;1+'1-Input'!$C$12),$W$266,0)))/(1-'P-Parametri'!$B$31*MAX(0,IF(Y275&lt;=0,0,(Y275-Z275)/Y275)))</f>
        <v>17802.9576368009</v>
      </c>
      <c r="Y276" s="10">
        <f>((Y275-X276+MAX(0,-('1-Input'!$B$10-W276-IF(AND($A276&gt;=1,$A276&lt;1+'1-Input'!$C$12),$W$266,0))))*(1+B276))*(1-'P-Parametri'!$B$32)</f>
        <v>361540.92496540805</v>
      </c>
      <c r="Z276" s="10">
        <f>IF(Y275&lt;=0,Z275,Z275*(1-X276/Y275))+MAX(0,-('1-Input'!$B$10-W276-IF(AND($A276&gt;=1,$A276&lt;1+'1-Input'!$C$12),$W$266,0)))</f>
        <v>428972.3935471928</v>
      </c>
    </row>
    <row r="277" spans="1:26">
      <c r="A277" s="9">
        <f t="shared" si="5"/>
        <v>8</v>
      </c>
      <c r="B277" s="12">
        <f>IF($A277='P-Parametri'!$C$47,'P-Parametri'!$B$34,IF($A277='P-Parametri'!$C$48,'P-Parametri'!$C$34,'P-Parametri'!$C$52))</f>
        <v>4.8525513124279884E-2</v>
      </c>
      <c r="C277" s="10">
        <f>IF($A277&lt;='1-Input'!$B$26,0,IF($A277='1-Input'!$B$26+1,('1-Input'!$B$23+$C$267)*'1-Input'!$B$27,'1-Input'!$B$23+$C$267))</f>
        <v>0</v>
      </c>
      <c r="D277" s="10">
        <f>MAX(0,('1-Input'!$B$10-C277-IF(AND($A277&gt;=1,$A277&lt;1+'1-Input'!$C$12),$C$266,0)))/(1-'P-Parametri'!$B$31*MAX(0,IF(E276&lt;=0,0,(E276-F276)/E276)))</f>
        <v>11728.245501538458</v>
      </c>
      <c r="E277" s="10">
        <f>((E276-D277+MAX(0,-('1-Input'!$B$10-C277-IF(AND($A277&gt;=1,$A277&lt;1+'1-Input'!$C$12),$C$266,0))))*(1+B277))*(1-'P-Parametri'!$B$32)</f>
        <v>413308.88455718243</v>
      </c>
      <c r="F277" s="10">
        <f>IF(E276&lt;=0,F276,F276*(1-D277/E276))+MAX(0,-('1-Input'!$B$10-C277-IF(AND($A277&gt;=1,$A277&lt;1+'1-Input'!$C$12),$C$266,0)))</f>
        <v>468637.54230512201</v>
      </c>
      <c r="G277" s="10">
        <f>IF($A277&lt;='1-Input'!$B$26,0,IF($A277='1-Input'!$B$26+1,('1-Input'!$B$23+$G$267)*'1-Input'!$B$27,'1-Input'!$B$23+$G$267))</f>
        <v>0</v>
      </c>
      <c r="H277" s="10">
        <f>MAX(0,('1-Input'!$B$10-G277-IF(AND($A277&gt;=1,$A277&lt;1+'1-Input'!$C$12),$G$266,0)))/(1-'P-Parametri'!$B$31*MAX(0,IF(I276&lt;=0,0,(I276-J276)/I276)))</f>
        <v>2959.2015909090915</v>
      </c>
      <c r="I277" s="10">
        <f>((I276-H277+MAX(0,-('1-Input'!$B$10-G277-IF(AND($A277&gt;=1,$A277&lt;1+'1-Input'!$C$12),$G$266,0))))*(1+B277))*(1-'P-Parametri'!$B$32)</f>
        <v>490699.10011982388</v>
      </c>
      <c r="J277" s="10">
        <f>IF(I276&lt;=0,J276,J276*(1-H277/I276))+MAX(0,-('1-Input'!$B$10-G277-IF(AND($A277&gt;=1,$A277&lt;1+'1-Input'!$C$12),$G$266,0)))</f>
        <v>556387.7982876359</v>
      </c>
      <c r="K277" s="10">
        <f>IF($A277&lt;='1-Input'!$B$26,0,IF($A277='1-Input'!$B$26+1,('1-Input'!$B$23+$K$267)*'1-Input'!$B$27,'1-Input'!$B$23+$K$267))</f>
        <v>0</v>
      </c>
      <c r="L277" s="10">
        <f>MAX(0,('1-Input'!$B$10-K277-IF(AND($A277&gt;=1,$A277&lt;1+'1-Input'!$C$12),$K$266,0)))/(1-'P-Parametri'!$B$31*MAX(0,IF(M276&lt;=0,0,(M276-N276)/M276)))</f>
        <v>18684.94208993463</v>
      </c>
      <c r="M277" s="10">
        <f>((M276-L277+MAX(0,-('1-Input'!$B$10-K277-IF(AND($A277&gt;=1,$A277&lt;1+'1-Input'!$C$12),$K$266,0))))*(1+B277))*(1-'P-Parametri'!$B$32)</f>
        <v>351913.33744089096</v>
      </c>
      <c r="N277" s="10">
        <f>IF(M276&lt;=0,N276,N276*(1-L277/M276))+MAX(0,-('1-Input'!$B$10-K277-IF(AND($A277&gt;=1,$A277&lt;1+'1-Input'!$C$12),$K$266,0)))</f>
        <v>399023.12223311327</v>
      </c>
      <c r="O277" s="10">
        <f>IF($A277&lt;='1-Input'!$B$26,0,IF($A277='1-Input'!$B$26+1,('1-Input'!$B$23+$O$267)*'1-Input'!$B$27,'1-Input'!$B$23+$O$267))</f>
        <v>0</v>
      </c>
      <c r="P277" s="10">
        <f>MAX(0,('1-Input'!$B$10-O277-IF(AND($A277&gt;=1,$A277&lt;1+'1-Input'!$C$12),$O$266,0)))/(1-'P-Parametri'!$B$31*MAX(0,IF(Q276&lt;=0,0,(Q276-R276)/Q276)))</f>
        <v>17850.490746003768</v>
      </c>
      <c r="Q277" s="10">
        <f>((Q276-P277+MAX(0,-('1-Input'!$B$10-O277-IF(AND($A277&gt;=1,$A277&lt;1+'1-Input'!$C$12),$O$266,0))))*(1+B277))*(1-'P-Parametri'!$B$32)</f>
        <v>359277.69438122615</v>
      </c>
      <c r="R277" s="10">
        <f>IF(Q276&lt;=0,R276,R276*(1-P277/Q276))+MAX(0,-('1-Input'!$B$10-O277-IF(AND($A277&gt;=1,$A277&lt;1+'1-Input'!$C$12),$O$266,0)))</f>
        <v>407373.32777218329</v>
      </c>
      <c r="S277" s="10">
        <f>IF($A277&lt;='1-Input'!$B$26,0,IF($A277='1-Input'!$B$26+1,('1-Input'!$B$23+$S$267)*'1-Input'!$B$27,'1-Input'!$B$23+$S$267))</f>
        <v>0</v>
      </c>
      <c r="T277" s="10">
        <f>MAX(0,('1-Input'!$B$10-S277-IF(AND($A277&gt;=1,$A277&lt;1+'1-Input'!$C$12),$S$266,0)))/(1-'P-Parametri'!$B$31*MAX(0,IF(U276&lt;=0,0,(U276-V276)/U276)))</f>
        <v>17792.127285880713</v>
      </c>
      <c r="U277" s="10">
        <f>((U276-T277+MAX(0,-('1-Input'!$B$10-S277-IF(AND($A277&gt;=1,$A277&lt;1+'1-Input'!$C$12),$S$266,0))))*(1+B277))*(1-'P-Parametri'!$B$32)</f>
        <v>359792.77456624235</v>
      </c>
      <c r="V277" s="10">
        <f>IF(U276&lt;=0,V276,V276*(1-T277/U276))+MAX(0,-('1-Input'!$B$10-S277-IF(AND($A277&gt;=1,$A277&lt;1+'1-Input'!$C$12),$S$266,0)))</f>
        <v>407957.36049205763</v>
      </c>
      <c r="W277" s="10">
        <f>IF($A277&lt;='1-Input'!$B$26,0,IF($A277='1-Input'!$B$26+1,('1-Input'!$B$23+$W$267)*'1-Input'!$B$27,'1-Input'!$B$23+$W$267))</f>
        <v>0</v>
      </c>
      <c r="X277" s="10">
        <f>MAX(0,('1-Input'!$B$10-W277-IF(AND($A277&gt;=1,$A277&lt;1+'1-Input'!$C$12),$W$266,0)))/(1-'P-Parametri'!$B$31*MAX(0,IF(Y276&lt;=0,0,(Y276-Z276)/Y276)))</f>
        <v>17802.9576368009</v>
      </c>
      <c r="Y277" s="10">
        <f>((Y276-X277+MAX(0,-('1-Input'!$B$10-W277-IF(AND($A277&gt;=1,$A277&lt;1+'1-Input'!$C$12),$W$266,0))))*(1+B277))*(1-'P-Parametri'!$B$32)</f>
        <v>359697.19251637772</v>
      </c>
      <c r="Z277" s="10">
        <f>IF(Y276&lt;=0,Z276,Z276*(1-X277/Y276))+MAX(0,-('1-Input'!$B$10-W277-IF(AND($A277&gt;=1,$A277&lt;1+'1-Input'!$C$12),$W$266,0)))</f>
        <v>407848.98310504592</v>
      </c>
    </row>
    <row r="278" spans="1:26">
      <c r="A278" s="9">
        <f t="shared" si="5"/>
        <v>9</v>
      </c>
      <c r="B278" s="12">
        <f>IF($A278='P-Parametri'!$C$47,'P-Parametri'!$B$34,IF($A278='P-Parametri'!$C$48,'P-Parametri'!$C$34,'P-Parametri'!$C$52))</f>
        <v>4.8525513124279884E-2</v>
      </c>
      <c r="C278" s="10">
        <f>IF($A278&lt;='1-Input'!$B$26,0,IF($A278='1-Input'!$B$26+1,('1-Input'!$B$23+$C$267)*'1-Input'!$B$27,'1-Input'!$B$23+$C$267))</f>
        <v>0</v>
      </c>
      <c r="D278" s="10">
        <f>MAX(0,('1-Input'!$B$10-C278-IF(AND($A278&gt;=1,$A278&lt;1+'1-Input'!$C$12),$C$266,0)))/(1-'P-Parametri'!$B$31*MAX(0,IF(E277&lt;=0,0,(E277-F277)/E277)))</f>
        <v>11728.245501538458</v>
      </c>
      <c r="E278" s="10">
        <f>((E277-D278+MAX(0,-('1-Input'!$B$10-C278-IF(AND($A278&gt;=1,$A278&lt;1+'1-Input'!$C$12),$C$266,0))))*(1+B278))*(1-'P-Parametri'!$B$32)</f>
        <v>420225.41053534212</v>
      </c>
      <c r="F278" s="10">
        <f>IF(E277&lt;=0,F277,F277*(1-D278/E277))+MAX(0,-('1-Input'!$B$10-C278-IF(AND($A278&gt;=1,$A278&lt;1+'1-Input'!$C$12),$C$266,0)))</f>
        <v>455339.26502932428</v>
      </c>
      <c r="G278" s="10">
        <f>IF($A278&lt;='1-Input'!$B$26,0,IF($A278='1-Input'!$B$26+1,('1-Input'!$B$23+$G$267)*'1-Input'!$B$27,'1-Input'!$B$23+$G$267))</f>
        <v>0</v>
      </c>
      <c r="H278" s="10">
        <f>MAX(0,('1-Input'!$B$10-G278-IF(AND($A278&gt;=1,$A278&lt;1+'1-Input'!$C$12),$G$266,0)))/(1-'P-Parametri'!$B$31*MAX(0,IF(I277&lt;=0,0,(I277-J277)/I277)))</f>
        <v>2959.2015909090915</v>
      </c>
      <c r="I278" s="10">
        <f>((I277-H278+MAX(0,-('1-Input'!$B$10-G278-IF(AND($A278&gt;=1,$A278&lt;1+'1-Input'!$C$12),$G$266,0))))*(1+B278))*(1-'P-Parametri'!$B$32)</f>
        <v>510384.91192146216</v>
      </c>
      <c r="J278" s="10">
        <f>IF(I277&lt;=0,J277,J277*(1-H278/I277))+MAX(0,-('1-Input'!$B$10-G278-IF(AND($A278&gt;=1,$A278&lt;1+'1-Input'!$C$12),$G$266,0)))</f>
        <v>553032.45555834798</v>
      </c>
      <c r="K278" s="10">
        <f>IF($A278&lt;='1-Input'!$B$26,0,IF($A278='1-Input'!$B$26+1,('1-Input'!$B$23+$K$267)*'1-Input'!$B$27,'1-Input'!$B$23+$K$267))</f>
        <v>0</v>
      </c>
      <c r="L278" s="10">
        <f>MAX(0,('1-Input'!$B$10-K278-IF(AND($A278&gt;=1,$A278&lt;1+'1-Input'!$C$12),$K$266,0)))/(1-'P-Parametri'!$B$31*MAX(0,IF(M277&lt;=0,0,(M277-N277)/M277)))</f>
        <v>18684.94208993463</v>
      </c>
      <c r="M278" s="10">
        <f>((M277-L278+MAX(0,-('1-Input'!$B$10-K278-IF(AND($A278&gt;=1,$A278&lt;1+'1-Input'!$C$12),$K$266,0))))*(1+B278))*(1-'P-Parametri'!$B$32)</f>
        <v>348699.677274496</v>
      </c>
      <c r="N278" s="10">
        <f>IF(M277&lt;=0,N277,N277*(1-L278/M277))+MAX(0,-('1-Input'!$B$10-K278-IF(AND($A278&gt;=1,$A278&lt;1+'1-Input'!$C$12),$K$266,0)))</f>
        <v>377836.87227257312</v>
      </c>
      <c r="O278" s="10">
        <f>IF($A278&lt;='1-Input'!$B$26,0,IF($A278='1-Input'!$B$26+1,('1-Input'!$B$23+$O$267)*'1-Input'!$B$27,'1-Input'!$B$23+$O$267))</f>
        <v>0</v>
      </c>
      <c r="P278" s="10">
        <f>MAX(0,('1-Input'!$B$10-O278-IF(AND($A278&gt;=1,$A278&lt;1+'1-Input'!$C$12),$O$266,0)))/(1-'P-Parametri'!$B$31*MAX(0,IF(Q277&lt;=0,0,(Q277-R277)/Q277)))</f>
        <v>17850.490746003768</v>
      </c>
      <c r="Q278" s="10">
        <f>((Q277-P278+MAX(0,-('1-Input'!$B$10-O278-IF(AND($A278&gt;=1,$A278&lt;1+'1-Input'!$C$12),$O$266,0))))*(1+B278))*(1-'P-Parametri'!$B$32)</f>
        <v>357279.14361843717</v>
      </c>
      <c r="R278" s="10">
        <f>IF(Q277&lt;=0,R277,R277*(1-P278/Q277))+MAX(0,-('1-Input'!$B$10-O278-IF(AND($A278&gt;=1,$A278&lt;1+'1-Input'!$C$12),$O$266,0)))</f>
        <v>387133.23513272742</v>
      </c>
      <c r="S278" s="10">
        <f>IF($A278&lt;='1-Input'!$B$26,0,IF($A278='1-Input'!$B$26+1,('1-Input'!$B$23+$S$267)*'1-Input'!$B$27,'1-Input'!$B$23+$S$267))</f>
        <v>0</v>
      </c>
      <c r="T278" s="10">
        <f>MAX(0,('1-Input'!$B$10-S278-IF(AND($A278&gt;=1,$A278&lt;1+'1-Input'!$C$12),$S$266,0)))/(1-'P-Parametri'!$B$31*MAX(0,IF(U277&lt;=0,0,(U277-V277)/U277)))</f>
        <v>17792.127285880713</v>
      </c>
      <c r="U278" s="10">
        <f>((U277-T278+MAX(0,-('1-Input'!$B$10-S278-IF(AND($A278&gt;=1,$A278&lt;1+'1-Input'!$C$12),$S$266,0))))*(1+B278))*(1-'P-Parametri'!$B$32)</f>
        <v>357879.21137012006</v>
      </c>
      <c r="V278" s="10">
        <f>IF(U277&lt;=0,V277,V277*(1-T278/U277))+MAX(0,-('1-Input'!$B$10-S278-IF(AND($A278&gt;=1,$A278&lt;1+'1-Input'!$C$12),$S$266,0)))</f>
        <v>387783.44428755017</v>
      </c>
      <c r="W278" s="10">
        <f>IF($A278&lt;='1-Input'!$B$26,0,IF($A278='1-Input'!$B$26+1,('1-Input'!$B$23+$W$267)*'1-Input'!$B$27,'1-Input'!$B$23+$W$267))</f>
        <v>0</v>
      </c>
      <c r="X278" s="10">
        <f>MAX(0,('1-Input'!$B$10-W278-IF(AND($A278&gt;=1,$A278&lt;1+'1-Input'!$C$12),$W$266,0)))/(1-'P-Parametri'!$B$31*MAX(0,IF(Y277&lt;=0,0,(Y277-Z277)/Y277)))</f>
        <v>17802.9576368009</v>
      </c>
      <c r="Y278" s="10">
        <f>((Y277-X278+MAX(0,-('1-Input'!$B$10-W278-IF(AND($A278&gt;=1,$A278&lt;1+'1-Input'!$C$12),$W$266,0))))*(1+B278))*(1-'P-Parametri'!$B$32)</f>
        <v>357767.85840521869</v>
      </c>
      <c r="Z278" s="10">
        <f>IF(Y277&lt;=0,Z277,Z277*(1-X278/Y277))+MAX(0,-('1-Input'!$B$10-W278-IF(AND($A278&gt;=1,$A278&lt;1+'1-Input'!$C$12),$W$266,0)))</f>
        <v>387662.78671681345</v>
      </c>
    </row>
    <row r="279" spans="1:26">
      <c r="A279" s="9">
        <f t="shared" si="5"/>
        <v>10</v>
      </c>
      <c r="B279" s="12">
        <f>IF($A279='P-Parametri'!$C$47,'P-Parametri'!$B$34,IF($A279='P-Parametri'!$C$48,'P-Parametri'!$C$34,'P-Parametri'!$C$52))</f>
        <v>4.8525513124279884E-2</v>
      </c>
      <c r="C279" s="10">
        <f>IF($A279&lt;='1-Input'!$B$26,0,IF($A279='1-Input'!$B$26+1,('1-Input'!$B$23+$C$267)*'1-Input'!$B$27,'1-Input'!$B$23+$C$267))</f>
        <v>0</v>
      </c>
      <c r="D279" s="10">
        <f>MAX(0,('1-Input'!$B$10-C279-IF(AND($A279&gt;=1,$A279&lt;1+'1-Input'!$C$12),$C$266,0)))/(1-'P-Parametri'!$B$31*MAX(0,IF(E278&lt;=0,0,(E278-F278)/E278)))</f>
        <v>11728.245501538458</v>
      </c>
      <c r="E279" s="10">
        <f>((E278-D279+MAX(0,-('1-Input'!$B$10-C279-IF(AND($A279&gt;=1,$A279&lt;1+'1-Input'!$C$12),$C$266,0))))*(1+B279))*(1-'P-Parametri'!$B$32)</f>
        <v>427463.06017772888</v>
      </c>
      <c r="F279" s="10">
        <f>IF(E278&lt;=0,F278,F278*(1-D279/E278))+MAX(0,-('1-Input'!$B$10-C279-IF(AND($A279&gt;=1,$A279&lt;1+'1-Input'!$C$12),$C$266,0)))</f>
        <v>442631.01237998845</v>
      </c>
      <c r="G279" s="10">
        <f>IF($A279&lt;='1-Input'!$B$26,0,IF($A279='1-Input'!$B$26+1,('1-Input'!$B$23+$G$267)*'1-Input'!$B$27,'1-Input'!$B$23+$G$267))</f>
        <v>0</v>
      </c>
      <c r="H279" s="10">
        <f>MAX(0,('1-Input'!$B$10-G279-IF(AND($A279&gt;=1,$A279&lt;1+'1-Input'!$C$12),$G$266,0)))/(1-'P-Parametri'!$B$31*MAX(0,IF(I278&lt;=0,0,(I278-J278)/I278)))</f>
        <v>2959.2015909090915</v>
      </c>
      <c r="I279" s="10">
        <f>((I278-H279+MAX(0,-('1-Input'!$B$10-G279-IF(AND($A279&gt;=1,$A279&lt;1+'1-Input'!$C$12),$G$266,0))))*(1+B279))*(1-'P-Parametri'!$B$32)</f>
        <v>530984.70569020172</v>
      </c>
      <c r="J279" s="10">
        <f>IF(I278&lt;=0,J278,J278*(1-H279/I278))+MAX(0,-('1-Input'!$B$10-G279-IF(AND($A279&gt;=1,$A279&lt;1+'1-Input'!$C$12),$G$266,0)))</f>
        <v>549825.98435575794</v>
      </c>
      <c r="K279" s="10">
        <f>IF($A279&lt;='1-Input'!$B$26,0,IF($A279='1-Input'!$B$26+1,('1-Input'!$B$23+$K$267)*'1-Input'!$B$27,'1-Input'!$B$23+$K$267))</f>
        <v>0</v>
      </c>
      <c r="L279" s="10">
        <f>MAX(0,('1-Input'!$B$10-K279-IF(AND($A279&gt;=1,$A279&lt;1+'1-Input'!$C$12),$K$266,0)))/(1-'P-Parametri'!$B$31*MAX(0,IF(M278&lt;=0,0,(M278-N278)/M278)))</f>
        <v>18684.94208993463</v>
      </c>
      <c r="M279" s="10">
        <f>((M278-L279+MAX(0,-('1-Input'!$B$10-K279-IF(AND($A279&gt;=1,$A279&lt;1+'1-Input'!$C$12),$K$266,0))))*(1+B279))*(1-'P-Parametri'!$B$32)</f>
        <v>345336.81180886959</v>
      </c>
      <c r="N279" s="10">
        <f>IF(M278&lt;=0,N278,N278*(1-L279/M278))+MAX(0,-('1-Input'!$B$10-K279-IF(AND($A279&gt;=1,$A279&lt;1+'1-Input'!$C$12),$K$266,0)))</f>
        <v>357590.62446117197</v>
      </c>
      <c r="O279" s="10">
        <f>IF($A279&lt;='1-Input'!$B$26,0,IF($A279='1-Input'!$B$26+1,('1-Input'!$B$23+$O$267)*'1-Input'!$B$27,'1-Input'!$B$23+$O$267))</f>
        <v>0</v>
      </c>
      <c r="P279" s="10">
        <f>MAX(0,('1-Input'!$B$10-O279-IF(AND($A279&gt;=1,$A279&lt;1+'1-Input'!$C$12),$O$266,0)))/(1-'P-Parametri'!$B$31*MAX(0,IF(Q278&lt;=0,0,(Q278-R278)/Q278)))</f>
        <v>17850.490746003768</v>
      </c>
      <c r="Q279" s="10">
        <f>((Q278-P279+MAX(0,-('1-Input'!$B$10-O279-IF(AND($A279&gt;=1,$A279&lt;1+'1-Input'!$C$12),$O$266,0))))*(1+B279))*(1-'P-Parametri'!$B$32)</f>
        <v>355187.80321730702</v>
      </c>
      <c r="R279" s="10">
        <f>IF(Q278&lt;=0,R278,R278*(1-P279/Q278))+MAX(0,-('1-Input'!$B$10-O279-IF(AND($A279&gt;=1,$A279&lt;1+'1-Input'!$C$12),$O$266,0)))</f>
        <v>367791.16506051668</v>
      </c>
      <c r="S279" s="10">
        <f>IF($A279&lt;='1-Input'!$B$26,0,IF($A279='1-Input'!$B$26+1,('1-Input'!$B$23+$S$267)*'1-Input'!$B$27,'1-Input'!$B$23+$S$267))</f>
        <v>0</v>
      </c>
      <c r="T279" s="10">
        <f>MAX(0,('1-Input'!$B$10-S279-IF(AND($A279&gt;=1,$A279&lt;1+'1-Input'!$C$12),$S$266,0)))/(1-'P-Parametri'!$B$31*MAX(0,IF(U278&lt;=0,0,(U278-V278)/U278)))</f>
        <v>17792.127285880713</v>
      </c>
      <c r="U279" s="10">
        <f>((U278-T279+MAX(0,-('1-Input'!$B$10-S279-IF(AND($A279&gt;=1,$A279&lt;1+'1-Input'!$C$12),$S$266,0))))*(1+B279))*(1-'P-Parametri'!$B$32)</f>
        <v>355876.80437767442</v>
      </c>
      <c r="V279" s="10">
        <f>IF(U278&lt;=0,V278,V278*(1-T279/U278))+MAX(0,-('1-Input'!$B$10-S279-IF(AND($A279&gt;=1,$A279&lt;1+'1-Input'!$C$12),$S$266,0)))</f>
        <v>368504.61450107832</v>
      </c>
      <c r="W279" s="10">
        <f>IF($A279&lt;='1-Input'!$B$26,0,IF($A279='1-Input'!$B$26+1,('1-Input'!$B$23+$W$267)*'1-Input'!$B$27,'1-Input'!$B$23+$W$267))</f>
        <v>0</v>
      </c>
      <c r="X279" s="10">
        <f>MAX(0,('1-Input'!$B$10-W279-IF(AND($A279&gt;=1,$A279&lt;1+'1-Input'!$C$12),$W$266,0)))/(1-'P-Parametri'!$B$31*MAX(0,IF(Y278&lt;=0,0,(Y278-Z278)/Y278)))</f>
        <v>17802.9576368009</v>
      </c>
      <c r="Y279" s="10">
        <f>((Y278-X279+MAX(0,-('1-Input'!$B$10-W279-IF(AND($A279&gt;=1,$A279&lt;1+'1-Input'!$C$12),$W$266,0))))*(1+B279))*(1-'P-Parametri'!$B$32)</f>
        <v>355748.94827840524</v>
      </c>
      <c r="Z279" s="10">
        <f>IF(Y278&lt;=0,Z278,Z278*(1-X279/Y278))+MAX(0,-('1-Input'!$B$10-W279-IF(AND($A279&gt;=1,$A279&lt;1+'1-Input'!$C$12),$W$266,0)))</f>
        <v>368372.22159995855</v>
      </c>
    </row>
    <row r="280" spans="1:26">
      <c r="A280" s="9">
        <f t="shared" si="5"/>
        <v>11</v>
      </c>
      <c r="B280" s="12">
        <f>IF($A280='P-Parametri'!$C$47,'P-Parametri'!$B$34,IF($A280='P-Parametri'!$C$48,'P-Parametri'!$C$34,'P-Parametri'!$C$52))</f>
        <v>4.8525513124279884E-2</v>
      </c>
      <c r="C280" s="10">
        <f>IF($A280&lt;='1-Input'!$B$26,0,IF($A280='1-Input'!$B$26+1,('1-Input'!$B$23+$C$267)*'1-Input'!$B$27,'1-Input'!$B$23+$C$267))</f>
        <v>0</v>
      </c>
      <c r="D280" s="10">
        <f>MAX(0,('1-Input'!$B$10-C280-IF(AND($A280&gt;=1,$A280&lt;1+'1-Input'!$C$12),$C$266,0)))/(1-'P-Parametri'!$B$31*MAX(0,IF(E279&lt;=0,0,(E279-F279)/E279)))</f>
        <v>29000</v>
      </c>
      <c r="E280" s="10">
        <f>((E279-D280+MAX(0,-('1-Input'!$B$10-C280-IF(AND($A280&gt;=1,$A280&lt;1+'1-Input'!$C$12),$C$266,0))))*(1+B280))*(1-'P-Parametri'!$B$32)</f>
        <v>416963.08726465615</v>
      </c>
      <c r="F280" s="10">
        <f>IF(E279&lt;=0,F279,F279*(1-D280/E279))+MAX(0,-('1-Input'!$B$10-C280-IF(AND($A280&gt;=1,$A280&lt;1+'1-Input'!$C$12),$C$266,0)))</f>
        <v>412601.98635448195</v>
      </c>
      <c r="G280" s="10">
        <f>IF($A280&lt;='1-Input'!$B$26,0,IF($A280='1-Input'!$B$26+1,('1-Input'!$B$23+$G$267)*'1-Input'!$B$27,'1-Input'!$B$23+$G$267))</f>
        <v>0</v>
      </c>
      <c r="H280" s="10">
        <f>MAX(0,('1-Input'!$B$10-G280-IF(AND($A280&gt;=1,$A280&lt;1+'1-Input'!$C$12),$G$266,0)))/(1-'P-Parametri'!$B$31*MAX(0,IF(I279&lt;=0,0,(I279-J279)/I279)))</f>
        <v>29000</v>
      </c>
      <c r="I280" s="10">
        <f>((I279-H280+MAX(0,-('1-Input'!$B$10-G280-IF(AND($A280&gt;=1,$A280&lt;1+'1-Input'!$C$12),$G$266,0))))*(1+B280))*(1-'P-Parametri'!$B$32)</f>
        <v>525291.08357213065</v>
      </c>
      <c r="J280" s="10">
        <f>IF(I279&lt;=0,J279,J279*(1-H280/I279))+MAX(0,-('1-Input'!$B$10-G280-IF(AND($A280&gt;=1,$A280&lt;1+'1-Input'!$C$12),$G$266,0)))</f>
        <v>519796.95833025145</v>
      </c>
      <c r="K280" s="10">
        <f>IF($A280&lt;='1-Input'!$B$26,0,IF($A280='1-Input'!$B$26+1,('1-Input'!$B$23+$K$267)*'1-Input'!$B$27,'1-Input'!$B$23+$K$267))</f>
        <v>0</v>
      </c>
      <c r="L280" s="10">
        <f>MAX(0,('1-Input'!$B$10-K280-IF(AND($A280&gt;=1,$A280&lt;1+'1-Input'!$C$12),$K$266,0)))/(1-'P-Parametri'!$B$31*MAX(0,IF(M279&lt;=0,0,(M279-N279)/M279)))</f>
        <v>29000</v>
      </c>
      <c r="M280" s="10">
        <f>((M279-L280+MAX(0,-('1-Input'!$B$10-K280-IF(AND($A280&gt;=1,$A280&lt;1+'1-Input'!$C$12),$K$266,0))))*(1+B280))*(1-'P-Parametri'!$B$32)</f>
        <v>331023.84348614974</v>
      </c>
      <c r="N280" s="10">
        <f>IF(M279&lt;=0,N279,N279*(1-L280/M279))+MAX(0,-('1-Input'!$B$10-K280-IF(AND($A280&gt;=1,$A280&lt;1+'1-Input'!$C$12),$K$266,0)))</f>
        <v>327561.59843566548</v>
      </c>
      <c r="O280" s="10">
        <f>IF($A280&lt;='1-Input'!$B$26,0,IF($A280='1-Input'!$B$26+1,('1-Input'!$B$23+$O$267)*'1-Input'!$B$27,'1-Input'!$B$23+$O$267))</f>
        <v>0</v>
      </c>
      <c r="P280" s="10">
        <f>MAX(0,('1-Input'!$B$10-O280-IF(AND($A280&gt;=1,$A280&lt;1+'1-Input'!$C$12),$O$266,0)))/(1-'P-Parametri'!$B$31*MAX(0,IF(Q279&lt;=0,0,(Q279-R279)/Q279)))</f>
        <v>29000</v>
      </c>
      <c r="Q280" s="10">
        <f>((Q279-P280+MAX(0,-('1-Input'!$B$10-O280-IF(AND($A280&gt;=1,$A280&lt;1+'1-Input'!$C$12),$O$266,0))))*(1+B280))*(1-'P-Parametri'!$B$32)</f>
        <v>341332.20127582183</v>
      </c>
      <c r="R280" s="10">
        <f>IF(Q279&lt;=0,R279,R279*(1-P280/Q279))+MAX(0,-('1-Input'!$B$10-O280-IF(AND($A280&gt;=1,$A280&lt;1+'1-Input'!$C$12),$O$266,0)))</f>
        <v>337762.13903501019</v>
      </c>
      <c r="S280" s="10">
        <f>IF($A280&lt;='1-Input'!$B$26,0,IF($A280='1-Input'!$B$26+1,('1-Input'!$B$23+$S$267)*'1-Input'!$B$27,'1-Input'!$B$23+$S$267))</f>
        <v>0</v>
      </c>
      <c r="T280" s="10">
        <f>MAX(0,('1-Input'!$B$10-S280-IF(AND($A280&gt;=1,$A280&lt;1+'1-Input'!$C$12),$S$266,0)))/(1-'P-Parametri'!$B$31*MAX(0,IF(U279&lt;=0,0,(U279-V279)/U279)))</f>
        <v>29000</v>
      </c>
      <c r="U280" s="10">
        <f>((U279-T280+MAX(0,-('1-Input'!$B$10-S280-IF(AND($A280&gt;=1,$A280&lt;1+'1-Input'!$C$12),$S$266,0))))*(1+B280))*(1-'P-Parametri'!$B$32)</f>
        <v>342053.19170044886</v>
      </c>
      <c r="V280" s="10">
        <f>IF(U279&lt;=0,V279,V279*(1-T280/U279))+MAX(0,-('1-Input'!$B$10-S280-IF(AND($A280&gt;=1,$A280&lt;1+'1-Input'!$C$12),$S$266,0)))</f>
        <v>338475.58847557183</v>
      </c>
      <c r="W280" s="10">
        <f>IF($A280&lt;='1-Input'!$B$26,0,IF($A280='1-Input'!$B$26+1,('1-Input'!$B$23+$W$267)*'1-Input'!$B$27,'1-Input'!$B$23+$W$267))</f>
        <v>0</v>
      </c>
      <c r="X280" s="10">
        <f>MAX(0,('1-Input'!$B$10-W280-IF(AND($A280&gt;=1,$A280&lt;1+'1-Input'!$C$12),$W$266,0)))/(1-'P-Parametri'!$B$31*MAX(0,IF(Y279&lt;=0,0,(Y279-Z279)/Y279)))</f>
        <v>29000</v>
      </c>
      <c r="Y280" s="10">
        <f>((Y279-X280+MAX(0,-('1-Input'!$B$10-W280-IF(AND($A280&gt;=1,$A280&lt;1+'1-Input'!$C$12),$W$266,0))))*(1+B280))*(1-'P-Parametri'!$B$32)</f>
        <v>341919.39943912078</v>
      </c>
      <c r="Z280" s="10">
        <f>IF(Y279&lt;=0,Z279,Z279*(1-X280/Y279))+MAX(0,-('1-Input'!$B$10-W280-IF(AND($A280&gt;=1,$A280&lt;1+'1-Input'!$C$12),$W$266,0)))</f>
        <v>338343.19557445205</v>
      </c>
    </row>
    <row r="281" spans="1:26">
      <c r="A281" s="9">
        <f t="shared" si="5"/>
        <v>12</v>
      </c>
      <c r="B281" s="12">
        <f>IF($A281='P-Parametri'!$C$47,'P-Parametri'!$B$34,IF($A281='P-Parametri'!$C$48,'P-Parametri'!$C$34,'P-Parametri'!$C$52))</f>
        <v>4.8525513124279884E-2</v>
      </c>
      <c r="C281" s="10">
        <f>IF($A281&lt;='1-Input'!$B$26,0,IF($A281='1-Input'!$B$26+1,('1-Input'!$B$23+$C$267)*'1-Input'!$B$27,'1-Input'!$B$23+$C$267))</f>
        <v>0</v>
      </c>
      <c r="D281" s="10">
        <f>MAX(0,('1-Input'!$B$10-C281-IF(AND($A281&gt;=1,$A281&lt;1+'1-Input'!$C$12),$C$266,0)))/(1-'P-Parametri'!$B$31*MAX(0,IF(E280&lt;=0,0,(E280-F280)/E280)))</f>
        <v>29079.077421165759</v>
      </c>
      <c r="E281" s="10">
        <f>((E280-D281+MAX(0,-('1-Input'!$B$10-C281-IF(AND($A281&gt;=1,$A281&lt;1+'1-Input'!$C$12),$C$266,0))))*(1+B281))*(1-'P-Parametri'!$B$32)</f>
        <v>405892.86789294129</v>
      </c>
      <c r="F281" s="10">
        <f>IF(E280&lt;=0,F280,F280*(1-D281/E280))+MAX(0,-('1-Input'!$B$10-C281-IF(AND($A281&gt;=1,$A281&lt;1+'1-Input'!$C$12),$C$266,0)))</f>
        <v>383827.05286087678</v>
      </c>
      <c r="G281" s="10">
        <f>IF($A281&lt;='1-Input'!$B$26,0,IF($A281='1-Input'!$B$26+1,('1-Input'!$B$23+$G$267)*'1-Input'!$B$27,'1-Input'!$B$23+$G$267))</f>
        <v>0</v>
      </c>
      <c r="H281" s="10">
        <f>MAX(0,('1-Input'!$B$10-G281-IF(AND($A281&gt;=1,$A281&lt;1+'1-Input'!$C$12),$G$266,0)))/(1-'P-Parametri'!$B$31*MAX(0,IF(I280&lt;=0,0,(I280-J280)/I280)))</f>
        <v>29079.077421165752</v>
      </c>
      <c r="I281" s="10">
        <f>((I280-H281+MAX(0,-('1-Input'!$B$10-G281-IF(AND($A281&gt;=1,$A281&lt;1+'1-Input'!$C$12),$G$266,0))))*(1+B281))*(1-'P-Parametri'!$B$32)</f>
        <v>519250.36647113302</v>
      </c>
      <c r="J281" s="10">
        <f>IF(I280&lt;=0,J280,J280*(1-H281/I280))+MAX(0,-('1-Input'!$B$10-G281-IF(AND($A281&gt;=1,$A281&lt;1+'1-Input'!$C$12),$G$266,0)))</f>
        <v>491022.02483664628</v>
      </c>
      <c r="K281" s="10">
        <f>IF($A281&lt;='1-Input'!$B$26,0,IF($A281='1-Input'!$B$26+1,('1-Input'!$B$23+$K$267)*'1-Input'!$B$27,'1-Input'!$B$23+$K$267))</f>
        <v>0</v>
      </c>
      <c r="L281" s="10">
        <f>MAX(0,('1-Input'!$B$10-K281-IF(AND($A281&gt;=1,$A281&lt;1+'1-Input'!$C$12),$K$266,0)))/(1-'P-Parametri'!$B$31*MAX(0,IF(M280&lt;=0,0,(M280-N280)/M280)))</f>
        <v>29079.077421165752</v>
      </c>
      <c r="M281" s="10">
        <f>((M280-L281+MAX(0,-('1-Input'!$B$10-K281-IF(AND($A281&gt;=1,$A281&lt;1+'1-Input'!$C$12),$K$266,0))))*(1+B281))*(1-'P-Parametri'!$B$32)</f>
        <v>315963.59719193104</v>
      </c>
      <c r="N281" s="10">
        <f>IF(M280&lt;=0,N280,N280*(1-L281/M280))+MAX(0,-('1-Input'!$B$10-K281-IF(AND($A281&gt;=1,$A281&lt;1+'1-Input'!$C$12),$K$266,0)))</f>
        <v>298786.66494206031</v>
      </c>
      <c r="O281" s="10">
        <f>IF($A281&lt;='1-Input'!$B$26,0,IF($A281='1-Input'!$B$26+1,('1-Input'!$B$23+$O$267)*'1-Input'!$B$27,'1-Input'!$B$23+$O$267))</f>
        <v>0</v>
      </c>
      <c r="P281" s="10">
        <f>MAX(0,('1-Input'!$B$10-O281-IF(AND($A281&gt;=1,$A281&lt;1+'1-Input'!$C$12),$O$266,0)))/(1-'P-Parametri'!$B$31*MAX(0,IF(Q280&lt;=0,0,(Q280-R280)/Q280)))</f>
        <v>29079.077421165763</v>
      </c>
      <c r="Q281" s="10">
        <f>((Q280-P281+MAX(0,-('1-Input'!$B$10-O281-IF(AND($A281&gt;=1,$A281&lt;1+'1-Input'!$C$12),$O$266,0))))*(1+B281))*(1-'P-Parametri'!$B$32)</f>
        <v>326750.55618053384</v>
      </c>
      <c r="R281" s="10">
        <f>IF(Q280&lt;=0,R280,R280*(1-P281/Q280))+MAX(0,-('1-Input'!$B$10-O281-IF(AND($A281&gt;=1,$A281&lt;1+'1-Input'!$C$12),$O$266,0)))</f>
        <v>308987.20554140507</v>
      </c>
      <c r="S281" s="10">
        <f>IF($A281&lt;='1-Input'!$B$26,0,IF($A281='1-Input'!$B$26+1,('1-Input'!$B$23+$S$267)*'1-Input'!$B$27,'1-Input'!$B$23+$S$267))</f>
        <v>0</v>
      </c>
      <c r="T281" s="10">
        <f>MAX(0,('1-Input'!$B$10-S281-IF(AND($A281&gt;=1,$A281&lt;1+'1-Input'!$C$12),$S$266,0)))/(1-'P-Parametri'!$B$31*MAX(0,IF(U280&lt;=0,0,(U280-V280)/U280)))</f>
        <v>29079.077421165755</v>
      </c>
      <c r="U281" s="10">
        <f>((U280-T281+MAX(0,-('1-Input'!$B$10-S281-IF(AND($A281&gt;=1,$A281&lt;1+'1-Input'!$C$12),$S$266,0))))*(1+B281))*(1-'P-Parametri'!$B$32)</f>
        <v>327505.02108176367</v>
      </c>
      <c r="V281" s="10">
        <f>IF(U280&lt;=0,V280,V280*(1-T281/U280))+MAX(0,-('1-Input'!$B$10-S281-IF(AND($A281&gt;=1,$A281&lt;1+'1-Input'!$C$12),$S$266,0)))</f>
        <v>309700.65498196665</v>
      </c>
      <c r="W281" s="10">
        <f>IF($A281&lt;='1-Input'!$B$26,0,IF($A281='1-Input'!$B$26+1,('1-Input'!$B$23+$W$267)*'1-Input'!$B$27,'1-Input'!$B$23+$W$267))</f>
        <v>0</v>
      </c>
      <c r="X281" s="10">
        <f>MAX(0,('1-Input'!$B$10-W281-IF(AND($A281&gt;=1,$A281&lt;1+'1-Input'!$C$12),$W$266,0)))/(1-'P-Parametri'!$B$31*MAX(0,IF(Y280&lt;=0,0,(Y280-Z280)/Y280)))</f>
        <v>29079.077421165755</v>
      </c>
      <c r="Y281" s="10">
        <f>((Y280-X281+MAX(0,-('1-Input'!$B$10-W281-IF(AND($A281&gt;=1,$A281&lt;1+'1-Input'!$C$12),$W$266,0))))*(1+B281))*(1-'P-Parametri'!$B$32)</f>
        <v>327365.01705150155</v>
      </c>
      <c r="Z281" s="10">
        <f>IF(Y280&lt;=0,Z280,Z280*(1-X281/Y280))+MAX(0,-('1-Input'!$B$10-W281-IF(AND($A281&gt;=1,$A281&lt;1+'1-Input'!$C$12),$W$266,0)))</f>
        <v>309568.26208084688</v>
      </c>
    </row>
    <row r="282" spans="1:26">
      <c r="A282" s="9">
        <f t="shared" si="5"/>
        <v>13</v>
      </c>
      <c r="B282" s="12">
        <f>IF($A282='P-Parametri'!$C$47,'P-Parametri'!$B$34,IF($A282='P-Parametri'!$C$48,'P-Parametri'!$C$34,'P-Parametri'!$C$52))</f>
        <v>4.8525513124279884E-2</v>
      </c>
      <c r="C282" s="10">
        <f>IF($A282&lt;='1-Input'!$B$26,0,IF($A282='1-Input'!$B$26+1,('1-Input'!$B$23+$C$267)*'1-Input'!$B$27,'1-Input'!$B$23+$C$267))</f>
        <v>0</v>
      </c>
      <c r="D282" s="10">
        <f>MAX(0,('1-Input'!$B$10-C282-IF(AND($A282&gt;=1,$A282&lt;1+'1-Input'!$C$12),$C$266,0)))/(1-'P-Parametri'!$B$31*MAX(0,IF(E281&lt;=0,0,(E281-F281)/E281)))</f>
        <v>29415.778713297248</v>
      </c>
      <c r="E282" s="10">
        <f>((E281-D282+MAX(0,-('1-Input'!$B$10-C282-IF(AND($A282&gt;=1,$A282&lt;1+'1-Input'!$C$12),$C$266,0))))*(1+B282))*(1-'P-Parametri'!$B$32)</f>
        <v>393956.34144539823</v>
      </c>
      <c r="F282" s="10">
        <f>IF(E281&lt;=0,F281,F281*(1-D282/E281))+MAX(0,-('1-Input'!$B$10-C282-IF(AND($A282&gt;=1,$A282&lt;1+'1-Input'!$C$12),$C$266,0)))</f>
        <v>356010.4230448766</v>
      </c>
      <c r="G282" s="10">
        <f>IF($A282&lt;='1-Input'!$B$26,0,IF($A282='1-Input'!$B$26+1,('1-Input'!$B$23+$G$267)*'1-Input'!$B$27,'1-Input'!$B$23+$G$267))</f>
        <v>0</v>
      </c>
      <c r="H282" s="10">
        <f>MAX(0,('1-Input'!$B$10-G282-IF(AND($A282&gt;=1,$A282&lt;1+'1-Input'!$C$12),$G$266,0)))/(1-'P-Parametri'!$B$31*MAX(0,IF(I281&lt;=0,0,(I281-J281)/I281)))</f>
        <v>29415.778713297241</v>
      </c>
      <c r="I282" s="10">
        <f>((I281-H282+MAX(0,-('1-Input'!$B$10-G282-IF(AND($A282&gt;=1,$A282&lt;1+'1-Input'!$C$12),$G$266,0))))*(1+B282))*(1-'P-Parametri'!$B$32)</f>
        <v>512576.85434985528</v>
      </c>
      <c r="J282" s="10">
        <f>IF(I281&lt;=0,J281,J281*(1-H282/I281))+MAX(0,-('1-Input'!$B$10-G282-IF(AND($A282&gt;=1,$A282&lt;1+'1-Input'!$C$12),$G$266,0)))</f>
        <v>463205.3950206461</v>
      </c>
      <c r="K282" s="10">
        <f>IF($A282&lt;='1-Input'!$B$26,0,IF($A282='1-Input'!$B$26+1,('1-Input'!$B$23+$K$267)*'1-Input'!$B$27,'1-Input'!$B$23+$K$267))</f>
        <v>0</v>
      </c>
      <c r="L282" s="10">
        <f>MAX(0,('1-Input'!$B$10-K282-IF(AND($A282&gt;=1,$A282&lt;1+'1-Input'!$C$12),$K$266,0)))/(1-'P-Parametri'!$B$31*MAX(0,IF(M281&lt;=0,0,(M281-N281)/M281)))</f>
        <v>29415.778713297241</v>
      </c>
      <c r="M282" s="10">
        <f>((M281-L282+MAX(0,-('1-Input'!$B$10-K282-IF(AND($A282&gt;=1,$A282&lt;1+'1-Input'!$C$12),$K$266,0))))*(1+B282))*(1-'P-Parametri'!$B$32)</f>
        <v>299851.79300814262</v>
      </c>
      <c r="N282" s="10">
        <f>IF(M281&lt;=0,N281,N281*(1-L282/M281))+MAX(0,-('1-Input'!$B$10-K282-IF(AND($A282&gt;=1,$A282&lt;1+'1-Input'!$C$12),$K$266,0)))</f>
        <v>270970.03512606013</v>
      </c>
      <c r="O282" s="10">
        <f>IF($A282&lt;='1-Input'!$B$26,0,IF($A282='1-Input'!$B$26+1,('1-Input'!$B$23+$O$267)*'1-Input'!$B$27,'1-Input'!$B$23+$O$267))</f>
        <v>0</v>
      </c>
      <c r="P282" s="10">
        <f>MAX(0,('1-Input'!$B$10-O282-IF(AND($A282&gt;=1,$A282&lt;1+'1-Input'!$C$12),$O$266,0)))/(1-'P-Parametri'!$B$31*MAX(0,IF(Q281&lt;=0,0,(Q281-R281)/Q281)))</f>
        <v>29415.778713297252</v>
      </c>
      <c r="Q282" s="10">
        <f>((Q281-P282+MAX(0,-('1-Input'!$B$10-O282-IF(AND($A282&gt;=1,$A282&lt;1+'1-Input'!$C$12),$O$266,0))))*(1+B282))*(1-'P-Parametri'!$B$32)</f>
        <v>311139.57391330076</v>
      </c>
      <c r="R282" s="10">
        <f>IF(Q281&lt;=0,R281,R281*(1-P282/Q281))+MAX(0,-('1-Input'!$B$10-O282-IF(AND($A282&gt;=1,$A282&lt;1+'1-Input'!$C$12),$O$266,0)))</f>
        <v>281170.57572540495</v>
      </c>
      <c r="S282" s="10">
        <f>IF($A282&lt;='1-Input'!$B$26,0,IF($A282='1-Input'!$B$26+1,('1-Input'!$B$23+$S$267)*'1-Input'!$B$27,'1-Input'!$B$23+$S$267))</f>
        <v>0</v>
      </c>
      <c r="T282" s="10">
        <f>MAX(0,('1-Input'!$B$10-S282-IF(AND($A282&gt;=1,$A282&lt;1+'1-Input'!$C$12),$S$266,0)))/(1-'P-Parametri'!$B$31*MAX(0,IF(U281&lt;=0,0,(U281-V281)/U281)))</f>
        <v>29415.778713297241</v>
      </c>
      <c r="U282" s="10">
        <f>((U281-T282+MAX(0,-('1-Input'!$B$10-S282-IF(AND($A282&gt;=1,$A282&lt;1+'1-Input'!$C$12),$S$266,0))))*(1+B282))*(1-'P-Parametri'!$B$32)</f>
        <v>311929.06745960162</v>
      </c>
      <c r="V282" s="10">
        <f>IF(U281&lt;=0,V281,V281*(1-T282/U281))+MAX(0,-('1-Input'!$B$10-S282-IF(AND($A282&gt;=1,$A282&lt;1+'1-Input'!$C$12),$S$266,0)))</f>
        <v>281884.02516596648</v>
      </c>
      <c r="W282" s="10">
        <f>IF($A282&lt;='1-Input'!$B$26,0,IF($A282='1-Input'!$B$26+1,('1-Input'!$B$23+$W$267)*'1-Input'!$B$27,'1-Input'!$B$23+$W$267))</f>
        <v>0</v>
      </c>
      <c r="X282" s="10">
        <f>MAX(0,('1-Input'!$B$10-W282-IF(AND($A282&gt;=1,$A282&lt;1+'1-Input'!$C$12),$W$266,0)))/(1-'P-Parametri'!$B$31*MAX(0,IF(Y281&lt;=0,0,(Y281-Z281)/Y281)))</f>
        <v>29415.778713297244</v>
      </c>
      <c r="Y282" s="10">
        <f>((Y281-X282+MAX(0,-('1-Input'!$B$10-W282-IF(AND($A282&gt;=1,$A282&lt;1+'1-Input'!$C$12),$W$266,0))))*(1+B282))*(1-'P-Parametri'!$B$32)</f>
        <v>311782.56325752696</v>
      </c>
      <c r="Z282" s="10">
        <f>IF(Y281&lt;=0,Z281,Z281*(1-X282/Y281))+MAX(0,-('1-Input'!$B$10-W282-IF(AND($A282&gt;=1,$A282&lt;1+'1-Input'!$C$12),$W$266,0)))</f>
        <v>281751.6322648467</v>
      </c>
    </row>
    <row r="283" spans="1:26">
      <c r="A283" s="9">
        <f t="shared" si="5"/>
        <v>14</v>
      </c>
      <c r="B283" s="12">
        <f>IF($A283='P-Parametri'!$C$47,'P-Parametri'!$B$34,IF($A283='P-Parametri'!$C$48,'P-Parametri'!$C$34,'P-Parametri'!$C$52))</f>
        <v>4.8525513124279884E-2</v>
      </c>
      <c r="C283" s="10">
        <f>IF($A283&lt;='1-Input'!$B$26,0,IF($A283='1-Input'!$B$26+1,('1-Input'!$B$23+$C$267)*'1-Input'!$B$27,'1-Input'!$B$23+$C$267))</f>
        <v>0</v>
      </c>
      <c r="D283" s="10">
        <f>MAX(0,('1-Input'!$B$10-C283-IF(AND($A283&gt;=1,$A283&lt;1+'1-Input'!$C$12),$C$266,0)))/(1-'P-Parametri'!$B$31*MAX(0,IF(E282&lt;=0,0,(E282-F282)/E282)))</f>
        <v>29744.908549543379</v>
      </c>
      <c r="E283" s="10">
        <f>((E282-D283+MAX(0,-('1-Input'!$B$10-C283-IF(AND($A283&gt;=1,$A283&lt;1+'1-Input'!$C$12),$C$266,0))))*(1+B283))*(1-'P-Parametri'!$B$32)</f>
        <v>381121.20960372972</v>
      </c>
      <c r="F283" s="10">
        <f>IF(E282&lt;=0,F282,F282*(1-D283/E282))+MAX(0,-('1-Input'!$B$10-C283-IF(AND($A283&gt;=1,$A283&lt;1+'1-Input'!$C$12),$C$266,0)))</f>
        <v>329130.54737819236</v>
      </c>
      <c r="G283" s="10">
        <f>IF($A283&lt;='1-Input'!$B$26,0,IF($A283='1-Input'!$B$26+1,('1-Input'!$B$23+$G$267)*'1-Input'!$B$27,'1-Input'!$B$23+$G$267))</f>
        <v>0</v>
      </c>
      <c r="H283" s="10">
        <f>MAX(0,('1-Input'!$B$10-G283-IF(AND($A283&gt;=1,$A283&lt;1+'1-Input'!$C$12),$G$266,0)))/(1-'P-Parametri'!$B$31*MAX(0,IF(I282&lt;=0,0,(I282-J282)/I282)))</f>
        <v>29744.908549543372</v>
      </c>
      <c r="I283" s="10">
        <f>((I282-H283+MAX(0,-('1-Input'!$B$10-G283-IF(AND($A283&gt;=1,$A283&lt;1+'1-Input'!$C$12),$G$266,0))))*(1+B283))*(1-'P-Parametri'!$B$32)</f>
        <v>505249.09049562045</v>
      </c>
      <c r="J283" s="10">
        <f>IF(I282&lt;=0,J282,J282*(1-H283/I282))+MAX(0,-('1-Input'!$B$10-G283-IF(AND($A283&gt;=1,$A283&lt;1+'1-Input'!$C$12),$G$266,0)))</f>
        <v>436325.51935396186</v>
      </c>
      <c r="K283" s="10">
        <f>IF($A283&lt;='1-Input'!$B$26,0,IF($A283='1-Input'!$B$26+1,('1-Input'!$B$23+$K$267)*'1-Input'!$B$27,'1-Input'!$B$23+$K$267))</f>
        <v>0</v>
      </c>
      <c r="L283" s="10">
        <f>MAX(0,('1-Input'!$B$10-K283-IF(AND($A283&gt;=1,$A283&lt;1+'1-Input'!$C$12),$K$266,0)))/(1-'P-Parametri'!$B$31*MAX(0,IF(M282&lt;=0,0,(M282-N282)/M282)))</f>
        <v>29744.908549543372</v>
      </c>
      <c r="M283" s="10">
        <f>((M282-L283+MAX(0,-('1-Input'!$B$10-K283-IF(AND($A283&gt;=1,$A283&lt;1+'1-Input'!$C$12),$K$266,0))))*(1+B283))*(1-'P-Parametri'!$B$32)</f>
        <v>282647.53170610272</v>
      </c>
      <c r="N283" s="10">
        <f>IF(M282&lt;=0,N282,N282*(1-L283/M282))+MAX(0,-('1-Input'!$B$10-K283-IF(AND($A283&gt;=1,$A283&lt;1+'1-Input'!$C$12),$K$266,0)))</f>
        <v>244090.15945937586</v>
      </c>
      <c r="O283" s="10">
        <f>IF($A283&lt;='1-Input'!$B$26,0,IF($A283='1-Input'!$B$26+1,('1-Input'!$B$23+$O$267)*'1-Input'!$B$27,'1-Input'!$B$23+$O$267))</f>
        <v>0</v>
      </c>
      <c r="P283" s="10">
        <f>MAX(0,('1-Input'!$B$10-O283-IF(AND($A283&gt;=1,$A283&lt;1+'1-Input'!$C$12),$O$266,0)))/(1-'P-Parametri'!$B$31*MAX(0,IF(Q282&lt;=0,0,(Q282-R282)/Q282)))</f>
        <v>29744.908549543379</v>
      </c>
      <c r="Q283" s="10">
        <f>((Q282-P283+MAX(0,-('1-Input'!$B$10-O283-IF(AND($A283&gt;=1,$A283&lt;1+'1-Input'!$C$12),$O$266,0))))*(1+B283))*(1-'P-Parametri'!$B$32)</f>
        <v>294459.3869191868</v>
      </c>
      <c r="R283" s="10">
        <f>IF(Q282&lt;=0,R282,R282*(1-P283/Q282))+MAX(0,-('1-Input'!$B$10-O283-IF(AND($A283&gt;=1,$A283&lt;1+'1-Input'!$C$12),$O$266,0)))</f>
        <v>254290.70005872074</v>
      </c>
      <c r="S283" s="10">
        <f>IF($A283&lt;='1-Input'!$B$26,0,IF($A283='1-Input'!$B$26+1,('1-Input'!$B$23+$S$267)*'1-Input'!$B$27,'1-Input'!$B$23+$S$267))</f>
        <v>0</v>
      </c>
      <c r="T283" s="10">
        <f>MAX(0,('1-Input'!$B$10-S283-IF(AND($A283&gt;=1,$A283&lt;1+'1-Input'!$C$12),$S$266,0)))/(1-'P-Parametri'!$B$31*MAX(0,IF(U282&lt;=0,0,(U282-V282)/U282)))</f>
        <v>29744.908549543372</v>
      </c>
      <c r="U283" s="10">
        <f>((U282-T283+MAX(0,-('1-Input'!$B$10-S283-IF(AND($A283&gt;=1,$A283&lt;1+'1-Input'!$C$12),$S$266,0))))*(1+B283))*(1-'P-Parametri'!$B$32)</f>
        <v>295285.53543667874</v>
      </c>
      <c r="V283" s="10">
        <f>IF(U282&lt;=0,V282,V282*(1-T283/U282))+MAX(0,-('1-Input'!$B$10-S283-IF(AND($A283&gt;=1,$A283&lt;1+'1-Input'!$C$12),$S$266,0)))</f>
        <v>255004.14949928224</v>
      </c>
      <c r="W283" s="10">
        <f>IF($A283&lt;='1-Input'!$B$26,0,IF($A283='1-Input'!$B$26+1,('1-Input'!$B$23+$W$267)*'1-Input'!$B$27,'1-Input'!$B$23+$W$267))</f>
        <v>0</v>
      </c>
      <c r="X283" s="10">
        <f>MAX(0,('1-Input'!$B$10-W283-IF(AND($A283&gt;=1,$A283&lt;1+'1-Input'!$C$12),$W$266,0)))/(1-'P-Parametri'!$B$31*MAX(0,IF(Y282&lt;=0,0,(Y282-Z282)/Y282)))</f>
        <v>29744.908549543376</v>
      </c>
      <c r="Y283" s="10">
        <f>((Y282-X283+MAX(0,-('1-Input'!$B$10-W283-IF(AND($A283&gt;=1,$A283&lt;1+'1-Input'!$C$12),$W$266,0))))*(1+B283))*(1-'P-Parametri'!$B$32)</f>
        <v>295132.22926981089</v>
      </c>
      <c r="Z283" s="10">
        <f>IF(Y282&lt;=0,Z282,Z282*(1-X283/Y282))+MAX(0,-('1-Input'!$B$10-W283-IF(AND($A283&gt;=1,$A283&lt;1+'1-Input'!$C$12),$W$266,0)))</f>
        <v>254871.75659816246</v>
      </c>
    </row>
    <row r="284" spans="1:26">
      <c r="A284" s="9">
        <f t="shared" si="5"/>
        <v>15</v>
      </c>
      <c r="B284" s="12">
        <f>IF($A284='P-Parametri'!$C$47,'P-Parametri'!$B$34,IF($A284='P-Parametri'!$C$48,'P-Parametri'!$C$34,'P-Parametri'!$C$52))</f>
        <v>4.8525513124279884E-2</v>
      </c>
      <c r="C284" s="10">
        <f>IF($A284&lt;='1-Input'!$B$26,0,IF($A284='1-Input'!$B$26+1,('1-Input'!$B$23+$C$267)*'1-Input'!$B$27,'1-Input'!$B$23+$C$267))</f>
        <v>0</v>
      </c>
      <c r="D284" s="10">
        <f>MAX(0,('1-Input'!$B$10-C284-IF(AND($A284&gt;=1,$A284&lt;1+'1-Input'!$C$12),$C$266,0)))/(1-'P-Parametri'!$B$31*MAX(0,IF(E283&lt;=0,0,(E283-F283)/E283)))</f>
        <v>30066.392040966773</v>
      </c>
      <c r="E284" s="10">
        <f>((E283-D284+MAX(0,-('1-Input'!$B$10-C284-IF(AND($A284&gt;=1,$A284&lt;1+'1-Input'!$C$12),$C$266,0))))*(1+B284))*(1-'P-Parametri'!$B$32)</f>
        <v>367353.75285430701</v>
      </c>
      <c r="F284" s="10">
        <f>IF(E283&lt;=0,F283,F283*(1-D284/E283))+MAX(0,-('1-Input'!$B$10-C284-IF(AND($A284&gt;=1,$A284&lt;1+'1-Input'!$C$12),$C$266,0)))</f>
        <v>303165.66318709782</v>
      </c>
      <c r="G284" s="10">
        <f>IF($A284&lt;='1-Input'!$B$26,0,IF($A284='1-Input'!$B$26+1,('1-Input'!$B$23+$G$267)*'1-Input'!$B$27,'1-Input'!$B$23+$G$267))</f>
        <v>0</v>
      </c>
      <c r="H284" s="10">
        <f>MAX(0,('1-Input'!$B$10-G284-IF(AND($A284&gt;=1,$A284&lt;1+'1-Input'!$C$12),$G$266,0)))/(1-'P-Parametri'!$B$31*MAX(0,IF(I283&lt;=0,0,(I283-J283)/I283)))</f>
        <v>30066.39204096677</v>
      </c>
      <c r="I284" s="10">
        <f>((I283-H284+MAX(0,-('1-Input'!$B$10-G284-IF(AND($A284&gt;=1,$A284&lt;1+'1-Input'!$C$12),$G$266,0))))*(1+B284))*(1-'P-Parametri'!$B$32)</f>
        <v>497244.70035949582</v>
      </c>
      <c r="J284" s="10">
        <f>IF(I283&lt;=0,J283,J283*(1-H284/I283))+MAX(0,-('1-Input'!$B$10-G284-IF(AND($A284&gt;=1,$A284&lt;1+'1-Input'!$C$12),$G$266,0)))</f>
        <v>410360.63516286726</v>
      </c>
      <c r="K284" s="10">
        <f>IF($A284&lt;='1-Input'!$B$26,0,IF($A284='1-Input'!$B$26+1,('1-Input'!$B$23+$K$267)*'1-Input'!$B$27,'1-Input'!$B$23+$K$267))</f>
        <v>0</v>
      </c>
      <c r="L284" s="10">
        <f>MAX(0,('1-Input'!$B$10-K284-IF(AND($A284&gt;=1,$A284&lt;1+'1-Input'!$C$12),$K$266,0)))/(1-'P-Parametri'!$B$31*MAX(0,IF(M283&lt;=0,0,(M283-N283)/M283)))</f>
        <v>30066.392040966773</v>
      </c>
      <c r="M284" s="10">
        <f>((M283-L284+MAX(0,-('1-Input'!$B$10-K284-IF(AND($A284&gt;=1,$A284&lt;1+'1-Input'!$C$12),$K$266,0))))*(1+B284))*(1-'P-Parametri'!$B$32)</f>
        <v>264308.09353475622</v>
      </c>
      <c r="N284" s="10">
        <f>IF(M283&lt;=0,N283,N283*(1-L284/M283))+MAX(0,-('1-Input'!$B$10-K284-IF(AND($A284&gt;=1,$A284&lt;1+'1-Input'!$C$12),$K$266,0)))</f>
        <v>218125.27526828129</v>
      </c>
      <c r="O284" s="10">
        <f>IF($A284&lt;='1-Input'!$B$26,0,IF($A284='1-Input'!$B$26+1,('1-Input'!$B$23+$O$267)*'1-Input'!$B$27,'1-Input'!$B$23+$O$267))</f>
        <v>0</v>
      </c>
      <c r="P284" s="10">
        <f>MAX(0,('1-Input'!$B$10-O284-IF(AND($A284&gt;=1,$A284&lt;1+'1-Input'!$C$12),$O$266,0)))/(1-'P-Parametri'!$B$31*MAX(0,IF(Q283&lt;=0,0,(Q283-R283)/Q283)))</f>
        <v>30066.392040966777</v>
      </c>
      <c r="Q284" s="10">
        <f>((Q283-P284+MAX(0,-('1-Input'!$B$10-O284-IF(AND($A284&gt;=1,$A284&lt;1+'1-Input'!$C$12),$O$266,0))))*(1+B284))*(1-'P-Parametri'!$B$32)</f>
        <v>276668.35501990846</v>
      </c>
      <c r="R284" s="10">
        <f>IF(Q283&lt;=0,R283,R283*(1-P284/Q283))+MAX(0,-('1-Input'!$B$10-O284-IF(AND($A284&gt;=1,$A284&lt;1+'1-Input'!$C$12),$O$266,0)))</f>
        <v>228325.8158676262</v>
      </c>
      <c r="S284" s="10">
        <f>IF($A284&lt;='1-Input'!$B$26,0,IF($A284='1-Input'!$B$26+1,('1-Input'!$B$23+$S$267)*'1-Input'!$B$27,'1-Input'!$B$23+$S$267))</f>
        <v>0</v>
      </c>
      <c r="T284" s="10">
        <f>MAX(0,('1-Input'!$B$10-S284-IF(AND($A284&gt;=1,$A284&lt;1+'1-Input'!$C$12),$S$266,0)))/(1-'P-Parametri'!$B$31*MAX(0,IF(U283&lt;=0,0,(U283-V283)/U283)))</f>
        <v>30066.39204096677</v>
      </c>
      <c r="U284" s="10">
        <f>((U283-T284+MAX(0,-('1-Input'!$B$10-S284-IF(AND($A284&gt;=1,$A284&lt;1+'1-Input'!$C$12),$S$266,0))))*(1+B284))*(1-'P-Parametri'!$B$32)</f>
        <v>277532.86034253211</v>
      </c>
      <c r="V284" s="10">
        <f>IF(U283&lt;=0,V283,V283*(1-T284/U283))+MAX(0,-('1-Input'!$B$10-S284-IF(AND($A284&gt;=1,$A284&lt;1+'1-Input'!$C$12),$S$266,0)))</f>
        <v>229039.26530818766</v>
      </c>
      <c r="W284" s="10">
        <f>IF($A284&lt;='1-Input'!$B$26,0,IF($A284='1-Input'!$B$26+1,('1-Input'!$B$23+$W$267)*'1-Input'!$B$27,'1-Input'!$B$23+$W$267))</f>
        <v>0</v>
      </c>
      <c r="X284" s="10">
        <f>MAX(0,('1-Input'!$B$10-W284-IF(AND($A284&gt;=1,$A284&lt;1+'1-Input'!$C$12),$W$266,0)))/(1-'P-Parametri'!$B$31*MAX(0,IF(Y283&lt;=0,0,(Y283-Z283)/Y283)))</f>
        <v>30066.392040966773</v>
      </c>
      <c r="Y284" s="10">
        <f>((Y283-X284+MAX(0,-('1-Input'!$B$10-W284-IF(AND($A284&gt;=1,$A284&lt;1+'1-Input'!$C$12),$W$266,0))))*(1+B284))*(1-'P-Parametri'!$B$32)</f>
        <v>277372.43640610646</v>
      </c>
      <c r="Z284" s="10">
        <f>IF(Y283&lt;=0,Z283,Z283*(1-X284/Y283))+MAX(0,-('1-Input'!$B$10-W284-IF(AND($A284&gt;=1,$A284&lt;1+'1-Input'!$C$12),$W$266,0)))</f>
        <v>228906.87240706789</v>
      </c>
    </row>
    <row r="285" spans="1:26">
      <c r="A285" s="9">
        <f t="shared" si="5"/>
        <v>16</v>
      </c>
      <c r="B285" s="12">
        <f>IF($A285='P-Parametri'!$C$47,'P-Parametri'!$B$34,IF($A285='P-Parametri'!$C$48,'P-Parametri'!$C$34,'P-Parametri'!$C$52))</f>
        <v>4.8525513124279884E-2</v>
      </c>
      <c r="C285" s="10">
        <f>IF($A285&lt;='1-Input'!$B$26,0,IF($A285='1-Input'!$B$26+1,('1-Input'!$B$23+$C$267)*'1-Input'!$B$27,'1-Input'!$B$23+$C$267))</f>
        <v>0</v>
      </c>
      <c r="D285" s="10">
        <f>MAX(0,('1-Input'!$B$10-C285-IF(AND($A285&gt;=1,$A285&lt;1+'1-Input'!$C$12),$C$266,0)))/(1-'P-Parametri'!$B$31*MAX(0,IF(E284&lt;=0,0,(E284-F284)/E284)))</f>
        <v>30380.173110377295</v>
      </c>
      <c r="E285" s="10">
        <f>((E284-D285+MAX(0,-('1-Input'!$B$10-C285-IF(AND($A285&gt;=1,$A285&lt;1+'1-Input'!$C$12),$C$266,0))))*(1+B285))*(1-'P-Parametri'!$B$32)</f>
        <v>352618.74481910869</v>
      </c>
      <c r="F285" s="10">
        <f>IF(E284&lt;=0,F284,F284*(1-D285/E284))+MAX(0,-('1-Input'!$B$10-C285-IF(AND($A285&gt;=1,$A285&lt;1+'1-Input'!$C$12),$C$266,0)))</f>
        <v>278093.84819355624</v>
      </c>
      <c r="G285" s="10">
        <f>IF($A285&lt;='1-Input'!$B$26,0,IF($A285='1-Input'!$B$26+1,('1-Input'!$B$23+$G$267)*'1-Input'!$B$27,'1-Input'!$B$23+$G$267))</f>
        <v>0</v>
      </c>
      <c r="H285" s="10">
        <f>MAX(0,('1-Input'!$B$10-G285-IF(AND($A285&gt;=1,$A285&lt;1+'1-Input'!$C$12),$G$266,0)))/(1-'P-Parametri'!$B$31*MAX(0,IF(I284&lt;=0,0,(I284-J284)/I284)))</f>
        <v>30380.173110377291</v>
      </c>
      <c r="I285" s="10">
        <f>((I284-H285+MAX(0,-('1-Input'!$B$10-G285-IF(AND($A285&gt;=1,$A285&lt;1+'1-Input'!$C$12),$G$266,0))))*(1+B285))*(1-'P-Parametri'!$B$32)</f>
        <v>488540.32925741957</v>
      </c>
      <c r="J285" s="10">
        <f>IF(I284&lt;=0,J284,J284*(1-H285/I284))+MAX(0,-('1-Input'!$B$10-G285-IF(AND($A285&gt;=1,$A285&lt;1+'1-Input'!$C$12),$G$266,0)))</f>
        <v>385288.82016932569</v>
      </c>
      <c r="K285" s="10">
        <f>IF($A285&lt;='1-Input'!$B$26,0,IF($A285='1-Input'!$B$26+1,('1-Input'!$B$23+$K$267)*'1-Input'!$B$27,'1-Input'!$B$23+$K$267))</f>
        <v>0</v>
      </c>
      <c r="L285" s="10">
        <f>MAX(0,('1-Input'!$B$10-K285-IF(AND($A285&gt;=1,$A285&lt;1+'1-Input'!$C$12),$K$266,0)))/(1-'P-Parametri'!$B$31*MAX(0,IF(M284&lt;=0,0,(M284-N284)/M284)))</f>
        <v>30380.173110377291</v>
      </c>
      <c r="M285" s="10">
        <f>((M284-L285+MAX(0,-('1-Input'!$B$10-K285-IF(AND($A285&gt;=1,$A285&lt;1+'1-Input'!$C$12),$K$266,0))))*(1+B285))*(1-'P-Parametri'!$B$32)</f>
        <v>244788.83401147352</v>
      </c>
      <c r="N285" s="10">
        <f>IF(M284&lt;=0,N284,N284*(1-L285/M284))+MAX(0,-('1-Input'!$B$10-K285-IF(AND($A285&gt;=1,$A285&lt;1+'1-Input'!$C$12),$K$266,0)))</f>
        <v>193053.46027473974</v>
      </c>
      <c r="O285" s="10">
        <f>IF($A285&lt;='1-Input'!$B$26,0,IF($A285='1-Input'!$B$26+1,('1-Input'!$B$23+$O$267)*'1-Input'!$B$27,'1-Input'!$B$23+$O$267))</f>
        <v>0</v>
      </c>
      <c r="P285" s="10">
        <f>MAX(0,('1-Input'!$B$10-O285-IF(AND($A285&gt;=1,$A285&lt;1+'1-Input'!$C$12),$O$266,0)))/(1-'P-Parametri'!$B$31*MAX(0,IF(Q284&lt;=0,0,(Q284-R284)/Q284)))</f>
        <v>30380.173110377298</v>
      </c>
      <c r="Q285" s="10">
        <f>((Q284-P285+MAX(0,-('1-Input'!$B$10-O285-IF(AND($A285&gt;=1,$A285&lt;1+'1-Input'!$C$12),$O$266,0))))*(1+B285))*(1-'P-Parametri'!$B$32)</f>
        <v>257722.96342851088</v>
      </c>
      <c r="R285" s="10">
        <f>IF(Q284&lt;=0,R284,R284*(1-P285/Q284))+MAX(0,-('1-Input'!$B$10-O285-IF(AND($A285&gt;=1,$A285&lt;1+'1-Input'!$C$12),$O$266,0)))</f>
        <v>203254.00087408465</v>
      </c>
      <c r="S285" s="10">
        <f>IF($A285&lt;='1-Input'!$B$26,0,IF($A285='1-Input'!$B$26+1,('1-Input'!$B$23+$S$267)*'1-Input'!$B$27,'1-Input'!$B$23+$S$267))</f>
        <v>0</v>
      </c>
      <c r="T285" s="10">
        <f>MAX(0,('1-Input'!$B$10-S285-IF(AND($A285&gt;=1,$A285&lt;1+'1-Input'!$C$12),$S$266,0)))/(1-'P-Parametri'!$B$31*MAX(0,IF(U284&lt;=0,0,(U284-V284)/U284)))</f>
        <v>30380.173110377291</v>
      </c>
      <c r="U285" s="10">
        <f>((U284-T285+MAX(0,-('1-Input'!$B$10-S285-IF(AND($A285&gt;=1,$A285&lt;1+'1-Input'!$C$12),$S$266,0))))*(1+B285))*(1-'P-Parametri'!$B$32)</f>
        <v>258627.60640373954</v>
      </c>
      <c r="V285" s="10">
        <f>IF(U284&lt;=0,V284,V284*(1-T285/U284))+MAX(0,-('1-Input'!$B$10-S285-IF(AND($A285&gt;=1,$A285&lt;1+'1-Input'!$C$12),$S$266,0)))</f>
        <v>203967.45031464609</v>
      </c>
      <c r="W285" s="10">
        <f>IF($A285&lt;='1-Input'!$B$26,0,IF($A285='1-Input'!$B$26+1,('1-Input'!$B$23+$W$267)*'1-Input'!$B$27,'1-Input'!$B$23+$W$267))</f>
        <v>0</v>
      </c>
      <c r="X285" s="10">
        <f>MAX(0,('1-Input'!$B$10-W285-IF(AND($A285&gt;=1,$A285&lt;1+'1-Input'!$C$12),$W$266,0)))/(1-'P-Parametri'!$B$31*MAX(0,IF(Y284&lt;=0,0,(Y284-Z284)/Y284)))</f>
        <v>30380.173110377295</v>
      </c>
      <c r="Y285" s="10">
        <f>((Y284-X285+MAX(0,-('1-Input'!$B$10-W285-IF(AND($A285&gt;=1,$A285&lt;1+'1-Input'!$C$12),$W$266,0))))*(1+B285))*(1-'P-Parametri'!$B$32)</f>
        <v>258459.73423066188</v>
      </c>
      <c r="Z285" s="10">
        <f>IF(Y284&lt;=0,Z284,Z284*(1-X285/Y284))+MAX(0,-('1-Input'!$B$10-W285-IF(AND($A285&gt;=1,$A285&lt;1+'1-Input'!$C$12),$W$266,0)))</f>
        <v>203835.05741352635</v>
      </c>
    </row>
    <row r="286" spans="1:26">
      <c r="A286" s="9">
        <f t="shared" si="5"/>
        <v>17</v>
      </c>
      <c r="B286" s="12">
        <f>IF($A286='P-Parametri'!$C$47,'P-Parametri'!$B$34,IF($A286='P-Parametri'!$C$48,'P-Parametri'!$C$34,'P-Parametri'!$C$52))</f>
        <v>4.8525513124279884E-2</v>
      </c>
      <c r="C286" s="10">
        <f>IF($A286&lt;='1-Input'!$B$26,0,IF($A286='1-Input'!$B$26+1,('1-Input'!$B$23+$C$267)*'1-Input'!$B$27,'1-Input'!$B$23+$C$267))</f>
        <v>0</v>
      </c>
      <c r="D286" s="10">
        <f>MAX(0,('1-Input'!$B$10-C286-IF(AND($A286&gt;=1,$A286&lt;1+'1-Input'!$C$12),$C$266,0)))/(1-'P-Parametri'!$B$31*MAX(0,IF(E285&lt;=0,0,(E285-F285)/E285)))</f>
        <v>30686.2138098389</v>
      </c>
      <c r="E286" s="10">
        <f>((E285-D286+MAX(0,-('1-Input'!$B$10-C286-IF(AND($A286&gt;=1,$A286&lt;1+'1-Input'!$C$12),$C$266,0))))*(1+B286))*(1-'P-Parametri'!$B$32)</f>
        <v>336879.36332335696</v>
      </c>
      <c r="F286" s="10">
        <f>IF(E285&lt;=0,F285,F285*(1-D286/E285))+MAX(0,-('1-Input'!$B$10-C286-IF(AND($A286&gt;=1,$A286&lt;1+'1-Input'!$C$12),$C$266,0)))</f>
        <v>253893.07211386695</v>
      </c>
      <c r="G286" s="10">
        <f>IF($A286&lt;='1-Input'!$B$26,0,IF($A286='1-Input'!$B$26+1,('1-Input'!$B$23+$G$267)*'1-Input'!$B$27,'1-Input'!$B$23+$G$267))</f>
        <v>0</v>
      </c>
      <c r="H286" s="10">
        <f>MAX(0,('1-Input'!$B$10-G286-IF(AND($A286&gt;=1,$A286&lt;1+'1-Input'!$C$12),$G$266,0)))/(1-'P-Parametri'!$B$31*MAX(0,IF(I285&lt;=0,0,(I285-J285)/I285)))</f>
        <v>30686.213809838893</v>
      </c>
      <c r="I286" s="10">
        <f>((I285-H286+MAX(0,-('1-Input'!$B$10-G286-IF(AND($A286&gt;=1,$A286&lt;1+'1-Input'!$C$12),$G$266,0))))*(1+B286))*(1-'P-Parametri'!$B$32)</f>
        <v>479111.57789306639</v>
      </c>
      <c r="J286" s="10">
        <f>IF(I285&lt;=0,J285,J285*(1-H286/I285))+MAX(0,-('1-Input'!$B$10-G286-IF(AND($A286&gt;=1,$A286&lt;1+'1-Input'!$C$12),$G$266,0)))</f>
        <v>361088.04408963642</v>
      </c>
      <c r="K286" s="10">
        <f>IF($A286&lt;='1-Input'!$B$26,0,IF($A286='1-Input'!$B$26+1,('1-Input'!$B$23+$K$267)*'1-Input'!$B$27,'1-Input'!$B$23+$K$267))</f>
        <v>0</v>
      </c>
      <c r="L286" s="10">
        <f>MAX(0,('1-Input'!$B$10-K286-IF(AND($A286&gt;=1,$A286&lt;1+'1-Input'!$C$12),$K$266,0)))/(1-'P-Parametri'!$B$31*MAX(0,IF(M285&lt;=0,0,(M285-N285)/M285)))</f>
        <v>30686.213809838897</v>
      </c>
      <c r="M286" s="10">
        <f>((M285-L286+MAX(0,-('1-Input'!$B$10-K286-IF(AND($A286&gt;=1,$A286&lt;1+'1-Input'!$C$12),$K$266,0))))*(1+B286))*(1-'P-Parametri'!$B$32)</f>
        <v>224043.07558875543</v>
      </c>
      <c r="N286" s="10">
        <f>IF(M285&lt;=0,N285,N285*(1-L286/M285))+MAX(0,-('1-Input'!$B$10-K286-IF(AND($A286&gt;=1,$A286&lt;1+'1-Input'!$C$12),$K$266,0)))</f>
        <v>168852.68419505045</v>
      </c>
      <c r="O286" s="10">
        <f>IF($A286&lt;='1-Input'!$B$26,0,IF($A286='1-Input'!$B$26+1,('1-Input'!$B$23+$O$267)*'1-Input'!$B$27,'1-Input'!$B$23+$O$267))</f>
        <v>0</v>
      </c>
      <c r="P286" s="10">
        <f>MAX(0,('1-Input'!$B$10-O286-IF(AND($A286&gt;=1,$A286&lt;1+'1-Input'!$C$12),$O$266,0)))/(1-'P-Parametri'!$B$31*MAX(0,IF(Q285&lt;=0,0,(Q285-R285)/Q285)))</f>
        <v>30686.2138098389</v>
      </c>
      <c r="Q286" s="10">
        <f>((Q285-P286+MAX(0,-('1-Input'!$B$10-O286-IF(AND($A286&gt;=1,$A286&lt;1+'1-Input'!$C$12),$O$266,0))))*(1+B286))*(1-'P-Parametri'!$B$32)</f>
        <v>237577.71674320271</v>
      </c>
      <c r="R286" s="10">
        <f>IF(Q285&lt;=0,R285,R285*(1-P286/Q285))+MAX(0,-('1-Input'!$B$10-O286-IF(AND($A286&gt;=1,$A286&lt;1+'1-Input'!$C$12),$O$266,0)))</f>
        <v>179053.22479439536</v>
      </c>
      <c r="S286" s="10">
        <f>IF($A286&lt;='1-Input'!$B$26,0,IF($A286='1-Input'!$B$26+1,('1-Input'!$B$23+$S$267)*'1-Input'!$B$27,'1-Input'!$B$23+$S$267))</f>
        <v>0</v>
      </c>
      <c r="T286" s="10">
        <f>MAX(0,('1-Input'!$B$10-S286-IF(AND($A286&gt;=1,$A286&lt;1+'1-Input'!$C$12),$S$266,0)))/(1-'P-Parametri'!$B$31*MAX(0,IF(U285&lt;=0,0,(U285-V285)/U285)))</f>
        <v>30686.213809838893</v>
      </c>
      <c r="U286" s="10">
        <f>((U285-T286+MAX(0,-('1-Input'!$B$10-S286-IF(AND($A286&gt;=1,$A286&lt;1+'1-Input'!$C$12),$S$266,0))))*(1+B286))*(1-'P-Parametri'!$B$32)</f>
        <v>238524.36090051904</v>
      </c>
      <c r="V286" s="10">
        <f>IF(U285&lt;=0,V285,V285*(1-T286/U285))+MAX(0,-('1-Input'!$B$10-S286-IF(AND($A286&gt;=1,$A286&lt;1+'1-Input'!$C$12),$S$266,0)))</f>
        <v>179766.67423495679</v>
      </c>
      <c r="W286" s="10">
        <f>IF($A286&lt;='1-Input'!$B$26,0,IF($A286='1-Input'!$B$26+1,('1-Input'!$B$23+$W$267)*'1-Input'!$B$27,'1-Input'!$B$23+$W$267))</f>
        <v>0</v>
      </c>
      <c r="X286" s="10">
        <f>MAX(0,('1-Input'!$B$10-W286-IF(AND($A286&gt;=1,$A286&lt;1+'1-Input'!$C$12),$W$266,0)))/(1-'P-Parametri'!$B$31*MAX(0,IF(Y285&lt;=0,0,(Y285-Z285)/Y285)))</f>
        <v>30686.213809838897</v>
      </c>
      <c r="Y286" s="10">
        <f>((Y285-X286+MAX(0,-('1-Input'!$B$10-W286-IF(AND($A286&gt;=1,$A286&lt;1+'1-Input'!$C$12),$W$266,0))))*(1+B286))*(1-'P-Parametri'!$B$32)</f>
        <v>238348.69468061635</v>
      </c>
      <c r="Z286" s="10">
        <f>IF(Y285&lt;=0,Z285,Z285*(1-X286/Y285))+MAX(0,-('1-Input'!$B$10-W286-IF(AND($A286&gt;=1,$A286&lt;1+'1-Input'!$C$12),$W$266,0)))</f>
        <v>179634.28133383705</v>
      </c>
    </row>
    <row r="287" spans="1:26">
      <c r="A287" s="9">
        <f t="shared" si="5"/>
        <v>18</v>
      </c>
      <c r="B287" s="12">
        <f>IF($A287='P-Parametri'!$C$47,'P-Parametri'!$B$34,IF($A287='P-Parametri'!$C$48,'P-Parametri'!$C$34,'P-Parametri'!$C$52))</f>
        <v>4.8525513124279884E-2</v>
      </c>
      <c r="C287" s="10">
        <f>IF($A287&lt;='1-Input'!$B$26,0,IF($A287='1-Input'!$B$26+1,('1-Input'!$B$23+$C$267)*'1-Input'!$B$27,'1-Input'!$B$23+$C$267))</f>
        <v>0</v>
      </c>
      <c r="D287" s="10">
        <f>MAX(0,('1-Input'!$B$10-C287-IF(AND($A287&gt;=1,$A287&lt;1+'1-Input'!$C$12),$C$266,0)))/(1-'P-Parametri'!$B$31*MAX(0,IF(E286&lt;=0,0,(E286-F286)/E286)))</f>
        <v>30984.493580394887</v>
      </c>
      <c r="E287" s="10">
        <f>((E286-D287+MAX(0,-('1-Input'!$B$10-C287-IF(AND($A287&gt;=1,$A287&lt;1+'1-Input'!$C$12),$C$266,0))))*(1+B287))*(1-'P-Parametri'!$B$32)</f>
        <v>320097.09810880542</v>
      </c>
      <c r="F287" s="10">
        <f>IF(E286&lt;=0,F286,F286*(1-D287/E286))+MAX(0,-('1-Input'!$B$10-C287-IF(AND($A287&gt;=1,$A287&lt;1+'1-Input'!$C$12),$C$266,0)))</f>
        <v>230541.24615037546</v>
      </c>
      <c r="G287" s="10">
        <f>IF($A287&lt;='1-Input'!$B$26,0,IF($A287='1-Input'!$B$26+1,('1-Input'!$B$23+$G$267)*'1-Input'!$B$27,'1-Input'!$B$23+$G$267))</f>
        <v>0</v>
      </c>
      <c r="H287" s="10">
        <f>MAX(0,('1-Input'!$B$10-G287-IF(AND($A287&gt;=1,$A287&lt;1+'1-Input'!$C$12),$G$266,0)))/(1-'P-Parametri'!$B$31*MAX(0,IF(I286&lt;=0,0,(I286-J286)/I286)))</f>
        <v>30984.493580394883</v>
      </c>
      <c r="I287" s="10">
        <f>((I286-H287+MAX(0,-('1-Input'!$B$10-G287-IF(AND($A287&gt;=1,$A287&lt;1+'1-Input'!$C$12),$G$266,0))))*(1+B287))*(1-'P-Parametri'!$B$32)</f>
        <v>468932.93566178362</v>
      </c>
      <c r="J287" s="10">
        <f>IF(I286&lt;=0,J286,J286*(1-H287/I286))+MAX(0,-('1-Input'!$B$10-G287-IF(AND($A287&gt;=1,$A287&lt;1+'1-Input'!$C$12),$G$266,0)))</f>
        <v>337736.21812614496</v>
      </c>
      <c r="K287" s="10">
        <f>IF($A287&lt;='1-Input'!$B$26,0,IF($A287='1-Input'!$B$26+1,('1-Input'!$B$23+$K$267)*'1-Input'!$B$27,'1-Input'!$B$23+$K$267))</f>
        <v>0</v>
      </c>
      <c r="L287" s="10">
        <f>MAX(0,('1-Input'!$B$10-K287-IF(AND($A287&gt;=1,$A287&lt;1+'1-Input'!$C$12),$K$266,0)))/(1-'P-Parametri'!$B$31*MAX(0,IF(M286&lt;=0,0,(M286-N286)/M286)))</f>
        <v>30984.493580394883</v>
      </c>
      <c r="M287" s="10">
        <f>((M286-L287+MAX(0,-('1-Input'!$B$10-K287-IF(AND($A287&gt;=1,$A287&lt;1+'1-Input'!$C$12),$K$266,0))))*(1+B287))*(1-'P-Parametri'!$B$32)</f>
        <v>202021.99506583536</v>
      </c>
      <c r="N287" s="10">
        <f>IF(M286&lt;=0,N286,N286*(1-L287/M286))+MAX(0,-('1-Input'!$B$10-K287-IF(AND($A287&gt;=1,$A287&lt;1+'1-Input'!$C$12),$K$266,0)))</f>
        <v>145500.85823155896</v>
      </c>
      <c r="O287" s="10">
        <f>IF($A287&lt;='1-Input'!$B$26,0,IF($A287='1-Input'!$B$26+1,('1-Input'!$B$23+$O$267)*'1-Input'!$B$27,'1-Input'!$B$23+$O$267))</f>
        <v>0</v>
      </c>
      <c r="P287" s="10">
        <f>MAX(0,('1-Input'!$B$10-O287-IF(AND($A287&gt;=1,$A287&lt;1+'1-Input'!$C$12),$O$266,0)))/(1-'P-Parametri'!$B$31*MAX(0,IF(Q286&lt;=0,0,(Q286-R286)/Q286)))</f>
        <v>30984.493580394887</v>
      </c>
      <c r="Q287" s="10">
        <f>((Q286-P287+MAX(0,-('1-Input'!$B$10-O287-IF(AND($A287&gt;=1,$A287&lt;1+'1-Input'!$C$12),$O$266,0))))*(1+B287))*(1-'P-Parametri'!$B$32)</f>
        <v>216185.02879413238</v>
      </c>
      <c r="R287" s="10">
        <f>IF(Q286&lt;=0,R286,R286*(1-P287/Q286))+MAX(0,-('1-Input'!$B$10-O287-IF(AND($A287&gt;=1,$A287&lt;1+'1-Input'!$C$12),$O$266,0)))</f>
        <v>155701.39883090387</v>
      </c>
      <c r="S287" s="10">
        <f>IF($A287&lt;='1-Input'!$B$26,0,IF($A287='1-Input'!$B$26+1,('1-Input'!$B$23+$S$267)*'1-Input'!$B$27,'1-Input'!$B$23+$S$267))</f>
        <v>0</v>
      </c>
      <c r="T287" s="10">
        <f>MAX(0,('1-Input'!$B$10-S287-IF(AND($A287&gt;=1,$A287&lt;1+'1-Input'!$C$12),$S$266,0)))/(1-'P-Parametri'!$B$31*MAX(0,IF(U286&lt;=0,0,(U286-V286)/U286)))</f>
        <v>30984.493580394879</v>
      </c>
      <c r="U287" s="10">
        <f>((U286-T287+MAX(0,-('1-Input'!$B$10-S287-IF(AND($A287&gt;=1,$A287&lt;1+'1-Input'!$C$12),$S$266,0))))*(1+B287))*(1-'P-Parametri'!$B$32)</f>
        <v>217175.62418382699</v>
      </c>
      <c r="V287" s="10">
        <f>IF(U286&lt;=0,V286,V286*(1-T287/U286))+MAX(0,-('1-Input'!$B$10-S287-IF(AND($A287&gt;=1,$A287&lt;1+'1-Input'!$C$12),$S$266,0)))</f>
        <v>156414.84827146531</v>
      </c>
      <c r="W287" s="10">
        <f>IF($A287&lt;='1-Input'!$B$26,0,IF($A287='1-Input'!$B$26+1,('1-Input'!$B$23+$W$267)*'1-Input'!$B$27,'1-Input'!$B$23+$W$267))</f>
        <v>0</v>
      </c>
      <c r="X287" s="10">
        <f>MAX(0,('1-Input'!$B$10-W287-IF(AND($A287&gt;=1,$A287&lt;1+'1-Input'!$C$12),$W$266,0)))/(1-'P-Parametri'!$B$31*MAX(0,IF(Y286&lt;=0,0,(Y286-Z286)/Y286)))</f>
        <v>30984.493580394883</v>
      </c>
      <c r="Y287" s="10">
        <f>((Y286-X287+MAX(0,-('1-Input'!$B$10-W287-IF(AND($A287&gt;=1,$A287&lt;1+'1-Input'!$C$12),$W$266,0))))*(1+B287))*(1-'P-Parametri'!$B$32)</f>
        <v>216991.80205149163</v>
      </c>
      <c r="Z287" s="10">
        <f>IF(Y286&lt;=0,Z286,Z286*(1-X287/Y286))+MAX(0,-('1-Input'!$B$10-W287-IF(AND($A287&gt;=1,$A287&lt;1+'1-Input'!$C$12),$W$266,0)))</f>
        <v>156282.45537034556</v>
      </c>
    </row>
    <row r="288" spans="1:26">
      <c r="A288" s="9">
        <f t="shared" si="5"/>
        <v>19</v>
      </c>
      <c r="B288" s="12">
        <f>IF($A288='P-Parametri'!$C$47,'P-Parametri'!$B$34,IF($A288='P-Parametri'!$C$48,'P-Parametri'!$C$34,'P-Parametri'!$C$52))</f>
        <v>4.8525513124279884E-2</v>
      </c>
      <c r="C288" s="10">
        <f>IF($A288&lt;='1-Input'!$B$26,0,IF($A288='1-Input'!$B$26+1,('1-Input'!$B$23+$C$267)*'1-Input'!$B$27,'1-Input'!$B$23+$C$267))</f>
        <v>6147.4264437969141</v>
      </c>
      <c r="D288" s="10">
        <f>MAX(0,('1-Input'!$B$10-C288-IF(AND($A288&gt;=1,$A288&lt;1+'1-Input'!$C$12),$C$266,0)))/(1-'P-Parametri'!$B$31*MAX(0,IF(E287&lt;=0,0,(E287-F287)/E287)))</f>
        <v>24645.325219915743</v>
      </c>
      <c r="E288" s="10">
        <f>((E287-D288+MAX(0,-('1-Input'!$B$10-C288-IF(AND($A288&gt;=1,$A288&lt;1+'1-Input'!$C$12),$C$266,0))))*(1+B288))*(1-'P-Parametri'!$B$32)</f>
        <v>309169.14432825765</v>
      </c>
      <c r="F288" s="10">
        <f>IF(E287&lt;=0,F287,F287*(1-D288/E287))+MAX(0,-('1-Input'!$B$10-C288-IF(AND($A288&gt;=1,$A288&lt;1+'1-Input'!$C$12),$C$266,0)))</f>
        <v>212791.11963704685</v>
      </c>
      <c r="G288" s="10">
        <f>IF($A288&lt;='1-Input'!$B$26,0,IF($A288='1-Input'!$B$26+1,('1-Input'!$B$23+$G$267)*'1-Input'!$B$27,'1-Input'!$B$23+$G$267))</f>
        <v>6878.4966850238825</v>
      </c>
      <c r="H288" s="10">
        <f>MAX(0,('1-Input'!$B$10-G288-IF(AND($A288&gt;=1,$A288&lt;1+'1-Input'!$C$12),$G$266,0)))/(1-'P-Parametri'!$B$31*MAX(0,IF(I287&lt;=0,0,(I287-J287)/I287)))</f>
        <v>23856.903565377394</v>
      </c>
      <c r="I288" s="10">
        <f>((I287-H288+MAX(0,-('1-Input'!$B$10-G288-IF(AND($A288&gt;=1,$A288&lt;1+'1-Input'!$C$12),$G$266,0))))*(1+B288))*(1-'P-Parametri'!$B$32)</f>
        <v>465740.22778333636</v>
      </c>
      <c r="J288" s="10">
        <f>IF(I287&lt;=0,J287,J287*(1-H288/I287))+MAX(0,-('1-Input'!$B$10-G288-IF(AND($A288&gt;=1,$A288&lt;1+'1-Input'!$C$12),$G$266,0)))</f>
        <v>320553.93090846477</v>
      </c>
      <c r="K288" s="10">
        <f>IF($A288&lt;='1-Input'!$B$26,0,IF($A288='1-Input'!$B$26+1,('1-Input'!$B$23+$K$267)*'1-Input'!$B$27,'1-Input'!$B$23+$K$267))</f>
        <v>5655.3020768047663</v>
      </c>
      <c r="L288" s="10">
        <f>MAX(0,('1-Input'!$B$10-K288-IF(AND($A288&gt;=1,$A288&lt;1+'1-Input'!$C$12),$K$266,0)))/(1-'P-Parametri'!$B$31*MAX(0,IF(M287&lt;=0,0,(M287-N287)/M287)))</f>
        <v>25176.056038628041</v>
      </c>
      <c r="M288" s="10">
        <f>((M287-L288+MAX(0,-('1-Input'!$B$10-K288-IF(AND($A288&gt;=1,$A288&lt;1+'1-Input'!$C$12),$K$266,0))))*(1+B288))*(1-'P-Parametri'!$B$32)</f>
        <v>185056.62400452278</v>
      </c>
      <c r="N288" s="10">
        <f>IF(M287&lt;=0,N287,N287*(1-L288/M287))+MAX(0,-('1-Input'!$B$10-K288-IF(AND($A288&gt;=1,$A288&lt;1+'1-Input'!$C$12),$K$266,0)))</f>
        <v>127368.48725228784</v>
      </c>
      <c r="O288" s="10">
        <f>IF($A288&lt;='1-Input'!$B$26,0,IF($A288='1-Input'!$B$26+1,('1-Input'!$B$23+$O$267)*'1-Input'!$B$27,'1-Input'!$B$23+$O$267))</f>
        <v>5710.8892262387553</v>
      </c>
      <c r="P288" s="10">
        <f>MAX(0,('1-Input'!$B$10-O288-IF(AND($A288&gt;=1,$A288&lt;1+'1-Input'!$C$12),$O$266,0)))/(1-'P-Parametri'!$B$31*MAX(0,IF(Q287&lt;=0,0,(Q287-R287)/Q287)))</f>
        <v>25116.108156938506</v>
      </c>
      <c r="Q288" s="10">
        <f>((Q287-P288+MAX(0,-('1-Input'!$B$10-O288-IF(AND($A288&gt;=1,$A288&lt;1+'1-Input'!$C$12),$O$266,0))))*(1+B288))*(1-'P-Parametri'!$B$32)</f>
        <v>199939.95677710959</v>
      </c>
      <c r="R288" s="10">
        <f>IF(Q287&lt;=0,R287,R287*(1-P288/Q287))+MAX(0,-('1-Input'!$B$10-O288-IF(AND($A288&gt;=1,$A288&lt;1+'1-Input'!$C$12),$O$266,0)))</f>
        <v>137612.20368618559</v>
      </c>
      <c r="S288" s="10">
        <f>IF($A288&lt;='1-Input'!$B$26,0,IF($A288='1-Input'!$B$26+1,('1-Input'!$B$23+$S$267)*'1-Input'!$B$27,'1-Input'!$B$23+$S$267))</f>
        <v>5714.7771202459262</v>
      </c>
      <c r="T288" s="10">
        <f>MAX(0,('1-Input'!$B$10-S288-IF(AND($A288&gt;=1,$A288&lt;1+'1-Input'!$C$12),$S$266,0)))/(1-'P-Parametri'!$B$31*MAX(0,IF(U287&lt;=0,0,(U287-V287)/U287)))</f>
        <v>25111.915263215102</v>
      </c>
      <c r="U288" s="10">
        <f>((U287-T288+MAX(0,-('1-Input'!$B$10-S288-IF(AND($A288&gt;=1,$A288&lt;1+'1-Input'!$C$12),$S$266,0))))*(1+B288))*(1-'P-Parametri'!$B$32)</f>
        <v>200980.93155063983</v>
      </c>
      <c r="V288" s="10">
        <f>IF(U287&lt;=0,V287,V287*(1-T288/U287))+MAX(0,-('1-Input'!$B$10-S288-IF(AND($A288&gt;=1,$A288&lt;1+'1-Input'!$C$12),$S$266,0)))</f>
        <v>138328.67294463876</v>
      </c>
      <c r="W288" s="10">
        <f>IF($A288&lt;='1-Input'!$B$26,0,IF($A288='1-Input'!$B$26+1,('1-Input'!$B$23+$W$267)*'1-Input'!$B$27,'1-Input'!$B$23+$W$267))</f>
        <v>5714.0556541719588</v>
      </c>
      <c r="X288" s="10">
        <f>MAX(0,('1-Input'!$B$10-W288-IF(AND($A288&gt;=1,$A288&lt;1+'1-Input'!$C$12),$W$266,0)))/(1-'P-Parametri'!$B$31*MAX(0,IF(Y287&lt;=0,0,(Y287-Z287)/Y287)))</f>
        <v>25112.693327269219</v>
      </c>
      <c r="Y288" s="10">
        <f>((Y287-X288+MAX(0,-('1-Input'!$B$10-W288-IF(AND($A288&gt;=1,$A288&lt;1+'1-Input'!$C$12),$W$266,0))))*(1+B288))*(1-'P-Parametri'!$B$32)</f>
        <v>200787.76065102898</v>
      </c>
      <c r="Z288" s="10">
        <f>IF(Y287&lt;=0,Z287,Z287*(1-X288/Y287))+MAX(0,-('1-Input'!$B$10-W288-IF(AND($A288&gt;=1,$A288&lt;1+'1-Input'!$C$12),$W$266,0)))</f>
        <v>138195.71966400393</v>
      </c>
    </row>
    <row r="289" spans="1:26">
      <c r="A289" s="9">
        <f t="shared" si="5"/>
        <v>20</v>
      </c>
      <c r="B289" s="12">
        <f>IF($A289='P-Parametri'!$C$47,'P-Parametri'!$B$34,IF($A289='P-Parametri'!$C$48,'P-Parametri'!$C$34,'P-Parametri'!$C$52))</f>
        <v>4.8525513124279884E-2</v>
      </c>
      <c r="C289" s="10">
        <f>IF($A289&lt;='1-Input'!$B$26,0,IF($A289='1-Input'!$B$26+1,('1-Input'!$B$23+$C$267)*'1-Input'!$B$27,'1-Input'!$B$23+$C$267))</f>
        <v>18442.279331391004</v>
      </c>
      <c r="D289" s="10">
        <f>MAX(0,('1-Input'!$B$10-C289-IF(AND($A289&gt;=1,$A289&lt;1+'1-Input'!$C$12),$C$266,0)))/(1-'P-Parametri'!$B$31*MAX(0,IF(E288&lt;=0,0,(E288-F288)/E288)))</f>
        <v>11488.900808646129</v>
      </c>
      <c r="E289" s="10">
        <f>((E288-D289+MAX(0,-('1-Input'!$B$10-C289-IF(AND($A289&gt;=1,$A289&lt;1+'1-Input'!$C$12),$C$266,0))))*(1+B289))*(1-'P-Parametri'!$B$32)</f>
        <v>311501.07942319458</v>
      </c>
      <c r="F289" s="10">
        <f>IF(E288&lt;=0,F288,F288*(1-D289/E288))+MAX(0,-('1-Input'!$B$10-C289-IF(AND($A289&gt;=1,$A289&lt;1+'1-Input'!$C$12),$C$266,0)))</f>
        <v>204883.68090546661</v>
      </c>
      <c r="G289" s="10">
        <f>IF($A289&lt;='1-Input'!$B$26,0,IF($A289='1-Input'!$B$26+1,('1-Input'!$B$23+$G$267)*'1-Input'!$B$27,'1-Input'!$B$23+$G$267))</f>
        <v>20635.490055071939</v>
      </c>
      <c r="H289" s="10">
        <f>MAX(0,('1-Input'!$B$10-G289-IF(AND($A289&gt;=1,$A289&lt;1+'1-Input'!$C$12),$G$266,0)))/(1-'P-Parametri'!$B$31*MAX(0,IF(I288&lt;=0,0,(I288-J288)/I288)))</f>
        <v>9102.2511474414514</v>
      </c>
      <c r="I289" s="10">
        <f>((I288-H289+MAX(0,-('1-Input'!$B$10-G289-IF(AND($A289&gt;=1,$A289&lt;1+'1-Input'!$C$12),$G$266,0))))*(1+B289))*(1-'P-Parametri'!$B$32)</f>
        <v>477838.97562665626</v>
      </c>
      <c r="J289" s="10">
        <f>IF(I288&lt;=0,J288,J288*(1-H289/I288))+MAX(0,-('1-Input'!$B$10-G289-IF(AND($A289&gt;=1,$A289&lt;1+'1-Input'!$C$12),$G$266,0)))</f>
        <v>314289.14592453634</v>
      </c>
      <c r="K289" s="10">
        <f>IF($A289&lt;='1-Input'!$B$26,0,IF($A289='1-Input'!$B$26+1,('1-Input'!$B$23+$K$267)*'1-Input'!$B$27,'1-Input'!$B$23+$K$267))</f>
        <v>16965.906230414541</v>
      </c>
      <c r="L289" s="10">
        <f>MAX(0,('1-Input'!$B$10-K289-IF(AND($A289&gt;=1,$A289&lt;1+'1-Input'!$C$12),$K$266,0)))/(1-'P-Parametri'!$B$31*MAX(0,IF(M288&lt;=0,0,(M288-N288)/M288)))</f>
        <v>13095.488503668623</v>
      </c>
      <c r="M289" s="10">
        <f>((M288-L289+MAX(0,-('1-Input'!$B$10-K289-IF(AND($A289&gt;=1,$A289&lt;1+'1-Input'!$C$12),$K$266,0))))*(1+B289))*(1-'P-Parametri'!$B$32)</f>
        <v>179945.02656278998</v>
      </c>
      <c r="N289" s="10">
        <f>IF(M288&lt;=0,N288,N288*(1-L289/M288))+MAX(0,-('1-Input'!$B$10-K289-IF(AND($A289&gt;=1,$A289&lt;1+'1-Input'!$C$12),$K$266,0)))</f>
        <v>118355.28618740062</v>
      </c>
      <c r="O289" s="10">
        <f>IF($A289&lt;='1-Input'!$B$26,0,IF($A289='1-Input'!$B$26+1,('1-Input'!$B$23+$O$267)*'1-Input'!$B$27,'1-Input'!$B$23+$O$267))</f>
        <v>17132.667678716509</v>
      </c>
      <c r="P289" s="10">
        <f>MAX(0,('1-Input'!$B$10-O289-IF(AND($A289&gt;=1,$A289&lt;1+'1-Input'!$C$12),$O$266,0)))/(1-'P-Parametri'!$B$31*MAX(0,IF(Q288&lt;=0,0,(Q288-R288)/Q288)))</f>
        <v>12914.018866576975</v>
      </c>
      <c r="Q289" s="10">
        <f>((Q288-P289+MAX(0,-('1-Input'!$B$10-O289-IF(AND($A289&gt;=1,$A289&lt;1+'1-Input'!$C$12),$O$266,0))))*(1+B289))*(1-'P-Parametri'!$B$32)</f>
        <v>195709.26458016052</v>
      </c>
      <c r="R289" s="10">
        <f>IF(Q288&lt;=0,R288,R288*(1-P289/Q288))+MAX(0,-('1-Input'!$B$10-O289-IF(AND($A289&gt;=1,$A289&lt;1+'1-Input'!$C$12),$O$266,0)))</f>
        <v>128723.90230150662</v>
      </c>
      <c r="S289" s="10">
        <f>IF($A289&lt;='1-Input'!$B$26,0,IF($A289='1-Input'!$B$26+1,('1-Input'!$B$23+$S$267)*'1-Input'!$B$27,'1-Input'!$B$23+$S$267))</f>
        <v>17144.331360738022</v>
      </c>
      <c r="T289" s="10">
        <f>MAX(0,('1-Input'!$B$10-S289-IF(AND($A289&gt;=1,$A289&lt;1+'1-Input'!$C$12),$S$266,0)))/(1-'P-Parametri'!$B$31*MAX(0,IF(U288&lt;=0,0,(U288-V288)/U288)))</f>
        <v>12901.32645975784</v>
      </c>
      <c r="U289" s="10">
        <f>((U288-T289+MAX(0,-('1-Input'!$B$10-S289-IF(AND($A289&gt;=1,$A289&lt;1+'1-Input'!$C$12),$S$266,0))))*(1+B289))*(1-'P-Parametri'!$B$32)</f>
        <v>196811.8519072567</v>
      </c>
      <c r="V289" s="10">
        <f>IF(U288&lt;=0,V288,V288*(1-T289/U288))+MAX(0,-('1-Input'!$B$10-S289-IF(AND($A289&gt;=1,$A289&lt;1+'1-Input'!$C$12),$S$266,0)))</f>
        <v>129449.10733294193</v>
      </c>
      <c r="W289" s="10">
        <f>IF($A289&lt;='1-Input'!$B$26,0,IF($A289='1-Input'!$B$26+1,('1-Input'!$B$23+$W$267)*'1-Input'!$B$27,'1-Input'!$B$23+$W$267))</f>
        <v>17142.166962516119</v>
      </c>
      <c r="X289" s="10">
        <f>MAX(0,('1-Input'!$B$10-W289-IF(AND($A289&gt;=1,$A289&lt;1+'1-Input'!$C$12),$W$266,0)))/(1-'P-Parametri'!$B$31*MAX(0,IF(Y288&lt;=0,0,(Y288-Z288)/Y288)))</f>
        <v>12903.681755684147</v>
      </c>
      <c r="Y289" s="10">
        <f>((Y288-X289+MAX(0,-('1-Input'!$B$10-W289-IF(AND($A289&gt;=1,$A289&lt;1+'1-Input'!$C$12),$W$266,0))))*(1+B289))*(1-'P-Parametri'!$B$32)</f>
        <v>196607.24773116087</v>
      </c>
      <c r="Z289" s="10">
        <f>IF(Y288&lt;=0,Z288,Z288*(1-X289/Y288))+MAX(0,-('1-Input'!$B$10-W289-IF(AND($A289&gt;=1,$A289&lt;1+'1-Input'!$C$12),$W$266,0)))</f>
        <v>129314.53297832081</v>
      </c>
    </row>
    <row r="290" spans="1:26">
      <c r="A290" s="9">
        <f t="shared" si="5"/>
        <v>21</v>
      </c>
      <c r="B290" s="12">
        <f>IF($A290='P-Parametri'!$C$47,'P-Parametri'!$B$34,IF($A290='P-Parametri'!$C$48,'P-Parametri'!$C$34,'P-Parametri'!$C$52))</f>
        <v>4.8525513124279884E-2</v>
      </c>
      <c r="C290" s="10">
        <f>IF($A290&lt;='1-Input'!$B$26,0,IF($A290='1-Input'!$B$26+1,('1-Input'!$B$23+$C$267)*'1-Input'!$B$27,'1-Input'!$B$23+$C$267))</f>
        <v>18442.279331391004</v>
      </c>
      <c r="D290" s="10">
        <f>MAX(0,('1-Input'!$B$10-C290-IF(AND($A290&gt;=1,$A290&lt;1+'1-Input'!$C$12),$C$266,0)))/(1-'P-Parametri'!$B$31*MAX(0,IF(E289&lt;=0,0,(E289-F289)/E289)))</f>
        <v>11589.030034667296</v>
      </c>
      <c r="E290" s="10">
        <f>((E289-D290+MAX(0,-('1-Input'!$B$10-C290-IF(AND($A290&gt;=1,$A290&lt;1+'1-Input'!$C$12),$C$266,0))))*(1+B290))*(1-'P-Parametri'!$B$32)</f>
        <v>313836.50460630539</v>
      </c>
      <c r="F290" s="10">
        <f>IF(E289&lt;=0,F289,F289*(1-D290/E289))+MAX(0,-('1-Input'!$B$10-C290-IF(AND($A290&gt;=1,$A290&lt;1+'1-Input'!$C$12),$C$266,0)))</f>
        <v>197261.22535563895</v>
      </c>
      <c r="G290" s="10">
        <f>IF($A290&lt;='1-Input'!$B$26,0,IF($A290='1-Input'!$B$26+1,('1-Input'!$B$23+$G$267)*'1-Input'!$B$27,'1-Input'!$B$23+$G$267))</f>
        <v>20635.490055071939</v>
      </c>
      <c r="H290" s="10">
        <f>MAX(0,('1-Input'!$B$10-G290-IF(AND($A290&gt;=1,$A290&lt;1+'1-Input'!$C$12),$G$266,0)))/(1-'P-Parametri'!$B$31*MAX(0,IF(I289&lt;=0,0,(I289-J289)/I289)))</f>
        <v>9181.5800038415091</v>
      </c>
      <c r="I290" s="10">
        <f>((I289-H290+MAX(0,-('1-Input'!$B$10-G290-IF(AND($A290&gt;=1,$A290&lt;1+'1-Input'!$C$12),$G$266,0))))*(1+B290))*(1-'P-Parametri'!$B$32)</f>
        <v>490416.4377524507</v>
      </c>
      <c r="J290" s="10">
        <f>IF(I289&lt;=0,J289,J289*(1-H290/I289))+MAX(0,-('1-Input'!$B$10-G290-IF(AND($A290&gt;=1,$A290&lt;1+'1-Input'!$C$12),$G$266,0)))</f>
        <v>308250.14307036193</v>
      </c>
      <c r="K290" s="10">
        <f>IF($A290&lt;='1-Input'!$B$26,0,IF($A290='1-Input'!$B$26+1,('1-Input'!$B$23+$K$267)*'1-Input'!$B$27,'1-Input'!$B$23+$K$267))</f>
        <v>16965.906230414541</v>
      </c>
      <c r="L290" s="10">
        <f>MAX(0,('1-Input'!$B$10-K290-IF(AND($A290&gt;=1,$A290&lt;1+'1-Input'!$C$12),$K$266,0)))/(1-'P-Parametri'!$B$31*MAX(0,IF(M289&lt;=0,0,(M289-N289)/M289)))</f>
        <v>13209.619624659294</v>
      </c>
      <c r="M290" s="10">
        <f>((M289-L290+MAX(0,-('1-Input'!$B$10-K290-IF(AND($A290&gt;=1,$A290&lt;1+'1-Input'!$C$12),$K$266,0))))*(1+B290))*(1-'P-Parametri'!$B$32)</f>
        <v>174476.6754595575</v>
      </c>
      <c r="N290" s="10">
        <f>IF(M289&lt;=0,N289,N289*(1-L290/M289))+MAX(0,-('1-Input'!$B$10-K290-IF(AND($A290&gt;=1,$A290&lt;1+'1-Input'!$C$12),$K$266,0)))</f>
        <v>109666.91985148685</v>
      </c>
      <c r="O290" s="10">
        <f>IF($A290&lt;='1-Input'!$B$26,0,IF($A290='1-Input'!$B$26+1,('1-Input'!$B$23+$O$267)*'1-Input'!$B$27,'1-Input'!$B$23+$O$267))</f>
        <v>17132.667678716509</v>
      </c>
      <c r="P290" s="10">
        <f>MAX(0,('1-Input'!$B$10-O290-IF(AND($A290&gt;=1,$A290&lt;1+'1-Input'!$C$12),$O$266,0)))/(1-'P-Parametri'!$B$31*MAX(0,IF(Q289&lt;=0,0,(Q289-R289)/Q289)))</f>
        <v>13026.568425100448</v>
      </c>
      <c r="Q290" s="10">
        <f>((Q289-P290+MAX(0,-('1-Input'!$B$10-O290-IF(AND($A290&gt;=1,$A290&lt;1+'1-Input'!$C$12),$O$266,0))))*(1+B290))*(1-'P-Parametri'!$B$32)</f>
        <v>191164.37278946146</v>
      </c>
      <c r="R290" s="10">
        <f>IF(Q289&lt;=0,R289,R289*(1-P290/Q289))+MAX(0,-('1-Input'!$B$10-O290-IF(AND($A290&gt;=1,$A290&lt;1+'1-Input'!$C$12),$O$266,0)))</f>
        <v>120155.93427570217</v>
      </c>
      <c r="S290" s="10">
        <f>IF($A290&lt;='1-Input'!$B$26,0,IF($A290='1-Input'!$B$26+1,('1-Input'!$B$23+$S$267)*'1-Input'!$B$27,'1-Input'!$B$23+$S$267))</f>
        <v>17144.331360738022</v>
      </c>
      <c r="T290" s="10">
        <f>MAX(0,('1-Input'!$B$10-S290-IF(AND($A290&gt;=1,$A290&lt;1+'1-Input'!$C$12),$S$266,0)))/(1-'P-Parametri'!$B$31*MAX(0,IF(U289&lt;=0,0,(U289-V289)/U289)))</f>
        <v>13013.765400138434</v>
      </c>
      <c r="U290" s="10">
        <f>((U289-T290+MAX(0,-('1-Input'!$B$10-S290-IF(AND($A290&gt;=1,$A290&lt;1+'1-Input'!$C$12),$S$266,0))))*(1+B290))*(1-'P-Parametri'!$B$32)</f>
        <v>192331.54900020469</v>
      </c>
      <c r="V290" s="10">
        <f>IF(U289&lt;=0,V289,V289*(1-T290/U289))+MAX(0,-('1-Input'!$B$10-S290-IF(AND($A290&gt;=1,$A290&lt;1+'1-Input'!$C$12),$S$266,0)))</f>
        <v>120889.5602438668</v>
      </c>
      <c r="W290" s="10">
        <f>IF($A290&lt;='1-Input'!$B$26,0,IF($A290='1-Input'!$B$26+1,('1-Input'!$B$23+$W$267)*'1-Input'!$B$27,'1-Input'!$B$23+$W$267))</f>
        <v>17142.166962516119</v>
      </c>
      <c r="X290" s="10">
        <f>MAX(0,('1-Input'!$B$10-W290-IF(AND($A290&gt;=1,$A290&lt;1+'1-Input'!$C$12),$W$266,0)))/(1-'P-Parametri'!$B$31*MAX(0,IF(Y289&lt;=0,0,(Y289-Z289)/Y289)))</f>
        <v>13016.141223177134</v>
      </c>
      <c r="Y290" s="10">
        <f>((Y289-X290+MAX(0,-('1-Input'!$B$10-W290-IF(AND($A290&gt;=1,$A290&lt;1+'1-Input'!$C$12),$W$266,0))))*(1+B290))*(1-'P-Parametri'!$B$32)</f>
        <v>192114.95923802527</v>
      </c>
      <c r="Z290" s="10">
        <f>IF(Y289&lt;=0,Z289,Z289*(1-X290/Y289))+MAX(0,-('1-Input'!$B$10-W290-IF(AND($A290&gt;=1,$A290&lt;1+'1-Input'!$C$12),$W$266,0)))</f>
        <v>120753.42323857927</v>
      </c>
    </row>
    <row r="291" spans="1:26">
      <c r="A291" s="9">
        <f t="shared" si="5"/>
        <v>22</v>
      </c>
      <c r="B291" s="12">
        <f>IF($A291='P-Parametri'!$C$47,'P-Parametri'!$B$34,IF($A291='P-Parametri'!$C$48,'P-Parametri'!$C$34,'P-Parametri'!$C$52))</f>
        <v>4.8525513124279884E-2</v>
      </c>
      <c r="C291" s="10">
        <f>IF($A291&lt;='1-Input'!$B$26,0,IF($A291='1-Input'!$B$26+1,('1-Input'!$B$23+$C$267)*'1-Input'!$B$27,'1-Input'!$B$23+$C$267))</f>
        <v>18442.279331391004</v>
      </c>
      <c r="D291" s="10">
        <f>MAX(0,('1-Input'!$B$10-C291-IF(AND($A291&gt;=1,$A291&lt;1+'1-Input'!$C$12),$C$266,0)))/(1-'P-Parametri'!$B$31*MAX(0,IF(E290&lt;=0,0,(E290-F290)/E290)))</f>
        <v>11686.361249211988</v>
      </c>
      <c r="E291" s="10">
        <f>((E290-D291+MAX(0,-('1-Input'!$B$10-C291-IF(AND($A291&gt;=1,$A291&lt;1+'1-Input'!$C$12),$C$266,0))))*(1+B291))*(1-'P-Parametri'!$B$32)</f>
        <v>316178.5098358629</v>
      </c>
      <c r="F291" s="10">
        <f>IF(E290&lt;=0,F290,F290*(1-D291/E290))+MAX(0,-('1-Input'!$B$10-C291-IF(AND($A291&gt;=1,$A291&lt;1+'1-Input'!$C$12),$C$266,0)))</f>
        <v>189915.78941643846</v>
      </c>
      <c r="G291" s="10">
        <f>IF($A291&lt;='1-Input'!$B$26,0,IF($A291='1-Input'!$B$26+1,('1-Input'!$B$23+$G$267)*'1-Input'!$B$27,'1-Input'!$B$23+$G$267))</f>
        <v>20635.490055071939</v>
      </c>
      <c r="H291" s="10">
        <f>MAX(0,('1-Input'!$B$10-G291-IF(AND($A291&gt;=1,$A291&lt;1+'1-Input'!$C$12),$G$266,0)))/(1-'P-Parametri'!$B$31*MAX(0,IF(I290&lt;=0,0,(I290-J290)/I290)))</f>
        <v>9258.6920943736659</v>
      </c>
      <c r="I291" s="10">
        <f>((I290-H291+MAX(0,-('1-Input'!$B$10-G291-IF(AND($A291&gt;=1,$A291&lt;1+'1-Input'!$C$12),$G$266,0))))*(1+B291))*(1-'P-Parametri'!$B$32)</f>
        <v>503497.15981553722</v>
      </c>
      <c r="J291" s="10">
        <f>IF(I290&lt;=0,J290,J290*(1-H291/I290))+MAX(0,-('1-Input'!$B$10-G291-IF(AND($A291&gt;=1,$A291&lt;1+'1-Input'!$C$12),$G$266,0)))</f>
        <v>302430.61308924062</v>
      </c>
      <c r="K291" s="10">
        <f>IF($A291&lt;='1-Input'!$B$26,0,IF($A291='1-Input'!$B$26+1,('1-Input'!$B$23+$K$267)*'1-Input'!$B$27,'1-Input'!$B$23+$K$267))</f>
        <v>16965.906230414541</v>
      </c>
      <c r="L291" s="10">
        <f>MAX(0,('1-Input'!$B$10-K291-IF(AND($A291&gt;=1,$A291&lt;1+'1-Input'!$C$12),$K$266,0)))/(1-'P-Parametri'!$B$31*MAX(0,IF(M290&lt;=0,0,(M290-N290)/M290)))</f>
        <v>13320.561465166691</v>
      </c>
      <c r="M291" s="10">
        <f>((M290-L291+MAX(0,-('1-Input'!$B$10-K291-IF(AND($A291&gt;=1,$A291&lt;1+'1-Input'!$C$12),$K$266,0))))*(1+B291))*(1-'P-Parametri'!$B$32)</f>
        <v>168638.34452484542</v>
      </c>
      <c r="N291" s="10">
        <f>IF(M290&lt;=0,N290,N290*(1-L291/M290))+MAX(0,-('1-Input'!$B$10-K291-IF(AND($A291&gt;=1,$A291&lt;1+'1-Input'!$C$12),$K$266,0)))</f>
        <v>101294.31106163259</v>
      </c>
      <c r="O291" s="10">
        <f>IF($A291&lt;='1-Input'!$B$26,0,IF($A291='1-Input'!$B$26+1,('1-Input'!$B$23+$O$267)*'1-Input'!$B$27,'1-Input'!$B$23+$O$267))</f>
        <v>17132.667678716509</v>
      </c>
      <c r="P291" s="10">
        <f>MAX(0,('1-Input'!$B$10-O291-IF(AND($A291&gt;=1,$A291&lt;1+'1-Input'!$C$12),$O$266,0)))/(1-'P-Parametri'!$B$31*MAX(0,IF(Q290&lt;=0,0,(Q290-R290)/Q290)))</f>
        <v>13135.972898328302</v>
      </c>
      <c r="Q291" s="10">
        <f>((Q290-P291+MAX(0,-('1-Input'!$B$10-O291-IF(AND($A291&gt;=1,$A291&lt;1+'1-Input'!$C$12),$O$266,0))))*(1+B291))*(1-'P-Parametri'!$B$32)</f>
        <v>186293.98470785181</v>
      </c>
      <c r="R291" s="10">
        <f>IF(Q290&lt;=0,R290,R290*(1-P291/Q290))+MAX(0,-('1-Input'!$B$10-O291-IF(AND($A291&gt;=1,$A291&lt;1+'1-Input'!$C$12),$O$266,0)))</f>
        <v>111899.3482121616</v>
      </c>
      <c r="S291" s="10">
        <f>IF($A291&lt;='1-Input'!$B$26,0,IF($A291='1-Input'!$B$26+1,('1-Input'!$B$23+$S$267)*'1-Input'!$B$27,'1-Input'!$B$23+$S$267))</f>
        <v>17144.331360738022</v>
      </c>
      <c r="T291" s="10">
        <f>MAX(0,('1-Input'!$B$10-S291-IF(AND($A291&gt;=1,$A291&lt;1+'1-Input'!$C$12),$S$266,0)))/(1-'P-Parametri'!$B$31*MAX(0,IF(U290&lt;=0,0,(U290-V290)/U290)))</f>
        <v>13123.062346337225</v>
      </c>
      <c r="U291" s="10">
        <f>((U290-T291+MAX(0,-('1-Input'!$B$10-S291-IF(AND($A291&gt;=1,$A291&lt;1+'1-Input'!$C$12),$S$266,0))))*(1+B291))*(1-'P-Parametri'!$B$32)</f>
        <v>187528.86108412209</v>
      </c>
      <c r="V291" s="10">
        <f>IF(U290&lt;=0,V290,V290*(1-T291/U290))+MAX(0,-('1-Input'!$B$10-S291-IF(AND($A291&gt;=1,$A291&lt;1+'1-Input'!$C$12),$S$266,0)))</f>
        <v>112641.08907858822</v>
      </c>
      <c r="W291" s="10">
        <f>IF($A291&lt;='1-Input'!$B$26,0,IF($A291='1-Input'!$B$26+1,('1-Input'!$B$23+$W$267)*'1-Input'!$B$27,'1-Input'!$B$23+$W$267))</f>
        <v>17142.166962516119</v>
      </c>
      <c r="X291" s="10">
        <f>MAX(0,('1-Input'!$B$10-W291-IF(AND($A291&gt;=1,$A291&lt;1+'1-Input'!$C$12),$W$266,0)))/(1-'P-Parametri'!$B$31*MAX(0,IF(Y290&lt;=0,0,(Y290-Z290)/Y290)))</f>
        <v>13125.458122878605</v>
      </c>
      <c r="Y291" s="10">
        <f>((Y290-X291+MAX(0,-('1-Input'!$B$10-W291-IF(AND($A291&gt;=1,$A291&lt;1+'1-Input'!$C$12),$W$266,0))))*(1+B291))*(1-'P-Parametri'!$B$32)</f>
        <v>187299.70838361679</v>
      </c>
      <c r="Z291" s="10">
        <f>IF(Y290&lt;=0,Z290,Z290*(1-X291/Y290))+MAX(0,-('1-Input'!$B$10-W291-IF(AND($A291&gt;=1,$A291&lt;1+'1-Input'!$C$12),$W$266,0)))</f>
        <v>112503.44621337269</v>
      </c>
    </row>
    <row r="292" spans="1:26">
      <c r="A292" s="9">
        <f t="shared" si="5"/>
        <v>23</v>
      </c>
      <c r="B292" s="12">
        <f>IF($A292='P-Parametri'!$C$47,'P-Parametri'!$B$34,IF($A292='P-Parametri'!$C$48,'P-Parametri'!$C$34,'P-Parametri'!$C$52))</f>
        <v>4.8525513124279884E-2</v>
      </c>
      <c r="C292" s="10">
        <f>IF($A292&lt;='1-Input'!$B$26,0,IF($A292='1-Input'!$B$26+1,('1-Input'!$B$23+$C$267)*'1-Input'!$B$27,'1-Input'!$B$23+$C$267))</f>
        <v>18442.279331391004</v>
      </c>
      <c r="D292" s="10">
        <f>MAX(0,('1-Input'!$B$10-C292-IF(AND($A292&gt;=1,$A292&lt;1+'1-Input'!$C$12),$C$266,0)))/(1-'P-Parametri'!$B$31*MAX(0,IF(E291&lt;=0,0,(E291-F291)/E291)))</f>
        <v>11780.914072042022</v>
      </c>
      <c r="E292" s="10">
        <f>((E291-D292+MAX(0,-('1-Input'!$B$10-C292-IF(AND($A292&gt;=1,$A292&lt;1+'1-Input'!$C$12),$C$266,0))))*(1+B292))*(1-'P-Parametri'!$B$32)</f>
        <v>318530.30800147331</v>
      </c>
      <c r="F292" s="10">
        <f>IF(E291&lt;=0,F291,F291*(1-D292/E291))+MAX(0,-('1-Input'!$B$10-C292-IF(AND($A292&gt;=1,$A292&lt;1+'1-Input'!$C$12),$C$266,0)))</f>
        <v>182839.46535760036</v>
      </c>
      <c r="G292" s="10">
        <f>IF($A292&lt;='1-Input'!$B$26,0,IF($A292='1-Input'!$B$26+1,('1-Input'!$B$23+$G$267)*'1-Input'!$B$27,'1-Input'!$B$23+$G$267))</f>
        <v>20635.490055071939</v>
      </c>
      <c r="H292" s="10">
        <f>MAX(0,('1-Input'!$B$10-G292-IF(AND($A292&gt;=1,$A292&lt;1+'1-Input'!$C$12),$G$266,0)))/(1-'P-Parametri'!$B$31*MAX(0,IF(I291&lt;=0,0,(I291-J291)/I291)))</f>
        <v>9333.6029630836474</v>
      </c>
      <c r="I292" s="10">
        <f>((I291-H292+MAX(0,-('1-Input'!$B$10-G292-IF(AND($A292&gt;=1,$A292&lt;1+'1-Input'!$C$12),$G$266,0))))*(1+B292))*(1-'P-Parametri'!$B$32)</f>
        <v>517106.81082200608</v>
      </c>
      <c r="J292" s="10">
        <f>IF(I291&lt;=0,J291,J291*(1-H292/I291))+MAX(0,-('1-Input'!$B$10-G292-IF(AND($A292&gt;=1,$A292&lt;1+'1-Input'!$C$12),$G$266,0)))</f>
        <v>296824.29096521693</v>
      </c>
      <c r="K292" s="10">
        <f>IF($A292&lt;='1-Input'!$B$26,0,IF($A292='1-Input'!$B$26+1,('1-Input'!$B$23+$K$267)*'1-Input'!$B$27,'1-Input'!$B$23+$K$267))</f>
        <v>16965.906230414541</v>
      </c>
      <c r="L292" s="10">
        <f>MAX(0,('1-Input'!$B$10-K292-IF(AND($A292&gt;=1,$A292&lt;1+'1-Input'!$C$12),$K$266,0)))/(1-'P-Parametri'!$B$31*MAX(0,IF(M291&lt;=0,0,(M291-N291)/M291)))</f>
        <v>13428.336388545635</v>
      </c>
      <c r="M292" s="10">
        <f>((M291-L292+MAX(0,-('1-Input'!$B$10-K292-IF(AND($A292&gt;=1,$A292&lt;1+'1-Input'!$C$12),$K$266,0))))*(1+B292))*(1-'P-Parametri'!$B$32)</f>
        <v>162416.17011629112</v>
      </c>
      <c r="N292" s="10">
        <f>IF(M291&lt;=0,N291,N291*(1-L292/M291))+MAX(0,-('1-Input'!$B$10-K292-IF(AND($A292&gt;=1,$A292&lt;1+'1-Input'!$C$12),$K$266,0)))</f>
        <v>93228.446284472244</v>
      </c>
      <c r="O292" s="10">
        <f>IF($A292&lt;='1-Input'!$B$26,0,IF($A292='1-Input'!$B$26+1,('1-Input'!$B$23+$O$267)*'1-Input'!$B$27,'1-Input'!$B$23+$O$267))</f>
        <v>17132.667678716509</v>
      </c>
      <c r="P292" s="10">
        <f>MAX(0,('1-Input'!$B$10-O292-IF(AND($A292&gt;=1,$A292&lt;1+'1-Input'!$C$12),$O$266,0)))/(1-'P-Parametri'!$B$31*MAX(0,IF(Q291&lt;=0,0,(Q291-R291)/Q291)))</f>
        <v>13242.254339717043</v>
      </c>
      <c r="Q292" s="10">
        <f>((Q291-P292+MAX(0,-('1-Input'!$B$10-O292-IF(AND($A292&gt;=1,$A292&lt;1+'1-Input'!$C$12),$O$266,0))))*(1+B292))*(1-'P-Parametri'!$B$32)</f>
        <v>181086.25607253046</v>
      </c>
      <c r="R292" s="10">
        <f>IF(Q291&lt;=0,R291,R291*(1-P292/Q291))+MAX(0,-('1-Input'!$B$10-O292-IF(AND($A292&gt;=1,$A292&lt;1+'1-Input'!$C$12),$O$266,0)))</f>
        <v>103945.25548180436</v>
      </c>
      <c r="S292" s="10">
        <f>IF($A292&lt;='1-Input'!$B$26,0,IF($A292='1-Input'!$B$26+1,('1-Input'!$B$23+$S$267)*'1-Input'!$B$27,'1-Input'!$B$23+$S$267))</f>
        <v>17144.331360738022</v>
      </c>
      <c r="T292" s="10">
        <f>MAX(0,('1-Input'!$B$10-S292-IF(AND($A292&gt;=1,$A292&lt;1+'1-Input'!$C$12),$S$266,0)))/(1-'P-Parametri'!$B$31*MAX(0,IF(U291&lt;=0,0,(U291-V291)/U291)))</f>
        <v>13229.239330135697</v>
      </c>
      <c r="U292" s="10">
        <f>((U291-T292+MAX(0,-('1-Input'!$B$10-S292-IF(AND($A292&gt;=1,$A292&lt;1+'1-Input'!$C$12),$S$266,0))))*(1+B292))*(1-'P-Parametri'!$B$32)</f>
        <v>182392.08513629256</v>
      </c>
      <c r="V292" s="10">
        <f>IF(U291&lt;=0,V291,V291*(1-T292/U291))+MAX(0,-('1-Input'!$B$10-S292-IF(AND($A292&gt;=1,$A292&lt;1+'1-Input'!$C$12),$S$266,0)))</f>
        <v>104694.81394412067</v>
      </c>
      <c r="W292" s="10">
        <f>IF($A292&lt;='1-Input'!$B$26,0,IF($A292='1-Input'!$B$26+1,('1-Input'!$B$23+$W$267)*'1-Input'!$B$27,'1-Input'!$B$23+$W$267))</f>
        <v>17142.166962516119</v>
      </c>
      <c r="X292" s="10">
        <f>MAX(0,('1-Input'!$B$10-W292-IF(AND($A292&gt;=1,$A292&lt;1+'1-Input'!$C$12),$W$266,0)))/(1-'P-Parametri'!$B$31*MAX(0,IF(Y291&lt;=0,0,(Y291-Z291)/Y291)))</f>
        <v>13231.654490592227</v>
      </c>
      <c r="Y292" s="10">
        <f>((Y291-X292+MAX(0,-('1-Input'!$B$10-W292-IF(AND($A292&gt;=1,$A292&lt;1+'1-Input'!$C$12),$W$266,0))))*(1+B292))*(1-'P-Parametri'!$B$32)</f>
        <v>182149.76593567492</v>
      </c>
      <c r="Z292" s="10">
        <f>IF(Y291&lt;=0,Z291,Z291*(1-X292/Y291))+MAX(0,-('1-Input'!$B$10-W292-IF(AND($A292&gt;=1,$A292&lt;1+'1-Input'!$C$12),$W$266,0)))</f>
        <v>104555.7203885818</v>
      </c>
    </row>
    <row r="293" spans="1:26">
      <c r="A293" s="9">
        <f t="shared" si="5"/>
        <v>24</v>
      </c>
      <c r="B293" s="12">
        <f>IF($A293='P-Parametri'!$C$47,'P-Parametri'!$B$34,IF($A293='P-Parametri'!$C$48,'P-Parametri'!$C$34,'P-Parametri'!$C$52))</f>
        <v>4.8525513124279884E-2</v>
      </c>
      <c r="C293" s="10">
        <f>IF($A293&lt;='1-Input'!$B$26,0,IF($A293='1-Input'!$B$26+1,('1-Input'!$B$23+$C$267)*'1-Input'!$B$27,'1-Input'!$B$23+$C$267))</f>
        <v>18442.279331391004</v>
      </c>
      <c r="D293" s="10">
        <f>MAX(0,('1-Input'!$B$10-C293-IF(AND($A293&gt;=1,$A293&lt;1+'1-Input'!$C$12),$C$266,0)))/(1-'P-Parametri'!$B$31*MAX(0,IF(E292&lt;=0,0,(E292-F292)/E292)))</f>
        <v>11872.712575769974</v>
      </c>
      <c r="E293" s="10">
        <f>((E292-D293+MAX(0,-('1-Input'!$B$10-C293-IF(AND($A293&gt;=1,$A293&lt;1+'1-Input'!$C$12),$C$266,0))))*(1+B293))*(1-'P-Parametri'!$B$32)</f>
        <v>320895.23597199901</v>
      </c>
      <c r="F293" s="10">
        <f>IF(E292&lt;=0,F292,F292*(1-D293/E292))+MAX(0,-('1-Input'!$B$10-C293-IF(AND($A293&gt;=1,$A293&lt;1+'1-Input'!$C$12),$C$266,0)))</f>
        <v>176024.41396321877</v>
      </c>
      <c r="G293" s="10">
        <f>IF($A293&lt;='1-Input'!$B$26,0,IF($A293='1-Input'!$B$26+1,('1-Input'!$B$23+$G$267)*'1-Input'!$B$27,'1-Input'!$B$23+$G$267))</f>
        <v>20635.490055071939</v>
      </c>
      <c r="H293" s="10">
        <f>MAX(0,('1-Input'!$B$10-G293-IF(AND($A293&gt;=1,$A293&lt;1+'1-Input'!$C$12),$G$266,0)))/(1-'P-Parametri'!$B$31*MAX(0,IF(I292&lt;=0,0,(I292-J292)/I292)))</f>
        <v>9406.3316818538842</v>
      </c>
      <c r="I293" s="10">
        <f>((I292-H293+MAX(0,-('1-Input'!$B$10-G293-IF(AND($A293&gt;=1,$A293&lt;1+'1-Input'!$C$12),$G$266,0))))*(1+B293))*(1-'P-Parametri'!$B$32)</f>
        <v>531272.2315930631</v>
      </c>
      <c r="J293" s="10">
        <f>IF(I292&lt;=0,J292,J292*(1-H293/I292))+MAX(0,-('1-Input'!$B$10-G293-IF(AND($A293&gt;=1,$A293&lt;1+'1-Input'!$C$12),$G$266,0)))</f>
        <v>291424.965963847</v>
      </c>
      <c r="K293" s="10">
        <f>IF($A293&lt;='1-Input'!$B$26,0,IF($A293='1-Input'!$B$26+1,('1-Input'!$B$23+$K$267)*'1-Input'!$B$27,'1-Input'!$B$23+$K$267))</f>
        <v>16965.906230414541</v>
      </c>
      <c r="L293" s="10">
        <f>MAX(0,('1-Input'!$B$10-K293-IF(AND($A293&gt;=1,$A293&lt;1+'1-Input'!$C$12),$K$266,0)))/(1-'P-Parametri'!$B$31*MAX(0,IF(M292&lt;=0,0,(M292-N292)/M292)))</f>
        <v>13532.971833680533</v>
      </c>
      <c r="M293" s="10">
        <f>((M292-L293+MAX(0,-('1-Input'!$B$10-K293-IF(AND($A293&gt;=1,$A293&lt;1+'1-Input'!$C$12),$K$266,0))))*(1+B293))*(1-'P-Parametri'!$B$32)</f>
        <v>155795.61621110846</v>
      </c>
      <c r="N293" s="10">
        <f>IF(M292&lt;=0,N292,N292*(1-L293/M292))+MAX(0,-('1-Input'!$B$10-K293-IF(AND($A293&gt;=1,$A293&lt;1+'1-Input'!$C$12),$K$266,0)))</f>
        <v>85460.390081926613</v>
      </c>
      <c r="O293" s="10">
        <f>IF($A293&lt;='1-Input'!$B$26,0,IF($A293='1-Input'!$B$26+1,('1-Input'!$B$23+$O$267)*'1-Input'!$B$27,'1-Input'!$B$23+$O$267))</f>
        <v>17132.667678716509</v>
      </c>
      <c r="P293" s="10">
        <f>MAX(0,('1-Input'!$B$10-O293-IF(AND($A293&gt;=1,$A293&lt;1+'1-Input'!$C$12),$O$266,0)))/(1-'P-Parametri'!$B$31*MAX(0,IF(Q292&lt;=0,0,(Q292-R292)/Q292)))</f>
        <v>13345.439807919029</v>
      </c>
      <c r="Q293" s="10">
        <f>((Q292-P293+MAX(0,-('1-Input'!$B$10-O293-IF(AND($A293&gt;=1,$A293&lt;1+'1-Input'!$C$12),$O$266,0))))*(1+B293))*(1-'P-Parametri'!$B$32)</f>
        <v>175528.76439484578</v>
      </c>
      <c r="R293" s="10">
        <f>IF(Q292&lt;=0,R292,R292*(1-P293/Q292))+MAX(0,-('1-Input'!$B$10-O293-IF(AND($A293&gt;=1,$A293&lt;1+'1-Input'!$C$12),$O$266,0)))</f>
        <v>96284.844468637384</v>
      </c>
      <c r="S293" s="10">
        <f>IF($A293&lt;='1-Input'!$B$26,0,IF($A293='1-Input'!$B$26+1,('1-Input'!$B$23+$S$267)*'1-Input'!$B$27,'1-Input'!$B$23+$S$267))</f>
        <v>17144.331360738022</v>
      </c>
      <c r="T293" s="10">
        <f>MAX(0,('1-Input'!$B$10-S293-IF(AND($A293&gt;=1,$A293&lt;1+'1-Input'!$C$12),$S$266,0)))/(1-'P-Parametri'!$B$31*MAX(0,IF(U292&lt;=0,0,(U292-V292)/U292)))</f>
        <v>13332.323383591913</v>
      </c>
      <c r="U293" s="10">
        <f>((U292-T293+MAX(0,-('1-Input'!$B$10-S293-IF(AND($A293&gt;=1,$A293&lt;1+'1-Input'!$C$12),$S$266,0))))*(1+B293))*(1-'P-Parametri'!$B$32)</f>
        <v>176908.94649353813</v>
      </c>
      <c r="V293" s="10">
        <f>IF(U292&lt;=0,V292,V292*(1-T293/U292))+MAX(0,-('1-Input'!$B$10-S293-IF(AND($A293&gt;=1,$A293&lt;1+'1-Input'!$C$12),$S$266,0)))</f>
        <v>97041.931884874663</v>
      </c>
      <c r="W293" s="10">
        <f>IF($A293&lt;='1-Input'!$B$26,0,IF($A293='1-Input'!$B$26+1,('1-Input'!$B$23+$W$267)*'1-Input'!$B$27,'1-Input'!$B$23+$W$267))</f>
        <v>17142.166962516119</v>
      </c>
      <c r="X293" s="10">
        <f>MAX(0,('1-Input'!$B$10-W293-IF(AND($A293&gt;=1,$A293&lt;1+'1-Input'!$C$12),$W$266,0)))/(1-'P-Parametri'!$B$31*MAX(0,IF(Y292&lt;=0,0,(Y292-Z292)/Y292)))</f>
        <v>13334.757363311091</v>
      </c>
      <c r="Y293" s="10">
        <f>((Y292-X293+MAX(0,-('1-Input'!$B$10-W293-IF(AND($A293&gt;=1,$A293&lt;1+'1-Input'!$C$12),$W$266,0))))*(1+B293))*(1-'P-Parametri'!$B$32)</f>
        <v>176652.82979944465</v>
      </c>
      <c r="Z293" s="10">
        <f>IF(Y292&lt;=0,Z292,Z292*(1-X293/Y292))+MAX(0,-('1-Input'!$B$10-W293-IF(AND($A293&gt;=1,$A293&lt;1+'1-Input'!$C$12),$W$266,0)))</f>
        <v>96901.441201529218</v>
      </c>
    </row>
    <row r="294" spans="1:26">
      <c r="A294" s="9">
        <f t="shared" si="5"/>
        <v>25</v>
      </c>
      <c r="B294" s="12">
        <f>IF($A294='P-Parametri'!$C$47,'P-Parametri'!$B$34,IF($A294='P-Parametri'!$C$48,'P-Parametri'!$C$34,'P-Parametri'!$C$52))</f>
        <v>4.8525513124279884E-2</v>
      </c>
      <c r="C294" s="10">
        <f>IF($A294&lt;='1-Input'!$B$26,0,IF($A294='1-Input'!$B$26+1,('1-Input'!$B$23+$C$267)*'1-Input'!$B$27,'1-Input'!$B$23+$C$267))</f>
        <v>18442.279331391004</v>
      </c>
      <c r="D294" s="10">
        <f>MAX(0,('1-Input'!$B$10-C294-IF(AND($A294&gt;=1,$A294&lt;1+'1-Input'!$C$12),$C$266,0)))/(1-'P-Parametri'!$B$31*MAX(0,IF(E293&lt;=0,0,(E293-F293)/E293)))</f>
        <v>11961.784956661946</v>
      </c>
      <c r="E294" s="10">
        <f>((E293-D294+MAX(0,-('1-Input'!$B$10-C294-IF(AND($A294&gt;=1,$A294&lt;1+'1-Input'!$C$12),$C$266,0))))*(1+B294))*(1-'P-Parametri'!$B$32)</f>
        <v>323276.75603661669</v>
      </c>
      <c r="F294" s="10">
        <f>IF(E293&lt;=0,F293,F293*(1-D294/E293))+MAX(0,-('1-Input'!$B$10-C294-IF(AND($A294&gt;=1,$A294&lt;1+'1-Input'!$C$12),$C$266,0)))</f>
        <v>169462.87626829895</v>
      </c>
      <c r="G294" s="10">
        <f>IF($A294&lt;='1-Input'!$B$26,0,IF($A294='1-Input'!$B$26+1,('1-Input'!$B$23+$G$267)*'1-Input'!$B$27,'1-Input'!$B$23+$G$267))</f>
        <v>20635.490055071939</v>
      </c>
      <c r="H294" s="10">
        <f>MAX(0,('1-Input'!$B$10-G294-IF(AND($A294&gt;=1,$A294&lt;1+'1-Input'!$C$12),$G$266,0)))/(1-'P-Parametri'!$B$31*MAX(0,IF(I293&lt;=0,0,(I293-J293)/I293)))</f>
        <v>9476.90058959214</v>
      </c>
      <c r="I294" s="10">
        <f>((I293-H294+MAX(0,-('1-Input'!$B$10-G294-IF(AND($A294&gt;=1,$A294&lt;1+'1-Input'!$C$12),$G$266,0))))*(1+B294))*(1-'P-Parametri'!$B$32)</f>
        <v>546021.48575189535</v>
      </c>
      <c r="J294" s="10">
        <f>IF(I293&lt;=0,J293,J293*(1-H294/I293))+MAX(0,-('1-Input'!$B$10-G294-IF(AND($A294&gt;=1,$A294&lt;1+'1-Input'!$C$12),$G$266,0)))</f>
        <v>286226.49093065516</v>
      </c>
      <c r="K294" s="10">
        <f>IF($A294&lt;='1-Input'!$B$26,0,IF($A294='1-Input'!$B$26+1,('1-Input'!$B$23+$K$267)*'1-Input'!$B$27,'1-Input'!$B$23+$K$267))</f>
        <v>16965.906230414541</v>
      </c>
      <c r="L294" s="10">
        <f>MAX(0,('1-Input'!$B$10-K294-IF(AND($A294&gt;=1,$A294&lt;1+'1-Input'!$C$12),$K$266,0)))/(1-'P-Parametri'!$B$31*MAX(0,IF(M293&lt;=0,0,(M293-N293)/M293)))</f>
        <v>13634.499939753779</v>
      </c>
      <c r="M294" s="10">
        <f>((M293-L294+MAX(0,-('1-Input'!$B$10-K294-IF(AND($A294&gt;=1,$A294&lt;1+'1-Input'!$C$12),$K$266,0))))*(1+B294))*(1-'P-Parametri'!$B$32)</f>
        <v>148761.43826997309</v>
      </c>
      <c r="N294" s="10">
        <f>IF(M293&lt;=0,N293,N293*(1-L294/M293))+MAX(0,-('1-Input'!$B$10-K294-IF(AND($A294&gt;=1,$A294&lt;1+'1-Input'!$C$12),$K$266,0)))</f>
        <v>77981.298488974062</v>
      </c>
      <c r="O294" s="10">
        <f>IF($A294&lt;='1-Input'!$B$26,0,IF($A294='1-Input'!$B$26+1,('1-Input'!$B$23+$O$267)*'1-Input'!$B$27,'1-Input'!$B$23+$O$267))</f>
        <v>17132.667678716509</v>
      </c>
      <c r="P294" s="10">
        <f>MAX(0,('1-Input'!$B$10-O294-IF(AND($A294&gt;=1,$A294&lt;1+'1-Input'!$C$12),$O$266,0)))/(1-'P-Parametri'!$B$31*MAX(0,IF(Q293&lt;=0,0,(Q293-R293)/Q293)))</f>
        <v>13445.560996750617</v>
      </c>
      <c r="Q294" s="10">
        <f>((Q293-P294+MAX(0,-('1-Input'!$B$10-O294-IF(AND($A294&gt;=1,$A294&lt;1+'1-Input'!$C$12),$O$266,0))))*(1+B294))*(1-'P-Parametri'!$B$32)</f>
        <v>169608.47726379111</v>
      </c>
      <c r="R294" s="10">
        <f>IF(Q293&lt;=0,R293,R293*(1-P294/Q293))+MAX(0,-('1-Input'!$B$10-O294-IF(AND($A294&gt;=1,$A294&lt;1+'1-Input'!$C$12),$O$266,0)))</f>
        <v>88909.393762144944</v>
      </c>
      <c r="S294" s="10">
        <f>IF($A294&lt;='1-Input'!$B$26,0,IF($A294='1-Input'!$B$26+1,('1-Input'!$B$23+$S$267)*'1-Input'!$B$27,'1-Input'!$B$23+$S$267))</f>
        <v>17144.331360738022</v>
      </c>
      <c r="T294" s="10">
        <f>MAX(0,('1-Input'!$B$10-S294-IF(AND($A294&gt;=1,$A294&lt;1+'1-Input'!$C$12),$S$266,0)))/(1-'P-Parametri'!$B$31*MAX(0,IF(U293&lt;=0,0,(U293-V293)/U293)))</f>
        <v>13432.346169372289</v>
      </c>
      <c r="U294" s="10">
        <f>((U293-T294+MAX(0,-('1-Input'!$B$10-S294-IF(AND($A294&gt;=1,$A294&lt;1+'1-Input'!$C$12),$S$266,0))))*(1+B294))*(1-'P-Parametri'!$B$32)</f>
        <v>171066.56746623138</v>
      </c>
      <c r="V294" s="10">
        <f>IF(U293&lt;=0,V293,V293*(1-T294/U293))+MAX(0,-('1-Input'!$B$10-S294-IF(AND($A294&gt;=1,$A294&lt;1+'1-Input'!$C$12),$S$266,0)))</f>
        <v>89673.730062080504</v>
      </c>
      <c r="W294" s="10">
        <f>IF($A294&lt;='1-Input'!$B$26,0,IF($A294='1-Input'!$B$26+1,('1-Input'!$B$23+$W$267)*'1-Input'!$B$27,'1-Input'!$B$23+$W$267))</f>
        <v>17142.166962516119</v>
      </c>
      <c r="X294" s="10">
        <f>MAX(0,('1-Input'!$B$10-W294-IF(AND($A294&gt;=1,$A294&lt;1+'1-Input'!$C$12),$W$266,0)))/(1-'P-Parametri'!$B$31*MAX(0,IF(Y293&lt;=0,0,(Y293-Z293)/Y293)))</f>
        <v>13434.798409482029</v>
      </c>
      <c r="Y294" s="10">
        <f>((Y293-X294+MAX(0,-('1-Input'!$B$10-W294-IF(AND($A294&gt;=1,$A294&lt;1+'1-Input'!$C$12),$W$266,0))))*(1+B294))*(1-'P-Parametri'!$B$32)</f>
        <v>170795.99357406679</v>
      </c>
      <c r="Z294" s="10">
        <f>IF(Y293&lt;=0,Z293,Z293*(1-X294/Y293))+MAX(0,-('1-Input'!$B$10-W294-IF(AND($A294&gt;=1,$A294&lt;1+'1-Input'!$C$12),$W$266,0)))</f>
        <v>89531.894222809307</v>
      </c>
    </row>
    <row r="295" spans="1:26">
      <c r="A295" s="9">
        <f t="shared" si="5"/>
        <v>26</v>
      </c>
      <c r="B295" s="12">
        <f>IF($A295='P-Parametri'!$C$47,'P-Parametri'!$B$34,IF($A295='P-Parametri'!$C$48,'P-Parametri'!$C$34,'P-Parametri'!$C$52))</f>
        <v>4.8525513124279884E-2</v>
      </c>
      <c r="C295" s="10">
        <f>IF($A295&lt;='1-Input'!$B$26,0,IF($A295='1-Input'!$B$26+1,('1-Input'!$B$23+$C$267)*'1-Input'!$B$27,'1-Input'!$B$23+$C$267))</f>
        <v>18442.279331391004</v>
      </c>
      <c r="D295" s="10">
        <f>MAX(0,('1-Input'!$B$10-C295-IF(AND($A295&gt;=1,$A295&lt;1+'1-Input'!$C$12),$C$266,0)))/(1-'P-Parametri'!$B$31*MAX(0,IF(E294&lt;=0,0,(E294-F294)/E294)))</f>
        <v>12048.163207484047</v>
      </c>
      <c r="E295" s="10">
        <f>((E294-D295+MAX(0,-('1-Input'!$B$10-C295-IF(AND($A295&gt;=1,$A295&lt;1+'1-Input'!$C$12),$C$266,0))))*(1+B295))*(1-'P-Parametri'!$B$32)</f>
        <v>325678.45775512361</v>
      </c>
      <c r="F295" s="10">
        <f>IF(E294&lt;=0,F294,F294*(1-D295/E294))+MAX(0,-('1-Input'!$B$10-C295-IF(AND($A295&gt;=1,$A295&lt;1+'1-Input'!$C$12),$C$266,0)))</f>
        <v>163147.18436418049</v>
      </c>
      <c r="G295" s="10">
        <f>IF($A295&lt;='1-Input'!$B$26,0,IF($A295='1-Input'!$B$26+1,('1-Input'!$B$23+$G$267)*'1-Input'!$B$27,'1-Input'!$B$23+$G$267))</f>
        <v>20635.490055071939</v>
      </c>
      <c r="H295" s="10">
        <f>MAX(0,('1-Input'!$B$10-G295-IF(AND($A295&gt;=1,$A295&lt;1+'1-Input'!$C$12),$G$266,0)))/(1-'P-Parametri'!$B$31*MAX(0,IF(I294&lt;=0,0,(I294-J294)/I294)))</f>
        <v>9545.3350330393096</v>
      </c>
      <c r="I295" s="10">
        <f>((I294-H295+MAX(0,-('1-Input'!$B$10-G295-IF(AND($A295&gt;=1,$A295&lt;1+'1-Input'!$C$12),$G$266,0))))*(1+B295))*(1-'P-Parametri'!$B$32)</f>
        <v>561383.91334900411</v>
      </c>
      <c r="J295" s="10">
        <f>IF(I294&lt;=0,J294,J294*(1-H295/I294))+MAX(0,-('1-Input'!$B$10-G295-IF(AND($A295&gt;=1,$A295&lt;1+'1-Input'!$C$12),$G$266,0)))</f>
        <v>281222.79085188988</v>
      </c>
      <c r="K295" s="10">
        <f>IF($A295&lt;='1-Input'!$B$26,0,IF($A295='1-Input'!$B$26+1,('1-Input'!$B$23+$K$267)*'1-Input'!$B$27,'1-Input'!$B$23+$K$267))</f>
        <v>16965.906230414541</v>
      </c>
      <c r="L295" s="10">
        <f>MAX(0,('1-Input'!$B$10-K295-IF(AND($A295&gt;=1,$A295&lt;1+'1-Input'!$C$12),$K$266,0)))/(1-'P-Parametri'!$B$31*MAX(0,IF(M294&lt;=0,0,(M294-N294)/M294)))</f>
        <v>13732.957173343659</v>
      </c>
      <c r="M295" s="10">
        <f>((M294-L295+MAX(0,-('1-Input'!$B$10-K295-IF(AND($A295&gt;=1,$A295&lt;1+'1-Input'!$C$12),$K$266,0))))*(1+B295))*(1-'P-Parametri'!$B$32)</f>
        <v>141297.64581337903</v>
      </c>
      <c r="N295" s="10">
        <f>IF(M294&lt;=0,N294,N294*(1-L295/M294))+MAX(0,-('1-Input'!$B$10-K295-IF(AND($A295&gt;=1,$A295&lt;1+'1-Input'!$C$12),$K$266,0)))</f>
        <v>70782.431330085019</v>
      </c>
      <c r="O295" s="10">
        <f>IF($A295&lt;='1-Input'!$B$26,0,IF($A295='1-Input'!$B$26+1,('1-Input'!$B$23+$O$267)*'1-Input'!$B$27,'1-Input'!$B$23+$O$267))</f>
        <v>17132.667678716509</v>
      </c>
      <c r="P295" s="10">
        <f>MAX(0,('1-Input'!$B$10-O295-IF(AND($A295&gt;=1,$A295&lt;1+'1-Input'!$C$12),$O$266,0)))/(1-'P-Parametri'!$B$31*MAX(0,IF(Q294&lt;=0,0,(Q294-R294)/Q294)))</f>
        <v>13542.653867457539</v>
      </c>
      <c r="Q295" s="10">
        <f>((Q294-P295+MAX(0,-('1-Input'!$B$10-O295-IF(AND($A295&gt;=1,$A295&lt;1+'1-Input'!$C$12),$O$266,0))))*(1+B295))*(1-'P-Parametri'!$B$32)</f>
        <v>163311.71956268829</v>
      </c>
      <c r="R295" s="10">
        <f>IF(Q294&lt;=0,R294,R294*(1-P295/Q294))+MAX(0,-('1-Input'!$B$10-O295-IF(AND($A295&gt;=1,$A295&lt;1+'1-Input'!$C$12),$O$266,0)))</f>
        <v>81810.28430304912</v>
      </c>
      <c r="S295" s="10">
        <f>IF($A295&lt;='1-Input'!$B$26,0,IF($A295='1-Input'!$B$26+1,('1-Input'!$B$23+$S$267)*'1-Input'!$B$27,'1-Input'!$B$23+$S$267))</f>
        <v>17144.331360738022</v>
      </c>
      <c r="T295" s="10">
        <f>MAX(0,('1-Input'!$B$10-S295-IF(AND($A295&gt;=1,$A295&lt;1+'1-Input'!$C$12),$S$266,0)))/(1-'P-Parametri'!$B$31*MAX(0,IF(U294&lt;=0,0,(U294-V294)/U294)))</f>
        <v>13529.343613378431</v>
      </c>
      <c r="U295" s="10">
        <f>((U294-T295+MAX(0,-('1-Input'!$B$10-S295-IF(AND($A295&gt;=1,$A295&lt;1+'1-Input'!$C$12),$S$266,0))))*(1+B295))*(1-'P-Parametri'!$B$32)</f>
        <v>164851.43487953418</v>
      </c>
      <c r="V295" s="10">
        <f>IF(U294&lt;=0,V294,V294*(1-T295/U294))+MAX(0,-('1-Input'!$B$10-S295-IF(AND($A295&gt;=1,$A295&lt;1+'1-Input'!$C$12),$S$266,0)))</f>
        <v>82581.597887611511</v>
      </c>
      <c r="W295" s="10">
        <f>IF($A295&lt;='1-Input'!$B$26,0,IF($A295='1-Input'!$B$26+1,('1-Input'!$B$23+$W$267)*'1-Input'!$B$27,'1-Input'!$B$23+$W$267))</f>
        <v>17142.166962516119</v>
      </c>
      <c r="X295" s="10">
        <f>MAX(0,('1-Input'!$B$10-W295-IF(AND($A295&gt;=1,$A295&lt;1+'1-Input'!$C$12),$W$266,0)))/(1-'P-Parametri'!$B$31*MAX(0,IF(Y294&lt;=0,0,(Y294-Z294)/Y294)))</f>
        <v>13531.813561565355</v>
      </c>
      <c r="Y295" s="10">
        <f>((Y294-X295+MAX(0,-('1-Input'!$B$10-W295-IF(AND($A295&gt;=1,$A295&lt;1+'1-Input'!$C$12),$W$266,0))))*(1+B295))*(1-'P-Parametri'!$B$32)</f>
        <v>164565.71403358981</v>
      </c>
      <c r="Z295" s="10">
        <f>IF(Y294&lt;=0,Z294,Z294*(1-X295/Y294))+MAX(0,-('1-Input'!$B$10-W295-IF(AND($A295&gt;=1,$A295&lt;1+'1-Input'!$C$12),$W$266,0)))</f>
        <v>82438.467292326546</v>
      </c>
    </row>
    <row r="296" spans="1:26">
      <c r="A296" s="9">
        <f t="shared" si="5"/>
        <v>27</v>
      </c>
      <c r="B296" s="12">
        <f>IF($A296='P-Parametri'!$C$47,'P-Parametri'!$B$34,IF($A296='P-Parametri'!$C$48,'P-Parametri'!$C$34,'P-Parametri'!$C$52))</f>
        <v>4.8525513124279884E-2</v>
      </c>
      <c r="C296" s="10">
        <f>IF($A296&lt;='1-Input'!$B$26,0,IF($A296='1-Input'!$B$26+1,('1-Input'!$B$23+$C$267)*'1-Input'!$B$27,'1-Input'!$B$23+$C$267))</f>
        <v>18442.279331391004</v>
      </c>
      <c r="D296" s="10">
        <f>MAX(0,('1-Input'!$B$10-C296-IF(AND($A296&gt;=1,$A296&lt;1+'1-Input'!$C$12),$C$266,0)))/(1-'P-Parametri'!$B$31*MAX(0,IF(E295&lt;=0,0,(E295-F295)/E295)))</f>
        <v>12131.882794430945</v>
      </c>
      <c r="E296" s="10">
        <f>((E295-D296+MAX(0,-('1-Input'!$B$10-C296-IF(AND($A296&gt;=1,$A296&lt;1+'1-Input'!$C$12),$C$266,0))))*(1+B296))*(1-'P-Parametri'!$B$32)</f>
        <v>328104.06023222272</v>
      </c>
      <c r="F296" s="10">
        <f>IF(E295&lt;=0,F295,F295*(1-D296/E295))+MAX(0,-('1-Input'!$B$10-C296-IF(AND($A296&gt;=1,$A296&lt;1+'1-Input'!$C$12),$C$266,0)))</f>
        <v>157069.77128444935</v>
      </c>
      <c r="G296" s="10">
        <f>IF($A296&lt;='1-Input'!$B$26,0,IF($A296='1-Input'!$B$26+1,('1-Input'!$B$23+$G$267)*'1-Input'!$B$27,'1-Input'!$B$23+$G$267))</f>
        <v>20635.490055071939</v>
      </c>
      <c r="H296" s="10">
        <f>MAX(0,('1-Input'!$B$10-G296-IF(AND($A296&gt;=1,$A296&lt;1+'1-Input'!$C$12),$G$266,0)))/(1-'P-Parametri'!$B$31*MAX(0,IF(I295&lt;=0,0,(I295-J295)/I295)))</f>
        <v>9611.6631108113143</v>
      </c>
      <c r="I296" s="10">
        <f>((I295-H296+MAX(0,-('1-Input'!$B$10-G296-IF(AND($A296&gt;=1,$A296&lt;1+'1-Input'!$C$12),$G$266,0))))*(1+B296))*(1-'P-Parametri'!$B$32)</f>
        <v>577390.18724512227</v>
      </c>
      <c r="J296" s="10">
        <f>IF(I295&lt;=0,J295,J295*(1-H296/I295))+MAX(0,-('1-Input'!$B$10-G296-IF(AND($A296&gt;=1,$A296&lt;1+'1-Input'!$C$12),$G$266,0)))</f>
        <v>276407.8706867834</v>
      </c>
      <c r="K296" s="10">
        <f>IF($A296&lt;='1-Input'!$B$26,0,IF($A296='1-Input'!$B$26+1,('1-Input'!$B$23+$K$267)*'1-Input'!$B$27,'1-Input'!$B$23+$K$267))</f>
        <v>16965.906230414541</v>
      </c>
      <c r="L296" s="10">
        <f>MAX(0,('1-Input'!$B$10-K296-IF(AND($A296&gt;=1,$A296&lt;1+'1-Input'!$C$12),$K$266,0)))/(1-'P-Parametri'!$B$31*MAX(0,IF(M295&lt;=0,0,(M295-N295)/M295)))</f>
        <v>13828.383960175164</v>
      </c>
      <c r="M296" s="10">
        <f>((M295-L296+MAX(0,-('1-Input'!$B$10-K296-IF(AND($A296&gt;=1,$A296&lt;1+'1-Input'!$C$12),$K$266,0))))*(1+B296))*(1-'P-Parametri'!$B$32)</f>
        <v>133387.46364581937</v>
      </c>
      <c r="N296" s="10">
        <f>IF(M295&lt;=0,N295,N295*(1-L296/M295))+MAX(0,-('1-Input'!$B$10-K296-IF(AND($A296&gt;=1,$A296&lt;1+'1-Input'!$C$12),$K$266,0)))</f>
        <v>63855.163487562568</v>
      </c>
      <c r="O296" s="10">
        <f>IF($A296&lt;='1-Input'!$B$26,0,IF($A296='1-Input'!$B$26+1,('1-Input'!$B$23+$O$267)*'1-Input'!$B$27,'1-Input'!$B$23+$O$267))</f>
        <v>17132.667678716509</v>
      </c>
      <c r="P296" s="10">
        <f>MAX(0,('1-Input'!$B$10-O296-IF(AND($A296&gt;=1,$A296&lt;1+'1-Input'!$C$12),$O$266,0)))/(1-'P-Parametri'!$B$31*MAX(0,IF(Q295&lt;=0,0,(Q295-R295)/Q295)))</f>
        <v>13636.758285568681</v>
      </c>
      <c r="Q296" s="10">
        <f>((Q295-P296+MAX(0,-('1-Input'!$B$10-O296-IF(AND($A296&gt;=1,$A296&lt;1+'1-Input'!$C$12),$O$266,0))))*(1+B296))*(1-'P-Parametri'!$B$32)</f>
        <v>156624.13954379866</v>
      </c>
      <c r="R296" s="10">
        <f>IF(Q295&lt;=0,R295,R295*(1-P296/Q295))+MAX(0,-('1-Input'!$B$10-O296-IF(AND($A296&gt;=1,$A296&lt;1+'1-Input'!$C$12),$O$266,0)))</f>
        <v>74979.010495500392</v>
      </c>
      <c r="S296" s="10">
        <f>IF($A296&lt;='1-Input'!$B$26,0,IF($A296='1-Input'!$B$26+1,('1-Input'!$B$23+$S$267)*'1-Input'!$B$27,'1-Input'!$B$23+$S$267))</f>
        <v>17144.331360738022</v>
      </c>
      <c r="T296" s="10">
        <f>MAX(0,('1-Input'!$B$10-S296-IF(AND($A296&gt;=1,$A296&lt;1+'1-Input'!$C$12),$S$266,0)))/(1-'P-Parametri'!$B$31*MAX(0,IF(U295&lt;=0,0,(U295-V295)/U295)))</f>
        <v>13623.35554195781</v>
      </c>
      <c r="U296" s="10">
        <f>((U295-T296+MAX(0,-('1-Input'!$B$10-S296-IF(AND($A296&gt;=1,$A296&lt;1+'1-Input'!$C$12),$S$266,0))))*(1+B296))*(1-'P-Parametri'!$B$32)</f>
        <v>158249.3664872591</v>
      </c>
      <c r="V296" s="10">
        <f>IF(U295&lt;=0,V295,V295*(1-T296/U295))+MAX(0,-('1-Input'!$B$10-S296-IF(AND($A296&gt;=1,$A296&lt;1+'1-Input'!$C$12),$S$266,0)))</f>
        <v>75757.038125253064</v>
      </c>
      <c r="W296" s="10">
        <f>IF($A296&lt;='1-Input'!$B$26,0,IF($A296='1-Input'!$B$26+1,('1-Input'!$B$23+$W$267)*'1-Input'!$B$27,'1-Input'!$B$23+$W$267))</f>
        <v>17142.166962516119</v>
      </c>
      <c r="X296" s="10">
        <f>MAX(0,('1-Input'!$B$10-W296-IF(AND($A296&gt;=1,$A296&lt;1+'1-Input'!$C$12),$W$266,0)))/(1-'P-Parametri'!$B$31*MAX(0,IF(Y295&lt;=0,0,(Y295-Z295)/Y295)))</f>
        <v>13625.842653179334</v>
      </c>
      <c r="Y296" s="10">
        <f>((Y295-X296+MAX(0,-('1-Input'!$B$10-W296-IF(AND($A296&gt;=1,$A296&lt;1+'1-Input'!$C$12),$W$266,0))))*(1+B296))*(1-'P-Parametri'!$B$32)</f>
        <v>157947.77747787759</v>
      </c>
      <c r="Z296" s="10">
        <f>IF(Y295&lt;=0,Z295,Z295*(1-X296/Y295))+MAX(0,-('1-Input'!$B$10-W296-IF(AND($A296&gt;=1,$A296&lt;1+'1-Input'!$C$12),$W$266,0)))</f>
        <v>75612.661622591258</v>
      </c>
    </row>
    <row r="297" spans="1:26">
      <c r="A297" s="9">
        <f t="shared" si="5"/>
        <v>28</v>
      </c>
      <c r="B297" s="12">
        <f>IF($A297='P-Parametri'!$C$47,'P-Parametri'!$B$34,IF($A297='P-Parametri'!$C$48,'P-Parametri'!$C$34,'P-Parametri'!$C$52))</f>
        <v>4.8525513124279884E-2</v>
      </c>
      <c r="C297" s="10">
        <f>IF($A297&lt;='1-Input'!$B$26,0,IF($A297='1-Input'!$B$26+1,('1-Input'!$B$23+$C$267)*'1-Input'!$B$27,'1-Input'!$B$23+$C$267))</f>
        <v>18442.279331391004</v>
      </c>
      <c r="D297" s="10">
        <f>MAX(0,('1-Input'!$B$10-C297-IF(AND($A297&gt;=1,$A297&lt;1+'1-Input'!$C$12),$C$266,0)))/(1-'P-Parametri'!$B$31*MAX(0,IF(E296&lt;=0,0,(E296-F296)/E296)))</f>
        <v>12212.982339956903</v>
      </c>
      <c r="E297" s="10">
        <f>((E296-D297+MAX(0,-('1-Input'!$B$10-C297-IF(AND($A297&gt;=1,$A297&lt;1+'1-Input'!$C$12),$C$266,0))))*(1+B297))*(1-'P-Parametri'!$B$32)</f>
        <v>330557.41482929315</v>
      </c>
      <c r="F297" s="10">
        <f>IF(E296&lt;=0,F296,F296*(1-D297/E296))+MAX(0,-('1-Input'!$B$10-C297-IF(AND($A297&gt;=1,$A297&lt;1+'1-Input'!$C$12),$C$266,0)))</f>
        <v>151223.17998813823</v>
      </c>
      <c r="G297" s="10">
        <f>IF($A297&lt;='1-Input'!$B$26,0,IF($A297='1-Input'!$B$26+1,('1-Input'!$B$23+$G$267)*'1-Input'!$B$27,'1-Input'!$B$23+$G$267))</f>
        <v>20635.490055071939</v>
      </c>
      <c r="H297" s="10">
        <f>MAX(0,('1-Input'!$B$10-G297-IF(AND($A297&gt;=1,$A297&lt;1+'1-Input'!$C$12),$G$266,0)))/(1-'P-Parametri'!$B$31*MAX(0,IF(I296&lt;=0,0,(I296-J296)/I296)))</f>
        <v>9675.9154221172921</v>
      </c>
      <c r="I297" s="10">
        <f>((I296-H297+MAX(0,-('1-Input'!$B$10-G297-IF(AND($A297&gt;=1,$A297&lt;1+'1-Input'!$C$12),$G$266,0))))*(1+B297))*(1-'P-Parametri'!$B$32)</f>
        <v>594072.37237485079</v>
      </c>
      <c r="J297" s="10">
        <f>IF(I296&lt;=0,J296,J296*(1-H297/I296))+MAX(0,-('1-Input'!$B$10-G297-IF(AND($A297&gt;=1,$A297&lt;1+'1-Input'!$C$12),$G$266,0)))</f>
        <v>271775.82248462469</v>
      </c>
      <c r="K297" s="10">
        <f>IF($A297&lt;='1-Input'!$B$26,0,IF($A297='1-Input'!$B$26+1,('1-Input'!$B$23+$K$267)*'1-Input'!$B$27,'1-Input'!$B$23+$K$267))</f>
        <v>16965.906230414541</v>
      </c>
      <c r="L297" s="10">
        <f>MAX(0,('1-Input'!$B$10-K297-IF(AND($A297&gt;=1,$A297&lt;1+'1-Input'!$C$12),$K$266,0)))/(1-'P-Parametri'!$B$31*MAX(0,IF(M296&lt;=0,0,(M296-N296)/M296)))</f>
        <v>13920.824323598676</v>
      </c>
      <c r="M297" s="10">
        <f>((M296-L297+MAX(0,-('1-Input'!$B$10-K297-IF(AND($A297&gt;=1,$A297&lt;1+'1-Input'!$C$12),$K$266,0))))*(1+B297))*(1-'P-Parametri'!$B$32)</f>
        <v>125013.2916579716</v>
      </c>
      <c r="N297" s="10">
        <f>IF(M296&lt;=0,N296,N296*(1-L297/M296))+MAX(0,-('1-Input'!$B$10-K297-IF(AND($A297&gt;=1,$A297&lt;1+'1-Input'!$C$12),$K$266,0)))</f>
        <v>57190.995140937797</v>
      </c>
      <c r="O297" s="10">
        <f>IF($A297&lt;='1-Input'!$B$26,0,IF($A297='1-Input'!$B$26+1,('1-Input'!$B$23+$O$267)*'1-Input'!$B$27,'1-Input'!$B$23+$O$267))</f>
        <v>17132.667678716509</v>
      </c>
      <c r="P297" s="10">
        <f>MAX(0,('1-Input'!$B$10-O297-IF(AND($A297&gt;=1,$A297&lt;1+'1-Input'!$C$12),$O$266,0)))/(1-'P-Parametri'!$B$31*MAX(0,IF(Q296&lt;=0,0,(Q296-R296)/Q296)))</f>
        <v>13727.917664384526</v>
      </c>
      <c r="Q297" s="10">
        <f>((Q296-P297+MAX(0,-('1-Input'!$B$10-O297-IF(AND($A297&gt;=1,$A297&lt;1+'1-Input'!$C$12),$O$266,0))))*(1+B297))*(1-'P-Parametri'!$B$32)</f>
        <v>149530.6737008944</v>
      </c>
      <c r="R297" s="10">
        <f>IF(Q296&lt;=0,R296,R296*(1-P297/Q296))+MAX(0,-('1-Input'!$B$10-O297-IF(AND($A297&gt;=1,$A297&lt;1+'1-Input'!$C$12),$O$266,0)))</f>
        <v>68407.190304581381</v>
      </c>
      <c r="S297" s="10">
        <f>IF($A297&lt;='1-Input'!$B$26,0,IF($A297='1-Input'!$B$26+1,('1-Input'!$B$23+$S$267)*'1-Input'!$B$27,'1-Input'!$B$23+$S$267))</f>
        <v>17144.331360738022</v>
      </c>
      <c r="T297" s="10">
        <f>MAX(0,('1-Input'!$B$10-S297-IF(AND($A297&gt;=1,$A297&lt;1+'1-Input'!$C$12),$S$266,0)))/(1-'P-Parametri'!$B$31*MAX(0,IF(U296&lt;=0,0,(U296-V296)/U296)))</f>
        <v>13714.425325742606</v>
      </c>
      <c r="U297" s="10">
        <f>((U296-T297+MAX(0,-('1-Input'!$B$10-S297-IF(AND($A297&gt;=1,$A297&lt;1+'1-Input'!$C$12),$S$266,0))))*(1+B297))*(1-'P-Parametri'!$B$32)</f>
        <v>151245.47619907517</v>
      </c>
      <c r="V297" s="10">
        <f>IF(U296&lt;=0,V296,V296*(1-T297/U296))+MAX(0,-('1-Input'!$B$10-S297-IF(AND($A297&gt;=1,$A297&lt;1+'1-Input'!$C$12),$S$266,0)))</f>
        <v>69191.676978282107</v>
      </c>
      <c r="W297" s="10">
        <f>IF($A297&lt;='1-Input'!$B$26,0,IF($A297='1-Input'!$B$26+1,('1-Input'!$B$23+$W$267)*'1-Input'!$B$27,'1-Input'!$B$23+$W$267))</f>
        <v>17142.166962516119</v>
      </c>
      <c r="X297" s="10">
        <f>MAX(0,('1-Input'!$B$10-W297-IF(AND($A297&gt;=1,$A297&lt;1+'1-Input'!$C$12),$W$266,0)))/(1-'P-Parametri'!$B$31*MAX(0,IF(Y296&lt;=0,0,(Y296-Z296)/Y296)))</f>
        <v>13716.929062873987</v>
      </c>
      <c r="Y297" s="10">
        <f>((Y296-X297+MAX(0,-('1-Input'!$B$10-W297-IF(AND($A297&gt;=1,$A297&lt;1+'1-Input'!$C$12),$W$266,0))))*(1+B297))*(1-'P-Parametri'!$B$32)</f>
        <v>150927.26489400651</v>
      </c>
      <c r="Z297" s="10">
        <f>IF(Y296&lt;=0,Z296,Z296*(1-X297/Y296))+MAX(0,-('1-Input'!$B$10-W297-IF(AND($A297&gt;=1,$A297&lt;1+'1-Input'!$C$12),$W$266,0)))</f>
        <v>69046.101888140765</v>
      </c>
    </row>
    <row r="298" spans="1:26">
      <c r="A298" s="9">
        <f t="shared" si="5"/>
        <v>29</v>
      </c>
      <c r="B298" s="12">
        <f>IF($A298='P-Parametri'!$C$47,'P-Parametri'!$B$34,IF($A298='P-Parametri'!$C$48,'P-Parametri'!$C$34,'P-Parametri'!$C$52))</f>
        <v>4.8525513124279884E-2</v>
      </c>
      <c r="C298" s="10">
        <f>IF($A298&lt;='1-Input'!$B$26,0,IF($A298='1-Input'!$B$26+1,('1-Input'!$B$23+$C$267)*'1-Input'!$B$27,'1-Input'!$B$23+$C$267))</f>
        <v>18442.279331391004</v>
      </c>
      <c r="D298" s="10">
        <f>MAX(0,('1-Input'!$B$10-C298-IF(AND($A298&gt;=1,$A298&lt;1+'1-Input'!$C$12),$C$266,0)))/(1-'P-Parametri'!$B$31*MAX(0,IF(E297&lt;=0,0,(E297-F297)/E297)))</f>
        <v>12291.503313113239</v>
      </c>
      <c r="E298" s="10">
        <f>((E297-D298+MAX(0,-('1-Input'!$B$10-C298-IF(AND($A298&gt;=1,$A298&lt;1+'1-Input'!$C$12),$C$266,0))))*(1+B298))*(1-'P-Parametri'!$B$32)</f>
        <v>333042.50832610426</v>
      </c>
      <c r="F298" s="10">
        <f>IF(E297&lt;=0,F297,F297*(1-D298/E297))+MAX(0,-('1-Input'!$B$10-C298-IF(AND($A298&gt;=1,$A298&lt;1+'1-Input'!$C$12),$C$266,0)))</f>
        <v>145600.07146157979</v>
      </c>
      <c r="G298" s="10">
        <f>IF($A298&lt;='1-Input'!$B$26,0,IF($A298='1-Input'!$B$26+1,('1-Input'!$B$23+$G$267)*'1-Input'!$B$27,'1-Input'!$B$23+$G$267))</f>
        <v>20635.490055071939</v>
      </c>
      <c r="H298" s="10">
        <f>MAX(0,('1-Input'!$B$10-G298-IF(AND($A298&gt;=1,$A298&lt;1+'1-Input'!$C$12),$G$266,0)))/(1-'P-Parametri'!$B$31*MAX(0,IF(I297&lt;=0,0,(I297-J297)/I297)))</f>
        <v>9738.1248214248935</v>
      </c>
      <c r="I298" s="10">
        <f>((I297-H298+MAX(0,-('1-Input'!$B$10-G298-IF(AND($A298&gt;=1,$A298&lt;1+'1-Input'!$C$12),$G$266,0))))*(1+B298))*(1-'P-Parametri'!$B$32)</f>
        <v>611463.98801854171</v>
      </c>
      <c r="J298" s="10">
        <f>IF(I297&lt;=0,J297,J297*(1-H298/I297))+MAX(0,-('1-Input'!$B$10-G298-IF(AND($A298&gt;=1,$A298&lt;1+'1-Input'!$C$12),$G$266,0)))</f>
        <v>267320.83180357219</v>
      </c>
      <c r="K298" s="10">
        <f>IF($A298&lt;='1-Input'!$B$26,0,IF($A298='1-Input'!$B$26+1,('1-Input'!$B$23+$K$267)*'1-Input'!$B$27,'1-Input'!$B$23+$K$267))</f>
        <v>16965.906230414541</v>
      </c>
      <c r="L298" s="10">
        <f>MAX(0,('1-Input'!$B$10-K298-IF(AND($A298&gt;=1,$A298&lt;1+'1-Input'!$C$12),$K$266,0)))/(1-'P-Parametri'!$B$31*MAX(0,IF(M297&lt;=0,0,(M297-N297)/M297)))</f>
        <v>14010.32553162476</v>
      </c>
      <c r="M298" s="10">
        <f>((M297-L298+MAX(0,-('1-Input'!$B$10-K298-IF(AND($A298&gt;=1,$A298&lt;1+'1-Input'!$C$12),$K$266,0))))*(1+B298))*(1-'P-Parametri'!$B$32)</f>
        <v>116156.66313191298</v>
      </c>
      <c r="N298" s="10">
        <f>IF(M297&lt;=0,N297,N297*(1-L298/M297))+MAX(0,-('1-Input'!$B$10-K298-IF(AND($A298&gt;=1,$A298&lt;1+'1-Input'!$C$12),$K$266,0)))</f>
        <v>50781.561001771879</v>
      </c>
      <c r="O298" s="10">
        <f>IF($A298&lt;='1-Input'!$B$26,0,IF($A298='1-Input'!$B$26+1,('1-Input'!$B$23+$O$267)*'1-Input'!$B$27,'1-Input'!$B$23+$O$267))</f>
        <v>17132.667678716509</v>
      </c>
      <c r="P298" s="10">
        <f>MAX(0,('1-Input'!$B$10-O298-IF(AND($A298&gt;=1,$A298&lt;1+'1-Input'!$C$12),$O$266,0)))/(1-'P-Parametri'!$B$31*MAX(0,IF(Q297&lt;=0,0,(Q297-R297)/Q297)))</f>
        <v>13816.178616903133</v>
      </c>
      <c r="Q298" s="10">
        <f>((Q297-P298+MAX(0,-('1-Input'!$B$10-O298-IF(AND($A298&gt;=1,$A298&lt;1+'1-Input'!$C$12),$O$266,0))))*(1+B298))*(1-'P-Parametri'!$B$32)</f>
        <v>142015.51037515179</v>
      </c>
      <c r="R298" s="10">
        <f>IF(Q297&lt;=0,R297,R297*(1-P298/Q297))+MAX(0,-('1-Input'!$B$10-O298-IF(AND($A298&gt;=1,$A298&lt;1+'1-Input'!$C$12),$O$266,0)))</f>
        <v>62086.57436313841</v>
      </c>
      <c r="S298" s="10">
        <f>IF($A298&lt;='1-Input'!$B$26,0,IF($A298='1-Input'!$B$26+1,('1-Input'!$B$23+$S$267)*'1-Input'!$B$27,'1-Input'!$B$23+$S$267))</f>
        <v>17144.331360738022</v>
      </c>
      <c r="T298" s="10">
        <f>MAX(0,('1-Input'!$B$10-S298-IF(AND($A298&gt;=1,$A298&lt;1+'1-Input'!$C$12),$S$266,0)))/(1-'P-Parametri'!$B$31*MAX(0,IF(U297&lt;=0,0,(U297-V297)/U297)))</f>
        <v>13802.599531917787</v>
      </c>
      <c r="U298" s="10">
        <f>((U297-T298+MAX(0,-('1-Input'!$B$10-S298-IF(AND($A298&gt;=1,$A298&lt;1+'1-Input'!$C$12),$S$266,0))))*(1+B298))*(1-'P-Parametri'!$B$32)</f>
        <v>143824.1380571429</v>
      </c>
      <c r="V298" s="10">
        <f>IF(U297&lt;=0,V297,V297*(1-T298/U297))+MAX(0,-('1-Input'!$B$10-S298-IF(AND($A298&gt;=1,$A298&lt;1+'1-Input'!$C$12),$S$266,0)))</f>
        <v>62877.273187348204</v>
      </c>
      <c r="W298" s="10">
        <f>IF($A298&lt;='1-Input'!$B$26,0,IF($A298='1-Input'!$B$26+1,('1-Input'!$B$23+$W$267)*'1-Input'!$B$27,'1-Input'!$B$23+$W$267))</f>
        <v>17142.166962516119</v>
      </c>
      <c r="X298" s="10">
        <f>MAX(0,('1-Input'!$B$10-W298-IF(AND($A298&gt;=1,$A298&lt;1+'1-Input'!$C$12),$W$266,0)))/(1-'P-Parametri'!$B$31*MAX(0,IF(Y297&lt;=0,0,(Y297-Z297)/Y297)))</f>
        <v>13805.119366335695</v>
      </c>
      <c r="Y298" s="10">
        <f>((Y297-X298+MAX(0,-('1-Input'!$B$10-W298-IF(AND($A298&gt;=1,$A298&lt;1+'1-Input'!$C$12),$W$266,0))))*(1+B298))*(1-'P-Parametri'!$B$32)</f>
        <v>143488.51586410301</v>
      </c>
      <c r="Z298" s="10">
        <f>IF(Y297&lt;=0,Z297,Z297*(1-X298/Y297))+MAX(0,-('1-Input'!$B$10-W298-IF(AND($A298&gt;=1,$A298&lt;1+'1-Input'!$C$12),$W$266,0)))</f>
        <v>62730.545325081286</v>
      </c>
    </row>
    <row r="299" spans="1:26">
      <c r="A299" s="9">
        <f t="shared" si="5"/>
        <v>30</v>
      </c>
      <c r="B299" s="12">
        <f>IF($A299='P-Parametri'!$C$47,'P-Parametri'!$B$34,IF($A299='P-Parametri'!$C$48,'P-Parametri'!$C$34,'P-Parametri'!$C$52))</f>
        <v>4.8525513124279884E-2</v>
      </c>
      <c r="C299" s="10">
        <f>IF($A299&lt;='1-Input'!$B$26,0,IF($A299='1-Input'!$B$26+1,('1-Input'!$B$23+$C$267)*'1-Input'!$B$27,'1-Input'!$B$23+$C$267))</f>
        <v>18442.279331391004</v>
      </c>
      <c r="D299" s="10">
        <f>MAX(0,('1-Input'!$B$10-C299-IF(AND($A299&gt;=1,$A299&lt;1+'1-Input'!$C$12),$C$266,0)))/(1-'P-Parametri'!$B$31*MAX(0,IF(E298&lt;=0,0,(E298-F298)/E298)))</f>
        <v>12367.489728784019</v>
      </c>
      <c r="E299" s="10">
        <f>((E298-D299+MAX(0,-('1-Input'!$B$10-C299-IF(AND($A299&gt;=1,$A299&lt;1+'1-Input'!$C$12),$C$266,0))))*(1+B299))*(1-'P-Parametri'!$B$32)</f>
        <v>335563.46654405142</v>
      </c>
      <c r="F299" s="10">
        <f>IF(E298&lt;=0,F298,F298*(1-D299/E298))+MAX(0,-('1-Input'!$B$10-C299-IF(AND($A299&gt;=1,$A299&lt;1+'1-Input'!$C$12),$C$266,0)))</f>
        <v>140193.23196423816</v>
      </c>
      <c r="G299" s="10">
        <f>IF($A299&lt;='1-Input'!$B$26,0,IF($A299='1-Input'!$B$26+1,('1-Input'!$B$23+$G$267)*'1-Input'!$B$27,'1-Input'!$B$23+$G$267))</f>
        <v>20635.490055071939</v>
      </c>
      <c r="H299" s="10">
        <f>MAX(0,('1-Input'!$B$10-G299-IF(AND($A299&gt;=1,$A299&lt;1+'1-Input'!$C$12),$G$266,0)))/(1-'P-Parametri'!$B$31*MAX(0,IF(I298&lt;=0,0,(I298-J298)/I298)))</f>
        <v>9798.326180175316</v>
      </c>
      <c r="I299" s="10">
        <f>((I298-H299+MAX(0,-('1-Input'!$B$10-G299-IF(AND($A299&gt;=1,$A299&lt;1+'1-Input'!$C$12),$G$266,0))))*(1+B299))*(1-'P-Parametri'!$B$32)</f>
        <v>629600.07321471593</v>
      </c>
      <c r="J299" s="10">
        <f>IF(I298&lt;=0,J298,J298*(1-H299/I298))+MAX(0,-('1-Input'!$B$10-G299-IF(AND($A299&gt;=1,$A299&lt;1+'1-Input'!$C$12),$G$266,0)))</f>
        <v>263037.18345127092</v>
      </c>
      <c r="K299" s="10">
        <f>IF($A299&lt;='1-Input'!$B$26,0,IF($A299='1-Input'!$B$26+1,('1-Input'!$B$23+$K$267)*'1-Input'!$B$27,'1-Input'!$B$23+$K$267))</f>
        <v>16965.906230414541</v>
      </c>
      <c r="L299" s="10">
        <f>MAX(0,('1-Input'!$B$10-K299-IF(AND($A299&gt;=1,$A299&lt;1+'1-Input'!$C$12),$K$266,0)))/(1-'P-Parametri'!$B$31*MAX(0,IF(M298&lt;=0,0,(M298-N298)/M298)))</f>
        <v>14096.937754101504</v>
      </c>
      <c r="M299" s="10">
        <f>((M298-L299+MAX(0,-('1-Input'!$B$10-K299-IF(AND($A299&gt;=1,$A299&lt;1+'1-Input'!$C$12),$K$266,0))))*(1+B299))*(1-'P-Parametri'!$B$32)</f>
        <v>106798.20146925069</v>
      </c>
      <c r="N299" s="10">
        <f>IF(M298&lt;=0,N298,N298*(1-L299/M298))+MAX(0,-('1-Input'!$B$10-K299-IF(AND($A299&gt;=1,$A299&lt;1+'1-Input'!$C$12),$K$266,0)))</f>
        <v>44618.638572732081</v>
      </c>
      <c r="O299" s="10">
        <f>IF($A299&lt;='1-Input'!$B$26,0,IF($A299='1-Input'!$B$26+1,('1-Input'!$B$23+$O$267)*'1-Input'!$B$27,'1-Input'!$B$23+$O$267))</f>
        <v>17132.667678716509</v>
      </c>
      <c r="P299" s="10">
        <f>MAX(0,('1-Input'!$B$10-O299-IF(AND($A299&gt;=1,$A299&lt;1+'1-Input'!$C$12),$O$266,0)))/(1-'P-Parametri'!$B$31*MAX(0,IF(Q298&lt;=0,0,(Q298-R298)/Q298)))</f>
        <v>13901.590617748117</v>
      </c>
      <c r="Q299" s="10">
        <f>((Q298-P299+MAX(0,-('1-Input'!$B$10-O299-IF(AND($A299&gt;=1,$A299&lt;1+'1-Input'!$C$12),$O$266,0))))*(1+B299))*(1-'P-Parametri'!$B$32)</f>
        <v>134062.0520250905</v>
      </c>
      <c r="R299" s="10">
        <f>IF(Q298&lt;=0,R298,R298*(1-P299/Q298))+MAX(0,-('1-Input'!$B$10-O299-IF(AND($A299&gt;=1,$A299&lt;1+'1-Input'!$C$12),$O$266,0)))</f>
        <v>56009.054116408086</v>
      </c>
      <c r="S299" s="10">
        <f>IF($A299&lt;='1-Input'!$B$26,0,IF($A299='1-Input'!$B$26+1,('1-Input'!$B$23+$S$267)*'1-Input'!$B$27,'1-Input'!$B$23+$S$267))</f>
        <v>17144.331360738022</v>
      </c>
      <c r="T299" s="10">
        <f>MAX(0,('1-Input'!$B$10-S299-IF(AND($A299&gt;=1,$A299&lt;1+'1-Input'!$C$12),$S$266,0)))/(1-'P-Parametri'!$B$31*MAX(0,IF(U298&lt;=0,0,(U298-V298)/U298)))</f>
        <v>13887.927586481357</v>
      </c>
      <c r="U299" s="10">
        <f>((U298-T299+MAX(0,-('1-Input'!$B$10-S299-IF(AND($A299&gt;=1,$A299&lt;1+'1-Input'!$C$12),$S$266,0))))*(1+B299))*(1-'P-Parametri'!$B$32)</f>
        <v>135968.94889366048</v>
      </c>
      <c r="V299" s="10">
        <f>IF(U298&lt;=0,V298,V298*(1-T299/U298))+MAX(0,-('1-Input'!$B$10-S299-IF(AND($A299&gt;=1,$A299&lt;1+'1-Input'!$C$12),$S$266,0)))</f>
        <v>56805.726167095236</v>
      </c>
      <c r="W299" s="10">
        <f>IF($A299&lt;='1-Input'!$B$26,0,IF($A299='1-Input'!$B$26+1,('1-Input'!$B$23+$W$267)*'1-Input'!$B$27,'1-Input'!$B$23+$W$267))</f>
        <v>17142.166962516119</v>
      </c>
      <c r="X299" s="10">
        <f>MAX(0,('1-Input'!$B$10-W299-IF(AND($A299&gt;=1,$A299&lt;1+'1-Input'!$C$12),$W$266,0)))/(1-'P-Parametri'!$B$31*MAX(0,IF(Y298&lt;=0,0,(Y298-Z298)/Y298)))</f>
        <v>13890.462998585788</v>
      </c>
      <c r="Y299" s="10">
        <f>((Y298-X299+MAX(0,-('1-Input'!$B$10-W299-IF(AND($A299&gt;=1,$A299&lt;1+'1-Input'!$C$12),$W$266,0))))*(1+B299))*(1-'P-Parametri'!$B$32)</f>
        <v>135615.09115096254</v>
      </c>
      <c r="Z299" s="10">
        <f>IF(Y298&lt;=0,Z298,Z298*(1-X299/Y298))+MAX(0,-('1-Input'!$B$10-W299-IF(AND($A299&gt;=1,$A299&lt;1+'1-Input'!$C$12),$W$266,0)))</f>
        <v>56657.889869195147</v>
      </c>
    </row>
    <row r="300" spans="1:26">
      <c r="A300" s="9">
        <f t="shared" si="5"/>
        <v>31</v>
      </c>
      <c r="B300" s="12">
        <f>IF($A300='P-Parametri'!$C$47,'P-Parametri'!$B$34,IF($A300='P-Parametri'!$C$48,'P-Parametri'!$C$34,'P-Parametri'!$C$52))</f>
        <v>4.8525513124279884E-2</v>
      </c>
      <c r="C300" s="10">
        <f>IF($A300&lt;='1-Input'!$B$26,0,IF($A300='1-Input'!$B$26+1,('1-Input'!$B$23+$C$267)*'1-Input'!$B$27,'1-Input'!$B$23+$C$267))</f>
        <v>18442.279331391004</v>
      </c>
      <c r="D300" s="10">
        <f>MAX(0,('1-Input'!$B$10-C300-IF(AND($A300&gt;=1,$A300&lt;1+'1-Input'!$C$12),$C$266,0)))/(1-'P-Parametri'!$B$31*MAX(0,IF(E299&lt;=0,0,(E299-F299)/E299)))</f>
        <v>12440.987857006276</v>
      </c>
      <c r="E300" s="10">
        <f>((E299-D300+MAX(0,-('1-Input'!$B$10-C300-IF(AND($A300&gt;=1,$A300&lt;1+'1-Input'!$C$12),$C$266,0))))*(1+B300))*(1-'P-Parametri'!$B$32)</f>
        <v>338124.55844178854</v>
      </c>
      <c r="F300" s="10">
        <f>IF(E299&lt;=0,F299,F299*(1-D300/E299))+MAX(0,-('1-Input'!$B$10-C300-IF(AND($A300&gt;=1,$A300&lt;1+'1-Input'!$C$12),$C$266,0)))</f>
        <v>134995.57944722142</v>
      </c>
      <c r="G300" s="10">
        <f>IF($A300&lt;='1-Input'!$B$26,0,IF($A300='1-Input'!$B$26+1,('1-Input'!$B$23+$G$267)*'1-Input'!$B$27,'1-Input'!$B$23+$G$267))</f>
        <v>20635.490055071939</v>
      </c>
      <c r="H300" s="10">
        <f>MAX(0,('1-Input'!$B$10-G300-IF(AND($A300&gt;=1,$A300&lt;1+'1-Input'!$C$12),$G$266,0)))/(1-'P-Parametri'!$B$31*MAX(0,IF(I299&lt;=0,0,(I299-J299)/I299)))</f>
        <v>9856.5561564879645</v>
      </c>
      <c r="I300" s="10">
        <f>((I299-H300+MAX(0,-('1-Input'!$B$10-G300-IF(AND($A300&gt;=1,$A300&lt;1+'1-Input'!$C$12),$G$266,0))))*(1+B300))*(1-'P-Parametri'!$B$32)</f>
        <v>648517.25545046641</v>
      </c>
      <c r="J300" s="10">
        <f>IF(I299&lt;=0,J299,J299*(1-H300/I299))+MAX(0,-('1-Input'!$B$10-G300-IF(AND($A300&gt;=1,$A300&lt;1+'1-Input'!$C$12),$G$266,0)))</f>
        <v>258919.26657001334</v>
      </c>
      <c r="K300" s="10">
        <f>IF($A300&lt;='1-Input'!$B$26,0,IF($A300='1-Input'!$B$26+1,('1-Input'!$B$23+$K$267)*'1-Input'!$B$27,'1-Input'!$B$23+$K$267))</f>
        <v>16965.906230414541</v>
      </c>
      <c r="L300" s="10">
        <f>MAX(0,('1-Input'!$B$10-K300-IF(AND($A300&gt;=1,$A300&lt;1+'1-Input'!$C$12),$K$266,0)))/(1-'P-Parametri'!$B$31*MAX(0,IF(M299&lt;=0,0,(M299-N299)/M299)))</f>
        <v>14180.713731386588</v>
      </c>
      <c r="M300" s="10">
        <f>((M299-L300+MAX(0,-('1-Input'!$B$10-K300-IF(AND($A300&gt;=1,$A300&lt;1+'1-Input'!$C$12),$K$266,0))))*(1+B300))*(1-'P-Parametri'!$B$32)</f>
        <v>96917.575256916418</v>
      </c>
      <c r="N300" s="10">
        <f>IF(M299&lt;=0,N299,N299*(1-L300/M299))+MAX(0,-('1-Input'!$B$10-K300-IF(AND($A300&gt;=1,$A300&lt;1+'1-Input'!$C$12),$K$266,0)))</f>
        <v>38694.155463657524</v>
      </c>
      <c r="O300" s="10">
        <f>IF($A300&lt;='1-Input'!$B$26,0,IF($A300='1-Input'!$B$26+1,('1-Input'!$B$23+$O$267)*'1-Input'!$B$27,'1-Input'!$B$23+$O$267))</f>
        <v>17132.667678716509</v>
      </c>
      <c r="P300" s="10">
        <f>MAX(0,('1-Input'!$B$10-O300-IF(AND($A300&gt;=1,$A300&lt;1+'1-Input'!$C$12),$O$266,0)))/(1-'P-Parametri'!$B$31*MAX(0,IF(Q299&lt;=0,0,(Q299-R299)/Q299)))</f>
        <v>13984.20567643206</v>
      </c>
      <c r="Q300" s="10">
        <f>((Q299-P300+MAX(0,-('1-Input'!$B$10-O300-IF(AND($A300&gt;=1,$A300&lt;1+'1-Input'!$C$12),$O$266,0))))*(1+B300))*(1-'P-Parametri'!$B$32)</f>
        <v>125652.87608667035</v>
      </c>
      <c r="R300" s="10">
        <f>IF(Q299&lt;=0,R299,R299*(1-P300/Q299))+MAX(0,-('1-Input'!$B$10-O300-IF(AND($A300&gt;=1,$A300&lt;1+'1-Input'!$C$12),$O$266,0)))</f>
        <v>50166.669036701292</v>
      </c>
      <c r="S300" s="10">
        <f>IF($A300&lt;='1-Input'!$B$26,0,IF($A300='1-Input'!$B$26+1,('1-Input'!$B$23+$S$267)*'1-Input'!$B$27,'1-Input'!$B$23+$S$267))</f>
        <v>17144.331360738022</v>
      </c>
      <c r="T300" s="10">
        <f>MAX(0,('1-Input'!$B$10-S300-IF(AND($A300&gt;=1,$A300&lt;1+'1-Input'!$C$12),$S$266,0)))/(1-'P-Parametri'!$B$31*MAX(0,IF(U299&lt;=0,0,(U299-V299)/U299)))</f>
        <v>13970.4614478289</v>
      </c>
      <c r="U300" s="10">
        <f>((U299-T300+MAX(0,-('1-Input'!$B$10-S300-IF(AND($A300&gt;=1,$A300&lt;1+'1-Input'!$C$12),$S$266,0))))*(1+B300))*(1-'P-Parametri'!$B$32)</f>
        <v>127662.68959622752</v>
      </c>
      <c r="V300" s="10">
        <f>IF(U299&lt;=0,V299,V299*(1-T300/U299))+MAX(0,-('1-Input'!$B$10-S300-IF(AND($A300&gt;=1,$A300&lt;1+'1-Input'!$C$12),$S$266,0)))</f>
        <v>50969.083213754508</v>
      </c>
      <c r="W300" s="10">
        <f>IF($A300&lt;='1-Input'!$B$26,0,IF($A300='1-Input'!$B$26+1,('1-Input'!$B$23+$W$267)*'1-Input'!$B$27,'1-Input'!$B$23+$W$267))</f>
        <v>17142.166962516119</v>
      </c>
      <c r="X300" s="10">
        <f>MAX(0,('1-Input'!$B$10-W300-IF(AND($A300&gt;=1,$A300&lt;1+'1-Input'!$C$12),$W$266,0)))/(1-'P-Parametri'!$B$31*MAX(0,IF(Y299&lt;=0,0,(Y299-Z299)/Y299)))</f>
        <v>13973.011927505493</v>
      </c>
      <c r="Y300" s="10">
        <f>((Y299-X300+MAX(0,-('1-Input'!$B$10-W300-IF(AND($A300&gt;=1,$A300&lt;1+'1-Input'!$C$12),$W$266,0))))*(1+B300))*(1-'P-Parametri'!$B$32)</f>
        <v>127289.73388820906</v>
      </c>
      <c r="Z300" s="10">
        <f>IF(Y299&lt;=0,Z299,Z299*(1-X300/Y299))+MAX(0,-('1-Input'!$B$10-W300-IF(AND($A300&gt;=1,$A300&lt;1+'1-Input'!$C$12),$W$266,0)))</f>
        <v>50820.181364849705</v>
      </c>
    </row>
    <row r="301" spans="1:26">
      <c r="A301" s="9">
        <f t="shared" si="5"/>
        <v>32</v>
      </c>
      <c r="B301" s="12">
        <f>IF($A301='P-Parametri'!$C$47,'P-Parametri'!$B$34,IF($A301='P-Parametri'!$C$48,'P-Parametri'!$C$34,'P-Parametri'!$C$52))</f>
        <v>4.8525513124279884E-2</v>
      </c>
      <c r="C301" s="10">
        <f>IF($A301&lt;='1-Input'!$B$26,0,IF($A301='1-Input'!$B$26+1,('1-Input'!$B$23+$C$267)*'1-Input'!$B$27,'1-Input'!$B$23+$C$267))</f>
        <v>18442.279331391004</v>
      </c>
      <c r="D301" s="10">
        <f>MAX(0,('1-Input'!$B$10-C301-IF(AND($A301&gt;=1,$A301&lt;1+'1-Input'!$C$12),$C$266,0)))/(1-'P-Parametri'!$B$31*MAX(0,IF(E300&lt;=0,0,(E300-F300)/E300)))</f>
        <v>12512.045943364295</v>
      </c>
      <c r="E301" s="10">
        <f>((E300-D301+MAX(0,-('1-Input'!$B$10-C301-IF(AND($A301&gt;=1,$A301&lt;1+'1-Input'!$C$12),$C$266,0))))*(1+B301))*(1-'P-Parametri'!$B$32)</f>
        <v>340730.20069360215</v>
      </c>
      <c r="F301" s="10">
        <f>IF(E300&lt;=0,F300,F300*(1-D301/E300))+MAX(0,-('1-Input'!$B$10-C301-IF(AND($A301&gt;=1,$A301&lt;1+'1-Input'!$C$12),$C$266,0)))</f>
        <v>130000.16917599289</v>
      </c>
      <c r="G301" s="10">
        <f>IF($A301&lt;='1-Input'!$B$26,0,IF($A301='1-Input'!$B$26+1,('1-Input'!$B$23+$G$267)*'1-Input'!$B$27,'1-Input'!$B$23+$G$267))</f>
        <v>20635.490055071939</v>
      </c>
      <c r="H301" s="10">
        <f>MAX(0,('1-Input'!$B$10-G301-IF(AND($A301&gt;=1,$A301&lt;1+'1-Input'!$C$12),$G$266,0)))/(1-'P-Parametri'!$B$31*MAX(0,IF(I300&lt;=0,0,(I300-J300)/I300)))</f>
        <v>9912.8529736387009</v>
      </c>
      <c r="I301" s="10">
        <f>((I300-H301+MAX(0,-('1-Input'!$B$10-G301-IF(AND($A301&gt;=1,$A301&lt;1+'1-Input'!$C$12),$G$266,0))))*(1+B301))*(1-'P-Parametri'!$B$32)</f>
        <v>668253.82277285901</v>
      </c>
      <c r="J301" s="10">
        <f>IF(I300&lt;=0,J300,J300*(1-H301/I300))+MAX(0,-('1-Input'!$B$10-G301-IF(AND($A301&gt;=1,$A301&lt;1+'1-Input'!$C$12),$G$266,0)))</f>
        <v>254961.57909141557</v>
      </c>
      <c r="K301" s="10">
        <f>IF($A301&lt;='1-Input'!$B$26,0,IF($A301='1-Input'!$B$26+1,('1-Input'!$B$23+$K$267)*'1-Input'!$B$27,'1-Input'!$B$23+$K$267))</f>
        <v>16965.906230414541</v>
      </c>
      <c r="L301" s="10">
        <f>MAX(0,('1-Input'!$B$10-K301-IF(AND($A301&gt;=1,$A301&lt;1+'1-Input'!$C$12),$K$266,0)))/(1-'P-Parametri'!$B$31*MAX(0,IF(M300&lt;=0,0,(M300-N300)/M300)))</f>
        <v>14261.708455642007</v>
      </c>
      <c r="M301" s="10">
        <f>((M300-L301+MAX(0,-('1-Input'!$B$10-K301-IF(AND($A301&gt;=1,$A301&lt;1+'1-Input'!$C$12),$K$266,0))))*(1+B301))*(1-'P-Parametri'!$B$32)</f>
        <v>86493.451580237306</v>
      </c>
      <c r="N301" s="10">
        <f>IF(M300&lt;=0,N300,N300*(1-L301/M300))+MAX(0,-('1-Input'!$B$10-K301-IF(AND($A301&gt;=1,$A301&lt;1+'1-Input'!$C$12),$K$266,0)))</f>
        <v>33000.1958005407</v>
      </c>
      <c r="O301" s="10">
        <f>IF($A301&lt;='1-Input'!$B$26,0,IF($A301='1-Input'!$B$26+1,('1-Input'!$B$23+$O$267)*'1-Input'!$B$27,'1-Input'!$B$23+$O$267))</f>
        <v>17132.667678716509</v>
      </c>
      <c r="P301" s="10">
        <f>MAX(0,('1-Input'!$B$10-O301-IF(AND($A301&gt;=1,$A301&lt;1+'1-Input'!$C$12),$O$266,0)))/(1-'P-Parametri'!$B$31*MAX(0,IF(Q300&lt;=0,0,(Q300-R300)/Q300)))</f>
        <v>14064.078023067674</v>
      </c>
      <c r="Q301" s="10">
        <f>((Q300-P301+MAX(0,-('1-Input'!$B$10-O301-IF(AND($A301&gt;=1,$A301&lt;1+'1-Input'!$C$12),$O$266,0))))*(1+B301))*(1-'P-Parametri'!$B$32)</f>
        <v>116769.69434506353</v>
      </c>
      <c r="R301" s="10">
        <f>IF(Q300&lt;=0,R300,R300*(1-P301/Q300))+MAX(0,-('1-Input'!$B$10-O301-IF(AND($A301&gt;=1,$A301&lt;1+'1-Input'!$C$12),$O$266,0)))</f>
        <v>44551.612943572778</v>
      </c>
      <c r="S301" s="10">
        <f>IF($A301&lt;='1-Input'!$B$26,0,IF($A301='1-Input'!$B$26+1,('1-Input'!$B$23+$S$267)*'1-Input'!$B$27,'1-Input'!$B$23+$S$267))</f>
        <v>17144.331360738022</v>
      </c>
      <c r="T301" s="10">
        <f>MAX(0,('1-Input'!$B$10-S301-IF(AND($A301&gt;=1,$A301&lt;1+'1-Input'!$C$12),$S$266,0)))/(1-'P-Parametri'!$B$31*MAX(0,IF(U300&lt;=0,0,(U300-V300)/U300)))</f>
        <v>14050.255292773632</v>
      </c>
      <c r="U301" s="10">
        <f>((U300-T301+MAX(0,-('1-Input'!$B$10-S301-IF(AND($A301&gt;=1,$A301&lt;1+'1-Input'!$C$12),$S$266,0))))*(1+B301))*(1-'P-Parametri'!$B$32)</f>
        <v>118887.28490337687</v>
      </c>
      <c r="V301" s="10">
        <f>IF(U300&lt;=0,V300,V300*(1-T301/U300))+MAX(0,-('1-Input'!$B$10-S301-IF(AND($A301&gt;=1,$A301&lt;1+'1-Input'!$C$12),$S$266,0)))</f>
        <v>45359.545819102626</v>
      </c>
      <c r="W301" s="10">
        <f>IF($A301&lt;='1-Input'!$B$26,0,IF($A301='1-Input'!$B$26+1,('1-Input'!$B$23+$W$267)*'1-Input'!$B$27,'1-Input'!$B$23+$W$267))</f>
        <v>17142.166962516119</v>
      </c>
      <c r="X301" s="10">
        <f>MAX(0,('1-Input'!$B$10-W301-IF(AND($A301&gt;=1,$A301&lt;1+'1-Input'!$C$12),$W$266,0)))/(1-'P-Parametri'!$B$31*MAX(0,IF(Y300&lt;=0,0,(Y300-Z300)/Y300)))</f>
        <v>14052.820339798671</v>
      </c>
      <c r="Y301" s="10">
        <f>((Y300-X301+MAX(0,-('1-Input'!$B$10-W301-IF(AND($A301&gt;=1,$A301&lt;1+'1-Input'!$C$12),$W$266,0))))*(1+B301))*(1-'P-Parametri'!$B$32)</f>
        <v>118494.32929719081</v>
      </c>
      <c r="Z301" s="10">
        <f>IF(Y300&lt;=0,Z300,Z300*(1-X301/Y300))+MAX(0,-('1-Input'!$B$10-W301-IF(AND($A301&gt;=1,$A301&lt;1+'1-Input'!$C$12),$W$266,0)))</f>
        <v>45209.619880107915</v>
      </c>
    </row>
    <row r="302" spans="1:26">
      <c r="A302" s="9">
        <f t="shared" si="5"/>
        <v>33</v>
      </c>
      <c r="B302" s="12">
        <f>IF($A302='P-Parametri'!$C$47,'P-Parametri'!$B$34,IF($A302='P-Parametri'!$C$48,'P-Parametri'!$C$34,'P-Parametri'!$C$52))</f>
        <v>4.8525513124279884E-2</v>
      </c>
      <c r="C302" s="10">
        <f>IF($A302&lt;='1-Input'!$B$26,0,IF($A302='1-Input'!$B$26+1,('1-Input'!$B$23+$C$267)*'1-Input'!$B$27,'1-Input'!$B$23+$C$267))</f>
        <v>18442.279331391004</v>
      </c>
      <c r="D302" s="10">
        <f>MAX(0,('1-Input'!$B$10-C302-IF(AND($A302&gt;=1,$A302&lt;1+'1-Input'!$C$12),$C$266,0)))/(1-'P-Parametri'!$B$31*MAX(0,IF(E301&lt;=0,0,(E301-F301)/E301)))</f>
        <v>12580.713941261085</v>
      </c>
      <c r="E302" s="10">
        <f>((E301-D302+MAX(0,-('1-Input'!$B$10-C302-IF(AND($A302&gt;=1,$A302&lt;1+'1-Input'!$C$12),$C$266,0))))*(1+B302))*(1-'P-Parametri'!$B$32)</f>
        <v>343384.96276051051</v>
      </c>
      <c r="F302" s="10">
        <f>IF(E301&lt;=0,F301,F301*(1-D302/E301))+MAX(0,-('1-Input'!$B$10-C302-IF(AND($A302&gt;=1,$A302&lt;1+'1-Input'!$C$12),$C$266,0)))</f>
        <v>125200.19859108599</v>
      </c>
      <c r="G302" s="10">
        <f>IF($A302&lt;='1-Input'!$B$26,0,IF($A302='1-Input'!$B$26+1,('1-Input'!$B$23+$G$267)*'1-Input'!$B$27,'1-Input'!$B$23+$G$267))</f>
        <v>20635.490055071939</v>
      </c>
      <c r="H302" s="10">
        <f>MAX(0,('1-Input'!$B$10-G302-IF(AND($A302&gt;=1,$A302&lt;1+'1-Input'!$C$12),$G$266,0)))/(1-'P-Parametri'!$B$31*MAX(0,IF(I301&lt;=0,0,(I301-J301)/I301)))</f>
        <v>9967.2562079479521</v>
      </c>
      <c r="I302" s="10">
        <f>((I301-H302+MAX(0,-('1-Input'!$B$10-G302-IF(AND($A302&gt;=1,$A302&lt;1+'1-Input'!$C$12),$G$266,0))))*(1+B302))*(1-'P-Parametri'!$B$32)</f>
        <v>688849.79947031313</v>
      </c>
      <c r="J302" s="10">
        <f>IF(I301&lt;=0,J301,J301*(1-H302/I301))+MAX(0,-('1-Input'!$B$10-G302-IF(AND($A302&gt;=1,$A302&lt;1+'1-Input'!$C$12),$G$266,0)))</f>
        <v>251158.7315873903</v>
      </c>
      <c r="K302" s="10">
        <f>IF($A302&lt;='1-Input'!$B$26,0,IF($A302='1-Input'!$B$26+1,('1-Input'!$B$23+$K$267)*'1-Input'!$B$27,'1-Input'!$B$23+$K$267))</f>
        <v>16965.906230414541</v>
      </c>
      <c r="L302" s="10">
        <f>MAX(0,('1-Input'!$B$10-K302-IF(AND($A302&gt;=1,$A302&lt;1+'1-Input'!$C$12),$K$266,0)))/(1-'P-Parametri'!$B$31*MAX(0,IF(M301&lt;=0,0,(M301-N301)/M301)))</f>
        <v>14339.978865666837</v>
      </c>
      <c r="M302" s="10">
        <f>((M301-L302+MAX(0,-('1-Input'!$B$10-K302-IF(AND($A302&gt;=1,$A302&lt;1+'1-Input'!$C$12),$K$266,0))))*(1+B302))*(1-'P-Parametri'!$B$32)</f>
        <v>75503.447487740239</v>
      </c>
      <c r="N302" s="10">
        <f>IF(M301&lt;=0,N301,N301*(1-L302/M301))+MAX(0,-('1-Input'!$B$10-K302-IF(AND($A302&gt;=1,$A302&lt;1+'1-Input'!$C$12),$K$266,0)))</f>
        <v>27529.005765956084</v>
      </c>
      <c r="O302" s="10">
        <f>IF($A302&lt;='1-Input'!$B$26,0,IF($A302='1-Input'!$B$26+1,('1-Input'!$B$23+$O$267)*'1-Input'!$B$27,'1-Input'!$B$23+$O$267))</f>
        <v>17132.667678716509</v>
      </c>
      <c r="P302" s="10">
        <f>MAX(0,('1-Input'!$B$10-O302-IF(AND($A302&gt;=1,$A302&lt;1+'1-Input'!$C$12),$O$266,0)))/(1-'P-Parametri'!$B$31*MAX(0,IF(Q301&lt;=0,0,(Q301-R301)/Q301)))</f>
        <v>14141.263807429379</v>
      </c>
      <c r="Q302" s="10">
        <f>((Q301-P302+MAX(0,-('1-Input'!$B$10-O302-IF(AND($A302&gt;=1,$A302&lt;1+'1-Input'!$C$12),$O$266,0))))*(1+B302))*(1-'P-Parametri'!$B$32)</f>
        <v>107393.31073503115</v>
      </c>
      <c r="R302" s="10">
        <f>IF(Q301&lt;=0,R301,R301*(1-P302/Q301))+MAX(0,-('1-Input'!$B$10-O302-IF(AND($A302&gt;=1,$A302&lt;1+'1-Input'!$C$12),$O$266,0)))</f>
        <v>39156.239467473737</v>
      </c>
      <c r="S302" s="10">
        <f>IF($A302&lt;='1-Input'!$B$26,0,IF($A302='1-Input'!$B$26+1,('1-Input'!$B$23+$S$267)*'1-Input'!$B$27,'1-Input'!$B$23+$S$267))</f>
        <v>17144.331360738022</v>
      </c>
      <c r="T302" s="10">
        <f>MAX(0,('1-Input'!$B$10-S302-IF(AND($A302&gt;=1,$A302&lt;1+'1-Input'!$C$12),$S$266,0)))/(1-'P-Parametri'!$B$31*MAX(0,IF(U301&lt;=0,0,(U301-V301)/U301)))</f>
        <v>14127.365215903767</v>
      </c>
      <c r="U302" s="10">
        <f>((U301-T302+MAX(0,-('1-Input'!$B$10-S302-IF(AND($A302&gt;=1,$A302&lt;1+'1-Input'!$C$12),$S$266,0))))*(1+B302))*(1-'P-Parametri'!$B$32)</f>
        <v>109623.76164807576</v>
      </c>
      <c r="V302" s="10">
        <f>IF(U301&lt;=0,V301,V301*(1-T302/U301))+MAX(0,-('1-Input'!$B$10-S302-IF(AND($A302&gt;=1,$A302&lt;1+'1-Input'!$C$12),$S$266,0)))</f>
        <v>39969.475128744205</v>
      </c>
      <c r="W302" s="10">
        <f>IF($A302&lt;='1-Input'!$B$26,0,IF($A302='1-Input'!$B$26+1,('1-Input'!$B$23+$W$267)*'1-Input'!$B$27,'1-Input'!$B$23+$W$267))</f>
        <v>17142.166962516119</v>
      </c>
      <c r="X302" s="10">
        <f>MAX(0,('1-Input'!$B$10-W302-IF(AND($A302&gt;=1,$A302&lt;1+'1-Input'!$C$12),$W$266,0)))/(1-'P-Parametri'!$B$31*MAX(0,IF(Y301&lt;=0,0,(Y301-Z301)/Y301)))</f>
        <v>14129.944340294289</v>
      </c>
      <c r="Y302" s="10">
        <f>((Y301-X302+MAX(0,-('1-Input'!$B$10-W302-IF(AND($A302&gt;=1,$A302&lt;1+'1-Input'!$C$12),$W$266,0))))*(1+B302))*(1-'P-Parametri'!$B$32)</f>
        <v>109209.86284825215</v>
      </c>
      <c r="Z302" s="10">
        <f>IF(Y301&lt;=0,Z301,Z301*(1-X302/Y301))+MAX(0,-('1-Input'!$B$10-W302-IF(AND($A302&gt;=1,$A302&lt;1+'1-Input'!$C$12),$W$266,0)))</f>
        <v>39818.565166007502</v>
      </c>
    </row>
    <row r="303" spans="1:26">
      <c r="A303" s="9">
        <f t="shared" si="5"/>
        <v>34</v>
      </c>
      <c r="B303" s="12">
        <f>IF($A303='P-Parametri'!$C$47,'P-Parametri'!$B$34,IF($A303='P-Parametri'!$C$48,'P-Parametri'!$C$34,'P-Parametri'!$C$52))</f>
        <v>4.8525513124279884E-2</v>
      </c>
      <c r="C303" s="10">
        <f>IF($A303&lt;='1-Input'!$B$26,0,IF($A303='1-Input'!$B$26+1,('1-Input'!$B$23+$C$267)*'1-Input'!$B$27,'1-Input'!$B$23+$C$267))</f>
        <v>18442.279331391004</v>
      </c>
      <c r="D303" s="10">
        <f>MAX(0,('1-Input'!$B$10-C303-IF(AND($A303&gt;=1,$A303&lt;1+'1-Input'!$C$12),$C$266,0)))/(1-'P-Parametri'!$B$31*MAX(0,IF(E302&lt;=0,0,(E302-F302)/E302)))</f>
        <v>12647.043256695162</v>
      </c>
      <c r="E303" s="10">
        <f>((E302-D303+MAX(0,-('1-Input'!$B$10-C303-IF(AND($A303&gt;=1,$A303&lt;1+'1-Input'!$C$12),$C$266,0))))*(1+B303))*(1-'P-Parametri'!$B$32)</f>
        <v>346093.57246388</v>
      </c>
      <c r="F303" s="10">
        <f>IF(E302&lt;=0,F302,F302*(1-D303/E302))+MAX(0,-('1-Input'!$B$10-C303-IF(AND($A303&gt;=1,$A303&lt;1+'1-Input'!$C$12),$C$266,0)))</f>
        <v>120589.01144241454</v>
      </c>
      <c r="G303" s="10">
        <f>IF($A303&lt;='1-Input'!$B$26,0,IF($A303='1-Input'!$B$26+1,('1-Input'!$B$23+$G$267)*'1-Input'!$B$27,'1-Input'!$B$23+$G$267))</f>
        <v>20635.490055071939</v>
      </c>
      <c r="H303" s="10">
        <f>MAX(0,('1-Input'!$B$10-G303-IF(AND($A303&gt;=1,$A303&lt;1+'1-Input'!$C$12),$G$266,0)))/(1-'P-Parametri'!$B$31*MAX(0,IF(I302&lt;=0,0,(I302-J302)/I302)))</f>
        <v>10019.806586576384</v>
      </c>
      <c r="I303" s="10">
        <f>((I302-H303+MAX(0,-('1-Input'!$B$10-G303-IF(AND($A303&gt;=1,$A303&lt;1+'1-Input'!$C$12),$G$266,0))))*(1+B303))*(1-'P-Parametri'!$B$32)</f>
        <v>710347.02547934616</v>
      </c>
      <c r="J303" s="10">
        <f>IF(I302&lt;=0,J302,J302*(1-H303/I302))+MAX(0,-('1-Input'!$B$10-G303-IF(AND($A303&gt;=1,$A303&lt;1+'1-Input'!$C$12),$G$266,0)))</f>
        <v>247505.45054561517</v>
      </c>
      <c r="K303" s="10">
        <f>IF($A303&lt;='1-Input'!$B$26,0,IF($A303='1-Input'!$B$26+1,('1-Input'!$B$23+$K$267)*'1-Input'!$B$27,'1-Input'!$B$23+$K$267))</f>
        <v>16965.906230414541</v>
      </c>
      <c r="L303" s="10">
        <f>MAX(0,('1-Input'!$B$10-K303-IF(AND($A303&gt;=1,$A303&lt;1+'1-Input'!$C$12),$K$266,0)))/(1-'P-Parametri'!$B$31*MAX(0,IF(M302&lt;=0,0,(M302-N302)/M302)))</f>
        <v>14415.583555984076</v>
      </c>
      <c r="M303" s="10">
        <f>((M302-L303+MAX(0,-('1-Input'!$B$10-K303-IF(AND($A303&gt;=1,$A303&lt;1+'1-Input'!$C$12),$K$266,0))))*(1+B303))*(1-'P-Parametri'!$B$32)</f>
        <v>63924.079506961396</v>
      </c>
      <c r="N303" s="10">
        <f>IF(M302&lt;=0,N302,N302*(1-L303/M302))+MAX(0,-('1-Input'!$B$10-K303-IF(AND($A303&gt;=1,$A303&lt;1+'1-Input'!$C$12),$K$266,0)))</f>
        <v>22272.998311505151</v>
      </c>
      <c r="O303" s="10">
        <f>IF($A303&lt;='1-Input'!$B$26,0,IF($A303='1-Input'!$B$26+1,('1-Input'!$B$23+$O$267)*'1-Input'!$B$27,'1-Input'!$B$23+$O$267))</f>
        <v>17132.667678716509</v>
      </c>
      <c r="P303" s="10">
        <f>MAX(0,('1-Input'!$B$10-O303-IF(AND($A303&gt;=1,$A303&lt;1+'1-Input'!$C$12),$O$266,0)))/(1-'P-Parametri'!$B$31*MAX(0,IF(Q302&lt;=0,0,(Q302-R302)/Q302)))</f>
        <v>14215.820812071475</v>
      </c>
      <c r="Q303" s="10">
        <f>((Q302-P303+MAX(0,-('1-Input'!$B$10-O303-IF(AND($A303&gt;=1,$A303&lt;1+'1-Input'!$C$12),$O$266,0))))*(1+B303))*(1-'P-Parametri'!$B$32)</f>
        <v>97503.57748223751</v>
      </c>
      <c r="R303" s="10">
        <f>IF(Q302&lt;=0,R302,R302*(1-P303/Q302))+MAX(0,-('1-Input'!$B$10-O303-IF(AND($A303&gt;=1,$A303&lt;1+'1-Input'!$C$12),$O$266,0)))</f>
        <v>33973.066696894508</v>
      </c>
      <c r="S303" s="10">
        <f>IF($A303&lt;='1-Input'!$B$26,0,IF($A303='1-Input'!$B$26+1,('1-Input'!$B$23+$S$267)*'1-Input'!$B$27,'1-Input'!$B$23+$S$267))</f>
        <v>17144.331360738022</v>
      </c>
      <c r="T303" s="10">
        <f>MAX(0,('1-Input'!$B$10-S303-IF(AND($A303&gt;=1,$A303&lt;1+'1-Input'!$C$12),$S$266,0)))/(1-'P-Parametri'!$B$31*MAX(0,IF(U302&lt;=0,0,(U302-V302)/U302)))</f>
        <v>14201.848942982626</v>
      </c>
      <c r="U303" s="10">
        <f>((U302-T303+MAX(0,-('1-Input'!$B$10-S303-IF(AND($A303&gt;=1,$A303&lt;1+'1-Input'!$C$12),$S$266,0))))*(1+B303))*(1-'P-Parametri'!$B$32)</f>
        <v>99852.205362443201</v>
      </c>
      <c r="V303" s="10">
        <f>IF(U302&lt;=0,V302,V302*(1-T303/U302))+MAX(0,-('1-Input'!$B$10-S303-IF(AND($A303&gt;=1,$A303&lt;1+'1-Input'!$C$12),$S$266,0)))</f>
        <v>34791.396584687143</v>
      </c>
      <c r="W303" s="10">
        <f>IF($A303&lt;='1-Input'!$B$26,0,IF($A303='1-Input'!$B$26+1,('1-Input'!$B$23+$W$267)*'1-Input'!$B$27,'1-Input'!$B$23+$W$267))</f>
        <v>17142.166962516119</v>
      </c>
      <c r="X303" s="10">
        <f>MAX(0,('1-Input'!$B$10-W303-IF(AND($A303&gt;=1,$A303&lt;1+'1-Input'!$C$12),$W$266,0)))/(1-'P-Parametri'!$B$31*MAX(0,IF(Y302&lt;=0,0,(Y302-Z302)/Y302)))</f>
        <v>14204.441665294224</v>
      </c>
      <c r="Y303" s="10">
        <f>((Y302-X303+MAX(0,-('1-Input'!$B$10-W303-IF(AND($A303&gt;=1,$A303&lt;1+'1-Input'!$C$12),$W$266,0))))*(1+B303))*(1-'P-Parametri'!$B$32)</f>
        <v>99416.376779458369</v>
      </c>
      <c r="Z303" s="10">
        <f>IF(Y302&lt;=0,Z302,Z302*(1-X303/Y302))+MAX(0,-('1-Input'!$B$10-W303-IF(AND($A303&gt;=1,$A303&lt;1+'1-Input'!$C$12),$W$266,0)))</f>
        <v>34639.54129998383</v>
      </c>
    </row>
    <row r="304" spans="1:26">
      <c r="A304" s="9">
        <f t="shared" si="5"/>
        <v>35</v>
      </c>
      <c r="B304" s="12">
        <f>IF($A304='P-Parametri'!$C$47,'P-Parametri'!$B$34,IF($A304='P-Parametri'!$C$48,'P-Parametri'!$C$34,'P-Parametri'!$C$52))</f>
        <v>4.8525513124279884E-2</v>
      </c>
      <c r="C304" s="10">
        <f>IF($A304&lt;='1-Input'!$B$26,0,IF($A304='1-Input'!$B$26+1,('1-Input'!$B$23+$C$267)*'1-Input'!$B$27,'1-Input'!$B$23+$C$267))</f>
        <v>18442.279331391004</v>
      </c>
      <c r="D304" s="10">
        <f>MAX(0,('1-Input'!$B$10-C304-IF(AND($A304&gt;=1,$A304&lt;1+'1-Input'!$C$12),$C$266,0)))/(1-'P-Parametri'!$B$31*MAX(0,IF(E303&lt;=0,0,(E303-F303)/E303)))</f>
        <v>12711.08650600848</v>
      </c>
      <c r="E304" s="10">
        <f>((E303-D304+MAX(0,-('1-Input'!$B$10-C304-IF(AND($A304&gt;=1,$A304&lt;1+'1-Input'!$C$12),$C$266,0))))*(1+B304))*(1-'P-Parametri'!$B$32)</f>
        <v>348860.92207131407</v>
      </c>
      <c r="F304" s="10">
        <f>IF(E303&lt;=0,F303,F303*(1-D304/E303))+MAX(0,-('1-Input'!$B$10-C304-IF(AND($A304&gt;=1,$A304&lt;1+'1-Input'!$C$12),$C$266,0)))</f>
        <v>116160.10123409639</v>
      </c>
      <c r="G304" s="10">
        <f>IF($A304&lt;='1-Input'!$B$26,0,IF($A304='1-Input'!$B$26+1,('1-Input'!$B$23+$G$267)*'1-Input'!$B$27,'1-Input'!$B$23+$G$267))</f>
        <v>20635.490055071939</v>
      </c>
      <c r="H304" s="10">
        <f>MAX(0,('1-Input'!$B$10-G304-IF(AND($A304&gt;=1,$A304&lt;1+'1-Input'!$C$12),$G$266,0)))/(1-'P-Parametri'!$B$31*MAX(0,IF(I303&lt;=0,0,(I303-J303)/I303)))</f>
        <v>10070.545795597087</v>
      </c>
      <c r="I304" s="10">
        <f>((I303-H304+MAX(0,-('1-Input'!$B$10-G304-IF(AND($A304&gt;=1,$A304&lt;1+'1-Input'!$C$12),$G$266,0))))*(1+B304))*(1-'P-Parametri'!$B$32)</f>
        <v>732789.23967888881</v>
      </c>
      <c r="J304" s="10">
        <f>IF(I303&lt;=0,J303,J303*(1-H304/I303))+MAX(0,-('1-Input'!$B$10-G304-IF(AND($A304&gt;=1,$A304&lt;1+'1-Input'!$C$12),$G$266,0)))</f>
        <v>243996.58109874511</v>
      </c>
      <c r="K304" s="10">
        <f>IF($A304&lt;='1-Input'!$B$26,0,IF($A304='1-Input'!$B$26+1,('1-Input'!$B$23+$K$267)*'1-Input'!$B$27,'1-Input'!$B$23+$K$267))</f>
        <v>16965.906230414541</v>
      </c>
      <c r="L304" s="10">
        <f>MAX(0,('1-Input'!$B$10-K304-IF(AND($A304&gt;=1,$A304&lt;1+'1-Input'!$C$12),$K$266,0)))/(1-'P-Parametri'!$B$31*MAX(0,IF(M303&lt;=0,0,(M303-N303)/M303)))</f>
        <v>14488.582500712451</v>
      </c>
      <c r="M304" s="10">
        <f>((M303-L304+MAX(0,-('1-Input'!$B$10-K304-IF(AND($A304&gt;=1,$A304&lt;1+'1-Input'!$C$12),$K$266,0))))*(1+B304))*(1-'P-Parametri'!$B$32)</f>
        <v>51730.711105300914</v>
      </c>
      <c r="N304" s="10">
        <f>IF(M303&lt;=0,N303,N303*(1-L304/M303))+MAX(0,-('1-Input'!$B$10-K304-IF(AND($A304&gt;=1,$A304&lt;1+'1-Input'!$C$12),$K$266,0)))</f>
        <v>17224.757084358051</v>
      </c>
      <c r="O304" s="10">
        <f>IF($A304&lt;='1-Input'!$B$26,0,IF($A304='1-Input'!$B$26+1,('1-Input'!$B$23+$O$267)*'1-Input'!$B$27,'1-Input'!$B$23+$O$267))</f>
        <v>17132.667678716509</v>
      </c>
      <c r="P304" s="10">
        <f>MAX(0,('1-Input'!$B$10-O304-IF(AND($A304&gt;=1,$A304&lt;1+'1-Input'!$C$12),$O$266,0)))/(1-'P-Parametri'!$B$31*MAX(0,IF(Q303&lt;=0,0,(Q303-R303)/Q303)))</f>
        <v>14287.80818002635</v>
      </c>
      <c r="Q304" s="10">
        <f>((Q303-P304+MAX(0,-('1-Input'!$B$10-O304-IF(AND($A304&gt;=1,$A304&lt;1+'1-Input'!$C$12),$O$266,0))))*(1+B304))*(1-'P-Parametri'!$B$32)</f>
        <v>87079.349493217393</v>
      </c>
      <c r="R304" s="10">
        <f>IF(Q303&lt;=0,R303,R303*(1-P304/Q303))+MAX(0,-('1-Input'!$B$10-O304-IF(AND($A304&gt;=1,$A304&lt;1+'1-Input'!$C$12),$O$266,0)))</f>
        <v>28994.781050494541</v>
      </c>
      <c r="S304" s="10">
        <f>IF($A304&lt;='1-Input'!$B$26,0,IF($A304='1-Input'!$B$26+1,('1-Input'!$B$23+$S$267)*'1-Input'!$B$27,'1-Input'!$B$23+$S$267))</f>
        <v>17144.331360738022</v>
      </c>
      <c r="T304" s="10">
        <f>MAX(0,('1-Input'!$B$10-S304-IF(AND($A304&gt;=1,$A304&lt;1+'1-Input'!$C$12),$S$266,0)))/(1-'P-Parametri'!$B$31*MAX(0,IF(U303&lt;=0,0,(U303-V303)/U303)))</f>
        <v>14273.765558914498</v>
      </c>
      <c r="U304" s="10">
        <f>((U303-T304+MAX(0,-('1-Input'!$B$10-S304-IF(AND($A304&gt;=1,$A304&lt;1+'1-Input'!$C$12),$S$266,0))))*(1+B304))*(1-'P-Parametri'!$B$32)</f>
        <v>89551.715152355493</v>
      </c>
      <c r="V304" s="10">
        <f>IF(U303&lt;=0,V303,V303*(1-T304/U303))+MAX(0,-('1-Input'!$B$10-S304-IF(AND($A304&gt;=1,$A304&lt;1+'1-Input'!$C$12),$S$266,0)))</f>
        <v>29818.003793666947</v>
      </c>
      <c r="W304" s="10">
        <f>IF($A304&lt;='1-Input'!$B$26,0,IF($A304='1-Input'!$B$26+1,('1-Input'!$B$23+$W$267)*'1-Input'!$B$27,'1-Input'!$B$23+$W$267))</f>
        <v>17142.166962516119</v>
      </c>
      <c r="X304" s="10">
        <f>MAX(0,('1-Input'!$B$10-W304-IF(AND($A304&gt;=1,$A304&lt;1+'1-Input'!$C$12),$W$266,0)))/(1-'P-Parametri'!$B$31*MAX(0,IF(Y303&lt;=0,0,(Y303-Z303)/Y303)))</f>
        <v>14276.371410489435</v>
      </c>
      <c r="Y304" s="10">
        <f>((Y303-X304+MAX(0,-('1-Input'!$B$10-W304-IF(AND($A304&gt;=1,$A304&lt;1+'1-Input'!$C$12),$W$266,0))))*(1+B304))*(1-'P-Parametri'!$B$32)</f>
        <v>89092.924881268307</v>
      </c>
      <c r="Z304" s="10">
        <f>IF(Y303&lt;=0,Z303,Z303*(1-X304/Y303))+MAX(0,-('1-Input'!$B$10-W304-IF(AND($A304&gt;=1,$A304&lt;1+'1-Input'!$C$12),$W$266,0)))</f>
        <v>29665.240554900378</v>
      </c>
    </row>
    <row r="305" spans="1:26">
      <c r="A305" s="9">
        <f t="shared" si="5"/>
        <v>36</v>
      </c>
      <c r="B305" s="12">
        <f>IF($A305='P-Parametri'!$C$47,'P-Parametri'!$B$34,IF($A305='P-Parametri'!$C$48,'P-Parametri'!$C$34,'P-Parametri'!$C$52))</f>
        <v>4.8525513124279884E-2</v>
      </c>
      <c r="C305" s="10">
        <f>IF($A305&lt;='1-Input'!$B$26,0,IF($A305='1-Input'!$B$26+1,('1-Input'!$B$23+$C$267)*'1-Input'!$B$27,'1-Input'!$B$23+$C$267))</f>
        <v>18442.279331391004</v>
      </c>
      <c r="D305" s="10">
        <f>MAX(0,('1-Input'!$B$10-C305-IF(AND($A305&gt;=1,$A305&lt;1+'1-Input'!$C$12),$C$266,0)))/(1-'P-Parametri'!$B$31*MAX(0,IF(E304&lt;=0,0,(E304-F304)/E304)))</f>
        <v>12772.897286921747</v>
      </c>
      <c r="E305" s="10">
        <f>((E304-D305+MAX(0,-('1-Input'!$B$10-C305-IF(AND($A305&gt;=1,$A305&lt;1+'1-Input'!$C$12),$C$266,0))))*(1+B305))*(1-'P-Parametri'!$B$32)</f>
        <v>351692.07490469667</v>
      </c>
      <c r="F305" s="10">
        <f>IF(E304&lt;=0,F304,F304*(1-D305/E304))+MAX(0,-('1-Input'!$B$10-C305-IF(AND($A305&gt;=1,$A305&lt;1+'1-Input'!$C$12),$C$266,0)))</f>
        <v>111907.11401760831</v>
      </c>
      <c r="G305" s="10">
        <f>IF($A305&lt;='1-Input'!$B$26,0,IF($A305='1-Input'!$B$26+1,('1-Input'!$B$23+$G$267)*'1-Input'!$B$27,'1-Input'!$B$23+$G$267))</f>
        <v>20635.490055071939</v>
      </c>
      <c r="H305" s="10">
        <f>MAX(0,('1-Input'!$B$10-G305-IF(AND($A305&gt;=1,$A305&lt;1+'1-Input'!$C$12),$G$266,0)))/(1-'P-Parametri'!$B$31*MAX(0,IF(I304&lt;=0,0,(I304-J304)/I304)))</f>
        <v>10119.516298594957</v>
      </c>
      <c r="I305" s="10">
        <f>((I304-H305+MAX(0,-('1-Input'!$B$10-G305-IF(AND($A305&gt;=1,$A305&lt;1+'1-Input'!$C$12),$G$266,0))))*(1+B305))*(1-'P-Parametri'!$B$32)</f>
        <v>756222.16724165063</v>
      </c>
      <c r="J305" s="10">
        <f>IF(I304&lt;=0,J304,J304*(1-H305/I304))+MAX(0,-('1-Input'!$B$10-G305-IF(AND($A305&gt;=1,$A305&lt;1+'1-Input'!$C$12),$G$266,0)))</f>
        <v>240627.08923733054</v>
      </c>
      <c r="K305" s="10">
        <f>IF($A305&lt;='1-Input'!$B$26,0,IF($A305='1-Input'!$B$26+1,('1-Input'!$B$23+$K$267)*'1-Input'!$B$27,'1-Input'!$B$23+$K$267))</f>
        <v>16965.906230414541</v>
      </c>
      <c r="L305" s="10">
        <f>MAX(0,('1-Input'!$B$10-K305-IF(AND($A305&gt;=1,$A305&lt;1+'1-Input'!$C$12),$K$266,0)))/(1-'P-Parametri'!$B$31*MAX(0,IF(M304&lt;=0,0,(M304-N304)/M304)))</f>
        <v>14559.036792583725</v>
      </c>
      <c r="M305" s="10">
        <f>((M304-L305+MAX(0,-('1-Input'!$B$10-K305-IF(AND($A305&gt;=1,$A305&lt;1+'1-Input'!$C$12),$K$266,0))))*(1+B305))*(1-'P-Parametri'!$B$32)</f>
        <v>38897.497984665541</v>
      </c>
      <c r="N305" s="10">
        <f>IF(M304&lt;=0,N304,N304*(1-L305/M304))+MAX(0,-('1-Input'!$B$10-K305-IF(AND($A305&gt;=1,$A305&lt;1+'1-Input'!$C$12),$K$266,0)))</f>
        <v>12377.039610998427</v>
      </c>
      <c r="O305" s="10">
        <f>IF($A305&lt;='1-Input'!$B$26,0,IF($A305='1-Input'!$B$26+1,('1-Input'!$B$23+$O$267)*'1-Input'!$B$27,'1-Input'!$B$23+$O$267))</f>
        <v>17132.667678716509</v>
      </c>
      <c r="P305" s="10">
        <f>MAX(0,('1-Input'!$B$10-O305-IF(AND($A305&gt;=1,$A305&lt;1+'1-Input'!$C$12),$O$266,0)))/(1-'P-Parametri'!$B$31*MAX(0,IF(Q304&lt;=0,0,(Q304-R304)/Q304)))</f>
        <v>14357.28615743835</v>
      </c>
      <c r="Q305" s="10">
        <f>((Q304-P305+MAX(0,-('1-Input'!$B$10-O305-IF(AND($A305&gt;=1,$A305&lt;1+'1-Input'!$C$12),$O$266,0))))*(1+B305))*(1-'P-Parametri'!$B$32)</f>
        <v>76098.436897054882</v>
      </c>
      <c r="R305" s="10">
        <f>IF(Q304&lt;=0,R304,R304*(1-P305/Q304))+MAX(0,-('1-Input'!$B$10-O305-IF(AND($A305&gt;=1,$A305&lt;1+'1-Input'!$C$12),$O$266,0)))</f>
        <v>24214.240416728717</v>
      </c>
      <c r="S305" s="10">
        <f>IF($A305&lt;='1-Input'!$B$26,0,IF($A305='1-Input'!$B$26+1,('1-Input'!$B$23+$S$267)*'1-Input'!$B$27,'1-Input'!$B$23+$S$267))</f>
        <v>17144.331360738022</v>
      </c>
      <c r="T305" s="10">
        <f>MAX(0,('1-Input'!$B$10-S305-IF(AND($A305&gt;=1,$A305&lt;1+'1-Input'!$C$12),$S$266,0)))/(1-'P-Parametri'!$B$31*MAX(0,IF(U304&lt;=0,0,(U304-V304)/U304)))</f>
        <v>14343.175250631437</v>
      </c>
      <c r="U305" s="10">
        <f>((U304-T305+MAX(0,-('1-Input'!$B$10-S305-IF(AND($A305&gt;=1,$A305&lt;1+'1-Input'!$C$12),$S$266,0))))*(1+B305))*(1-'P-Parametri'!$B$32)</f>
        <v>78700.356745999539</v>
      </c>
      <c r="V305" s="10">
        <f>IF(U304&lt;=0,V304,V304*(1-T305/U304))+MAX(0,-('1-Input'!$B$10-S305-IF(AND($A305&gt;=1,$A305&lt;1+'1-Input'!$C$12),$S$266,0)))</f>
        <v>25042.161663687275</v>
      </c>
      <c r="W305" s="10">
        <f>IF($A305&lt;='1-Input'!$B$26,0,IF($A305='1-Input'!$B$26+1,('1-Input'!$B$23+$W$267)*'1-Input'!$B$27,'1-Input'!$B$23+$W$267))</f>
        <v>17142.166962516119</v>
      </c>
      <c r="X305" s="10">
        <f>MAX(0,('1-Input'!$B$10-W305-IF(AND($A305&gt;=1,$A305&lt;1+'1-Input'!$C$12),$W$266,0)))/(1-'P-Parametri'!$B$31*MAX(0,IF(Y304&lt;=0,0,(Y304-Z304)/Y304)))</f>
        <v>14345.793773799847</v>
      </c>
      <c r="Y305" s="10">
        <f>((Y304-X305+MAX(0,-('1-Input'!$B$10-W305-IF(AND($A305&gt;=1,$A305&lt;1+'1-Input'!$C$12),$W$266,0))))*(1+B305))*(1-'P-Parametri'!$B$32)</f>
        <v>78217.525451028137</v>
      </c>
      <c r="Z305" s="10">
        <f>IF(Y304&lt;=0,Z304,Z304*(1-X305/Y304))+MAX(0,-('1-Input'!$B$10-W305-IF(AND($A305&gt;=1,$A305&lt;1+'1-Input'!$C$12),$W$266,0)))</f>
        <v>24888.526536161946</v>
      </c>
    </row>
    <row r="306" spans="1:26">
      <c r="A306" s="9">
        <f t="shared" si="5"/>
        <v>37</v>
      </c>
      <c r="B306" s="12">
        <f>IF($A306='P-Parametri'!$C$47,'P-Parametri'!$B$34,IF($A306='P-Parametri'!$C$48,'P-Parametri'!$C$34,'P-Parametri'!$C$52))</f>
        <v>4.8525513124279884E-2</v>
      </c>
      <c r="C306" s="10">
        <f>IF($A306&lt;='1-Input'!$B$26,0,IF($A306='1-Input'!$B$26+1,('1-Input'!$B$23+$C$267)*'1-Input'!$B$27,'1-Input'!$B$23+$C$267))</f>
        <v>18442.279331391004</v>
      </c>
      <c r="D306" s="10">
        <f>MAX(0,('1-Input'!$B$10-C306-IF(AND($A306&gt;=1,$A306&lt;1+'1-Input'!$C$12),$C$266,0)))/(1-'P-Parametri'!$B$31*MAX(0,IF(E305&lt;=0,0,(E305-F305)/E305)))</f>
        <v>12832.529963037425</v>
      </c>
      <c r="E306" s="10">
        <f>((E305-D306+MAX(0,-('1-Input'!$B$10-C306-IF(AND($A306&gt;=1,$A306&lt;1+'1-Input'!$C$12),$C$266,0))))*(1+B306))*(1-'P-Parametri'!$B$32)</f>
        <v>354592.27248053922</v>
      </c>
      <c r="F306" s="10">
        <f>IF(E305&lt;=0,F305,F305*(1-D306/E305))+MAX(0,-('1-Input'!$B$10-C306-IF(AND($A306&gt;=1,$A306&lt;1+'1-Input'!$C$12),$C$266,0)))</f>
        <v>107823.85057160331</v>
      </c>
      <c r="G306" s="10">
        <f>IF($A306&lt;='1-Input'!$B$26,0,IF($A306='1-Input'!$B$26+1,('1-Input'!$B$23+$G$267)*'1-Input'!$B$27,'1-Input'!$B$23+$G$267))</f>
        <v>20635.490055071939</v>
      </c>
      <c r="H306" s="10">
        <f>MAX(0,('1-Input'!$B$10-G306-IF(AND($A306&gt;=1,$A306&lt;1+'1-Input'!$C$12),$G$266,0)))/(1-'P-Parametri'!$B$31*MAX(0,IF(I305&lt;=0,0,(I305-J305)/I305)))</f>
        <v>10166.761165936003</v>
      </c>
      <c r="I306" s="10">
        <f>((I305-H306+MAX(0,-('1-Input'!$B$10-G306-IF(AND($A306&gt;=1,$A306&lt;1+'1-Input'!$C$12),$G$266,0))))*(1+B306))*(1-'P-Parametri'!$B$32)</f>
        <v>780693.61121973232</v>
      </c>
      <c r="J306" s="10">
        <f>IF(I305&lt;=0,J305,J305*(1-H306/I305))+MAX(0,-('1-Input'!$B$10-G306-IF(AND($A306&gt;=1,$A306&lt;1+'1-Input'!$C$12),$G$266,0)))</f>
        <v>237392.0635368097</v>
      </c>
      <c r="K306" s="10">
        <f>IF($A306&lt;='1-Input'!$B$26,0,IF($A306='1-Input'!$B$26+1,('1-Input'!$B$23+$K$267)*'1-Input'!$B$27,'1-Input'!$B$23+$K$267))</f>
        <v>16965.906230414541</v>
      </c>
      <c r="L306" s="10">
        <f>MAX(0,('1-Input'!$B$10-K306-IF(AND($A306&gt;=1,$A306&lt;1+'1-Input'!$C$12),$K$266,0)))/(1-'P-Parametri'!$B$31*MAX(0,IF(M305&lt;=0,0,(M305-N305)/M305)))</f>
        <v>14627.00839731097</v>
      </c>
      <c r="M306" s="10">
        <f>((M305-L306+MAX(0,-('1-Input'!$B$10-K306-IF(AND($A306&gt;=1,$A306&lt;1+'1-Input'!$C$12),$K$266,0))))*(1+B306))*(1-'P-Parametri'!$B$32)</f>
        <v>25397.331093261724</v>
      </c>
      <c r="N306" s="10">
        <f>IF(M305&lt;=0,N305,N305*(1-L306/M305))+MAX(0,-('1-Input'!$B$10-K306-IF(AND($A306&gt;=1,$A306&lt;1+'1-Input'!$C$12),$K$266,0)))</f>
        <v>7722.7797818625004</v>
      </c>
      <c r="O306" s="10">
        <f>IF($A306&lt;='1-Input'!$B$26,0,IF($A306='1-Input'!$B$26+1,('1-Input'!$B$23+$O$267)*'1-Input'!$B$27,'1-Input'!$B$23+$O$267))</f>
        <v>17132.667678716509</v>
      </c>
      <c r="P306" s="10">
        <f>MAX(0,('1-Input'!$B$10-O306-IF(AND($A306&gt;=1,$A306&lt;1+'1-Input'!$C$12),$O$266,0)))/(1-'P-Parametri'!$B$31*MAX(0,IF(Q305&lt;=0,0,(Q305-R305)/Q305)))</f>
        <v>14424.31585133585</v>
      </c>
      <c r="Q306" s="10">
        <f>((Q305-P306+MAX(0,-('1-Input'!$B$10-O306-IF(AND($A306&gt;=1,$A306&lt;1+'1-Input'!$C$12),$O$266,0))))*(1+B306))*(1-'P-Parametri'!$B$32)</f>
        <v>64537.555637119593</v>
      </c>
      <c r="R306" s="10">
        <f>IF(Q305&lt;=0,R305,R305*(1-P306/Q305))+MAX(0,-('1-Input'!$B$10-O306-IF(AND($A306&gt;=1,$A306&lt;1+'1-Input'!$C$12),$O$266,0)))</f>
        <v>19624.476604055784</v>
      </c>
      <c r="S306" s="10">
        <f>IF($A306&lt;='1-Input'!$B$26,0,IF($A306='1-Input'!$B$26+1,('1-Input'!$B$23+$S$267)*'1-Input'!$B$27,'1-Input'!$B$23+$S$267))</f>
        <v>17144.331360738022</v>
      </c>
      <c r="T306" s="10">
        <f>MAX(0,('1-Input'!$B$10-S306-IF(AND($A306&gt;=1,$A306&lt;1+'1-Input'!$C$12),$S$266,0)))/(1-'P-Parametri'!$B$31*MAX(0,IF(U305&lt;=0,0,(U305-V305)/U305)))</f>
        <v>14410.139065103434</v>
      </c>
      <c r="U306" s="10">
        <f>((U305-T306+MAX(0,-('1-Input'!$B$10-S306-IF(AND($A306&gt;=1,$A306&lt;1+'1-Input'!$C$12),$S$266,0))))*(1+B306))*(1-'P-Parametri'!$B$32)</f>
        <v>67275.113615767783</v>
      </c>
      <c r="V306" s="10">
        <f>IF(U305&lt;=0,V305,V305*(1-T306/U305))+MAX(0,-('1-Input'!$B$10-S306-IF(AND($A306&gt;=1,$A306&lt;1+'1-Input'!$C$12),$S$266,0)))</f>
        <v>20456.908851820208</v>
      </c>
      <c r="W306" s="10">
        <f>IF($A306&lt;='1-Input'!$B$26,0,IF($A306='1-Input'!$B$26+1,('1-Input'!$B$23+$W$267)*'1-Input'!$B$27,'1-Input'!$B$23+$W$267))</f>
        <v>17142.166962516119</v>
      </c>
      <c r="X306" s="10">
        <f>MAX(0,('1-Input'!$B$10-W306-IF(AND($A306&gt;=1,$A306&lt;1+'1-Input'!$C$12),$W$266,0)))/(1-'P-Parametri'!$B$31*MAX(0,IF(Y305&lt;=0,0,(Y305-Z305)/Y305)))</f>
        <v>14412.769813340321</v>
      </c>
      <c r="Y306" s="10">
        <f>((Y305-X306+MAX(0,-('1-Input'!$B$10-W306-IF(AND($A306&gt;=1,$A306&lt;1+'1-Input'!$C$12),$W$266,0))))*(1+B306))*(1-'P-Parametri'!$B$32)</f>
        <v>66767.112316486367</v>
      </c>
      <c r="Z306" s="10">
        <f>IF(Y305&lt;=0,Z305,Z305*(1-X306/Y305))+MAX(0,-('1-Input'!$B$10-W306-IF(AND($A306&gt;=1,$A306&lt;1+'1-Input'!$C$12),$W$266,0)))</f>
        <v>20302.436629961783</v>
      </c>
    </row>
    <row r="307" spans="1:26">
      <c r="A307" s="9">
        <f t="shared" si="5"/>
        <v>38</v>
      </c>
      <c r="B307" s="12">
        <f>IF($A307='P-Parametri'!$C$47,'P-Parametri'!$B$34,IF($A307='P-Parametri'!$C$48,'P-Parametri'!$C$34,'P-Parametri'!$C$52))</f>
        <v>4.8525513124279884E-2</v>
      </c>
      <c r="C307" s="10">
        <f>IF($A307&lt;='1-Input'!$B$26,0,IF($A307='1-Input'!$B$26+1,('1-Input'!$B$23+$C$267)*'1-Input'!$B$27,'1-Input'!$B$23+$C$267))</f>
        <v>18442.279331391004</v>
      </c>
      <c r="D307" s="10">
        <f>MAX(0,('1-Input'!$B$10-C307-IF(AND($A307&gt;=1,$A307&lt;1+'1-Input'!$C$12),$C$266,0)))/(1-'P-Parametri'!$B$31*MAX(0,IF(E306&lt;=0,0,(E306-F306)/E306)))</f>
        <v>12890.039461867933</v>
      </c>
      <c r="E307" s="10">
        <f>((E306-D307+MAX(0,-('1-Input'!$B$10-C307-IF(AND($A307&gt;=1,$A307&lt;1+'1-Input'!$C$12),$C$266,0))))*(1+B307))*(1-'P-Parametri'!$B$32)</f>
        <v>357566.94219319132</v>
      </c>
      <c r="F307" s="10">
        <f>IF(E306&lt;=0,F306,F306*(1-D307/E306))+MAX(0,-('1-Input'!$B$10-C307-IF(AND($A307&gt;=1,$A307&lt;1+'1-Input'!$C$12),$C$266,0)))</f>
        <v>103904.26800688513</v>
      </c>
      <c r="G307" s="10">
        <f>IF($A307&lt;='1-Input'!$B$26,0,IF($A307='1-Input'!$B$26+1,('1-Input'!$B$23+$G$267)*'1-Input'!$B$27,'1-Input'!$B$23+$G$267))</f>
        <v>20635.490055071939</v>
      </c>
      <c r="H307" s="10">
        <f>MAX(0,('1-Input'!$B$10-G307-IF(AND($A307&gt;=1,$A307&lt;1+'1-Input'!$C$12),$G$266,0)))/(1-'P-Parametri'!$B$31*MAX(0,IF(I306&lt;=0,0,(I306-J306)/I306)))</f>
        <v>10212.323914752222</v>
      </c>
      <c r="I307" s="10">
        <f>((I306-H307+MAX(0,-('1-Input'!$B$10-G307-IF(AND($A307&gt;=1,$A307&lt;1+'1-Input'!$C$12),$G$266,0))))*(1+B307))*(1-'P-Parametri'!$B$32)</f>
        <v>806253.54854986165</v>
      </c>
      <c r="J307" s="10">
        <f>IF(I306&lt;=0,J306,J306*(1-H307/I306))+MAX(0,-('1-Input'!$B$10-G307-IF(AND($A307&gt;=1,$A307&lt;1+'1-Input'!$C$12),$G$266,0)))</f>
        <v>234286.71642907348</v>
      </c>
      <c r="K307" s="10">
        <f>IF($A307&lt;='1-Input'!$B$26,0,IF($A307='1-Input'!$B$26+1,('1-Input'!$B$23+$K$267)*'1-Input'!$B$27,'1-Input'!$B$23+$K$267))</f>
        <v>16965.906230414541</v>
      </c>
      <c r="L307" s="10">
        <f>MAX(0,('1-Input'!$B$10-K307-IF(AND($A307&gt;=1,$A307&lt;1+'1-Input'!$C$12),$K$266,0)))/(1-'P-Parametri'!$B$31*MAX(0,IF(M306&lt;=0,0,(M306-N306)/M306)))</f>
        <v>14692.559923373405</v>
      </c>
      <c r="M307" s="10">
        <f>((M306-L307+MAX(0,-('1-Input'!$B$10-K307-IF(AND($A307&gt;=1,$A307&lt;1+'1-Input'!$C$12),$K$266,0))))*(1+B307))*(1-'P-Parametri'!$B$32)</f>
        <v>11201.777232417577</v>
      </c>
      <c r="N307" s="10">
        <f>IF(M306&lt;=0,N306,N306*(1-L307/M306))+MAX(0,-('1-Input'!$B$10-K307-IF(AND($A307&gt;=1,$A307&lt;1+'1-Input'!$C$12),$K$266,0)))</f>
        <v>3255.0896807504237</v>
      </c>
      <c r="O307" s="10">
        <f>IF($A307&lt;='1-Input'!$B$26,0,IF($A307='1-Input'!$B$26+1,('1-Input'!$B$23+$O$267)*'1-Input'!$B$27,'1-Input'!$B$23+$O$267))</f>
        <v>17132.667678716509</v>
      </c>
      <c r="P307" s="10">
        <f>MAX(0,('1-Input'!$B$10-O307-IF(AND($A307&gt;=1,$A307&lt;1+'1-Input'!$C$12),$O$266,0)))/(1-'P-Parametri'!$B$31*MAX(0,IF(Q306&lt;=0,0,(Q306-R306)/Q306)))</f>
        <v>14488.959002606309</v>
      </c>
      <c r="Q307" s="10">
        <f>((Q306-P307+MAX(0,-('1-Input'!$B$10-O307-IF(AND($A307&gt;=1,$A307&lt;1+'1-Input'!$C$12),$O$266,0))))*(1+B307))*(1-'P-Parametri'!$B$32)</f>
        <v>52372.27600641844</v>
      </c>
      <c r="R307" s="10">
        <f>IF(Q306&lt;=0,R306,R306*(1-P307/Q306))+MAX(0,-('1-Input'!$B$10-O307-IF(AND($A307&gt;=1,$A307&lt;1+'1-Input'!$C$12),$O$266,0)))</f>
        <v>15218.697144998767</v>
      </c>
      <c r="S307" s="10">
        <f>IF($A307&lt;='1-Input'!$B$26,0,IF($A307='1-Input'!$B$26+1,('1-Input'!$B$23+$S$267)*'1-Input'!$B$27,'1-Input'!$B$23+$S$267))</f>
        <v>17144.331360738022</v>
      </c>
      <c r="T307" s="10">
        <f>MAX(0,('1-Input'!$B$10-S307-IF(AND($A307&gt;=1,$A307&lt;1+'1-Input'!$C$12),$S$266,0)))/(1-'P-Parametri'!$B$31*MAX(0,IF(U306&lt;=0,0,(U306-V306)/U306)))</f>
        <v>14474.718682536555</v>
      </c>
      <c r="U307" s="10">
        <f>((U306-T307+MAX(0,-('1-Input'!$B$10-S307-IF(AND($A307&gt;=1,$A307&lt;1+'1-Input'!$C$12),$S$266,0))))*(1+B307))*(1-'P-Parametri'!$B$32)</f>
        <v>55251.836068149838</v>
      </c>
      <c r="V307" s="10">
        <f>IF(U306&lt;=0,V306,V306*(1-T307/U306))+MAX(0,-('1-Input'!$B$10-S307-IF(AND($A307&gt;=1,$A307&lt;1+'1-Input'!$C$12),$S$266,0)))</f>
        <v>16055.45956649357</v>
      </c>
      <c r="W307" s="10">
        <f>IF($A307&lt;='1-Input'!$B$26,0,IF($A307='1-Input'!$B$26+1,('1-Input'!$B$23+$W$267)*'1-Input'!$B$27,'1-Input'!$B$23+$W$267))</f>
        <v>17142.166962516119</v>
      </c>
      <c r="X307" s="10">
        <f>MAX(0,('1-Input'!$B$10-W307-IF(AND($A307&gt;=1,$A307&lt;1+'1-Input'!$C$12),$W$266,0)))/(1-'P-Parametri'!$B$31*MAX(0,IF(Y306&lt;=0,0,(Y306-Z306)/Y306)))</f>
        <v>14477.361220577412</v>
      </c>
      <c r="Y307" s="10">
        <f>((Y306-X307+MAX(0,-('1-Input'!$B$10-W307-IF(AND($A307&gt;=1,$A307&lt;1+'1-Input'!$C$12),$W$266,0))))*(1+B307))*(1-'P-Parametri'!$B$32)</f>
        <v>54717.483822780858</v>
      </c>
      <c r="Z307" s="10">
        <f>IF(Y306&lt;=0,Z306,Z306*(1-X307/Y306))+MAX(0,-('1-Input'!$B$10-W307-IF(AND($A307&gt;=1,$A307&lt;1+'1-Input'!$C$12),$W$266,0)))</f>
        <v>15900.183805897952</v>
      </c>
    </row>
    <row r="308" spans="1:26">
      <c r="A308" s="9">
        <f t="shared" si="5"/>
        <v>39</v>
      </c>
      <c r="B308" s="12">
        <f>IF($A308='P-Parametri'!$C$47,'P-Parametri'!$B$34,IF($A308='P-Parametri'!$C$48,'P-Parametri'!$C$34,'P-Parametri'!$C$52))</f>
        <v>4.8525513124279884E-2</v>
      </c>
      <c r="C308" s="10">
        <f>IF($A308&lt;='1-Input'!$B$26,0,IF($A308='1-Input'!$B$26+1,('1-Input'!$B$23+$C$267)*'1-Input'!$B$27,'1-Input'!$B$23+$C$267))</f>
        <v>18442.279331391004</v>
      </c>
      <c r="D308" s="10">
        <f>MAX(0,('1-Input'!$B$10-C308-IF(AND($A308&gt;=1,$A308&lt;1+'1-Input'!$C$12),$C$266,0)))/(1-'P-Parametri'!$B$31*MAX(0,IF(E307&lt;=0,0,(E307-F307)/E307)))</f>
        <v>12945.481086337235</v>
      </c>
      <c r="E308" s="10">
        <f>((E307-D308+MAX(0,-('1-Input'!$B$10-C308-IF(AND($A308&gt;=1,$A308&lt;1+'1-Input'!$C$12),$C$266,0))))*(1+B308))*(1-'P-Parametri'!$B$32)</f>
        <v>360621.70555202186</v>
      </c>
      <c r="F308" s="10">
        <f>IF(E307&lt;=0,F307,F307*(1-D308/E307))+MAX(0,-('1-Input'!$B$10-C308-IF(AND($A308&gt;=1,$A308&lt;1+'1-Input'!$C$12),$C$266,0)))</f>
        <v>100142.48083488728</v>
      </c>
      <c r="G308" s="10">
        <f>IF($A308&lt;='1-Input'!$B$26,0,IF($A308='1-Input'!$B$26+1,('1-Input'!$B$23+$G$267)*'1-Input'!$B$27,'1-Input'!$B$23+$G$267))</f>
        <v>20635.490055071939</v>
      </c>
      <c r="H308" s="10">
        <f>MAX(0,('1-Input'!$B$10-G308-IF(AND($A308&gt;=1,$A308&lt;1+'1-Input'!$C$12),$G$266,0)))/(1-'P-Parametri'!$B$31*MAX(0,IF(I307&lt;=0,0,(I307-J307)/I307)))</f>
        <v>10256.248359600933</v>
      </c>
      <c r="I308" s="10">
        <f>((I307-H308+MAX(0,-('1-Input'!$B$10-G308-IF(AND($A308&gt;=1,$A308&lt;1+'1-Input'!$C$12),$G$266,0))))*(1+B308))*(1-'P-Parametri'!$B$32)</f>
        <v>832954.23067227961</v>
      </c>
      <c r="J308" s="10">
        <f>IF(I307&lt;=0,J307,J307*(1-H308/I307))+MAX(0,-('1-Input'!$B$10-G308-IF(AND($A308&gt;=1,$A308&lt;1+'1-Input'!$C$12),$G$266,0)))</f>
        <v>231306.38504898359</v>
      </c>
      <c r="K308" s="10">
        <f>IF($A308&lt;='1-Input'!$B$26,0,IF($A308='1-Input'!$B$26+1,('1-Input'!$B$23+$K$267)*'1-Input'!$B$27,'1-Input'!$B$23+$K$267))</f>
        <v>16965.906230414541</v>
      </c>
      <c r="L308" s="10">
        <f>MAX(0,('1-Input'!$B$10-K308-IF(AND($A308&gt;=1,$A308&lt;1+'1-Input'!$C$12),$K$266,0)))/(1-'P-Parametri'!$B$31*MAX(0,IF(M307&lt;=0,0,(M307-N307)/M307)))</f>
        <v>14755.754407158664</v>
      </c>
      <c r="M308" s="10">
        <f>((M307-L308+MAX(0,-('1-Input'!$B$10-K308-IF(AND($A308&gt;=1,$A308&lt;1+'1-Input'!$C$12),$K$266,0))))*(1+B308))*(1-'P-Parametri'!$B$32)</f>
        <v>-3718.9828692958217</v>
      </c>
      <c r="N308" s="10">
        <f>IF(M307&lt;=0,N307,N307*(1-L308/M307))+MAX(0,-('1-Input'!$B$10-K308-IF(AND($A308&gt;=1,$A308&lt;1+'1-Input'!$C$12),$K$266,0)))</f>
        <v>-1032.7391972805308</v>
      </c>
      <c r="O308" s="10">
        <f>IF($A308&lt;='1-Input'!$B$26,0,IF($A308='1-Input'!$B$26+1,('1-Input'!$B$23+$O$267)*'1-Input'!$B$27,'1-Input'!$B$23+$O$267))</f>
        <v>17132.667678716509</v>
      </c>
      <c r="P308" s="10">
        <f>MAX(0,('1-Input'!$B$10-O308-IF(AND($A308&gt;=1,$A308&lt;1+'1-Input'!$C$12),$O$266,0)))/(1-'P-Parametri'!$B$31*MAX(0,IF(Q307&lt;=0,0,(Q307-R307)/Q307)))</f>
        <v>14551.277774115886</v>
      </c>
      <c r="Q308" s="10">
        <f>((Q307-P308+MAX(0,-('1-Input'!$B$10-O308-IF(AND($A308&gt;=1,$A308&lt;1+'1-Input'!$C$12),$O$266,0))))*(1+B308))*(1-'P-Parametri'!$B$32)</f>
        <v>39576.96901524072</v>
      </c>
      <c r="R308" s="10">
        <f>IF(Q307&lt;=0,R307,R307*(1-P308/Q307))+MAX(0,-('1-Input'!$B$10-O308-IF(AND($A308&gt;=1,$A308&lt;1+'1-Input'!$C$12),$O$266,0)))</f>
        <v>10990.286497161318</v>
      </c>
      <c r="S308" s="10">
        <f>IF($A308&lt;='1-Input'!$B$26,0,IF($A308='1-Input'!$B$26+1,('1-Input'!$B$23+$S$267)*'1-Input'!$B$27,'1-Input'!$B$23+$S$267))</f>
        <v>17144.331360738022</v>
      </c>
      <c r="T308" s="10">
        <f>MAX(0,('1-Input'!$B$10-S308-IF(AND($A308&gt;=1,$A308&lt;1+'1-Input'!$C$12),$S$266,0)))/(1-'P-Parametri'!$B$31*MAX(0,IF(U307&lt;=0,0,(U307-V307)/U307)))</f>
        <v>14536.976204700859</v>
      </c>
      <c r="U308" s="10">
        <f>((U307-T308+MAX(0,-('1-Input'!$B$10-S308-IF(AND($A308&gt;=1,$A308&lt;1+'1-Input'!$C$12),$S$266,0))))*(1+B308))*(1-'P-Parametri'!$B$32)</f>
        <v>42605.188191445777</v>
      </c>
      <c r="V308" s="10">
        <f>IF(U307&lt;=0,V307,V307*(1-T308/U307))+MAX(0,-('1-Input'!$B$10-S308-IF(AND($A308&gt;=1,$A308&lt;1+'1-Input'!$C$12),$S$266,0)))</f>
        <v>11831.204767326868</v>
      </c>
      <c r="W308" s="10">
        <f>IF($A308&lt;='1-Input'!$B$26,0,IF($A308='1-Input'!$B$26+1,('1-Input'!$B$23+$W$267)*'1-Input'!$B$27,'1-Input'!$B$23+$W$267))</f>
        <v>17142.166962516119</v>
      </c>
      <c r="X308" s="10">
        <f>MAX(0,('1-Input'!$B$10-W308-IF(AND($A308&gt;=1,$A308&lt;1+'1-Input'!$C$12),$W$266,0)))/(1-'P-Parametri'!$B$31*MAX(0,IF(Y307&lt;=0,0,(Y307-Z307)/Y307)))</f>
        <v>14539.630108618609</v>
      </c>
      <c r="Y308" s="10">
        <f>((Y307-X308+MAX(0,-('1-Input'!$B$10-W308-IF(AND($A308&gt;=1,$A308&lt;1+'1-Input'!$C$12),$W$266,0))))*(1+B308))*(1-'P-Parametri'!$B$32)</f>
        <v>42043.249672510479</v>
      </c>
      <c r="Z308" s="10">
        <f>IF(Y307&lt;=0,Z307,Z307*(1-X308/Y307))+MAX(0,-('1-Input'!$B$10-W308-IF(AND($A308&gt;=1,$A308&lt;1+'1-Input'!$C$12),$W$266,0)))</f>
        <v>11675.157817028299</v>
      </c>
    </row>
    <row r="309" spans="1:26">
      <c r="A309" s="9">
        <f t="shared" si="5"/>
        <v>40</v>
      </c>
      <c r="B309" s="12">
        <f>IF($A309='P-Parametri'!$C$47,'P-Parametri'!$B$34,IF($A309='P-Parametri'!$C$48,'P-Parametri'!$C$34,'P-Parametri'!$C$52))</f>
        <v>4.8525513124279884E-2</v>
      </c>
      <c r="C309" s="10">
        <f>IF($A309&lt;='1-Input'!$B$26,0,IF($A309='1-Input'!$B$26+1,('1-Input'!$B$23+$C$267)*'1-Input'!$B$27,'1-Input'!$B$23+$C$267))</f>
        <v>18442.279331391004</v>
      </c>
      <c r="D309" s="10">
        <f>MAX(0,('1-Input'!$B$10-C309-IF(AND($A309&gt;=1,$A309&lt;1+'1-Input'!$C$12),$C$266,0)))/(1-'P-Parametri'!$B$31*MAX(0,IF(E308&lt;=0,0,(E308-F308)/E308)))</f>
        <v>12998.910339607335</v>
      </c>
      <c r="E309" s="10">
        <f>((E308-D309+MAX(0,-('1-Input'!$B$10-C309-IF(AND($A309&gt;=1,$A309&lt;1+'1-Input'!$C$12),$C$266,0))))*(1+B309))*(1-'P-Parametri'!$B$32)</f>
        <v>363762.38698434579</v>
      </c>
      <c r="F309" s="10">
        <f>IF(E308&lt;=0,F308,F308*(1-D309/E308))+MAX(0,-('1-Input'!$B$10-C309-IF(AND($A309&gt;=1,$A309&lt;1+'1-Input'!$C$12),$C$266,0)))</f>
        <v>96532.761537581246</v>
      </c>
      <c r="G309" s="10">
        <f>IF($A309&lt;='1-Input'!$B$26,0,IF($A309='1-Input'!$B$26+1,('1-Input'!$B$23+$G$267)*'1-Input'!$B$27,'1-Input'!$B$23+$G$267))</f>
        <v>20635.490055071939</v>
      </c>
      <c r="H309" s="10">
        <f>MAX(0,('1-Input'!$B$10-G309-IF(AND($A309&gt;=1,$A309&lt;1+'1-Input'!$C$12),$G$266,0)))/(1-'P-Parametri'!$B$31*MAX(0,IF(I308&lt;=0,0,(I308-J308)/I308)))</f>
        <v>10298.578473681015</v>
      </c>
      <c r="I309" s="10">
        <f>((I308-H309+MAX(0,-('1-Input'!$B$10-G309-IF(AND($A309&gt;=1,$A309&lt;1+'1-Input'!$C$12),$G$266,0))))*(1+B309))*(1-'P-Parametri'!$B$32)</f>
        <v>860850.28896643245</v>
      </c>
      <c r="J309" s="10">
        <f>IF(I308&lt;=0,J308,J308*(1-H309/I308))+MAX(0,-('1-Input'!$B$10-G309-IF(AND($A309&gt;=1,$A309&lt;1+'1-Input'!$C$12),$G$266,0)))</f>
        <v>228446.53168589086</v>
      </c>
      <c r="K309" s="10">
        <f>IF($A309&lt;='1-Input'!$B$26,0,IF($A309='1-Input'!$B$26+1,('1-Input'!$B$23+$K$267)*'1-Input'!$B$27,'1-Input'!$B$23+$K$267))</f>
        <v>16965.906230414541</v>
      </c>
      <c r="L309" s="10">
        <f>MAX(0,('1-Input'!$B$10-K309-IF(AND($A309&gt;=1,$A309&lt;1+'1-Input'!$C$12),$K$266,0)))/(1-'P-Parametri'!$B$31*MAX(0,IF(M308&lt;=0,0,(M308-N308)/M308)))</f>
        <v>12034.093769585459</v>
      </c>
      <c r="M309" s="10">
        <f>((M308-L309+MAX(0,-('1-Input'!$B$10-K309-IF(AND($A309&gt;=1,$A309&lt;1+'1-Input'!$C$12),$K$266,0))))*(1+B309))*(1-'P-Parametri'!$B$32)</f>
        <v>-16484.467760536962</v>
      </c>
      <c r="N309" s="10">
        <f>IF(M308&lt;=0,N308,N308*(1-L309/M308))+MAX(0,-('1-Input'!$B$10-K309-IF(AND($A309&gt;=1,$A309&lt;1+'1-Input'!$C$12),$K$266,0)))</f>
        <v>-1032.7391972805308</v>
      </c>
      <c r="O309" s="10">
        <f>IF($A309&lt;='1-Input'!$B$26,0,IF($A309='1-Input'!$B$26+1,('1-Input'!$B$23+$O$267)*'1-Input'!$B$27,'1-Input'!$B$23+$O$267))</f>
        <v>17132.667678716509</v>
      </c>
      <c r="P309" s="10">
        <f>MAX(0,('1-Input'!$B$10-O309-IF(AND($A309&gt;=1,$A309&lt;1+'1-Input'!$C$12),$O$266,0)))/(1-'P-Parametri'!$B$31*MAX(0,IF(Q308&lt;=0,0,(Q308-R308)/Q308)))</f>
        <v>14611.334553806937</v>
      </c>
      <c r="Q309" s="10">
        <f>((Q308-P309+MAX(0,-('1-Input'!$B$10-O309-IF(AND($A309&gt;=1,$A309&lt;1+'1-Input'!$C$12),$O$266,0))))*(1+B309))*(1-'P-Parametri'!$B$32)</f>
        <v>26124.750474779768</v>
      </c>
      <c r="R309" s="10">
        <f>IF(Q308&lt;=0,R308,R308*(1-P309/Q308))+MAX(0,-('1-Input'!$B$10-O309-IF(AND($A309&gt;=1,$A309&lt;1+'1-Input'!$C$12),$O$266,0)))</f>
        <v>6932.8066838291734</v>
      </c>
      <c r="S309" s="10">
        <f>IF($A309&lt;='1-Input'!$B$26,0,IF($A309='1-Input'!$B$26+1,('1-Input'!$B$23+$S$267)*'1-Input'!$B$27,'1-Input'!$B$23+$S$267))</f>
        <v>17144.331360738022</v>
      </c>
      <c r="T309" s="10">
        <f>MAX(0,('1-Input'!$B$10-S309-IF(AND($A309&gt;=1,$A309&lt;1+'1-Input'!$C$12),$S$266,0)))/(1-'P-Parametri'!$B$31*MAX(0,IF(U308&lt;=0,0,(U308-V308)/U308)))</f>
        <v>14596.973958221362</v>
      </c>
      <c r="U309" s="10">
        <f>((U308-T309+MAX(0,-('1-Input'!$B$10-S309-IF(AND($A309&gt;=1,$A309&lt;1+'1-Input'!$C$12),$S$266,0))))*(1+B309))*(1-'P-Parametri'!$B$32)</f>
        <v>29308.592546185213</v>
      </c>
      <c r="V309" s="10">
        <f>IF(U308&lt;=0,V308,V308*(1-T309/U308))+MAX(0,-('1-Input'!$B$10-S309-IF(AND($A309&gt;=1,$A309&lt;1+'1-Input'!$C$12),$S$266,0)))</f>
        <v>7777.7128051031414</v>
      </c>
      <c r="W309" s="10">
        <f>IF($A309&lt;='1-Input'!$B$26,0,IF($A309='1-Input'!$B$26+1,('1-Input'!$B$23+$W$267)*'1-Input'!$B$27,'1-Input'!$B$23+$W$267))</f>
        <v>17142.166962516119</v>
      </c>
      <c r="X309" s="10">
        <f>MAX(0,('1-Input'!$B$10-W309-IF(AND($A309&gt;=1,$A309&lt;1+'1-Input'!$C$12),$W$266,0)))/(1-'P-Parametri'!$B$31*MAX(0,IF(Y308&lt;=0,0,(Y308-Z308)/Y308)))</f>
        <v>14599.638815467433</v>
      </c>
      <c r="Y309" s="10">
        <f>((Y308-X309+MAX(0,-('1-Input'!$B$10-W309-IF(AND($A309&gt;=1,$A309&lt;1+'1-Input'!$C$12),$W$266,0))))*(1+B309))*(1-'P-Parametri'!$B$32)</f>
        <v>28717.775503552388</v>
      </c>
      <c r="Z309" s="10">
        <f>IF(Y308&lt;=0,Z308,Z308*(1-X309/Y308))+MAX(0,-('1-Input'!$B$10-W309-IF(AND($A309&gt;=1,$A309&lt;1+'1-Input'!$C$12),$W$266,0)))</f>
        <v>7620.9258399591417</v>
      </c>
    </row>
    <row r="310" spans="1:26">
      <c r="A310" s="9">
        <f t="shared" si="5"/>
        <v>41</v>
      </c>
      <c r="B310" s="12">
        <f>IF($A310='P-Parametri'!$C$47,'P-Parametri'!$B$34,IF($A310='P-Parametri'!$C$48,'P-Parametri'!$C$34,'P-Parametri'!$C$52))</f>
        <v>4.8525513124279884E-2</v>
      </c>
      <c r="C310" s="10">
        <f>IF($A310&lt;='1-Input'!$B$26,0,IF($A310='1-Input'!$B$26+1,('1-Input'!$B$23+$C$267)*'1-Input'!$B$27,'1-Input'!$B$23+$C$267))</f>
        <v>18442.279331391004</v>
      </c>
      <c r="D310" s="10">
        <f>MAX(0,('1-Input'!$B$10-C310-IF(AND($A310&gt;=1,$A310&lt;1+'1-Input'!$C$12),$C$266,0)))/(1-'P-Parametri'!$B$31*MAX(0,IF(E309&lt;=0,0,(E309-F309)/E309)))</f>
        <v>13050.382762997329</v>
      </c>
      <c r="E310" s="10">
        <f>((E309-D310+MAX(0,-('1-Input'!$B$10-C310-IF(AND($A310&gt;=1,$A310&lt;1+'1-Input'!$C$12),$C$266,0))))*(1+B310))*(1-'P-Parametri'!$B$32)</f>
        <v>366995.02321666392</v>
      </c>
      <c r="F310" s="10">
        <f>IF(E309&lt;=0,F309,F309*(1-D310/E309))+MAX(0,-('1-Input'!$B$10-C310-IF(AND($A310&gt;=1,$A310&lt;1+'1-Input'!$C$12),$C$266,0)))</f>
        <v>93069.540676077508</v>
      </c>
      <c r="G310" s="10">
        <f>IF($A310&lt;='1-Input'!$B$26,0,IF($A310='1-Input'!$B$26+1,('1-Input'!$B$23+$G$267)*'1-Input'!$B$27,'1-Input'!$B$23+$G$267))</f>
        <v>20635.490055071939</v>
      </c>
      <c r="H310" s="10">
        <f>MAX(0,('1-Input'!$B$10-G310-IF(AND($A310&gt;=1,$A310&lt;1+'1-Input'!$C$12),$G$266,0)))/(1-'P-Parametri'!$B$31*MAX(0,IF(I309&lt;=0,0,(I309-J309)/I309)))</f>
        <v>10339.358260421848</v>
      </c>
      <c r="I310" s="10">
        <f>((I309-H310+MAX(0,-('1-Input'!$B$10-G310-IF(AND($A310&gt;=1,$A310&lt;1+'1-Input'!$C$12),$G$266,0))))*(1+B310))*(1-'P-Parametri'!$B$32)</f>
        <v>889998.84521625598</v>
      </c>
      <c r="J310" s="10">
        <f>IF(I309&lt;=0,J309,J309*(1-H310/I309))+MAX(0,-('1-Input'!$B$10-G310-IF(AND($A310&gt;=1,$A310&lt;1+'1-Input'!$C$12),$G$266,0)))</f>
        <v>225702.74386967588</v>
      </c>
      <c r="K310" s="10">
        <f>IF($A310&lt;='1-Input'!$B$26,0,IF($A310='1-Input'!$B$26+1,('1-Input'!$B$23+$K$267)*'1-Input'!$B$27,'1-Input'!$B$23+$K$267))</f>
        <v>16965.906230414541</v>
      </c>
      <c r="L310" s="10">
        <f>MAX(0,('1-Input'!$B$10-K310-IF(AND($A310&gt;=1,$A310&lt;1+'1-Input'!$C$12),$K$266,0)))/(1-'P-Parametri'!$B$31*MAX(0,IF(M309&lt;=0,0,(M309-N309)/M309)))</f>
        <v>12034.093769585459</v>
      </c>
      <c r="M310" s="10">
        <f>((M309-L310+MAX(0,-('1-Input'!$B$10-K310-IF(AND($A310&gt;=1,$A310&lt;1+'1-Input'!$C$12),$K$266,0))))*(1+B310))*(1-'P-Parametri'!$B$32)</f>
        <v>-29842.634483214082</v>
      </c>
      <c r="N310" s="10">
        <f>IF(M309&lt;=0,N309,N309*(1-L310/M309))+MAX(0,-('1-Input'!$B$10-K310-IF(AND($A310&gt;=1,$A310&lt;1+'1-Input'!$C$12),$K$266,0)))</f>
        <v>-1032.7391972805308</v>
      </c>
      <c r="O310" s="10">
        <f>IF($A310&lt;='1-Input'!$B$26,0,IF($A310='1-Input'!$B$26+1,('1-Input'!$B$23+$O$267)*'1-Input'!$B$27,'1-Input'!$B$23+$O$267))</f>
        <v>17132.667678716509</v>
      </c>
      <c r="P310" s="10">
        <f>MAX(0,('1-Input'!$B$10-O310-IF(AND($A310&gt;=1,$A310&lt;1+'1-Input'!$C$12),$O$266,0)))/(1-'P-Parametri'!$B$31*MAX(0,IF(Q309&lt;=0,0,(Q309-R309)/Q309)))</f>
        <v>14669.19177251202</v>
      </c>
      <c r="Q310" s="10">
        <f>((Q309-P310+MAX(0,-('1-Input'!$B$10-O310-IF(AND($A310&gt;=1,$A310&lt;1+'1-Input'!$C$12),$O$266,0))))*(1+B310))*(1-'P-Parametri'!$B$32)</f>
        <v>11987.422675287758</v>
      </c>
      <c r="R310" s="10">
        <f>IF(Q309&lt;=0,R309,R309*(1-P310/Q309))+MAX(0,-('1-Input'!$B$10-O310-IF(AND($A310&gt;=1,$A310&lt;1+'1-Input'!$C$12),$O$266,0)))</f>
        <v>3039.9974160422598</v>
      </c>
      <c r="S310" s="10">
        <f>IF($A310&lt;='1-Input'!$B$26,0,IF($A310='1-Input'!$B$26+1,('1-Input'!$B$23+$S$267)*'1-Input'!$B$27,'1-Input'!$B$23+$S$267))</f>
        <v>17144.331360738022</v>
      </c>
      <c r="T310" s="10">
        <f>MAX(0,('1-Input'!$B$10-S310-IF(AND($A310&gt;=1,$A310&lt;1+'1-Input'!$C$12),$S$266,0)))/(1-'P-Parametri'!$B$31*MAX(0,IF(U309&lt;=0,0,(U309-V309)/U309)))</f>
        <v>14654.774312571139</v>
      </c>
      <c r="U310" s="10">
        <f>((U309-T310+MAX(0,-('1-Input'!$B$10-S310-IF(AND($A310&gt;=1,$A310&lt;1+'1-Input'!$C$12),$S$266,0))))*(1+B310))*(1-'P-Parametri'!$B$32)</f>
        <v>15334.172478064866</v>
      </c>
      <c r="V310" s="10">
        <f>IF(U309&lt;=0,V309,V309*(1-T310/U309))+MAX(0,-('1-Input'!$B$10-S310-IF(AND($A310&gt;=1,$A310&lt;1+'1-Input'!$C$12),$S$266,0)))</f>
        <v>3888.7295437210869</v>
      </c>
      <c r="W310" s="10">
        <f>IF($A310&lt;='1-Input'!$B$26,0,IF($A310='1-Input'!$B$26+1,('1-Input'!$B$23+$W$267)*'1-Input'!$B$27,'1-Input'!$B$23+$W$267))</f>
        <v>17142.166962516119</v>
      </c>
      <c r="X310" s="10">
        <f>MAX(0,('1-Input'!$B$10-W310-IF(AND($A310&gt;=1,$A310&lt;1+'1-Input'!$C$12),$W$266,0)))/(1-'P-Parametri'!$B$31*MAX(0,IF(Y309&lt;=0,0,(Y309-Z309)/Y309)))</f>
        <v>14657.449721983265</v>
      </c>
      <c r="Y310" s="10">
        <f>((Y309-X310+MAX(0,-('1-Input'!$B$10-W310-IF(AND($A310&gt;=1,$A310&lt;1+'1-Input'!$C$12),$W$266,0))))*(1+B310))*(1-'P-Parametri'!$B$32)</f>
        <v>14713.125084204677</v>
      </c>
      <c r="Z310" s="10">
        <f>IF(Y309&lt;=0,Z309,Z309*(1-X310/Y309))+MAX(0,-('1-Input'!$B$10-W310-IF(AND($A310&gt;=1,$A310&lt;1+'1-Input'!$C$12),$W$266,0)))</f>
        <v>3731.2325968196619</v>
      </c>
    </row>
    <row r="311" spans="1:26">
      <c r="A311" s="9">
        <f t="shared" si="5"/>
        <v>42</v>
      </c>
      <c r="B311" s="12">
        <f>IF($A311='P-Parametri'!$C$47,'P-Parametri'!$B$34,IF($A311='P-Parametri'!$C$48,'P-Parametri'!$C$34,'P-Parametri'!$C$52))</f>
        <v>4.8525513124279884E-2</v>
      </c>
      <c r="C311" s="10">
        <f>IF($A311&lt;='1-Input'!$B$26,0,IF($A311='1-Input'!$B$26+1,('1-Input'!$B$23+$C$267)*'1-Input'!$B$27,'1-Input'!$B$23+$C$267))</f>
        <v>18442.279331391004</v>
      </c>
      <c r="D311" s="10">
        <f>MAX(0,('1-Input'!$B$10-C311-IF(AND($A311&gt;=1,$A311&lt;1+'1-Input'!$C$12),$C$266,0)))/(1-'P-Parametri'!$B$31*MAX(0,IF(E310&lt;=0,0,(E310-F310)/E310)))</f>
        <v>13099.953786690285</v>
      </c>
      <c r="E311" s="10">
        <f>((E310-D311+MAX(0,-('1-Input'!$B$10-C311-IF(AND($A311&gt;=1,$A311&lt;1+'1-Input'!$C$12),$C$266,0))))*(1+B311))*(1-'P-Parametri'!$B$32)</f>
        <v>370325.87324768328</v>
      </c>
      <c r="F311" s="10">
        <f>IF(E310&lt;=0,F310,F310*(1-D311/E310))+MAX(0,-('1-Input'!$B$10-C311-IF(AND($A311&gt;=1,$A311&lt;1+'1-Input'!$C$12),$C$266,0)))</f>
        <v>89747.406574315261</v>
      </c>
      <c r="G311" s="10">
        <f>IF($A311&lt;='1-Input'!$B$26,0,IF($A311='1-Input'!$B$26+1,('1-Input'!$B$23+$G$267)*'1-Input'!$B$27,'1-Input'!$B$23+$G$267))</f>
        <v>20635.490055071939</v>
      </c>
      <c r="H311" s="10">
        <f>MAX(0,('1-Input'!$B$10-G311-IF(AND($A311&gt;=1,$A311&lt;1+'1-Input'!$C$12),$G$266,0)))/(1-'P-Parametri'!$B$31*MAX(0,IF(I310&lt;=0,0,(I310-J310)/I310)))</f>
        <v>10378.631635203661</v>
      </c>
      <c r="I311" s="10">
        <f>((I310-H311+MAX(0,-('1-Input'!$B$10-G311-IF(AND($A311&gt;=1,$A311&lt;1+'1-Input'!$C$12),$G$266,0))))*(1+B311))*(1-'P-Parametri'!$B$32)</f>
        <v>920459.62732796243</v>
      </c>
      <c r="J311" s="10">
        <f>IF(I310&lt;=0,J310,J310*(1-H311/I310))+MAX(0,-('1-Input'!$B$10-G311-IF(AND($A311&gt;=1,$A311&lt;1+'1-Input'!$C$12),$G$266,0)))</f>
        <v>223070.73412014759</v>
      </c>
      <c r="K311" s="10">
        <f>IF($A311&lt;='1-Input'!$B$26,0,IF($A311='1-Input'!$B$26+1,('1-Input'!$B$23+$K$267)*'1-Input'!$B$27,'1-Input'!$B$23+$K$267))</f>
        <v>16965.906230414541</v>
      </c>
      <c r="L311" s="10">
        <f>MAX(0,('1-Input'!$B$10-K311-IF(AND($A311&gt;=1,$A311&lt;1+'1-Input'!$C$12),$K$266,0)))/(1-'P-Parametri'!$B$31*MAX(0,IF(M310&lt;=0,0,(M310-N310)/M310)))</f>
        <v>12034.093769585459</v>
      </c>
      <c r="M311" s="10">
        <f>((M310-L311+MAX(0,-('1-Input'!$B$10-K311-IF(AND($A311&gt;=1,$A311&lt;1+'1-Input'!$C$12),$K$266,0))))*(1+B311))*(1-'P-Parametri'!$B$32)</f>
        <v>-43821.000343274201</v>
      </c>
      <c r="N311" s="10">
        <f>IF(M310&lt;=0,N310,N310*(1-L311/M310))+MAX(0,-('1-Input'!$B$10-K311-IF(AND($A311&gt;=1,$A311&lt;1+'1-Input'!$C$12),$K$266,0)))</f>
        <v>-1032.7391972805308</v>
      </c>
      <c r="O311" s="10">
        <f>IF($A311&lt;='1-Input'!$B$26,0,IF($A311='1-Input'!$B$26+1,('1-Input'!$B$23+$O$267)*'1-Input'!$B$27,'1-Input'!$B$23+$O$267))</f>
        <v>17132.667678716509</v>
      </c>
      <c r="P311" s="10">
        <f>MAX(0,('1-Input'!$B$10-O311-IF(AND($A311&gt;=1,$A311&lt;1+'1-Input'!$C$12),$O$266,0)))/(1-'P-Parametri'!$B$31*MAX(0,IF(Q310&lt;=0,0,(Q310-R310)/Q310)))</f>
        <v>14724.911736142012</v>
      </c>
      <c r="Q311" s="10">
        <f>((Q310-P311+MAX(0,-('1-Input'!$B$10-O311-IF(AND($A311&gt;=1,$A311&lt;1+'1-Input'!$C$12),$O$266,0))))*(1+B311))*(1-'P-Parametri'!$B$32)</f>
        <v>-2864.5864679599008</v>
      </c>
      <c r="R311" s="10">
        <f>IF(Q310&lt;=0,R310,R310*(1-P311/Q310))+MAX(0,-('1-Input'!$B$10-O311-IF(AND($A311&gt;=1,$A311&lt;1+'1-Input'!$C$12),$O$266,0)))</f>
        <v>-694.22426295159505</v>
      </c>
      <c r="S311" s="10">
        <f>IF($A311&lt;='1-Input'!$B$26,0,IF($A311='1-Input'!$B$26+1,('1-Input'!$B$23+$S$267)*'1-Input'!$B$27,'1-Input'!$B$23+$S$267))</f>
        <v>17144.331360738022</v>
      </c>
      <c r="T311" s="10">
        <f>MAX(0,('1-Input'!$B$10-S311-IF(AND($A311&gt;=1,$A311&lt;1+'1-Input'!$C$12),$S$266,0)))/(1-'P-Parametri'!$B$31*MAX(0,IF(U310&lt;=0,0,(U310-V310)/U310)))</f>
        <v>14710.439512424369</v>
      </c>
      <c r="U311" s="10">
        <f>((U310-T311+MAX(0,-('1-Input'!$B$10-S311-IF(AND($A311&gt;=1,$A311&lt;1+'1-Input'!$C$12),$S$266,0))))*(1+B311))*(1-'P-Parametri'!$B$32)</f>
        <v>652.69192799502878</v>
      </c>
      <c r="V311" s="10">
        <f>IF(U310&lt;=0,V310,V310*(1-T311/U310))+MAX(0,-('1-Input'!$B$10-S311-IF(AND($A311&gt;=1,$A311&lt;1+'1-Input'!$C$12),$S$266,0)))</f>
        <v>158.17800499822377</v>
      </c>
      <c r="W311" s="10">
        <f>IF($A311&lt;='1-Input'!$B$26,0,IF($A311='1-Input'!$B$26+1,('1-Input'!$B$23+$W$267)*'1-Input'!$B$27,'1-Input'!$B$23+$W$267))</f>
        <v>17142.166962516119</v>
      </c>
      <c r="X311" s="10">
        <f>MAX(0,('1-Input'!$B$10-W311-IF(AND($A311&gt;=1,$A311&lt;1+'1-Input'!$C$12),$W$266,0)))/(1-'P-Parametri'!$B$31*MAX(0,IF(Y310&lt;=0,0,(Y310-Z310)/Y310)))</f>
        <v>14713.125084203817</v>
      </c>
      <c r="Y311" s="10">
        <f>((Y310-X311+MAX(0,-('1-Input'!$B$10-W311-IF(AND($A311&gt;=1,$A311&lt;1+'1-Input'!$C$12),$W$266,0))))*(1+B311))*(1-'P-Parametri'!$B$32)</f>
        <v>9.0032820039117514E-10</v>
      </c>
      <c r="Z311" s="10">
        <f>IF(Y310&lt;=0,Z310,Z310*(1-X311/Y310))+MAX(0,-('1-Input'!$B$10-W311-IF(AND($A311&gt;=1,$A311&lt;1+'1-Input'!$C$12),$W$266,0)))</f>
        <v>2.1830976787695209E-10</v>
      </c>
    </row>
    <row r="312" spans="1:26">
      <c r="A312" s="4" t="s">
        <v>410</v>
      </c>
      <c r="C312" s="10">
        <f>E311</f>
        <v>370325.87324768328</v>
      </c>
      <c r="G312" s="10">
        <f>I311</f>
        <v>920459.62732796243</v>
      </c>
      <c r="K312" s="10">
        <f>M311</f>
        <v>-43821.000343274201</v>
      </c>
      <c r="O312" s="10">
        <f>Q311</f>
        <v>-2864.5864679599008</v>
      </c>
      <c r="S312" s="10">
        <f>U311</f>
        <v>652.69192799502878</v>
      </c>
      <c r="W312" s="10">
        <f>Y311</f>
        <v>9.0032820039117514E-10</v>
      </c>
    </row>
    <row r="313" spans="1:26">
      <c r="A313" s="5" t="s">
        <v>454</v>
      </c>
      <c r="B313" s="10">
        <f>IFERROR(W265-W312*(W265-S265)/(W312-S312),W265)</f>
        <v>11028.517471988423</v>
      </c>
    </row>
    <row r="316" spans="1:26">
      <c r="A316" s="2" t="s">
        <v>460</v>
      </c>
    </row>
    <row r="317" spans="1:26">
      <c r="A317" s="4" t="s">
        <v>451</v>
      </c>
      <c r="C317" s="19">
        <f>'1-Input'!$B$17*0.57</f>
        <v>19950</v>
      </c>
      <c r="G317" s="19">
        <f>'1-Input'!$B$17</f>
        <v>35000</v>
      </c>
      <c r="K317" s="10">
        <f>IFERROR(G317-G364*(G317-C317)/(G364-C364),G317)</f>
        <v>6815.0264679419706</v>
      </c>
      <c r="O317" s="10">
        <f>IFERROR(K317-K364*(K317-G317)/(K364-G364),K317)</f>
        <v>9660.2079803506222</v>
      </c>
      <c r="S317" s="10">
        <f>IFERROR(O317-O364*(O317-K317)/(O364-K364),O317)</f>
        <v>8701.0398185102422</v>
      </c>
      <c r="W317" s="10">
        <f>IFERROR(S317-S364*(S317-O317)/(S364-O364),S317)</f>
        <v>8992.1424836273854</v>
      </c>
    </row>
    <row r="318" spans="1:26">
      <c r="A318" s="4" t="s">
        <v>452</v>
      </c>
      <c r="C318" s="10">
        <f>((C317*(1-'P-Parametri'!$B$22))+0)-(MAX(0,(IF(((C317*(1-'P-Parametri'!$B$22))+0)&lt;='P-Parametri'!$B$6,'P-Parametri'!$C$6*((C317*(1-'P-Parametri'!$B$22))+0),IF(((C317*(1-'P-Parametri'!$B$22))+0)&lt;='P-Parametri'!$B$7,'P-Parametri'!$B$9+'P-Parametri'!$C$7*(((C317*(1-'P-Parametri'!$B$22))+0)-'P-Parametri'!$B$6),'P-Parametri'!$B$10+'P-Parametri'!$C$8*(((C317*(1-'P-Parametri'!$B$22))+0)-'P-Parametri'!$B$7))))-(IF(((C317*(1-'P-Parametri'!$B$22))+0)&lt;='P-Parametri'!$C$12,'P-Parametri'!$B$12,IF(((C317*(1-'P-Parametri'!$B$22))+0)&lt;='P-Parametri'!$B$6,'P-Parametri'!$B$13+'P-Parametri'!$C$13*('P-Parametri'!$B$6-((C317*(1-'P-Parametri'!$B$22))+0))/'P-Parametri'!$D$13,IF(((C317*(1-'P-Parametri'!$B$22))+0)&lt;='P-Parametri'!$B$7,'P-Parametri'!$B$14*('P-Parametri'!$B$7-((C317*(1-'P-Parametri'!$B$22))+0))/'P-Parametri'!$C$14,0))))-(IF((C317*(1-'P-Parametri'!$B$22))&gt;0,IF(((C317*(1-'P-Parametri'!$B$22))+0)&lt;='P-Parametri'!$C$21,0,IF(((C317*(1-'P-Parametri'!$B$22))+0)&lt;='P-Parametri'!$D$21,'P-Parametri'!$B$21,IF(((C317*(1-'P-Parametri'!$B$22))+0)&lt;'P-Parametri'!$E$21,'P-Parametri'!$B$21*('P-Parametri'!$E$21-((C317*(1-'P-Parametri'!$B$22))+0))/('P-Parametri'!$E$21-'P-Parametri'!$D$21),0))),0))))-(IF(MAX(0,(IF(((C317*(1-'P-Parametri'!$B$22))+0)&lt;='P-Parametri'!$B$6,'P-Parametri'!$C$6*((C317*(1-'P-Parametri'!$B$22))+0),IF(((C317*(1-'P-Parametri'!$B$22))+0)&lt;='P-Parametri'!$B$7,'P-Parametri'!$B$9+'P-Parametri'!$C$7*(((C317*(1-'P-Parametri'!$B$22))+0)-'P-Parametri'!$B$6),'P-Parametri'!$B$10+'P-Parametri'!$C$8*(((C317*(1-'P-Parametri'!$B$22))+0)-'P-Parametri'!$B$7))))-(IF(((C317*(1-'P-Parametri'!$B$22))+0)&lt;='P-Parametri'!$C$12,'P-Parametri'!$B$12,IF(((C317*(1-'P-Parametri'!$B$22))+0)&lt;='P-Parametri'!$B$6,'P-Parametri'!$B$13+'P-Parametri'!$C$13*('P-Parametri'!$B$6-((C317*(1-'P-Parametri'!$B$22))+0))/'P-Parametri'!$D$13,IF(((C317*(1-'P-Parametri'!$B$22))+0)&lt;='P-Parametri'!$B$7,'P-Parametri'!$B$14*('P-Parametri'!$B$7-((C317*(1-'P-Parametri'!$B$22))+0))/'P-Parametri'!$C$14,0))))-(IF((C317*(1-'P-Parametri'!$B$22))&gt;0,IF(((C317*(1-'P-Parametri'!$B$22))+0)&lt;='P-Parametri'!$C$21,0,IF(((C317*(1-'P-Parametri'!$B$22))+0)&lt;='P-Parametri'!$D$21,'P-Parametri'!$B$21,IF(((C317*(1-'P-Parametri'!$B$22))+0)&lt;'P-Parametri'!$E$21,'P-Parametri'!$B$21*('P-Parametri'!$E$21-((C317*(1-'P-Parametri'!$B$22))+0))/('P-Parametri'!$E$21-'P-Parametri'!$D$21),0))),0)))&gt;0,'P-Parametri'!$B$11*((C317*(1-'P-Parametri'!$B$22))+0),0))+(IF(AND(((C317*(1-'P-Parametri'!$B$22))+0)&lt;='P-Parametri'!$C$18,(IF(((C317*(1-'P-Parametri'!$B$22))+0)&lt;='P-Parametri'!$B$6,'P-Parametri'!$C$6*((C317*(1-'P-Parametri'!$B$22))+0),IF(((C317*(1-'P-Parametri'!$B$22))+0)&lt;='P-Parametri'!$B$7,'P-Parametri'!$B$9+'P-Parametri'!$C$7*(((C317*(1-'P-Parametri'!$B$22))+0)-'P-Parametri'!$B$6),'P-Parametri'!$B$10+'P-Parametri'!$C$8*(((C317*(1-'P-Parametri'!$B$22))+0)-'P-Parametri'!$B$7))))&gt;(IF(((C317*(1-'P-Parametri'!$B$22))+0)&lt;='P-Parametri'!$C$12,'P-Parametri'!$B$12,IF(((C317*(1-'P-Parametri'!$B$22))+0)&lt;='P-Parametri'!$B$6,'P-Parametri'!$B$13+'P-Parametri'!$C$13*('P-Parametri'!$B$6-((C317*(1-'P-Parametri'!$B$22))+0))/'P-Parametri'!$D$13,IF(((C317*(1-'P-Parametri'!$B$22))+0)&lt;='P-Parametri'!$B$7,'P-Parametri'!$B$14*('P-Parametri'!$B$7-((C317*(1-'P-Parametri'!$B$22))+0))/'P-Parametri'!$C$14,0))))-'P-Parametri'!$D$18),'P-Parametri'!$B$18,0))+(IF((C317*(1-'P-Parametri'!$B$22))&gt;0,IF(((C317*(1-'P-Parametri'!$B$22))+0)&gt;'P-Parametri'!$D$20,0,IF(((C317*(1-'P-Parametri'!$B$22))+0)&lt;='P-Parametri'!$B$20,'P-Parametri'!$B$19*(C317*(1-'P-Parametri'!$B$22)),IF(((C317*(1-'P-Parametri'!$B$22))+0)&lt;='P-Parametri'!$C$20,'P-Parametri'!$C$19*(C317*(1-'P-Parametri'!$B$22)),'P-Parametri'!$D$19*(C317*(1-'P-Parametri'!$B$22))))),0))</f>
        <v>17271.754498461542</v>
      </c>
      <c r="G318" s="10">
        <f>((G317*(1-'P-Parametri'!$B$22))+0)-(MAX(0,(IF(((G317*(1-'P-Parametri'!$B$22))+0)&lt;='P-Parametri'!$B$6,'P-Parametri'!$C$6*((G317*(1-'P-Parametri'!$B$22))+0),IF(((G317*(1-'P-Parametri'!$B$22))+0)&lt;='P-Parametri'!$B$7,'P-Parametri'!$B$9+'P-Parametri'!$C$7*(((G317*(1-'P-Parametri'!$B$22))+0)-'P-Parametri'!$B$6),'P-Parametri'!$B$10+'P-Parametri'!$C$8*(((G317*(1-'P-Parametri'!$B$22))+0)-'P-Parametri'!$B$7))))-(IF(((G317*(1-'P-Parametri'!$B$22))+0)&lt;='P-Parametri'!$C$12,'P-Parametri'!$B$12,IF(((G317*(1-'P-Parametri'!$B$22))+0)&lt;='P-Parametri'!$B$6,'P-Parametri'!$B$13+'P-Parametri'!$C$13*('P-Parametri'!$B$6-((G317*(1-'P-Parametri'!$B$22))+0))/'P-Parametri'!$D$13,IF(((G317*(1-'P-Parametri'!$B$22))+0)&lt;='P-Parametri'!$B$7,'P-Parametri'!$B$14*('P-Parametri'!$B$7-((G317*(1-'P-Parametri'!$B$22))+0))/'P-Parametri'!$C$14,0))))-(IF((G317*(1-'P-Parametri'!$B$22))&gt;0,IF(((G317*(1-'P-Parametri'!$B$22))+0)&lt;='P-Parametri'!$C$21,0,IF(((G317*(1-'P-Parametri'!$B$22))+0)&lt;='P-Parametri'!$D$21,'P-Parametri'!$B$21,IF(((G317*(1-'P-Parametri'!$B$22))+0)&lt;'P-Parametri'!$E$21,'P-Parametri'!$B$21*('P-Parametri'!$E$21-((G317*(1-'P-Parametri'!$B$22))+0))/('P-Parametri'!$E$21-'P-Parametri'!$D$21),0))),0))))-(IF(MAX(0,(IF(((G317*(1-'P-Parametri'!$B$22))+0)&lt;='P-Parametri'!$B$6,'P-Parametri'!$C$6*((G317*(1-'P-Parametri'!$B$22))+0),IF(((G317*(1-'P-Parametri'!$B$22))+0)&lt;='P-Parametri'!$B$7,'P-Parametri'!$B$9+'P-Parametri'!$C$7*(((G317*(1-'P-Parametri'!$B$22))+0)-'P-Parametri'!$B$6),'P-Parametri'!$B$10+'P-Parametri'!$C$8*(((G317*(1-'P-Parametri'!$B$22))+0)-'P-Parametri'!$B$7))))-(IF(((G317*(1-'P-Parametri'!$B$22))+0)&lt;='P-Parametri'!$C$12,'P-Parametri'!$B$12,IF(((G317*(1-'P-Parametri'!$B$22))+0)&lt;='P-Parametri'!$B$6,'P-Parametri'!$B$13+'P-Parametri'!$C$13*('P-Parametri'!$B$6-((G317*(1-'P-Parametri'!$B$22))+0))/'P-Parametri'!$D$13,IF(((G317*(1-'P-Parametri'!$B$22))+0)&lt;='P-Parametri'!$B$7,'P-Parametri'!$B$14*('P-Parametri'!$B$7-((G317*(1-'P-Parametri'!$B$22))+0))/'P-Parametri'!$C$14,0))))-(IF((G317*(1-'P-Parametri'!$B$22))&gt;0,IF(((G317*(1-'P-Parametri'!$B$22))+0)&lt;='P-Parametri'!$C$21,0,IF(((G317*(1-'P-Parametri'!$B$22))+0)&lt;='P-Parametri'!$D$21,'P-Parametri'!$B$21,IF(((G317*(1-'P-Parametri'!$B$22))+0)&lt;'P-Parametri'!$E$21,'P-Parametri'!$B$21*('P-Parametri'!$E$21-((G317*(1-'P-Parametri'!$B$22))+0))/('P-Parametri'!$E$21-'P-Parametri'!$D$21),0))),0)))&gt;0,'P-Parametri'!$B$11*((G317*(1-'P-Parametri'!$B$22))+0),0))+(IF(AND(((G317*(1-'P-Parametri'!$B$22))+0)&lt;='P-Parametri'!$C$18,(IF(((G317*(1-'P-Parametri'!$B$22))+0)&lt;='P-Parametri'!$B$6,'P-Parametri'!$C$6*((G317*(1-'P-Parametri'!$B$22))+0),IF(((G317*(1-'P-Parametri'!$B$22))+0)&lt;='P-Parametri'!$B$7,'P-Parametri'!$B$9+'P-Parametri'!$C$7*(((G317*(1-'P-Parametri'!$B$22))+0)-'P-Parametri'!$B$6),'P-Parametri'!$B$10+'P-Parametri'!$C$8*(((G317*(1-'P-Parametri'!$B$22))+0)-'P-Parametri'!$B$7))))&gt;(IF(((G317*(1-'P-Parametri'!$B$22))+0)&lt;='P-Parametri'!$C$12,'P-Parametri'!$B$12,IF(((G317*(1-'P-Parametri'!$B$22))+0)&lt;='P-Parametri'!$B$6,'P-Parametri'!$B$13+'P-Parametri'!$C$13*('P-Parametri'!$B$6-((G317*(1-'P-Parametri'!$B$22))+0))/'P-Parametri'!$D$13,IF(((G317*(1-'P-Parametri'!$B$22))+0)&lt;='P-Parametri'!$B$7,'P-Parametri'!$B$14*('P-Parametri'!$B$7-((G317*(1-'P-Parametri'!$B$22))+0))/'P-Parametri'!$C$14,0))))-'P-Parametri'!$D$18),'P-Parametri'!$B$18,0))+(IF((G317*(1-'P-Parametri'!$B$22))&gt;0,IF(((G317*(1-'P-Parametri'!$B$22))+0)&gt;'P-Parametri'!$D$20,0,IF(((G317*(1-'P-Parametri'!$B$22))+0)&lt;='P-Parametri'!$B$20,'P-Parametri'!$B$19*(G317*(1-'P-Parametri'!$B$22)),IF(((G317*(1-'P-Parametri'!$B$22))+0)&lt;='P-Parametri'!$C$20,'P-Parametri'!$C$19*(G317*(1-'P-Parametri'!$B$22)),'P-Parametri'!$D$19*(G317*(1-'P-Parametri'!$B$22))))),0))</f>
        <v>26040.798409090909</v>
      </c>
      <c r="K318" s="10">
        <f>((K317*(1-'P-Parametri'!$B$22))+0)-(MAX(0,(IF(((K317*(1-'P-Parametri'!$B$22))+0)&lt;='P-Parametri'!$B$6,'P-Parametri'!$C$6*((K317*(1-'P-Parametri'!$B$22))+0),IF(((K317*(1-'P-Parametri'!$B$22))+0)&lt;='P-Parametri'!$B$7,'P-Parametri'!$B$9+'P-Parametri'!$C$7*(((K317*(1-'P-Parametri'!$B$22))+0)-'P-Parametri'!$B$6),'P-Parametri'!$B$10+'P-Parametri'!$C$8*(((K317*(1-'P-Parametri'!$B$22))+0)-'P-Parametri'!$B$7))))-(IF(((K317*(1-'P-Parametri'!$B$22))+0)&lt;='P-Parametri'!$C$12,'P-Parametri'!$B$12,IF(((K317*(1-'P-Parametri'!$B$22))+0)&lt;='P-Parametri'!$B$6,'P-Parametri'!$B$13+'P-Parametri'!$C$13*('P-Parametri'!$B$6-((K317*(1-'P-Parametri'!$B$22))+0))/'P-Parametri'!$D$13,IF(((K317*(1-'P-Parametri'!$B$22))+0)&lt;='P-Parametri'!$B$7,'P-Parametri'!$B$14*('P-Parametri'!$B$7-((K317*(1-'P-Parametri'!$B$22))+0))/'P-Parametri'!$C$14,0))))-(IF((K317*(1-'P-Parametri'!$B$22))&gt;0,IF(((K317*(1-'P-Parametri'!$B$22))+0)&lt;='P-Parametri'!$C$21,0,IF(((K317*(1-'P-Parametri'!$B$22))+0)&lt;='P-Parametri'!$D$21,'P-Parametri'!$B$21,IF(((K317*(1-'P-Parametri'!$B$22))+0)&lt;'P-Parametri'!$E$21,'P-Parametri'!$B$21*('P-Parametri'!$E$21-((K317*(1-'P-Parametri'!$B$22))+0))/('P-Parametri'!$E$21-'P-Parametri'!$D$21),0))),0))))-(IF(MAX(0,(IF(((K317*(1-'P-Parametri'!$B$22))+0)&lt;='P-Parametri'!$B$6,'P-Parametri'!$C$6*((K317*(1-'P-Parametri'!$B$22))+0),IF(((K317*(1-'P-Parametri'!$B$22))+0)&lt;='P-Parametri'!$B$7,'P-Parametri'!$B$9+'P-Parametri'!$C$7*(((K317*(1-'P-Parametri'!$B$22))+0)-'P-Parametri'!$B$6),'P-Parametri'!$B$10+'P-Parametri'!$C$8*(((K317*(1-'P-Parametri'!$B$22))+0)-'P-Parametri'!$B$7))))-(IF(((K317*(1-'P-Parametri'!$B$22))+0)&lt;='P-Parametri'!$C$12,'P-Parametri'!$B$12,IF(((K317*(1-'P-Parametri'!$B$22))+0)&lt;='P-Parametri'!$B$6,'P-Parametri'!$B$13+'P-Parametri'!$C$13*('P-Parametri'!$B$6-((K317*(1-'P-Parametri'!$B$22))+0))/'P-Parametri'!$D$13,IF(((K317*(1-'P-Parametri'!$B$22))+0)&lt;='P-Parametri'!$B$7,'P-Parametri'!$B$14*('P-Parametri'!$B$7-((K317*(1-'P-Parametri'!$B$22))+0))/'P-Parametri'!$C$14,0))))-(IF((K317*(1-'P-Parametri'!$B$22))&gt;0,IF(((K317*(1-'P-Parametri'!$B$22))+0)&lt;='P-Parametri'!$C$21,0,IF(((K317*(1-'P-Parametri'!$B$22))+0)&lt;='P-Parametri'!$D$21,'P-Parametri'!$B$21,IF(((K317*(1-'P-Parametri'!$B$22))+0)&lt;'P-Parametri'!$E$21,'P-Parametri'!$B$21*('P-Parametri'!$E$21-((K317*(1-'P-Parametri'!$B$22))+0))/('P-Parametri'!$E$21-'P-Parametri'!$D$21),0))),0)))&gt;0,'P-Parametri'!$B$11*((K317*(1-'P-Parametri'!$B$22))+0),0))+(IF(AND(((K317*(1-'P-Parametri'!$B$22))+0)&lt;='P-Parametri'!$C$18,(IF(((K317*(1-'P-Parametri'!$B$22))+0)&lt;='P-Parametri'!$B$6,'P-Parametri'!$C$6*((K317*(1-'P-Parametri'!$B$22))+0),IF(((K317*(1-'P-Parametri'!$B$22))+0)&lt;='P-Parametri'!$B$7,'P-Parametri'!$B$9+'P-Parametri'!$C$7*(((K317*(1-'P-Parametri'!$B$22))+0)-'P-Parametri'!$B$6),'P-Parametri'!$B$10+'P-Parametri'!$C$8*(((K317*(1-'P-Parametri'!$B$22))+0)-'P-Parametri'!$B$7))))&gt;(IF(((K317*(1-'P-Parametri'!$B$22))+0)&lt;='P-Parametri'!$C$12,'P-Parametri'!$B$12,IF(((K317*(1-'P-Parametri'!$B$22))+0)&lt;='P-Parametri'!$B$6,'P-Parametri'!$B$13+'P-Parametri'!$C$13*('P-Parametri'!$B$6-((K317*(1-'P-Parametri'!$B$22))+0))/'P-Parametri'!$D$13,IF(((K317*(1-'P-Parametri'!$B$22))+0)&lt;='P-Parametri'!$B$7,'P-Parametri'!$B$14*('P-Parametri'!$B$7-((K317*(1-'P-Parametri'!$B$22))+0))/'P-Parametri'!$C$14,0))))-'P-Parametri'!$D$18),'P-Parametri'!$B$18,0))+(IF((K317*(1-'P-Parametri'!$B$22))&gt;0,IF(((K317*(1-'P-Parametri'!$B$22))+0)&gt;'P-Parametri'!$D$20,0,IF(((K317*(1-'P-Parametri'!$B$22))+0)&lt;='P-Parametri'!$B$20,'P-Parametri'!$B$19*(K317*(1-'P-Parametri'!$B$22)),IF(((K317*(1-'P-Parametri'!$B$22))+0)&lt;='P-Parametri'!$C$20,'P-Parametri'!$C$19*(K317*(1-'P-Parametri'!$B$22)),'P-Parametri'!$D$19*(K317*(1-'P-Parametri'!$B$22))))),0))</f>
        <v>6628.1250485613091</v>
      </c>
      <c r="O318" s="10">
        <f>((O317*(1-'P-Parametri'!$B$22))+0)-(MAX(0,(IF(((O317*(1-'P-Parametri'!$B$22))+0)&lt;='P-Parametri'!$B$6,'P-Parametri'!$C$6*((O317*(1-'P-Parametri'!$B$22))+0),IF(((O317*(1-'P-Parametri'!$B$22))+0)&lt;='P-Parametri'!$B$7,'P-Parametri'!$B$9+'P-Parametri'!$C$7*(((O317*(1-'P-Parametri'!$B$22))+0)-'P-Parametri'!$B$6),'P-Parametri'!$B$10+'P-Parametri'!$C$8*(((O317*(1-'P-Parametri'!$B$22))+0)-'P-Parametri'!$B$7))))-(IF(((O317*(1-'P-Parametri'!$B$22))+0)&lt;='P-Parametri'!$C$12,'P-Parametri'!$B$12,IF(((O317*(1-'P-Parametri'!$B$22))+0)&lt;='P-Parametri'!$B$6,'P-Parametri'!$B$13+'P-Parametri'!$C$13*('P-Parametri'!$B$6-((O317*(1-'P-Parametri'!$B$22))+0))/'P-Parametri'!$D$13,IF(((O317*(1-'P-Parametri'!$B$22))+0)&lt;='P-Parametri'!$B$7,'P-Parametri'!$B$14*('P-Parametri'!$B$7-((O317*(1-'P-Parametri'!$B$22))+0))/'P-Parametri'!$C$14,0))))-(IF((O317*(1-'P-Parametri'!$B$22))&gt;0,IF(((O317*(1-'P-Parametri'!$B$22))+0)&lt;='P-Parametri'!$C$21,0,IF(((O317*(1-'P-Parametri'!$B$22))+0)&lt;='P-Parametri'!$D$21,'P-Parametri'!$B$21,IF(((O317*(1-'P-Parametri'!$B$22))+0)&lt;'P-Parametri'!$E$21,'P-Parametri'!$B$21*('P-Parametri'!$E$21-((O317*(1-'P-Parametri'!$B$22))+0))/('P-Parametri'!$E$21-'P-Parametri'!$D$21),0))),0))))-(IF(MAX(0,(IF(((O317*(1-'P-Parametri'!$B$22))+0)&lt;='P-Parametri'!$B$6,'P-Parametri'!$C$6*((O317*(1-'P-Parametri'!$B$22))+0),IF(((O317*(1-'P-Parametri'!$B$22))+0)&lt;='P-Parametri'!$B$7,'P-Parametri'!$B$9+'P-Parametri'!$C$7*(((O317*(1-'P-Parametri'!$B$22))+0)-'P-Parametri'!$B$6),'P-Parametri'!$B$10+'P-Parametri'!$C$8*(((O317*(1-'P-Parametri'!$B$22))+0)-'P-Parametri'!$B$7))))-(IF(((O317*(1-'P-Parametri'!$B$22))+0)&lt;='P-Parametri'!$C$12,'P-Parametri'!$B$12,IF(((O317*(1-'P-Parametri'!$B$22))+0)&lt;='P-Parametri'!$B$6,'P-Parametri'!$B$13+'P-Parametri'!$C$13*('P-Parametri'!$B$6-((O317*(1-'P-Parametri'!$B$22))+0))/'P-Parametri'!$D$13,IF(((O317*(1-'P-Parametri'!$B$22))+0)&lt;='P-Parametri'!$B$7,'P-Parametri'!$B$14*('P-Parametri'!$B$7-((O317*(1-'P-Parametri'!$B$22))+0))/'P-Parametri'!$C$14,0))))-(IF((O317*(1-'P-Parametri'!$B$22))&gt;0,IF(((O317*(1-'P-Parametri'!$B$22))+0)&lt;='P-Parametri'!$C$21,0,IF(((O317*(1-'P-Parametri'!$B$22))+0)&lt;='P-Parametri'!$D$21,'P-Parametri'!$B$21,IF(((O317*(1-'P-Parametri'!$B$22))+0)&lt;'P-Parametri'!$E$21,'P-Parametri'!$B$21*('P-Parametri'!$E$21-((O317*(1-'P-Parametri'!$B$22))+0))/('P-Parametri'!$E$21-'P-Parametri'!$D$21),0))),0)))&gt;0,'P-Parametri'!$B$11*((O317*(1-'P-Parametri'!$B$22))+0),0))+(IF(AND(((O317*(1-'P-Parametri'!$B$22))+0)&lt;='P-Parametri'!$C$18,(IF(((O317*(1-'P-Parametri'!$B$22))+0)&lt;='P-Parametri'!$B$6,'P-Parametri'!$C$6*((O317*(1-'P-Parametri'!$B$22))+0),IF(((O317*(1-'P-Parametri'!$B$22))+0)&lt;='P-Parametri'!$B$7,'P-Parametri'!$B$9+'P-Parametri'!$C$7*(((O317*(1-'P-Parametri'!$B$22))+0)-'P-Parametri'!$B$6),'P-Parametri'!$B$10+'P-Parametri'!$C$8*(((O317*(1-'P-Parametri'!$B$22))+0)-'P-Parametri'!$B$7))))&gt;(IF(((O317*(1-'P-Parametri'!$B$22))+0)&lt;='P-Parametri'!$C$12,'P-Parametri'!$B$12,IF(((O317*(1-'P-Parametri'!$B$22))+0)&lt;='P-Parametri'!$B$6,'P-Parametri'!$B$13+'P-Parametri'!$C$13*('P-Parametri'!$B$6-((O317*(1-'P-Parametri'!$B$22))+0))/'P-Parametri'!$D$13,IF(((O317*(1-'P-Parametri'!$B$22))+0)&lt;='P-Parametri'!$B$7,'P-Parametri'!$B$14*('P-Parametri'!$B$7-((O317*(1-'P-Parametri'!$B$22))+0))/'P-Parametri'!$C$14,0))))-'P-Parametri'!$D$18),'P-Parametri'!$B$18,0))+(IF((O317*(1-'P-Parametri'!$B$22))&gt;0,IF(((O317*(1-'P-Parametri'!$B$22))+0)&gt;'P-Parametri'!$D$20,0,IF(((O317*(1-'P-Parametri'!$B$22))+0)&lt;='P-Parametri'!$B$20,'P-Parametri'!$B$19*(O317*(1-'P-Parametri'!$B$22)),IF(((O317*(1-'P-Parametri'!$B$22))+0)&lt;='P-Parametri'!$C$20,'P-Parametri'!$C$19*(O317*(1-'P-Parametri'!$B$22)),'P-Parametri'!$D$19*(O317*(1-'P-Parametri'!$B$22))))),0))</f>
        <v>10199.265198165987</v>
      </c>
      <c r="S318" s="10">
        <f>((S317*(1-'P-Parametri'!$B$22))+0)-(MAX(0,(IF(((S317*(1-'P-Parametri'!$B$22))+0)&lt;='P-Parametri'!$B$6,'P-Parametri'!$C$6*((S317*(1-'P-Parametri'!$B$22))+0),IF(((S317*(1-'P-Parametri'!$B$22))+0)&lt;='P-Parametri'!$B$7,'P-Parametri'!$B$9+'P-Parametri'!$C$7*(((S317*(1-'P-Parametri'!$B$22))+0)-'P-Parametri'!$B$6),'P-Parametri'!$B$10+'P-Parametri'!$C$8*(((S317*(1-'P-Parametri'!$B$22))+0)-'P-Parametri'!$B$7))))-(IF(((S317*(1-'P-Parametri'!$B$22))+0)&lt;='P-Parametri'!$C$12,'P-Parametri'!$B$12,IF(((S317*(1-'P-Parametri'!$B$22))+0)&lt;='P-Parametri'!$B$6,'P-Parametri'!$B$13+'P-Parametri'!$C$13*('P-Parametri'!$B$6-((S317*(1-'P-Parametri'!$B$22))+0))/'P-Parametri'!$D$13,IF(((S317*(1-'P-Parametri'!$B$22))+0)&lt;='P-Parametri'!$B$7,'P-Parametri'!$B$14*('P-Parametri'!$B$7-((S317*(1-'P-Parametri'!$B$22))+0))/'P-Parametri'!$C$14,0))))-(IF((S317*(1-'P-Parametri'!$B$22))&gt;0,IF(((S317*(1-'P-Parametri'!$B$22))+0)&lt;='P-Parametri'!$C$21,0,IF(((S317*(1-'P-Parametri'!$B$22))+0)&lt;='P-Parametri'!$D$21,'P-Parametri'!$B$21,IF(((S317*(1-'P-Parametri'!$B$22))+0)&lt;'P-Parametri'!$E$21,'P-Parametri'!$B$21*('P-Parametri'!$E$21-((S317*(1-'P-Parametri'!$B$22))+0))/('P-Parametri'!$E$21-'P-Parametri'!$D$21),0))),0))))-(IF(MAX(0,(IF(((S317*(1-'P-Parametri'!$B$22))+0)&lt;='P-Parametri'!$B$6,'P-Parametri'!$C$6*((S317*(1-'P-Parametri'!$B$22))+0),IF(((S317*(1-'P-Parametri'!$B$22))+0)&lt;='P-Parametri'!$B$7,'P-Parametri'!$B$9+'P-Parametri'!$C$7*(((S317*(1-'P-Parametri'!$B$22))+0)-'P-Parametri'!$B$6),'P-Parametri'!$B$10+'P-Parametri'!$C$8*(((S317*(1-'P-Parametri'!$B$22))+0)-'P-Parametri'!$B$7))))-(IF(((S317*(1-'P-Parametri'!$B$22))+0)&lt;='P-Parametri'!$C$12,'P-Parametri'!$B$12,IF(((S317*(1-'P-Parametri'!$B$22))+0)&lt;='P-Parametri'!$B$6,'P-Parametri'!$B$13+'P-Parametri'!$C$13*('P-Parametri'!$B$6-((S317*(1-'P-Parametri'!$B$22))+0))/'P-Parametri'!$D$13,IF(((S317*(1-'P-Parametri'!$B$22))+0)&lt;='P-Parametri'!$B$7,'P-Parametri'!$B$14*('P-Parametri'!$B$7-((S317*(1-'P-Parametri'!$B$22))+0))/'P-Parametri'!$C$14,0))))-(IF((S317*(1-'P-Parametri'!$B$22))&gt;0,IF(((S317*(1-'P-Parametri'!$B$22))+0)&lt;='P-Parametri'!$C$21,0,IF(((S317*(1-'P-Parametri'!$B$22))+0)&lt;='P-Parametri'!$D$21,'P-Parametri'!$B$21,IF(((S317*(1-'P-Parametri'!$B$22))+0)&lt;'P-Parametri'!$E$21,'P-Parametri'!$B$21*('P-Parametri'!$E$21-((S317*(1-'P-Parametri'!$B$22))+0))/('P-Parametri'!$E$21-'P-Parametri'!$D$21),0))),0)))&gt;0,'P-Parametri'!$B$11*((S317*(1-'P-Parametri'!$B$22))+0),0))+(IF(AND(((S317*(1-'P-Parametri'!$B$22))+0)&lt;='P-Parametri'!$C$18,(IF(((S317*(1-'P-Parametri'!$B$22))+0)&lt;='P-Parametri'!$B$6,'P-Parametri'!$C$6*((S317*(1-'P-Parametri'!$B$22))+0),IF(((S317*(1-'P-Parametri'!$B$22))+0)&lt;='P-Parametri'!$B$7,'P-Parametri'!$B$9+'P-Parametri'!$C$7*(((S317*(1-'P-Parametri'!$B$22))+0)-'P-Parametri'!$B$6),'P-Parametri'!$B$10+'P-Parametri'!$C$8*(((S317*(1-'P-Parametri'!$B$22))+0)-'P-Parametri'!$B$7))))&gt;(IF(((S317*(1-'P-Parametri'!$B$22))+0)&lt;='P-Parametri'!$C$12,'P-Parametri'!$B$12,IF(((S317*(1-'P-Parametri'!$B$22))+0)&lt;='P-Parametri'!$B$6,'P-Parametri'!$B$13+'P-Parametri'!$C$13*('P-Parametri'!$B$6-((S317*(1-'P-Parametri'!$B$22))+0))/'P-Parametri'!$D$13,IF(((S317*(1-'P-Parametri'!$B$22))+0)&lt;='P-Parametri'!$B$7,'P-Parametri'!$B$14*('P-Parametri'!$B$7-((S317*(1-'P-Parametri'!$B$22))+0))/'P-Parametri'!$C$14,0))))-'P-Parametri'!$D$18),'P-Parametri'!$B$18,0))+(IF((S317*(1-'P-Parametri'!$B$22))&gt;0,IF(((S317*(1-'P-Parametri'!$B$22))+0)&gt;'P-Parametri'!$D$20,0,IF(((S317*(1-'P-Parametri'!$B$22))+0)&lt;='P-Parametri'!$B$20,'P-Parametri'!$B$19*(S317*(1-'P-Parametri'!$B$22)),IF(((S317*(1-'P-Parametri'!$B$22))+0)&lt;='P-Parametri'!$C$20,'P-Parametri'!$C$19*(S317*(1-'P-Parametri'!$B$22)),'P-Parametri'!$D$19*(S317*(1-'P-Parametri'!$B$22))))),0))</f>
        <v>8462.4146715915813</v>
      </c>
      <c r="W318" s="10">
        <f>((W317*(1-'P-Parametri'!$B$22))+0)-(MAX(0,(IF(((W317*(1-'P-Parametri'!$B$22))+0)&lt;='P-Parametri'!$B$6,'P-Parametri'!$C$6*((W317*(1-'P-Parametri'!$B$22))+0),IF(((W317*(1-'P-Parametri'!$B$22))+0)&lt;='P-Parametri'!$B$7,'P-Parametri'!$B$9+'P-Parametri'!$C$7*(((W317*(1-'P-Parametri'!$B$22))+0)-'P-Parametri'!$B$6),'P-Parametri'!$B$10+'P-Parametri'!$C$8*(((W317*(1-'P-Parametri'!$B$22))+0)-'P-Parametri'!$B$7))))-(IF(((W317*(1-'P-Parametri'!$B$22))+0)&lt;='P-Parametri'!$C$12,'P-Parametri'!$B$12,IF(((W317*(1-'P-Parametri'!$B$22))+0)&lt;='P-Parametri'!$B$6,'P-Parametri'!$B$13+'P-Parametri'!$C$13*('P-Parametri'!$B$6-((W317*(1-'P-Parametri'!$B$22))+0))/'P-Parametri'!$D$13,IF(((W317*(1-'P-Parametri'!$B$22))+0)&lt;='P-Parametri'!$B$7,'P-Parametri'!$B$14*('P-Parametri'!$B$7-((W317*(1-'P-Parametri'!$B$22))+0))/'P-Parametri'!$C$14,0))))-(IF((W317*(1-'P-Parametri'!$B$22))&gt;0,IF(((W317*(1-'P-Parametri'!$B$22))+0)&lt;='P-Parametri'!$C$21,0,IF(((W317*(1-'P-Parametri'!$B$22))+0)&lt;='P-Parametri'!$D$21,'P-Parametri'!$B$21,IF(((W317*(1-'P-Parametri'!$B$22))+0)&lt;'P-Parametri'!$E$21,'P-Parametri'!$B$21*('P-Parametri'!$E$21-((W317*(1-'P-Parametri'!$B$22))+0))/('P-Parametri'!$E$21-'P-Parametri'!$D$21),0))),0))))-(IF(MAX(0,(IF(((W317*(1-'P-Parametri'!$B$22))+0)&lt;='P-Parametri'!$B$6,'P-Parametri'!$C$6*((W317*(1-'P-Parametri'!$B$22))+0),IF(((W317*(1-'P-Parametri'!$B$22))+0)&lt;='P-Parametri'!$B$7,'P-Parametri'!$B$9+'P-Parametri'!$C$7*(((W317*(1-'P-Parametri'!$B$22))+0)-'P-Parametri'!$B$6),'P-Parametri'!$B$10+'P-Parametri'!$C$8*(((W317*(1-'P-Parametri'!$B$22))+0)-'P-Parametri'!$B$7))))-(IF(((W317*(1-'P-Parametri'!$B$22))+0)&lt;='P-Parametri'!$C$12,'P-Parametri'!$B$12,IF(((W317*(1-'P-Parametri'!$B$22))+0)&lt;='P-Parametri'!$B$6,'P-Parametri'!$B$13+'P-Parametri'!$C$13*('P-Parametri'!$B$6-((W317*(1-'P-Parametri'!$B$22))+0))/'P-Parametri'!$D$13,IF(((W317*(1-'P-Parametri'!$B$22))+0)&lt;='P-Parametri'!$B$7,'P-Parametri'!$B$14*('P-Parametri'!$B$7-((W317*(1-'P-Parametri'!$B$22))+0))/'P-Parametri'!$C$14,0))))-(IF((W317*(1-'P-Parametri'!$B$22))&gt;0,IF(((W317*(1-'P-Parametri'!$B$22))+0)&lt;='P-Parametri'!$C$21,0,IF(((W317*(1-'P-Parametri'!$B$22))+0)&lt;='P-Parametri'!$D$21,'P-Parametri'!$B$21,IF(((W317*(1-'P-Parametri'!$B$22))+0)&lt;'P-Parametri'!$E$21,'P-Parametri'!$B$21*('P-Parametri'!$E$21-((W317*(1-'P-Parametri'!$B$22))+0))/('P-Parametri'!$E$21-'P-Parametri'!$D$21),0))),0)))&gt;0,'P-Parametri'!$B$11*((W317*(1-'P-Parametri'!$B$22))+0),0))+(IF(AND(((W317*(1-'P-Parametri'!$B$22))+0)&lt;='P-Parametri'!$C$18,(IF(((W317*(1-'P-Parametri'!$B$22))+0)&lt;='P-Parametri'!$B$6,'P-Parametri'!$C$6*((W317*(1-'P-Parametri'!$B$22))+0),IF(((W317*(1-'P-Parametri'!$B$22))+0)&lt;='P-Parametri'!$B$7,'P-Parametri'!$B$9+'P-Parametri'!$C$7*(((W317*(1-'P-Parametri'!$B$22))+0)-'P-Parametri'!$B$6),'P-Parametri'!$B$10+'P-Parametri'!$C$8*(((W317*(1-'P-Parametri'!$B$22))+0)-'P-Parametri'!$B$7))))&gt;(IF(((W317*(1-'P-Parametri'!$B$22))+0)&lt;='P-Parametri'!$C$12,'P-Parametri'!$B$12,IF(((W317*(1-'P-Parametri'!$B$22))+0)&lt;='P-Parametri'!$B$6,'P-Parametri'!$B$13+'P-Parametri'!$C$13*('P-Parametri'!$B$6-((W317*(1-'P-Parametri'!$B$22))+0))/'P-Parametri'!$D$13,IF(((W317*(1-'P-Parametri'!$B$22))+0)&lt;='P-Parametri'!$B$7,'P-Parametri'!$B$14*('P-Parametri'!$B$7-((W317*(1-'P-Parametri'!$B$22))+0))/'P-Parametri'!$C$14,0))))-'P-Parametri'!$D$18),'P-Parametri'!$B$18,0))+(IF((W317*(1-'P-Parametri'!$B$22))&gt;0,IF(((W317*(1-'P-Parametri'!$B$22))+0)&gt;'P-Parametri'!$D$20,0,IF(((W317*(1-'P-Parametri'!$B$22))+0)&lt;='P-Parametri'!$B$20,'P-Parametri'!$B$19*(W317*(1-'P-Parametri'!$B$22)),IF(((W317*(1-'P-Parametri'!$B$22))+0)&lt;='P-Parametri'!$C$20,'P-Parametri'!$C$19*(W317*(1-'P-Parametri'!$B$22)),'P-Parametri'!$D$19*(W317*(1-'P-Parametri'!$B$22))))),0))</f>
        <v>8745.5338752281532</v>
      </c>
    </row>
    <row r="319" spans="1:26">
      <c r="A319" s="4" t="s">
        <v>453</v>
      </c>
      <c r="C319" s="10">
        <f>(('P-Parametri'!$B$24*C317)*(1+'P-Parametri'!$B$26)^('1-Input'!$B$25-1-'1-Input'!$B$12+1)*(IF('P-Parametri'!$B$26=0,'1-Input'!$B$12,((1+'P-Parametri'!$B$26)^'1-Input'!$B$12-1)/'P-Parametri'!$B$26)))*'P-Parametri'!$B$27*(1-'P-Parametri'!$B$28)</f>
        <v>1475.3774867953882</v>
      </c>
      <c r="G319" s="10">
        <f>(('P-Parametri'!$B$24*G317)*(1+'P-Parametri'!$B$26)^('1-Input'!$B$25-1-'1-Input'!$B$12+1)*(IF('P-Parametri'!$B$26=0,'1-Input'!$B$12,((1+'P-Parametri'!$B$26)^'1-Input'!$B$12-1)/'P-Parametri'!$B$26)))*'P-Parametri'!$B$27*(1-'P-Parametri'!$B$28)</f>
        <v>2588.3815557813832</v>
      </c>
      <c r="K319" s="10">
        <f>(('P-Parametri'!$B$24*K317)*(1+'P-Parametri'!$B$26)^('1-Input'!$B$25-1-'1-Input'!$B$12+1)*(IF('P-Parametri'!$B$26=0,'1-Input'!$B$12,((1+'P-Parametri'!$B$26)^'1-Input'!$B$12-1)/'P-Parametri'!$B$26)))*'P-Parametri'!$B$27*(1-'P-Parametri'!$B$28)</f>
        <v>503.99682319379826</v>
      </c>
      <c r="O319" s="10">
        <f>(('P-Parametri'!$B$24*O317)*(1+'P-Parametri'!$B$26)^('1-Input'!$B$25-1-'1-Input'!$B$12+1)*(IF('P-Parametri'!$B$26=0,'1-Input'!$B$12,((1+'P-Parametri'!$B$26)^'1-Input'!$B$12-1)/'P-Parametri'!$B$26)))*'P-Parametri'!$B$27*(1-'P-Parametri'!$B$28)</f>
        <v>714.40869032433352</v>
      </c>
      <c r="S319" s="10">
        <f>(('P-Parametri'!$B$24*S317)*(1+'P-Parametri'!$B$26)^('1-Input'!$B$25-1-'1-Input'!$B$12+1)*(IF('P-Parametri'!$B$26=0,'1-Input'!$B$12,((1+'P-Parametri'!$B$26)^'1-Input'!$B$12-1)/'P-Parametri'!$B$26)))*'P-Parametri'!$B$27*(1-'P-Parametri'!$B$28)</f>
        <v>643.47459949575148</v>
      </c>
      <c r="W319" s="10">
        <f>(('P-Parametri'!$B$24*W317)*(1+'P-Parametri'!$B$26)^('1-Input'!$B$25-1-'1-Input'!$B$12+1)*(IF('P-Parametri'!$B$26=0,'1-Input'!$B$12,((1+'P-Parametri'!$B$26)^'1-Input'!$B$12-1)/'P-Parametri'!$B$26)))*'P-Parametri'!$B$27*(1-'P-Parametri'!$B$28)</f>
        <v>665.00273575940923</v>
      </c>
    </row>
    <row r="320" spans="1:26">
      <c r="A320" s="15" t="s">
        <v>176</v>
      </c>
      <c r="B320" s="15" t="s">
        <v>177</v>
      </c>
      <c r="C320" s="15" t="s">
        <v>178</v>
      </c>
      <c r="D320" s="15" t="s">
        <v>180</v>
      </c>
      <c r="E320" s="15" t="s">
        <v>181</v>
      </c>
      <c r="F320" s="15" t="s">
        <v>182</v>
      </c>
      <c r="G320" s="15" t="s">
        <v>178</v>
      </c>
      <c r="H320" s="15" t="s">
        <v>180</v>
      </c>
      <c r="I320" s="15" t="s">
        <v>181</v>
      </c>
      <c r="J320" s="15" t="s">
        <v>182</v>
      </c>
      <c r="K320" s="15" t="s">
        <v>178</v>
      </c>
      <c r="L320" s="15" t="s">
        <v>180</v>
      </c>
      <c r="M320" s="15" t="s">
        <v>181</v>
      </c>
      <c r="N320" s="15" t="s">
        <v>182</v>
      </c>
      <c r="O320" s="15" t="s">
        <v>178</v>
      </c>
      <c r="P320" s="15" t="s">
        <v>180</v>
      </c>
      <c r="Q320" s="15" t="s">
        <v>181</v>
      </c>
      <c r="R320" s="15" t="s">
        <v>182</v>
      </c>
      <c r="S320" s="15" t="s">
        <v>178</v>
      </c>
      <c r="T320" s="15" t="s">
        <v>180</v>
      </c>
      <c r="U320" s="15" t="s">
        <v>181</v>
      </c>
      <c r="V320" s="15" t="s">
        <v>182</v>
      </c>
      <c r="W320" s="15" t="s">
        <v>178</v>
      </c>
      <c r="X320" s="15" t="s">
        <v>180</v>
      </c>
      <c r="Y320" s="15" t="s">
        <v>181</v>
      </c>
      <c r="Z320" s="15" t="s">
        <v>182</v>
      </c>
    </row>
    <row r="321" spans="1:26">
      <c r="A321" s="9">
        <f>0</f>
        <v>0</v>
      </c>
      <c r="D321" s="10">
        <f>0</f>
        <v>0</v>
      </c>
      <c r="E321" s="10">
        <f>'1-Input'!$B$8</f>
        <v>760000</v>
      </c>
      <c r="F321" s="10">
        <f>'1-Input'!$B$9</f>
        <v>586000</v>
      </c>
      <c r="H321" s="10">
        <f>0</f>
        <v>0</v>
      </c>
      <c r="I321" s="10">
        <f>'1-Input'!$B$8</f>
        <v>760000</v>
      </c>
      <c r="J321" s="10">
        <f>'1-Input'!$B$9</f>
        <v>586000</v>
      </c>
      <c r="L321" s="10">
        <f>0</f>
        <v>0</v>
      </c>
      <c r="M321" s="10">
        <f>'1-Input'!$B$8</f>
        <v>760000</v>
      </c>
      <c r="N321" s="10">
        <f>'1-Input'!$B$9</f>
        <v>586000</v>
      </c>
      <c r="P321" s="10">
        <f>0</f>
        <v>0</v>
      </c>
      <c r="Q321" s="10">
        <f>'1-Input'!$B$8</f>
        <v>760000</v>
      </c>
      <c r="R321" s="10">
        <f>'1-Input'!$B$9</f>
        <v>586000</v>
      </c>
      <c r="T321" s="10">
        <f>0</f>
        <v>0</v>
      </c>
      <c r="U321" s="10">
        <f>'1-Input'!$B$8</f>
        <v>760000</v>
      </c>
      <c r="V321" s="10">
        <f>'1-Input'!$B$9</f>
        <v>586000</v>
      </c>
      <c r="X321" s="10">
        <f>0</f>
        <v>0</v>
      </c>
      <c r="Y321" s="10">
        <f>'1-Input'!$B$8</f>
        <v>760000</v>
      </c>
      <c r="Z321" s="10">
        <f>'1-Input'!$B$9</f>
        <v>586000</v>
      </c>
    </row>
    <row r="322" spans="1:26">
      <c r="A322" s="9">
        <f t="shared" ref="A322:A363" si="6">A321+1</f>
        <v>1</v>
      </c>
      <c r="B322" s="12">
        <f>IF($A322='P-Parametri'!$B$47,'P-Parametri'!$B$34,IF($A322='P-Parametri'!$B$48,'P-Parametri'!$C$34,'P-Parametri'!$B$50))</f>
        <v>0.01</v>
      </c>
      <c r="C322" s="10">
        <f>IF($A322&lt;='1-Input'!$B$26,0,IF($A322='1-Input'!$B$26+1,('1-Input'!$B$23+$C$319)*'1-Input'!$B$27,'1-Input'!$B$23+$C$319))</f>
        <v>0</v>
      </c>
      <c r="D322" s="10">
        <f>MAX(0,('1-Input'!$B$10-C322-IF(AND($A322&gt;=1,$A322&lt;1+'1-Input'!$B$12),$C$318,0)))/(1-'P-Parametri'!$B$31*MAX(0,IF(E321&lt;=0,0,(E321-F321)/E321)))</f>
        <v>12470.57275332871</v>
      </c>
      <c r="E322" s="10">
        <f>((E321-D322+MAX(0,-('1-Input'!$B$10-C322-IF(AND($A322&gt;=1,$A322&lt;1+'1-Input'!$B$12),$C$318,0))))*(1+B322))*(1-'P-Parametri'!$B$32)</f>
        <v>753494.71207609971</v>
      </c>
      <c r="F322" s="10">
        <f>IF(E321&lt;=0,F321,F321*(1-D322/E321))+MAX(0,-('1-Input'!$B$10-C322-IF(AND($A322&gt;=1,$A322&lt;1+'1-Input'!$B$12),$C$318,0)))</f>
        <v>576384.53206124913</v>
      </c>
      <c r="G322" s="10">
        <f>IF($A322&lt;='1-Input'!$B$26,0,IF($A322='1-Input'!$B$26+1,('1-Input'!$B$23+$G$319)*'1-Input'!$B$27,'1-Input'!$B$23+$G$319))</f>
        <v>0</v>
      </c>
      <c r="H322" s="10">
        <f>MAX(0,('1-Input'!$B$10-G322-IF(AND($A322&gt;=1,$A322&lt;1+'1-Input'!$B$12),$G$318,0)))/(1-'P-Parametri'!$B$31*MAX(0,IF(I321&lt;=0,0,(I321-J321)/I321)))</f>
        <v>3146.5012159199023</v>
      </c>
      <c r="I322" s="10">
        <f>((I321-H322+MAX(0,-('1-Input'!$B$10-G322-IF(AND($A322&gt;=1,$A322&lt;1+'1-Input'!$B$12),$G$318,0))))*(1+B322))*(1-'P-Parametri'!$B$32)</f>
        <v>762893.18970437709</v>
      </c>
      <c r="J322" s="10">
        <f>IF(I321&lt;=0,J321,J321*(1-H322/I321))+MAX(0,-('1-Input'!$B$10-G322-IF(AND($A322&gt;=1,$A322&lt;1+'1-Input'!$B$12),$G$318,0)))</f>
        <v>583573.88195719861</v>
      </c>
      <c r="K322" s="10">
        <f>IF($A322&lt;='1-Input'!$B$26,0,IF($A322='1-Input'!$B$26+1,('1-Input'!$B$23+$K$319)*'1-Input'!$B$27,'1-Input'!$B$23+$K$319))</f>
        <v>0</v>
      </c>
      <c r="L322" s="10">
        <f>MAX(0,('1-Input'!$B$10-K322-IF(AND($A322&gt;=1,$A322&lt;1+'1-Input'!$B$12),$K$318,0)))/(1-'P-Parametri'!$B$31*MAX(0,IF(M321&lt;=0,0,(M321-N321)/M321)))</f>
        <v>23787.879796146124</v>
      </c>
      <c r="M322" s="10">
        <f>((M321-L322+MAX(0,-('1-Input'!$B$10-K322-IF(AND($A322&gt;=1,$A322&lt;1+'1-Input'!$B$12),$K$318,0))))*(1+B322))*(1-'P-Parametri'!$B$32)</f>
        <v>742087.09292308067</v>
      </c>
      <c r="N322" s="10">
        <f>IF(M321&lt;=0,N321,N321*(1-L322/M321))+MAX(0,-('1-Input'!$B$10-K322-IF(AND($A322&gt;=1,$A322&lt;1+'1-Input'!$B$12),$K$318,0)))</f>
        <v>567658.29268349789</v>
      </c>
      <c r="O322" s="10">
        <f>IF($A322&lt;='1-Input'!$B$26,0,IF($A322='1-Input'!$B$26+1,('1-Input'!$B$23+$O$319)*'1-Input'!$B$27,'1-Input'!$B$23+$O$319))</f>
        <v>0</v>
      </c>
      <c r="P322" s="10">
        <f>MAX(0,('1-Input'!$B$10-O322-IF(AND($A322&gt;=1,$A322&lt;1+'1-Input'!$B$12),$O$318,0)))/(1-'P-Parametri'!$B$31*MAX(0,IF(Q321&lt;=0,0,(Q321-R321)/Q321)))</f>
        <v>19990.707999040027</v>
      </c>
      <c r="Q322" s="10">
        <f>((Q321-P322+MAX(0,-('1-Input'!$B$10-O322-IF(AND($A322&gt;=1,$A322&lt;1+'1-Input'!$B$12),$O$318,0))))*(1+B322))*(1-'P-Parametri'!$B$32)</f>
        <v>745914.56615112768</v>
      </c>
      <c r="R322" s="10">
        <f>IF(Q321&lt;=0,R321,R321*(1-P322/Q321))+MAX(0,-('1-Input'!$B$10-O322-IF(AND($A322&gt;=1,$A322&lt;1+'1-Input'!$B$12),$O$318,0)))</f>
        <v>570586.11199021386</v>
      </c>
      <c r="S322" s="10">
        <f>IF($A322&lt;='1-Input'!$B$26,0,IF($A322='1-Input'!$B$26+1,('1-Input'!$B$23+$S$319)*'1-Input'!$B$27,'1-Input'!$B$23+$S$319))</f>
        <v>0</v>
      </c>
      <c r="T322" s="10">
        <f>MAX(0,('1-Input'!$B$10-S322-IF(AND($A322&gt;=1,$A322&lt;1+'1-Input'!$B$12),$S$318,0)))/(1-'P-Parametri'!$B$31*MAX(0,IF(U321&lt;=0,0,(U321-V321)/U321)))</f>
        <v>21837.490695604676</v>
      </c>
      <c r="U322" s="10">
        <f>((U321-T322+MAX(0,-('1-Input'!$B$10-S322-IF(AND($A322&gt;=1,$A322&lt;1+'1-Input'!$B$12),$S$318,0))))*(1+B322))*(1-'P-Parametri'!$B$32)</f>
        <v>744053.04612864438</v>
      </c>
      <c r="V322" s="10">
        <f>IF(U321&lt;=0,V321,V321*(1-T322/U321))+MAX(0,-('1-Input'!$B$10-S322-IF(AND($A322&gt;=1,$A322&lt;1+'1-Input'!$B$12),$S$318,0)))</f>
        <v>569162.14533207321</v>
      </c>
      <c r="W322" s="10">
        <f>IF($A322&lt;='1-Input'!$B$26,0,IF($A322='1-Input'!$B$26+1,('1-Input'!$B$23+$W$319)*'1-Input'!$B$27,'1-Input'!$B$23+$W$319))</f>
        <v>0</v>
      </c>
      <c r="X322" s="10">
        <f>MAX(0,('1-Input'!$B$10-W322-IF(AND($A322&gt;=1,$A322&lt;1+'1-Input'!$B$12),$W$318,0)))/(1-'P-Parametri'!$B$31*MAX(0,IF(Y321&lt;=0,0,(Y321-Z321)/Y321)))</f>
        <v>21536.451752793389</v>
      </c>
      <c r="Y322" s="10">
        <f>((Y321-X322+MAX(0,-('1-Input'!$B$10-W322-IF(AND($A322&gt;=1,$A322&lt;1+'1-Input'!$B$12),$W$318,0))))*(1+B322))*(1-'P-Parametri'!$B$32)</f>
        <v>744356.48736221925</v>
      </c>
      <c r="Z322" s="10">
        <f>IF(Y321&lt;=0,Z321,Z321*(1-X322/Y321))+MAX(0,-('1-Input'!$B$10-W322-IF(AND($A322&gt;=1,$A322&lt;1+'1-Input'!$B$12),$W$318,0)))</f>
        <v>569394.26220113563</v>
      </c>
    </row>
    <row r="323" spans="1:26">
      <c r="A323" s="9">
        <f t="shared" si="6"/>
        <v>2</v>
      </c>
      <c r="B323" s="12">
        <f>IF($A323='P-Parametri'!$B$47,'P-Parametri'!$B$34,IF($A323='P-Parametri'!$B$48,'P-Parametri'!$C$34,'P-Parametri'!$B$50))</f>
        <v>0.01</v>
      </c>
      <c r="C323" s="10">
        <f>IF($A323&lt;='1-Input'!$B$26,0,IF($A323='1-Input'!$B$26+1,('1-Input'!$B$23+$C$319)*'1-Input'!$B$27,'1-Input'!$B$23+$C$319))</f>
        <v>0</v>
      </c>
      <c r="D323" s="10">
        <f>MAX(0,('1-Input'!$B$10-C323-IF(AND($A323&gt;=1,$A323&lt;1+'1-Input'!$B$12),$C$318,0)))/(1-'P-Parametri'!$B$31*MAX(0,IF(E322&lt;=0,0,(E322-F322)/E322)))</f>
        <v>12491.653287998461</v>
      </c>
      <c r="E323" s="10">
        <f>((E322-D323+MAX(0,-('1-Input'!$B$10-C323-IF(AND($A323&gt;=1,$A323&lt;1+'1-Input'!$B$12),$C$318,0))))*(1+B323))*(1-'P-Parametri'!$B$32)</f>
        <v>746916.26319723018</v>
      </c>
      <c r="F323" s="10">
        <f>IF(E322&lt;=0,F322,F322*(1-D323/E322))+MAX(0,-('1-Input'!$B$10-C323-IF(AND($A323&gt;=1,$A323&lt;1+'1-Input'!$B$12),$C$318,0)))</f>
        <v>566829.06256732764</v>
      </c>
      <c r="G323" s="10">
        <f>IF($A323&lt;='1-Input'!$B$26,0,IF($A323='1-Input'!$B$26+1,('1-Input'!$B$23+$G$319)*'1-Input'!$B$27,'1-Input'!$B$23+$G$319))</f>
        <v>0</v>
      </c>
      <c r="H323" s="10">
        <f>MAX(0,('1-Input'!$B$10-G323-IF(AND($A323&gt;=1,$A323&lt;1+'1-Input'!$B$12),$G$318,0)))/(1-'P-Parametri'!$B$31*MAX(0,IF(I322&lt;=0,0,(I322-J322)/I322)))</f>
        <v>3151.82013184162</v>
      </c>
      <c r="I323" s="10">
        <f>((I322-H323+MAX(0,-('1-Input'!$B$10-G323-IF(AND($A323&gt;=1,$A323&lt;1+'1-Input'!$B$12),$G$318,0))))*(1+B323))*(1-'P-Parametri'!$B$32)</f>
        <v>765804.10570172442</v>
      </c>
      <c r="J323" s="10">
        <f>IF(I322&lt;=0,J322,J322*(1-H323/I322))+MAX(0,-('1-Input'!$B$10-G323-IF(AND($A323&gt;=1,$A323&lt;1+'1-Input'!$B$12),$G$318,0)))</f>
        <v>581162.90236740524</v>
      </c>
      <c r="K323" s="10">
        <f>IF($A323&lt;='1-Input'!$B$26,0,IF($A323='1-Input'!$B$26+1,('1-Input'!$B$23+$K$319)*'1-Input'!$B$27,'1-Input'!$B$23+$K$319))</f>
        <v>0</v>
      </c>
      <c r="L323" s="10">
        <f>MAX(0,('1-Input'!$B$10-K323-IF(AND($A323&gt;=1,$A323&lt;1+'1-Input'!$B$12),$K$318,0)))/(1-'P-Parametri'!$B$31*MAX(0,IF(M322&lt;=0,0,(M322-N322)/M322)))</f>
        <v>23828.091359374343</v>
      </c>
      <c r="M323" s="10">
        <f>((M322-L323+MAX(0,-('1-Input'!$B$10-K323-IF(AND($A323&gt;=1,$A323&lt;1+'1-Input'!$B$12),$K$318,0))))*(1+B323))*(1-'P-Parametri'!$B$32)</f>
        <v>723990.70839618472</v>
      </c>
      <c r="N323" s="10">
        <f>IF(M322&lt;=0,N322,N322*(1-L323/M322))+MAX(0,-('1-Input'!$B$10-K323-IF(AND($A323&gt;=1,$A323&lt;1+'1-Input'!$B$12),$K$318,0)))</f>
        <v>549431.03366233758</v>
      </c>
      <c r="O323" s="10">
        <f>IF($A323&lt;='1-Input'!$B$26,0,IF($A323='1-Input'!$B$26+1,('1-Input'!$B$23+$O$319)*'1-Input'!$B$27,'1-Input'!$B$23+$O$319))</f>
        <v>0</v>
      </c>
      <c r="P323" s="10">
        <f>MAX(0,('1-Input'!$B$10-O323-IF(AND($A323&gt;=1,$A323&lt;1+'1-Input'!$B$12),$O$318,0)))/(1-'P-Parametri'!$B$31*MAX(0,IF(Q322&lt;=0,0,(Q322-R322)/Q322)))</f>
        <v>20024.500738265589</v>
      </c>
      <c r="Q323" s="10">
        <f>((Q322-P323+MAX(0,-('1-Input'!$B$10-O323-IF(AND($A323&gt;=1,$A323&lt;1+'1-Input'!$B$12),$O$318,0))))*(1+B323))*(1-'P-Parametri'!$B$32)</f>
        <v>731682.66813485674</v>
      </c>
      <c r="R323" s="10">
        <f>IF(Q322&lt;=0,R322,R322*(1-P323/Q322))+MAX(0,-('1-Input'!$B$10-O323-IF(AND($A323&gt;=1,$A323&lt;1+'1-Input'!$B$12),$O$318,0)))</f>
        <v>555268.40331514669</v>
      </c>
      <c r="S323" s="10">
        <f>IF($A323&lt;='1-Input'!$B$26,0,IF($A323='1-Input'!$B$26+1,('1-Input'!$B$23+$S$319)*'1-Input'!$B$27,'1-Input'!$B$23+$S$319))</f>
        <v>0</v>
      </c>
      <c r="T323" s="10">
        <f>MAX(0,('1-Input'!$B$10-S323-IF(AND($A323&gt;=1,$A323&lt;1+'1-Input'!$B$12),$S$318,0)))/(1-'P-Parametri'!$B$31*MAX(0,IF(U322&lt;=0,0,(U322-V322)/U322)))</f>
        <v>21874.405277542075</v>
      </c>
      <c r="U323" s="10">
        <f>((U322-T323+MAX(0,-('1-Input'!$B$10-S323-IF(AND($A323&gt;=1,$A323&lt;1+'1-Input'!$B$12),$S$318,0))))*(1+B323))*(1-'P-Parametri'!$B$32)</f>
        <v>727941.62640509405</v>
      </c>
      <c r="V323" s="10">
        <f>IF(U322&lt;=0,V322,V322*(1-T323/U322))+MAX(0,-('1-Input'!$B$10-S323-IF(AND($A323&gt;=1,$A323&lt;1+'1-Input'!$B$12),$S$318,0)))</f>
        <v>552429.35524350672</v>
      </c>
      <c r="W323" s="10">
        <f>IF($A323&lt;='1-Input'!$B$26,0,IF($A323='1-Input'!$B$26+1,('1-Input'!$B$23+$W$319)*'1-Input'!$B$27,'1-Input'!$B$23+$W$319))</f>
        <v>0</v>
      </c>
      <c r="X323" s="10">
        <f>MAX(0,('1-Input'!$B$10-W323-IF(AND($A323&gt;=1,$A323&lt;1+'1-Input'!$B$12),$W$318,0)))/(1-'P-Parametri'!$B$31*MAX(0,IF(Y322&lt;=0,0,(Y322-Z322)/Y322)))</f>
        <v>21572.857451779189</v>
      </c>
      <c r="Y323" s="10">
        <f>((Y322-X323+MAX(0,-('1-Input'!$B$10-W323-IF(AND($A323&gt;=1,$A323&lt;1+'1-Input'!$B$12),$W$318,0))))*(1+B323))*(1-'P-Parametri'!$B$32)</f>
        <v>728551.44327712536</v>
      </c>
      <c r="Z323" s="10">
        <f>IF(Y322&lt;=0,Z322,Z322*(1-X323/Y322))+MAX(0,-('1-Input'!$B$10-W323-IF(AND($A323&gt;=1,$A323&lt;1+'1-Input'!$B$12),$W$318,0)))</f>
        <v>552892.14062246156</v>
      </c>
    </row>
    <row r="324" spans="1:26">
      <c r="A324" s="9">
        <f t="shared" si="6"/>
        <v>3</v>
      </c>
      <c r="B324" s="12">
        <f>IF($A324='P-Parametri'!$B$47,'P-Parametri'!$B$34,IF($A324='P-Parametri'!$B$48,'P-Parametri'!$C$34,'P-Parametri'!$B$50))</f>
        <v>0.01</v>
      </c>
      <c r="C324" s="10">
        <f>IF($A324&lt;='1-Input'!$B$26,0,IF($A324='1-Input'!$B$26+1,('1-Input'!$B$23+$C$319)*'1-Input'!$B$27,'1-Input'!$B$23+$C$319))</f>
        <v>0</v>
      </c>
      <c r="D324" s="10">
        <f>MAX(0,('1-Input'!$B$10-C324-IF(AND($A324&gt;=1,$A324&lt;1+'1-Input'!$B$12),$C$318,0)))/(1-'P-Parametri'!$B$31*MAX(0,IF(E323&lt;=0,0,(E323-F323)/E323)))</f>
        <v>12512.637475994567</v>
      </c>
      <c r="E324" s="10">
        <f>((E323-D324+MAX(0,-('1-Input'!$B$10-C324-IF(AND($A324&gt;=1,$A324&lt;1+'1-Input'!$B$12),$C$318,0))))*(1+B324))*(1-'P-Parametri'!$B$32)</f>
        <v>740264.1666544911</v>
      </c>
      <c r="F324" s="10">
        <f>IF(E323&lt;=0,F323,F323*(1-D324/E323))+MAX(0,-('1-Input'!$B$10-C324-IF(AND($A324&gt;=1,$A324&lt;1+'1-Input'!$B$12),$C$318,0)))</f>
        <v>557333.31730077963</v>
      </c>
      <c r="G324" s="10">
        <f>IF($A324&lt;='1-Input'!$B$26,0,IF($A324='1-Input'!$B$26+1,('1-Input'!$B$23+$G$319)*'1-Input'!$B$27,'1-Input'!$B$23+$G$319))</f>
        <v>0</v>
      </c>
      <c r="H324" s="10">
        <f>MAX(0,('1-Input'!$B$10-G324-IF(AND($A324&gt;=1,$A324&lt;1+'1-Input'!$B$12),$G$318,0)))/(1-'P-Parametri'!$B$31*MAX(0,IF(I323&lt;=0,0,(I323-J323)/I323)))</f>
        <v>3157.1147381400533</v>
      </c>
      <c r="I324" s="10">
        <f>((I323-H324+MAX(0,-('1-Input'!$B$10-G324-IF(AND($A324&gt;=1,$A324&lt;1+'1-Input'!$B$12),$G$318,0))))*(1+B324))*(1-'P-Parametri'!$B$32)</f>
        <v>768732.91395147378</v>
      </c>
      <c r="J324" s="10">
        <f>IF(I323&lt;=0,J323,J323*(1-H324/I323))+MAX(0,-('1-Input'!$B$10-G324-IF(AND($A324&gt;=1,$A324&lt;1+'1-Input'!$B$12),$G$318,0)))</f>
        <v>578766.99204169202</v>
      </c>
      <c r="K324" s="10">
        <f>IF($A324&lt;='1-Input'!$B$26,0,IF($A324='1-Input'!$B$26+1,('1-Input'!$B$23+$K$319)*'1-Input'!$B$27,'1-Input'!$B$23+$K$319))</f>
        <v>0</v>
      </c>
      <c r="L324" s="10">
        <f>MAX(0,('1-Input'!$B$10-K324-IF(AND($A324&gt;=1,$A324&lt;1+'1-Input'!$B$12),$K$318,0)))/(1-'P-Parametri'!$B$31*MAX(0,IF(M323&lt;=0,0,(M323-N323)/M323)))</f>
        <v>23868.119139296312</v>
      </c>
      <c r="M324" s="10">
        <f>((M323-L324+MAX(0,-('1-Input'!$B$10-K324-IF(AND($A324&gt;=1,$A324&lt;1+'1-Input'!$B$12),$K$318,0))))*(1+B324))*(1-'P-Parametri'!$B$32)</f>
        <v>705709.56751915836</v>
      </c>
      <c r="N324" s="10">
        <f>IF(M323&lt;=0,N323,N323*(1-L324/M323))+MAX(0,-('1-Input'!$B$10-K324-IF(AND($A324&gt;=1,$A324&lt;1+'1-Input'!$B$12),$K$318,0)))</f>
        <v>531317.69986095512</v>
      </c>
      <c r="O324" s="10">
        <f>IF($A324&lt;='1-Input'!$B$26,0,IF($A324='1-Input'!$B$26+1,('1-Input'!$B$23+$O$319)*'1-Input'!$B$27,'1-Input'!$B$23+$O$319))</f>
        <v>0</v>
      </c>
      <c r="P324" s="10">
        <f>MAX(0,('1-Input'!$B$10-O324-IF(AND($A324&gt;=1,$A324&lt;1+'1-Input'!$B$12),$O$318,0)))/(1-'P-Parametri'!$B$31*MAX(0,IF(Q323&lt;=0,0,(Q323-R323)/Q323)))</f>
        <v>20058.139030838414</v>
      </c>
      <c r="Q324" s="10">
        <f>((Q323-P324+MAX(0,-('1-Input'!$B$10-O324-IF(AND($A324&gt;=1,$A324&lt;1+'1-Input'!$B$12),$O$318,0))))*(1+B324))*(1-'P-Parametri'!$B$32)</f>
        <v>717303.29284626839</v>
      </c>
      <c r="R324" s="10">
        <f>IF(Q323&lt;=0,R323,R323*(1-P324/Q323))+MAX(0,-('1-Input'!$B$10-O324-IF(AND($A324&gt;=1,$A324&lt;1+'1-Input'!$B$12),$O$318,0)))</f>
        <v>540046.43439586367</v>
      </c>
      <c r="S324" s="10">
        <f>IF($A324&lt;='1-Input'!$B$26,0,IF($A324='1-Input'!$B$26+1,('1-Input'!$B$23+$S$319)*'1-Input'!$B$27,'1-Input'!$B$23+$S$319))</f>
        <v>0</v>
      </c>
      <c r="T324" s="10">
        <f>MAX(0,('1-Input'!$B$10-S324-IF(AND($A324&gt;=1,$A324&lt;1+'1-Input'!$B$12),$S$318,0)))/(1-'P-Parametri'!$B$31*MAX(0,IF(U323&lt;=0,0,(U323-V323)/U323)))</f>
        <v>21911.15114472749</v>
      </c>
      <c r="U324" s="10">
        <f>((U323-T324+MAX(0,-('1-Input'!$B$10-S324-IF(AND($A324&gt;=1,$A324&lt;1+'1-Input'!$B$12),$S$318,0))))*(1+B324))*(1-'P-Parametri'!$B$32)</f>
        <v>711664.59845294431</v>
      </c>
      <c r="V324" s="10">
        <f>IF(U323&lt;=0,V323,V323*(1-T324/U323))+MAX(0,-('1-Input'!$B$10-S324-IF(AND($A324&gt;=1,$A324&lt;1+'1-Input'!$B$12),$S$318,0)))</f>
        <v>535801.14954616025</v>
      </c>
      <c r="W324" s="10">
        <f>IF($A324&lt;='1-Input'!$B$26,0,IF($A324='1-Input'!$B$26+1,('1-Input'!$B$23+$W$319)*'1-Input'!$B$27,'1-Input'!$B$23+$W$319))</f>
        <v>0</v>
      </c>
      <c r="X324" s="10">
        <f>MAX(0,('1-Input'!$B$10-W324-IF(AND($A324&gt;=1,$A324&lt;1+'1-Input'!$B$12),$W$318,0)))/(1-'P-Parametri'!$B$31*MAX(0,IF(Y323&lt;=0,0,(Y323-Z323)/Y323)))</f>
        <v>21609.096761816421</v>
      </c>
      <c r="Y324" s="10">
        <f>((Y323-X324+MAX(0,-('1-Input'!$B$10-W324-IF(AND($A324&gt;=1,$A324&lt;1+'1-Input'!$B$12),$W$318,0))))*(1+B324))*(1-'P-Parametri'!$B$32)</f>
        <v>712583.74644050107</v>
      </c>
      <c r="Z324" s="10">
        <f>IF(Y323&lt;=0,Z323,Z323*(1-X324/Y323))+MAX(0,-('1-Input'!$B$10-W324-IF(AND($A324&gt;=1,$A324&lt;1+'1-Input'!$B$12),$W$318,0)))</f>
        <v>536493.16169543192</v>
      </c>
    </row>
    <row r="325" spans="1:26">
      <c r="A325" s="9">
        <f t="shared" si="6"/>
        <v>4</v>
      </c>
      <c r="B325" s="12">
        <f>IF($A325='P-Parametri'!$B$47,'P-Parametri'!$B$34,IF($A325='P-Parametri'!$B$48,'P-Parametri'!$C$34,'P-Parametri'!$B$50))</f>
        <v>0.01</v>
      </c>
      <c r="C325" s="10">
        <f>IF($A325&lt;='1-Input'!$B$26,0,IF($A325='1-Input'!$B$26+1,('1-Input'!$B$23+$C$319)*'1-Input'!$B$27,'1-Input'!$B$23+$C$319))</f>
        <v>0</v>
      </c>
      <c r="D325" s="10">
        <f>MAX(0,('1-Input'!$B$10-C325-IF(AND($A325&gt;=1,$A325&lt;1+'1-Input'!$B$12),$C$318,0)))/(1-'P-Parametri'!$B$31*MAX(0,IF(E324&lt;=0,0,(E324-F324)/E324)))</f>
        <v>12533.52531802323</v>
      </c>
      <c r="E325" s="10">
        <f>((E324-D325+MAX(0,-('1-Input'!$B$10-C325-IF(AND($A325&gt;=1,$A325&lt;1+'1-Input'!$B$12),$C$318,0))))*(1+B325))*(1-'P-Parametri'!$B$32)</f>
        <v>733537.93185433291</v>
      </c>
      <c r="F325" s="10">
        <f>IF(E324&lt;=0,F324,F324*(1-D325/E324))+MAX(0,-('1-Input'!$B$10-C325-IF(AND($A325&gt;=1,$A325&lt;1+'1-Input'!$B$12),$C$318,0)))</f>
        <v>547897.02204615937</v>
      </c>
      <c r="G325" s="10">
        <f>IF($A325&lt;='1-Input'!$B$26,0,IF($A325='1-Input'!$B$26+1,('1-Input'!$B$23+$G$319)*'1-Input'!$B$27,'1-Input'!$B$23+$G$319))</f>
        <v>0</v>
      </c>
      <c r="H325" s="10">
        <f>MAX(0,('1-Input'!$B$10-G325-IF(AND($A325&gt;=1,$A325&lt;1+'1-Input'!$B$12),$G$318,0)))/(1-'P-Parametri'!$B$31*MAX(0,IF(I324&lt;=0,0,(I324-J324)/I324)))</f>
        <v>3162.3850349933859</v>
      </c>
      <c r="I325" s="10">
        <f>((I324-H325+MAX(0,-('1-Input'!$B$10-G325-IF(AND($A325&gt;=1,$A325&lt;1+'1-Input'!$B$12),$G$318,0))))*(1+B325))*(1-'P-Parametri'!$B$32)</f>
        <v>771679.78173723386</v>
      </c>
      <c r="J325" s="10">
        <f>IF(I324&lt;=0,J324,J324*(1-H325/I324))+MAX(0,-('1-Input'!$B$10-G325-IF(AND($A325&gt;=1,$A325&lt;1+'1-Input'!$B$12),$G$318,0)))</f>
        <v>576386.08179163828</v>
      </c>
      <c r="K325" s="10">
        <f>IF($A325&lt;='1-Input'!$B$26,0,IF($A325='1-Input'!$B$26+1,('1-Input'!$B$23+$K$319)*'1-Input'!$B$27,'1-Input'!$B$23+$K$319))</f>
        <v>0</v>
      </c>
      <c r="L325" s="10">
        <f>MAX(0,('1-Input'!$B$10-K325-IF(AND($A325&gt;=1,$A325&lt;1+'1-Input'!$B$12),$K$318,0)))/(1-'P-Parametri'!$B$31*MAX(0,IF(M324&lt;=0,0,(M324-N324)/M324)))</f>
        <v>23907.963137259121</v>
      </c>
      <c r="M325" s="10">
        <f>((M324-L325+MAX(0,-('1-Input'!$B$10-K325-IF(AND($A325&gt;=1,$A325&lt;1+'1-Input'!$B$12),$K$318,0))))*(1+B325))*(1-'P-Parametri'!$B$32)</f>
        <v>687242.38118486677</v>
      </c>
      <c r="N325" s="10">
        <f>IF(M324&lt;=0,N324,N324*(1-L325/M324))+MAX(0,-('1-Input'!$B$10-K325-IF(AND($A325&gt;=1,$A325&lt;1+'1-Input'!$B$12),$K$318,0)))</f>
        <v>513317.76820762071</v>
      </c>
      <c r="O325" s="10">
        <f>IF($A325&lt;='1-Input'!$B$26,0,IF($A325='1-Input'!$B$26+1,('1-Input'!$B$23+$O$319)*'1-Input'!$B$27,'1-Input'!$B$23+$O$319))</f>
        <v>0</v>
      </c>
      <c r="P325" s="10">
        <f>MAX(0,('1-Input'!$B$10-O325-IF(AND($A325&gt;=1,$A325&lt;1+'1-Input'!$B$12),$O$318,0)))/(1-'P-Parametri'!$B$31*MAX(0,IF(Q324&lt;=0,0,(Q324-R324)/Q324)))</f>
        <v>20091.622877890553</v>
      </c>
      <c r="Q325" s="10">
        <f>((Q324-P325+MAX(0,-('1-Input'!$B$10-O325-IF(AND($A325&gt;=1,$A325&lt;1+'1-Input'!$B$12),$O$318,0))))*(1+B325))*(1-'P-Parametri'!$B$32)</f>
        <v>702775.41909472551</v>
      </c>
      <c r="R325" s="10">
        <f>IF(Q324&lt;=0,R324,R324*(1-P325/Q324))+MAX(0,-('1-Input'!$B$10-O325-IF(AND($A325&gt;=1,$A325&lt;1+'1-Input'!$B$12),$O$318,0)))</f>
        <v>524919.76565665216</v>
      </c>
      <c r="S325" s="10">
        <f>IF($A325&lt;='1-Input'!$B$26,0,IF($A325='1-Input'!$B$26+1,('1-Input'!$B$23+$S$319)*'1-Input'!$B$27,'1-Input'!$B$23+$S$319))</f>
        <v>0</v>
      </c>
      <c r="T325" s="10">
        <f>MAX(0,('1-Input'!$B$10-S325-IF(AND($A325&gt;=1,$A325&lt;1+'1-Input'!$B$12),$S$318,0)))/(1-'P-Parametri'!$B$31*MAX(0,IF(U324&lt;=0,0,(U324-V324)/U324)))</f>
        <v>21947.728298397549</v>
      </c>
      <c r="U325" s="10">
        <f>((U324-T325+MAX(0,-('1-Input'!$B$10-S325-IF(AND($A325&gt;=1,$A325&lt;1+'1-Input'!$B$12),$S$318,0))))*(1+B325))*(1-'P-Parametri'!$B$32)</f>
        <v>695220.81077838002</v>
      </c>
      <c r="V325" s="10">
        <f>IF(U324&lt;=0,V324,V324*(1-T325/U324))+MAX(0,-('1-Input'!$B$10-S325-IF(AND($A325&gt;=1,$A325&lt;1+'1-Input'!$B$12),$S$318,0)))</f>
        <v>519277.04805541318</v>
      </c>
      <c r="W325" s="10">
        <f>IF($A325&lt;='1-Input'!$B$26,0,IF($A325='1-Input'!$B$26+1,('1-Input'!$B$23+$W$319)*'1-Input'!$B$27,'1-Input'!$B$23+$W$319))</f>
        <v>0</v>
      </c>
      <c r="X325" s="10">
        <f>MAX(0,('1-Input'!$B$10-W325-IF(AND($A325&gt;=1,$A325&lt;1+'1-Input'!$B$12),$W$318,0)))/(1-'P-Parametri'!$B$31*MAX(0,IF(Y324&lt;=0,0,(Y324-Z324)/Y324)))</f>
        <v>21645.169684124674</v>
      </c>
      <c r="Y325" s="10">
        <f>((Y324-X325+MAX(0,-('1-Input'!$B$10-W325-IF(AND($A325&gt;=1,$A325&lt;1+'1-Input'!$B$12),$W$318,0))))*(1+B325))*(1-'P-Parametri'!$B$32)</f>
        <v>696452.2665988924</v>
      </c>
      <c r="Z325" s="10">
        <f>IF(Y324&lt;=0,Z324,Z324*(1-X325/Y324))+MAX(0,-('1-Input'!$B$10-W325-IF(AND($A325&gt;=1,$A325&lt;1+'1-Input'!$B$12),$W$318,0)))</f>
        <v>520196.85185497196</v>
      </c>
    </row>
    <row r="326" spans="1:26">
      <c r="A326" s="9">
        <f t="shared" si="6"/>
        <v>5</v>
      </c>
      <c r="B326" s="12">
        <f>IF($A326='P-Parametri'!$B$47,'P-Parametri'!$B$34,IF($A326='P-Parametri'!$B$48,'P-Parametri'!$C$34,'P-Parametri'!$B$50))</f>
        <v>0.01</v>
      </c>
      <c r="C326" s="10">
        <f>IF($A326&lt;='1-Input'!$B$26,0,IF($A326='1-Input'!$B$26+1,('1-Input'!$B$23+$C$319)*'1-Input'!$B$27,'1-Input'!$B$23+$C$319))</f>
        <v>0</v>
      </c>
      <c r="D326" s="10">
        <f>MAX(0,('1-Input'!$B$10-C326-IF(AND($A326&gt;=1,$A326&lt;1+'1-Input'!$B$12),$C$318,0)))/(1-'P-Parametri'!$B$31*MAX(0,IF(E325&lt;=0,0,(E325-F325)/E325)))</f>
        <v>12554.31682084288</v>
      </c>
      <c r="E326" s="10">
        <f>((E325-D326+MAX(0,-('1-Input'!$B$10-C326-IF(AND($A326&gt;=1,$A326&lt;1+'1-Input'!$B$12),$C$318,0))))*(1+B326))*(1-'P-Parametri'!$B$32)</f>
        <v>726737.06428145722</v>
      </c>
      <c r="F326" s="10">
        <f>IF(E325&lt;=0,F325,F325*(1-D326/E325))+MAX(0,-('1-Input'!$B$10-C326-IF(AND($A326&gt;=1,$A326&lt;1+'1-Input'!$B$12),$C$318,0)))</f>
        <v>538519.90260725655</v>
      </c>
      <c r="G326" s="10">
        <f>IF($A326&lt;='1-Input'!$B$26,0,IF($A326='1-Input'!$B$26+1,('1-Input'!$B$23+$G$319)*'1-Input'!$B$27,'1-Input'!$B$23+$G$319))</f>
        <v>0</v>
      </c>
      <c r="H326" s="10">
        <f>MAX(0,('1-Input'!$B$10-G326-IF(AND($A326&gt;=1,$A326&lt;1+'1-Input'!$B$12),$G$318,0)))/(1-'P-Parametri'!$B$31*MAX(0,IF(I325&lt;=0,0,(I325-J325)/I325)))</f>
        <v>3167.6310241068663</v>
      </c>
      <c r="I326" s="10">
        <f>((I325-H326+MAX(0,-('1-Input'!$B$10-G326-IF(AND($A326&gt;=1,$A326&lt;1+'1-Input'!$B$12),$G$318,0))))*(1+B326))*(1-'P-Parametri'!$B$32)</f>
        <v>774644.8776758177</v>
      </c>
      <c r="J326" s="10">
        <f>IF(I325&lt;=0,J325,J325*(1-H326/I325))+MAX(0,-('1-Input'!$B$10-G326-IF(AND($A326&gt;=1,$A326&lt;1+'1-Input'!$B$12),$G$318,0)))</f>
        <v>574020.10243367672</v>
      </c>
      <c r="K326" s="10">
        <f>IF($A326&lt;='1-Input'!$B$26,0,IF($A326='1-Input'!$B$26+1,('1-Input'!$B$23+$K$319)*'1-Input'!$B$27,'1-Input'!$B$23+$K$319))</f>
        <v>0</v>
      </c>
      <c r="L326" s="10">
        <f>MAX(0,('1-Input'!$B$10-K326-IF(AND($A326&gt;=1,$A326&lt;1+'1-Input'!$B$12),$K$318,0)))/(1-'P-Parametri'!$B$31*MAX(0,IF(M325&lt;=0,0,(M325-N325)/M325)))</f>
        <v>23947.623366154625</v>
      </c>
      <c r="M326" s="10">
        <f>((M325-L326+MAX(0,-('1-Input'!$B$10-K326-IF(AND($A326&gt;=1,$A326&lt;1+'1-Input'!$B$12),$K$318,0))))*(1+B326))*(1-'P-Parametri'!$B$32)</f>
        <v>668587.84998610546</v>
      </c>
      <c r="N326" s="10">
        <f>IF(M325&lt;=0,N325,N325*(1-L326/M325))+MAX(0,-('1-Input'!$B$10-K326-IF(AND($A326&gt;=1,$A326&lt;1+'1-Input'!$B$12),$K$318,0)))</f>
        <v>495430.71566729661</v>
      </c>
      <c r="O326" s="10">
        <f>IF($A326&lt;='1-Input'!$B$26,0,IF($A326='1-Input'!$B$26+1,('1-Input'!$B$23+$O$319)*'1-Input'!$B$27,'1-Input'!$B$23+$O$319))</f>
        <v>0</v>
      </c>
      <c r="P326" s="10">
        <f>MAX(0,('1-Input'!$B$10-O326-IF(AND($A326&gt;=1,$A326&lt;1+'1-Input'!$B$12),$O$318,0)))/(1-'P-Parametri'!$B$31*MAX(0,IF(Q325&lt;=0,0,(Q325-R325)/Q325)))</f>
        <v>20124.952290255987</v>
      </c>
      <c r="Q326" s="10">
        <f>((Q325-P326+MAX(0,-('1-Input'!$B$10-O326-IF(AND($A326&gt;=1,$A326&lt;1+'1-Input'!$B$12),$O$318,0))))*(1+B326))*(1-'P-Parametri'!$B$32)</f>
        <v>688098.01752956922</v>
      </c>
      <c r="R326" s="10">
        <f>IF(Q325&lt;=0,R325,R325*(1-P326/Q325))+MAX(0,-('1-Input'!$B$10-O326-IF(AND($A326&gt;=1,$A326&lt;1+'1-Input'!$B$12),$O$318,0)))</f>
        <v>509887.95755263453</v>
      </c>
      <c r="S326" s="10">
        <f>IF($A326&lt;='1-Input'!$B$26,0,IF($A326='1-Input'!$B$26+1,('1-Input'!$B$23+$S$319)*'1-Input'!$B$27,'1-Input'!$B$23+$S$319))</f>
        <v>0</v>
      </c>
      <c r="T326" s="10">
        <f>MAX(0,('1-Input'!$B$10-S326-IF(AND($A326&gt;=1,$A326&lt;1+'1-Input'!$B$12),$S$318,0)))/(1-'P-Parametri'!$B$31*MAX(0,IF(U325&lt;=0,0,(U325-V325)/U325)))</f>
        <v>21984.136750387093</v>
      </c>
      <c r="U326" s="10">
        <f>((U325-T326+MAX(0,-('1-Input'!$B$10-S326-IF(AND($A326&gt;=1,$A326&lt;1+'1-Input'!$B$12),$S$318,0))))*(1+B326))*(1-'P-Parametri'!$B$32)</f>
        <v>678609.10268673627</v>
      </c>
      <c r="V326" s="10">
        <f>IF(U325&lt;=0,V325,V325*(1-T326/U325))+MAX(0,-('1-Input'!$B$10-S326-IF(AND($A326&gt;=1,$A326&lt;1+'1-Input'!$B$12),$S$318,0)))</f>
        <v>502856.57062032865</v>
      </c>
      <c r="W326" s="10">
        <f>IF($A326&lt;='1-Input'!$B$26,0,IF($A326='1-Input'!$B$26+1,('1-Input'!$B$23+$W$319)*'1-Input'!$B$27,'1-Input'!$B$23+$W$319))</f>
        <v>0</v>
      </c>
      <c r="X326" s="10">
        <f>MAX(0,('1-Input'!$B$10-W326-IF(AND($A326&gt;=1,$A326&lt;1+'1-Input'!$B$12),$W$318,0)))/(1-'P-Parametri'!$B$31*MAX(0,IF(Y325&lt;=0,0,(Y325-Z325)/Y325)))</f>
        <v>21681.076230375642</v>
      </c>
      <c r="Y326" s="10">
        <f>((Y325-X326+MAX(0,-('1-Input'!$B$10-W326-IF(AND($A326&gt;=1,$A326&lt;1+'1-Input'!$B$12),$W$318,0))))*(1+B326))*(1-'P-Parametri'!$B$32)</f>
        <v>680155.8644676574</v>
      </c>
      <c r="Z326" s="10">
        <f>IF(Y325&lt;=0,Z325,Z325*(1-X326/Y325))+MAX(0,-('1-Input'!$B$10-W326-IF(AND($A326&gt;=1,$A326&lt;1+'1-Input'!$B$12),$W$318,0)))</f>
        <v>504002.7375692263</v>
      </c>
    </row>
    <row r="327" spans="1:26">
      <c r="A327" s="9">
        <f t="shared" si="6"/>
        <v>6</v>
      </c>
      <c r="B327" s="12">
        <f>IF($A327='P-Parametri'!$B$47,'P-Parametri'!$B$34,IF($A327='P-Parametri'!$B$48,'P-Parametri'!$C$34,'P-Parametri'!$B$50))</f>
        <v>0.01</v>
      </c>
      <c r="C327" s="10">
        <f>IF($A327&lt;='1-Input'!$B$26,0,IF($A327='1-Input'!$B$26+1,('1-Input'!$B$23+$C$319)*'1-Input'!$B$27,'1-Input'!$B$23+$C$319))</f>
        <v>0</v>
      </c>
      <c r="D327" s="10">
        <f>MAX(0,('1-Input'!$B$10-C327-IF(AND($A327&gt;=1,$A327&lt;1+'1-Input'!$B$12),$C$318,0)))/(1-'P-Parametri'!$B$31*MAX(0,IF(E326&lt;=0,0,(E326-F326)/E326)))</f>
        <v>31093.768276865681</v>
      </c>
      <c r="E327" s="10">
        <f>((E326-D327+MAX(0,-('1-Input'!$B$10-C327-IF(AND($A327&gt;=1,$A327&lt;1+'1-Input'!$B$12),$C$318,0))))*(1+B327))*(1-'P-Parametri'!$B$32)</f>
        <v>701194.52950670815</v>
      </c>
      <c r="F327" s="10">
        <f>IF(E326&lt;=0,F326,F326*(1-D327/E326))+MAX(0,-('1-Input'!$B$10-C327-IF(AND($A327&gt;=1,$A327&lt;1+'1-Input'!$B$12),$C$318,0)))</f>
        <v>515479.0892414127</v>
      </c>
      <c r="G327" s="10">
        <f>IF($A327&lt;='1-Input'!$B$26,0,IF($A327='1-Input'!$B$26+1,('1-Input'!$B$23+$G$319)*'1-Input'!$B$27,'1-Input'!$B$23+$G$319))</f>
        <v>0</v>
      </c>
      <c r="H327" s="10">
        <f>MAX(0,('1-Input'!$B$10-G327-IF(AND($A327&gt;=1,$A327&lt;1+'1-Input'!$B$12),$G$318,0)))/(1-'P-Parametri'!$B$31*MAX(0,IF(I326&lt;=0,0,(I326-J326)/I326)))</f>
        <v>31093.768276865681</v>
      </c>
      <c r="I327" s="10">
        <f>((I326-H327+MAX(0,-('1-Input'!$B$10-G327-IF(AND($A327&gt;=1,$A327&lt;1+'1-Input'!$B$12),$G$318,0))))*(1+B327))*(1-'P-Parametri'!$B$32)</f>
        <v>749484.64725195558</v>
      </c>
      <c r="J327" s="10">
        <f>IF(I326&lt;=0,J326,J326*(1-H327/I326))+MAX(0,-('1-Input'!$B$10-G327-IF(AND($A327&gt;=1,$A327&lt;1+'1-Input'!$B$12),$G$318,0)))</f>
        <v>550979.28906783287</v>
      </c>
      <c r="K327" s="10">
        <f>IF($A327&lt;='1-Input'!$B$26,0,IF($A327='1-Input'!$B$26+1,('1-Input'!$B$23+$K$319)*'1-Input'!$B$27,'1-Input'!$B$23+$K$319))</f>
        <v>0</v>
      </c>
      <c r="L327" s="10">
        <f>MAX(0,('1-Input'!$B$10-K327-IF(AND($A327&gt;=1,$A327&lt;1+'1-Input'!$B$12),$K$318,0)))/(1-'P-Parametri'!$B$31*MAX(0,IF(M326&lt;=0,0,(M326-N326)/M326)))</f>
        <v>31093.768276865681</v>
      </c>
      <c r="M327" s="10">
        <f>((M326-L327+MAX(0,-('1-Input'!$B$10-K327-IF(AND($A327&gt;=1,$A327&lt;1+'1-Input'!$B$12),$K$318,0))))*(1+B327))*(1-'P-Parametri'!$B$32)</f>
        <v>642581.28448127955</v>
      </c>
      <c r="N327" s="10">
        <f>IF(M326&lt;=0,N326,N326*(1-L327/M326))+MAX(0,-('1-Input'!$B$10-K327-IF(AND($A327&gt;=1,$A327&lt;1+'1-Input'!$B$12),$K$318,0)))</f>
        <v>472389.90230145276</v>
      </c>
      <c r="O327" s="10">
        <f>IF($A327&lt;='1-Input'!$B$26,0,IF($A327='1-Input'!$B$26+1,('1-Input'!$B$23+$O$319)*'1-Input'!$B$27,'1-Input'!$B$23+$O$319))</f>
        <v>0</v>
      </c>
      <c r="P327" s="10">
        <f>MAX(0,('1-Input'!$B$10-O327-IF(AND($A327&gt;=1,$A327&lt;1+'1-Input'!$B$12),$O$318,0)))/(1-'P-Parametri'!$B$31*MAX(0,IF(Q326&lt;=0,0,(Q326-R326)/Q326)))</f>
        <v>31093.768276865681</v>
      </c>
      <c r="Q327" s="10">
        <f>((Q326-P327+MAX(0,-('1-Input'!$B$10-O327-IF(AND($A327&gt;=1,$A327&lt;1+'1-Input'!$B$12),$O$318,0))))*(1+B327))*(1-'P-Parametri'!$B$32)</f>
        <v>662247.14316174004</v>
      </c>
      <c r="R327" s="10">
        <f>IF(Q326&lt;=0,R326,R326*(1-P327/Q326))+MAX(0,-('1-Input'!$B$10-O327-IF(AND($A327&gt;=1,$A327&lt;1+'1-Input'!$B$12),$O$318,0)))</f>
        <v>486847.14418679074</v>
      </c>
      <c r="S327" s="10">
        <f>IF($A327&lt;='1-Input'!$B$26,0,IF($A327='1-Input'!$B$26+1,('1-Input'!$B$23+$S$319)*'1-Input'!$B$27,'1-Input'!$B$23+$S$319))</f>
        <v>0</v>
      </c>
      <c r="T327" s="10">
        <f>MAX(0,('1-Input'!$B$10-S327-IF(AND($A327&gt;=1,$A327&lt;1+'1-Input'!$B$12),$S$318,0)))/(1-'P-Parametri'!$B$31*MAX(0,IF(U326&lt;=0,0,(U326-V326)/U326)))</f>
        <v>31093.768276865681</v>
      </c>
      <c r="U327" s="10">
        <f>((U326-T327+MAX(0,-('1-Input'!$B$10-S327-IF(AND($A327&gt;=1,$A327&lt;1+'1-Input'!$B$12),$S$318,0))))*(1+B327))*(1-'P-Parametri'!$B$32)</f>
        <v>652682.50677846128</v>
      </c>
      <c r="V327" s="10">
        <f>IF(U326&lt;=0,V326,V326*(1-T327/U326))+MAX(0,-('1-Input'!$B$10-S327-IF(AND($A327&gt;=1,$A327&lt;1+'1-Input'!$B$12),$S$318,0)))</f>
        <v>479815.75725448481</v>
      </c>
      <c r="W327" s="10">
        <f>IF($A327&lt;='1-Input'!$B$26,0,IF($A327='1-Input'!$B$26+1,('1-Input'!$B$23+$W$319)*'1-Input'!$B$27,'1-Input'!$B$23+$W$319))</f>
        <v>0</v>
      </c>
      <c r="X327" s="10">
        <f>MAX(0,('1-Input'!$B$10-W327-IF(AND($A327&gt;=1,$A327&lt;1+'1-Input'!$B$12),$W$318,0)))/(1-'P-Parametri'!$B$31*MAX(0,IF(Y326&lt;=0,0,(Y326-Z326)/Y326)))</f>
        <v>31093.768276865681</v>
      </c>
      <c r="Y327" s="10">
        <f>((Y326-X327+MAX(0,-('1-Input'!$B$10-W327-IF(AND($A327&gt;=1,$A327&lt;1+'1-Input'!$B$12),$W$318,0))))*(1+B327))*(1-'P-Parametri'!$B$32)</f>
        <v>654241.61171839421</v>
      </c>
      <c r="Z327" s="10">
        <f>IF(Y326&lt;=0,Z326,Z326*(1-X327/Y326))+MAX(0,-('1-Input'!$B$10-W327-IF(AND($A327&gt;=1,$A327&lt;1+'1-Input'!$B$12),$W$318,0)))</f>
        <v>480961.92420338246</v>
      </c>
    </row>
    <row r="328" spans="1:26">
      <c r="A328" s="9">
        <f t="shared" si="6"/>
        <v>7</v>
      </c>
      <c r="B328" s="12">
        <f>IF($A328='P-Parametri'!$B$47,'P-Parametri'!$B$34,IF($A328='P-Parametri'!$B$48,'P-Parametri'!$C$34,'P-Parametri'!$B$50))</f>
        <v>0.01</v>
      </c>
      <c r="C328" s="10">
        <f>IF($A328&lt;='1-Input'!$B$26,0,IF($A328='1-Input'!$B$26+1,('1-Input'!$B$23+$C$319)*'1-Input'!$B$27,'1-Input'!$B$23+$C$319))</f>
        <v>0</v>
      </c>
      <c r="D328" s="10">
        <f>MAX(0,('1-Input'!$B$10-C328-IF(AND($A328&gt;=1,$A328&lt;1+'1-Input'!$B$12),$C$318,0)))/(1-'P-Parametri'!$B$31*MAX(0,IF(E327&lt;=0,0,(E327-F327)/E327)))</f>
        <v>31144.702339376607</v>
      </c>
      <c r="E328" s="10">
        <f>((E327-D328+MAX(0,-('1-Input'!$B$10-C328-IF(AND($A328&gt;=1,$A328&lt;1+'1-Input'!$B$12),$C$318,0))))*(1+B328))*(1-'P-Parametri'!$B$32)</f>
        <v>675396.82478812686</v>
      </c>
      <c r="F328" s="10">
        <f>IF(E327&lt;=0,F327,F327*(1-D328/E327))+MAX(0,-('1-Input'!$B$10-C328-IF(AND($A328&gt;=1,$A328&lt;1+'1-Input'!$B$12),$C$318,0)))</f>
        <v>492583.24205348454</v>
      </c>
      <c r="G328" s="10">
        <f>IF($A328&lt;='1-Input'!$B$26,0,IF($A328='1-Input'!$B$26+1,('1-Input'!$B$23+$G$319)*'1-Input'!$B$27,'1-Input'!$B$23+$G$319))</f>
        <v>0</v>
      </c>
      <c r="H328" s="10">
        <f>MAX(0,('1-Input'!$B$10-G328-IF(AND($A328&gt;=1,$A328&lt;1+'1-Input'!$B$12),$G$318,0)))/(1-'P-Parametri'!$B$31*MAX(0,IF(I327&lt;=0,0,(I327-J327)/I327)))</f>
        <v>31144.702339376603</v>
      </c>
      <c r="I328" s="10">
        <f>((I327-H328+MAX(0,-('1-Input'!$B$10-G328-IF(AND($A328&gt;=1,$A328&lt;1+'1-Input'!$B$12),$G$318,0))))*(1+B328))*(1-'P-Parametri'!$B$32)</f>
        <v>724072.2976729814</v>
      </c>
      <c r="J328" s="10">
        <f>IF(I327&lt;=0,J327,J327*(1-H328/I327))+MAX(0,-('1-Input'!$B$10-G328-IF(AND($A328&gt;=1,$A328&lt;1+'1-Input'!$B$12),$G$318,0)))</f>
        <v>528083.44187990471</v>
      </c>
      <c r="K328" s="10">
        <f>IF($A328&lt;='1-Input'!$B$26,0,IF($A328='1-Input'!$B$26+1,('1-Input'!$B$23+$K$319)*'1-Input'!$B$27,'1-Input'!$B$23+$K$319))</f>
        <v>0</v>
      </c>
      <c r="L328" s="10">
        <f>MAX(0,('1-Input'!$B$10-K328-IF(AND($A328&gt;=1,$A328&lt;1+'1-Input'!$B$12),$K$318,0)))/(1-'P-Parametri'!$B$31*MAX(0,IF(M327&lt;=0,0,(M327-N327)/M327)))</f>
        <v>31144.702339376607</v>
      </c>
      <c r="M328" s="10">
        <f>((M327-L328+MAX(0,-('1-Input'!$B$10-K328-IF(AND($A328&gt;=1,$A328&lt;1+'1-Input'!$B$12),$K$318,0))))*(1+B328))*(1-'P-Parametri'!$B$32)</f>
        <v>616315.84606739541</v>
      </c>
      <c r="N328" s="10">
        <f>IF(M327&lt;=0,N327,N327*(1-L328/M327))+MAX(0,-('1-Input'!$B$10-K328-IF(AND($A328&gt;=1,$A328&lt;1+'1-Input'!$B$12),$K$318,0)))</f>
        <v>449494.05511352466</v>
      </c>
      <c r="O328" s="10">
        <f>IF($A328&lt;='1-Input'!$B$26,0,IF($A328='1-Input'!$B$26+1,('1-Input'!$B$23+$O$319)*'1-Input'!$B$27,'1-Input'!$B$23+$O$319))</f>
        <v>0</v>
      </c>
      <c r="P328" s="10">
        <f>MAX(0,('1-Input'!$B$10-O328-IF(AND($A328&gt;=1,$A328&lt;1+'1-Input'!$B$12),$O$318,0)))/(1-'P-Parametri'!$B$31*MAX(0,IF(Q327&lt;=0,0,(Q327-R327)/Q327)))</f>
        <v>31144.702339376607</v>
      </c>
      <c r="Q328" s="10">
        <f>((Q327-P328+MAX(0,-('1-Input'!$B$10-O328-IF(AND($A328&gt;=1,$A328&lt;1+'1-Input'!$B$12),$O$318,0))))*(1+B328))*(1-'P-Parametri'!$B$32)</f>
        <v>636138.63830012595</v>
      </c>
      <c r="R328" s="10">
        <f>IF(Q327&lt;=0,R327,R327*(1-P328/Q327))+MAX(0,-('1-Input'!$B$10-O328-IF(AND($A328&gt;=1,$A328&lt;1+'1-Input'!$B$12),$O$318,0)))</f>
        <v>463951.29699886258</v>
      </c>
      <c r="S328" s="10">
        <f>IF($A328&lt;='1-Input'!$B$26,0,IF($A328='1-Input'!$B$26+1,('1-Input'!$B$23+$S$319)*'1-Input'!$B$27,'1-Input'!$B$23+$S$319))</f>
        <v>0</v>
      </c>
      <c r="T328" s="10">
        <f>MAX(0,('1-Input'!$B$10-S328-IF(AND($A328&gt;=1,$A328&lt;1+'1-Input'!$B$12),$S$318,0)))/(1-'P-Parametri'!$B$31*MAX(0,IF(U327&lt;=0,0,(U327-V327)/U327)))</f>
        <v>31144.702339376607</v>
      </c>
      <c r="U328" s="10">
        <f>((U327-T328+MAX(0,-('1-Input'!$B$10-S328-IF(AND($A328&gt;=1,$A328&lt;1+'1-Input'!$B$12),$S$318,0))))*(1+B328))*(1-'P-Parametri'!$B$32)</f>
        <v>626497.67611850856</v>
      </c>
      <c r="V328" s="10">
        <f>IF(U327&lt;=0,V327,V327*(1-T328/U327))+MAX(0,-('1-Input'!$B$10-S328-IF(AND($A328&gt;=1,$A328&lt;1+'1-Input'!$B$12),$S$318,0)))</f>
        <v>456919.91006655665</v>
      </c>
      <c r="W328" s="10">
        <f>IF($A328&lt;='1-Input'!$B$26,0,IF($A328='1-Input'!$B$26+1,('1-Input'!$B$23+$W$319)*'1-Input'!$B$27,'1-Input'!$B$23+$W$319))</f>
        <v>0</v>
      </c>
      <c r="X328" s="10">
        <f>MAX(0,('1-Input'!$B$10-W328-IF(AND($A328&gt;=1,$A328&lt;1+'1-Input'!$B$12),$W$318,0)))/(1-'P-Parametri'!$B$31*MAX(0,IF(Y327&lt;=0,0,(Y327-Z327)/Y327)))</f>
        <v>31144.702339376607</v>
      </c>
      <c r="Y328" s="10">
        <f>((Y327-X328+MAX(0,-('1-Input'!$B$10-W328-IF(AND($A328&gt;=1,$A328&lt;1+'1-Input'!$B$12),$W$318,0))))*(1+B328))*(1-'P-Parametri'!$B$32)</f>
        <v>628069.22271586221</v>
      </c>
      <c r="Z328" s="10">
        <f>IF(Y327&lt;=0,Z327,Z327*(1-X328/Y327))+MAX(0,-('1-Input'!$B$10-W328-IF(AND($A328&gt;=1,$A328&lt;1+'1-Input'!$B$12),$W$318,0)))</f>
        <v>458066.07701545436</v>
      </c>
    </row>
    <row r="329" spans="1:26">
      <c r="A329" s="9">
        <f t="shared" si="6"/>
        <v>8</v>
      </c>
      <c r="B329" s="12">
        <f>IF($A329='P-Parametri'!$B$47,'P-Parametri'!$B$34,IF($A329='P-Parametri'!$B$48,'P-Parametri'!$C$34,'P-Parametri'!$B$50))</f>
        <v>0.01</v>
      </c>
      <c r="C329" s="10">
        <f>IF($A329&lt;='1-Input'!$B$26,0,IF($A329='1-Input'!$B$26+1,('1-Input'!$B$23+$C$319)*'1-Input'!$B$27,'1-Input'!$B$23+$C$319))</f>
        <v>0</v>
      </c>
      <c r="D329" s="10">
        <f>MAX(0,('1-Input'!$B$10-C329-IF(AND($A329&gt;=1,$A329&lt;1+'1-Input'!$B$12),$C$318,0)))/(1-'P-Parametri'!$B$31*MAX(0,IF(E328&lt;=0,0,(E328-F328)/E328)))</f>
        <v>31195.398326008148</v>
      </c>
      <c r="E329" s="10">
        <f>((E328-D329+MAX(0,-('1-Input'!$B$10-C329-IF(AND($A329&gt;=1,$A329&lt;1+'1-Input'!$B$12),$C$318,0))))*(1+B329))*(1-'P-Parametri'!$B$32)</f>
        <v>649342.15384528646</v>
      </c>
      <c r="F329" s="10">
        <f>IF(E328&lt;=0,F328,F328*(1-D329/E328))+MAX(0,-('1-Input'!$B$10-C329-IF(AND($A329&gt;=1,$A329&lt;1+'1-Input'!$B$12),$C$318,0)))</f>
        <v>469831.68344289233</v>
      </c>
      <c r="G329" s="10">
        <f>IF($A329&lt;='1-Input'!$B$26,0,IF($A329='1-Input'!$B$26+1,('1-Input'!$B$23+$G$319)*'1-Input'!$B$27,'1-Input'!$B$23+$G$319))</f>
        <v>0</v>
      </c>
      <c r="H329" s="10">
        <f>MAX(0,('1-Input'!$B$10-G329-IF(AND($A329&gt;=1,$A329&lt;1+'1-Input'!$B$12),$G$318,0)))/(1-'P-Parametri'!$B$31*MAX(0,IF(I328&lt;=0,0,(I328-J328)/I328)))</f>
        <v>31195.398326008144</v>
      </c>
      <c r="I329" s="10">
        <f>((I328-H329+MAX(0,-('1-Input'!$B$10-G329-IF(AND($A329&gt;=1,$A329&lt;1+'1-Input'!$B$12),$G$318,0))))*(1+B329))*(1-'P-Parametri'!$B$32)</f>
        <v>698406.05700376211</v>
      </c>
      <c r="J329" s="10">
        <f>IF(I328&lt;=0,J328,J328*(1-H329/I328))+MAX(0,-('1-Input'!$B$10-G329-IF(AND($A329&gt;=1,$A329&lt;1+'1-Input'!$B$12),$G$318,0)))</f>
        <v>505331.8832693125</v>
      </c>
      <c r="K329" s="10">
        <f>IF($A329&lt;='1-Input'!$B$26,0,IF($A329='1-Input'!$B$26+1,('1-Input'!$B$23+$K$319)*'1-Input'!$B$27,'1-Input'!$B$23+$K$319))</f>
        <v>0</v>
      </c>
      <c r="L329" s="10">
        <f>MAX(0,('1-Input'!$B$10-K329-IF(AND($A329&gt;=1,$A329&lt;1+'1-Input'!$B$12),$K$318,0)))/(1-'P-Parametri'!$B$31*MAX(0,IF(M328&lt;=0,0,(M328-N328)/M328)))</f>
        <v>31195.398326008148</v>
      </c>
      <c r="M329" s="10">
        <f>((M328-L329+MAX(0,-('1-Input'!$B$10-K329-IF(AND($A329&gt;=1,$A329&lt;1+'1-Input'!$B$12),$K$318,0))))*(1+B329))*(1-'P-Parametri'!$B$32)</f>
        <v>589789.70891436364</v>
      </c>
      <c r="N329" s="10">
        <f>IF(M328&lt;=0,N328,N328*(1-L329/M328))+MAX(0,-('1-Input'!$B$10-K329-IF(AND($A329&gt;=1,$A329&lt;1+'1-Input'!$B$12),$K$318,0)))</f>
        <v>426742.49650293245</v>
      </c>
      <c r="O329" s="10">
        <f>IF($A329&lt;='1-Input'!$B$26,0,IF($A329='1-Input'!$B$26+1,('1-Input'!$B$23+$O$319)*'1-Input'!$B$27,'1-Input'!$B$23+$O$319))</f>
        <v>0</v>
      </c>
      <c r="P329" s="10">
        <f>MAX(0,('1-Input'!$B$10-O329-IF(AND($A329&gt;=1,$A329&lt;1+'1-Input'!$B$12),$O$318,0)))/(1-'P-Parametri'!$B$31*MAX(0,IF(Q328&lt;=0,0,(Q328-R328)/Q328)))</f>
        <v>31195.398326008148</v>
      </c>
      <c r="Q329" s="10">
        <f>((Q328-P329+MAX(0,-('1-Input'!$B$10-O329-IF(AND($A329&gt;=1,$A329&lt;1+'1-Input'!$B$12),$O$318,0))))*(1+B329))*(1-'P-Parametri'!$B$32)</f>
        <v>609770.68702911132</v>
      </c>
      <c r="R329" s="10">
        <f>IF(Q328&lt;=0,R328,R328*(1-P329/Q328))+MAX(0,-('1-Input'!$B$10-O329-IF(AND($A329&gt;=1,$A329&lt;1+'1-Input'!$B$12),$O$318,0)))</f>
        <v>441199.73838827037</v>
      </c>
      <c r="S329" s="10">
        <f>IF($A329&lt;='1-Input'!$B$26,0,IF($A329='1-Input'!$B$26+1,('1-Input'!$B$23+$S$319)*'1-Input'!$B$27,'1-Input'!$B$23+$S$319))</f>
        <v>0</v>
      </c>
      <c r="T329" s="10">
        <f>MAX(0,('1-Input'!$B$10-S329-IF(AND($A329&gt;=1,$A329&lt;1+'1-Input'!$B$12),$S$318,0)))/(1-'P-Parametri'!$B$31*MAX(0,IF(U328&lt;=0,0,(U328-V328)/U328)))</f>
        <v>31195.398326008148</v>
      </c>
      <c r="U329" s="10">
        <f>((U328-T329+MAX(0,-('1-Input'!$B$10-S329-IF(AND($A329&gt;=1,$A329&lt;1+'1-Input'!$B$12),$S$318,0))))*(1+B329))*(1-'P-Parametri'!$B$32)</f>
        <v>600052.78996928455</v>
      </c>
      <c r="V329" s="10">
        <f>IF(U328&lt;=0,V328,V328*(1-T329/U328))+MAX(0,-('1-Input'!$B$10-S329-IF(AND($A329&gt;=1,$A329&lt;1+'1-Input'!$B$12),$S$318,0)))</f>
        <v>434168.35145596444</v>
      </c>
      <c r="W329" s="10">
        <f>IF($A329&lt;='1-Input'!$B$26,0,IF($A329='1-Input'!$B$26+1,('1-Input'!$B$23+$W$319)*'1-Input'!$B$27,'1-Input'!$B$23+$W$319))</f>
        <v>0</v>
      </c>
      <c r="X329" s="10">
        <f>MAX(0,('1-Input'!$B$10-W329-IF(AND($A329&gt;=1,$A329&lt;1+'1-Input'!$B$12),$W$318,0)))/(1-'P-Parametri'!$B$31*MAX(0,IF(Y328&lt;=0,0,(Y328-Z328)/Y328)))</f>
        <v>31195.398326008148</v>
      </c>
      <c r="Y329" s="10">
        <f>((Y328-X329+MAX(0,-('1-Input'!$B$10-W329-IF(AND($A329&gt;=1,$A329&lt;1+'1-Input'!$B$12),$W$318,0))))*(1+B329))*(1-'P-Parametri'!$B$32)</f>
        <v>601636.87750848511</v>
      </c>
      <c r="Z329" s="10">
        <f>IF(Y328&lt;=0,Z328,Z328*(1-X329/Y328))+MAX(0,-('1-Input'!$B$10-W329-IF(AND($A329&gt;=1,$A329&lt;1+'1-Input'!$B$12),$W$318,0)))</f>
        <v>435314.51840486214</v>
      </c>
    </row>
    <row r="330" spans="1:26">
      <c r="A330" s="9">
        <f t="shared" si="6"/>
        <v>9</v>
      </c>
      <c r="B330" s="12">
        <f>IF($A330='P-Parametri'!$B$47,'P-Parametri'!$B$34,IF($A330='P-Parametri'!$B$48,'P-Parametri'!$C$34,'P-Parametri'!$B$50))</f>
        <v>0.01</v>
      </c>
      <c r="C330" s="10">
        <f>IF($A330&lt;='1-Input'!$B$26,0,IF($A330='1-Input'!$B$26+1,('1-Input'!$B$23+$C$319)*'1-Input'!$B$27,'1-Input'!$B$23+$C$319))</f>
        <v>0</v>
      </c>
      <c r="D330" s="10">
        <f>MAX(0,('1-Input'!$B$10-C330-IF(AND($A330&gt;=1,$A330&lt;1+'1-Input'!$B$12),$C$318,0)))/(1-'P-Parametri'!$B$31*MAX(0,IF(E329&lt;=0,0,(E329-F329)/E329)))</f>
        <v>31245.85631193197</v>
      </c>
      <c r="E330" s="10">
        <f>((E329-D330+MAX(0,-('1-Input'!$B$10-C330-IF(AND($A330&gt;=1,$A330&lt;1+'1-Input'!$B$12),$C$318,0))))*(1+B330))*(1-'P-Parametri'!$B$32)</f>
        <v>623028.70598767069</v>
      </c>
      <c r="F330" s="10">
        <f>IF(E329&lt;=0,F329,F329*(1-D330/E329))+MAX(0,-('1-Input'!$B$10-C330-IF(AND($A330&gt;=1,$A330&lt;1+'1-Input'!$B$12),$C$318,0)))</f>
        <v>447223.73602300638</v>
      </c>
      <c r="G330" s="10">
        <f>IF($A330&lt;='1-Input'!$B$26,0,IF($A330='1-Input'!$B$26+1,('1-Input'!$B$23+$G$319)*'1-Input'!$B$27,'1-Input'!$B$23+$G$319))</f>
        <v>0</v>
      </c>
      <c r="H330" s="10">
        <f>MAX(0,('1-Input'!$B$10-G330-IF(AND($A330&gt;=1,$A330&lt;1+'1-Input'!$B$12),$G$318,0)))/(1-'P-Parametri'!$B$31*MAX(0,IF(I329&lt;=0,0,(I329-J329)/I329)))</f>
        <v>31245.856311931966</v>
      </c>
      <c r="I330" s="10">
        <f>((I329-H330+MAX(0,-('1-Input'!$B$10-G330-IF(AND($A330&gt;=1,$A330&lt;1+'1-Input'!$B$12),$G$318,0))))*(1+B330))*(1-'P-Parametri'!$B$32)</f>
        <v>672484.13909335097</v>
      </c>
      <c r="J330" s="10">
        <f>IF(I329&lt;=0,J329,J329*(1-H330/I329))+MAX(0,-('1-Input'!$B$10-G330-IF(AND($A330&gt;=1,$A330&lt;1+'1-Input'!$B$12),$G$318,0)))</f>
        <v>482723.93584942655</v>
      </c>
      <c r="K330" s="10">
        <f>IF($A330&lt;='1-Input'!$B$26,0,IF($A330='1-Input'!$B$26+1,('1-Input'!$B$23+$K$319)*'1-Input'!$B$27,'1-Input'!$B$23+$K$319))</f>
        <v>0</v>
      </c>
      <c r="L330" s="10">
        <f>MAX(0,('1-Input'!$B$10-K330-IF(AND($A330&gt;=1,$A330&lt;1+'1-Input'!$B$12),$K$318,0)))/(1-'P-Parametri'!$B$31*MAX(0,IF(M329&lt;=0,0,(M329-N329)/M329)))</f>
        <v>31245.856311931973</v>
      </c>
      <c r="M330" s="10">
        <f>((M329-L330+MAX(0,-('1-Input'!$B$10-K330-IF(AND($A330&gt;=1,$A330&lt;1+'1-Input'!$B$12),$K$318,0))))*(1+B330))*(1-'P-Parametri'!$B$32)</f>
        <v>563001.03254619904</v>
      </c>
      <c r="N330" s="10">
        <f>IF(M329&lt;=0,N329,N329*(1-L330/M329))+MAX(0,-('1-Input'!$B$10-K330-IF(AND($A330&gt;=1,$A330&lt;1+'1-Input'!$B$12),$K$318,0)))</f>
        <v>404134.54908304656</v>
      </c>
      <c r="O330" s="10">
        <f>IF($A330&lt;='1-Input'!$B$26,0,IF($A330='1-Input'!$B$26+1,('1-Input'!$B$23+$O$319)*'1-Input'!$B$27,'1-Input'!$B$23+$O$319))</f>
        <v>0</v>
      </c>
      <c r="P330" s="10">
        <f>MAX(0,('1-Input'!$B$10-O330-IF(AND($A330&gt;=1,$A330&lt;1+'1-Input'!$B$12),$O$318,0)))/(1-'P-Parametri'!$B$31*MAX(0,IF(Q329&lt;=0,0,(Q329-R329)/Q329)))</f>
        <v>31245.85631193197</v>
      </c>
      <c r="Q330" s="10">
        <f>((Q329-P330+MAX(0,-('1-Input'!$B$10-O330-IF(AND($A330&gt;=1,$A330&lt;1+'1-Input'!$B$12),$O$318,0))))*(1+B330))*(1-'P-Parametri'!$B$32)</f>
        <v>583141.45886630239</v>
      </c>
      <c r="R330" s="10">
        <f>IF(Q329&lt;=0,R329,R329*(1-P330/Q329))+MAX(0,-('1-Input'!$B$10-O330-IF(AND($A330&gt;=1,$A330&lt;1+'1-Input'!$B$12),$O$318,0)))</f>
        <v>418591.79096838442</v>
      </c>
      <c r="S330" s="10">
        <f>IF($A330&lt;='1-Input'!$B$26,0,IF($A330='1-Input'!$B$26+1,('1-Input'!$B$23+$S$319)*'1-Input'!$B$27,'1-Input'!$B$23+$S$319))</f>
        <v>0</v>
      </c>
      <c r="T330" s="10">
        <f>MAX(0,('1-Input'!$B$10-S330-IF(AND($A330&gt;=1,$A330&lt;1+'1-Input'!$B$12),$S$318,0)))/(1-'P-Parametri'!$B$31*MAX(0,IF(U329&lt;=0,0,(U329-V329)/U329)))</f>
        <v>31245.85631193197</v>
      </c>
      <c r="U330" s="10">
        <f>((U329-T330+MAX(0,-('1-Input'!$B$10-S330-IF(AND($A330&gt;=1,$A330&lt;1+'1-Input'!$B$12),$S$318,0))))*(1+B330))*(1-'P-Parametri'!$B$32)</f>
        <v>573346.01298793824</v>
      </c>
      <c r="V330" s="10">
        <f>IF(U329&lt;=0,V329,V329*(1-T330/U329))+MAX(0,-('1-Input'!$B$10-S330-IF(AND($A330&gt;=1,$A330&lt;1+'1-Input'!$B$12),$S$318,0)))</f>
        <v>411560.40403607849</v>
      </c>
      <c r="W330" s="10">
        <f>IF($A330&lt;='1-Input'!$B$26,0,IF($A330='1-Input'!$B$26+1,('1-Input'!$B$23+$W$319)*'1-Input'!$B$27,'1-Input'!$B$23+$W$319))</f>
        <v>0</v>
      </c>
      <c r="X330" s="10">
        <f>MAX(0,('1-Input'!$B$10-W330-IF(AND($A330&gt;=1,$A330&lt;1+'1-Input'!$B$12),$W$318,0)))/(1-'P-Parametri'!$B$31*MAX(0,IF(Y329&lt;=0,0,(Y329-Z329)/Y329)))</f>
        <v>31245.85631193197</v>
      </c>
      <c r="Y330" s="10">
        <f>((Y329-X330+MAX(0,-('1-Input'!$B$10-W330-IF(AND($A330&gt;=1,$A330&lt;1+'1-Input'!$B$12),$W$318,0))))*(1+B330))*(1-'P-Parametri'!$B$32)</f>
        <v>574942.74154570163</v>
      </c>
      <c r="Z330" s="10">
        <f>IF(Y329&lt;=0,Z329,Z329*(1-X330/Y329))+MAX(0,-('1-Input'!$B$10-W330-IF(AND($A330&gt;=1,$A330&lt;1+'1-Input'!$B$12),$W$318,0)))</f>
        <v>412706.57098497619</v>
      </c>
    </row>
    <row r="331" spans="1:26">
      <c r="A331" s="9">
        <f t="shared" si="6"/>
        <v>10</v>
      </c>
      <c r="B331" s="12">
        <f>IF($A331='P-Parametri'!$B$47,'P-Parametri'!$B$34,IF($A331='P-Parametri'!$B$48,'P-Parametri'!$C$34,'P-Parametri'!$B$50))</f>
        <v>0.01</v>
      </c>
      <c r="C331" s="10">
        <f>IF($A331&lt;='1-Input'!$B$26,0,IF($A331='1-Input'!$B$26+1,('1-Input'!$B$23+$C$319)*'1-Input'!$B$27,'1-Input'!$B$23+$C$319))</f>
        <v>0</v>
      </c>
      <c r="D331" s="10">
        <f>MAX(0,('1-Input'!$B$10-C331-IF(AND($A331&gt;=1,$A331&lt;1+'1-Input'!$B$12),$C$318,0)))/(1-'P-Parametri'!$B$31*MAX(0,IF(E330&lt;=0,0,(E330-F330)/E330)))</f>
        <v>31296.076386580684</v>
      </c>
      <c r="E331" s="10">
        <f>((E330-D331+MAX(0,-('1-Input'!$B$10-C331-IF(AND($A331&gt;=1,$A331&lt;1+'1-Input'!$B$12),$C$318,0))))*(1+B331))*(1-'P-Parametri'!$B$32)</f>
        <v>596454.6559853066</v>
      </c>
      <c r="F331" s="10">
        <f>IF(E330&lt;=0,F330,F330*(1-D331/E330))+MAX(0,-('1-Input'!$B$10-C331-IF(AND($A331&gt;=1,$A331&lt;1+'1-Input'!$B$12),$C$318,0)))</f>
        <v>424758.72266173601</v>
      </c>
      <c r="G331" s="10">
        <f>IF($A331&lt;='1-Input'!$B$26,0,IF($A331='1-Input'!$B$26+1,('1-Input'!$B$23+$G$319)*'1-Input'!$B$27,'1-Input'!$B$23+$G$319))</f>
        <v>0</v>
      </c>
      <c r="H331" s="10">
        <f>MAX(0,('1-Input'!$B$10-G331-IF(AND($A331&gt;=1,$A331&lt;1+'1-Input'!$B$12),$G$318,0)))/(1-'P-Parametri'!$B$31*MAX(0,IF(I330&lt;=0,0,(I330-J330)/I330)))</f>
        <v>31296.076386580684</v>
      </c>
      <c r="I331" s="10">
        <f>((I330-H331+MAX(0,-('1-Input'!$B$10-G331-IF(AND($A331&gt;=1,$A331&lt;1+'1-Input'!$B$12),$G$318,0))))*(1+B331))*(1-'P-Parametri'!$B$32)</f>
        <v>646304.74344717036</v>
      </c>
      <c r="J331" s="10">
        <f>IF(I330&lt;=0,J330,J330*(1-H331/I330))+MAX(0,-('1-Input'!$B$10-G331-IF(AND($A331&gt;=1,$A331&lt;1+'1-Input'!$B$12),$G$318,0)))</f>
        <v>460258.92248815618</v>
      </c>
      <c r="K331" s="10">
        <f>IF($A331&lt;='1-Input'!$B$26,0,IF($A331='1-Input'!$B$26+1,('1-Input'!$B$23+$K$319)*'1-Input'!$B$27,'1-Input'!$B$23+$K$319))</f>
        <v>0</v>
      </c>
      <c r="L331" s="10">
        <f>MAX(0,('1-Input'!$B$10-K331-IF(AND($A331&gt;=1,$A331&lt;1+'1-Input'!$B$12),$K$318,0)))/(1-'P-Parametri'!$B$31*MAX(0,IF(M330&lt;=0,0,(M330-N330)/M330)))</f>
        <v>31296.076386580688</v>
      </c>
      <c r="M331" s="10">
        <f>((M330-L331+MAX(0,-('1-Input'!$B$10-K331-IF(AND($A331&gt;=1,$A331&lt;1+'1-Input'!$B$12),$K$318,0))))*(1+B331))*(1-'P-Parametri'!$B$32)</f>
        <v>535947.96170977212</v>
      </c>
      <c r="N331" s="10">
        <f>IF(M330&lt;=0,N330,N330*(1-L331/M330))+MAX(0,-('1-Input'!$B$10-K331-IF(AND($A331&gt;=1,$A331&lt;1+'1-Input'!$B$12),$K$318,0)))</f>
        <v>381669.53572177625</v>
      </c>
      <c r="O331" s="10">
        <f>IF($A331&lt;='1-Input'!$B$26,0,IF($A331='1-Input'!$B$26+1,('1-Input'!$B$23+$O$319)*'1-Input'!$B$27,'1-Input'!$B$23+$O$319))</f>
        <v>0</v>
      </c>
      <c r="P331" s="10">
        <f>MAX(0,('1-Input'!$B$10-O331-IF(AND($A331&gt;=1,$A331&lt;1+'1-Input'!$B$12),$O$318,0)))/(1-'P-Parametri'!$B$31*MAX(0,IF(Q330&lt;=0,0,(Q330-R330)/Q330)))</f>
        <v>31296.076386580684</v>
      </c>
      <c r="Q331" s="10">
        <f>((Q330-P331+MAX(0,-('1-Input'!$B$10-O331-IF(AND($A331&gt;=1,$A331&lt;1+'1-Input'!$B$12),$O$318,0))))*(1+B331))*(1-'P-Parametri'!$B$32)</f>
        <v>556249.10863190982</v>
      </c>
      <c r="R331" s="10">
        <f>IF(Q330&lt;=0,R330,R330*(1-P331/Q330))+MAX(0,-('1-Input'!$B$10-O331-IF(AND($A331&gt;=1,$A331&lt;1+'1-Input'!$B$12),$O$318,0)))</f>
        <v>396126.77760711405</v>
      </c>
      <c r="S331" s="10">
        <f>IF($A331&lt;='1-Input'!$B$26,0,IF($A331='1-Input'!$B$26+1,('1-Input'!$B$23+$S$319)*'1-Input'!$B$27,'1-Input'!$B$23+$S$319))</f>
        <v>0</v>
      </c>
      <c r="T331" s="10">
        <f>MAX(0,('1-Input'!$B$10-S331-IF(AND($A331&gt;=1,$A331&lt;1+'1-Input'!$B$12),$S$318,0)))/(1-'P-Parametri'!$B$31*MAX(0,IF(U330&lt;=0,0,(U330-V330)/U330)))</f>
        <v>31296.076386580684</v>
      </c>
      <c r="U331" s="10">
        <f>((U330-T331+MAX(0,-('1-Input'!$B$10-S331-IF(AND($A331&gt;=1,$A331&lt;1+'1-Input'!$B$12),$S$318,0))))*(1+B331))*(1-'P-Parametri'!$B$32)</f>
        <v>546375.49509543634</v>
      </c>
      <c r="V331" s="10">
        <f>IF(U330&lt;=0,V330,V330*(1-T331/U330))+MAX(0,-('1-Input'!$B$10-S331-IF(AND($A331&gt;=1,$A331&lt;1+'1-Input'!$B$12),$S$318,0)))</f>
        <v>389095.39067480812</v>
      </c>
      <c r="W331" s="10">
        <f>IF($A331&lt;='1-Input'!$B$26,0,IF($A331='1-Input'!$B$26+1,('1-Input'!$B$23+$W$319)*'1-Input'!$B$27,'1-Input'!$B$23+$W$319))</f>
        <v>0</v>
      </c>
      <c r="X331" s="10">
        <f>MAX(0,('1-Input'!$B$10-W331-IF(AND($A331&gt;=1,$A331&lt;1+'1-Input'!$B$12),$W$318,0)))/(1-'P-Parametri'!$B$31*MAX(0,IF(Y330&lt;=0,0,(Y330-Z330)/Y330)))</f>
        <v>31296.076386580684</v>
      </c>
      <c r="Y331" s="10">
        <f>((Y330-X331+MAX(0,-('1-Input'!$B$10-W331-IF(AND($A331&gt;=1,$A331&lt;1+'1-Input'!$B$12),$W$318,0))))*(1+B331))*(1-'P-Parametri'!$B$32)</f>
        <v>547984.96554709075</v>
      </c>
      <c r="Z331" s="10">
        <f>IF(Y330&lt;=0,Z330,Z330*(1-X331/Y330))+MAX(0,-('1-Input'!$B$10-W331-IF(AND($A331&gt;=1,$A331&lt;1+'1-Input'!$B$12),$W$318,0)))</f>
        <v>390241.55762370583</v>
      </c>
    </row>
    <row r="332" spans="1:26">
      <c r="A332" s="9">
        <f t="shared" si="6"/>
        <v>11</v>
      </c>
      <c r="B332" s="12">
        <f>IF($A332='P-Parametri'!$B$47,'P-Parametri'!$B$34,IF($A332='P-Parametri'!$B$48,'P-Parametri'!$C$34,'P-Parametri'!$B$50))</f>
        <v>0.01</v>
      </c>
      <c r="C332" s="10">
        <f>IF($A332&lt;='1-Input'!$B$26,0,IF($A332='1-Input'!$B$26+1,('1-Input'!$B$23+$C$319)*'1-Input'!$B$27,'1-Input'!$B$23+$C$319))</f>
        <v>0</v>
      </c>
      <c r="D332" s="10">
        <f>MAX(0,('1-Input'!$B$10-C332-IF(AND($A332&gt;=1,$A332&lt;1+'1-Input'!$B$12),$C$318,0)))/(1-'P-Parametri'!$B$31*MAX(0,IF(E331&lt;=0,0,(E331-F331)/E331)))</f>
        <v>31346.058653504719</v>
      </c>
      <c r="E332" s="10">
        <f>((E331-D332+MAX(0,-('1-Input'!$B$10-C332-IF(AND($A332&gt;=1,$A332&lt;1+'1-Input'!$B$12),$C$318,0))))*(1+B332))*(1-'P-Parametri'!$B$32)</f>
        <v>569618.16393850965</v>
      </c>
      <c r="F332" s="10">
        <f>IF(E331&lt;=0,F331,F331*(1-D332/E331))+MAX(0,-('1-Input'!$B$10-C332-IF(AND($A332&gt;=1,$A332&lt;1+'1-Input'!$B$12),$C$318,0)))</f>
        <v>402435.96652171097</v>
      </c>
      <c r="G332" s="10">
        <f>IF($A332&lt;='1-Input'!$B$26,0,IF($A332='1-Input'!$B$26+1,('1-Input'!$B$23+$G$319)*'1-Input'!$B$27,'1-Input'!$B$23+$G$319))</f>
        <v>0</v>
      </c>
      <c r="H332" s="10">
        <f>MAX(0,('1-Input'!$B$10-G332-IF(AND($A332&gt;=1,$A332&lt;1+'1-Input'!$B$12),$G$318,0)))/(1-'P-Parametri'!$B$31*MAX(0,IF(I331&lt;=0,0,(I331-J331)/I331)))</f>
        <v>31346.058653504719</v>
      </c>
      <c r="I332" s="10">
        <f>((I331-H332+MAX(0,-('1-Input'!$B$10-G332-IF(AND($A332&gt;=1,$A332&lt;1+'1-Input'!$B$12),$G$318,0))))*(1+B332))*(1-'P-Parametri'!$B$32)</f>
        <v>619866.05509831908</v>
      </c>
      <c r="J332" s="10">
        <f>IF(I331&lt;=0,J331,J331*(1-H332/I331))+MAX(0,-('1-Input'!$B$10-G332-IF(AND($A332&gt;=1,$A332&lt;1+'1-Input'!$B$12),$G$318,0)))</f>
        <v>437936.16634813114</v>
      </c>
      <c r="K332" s="10">
        <f>IF($A332&lt;='1-Input'!$B$26,0,IF($A332='1-Input'!$B$26+1,('1-Input'!$B$23+$K$319)*'1-Input'!$B$27,'1-Input'!$B$23+$K$319))</f>
        <v>0</v>
      </c>
      <c r="L332" s="10">
        <f>MAX(0,('1-Input'!$B$10-K332-IF(AND($A332&gt;=1,$A332&lt;1+'1-Input'!$B$12),$K$318,0)))/(1-'P-Parametri'!$B$31*MAX(0,IF(M331&lt;=0,0,(M331-N331)/M331)))</f>
        <v>31346.058653504719</v>
      </c>
      <c r="M332" s="10">
        <f>((M331-L332+MAX(0,-('1-Input'!$B$10-K332-IF(AND($A332&gt;=1,$A332&lt;1+'1-Input'!$B$12),$K$318,0))))*(1+B332))*(1-'P-Parametri'!$B$32)</f>
        <v>508628.62624265644</v>
      </c>
      <c r="N332" s="10">
        <f>IF(M331&lt;=0,N331,N331*(1-L332/M331))+MAX(0,-('1-Input'!$B$10-K332-IF(AND($A332&gt;=1,$A332&lt;1+'1-Input'!$B$12),$K$318,0)))</f>
        <v>359346.77958175121</v>
      </c>
      <c r="O332" s="10">
        <f>IF($A332&lt;='1-Input'!$B$26,0,IF($A332='1-Input'!$B$26+1,('1-Input'!$B$23+$O$319)*'1-Input'!$B$27,'1-Input'!$B$23+$O$319))</f>
        <v>0</v>
      </c>
      <c r="P332" s="10">
        <f>MAX(0,('1-Input'!$B$10-O332-IF(AND($A332&gt;=1,$A332&lt;1+'1-Input'!$B$12),$O$318,0)))/(1-'P-Parametri'!$B$31*MAX(0,IF(Q331&lt;=0,0,(Q331-R331)/Q331)))</f>
        <v>31346.058653504719</v>
      </c>
      <c r="Q332" s="10">
        <f>((Q331-P332+MAX(0,-('1-Input'!$B$10-O332-IF(AND($A332&gt;=1,$A332&lt;1+'1-Input'!$B$12),$O$318,0))))*(1+B332))*(1-'P-Parametri'!$B$32)</f>
        <v>529091.77631723275</v>
      </c>
      <c r="R332" s="10">
        <f>IF(Q331&lt;=0,R331,R331*(1-P332/Q331))+MAX(0,-('1-Input'!$B$10-O332-IF(AND($A332&gt;=1,$A332&lt;1+'1-Input'!$B$12),$O$318,0)))</f>
        <v>373804.02146708907</v>
      </c>
      <c r="S332" s="10">
        <f>IF($A332&lt;='1-Input'!$B$26,0,IF($A332='1-Input'!$B$26+1,('1-Input'!$B$23+$S$319)*'1-Input'!$B$27,'1-Input'!$B$23+$S$319))</f>
        <v>0</v>
      </c>
      <c r="T332" s="10">
        <f>MAX(0,('1-Input'!$B$10-S332-IF(AND($A332&gt;=1,$A332&lt;1+'1-Input'!$B$12),$S$318,0)))/(1-'P-Parametri'!$B$31*MAX(0,IF(U331&lt;=0,0,(U331-V331)/U331)))</f>
        <v>31346.058653504719</v>
      </c>
      <c r="U332" s="10">
        <f>((U331-T332+MAX(0,-('1-Input'!$B$10-S332-IF(AND($A332&gt;=1,$A332&lt;1+'1-Input'!$B$12),$S$318,0))))*(1+B332))*(1-'P-Parametri'!$B$32)</f>
        <v>519139.37134473823</v>
      </c>
      <c r="V332" s="10">
        <f>IF(U331&lt;=0,V331,V331*(1-T332/U331))+MAX(0,-('1-Input'!$B$10-S332-IF(AND($A332&gt;=1,$A332&lt;1+'1-Input'!$B$12),$S$318,0)))</f>
        <v>366772.63453478308</v>
      </c>
      <c r="W332" s="10">
        <f>IF($A332&lt;='1-Input'!$B$26,0,IF($A332='1-Input'!$B$26+1,('1-Input'!$B$23+$W$319)*'1-Input'!$B$27,'1-Input'!$B$23+$W$319))</f>
        <v>0</v>
      </c>
      <c r="X332" s="10">
        <f>MAX(0,('1-Input'!$B$10-W332-IF(AND($A332&gt;=1,$A332&lt;1+'1-Input'!$B$12),$W$318,0)))/(1-'P-Parametri'!$B$31*MAX(0,IF(Y331&lt;=0,0,(Y331-Z331)/Y331)))</f>
        <v>31346.058653504719</v>
      </c>
      <c r="Y332" s="10">
        <f>((Y331-X332+MAX(0,-('1-Input'!$B$10-W332-IF(AND($A332&gt;=1,$A332&lt;1+'1-Input'!$B$12),$W$318,0))))*(1+B332))*(1-'P-Parametri'!$B$32)</f>
        <v>520761.68537059688</v>
      </c>
      <c r="Z332" s="10">
        <f>IF(Y331&lt;=0,Z331,Z331*(1-X332/Y331))+MAX(0,-('1-Input'!$B$10-W332-IF(AND($A332&gt;=1,$A332&lt;1+'1-Input'!$B$12),$W$318,0)))</f>
        <v>367918.80148368084</v>
      </c>
    </row>
    <row r="333" spans="1:26">
      <c r="A333" s="9">
        <f t="shared" si="6"/>
        <v>12</v>
      </c>
      <c r="B333" s="12">
        <f>IF($A333='P-Parametri'!$B$47,'P-Parametri'!$B$34,IF($A333='P-Parametri'!$B$48,'P-Parametri'!$C$34,'P-Parametri'!$B$50))</f>
        <v>0.01</v>
      </c>
      <c r="C333" s="10">
        <f>IF($A333&lt;='1-Input'!$B$26,0,IF($A333='1-Input'!$B$26+1,('1-Input'!$B$23+$C$319)*'1-Input'!$B$27,'1-Input'!$B$23+$C$319))</f>
        <v>0</v>
      </c>
      <c r="D333" s="10">
        <f>MAX(0,('1-Input'!$B$10-C333-IF(AND($A333&gt;=1,$A333&lt;1+'1-Input'!$B$12),$C$318,0)))/(1-'P-Parametri'!$B$31*MAX(0,IF(E332&lt;=0,0,(E332-F332)/E332)))</f>
        <v>31395.803230228496</v>
      </c>
      <c r="E333" s="10">
        <f>((E332-D333+MAX(0,-('1-Input'!$B$10-C333-IF(AND($A333&gt;=1,$A333&lt;1+'1-Input'!$B$12),$C$318,0))))*(1+B333))*(1-'P-Parametri'!$B$32)</f>
        <v>542517.37514673325</v>
      </c>
      <c r="F333" s="10">
        <f>IF(E332&lt;=0,F332,F332*(1-D333/E332))+MAX(0,-('1-Input'!$B$10-C333-IF(AND($A333&gt;=1,$A333&lt;1+'1-Input'!$B$12),$C$318,0)))</f>
        <v>380254.79110005358</v>
      </c>
      <c r="G333" s="10">
        <f>IF($A333&lt;='1-Input'!$B$26,0,IF($A333='1-Input'!$B$26+1,('1-Input'!$B$23+$G$319)*'1-Input'!$B$27,'1-Input'!$B$23+$G$319))</f>
        <v>0</v>
      </c>
      <c r="H333" s="10">
        <f>MAX(0,('1-Input'!$B$10-G333-IF(AND($A333&gt;=1,$A333&lt;1+'1-Input'!$B$12),$G$318,0)))/(1-'P-Parametri'!$B$31*MAX(0,IF(I332&lt;=0,0,(I332-J332)/I332)))</f>
        <v>31395.803230228496</v>
      </c>
      <c r="I333" s="10">
        <f>((I332-H333+MAX(0,-('1-Input'!$B$10-G333-IF(AND($A333&gt;=1,$A333&lt;1+'1-Input'!$B$12),$G$318,0))))*(1+B333))*(1-'P-Parametri'!$B$32)</f>
        <v>593166.244477998</v>
      </c>
      <c r="J333" s="10">
        <f>IF(I332&lt;=0,J332,J332*(1-H333/I332))+MAX(0,-('1-Input'!$B$10-G333-IF(AND($A333&gt;=1,$A333&lt;1+'1-Input'!$B$12),$G$318,0)))</f>
        <v>415754.99092647381</v>
      </c>
      <c r="K333" s="10">
        <f>IF($A333&lt;='1-Input'!$B$26,0,IF($A333='1-Input'!$B$26+1,('1-Input'!$B$23+$K$319)*'1-Input'!$B$27,'1-Input'!$B$23+$K$319))</f>
        <v>0</v>
      </c>
      <c r="L333" s="10">
        <f>MAX(0,('1-Input'!$B$10-K333-IF(AND($A333&gt;=1,$A333&lt;1+'1-Input'!$B$12),$K$318,0)))/(1-'P-Parametri'!$B$31*MAX(0,IF(M332&lt;=0,0,(M332-N332)/M332)))</f>
        <v>31395.803230228496</v>
      </c>
      <c r="M333" s="10">
        <f>((M332-L333+MAX(0,-('1-Input'!$B$10-K333-IF(AND($A333&gt;=1,$A333&lt;1+'1-Input'!$B$12),$K$318,0))))*(1+B333))*(1-'P-Parametri'!$B$32)</f>
        <v>481041.14094006713</v>
      </c>
      <c r="N333" s="10">
        <f>IF(M332&lt;=0,N332,N332*(1-L333/M332))+MAX(0,-('1-Input'!$B$10-K333-IF(AND($A333&gt;=1,$A333&lt;1+'1-Input'!$B$12),$K$318,0)))</f>
        <v>337165.60416009388</v>
      </c>
      <c r="O333" s="10">
        <f>IF($A333&lt;='1-Input'!$B$26,0,IF($A333='1-Input'!$B$26+1,('1-Input'!$B$23+$O$319)*'1-Input'!$B$27,'1-Input'!$B$23+$O$319))</f>
        <v>0</v>
      </c>
      <c r="P333" s="10">
        <f>MAX(0,('1-Input'!$B$10-O333-IF(AND($A333&gt;=1,$A333&lt;1+'1-Input'!$B$12),$O$318,0)))/(1-'P-Parametri'!$B$31*MAX(0,IF(Q332&lt;=0,0,(Q332-R332)/Q332)))</f>
        <v>31395.803230228496</v>
      </c>
      <c r="Q333" s="10">
        <f>((Q332-P333+MAX(0,-('1-Input'!$B$10-O333-IF(AND($A333&gt;=1,$A333&lt;1+'1-Input'!$B$12),$O$318,0))))*(1+B333))*(1-'P-Parametri'!$B$32)</f>
        <v>501667.58695223858</v>
      </c>
      <c r="R333" s="10">
        <f>IF(Q332&lt;=0,R332,R332*(1-P333/Q332))+MAX(0,-('1-Input'!$B$10-O333-IF(AND($A333&gt;=1,$A333&lt;1+'1-Input'!$B$12),$O$318,0)))</f>
        <v>351622.84604543168</v>
      </c>
      <c r="S333" s="10">
        <f>IF($A333&lt;='1-Input'!$B$26,0,IF($A333='1-Input'!$B$26+1,('1-Input'!$B$23+$S$319)*'1-Input'!$B$27,'1-Input'!$B$23+$S$319))</f>
        <v>0</v>
      </c>
      <c r="T333" s="10">
        <f>MAX(0,('1-Input'!$B$10-S333-IF(AND($A333&gt;=1,$A333&lt;1+'1-Input'!$B$12),$S$318,0)))/(1-'P-Parametri'!$B$31*MAX(0,IF(U332&lt;=0,0,(U332-V332)/U332)))</f>
        <v>31395.803230228496</v>
      </c>
      <c r="U333" s="10">
        <f>((U332-T333+MAX(0,-('1-Input'!$B$10-S333-IF(AND($A333&gt;=1,$A333&lt;1+'1-Input'!$B$12),$S$318,0))))*(1+B333))*(1-'P-Parametri'!$B$32)</f>
        <v>491635.76178806357</v>
      </c>
      <c r="V333" s="10">
        <f>IF(U332&lt;=0,V332,V332*(1-T333/U332))+MAX(0,-('1-Input'!$B$10-S333-IF(AND($A333&gt;=1,$A333&lt;1+'1-Input'!$B$12),$S$318,0)))</f>
        <v>344591.45911312569</v>
      </c>
      <c r="W333" s="10">
        <f>IF($A333&lt;='1-Input'!$B$26,0,IF($A333='1-Input'!$B$26+1,('1-Input'!$B$23+$W$319)*'1-Input'!$B$27,'1-Input'!$B$23+$W$319))</f>
        <v>0</v>
      </c>
      <c r="X333" s="10">
        <f>MAX(0,('1-Input'!$B$10-W333-IF(AND($A333&gt;=1,$A333&lt;1+'1-Input'!$B$12),$W$318,0)))/(1-'P-Parametri'!$B$31*MAX(0,IF(Y332&lt;=0,0,(Y332-Z332)/Y332)))</f>
        <v>31395.803230228496</v>
      </c>
      <c r="Y333" s="10">
        <f>((Y332-X333+MAX(0,-('1-Input'!$B$10-W333-IF(AND($A333&gt;=1,$A333&lt;1+'1-Input'!$B$12),$W$318,0))))*(1+B333))*(1-'P-Parametri'!$B$32)</f>
        <v>493271.02187984856</v>
      </c>
      <c r="Z333" s="10">
        <f>IF(Y332&lt;=0,Z332,Z332*(1-X333/Y332))+MAX(0,-('1-Input'!$B$10-W333-IF(AND($A333&gt;=1,$A333&lt;1+'1-Input'!$B$12),$W$318,0)))</f>
        <v>345737.62606202351</v>
      </c>
    </row>
    <row r="334" spans="1:26">
      <c r="A334" s="9">
        <f t="shared" si="6"/>
        <v>13</v>
      </c>
      <c r="B334" s="12">
        <f>IF($A334='P-Parametri'!$B$47,'P-Parametri'!$B$34,IF($A334='P-Parametri'!$B$48,'P-Parametri'!$C$34,'P-Parametri'!$B$50))</f>
        <v>0.01</v>
      </c>
      <c r="C334" s="10">
        <f>IF($A334&lt;='1-Input'!$B$26,0,IF($A334='1-Input'!$B$26+1,('1-Input'!$B$23+$C$319)*'1-Input'!$B$27,'1-Input'!$B$23+$C$319))</f>
        <v>0</v>
      </c>
      <c r="D334" s="10">
        <f>MAX(0,('1-Input'!$B$10-C334-IF(AND($A334&gt;=1,$A334&lt;1+'1-Input'!$B$12),$C$318,0)))/(1-'P-Parametri'!$B$31*MAX(0,IF(E333&lt;=0,0,(E333-F333)/E333)))</f>
        <v>31445.310248106005</v>
      </c>
      <c r="E334" s="10">
        <f>((E333-D334+MAX(0,-('1-Input'!$B$10-C334-IF(AND($A334&gt;=1,$A334&lt;1+'1-Input'!$B$12),$C$318,0))))*(1+B334))*(1-'P-Parametri'!$B$32)</f>
        <v>515150.41997651831</v>
      </c>
      <c r="F334" s="10">
        <f>IF(E333&lt;=0,F333,F333*(1-D334/E333))+MAX(0,-('1-Input'!$B$10-C334-IF(AND($A334&gt;=1,$A334&lt;1+'1-Input'!$B$12),$C$318,0)))</f>
        <v>358214.52026773989</v>
      </c>
      <c r="G334" s="10">
        <f>IF($A334&lt;='1-Input'!$B$26,0,IF($A334='1-Input'!$B$26+1,('1-Input'!$B$23+$G$319)*'1-Input'!$B$27,'1-Input'!$B$23+$G$319))</f>
        <v>0</v>
      </c>
      <c r="H334" s="10">
        <f>MAX(0,('1-Input'!$B$10-G334-IF(AND($A334&gt;=1,$A334&lt;1+'1-Input'!$B$12),$G$318,0)))/(1-'P-Parametri'!$B$31*MAX(0,IF(I333&lt;=0,0,(I333-J333)/I333)))</f>
        <v>31445.310248106005</v>
      </c>
      <c r="I334" s="10">
        <f>((I333-H334+MAX(0,-('1-Input'!$B$10-G334-IF(AND($A334&gt;=1,$A334&lt;1+'1-Input'!$B$12),$G$318,0))))*(1+B334))*(1-'P-Parametri'!$B$32)</f>
        <v>566203.46728504647</v>
      </c>
      <c r="J334" s="10">
        <f>IF(I333&lt;=0,J333,J333*(1-H334/I333))+MAX(0,-('1-Input'!$B$10-G334-IF(AND($A334&gt;=1,$A334&lt;1+'1-Input'!$B$12),$G$318,0)))</f>
        <v>393714.72009416012</v>
      </c>
      <c r="K334" s="10">
        <f>IF($A334&lt;='1-Input'!$B$26,0,IF($A334='1-Input'!$B$26+1,('1-Input'!$B$23+$K$319)*'1-Input'!$B$27,'1-Input'!$B$23+$K$319))</f>
        <v>0</v>
      </c>
      <c r="L334" s="10">
        <f>MAX(0,('1-Input'!$B$10-K334-IF(AND($A334&gt;=1,$A334&lt;1+'1-Input'!$B$12),$K$318,0)))/(1-'P-Parametri'!$B$31*MAX(0,IF(M333&lt;=0,0,(M333-N333)/M333)))</f>
        <v>31445.310248106005</v>
      </c>
      <c r="M334" s="10">
        <f>((M333-L334+MAX(0,-('1-Input'!$B$10-K334-IF(AND($A334&gt;=1,$A334&lt;1+'1-Input'!$B$12),$K$318,0))))*(1+B334))*(1-'P-Parametri'!$B$32)</f>
        <v>453183.60542088293</v>
      </c>
      <c r="N334" s="10">
        <f>IF(M333&lt;=0,N333,N333*(1-L334/M333))+MAX(0,-('1-Input'!$B$10-K334-IF(AND($A334&gt;=1,$A334&lt;1+'1-Input'!$B$12),$K$318,0)))</f>
        <v>315125.33332778019</v>
      </c>
      <c r="O334" s="10">
        <f>IF($A334&lt;='1-Input'!$B$26,0,IF($A334='1-Input'!$B$26+1,('1-Input'!$B$23+$O$319)*'1-Input'!$B$27,'1-Input'!$B$23+$O$319))</f>
        <v>0</v>
      </c>
      <c r="P334" s="10">
        <f>MAX(0,('1-Input'!$B$10-O334-IF(AND($A334&gt;=1,$A334&lt;1+'1-Input'!$B$12),$O$318,0)))/(1-'P-Parametri'!$B$31*MAX(0,IF(Q333&lt;=0,0,(Q333-R333)/Q333)))</f>
        <v>31445.310248106005</v>
      </c>
      <c r="Q334" s="10">
        <f>((Q333-P334+MAX(0,-('1-Input'!$B$10-O334-IF(AND($A334&gt;=1,$A334&lt;1+'1-Input'!$B$12),$O$318,0))))*(1+B334))*(1-'P-Parametri'!$B$32)</f>
        <v>473974.65047223156</v>
      </c>
      <c r="R334" s="10">
        <f>IF(Q333&lt;=0,R333,R333*(1-P334/Q333))+MAX(0,-('1-Input'!$B$10-O334-IF(AND($A334&gt;=1,$A334&lt;1+'1-Input'!$B$12),$O$318,0)))</f>
        <v>329582.57521311799</v>
      </c>
      <c r="S334" s="10">
        <f>IF($A334&lt;='1-Input'!$B$26,0,IF($A334='1-Input'!$B$26+1,('1-Input'!$B$23+$S$319)*'1-Input'!$B$27,'1-Input'!$B$23+$S$319))</f>
        <v>0</v>
      </c>
      <c r="T334" s="10">
        <f>MAX(0,('1-Input'!$B$10-S334-IF(AND($A334&gt;=1,$A334&lt;1+'1-Input'!$B$12),$S$318,0)))/(1-'P-Parametri'!$B$31*MAX(0,IF(U333&lt;=0,0,(U333-V333)/U333)))</f>
        <v>31445.310248106005</v>
      </c>
      <c r="U334" s="10">
        <f>((U333-T334+MAX(0,-('1-Input'!$B$10-S334-IF(AND($A334&gt;=1,$A334&lt;1+'1-Input'!$B$12),$S$318,0))))*(1+B334))*(1-'P-Parametri'!$B$32)</f>
        <v>463862.77134324645</v>
      </c>
      <c r="V334" s="10">
        <f>IF(U333&lt;=0,V333,V333*(1-T334/U333))+MAX(0,-('1-Input'!$B$10-S334-IF(AND($A334&gt;=1,$A334&lt;1+'1-Input'!$B$12),$S$318,0)))</f>
        <v>322551.188280812</v>
      </c>
      <c r="W334" s="10">
        <f>IF($A334&lt;='1-Input'!$B$26,0,IF($A334='1-Input'!$B$26+1,('1-Input'!$B$23+$W$319)*'1-Input'!$B$27,'1-Input'!$B$23+$W$319))</f>
        <v>0</v>
      </c>
      <c r="X334" s="10">
        <f>MAX(0,('1-Input'!$B$10-W334-IF(AND($A334&gt;=1,$A334&lt;1+'1-Input'!$B$12),$W$318,0)))/(1-'P-Parametri'!$B$31*MAX(0,IF(Y333&lt;=0,0,(Y333-Z333)/Y333)))</f>
        <v>31445.310248106005</v>
      </c>
      <c r="Y334" s="10">
        <f>((Y333-X334+MAX(0,-('1-Input'!$B$10-W334-IF(AND($A334&gt;=1,$A334&lt;1+'1-Input'!$B$12),$W$318,0))))*(1+B334))*(1-'P-Parametri'!$B$32)</f>
        <v>465511.08081056387</v>
      </c>
      <c r="Z334" s="10">
        <f>IF(Y333&lt;=0,Z333,Z333*(1-X334/Y333))+MAX(0,-('1-Input'!$B$10-W334-IF(AND($A334&gt;=1,$A334&lt;1+'1-Input'!$B$12),$W$318,0)))</f>
        <v>323697.35522970982</v>
      </c>
    </row>
    <row r="335" spans="1:26">
      <c r="A335" s="9">
        <f t="shared" si="6"/>
        <v>14</v>
      </c>
      <c r="B335" s="12">
        <f>IF($A335='P-Parametri'!$B$47,'P-Parametri'!$B$34,IF($A335='P-Parametri'!$B$48,'P-Parametri'!$C$34,'P-Parametri'!$B$50))</f>
        <v>0.01</v>
      </c>
      <c r="C335" s="10">
        <f>IF($A335&lt;='1-Input'!$B$26,0,IF($A335='1-Input'!$B$26+1,('1-Input'!$B$23+$C$319)*'1-Input'!$B$27,'1-Input'!$B$23+$C$319))</f>
        <v>0</v>
      </c>
      <c r="D335" s="10">
        <f>MAX(0,('1-Input'!$B$10-C335-IF(AND($A335&gt;=1,$A335&lt;1+'1-Input'!$B$12),$C$318,0)))/(1-'P-Parametri'!$B$31*MAX(0,IF(E334&lt;=0,0,(E334-F334)/E334)))</f>
        <v>31494.579852175761</v>
      </c>
      <c r="E335" s="10">
        <f>((E334-D335+MAX(0,-('1-Input'!$B$10-C335-IF(AND($A335&gt;=1,$A335&lt;1+'1-Input'!$B$12),$C$318,0))))*(1+B335))*(1-'P-Parametri'!$B$32)</f>
        <v>487515.41372853477</v>
      </c>
      <c r="F335" s="10">
        <f>IF(E334&lt;=0,F334,F334*(1-D335/E334))+MAX(0,-('1-Input'!$B$10-C335-IF(AND($A335&gt;=1,$A335&lt;1+'1-Input'!$B$12),$C$318,0)))</f>
        <v>336314.47830854781</v>
      </c>
      <c r="G335" s="10">
        <f>IF($A335&lt;='1-Input'!$B$26,0,IF($A335='1-Input'!$B$26+1,('1-Input'!$B$23+$G$319)*'1-Input'!$B$27,'1-Input'!$B$23+$G$319))</f>
        <v>0</v>
      </c>
      <c r="H335" s="10">
        <f>MAX(0,('1-Input'!$B$10-G335-IF(AND($A335&gt;=1,$A335&lt;1+'1-Input'!$B$12),$G$318,0)))/(1-'P-Parametri'!$B$31*MAX(0,IF(I334&lt;=0,0,(I334-J334)/I334)))</f>
        <v>31494.579852175757</v>
      </c>
      <c r="I335" s="10">
        <f>((I334-H335+MAX(0,-('1-Input'!$B$10-G335-IF(AND($A335&gt;=1,$A335&lt;1+'1-Input'!$B$12),$G$318,0))))*(1+B335))*(1-'P-Parametri'!$B$32)</f>
        <v>538975.86435458506</v>
      </c>
      <c r="J335" s="10">
        <f>IF(I334&lt;=0,J334,J334*(1-H335/I334))+MAX(0,-('1-Input'!$B$10-G335-IF(AND($A335&gt;=1,$A335&lt;1+'1-Input'!$B$12),$G$318,0)))</f>
        <v>371814.67813496804</v>
      </c>
      <c r="K335" s="10">
        <f>IF($A335&lt;='1-Input'!$B$26,0,IF($A335='1-Input'!$B$26+1,('1-Input'!$B$23+$K$319)*'1-Input'!$B$27,'1-Input'!$B$23+$K$319))</f>
        <v>0</v>
      </c>
      <c r="L335" s="10">
        <f>MAX(0,('1-Input'!$B$10-K335-IF(AND($A335&gt;=1,$A335&lt;1+'1-Input'!$B$12),$K$318,0)))/(1-'P-Parametri'!$B$31*MAX(0,IF(M334&lt;=0,0,(M334-N334)/M334)))</f>
        <v>31494.579852175761</v>
      </c>
      <c r="M335" s="10">
        <f>((M334-L335+MAX(0,-('1-Input'!$B$10-K335-IF(AND($A335&gt;=1,$A335&lt;1+'1-Input'!$B$12),$K$318,0))))*(1+B335))*(1-'P-Parametri'!$B$32)</f>
        <v>425054.1039927454</v>
      </c>
      <c r="N335" s="10">
        <f>IF(M334&lt;=0,N334,N334*(1-L335/M334))+MAX(0,-('1-Input'!$B$10-K335-IF(AND($A335&gt;=1,$A335&lt;1+'1-Input'!$B$12),$K$318,0)))</f>
        <v>293225.29136858811</v>
      </c>
      <c r="O335" s="10">
        <f>IF($A335&lt;='1-Input'!$B$26,0,IF($A335='1-Input'!$B$26+1,('1-Input'!$B$23+$O$319)*'1-Input'!$B$27,'1-Input'!$B$23+$O$319))</f>
        <v>0</v>
      </c>
      <c r="P335" s="10">
        <f>MAX(0,('1-Input'!$B$10-O335-IF(AND($A335&gt;=1,$A335&lt;1+'1-Input'!$B$12),$O$318,0)))/(1-'P-Parametri'!$B$31*MAX(0,IF(Q334&lt;=0,0,(Q334-R334)/Q334)))</f>
        <v>31494.579852175757</v>
      </c>
      <c r="Q335" s="10">
        <f>((Q334-P335+MAX(0,-('1-Input'!$B$10-O335-IF(AND($A335&gt;=1,$A335&lt;1+'1-Input'!$B$12),$O$318,0))))*(1+B335))*(1-'P-Parametri'!$B$32)</f>
        <v>446011.06158360379</v>
      </c>
      <c r="R335" s="10">
        <f>IF(Q334&lt;=0,R334,R334*(1-P335/Q334))+MAX(0,-('1-Input'!$B$10-O335-IF(AND($A335&gt;=1,$A335&lt;1+'1-Input'!$B$12),$O$318,0)))</f>
        <v>307682.53325392591</v>
      </c>
      <c r="S335" s="10">
        <f>IF($A335&lt;='1-Input'!$B$26,0,IF($A335='1-Input'!$B$26+1,('1-Input'!$B$23+$S$319)*'1-Input'!$B$27,'1-Input'!$B$23+$S$319))</f>
        <v>0</v>
      </c>
      <c r="T335" s="10">
        <f>MAX(0,('1-Input'!$B$10-S335-IF(AND($A335&gt;=1,$A335&lt;1+'1-Input'!$B$12),$S$318,0)))/(1-'P-Parametri'!$B$31*MAX(0,IF(U334&lt;=0,0,(U334-V334)/U334)))</f>
        <v>31494.579852175761</v>
      </c>
      <c r="U335" s="10">
        <f>((U334-T335+MAX(0,-('1-Input'!$B$10-S335-IF(AND($A335&gt;=1,$A335&lt;1+'1-Input'!$B$12),$S$318,0))))*(1+B335))*(1-'P-Parametri'!$B$32)</f>
        <v>435818.48965916946</v>
      </c>
      <c r="V335" s="10">
        <f>IF(U334&lt;=0,V334,V334*(1-T335/U334))+MAX(0,-('1-Input'!$B$10-S335-IF(AND($A335&gt;=1,$A335&lt;1+'1-Input'!$B$12),$S$318,0)))</f>
        <v>300651.14632161992</v>
      </c>
      <c r="W335" s="10">
        <f>IF($A335&lt;='1-Input'!$B$26,0,IF($A335='1-Input'!$B$26+1,('1-Input'!$B$23+$W$319)*'1-Input'!$B$27,'1-Input'!$B$23+$W$319))</f>
        <v>0</v>
      </c>
      <c r="X335" s="10">
        <f>MAX(0,('1-Input'!$B$10-W335-IF(AND($A335&gt;=1,$A335&lt;1+'1-Input'!$B$12),$W$318,0)))/(1-'P-Parametri'!$B$31*MAX(0,IF(Y334&lt;=0,0,(Y334-Z334)/Y334)))</f>
        <v>31494.579852175757</v>
      </c>
      <c r="Y335" s="10">
        <f>((Y334-X335+MAX(0,-('1-Input'!$B$10-W335-IF(AND($A335&gt;=1,$A335&lt;1+'1-Input'!$B$12),$W$318,0))))*(1+B335))*(1-'P-Parametri'!$B$32)</f>
        <v>437479.95263603603</v>
      </c>
      <c r="Z335" s="10">
        <f>IF(Y334&lt;=0,Z334,Z334*(1-X335/Y334))+MAX(0,-('1-Input'!$B$10-W335-IF(AND($A335&gt;=1,$A335&lt;1+'1-Input'!$B$12),$W$318,0)))</f>
        <v>301797.31327051774</v>
      </c>
    </row>
    <row r="336" spans="1:26">
      <c r="A336" s="9">
        <f t="shared" si="6"/>
        <v>15</v>
      </c>
      <c r="B336" s="12">
        <f>IF($A336='P-Parametri'!$B$47,'P-Parametri'!$B$34,IF($A336='P-Parametri'!$B$48,'P-Parametri'!$C$34,'P-Parametri'!$B$50))</f>
        <v>0.01</v>
      </c>
      <c r="C336" s="10">
        <f>IF($A336&lt;='1-Input'!$B$26,0,IF($A336='1-Input'!$B$26+1,('1-Input'!$B$23+$C$319)*'1-Input'!$B$27,'1-Input'!$B$23+$C$319))</f>
        <v>0</v>
      </c>
      <c r="D336" s="10">
        <f>MAX(0,('1-Input'!$B$10-C336-IF(AND($A336&gt;=1,$A336&lt;1+'1-Input'!$B$12),$C$318,0)))/(1-'P-Parametri'!$B$31*MAX(0,IF(E335&lt;=0,0,(E335-F335)/E335)))</f>
        <v>31543.612201015236</v>
      </c>
      <c r="E336" s="10">
        <f>((E335-D336+MAX(0,-('1-Input'!$B$10-C336-IF(AND($A336&gt;=1,$A336&lt;1+'1-Input'!$B$12),$C$318,0))))*(1+B336))*(1-'P-Parametri'!$B$32)</f>
        <v>459610.45650370914</v>
      </c>
      <c r="F336" s="10">
        <f>IF(E335&lt;=0,F335,F335*(1-D336/E335))+MAX(0,-('1-Input'!$B$10-C336-IF(AND($A336&gt;=1,$A336&lt;1+'1-Input'!$B$12),$C$318,0)))</f>
        <v>314553.98995759117</v>
      </c>
      <c r="G336" s="10">
        <f>IF($A336&lt;='1-Input'!$B$26,0,IF($A336='1-Input'!$B$26+1,('1-Input'!$B$23+$G$319)*'1-Input'!$B$27,'1-Input'!$B$23+$G$319))</f>
        <v>0</v>
      </c>
      <c r="H336" s="10">
        <f>MAX(0,('1-Input'!$B$10-G336-IF(AND($A336&gt;=1,$A336&lt;1+'1-Input'!$B$12),$G$318,0)))/(1-'P-Parametri'!$B$31*MAX(0,IF(I335&lt;=0,0,(I335-J335)/I335)))</f>
        <v>31543.612201015236</v>
      </c>
      <c r="I336" s="10">
        <f>((I335-H336+MAX(0,-('1-Input'!$B$10-G336-IF(AND($A336&gt;=1,$A336&lt;1+'1-Input'!$B$12),$G$318,0))))*(1+B336))*(1-'P-Parametri'!$B$32)</f>
        <v>511481.56152575533</v>
      </c>
      <c r="J336" s="10">
        <f>IF(I335&lt;=0,J335,J335*(1-H336/I335))+MAX(0,-('1-Input'!$B$10-G336-IF(AND($A336&gt;=1,$A336&lt;1+'1-Input'!$B$12),$G$318,0)))</f>
        <v>350054.1897840114</v>
      </c>
      <c r="K336" s="10">
        <f>IF($A336&lt;='1-Input'!$B$26,0,IF($A336='1-Input'!$B$26+1,('1-Input'!$B$23+$K$319)*'1-Input'!$B$27,'1-Input'!$B$23+$K$319))</f>
        <v>0</v>
      </c>
      <c r="L336" s="10">
        <f>MAX(0,('1-Input'!$B$10-K336-IF(AND($A336&gt;=1,$A336&lt;1+'1-Input'!$B$12),$K$318,0)))/(1-'P-Parametri'!$B$31*MAX(0,IF(M335&lt;=0,0,(M335-N335)/M335)))</f>
        <v>31543.612201015236</v>
      </c>
      <c r="M336" s="10">
        <f>((M335-L336+MAX(0,-('1-Input'!$B$10-K336-IF(AND($A336&gt;=1,$A336&lt;1+'1-Input'!$B$12),$K$318,0))))*(1+B336))*(1-'P-Parametri'!$B$32)</f>
        <v>396650.70551622816</v>
      </c>
      <c r="N336" s="10">
        <f>IF(M335&lt;=0,N335,N335*(1-L336/M335))+MAX(0,-('1-Input'!$B$10-K336-IF(AND($A336&gt;=1,$A336&lt;1+'1-Input'!$B$12),$K$318,0)))</f>
        <v>271464.80301763146</v>
      </c>
      <c r="O336" s="10">
        <f>IF($A336&lt;='1-Input'!$B$26,0,IF($A336='1-Input'!$B$26+1,('1-Input'!$B$23+$O$319)*'1-Input'!$B$27,'1-Input'!$B$23+$O$319))</f>
        <v>0</v>
      </c>
      <c r="P336" s="10">
        <f>MAX(0,('1-Input'!$B$10-O336-IF(AND($A336&gt;=1,$A336&lt;1+'1-Input'!$B$12),$O$318,0)))/(1-'P-Parametri'!$B$31*MAX(0,IF(Q335&lt;=0,0,(Q335-R335)/Q335)))</f>
        <v>31543.612201015236</v>
      </c>
      <c r="Q336" s="10">
        <f>((Q335-P336+MAX(0,-('1-Input'!$B$10-O336-IF(AND($A336&gt;=1,$A336&lt;1+'1-Input'!$B$12),$O$318,0))))*(1+B336))*(1-'P-Parametri'!$B$32)</f>
        <v>417774.89962866163</v>
      </c>
      <c r="R336" s="10">
        <f>IF(Q335&lt;=0,R335,R335*(1-P336/Q335))+MAX(0,-('1-Input'!$B$10-O336-IF(AND($A336&gt;=1,$A336&lt;1+'1-Input'!$B$12),$O$318,0)))</f>
        <v>285922.04490296927</v>
      </c>
      <c r="S336" s="10">
        <f>IF($A336&lt;='1-Input'!$B$26,0,IF($A336='1-Input'!$B$26+1,('1-Input'!$B$23+$S$319)*'1-Input'!$B$27,'1-Input'!$B$23+$S$319))</f>
        <v>0</v>
      </c>
      <c r="T336" s="10">
        <f>MAX(0,('1-Input'!$B$10-S336-IF(AND($A336&gt;=1,$A336&lt;1+'1-Input'!$B$12),$S$318,0)))/(1-'P-Parametri'!$B$31*MAX(0,IF(U335&lt;=0,0,(U335-V335)/U335)))</f>
        <v>31543.612201015236</v>
      </c>
      <c r="U336" s="10">
        <f>((U335-T336+MAX(0,-('1-Input'!$B$10-S336-IF(AND($A336&gt;=1,$A336&lt;1+'1-Input'!$B$12),$S$318,0))))*(1+B336))*(1-'P-Parametri'!$B$32)</f>
        <v>407500.99098027026</v>
      </c>
      <c r="V336" s="10">
        <f>IF(U335&lt;=0,V335,V335*(1-T336/U335))+MAX(0,-('1-Input'!$B$10-S336-IF(AND($A336&gt;=1,$A336&lt;1+'1-Input'!$B$12),$S$318,0)))</f>
        <v>278890.65797066328</v>
      </c>
      <c r="W336" s="10">
        <f>IF($A336&lt;='1-Input'!$B$26,0,IF($A336='1-Input'!$B$26+1,('1-Input'!$B$23+$W$319)*'1-Input'!$B$27,'1-Input'!$B$23+$W$319))</f>
        <v>0</v>
      </c>
      <c r="X336" s="10">
        <f>MAX(0,('1-Input'!$B$10-W336-IF(AND($A336&gt;=1,$A336&lt;1+'1-Input'!$B$12),$W$318,0)))/(1-'P-Parametri'!$B$31*MAX(0,IF(Y335&lt;=0,0,(Y335-Z335)/Y335)))</f>
        <v>31543.612201015236</v>
      </c>
      <c r="Y336" s="10">
        <f>((Y335-X336+MAX(0,-('1-Input'!$B$10-W336-IF(AND($A336&gt;=1,$A336&lt;1+'1-Input'!$B$12),$W$318,0))))*(1+B336))*(1-'P-Parametri'!$B$32)</f>
        <v>409175.71243169229</v>
      </c>
      <c r="Z336" s="10">
        <f>IF(Y335&lt;=0,Z335,Z335*(1-X336/Y335))+MAX(0,-('1-Input'!$B$10-W336-IF(AND($A336&gt;=1,$A336&lt;1+'1-Input'!$B$12),$W$318,0)))</f>
        <v>280036.8249195611</v>
      </c>
    </row>
    <row r="337" spans="1:26">
      <c r="A337" s="9">
        <f t="shared" si="6"/>
        <v>16</v>
      </c>
      <c r="B337" s="12">
        <f>IF($A337='P-Parametri'!$B$47,'P-Parametri'!$B$34,IF($A337='P-Parametri'!$B$48,'P-Parametri'!$C$34,'P-Parametri'!$B$50))</f>
        <v>0.01</v>
      </c>
      <c r="C337" s="10">
        <f>IF($A337&lt;='1-Input'!$B$26,0,IF($A337='1-Input'!$B$26+1,('1-Input'!$B$23+$C$319)*'1-Input'!$B$27,'1-Input'!$B$23+$C$319))</f>
        <v>0</v>
      </c>
      <c r="D337" s="10">
        <f>MAX(0,('1-Input'!$B$10-C337-IF(AND($A337&gt;=1,$A337&lt;1+'1-Input'!$B$12),$C$318,0)))/(1-'P-Parametri'!$B$31*MAX(0,IF(E336&lt;=0,0,(E336-F336)/E336)))</f>
        <v>31592.407466594781</v>
      </c>
      <c r="E337" s="10">
        <f>((E336-D337+MAX(0,-('1-Input'!$B$10-C337-IF(AND($A337&gt;=1,$A337&lt;1+'1-Input'!$B$12),$C$318,0))))*(1+B337))*(1-'P-Parametri'!$B$32)</f>
        <v>431433.63306843053</v>
      </c>
      <c r="F337" s="10">
        <f>IF(E336&lt;=0,F336,F336*(1-D337/E336))+MAX(0,-('1-Input'!$B$10-C337-IF(AND($A337&gt;=1,$A337&lt;1+'1-Input'!$B$12),$C$318,0)))</f>
        <v>292932.38043943787</v>
      </c>
      <c r="G337" s="10">
        <f>IF($A337&lt;='1-Input'!$B$26,0,IF($A337='1-Input'!$B$26+1,('1-Input'!$B$23+$G$319)*'1-Input'!$B$27,'1-Input'!$B$23+$G$319))</f>
        <v>0</v>
      </c>
      <c r="H337" s="10">
        <f>MAX(0,('1-Input'!$B$10-G337-IF(AND($A337&gt;=1,$A337&lt;1+'1-Input'!$B$12),$G$318,0)))/(1-'P-Parametri'!$B$31*MAX(0,IF(I336&lt;=0,0,(I336-J336)/I336)))</f>
        <v>31592.407466594781</v>
      </c>
      <c r="I337" s="10">
        <f>((I336-H337+MAX(0,-('1-Input'!$B$10-G337-IF(AND($A337&gt;=1,$A337&lt;1+'1-Input'!$B$12),$G$318,0))))*(1+B337))*(1-'P-Parametri'!$B$32)</f>
        <v>483718.66950855264</v>
      </c>
      <c r="J337" s="10">
        <f>IF(I336&lt;=0,J336,J336*(1-H337/I336))+MAX(0,-('1-Input'!$B$10-G337-IF(AND($A337&gt;=1,$A337&lt;1+'1-Input'!$B$12),$G$318,0)))</f>
        <v>328432.58026585809</v>
      </c>
      <c r="K337" s="10">
        <f>IF($A337&lt;='1-Input'!$B$26,0,IF($A337='1-Input'!$B$26+1,('1-Input'!$B$23+$K$319)*'1-Input'!$B$27,'1-Input'!$B$23+$K$319))</f>
        <v>0</v>
      </c>
      <c r="L337" s="10">
        <f>MAX(0,('1-Input'!$B$10-K337-IF(AND($A337&gt;=1,$A337&lt;1+'1-Input'!$B$12),$K$318,0)))/(1-'P-Parametri'!$B$31*MAX(0,IF(M336&lt;=0,0,(M336-N336)/M336)))</f>
        <v>31592.407466594785</v>
      </c>
      <c r="M337" s="10">
        <f>((M336-L337+MAX(0,-('1-Input'!$B$10-K337-IF(AND($A337&gt;=1,$A337&lt;1+'1-Input'!$B$12),$K$318,0))))*(1+B337))*(1-'P-Parametri'!$B$32)</f>
        <v>367971.46326806949</v>
      </c>
      <c r="N337" s="10">
        <f>IF(M336&lt;=0,N336,N336*(1-L337/M336))+MAX(0,-('1-Input'!$B$10-K337-IF(AND($A337&gt;=1,$A337&lt;1+'1-Input'!$B$12),$K$318,0)))</f>
        <v>249843.19349947816</v>
      </c>
      <c r="O337" s="10">
        <f>IF($A337&lt;='1-Input'!$B$26,0,IF($A337='1-Input'!$B$26+1,('1-Input'!$B$23+$O$319)*'1-Input'!$B$27,'1-Input'!$B$23+$O$319))</f>
        <v>0</v>
      </c>
      <c r="P337" s="10">
        <f>MAX(0,('1-Input'!$B$10-O337-IF(AND($A337&gt;=1,$A337&lt;1+'1-Input'!$B$12),$O$318,0)))/(1-'P-Parametri'!$B$31*MAX(0,IF(Q336&lt;=0,0,(Q336-R336)/Q336)))</f>
        <v>31592.407466594781</v>
      </c>
      <c r="Q337" s="10">
        <f>((Q336-P337+MAX(0,-('1-Input'!$B$10-O337-IF(AND($A337&gt;=1,$A337&lt;1+'1-Input'!$B$12),$O$318,0))))*(1+B337))*(1-'P-Parametri'!$B$32)</f>
        <v>389264.22844952013</v>
      </c>
      <c r="R337" s="10">
        <f>IF(Q336&lt;=0,R336,R336*(1-P337/Q336))+MAX(0,-('1-Input'!$B$10-O337-IF(AND($A337&gt;=1,$A337&lt;1+'1-Input'!$B$12),$O$318,0)))</f>
        <v>264300.43538481597</v>
      </c>
      <c r="S337" s="10">
        <f>IF($A337&lt;='1-Input'!$B$26,0,IF($A337='1-Input'!$B$26+1,('1-Input'!$B$23+$S$319)*'1-Input'!$B$27,'1-Input'!$B$23+$S$319))</f>
        <v>0</v>
      </c>
      <c r="T337" s="10">
        <f>MAX(0,('1-Input'!$B$10-S337-IF(AND($A337&gt;=1,$A337&lt;1+'1-Input'!$B$12),$S$318,0)))/(1-'P-Parametri'!$B$31*MAX(0,IF(U336&lt;=0,0,(U336-V336)/U336)))</f>
        <v>31592.407466594785</v>
      </c>
      <c r="U337" s="10">
        <f>((U336-T337+MAX(0,-('1-Input'!$B$10-S337-IF(AND($A337&gt;=1,$A337&lt;1+'1-Input'!$B$12),$S$318,0))))*(1+B337))*(1-'P-Parametri'!$B$32)</f>
        <v>378908.3340101146</v>
      </c>
      <c r="V337" s="10">
        <f>IF(U336&lt;=0,V336,V336*(1-T337/U336))+MAX(0,-('1-Input'!$B$10-S337-IF(AND($A337&gt;=1,$A337&lt;1+'1-Input'!$B$12),$S$318,0)))</f>
        <v>257269.04845250997</v>
      </c>
      <c r="W337" s="10">
        <f>IF($A337&lt;='1-Input'!$B$26,0,IF($A337='1-Input'!$B$26+1,('1-Input'!$B$23+$W$319)*'1-Input'!$B$27,'1-Input'!$B$23+$W$319))</f>
        <v>0</v>
      </c>
      <c r="X337" s="10">
        <f>MAX(0,('1-Input'!$B$10-W337-IF(AND($A337&gt;=1,$A337&lt;1+'1-Input'!$B$12),$W$318,0)))/(1-'P-Parametri'!$B$31*MAX(0,IF(Y336&lt;=0,0,(Y336-Z336)/Y336)))</f>
        <v>31592.407466594781</v>
      </c>
      <c r="Y337" s="10">
        <f>((Y336-X337+MAX(0,-('1-Input'!$B$10-W337-IF(AND($A337&gt;=1,$A337&lt;1+'1-Input'!$B$12),$W$318,0))))*(1+B337))*(1-'P-Parametri'!$B$32)</f>
        <v>380596.41973871901</v>
      </c>
      <c r="Z337" s="10">
        <f>IF(Y336&lt;=0,Z336,Z336*(1-X337/Y336))+MAX(0,-('1-Input'!$B$10-W337-IF(AND($A337&gt;=1,$A337&lt;1+'1-Input'!$B$12),$W$318,0)))</f>
        <v>258415.2154014078</v>
      </c>
    </row>
    <row r="338" spans="1:26">
      <c r="A338" s="9">
        <f t="shared" si="6"/>
        <v>17</v>
      </c>
      <c r="B338" s="12">
        <f>IF($A338='P-Parametri'!$B$47,'P-Parametri'!$B$34,IF($A338='P-Parametri'!$B$48,'P-Parametri'!$C$34,'P-Parametri'!$B$50))</f>
        <v>0.01</v>
      </c>
      <c r="C338" s="10">
        <f>IF($A338&lt;='1-Input'!$B$26,0,IF($A338='1-Input'!$B$26+1,('1-Input'!$B$23+$C$319)*'1-Input'!$B$27,'1-Input'!$B$23+$C$319))</f>
        <v>0</v>
      </c>
      <c r="D338" s="10">
        <f>MAX(0,('1-Input'!$B$10-C338-IF(AND($A338&gt;=1,$A338&lt;1+'1-Input'!$B$12),$C$318,0)))/(1-'P-Parametri'!$B$31*MAX(0,IF(E337&lt;=0,0,(E337-F337)/E337)))</f>
        <v>31640.965834131061</v>
      </c>
      <c r="E338" s="10">
        <f>((E337-D338+MAX(0,-('1-Input'!$B$10-C338-IF(AND($A338&gt;=1,$A338&lt;1+'1-Input'!$B$12),$C$318,0))))*(1+B338))*(1-'P-Parametri'!$B$32)</f>
        <v>402983.01271882915</v>
      </c>
      <c r="F338" s="10">
        <f>IF(E337&lt;=0,F337,F337*(1-D338/E337))+MAX(0,-('1-Input'!$B$10-C338-IF(AND($A338&gt;=1,$A338&lt;1+'1-Input'!$B$12),$C$318,0)))</f>
        <v>271448.97550581087</v>
      </c>
      <c r="G338" s="10">
        <f>IF($A338&lt;='1-Input'!$B$26,0,IF($A338='1-Input'!$B$26+1,('1-Input'!$B$23+$G$319)*'1-Input'!$B$27,'1-Input'!$B$23+$G$319))</f>
        <v>0</v>
      </c>
      <c r="H338" s="10">
        <f>MAX(0,('1-Input'!$B$10-G338-IF(AND($A338&gt;=1,$A338&lt;1+'1-Input'!$B$12),$G$318,0)))/(1-'P-Parametri'!$B$31*MAX(0,IF(I337&lt;=0,0,(I337-J337)/I337)))</f>
        <v>31640.965834131057</v>
      </c>
      <c r="I338" s="10">
        <f>((I337-H338+MAX(0,-('1-Input'!$B$10-G338-IF(AND($A338&gt;=1,$A338&lt;1+'1-Input'!$B$12),$G$318,0))))*(1+B338))*(1-'P-Parametri'!$B$32)</f>
        <v>455685.28374974348</v>
      </c>
      <c r="J338" s="10">
        <f>IF(I337&lt;=0,J337,J337*(1-H338/I337))+MAX(0,-('1-Input'!$B$10-G338-IF(AND($A338&gt;=1,$A338&lt;1+'1-Input'!$B$12),$G$318,0)))</f>
        <v>306949.1753322311</v>
      </c>
      <c r="K338" s="10">
        <f>IF($A338&lt;='1-Input'!$B$26,0,IF($A338='1-Input'!$B$26+1,('1-Input'!$B$23+$K$319)*'1-Input'!$B$27,'1-Input'!$B$23+$K$319))</f>
        <v>0</v>
      </c>
      <c r="L338" s="10">
        <f>MAX(0,('1-Input'!$B$10-K338-IF(AND($A338&gt;=1,$A338&lt;1+'1-Input'!$B$12),$K$318,0)))/(1-'P-Parametri'!$B$31*MAX(0,IF(M337&lt;=0,0,(M337-N337)/M337)))</f>
        <v>31640.965834131061</v>
      </c>
      <c r="M338" s="10">
        <f>((M337-L338+MAX(0,-('1-Input'!$B$10-K338-IF(AND($A338&gt;=1,$A338&lt;1+'1-Input'!$B$12),$K$318,0))))*(1+B338))*(1-'P-Parametri'!$B$32)</f>
        <v>339014.41480346123</v>
      </c>
      <c r="N338" s="10">
        <f>IF(M337&lt;=0,N337,N337*(1-L338/M337))+MAX(0,-('1-Input'!$B$10-K338-IF(AND($A338&gt;=1,$A338&lt;1+'1-Input'!$B$12),$K$318,0)))</f>
        <v>228359.7885658512</v>
      </c>
      <c r="O338" s="10">
        <f>IF($A338&lt;='1-Input'!$B$26,0,IF($A338='1-Input'!$B$26+1,('1-Input'!$B$23+$O$319)*'1-Input'!$B$27,'1-Input'!$B$23+$O$319))</f>
        <v>0</v>
      </c>
      <c r="P338" s="10">
        <f>MAX(0,('1-Input'!$B$10-O338-IF(AND($A338&gt;=1,$A338&lt;1+'1-Input'!$B$12),$O$318,0)))/(1-'P-Parametri'!$B$31*MAX(0,IF(Q337&lt;=0,0,(Q337-R337)/Q337)))</f>
        <v>31640.965834131057</v>
      </c>
      <c r="Q338" s="10">
        <f>((Q337-P338+MAX(0,-('1-Input'!$B$10-O338-IF(AND($A338&gt;=1,$A338&lt;1+'1-Input'!$B$12),$O$318,0))))*(1+B338))*(1-'P-Parametri'!$B$32)</f>
        <v>360477.09625105991</v>
      </c>
      <c r="R338" s="10">
        <f>IF(Q337&lt;=0,R337,R337*(1-P338/Q337))+MAX(0,-('1-Input'!$B$10-O338-IF(AND($A338&gt;=1,$A338&lt;1+'1-Input'!$B$12),$O$318,0)))</f>
        <v>242817.03045118897</v>
      </c>
      <c r="S338" s="10">
        <f>IF($A338&lt;='1-Input'!$B$26,0,IF($A338='1-Input'!$B$26+1,('1-Input'!$B$23+$S$319)*'1-Input'!$B$27,'1-Input'!$B$23+$S$319))</f>
        <v>0</v>
      </c>
      <c r="T338" s="10">
        <f>MAX(0,('1-Input'!$B$10-S338-IF(AND($A338&gt;=1,$A338&lt;1+'1-Input'!$B$12),$S$318,0)))/(1-'P-Parametri'!$B$31*MAX(0,IF(U337&lt;=0,0,(U337-V337)/U337)))</f>
        <v>31640.965834131061</v>
      </c>
      <c r="U338" s="10">
        <f>((U337-T338+MAX(0,-('1-Input'!$B$10-S338-IF(AND($A338&gt;=1,$A338&lt;1+'1-Input'!$B$12),$S$318,0))))*(1+B338))*(1-'P-Parametri'!$B$32)</f>
        <v>350038.56177402794</v>
      </c>
      <c r="V338" s="10">
        <f>IF(U337&lt;=0,V337,V337*(1-T338/U337))+MAX(0,-('1-Input'!$B$10-S338-IF(AND($A338&gt;=1,$A338&lt;1+'1-Input'!$B$12),$S$318,0)))</f>
        <v>235785.64351888301</v>
      </c>
      <c r="W338" s="10">
        <f>IF($A338&lt;='1-Input'!$B$26,0,IF($A338='1-Input'!$B$26+1,('1-Input'!$B$23+$W$319)*'1-Input'!$B$27,'1-Input'!$B$23+$W$319))</f>
        <v>0</v>
      </c>
      <c r="X338" s="10">
        <f>MAX(0,('1-Input'!$B$10-W338-IF(AND($A338&gt;=1,$A338&lt;1+'1-Input'!$B$12),$W$318,0)))/(1-'P-Parametri'!$B$31*MAX(0,IF(Y337&lt;=0,0,(Y337-Z337)/Y337)))</f>
        <v>31640.965834131061</v>
      </c>
      <c r="Y338" s="10">
        <f>((Y337-X338+MAX(0,-('1-Input'!$B$10-W338-IF(AND($A338&gt;=1,$A338&lt;1+'1-Input'!$B$12),$W$318,0))))*(1+B338))*(1-'P-Parametri'!$B$32)</f>
        <v>351740.11842674657</v>
      </c>
      <c r="Z338" s="10">
        <f>IF(Y337&lt;=0,Z337,Z337*(1-X338/Y337))+MAX(0,-('1-Input'!$B$10-W338-IF(AND($A338&gt;=1,$A338&lt;1+'1-Input'!$B$12),$W$318,0)))</f>
        <v>236931.8104677808</v>
      </c>
    </row>
    <row r="339" spans="1:26">
      <c r="A339" s="9">
        <f t="shared" si="6"/>
        <v>18</v>
      </c>
      <c r="B339" s="12">
        <f>IF($A339='P-Parametri'!$B$47,'P-Parametri'!$B$34,IF($A339='P-Parametri'!$B$48,'P-Parametri'!$C$34,'P-Parametri'!$B$50))</f>
        <v>0.01</v>
      </c>
      <c r="C339" s="10">
        <f>IF($A339&lt;='1-Input'!$B$26,0,IF($A339='1-Input'!$B$26+1,('1-Input'!$B$23+$C$319)*'1-Input'!$B$27,'1-Input'!$B$23+$C$319))</f>
        <v>0</v>
      </c>
      <c r="D339" s="10">
        <f>MAX(0,('1-Input'!$B$10-C339-IF(AND($A339&gt;=1,$A339&lt;1+'1-Input'!$B$12),$C$318,0)))/(1-'P-Parametri'!$B$31*MAX(0,IF(E338&lt;=0,0,(E338-F338)/E338)))</f>
        <v>31689.287501940053</v>
      </c>
      <c r="E339" s="10">
        <f>((E338-D339+MAX(0,-('1-Input'!$B$10-C339-IF(AND($A339&gt;=1,$A339&lt;1+'1-Input'!$B$12),$C$318,0))))*(1+B339))*(1-'P-Parametri'!$B$32)</f>
        <v>374256.64914411987</v>
      </c>
      <c r="F339" s="10">
        <f>IF(E338&lt;=0,F338,F338*(1-D339/E338))+MAX(0,-('1-Input'!$B$10-C339-IF(AND($A339&gt;=1,$A339&lt;1+'1-Input'!$B$12),$C$318,0)))</f>
        <v>250103.10147287103</v>
      </c>
      <c r="G339" s="10">
        <f>IF($A339&lt;='1-Input'!$B$26,0,IF($A339='1-Input'!$B$26+1,('1-Input'!$B$23+$G$319)*'1-Input'!$B$27,'1-Input'!$B$23+$G$319))</f>
        <v>0</v>
      </c>
      <c r="H339" s="10">
        <f>MAX(0,('1-Input'!$B$10-G339-IF(AND($A339&gt;=1,$A339&lt;1+'1-Input'!$B$12),$G$318,0)))/(1-'P-Parametri'!$B$31*MAX(0,IF(I338&lt;=0,0,(I338-J338)/I338)))</f>
        <v>31689.287501940053</v>
      </c>
      <c r="I339" s="10">
        <f>((I338-H339+MAX(0,-('1-Input'!$B$10-G339-IF(AND($A339&gt;=1,$A339&lt;1+'1-Input'!$B$12),$G$318,0))))*(1+B339))*(1-'P-Parametri'!$B$32)</f>
        <v>427379.48429786088</v>
      </c>
      <c r="J339" s="10">
        <f>IF(I338&lt;=0,J338,J338*(1-H339/I338))+MAX(0,-('1-Input'!$B$10-G339-IF(AND($A339&gt;=1,$A339&lt;1+'1-Input'!$B$12),$G$318,0)))</f>
        <v>285603.30129929126</v>
      </c>
      <c r="K339" s="10">
        <f>IF($A339&lt;='1-Input'!$B$26,0,IF($A339='1-Input'!$B$26+1,('1-Input'!$B$23+$K$319)*'1-Input'!$B$27,'1-Input'!$B$23+$K$319))</f>
        <v>0</v>
      </c>
      <c r="L339" s="10">
        <f>MAX(0,('1-Input'!$B$10-K339-IF(AND($A339&gt;=1,$A339&lt;1+'1-Input'!$B$12),$K$318,0)))/(1-'P-Parametri'!$B$31*MAX(0,IF(M338&lt;=0,0,(M338-N338)/M338)))</f>
        <v>31689.287501940053</v>
      </c>
      <c r="M339" s="10">
        <f>((M338-L339+MAX(0,-('1-Input'!$B$10-K339-IF(AND($A339&gt;=1,$A339&lt;1+'1-Input'!$B$12),$K$318,0))))*(1+B339))*(1-'P-Parametri'!$B$32)</f>
        <v>309777.58181738737</v>
      </c>
      <c r="N339" s="10">
        <f>IF(M338&lt;=0,N338,N338*(1-L339/M338))+MAX(0,-('1-Input'!$B$10-K339-IF(AND($A339&gt;=1,$A339&lt;1+'1-Input'!$B$12),$K$318,0)))</f>
        <v>207013.91453291135</v>
      </c>
      <c r="O339" s="10">
        <f>IF($A339&lt;='1-Input'!$B$26,0,IF($A339='1-Input'!$B$26+1,('1-Input'!$B$23+$O$319)*'1-Input'!$B$27,'1-Input'!$B$23+$O$319))</f>
        <v>0</v>
      </c>
      <c r="P339" s="10">
        <f>MAX(0,('1-Input'!$B$10-O339-IF(AND($A339&gt;=1,$A339&lt;1+'1-Input'!$B$12),$O$318,0)))/(1-'P-Parametri'!$B$31*MAX(0,IF(Q338&lt;=0,0,(Q338-R338)/Q338)))</f>
        <v>31689.287501940049</v>
      </c>
      <c r="Q339" s="10">
        <f>((Q338-P339+MAX(0,-('1-Input'!$B$10-O339-IF(AND($A339&gt;=1,$A339&lt;1+'1-Input'!$B$12),$O$318,0))))*(1+B339))*(1-'P-Parametri'!$B$32)</f>
        <v>331411.53546293784</v>
      </c>
      <c r="R339" s="10">
        <f>IF(Q338&lt;=0,R338,R338*(1-P339/Q338))+MAX(0,-('1-Input'!$B$10-O339-IF(AND($A339&gt;=1,$A339&lt;1+'1-Input'!$B$12),$O$318,0)))</f>
        <v>221471.15641824913</v>
      </c>
      <c r="S339" s="10">
        <f>IF($A339&lt;='1-Input'!$B$26,0,IF($A339='1-Input'!$B$26+1,('1-Input'!$B$23+$S$319)*'1-Input'!$B$27,'1-Input'!$B$23+$S$319))</f>
        <v>0</v>
      </c>
      <c r="T339" s="10">
        <f>MAX(0,('1-Input'!$B$10-S339-IF(AND($A339&gt;=1,$A339&lt;1+'1-Input'!$B$12),$S$318,0)))/(1-'P-Parametri'!$B$31*MAX(0,IF(U338&lt;=0,0,(U338-V338)/U338)))</f>
        <v>31689.287501940053</v>
      </c>
      <c r="U339" s="10">
        <f>((U338-T339+MAX(0,-('1-Input'!$B$10-S339-IF(AND($A339&gt;=1,$A339&lt;1+'1-Input'!$B$12),$S$318,0))))*(1+B339))*(1-'P-Parametri'!$B$32)</f>
        <v>320889.70148077916</v>
      </c>
      <c r="V339" s="10">
        <f>IF(U338&lt;=0,V338,V338*(1-T339/U338))+MAX(0,-('1-Input'!$B$10-S339-IF(AND($A339&gt;=1,$A339&lt;1+'1-Input'!$B$12),$S$318,0)))</f>
        <v>214439.76948594316</v>
      </c>
      <c r="W339" s="10">
        <f>IF($A339&lt;='1-Input'!$B$26,0,IF($A339='1-Input'!$B$26+1,('1-Input'!$B$23+$W$319)*'1-Input'!$B$27,'1-Input'!$B$23+$W$319))</f>
        <v>0</v>
      </c>
      <c r="X339" s="10">
        <f>MAX(0,('1-Input'!$B$10-W339-IF(AND($A339&gt;=1,$A339&lt;1+'1-Input'!$B$12),$W$318,0)))/(1-'P-Parametri'!$B$31*MAX(0,IF(Y338&lt;=0,0,(Y338-Z338)/Y338)))</f>
        <v>31689.287501940053</v>
      </c>
      <c r="Y339" s="10">
        <f>((Y338-X339+MAX(0,-('1-Input'!$B$10-W339-IF(AND($A339&gt;=1,$A339&lt;1+'1-Input'!$B$12),$W$318,0))))*(1+B339))*(1-'P-Parametri'!$B$32)</f>
        <v>322604.83655558649</v>
      </c>
      <c r="Z339" s="10">
        <f>IF(Y338&lt;=0,Z338,Z338*(1-X339/Y338))+MAX(0,-('1-Input'!$B$10-W339-IF(AND($A339&gt;=1,$A339&lt;1+'1-Input'!$B$12),$W$318,0)))</f>
        <v>215585.93643484096</v>
      </c>
    </row>
    <row r="340" spans="1:26">
      <c r="A340" s="9">
        <f t="shared" si="6"/>
        <v>19</v>
      </c>
      <c r="B340" s="12">
        <f>IF($A340='P-Parametri'!$B$47,'P-Parametri'!$B$34,IF($A340='P-Parametri'!$B$48,'P-Parametri'!$C$34,'P-Parametri'!$B$50))</f>
        <v>0.01</v>
      </c>
      <c r="C340" s="10">
        <f>IF($A340&lt;='1-Input'!$B$26,0,IF($A340='1-Input'!$B$26+1,('1-Input'!$B$23+$C$319)*'1-Input'!$B$27,'1-Input'!$B$23+$C$319))</f>
        <v>5670.1258289317148</v>
      </c>
      <c r="D340" s="10">
        <f>MAX(0,('1-Input'!$B$10-C340-IF(AND($A340&gt;=1,$A340&lt;1+'1-Input'!$B$12),$C$318,0)))/(1-'P-Parametri'!$B$31*MAX(0,IF(E339&lt;=0,0,(E339-F339)/E339)))</f>
        <v>25532.031419820305</v>
      </c>
      <c r="E340" s="10">
        <f>((E339-D340+MAX(0,-('1-Input'!$B$10-C340-IF(AND($A340&gt;=1,$A340&lt;1+'1-Input'!$B$12),$C$318,0))))*(1+B340))*(1-'P-Parametri'!$B$32)</f>
        <v>351507.44017373945</v>
      </c>
      <c r="F340" s="10">
        <f>IF(E339&lt;=0,F339,F339*(1-D340/E339))+MAX(0,-('1-Input'!$B$10-C340-IF(AND($A340&gt;=1,$A340&lt;1+'1-Input'!$B$12),$C$318,0)))</f>
        <v>233040.90562517388</v>
      </c>
      <c r="G340" s="10">
        <f>IF($A340&lt;='1-Input'!$B$26,0,IF($A340='1-Input'!$B$26+1,('1-Input'!$B$23+$G$319)*'1-Input'!$B$27,'1-Input'!$B$23+$G$319))</f>
        <v>6041.127185260375</v>
      </c>
      <c r="H340" s="10">
        <f>MAX(0,('1-Input'!$B$10-G340-IF(AND($A340&gt;=1,$A340&lt;1+'1-Input'!$B$12),$G$318,0)))/(1-'P-Parametri'!$B$31*MAX(0,IF(I339&lt;=0,0,(I339-J339)/I339)))</f>
        <v>25126.01044357663</v>
      </c>
      <c r="I340" s="10">
        <f>((I339-H340+MAX(0,-('1-Input'!$B$10-G340-IF(AND($A340&gt;=1,$A340&lt;1+'1-Input'!$B$12),$G$318,0))))*(1+B340))*(1-'P-Parametri'!$B$32)</f>
        <v>405463.45657564147</v>
      </c>
      <c r="J340" s="10">
        <f>IF(I339&lt;=0,J339,J339*(1-H340/I339))+MAX(0,-('1-Input'!$B$10-G340-IF(AND($A340&gt;=1,$A340&lt;1+'1-Input'!$B$12),$G$318,0)))</f>
        <v>268812.43558201077</v>
      </c>
      <c r="K340" s="10">
        <f>IF($A340&lt;='1-Input'!$B$26,0,IF($A340='1-Input'!$B$26+1,('1-Input'!$B$23+$K$319)*'1-Input'!$B$27,'1-Input'!$B$23+$K$319))</f>
        <v>5346.332274397857</v>
      </c>
      <c r="L340" s="10">
        <f>MAX(0,('1-Input'!$B$10-K340-IF(AND($A340&gt;=1,$A340&lt;1+'1-Input'!$B$12),$K$318,0)))/(1-'P-Parametri'!$B$31*MAX(0,IF(M339&lt;=0,0,(M339-N339)/M339)))</f>
        <v>25886.388547821709</v>
      </c>
      <c r="M340" s="10">
        <f>((M339-L340+MAX(0,-('1-Input'!$B$10-K340-IF(AND($A340&gt;=1,$A340&lt;1+'1-Input'!$B$12),$K$318,0))))*(1+B340))*(1-'P-Parametri'!$B$32)</f>
        <v>286156.64499185677</v>
      </c>
      <c r="N340" s="10">
        <f>IF(M339&lt;=0,N339,N339*(1-L340/M339))+MAX(0,-('1-Input'!$B$10-K340-IF(AND($A340&gt;=1,$A340&lt;1+'1-Input'!$B$12),$K$318,0)))</f>
        <v>189714.91376285721</v>
      </c>
      <c r="O340" s="10">
        <f>IF($A340&lt;='1-Input'!$B$26,0,IF($A340='1-Input'!$B$26+1,('1-Input'!$B$23+$O$319)*'1-Input'!$B$27,'1-Input'!$B$23+$O$319))</f>
        <v>5416.4695634413674</v>
      </c>
      <c r="P340" s="10">
        <f>MAX(0,('1-Input'!$B$10-O340-IF(AND($A340&gt;=1,$A340&lt;1+'1-Input'!$B$12),$O$318,0)))/(1-'P-Parametri'!$B$31*MAX(0,IF(Q339&lt;=0,0,(Q339-R339)/Q339)))</f>
        <v>25809.630848468973</v>
      </c>
      <c r="Q340" s="10">
        <f>((Q339-P340+MAX(0,-('1-Input'!$B$10-O340-IF(AND($A340&gt;=1,$A340&lt;1+'1-Input'!$B$12),$O$318,0))))*(1+B340))*(1-'P-Parametri'!$B$32)</f>
        <v>308040.6078132923</v>
      </c>
      <c r="R340" s="10">
        <f>IF(Q339&lt;=0,R339,R339*(1-P340/Q339))+MAX(0,-('1-Input'!$B$10-O340-IF(AND($A340&gt;=1,$A340&lt;1+'1-Input'!$B$12),$O$318,0)))</f>
        <v>204223.45023097377</v>
      </c>
      <c r="S340" s="10">
        <f>IF($A340&lt;='1-Input'!$B$26,0,IF($A340='1-Input'!$B$26+1,('1-Input'!$B$23+$S$319)*'1-Input'!$B$27,'1-Input'!$B$23+$S$319))</f>
        <v>5392.8248664985076</v>
      </c>
      <c r="T340" s="10">
        <f>MAX(0,('1-Input'!$B$10-S340-IF(AND($A340&gt;=1,$A340&lt;1+'1-Input'!$B$12),$S$318,0)))/(1-'P-Parametri'!$B$31*MAX(0,IF(U339&lt;=0,0,(U339-V339)/U339)))</f>
        <v>25835.507419462483</v>
      </c>
      <c r="U340" s="10">
        <f>((U339-T340+MAX(0,-('1-Input'!$B$10-S340-IF(AND($A340&gt;=1,$A340&lt;1+'1-Input'!$B$12),$S$318,0))))*(1+B340))*(1-'P-Parametri'!$B$32)</f>
        <v>297408.726529926</v>
      </c>
      <c r="V340" s="10">
        <f>IF(U339&lt;=0,V339,V339*(1-T340/U339))+MAX(0,-('1-Input'!$B$10-S340-IF(AND($A340&gt;=1,$A340&lt;1+'1-Input'!$B$12),$S$318,0)))</f>
        <v>197174.77085863834</v>
      </c>
      <c r="W340" s="10">
        <f>IF($A340&lt;='1-Input'!$B$26,0,IF($A340='1-Input'!$B$26+1,('1-Input'!$B$23+$W$319)*'1-Input'!$B$27,'1-Input'!$B$23+$W$319))</f>
        <v>5400.0009119197266</v>
      </c>
      <c r="X340" s="10">
        <f>MAX(0,('1-Input'!$B$10-W340-IF(AND($A340&gt;=1,$A340&lt;1+'1-Input'!$B$12),$W$318,0)))/(1-'P-Parametri'!$B$31*MAX(0,IF(Y339&lt;=0,0,(Y339-Z339)/Y339)))</f>
        <v>25827.654011603478</v>
      </c>
      <c r="Y340" s="10">
        <f>((Y339-X340+MAX(0,-('1-Input'!$B$10-W340-IF(AND($A340&gt;=1,$A340&lt;1+'1-Input'!$B$12),$W$318,0))))*(1+B340))*(1-'P-Parametri'!$B$32)</f>
        <v>299145.46446068399</v>
      </c>
      <c r="Z340" s="10">
        <f>IF(Y339&lt;=0,Z339,Z339*(1-X340/Y339))+MAX(0,-('1-Input'!$B$10-W340-IF(AND($A340&gt;=1,$A340&lt;1+'1-Input'!$B$12),$W$318,0)))</f>
        <v>198326.1859752498</v>
      </c>
    </row>
    <row r="341" spans="1:26">
      <c r="A341" s="9">
        <f t="shared" si="6"/>
        <v>20</v>
      </c>
      <c r="B341" s="12">
        <f>IF($A341='P-Parametri'!$B$47,'P-Parametri'!$B$34,IF($A341='P-Parametri'!$B$48,'P-Parametri'!$C$34,'P-Parametri'!$B$50))</f>
        <v>0.01</v>
      </c>
      <c r="C341" s="10">
        <f>IF($A341&lt;='1-Input'!$B$26,0,IF($A341='1-Input'!$B$26+1,('1-Input'!$B$23+$C$319)*'1-Input'!$B$27,'1-Input'!$B$23+$C$319))</f>
        <v>17010.377486795387</v>
      </c>
      <c r="D341" s="10">
        <f>MAX(0,('1-Input'!$B$10-C341-IF(AND($A341&gt;=1,$A341&lt;1+'1-Input'!$B$12),$C$318,0)))/(1-'P-Parametri'!$B$31*MAX(0,IF(E340&lt;=0,0,(E340-F340)/E340)))</f>
        <v>13141.131325435259</v>
      </c>
      <c r="E341" s="10">
        <f>((E340-D341+MAX(0,-('1-Input'!$B$10-C341-IF(AND($A341&gt;=1,$A341&lt;1+'1-Input'!$B$12),$C$318,0))))*(1+B341))*(1-'P-Parametri'!$B$32)</f>
        <v>341066.47199291369</v>
      </c>
      <c r="F341" s="10">
        <f>IF(E340&lt;=0,F340,F340*(1-D341/E340))+MAX(0,-('1-Input'!$B$10-C341-IF(AND($A341&gt;=1,$A341&lt;1+'1-Input'!$B$12),$C$318,0)))</f>
        <v>224328.65434677957</v>
      </c>
      <c r="G341" s="10">
        <f>IF($A341&lt;='1-Input'!$B$26,0,IF($A341='1-Input'!$B$26+1,('1-Input'!$B$23+$G$319)*'1-Input'!$B$27,'1-Input'!$B$23+$G$319))</f>
        <v>18123.381555781383</v>
      </c>
      <c r="H341" s="10">
        <f>MAX(0,('1-Input'!$B$10-G341-IF(AND($A341&gt;=1,$A341&lt;1+'1-Input'!$B$12),$G$318,0)))/(1-'P-Parametri'!$B$31*MAX(0,IF(I340&lt;=0,0,(I340-J340)/I340)))</f>
        <v>11921.231981633526</v>
      </c>
      <c r="I341" s="10">
        <f>((I340-H341+MAX(0,-('1-Input'!$B$10-G341-IF(AND($A341&gt;=1,$A341&lt;1+'1-Input'!$B$12),$G$318,0))))*(1+B341))*(1-'P-Parametri'!$B$32)</f>
        <v>396682.69154626812</v>
      </c>
      <c r="J341" s="10">
        <f>IF(I340&lt;=0,J340,J340*(1-H341/I340))+MAX(0,-('1-Input'!$B$10-G341-IF(AND($A341&gt;=1,$A341&lt;1+'1-Input'!$B$12),$G$318,0)))</f>
        <v>260908.94797504999</v>
      </c>
      <c r="K341" s="10">
        <f>IF($A341&lt;='1-Input'!$B$26,0,IF($A341='1-Input'!$B$26+1,('1-Input'!$B$23+$K$319)*'1-Input'!$B$27,'1-Input'!$B$23+$K$319))</f>
        <v>16038.996823193798</v>
      </c>
      <c r="L341" s="10">
        <f>MAX(0,('1-Input'!$B$10-K341-IF(AND($A341&gt;=1,$A341&lt;1+'1-Input'!$B$12),$K$318,0)))/(1-'P-Parametri'!$B$31*MAX(0,IF(M340&lt;=0,0,(M340-N340)/M340)))</f>
        <v>14205.805451190121</v>
      </c>
      <c r="M341" s="10">
        <f>((M340-L341+MAX(0,-('1-Input'!$B$10-K341-IF(AND($A341&gt;=1,$A341&lt;1+'1-Input'!$B$12),$K$318,0))))*(1+B341))*(1-'P-Parametri'!$B$32)</f>
        <v>274121.00724020117</v>
      </c>
      <c r="N341" s="10">
        <f>IF(M340&lt;=0,N340,N340*(1-L341/M340))+MAX(0,-('1-Input'!$B$10-K341-IF(AND($A341&gt;=1,$A341&lt;1+'1-Input'!$B$12),$K$318,0)))</f>
        <v>180296.80936698985</v>
      </c>
      <c r="O341" s="10">
        <f>IF($A341&lt;='1-Input'!$B$26,0,IF($A341='1-Input'!$B$26+1,('1-Input'!$B$23+$O$319)*'1-Input'!$B$27,'1-Input'!$B$23+$O$319))</f>
        <v>16249.408690324333</v>
      </c>
      <c r="P341" s="10">
        <f>MAX(0,('1-Input'!$B$10-O341-IF(AND($A341&gt;=1,$A341&lt;1+'1-Input'!$B$12),$O$318,0)))/(1-'P-Parametri'!$B$31*MAX(0,IF(Q340&lt;=0,0,(Q340-R340)/Q340)))</f>
        <v>13975.185181423733</v>
      </c>
      <c r="Q341" s="10">
        <f>((Q340-P341+MAX(0,-('1-Input'!$B$10-O341-IF(AND($A341&gt;=1,$A341&lt;1+'1-Input'!$B$12),$O$318,0))))*(1+B341))*(1-'P-Parametri'!$B$32)</f>
        <v>296412.06470447092</v>
      </c>
      <c r="R341" s="10">
        <f>IF(Q340&lt;=0,R340,R340*(1-P341/Q340))+MAX(0,-('1-Input'!$B$10-O341-IF(AND($A341&gt;=1,$A341&lt;1+'1-Input'!$B$12),$O$318,0)))</f>
        <v>194958.24147935028</v>
      </c>
      <c r="S341" s="10">
        <f>IF($A341&lt;='1-Input'!$B$26,0,IF($A341='1-Input'!$B$26+1,('1-Input'!$B$23+$S$319)*'1-Input'!$B$27,'1-Input'!$B$23+$S$319))</f>
        <v>16178.474599495752</v>
      </c>
      <c r="T341" s="10">
        <f>MAX(0,('1-Input'!$B$10-S341-IF(AND($A341&gt;=1,$A341&lt;1+'1-Input'!$B$12),$S$318,0)))/(1-'P-Parametri'!$B$31*MAX(0,IF(U340&lt;=0,0,(U340-V340)/U340)))</f>
        <v>14052.931933000118</v>
      </c>
      <c r="U341" s="10">
        <f>((U340-T341+MAX(0,-('1-Input'!$B$10-S341-IF(AND($A341&gt;=1,$A341&lt;1+'1-Input'!$B$12),$S$318,0))))*(1+B341))*(1-'P-Parametri'!$B$32)</f>
        <v>285616.9738378094</v>
      </c>
      <c r="V341" s="10">
        <f>IF(U340&lt;=0,V340,V340*(1-T341/U340))+MAX(0,-('1-Input'!$B$10-S341-IF(AND($A341&gt;=1,$A341&lt;1+'1-Input'!$B$12),$S$318,0)))</f>
        <v>187858.01789677617</v>
      </c>
      <c r="W341" s="10">
        <f>IF($A341&lt;='1-Input'!$B$26,0,IF($A341='1-Input'!$B$26+1,('1-Input'!$B$23+$W$319)*'1-Input'!$B$27,'1-Input'!$B$23+$W$319))</f>
        <v>16200.00273575941</v>
      </c>
      <c r="X341" s="10">
        <f>MAX(0,('1-Input'!$B$10-W341-IF(AND($A341&gt;=1,$A341&lt;1+'1-Input'!$B$12),$W$318,0)))/(1-'P-Parametri'!$B$31*MAX(0,IF(Y340&lt;=0,0,(Y340-Z340)/Y340)))</f>
        <v>14029.336188803751</v>
      </c>
      <c r="Y341" s="10">
        <f>((Y340-X341+MAX(0,-('1-Input'!$B$10-W341-IF(AND($A341&gt;=1,$A341&lt;1+'1-Input'!$B$12),$W$318,0))))*(1+B341))*(1-'P-Parametri'!$B$32)</f>
        <v>287391.35497548984</v>
      </c>
      <c r="Z341" s="10">
        <f>IF(Y340&lt;=0,Z340,Z340*(1-X341/Y340))+MAX(0,-('1-Input'!$B$10-W341-IF(AND($A341&gt;=1,$A341&lt;1+'1-Input'!$B$12),$W$318,0)))</f>
        <v>189025.07641938128</v>
      </c>
    </row>
    <row r="342" spans="1:26">
      <c r="A342" s="9">
        <f t="shared" si="6"/>
        <v>21</v>
      </c>
      <c r="B342" s="12">
        <f>IF($A342='P-Parametri'!$B$47,'P-Parametri'!$B$34,IF($A342='P-Parametri'!$B$48,'P-Parametri'!$C$34,'P-Parametri'!$B$50))</f>
        <v>0.01</v>
      </c>
      <c r="C342" s="10">
        <f>IF($A342&lt;='1-Input'!$B$26,0,IF($A342='1-Input'!$B$26+1,('1-Input'!$B$23+$C$319)*'1-Input'!$B$27,'1-Input'!$B$23+$C$319))</f>
        <v>17010.377486795387</v>
      </c>
      <c r="D342" s="10">
        <f>MAX(0,('1-Input'!$B$10-C342-IF(AND($A342&gt;=1,$A342&lt;1+'1-Input'!$B$12),$C$318,0)))/(1-'P-Parametri'!$B$31*MAX(0,IF(E341&lt;=0,0,(E341-F341)/E341)))</f>
        <v>13160.816171832981</v>
      </c>
      <c r="E342" s="10">
        <f>((E341-D342+MAX(0,-('1-Input'!$B$10-C342-IF(AND($A342&gt;=1,$A342&lt;1+'1-Input'!$B$12),$C$318,0))))*(1+B342))*(1-'P-Parametri'!$B$32)</f>
        <v>330522.34295453294</v>
      </c>
      <c r="F342" s="10">
        <f>IF(E341&lt;=0,F341,F341*(1-D342/E341))+MAX(0,-('1-Input'!$B$10-C342-IF(AND($A342&gt;=1,$A342&lt;1+'1-Input'!$B$12),$C$318,0)))</f>
        <v>215672.42916967109</v>
      </c>
      <c r="G342" s="10">
        <f>IF($A342&lt;='1-Input'!$B$26,0,IF($A342='1-Input'!$B$26+1,('1-Input'!$B$23+$G$319)*'1-Input'!$B$27,'1-Input'!$B$23+$G$319))</f>
        <v>18123.381555781383</v>
      </c>
      <c r="H342" s="10">
        <f>MAX(0,('1-Input'!$B$10-G342-IF(AND($A342&gt;=1,$A342&lt;1+'1-Input'!$B$12),$G$318,0)))/(1-'P-Parametri'!$B$31*MAX(0,IF(I341&lt;=0,0,(I341-J341)/I341)))</f>
        <v>11939.089471572452</v>
      </c>
      <c r="I342" s="10">
        <f>((I341-H342+MAX(0,-('1-Input'!$B$10-G342-IF(AND($A342&gt;=1,$A342&lt;1+'1-Input'!$B$12),$G$318,0))))*(1+B342))*(1-'P-Parametri'!$B$32)</f>
        <v>387813.85601925175</v>
      </c>
      <c r="J342" s="10">
        <f>IF(I341&lt;=0,J341,J341*(1-H342/I341))+MAX(0,-('1-Input'!$B$10-G342-IF(AND($A342&gt;=1,$A342&lt;1+'1-Input'!$B$12),$G$318,0)))</f>
        <v>253056.28553176153</v>
      </c>
      <c r="K342" s="10">
        <f>IF($A342&lt;='1-Input'!$B$26,0,IF($A342='1-Input'!$B$26+1,('1-Input'!$B$23+$K$319)*'1-Input'!$B$27,'1-Input'!$B$23+$K$319))</f>
        <v>16038.996823193798</v>
      </c>
      <c r="L342" s="10">
        <f>MAX(0,('1-Input'!$B$10-K342-IF(AND($A342&gt;=1,$A342&lt;1+'1-Input'!$B$12),$K$318,0)))/(1-'P-Parametri'!$B$31*MAX(0,IF(M341&lt;=0,0,(M341-N341)/M341)))</f>
        <v>14227.085133383185</v>
      </c>
      <c r="M342" s="10">
        <f>((M341-L342+MAX(0,-('1-Input'!$B$10-K342-IF(AND($A342&gt;=1,$A342&lt;1+'1-Input'!$B$12),$K$318,0))))*(1+B342))*(1-'P-Parametri'!$B$32)</f>
        <v>261967.87560523039</v>
      </c>
      <c r="N342" s="10">
        <f>IF(M341&lt;=0,N341,N341*(1-L342/M341))+MAX(0,-('1-Input'!$B$10-K342-IF(AND($A342&gt;=1,$A342&lt;1+'1-Input'!$B$12),$K$318,0)))</f>
        <v>170939.27022044122</v>
      </c>
      <c r="O342" s="10">
        <f>IF($A342&lt;='1-Input'!$B$26,0,IF($A342='1-Input'!$B$26+1,('1-Input'!$B$23+$O$319)*'1-Input'!$B$27,'1-Input'!$B$23+$O$319))</f>
        <v>16249.408690324333</v>
      </c>
      <c r="P342" s="10">
        <f>MAX(0,('1-Input'!$B$10-O342-IF(AND($A342&gt;=1,$A342&lt;1+'1-Input'!$B$12),$O$318,0)))/(1-'P-Parametri'!$B$31*MAX(0,IF(Q341&lt;=0,0,(Q341-R341)/Q341)))</f>
        <v>13996.119404426556</v>
      </c>
      <c r="Q342" s="10">
        <f>((Q341-P342+MAX(0,-('1-Input'!$B$10-O342-IF(AND($A342&gt;=1,$A342&lt;1+'1-Input'!$B$12),$O$318,0))))*(1+B342))*(1-'P-Parametri'!$B$32)</f>
        <v>284669.62454353872</v>
      </c>
      <c r="R342" s="10">
        <f>IF(Q341&lt;=0,R341,R341*(1-P342/Q341))+MAX(0,-('1-Input'!$B$10-O342-IF(AND($A342&gt;=1,$A342&lt;1+'1-Input'!$B$12),$O$318,0)))</f>
        <v>185752.61474704253</v>
      </c>
      <c r="S342" s="10">
        <f>IF($A342&lt;='1-Input'!$B$26,0,IF($A342='1-Input'!$B$26+1,('1-Input'!$B$23+$S$319)*'1-Input'!$B$27,'1-Input'!$B$23+$S$319))</f>
        <v>16178.474599495752</v>
      </c>
      <c r="T342" s="10">
        <f>MAX(0,('1-Input'!$B$10-S342-IF(AND($A342&gt;=1,$A342&lt;1+'1-Input'!$B$12),$S$318,0)))/(1-'P-Parametri'!$B$31*MAX(0,IF(U341&lt;=0,0,(U341-V341)/U341)))</f>
        <v>14073.982617274411</v>
      </c>
      <c r="U342" s="10">
        <f>((U341-T342+MAX(0,-('1-Input'!$B$10-S342-IF(AND($A342&gt;=1,$A342&lt;1+'1-Input'!$B$12),$S$318,0))))*(1+B342))*(1-'P-Parametri'!$B$32)</f>
        <v>273709.90429047489</v>
      </c>
      <c r="V342" s="10">
        <f>IF(U341&lt;=0,V341,V341*(1-T342/U341))+MAX(0,-('1-Input'!$B$10-S342-IF(AND($A342&gt;=1,$A342&lt;1+'1-Input'!$B$12),$S$318,0)))</f>
        <v>178601.17842092545</v>
      </c>
      <c r="W342" s="10">
        <f>IF($A342&lt;='1-Input'!$B$26,0,IF($A342='1-Input'!$B$26+1,('1-Input'!$B$23+$W$319)*'1-Input'!$B$27,'1-Input'!$B$23+$W$319))</f>
        <v>16200.00273575941</v>
      </c>
      <c r="X342" s="10">
        <f>MAX(0,('1-Input'!$B$10-W342-IF(AND($A342&gt;=1,$A342&lt;1+'1-Input'!$B$12),$W$318,0)))/(1-'P-Parametri'!$B$31*MAX(0,IF(Y341&lt;=0,0,(Y341-Z341)/Y341)))</f>
        <v>14050.351527673703</v>
      </c>
      <c r="Y342" s="10">
        <f>((Y341-X342+MAX(0,-('1-Input'!$B$10-W342-IF(AND($A342&gt;=1,$A342&lt;1+'1-Input'!$B$12),$W$318,0))))*(1+B342))*(1-'P-Parametri'!$B$32)</f>
        <v>275522.26465532969</v>
      </c>
      <c r="Z342" s="10">
        <f>IF(Y341&lt;=0,Z341,Z341*(1-X342/Y341))+MAX(0,-('1-Input'!$B$10-W342-IF(AND($A342&gt;=1,$A342&lt;1+'1-Input'!$B$12),$W$318,0)))</f>
        <v>179783.77975106571</v>
      </c>
    </row>
    <row r="343" spans="1:26">
      <c r="A343" s="9">
        <f t="shared" si="6"/>
        <v>22</v>
      </c>
      <c r="B343" s="12">
        <f>IF($A343='P-Parametri'!$B$47,'P-Parametri'!$B$34,IF($A343='P-Parametri'!$B$48,'P-Parametri'!$C$34,'P-Parametri'!$B$50))</f>
        <v>0.01</v>
      </c>
      <c r="C343" s="10">
        <f>IF($A343&lt;='1-Input'!$B$26,0,IF($A343='1-Input'!$B$26+1,('1-Input'!$B$23+$C$319)*'1-Input'!$B$27,'1-Input'!$B$23+$C$319))</f>
        <v>17010.377486795387</v>
      </c>
      <c r="D343" s="10">
        <f>MAX(0,('1-Input'!$B$10-C343-IF(AND($A343&gt;=1,$A343&lt;1+'1-Input'!$B$12),$C$318,0)))/(1-'P-Parametri'!$B$31*MAX(0,IF(E342&lt;=0,0,(E342-F342)/E342)))</f>
        <v>13180.403539117422</v>
      </c>
      <c r="E343" s="10">
        <f>((E342-D343+MAX(0,-('1-Input'!$B$10-C343-IF(AND($A343&gt;=1,$A343&lt;1+'1-Input'!$B$12),$C$318,0))))*(1+B343))*(1-'P-Parametri'!$B$32)</f>
        <v>319874.32809195056</v>
      </c>
      <c r="F343" s="10">
        <f>IF(E342&lt;=0,F342,F342*(1-D343/E342))+MAX(0,-('1-Input'!$B$10-C343-IF(AND($A343&gt;=1,$A343&lt;1+'1-Input'!$B$12),$C$318,0)))</f>
        <v>207071.95265329524</v>
      </c>
      <c r="G343" s="10">
        <f>IF($A343&lt;='1-Input'!$B$26,0,IF($A343='1-Input'!$B$26+1,('1-Input'!$B$23+$G$319)*'1-Input'!$B$27,'1-Input'!$B$23+$G$319))</f>
        <v>18123.381555781383</v>
      </c>
      <c r="H343" s="10">
        <f>MAX(0,('1-Input'!$B$10-G343-IF(AND($A343&gt;=1,$A343&lt;1+'1-Input'!$B$12),$G$318,0)))/(1-'P-Parametri'!$B$31*MAX(0,IF(I342&lt;=0,0,(I342-J342)/I342)))</f>
        <v>11956.858531444439</v>
      </c>
      <c r="I343" s="10">
        <f>((I342-H343+MAX(0,-('1-Input'!$B$10-G343-IF(AND($A343&gt;=1,$A343&lt;1+'1-Input'!$B$12),$G$318,0))))*(1+B343))*(1-'P-Parametri'!$B$32)</f>
        <v>378856.33632776001</v>
      </c>
      <c r="J343" s="10">
        <f>IF(I342&lt;=0,J342,J342*(1-H343/I342))+MAX(0,-('1-Input'!$B$10-G343-IF(AND($A343&gt;=1,$A343&lt;1+'1-Input'!$B$12),$G$318,0)))</f>
        <v>245254.19656657026</v>
      </c>
      <c r="K343" s="10">
        <f>IF($A343&lt;='1-Input'!$B$26,0,IF($A343='1-Input'!$B$26+1,('1-Input'!$B$23+$K$319)*'1-Input'!$B$27,'1-Input'!$B$23+$K$319))</f>
        <v>16038.996823193798</v>
      </c>
      <c r="L343" s="10">
        <f>MAX(0,('1-Input'!$B$10-K343-IF(AND($A343&gt;=1,$A343&lt;1+'1-Input'!$B$12),$K$318,0)))/(1-'P-Parametri'!$B$31*MAX(0,IF(M342&lt;=0,0,(M342-N342)/M342)))</f>
        <v>14248.25943885605</v>
      </c>
      <c r="M343" s="10">
        <f>((M342-L343+MAX(0,-('1-Input'!$B$10-K343-IF(AND($A343&gt;=1,$A343&lt;1+'1-Input'!$B$12),$K$318,0))))*(1+B343))*(1-'P-Parametri'!$B$32)</f>
        <v>249696.41870338202</v>
      </c>
      <c r="N343" s="10">
        <f>IF(M342&lt;=0,N342,N342*(1-L343/M342))+MAX(0,-('1-Input'!$B$10-K343-IF(AND($A343&gt;=1,$A343&lt;1+'1-Input'!$B$12),$K$318,0)))</f>
        <v>161641.99640485382</v>
      </c>
      <c r="O343" s="10">
        <f>IF($A343&lt;='1-Input'!$B$26,0,IF($A343='1-Input'!$B$26+1,('1-Input'!$B$23+$O$319)*'1-Input'!$B$27,'1-Input'!$B$23+$O$319))</f>
        <v>16249.408690324333</v>
      </c>
      <c r="P343" s="10">
        <f>MAX(0,('1-Input'!$B$10-O343-IF(AND($A343&gt;=1,$A343&lt;1+'1-Input'!$B$12),$O$318,0)))/(1-'P-Parametri'!$B$31*MAX(0,IF(Q342&lt;=0,0,(Q342-R342)/Q342)))</f>
        <v>14016.94996141877</v>
      </c>
      <c r="Q343" s="10">
        <f>((Q342-P343+MAX(0,-('1-Input'!$B$10-O343-IF(AND($A343&gt;=1,$A343&lt;1+'1-Input'!$B$12),$O$318,0))))*(1+B343))*(1-'P-Parametri'!$B$32)</f>
        <v>272812.48292528524</v>
      </c>
      <c r="R343" s="10">
        <f>IF(Q342&lt;=0,R342,R342*(1-P343/Q342))+MAX(0,-('1-Input'!$B$10-O343-IF(AND($A343&gt;=1,$A343&lt;1+'1-Input'!$B$12),$O$318,0)))</f>
        <v>176606.2749846357</v>
      </c>
      <c r="S343" s="10">
        <f>IF($A343&lt;='1-Input'!$B$26,0,IF($A343='1-Input'!$B$26+1,('1-Input'!$B$23+$S$319)*'1-Input'!$B$27,'1-Input'!$B$23+$S$319))</f>
        <v>16178.474599495752</v>
      </c>
      <c r="T343" s="10">
        <f>MAX(0,('1-Input'!$B$10-S343-IF(AND($A343&gt;=1,$A343&lt;1+'1-Input'!$B$12),$S$318,0)))/(1-'P-Parametri'!$B$31*MAX(0,IF(U342&lt;=0,0,(U342-V342)/U342)))</f>
        <v>14094.929058823333</v>
      </c>
      <c r="U343" s="10">
        <f>((U342-T343+MAX(0,-('1-Input'!$B$10-S343-IF(AND($A343&gt;=1,$A343&lt;1+'1-Input'!$B$12),$S$318,0))))*(1+B343))*(1-'P-Parametri'!$B$32)</f>
        <v>261686.70273400017</v>
      </c>
      <c r="V343" s="10">
        <f>IF(U342&lt;=0,V342,V342*(1-T343/U342))+MAX(0,-('1-Input'!$B$10-S343-IF(AND($A343&gt;=1,$A343&lt;1+'1-Input'!$B$12),$S$318,0)))</f>
        <v>169403.95574025245</v>
      </c>
      <c r="W343" s="10">
        <f>IF($A343&lt;='1-Input'!$B$26,0,IF($A343='1-Input'!$B$26+1,('1-Input'!$B$23+$W$319)*'1-Input'!$B$27,'1-Input'!$B$23+$W$319))</f>
        <v>16200.00273575941</v>
      </c>
      <c r="X343" s="10">
        <f>MAX(0,('1-Input'!$B$10-W343-IF(AND($A343&gt;=1,$A343&lt;1+'1-Input'!$B$12),$W$318,0)))/(1-'P-Parametri'!$B$31*MAX(0,IF(Y342&lt;=0,0,(Y342-Z342)/Y342)))</f>
        <v>14071.262798848289</v>
      </c>
      <c r="Y343" s="10">
        <f>((Y342-X343+MAX(0,-('1-Input'!$B$10-W343-IF(AND($A343&gt;=1,$A343&lt;1+'1-Input'!$B$12),$W$318,0))))*(1+B343))*(1-'P-Parametri'!$B$32)</f>
        <v>263537.38085129607</v>
      </c>
      <c r="Z343" s="10">
        <f>IF(Y342&lt;=0,Z342,Z342*(1-X343/Y342))+MAX(0,-('1-Input'!$B$10-W343-IF(AND($A343&gt;=1,$A343&lt;1+'1-Input'!$B$12),$W$318,0)))</f>
        <v>170601.99977763166</v>
      </c>
    </row>
    <row r="344" spans="1:26">
      <c r="A344" s="9">
        <f t="shared" si="6"/>
        <v>23</v>
      </c>
      <c r="B344" s="12">
        <f>IF($A344='P-Parametri'!$B$47,'P-Parametri'!$B$34,IF($A344='P-Parametri'!$B$48,'P-Parametri'!$C$34,'P-Parametri'!$B$50))</f>
        <v>0.01</v>
      </c>
      <c r="C344" s="10">
        <f>IF($A344&lt;='1-Input'!$B$26,0,IF($A344='1-Input'!$B$26+1,('1-Input'!$B$23+$C$319)*'1-Input'!$B$27,'1-Input'!$B$23+$C$319))</f>
        <v>17010.377486795387</v>
      </c>
      <c r="D344" s="10">
        <f>MAX(0,('1-Input'!$B$10-C344-IF(AND($A344&gt;=1,$A344&lt;1+'1-Input'!$B$12),$C$318,0)))/(1-'P-Parametri'!$B$31*MAX(0,IF(E343&lt;=0,0,(E343-F343)/E343)))</f>
        <v>13199.893535441352</v>
      </c>
      <c r="E344" s="10">
        <f>((E343-D344+MAX(0,-('1-Input'!$B$10-C344-IF(AND($A344&gt;=1,$A344&lt;1+'1-Input'!$B$12),$C$318,0))))*(1+B344))*(1-'P-Parametri'!$B$32)</f>
        <v>309121.69654427015</v>
      </c>
      <c r="F344" s="10">
        <f>IF(E343&lt;=0,F343,F343*(1-D344/E343))+MAX(0,-('1-Input'!$B$10-C344-IF(AND($A344&gt;=1,$A344&lt;1+'1-Input'!$B$12),$C$318,0)))</f>
        <v>198526.94766491826</v>
      </c>
      <c r="G344" s="10">
        <f>IF($A344&lt;='1-Input'!$B$26,0,IF($A344='1-Input'!$B$26+1,('1-Input'!$B$23+$G$319)*'1-Input'!$B$27,'1-Input'!$B$23+$G$319))</f>
        <v>18123.381555781383</v>
      </c>
      <c r="H344" s="10">
        <f>MAX(0,('1-Input'!$B$10-G344-IF(AND($A344&gt;=1,$A344&lt;1+'1-Input'!$B$12),$G$318,0)))/(1-'P-Parametri'!$B$31*MAX(0,IF(I343&lt;=0,0,(I343-J343)/I343)))</f>
        <v>11974.539259362364</v>
      </c>
      <c r="I344" s="10">
        <f>((I343-H344+MAX(0,-('1-Input'!$B$10-G344-IF(AND($A344&gt;=1,$A344&lt;1+'1-Input'!$B$12),$G$318,0))))*(1+B344))*(1-'P-Parametri'!$B$32)</f>
        <v>369809.51380900346</v>
      </c>
      <c r="J344" s="10">
        <f>IF(I343&lt;=0,J343,J343*(1-H344/I343))+MAX(0,-('1-Input'!$B$10-G344-IF(AND($A344&gt;=1,$A344&lt;1+'1-Input'!$B$12),$G$318,0)))</f>
        <v>237502.42967314538</v>
      </c>
      <c r="K344" s="10">
        <f>IF($A344&lt;='1-Input'!$B$26,0,IF($A344='1-Input'!$B$26+1,('1-Input'!$B$23+$K$319)*'1-Input'!$B$27,'1-Input'!$B$23+$K$319))</f>
        <v>16038.996823193798</v>
      </c>
      <c r="L344" s="10">
        <f>MAX(0,('1-Input'!$B$10-K344-IF(AND($A344&gt;=1,$A344&lt;1+'1-Input'!$B$12),$K$318,0)))/(1-'P-Parametri'!$B$31*MAX(0,IF(M343&lt;=0,0,(M343-N343)/M343)))</f>
        <v>14269.328484523849</v>
      </c>
      <c r="M344" s="10">
        <f>((M343-L344+MAX(0,-('1-Input'!$B$10-K344-IF(AND($A344&gt;=1,$A344&lt;1+'1-Input'!$B$12),$K$318,0))))*(1+B344))*(1-'P-Parametri'!$B$32)</f>
        <v>237305.79839880468</v>
      </c>
      <c r="N344" s="10">
        <f>IF(M343&lt;=0,N343,N343*(1-L344/M343))+MAX(0,-('1-Input'!$B$10-K344-IF(AND($A344&gt;=1,$A344&lt;1+'1-Input'!$B$12),$K$318,0)))</f>
        <v>152404.68833462862</v>
      </c>
      <c r="O344" s="10">
        <f>IF($A344&lt;='1-Input'!$B$26,0,IF($A344='1-Input'!$B$26+1,('1-Input'!$B$23+$O$319)*'1-Input'!$B$27,'1-Input'!$B$23+$O$319))</f>
        <v>16249.408690324333</v>
      </c>
      <c r="P344" s="10">
        <f>MAX(0,('1-Input'!$B$10-O344-IF(AND($A344&gt;=1,$A344&lt;1+'1-Input'!$B$12),$O$318,0)))/(1-'P-Parametri'!$B$31*MAX(0,IF(Q343&lt;=0,0,(Q343-R343)/Q343)))</f>
        <v>14037.676967417483</v>
      </c>
      <c r="Q344" s="10">
        <f>((Q343-P344+MAX(0,-('1-Input'!$B$10-O344-IF(AND($A344&gt;=1,$A344&lt;1+'1-Input'!$B$12),$O$318,0))))*(1+B344))*(1-'P-Parametri'!$B$32)</f>
        <v>260839.82890941156</v>
      </c>
      <c r="R344" s="10">
        <f>IF(Q343&lt;=0,R343,R343*(1-P344/Q343))+MAX(0,-('1-Input'!$B$10-O344-IF(AND($A344&gt;=1,$A344&lt;1+'1-Input'!$B$12),$O$318,0)))</f>
        <v>167518.92747007136</v>
      </c>
      <c r="S344" s="10">
        <f>IF($A344&lt;='1-Input'!$B$26,0,IF($A344='1-Input'!$B$26+1,('1-Input'!$B$23+$S$319)*'1-Input'!$B$27,'1-Input'!$B$23+$S$319))</f>
        <v>16178.474599495752</v>
      </c>
      <c r="T344" s="10">
        <f>MAX(0,('1-Input'!$B$10-S344-IF(AND($A344&gt;=1,$A344&lt;1+'1-Input'!$B$12),$S$318,0)))/(1-'P-Parametri'!$B$31*MAX(0,IF(U343&lt;=0,0,(U343-V343)/U343)))</f>
        <v>14115.771373303858</v>
      </c>
      <c r="U344" s="10">
        <f>((U343-T344+MAX(0,-('1-Input'!$B$10-S344-IF(AND($A344&gt;=1,$A344&lt;1+'1-Input'!$B$12),$S$318,0))))*(1+B344))*(1-'P-Parametri'!$B$32)</f>
        <v>249546.54739295464</v>
      </c>
      <c r="V344" s="10">
        <f>IF(U343&lt;=0,V343,V343*(1-T344/U343))+MAX(0,-('1-Input'!$B$10-S344-IF(AND($A344&gt;=1,$A344&lt;1+'1-Input'!$B$12),$S$318,0)))</f>
        <v>160266.05349310095</v>
      </c>
      <c r="W344" s="10">
        <f>IF($A344&lt;='1-Input'!$B$26,0,IF($A344='1-Input'!$B$26+1,('1-Input'!$B$23+$W$319)*'1-Input'!$B$27,'1-Input'!$B$23+$W$319))</f>
        <v>16200.00273575941</v>
      </c>
      <c r="X344" s="10">
        <f>MAX(0,('1-Input'!$B$10-W344-IF(AND($A344&gt;=1,$A344&lt;1+'1-Input'!$B$12),$W$318,0)))/(1-'P-Parametri'!$B$31*MAX(0,IF(Y343&lt;=0,0,(Y343-Z343)/Y343)))</f>
        <v>14092.070117790283</v>
      </c>
      <c r="Y344" s="10">
        <f>((Y343-X344+MAX(0,-('1-Input'!$B$10-W344-IF(AND($A344&gt;=1,$A344&lt;1+'1-Input'!$B$12),$W$318,0))))*(1+B344))*(1-'P-Parametri'!$B$32)</f>
        <v>251435.88431315916</v>
      </c>
      <c r="Z344" s="10">
        <f>IF(Y343&lt;=0,Z343,Z343*(1-X344/Y343))+MAX(0,-('1-Input'!$B$10-W344-IF(AND($A344&gt;=1,$A344&lt;1+'1-Input'!$B$12),$W$318,0)))</f>
        <v>161479.44063503249</v>
      </c>
    </row>
    <row r="345" spans="1:26">
      <c r="A345" s="9">
        <f t="shared" si="6"/>
        <v>24</v>
      </c>
      <c r="B345" s="12">
        <f>IF($A345='P-Parametri'!$B$47,'P-Parametri'!$B$34,IF($A345='P-Parametri'!$B$48,'P-Parametri'!$C$34,'P-Parametri'!$B$50))</f>
        <v>0.01</v>
      </c>
      <c r="C345" s="10">
        <f>IF($A345&lt;='1-Input'!$B$26,0,IF($A345='1-Input'!$B$26+1,('1-Input'!$B$23+$C$319)*'1-Input'!$B$27,'1-Input'!$B$23+$C$319))</f>
        <v>17010.377486795387</v>
      </c>
      <c r="D345" s="10">
        <f>MAX(0,('1-Input'!$B$10-C345-IF(AND($A345&gt;=1,$A345&lt;1+'1-Input'!$B$12),$C$318,0)))/(1-'P-Parametri'!$B$31*MAX(0,IF(E344&lt;=0,0,(E344-F344)/E344)))</f>
        <v>13219.286274005774</v>
      </c>
      <c r="E345" s="10">
        <f>((E344-D345+MAX(0,-('1-Input'!$B$10-C345-IF(AND($A345&gt;=1,$A345&lt;1+'1-Input'!$B$12),$C$318,0))))*(1+B345))*(1-'P-Parametri'!$B$32)</f>
        <v>298263.71150422108</v>
      </c>
      <c r="F345" s="10">
        <f>IF(E344&lt;=0,F344,F344*(1-D345/E344))+MAX(0,-('1-Input'!$B$10-C345-IF(AND($A345&gt;=1,$A345&lt;1+'1-Input'!$B$12),$C$318,0)))</f>
        <v>190037.13739399388</v>
      </c>
      <c r="G345" s="10">
        <f>IF($A345&lt;='1-Input'!$B$26,0,IF($A345='1-Input'!$B$26+1,('1-Input'!$B$23+$G$319)*'1-Input'!$B$27,'1-Input'!$B$23+$G$319))</f>
        <v>18123.381555781383</v>
      </c>
      <c r="H345" s="10">
        <f>MAX(0,('1-Input'!$B$10-G345-IF(AND($A345&gt;=1,$A345&lt;1+'1-Input'!$B$12),$G$318,0)))/(1-'P-Parametri'!$B$31*MAX(0,IF(I344&lt;=0,0,(I344-J344)/I344)))</f>
        <v>11992.131758018713</v>
      </c>
      <c r="I345" s="10">
        <f>((I344-H345+MAX(0,-('1-Input'!$B$10-G345-IF(AND($A345&gt;=1,$A345&lt;1+'1-Input'!$B$12),$G$318,0))))*(1+B345))*(1-'P-Parametri'!$B$32)</f>
        <v>360672.76475975168</v>
      </c>
      <c r="J345" s="10">
        <f>IF(I344&lt;=0,J344,J344*(1-H345/I344))+MAX(0,-('1-Input'!$B$10-G345-IF(AND($A345&gt;=1,$A345&lt;1+'1-Input'!$B$12),$G$318,0)))</f>
        <v>229800.73373743473</v>
      </c>
      <c r="K345" s="10">
        <f>IF($A345&lt;='1-Input'!$B$26,0,IF($A345='1-Input'!$B$26+1,('1-Input'!$B$23+$K$319)*'1-Input'!$B$27,'1-Input'!$B$23+$K$319))</f>
        <v>16038.996823193798</v>
      </c>
      <c r="L345" s="10">
        <f>MAX(0,('1-Input'!$B$10-K345-IF(AND($A345&gt;=1,$A345&lt;1+'1-Input'!$B$12),$K$318,0)))/(1-'P-Parametri'!$B$31*MAX(0,IF(M344&lt;=0,0,(M344-N344)/M344)))</f>
        <v>14290.29239275896</v>
      </c>
      <c r="M345" s="10">
        <f>((M344-L345+MAX(0,-('1-Input'!$B$10-K345-IF(AND($A345&gt;=1,$A345&lt;1+'1-Input'!$B$12),$K$318,0))))*(1+B345))*(1-'P-Parametri'!$B$32)</f>
        <v>224795.16974397397</v>
      </c>
      <c r="N345" s="10">
        <f>IF(M344&lt;=0,N344,N344*(1-L345/M344))+MAX(0,-('1-Input'!$B$10-K345-IF(AND($A345&gt;=1,$A345&lt;1+'1-Input'!$B$12),$K$318,0)))</f>
        <v>143227.04677245719</v>
      </c>
      <c r="O345" s="10">
        <f>IF($A345&lt;='1-Input'!$B$26,0,IF($A345='1-Input'!$B$26+1,('1-Input'!$B$23+$O$319)*'1-Input'!$B$27,'1-Input'!$B$23+$O$319))</f>
        <v>16249.408690324333</v>
      </c>
      <c r="P345" s="10">
        <f>MAX(0,('1-Input'!$B$10-O345-IF(AND($A345&gt;=1,$A345&lt;1+'1-Input'!$B$12),$O$318,0)))/(1-'P-Parametri'!$B$31*MAX(0,IF(Q344&lt;=0,0,(Q344-R344)/Q344)))</f>
        <v>14058.300542808451</v>
      </c>
      <c r="Q345" s="10">
        <f>((Q344-P345+MAX(0,-('1-Input'!$B$10-O345-IF(AND($A345&gt;=1,$A345&lt;1+'1-Input'!$B$12),$O$318,0))))*(1+B345))*(1-'P-Parametri'!$B$32)</f>
        <v>248750.84496296861</v>
      </c>
      <c r="R345" s="10">
        <f>IF(Q344&lt;=0,R344,R344*(1-P345/Q344))+MAX(0,-('1-Input'!$B$10-O345-IF(AND($A345&gt;=1,$A345&lt;1+'1-Input'!$B$12),$O$318,0)))</f>
        <v>158490.27782392746</v>
      </c>
      <c r="S345" s="10">
        <f>IF($A345&lt;='1-Input'!$B$26,0,IF($A345='1-Input'!$B$26+1,('1-Input'!$B$23+$S$319)*'1-Input'!$B$27,'1-Input'!$B$23+$S$319))</f>
        <v>16178.474599495752</v>
      </c>
      <c r="T345" s="10">
        <f>MAX(0,('1-Input'!$B$10-S345-IF(AND($A345&gt;=1,$A345&lt;1+'1-Input'!$B$12),$S$318,0)))/(1-'P-Parametri'!$B$31*MAX(0,IF(U344&lt;=0,0,(U344-V344)/U344)))</f>
        <v>14136.509681771471</v>
      </c>
      <c r="U345" s="10">
        <f>((U344-T345+MAX(0,-('1-Input'!$B$10-S345-IF(AND($A345&gt;=1,$A345&lt;1+'1-Input'!$B$12),$S$318,0))))*(1+B345))*(1-'P-Parametri'!$B$32)</f>
        <v>237288.6098121184</v>
      </c>
      <c r="V345" s="10">
        <f>IF(U344&lt;=0,V344,V344*(1-T345/U344))+MAX(0,-('1-Input'!$B$10-S345-IF(AND($A345&gt;=1,$A345&lt;1+'1-Input'!$B$12),$S$318,0)))</f>
        <v>151187.17566235724</v>
      </c>
      <c r="W345" s="10">
        <f>IF($A345&lt;='1-Input'!$B$26,0,IF($A345='1-Input'!$B$26+1,('1-Input'!$B$23+$W$319)*'1-Input'!$B$27,'1-Input'!$B$23+$W$319))</f>
        <v>16200.00273575941</v>
      </c>
      <c r="X345" s="10">
        <f>MAX(0,('1-Input'!$B$10-W345-IF(AND($A345&gt;=1,$A345&lt;1+'1-Input'!$B$12),$W$318,0)))/(1-'P-Parametri'!$B$31*MAX(0,IF(Y344&lt;=0,0,(Y344-Z344)/Y344)))</f>
        <v>14112.773605351909</v>
      </c>
      <c r="Y345" s="10">
        <f>((Y344-X345+MAX(0,-('1-Input'!$B$10-W345-IF(AND($A345&gt;=1,$A345&lt;1+'1-Input'!$B$12),$W$318,0))))*(1+B345))*(1-'P-Parametri'!$B$32)</f>
        <v>239216.94913125556</v>
      </c>
      <c r="Z345" s="10">
        <f>IF(Y344&lt;=0,Z344,Z344*(1-X345/Y344))+MAX(0,-('1-Input'!$B$10-W345-IF(AND($A345&gt;=1,$A345&lt;1+'1-Input'!$B$12),$W$318,0)))</f>
        <v>152415.80680318564</v>
      </c>
    </row>
    <row r="346" spans="1:26">
      <c r="A346" s="9">
        <f t="shared" si="6"/>
        <v>25</v>
      </c>
      <c r="B346" s="12">
        <f>IF($A346='P-Parametri'!$B$47,'P-Parametri'!$B$34,IF($A346='P-Parametri'!$B$48,'P-Parametri'!$C$34,'P-Parametri'!$B$50))</f>
        <v>0.01</v>
      </c>
      <c r="C346" s="10">
        <f>IF($A346&lt;='1-Input'!$B$26,0,IF($A346='1-Input'!$B$26+1,('1-Input'!$B$23+$C$319)*'1-Input'!$B$27,'1-Input'!$B$23+$C$319))</f>
        <v>17010.377486795387</v>
      </c>
      <c r="D346" s="10">
        <f>MAX(0,('1-Input'!$B$10-C346-IF(AND($A346&gt;=1,$A346&lt;1+'1-Input'!$B$12),$C$318,0)))/(1-'P-Parametri'!$B$31*MAX(0,IF(E345&lt;=0,0,(E345-F345)/E345)))</f>
        <v>13238.581872998348</v>
      </c>
      <c r="E346" s="10">
        <f>((E345-D346+MAX(0,-('1-Input'!$B$10-C346-IF(AND($A346&gt;=1,$A346&lt;1+'1-Input'!$B$12),$C$318,0))))*(1+B346))*(1-'P-Parametri'!$B$32)</f>
        <v>287299.63016567996</v>
      </c>
      <c r="F346" s="10">
        <f>IF(E345&lt;=0,F345,F345*(1-D346/E345))+MAX(0,-('1-Input'!$B$10-C346-IF(AND($A346&gt;=1,$A346&lt;1+'1-Input'!$B$12),$C$318,0)))</f>
        <v>181602.24536635607</v>
      </c>
      <c r="G346" s="10">
        <f>IF($A346&lt;='1-Input'!$B$26,0,IF($A346='1-Input'!$B$26+1,('1-Input'!$B$23+$G$319)*'1-Input'!$B$27,'1-Input'!$B$23+$G$319))</f>
        <v>18123.381555781383</v>
      </c>
      <c r="H346" s="10">
        <f>MAX(0,('1-Input'!$B$10-G346-IF(AND($A346&gt;=1,$A346&lt;1+'1-Input'!$B$12),$G$318,0)))/(1-'P-Parametri'!$B$31*MAX(0,IF(I345&lt;=0,0,(I345-J345)/I345)))</f>
        <v>12009.636134629716</v>
      </c>
      <c r="I346" s="10">
        <f>((I345-H346+MAX(0,-('1-Input'!$B$10-G346-IF(AND($A346&gt;=1,$A346&lt;1+'1-Input'!$B$12),$G$318,0))))*(1+B346))*(1-'P-Parametri'!$B$32)</f>
        <v>351445.46039155044</v>
      </c>
      <c r="J346" s="10">
        <f>IF(I345&lt;=0,J345,J345*(1-H346/I345))+MAX(0,-('1-Input'!$B$10-G346-IF(AND($A346&gt;=1,$A346&lt;1+'1-Input'!$B$12),$G$318,0)))</f>
        <v>222148.85795054</v>
      </c>
      <c r="K346" s="10">
        <f>IF($A346&lt;='1-Input'!$B$26,0,IF($A346='1-Input'!$B$26+1,('1-Input'!$B$23+$K$319)*'1-Input'!$B$27,'1-Input'!$B$23+$K$319))</f>
        <v>16038.996823193798</v>
      </c>
      <c r="L346" s="10">
        <f>MAX(0,('1-Input'!$B$10-K346-IF(AND($A346&gt;=1,$A346&lt;1+'1-Input'!$B$12),$K$318,0)))/(1-'P-Parametri'!$B$31*MAX(0,IF(M345&lt;=0,0,(M345-N345)/M345)))</f>
        <v>14311.151291324424</v>
      </c>
      <c r="M346" s="10">
        <f>((M345-L346+MAX(0,-('1-Input'!$B$10-K346-IF(AND($A346&gt;=1,$A346&lt;1+'1-Input'!$B$12),$K$318,0))))*(1+B346))*(1-'P-Parametri'!$B$32)</f>
        <v>212163.68091990167</v>
      </c>
      <c r="N346" s="10">
        <f>IF(M345&lt;=0,N345,N345*(1-L346/M345))+MAX(0,-('1-Input'!$B$10-K346-IF(AND($A346&gt;=1,$A346&lt;1+'1-Input'!$B$12),$K$318,0)))</f>
        <v>134108.7728446644</v>
      </c>
      <c r="O346" s="10">
        <f>IF($A346&lt;='1-Input'!$B$26,0,IF($A346='1-Input'!$B$26+1,('1-Input'!$B$23+$O$319)*'1-Input'!$B$27,'1-Input'!$B$23+$O$319))</f>
        <v>16249.408690324333</v>
      </c>
      <c r="P346" s="10">
        <f>MAX(0,('1-Input'!$B$10-O346-IF(AND($A346&gt;=1,$A346&lt;1+'1-Input'!$B$12),$O$318,0)))/(1-'P-Parametri'!$B$31*MAX(0,IF(Q345&lt;=0,0,(Q345-R345)/Q345)))</f>
        <v>14078.820813280581</v>
      </c>
      <c r="Q346" s="10">
        <f>((Q345-P346+MAX(0,-('1-Input'!$B$10-O346-IF(AND($A346&gt;=1,$A346&lt;1+'1-Input'!$B$12),$O$318,0))))*(1+B346))*(1-'P-Parametri'!$B$32)</f>
        <v>236544.70690240254</v>
      </c>
      <c r="R346" s="10">
        <f>IF(Q345&lt;=0,R345,R345*(1-P346/Q345))+MAX(0,-('1-Input'!$B$10-O346-IF(AND($A346&gt;=1,$A346&lt;1+'1-Input'!$B$12),$O$318,0)))</f>
        <v>149520.03202451195</v>
      </c>
      <c r="S346" s="10">
        <f>IF($A346&lt;='1-Input'!$B$26,0,IF($A346='1-Input'!$B$26+1,('1-Input'!$B$23+$S$319)*'1-Input'!$B$27,'1-Input'!$B$23+$S$319))</f>
        <v>16178.474599495752</v>
      </c>
      <c r="T346" s="10">
        <f>MAX(0,('1-Input'!$B$10-S346-IF(AND($A346&gt;=1,$A346&lt;1+'1-Input'!$B$12),$S$318,0)))/(1-'P-Parametri'!$B$31*MAX(0,IF(U345&lt;=0,0,(U345-V345)/U345)))</f>
        <v>14157.14411061431</v>
      </c>
      <c r="U346" s="10">
        <f>((U345-T346+MAX(0,-('1-Input'!$B$10-S346-IF(AND($A346&gt;=1,$A346&lt;1+'1-Input'!$B$12),$S$318,0))))*(1+B346))*(1-'P-Parametri'!$B$32)</f>
        <v>224912.05479780209</v>
      </c>
      <c r="V346" s="10">
        <f>IF(U345&lt;=0,V345,V345*(1-T346/U345))+MAX(0,-('1-Input'!$B$10-S346-IF(AND($A346&gt;=1,$A346&lt;1+'1-Input'!$B$12),$S$318,0)))</f>
        <v>142167.02659062779</v>
      </c>
      <c r="W346" s="10">
        <f>IF($A346&lt;='1-Input'!$B$26,0,IF($A346='1-Input'!$B$26+1,('1-Input'!$B$23+$W$319)*'1-Input'!$B$27,'1-Input'!$B$23+$W$319))</f>
        <v>16200.00273575941</v>
      </c>
      <c r="X346" s="10">
        <f>MAX(0,('1-Input'!$B$10-W346-IF(AND($A346&gt;=1,$A346&lt;1+'1-Input'!$B$12),$W$318,0)))/(1-'P-Parametri'!$B$31*MAX(0,IF(Y345&lt;=0,0,(Y345-Z345)/Y345)))</f>
        <v>14133.373387709094</v>
      </c>
      <c r="Y346" s="10">
        <f>((Y345-X346+MAX(0,-('1-Input'!$B$10-W346-IF(AND($A346&gt;=1,$A346&lt;1+'1-Input'!$B$12),$W$318,0))))*(1+B346))*(1-'P-Parametri'!$B$32)</f>
        <v>226879.74267797999</v>
      </c>
      <c r="Z346" s="10">
        <f>IF(Y345&lt;=0,Z345,Z345*(1-X346/Y345))+MAX(0,-('1-Input'!$B$10-W346-IF(AND($A346&gt;=1,$A346&lt;1+'1-Input'!$B$12),$W$318,0)))</f>
        <v>143410.80312112463</v>
      </c>
    </row>
    <row r="347" spans="1:26">
      <c r="A347" s="9">
        <f t="shared" si="6"/>
        <v>26</v>
      </c>
      <c r="B347" s="12">
        <f>IF($A347='P-Parametri'!$B$47,'P-Parametri'!$B$34,IF($A347='P-Parametri'!$B$48,'P-Parametri'!$C$34,'P-Parametri'!$B$50))</f>
        <v>0.01</v>
      </c>
      <c r="C347" s="10">
        <f>IF($A347&lt;='1-Input'!$B$26,0,IF($A347='1-Input'!$B$26+1,('1-Input'!$B$23+$C$319)*'1-Input'!$B$27,'1-Input'!$B$23+$C$319))</f>
        <v>17010.377486795387</v>
      </c>
      <c r="D347" s="10">
        <f>MAX(0,('1-Input'!$B$10-C347-IF(AND($A347&gt;=1,$A347&lt;1+'1-Input'!$B$12),$C$318,0)))/(1-'P-Parametri'!$B$31*MAX(0,IF(E346&lt;=0,0,(E346-F346)/E346)))</f>
        <v>13257.780455531753</v>
      </c>
      <c r="E347" s="10">
        <f>((E346-D347+MAX(0,-('1-Input'!$B$10-C347-IF(AND($A347&gt;=1,$A347&lt;1+'1-Input'!$B$12),$C$318,0))))*(1+B347))*(1-'P-Parametri'!$B$32)</f>
        <v>276228.70367083518</v>
      </c>
      <c r="F347" s="10">
        <f>IF(E346&lt;=0,F346,F346*(1-D347/E346))+MAX(0,-('1-Input'!$B$10-C347-IF(AND($A347&gt;=1,$A347&lt;1+'1-Input'!$B$12),$C$318,0)))</f>
        <v>173221.99545823637</v>
      </c>
      <c r="G347" s="10">
        <f>IF($A347&lt;='1-Input'!$B$26,0,IF($A347='1-Input'!$B$26+1,('1-Input'!$B$23+$G$319)*'1-Input'!$B$27,'1-Input'!$B$23+$G$319))</f>
        <v>18123.381555781383</v>
      </c>
      <c r="H347" s="10">
        <f>MAX(0,('1-Input'!$B$10-G347-IF(AND($A347&gt;=1,$A347&lt;1+'1-Input'!$B$12),$G$318,0)))/(1-'P-Parametri'!$B$31*MAX(0,IF(I346&lt;=0,0,(I346-J346)/I346)))</f>
        <v>12027.052500879421</v>
      </c>
      <c r="I347" s="10">
        <f>((I346-H347+MAX(0,-('1-Input'!$B$10-G347-IF(AND($A347&gt;=1,$A347&lt;1+'1-Input'!$B$12),$G$318,0))))*(1+B347))*(1-'P-Parametri'!$B$32)</f>
        <v>342126.96678563859</v>
      </c>
      <c r="J347" s="10">
        <f>IF(I346&lt;=0,J346,J346*(1-H347/I346))+MAX(0,-('1-Input'!$B$10-G347-IF(AND($A347&gt;=1,$A347&lt;1+'1-Input'!$B$12),$G$318,0)))</f>
        <v>214546.55182143289</v>
      </c>
      <c r="K347" s="10">
        <f>IF($A347&lt;='1-Input'!$B$26,0,IF($A347='1-Input'!$B$26+1,('1-Input'!$B$23+$K$319)*'1-Input'!$B$27,'1-Input'!$B$23+$K$319))</f>
        <v>16038.996823193798</v>
      </c>
      <c r="L347" s="10">
        <f>MAX(0,('1-Input'!$B$10-K347-IF(AND($A347&gt;=1,$A347&lt;1+'1-Input'!$B$12),$K$318,0)))/(1-'P-Parametri'!$B$31*MAX(0,IF(M346&lt;=0,0,(M346-N346)/M346)))</f>
        <v>14331.905313307318</v>
      </c>
      <c r="M347" s="10">
        <f>((M346-L347+MAX(0,-('1-Input'!$B$10-K347-IF(AND($A347&gt;=1,$A347&lt;1+'1-Input'!$B$12),$K$318,0))))*(1+B347))*(1-'P-Parametri'!$B$32)</f>
        <v>199410.47317593498</v>
      </c>
      <c r="N347" s="10">
        <f>IF(M346&lt;=0,N346,N346*(1-L347/M346))+MAX(0,-('1-Input'!$B$10-K347-IF(AND($A347&gt;=1,$A347&lt;1+'1-Input'!$B$12),$K$318,0)))</f>
        <v>125049.56805636137</v>
      </c>
      <c r="O347" s="10">
        <f>IF($A347&lt;='1-Input'!$B$26,0,IF($A347='1-Input'!$B$26+1,('1-Input'!$B$23+$O$319)*'1-Input'!$B$27,'1-Input'!$B$23+$O$319))</f>
        <v>16249.408690324333</v>
      </c>
      <c r="P347" s="10">
        <f>MAX(0,('1-Input'!$B$10-O347-IF(AND($A347&gt;=1,$A347&lt;1+'1-Input'!$B$12),$O$318,0)))/(1-'P-Parametri'!$B$31*MAX(0,IF(Q346&lt;=0,0,(Q346-R346)/Q346)))</f>
        <v>14099.237909760384</v>
      </c>
      <c r="Q347" s="10">
        <f>((Q346-P347+MAX(0,-('1-Input'!$B$10-O347-IF(AND($A347&gt;=1,$A347&lt;1+'1-Input'!$B$12),$O$318,0))))*(1+B347))*(1-'P-Parametri'!$B$32)</f>
        <v>224220.58383520343</v>
      </c>
      <c r="R347" s="10">
        <f>IF(Q346&lt;=0,R346,R346*(1-P347/Q346))+MAX(0,-('1-Input'!$B$10-O347-IF(AND($A347&gt;=1,$A347&lt;1+'1-Input'!$B$12),$O$318,0)))</f>
        <v>140607.8964227697</v>
      </c>
      <c r="S347" s="10">
        <f>IF($A347&lt;='1-Input'!$B$26,0,IF($A347='1-Input'!$B$26+1,('1-Input'!$B$23+$S$319)*'1-Input'!$B$27,'1-Input'!$B$23+$S$319))</f>
        <v>16178.474599495752</v>
      </c>
      <c r="T347" s="10">
        <f>MAX(0,('1-Input'!$B$10-S347-IF(AND($A347&gt;=1,$A347&lt;1+'1-Input'!$B$12),$S$318,0)))/(1-'P-Parametri'!$B$31*MAX(0,IF(U346&lt;=0,0,(U346-V346)/U346)))</f>
        <v>14177.674791487258</v>
      </c>
      <c r="U347" s="10">
        <f>((U346-T347+MAX(0,-('1-Input'!$B$10-S347-IF(AND($A347&gt;=1,$A347&lt;1+'1-Input'!$B$12),$S$318,0))))*(1+B347))*(1-'P-Parametri'!$B$32)</f>
        <v>212416.04035876523</v>
      </c>
      <c r="V347" s="10">
        <f>IF(U346&lt;=0,V346,V346*(1-T347/U346))+MAX(0,-('1-Input'!$B$10-S347-IF(AND($A347&gt;=1,$A347&lt;1+'1-Input'!$B$12),$S$318,0)))</f>
        <v>133205.31099522905</v>
      </c>
      <c r="W347" s="10">
        <f>IF($A347&lt;='1-Input'!$B$26,0,IF($A347='1-Input'!$B$26+1,('1-Input'!$B$23+$W$319)*'1-Input'!$B$27,'1-Input'!$B$23+$W$319))</f>
        <v>16200.00273575941</v>
      </c>
      <c r="X347" s="10">
        <f>MAX(0,('1-Input'!$B$10-W347-IF(AND($A347&gt;=1,$A347&lt;1+'1-Input'!$B$12),$W$318,0)))/(1-'P-Parametri'!$B$31*MAX(0,IF(Y346&lt;=0,0,(Y346-Z346)/Y346)))</f>
        <v>14153.869596295666</v>
      </c>
      <c r="Y347" s="10">
        <f>((Y346-X347+MAX(0,-('1-Input'!$B$10-W347-IF(AND($A347&gt;=1,$A347&lt;1+'1-Input'!$B$12),$W$318,0))))*(1+B347))*(1-'P-Parametri'!$B$32)</f>
        <v>214423.42554887617</v>
      </c>
      <c r="Z347" s="10">
        <f>IF(Y346&lt;=0,Z346,Z346*(1-X347/Y346))+MAX(0,-('1-Input'!$B$10-W347-IF(AND($A347&gt;=1,$A347&lt;1+'1-Input'!$B$12),$W$318,0)))</f>
        <v>134464.13480196387</v>
      </c>
    </row>
    <row r="348" spans="1:26">
      <c r="A348" s="9">
        <f t="shared" si="6"/>
        <v>27</v>
      </c>
      <c r="B348" s="12">
        <f>IF($A348='P-Parametri'!$B$47,'P-Parametri'!$B$34,IF($A348='P-Parametri'!$B$48,'P-Parametri'!$C$34,'P-Parametri'!$B$50))</f>
        <v>0.01</v>
      </c>
      <c r="C348" s="10">
        <f>IF($A348&lt;='1-Input'!$B$26,0,IF($A348='1-Input'!$B$26+1,('1-Input'!$B$23+$C$319)*'1-Input'!$B$27,'1-Input'!$B$23+$C$319))</f>
        <v>17010.377486795387</v>
      </c>
      <c r="D348" s="10">
        <f>MAX(0,('1-Input'!$B$10-C348-IF(AND($A348&gt;=1,$A348&lt;1+'1-Input'!$B$12),$C$318,0)))/(1-'P-Parametri'!$B$31*MAX(0,IF(E347&lt;=0,0,(E347-F347)/E347)))</f>
        <v>13276.882149581992</v>
      </c>
      <c r="E348" s="10">
        <f>((E347-D348+MAX(0,-('1-Input'!$B$10-C348-IF(AND($A348&gt;=1,$A348&lt;1+'1-Input'!$B$12),$C$318,0))))*(1+B348))*(1-'P-Parametri'!$B$32)</f>
        <v>265050.17705699278</v>
      </c>
      <c r="F348" s="10">
        <f>IF(E347&lt;=0,F347,F347*(1-D348/E347))+MAX(0,-('1-Input'!$B$10-C348-IF(AND($A348&gt;=1,$A348&lt;1+'1-Input'!$B$12),$C$318,0)))</f>
        <v>164896.11191010583</v>
      </c>
      <c r="G348" s="10">
        <f>IF($A348&lt;='1-Input'!$B$26,0,IF($A348='1-Input'!$B$26+1,('1-Input'!$B$23+$G$319)*'1-Input'!$B$27,'1-Input'!$B$23+$G$319))</f>
        <v>18123.381555781383</v>
      </c>
      <c r="H348" s="10">
        <f>MAX(0,('1-Input'!$B$10-G348-IF(AND($A348&gt;=1,$A348&lt;1+'1-Input'!$B$12),$G$318,0)))/(1-'P-Parametri'!$B$31*MAX(0,IF(I347&lt;=0,0,(I347-J347)/I347)))</f>
        <v>12044.380972863742</v>
      </c>
      <c r="I348" s="10">
        <f>((I347-H348+MAX(0,-('1-Input'!$B$10-G348-IF(AND($A348&gt;=1,$A348&lt;1+'1-Input'!$B$12),$G$318,0))))*(1+B348))*(1-'P-Parametri'!$B$32)</f>
        <v>332716.64484756079</v>
      </c>
      <c r="J348" s="10">
        <f>IF(I347&lt;=0,J347,J347*(1-H348/I347))+MAX(0,-('1-Input'!$B$10-G348-IF(AND($A348&gt;=1,$A348&lt;1+'1-Input'!$B$12),$G$318,0)))</f>
        <v>206993.56518951195</v>
      </c>
      <c r="K348" s="10">
        <f>IF($A348&lt;='1-Input'!$B$26,0,IF($A348='1-Input'!$B$26+1,('1-Input'!$B$23+$K$319)*'1-Input'!$B$27,'1-Input'!$B$23+$K$319))</f>
        <v>16038.996823193798</v>
      </c>
      <c r="L348" s="10">
        <f>MAX(0,('1-Input'!$B$10-K348-IF(AND($A348&gt;=1,$A348&lt;1+'1-Input'!$B$12),$K$318,0)))/(1-'P-Parametri'!$B$31*MAX(0,IF(M347&lt;=0,0,(M347-N347)/M347)))</f>
        <v>14352.55459705206</v>
      </c>
      <c r="M348" s="10">
        <f>((M347-L348+MAX(0,-('1-Input'!$B$10-K348-IF(AND($A348&gt;=1,$A348&lt;1+'1-Input'!$B$12),$K$318,0))))*(1+B348))*(1-'P-Parametri'!$B$32)</f>
        <v>186534.68076914243</v>
      </c>
      <c r="N348" s="10">
        <f>IF(M347&lt;=0,N347,N347*(1-L348/M347))+MAX(0,-('1-Input'!$B$10-K348-IF(AND($A348&gt;=1,$A348&lt;1+'1-Input'!$B$12),$K$318,0)))</f>
        <v>116049.13430640877</v>
      </c>
      <c r="O348" s="10">
        <f>IF($A348&lt;='1-Input'!$B$26,0,IF($A348='1-Input'!$B$26+1,('1-Input'!$B$23+$O$319)*'1-Input'!$B$27,'1-Input'!$B$23+$O$319))</f>
        <v>16249.408690324333</v>
      </c>
      <c r="P348" s="10">
        <f>MAX(0,('1-Input'!$B$10-O348-IF(AND($A348&gt;=1,$A348&lt;1+'1-Input'!$B$12),$O$318,0)))/(1-'P-Parametri'!$B$31*MAX(0,IF(Q347&lt;=0,0,(Q347-R347)/Q347)))</f>
        <v>14119.551968346366</v>
      </c>
      <c r="Q348" s="10">
        <f>((Q347-P348+MAX(0,-('1-Input'!$B$10-O348-IF(AND($A348&gt;=1,$A348&lt;1+'1-Input'!$B$12),$O$318,0))))*(1+B348))*(1-'P-Parametri'!$B$32)</f>
        <v>211777.63810115456</v>
      </c>
      <c r="R348" s="10">
        <f>IF(Q347&lt;=0,R347,R347*(1-P348/Q347))+MAX(0,-('1-Input'!$B$10-O348-IF(AND($A348&gt;=1,$A348&lt;1+'1-Input'!$B$12),$O$318,0)))</f>
        <v>131753.57775700293</v>
      </c>
      <c r="S348" s="10">
        <f>IF($A348&lt;='1-Input'!$B$26,0,IF($A348='1-Input'!$B$26+1,('1-Input'!$B$23+$S$319)*'1-Input'!$B$27,'1-Input'!$B$23+$S$319))</f>
        <v>16178.474599495752</v>
      </c>
      <c r="T348" s="10">
        <f>MAX(0,('1-Input'!$B$10-S348-IF(AND($A348&gt;=1,$A348&lt;1+'1-Input'!$B$12),$S$318,0)))/(1-'P-Parametri'!$B$31*MAX(0,IF(U347&lt;=0,0,(U347-V347)/U347)))</f>
        <v>14198.101861245967</v>
      </c>
      <c r="U348" s="10">
        <f>((U347-T348+MAX(0,-('1-Input'!$B$10-S348-IF(AND($A348&gt;=1,$A348&lt;1+'1-Input'!$B$12),$S$318,0))))*(1+B348))*(1-'P-Parametri'!$B$32)</f>
        <v>199799.71764672946</v>
      </c>
      <c r="V348" s="10">
        <f>IF(U347&lt;=0,V347,V347*(1-T348/U347))+MAX(0,-('1-Input'!$B$10-S348-IF(AND($A348&gt;=1,$A348&lt;1+'1-Input'!$B$12),$S$318,0)))</f>
        <v>124301.7339829897</v>
      </c>
      <c r="W348" s="10">
        <f>IF($A348&lt;='1-Input'!$B$26,0,IF($A348='1-Input'!$B$26+1,('1-Input'!$B$23+$W$319)*'1-Input'!$B$27,'1-Input'!$B$23+$W$319))</f>
        <v>16200.00273575941</v>
      </c>
      <c r="X348" s="10">
        <f>MAX(0,('1-Input'!$B$10-W348-IF(AND($A348&gt;=1,$A348&lt;1+'1-Input'!$B$12),$W$318,0)))/(1-'P-Parametri'!$B$31*MAX(0,IF(Y347&lt;=0,0,(Y347-Z347)/Y347)))</f>
        <v>14174.26236773748</v>
      </c>
      <c r="Y348" s="10">
        <f>((Y347-X348+MAX(0,-('1-Input'!$B$10-W348-IF(AND($A348&gt;=1,$A348&lt;1+'1-Input'!$B$12),$W$318,0))))*(1+B348))*(1-'P-Parametri'!$B$32)</f>
        <v>201847.15150332419</v>
      </c>
      <c r="Z348" s="10">
        <f>IF(Y347&lt;=0,Z347,Z347*(1-X348/Y347))+MAX(0,-('1-Input'!$B$10-W348-IF(AND($A348&gt;=1,$A348&lt;1+'1-Input'!$B$12),$W$318,0)))</f>
        <v>125575.50744767598</v>
      </c>
    </row>
    <row r="349" spans="1:26">
      <c r="A349" s="9">
        <f t="shared" si="6"/>
        <v>28</v>
      </c>
      <c r="B349" s="12">
        <f>IF($A349='P-Parametri'!$B$47,'P-Parametri'!$B$34,IF($A349='P-Parametri'!$B$48,'P-Parametri'!$C$34,'P-Parametri'!$B$50))</f>
        <v>0.01</v>
      </c>
      <c r="C349" s="10">
        <f>IF($A349&lt;='1-Input'!$B$26,0,IF($A349='1-Input'!$B$26+1,('1-Input'!$B$23+$C$319)*'1-Input'!$B$27,'1-Input'!$B$23+$C$319))</f>
        <v>17010.377486795387</v>
      </c>
      <c r="D349" s="10">
        <f>MAX(0,('1-Input'!$B$10-C349-IF(AND($A349&gt;=1,$A349&lt;1+'1-Input'!$B$12),$C$318,0)))/(1-'P-Parametri'!$B$31*MAX(0,IF(E348&lt;=0,0,(E348-F348)/E348)))</f>
        <v>13295.887087926692</v>
      </c>
      <c r="E349" s="10">
        <f>((E348-D349+MAX(0,-('1-Input'!$B$10-C349-IF(AND($A349&gt;=1,$A349&lt;1+'1-Input'!$B$12),$C$318,0))))*(1+B349))*(1-'P-Parametri'!$B$32)</f>
        <v>253763.2892030192</v>
      </c>
      <c r="F349" s="10">
        <f>IF(E348&lt;=0,F348,F348*(1-D349/E348))+MAX(0,-('1-Input'!$B$10-C349-IF(AND($A349&gt;=1,$A349&lt;1+'1-Input'!$B$12),$C$318,0)))</f>
        <v>156624.31934034097</v>
      </c>
      <c r="G349" s="10">
        <f>IF($A349&lt;='1-Input'!$B$26,0,IF($A349='1-Input'!$B$26+1,('1-Input'!$B$23+$G$319)*'1-Input'!$B$27,'1-Input'!$B$23+$G$319))</f>
        <v>18123.381555781383</v>
      </c>
      <c r="H349" s="10">
        <f>MAX(0,('1-Input'!$B$10-G349-IF(AND($A349&gt;=1,$A349&lt;1+'1-Input'!$B$12),$G$318,0)))/(1-'P-Parametri'!$B$31*MAX(0,IF(I348&lt;=0,0,(I348-J348)/I348)))</f>
        <v>12061.621671034478</v>
      </c>
      <c r="I349" s="10">
        <f>((I348-H349+MAX(0,-('1-Input'!$B$10-G349-IF(AND($A349&gt;=1,$A349&lt;1+'1-Input'!$B$12),$G$318,0))))*(1+B349))*(1-'P-Parametri'!$B$32)</f>
        <v>323213.85026147496</v>
      </c>
      <c r="J349" s="10">
        <f>IF(I348&lt;=0,J348,J348*(1-H349/I348))+MAX(0,-('1-Input'!$B$10-G349-IF(AND($A349&gt;=1,$A349&lt;1+'1-Input'!$B$12),$G$318,0)))</f>
        <v>199489.64823700002</v>
      </c>
      <c r="K349" s="10">
        <f>IF($A349&lt;='1-Input'!$B$26,0,IF($A349='1-Input'!$B$26+1,('1-Input'!$B$23+$K$319)*'1-Input'!$B$27,'1-Input'!$B$23+$K$319))</f>
        <v>16038.996823193798</v>
      </c>
      <c r="L349" s="10">
        <f>MAX(0,('1-Input'!$B$10-K349-IF(AND($A349&gt;=1,$A349&lt;1+'1-Input'!$B$12),$K$318,0)))/(1-'P-Parametri'!$B$31*MAX(0,IF(M348&lt;=0,0,(M348-N348)/M348)))</f>
        <v>14373.09928609372</v>
      </c>
      <c r="M349" s="10">
        <f>((M348-L349+MAX(0,-('1-Input'!$B$10-K349-IF(AND($A349&gt;=1,$A349&lt;1+'1-Input'!$B$12),$K$318,0))))*(1+B349))*(1-'P-Parametri'!$B$32)</f>
        <v>173535.43090328344</v>
      </c>
      <c r="N349" s="10">
        <f>IF(M348&lt;=0,N348,N348*(1-L349/M348))+MAX(0,-('1-Input'!$B$10-K349-IF(AND($A349&gt;=1,$A349&lt;1+'1-Input'!$B$12),$K$318,0)))</f>
        <v>107107.17390219012</v>
      </c>
      <c r="O349" s="10">
        <f>IF($A349&lt;='1-Input'!$B$26,0,IF($A349='1-Input'!$B$26+1,('1-Input'!$B$23+$O$319)*'1-Input'!$B$27,'1-Input'!$B$23+$O$319))</f>
        <v>16249.408690324333</v>
      </c>
      <c r="P349" s="10">
        <f>MAX(0,('1-Input'!$B$10-O349-IF(AND($A349&gt;=1,$A349&lt;1+'1-Input'!$B$12),$O$318,0)))/(1-'P-Parametri'!$B$31*MAX(0,IF(Q348&lt;=0,0,(Q348-R348)/Q348)))</f>
        <v>14139.763130243415</v>
      </c>
      <c r="Q349" s="10">
        <f>((Q348-P349+MAX(0,-('1-Input'!$B$10-O349-IF(AND($A349&gt;=1,$A349&lt;1+'1-Input'!$B$12),$O$318,0))))*(1+B349))*(1-'P-Parametri'!$B$32)</f>
        <v>199215.02521317903</v>
      </c>
      <c r="R349" s="10">
        <f>IF(Q348&lt;=0,R348,R348*(1-P349/Q348))+MAX(0,-('1-Input'!$B$10-O349-IF(AND($A349&gt;=1,$A349&lt;1+'1-Input'!$B$12),$O$318,0)))</f>
        <v>122956.78316740469</v>
      </c>
      <c r="S349" s="10">
        <f>IF($A349&lt;='1-Input'!$B$26,0,IF($A349='1-Input'!$B$26+1,('1-Input'!$B$23+$S$319)*'1-Input'!$B$27,'1-Input'!$B$23+$S$319))</f>
        <v>16178.474599495752</v>
      </c>
      <c r="T349" s="10">
        <f>MAX(0,('1-Input'!$B$10-S349-IF(AND($A349&gt;=1,$A349&lt;1+'1-Input'!$B$12),$S$318,0)))/(1-'P-Parametri'!$B$31*MAX(0,IF(U348&lt;=0,0,(U348-V348)/U348)))</f>
        <v>14218.425461880866</v>
      </c>
      <c r="U349" s="10">
        <f>((U348-T349+MAX(0,-('1-Input'!$B$10-S349-IF(AND($A349&gt;=1,$A349&lt;1+'1-Input'!$B$12),$S$318,0))))*(1+B349))*(1-'P-Parametri'!$B$32)</f>
        <v>187062.2308964837</v>
      </c>
      <c r="V349" s="10">
        <f>IF(U348&lt;=0,V348,V348*(1-T349/U348))+MAX(0,-('1-Input'!$B$10-S349-IF(AND($A349&gt;=1,$A349&lt;1+'1-Input'!$B$12),$S$318,0)))</f>
        <v>115456.00106486506</v>
      </c>
      <c r="W349" s="10">
        <f>IF($A349&lt;='1-Input'!$B$26,0,IF($A349='1-Input'!$B$26+1,('1-Input'!$B$23+$W$319)*'1-Input'!$B$27,'1-Input'!$B$23+$W$319))</f>
        <v>16200.00273575941</v>
      </c>
      <c r="X349" s="10">
        <f>MAX(0,('1-Input'!$B$10-W349-IF(AND($A349&gt;=1,$A349&lt;1+'1-Input'!$B$12),$W$318,0)))/(1-'P-Parametri'!$B$31*MAX(0,IF(Y348&lt;=0,0,(Y348-Z348)/Y348)))</f>
        <v>14194.551843786565</v>
      </c>
      <c r="Y349" s="10">
        <f>((Y348-X349+MAX(0,-('1-Input'!$B$10-W349-IF(AND($A349&gt;=1,$A349&lt;1+'1-Input'!$B$12),$W$318,0))))*(1+B349))*(1-'P-Parametri'!$B$32)</f>
        <v>189150.06740482076</v>
      </c>
      <c r="Z349" s="10">
        <f>IF(Y348&lt;=0,Z348,Z348*(1-X349/Y348))+MAX(0,-('1-Input'!$B$10-W349-IF(AND($A349&gt;=1,$A349&lt;1+'1-Input'!$B$12),$W$318,0)))</f>
        <v>116744.62706368162</v>
      </c>
    </row>
    <row r="350" spans="1:26">
      <c r="A350" s="9">
        <f t="shared" si="6"/>
        <v>29</v>
      </c>
      <c r="B350" s="12">
        <f>IF($A350='P-Parametri'!$B$47,'P-Parametri'!$B$34,IF($A350='P-Parametri'!$B$48,'P-Parametri'!$C$34,'P-Parametri'!$B$50))</f>
        <v>0.01</v>
      </c>
      <c r="C350" s="10">
        <f>IF($A350&lt;='1-Input'!$B$26,0,IF($A350='1-Input'!$B$26+1,('1-Input'!$B$23+$C$319)*'1-Input'!$B$27,'1-Input'!$B$23+$C$319))</f>
        <v>17010.377486795387</v>
      </c>
      <c r="D350" s="10">
        <f>MAX(0,('1-Input'!$B$10-C350-IF(AND($A350&gt;=1,$A350&lt;1+'1-Input'!$B$12),$C$318,0)))/(1-'P-Parametri'!$B$31*MAX(0,IF(E349&lt;=0,0,(E349-F349)/E349)))</f>
        <v>13314.795408083368</v>
      </c>
      <c r="E350" s="10">
        <f>((E349-D350+MAX(0,-('1-Input'!$B$10-C350-IF(AND($A350&gt;=1,$A350&lt;1+'1-Input'!$B$12),$C$318,0))))*(1+B350))*(1-'P-Parametri'!$B$32)</f>
        <v>242367.27277541943</v>
      </c>
      <c r="F350" s="10">
        <f>IF(E349&lt;=0,F349,F349*(1-D350/E349))+MAX(0,-('1-Input'!$B$10-C350-IF(AND($A350&gt;=1,$A350&lt;1+'1-Input'!$B$12),$C$318,0)))</f>
        <v>148406.34275871434</v>
      </c>
      <c r="G350" s="10">
        <f>IF($A350&lt;='1-Input'!$B$26,0,IF($A350='1-Input'!$B$26+1,('1-Input'!$B$23+$G$319)*'1-Input'!$B$27,'1-Input'!$B$23+$G$319))</f>
        <v>18123.381555781383</v>
      </c>
      <c r="H350" s="10">
        <f>MAX(0,('1-Input'!$B$10-G350-IF(AND($A350&gt;=1,$A350&lt;1+'1-Input'!$B$12),$G$318,0)))/(1-'P-Parametri'!$B$31*MAX(0,IF(I349&lt;=0,0,(I349-J349)/I349)))</f>
        <v>12078.774720143303</v>
      </c>
      <c r="I350" s="10">
        <f>((I349-H350+MAX(0,-('1-Input'!$B$10-G350-IF(AND($A350&gt;=1,$A350&lt;1+'1-Input'!$B$12),$G$318,0))))*(1+B350))*(1-'P-Parametri'!$B$32)</f>
        <v>313617.93344415148</v>
      </c>
      <c r="J350" s="10">
        <f>IF(I349&lt;=0,J349,J349*(1-H350/I349))+MAX(0,-('1-Input'!$B$10-G350-IF(AND($A350&gt;=1,$A350&lt;1+'1-Input'!$B$12),$G$318,0)))</f>
        <v>192034.55150118243</v>
      </c>
      <c r="K350" s="10">
        <f>IF($A350&lt;='1-Input'!$B$26,0,IF($A350='1-Input'!$B$26+1,('1-Input'!$B$23+$K$319)*'1-Input'!$B$27,'1-Input'!$B$23+$K$319))</f>
        <v>16038.996823193798</v>
      </c>
      <c r="L350" s="10">
        <f>MAX(0,('1-Input'!$B$10-K350-IF(AND($A350&gt;=1,$A350&lt;1+'1-Input'!$B$12),$K$318,0)))/(1-'P-Parametri'!$B$31*MAX(0,IF(M349&lt;=0,0,(M349-N349)/M349)))</f>
        <v>14393.539529091266</v>
      </c>
      <c r="M350" s="10">
        <f>((M349-L350+MAX(0,-('1-Input'!$B$10-K350-IF(AND($A350&gt;=1,$A350&lt;1+'1-Input'!$B$12),$K$318,0))))*(1+B350))*(1-'P-Parametri'!$B$32)</f>
        <v>160411.84366735822</v>
      </c>
      <c r="N350" s="10">
        <f>IF(M349&lt;=0,N349,N349*(1-L350/M349))+MAX(0,-('1-Input'!$B$10-K350-IF(AND($A350&gt;=1,$A350&lt;1+'1-Input'!$B$12),$K$318,0)))</f>
        <v>98223.389574195244</v>
      </c>
      <c r="O350" s="10">
        <f>IF($A350&lt;='1-Input'!$B$26,0,IF($A350='1-Input'!$B$26+1,('1-Input'!$B$23+$O$319)*'1-Input'!$B$27,'1-Input'!$B$23+$O$319))</f>
        <v>16249.408690324333</v>
      </c>
      <c r="P350" s="10">
        <f>MAX(0,('1-Input'!$B$10-O350-IF(AND($A350&gt;=1,$A350&lt;1+'1-Input'!$B$12),$O$318,0)))/(1-'P-Parametri'!$B$31*MAX(0,IF(Q349&lt;=0,0,(Q349-R349)/Q349)))</f>
        <v>14159.871541697134</v>
      </c>
      <c r="Q350" s="10">
        <f>((Q349-P350+MAX(0,-('1-Input'!$B$10-O350-IF(AND($A350&gt;=1,$A350&lt;1+'1-Input'!$B$12),$O$318,0))))*(1+B350))*(1-'P-Parametri'!$B$32)</f>
        <v>186531.89379778036</v>
      </c>
      <c r="R350" s="10">
        <f>IF(Q349&lt;=0,R349,R349*(1-P350/Q349))+MAX(0,-('1-Input'!$B$10-O350-IF(AND($A350&gt;=1,$A350&lt;1+'1-Input'!$B$12),$O$318,0)))</f>
        <v>114217.2202104055</v>
      </c>
      <c r="S350" s="10">
        <f>IF($A350&lt;='1-Input'!$B$26,0,IF($A350='1-Input'!$B$26+1,('1-Input'!$B$23+$S$319)*'1-Input'!$B$27,'1-Input'!$B$23+$S$319))</f>
        <v>16178.474599495752</v>
      </c>
      <c r="T350" s="10">
        <f>MAX(0,('1-Input'!$B$10-S350-IF(AND($A350&gt;=1,$A350&lt;1+'1-Input'!$B$12),$S$318,0)))/(1-'P-Parametri'!$B$31*MAX(0,IF(U349&lt;=0,0,(U349-V349)/U349)))</f>
        <v>14238.645740451164</v>
      </c>
      <c r="U350" s="10">
        <f>((U349-T350+MAX(0,-('1-Input'!$B$10-S350-IF(AND($A350&gt;=1,$A350&lt;1+'1-Input'!$B$12),$S$318,0))))*(1+B350))*(1-'P-Parametri'!$B$32)</f>
        <v>174202.71736557767</v>
      </c>
      <c r="V350" s="10">
        <f>IF(U349&lt;=0,V349,V349*(1-T350/U349))+MAX(0,-('1-Input'!$B$10-S350-IF(AND($A350&gt;=1,$A350&lt;1+'1-Input'!$B$12),$S$318,0)))</f>
        <v>106667.81817036358</v>
      </c>
      <c r="W350" s="10">
        <f>IF($A350&lt;='1-Input'!$B$26,0,IF($A350='1-Input'!$B$26+1,('1-Input'!$B$23+$W$319)*'1-Input'!$B$27,'1-Input'!$B$23+$W$319))</f>
        <v>16200.00273575941</v>
      </c>
      <c r="X350" s="10">
        <f>MAX(0,('1-Input'!$B$10-W350-IF(AND($A350&gt;=1,$A350&lt;1+'1-Input'!$B$12),$W$318,0)))/(1-'P-Parametri'!$B$31*MAX(0,IF(Y349&lt;=0,0,(Y349-Z349)/Y349)))</f>
        <v>14214.738171255196</v>
      </c>
      <c r="Y350" s="10">
        <f>((Y349-X350+MAX(0,-('1-Input'!$B$10-W350-IF(AND($A350&gt;=1,$A350&lt;1+'1-Input'!$B$12),$W$318,0))))*(1+B350))*(1-'P-Parametri'!$B$32)</f>
        <v>176331.31316084944</v>
      </c>
      <c r="Z350" s="10">
        <f>IF(Y349&lt;=0,Z349,Z349*(1-X350/Y349))+MAX(0,-('1-Input'!$B$10-W350-IF(AND($A350&gt;=1,$A350&lt;1+'1-Input'!$B$12),$W$318,0)))</f>
        <v>107971.20007325184</v>
      </c>
    </row>
    <row r="351" spans="1:26">
      <c r="A351" s="9">
        <f t="shared" si="6"/>
        <v>30</v>
      </c>
      <c r="B351" s="12">
        <f>IF($A351='P-Parametri'!$B$47,'P-Parametri'!$B$34,IF($A351='P-Parametri'!$B$48,'P-Parametri'!$C$34,'P-Parametri'!$B$50))</f>
        <v>0.01</v>
      </c>
      <c r="C351" s="10">
        <f>IF($A351&lt;='1-Input'!$B$26,0,IF($A351='1-Input'!$B$26+1,('1-Input'!$B$23+$C$319)*'1-Input'!$B$27,'1-Input'!$B$23+$C$319))</f>
        <v>17010.377486795387</v>
      </c>
      <c r="D351" s="10">
        <f>MAX(0,('1-Input'!$B$10-C351-IF(AND($A351&gt;=1,$A351&lt;1+'1-Input'!$B$12),$C$318,0)))/(1-'P-Parametri'!$B$31*MAX(0,IF(E350&lt;=0,0,(E350-F350)/E350)))</f>
        <v>13333.607252247697</v>
      </c>
      <c r="E351" s="10">
        <f>((E350-D351+MAX(0,-('1-Input'!$B$10-C351-IF(AND($A351&gt;=1,$A351&lt;1+'1-Input'!$B$12),$C$318,0))))*(1+B351))*(1-'P-Parametri'!$B$32)</f>
        <v>230861.35417404666</v>
      </c>
      <c r="F351" s="10">
        <f>IF(E350&lt;=0,F350,F350*(1-D351/E350))+MAX(0,-('1-Input'!$B$10-C351-IF(AND($A351&gt;=1,$A351&lt;1+'1-Input'!$B$12),$C$318,0)))</f>
        <v>140241.90757970928</v>
      </c>
      <c r="G351" s="10">
        <f>IF($A351&lt;='1-Input'!$B$26,0,IF($A351='1-Input'!$B$26+1,('1-Input'!$B$23+$G$319)*'1-Input'!$B$27,'1-Input'!$B$23+$G$319))</f>
        <v>18123.381555781383</v>
      </c>
      <c r="H351" s="10">
        <f>MAX(0,('1-Input'!$B$10-G351-IF(AND($A351&gt;=1,$A351&lt;1+'1-Input'!$B$12),$G$318,0)))/(1-'P-Parametri'!$B$31*MAX(0,IF(I350&lt;=0,0,(I350-J350)/I350)))</f>
        <v>12095.840249185787</v>
      </c>
      <c r="I351" s="10">
        <f>((I350-H351+MAX(0,-('1-Input'!$B$10-G351-IF(AND($A351&gt;=1,$A351&lt;1+'1-Input'!$B$12),$G$318,0))))*(1+B351))*(1-'P-Parametri'!$B$32)</f>
        <v>303928.23949866154</v>
      </c>
      <c r="J351" s="10">
        <f>IF(I350&lt;=0,J350,J350*(1-H351/I350))+MAX(0,-('1-Input'!$B$10-G351-IF(AND($A351&gt;=1,$A351&lt;1+'1-Input'!$B$12),$G$318,0)))</f>
        <v>184628.02588648576</v>
      </c>
      <c r="K351" s="10">
        <f>IF($A351&lt;='1-Input'!$B$26,0,IF($A351='1-Input'!$B$26+1,('1-Input'!$B$23+$K$319)*'1-Input'!$B$27,'1-Input'!$B$23+$K$319))</f>
        <v>16038.996823193798</v>
      </c>
      <c r="L351" s="10">
        <f>MAX(0,('1-Input'!$B$10-K351-IF(AND($A351&gt;=1,$A351&lt;1+'1-Input'!$B$12),$K$318,0)))/(1-'P-Parametri'!$B$31*MAX(0,IF(M350&lt;=0,0,(M350-N350)/M350)))</f>
        <v>14413.875479760849</v>
      </c>
      <c r="M351" s="10">
        <f>((M350-L351+MAX(0,-('1-Input'!$B$10-K351-IF(AND($A351&gt;=1,$A351&lt;1+'1-Input'!$B$12),$K$318,0))))*(1+B351))*(1-'P-Parametri'!$B$32)</f>
        <v>147163.03197373438</v>
      </c>
      <c r="N351" s="10">
        <f>IF(M350&lt;=0,N350,N350*(1-L351/M350))+MAX(0,-('1-Input'!$B$10-K351-IF(AND($A351&gt;=1,$A351&lt;1+'1-Input'!$B$12),$K$318,0)))</f>
        <v>89397.484490413801</v>
      </c>
      <c r="O351" s="10">
        <f>IF($A351&lt;='1-Input'!$B$26,0,IF($A351='1-Input'!$B$26+1,('1-Input'!$B$23+$O$319)*'1-Input'!$B$27,'1-Input'!$B$23+$O$319))</f>
        <v>16249.408690324333</v>
      </c>
      <c r="P351" s="10">
        <f>MAX(0,('1-Input'!$B$10-O351-IF(AND($A351&gt;=1,$A351&lt;1+'1-Input'!$B$12),$O$318,0)))/(1-'P-Parametri'!$B$31*MAX(0,IF(Q350&lt;=0,0,(Q350-R350)/Q350)))</f>
        <v>14179.87735392821</v>
      </c>
      <c r="Q351" s="10">
        <f>((Q350-P351+MAX(0,-('1-Input'!$B$10-O351-IF(AND($A351&gt;=1,$A351&lt;1+'1-Input'!$B$12),$O$318,0))))*(1+B351))*(1-'P-Parametri'!$B$32)</f>
        <v>173727.38553507411</v>
      </c>
      <c r="R351" s="10">
        <f>IF(Q350&lt;=0,R350,R350*(1-P351/Q350))+MAX(0,-('1-Input'!$B$10-O351-IF(AND($A351&gt;=1,$A351&lt;1+'1-Input'!$B$12),$O$318,0)))</f>
        <v>105534.59687283324</v>
      </c>
      <c r="S351" s="10">
        <f>IF($A351&lt;='1-Input'!$B$26,0,IF($A351='1-Input'!$B$26+1,('1-Input'!$B$23+$S$319)*'1-Input'!$B$27,'1-Input'!$B$23+$S$319))</f>
        <v>16178.474599495752</v>
      </c>
      <c r="T351" s="10">
        <f>MAX(0,('1-Input'!$B$10-S351-IF(AND($A351&gt;=1,$A351&lt;1+'1-Input'!$B$12),$S$318,0)))/(1-'P-Parametri'!$B$31*MAX(0,IF(U350&lt;=0,0,(U350-V350)/U350)))</f>
        <v>14258.762849018814</v>
      </c>
      <c r="U351" s="10">
        <f>((U350-T351+MAX(0,-('1-Input'!$B$10-S351-IF(AND($A351&gt;=1,$A351&lt;1+'1-Input'!$B$12),$S$318,0))))*(1+B351))*(1-'P-Parametri'!$B$32)</f>
        <v>161220.30727360101</v>
      </c>
      <c r="V351" s="10">
        <f>IF(U350&lt;=0,V350,V350*(1-T351/U350))+MAX(0,-('1-Input'!$B$10-S351-IF(AND($A351&gt;=1,$A351&lt;1+'1-Input'!$B$12),$S$318,0)))</f>
        <v>97936.891661785397</v>
      </c>
      <c r="W351" s="10">
        <f>IF($A351&lt;='1-Input'!$B$26,0,IF($A351='1-Input'!$B$26+1,('1-Input'!$B$23+$W$319)*'1-Input'!$B$27,'1-Input'!$B$23+$W$319))</f>
        <v>16200.00273575941</v>
      </c>
      <c r="X351" s="10">
        <f>MAX(0,('1-Input'!$B$10-W351-IF(AND($A351&gt;=1,$A351&lt;1+'1-Input'!$B$12),$W$318,0)))/(1-'P-Parametri'!$B$31*MAX(0,IF(Y350&lt;=0,0,(Y350-Z350)/Y350)))</f>
        <v>14234.821501950019</v>
      </c>
      <c r="Y351" s="10">
        <f>((Y350-X351+MAX(0,-('1-Input'!$B$10-W351-IF(AND($A351&gt;=1,$A351&lt;1+'1-Input'!$B$12),$W$318,0))))*(1+B351))*(1-'P-Parametri'!$B$32)</f>
        <v>163390.02166233747</v>
      </c>
      <c r="Z351" s="10">
        <f>IF(Y350&lt;=0,Z350,Z350*(1-X351/Y350))+MAX(0,-('1-Input'!$B$10-W351-IF(AND($A351&gt;=1,$A351&lt;1+'1-Input'!$B$12),$W$318,0)))</f>
        <v>99254.933331722685</v>
      </c>
    </row>
    <row r="352" spans="1:26">
      <c r="A352" s="9">
        <f t="shared" si="6"/>
        <v>31</v>
      </c>
      <c r="B352" s="12">
        <f>IF($A352='P-Parametri'!$B$47,'P-Parametri'!$B$34,IF($A352='P-Parametri'!$B$48,'P-Parametri'!$C$34,'P-Parametri'!$B$50))</f>
        <v>0.01</v>
      </c>
      <c r="C352" s="10">
        <f>IF($A352&lt;='1-Input'!$B$26,0,IF($A352='1-Input'!$B$26+1,('1-Input'!$B$23+$C$319)*'1-Input'!$B$27,'1-Input'!$B$23+$C$319))</f>
        <v>17010.377486795387</v>
      </c>
      <c r="D352" s="10">
        <f>MAX(0,('1-Input'!$B$10-C352-IF(AND($A352&gt;=1,$A352&lt;1+'1-Input'!$B$12),$C$318,0)))/(1-'P-Parametri'!$B$31*MAX(0,IF(E351&lt;=0,0,(E351-F351)/E351)))</f>
        <v>13352.322767231804</v>
      </c>
      <c r="E352" s="10">
        <f>((E351-D352+MAX(0,-('1-Input'!$B$10-C352-IF(AND($A352&gt;=1,$A352&lt;1+'1-Input'!$B$12),$C$318,0))))*(1+B352))*(1-'P-Parametri'!$B$32)</f>
        <v>219244.75347744123</v>
      </c>
      <c r="F352" s="10">
        <f>IF(E351&lt;=0,F351,F351*(1-D352/E351))+MAX(0,-('1-Input'!$B$10-C352-IF(AND($A352&gt;=1,$A352&lt;1+'1-Input'!$B$12),$C$318,0)))</f>
        <v>132130.73963565897</v>
      </c>
      <c r="G352" s="10">
        <f>IF($A352&lt;='1-Input'!$B$26,0,IF($A352='1-Input'!$B$26+1,('1-Input'!$B$23+$G$319)*'1-Input'!$B$27,'1-Input'!$B$23+$G$319))</f>
        <v>18123.381555781383</v>
      </c>
      <c r="H352" s="10">
        <f>MAX(0,('1-Input'!$B$10-G352-IF(AND($A352&gt;=1,$A352&lt;1+'1-Input'!$B$12),$G$318,0)))/(1-'P-Parametri'!$B$31*MAX(0,IF(I351&lt;=0,0,(I351-J351)/I351)))</f>
        <v>12112.818391345392</v>
      </c>
      <c r="I352" s="10">
        <f>((I351-H352+MAX(0,-('1-Input'!$B$10-G352-IF(AND($A352&gt;=1,$A352&lt;1+'1-Input'!$B$12),$G$318,0))))*(1+B352))*(1-'P-Parametri'!$B$32)</f>
        <v>294144.10816775257</v>
      </c>
      <c r="J352" s="10">
        <f>IF(I351&lt;=0,J351,J351*(1-H352/I351))+MAX(0,-('1-Input'!$B$10-G352-IF(AND($A352&gt;=1,$A352&lt;1+'1-Input'!$B$12),$G$318,0)))</f>
        <v>177269.82267639719</v>
      </c>
      <c r="K352" s="10">
        <f>IF($A352&lt;='1-Input'!$B$26,0,IF($A352='1-Input'!$B$26+1,('1-Input'!$B$23+$K$319)*'1-Input'!$B$27,'1-Input'!$B$23+$K$319))</f>
        <v>16038.996823193798</v>
      </c>
      <c r="L352" s="10">
        <f>MAX(0,('1-Input'!$B$10-K352-IF(AND($A352&gt;=1,$A352&lt;1+'1-Input'!$B$12),$K$318,0)))/(1-'P-Parametri'!$B$31*MAX(0,IF(M351&lt;=0,0,(M351-N351)/M351)))</f>
        <v>14434.107296809085</v>
      </c>
      <c r="M352" s="10">
        <f>((M351-L352+MAX(0,-('1-Input'!$B$10-K352-IF(AND($A352&gt;=1,$A352&lt;1+'1-Input'!$B$12),$K$318,0))))*(1+B352))*(1-'P-Parametri'!$B$32)</f>
        <v>133788.10149584714</v>
      </c>
      <c r="N352" s="10">
        <f>IF(M351&lt;=0,N351,N351*(1-L352/M351))+MAX(0,-('1-Input'!$B$10-K352-IF(AND($A352&gt;=1,$A352&lt;1+'1-Input'!$B$12),$K$318,0)))</f>
        <v>80629.162270538873</v>
      </c>
      <c r="O352" s="10">
        <f>IF($A352&lt;='1-Input'!$B$26,0,IF($A352='1-Input'!$B$26+1,('1-Input'!$B$23+$O$319)*'1-Input'!$B$27,'1-Input'!$B$23+$O$319))</f>
        <v>16249.408690324333</v>
      </c>
      <c r="P352" s="10">
        <f>MAX(0,('1-Input'!$B$10-O352-IF(AND($A352&gt;=1,$A352&lt;1+'1-Input'!$B$12),$O$318,0)))/(1-'P-Parametri'!$B$31*MAX(0,IF(Q351&lt;=0,0,(Q351-R351)/Q351)))</f>
        <v>14199.780723066784</v>
      </c>
      <c r="Q352" s="10">
        <f>((Q351-P352+MAX(0,-('1-Input'!$B$10-O352-IF(AND($A352&gt;=1,$A352&lt;1+'1-Input'!$B$12),$O$318,0))))*(1+B352))*(1-'P-Parametri'!$B$32)</f>
        <v>160800.63509840713</v>
      </c>
      <c r="R352" s="10">
        <f>IF(Q351&lt;=0,R351,R351*(1-P352/Q351))+MAX(0,-('1-Input'!$B$10-O352-IF(AND($A352&gt;=1,$A352&lt;1+'1-Input'!$B$12),$O$318,0)))</f>
        <v>96908.621585886125</v>
      </c>
      <c r="S352" s="10">
        <f>IF($A352&lt;='1-Input'!$B$26,0,IF($A352='1-Input'!$B$26+1,('1-Input'!$B$23+$S$319)*'1-Input'!$B$27,'1-Input'!$B$23+$S$319))</f>
        <v>16178.474599495752</v>
      </c>
      <c r="T352" s="10">
        <f>MAX(0,('1-Input'!$B$10-S352-IF(AND($A352&gt;=1,$A352&lt;1+'1-Input'!$B$12),$S$318,0)))/(1-'P-Parametri'!$B$31*MAX(0,IF(U351&lt;=0,0,(U351-V351)/U351)))</f>
        <v>14278.776944582534</v>
      </c>
      <c r="U352" s="10">
        <f>((U351-T352+MAX(0,-('1-Input'!$B$10-S352-IF(AND($A352&gt;=1,$A352&lt;1+'1-Input'!$B$12),$S$318,0))))*(1+B352))*(1-'P-Parametri'!$B$32)</f>
        <v>148114.12374104405</v>
      </c>
      <c r="V352" s="10">
        <f>IF(U351&lt;=0,V351,V351*(1-T352/U351))+MAX(0,-('1-Input'!$B$10-S352-IF(AND($A352&gt;=1,$A352&lt;1+'1-Input'!$B$12),$S$318,0)))</f>
        <v>89262.928348273199</v>
      </c>
      <c r="W352" s="10">
        <f>IF($A352&lt;='1-Input'!$B$26,0,IF($A352='1-Input'!$B$26+1,('1-Input'!$B$23+$W$319)*'1-Input'!$B$27,'1-Input'!$B$23+$W$319))</f>
        <v>16200.00273575941</v>
      </c>
      <c r="X352" s="10">
        <f>MAX(0,('1-Input'!$B$10-W352-IF(AND($A352&gt;=1,$A352&lt;1+'1-Input'!$B$12),$W$318,0)))/(1-'P-Parametri'!$B$31*MAX(0,IF(Y351&lt;=0,0,(Y351-Z351)/Y351)))</f>
        <v>14254.80199260613</v>
      </c>
      <c r="Y352" s="10">
        <f>((Y351-X352+MAX(0,-('1-Input'!$B$10-W352-IF(AND($A352&gt;=1,$A352&lt;1+'1-Input'!$B$12),$W$318,0))))*(1+B352))*(1-'P-Parametri'!$B$32)</f>
        <v>150325.31872269581</v>
      </c>
      <c r="Z352" s="10">
        <f>IF(Y351&lt;=0,Z351,Z351*(1-X352/Y351))+MAX(0,-('1-Input'!$B$10-W352-IF(AND($A352&gt;=1,$A352&lt;1+'1-Input'!$B$12),$W$318,0)))</f>
        <v>90595.534140522475</v>
      </c>
    </row>
    <row r="353" spans="1:26">
      <c r="A353" s="9">
        <f t="shared" si="6"/>
        <v>32</v>
      </c>
      <c r="B353" s="12">
        <f>IF($A353='P-Parametri'!$B$47,'P-Parametri'!$B$34,IF($A353='P-Parametri'!$B$48,'P-Parametri'!$C$34,'P-Parametri'!$B$50))</f>
        <v>0.01</v>
      </c>
      <c r="C353" s="10">
        <f>IF($A353&lt;='1-Input'!$B$26,0,IF($A353='1-Input'!$B$26+1,('1-Input'!$B$23+$C$319)*'1-Input'!$B$27,'1-Input'!$B$23+$C$319))</f>
        <v>17010.377486795387</v>
      </c>
      <c r="D353" s="10">
        <f>MAX(0,('1-Input'!$B$10-C353-IF(AND($A353&gt;=1,$A353&lt;1+'1-Input'!$B$12),$C$318,0)))/(1-'P-Parametri'!$B$31*MAX(0,IF(E352&lt;=0,0,(E352-F352)/E352)))</f>
        <v>13370.942104402564</v>
      </c>
      <c r="E353" s="10">
        <f>((E352-D353+MAX(0,-('1-Input'!$B$10-C353-IF(AND($A353&gt;=1,$A353&lt;1+'1-Input'!$B$12),$C$318,0))))*(1+B353))*(1-'P-Parametri'!$B$32)</f>
        <v>207516.68438779554</v>
      </c>
      <c r="F353" s="10">
        <f>IF(E352&lt;=0,F352,F352*(1-D353/E352))+MAX(0,-('1-Input'!$B$10-C353-IF(AND($A353&gt;=1,$A353&lt;1+'1-Input'!$B$12),$C$318,0)))</f>
        <v>124072.56518971006</v>
      </c>
      <c r="G353" s="10">
        <f>IF($A353&lt;='1-Input'!$B$26,0,IF($A353='1-Input'!$B$26+1,('1-Input'!$B$23+$G$319)*'1-Input'!$B$27,'1-Input'!$B$23+$G$319))</f>
        <v>18123.381555781383</v>
      </c>
      <c r="H353" s="10">
        <f>MAX(0,('1-Input'!$B$10-G353-IF(AND($A353&gt;=1,$A353&lt;1+'1-Input'!$B$12),$G$318,0)))/(1-'P-Parametri'!$B$31*MAX(0,IF(I352&lt;=0,0,(I352-J352)/I352)))</f>
        <v>12129.709283937513</v>
      </c>
      <c r="I353" s="10">
        <f>((I352-H353+MAX(0,-('1-Input'!$B$10-G353-IF(AND($A353&gt;=1,$A353&lt;1+'1-Input'!$B$12),$G$318,0))))*(1+B353))*(1-'P-Parametri'!$B$32)</f>
        <v>284264.87378690788</v>
      </c>
      <c r="J353" s="10">
        <f>IF(I352&lt;=0,J352,J352*(1-H353/I352))+MAX(0,-('1-Input'!$B$10-G353-IF(AND($A353&gt;=1,$A353&lt;1+'1-Input'!$B$12),$G$318,0)))</f>
        <v>169959.69354522467</v>
      </c>
      <c r="K353" s="10">
        <f>IF($A353&lt;='1-Input'!$B$26,0,IF($A353='1-Input'!$B$26+1,('1-Input'!$B$23+$K$319)*'1-Input'!$B$27,'1-Input'!$B$23+$K$319))</f>
        <v>16038.996823193798</v>
      </c>
      <c r="L353" s="10">
        <f>MAX(0,('1-Input'!$B$10-K353-IF(AND($A353&gt;=1,$A353&lt;1+'1-Input'!$B$12),$K$318,0)))/(1-'P-Parametri'!$B$31*MAX(0,IF(M352&lt;=0,0,(M352-N352)/M352)))</f>
        <v>14454.235143866359</v>
      </c>
      <c r="M353" s="10">
        <f>((M352-L353+MAX(0,-('1-Input'!$B$10-K353-IF(AND($A353&gt;=1,$A353&lt;1+'1-Input'!$B$12),$K$318,0))))*(1+B353))*(1-'P-Parametri'!$B$32)</f>
        <v>120286.15060546958</v>
      </c>
      <c r="N353" s="10">
        <f>IF(M352&lt;=0,N352,N352*(1-L353/M352))+MAX(0,-('1-Input'!$B$10-K353-IF(AND($A353&gt;=1,$A353&lt;1+'1-Input'!$B$12),$K$318,0)))</f>
        <v>71918.126999980814</v>
      </c>
      <c r="O353" s="10">
        <f>IF($A353&lt;='1-Input'!$B$26,0,IF($A353='1-Input'!$B$26+1,('1-Input'!$B$23+$O$319)*'1-Input'!$B$27,'1-Input'!$B$23+$O$319))</f>
        <v>16249.408690324333</v>
      </c>
      <c r="P353" s="10">
        <f>MAX(0,('1-Input'!$B$10-O353-IF(AND($A353&gt;=1,$A353&lt;1+'1-Input'!$B$12),$O$318,0)))/(1-'P-Parametri'!$B$31*MAX(0,IF(Q352&lt;=0,0,(Q352-R352)/Q352)))</f>
        <v>14219.581810086824</v>
      </c>
      <c r="Q353" s="10">
        <f>((Q352-P353+MAX(0,-('1-Input'!$B$10-O353-IF(AND($A353&gt;=1,$A353&lt;1+'1-Input'!$B$12),$O$318,0))))*(1+B353))*(1-'P-Parametri'!$B$32)</f>
        <v>147750.77009356112</v>
      </c>
      <c r="R353" s="10">
        <f>IF(Q352&lt;=0,R352,R352*(1-P353/Q352))+MAX(0,-('1-Input'!$B$10-O353-IF(AND($A353&gt;=1,$A353&lt;1+'1-Input'!$B$12),$O$318,0)))</f>
        <v>88339.003238919133</v>
      </c>
      <c r="S353" s="10">
        <f>IF($A353&lt;='1-Input'!$B$26,0,IF($A353='1-Input'!$B$26+1,('1-Input'!$B$23+$S$319)*'1-Input'!$B$27,'1-Input'!$B$23+$S$319))</f>
        <v>16178.474599495752</v>
      </c>
      <c r="T353" s="10">
        <f>MAX(0,('1-Input'!$B$10-S353-IF(AND($A353&gt;=1,$A353&lt;1+'1-Input'!$B$12),$S$318,0)))/(1-'P-Parametri'!$B$31*MAX(0,IF(U352&lt;=0,0,(U352-V352)/U352)))</f>
        <v>14298.688189011837</v>
      </c>
      <c r="U353" s="10">
        <f>((U352-T353+MAX(0,-('1-Input'!$B$10-S353-IF(AND($A353&gt;=1,$A353&lt;1+'1-Input'!$B$12),$S$318,0))))*(1+B353))*(1-'P-Parametri'!$B$32)</f>
        <v>134883.28272773745</v>
      </c>
      <c r="V353" s="10">
        <f>IF(U352&lt;=0,V352,V352*(1-T353/U352))+MAX(0,-('1-Input'!$B$10-S353-IF(AND($A353&gt;=1,$A353&lt;1+'1-Input'!$B$12),$S$318,0)))</f>
        <v>80645.635499675162</v>
      </c>
      <c r="W353" s="10">
        <f>IF($A353&lt;='1-Input'!$B$26,0,IF($A353='1-Input'!$B$26+1,('1-Input'!$B$23+$W$319)*'1-Input'!$B$27,'1-Input'!$B$23+$W$319))</f>
        <v>16200.00273575941</v>
      </c>
      <c r="X353" s="10">
        <f>MAX(0,('1-Input'!$B$10-W353-IF(AND($A353&gt;=1,$A353&lt;1+'1-Input'!$B$12),$W$318,0)))/(1-'P-Parametri'!$B$31*MAX(0,IF(Y352&lt;=0,0,(Y352-Z352)/Y352)))</f>
        <v>14274.679804821255</v>
      </c>
      <c r="Y353" s="10">
        <f>((Y352-X353+MAX(0,-('1-Input'!$B$10-W353-IF(AND($A353&gt;=1,$A353&lt;1+'1-Input'!$B$12),$W$318,0))))*(1+B353))*(1-'P-Parametri'!$B$32)</f>
        <v>137136.32301643919</v>
      </c>
      <c r="Z353" s="10">
        <f>IF(Y352&lt;=0,Z352,Z352*(1-X353/Y352))+MAX(0,-('1-Input'!$B$10-W353-IF(AND($A353&gt;=1,$A353&lt;1+'1-Input'!$B$12),$W$318,0)))</f>
        <v>81992.710261011467</v>
      </c>
    </row>
    <row r="354" spans="1:26">
      <c r="A354" s="9">
        <f t="shared" si="6"/>
        <v>33</v>
      </c>
      <c r="B354" s="12">
        <f>IF($A354='P-Parametri'!$B$47,'P-Parametri'!$B$34,IF($A354='P-Parametri'!$B$48,'P-Parametri'!$C$34,'P-Parametri'!$B$50))</f>
        <v>0.01</v>
      </c>
      <c r="C354" s="10">
        <f>IF($A354&lt;='1-Input'!$B$26,0,IF($A354='1-Input'!$B$26+1,('1-Input'!$B$23+$C$319)*'1-Input'!$B$27,'1-Input'!$B$23+$C$319))</f>
        <v>17010.377486795387</v>
      </c>
      <c r="D354" s="10">
        <f>MAX(0,('1-Input'!$B$10-C354-IF(AND($A354&gt;=1,$A354&lt;1+'1-Input'!$B$12),$C$318,0)))/(1-'P-Parametri'!$B$31*MAX(0,IF(E353&lt;=0,0,(E353-F353)/E353)))</f>
        <v>13389.465419619955</v>
      </c>
      <c r="E354" s="10">
        <f>((E353-D354+MAX(0,-('1-Input'!$B$10-C354-IF(AND($A354&gt;=1,$A354&lt;1+'1-Input'!$B$12),$C$318,0))))*(1+B354))*(1-'P-Parametri'!$B$32)</f>
        <v>195676.35417554164</v>
      </c>
      <c r="F354" s="10">
        <f>IF(E353&lt;=0,F353,F353*(1-D354/E353))+MAX(0,-('1-Input'!$B$10-C354-IF(AND($A354&gt;=1,$A354&lt;1+'1-Input'!$B$12),$C$318,0)))</f>
        <v>116067.11094861066</v>
      </c>
      <c r="G354" s="10">
        <f>IF($A354&lt;='1-Input'!$B$26,0,IF($A354='1-Input'!$B$26+1,('1-Input'!$B$23+$G$319)*'1-Input'!$B$27,'1-Input'!$B$23+$G$319))</f>
        <v>18123.381555781383</v>
      </c>
      <c r="H354" s="10">
        <f>MAX(0,('1-Input'!$B$10-G354-IF(AND($A354&gt;=1,$A354&lt;1+'1-Input'!$B$12),$G$318,0)))/(1-'P-Parametri'!$B$31*MAX(0,IF(I353&lt;=0,0,(I353-J353)/I353)))</f>
        <v>12146.513068353548</v>
      </c>
      <c r="I354" s="10">
        <f>((I353-H354+MAX(0,-('1-Input'!$B$10-G354-IF(AND($A354&gt;=1,$A354&lt;1+'1-Input'!$B$12),$G$318,0))))*(1+B354))*(1-'P-Parametri'!$B$32)</f>
        <v>274289.86523708841</v>
      </c>
      <c r="J354" s="10">
        <f>IF(I353&lt;=0,J353,J353*(1-H354/I353))+MAX(0,-('1-Input'!$B$10-G354-IF(AND($A354&gt;=1,$A354&lt;1+'1-Input'!$B$12),$G$318,0)))</f>
        <v>162697.3905696978</v>
      </c>
      <c r="K354" s="10">
        <f>IF($A354&lt;='1-Input'!$B$26,0,IF($A354='1-Input'!$B$26+1,('1-Input'!$B$23+$K$319)*'1-Input'!$B$27,'1-Input'!$B$23+$K$319))</f>
        <v>16038.996823193798</v>
      </c>
      <c r="L354" s="10">
        <f>MAX(0,('1-Input'!$B$10-K354-IF(AND($A354&gt;=1,$A354&lt;1+'1-Input'!$B$12),$K$318,0)))/(1-'P-Parametri'!$B$31*MAX(0,IF(M353&lt;=0,0,(M353-N353)/M353)))</f>
        <v>14474.259189420185</v>
      </c>
      <c r="M354" s="10">
        <f>((M353-L354+MAX(0,-('1-Input'!$B$10-K354-IF(AND($A354&gt;=1,$A354&lt;1+'1-Input'!$B$12),$K$318,0))))*(1+B354))*(1-'P-Parametri'!$B$32)</f>
        <v>106656.27030954947</v>
      </c>
      <c r="N354" s="10">
        <f>IF(M353&lt;=0,N353,N353*(1-L354/M353))+MAX(0,-('1-Input'!$B$10-K354-IF(AND($A354&gt;=1,$A354&lt;1+'1-Input'!$B$12),$K$318,0)))</f>
        <v>63264.083243691333</v>
      </c>
      <c r="O354" s="10">
        <f>IF($A354&lt;='1-Input'!$B$26,0,IF($A354='1-Input'!$B$26+1,('1-Input'!$B$23+$O$319)*'1-Input'!$B$27,'1-Input'!$B$23+$O$319))</f>
        <v>16249.408690324333</v>
      </c>
      <c r="P354" s="10">
        <f>MAX(0,('1-Input'!$B$10-O354-IF(AND($A354&gt;=1,$A354&lt;1+'1-Input'!$B$12),$O$318,0)))/(1-'P-Parametri'!$B$31*MAX(0,IF(Q353&lt;=0,0,(Q353-R353)/Q353)))</f>
        <v>14239.280780740582</v>
      </c>
      <c r="Q354" s="10">
        <f>((Q353-P354+MAX(0,-('1-Input'!$B$10-O354-IF(AND($A354&gt;=1,$A354&lt;1+'1-Input'!$B$12),$O$318,0))))*(1+B354))*(1-'P-Parametri'!$B$32)</f>
        <v>134576.91099753685</v>
      </c>
      <c r="R354" s="10">
        <f>IF(Q353&lt;=0,R353,R353*(1-P354/Q353))+MAX(0,-('1-Input'!$B$10-O354-IF(AND($A354&gt;=1,$A354&lt;1+'1-Input'!$B$12),$O$318,0)))</f>
        <v>79825.451193043613</v>
      </c>
      <c r="S354" s="10">
        <f>IF($A354&lt;='1-Input'!$B$26,0,IF($A354='1-Input'!$B$26+1,('1-Input'!$B$23+$S$319)*'1-Input'!$B$27,'1-Input'!$B$23+$S$319))</f>
        <v>16178.474599495752</v>
      </c>
      <c r="T354" s="10">
        <f>MAX(0,('1-Input'!$B$10-S354-IF(AND($A354&gt;=1,$A354&lt;1+'1-Input'!$B$12),$S$318,0)))/(1-'P-Parametri'!$B$31*MAX(0,IF(U353&lt;=0,0,(U353-V353)/U353)))</f>
        <v>14318.496748981073</v>
      </c>
      <c r="U354" s="10">
        <f>((U353-T354+MAX(0,-('1-Input'!$B$10-S354-IF(AND($A354&gt;=1,$A354&lt;1+'1-Input'!$B$12),$S$318,0))))*(1+B354))*(1-'P-Parametri'!$B$32)</f>
        <v>121526.89297086686</v>
      </c>
      <c r="V354" s="10">
        <f>IF(U353&lt;=0,V353,V353*(1-T354/U353))+MAX(0,-('1-Input'!$B$10-S354-IF(AND($A354&gt;=1,$A354&lt;1+'1-Input'!$B$12),$S$318,0)))</f>
        <v>72084.720860220332</v>
      </c>
      <c r="W354" s="10">
        <f>IF($A354&lt;='1-Input'!$B$26,0,IF($A354='1-Input'!$B$26+1,('1-Input'!$B$23+$W$319)*'1-Input'!$B$27,'1-Input'!$B$23+$W$319))</f>
        <v>16200.00273575941</v>
      </c>
      <c r="X354" s="10">
        <f>MAX(0,('1-Input'!$B$10-W354-IF(AND($A354&gt;=1,$A354&lt;1+'1-Input'!$B$12),$W$318,0)))/(1-'P-Parametri'!$B$31*MAX(0,IF(Y353&lt;=0,0,(Y353-Z353)/Y353)))</f>
        <v>14294.455104989891</v>
      </c>
      <c r="Y354" s="10">
        <f>((Y353-X354+MAX(0,-('1-Input'!$B$10-W354-IF(AND($A354&gt;=1,$A354&lt;1+'1-Input'!$B$12),$W$318,0))))*(1+B354))*(1-'P-Parametri'!$B$32)</f>
        <v>123822.14601738266</v>
      </c>
      <c r="Z354" s="10">
        <f>IF(Y353&lt;=0,Z353,Z353*(1-X354/Y353))+MAX(0,-('1-Input'!$B$10-W354-IF(AND($A354&gt;=1,$A354&lt;1+'1-Input'!$B$12),$W$318,0)))</f>
        <v>73446.169928134274</v>
      </c>
    </row>
    <row r="355" spans="1:26">
      <c r="A355" s="9">
        <f t="shared" si="6"/>
        <v>34</v>
      </c>
      <c r="B355" s="12">
        <f>IF($A355='P-Parametri'!$B$47,'P-Parametri'!$B$34,IF($A355='P-Parametri'!$B$48,'P-Parametri'!$C$34,'P-Parametri'!$B$50))</f>
        <v>0.01</v>
      </c>
      <c r="C355" s="10">
        <f>IF($A355&lt;='1-Input'!$B$26,0,IF($A355='1-Input'!$B$26+1,('1-Input'!$B$23+$C$319)*'1-Input'!$B$27,'1-Input'!$B$23+$C$319))</f>
        <v>17010.377486795387</v>
      </c>
      <c r="D355" s="10">
        <f>MAX(0,('1-Input'!$B$10-C355-IF(AND($A355&gt;=1,$A355&lt;1+'1-Input'!$B$12),$C$318,0)))/(1-'P-Parametri'!$B$31*MAX(0,IF(E354&lt;=0,0,(E354-F354)/E354)))</f>
        <v>13407.892873175455</v>
      </c>
      <c r="E355" s="10">
        <f>((E354-D355+MAX(0,-('1-Input'!$B$10-C355-IF(AND($A355&gt;=1,$A355&lt;1+'1-Input'!$B$12),$C$318,0))))*(1+B355))*(1-'P-Parametri'!$B$32)</f>
        <v>183722.96362355907</v>
      </c>
      <c r="F355" s="10">
        <f>IF(E354&lt;=0,F354,F354*(1-D355/E354))+MAX(0,-('1-Input'!$B$10-C355-IF(AND($A355&gt;=1,$A355&lt;1+'1-Input'!$B$12),$C$318,0)))</f>
        <v>108114.10407532306</v>
      </c>
      <c r="G355" s="10">
        <f>IF($A355&lt;='1-Input'!$B$26,0,IF($A355='1-Input'!$B$26+1,('1-Input'!$B$23+$G$319)*'1-Input'!$B$27,'1-Input'!$B$23+$G$319))</f>
        <v>18123.381555781383</v>
      </c>
      <c r="H355" s="10">
        <f>MAX(0,('1-Input'!$B$10-G355-IF(AND($A355&gt;=1,$A355&lt;1+'1-Input'!$B$12),$G$318,0)))/(1-'P-Parametri'!$B$31*MAX(0,IF(I354&lt;=0,0,(I354-J354)/I354)))</f>
        <v>12163.229890005023</v>
      </c>
      <c r="I355" s="10">
        <f>((I354-H355+MAX(0,-('1-Input'!$B$10-G355-IF(AND($A355&gt;=1,$A355&lt;1+'1-Input'!$B$12),$G$318,0))))*(1+B355))*(1-'P-Parametri'!$B$32)</f>
        <v>264218.40589715313</v>
      </c>
      <c r="J355" s="10">
        <f>IF(I354&lt;=0,J354,J354*(1-H355/I354))+MAX(0,-('1-Input'!$B$10-G355-IF(AND($A355&gt;=1,$A355&lt;1+'1-Input'!$B$12),$G$318,0)))</f>
        <v>155482.66624040974</v>
      </c>
      <c r="K355" s="10">
        <f>IF($A355&lt;='1-Input'!$B$26,0,IF($A355='1-Input'!$B$26+1,('1-Input'!$B$23+$K$319)*'1-Input'!$B$27,'1-Input'!$B$23+$K$319))</f>
        <v>16038.996823193798</v>
      </c>
      <c r="L355" s="10">
        <f>MAX(0,('1-Input'!$B$10-K355-IF(AND($A355&gt;=1,$A355&lt;1+'1-Input'!$B$12),$K$318,0)))/(1-'P-Parametri'!$B$31*MAX(0,IF(M354&lt;=0,0,(M354-N354)/M354)))</f>
        <v>14494.179606748607</v>
      </c>
      <c r="M355" s="10">
        <f>((M354-L355+MAX(0,-('1-Input'!$B$10-K355-IF(AND($A355&gt;=1,$A355&lt;1+'1-Input'!$B$12),$K$318,0))))*(1+B355))*(1-'P-Parametri'!$B$32)</f>
        <v>92897.54418660923</v>
      </c>
      <c r="N355" s="10">
        <f>IF(M354&lt;=0,N354,N354*(1-L355/M354))+MAX(0,-('1-Input'!$B$10-K355-IF(AND($A355&gt;=1,$A355&lt;1+'1-Input'!$B$12),$K$318,0)))</f>
        <v>54666.736059798131</v>
      </c>
      <c r="O355" s="10">
        <f>IF($A355&lt;='1-Input'!$B$26,0,IF($A355='1-Input'!$B$26+1,('1-Input'!$B$23+$O$319)*'1-Input'!$B$27,'1-Input'!$B$23+$O$319))</f>
        <v>16249.408690324333</v>
      </c>
      <c r="P355" s="10">
        <f>MAX(0,('1-Input'!$B$10-O355-IF(AND($A355&gt;=1,$A355&lt;1+'1-Input'!$B$12),$O$318,0)))/(1-'P-Parametri'!$B$31*MAX(0,IF(Q354&lt;=0,0,(Q354-R354)/Q354)))</f>
        <v>14258.877805493066</v>
      </c>
      <c r="Q355" s="10">
        <f>((Q354-P355+MAX(0,-('1-Input'!$B$10-O355-IF(AND($A355&gt;=1,$A355&lt;1+'1-Input'!$B$12),$O$318,0))))*(1+B355))*(1-'P-Parametri'!$B$32)</f>
        <v>121278.17109691628</v>
      </c>
      <c r="R355" s="10">
        <f>IF(Q354&lt;=0,R354,R354*(1-P355/Q354))+MAX(0,-('1-Input'!$B$10-O355-IF(AND($A355&gt;=1,$A355&lt;1+'1-Input'!$B$12),$O$318,0)))</f>
        <v>71367.675294540546</v>
      </c>
      <c r="S355" s="10">
        <f>IF($A355&lt;='1-Input'!$B$26,0,IF($A355='1-Input'!$B$26+1,('1-Input'!$B$23+$S$319)*'1-Input'!$B$27,'1-Input'!$B$23+$S$319))</f>
        <v>16178.474599495752</v>
      </c>
      <c r="T355" s="10">
        <f>MAX(0,('1-Input'!$B$10-S355-IF(AND($A355&gt;=1,$A355&lt;1+'1-Input'!$B$12),$S$318,0)))/(1-'P-Parametri'!$B$31*MAX(0,IF(U354&lt;=0,0,(U354-V354)/U354)))</f>
        <v>14338.20279590359</v>
      </c>
      <c r="U355" s="10">
        <f>((U354-T355+MAX(0,-('1-Input'!$B$10-S355-IF(AND($A355&gt;=1,$A355&lt;1+'1-Input'!$B$12),$S$318,0))))*(1+B355))*(1-'P-Parametri'!$B$32)</f>
        <v>108044.05592255948</v>
      </c>
      <c r="V355" s="10">
        <f>IF(U354&lt;=0,V354,V354*(1-T355/U354))+MAX(0,-('1-Input'!$B$10-S355-IF(AND($A355&gt;=1,$A355&lt;1+'1-Input'!$B$12),$S$318,0)))</f>
        <v>63579.892662006518</v>
      </c>
      <c r="W355" s="10">
        <f>IF($A355&lt;='1-Input'!$B$26,0,IF($A355='1-Input'!$B$26+1,('1-Input'!$B$23+$W$319)*'1-Input'!$B$27,'1-Input'!$B$23+$W$319))</f>
        <v>16200.00273575941</v>
      </c>
      <c r="X355" s="10">
        <f>MAX(0,('1-Input'!$B$10-W355-IF(AND($A355&gt;=1,$A355&lt;1+'1-Input'!$B$12),$W$318,0)))/(1-'P-Parametri'!$B$31*MAX(0,IF(Y354&lt;=0,0,(Y354-Z354)/Y354)))</f>
        <v>14314.12806423757</v>
      </c>
      <c r="Y355" s="10">
        <f>((Y354-X355+MAX(0,-('1-Input'!$B$10-W355-IF(AND($A355&gt;=1,$A355&lt;1+'1-Input'!$B$12),$W$318,0))))*(1+B355))*(1-'P-Parametri'!$B$32)</f>
        <v>110381.89193641119</v>
      </c>
      <c r="Z355" s="10">
        <f>IF(Y354&lt;=0,Z354,Z354*(1-X355/Y354))+MAX(0,-('1-Input'!$B$10-W355-IF(AND($A355&gt;=1,$A355&lt;1+'1-Input'!$B$12),$W$318,0)))</f>
        <v>64955.621863885091</v>
      </c>
    </row>
    <row r="356" spans="1:26">
      <c r="A356" s="9">
        <f t="shared" si="6"/>
        <v>35</v>
      </c>
      <c r="B356" s="12">
        <f>IF($A356='P-Parametri'!$B$47,'P-Parametri'!$B$34,IF($A356='P-Parametri'!$B$48,'P-Parametri'!$C$34,'P-Parametri'!$B$50))</f>
        <v>0.01</v>
      </c>
      <c r="C356" s="10">
        <f>IF($A356&lt;='1-Input'!$B$26,0,IF($A356='1-Input'!$B$26+1,('1-Input'!$B$23+$C$319)*'1-Input'!$B$27,'1-Input'!$B$23+$C$319))</f>
        <v>17010.377486795387</v>
      </c>
      <c r="D356" s="10">
        <f>MAX(0,('1-Input'!$B$10-C356-IF(AND($A356&gt;=1,$A356&lt;1+'1-Input'!$B$12),$C$318,0)))/(1-'P-Parametri'!$B$31*MAX(0,IF(E355&lt;=0,0,(E355-F355)/E355)))</f>
        <v>13426.224629730501</v>
      </c>
      <c r="E356" s="10">
        <f>((E355-D356+MAX(0,-('1-Input'!$B$10-C356-IF(AND($A356&gt;=1,$A356&lt;1+'1-Input'!$B$12),$C$318,0))))*(1+B356))*(1-'P-Parametri'!$B$32)</f>
        <v>171655.70697099931</v>
      </c>
      <c r="F356" s="10">
        <f>IF(E355&lt;=0,F355,F355*(1-D356/E355))+MAX(0,-('1-Input'!$B$10-C356-IF(AND($A356&gt;=1,$A356&lt;1+'1-Input'!$B$12),$C$318,0)))</f>
        <v>100213.27220146137</v>
      </c>
      <c r="G356" s="10">
        <f>IF($A356&lt;='1-Input'!$B$26,0,IF($A356='1-Input'!$B$26+1,('1-Input'!$B$23+$G$319)*'1-Input'!$B$27,'1-Input'!$B$23+$G$319))</f>
        <v>18123.381555781383</v>
      </c>
      <c r="H356" s="10">
        <f>MAX(0,('1-Input'!$B$10-G356-IF(AND($A356&gt;=1,$A356&lt;1+'1-Input'!$B$12),$G$318,0)))/(1-'P-Parametri'!$B$31*MAX(0,IF(I355&lt;=0,0,(I355-J355)/I355)))</f>
        <v>12179.859898267747</v>
      </c>
      <c r="I356" s="10">
        <f>((I355-H356+MAX(0,-('1-Input'!$B$10-G356-IF(AND($A356&gt;=1,$A356&lt;1+'1-Input'!$B$12),$G$318,0))))*(1+B356))*(1-'P-Parametri'!$B$32)</f>
        <v>254049.81359595648</v>
      </c>
      <c r="J356" s="10">
        <f>IF(I355&lt;=0,J355,J355*(1-H356/I355))+MAX(0,-('1-Input'!$B$10-G356-IF(AND($A356&gt;=1,$A356&lt;1+'1-Input'!$B$12),$G$318,0)))</f>
        <v>148315.27347310018</v>
      </c>
      <c r="K356" s="10">
        <f>IF($A356&lt;='1-Input'!$B$26,0,IF($A356='1-Input'!$B$26+1,('1-Input'!$B$23+$K$319)*'1-Input'!$B$27,'1-Input'!$B$23+$K$319))</f>
        <v>16038.996823193798</v>
      </c>
      <c r="L356" s="10">
        <f>MAX(0,('1-Input'!$B$10-K356-IF(AND($A356&gt;=1,$A356&lt;1+'1-Input'!$B$12),$K$318,0)))/(1-'P-Parametri'!$B$31*MAX(0,IF(M355&lt;=0,0,(M355-N355)/M355)))</f>
        <v>14513.996573853679</v>
      </c>
      <c r="M356" s="10">
        <f>((M355-L356+MAX(0,-('1-Input'!$B$10-K356-IF(AND($A356&gt;=1,$A356&lt;1+'1-Input'!$B$12),$K$318,0))))*(1+B356))*(1-'P-Parametri'!$B$32)</f>
        <v>79009.048322705334</v>
      </c>
      <c r="N356" s="10">
        <f>IF(M355&lt;=0,N355,N355*(1-L356/M355))+MAX(0,-('1-Input'!$B$10-K356-IF(AND($A356&gt;=1,$A356&lt;1+'1-Input'!$B$12),$K$318,0)))</f>
        <v>46125.791013050133</v>
      </c>
      <c r="O356" s="10">
        <f>IF($A356&lt;='1-Input'!$B$26,0,IF($A356='1-Input'!$B$26+1,('1-Input'!$B$23+$O$319)*'1-Input'!$B$27,'1-Input'!$B$23+$O$319))</f>
        <v>16249.408690324333</v>
      </c>
      <c r="P356" s="10">
        <f>MAX(0,('1-Input'!$B$10-O356-IF(AND($A356&gt;=1,$A356&lt;1+'1-Input'!$B$12),$O$318,0)))/(1-'P-Parametri'!$B$31*MAX(0,IF(Q355&lt;=0,0,(Q355-R355)/Q355)))</f>
        <v>14278.373059456602</v>
      </c>
      <c r="Q356" s="10">
        <f>((Q355-P356+MAX(0,-('1-Input'!$B$10-O356-IF(AND($A356&gt;=1,$A356&lt;1+'1-Input'!$B$12),$O$318,0))))*(1+B356))*(1-'P-Parametri'!$B$32)</f>
        <v>107853.6564257986</v>
      </c>
      <c r="R356" s="10">
        <f>IF(Q355&lt;=0,R355,R355*(1-P356/Q355))+MAX(0,-('1-Input'!$B$10-O356-IF(AND($A356&gt;=1,$A356&lt;1+'1-Input'!$B$12),$O$318,0)))</f>
        <v>62965.385888087549</v>
      </c>
      <c r="S356" s="10">
        <f>IF($A356&lt;='1-Input'!$B$26,0,IF($A356='1-Input'!$B$26+1,('1-Input'!$B$23+$S$319)*'1-Input'!$B$27,'1-Input'!$B$23+$S$319))</f>
        <v>16178.474599495752</v>
      </c>
      <c r="T356" s="10">
        <f>MAX(0,('1-Input'!$B$10-S356-IF(AND($A356&gt;=1,$A356&lt;1+'1-Input'!$B$12),$S$318,0)))/(1-'P-Parametri'!$B$31*MAX(0,IF(U355&lt;=0,0,(U355-V355)/U355)))</f>
        <v>14357.806505865892</v>
      </c>
      <c r="U356" s="10">
        <f>((U355-T356+MAX(0,-('1-Input'!$B$10-S356-IF(AND($A356&gt;=1,$A356&lt;1+'1-Input'!$B$12),$S$318,0))))*(1+B356))*(1-'P-Parametri'!$B$32)</f>
        <v>94433.865687038793</v>
      </c>
      <c r="V356" s="10">
        <f>IF(U355&lt;=0,V355,V355*(1-T356/U355))+MAX(0,-('1-Input'!$B$10-S356-IF(AND($A356&gt;=1,$A356&lt;1+'1-Input'!$B$12),$S$318,0)))</f>
        <v>55130.859638300797</v>
      </c>
      <c r="W356" s="10">
        <f>IF($A356&lt;='1-Input'!$B$26,0,IF($A356='1-Input'!$B$26+1,('1-Input'!$B$23+$W$319)*'1-Input'!$B$27,'1-Input'!$B$23+$W$319))</f>
        <v>16200.00273575941</v>
      </c>
      <c r="X356" s="10">
        <f>MAX(0,('1-Input'!$B$10-W356-IF(AND($A356&gt;=1,$A356&lt;1+'1-Input'!$B$12),$W$318,0)))/(1-'P-Parametri'!$B$31*MAX(0,IF(Y355&lt;=0,0,(Y355-Z355)/Y355)))</f>
        <v>14333.698858355141</v>
      </c>
      <c r="Y356" s="10">
        <f>((Y355-X356+MAX(0,-('1-Input'!$B$10-W356-IF(AND($A356&gt;=1,$A356&lt;1+'1-Input'!$B$12),$W$318,0))))*(1+B356))*(1-'P-Parametri'!$B$32)</f>
        <v>96814.657658818935</v>
      </c>
      <c r="Z356" s="10">
        <f>IF(Y355&lt;=0,Z355,Z355*(1-X356/Y355))+MAX(0,-('1-Input'!$B$10-W356-IF(AND($A356&gt;=1,$A356&lt;1+'1-Input'!$B$12),$W$318,0)))</f>
        <v>56520.775290585916</v>
      </c>
    </row>
    <row r="357" spans="1:26">
      <c r="A357" s="9">
        <f t="shared" si="6"/>
        <v>36</v>
      </c>
      <c r="B357" s="12">
        <f>IF($A357='P-Parametri'!$B$47,'P-Parametri'!$B$34,IF($A357='P-Parametri'!$B$48,'P-Parametri'!$C$34,'P-Parametri'!$B$50))</f>
        <v>0.01</v>
      </c>
      <c r="C357" s="10">
        <f>IF($A357&lt;='1-Input'!$B$26,0,IF($A357='1-Input'!$B$26+1,('1-Input'!$B$23+$C$319)*'1-Input'!$B$27,'1-Input'!$B$23+$C$319))</f>
        <v>17010.377486795387</v>
      </c>
      <c r="D357" s="10">
        <f>MAX(0,('1-Input'!$B$10-C357-IF(AND($A357&gt;=1,$A357&lt;1+'1-Input'!$B$12),$C$318,0)))/(1-'P-Parametri'!$B$31*MAX(0,IF(E356&lt;=0,0,(E356-F356)/E356)))</f>
        <v>13444.460858255028</v>
      </c>
      <c r="E357" s="10">
        <f>((E356-D357+MAX(0,-('1-Input'!$B$10-C357-IF(AND($A357&gt;=1,$A357&lt;1+'1-Input'!$B$12),$C$318,0))))*(1+B357))*(1-'P-Parametri'!$B$32)</f>
        <v>159473.77185672399</v>
      </c>
      <c r="F357" s="10">
        <f>IF(E356&lt;=0,F356,F356*(1-D357/E356))+MAX(0,-('1-Input'!$B$10-C357-IF(AND($A357&gt;=1,$A357&lt;1+'1-Input'!$B$12),$C$318,0)))</f>
        <v>92364.343439554097</v>
      </c>
      <c r="G357" s="10">
        <f>IF($A357&lt;='1-Input'!$B$26,0,IF($A357='1-Input'!$B$26+1,('1-Input'!$B$23+$G$319)*'1-Input'!$B$27,'1-Input'!$B$23+$G$319))</f>
        <v>18123.381555781383</v>
      </c>
      <c r="H357" s="10">
        <f>MAX(0,('1-Input'!$B$10-G357-IF(AND($A357&gt;=1,$A357&lt;1+'1-Input'!$B$12),$G$318,0)))/(1-'P-Parametri'!$B$31*MAX(0,IF(I356&lt;=0,0,(I356-J356)/I356)))</f>
        <v>12196.403246426074</v>
      </c>
      <c r="I357" s="10">
        <f>((I356-H357+MAX(0,-('1-Input'!$B$10-G357-IF(AND($A357&gt;=1,$A357&lt;1+'1-Input'!$B$12),$G$318,0))))*(1+B357))*(1-'P-Parametri'!$B$32)</f>
        <v>243783.40056411966</v>
      </c>
      <c r="J357" s="10">
        <f>IF(I356&lt;=0,J356,J356*(1-H357/I356))+MAX(0,-('1-Input'!$B$10-G357-IF(AND($A357&gt;=1,$A357&lt;1+'1-Input'!$B$12),$G$318,0)))</f>
        <v>141194.96561977972</v>
      </c>
      <c r="K357" s="10">
        <f>IF($A357&lt;='1-Input'!$B$26,0,IF($A357='1-Input'!$B$26+1,('1-Input'!$B$23+$K$319)*'1-Input'!$B$27,'1-Input'!$B$23+$K$319))</f>
        <v>16038.996823193798</v>
      </c>
      <c r="L357" s="10">
        <f>MAX(0,('1-Input'!$B$10-K357-IF(AND($A357&gt;=1,$A357&lt;1+'1-Input'!$B$12),$K$318,0)))/(1-'P-Parametri'!$B$31*MAX(0,IF(M356&lt;=0,0,(M356-N356)/M356)))</f>
        <v>14533.710273395014</v>
      </c>
      <c r="M357" s="10">
        <f>((M356-L357+MAX(0,-('1-Input'!$B$10-K357-IF(AND($A357&gt;=1,$A357&lt;1+'1-Input'!$B$12),$K$318,0))))*(1+B357))*(1-'P-Parametri'!$B$32)</f>
        <v>64989.851246943814</v>
      </c>
      <c r="N357" s="10">
        <f>IF(M356&lt;=0,N356,N356*(1-L357/M356))+MAX(0,-('1-Input'!$B$10-K357-IF(AND($A357&gt;=1,$A357&lt;1+'1-Input'!$B$12),$K$318,0)))</f>
        <v>37640.954188073629</v>
      </c>
      <c r="O357" s="10">
        <f>IF($A357&lt;='1-Input'!$B$26,0,IF($A357='1-Input'!$B$26+1,('1-Input'!$B$23+$O$319)*'1-Input'!$B$27,'1-Input'!$B$23+$O$319))</f>
        <v>16249.408690324333</v>
      </c>
      <c r="P357" s="10">
        <f>MAX(0,('1-Input'!$B$10-O357-IF(AND($A357&gt;=1,$A357&lt;1+'1-Input'!$B$12),$O$318,0)))/(1-'P-Parametri'!$B$31*MAX(0,IF(Q356&lt;=0,0,(Q356-R356)/Q356)))</f>
        <v>14297.766722325472</v>
      </c>
      <c r="Q357" s="10">
        <f>((Q356-P357+MAX(0,-('1-Input'!$B$10-O357-IF(AND($A357&gt;=1,$A357&lt;1+'1-Input'!$B$12),$O$318,0))))*(1+B357))*(1-'P-Parametri'!$B$32)</f>
        <v>94302.465703306851</v>
      </c>
      <c r="R357" s="10">
        <f>IF(Q356&lt;=0,R356,R356*(1-P357/Q356))+MAX(0,-('1-Input'!$B$10-O357-IF(AND($A357&gt;=1,$A357&lt;1+'1-Input'!$B$12),$O$318,0)))</f>
        <v>54618.293829799783</v>
      </c>
      <c r="S357" s="10">
        <f>IF($A357&lt;='1-Input'!$B$26,0,IF($A357='1-Input'!$B$26+1,('1-Input'!$B$23+$S$319)*'1-Input'!$B$27,'1-Input'!$B$23+$S$319))</f>
        <v>16178.474599495752</v>
      </c>
      <c r="T357" s="10">
        <f>MAX(0,('1-Input'!$B$10-S357-IF(AND($A357&gt;=1,$A357&lt;1+'1-Input'!$B$12),$S$318,0)))/(1-'P-Parametri'!$B$31*MAX(0,IF(U356&lt;=0,0,(U356-V356)/U356)))</f>
        <v>14377.308059561943</v>
      </c>
      <c r="U357" s="10">
        <f>((U356-T357+MAX(0,-('1-Input'!$B$10-S357-IF(AND($A357&gt;=1,$A357&lt;1+'1-Input'!$B$12),$S$318,0))))*(1+B357))*(1-'P-Parametri'!$B$32)</f>
        <v>80695.408957344116</v>
      </c>
      <c r="V357" s="10">
        <f>IF(U356&lt;=0,V356,V356*(1-T357/U356))+MAX(0,-('1-Input'!$B$10-S357-IF(AND($A357&gt;=1,$A357&lt;1+'1-Input'!$B$12),$S$318,0)))</f>
        <v>46737.331036653064</v>
      </c>
      <c r="W357" s="10">
        <f>IF($A357&lt;='1-Input'!$B$26,0,IF($A357='1-Input'!$B$26+1,('1-Input'!$B$23+$W$319)*'1-Input'!$B$27,'1-Input'!$B$23+$W$319))</f>
        <v>16200.00273575941</v>
      </c>
      <c r="X357" s="10">
        <f>MAX(0,('1-Input'!$B$10-W357-IF(AND($A357&gt;=1,$A357&lt;1+'1-Input'!$B$12),$W$318,0)))/(1-'P-Parametri'!$B$31*MAX(0,IF(Y356&lt;=0,0,(Y356-Z356)/Y356)))</f>
        <v>14353.167667733162</v>
      </c>
      <c r="Y357" s="10">
        <f>((Y356-X357+MAX(0,-('1-Input'!$B$10-W357-IF(AND($A357&gt;=1,$A357&lt;1+'1-Input'!$B$12),$W$318,0))))*(1+B357))*(1-'P-Parametri'!$B$32)</f>
        <v>83119.532681214638</v>
      </c>
      <c r="Z357" s="10">
        <f>IF(Y356&lt;=0,Z356,Z356*(1-X357/Y356))+MAX(0,-('1-Input'!$B$10-W357-IF(AND($A357&gt;=1,$A357&lt;1+'1-Input'!$B$12),$W$318,0)))</f>
        <v>48141.339943978033</v>
      </c>
    </row>
    <row r="358" spans="1:26">
      <c r="A358" s="9">
        <f t="shared" si="6"/>
        <v>37</v>
      </c>
      <c r="B358" s="12">
        <f>IF($A358='P-Parametri'!$B$47,'P-Parametri'!$B$34,IF($A358='P-Parametri'!$B$48,'P-Parametri'!$C$34,'P-Parametri'!$B$50))</f>
        <v>0.01</v>
      </c>
      <c r="C358" s="10">
        <f>IF($A358&lt;='1-Input'!$B$26,0,IF($A358='1-Input'!$B$26+1,('1-Input'!$B$23+$C$319)*'1-Input'!$B$27,'1-Input'!$B$23+$C$319))</f>
        <v>17010.377486795387</v>
      </c>
      <c r="D358" s="10">
        <f>MAX(0,('1-Input'!$B$10-C358-IF(AND($A358&gt;=1,$A358&lt;1+'1-Input'!$B$12),$C$318,0)))/(1-'P-Parametri'!$B$31*MAX(0,IF(E357&lt;=0,0,(E357-F357)/E357)))</f>
        <v>13462.601731966093</v>
      </c>
      <c r="E358" s="10">
        <f>((E357-D358+MAX(0,-('1-Input'!$B$10-C358-IF(AND($A358&gt;=1,$A358&lt;1+'1-Input'!$B$12),$C$318,0))))*(1+B358))*(1-'P-Parametri'!$B$32)</f>
        <v>147176.33926235346</v>
      </c>
      <c r="F358" s="10">
        <f>IF(E357&lt;=0,F357,F357*(1-D358/E357))+MAX(0,-('1-Input'!$B$10-C358-IF(AND($A358&gt;=1,$A358&lt;1+'1-Input'!$B$12),$C$318,0)))</f>
        <v>84567.046395132158</v>
      </c>
      <c r="G358" s="10">
        <f>IF($A358&lt;='1-Input'!$B$26,0,IF($A358='1-Input'!$B$26+1,('1-Input'!$B$23+$G$319)*'1-Input'!$B$27,'1-Input'!$B$23+$G$319))</f>
        <v>18123.381555781383</v>
      </c>
      <c r="H358" s="10">
        <f>MAX(0,('1-Input'!$B$10-G358-IF(AND($A358&gt;=1,$A358&lt;1+'1-Input'!$B$12),$G$318,0)))/(1-'P-Parametri'!$B$31*MAX(0,IF(I357&lt;=0,0,(I357-J357)/I357)))</f>
        <v>12212.860091617214</v>
      </c>
      <c r="I358" s="10">
        <f>((I357-H358+MAX(0,-('1-Input'!$B$10-G358-IF(AND($A358&gt;=1,$A358&lt;1+'1-Input'!$B$12),$G$318,0))))*(1+B358))*(1-'P-Parametri'!$B$32)</f>
        <v>233418.47338547299</v>
      </c>
      <c r="J358" s="10">
        <f>IF(I357&lt;=0,J357,J357*(1-H358/I357))+MAX(0,-('1-Input'!$B$10-G358-IF(AND($A358&gt;=1,$A358&lt;1+'1-Input'!$B$12),$G$318,0)))</f>
        <v>134121.49647969558</v>
      </c>
      <c r="K358" s="10">
        <f>IF($A358&lt;='1-Input'!$B$26,0,IF($A358='1-Input'!$B$26+1,('1-Input'!$B$23+$K$319)*'1-Input'!$B$27,'1-Input'!$B$23+$K$319))</f>
        <v>16038.996823193798</v>
      </c>
      <c r="L358" s="10">
        <f>MAX(0,('1-Input'!$B$10-K358-IF(AND($A358&gt;=1,$A358&lt;1+'1-Input'!$B$12),$K$318,0)))/(1-'P-Parametri'!$B$31*MAX(0,IF(M357&lt;=0,0,(M357-N357)/M357)))</f>
        <v>14553.320892623455</v>
      </c>
      <c r="M358" s="10">
        <f>((M357-L358+MAX(0,-('1-Input'!$B$10-K358-IF(AND($A358&gt;=1,$A358&lt;1+'1-Input'!$B$12),$K$318,0))))*(1+B358))*(1-'P-Parametri'!$B$32)</f>
        <v>50839.013866547844</v>
      </c>
      <c r="N358" s="10">
        <f>IF(M357&lt;=0,N357,N357*(1-L358/M357))+MAX(0,-('1-Input'!$B$10-K358-IF(AND($A358&gt;=1,$A358&lt;1+'1-Input'!$B$12),$K$318,0)))</f>
        <v>29211.932202439602</v>
      </c>
      <c r="O358" s="10">
        <f>IF($A358&lt;='1-Input'!$B$26,0,IF($A358='1-Input'!$B$26+1,('1-Input'!$B$23+$O$319)*'1-Input'!$B$27,'1-Input'!$B$23+$O$319))</f>
        <v>16249.408690324333</v>
      </c>
      <c r="P358" s="10">
        <f>MAX(0,('1-Input'!$B$10-O358-IF(AND($A358&gt;=1,$A358&lt;1+'1-Input'!$B$12),$O$318,0)))/(1-'P-Parametri'!$B$31*MAX(0,IF(Q357&lt;=0,0,(Q357-R357)/Q357)))</f>
        <v>14317.058978310637</v>
      </c>
      <c r="Q358" s="10">
        <f>((Q357-P358+MAX(0,-('1-Input'!$B$10-O358-IF(AND($A358&gt;=1,$A358&lt;1+'1-Input'!$B$12),$O$318,0))))*(1+B358))*(1-'P-Parametri'!$B$32)</f>
        <v>80623.690270661682</v>
      </c>
      <c r="R358" s="10">
        <f>IF(Q357&lt;=0,R357,R357*(1-P358/Q357))+MAX(0,-('1-Input'!$B$10-O358-IF(AND($A358&gt;=1,$A358&lt;1+'1-Input'!$B$12),$O$318,0)))</f>
        <v>46326.110500085189</v>
      </c>
      <c r="S358" s="10">
        <f>IF($A358&lt;='1-Input'!$B$26,0,IF($A358='1-Input'!$B$26+1,('1-Input'!$B$23+$S$319)*'1-Input'!$B$27,'1-Input'!$B$23+$S$319))</f>
        <v>16178.474599495752</v>
      </c>
      <c r="T358" s="10">
        <f>MAX(0,('1-Input'!$B$10-S358-IF(AND($A358&gt;=1,$A358&lt;1+'1-Input'!$B$12),$S$318,0)))/(1-'P-Parametri'!$B$31*MAX(0,IF(U357&lt;=0,0,(U357-V357)/U357)))</f>
        <v>14396.707642227504</v>
      </c>
      <c r="U358" s="10">
        <f>((U357-T358+MAX(0,-('1-Input'!$B$10-S358-IF(AND($A358&gt;=1,$A358&lt;1+'1-Input'!$B$12),$S$318,0))))*(1+B358))*(1-'P-Parametri'!$B$32)</f>
        <v>66827.764951611258</v>
      </c>
      <c r="V358" s="10">
        <f>IF(U357&lt;=0,V357,V357*(1-T358/U357))+MAX(0,-('1-Input'!$B$10-S358-IF(AND($A358&gt;=1,$A358&lt;1+'1-Input'!$B$12),$S$318,0)))</f>
        <v>38399.016631822698</v>
      </c>
      <c r="W358" s="10">
        <f>IF($A358&lt;='1-Input'!$B$26,0,IF($A358='1-Input'!$B$26+1,('1-Input'!$B$23+$W$319)*'1-Input'!$B$27,'1-Input'!$B$23+$W$319))</f>
        <v>16200.00273575941</v>
      </c>
      <c r="X358" s="10">
        <f>MAX(0,('1-Input'!$B$10-W358-IF(AND($A358&gt;=1,$A358&lt;1+'1-Input'!$B$12),$W$318,0)))/(1-'P-Parametri'!$B$31*MAX(0,IF(Y357&lt;=0,0,(Y357-Z357)/Y357)))</f>
        <v>14372.534677296379</v>
      </c>
      <c r="Y358" s="10">
        <f>((Y357-X358+MAX(0,-('1-Input'!$B$10-W358-IF(AND($A358&gt;=1,$A358&lt;1+'1-Input'!$B$12),$W$318,0))))*(1+B358))*(1-'P-Parametri'!$B$32)</f>
        <v>69295.599047989526</v>
      </c>
      <c r="Z358" s="10">
        <f>IF(Y357&lt;=0,Z357,Z357*(1-X358/Y357))+MAX(0,-('1-Input'!$B$10-W358-IF(AND($A358&gt;=1,$A358&lt;1+'1-Input'!$B$12),$W$318,0)))</f>
        <v>39817.026086126993</v>
      </c>
    </row>
    <row r="359" spans="1:26">
      <c r="A359" s="9">
        <f t="shared" si="6"/>
        <v>38</v>
      </c>
      <c r="B359" s="12">
        <f>IF($A359='P-Parametri'!$B$47,'P-Parametri'!$B$34,IF($A359='P-Parametri'!$B$48,'P-Parametri'!$C$34,'P-Parametri'!$B$50))</f>
        <v>0.01</v>
      </c>
      <c r="C359" s="10">
        <f>IF($A359&lt;='1-Input'!$B$26,0,IF($A359='1-Input'!$B$26+1,('1-Input'!$B$23+$C$319)*'1-Input'!$B$27,'1-Input'!$B$23+$C$319))</f>
        <v>17010.377486795387</v>
      </c>
      <c r="D359" s="10">
        <f>MAX(0,('1-Input'!$B$10-C359-IF(AND($A359&gt;=1,$A359&lt;1+'1-Input'!$B$12),$C$318,0)))/(1-'P-Parametri'!$B$31*MAX(0,IF(E358&lt;=0,0,(E358-F358)/E358)))</f>
        <v>13480.647428266604</v>
      </c>
      <c r="E359" s="10">
        <f>((E358-D359+MAX(0,-('1-Input'!$B$10-C359-IF(AND($A359&gt;=1,$A359&lt;1+'1-Input'!$B$12),$C$318,0))))*(1+B359))*(1-'P-Parametri'!$B$32)</f>
        <v>134762.58345492286</v>
      </c>
      <c r="F359" s="10">
        <f>IF(E358&lt;=0,F358,F358*(1-D359/E358))+MAX(0,-('1-Input'!$B$10-C359-IF(AND($A359&gt;=1,$A359&lt;1+'1-Input'!$B$12),$C$318,0)))</f>
        <v>76821.110178642441</v>
      </c>
      <c r="G359" s="10">
        <f>IF($A359&lt;='1-Input'!$B$26,0,IF($A359='1-Input'!$B$26+1,('1-Input'!$B$23+$G$319)*'1-Input'!$B$27,'1-Input'!$B$23+$G$319))</f>
        <v>18123.381555781383</v>
      </c>
      <c r="H359" s="10">
        <f>MAX(0,('1-Input'!$B$10-G359-IF(AND($A359&gt;=1,$A359&lt;1+'1-Input'!$B$12),$G$318,0)))/(1-'P-Parametri'!$B$31*MAX(0,IF(I358&lt;=0,0,(I358-J358)/I358)))</f>
        <v>12229.230594775652</v>
      </c>
      <c r="I359" s="10">
        <f>((I358-H359+MAX(0,-('1-Input'!$B$10-G359-IF(AND($A359&gt;=1,$A359&lt;1+'1-Input'!$B$12),$G$318,0))))*(1+B359))*(1-'P-Parametri'!$B$32)</f>
        <v>222954.33294816711</v>
      </c>
      <c r="J359" s="10">
        <f>IF(I358&lt;=0,J358,J358*(1-H359/I358))+MAX(0,-('1-Input'!$B$10-G359-IF(AND($A359&gt;=1,$A359&lt;1+'1-Input'!$B$12),$G$318,0)))</f>
        <v>127094.62031013929</v>
      </c>
      <c r="K359" s="10">
        <f>IF($A359&lt;='1-Input'!$B$26,0,IF($A359='1-Input'!$B$26+1,('1-Input'!$B$23+$K$319)*'1-Input'!$B$27,'1-Input'!$B$23+$K$319))</f>
        <v>16038.996823193798</v>
      </c>
      <c r="L359" s="10">
        <f>MAX(0,('1-Input'!$B$10-K359-IF(AND($A359&gt;=1,$A359&lt;1+'1-Input'!$B$12),$K$318,0)))/(1-'P-Parametri'!$B$31*MAX(0,IF(M358&lt;=0,0,(M358-N358)/M358)))</f>
        <v>14572.828623314808</v>
      </c>
      <c r="M359" s="10">
        <f>((M358-L359+MAX(0,-('1-Input'!$B$10-K359-IF(AND($A359&gt;=1,$A359&lt;1+'1-Input'!$B$12),$K$318,0))))*(1+B359))*(1-'P-Parametri'!$B$32)</f>
        <v>36555.589401474033</v>
      </c>
      <c r="N359" s="10">
        <f>IF(M358&lt;=0,N358,N358*(1-L359/M358))+MAX(0,-('1-Input'!$B$10-K359-IF(AND($A359&gt;=1,$A359&lt;1+'1-Input'!$B$12),$K$318,0)))</f>
        <v>20838.432219542508</v>
      </c>
      <c r="O359" s="10">
        <f>IF($A359&lt;='1-Input'!$B$26,0,IF($A359='1-Input'!$B$26+1,('1-Input'!$B$23+$O$319)*'1-Input'!$B$27,'1-Input'!$B$23+$O$319))</f>
        <v>16249.408690324333</v>
      </c>
      <c r="P359" s="10">
        <f>MAX(0,('1-Input'!$B$10-O359-IF(AND($A359&gt;=1,$A359&lt;1+'1-Input'!$B$12),$O$318,0)))/(1-'P-Parametri'!$B$31*MAX(0,IF(Q358&lt;=0,0,(Q358-R358)/Q358)))</f>
        <v>14336.25001607458</v>
      </c>
      <c r="Q359" s="10">
        <f>((Q358-P359+MAX(0,-('1-Input'!$B$10-O359-IF(AND($A359&gt;=1,$A359&lt;1+'1-Input'!$B$12),$O$318,0))))*(1+B359))*(1-'P-Parametri'!$B$32)</f>
        <v>66816.414027818711</v>
      </c>
      <c r="R359" s="10">
        <f>IF(Q358&lt;=0,R358,R358*(1-P359/Q358))+MAX(0,-('1-Input'!$B$10-O359-IF(AND($A359&gt;=1,$A359&lt;1+'1-Input'!$B$12),$O$318,0)))</f>
        <v>38088.547816314123</v>
      </c>
      <c r="S359" s="10">
        <f>IF($A359&lt;='1-Input'!$B$26,0,IF($A359='1-Input'!$B$26+1,('1-Input'!$B$23+$S$319)*'1-Input'!$B$27,'1-Input'!$B$23+$S$319))</f>
        <v>16178.474599495752</v>
      </c>
      <c r="T359" s="10">
        <f>MAX(0,('1-Input'!$B$10-S359-IF(AND($A359&gt;=1,$A359&lt;1+'1-Input'!$B$12),$S$318,0)))/(1-'P-Parametri'!$B$31*MAX(0,IF(U358&lt;=0,0,(U358-V358)/U358)))</f>
        <v>14416.005443574622</v>
      </c>
      <c r="U359" s="10">
        <f>((U358-T359+MAX(0,-('1-Input'!$B$10-S359-IF(AND($A359&gt;=1,$A359&lt;1+'1-Input'!$B$12),$S$318,0))))*(1+B359))*(1-'P-Parametri'!$B$32)</f>
        <v>52830.005348910767</v>
      </c>
      <c r="V359" s="10">
        <f>IF(U358&lt;=0,V358,V358*(1-T359/U358))+MAX(0,-('1-Input'!$B$10-S359-IF(AND($A359&gt;=1,$A359&lt;1+'1-Input'!$B$12),$S$318,0)))</f>
        <v>30115.626738518749</v>
      </c>
      <c r="W359" s="10">
        <f>IF($A359&lt;='1-Input'!$B$26,0,IF($A359='1-Input'!$B$26+1,('1-Input'!$B$23+$W$319)*'1-Input'!$B$27,'1-Input'!$B$23+$W$319))</f>
        <v>16200.00273575941</v>
      </c>
      <c r="X359" s="10">
        <f>MAX(0,('1-Input'!$B$10-W359-IF(AND($A359&gt;=1,$A359&lt;1+'1-Input'!$B$12),$W$318,0)))/(1-'P-Parametri'!$B$31*MAX(0,IF(Y358&lt;=0,0,(Y358-Z358)/Y358)))</f>
        <v>14391.800076438298</v>
      </c>
      <c r="Y359" s="10">
        <f>((Y358-X359+MAX(0,-('1-Input'!$B$10-W359-IF(AND($A359&gt;=1,$A359&lt;1+'1-Input'!$B$12),$W$318,0))))*(1+B359))*(1-'P-Parametri'!$B$32)</f>
        <v>55341.93128734421</v>
      </c>
      <c r="Z359" s="10">
        <f>IF(Y358&lt;=0,Z358,Z358*(1-X359/Y358))+MAX(0,-('1-Input'!$B$10-W359-IF(AND($A359&gt;=1,$A359&lt;1+'1-Input'!$B$12),$W$318,0)))</f>
        <v>31547.544518141418</v>
      </c>
    </row>
    <row r="360" spans="1:26">
      <c r="A360" s="9">
        <f t="shared" si="6"/>
        <v>39</v>
      </c>
      <c r="B360" s="12">
        <f>IF($A360='P-Parametri'!$B$47,'P-Parametri'!$B$34,IF($A360='P-Parametri'!$B$48,'P-Parametri'!$C$34,'P-Parametri'!$B$50))</f>
        <v>0.01</v>
      </c>
      <c r="C360" s="10">
        <f>IF($A360&lt;='1-Input'!$B$26,0,IF($A360='1-Input'!$B$26+1,('1-Input'!$B$23+$C$319)*'1-Input'!$B$27,'1-Input'!$B$23+$C$319))</f>
        <v>17010.377486795387</v>
      </c>
      <c r="D360" s="10">
        <f>MAX(0,('1-Input'!$B$10-C360-IF(AND($A360&gt;=1,$A360&lt;1+'1-Input'!$B$12),$C$318,0)))/(1-'P-Parametri'!$B$31*MAX(0,IF(E359&lt;=0,0,(E359-F359)/E359)))</f>
        <v>13498.598128684147</v>
      </c>
      <c r="E360" s="10">
        <f>((E359-D360+MAX(0,-('1-Input'!$B$10-C360-IF(AND($A360&gt;=1,$A360&lt;1+'1-Input'!$B$12),$C$318,0))))*(1+B360))*(1-'P-Parametri'!$B$32)</f>
        <v>122231.6719291421</v>
      </c>
      <c r="F360" s="10">
        <f>IF(E359&lt;=0,F359,F359*(1-D360/E359))+MAX(0,-('1-Input'!$B$10-C360-IF(AND($A360&gt;=1,$A360&lt;1+'1-Input'!$B$12),$C$318,0)))</f>
        <v>69126.264417187282</v>
      </c>
      <c r="G360" s="10">
        <f>IF($A360&lt;='1-Input'!$B$26,0,IF($A360='1-Input'!$B$26+1,('1-Input'!$B$23+$G$319)*'1-Input'!$B$27,'1-Input'!$B$23+$G$319))</f>
        <v>18123.381555781383</v>
      </c>
      <c r="H360" s="10">
        <f>MAX(0,('1-Input'!$B$10-G360-IF(AND($A360&gt;=1,$A360&lt;1+'1-Input'!$B$12),$G$318,0)))/(1-'P-Parametri'!$B$31*MAX(0,IF(I359&lt;=0,0,(I359-J359)/I359)))</f>
        <v>12245.51492057766</v>
      </c>
      <c r="I360" s="10">
        <f>((I359-H360+MAX(0,-('1-Input'!$B$10-G360-IF(AND($A360&gt;=1,$A360&lt;1+'1-Input'!$B$12),$G$318,0))))*(1+B360))*(1-'P-Parametri'!$B$32)</f>
        <v>212390.27439544961</v>
      </c>
      <c r="J360" s="10">
        <f>IF(I359&lt;=0,J359,J359*(1-H360/I359))+MAX(0,-('1-Input'!$B$10-G360-IF(AND($A360&gt;=1,$A360&lt;1+'1-Input'!$B$12),$G$318,0)))</f>
        <v>120114.09183709641</v>
      </c>
      <c r="K360" s="10">
        <f>IF($A360&lt;='1-Input'!$B$26,0,IF($A360='1-Input'!$B$26+1,('1-Input'!$B$23+$K$319)*'1-Input'!$B$27,'1-Input'!$B$23+$K$319))</f>
        <v>16038.996823193798</v>
      </c>
      <c r="L360" s="10">
        <f>MAX(0,('1-Input'!$B$10-K360-IF(AND($A360&gt;=1,$A360&lt;1+'1-Input'!$B$12),$K$318,0)))/(1-'P-Parametri'!$B$31*MAX(0,IF(M359&lt;=0,0,(M359-N359)/M359)))</f>
        <v>14592.233661703751</v>
      </c>
      <c r="M360" s="10">
        <f>((M359-L360+MAX(0,-('1-Input'!$B$10-K360-IF(AND($A360&gt;=1,$A360&lt;1+'1-Input'!$B$12),$K$318,0))))*(1+B360))*(1-'P-Parametri'!$B$32)</f>
        <v>22138.623318573649</v>
      </c>
      <c r="N360" s="10">
        <f>IF(M359&lt;=0,N359,N359*(1-L360/M359))+MAX(0,-('1-Input'!$B$10-K360-IF(AND($A360&gt;=1,$A360&lt;1+'1-Input'!$B$12),$K$318,0)))</f>
        <v>12520.161961290871</v>
      </c>
      <c r="O360" s="10">
        <f>IF($A360&lt;='1-Input'!$B$26,0,IF($A360='1-Input'!$B$26+1,('1-Input'!$B$23+$O$319)*'1-Input'!$B$27,'1-Input'!$B$23+$O$319))</f>
        <v>16249.408690324333</v>
      </c>
      <c r="P360" s="10">
        <f>MAX(0,('1-Input'!$B$10-O360-IF(AND($A360&gt;=1,$A360&lt;1+'1-Input'!$B$12),$O$318,0)))/(1-'P-Parametri'!$B$31*MAX(0,IF(Q359&lt;=0,0,(Q359-R359)/Q359)))</f>
        <v>14355.340028666256</v>
      </c>
      <c r="Q360" s="10">
        <f>((Q359-P360+MAX(0,-('1-Input'!$B$10-O360-IF(AND($A360&gt;=1,$A360&lt;1+'1-Input'!$B$12),$O$318,0))))*(1+B360))*(1-'P-Parametri'!$B$32)</f>
        <v>52879.713369665689</v>
      </c>
      <c r="R360" s="10">
        <f>IF(Q359&lt;=0,R359,R359*(1-P360/Q359))+MAX(0,-('1-Input'!$B$10-O360-IF(AND($A360&gt;=1,$A360&lt;1+'1-Input'!$B$12),$O$318,0)))</f>
        <v>29905.318245303981</v>
      </c>
      <c r="S360" s="10">
        <f>IF($A360&lt;='1-Input'!$B$26,0,IF($A360='1-Input'!$B$26+1,('1-Input'!$B$23+$S$319)*'1-Input'!$B$27,'1-Input'!$B$23+$S$319))</f>
        <v>16178.474599495752</v>
      </c>
      <c r="T360" s="10">
        <f>MAX(0,('1-Input'!$B$10-S360-IF(AND($A360&gt;=1,$A360&lt;1+'1-Input'!$B$12),$S$318,0)))/(1-'P-Parametri'!$B$31*MAX(0,IF(U359&lt;=0,0,(U359-V359)/U359)))</f>
        <v>14435.201657726229</v>
      </c>
      <c r="U360" s="10">
        <f>((U359-T360+MAX(0,-('1-Input'!$B$10-S360-IF(AND($A360&gt;=1,$A360&lt;1+'1-Input'!$B$12),$S$318,0))))*(1+B360))*(1-'P-Parametri'!$B$32)</f>
        <v>38701.194224640196</v>
      </c>
      <c r="V360" s="10">
        <f>IF(U359&lt;=0,V359,V359*(1-T360/U359))+MAX(0,-('1-Input'!$B$10-S360-IF(AND($A360&gt;=1,$A360&lt;1+'1-Input'!$B$12),$S$318,0)))</f>
        <v>21886.872223953982</v>
      </c>
      <c r="W360" s="10">
        <f>IF($A360&lt;='1-Input'!$B$26,0,IF($A360='1-Input'!$B$26+1,('1-Input'!$B$23+$W$319)*'1-Input'!$B$27,'1-Input'!$B$23+$W$319))</f>
        <v>16200.00273575941</v>
      </c>
      <c r="X360" s="10">
        <f>MAX(0,('1-Input'!$B$10-W360-IF(AND($A360&gt;=1,$A360&lt;1+'1-Input'!$B$12),$W$318,0)))/(1-'P-Parametri'!$B$31*MAX(0,IF(Y359&lt;=0,0,(Y359-Z359)/Y359)))</f>
        <v>14410.964058955906</v>
      </c>
      <c r="Y360" s="10">
        <f>((Y359-X360+MAX(0,-('1-Input'!$B$10-W360-IF(AND($A360&gt;=1,$A360&lt;1+'1-Input'!$B$12),$W$318,0))))*(1+B360))*(1-'P-Parametri'!$B$32)</f>
        <v>41257.596346870843</v>
      </c>
      <c r="Z360" s="10">
        <f>IF(Y359&lt;=0,Z359,Z359*(1-X360/Y359))+MAX(0,-('1-Input'!$B$10-W360-IF(AND($A360&gt;=1,$A360&lt;1+'1-Input'!$B$12),$W$318,0)))</f>
        <v>23332.606592705954</v>
      </c>
    </row>
    <row r="361" spans="1:26">
      <c r="A361" s="9">
        <f t="shared" si="6"/>
        <v>40</v>
      </c>
      <c r="B361" s="12">
        <f>IF($A361='P-Parametri'!$B$47,'P-Parametri'!$B$34,IF($A361='P-Parametri'!$B$48,'P-Parametri'!$C$34,'P-Parametri'!$B$50))</f>
        <v>0.01</v>
      </c>
      <c r="C361" s="10">
        <f>IF($A361&lt;='1-Input'!$B$26,0,IF($A361='1-Input'!$B$26+1,('1-Input'!$B$23+$C$319)*'1-Input'!$B$27,'1-Input'!$B$23+$C$319))</f>
        <v>17010.377486795387</v>
      </c>
      <c r="D361" s="10">
        <f>MAX(0,('1-Input'!$B$10-C361-IF(AND($A361&gt;=1,$A361&lt;1+'1-Input'!$B$12),$C$318,0)))/(1-'P-Parametri'!$B$31*MAX(0,IF(E360&lt;=0,0,(E360-F360)/E360)))</f>
        <v>13516.454018809956</v>
      </c>
      <c r="E361" s="10">
        <f>((E360-D361+MAX(0,-('1-Input'!$B$10-C361-IF(AND($A361&gt;=1,$A361&lt;1+'1-Input'!$B$12),$C$318,0))))*(1+B361))*(1-'P-Parametri'!$B$32)</f>
        <v>109582.76534925659</v>
      </c>
      <c r="F361" s="10">
        <f>IF(E360&lt;=0,F360,F360*(1-D361/E360))+MAX(0,-('1-Input'!$B$10-C361-IF(AND($A361&gt;=1,$A361&lt;1+'1-Input'!$B$12),$C$318,0)))</f>
        <v>61482.23926609019</v>
      </c>
      <c r="G361" s="10">
        <f>IF($A361&lt;='1-Input'!$B$26,0,IF($A361='1-Input'!$B$26+1,('1-Input'!$B$23+$G$319)*'1-Input'!$B$27,'1-Input'!$B$23+$G$319))</f>
        <v>18123.381555781383</v>
      </c>
      <c r="H361" s="10">
        <f>MAX(0,('1-Input'!$B$10-G361-IF(AND($A361&gt;=1,$A361&lt;1+'1-Input'!$B$12),$G$318,0)))/(1-'P-Parametri'!$B$31*MAX(0,IF(I360&lt;=0,0,(I360-J360)/I360)))</f>
        <v>12261.713237385919</v>
      </c>
      <c r="I361" s="10">
        <f>((I360-H361+MAX(0,-('1-Input'!$B$10-G361-IF(AND($A361&gt;=1,$A361&lt;1+'1-Input'!$B$12),$G$318,0))))*(1+B361))*(1-'P-Parametri'!$B$32)</f>
        <v>201725.58707610506</v>
      </c>
      <c r="J361" s="10">
        <f>IF(I360&lt;=0,J360,J360*(1-H361/I360))+MAX(0,-('1-Input'!$B$10-G361-IF(AND($A361&gt;=1,$A361&lt;1+'1-Input'!$B$12),$G$318,0)))</f>
        <v>113179.66626573858</v>
      </c>
      <c r="K361" s="10">
        <f>IF($A361&lt;='1-Input'!$B$26,0,IF($A361='1-Input'!$B$26+1,('1-Input'!$B$23+$K$319)*'1-Input'!$B$27,'1-Input'!$B$23+$K$319))</f>
        <v>16038.996823193798</v>
      </c>
      <c r="L361" s="10">
        <f>MAX(0,('1-Input'!$B$10-K361-IF(AND($A361&gt;=1,$A361&lt;1+'1-Input'!$B$12),$K$318,0)))/(1-'P-Parametri'!$B$31*MAX(0,IF(M360&lt;=0,0,(M360-N360)/M360)))</f>
        <v>14611.536208417832</v>
      </c>
      <c r="M361" s="10">
        <f>((M360-L361+MAX(0,-('1-Input'!$B$10-K361-IF(AND($A361&gt;=1,$A361&lt;1+'1-Input'!$B$12),$K$318,0))))*(1+B361))*(1-'P-Parametri'!$B$32)</f>
        <v>7587.1532652948608</v>
      </c>
      <c r="N361" s="10">
        <f>IF(M360&lt;=0,N360,N360*(1-L361/M360))+MAX(0,-('1-Input'!$B$10-K361-IF(AND($A361&gt;=1,$A361&lt;1+'1-Input'!$B$12),$K$318,0)))</f>
        <v>4256.8297206100806</v>
      </c>
      <c r="O361" s="10">
        <f>IF($A361&lt;='1-Input'!$B$26,0,IF($A361='1-Input'!$B$26+1,('1-Input'!$B$23+$O$319)*'1-Input'!$B$27,'1-Input'!$B$23+$O$319))</f>
        <v>16249.408690324333</v>
      </c>
      <c r="P361" s="10">
        <f>MAX(0,('1-Input'!$B$10-O361-IF(AND($A361&gt;=1,$A361&lt;1+'1-Input'!$B$12),$O$318,0)))/(1-'P-Parametri'!$B$31*MAX(0,IF(Q360&lt;=0,0,(Q360-R360)/Q360)))</f>
        <v>14374.32921345618</v>
      </c>
      <c r="Q361" s="10">
        <f>((Q360-P361+MAX(0,-('1-Input'!$B$10-O361-IF(AND($A361&gt;=1,$A361&lt;1+'1-Input'!$B$12),$O$318,0))))*(1+B361))*(1-'P-Parametri'!$B$32)</f>
        <v>38812.657121776065</v>
      </c>
      <c r="R361" s="10">
        <f>IF(Q360&lt;=0,R360,R360*(1-P361/Q360))+MAX(0,-('1-Input'!$B$10-O361-IF(AND($A361&gt;=1,$A361&lt;1+'1-Input'!$B$12),$O$318,0)))</f>
        <v>21776.134815619011</v>
      </c>
      <c r="S361" s="10">
        <f>IF($A361&lt;='1-Input'!$B$26,0,IF($A361='1-Input'!$B$26+1,('1-Input'!$B$23+$S$319)*'1-Input'!$B$27,'1-Input'!$B$23+$S$319))</f>
        <v>16178.474599495752</v>
      </c>
      <c r="T361" s="10">
        <f>MAX(0,('1-Input'!$B$10-S361-IF(AND($A361&gt;=1,$A361&lt;1+'1-Input'!$B$12),$S$318,0)))/(1-'P-Parametri'!$B$31*MAX(0,IF(U360&lt;=0,0,(U360-V360)/U360)))</f>
        <v>14454.296483150845</v>
      </c>
      <c r="U361" s="10">
        <f>((U360-T361+MAX(0,-('1-Input'!$B$10-S361-IF(AND($A361&gt;=1,$A361&lt;1+'1-Input'!$B$12),$S$318,0))))*(1+B361))*(1-'P-Parametri'!$B$32)</f>
        <v>24440.387985466437</v>
      </c>
      <c r="V361" s="10">
        <f>IF(U360&lt;=0,V360,V360*(1-T361/U360))+MAX(0,-('1-Input'!$B$10-S361-IF(AND($A361&gt;=1,$A361&lt;1+'1-Input'!$B$12),$S$318,0)))</f>
        <v>13712.464520213125</v>
      </c>
      <c r="W361" s="10">
        <f>IF($A361&lt;='1-Input'!$B$26,0,IF($A361='1-Input'!$B$26+1,('1-Input'!$B$23+$W$319)*'1-Input'!$B$27,'1-Input'!$B$23+$W$319))</f>
        <v>16200.00273575941</v>
      </c>
      <c r="X361" s="10">
        <f>MAX(0,('1-Input'!$B$10-W361-IF(AND($A361&gt;=1,$A361&lt;1+'1-Input'!$B$12),$W$318,0)))/(1-'P-Parametri'!$B$31*MAX(0,IF(Y360&lt;=0,0,(Y360-Z360)/Y360)))</f>
        <v>14430.026822984484</v>
      </c>
      <c r="Y361" s="10">
        <f>((Y360-X361+MAX(0,-('1-Input'!$B$10-W361-IF(AND($A361&gt;=1,$A361&lt;1+'1-Input'!$B$12),$W$318,0))))*(1+B361))*(1-'P-Parametri'!$B$32)</f>
        <v>27041.653528686973</v>
      </c>
      <c r="Z361" s="10">
        <f>IF(Y360&lt;=0,Z360,Z360*(1-X361/Y360))+MAX(0,-('1-Input'!$B$10-W361-IF(AND($A361&gt;=1,$A361&lt;1+'1-Input'!$B$12),$W$318,0)))</f>
        <v>15171.924226428751</v>
      </c>
    </row>
    <row r="362" spans="1:26">
      <c r="A362" s="9">
        <f t="shared" si="6"/>
        <v>41</v>
      </c>
      <c r="B362" s="12">
        <f>IF($A362='P-Parametri'!$B$47,'P-Parametri'!$B$34,IF($A362='P-Parametri'!$B$48,'P-Parametri'!$C$34,'P-Parametri'!$B$50))</f>
        <v>0.01</v>
      </c>
      <c r="C362" s="10">
        <f>IF($A362&lt;='1-Input'!$B$26,0,IF($A362='1-Input'!$B$26+1,('1-Input'!$B$23+$C$319)*'1-Input'!$B$27,'1-Input'!$B$23+$C$319))</f>
        <v>17010.377486795387</v>
      </c>
      <c r="D362" s="10">
        <f>MAX(0,('1-Input'!$B$10-C362-IF(AND($A362&gt;=1,$A362&lt;1+'1-Input'!$B$12),$C$318,0)))/(1-'P-Parametri'!$B$31*MAX(0,IF(E361&lt;=0,0,(E361-F361)/E361)))</f>
        <v>13534.215288238003</v>
      </c>
      <c r="E362" s="10">
        <f>((E361-D362+MAX(0,-('1-Input'!$B$10-C362-IF(AND($A362&gt;=1,$A362&lt;1+'1-Input'!$B$12),$C$318,0))))*(1+B362))*(1-'P-Parametri'!$B$32)</f>
        <v>96815.017490505517</v>
      </c>
      <c r="F362" s="10">
        <f>IF(E361&lt;=0,F361,F361*(1-D362/E361))+MAX(0,-('1-Input'!$B$10-C362-IF(AND($A362&gt;=1,$A362&lt;1+'1-Input'!$B$12),$C$318,0)))</f>
        <v>53888.765420288313</v>
      </c>
      <c r="G362" s="10">
        <f>IF($A362&lt;='1-Input'!$B$26,0,IF($A362='1-Input'!$B$26+1,('1-Input'!$B$23+$G$319)*'1-Input'!$B$27,'1-Input'!$B$23+$G$319))</f>
        <v>18123.381555781383</v>
      </c>
      <c r="H362" s="10">
        <f>MAX(0,('1-Input'!$B$10-G362-IF(AND($A362&gt;=1,$A362&lt;1+'1-Input'!$B$12),$G$318,0)))/(1-'P-Parametri'!$B$31*MAX(0,IF(I361&lt;=0,0,(I361-J361)/I361)))</f>
        <v>12277.825717194275</v>
      </c>
      <c r="I362" s="10">
        <f>((I361-H362+MAX(0,-('1-Input'!$B$10-G362-IF(AND($A362&gt;=1,$A362&lt;1+'1-Input'!$B$12),$G$318,0))))*(1+B362))*(1-'P-Parametri'!$B$32)</f>
        <v>190959.5544945549</v>
      </c>
      <c r="J362" s="10">
        <f>IF(I361&lt;=0,J361,J361*(1-H362/I361))+MAX(0,-('1-Input'!$B$10-G362-IF(AND($A362&gt;=1,$A362&lt;1+'1-Input'!$B$12),$G$318,0)))</f>
        <v>106291.09929075837</v>
      </c>
      <c r="K362" s="10">
        <f>IF($A362&lt;='1-Input'!$B$26,0,IF($A362='1-Input'!$B$26+1,('1-Input'!$B$23+$K$319)*'1-Input'!$B$27,'1-Input'!$B$23+$K$319))</f>
        <v>16038.996823193798</v>
      </c>
      <c r="L362" s="10">
        <f>MAX(0,('1-Input'!$B$10-K362-IF(AND($A362&gt;=1,$A362&lt;1+'1-Input'!$B$12),$K$318,0)))/(1-'P-Parametri'!$B$31*MAX(0,IF(M361&lt;=0,0,(M361-N361)/M361)))</f>
        <v>14630.736468411633</v>
      </c>
      <c r="M362" s="10">
        <f>((M361-L362+MAX(0,-('1-Input'!$B$10-K362-IF(AND($A362&gt;=1,$A362&lt;1+'1-Input'!$B$12),$K$318,0))))*(1+B362))*(1-'P-Parametri'!$B$32)</f>
        <v>-7099.7909970776436</v>
      </c>
      <c r="N362" s="10">
        <f>IF(M361&lt;=0,N361,N361*(1-L362/M361))+MAX(0,-('1-Input'!$B$10-K362-IF(AND($A362&gt;=1,$A362&lt;1+'1-Input'!$B$12),$K$318,0)))</f>
        <v>-3951.8556262422062</v>
      </c>
      <c r="O362" s="10">
        <f>IF($A362&lt;='1-Input'!$B$26,0,IF($A362='1-Input'!$B$26+1,('1-Input'!$B$23+$O$319)*'1-Input'!$B$27,'1-Input'!$B$23+$O$319))</f>
        <v>16249.408690324333</v>
      </c>
      <c r="P362" s="10">
        <f>MAX(0,('1-Input'!$B$10-O362-IF(AND($A362&gt;=1,$A362&lt;1+'1-Input'!$B$12),$O$318,0)))/(1-'P-Parametri'!$B$31*MAX(0,IF(Q361&lt;=0,0,(Q361-R361)/Q361)))</f>
        <v>14393.217772071655</v>
      </c>
      <c r="Q362" s="10">
        <f>((Q361-P362+MAX(0,-('1-Input'!$B$10-O362-IF(AND($A362&gt;=1,$A362&lt;1+'1-Input'!$B$12),$O$318,0))))*(1+B362))*(1-'P-Parametri'!$B$32)</f>
        <v>24614.30647571505</v>
      </c>
      <c r="R362" s="10">
        <f>IF(Q361&lt;=0,R361,R361*(1-P362/Q361))+MAX(0,-('1-Input'!$B$10-O362-IF(AND($A362&gt;=1,$A362&lt;1+'1-Input'!$B$12),$O$318,0)))</f>
        <v>13700.711129685771</v>
      </c>
      <c r="S362" s="10">
        <f>IF($A362&lt;='1-Input'!$B$26,0,IF($A362='1-Input'!$B$26+1,('1-Input'!$B$23+$S$319)*'1-Input'!$B$27,'1-Input'!$B$23+$S$319))</f>
        <v>16178.474599495752</v>
      </c>
      <c r="T362" s="10">
        <f>MAX(0,('1-Input'!$B$10-S362-IF(AND($A362&gt;=1,$A362&lt;1+'1-Input'!$B$12),$S$318,0)))/(1-'P-Parametri'!$B$31*MAX(0,IF(U361&lt;=0,0,(U361-V361)/U361)))</f>
        <v>14473.290122597466</v>
      </c>
      <c r="U362" s="10">
        <f>((U361-T362+MAX(0,-('1-Input'!$B$10-S362-IF(AND($A362&gt;=1,$A362&lt;1+'1-Input'!$B$12),$S$318,0))))*(1+B362))*(1-'P-Parametri'!$B$32)</f>
        <v>10046.635303814666</v>
      </c>
      <c r="V362" s="10">
        <f>IF(U361&lt;=0,V361,V361*(1-T362/U361))+MAX(0,-('1-Input'!$B$10-S362-IF(AND($A362&gt;=1,$A362&lt;1+'1-Input'!$B$12),$S$318,0)))</f>
        <v>5592.1156364357303</v>
      </c>
      <c r="W362" s="10">
        <f>IF($A362&lt;='1-Input'!$B$26,0,IF($A362='1-Input'!$B$26+1,('1-Input'!$B$23+$W$319)*'1-Input'!$B$27,'1-Input'!$B$23+$W$319))</f>
        <v>16200.00273575941</v>
      </c>
      <c r="X362" s="10">
        <f>MAX(0,('1-Input'!$B$10-W362-IF(AND($A362&gt;=1,$A362&lt;1+'1-Input'!$B$12),$W$318,0)))/(1-'P-Parametri'!$B$31*MAX(0,IF(Y361&lt;=0,0,(Y361-Z361)/Y361)))</f>
        <v>14448.988570932599</v>
      </c>
      <c r="Y362" s="10">
        <f>((Y361-X362+MAX(0,-('1-Input'!$B$10-W362-IF(AND($A362&gt;=1,$A362&lt;1+'1-Input'!$B$12),$W$318,0))))*(1+B362))*(1-'P-Parametri'!$B$32)</f>
        <v>12693.154424117254</v>
      </c>
      <c r="Z362" s="10">
        <f>IF(Y361&lt;=0,Z361,Z361*(1-X362/Y361))+MAX(0,-('1-Input'!$B$10-W362-IF(AND($A362&gt;=1,$A362&lt;1+'1-Input'!$B$12),$W$318,0)))</f>
        <v>7065.2099120038829</v>
      </c>
    </row>
    <row r="363" spans="1:26">
      <c r="A363" s="9">
        <f t="shared" si="6"/>
        <v>42</v>
      </c>
      <c r="B363" s="12">
        <f>IF($A363='P-Parametri'!$B$47,'P-Parametri'!$B$34,IF($A363='P-Parametri'!$B$48,'P-Parametri'!$C$34,'P-Parametri'!$B$50))</f>
        <v>0.01</v>
      </c>
      <c r="C363" s="10">
        <f>IF($A363&lt;='1-Input'!$B$26,0,IF($A363='1-Input'!$B$26+1,('1-Input'!$B$23+$C$319)*'1-Input'!$B$27,'1-Input'!$B$23+$C$319))</f>
        <v>17010.377486795387</v>
      </c>
      <c r="D363" s="10">
        <f>MAX(0,('1-Input'!$B$10-C363-IF(AND($A363&gt;=1,$A363&lt;1+'1-Input'!$B$12),$C$318,0)))/(1-'P-Parametri'!$B$31*MAX(0,IF(E362&lt;=0,0,(E362-F362)/E362)))</f>
        <v>13551.882130504233</v>
      </c>
      <c r="E363" s="10">
        <f>((E362-D363+MAX(0,-('1-Input'!$B$10-C363-IF(AND($A363&gt;=1,$A363&lt;1+'1-Input'!$B$12),$C$318,0))))*(1+B363))*(1-'P-Parametri'!$B$32)</f>
        <v>83927.575180174084</v>
      </c>
      <c r="F363" s="10">
        <f>IF(E362&lt;=0,F362,F362*(1-D363/E362))+MAX(0,-('1-Input'!$B$10-C363-IF(AND($A363&gt;=1,$A363&lt;1+'1-Input'!$B$12),$C$318,0)))</f>
        <v>46345.574125551851</v>
      </c>
      <c r="G363" s="10">
        <f>IF($A363&lt;='1-Input'!$B$26,0,IF($A363='1-Input'!$B$26+1,('1-Input'!$B$23+$G$319)*'1-Input'!$B$27,'1-Input'!$B$23+$G$319))</f>
        <v>18123.381555781383</v>
      </c>
      <c r="H363" s="10">
        <f>MAX(0,('1-Input'!$B$10-G363-IF(AND($A363&gt;=1,$A363&lt;1+'1-Input'!$B$12),$G$318,0)))/(1-'P-Parametri'!$B$31*MAX(0,IF(I362&lt;=0,0,(I362-J362)/I362)))</f>
        <v>12293.852535572614</v>
      </c>
      <c r="I363" s="10">
        <f>((I362-H363+MAX(0,-('1-Input'!$B$10-G363-IF(AND($A363&gt;=1,$A363&lt;1+'1-Input'!$B$12),$G$318,0))))*(1+B363))*(1-'P-Parametri'!$B$32)</f>
        <v>180091.45426061499</v>
      </c>
      <c r="J363" s="10">
        <f>IF(I362&lt;=0,J362,J362*(1-H363/I362))+MAX(0,-('1-Input'!$B$10-G363-IF(AND($A363&gt;=1,$A363&lt;1+'1-Input'!$B$12),$G$318,0)))</f>
        <v>99448.147106547287</v>
      </c>
      <c r="K363" s="10">
        <f>IF($A363&lt;='1-Input'!$B$26,0,IF($A363='1-Input'!$B$26+1,('1-Input'!$B$23+$K$319)*'1-Input'!$B$27,'1-Input'!$B$23+$K$319))</f>
        <v>16038.996823193798</v>
      </c>
      <c r="L363" s="10">
        <f>MAX(0,('1-Input'!$B$10-K363-IF(AND($A363&gt;=1,$A363&lt;1+'1-Input'!$B$12),$K$318,0)))/(1-'P-Parametri'!$B$31*MAX(0,IF(M362&lt;=0,0,(M362-N362)/M362)))</f>
        <v>12961.003176806202</v>
      </c>
      <c r="M363" s="10">
        <f>((M362-L363+MAX(0,-('1-Input'!$B$10-K363-IF(AND($A363&gt;=1,$A363&lt;1+'1-Input'!$B$12),$K$318,0))))*(1+B363))*(1-'P-Parametri'!$B$32)</f>
        <v>-20220.87931139144</v>
      </c>
      <c r="N363" s="10">
        <f>IF(M362&lt;=0,N362,N362*(1-L363/M362))+MAX(0,-('1-Input'!$B$10-K363-IF(AND($A363&gt;=1,$A363&lt;1+'1-Input'!$B$12),$K$318,0)))</f>
        <v>-3951.8556262422062</v>
      </c>
      <c r="O363" s="10">
        <f>IF($A363&lt;='1-Input'!$B$26,0,IF($A363='1-Input'!$B$26+1,('1-Input'!$B$23+$O$319)*'1-Input'!$B$27,'1-Input'!$B$23+$O$319))</f>
        <v>16249.408690324333</v>
      </c>
      <c r="P363" s="10">
        <f>MAX(0,('1-Input'!$B$10-O363-IF(AND($A363&gt;=1,$A363&lt;1+'1-Input'!$B$12),$O$318,0)))/(1-'P-Parametri'!$B$31*MAX(0,IF(Q362&lt;=0,0,(Q362-R362)/Q362)))</f>
        <v>14412.005910332146</v>
      </c>
      <c r="Q363" s="10">
        <f>((Q362-P363+MAX(0,-('1-Input'!$B$10-O363-IF(AND($A363&gt;=1,$A363&lt;1+'1-Input'!$B$12),$O$318,0))))*(1+B363))*(1-'P-Parametri'!$B$32)</f>
        <v>10283.71492389466</v>
      </c>
      <c r="R363" s="10">
        <f>IF(Q362&lt;=0,R362,R362*(1-P363/Q362))+MAX(0,-('1-Input'!$B$10-O363-IF(AND($A363&gt;=1,$A363&lt;1+'1-Input'!$B$12),$O$318,0)))</f>
        <v>5678.7613757247</v>
      </c>
      <c r="S363" s="10">
        <f>IF($A363&lt;='1-Input'!$B$26,0,IF($A363='1-Input'!$B$26+1,('1-Input'!$B$23+$S$319)*'1-Input'!$B$27,'1-Input'!$B$23+$S$319))</f>
        <v>16178.474599495752</v>
      </c>
      <c r="T363" s="10">
        <f>MAX(0,('1-Input'!$B$10-S363-IF(AND($A363&gt;=1,$A363&lt;1+'1-Input'!$B$12),$S$318,0)))/(1-'P-Parametri'!$B$31*MAX(0,IF(U362&lt;=0,0,(U362-V362)/U362)))</f>
        <v>14492.182783030577</v>
      </c>
      <c r="U363" s="10">
        <f>((U362-T363+MAX(0,-('1-Input'!$B$10-S363-IF(AND($A363&gt;=1,$A363&lt;1+'1-Input'!$B$12),$S$318,0))))*(1+B363))*(1-'P-Parametri'!$B$32)</f>
        <v>-4481.0229481000542</v>
      </c>
      <c r="V363" s="10">
        <f>IF(U362&lt;=0,V362,V362*(1-T363/U362))+MAX(0,-('1-Input'!$B$10-S363-IF(AND($A363&gt;=1,$A363&lt;1+'1-Input'!$B$12),$S$318,0)))</f>
        <v>-2474.4618291858865</v>
      </c>
      <c r="W363" s="10">
        <f>IF($A363&lt;='1-Input'!$B$26,0,IF($A363='1-Input'!$B$26+1,('1-Input'!$B$23+$W$319)*'1-Input'!$B$27,'1-Input'!$B$23+$W$319))</f>
        <v>16200.00273575941</v>
      </c>
      <c r="X363" s="10">
        <f>MAX(0,('1-Input'!$B$10-W363-IF(AND($A363&gt;=1,$A363&lt;1+'1-Input'!$B$12),$W$318,0)))/(1-'P-Parametri'!$B$31*MAX(0,IF(Y362&lt;=0,0,(Y362-Z362)/Y362)))</f>
        <v>14467.84950941723</v>
      </c>
      <c r="Y363" s="10">
        <f>((Y362-X363+MAX(0,-('1-Input'!$B$10-W363-IF(AND($A363&gt;=1,$A363&lt;1+'1-Input'!$B$12),$W$318,0))))*(1+B363))*(1-'P-Parametri'!$B$32)</f>
        <v>-1788.8571520806699</v>
      </c>
      <c r="Z363" s="10">
        <f>IF(Y362&lt;=0,Z362,Z362*(1-X363/Y362))+MAX(0,-('1-Input'!$B$10-W363-IF(AND($A363&gt;=1,$A363&lt;1+'1-Input'!$B$12),$W$318,0)))</f>
        <v>-987.82326981088261</v>
      </c>
    </row>
    <row r="364" spans="1:26">
      <c r="A364" s="4" t="s">
        <v>410</v>
      </c>
      <c r="C364" s="10">
        <f>E363</f>
        <v>83927.575180174084</v>
      </c>
      <c r="G364" s="10">
        <f>I363</f>
        <v>180091.45426061499</v>
      </c>
      <c r="K364" s="10">
        <f>M363</f>
        <v>-20220.87931139144</v>
      </c>
      <c r="O364" s="10">
        <f>Q363</f>
        <v>10283.71492389466</v>
      </c>
      <c r="S364" s="10">
        <f>U363</f>
        <v>-4481.0229481000542</v>
      </c>
      <c r="W364" s="10">
        <f>Y363</f>
        <v>-1788.8571520806699</v>
      </c>
    </row>
    <row r="365" spans="1:26">
      <c r="A365" s="5" t="s">
        <v>454</v>
      </c>
      <c r="B365" s="10">
        <f>IFERROR(W317-W364*(W317-S317)/(W364-S364),W317)</f>
        <v>9185.5707952323064</v>
      </c>
    </row>
    <row r="368" spans="1:26">
      <c r="A368" s="2" t="s">
        <v>461</v>
      </c>
    </row>
    <row r="369" spans="1:26">
      <c r="A369" s="4" t="s">
        <v>451</v>
      </c>
      <c r="C369" s="19">
        <f>'1-Input'!$B$17*0.57</f>
        <v>19950</v>
      </c>
      <c r="G369" s="19">
        <f>'1-Input'!$B$17</f>
        <v>35000</v>
      </c>
      <c r="K369" s="10">
        <f>IFERROR(G369-G416*(G369-C369)/(G416-C416),G369)</f>
        <v>272.19262647352298</v>
      </c>
      <c r="O369" s="10">
        <f>IFERROR(K369-K416*(K369-G369)/(K416-G416),K369)</f>
        <v>5139.6875519468094</v>
      </c>
      <c r="S369" s="10">
        <f>IFERROR(O369-O416*(O369-K369)/(O416-K416),O369)</f>
        <v>4612.2071753795572</v>
      </c>
      <c r="W369" s="10">
        <f>IFERROR(S369-S416*(S369-O369)/(S416-O416),S369)</f>
        <v>4664.2883600665291</v>
      </c>
    </row>
    <row r="370" spans="1:26">
      <c r="A370" s="4" t="s">
        <v>452</v>
      </c>
      <c r="C370" s="10">
        <f>((C369*(1-'P-Parametri'!$B$22))+0)-(MAX(0,(IF(((C369*(1-'P-Parametri'!$B$22))+0)&lt;='P-Parametri'!$B$6,'P-Parametri'!$C$6*((C369*(1-'P-Parametri'!$B$22))+0),IF(((C369*(1-'P-Parametri'!$B$22))+0)&lt;='P-Parametri'!$B$7,'P-Parametri'!$B$9+'P-Parametri'!$C$7*(((C369*(1-'P-Parametri'!$B$22))+0)-'P-Parametri'!$B$6),'P-Parametri'!$B$10+'P-Parametri'!$C$8*(((C369*(1-'P-Parametri'!$B$22))+0)-'P-Parametri'!$B$7))))-(IF(((C369*(1-'P-Parametri'!$B$22))+0)&lt;='P-Parametri'!$C$12,'P-Parametri'!$B$12,IF(((C369*(1-'P-Parametri'!$B$22))+0)&lt;='P-Parametri'!$B$6,'P-Parametri'!$B$13+'P-Parametri'!$C$13*('P-Parametri'!$B$6-((C369*(1-'P-Parametri'!$B$22))+0))/'P-Parametri'!$D$13,IF(((C369*(1-'P-Parametri'!$B$22))+0)&lt;='P-Parametri'!$B$7,'P-Parametri'!$B$14*('P-Parametri'!$B$7-((C369*(1-'P-Parametri'!$B$22))+0))/'P-Parametri'!$C$14,0))))-(IF((C369*(1-'P-Parametri'!$B$22))&gt;0,IF(((C369*(1-'P-Parametri'!$B$22))+0)&lt;='P-Parametri'!$C$21,0,IF(((C369*(1-'P-Parametri'!$B$22))+0)&lt;='P-Parametri'!$D$21,'P-Parametri'!$B$21,IF(((C369*(1-'P-Parametri'!$B$22))+0)&lt;'P-Parametri'!$E$21,'P-Parametri'!$B$21*('P-Parametri'!$E$21-((C369*(1-'P-Parametri'!$B$22))+0))/('P-Parametri'!$E$21-'P-Parametri'!$D$21),0))),0))))-(IF(MAX(0,(IF(((C369*(1-'P-Parametri'!$B$22))+0)&lt;='P-Parametri'!$B$6,'P-Parametri'!$C$6*((C369*(1-'P-Parametri'!$B$22))+0),IF(((C369*(1-'P-Parametri'!$B$22))+0)&lt;='P-Parametri'!$B$7,'P-Parametri'!$B$9+'P-Parametri'!$C$7*(((C369*(1-'P-Parametri'!$B$22))+0)-'P-Parametri'!$B$6),'P-Parametri'!$B$10+'P-Parametri'!$C$8*(((C369*(1-'P-Parametri'!$B$22))+0)-'P-Parametri'!$B$7))))-(IF(((C369*(1-'P-Parametri'!$B$22))+0)&lt;='P-Parametri'!$C$12,'P-Parametri'!$B$12,IF(((C369*(1-'P-Parametri'!$B$22))+0)&lt;='P-Parametri'!$B$6,'P-Parametri'!$B$13+'P-Parametri'!$C$13*('P-Parametri'!$B$6-((C369*(1-'P-Parametri'!$B$22))+0))/'P-Parametri'!$D$13,IF(((C369*(1-'P-Parametri'!$B$22))+0)&lt;='P-Parametri'!$B$7,'P-Parametri'!$B$14*('P-Parametri'!$B$7-((C369*(1-'P-Parametri'!$B$22))+0))/'P-Parametri'!$C$14,0))))-(IF((C369*(1-'P-Parametri'!$B$22))&gt;0,IF(((C369*(1-'P-Parametri'!$B$22))+0)&lt;='P-Parametri'!$C$21,0,IF(((C369*(1-'P-Parametri'!$B$22))+0)&lt;='P-Parametri'!$D$21,'P-Parametri'!$B$21,IF(((C369*(1-'P-Parametri'!$B$22))+0)&lt;'P-Parametri'!$E$21,'P-Parametri'!$B$21*('P-Parametri'!$E$21-((C369*(1-'P-Parametri'!$B$22))+0))/('P-Parametri'!$E$21-'P-Parametri'!$D$21),0))),0)))&gt;0,'P-Parametri'!$B$11*((C369*(1-'P-Parametri'!$B$22))+0),0))+(IF(AND(((C369*(1-'P-Parametri'!$B$22))+0)&lt;='P-Parametri'!$C$18,(IF(((C369*(1-'P-Parametri'!$B$22))+0)&lt;='P-Parametri'!$B$6,'P-Parametri'!$C$6*((C369*(1-'P-Parametri'!$B$22))+0),IF(((C369*(1-'P-Parametri'!$B$22))+0)&lt;='P-Parametri'!$B$7,'P-Parametri'!$B$9+'P-Parametri'!$C$7*(((C369*(1-'P-Parametri'!$B$22))+0)-'P-Parametri'!$B$6),'P-Parametri'!$B$10+'P-Parametri'!$C$8*(((C369*(1-'P-Parametri'!$B$22))+0)-'P-Parametri'!$B$7))))&gt;(IF(((C369*(1-'P-Parametri'!$B$22))+0)&lt;='P-Parametri'!$C$12,'P-Parametri'!$B$12,IF(((C369*(1-'P-Parametri'!$B$22))+0)&lt;='P-Parametri'!$B$6,'P-Parametri'!$B$13+'P-Parametri'!$C$13*('P-Parametri'!$B$6-((C369*(1-'P-Parametri'!$B$22))+0))/'P-Parametri'!$D$13,IF(((C369*(1-'P-Parametri'!$B$22))+0)&lt;='P-Parametri'!$B$7,'P-Parametri'!$B$14*('P-Parametri'!$B$7-((C369*(1-'P-Parametri'!$B$22))+0))/'P-Parametri'!$C$14,0))))-'P-Parametri'!$D$18),'P-Parametri'!$B$18,0))+(IF((C369*(1-'P-Parametri'!$B$22))&gt;0,IF(((C369*(1-'P-Parametri'!$B$22))+0)&gt;'P-Parametri'!$D$20,0,IF(((C369*(1-'P-Parametri'!$B$22))+0)&lt;='P-Parametri'!$B$20,'P-Parametri'!$B$19*(C369*(1-'P-Parametri'!$B$22)),IF(((C369*(1-'P-Parametri'!$B$22))+0)&lt;='P-Parametri'!$C$20,'P-Parametri'!$C$19*(C369*(1-'P-Parametri'!$B$22)),'P-Parametri'!$D$19*(C369*(1-'P-Parametri'!$B$22))))),0))</f>
        <v>17271.754498461542</v>
      </c>
      <c r="G370" s="10">
        <f>((G369*(1-'P-Parametri'!$B$22))+0)-(MAX(0,(IF(((G369*(1-'P-Parametri'!$B$22))+0)&lt;='P-Parametri'!$B$6,'P-Parametri'!$C$6*((G369*(1-'P-Parametri'!$B$22))+0),IF(((G369*(1-'P-Parametri'!$B$22))+0)&lt;='P-Parametri'!$B$7,'P-Parametri'!$B$9+'P-Parametri'!$C$7*(((G369*(1-'P-Parametri'!$B$22))+0)-'P-Parametri'!$B$6),'P-Parametri'!$B$10+'P-Parametri'!$C$8*(((G369*(1-'P-Parametri'!$B$22))+0)-'P-Parametri'!$B$7))))-(IF(((G369*(1-'P-Parametri'!$B$22))+0)&lt;='P-Parametri'!$C$12,'P-Parametri'!$B$12,IF(((G369*(1-'P-Parametri'!$B$22))+0)&lt;='P-Parametri'!$B$6,'P-Parametri'!$B$13+'P-Parametri'!$C$13*('P-Parametri'!$B$6-((G369*(1-'P-Parametri'!$B$22))+0))/'P-Parametri'!$D$13,IF(((G369*(1-'P-Parametri'!$B$22))+0)&lt;='P-Parametri'!$B$7,'P-Parametri'!$B$14*('P-Parametri'!$B$7-((G369*(1-'P-Parametri'!$B$22))+0))/'P-Parametri'!$C$14,0))))-(IF((G369*(1-'P-Parametri'!$B$22))&gt;0,IF(((G369*(1-'P-Parametri'!$B$22))+0)&lt;='P-Parametri'!$C$21,0,IF(((G369*(1-'P-Parametri'!$B$22))+0)&lt;='P-Parametri'!$D$21,'P-Parametri'!$B$21,IF(((G369*(1-'P-Parametri'!$B$22))+0)&lt;'P-Parametri'!$E$21,'P-Parametri'!$B$21*('P-Parametri'!$E$21-((G369*(1-'P-Parametri'!$B$22))+0))/('P-Parametri'!$E$21-'P-Parametri'!$D$21),0))),0))))-(IF(MAX(0,(IF(((G369*(1-'P-Parametri'!$B$22))+0)&lt;='P-Parametri'!$B$6,'P-Parametri'!$C$6*((G369*(1-'P-Parametri'!$B$22))+0),IF(((G369*(1-'P-Parametri'!$B$22))+0)&lt;='P-Parametri'!$B$7,'P-Parametri'!$B$9+'P-Parametri'!$C$7*(((G369*(1-'P-Parametri'!$B$22))+0)-'P-Parametri'!$B$6),'P-Parametri'!$B$10+'P-Parametri'!$C$8*(((G369*(1-'P-Parametri'!$B$22))+0)-'P-Parametri'!$B$7))))-(IF(((G369*(1-'P-Parametri'!$B$22))+0)&lt;='P-Parametri'!$C$12,'P-Parametri'!$B$12,IF(((G369*(1-'P-Parametri'!$B$22))+0)&lt;='P-Parametri'!$B$6,'P-Parametri'!$B$13+'P-Parametri'!$C$13*('P-Parametri'!$B$6-((G369*(1-'P-Parametri'!$B$22))+0))/'P-Parametri'!$D$13,IF(((G369*(1-'P-Parametri'!$B$22))+0)&lt;='P-Parametri'!$B$7,'P-Parametri'!$B$14*('P-Parametri'!$B$7-((G369*(1-'P-Parametri'!$B$22))+0))/'P-Parametri'!$C$14,0))))-(IF((G369*(1-'P-Parametri'!$B$22))&gt;0,IF(((G369*(1-'P-Parametri'!$B$22))+0)&lt;='P-Parametri'!$C$21,0,IF(((G369*(1-'P-Parametri'!$B$22))+0)&lt;='P-Parametri'!$D$21,'P-Parametri'!$B$21,IF(((G369*(1-'P-Parametri'!$B$22))+0)&lt;'P-Parametri'!$E$21,'P-Parametri'!$B$21*('P-Parametri'!$E$21-((G369*(1-'P-Parametri'!$B$22))+0))/('P-Parametri'!$E$21-'P-Parametri'!$D$21),0))),0)))&gt;0,'P-Parametri'!$B$11*((G369*(1-'P-Parametri'!$B$22))+0),0))+(IF(AND(((G369*(1-'P-Parametri'!$B$22))+0)&lt;='P-Parametri'!$C$18,(IF(((G369*(1-'P-Parametri'!$B$22))+0)&lt;='P-Parametri'!$B$6,'P-Parametri'!$C$6*((G369*(1-'P-Parametri'!$B$22))+0),IF(((G369*(1-'P-Parametri'!$B$22))+0)&lt;='P-Parametri'!$B$7,'P-Parametri'!$B$9+'P-Parametri'!$C$7*(((G369*(1-'P-Parametri'!$B$22))+0)-'P-Parametri'!$B$6),'P-Parametri'!$B$10+'P-Parametri'!$C$8*(((G369*(1-'P-Parametri'!$B$22))+0)-'P-Parametri'!$B$7))))&gt;(IF(((G369*(1-'P-Parametri'!$B$22))+0)&lt;='P-Parametri'!$C$12,'P-Parametri'!$B$12,IF(((G369*(1-'P-Parametri'!$B$22))+0)&lt;='P-Parametri'!$B$6,'P-Parametri'!$B$13+'P-Parametri'!$C$13*('P-Parametri'!$B$6-((G369*(1-'P-Parametri'!$B$22))+0))/'P-Parametri'!$D$13,IF(((G369*(1-'P-Parametri'!$B$22))+0)&lt;='P-Parametri'!$B$7,'P-Parametri'!$B$14*('P-Parametri'!$B$7-((G369*(1-'P-Parametri'!$B$22))+0))/'P-Parametri'!$C$14,0))))-'P-Parametri'!$D$18),'P-Parametri'!$B$18,0))+(IF((G369*(1-'P-Parametri'!$B$22))&gt;0,IF(((G369*(1-'P-Parametri'!$B$22))+0)&gt;'P-Parametri'!$D$20,0,IF(((G369*(1-'P-Parametri'!$B$22))+0)&lt;='P-Parametri'!$B$20,'P-Parametri'!$B$19*(G369*(1-'P-Parametri'!$B$22)),IF(((G369*(1-'P-Parametri'!$B$22))+0)&lt;='P-Parametri'!$C$20,'P-Parametri'!$C$19*(G369*(1-'P-Parametri'!$B$22)),'P-Parametri'!$D$19*(G369*(1-'P-Parametri'!$B$22))))),0))</f>
        <v>26040.798409090909</v>
      </c>
      <c r="K370" s="10">
        <f>((K369*(1-'P-Parametri'!$B$22))+0)-(MAX(0,(IF(((K369*(1-'P-Parametri'!$B$22))+0)&lt;='P-Parametri'!$B$6,'P-Parametri'!$C$6*((K369*(1-'P-Parametri'!$B$22))+0),IF(((K369*(1-'P-Parametri'!$B$22))+0)&lt;='P-Parametri'!$B$7,'P-Parametri'!$B$9+'P-Parametri'!$C$7*(((K369*(1-'P-Parametri'!$B$22))+0)-'P-Parametri'!$B$6),'P-Parametri'!$B$10+'P-Parametri'!$C$8*(((K369*(1-'P-Parametri'!$B$22))+0)-'P-Parametri'!$B$7))))-(IF(((K369*(1-'P-Parametri'!$B$22))+0)&lt;='P-Parametri'!$C$12,'P-Parametri'!$B$12,IF(((K369*(1-'P-Parametri'!$B$22))+0)&lt;='P-Parametri'!$B$6,'P-Parametri'!$B$13+'P-Parametri'!$C$13*('P-Parametri'!$B$6-((K369*(1-'P-Parametri'!$B$22))+0))/'P-Parametri'!$D$13,IF(((K369*(1-'P-Parametri'!$B$22))+0)&lt;='P-Parametri'!$B$7,'P-Parametri'!$B$14*('P-Parametri'!$B$7-((K369*(1-'P-Parametri'!$B$22))+0))/'P-Parametri'!$C$14,0))))-(IF((K369*(1-'P-Parametri'!$B$22))&gt;0,IF(((K369*(1-'P-Parametri'!$B$22))+0)&lt;='P-Parametri'!$C$21,0,IF(((K369*(1-'P-Parametri'!$B$22))+0)&lt;='P-Parametri'!$D$21,'P-Parametri'!$B$21,IF(((K369*(1-'P-Parametri'!$B$22))+0)&lt;'P-Parametri'!$E$21,'P-Parametri'!$B$21*('P-Parametri'!$E$21-((K369*(1-'P-Parametri'!$B$22))+0))/('P-Parametri'!$E$21-'P-Parametri'!$D$21),0))),0))))-(IF(MAX(0,(IF(((K369*(1-'P-Parametri'!$B$22))+0)&lt;='P-Parametri'!$B$6,'P-Parametri'!$C$6*((K369*(1-'P-Parametri'!$B$22))+0),IF(((K369*(1-'P-Parametri'!$B$22))+0)&lt;='P-Parametri'!$B$7,'P-Parametri'!$B$9+'P-Parametri'!$C$7*(((K369*(1-'P-Parametri'!$B$22))+0)-'P-Parametri'!$B$6),'P-Parametri'!$B$10+'P-Parametri'!$C$8*(((K369*(1-'P-Parametri'!$B$22))+0)-'P-Parametri'!$B$7))))-(IF(((K369*(1-'P-Parametri'!$B$22))+0)&lt;='P-Parametri'!$C$12,'P-Parametri'!$B$12,IF(((K369*(1-'P-Parametri'!$B$22))+0)&lt;='P-Parametri'!$B$6,'P-Parametri'!$B$13+'P-Parametri'!$C$13*('P-Parametri'!$B$6-((K369*(1-'P-Parametri'!$B$22))+0))/'P-Parametri'!$D$13,IF(((K369*(1-'P-Parametri'!$B$22))+0)&lt;='P-Parametri'!$B$7,'P-Parametri'!$B$14*('P-Parametri'!$B$7-((K369*(1-'P-Parametri'!$B$22))+0))/'P-Parametri'!$C$14,0))))-(IF((K369*(1-'P-Parametri'!$B$22))&gt;0,IF(((K369*(1-'P-Parametri'!$B$22))+0)&lt;='P-Parametri'!$C$21,0,IF(((K369*(1-'P-Parametri'!$B$22))+0)&lt;='P-Parametri'!$D$21,'P-Parametri'!$B$21,IF(((K369*(1-'P-Parametri'!$B$22))+0)&lt;'P-Parametri'!$E$21,'P-Parametri'!$B$21*('P-Parametri'!$E$21-((K369*(1-'P-Parametri'!$B$22))+0))/('P-Parametri'!$E$21-'P-Parametri'!$D$21),0))),0)))&gt;0,'P-Parametri'!$B$11*((K369*(1-'P-Parametri'!$B$22))+0),0))+(IF(AND(((K369*(1-'P-Parametri'!$B$22))+0)&lt;='P-Parametri'!$C$18,(IF(((K369*(1-'P-Parametri'!$B$22))+0)&lt;='P-Parametri'!$B$6,'P-Parametri'!$C$6*((K369*(1-'P-Parametri'!$B$22))+0),IF(((K369*(1-'P-Parametri'!$B$22))+0)&lt;='P-Parametri'!$B$7,'P-Parametri'!$B$9+'P-Parametri'!$C$7*(((K369*(1-'P-Parametri'!$B$22))+0)-'P-Parametri'!$B$6),'P-Parametri'!$B$10+'P-Parametri'!$C$8*(((K369*(1-'P-Parametri'!$B$22))+0)-'P-Parametri'!$B$7))))&gt;(IF(((K369*(1-'P-Parametri'!$B$22))+0)&lt;='P-Parametri'!$C$12,'P-Parametri'!$B$12,IF(((K369*(1-'P-Parametri'!$B$22))+0)&lt;='P-Parametri'!$B$6,'P-Parametri'!$B$13+'P-Parametri'!$C$13*('P-Parametri'!$B$6-((K369*(1-'P-Parametri'!$B$22))+0))/'P-Parametri'!$D$13,IF(((K369*(1-'P-Parametri'!$B$22))+0)&lt;='P-Parametri'!$B$7,'P-Parametri'!$B$14*('P-Parametri'!$B$7-((K369*(1-'P-Parametri'!$B$22))+0))/'P-Parametri'!$C$14,0))))-'P-Parametri'!$D$18),'P-Parametri'!$B$18,0))+(IF((K369*(1-'P-Parametri'!$B$22))&gt;0,IF(((K369*(1-'P-Parametri'!$B$22))+0)&gt;'P-Parametri'!$D$20,0,IF(((K369*(1-'P-Parametri'!$B$22))+0)&lt;='P-Parametri'!$B$20,'P-Parametri'!$B$19*(K369*(1-'P-Parametri'!$B$22)),IF(((K369*(1-'P-Parametri'!$B$22))+0)&lt;='P-Parametri'!$C$20,'P-Parametri'!$C$19*(K369*(1-'P-Parametri'!$B$22)),'P-Parametri'!$D$19*(K369*(1-'P-Parametri'!$B$22))))),0))</f>
        <v>264.72777091174925</v>
      </c>
      <c r="O370" s="10">
        <f>((O369*(1-'P-Parametri'!$B$22))+0)-(MAX(0,(IF(((O369*(1-'P-Parametri'!$B$22))+0)&lt;='P-Parametri'!$B$6,'P-Parametri'!$C$6*((O369*(1-'P-Parametri'!$B$22))+0),IF(((O369*(1-'P-Parametri'!$B$22))+0)&lt;='P-Parametri'!$B$7,'P-Parametri'!$B$9+'P-Parametri'!$C$7*(((O369*(1-'P-Parametri'!$B$22))+0)-'P-Parametri'!$B$6),'P-Parametri'!$B$10+'P-Parametri'!$C$8*(((O369*(1-'P-Parametri'!$B$22))+0)-'P-Parametri'!$B$7))))-(IF(((O369*(1-'P-Parametri'!$B$22))+0)&lt;='P-Parametri'!$C$12,'P-Parametri'!$B$12,IF(((O369*(1-'P-Parametri'!$B$22))+0)&lt;='P-Parametri'!$B$6,'P-Parametri'!$B$13+'P-Parametri'!$C$13*('P-Parametri'!$B$6-((O369*(1-'P-Parametri'!$B$22))+0))/'P-Parametri'!$D$13,IF(((O369*(1-'P-Parametri'!$B$22))+0)&lt;='P-Parametri'!$B$7,'P-Parametri'!$B$14*('P-Parametri'!$B$7-((O369*(1-'P-Parametri'!$B$22))+0))/'P-Parametri'!$C$14,0))))-(IF((O369*(1-'P-Parametri'!$B$22))&gt;0,IF(((O369*(1-'P-Parametri'!$B$22))+0)&lt;='P-Parametri'!$C$21,0,IF(((O369*(1-'P-Parametri'!$B$22))+0)&lt;='P-Parametri'!$D$21,'P-Parametri'!$B$21,IF(((O369*(1-'P-Parametri'!$B$22))+0)&lt;'P-Parametri'!$E$21,'P-Parametri'!$B$21*('P-Parametri'!$E$21-((O369*(1-'P-Parametri'!$B$22))+0))/('P-Parametri'!$E$21-'P-Parametri'!$D$21),0))),0))))-(IF(MAX(0,(IF(((O369*(1-'P-Parametri'!$B$22))+0)&lt;='P-Parametri'!$B$6,'P-Parametri'!$C$6*((O369*(1-'P-Parametri'!$B$22))+0),IF(((O369*(1-'P-Parametri'!$B$22))+0)&lt;='P-Parametri'!$B$7,'P-Parametri'!$B$9+'P-Parametri'!$C$7*(((O369*(1-'P-Parametri'!$B$22))+0)-'P-Parametri'!$B$6),'P-Parametri'!$B$10+'P-Parametri'!$C$8*(((O369*(1-'P-Parametri'!$B$22))+0)-'P-Parametri'!$B$7))))-(IF(((O369*(1-'P-Parametri'!$B$22))+0)&lt;='P-Parametri'!$C$12,'P-Parametri'!$B$12,IF(((O369*(1-'P-Parametri'!$B$22))+0)&lt;='P-Parametri'!$B$6,'P-Parametri'!$B$13+'P-Parametri'!$C$13*('P-Parametri'!$B$6-((O369*(1-'P-Parametri'!$B$22))+0))/'P-Parametri'!$D$13,IF(((O369*(1-'P-Parametri'!$B$22))+0)&lt;='P-Parametri'!$B$7,'P-Parametri'!$B$14*('P-Parametri'!$B$7-((O369*(1-'P-Parametri'!$B$22))+0))/'P-Parametri'!$C$14,0))))-(IF((O369*(1-'P-Parametri'!$B$22))&gt;0,IF(((O369*(1-'P-Parametri'!$B$22))+0)&lt;='P-Parametri'!$C$21,0,IF(((O369*(1-'P-Parametri'!$B$22))+0)&lt;='P-Parametri'!$D$21,'P-Parametri'!$B$21,IF(((O369*(1-'P-Parametri'!$B$22))+0)&lt;'P-Parametri'!$E$21,'P-Parametri'!$B$21*('P-Parametri'!$E$21-((O369*(1-'P-Parametri'!$B$22))+0))/('P-Parametri'!$E$21-'P-Parametri'!$D$21),0))),0)))&gt;0,'P-Parametri'!$B$11*((O369*(1-'P-Parametri'!$B$22))+0),0))+(IF(AND(((O369*(1-'P-Parametri'!$B$22))+0)&lt;='P-Parametri'!$C$18,(IF(((O369*(1-'P-Parametri'!$B$22))+0)&lt;='P-Parametri'!$B$6,'P-Parametri'!$C$6*((O369*(1-'P-Parametri'!$B$22))+0),IF(((O369*(1-'P-Parametri'!$B$22))+0)&lt;='P-Parametri'!$B$7,'P-Parametri'!$B$9+'P-Parametri'!$C$7*(((O369*(1-'P-Parametri'!$B$22))+0)-'P-Parametri'!$B$6),'P-Parametri'!$B$10+'P-Parametri'!$C$8*(((O369*(1-'P-Parametri'!$B$22))+0)-'P-Parametri'!$B$7))))&gt;(IF(((O369*(1-'P-Parametri'!$B$22))+0)&lt;='P-Parametri'!$C$12,'P-Parametri'!$B$12,IF(((O369*(1-'P-Parametri'!$B$22))+0)&lt;='P-Parametri'!$B$6,'P-Parametri'!$B$13+'P-Parametri'!$C$13*('P-Parametri'!$B$6-((O369*(1-'P-Parametri'!$B$22))+0))/'P-Parametri'!$D$13,IF(((O369*(1-'P-Parametri'!$B$22))+0)&lt;='P-Parametri'!$B$7,'P-Parametri'!$B$14*('P-Parametri'!$B$7-((O369*(1-'P-Parametri'!$B$22))+0))/'P-Parametri'!$C$14,0))))-'P-Parametri'!$D$18),'P-Parametri'!$B$18,0))+(IF((O369*(1-'P-Parametri'!$B$22))&gt;0,IF(((O369*(1-'P-Parametri'!$B$22))+0)&gt;'P-Parametri'!$D$20,0,IF(((O369*(1-'P-Parametri'!$B$22))+0)&lt;='P-Parametri'!$B$20,'P-Parametri'!$B$19*(O369*(1-'P-Parametri'!$B$22)),IF(((O369*(1-'P-Parametri'!$B$22))+0)&lt;='P-Parametri'!$C$20,'P-Parametri'!$C$19*(O369*(1-'P-Parametri'!$B$22)),'P-Parametri'!$D$19*(O369*(1-'P-Parametri'!$B$22))))),0))</f>
        <v>4998.7321348034238</v>
      </c>
      <c r="S370" s="10">
        <f>((S369*(1-'P-Parametri'!$B$22))+0)-(MAX(0,(IF(((S369*(1-'P-Parametri'!$B$22))+0)&lt;='P-Parametri'!$B$6,'P-Parametri'!$C$6*((S369*(1-'P-Parametri'!$B$22))+0),IF(((S369*(1-'P-Parametri'!$B$22))+0)&lt;='P-Parametri'!$B$7,'P-Parametri'!$B$9+'P-Parametri'!$C$7*(((S369*(1-'P-Parametri'!$B$22))+0)-'P-Parametri'!$B$6),'P-Parametri'!$B$10+'P-Parametri'!$C$8*(((S369*(1-'P-Parametri'!$B$22))+0)-'P-Parametri'!$B$7))))-(IF(((S369*(1-'P-Parametri'!$B$22))+0)&lt;='P-Parametri'!$C$12,'P-Parametri'!$B$12,IF(((S369*(1-'P-Parametri'!$B$22))+0)&lt;='P-Parametri'!$B$6,'P-Parametri'!$B$13+'P-Parametri'!$C$13*('P-Parametri'!$B$6-((S369*(1-'P-Parametri'!$B$22))+0))/'P-Parametri'!$D$13,IF(((S369*(1-'P-Parametri'!$B$22))+0)&lt;='P-Parametri'!$B$7,'P-Parametri'!$B$14*('P-Parametri'!$B$7-((S369*(1-'P-Parametri'!$B$22))+0))/'P-Parametri'!$C$14,0))))-(IF((S369*(1-'P-Parametri'!$B$22))&gt;0,IF(((S369*(1-'P-Parametri'!$B$22))+0)&lt;='P-Parametri'!$C$21,0,IF(((S369*(1-'P-Parametri'!$B$22))+0)&lt;='P-Parametri'!$D$21,'P-Parametri'!$B$21,IF(((S369*(1-'P-Parametri'!$B$22))+0)&lt;'P-Parametri'!$E$21,'P-Parametri'!$B$21*('P-Parametri'!$E$21-((S369*(1-'P-Parametri'!$B$22))+0))/('P-Parametri'!$E$21-'P-Parametri'!$D$21),0))),0))))-(IF(MAX(0,(IF(((S369*(1-'P-Parametri'!$B$22))+0)&lt;='P-Parametri'!$B$6,'P-Parametri'!$C$6*((S369*(1-'P-Parametri'!$B$22))+0),IF(((S369*(1-'P-Parametri'!$B$22))+0)&lt;='P-Parametri'!$B$7,'P-Parametri'!$B$9+'P-Parametri'!$C$7*(((S369*(1-'P-Parametri'!$B$22))+0)-'P-Parametri'!$B$6),'P-Parametri'!$B$10+'P-Parametri'!$C$8*(((S369*(1-'P-Parametri'!$B$22))+0)-'P-Parametri'!$B$7))))-(IF(((S369*(1-'P-Parametri'!$B$22))+0)&lt;='P-Parametri'!$C$12,'P-Parametri'!$B$12,IF(((S369*(1-'P-Parametri'!$B$22))+0)&lt;='P-Parametri'!$B$6,'P-Parametri'!$B$13+'P-Parametri'!$C$13*('P-Parametri'!$B$6-((S369*(1-'P-Parametri'!$B$22))+0))/'P-Parametri'!$D$13,IF(((S369*(1-'P-Parametri'!$B$22))+0)&lt;='P-Parametri'!$B$7,'P-Parametri'!$B$14*('P-Parametri'!$B$7-((S369*(1-'P-Parametri'!$B$22))+0))/'P-Parametri'!$C$14,0))))-(IF((S369*(1-'P-Parametri'!$B$22))&gt;0,IF(((S369*(1-'P-Parametri'!$B$22))+0)&lt;='P-Parametri'!$C$21,0,IF(((S369*(1-'P-Parametri'!$B$22))+0)&lt;='P-Parametri'!$D$21,'P-Parametri'!$B$21,IF(((S369*(1-'P-Parametri'!$B$22))+0)&lt;'P-Parametri'!$E$21,'P-Parametri'!$B$21*('P-Parametri'!$E$21-((S369*(1-'P-Parametri'!$B$22))+0))/('P-Parametri'!$E$21-'P-Parametri'!$D$21),0))),0)))&gt;0,'P-Parametri'!$B$11*((S369*(1-'P-Parametri'!$B$22))+0),0))+(IF(AND(((S369*(1-'P-Parametri'!$B$22))+0)&lt;='P-Parametri'!$C$18,(IF(((S369*(1-'P-Parametri'!$B$22))+0)&lt;='P-Parametri'!$B$6,'P-Parametri'!$C$6*((S369*(1-'P-Parametri'!$B$22))+0),IF(((S369*(1-'P-Parametri'!$B$22))+0)&lt;='P-Parametri'!$B$7,'P-Parametri'!$B$9+'P-Parametri'!$C$7*(((S369*(1-'P-Parametri'!$B$22))+0)-'P-Parametri'!$B$6),'P-Parametri'!$B$10+'P-Parametri'!$C$8*(((S369*(1-'P-Parametri'!$B$22))+0)-'P-Parametri'!$B$7))))&gt;(IF(((S369*(1-'P-Parametri'!$B$22))+0)&lt;='P-Parametri'!$C$12,'P-Parametri'!$B$12,IF(((S369*(1-'P-Parametri'!$B$22))+0)&lt;='P-Parametri'!$B$6,'P-Parametri'!$B$13+'P-Parametri'!$C$13*('P-Parametri'!$B$6-((S369*(1-'P-Parametri'!$B$22))+0))/'P-Parametri'!$D$13,IF(((S369*(1-'P-Parametri'!$B$22))+0)&lt;='P-Parametri'!$B$7,'P-Parametri'!$B$14*('P-Parametri'!$B$7-((S369*(1-'P-Parametri'!$B$22))+0))/'P-Parametri'!$C$14,0))))-'P-Parametri'!$D$18),'P-Parametri'!$B$18,0))+(IF((S369*(1-'P-Parametri'!$B$22))&gt;0,IF(((S369*(1-'P-Parametri'!$B$22))+0)&gt;'P-Parametri'!$D$20,0,IF(((S369*(1-'P-Parametri'!$B$22))+0)&lt;='P-Parametri'!$B$20,'P-Parametri'!$B$19*(S369*(1-'P-Parametri'!$B$22)),IF(((S369*(1-'P-Parametri'!$B$22))+0)&lt;='P-Parametri'!$C$20,'P-Parametri'!$C$19*(S369*(1-'P-Parametri'!$B$22)),'P-Parametri'!$D$19*(S369*(1-'P-Parametri'!$B$22))))),0))</f>
        <v>4485.7178548154907</v>
      </c>
      <c r="W370" s="10">
        <f>((W369*(1-'P-Parametri'!$B$22))+0)-(MAX(0,(IF(((W369*(1-'P-Parametri'!$B$22))+0)&lt;='P-Parametri'!$B$6,'P-Parametri'!$C$6*((W369*(1-'P-Parametri'!$B$22))+0),IF(((W369*(1-'P-Parametri'!$B$22))+0)&lt;='P-Parametri'!$B$7,'P-Parametri'!$B$9+'P-Parametri'!$C$7*(((W369*(1-'P-Parametri'!$B$22))+0)-'P-Parametri'!$B$6),'P-Parametri'!$B$10+'P-Parametri'!$C$8*(((W369*(1-'P-Parametri'!$B$22))+0)-'P-Parametri'!$B$7))))-(IF(((W369*(1-'P-Parametri'!$B$22))+0)&lt;='P-Parametri'!$C$12,'P-Parametri'!$B$12,IF(((W369*(1-'P-Parametri'!$B$22))+0)&lt;='P-Parametri'!$B$6,'P-Parametri'!$B$13+'P-Parametri'!$C$13*('P-Parametri'!$B$6-((W369*(1-'P-Parametri'!$B$22))+0))/'P-Parametri'!$D$13,IF(((W369*(1-'P-Parametri'!$B$22))+0)&lt;='P-Parametri'!$B$7,'P-Parametri'!$B$14*('P-Parametri'!$B$7-((W369*(1-'P-Parametri'!$B$22))+0))/'P-Parametri'!$C$14,0))))-(IF((W369*(1-'P-Parametri'!$B$22))&gt;0,IF(((W369*(1-'P-Parametri'!$B$22))+0)&lt;='P-Parametri'!$C$21,0,IF(((W369*(1-'P-Parametri'!$B$22))+0)&lt;='P-Parametri'!$D$21,'P-Parametri'!$B$21,IF(((W369*(1-'P-Parametri'!$B$22))+0)&lt;'P-Parametri'!$E$21,'P-Parametri'!$B$21*('P-Parametri'!$E$21-((W369*(1-'P-Parametri'!$B$22))+0))/('P-Parametri'!$E$21-'P-Parametri'!$D$21),0))),0))))-(IF(MAX(0,(IF(((W369*(1-'P-Parametri'!$B$22))+0)&lt;='P-Parametri'!$B$6,'P-Parametri'!$C$6*((W369*(1-'P-Parametri'!$B$22))+0),IF(((W369*(1-'P-Parametri'!$B$22))+0)&lt;='P-Parametri'!$B$7,'P-Parametri'!$B$9+'P-Parametri'!$C$7*(((W369*(1-'P-Parametri'!$B$22))+0)-'P-Parametri'!$B$6),'P-Parametri'!$B$10+'P-Parametri'!$C$8*(((W369*(1-'P-Parametri'!$B$22))+0)-'P-Parametri'!$B$7))))-(IF(((W369*(1-'P-Parametri'!$B$22))+0)&lt;='P-Parametri'!$C$12,'P-Parametri'!$B$12,IF(((W369*(1-'P-Parametri'!$B$22))+0)&lt;='P-Parametri'!$B$6,'P-Parametri'!$B$13+'P-Parametri'!$C$13*('P-Parametri'!$B$6-((W369*(1-'P-Parametri'!$B$22))+0))/'P-Parametri'!$D$13,IF(((W369*(1-'P-Parametri'!$B$22))+0)&lt;='P-Parametri'!$B$7,'P-Parametri'!$B$14*('P-Parametri'!$B$7-((W369*(1-'P-Parametri'!$B$22))+0))/'P-Parametri'!$C$14,0))))-(IF((W369*(1-'P-Parametri'!$B$22))&gt;0,IF(((W369*(1-'P-Parametri'!$B$22))+0)&lt;='P-Parametri'!$C$21,0,IF(((W369*(1-'P-Parametri'!$B$22))+0)&lt;='P-Parametri'!$D$21,'P-Parametri'!$B$21,IF(((W369*(1-'P-Parametri'!$B$22))+0)&lt;'P-Parametri'!$E$21,'P-Parametri'!$B$21*('P-Parametri'!$E$21-((W369*(1-'P-Parametri'!$B$22))+0))/('P-Parametri'!$E$21-'P-Parametri'!$D$21),0))),0)))&gt;0,'P-Parametri'!$B$11*((W369*(1-'P-Parametri'!$B$22))+0),0))+(IF(AND(((W369*(1-'P-Parametri'!$B$22))+0)&lt;='P-Parametri'!$C$18,(IF(((W369*(1-'P-Parametri'!$B$22))+0)&lt;='P-Parametri'!$B$6,'P-Parametri'!$C$6*((W369*(1-'P-Parametri'!$B$22))+0),IF(((W369*(1-'P-Parametri'!$B$22))+0)&lt;='P-Parametri'!$B$7,'P-Parametri'!$B$9+'P-Parametri'!$C$7*(((W369*(1-'P-Parametri'!$B$22))+0)-'P-Parametri'!$B$6),'P-Parametri'!$B$10+'P-Parametri'!$C$8*(((W369*(1-'P-Parametri'!$B$22))+0)-'P-Parametri'!$B$7))))&gt;(IF(((W369*(1-'P-Parametri'!$B$22))+0)&lt;='P-Parametri'!$C$12,'P-Parametri'!$B$12,IF(((W369*(1-'P-Parametri'!$B$22))+0)&lt;='P-Parametri'!$B$6,'P-Parametri'!$B$13+'P-Parametri'!$C$13*('P-Parametri'!$B$6-((W369*(1-'P-Parametri'!$B$22))+0))/'P-Parametri'!$D$13,IF(((W369*(1-'P-Parametri'!$B$22))+0)&lt;='P-Parametri'!$B$7,'P-Parametri'!$B$14*('P-Parametri'!$B$7-((W369*(1-'P-Parametri'!$B$22))+0))/'P-Parametri'!$C$14,0))))-'P-Parametri'!$D$18),'P-Parametri'!$B$18,0))+(IF((W369*(1-'P-Parametri'!$B$22))&gt;0,IF(((W369*(1-'P-Parametri'!$B$22))+0)&gt;'P-Parametri'!$D$20,0,IF(((W369*(1-'P-Parametri'!$B$22))+0)&lt;='P-Parametri'!$B$20,'P-Parametri'!$B$19*(W369*(1-'P-Parametri'!$B$22)),IF(((W369*(1-'P-Parametri'!$B$22))+0)&lt;='P-Parametri'!$C$20,'P-Parametri'!$C$19*(W369*(1-'P-Parametri'!$B$22)),'P-Parametri'!$D$19*(W369*(1-'P-Parametri'!$B$22))))),0))</f>
        <v>4536.3707182205408</v>
      </c>
    </row>
    <row r="371" spans="1:26">
      <c r="A371" s="4" t="s">
        <v>453</v>
      </c>
      <c r="C371" s="10">
        <f>(('P-Parametri'!$B$24*C369)*(1+'P-Parametri'!$B$26)^('1-Input'!$B$25-1-'1-Input'!$C$12+1)*(IF('P-Parametri'!$B$26=0,'1-Input'!$C$12,((1+'P-Parametri'!$B$26)^'1-Input'!$C$12-1)/'P-Parametri'!$B$26)))*'P-Parametri'!$B$27*(1-'P-Parametri'!$B$28)</f>
        <v>2907.2793313910051</v>
      </c>
      <c r="G371" s="10">
        <f>(('P-Parametri'!$B$24*G369)*(1+'P-Parametri'!$B$26)^('1-Input'!$B$25-1-'1-Input'!$C$12+1)*(IF('P-Parametri'!$B$26=0,'1-Input'!$C$12,((1+'P-Parametri'!$B$26)^'1-Input'!$C$12-1)/'P-Parametri'!$B$26)))*'P-Parametri'!$B$27*(1-'P-Parametri'!$B$28)</f>
        <v>5100.4900550719385</v>
      </c>
      <c r="K371" s="10">
        <f>(('P-Parametri'!$B$24*K369)*(1+'P-Parametri'!$B$26)^('1-Input'!$B$25-1-'1-Input'!$C$12+1)*(IF('P-Parametri'!$B$26=0,'1-Input'!$C$12,((1+'P-Parametri'!$B$26)^'1-Input'!$C$12-1)/'P-Parametri'!$B$26)))*'P-Parametri'!$B$27*(1-'P-Parametri'!$B$28)</f>
        <v>39.666165268346141</v>
      </c>
      <c r="O371" s="10">
        <f>(('P-Parametri'!$B$24*O369)*(1+'P-Parametri'!$B$26)^('1-Input'!$B$25-1-'1-Input'!$C$12+1)*(IF('P-Parametri'!$B$26=0,'1-Input'!$C$12,((1+'P-Parametri'!$B$26)^'1-Input'!$C$12-1)/'P-Parametri'!$B$26)))*'P-Parametri'!$B$27*(1-'P-Parametri'!$B$28)</f>
        <v>748.99786413947822</v>
      </c>
      <c r="S371" s="10">
        <f>(('P-Parametri'!$B$24*S369)*(1+'P-Parametri'!$B$26)^('1-Input'!$B$25-1-'1-Input'!$C$12+1)*(IF('P-Parametri'!$B$26=0,'1-Input'!$C$12,((1+'P-Parametri'!$B$26)^'1-Input'!$C$12-1)/'P-Parametri'!$B$26)))*'P-Parametri'!$B$27*(1-'P-Parametri'!$B$28)</f>
        <v>672.12905228442492</v>
      </c>
      <c r="W371" s="10">
        <f>(('P-Parametri'!$B$24*W369)*(1+'P-Parametri'!$B$26)^('1-Input'!$B$25-1-'1-Input'!$C$12+1)*(IF('P-Parametri'!$B$26=0,'1-Input'!$C$12,((1+'P-Parametri'!$B$26)^'1-Input'!$C$12-1)/'P-Parametri'!$B$26)))*'P-Parametri'!$B$27*(1-'P-Parametri'!$B$28)</f>
        <v>679.71875412877523</v>
      </c>
    </row>
    <row r="372" spans="1:26">
      <c r="A372" s="15" t="s">
        <v>176</v>
      </c>
      <c r="B372" s="15" t="s">
        <v>177</v>
      </c>
      <c r="C372" s="15" t="s">
        <v>178</v>
      </c>
      <c r="D372" s="15" t="s">
        <v>180</v>
      </c>
      <c r="E372" s="15" t="s">
        <v>181</v>
      </c>
      <c r="F372" s="15" t="s">
        <v>182</v>
      </c>
      <c r="G372" s="15" t="s">
        <v>178</v>
      </c>
      <c r="H372" s="15" t="s">
        <v>180</v>
      </c>
      <c r="I372" s="15" t="s">
        <v>181</v>
      </c>
      <c r="J372" s="15" t="s">
        <v>182</v>
      </c>
      <c r="K372" s="15" t="s">
        <v>178</v>
      </c>
      <c r="L372" s="15" t="s">
        <v>180</v>
      </c>
      <c r="M372" s="15" t="s">
        <v>181</v>
      </c>
      <c r="N372" s="15" t="s">
        <v>182</v>
      </c>
      <c r="O372" s="15" t="s">
        <v>178</v>
      </c>
      <c r="P372" s="15" t="s">
        <v>180</v>
      </c>
      <c r="Q372" s="15" t="s">
        <v>181</v>
      </c>
      <c r="R372" s="15" t="s">
        <v>182</v>
      </c>
      <c r="S372" s="15" t="s">
        <v>178</v>
      </c>
      <c r="T372" s="15" t="s">
        <v>180</v>
      </c>
      <c r="U372" s="15" t="s">
        <v>181</v>
      </c>
      <c r="V372" s="15" t="s">
        <v>182</v>
      </c>
      <c r="W372" s="15" t="s">
        <v>178</v>
      </c>
      <c r="X372" s="15" t="s">
        <v>180</v>
      </c>
      <c r="Y372" s="15" t="s">
        <v>181</v>
      </c>
      <c r="Z372" s="15" t="s">
        <v>182</v>
      </c>
    </row>
    <row r="373" spans="1:26">
      <c r="A373" s="9">
        <f>0</f>
        <v>0</v>
      </c>
      <c r="D373" s="10">
        <f>0</f>
        <v>0</v>
      </c>
      <c r="E373" s="10">
        <f>'1-Input'!$B$8</f>
        <v>760000</v>
      </c>
      <c r="F373" s="10">
        <f>'1-Input'!$B$9</f>
        <v>586000</v>
      </c>
      <c r="H373" s="10">
        <f>0</f>
        <v>0</v>
      </c>
      <c r="I373" s="10">
        <f>'1-Input'!$B$8</f>
        <v>760000</v>
      </c>
      <c r="J373" s="10">
        <f>'1-Input'!$B$9</f>
        <v>586000</v>
      </c>
      <c r="L373" s="10">
        <f>0</f>
        <v>0</v>
      </c>
      <c r="M373" s="10">
        <f>'1-Input'!$B$8</f>
        <v>760000</v>
      </c>
      <c r="N373" s="10">
        <f>'1-Input'!$B$9</f>
        <v>586000</v>
      </c>
      <c r="P373" s="10">
        <f>0</f>
        <v>0</v>
      </c>
      <c r="Q373" s="10">
        <f>'1-Input'!$B$8</f>
        <v>760000</v>
      </c>
      <c r="R373" s="10">
        <f>'1-Input'!$B$9</f>
        <v>586000</v>
      </c>
      <c r="T373" s="10">
        <f>0</f>
        <v>0</v>
      </c>
      <c r="U373" s="10">
        <f>'1-Input'!$B$8</f>
        <v>760000</v>
      </c>
      <c r="V373" s="10">
        <f>'1-Input'!$B$9</f>
        <v>586000</v>
      </c>
      <c r="X373" s="10">
        <f>0</f>
        <v>0</v>
      </c>
      <c r="Y373" s="10">
        <f>'1-Input'!$B$8</f>
        <v>760000</v>
      </c>
      <c r="Z373" s="10">
        <f>'1-Input'!$B$9</f>
        <v>586000</v>
      </c>
    </row>
    <row r="374" spans="1:26">
      <c r="A374" s="9">
        <f t="shared" ref="A374:A415" si="7">A373+1</f>
        <v>1</v>
      </c>
      <c r="B374" s="12">
        <f>IF($A374='P-Parametri'!$B$47,'P-Parametri'!$B$34,IF($A374='P-Parametri'!$B$48,'P-Parametri'!$C$34,'P-Parametri'!$B$50))</f>
        <v>0.01</v>
      </c>
      <c r="C374" s="10">
        <f>IF($A374&lt;='1-Input'!$B$26,0,IF($A374='1-Input'!$B$26+1,('1-Input'!$B$23+$C$371)*'1-Input'!$B$27,'1-Input'!$B$23+$C$371))</f>
        <v>0</v>
      </c>
      <c r="D374" s="10">
        <f>MAX(0,('1-Input'!$B$10-C374-IF(AND($A374&gt;=1,$A374&lt;1+'1-Input'!$C$12),$C$370,0)))/(1-'P-Parametri'!$B$31*MAX(0,IF(E373&lt;=0,0,(E373-F373)/E373)))</f>
        <v>12470.57275332871</v>
      </c>
      <c r="E374" s="10">
        <f>((E373-D374+MAX(0,-('1-Input'!$B$10-C374-IF(AND($A374&gt;=1,$A374&lt;1+'1-Input'!$C$12),$C$370,0))))*(1+B374))*(1-'P-Parametri'!$B$32)</f>
        <v>753494.71207609971</v>
      </c>
      <c r="F374" s="10">
        <f>IF(E373&lt;=0,F373,F373*(1-D374/E373))+MAX(0,-('1-Input'!$B$10-C374-IF(AND($A374&gt;=1,$A374&lt;1+'1-Input'!$C$12),$C$370,0)))</f>
        <v>576384.53206124913</v>
      </c>
      <c r="G374" s="10">
        <f>IF($A374&lt;='1-Input'!$B$26,0,IF($A374='1-Input'!$B$26+1,('1-Input'!$B$23+$G$371)*'1-Input'!$B$27,'1-Input'!$B$23+$G$371))</f>
        <v>0</v>
      </c>
      <c r="H374" s="10">
        <f>MAX(0,('1-Input'!$B$10-G374-IF(AND($A374&gt;=1,$A374&lt;1+'1-Input'!$C$12),$G$370,0)))/(1-'P-Parametri'!$B$31*MAX(0,IF(I373&lt;=0,0,(I373-J373)/I373)))</f>
        <v>3146.5012159199023</v>
      </c>
      <c r="I374" s="10">
        <f>((I373-H374+MAX(0,-('1-Input'!$B$10-G374-IF(AND($A374&gt;=1,$A374&lt;1+'1-Input'!$C$12),$G$370,0))))*(1+B374))*(1-'P-Parametri'!$B$32)</f>
        <v>762893.18970437709</v>
      </c>
      <c r="J374" s="10">
        <f>IF(I373&lt;=0,J373,J373*(1-H374/I373))+MAX(0,-('1-Input'!$B$10-G374-IF(AND($A374&gt;=1,$A374&lt;1+'1-Input'!$C$12),$G$370,0)))</f>
        <v>583573.88195719861</v>
      </c>
      <c r="K374" s="10">
        <f>IF($A374&lt;='1-Input'!$B$26,0,IF($A374='1-Input'!$B$26+1,('1-Input'!$B$23+$K$371)*'1-Input'!$B$27,'1-Input'!$B$23+$K$371))</f>
        <v>0</v>
      </c>
      <c r="L374" s="10">
        <f>MAX(0,('1-Input'!$B$10-K374-IF(AND($A374&gt;=1,$A374&lt;1+'1-Input'!$C$12),$K$370,0)))/(1-'P-Parametri'!$B$31*MAX(0,IF(M373&lt;=0,0,(M373-N373)/M373)))</f>
        <v>30554.041768015937</v>
      </c>
      <c r="M374" s="10">
        <f>((M373-L374+MAX(0,-('1-Input'!$B$10-K374-IF(AND($A374&gt;=1,$A374&lt;1+'1-Input'!$C$12),$K$370,0))))*(1+B374))*(1-'P-Parametri'!$B$32)</f>
        <v>735266.93697867531</v>
      </c>
      <c r="N374" s="10">
        <f>IF(M373&lt;=0,N373,N373*(1-L374/M373))+MAX(0,-('1-Input'!$B$10-K374-IF(AND($A374&gt;=1,$A374&lt;1+'1-Input'!$C$12),$K$370,0)))</f>
        <v>562441.22568939824</v>
      </c>
      <c r="O374" s="10">
        <f>IF($A374&lt;='1-Input'!$B$26,0,IF($A374='1-Input'!$B$26+1,('1-Input'!$B$23+$O$371)*'1-Input'!$B$27,'1-Input'!$B$23+$O$371))</f>
        <v>0</v>
      </c>
      <c r="P374" s="10">
        <f>MAX(0,('1-Input'!$B$10-O374-IF(AND($A374&gt;=1,$A374&lt;1+'1-Input'!$C$12),$O$370,0)))/(1-'P-Parametri'!$B$31*MAX(0,IF(Q373&lt;=0,0,(Q373-R373)/Q373)))</f>
        <v>25520.40346067127</v>
      </c>
      <c r="Q374" s="10">
        <f>((Q373-P374+MAX(0,-('1-Input'!$B$10-O374-IF(AND($A374&gt;=1,$A374&lt;1+'1-Input'!$C$12),$O$370,0))))*(1+B374))*(1-'P-Parametri'!$B$32)</f>
        <v>740340.7437197126</v>
      </c>
      <c r="R374" s="10">
        <f>IF(Q373&lt;=0,R373,R373*(1-P374/Q373))+MAX(0,-('1-Input'!$B$10-O374-IF(AND($A374&gt;=1,$A374&lt;1+'1-Input'!$C$12),$O$370,0)))</f>
        <v>566322.42575269297</v>
      </c>
      <c r="S374" s="10">
        <f>IF($A374&lt;='1-Input'!$B$26,0,IF($A374='1-Input'!$B$26+1,('1-Input'!$B$23+$S$371)*'1-Input'!$B$27,'1-Input'!$B$23+$S$371))</f>
        <v>0</v>
      </c>
      <c r="T374" s="10">
        <f>MAX(0,('1-Input'!$B$10-S374-IF(AND($A374&gt;=1,$A374&lt;1+'1-Input'!$C$12),$S$370,0)))/(1-'P-Parametri'!$B$31*MAX(0,IF(U373&lt;=0,0,(U373-V373)/U373)))</f>
        <v>26065.888452543826</v>
      </c>
      <c r="U374" s="10">
        <f>((U373-T374+MAX(0,-('1-Input'!$B$10-S374-IF(AND($A374&gt;=1,$A374&lt;1+'1-Input'!$C$12),$S$370,0))))*(1+B374))*(1-'P-Parametri'!$B$32)</f>
        <v>739790.90575760487</v>
      </c>
      <c r="V374" s="10">
        <f>IF(U373&lt;=0,V373,V373*(1-T374/U373))+MAX(0,-('1-Input'!$B$10-S374-IF(AND($A374&gt;=1,$A374&lt;1+'1-Input'!$C$12),$S$370,0)))</f>
        <v>565901.82811422274</v>
      </c>
      <c r="W374" s="10">
        <f>IF($A374&lt;='1-Input'!$B$26,0,IF($A374='1-Input'!$B$26+1,('1-Input'!$B$23+$W$371)*'1-Input'!$B$27,'1-Input'!$B$23+$W$371))</f>
        <v>0</v>
      </c>
      <c r="X374" s="10">
        <f>MAX(0,('1-Input'!$B$10-W374-IF(AND($A374&gt;=1,$A374&lt;1+'1-Input'!$C$12),$W$370,0)))/(1-'P-Parametri'!$B$31*MAX(0,IF(Y373&lt;=0,0,(Y373-Z373)/Y373)))</f>
        <v>26012.029568180074</v>
      </c>
      <c r="Y374" s="10">
        <f>((Y373-X374+MAX(0,-('1-Input'!$B$10-W374-IF(AND($A374&gt;=1,$A374&lt;1+'1-Input'!$C$12),$W$370,0))))*(1+B374))*(1-'P-Parametri'!$B$32)</f>
        <v>739845.19443586585</v>
      </c>
      <c r="Z374" s="10">
        <f>IF(Y373&lt;=0,Z373,Z373*(1-X374/Y373))+MAX(0,-('1-Input'!$B$10-W374-IF(AND($A374&gt;=1,$A374&lt;1+'1-Input'!$C$12),$W$370,0)))</f>
        <v>565943.3561487454</v>
      </c>
    </row>
    <row r="375" spans="1:26">
      <c r="A375" s="9">
        <f t="shared" si="7"/>
        <v>2</v>
      </c>
      <c r="B375" s="12">
        <f>IF($A375='P-Parametri'!$B$47,'P-Parametri'!$B$34,IF($A375='P-Parametri'!$B$48,'P-Parametri'!$C$34,'P-Parametri'!$B$50))</f>
        <v>0.01</v>
      </c>
      <c r="C375" s="10">
        <f>IF($A375&lt;='1-Input'!$B$26,0,IF($A375='1-Input'!$B$26+1,('1-Input'!$B$23+$C$371)*'1-Input'!$B$27,'1-Input'!$B$23+$C$371))</f>
        <v>0</v>
      </c>
      <c r="D375" s="10">
        <f>MAX(0,('1-Input'!$B$10-C375-IF(AND($A375&gt;=1,$A375&lt;1+'1-Input'!$C$12),$C$370,0)))/(1-'P-Parametri'!$B$31*MAX(0,IF(E374&lt;=0,0,(E374-F374)/E374)))</f>
        <v>12491.653287998461</v>
      </c>
      <c r="E375" s="10">
        <f>((E374-D375+MAX(0,-('1-Input'!$B$10-C375-IF(AND($A375&gt;=1,$A375&lt;1+'1-Input'!$C$12),$C$370,0))))*(1+B375))*(1-'P-Parametri'!$B$32)</f>
        <v>746916.26319723018</v>
      </c>
      <c r="F375" s="10">
        <f>IF(E374&lt;=0,F374,F374*(1-D375/E374))+MAX(0,-('1-Input'!$B$10-C375-IF(AND($A375&gt;=1,$A375&lt;1+'1-Input'!$C$12),$C$370,0)))</f>
        <v>566829.06256732764</v>
      </c>
      <c r="G375" s="10">
        <f>IF($A375&lt;='1-Input'!$B$26,0,IF($A375='1-Input'!$B$26+1,('1-Input'!$B$23+$G$371)*'1-Input'!$B$27,'1-Input'!$B$23+$G$371))</f>
        <v>0</v>
      </c>
      <c r="H375" s="10">
        <f>MAX(0,('1-Input'!$B$10-G375-IF(AND($A375&gt;=1,$A375&lt;1+'1-Input'!$C$12),$G$370,0)))/(1-'P-Parametri'!$B$31*MAX(0,IF(I374&lt;=0,0,(I374-J374)/I374)))</f>
        <v>3151.82013184162</v>
      </c>
      <c r="I375" s="10">
        <f>((I374-H375+MAX(0,-('1-Input'!$B$10-G375-IF(AND($A375&gt;=1,$A375&lt;1+'1-Input'!$C$12),$G$370,0))))*(1+B375))*(1-'P-Parametri'!$B$32)</f>
        <v>765804.10570172442</v>
      </c>
      <c r="J375" s="10">
        <f>IF(I374&lt;=0,J374,J374*(1-H375/I374))+MAX(0,-('1-Input'!$B$10-G375-IF(AND($A375&gt;=1,$A375&lt;1+'1-Input'!$C$12),$G$370,0)))</f>
        <v>581162.90236740524</v>
      </c>
      <c r="K375" s="10">
        <f>IF($A375&lt;='1-Input'!$B$26,0,IF($A375='1-Input'!$B$26+1,('1-Input'!$B$23+$K$371)*'1-Input'!$B$27,'1-Input'!$B$23+$K$371))</f>
        <v>0</v>
      </c>
      <c r="L375" s="10">
        <f>MAX(0,('1-Input'!$B$10-K375-IF(AND($A375&gt;=1,$A375&lt;1+'1-Input'!$C$12),$K$370,0)))/(1-'P-Parametri'!$B$31*MAX(0,IF(M374&lt;=0,0,(M374-N374)/M374)))</f>
        <v>30605.69100254045</v>
      </c>
      <c r="M375" s="10">
        <f>((M374-L375+MAX(0,-('1-Input'!$B$10-K375-IF(AND($A375&gt;=1,$A375&lt;1+'1-Input'!$C$12),$K$370,0))))*(1+B375))*(1-'P-Parametri'!$B$32)</f>
        <v>710284.44271902449</v>
      </c>
      <c r="N375" s="10">
        <f>IF(M374&lt;=0,N374,N374*(1-L375/M374))+MAX(0,-('1-Input'!$B$10-K375-IF(AND($A375&gt;=1,$A375&lt;1+'1-Input'!$C$12),$K$370,0)))</f>
        <v>539029.45304628927</v>
      </c>
      <c r="O375" s="10">
        <f>IF($A375&lt;='1-Input'!$B$26,0,IF($A375='1-Input'!$B$26+1,('1-Input'!$B$23+$O$371)*'1-Input'!$B$27,'1-Input'!$B$23+$O$371))</f>
        <v>0</v>
      </c>
      <c r="P375" s="10">
        <f>MAX(0,('1-Input'!$B$10-O375-IF(AND($A375&gt;=1,$A375&lt;1+'1-Input'!$C$12),$O$370,0)))/(1-'P-Parametri'!$B$31*MAX(0,IF(Q374&lt;=0,0,(Q374-R374)/Q374)))</f>
        <v>25563.543720591981</v>
      </c>
      <c r="Q375" s="10">
        <f>((Q374-P375+MAX(0,-('1-Input'!$B$10-O375-IF(AND($A375&gt;=1,$A375&lt;1+'1-Input'!$C$12),$O$370,0))))*(1+B375))*(1-'P-Parametri'!$B$32)</f>
        <v>720481.12205511366</v>
      </c>
      <c r="R375" s="10">
        <f>IF(Q374&lt;=0,R374,R374*(1-P375/Q374))+MAX(0,-('1-Input'!$B$10-O375-IF(AND($A375&gt;=1,$A375&lt;1+'1-Input'!$C$12),$O$370,0)))</f>
        <v>546767.63532208337</v>
      </c>
      <c r="S375" s="10">
        <f>IF($A375&lt;='1-Input'!$B$26,0,IF($A375='1-Input'!$B$26+1,('1-Input'!$B$23+$S$371)*'1-Input'!$B$27,'1-Input'!$B$23+$S$371))</f>
        <v>0</v>
      </c>
      <c r="T375" s="10">
        <f>MAX(0,('1-Input'!$B$10-S375-IF(AND($A375&gt;=1,$A375&lt;1+'1-Input'!$C$12),$S$370,0)))/(1-'P-Parametri'!$B$31*MAX(0,IF(U374&lt;=0,0,(U374-V374)/U374)))</f>
        <v>26109.950812476338</v>
      </c>
      <c r="U375" s="10">
        <f>((U374-T375+MAX(0,-('1-Input'!$B$10-S375-IF(AND($A375&gt;=1,$A375&lt;1+'1-Input'!$C$12),$S$370,0))))*(1+B375))*(1-'P-Parametri'!$B$32)</f>
        <v>719376.12896559073</v>
      </c>
      <c r="V375" s="10">
        <f>IF(U374&lt;=0,V374,V374*(1-T375/U374))+MAX(0,-('1-Input'!$B$10-S375-IF(AND($A375&gt;=1,$A375&lt;1+'1-Input'!$C$12),$S$370,0)))</f>
        <v>545929.06448363804</v>
      </c>
      <c r="W375" s="10">
        <f>IF($A375&lt;='1-Input'!$B$26,0,IF($A375='1-Input'!$B$26+1,('1-Input'!$B$23+$W$371)*'1-Input'!$B$27,'1-Input'!$B$23+$W$371))</f>
        <v>0</v>
      </c>
      <c r="X375" s="10">
        <f>MAX(0,('1-Input'!$B$10-W375-IF(AND($A375&gt;=1,$A375&lt;1+'1-Input'!$C$12),$W$370,0)))/(1-'P-Parametri'!$B$31*MAX(0,IF(Y374&lt;=0,0,(Y374-Z374)/Y374)))</f>
        <v>26056.000883851702</v>
      </c>
      <c r="Y375" s="10">
        <f>((Y374-X375+MAX(0,-('1-Input'!$B$10-W375-IF(AND($A375&gt;=1,$A375&lt;1+'1-Input'!$C$12),$W$370,0))))*(1+B375))*(1-'P-Parametri'!$B$32)</f>
        <v>719485.23131655925</v>
      </c>
      <c r="Z375" s="10">
        <f>IF(Y374&lt;=0,Z374,Z374*(1-X375/Y374))+MAX(0,-('1-Input'!$B$10-W375-IF(AND($A375&gt;=1,$A375&lt;1+'1-Input'!$C$12),$W$370,0)))</f>
        <v>546011.86142671003</v>
      </c>
    </row>
    <row r="376" spans="1:26">
      <c r="A376" s="9">
        <f t="shared" si="7"/>
        <v>3</v>
      </c>
      <c r="B376" s="12">
        <f>IF($A376='P-Parametri'!$B$47,'P-Parametri'!$B$34,IF($A376='P-Parametri'!$B$48,'P-Parametri'!$C$34,'P-Parametri'!$B$50))</f>
        <v>0.01</v>
      </c>
      <c r="C376" s="10">
        <f>IF($A376&lt;='1-Input'!$B$26,0,IF($A376='1-Input'!$B$26+1,('1-Input'!$B$23+$C$371)*'1-Input'!$B$27,'1-Input'!$B$23+$C$371))</f>
        <v>0</v>
      </c>
      <c r="D376" s="10">
        <f>MAX(0,('1-Input'!$B$10-C376-IF(AND($A376&gt;=1,$A376&lt;1+'1-Input'!$C$12),$C$370,0)))/(1-'P-Parametri'!$B$31*MAX(0,IF(E375&lt;=0,0,(E375-F375)/E375)))</f>
        <v>12512.637475994567</v>
      </c>
      <c r="E376" s="10">
        <f>((E375-D376+MAX(0,-('1-Input'!$B$10-C376-IF(AND($A376&gt;=1,$A376&lt;1+'1-Input'!$C$12),$C$370,0))))*(1+B376))*(1-'P-Parametri'!$B$32)</f>
        <v>740264.1666544911</v>
      </c>
      <c r="F376" s="10">
        <f>IF(E375&lt;=0,F375,F375*(1-D376/E375))+MAX(0,-('1-Input'!$B$10-C376-IF(AND($A376&gt;=1,$A376&lt;1+'1-Input'!$C$12),$C$370,0)))</f>
        <v>557333.31730077963</v>
      </c>
      <c r="G376" s="10">
        <f>IF($A376&lt;='1-Input'!$B$26,0,IF($A376='1-Input'!$B$26+1,('1-Input'!$B$23+$G$371)*'1-Input'!$B$27,'1-Input'!$B$23+$G$371))</f>
        <v>0</v>
      </c>
      <c r="H376" s="10">
        <f>MAX(0,('1-Input'!$B$10-G376-IF(AND($A376&gt;=1,$A376&lt;1+'1-Input'!$C$12),$G$370,0)))/(1-'P-Parametri'!$B$31*MAX(0,IF(I375&lt;=0,0,(I375-J375)/I375)))</f>
        <v>3157.1147381400533</v>
      </c>
      <c r="I376" s="10">
        <f>((I375-H376+MAX(0,-('1-Input'!$B$10-G376-IF(AND($A376&gt;=1,$A376&lt;1+'1-Input'!$C$12),$G$370,0))))*(1+B376))*(1-'P-Parametri'!$B$32)</f>
        <v>768732.91395147378</v>
      </c>
      <c r="J376" s="10">
        <f>IF(I375&lt;=0,J375,J375*(1-H376/I375))+MAX(0,-('1-Input'!$B$10-G376-IF(AND($A376&gt;=1,$A376&lt;1+'1-Input'!$C$12),$G$370,0)))</f>
        <v>578766.99204169202</v>
      </c>
      <c r="K376" s="10">
        <f>IF($A376&lt;='1-Input'!$B$26,0,IF($A376='1-Input'!$B$26+1,('1-Input'!$B$23+$K$371)*'1-Input'!$B$27,'1-Input'!$B$23+$K$371))</f>
        <v>0</v>
      </c>
      <c r="L376" s="10">
        <f>MAX(0,('1-Input'!$B$10-K376-IF(AND($A376&gt;=1,$A376&lt;1+'1-Input'!$C$12),$K$370,0)))/(1-'P-Parametri'!$B$31*MAX(0,IF(M375&lt;=0,0,(M375-N375)/M375)))</f>
        <v>30657.104178918406</v>
      </c>
      <c r="M376" s="10">
        <f>((M375-L376+MAX(0,-('1-Input'!$B$10-K376-IF(AND($A376&gt;=1,$A376&lt;1+'1-Input'!$C$12),$K$370,0))))*(1+B376))*(1-'P-Parametri'!$B$32)</f>
        <v>685050.76470165618</v>
      </c>
      <c r="N376" s="10">
        <f>IF(M375&lt;=0,N375,N375*(1-L376/M375))+MAX(0,-('1-Input'!$B$10-K376-IF(AND($A376&gt;=1,$A376&lt;1+'1-Input'!$C$12),$K$370,0)))</f>
        <v>515764.01021287148</v>
      </c>
      <c r="O376" s="10">
        <f>IF($A376&lt;='1-Input'!$B$26,0,IF($A376='1-Input'!$B$26+1,('1-Input'!$B$23+$O$371)*'1-Input'!$B$27,'1-Input'!$B$23+$O$371))</f>
        <v>0</v>
      </c>
      <c r="P376" s="10">
        <f>MAX(0,('1-Input'!$B$10-O376-IF(AND($A376&gt;=1,$A376&lt;1+'1-Input'!$C$12),$O$370,0)))/(1-'P-Parametri'!$B$31*MAX(0,IF(Q375&lt;=0,0,(Q375-R375)/Q375)))</f>
        <v>25606.486811863575</v>
      </c>
      <c r="Q376" s="10">
        <f>((Q375-P376+MAX(0,-('1-Input'!$B$10-O376-IF(AND($A376&gt;=1,$A376&lt;1+'1-Input'!$C$12),$O$370,0))))*(1+B376))*(1-'P-Parametri'!$B$32)</f>
        <v>700419.73483249126</v>
      </c>
      <c r="R376" s="10">
        <f>IF(Q375&lt;=0,R375,R375*(1-P376/Q375))+MAX(0,-('1-Input'!$B$10-O376-IF(AND($A376&gt;=1,$A376&lt;1+'1-Input'!$C$12),$O$370,0)))</f>
        <v>527335.06753586209</v>
      </c>
      <c r="S376" s="10">
        <f>IF($A376&lt;='1-Input'!$B$26,0,IF($A376='1-Input'!$B$26+1,('1-Input'!$B$23+$S$371)*'1-Input'!$B$27,'1-Input'!$B$23+$S$371))</f>
        <v>0</v>
      </c>
      <c r="T376" s="10">
        <f>MAX(0,('1-Input'!$B$10-S376-IF(AND($A376&gt;=1,$A376&lt;1+'1-Input'!$C$12),$S$370,0)))/(1-'P-Parametri'!$B$31*MAX(0,IF(U375&lt;=0,0,(U375-V375)/U375)))</f>
        <v>26153.811789385178</v>
      </c>
      <c r="U376" s="10">
        <f>((U375-T376+MAX(0,-('1-Input'!$B$10-S376-IF(AND($A376&gt;=1,$A376&lt;1+'1-Input'!$C$12),$S$370,0))))*(1+B376))*(1-'P-Parametri'!$B$32)</f>
        <v>698754.23126727168</v>
      </c>
      <c r="V376" s="10">
        <f>IF(U375&lt;=0,V375,V375*(1-T376/U375))+MAX(0,-('1-Input'!$B$10-S376-IF(AND($A376&gt;=1,$A376&lt;1+'1-Input'!$C$12),$S$370,0)))</f>
        <v>526081.13594117854</v>
      </c>
      <c r="W376" s="10">
        <f>IF($A376&lt;='1-Input'!$B$26,0,IF($A376='1-Input'!$B$26+1,('1-Input'!$B$23+$W$371)*'1-Input'!$B$27,'1-Input'!$B$23+$W$371))</f>
        <v>0</v>
      </c>
      <c r="X376" s="10">
        <f>MAX(0,('1-Input'!$B$10-W376-IF(AND($A376&gt;=1,$A376&lt;1+'1-Input'!$C$12),$W$370,0)))/(1-'P-Parametri'!$B$31*MAX(0,IF(Y375&lt;=0,0,(Y375-Z375)/Y375)))</f>
        <v>26099.771232609201</v>
      </c>
      <c r="Y376" s="10">
        <f>((Y375-X376+MAX(0,-('1-Input'!$B$10-W376-IF(AND($A376&gt;=1,$A376&lt;1+'1-Input'!$C$12),$W$370,0))))*(1+B376))*(1-'P-Parametri'!$B$32)</f>
        <v>698918.67605542007</v>
      </c>
      <c r="Z376" s="10">
        <f>IF(Y375&lt;=0,Z375,Z375*(1-X376/Y375))+MAX(0,-('1-Input'!$B$10-W376-IF(AND($A376&gt;=1,$A376&lt;1+'1-Input'!$C$12),$W$370,0)))</f>
        <v>526204.94385113835</v>
      </c>
    </row>
    <row r="377" spans="1:26">
      <c r="A377" s="9">
        <f t="shared" si="7"/>
        <v>4</v>
      </c>
      <c r="B377" s="12">
        <f>IF($A377='P-Parametri'!$B$47,'P-Parametri'!$B$34,IF($A377='P-Parametri'!$B$48,'P-Parametri'!$C$34,'P-Parametri'!$B$50))</f>
        <v>0.01</v>
      </c>
      <c r="C377" s="10">
        <f>IF($A377&lt;='1-Input'!$B$26,0,IF($A377='1-Input'!$B$26+1,('1-Input'!$B$23+$C$371)*'1-Input'!$B$27,'1-Input'!$B$23+$C$371))</f>
        <v>0</v>
      </c>
      <c r="D377" s="10">
        <f>MAX(0,('1-Input'!$B$10-C377-IF(AND($A377&gt;=1,$A377&lt;1+'1-Input'!$C$12),$C$370,0)))/(1-'P-Parametri'!$B$31*MAX(0,IF(E376&lt;=0,0,(E376-F376)/E376)))</f>
        <v>12533.52531802323</v>
      </c>
      <c r="E377" s="10">
        <f>((E376-D377+MAX(0,-('1-Input'!$B$10-C377-IF(AND($A377&gt;=1,$A377&lt;1+'1-Input'!$C$12),$C$370,0))))*(1+B377))*(1-'P-Parametri'!$B$32)</f>
        <v>733537.93185433291</v>
      </c>
      <c r="F377" s="10">
        <f>IF(E376&lt;=0,F376,F376*(1-D377/E376))+MAX(0,-('1-Input'!$B$10-C377-IF(AND($A377&gt;=1,$A377&lt;1+'1-Input'!$C$12),$C$370,0)))</f>
        <v>547897.02204615937</v>
      </c>
      <c r="G377" s="10">
        <f>IF($A377&lt;='1-Input'!$B$26,0,IF($A377='1-Input'!$B$26+1,('1-Input'!$B$23+$G$371)*'1-Input'!$B$27,'1-Input'!$B$23+$G$371))</f>
        <v>0</v>
      </c>
      <c r="H377" s="10">
        <f>MAX(0,('1-Input'!$B$10-G377-IF(AND($A377&gt;=1,$A377&lt;1+'1-Input'!$C$12),$G$370,0)))/(1-'P-Parametri'!$B$31*MAX(0,IF(I376&lt;=0,0,(I376-J376)/I376)))</f>
        <v>3162.3850349933859</v>
      </c>
      <c r="I377" s="10">
        <f>((I376-H377+MAX(0,-('1-Input'!$B$10-G377-IF(AND($A377&gt;=1,$A377&lt;1+'1-Input'!$C$12),$G$370,0))))*(1+B377))*(1-'P-Parametri'!$B$32)</f>
        <v>771679.78173723386</v>
      </c>
      <c r="J377" s="10">
        <f>IF(I376&lt;=0,J376,J376*(1-H377/I376))+MAX(0,-('1-Input'!$B$10-G377-IF(AND($A377&gt;=1,$A377&lt;1+'1-Input'!$C$12),$G$370,0)))</f>
        <v>576386.08179163828</v>
      </c>
      <c r="K377" s="10">
        <f>IF($A377&lt;='1-Input'!$B$26,0,IF($A377='1-Input'!$B$26+1,('1-Input'!$B$23+$K$371)*'1-Input'!$B$27,'1-Input'!$B$23+$K$371))</f>
        <v>0</v>
      </c>
      <c r="L377" s="10">
        <f>MAX(0,('1-Input'!$B$10-K377-IF(AND($A377&gt;=1,$A377&lt;1+'1-Input'!$C$12),$K$370,0)))/(1-'P-Parametri'!$B$31*MAX(0,IF(M376&lt;=0,0,(M376-N376)/M376)))</f>
        <v>30708.281298880047</v>
      </c>
      <c r="M377" s="10">
        <f>((M376-L377+MAX(0,-('1-Input'!$B$10-K377-IF(AND($A377&gt;=1,$A377&lt;1+'1-Input'!$C$12),$K$370,0))))*(1+B377))*(1-'P-Parametri'!$B$32)</f>
        <v>659564.13642033038</v>
      </c>
      <c r="N377" s="10">
        <f>IF(M376&lt;=0,N376,N376*(1-L377/M376))+MAX(0,-('1-Input'!$B$10-K377-IF(AND($A377&gt;=1,$A377&lt;1+'1-Input'!$C$12),$K$370,0)))</f>
        <v>492644.22533626755</v>
      </c>
      <c r="O377" s="10">
        <f>IF($A377&lt;='1-Input'!$B$26,0,IF($A377='1-Input'!$B$26+1,('1-Input'!$B$23+$O$371)*'1-Input'!$B$27,'1-Input'!$B$23+$O$371))</f>
        <v>0</v>
      </c>
      <c r="P377" s="10">
        <f>MAX(0,('1-Input'!$B$10-O377-IF(AND($A377&gt;=1,$A377&lt;1+'1-Input'!$C$12),$O$370,0)))/(1-'P-Parametri'!$B$31*MAX(0,IF(Q376&lt;=0,0,(Q376-R376)/Q376)))</f>
        <v>25649.232735931251</v>
      </c>
      <c r="Q377" s="10">
        <f>((Q376-P377+MAX(0,-('1-Input'!$B$10-O377-IF(AND($A377&gt;=1,$A377&lt;1+'1-Input'!$C$12),$O$370,0))))*(1+B377))*(1-'P-Parametri'!$B$32)</f>
        <v>680155.17070329061</v>
      </c>
      <c r="R377" s="10">
        <f>IF(Q376&lt;=0,R376,R376*(1-P377/Q376))+MAX(0,-('1-Input'!$B$10-O377-IF(AND($A377&gt;=1,$A377&lt;1+'1-Input'!$C$12),$O$370,0)))</f>
        <v>508024.16122583341</v>
      </c>
      <c r="S377" s="10">
        <f>IF($A377&lt;='1-Input'!$B$26,0,IF($A377='1-Input'!$B$26+1,('1-Input'!$B$23+$S$371)*'1-Input'!$B$27,'1-Input'!$B$23+$S$371))</f>
        <v>0</v>
      </c>
      <c r="T377" s="10">
        <f>MAX(0,('1-Input'!$B$10-S377-IF(AND($A377&gt;=1,$A377&lt;1+'1-Input'!$C$12),$S$370,0)))/(1-'P-Parametri'!$B$31*MAX(0,IF(U376&lt;=0,0,(U376-V376)/U376)))</f>
        <v>26197.471384746437</v>
      </c>
      <c r="U377" s="10">
        <f>((U376-T377+MAX(0,-('1-Input'!$B$10-S377-IF(AND($A377&gt;=1,$A377&lt;1+'1-Input'!$C$12),$S$370,0))))*(1+B377))*(1-'P-Parametri'!$B$32)</f>
        <v>677923.76282638765</v>
      </c>
      <c r="V377" s="10">
        <f>IF(U376&lt;=0,V376,V376*(1-T377/U376))+MAX(0,-('1-Input'!$B$10-S377-IF(AND($A377&gt;=1,$A377&lt;1+'1-Input'!$C$12),$S$370,0)))</f>
        <v>506357.469323978</v>
      </c>
      <c r="W377" s="10">
        <f>IF($A377&lt;='1-Input'!$B$26,0,IF($A377='1-Input'!$B$26+1,('1-Input'!$B$23+$W$371)*'1-Input'!$B$27,'1-Input'!$B$23+$W$371))</f>
        <v>0</v>
      </c>
      <c r="X377" s="10">
        <f>MAX(0,('1-Input'!$B$10-W377-IF(AND($A377&gt;=1,$A377&lt;1+'1-Input'!$C$12),$W$370,0)))/(1-'P-Parametri'!$B$31*MAX(0,IF(Y376&lt;=0,0,(Y376-Z376)/Y376)))</f>
        <v>26143.340615925619</v>
      </c>
      <c r="Y377" s="10">
        <f>((Y376-X377+MAX(0,-('1-Input'!$B$10-W377-IF(AND($A377&gt;=1,$A377&lt;1+'1-Input'!$C$12),$W$370,0))))*(1+B377))*(1-'P-Parametri'!$B$32)</f>
        <v>678144.0826163016</v>
      </c>
      <c r="Z377" s="10">
        <f>IF(Y376&lt;=0,Z376,Z376*(1-X377/Y376))+MAX(0,-('1-Input'!$B$10-W377-IF(AND($A377&gt;=1,$A377&lt;1+'1-Input'!$C$12),$W$370,0)))</f>
        <v>506522.03144346719</v>
      </c>
    </row>
    <row r="378" spans="1:26">
      <c r="A378" s="9">
        <f t="shared" si="7"/>
        <v>5</v>
      </c>
      <c r="B378" s="12">
        <f>IF($A378='P-Parametri'!$B$47,'P-Parametri'!$B$34,IF($A378='P-Parametri'!$B$48,'P-Parametri'!$C$34,'P-Parametri'!$B$50))</f>
        <v>0.01</v>
      </c>
      <c r="C378" s="10">
        <f>IF($A378&lt;='1-Input'!$B$26,0,IF($A378='1-Input'!$B$26+1,('1-Input'!$B$23+$C$371)*'1-Input'!$B$27,'1-Input'!$B$23+$C$371))</f>
        <v>0</v>
      </c>
      <c r="D378" s="10">
        <f>MAX(0,('1-Input'!$B$10-C378-IF(AND($A378&gt;=1,$A378&lt;1+'1-Input'!$C$12),$C$370,0)))/(1-'P-Parametri'!$B$31*MAX(0,IF(E377&lt;=0,0,(E377-F377)/E377)))</f>
        <v>12554.31682084288</v>
      </c>
      <c r="E378" s="10">
        <f>((E377-D378+MAX(0,-('1-Input'!$B$10-C378-IF(AND($A378&gt;=1,$A378&lt;1+'1-Input'!$C$12),$C$370,0))))*(1+B378))*(1-'P-Parametri'!$B$32)</f>
        <v>726737.06428145722</v>
      </c>
      <c r="F378" s="10">
        <f>IF(E377&lt;=0,F377,F377*(1-D378/E377))+MAX(0,-('1-Input'!$B$10-C378-IF(AND($A378&gt;=1,$A378&lt;1+'1-Input'!$C$12),$C$370,0)))</f>
        <v>538519.90260725655</v>
      </c>
      <c r="G378" s="10">
        <f>IF($A378&lt;='1-Input'!$B$26,0,IF($A378='1-Input'!$B$26+1,('1-Input'!$B$23+$G$371)*'1-Input'!$B$27,'1-Input'!$B$23+$G$371))</f>
        <v>0</v>
      </c>
      <c r="H378" s="10">
        <f>MAX(0,('1-Input'!$B$10-G378-IF(AND($A378&gt;=1,$A378&lt;1+'1-Input'!$C$12),$G$370,0)))/(1-'P-Parametri'!$B$31*MAX(0,IF(I377&lt;=0,0,(I377-J377)/I377)))</f>
        <v>3167.6310241068663</v>
      </c>
      <c r="I378" s="10">
        <f>((I377-H378+MAX(0,-('1-Input'!$B$10-G378-IF(AND($A378&gt;=1,$A378&lt;1+'1-Input'!$C$12),$G$370,0))))*(1+B378))*(1-'P-Parametri'!$B$32)</f>
        <v>774644.8776758177</v>
      </c>
      <c r="J378" s="10">
        <f>IF(I377&lt;=0,J377,J377*(1-H378/I377))+MAX(0,-('1-Input'!$B$10-G378-IF(AND($A378&gt;=1,$A378&lt;1+'1-Input'!$C$12),$G$370,0)))</f>
        <v>574020.10243367672</v>
      </c>
      <c r="K378" s="10">
        <f>IF($A378&lt;='1-Input'!$B$26,0,IF($A378='1-Input'!$B$26+1,('1-Input'!$B$23+$K$371)*'1-Input'!$B$27,'1-Input'!$B$23+$K$371))</f>
        <v>0</v>
      </c>
      <c r="L378" s="10">
        <f>MAX(0,('1-Input'!$B$10-K378-IF(AND($A378&gt;=1,$A378&lt;1+'1-Input'!$C$12),$K$370,0)))/(1-'P-Parametri'!$B$31*MAX(0,IF(M377&lt;=0,0,(M377-N377)/M377)))</f>
        <v>30759.222378984152</v>
      </c>
      <c r="M378" s="10">
        <f>((M377-L378+MAX(0,-('1-Input'!$B$10-K378-IF(AND($A378&gt;=1,$A378&lt;1+'1-Input'!$C$12),$K$370,0))))*(1+B378))*(1-'P-Parametri'!$B$32)</f>
        <v>633822.77725539613</v>
      </c>
      <c r="N378" s="10">
        <f>IF(M377&lt;=0,N377,N377*(1-L378/M377))+MAX(0,-('1-Input'!$B$10-K378-IF(AND($A378&gt;=1,$A378&lt;1+'1-Input'!$C$12),$K$370,0)))</f>
        <v>469669.42661072913</v>
      </c>
      <c r="O378" s="10">
        <f>IF($A378&lt;='1-Input'!$B$26,0,IF($A378='1-Input'!$B$26+1,('1-Input'!$B$23+$O$371)*'1-Input'!$B$27,'1-Input'!$B$23+$O$371))</f>
        <v>0</v>
      </c>
      <c r="P378" s="10">
        <f>MAX(0,('1-Input'!$B$10-O378-IF(AND($A378&gt;=1,$A378&lt;1+'1-Input'!$C$12),$O$370,0)))/(1-'P-Parametri'!$B$31*MAX(0,IF(Q377&lt;=0,0,(Q377-R377)/Q377)))</f>
        <v>25691.781506625808</v>
      </c>
      <c r="Q378" s="10">
        <f>((Q377-P378+MAX(0,-('1-Input'!$B$10-O378-IF(AND($A378&gt;=1,$A378&lt;1+'1-Input'!$C$12),$O$370,0))))*(1+B378))*(1-'P-Parametri'!$B$32)</f>
        <v>659686.00704245421</v>
      </c>
      <c r="R378" s="10">
        <f>IF(Q377&lt;=0,R377,R377*(1-P378/Q377))+MAX(0,-('1-Input'!$B$10-O378-IF(AND($A378&gt;=1,$A378&lt;1+'1-Input'!$C$12),$O$370,0)))</f>
        <v>488834.35526316619</v>
      </c>
      <c r="S378" s="10">
        <f>IF($A378&lt;='1-Input'!$B$26,0,IF($A378='1-Input'!$B$26+1,('1-Input'!$B$23+$S$371)*'1-Input'!$B$27,'1-Input'!$B$23+$S$371))</f>
        <v>0</v>
      </c>
      <c r="T378" s="10">
        <f>MAX(0,('1-Input'!$B$10-S378-IF(AND($A378&gt;=1,$A378&lt;1+'1-Input'!$C$12),$S$370,0)))/(1-'P-Parametri'!$B$31*MAX(0,IF(U377&lt;=0,0,(U377-V377)/U377)))</f>
        <v>26240.929612686534</v>
      </c>
      <c r="U378" s="10">
        <f>((U377-T378+MAX(0,-('1-Input'!$B$10-S378-IF(AND($A378&gt;=1,$A378&lt;1+'1-Input'!$C$12),$S$370,0))))*(1+B378))*(1-'P-Parametri'!$B$32)</f>
        <v>656883.26222274639</v>
      </c>
      <c r="V378" s="10">
        <f>IF(U377&lt;=0,V377,V377*(1-T378/U377))+MAX(0,-('1-Input'!$B$10-S378-IF(AND($A378&gt;=1,$A378&lt;1+'1-Input'!$C$12),$S$370,0)))</f>
        <v>486757.49150937615</v>
      </c>
      <c r="W378" s="10">
        <f>IF($A378&lt;='1-Input'!$B$26,0,IF($A378='1-Input'!$B$26+1,('1-Input'!$B$23+$W$371)*'1-Input'!$B$27,'1-Input'!$B$23+$W$371))</f>
        <v>0</v>
      </c>
      <c r="X378" s="10">
        <f>MAX(0,('1-Input'!$B$10-W378-IF(AND($A378&gt;=1,$A378&lt;1+'1-Input'!$C$12),$W$370,0)))/(1-'P-Parametri'!$B$31*MAX(0,IF(Y377&lt;=0,0,(Y377-Z377)/Y377)))</f>
        <v>26186.709047898181</v>
      </c>
      <c r="Y378" s="10">
        <f>((Y377-X378+MAX(0,-('1-Input'!$B$10-W378-IF(AND($A378&gt;=1,$A378&lt;1+'1-Input'!$C$12),$W$370,0))))*(1+B378))*(1-'P-Parametri'!$B$32)</f>
        <v>657159.99340947927</v>
      </c>
      <c r="Z378" s="10">
        <f>IF(Y377&lt;=0,Z377,Z377*(1-X378/Y377))+MAX(0,-('1-Input'!$B$10-W378-IF(AND($A378&gt;=1,$A378&lt;1+'1-Input'!$C$12),$W$370,0)))</f>
        <v>486962.55226525641</v>
      </c>
    </row>
    <row r="379" spans="1:26">
      <c r="A379" s="9">
        <f t="shared" si="7"/>
        <v>6</v>
      </c>
      <c r="B379" s="12">
        <f>IF($A379='P-Parametri'!$B$47,'P-Parametri'!$B$34,IF($A379='P-Parametri'!$B$48,'P-Parametri'!$C$34,'P-Parametri'!$B$50))</f>
        <v>0.01</v>
      </c>
      <c r="C379" s="10">
        <f>IF($A379&lt;='1-Input'!$B$26,0,IF($A379='1-Input'!$B$26+1,('1-Input'!$B$23+$C$371)*'1-Input'!$B$27,'1-Input'!$B$23+$C$371))</f>
        <v>0</v>
      </c>
      <c r="D379" s="10">
        <f>MAX(0,('1-Input'!$B$10-C379-IF(AND($A379&gt;=1,$A379&lt;1+'1-Input'!$C$12),$C$370,0)))/(1-'P-Parametri'!$B$31*MAX(0,IF(E378&lt;=0,0,(E378-F378)/E378)))</f>
        <v>12575.011997207901</v>
      </c>
      <c r="E379" s="10">
        <f>((E378-D379+MAX(0,-('1-Input'!$B$10-C379-IF(AND($A379&gt;=1,$A379&lt;1+'1-Input'!$C$12),$C$370,0))))*(1+B379))*(1-'P-Parametri'!$B$32)</f>
        <v>719861.06546147761</v>
      </c>
      <c r="F379" s="10">
        <f>IF(E378&lt;=0,F378,F378*(1-D379/E378))+MAX(0,-('1-Input'!$B$10-C379-IF(AND($A379&gt;=1,$A379&lt;1+'1-Input'!$C$12),$C$370,0)))</f>
        <v>529201.68482416181</v>
      </c>
      <c r="G379" s="10">
        <f>IF($A379&lt;='1-Input'!$B$26,0,IF($A379='1-Input'!$B$26+1,('1-Input'!$B$23+$G$371)*'1-Input'!$B$27,'1-Input'!$B$23+$G$371))</f>
        <v>0</v>
      </c>
      <c r="H379" s="10">
        <f>MAX(0,('1-Input'!$B$10-G379-IF(AND($A379&gt;=1,$A379&lt;1+'1-Input'!$C$12),$G$370,0)))/(1-'P-Parametri'!$B$31*MAX(0,IF(I378&lt;=0,0,(I378-J378)/I378)))</f>
        <v>3172.8527086986055</v>
      </c>
      <c r="I379" s="10">
        <f>((I378-H379+MAX(0,-('1-Input'!$B$10-G379-IF(AND($A379&gt;=1,$A379&lt;1+'1-Input'!$C$12),$G$370,0))))*(1+B379))*(1-'P-Parametri'!$B$32)</f>
        <v>777628.37172635668</v>
      </c>
      <c r="J379" s="10">
        <f>IF(I378&lt;=0,J378,J378*(1-H379/I378))+MAX(0,-('1-Input'!$B$10-G379-IF(AND($A379&gt;=1,$A379&lt;1+'1-Input'!$C$12),$G$370,0)))</f>
        <v>571668.98479339934</v>
      </c>
      <c r="K379" s="10">
        <f>IF($A379&lt;='1-Input'!$B$26,0,IF($A379='1-Input'!$B$26+1,('1-Input'!$B$23+$K$371)*'1-Input'!$B$27,'1-Input'!$B$23+$K$371))</f>
        <v>0</v>
      </c>
      <c r="L379" s="10">
        <f>MAX(0,('1-Input'!$B$10-K379-IF(AND($A379&gt;=1,$A379&lt;1+'1-Input'!$C$12),$K$370,0)))/(1-'P-Parametri'!$B$31*MAX(0,IF(M378&lt;=0,0,(M378-N378)/M378)))</f>
        <v>30809.927450480129</v>
      </c>
      <c r="M379" s="10">
        <f>((M378-L379+MAX(0,-('1-Input'!$B$10-K379-IF(AND($A379&gt;=1,$A379&lt;1+'1-Input'!$C$12),$K$370,0))))*(1+B379))*(1-'P-Parametri'!$B$32)</f>
        <v>607824.89234635921</v>
      </c>
      <c r="N379" s="10">
        <f>IF(M378&lt;=0,N378,N378*(1-L379/M378))+MAX(0,-('1-Input'!$B$10-K379-IF(AND($A379&gt;=1,$A379&lt;1+'1-Input'!$C$12),$K$370,0)))</f>
        <v>446838.94231944851</v>
      </c>
      <c r="O379" s="10">
        <f>IF($A379&lt;='1-Input'!$B$26,0,IF($A379='1-Input'!$B$26+1,('1-Input'!$B$23+$O$371)*'1-Input'!$B$27,'1-Input'!$B$23+$O$371))</f>
        <v>0</v>
      </c>
      <c r="P379" s="10">
        <f>MAX(0,('1-Input'!$B$10-O379-IF(AND($A379&gt;=1,$A379&lt;1+'1-Input'!$C$12),$O$370,0)))/(1-'P-Parametri'!$B$31*MAX(0,IF(Q378&lt;=0,0,(Q378-R378)/Q378)))</f>
        <v>25734.133150048448</v>
      </c>
      <c r="Q379" s="10">
        <f>((Q378-P379+MAX(0,-('1-Input'!$B$10-O379-IF(AND($A379&gt;=1,$A379&lt;1+'1-Input'!$C$12),$O$370,0))))*(1+B379))*(1-'P-Parametri'!$B$32)</f>
        <v>639010.80984606722</v>
      </c>
      <c r="R379" s="10">
        <f>IF(Q378&lt;=0,R378,R378*(1-P379/Q378))+MAX(0,-('1-Input'!$B$10-O379-IF(AND($A379&gt;=1,$A379&lt;1+'1-Input'!$C$12),$O$370,0)))</f>
        <v>469765.08859331725</v>
      </c>
      <c r="S379" s="10">
        <f>IF($A379&lt;='1-Input'!$B$26,0,IF($A379='1-Input'!$B$26+1,('1-Input'!$B$23+$S$371)*'1-Input'!$B$27,'1-Input'!$B$23+$S$371))</f>
        <v>0</v>
      </c>
      <c r="T379" s="10">
        <f>MAX(0,('1-Input'!$B$10-S379-IF(AND($A379&gt;=1,$A379&lt;1+'1-Input'!$C$12),$S$370,0)))/(1-'P-Parametri'!$B$31*MAX(0,IF(U378&lt;=0,0,(U378-V378)/U378)))</f>
        <v>26284.18649986458</v>
      </c>
      <c r="U379" s="10">
        <f>((U378-T379+MAX(0,-('1-Input'!$B$10-S379-IF(AND($A379&gt;=1,$A379&lt;1+'1-Input'!$C$12),$S$370,0))))*(1+B379))*(1-'P-Parametri'!$B$32)</f>
        <v>635631.25634715043</v>
      </c>
      <c r="V379" s="10">
        <f>IF(U378&lt;=0,V378,V378*(1-T379/U378))+MAX(0,-('1-Input'!$B$10-S379-IF(AND($A379&gt;=1,$A379&lt;1+'1-Input'!$C$12),$S$370,0)))</f>
        <v>467280.62945058878</v>
      </c>
      <c r="W379" s="10">
        <f>IF($A379&lt;='1-Input'!$B$26,0,IF($A379='1-Input'!$B$26+1,('1-Input'!$B$23+$W$371)*'1-Input'!$B$27,'1-Input'!$B$23+$W$371))</f>
        <v>0</v>
      </c>
      <c r="X379" s="10">
        <f>MAX(0,('1-Input'!$B$10-W379-IF(AND($A379&gt;=1,$A379&lt;1+'1-Input'!$C$12),$W$370,0)))/(1-'P-Parametri'!$B$31*MAX(0,IF(Y378&lt;=0,0,(Y378-Z378)/Y378)))</f>
        <v>26229.876555130915</v>
      </c>
      <c r="Y379" s="10">
        <f>((Y378-X379+MAX(0,-('1-Input'!$B$10-W379-IF(AND($A379&gt;=1,$A379&lt;1+'1-Input'!$C$12),$W$370,0))))*(1+B379))*(1-'P-Parametri'!$B$32)</f>
        <v>635964.93918684602</v>
      </c>
      <c r="Z379" s="10">
        <f>IF(Y378&lt;=0,Z378,Z378*(1-X379/Y378))+MAX(0,-('1-Input'!$B$10-W379-IF(AND($A379&gt;=1,$A379&lt;1+'1-Input'!$C$12),$W$370,0)))</f>
        <v>467525.93445378495</v>
      </c>
    </row>
    <row r="380" spans="1:26">
      <c r="A380" s="9">
        <f t="shared" si="7"/>
        <v>7</v>
      </c>
      <c r="B380" s="12">
        <f>IF($A380='P-Parametri'!$B$47,'P-Parametri'!$B$34,IF($A380='P-Parametri'!$B$48,'P-Parametri'!$C$34,'P-Parametri'!$B$50))</f>
        <v>0.01</v>
      </c>
      <c r="C380" s="10">
        <f>IF($A380&lt;='1-Input'!$B$26,0,IF($A380='1-Input'!$B$26+1,('1-Input'!$B$23+$C$371)*'1-Input'!$B$27,'1-Input'!$B$23+$C$371))</f>
        <v>0</v>
      </c>
      <c r="D380" s="10">
        <f>MAX(0,('1-Input'!$B$10-C380-IF(AND($A380&gt;=1,$A380&lt;1+'1-Input'!$C$12),$C$370,0)))/(1-'P-Parametri'!$B$31*MAX(0,IF(E379&lt;=0,0,(E379-F379)/E379)))</f>
        <v>12595.610865811999</v>
      </c>
      <c r="E380" s="10">
        <f>((E379-D380+MAX(0,-('1-Input'!$B$10-C380-IF(AND($A380&gt;=1,$A380&lt;1+'1-Input'!$C$12),$C$370,0))))*(1+B380))*(1-'P-Parametri'!$B$32)</f>
        <v>712909.43292333896</v>
      </c>
      <c r="F380" s="10">
        <f>IF(E379&lt;=0,F379,F379*(1-D380/E379))+MAX(0,-('1-Input'!$B$10-C380-IF(AND($A380&gt;=1,$A380&lt;1+'1-Input'!$C$12),$C$370,0)))</f>
        <v>519942.09459017112</v>
      </c>
      <c r="G380" s="10">
        <f>IF($A380&lt;='1-Input'!$B$26,0,IF($A380='1-Input'!$B$26+1,('1-Input'!$B$23+$G$371)*'1-Input'!$B$27,'1-Input'!$B$23+$G$371))</f>
        <v>0</v>
      </c>
      <c r="H380" s="10">
        <f>MAX(0,('1-Input'!$B$10-G380-IF(AND($A380&gt;=1,$A380&lt;1+'1-Input'!$C$12),$G$370,0)))/(1-'P-Parametri'!$B$31*MAX(0,IF(I379&lt;=0,0,(I379-J379)/I379)))</f>
        <v>3178.0500934852876</v>
      </c>
      <c r="I380" s="10">
        <f>((I379-H380+MAX(0,-('1-Input'!$B$10-G380-IF(AND($A380&gt;=1,$A380&lt;1+'1-Input'!$C$12),$G$370,0))))*(1+B380))*(1-'P-Parametri'!$B$32)</f>
        <v>780630.43519950169</v>
      </c>
      <c r="J380" s="10">
        <f>IF(I379&lt;=0,J379,J379*(1-H380/I379))+MAX(0,-('1-Input'!$B$10-G380-IF(AND($A380&gt;=1,$A380&lt;1+'1-Input'!$C$12),$G$370,0)))</f>
        <v>569332.6597098225</v>
      </c>
      <c r="K380" s="10">
        <f>IF($A380&lt;='1-Input'!$B$26,0,IF($A380='1-Input'!$B$26+1,('1-Input'!$B$23+$K$371)*'1-Input'!$B$27,'1-Input'!$B$23+$K$371))</f>
        <v>0</v>
      </c>
      <c r="L380" s="10">
        <f>MAX(0,('1-Input'!$B$10-K380-IF(AND($A380&gt;=1,$A380&lt;1+'1-Input'!$C$12),$K$370,0)))/(1-'P-Parametri'!$B$31*MAX(0,IF(M379&lt;=0,0,(M379-N379)/M379)))</f>
        <v>30860.396559169261</v>
      </c>
      <c r="M380" s="10">
        <f>((M379-L380+MAX(0,-('1-Input'!$B$10-K380-IF(AND($A380&gt;=1,$A380&lt;1+'1-Input'!$C$12),$K$370,0))))*(1+B380))*(1-'P-Parametri'!$B$32)</f>
        <v>581568.67246357165</v>
      </c>
      <c r="N380" s="10">
        <f>IF(M379&lt;=0,N379,N379*(1-L380/M379))+MAX(0,-('1-Input'!$B$10-K380-IF(AND($A380&gt;=1,$A380&lt;1+'1-Input'!$C$12),$K$370,0)))</f>
        <v>424152.10087597545</v>
      </c>
      <c r="O380" s="10">
        <f>IF($A380&lt;='1-Input'!$B$26,0,IF($A380='1-Input'!$B$26+1,('1-Input'!$B$23+$O$371)*'1-Input'!$B$27,'1-Input'!$B$23+$O$371))</f>
        <v>0</v>
      </c>
      <c r="P380" s="10">
        <f>MAX(0,('1-Input'!$B$10-O380-IF(AND($A380&gt;=1,$A380&lt;1+'1-Input'!$C$12),$O$370,0)))/(1-'P-Parametri'!$B$31*MAX(0,IF(Q379&lt;=0,0,(Q379-R379)/Q379)))</f>
        <v>25776.28770445491</v>
      </c>
      <c r="Q380" s="10">
        <f>((Q379-P380+MAX(0,-('1-Input'!$B$10-O380-IF(AND($A380&gt;=1,$A380&lt;1+'1-Input'!$C$12),$O$370,0))))*(1+B380))*(1-'P-Parametri'!$B$32)</f>
        <v>618128.13362830237</v>
      </c>
      <c r="R380" s="10">
        <f>IF(Q379&lt;=0,R379,R379*(1-P380/Q379))+MAX(0,-('1-Input'!$B$10-O380-IF(AND($A380&gt;=1,$A380&lt;1+'1-Input'!$C$12),$O$370,0)))</f>
        <v>450815.80027062516</v>
      </c>
      <c r="S380" s="10">
        <f>IF($A380&lt;='1-Input'!$B$26,0,IF($A380='1-Input'!$B$26+1,('1-Input'!$B$23+$S$371)*'1-Input'!$B$27,'1-Input'!$B$23+$S$371))</f>
        <v>0</v>
      </c>
      <c r="T380" s="10">
        <f>MAX(0,('1-Input'!$B$10-S380-IF(AND($A380&gt;=1,$A380&lt;1+'1-Input'!$C$12),$S$370,0)))/(1-'P-Parametri'!$B$31*MAX(0,IF(U379&lt;=0,0,(U379-V379)/U379)))</f>
        <v>26327.242085354002</v>
      </c>
      <c r="U380" s="10">
        <f>((U379-T380+MAX(0,-('1-Input'!$B$10-S380-IF(AND($A380&gt;=1,$A380&lt;1+'1-Input'!$C$12),$S$370,0))))*(1+B380))*(1-'P-Parametri'!$B$32)</f>
        <v>614166.26029560552</v>
      </c>
      <c r="V380" s="10">
        <f>IF(U379&lt;=0,V379,V379*(1-T380/U379))+MAX(0,-('1-Input'!$B$10-S380-IF(AND($A380&gt;=1,$A380&lt;1+'1-Input'!$C$12),$S$370,0)))</f>
        <v>447926.31021204055</v>
      </c>
      <c r="W380" s="10">
        <f>IF($A380&lt;='1-Input'!$B$26,0,IF($A380='1-Input'!$B$26+1,('1-Input'!$B$23+$W$371)*'1-Input'!$B$27,'1-Input'!$B$23+$W$371))</f>
        <v>0</v>
      </c>
      <c r="X380" s="10">
        <f>MAX(0,('1-Input'!$B$10-W380-IF(AND($A380&gt;=1,$A380&lt;1+'1-Input'!$C$12),$W$370,0)))/(1-'P-Parametri'!$B$31*MAX(0,IF(Y379&lt;=0,0,(Y379-Z379)/Y379)))</f>
        <v>26272.843176616509</v>
      </c>
      <c r="Y380" s="10">
        <f>((Y379-X380+MAX(0,-('1-Input'!$B$10-W380-IF(AND($A380&gt;=1,$A380&lt;1+'1-Input'!$C$12),$W$370,0))))*(1+B380))*(1-'P-Parametri'!$B$32)</f>
        <v>614557.43893639126</v>
      </c>
      <c r="Z380" s="10">
        <f>IF(Y379&lt;=0,Z379,Z379*(1-X380/Y379))+MAX(0,-('1-Input'!$B$10-W380-IF(AND($A380&gt;=1,$A380&lt;1+'1-Input'!$C$12),$W$370,0)))</f>
        <v>448211.60625731095</v>
      </c>
    </row>
    <row r="381" spans="1:26">
      <c r="A381" s="9">
        <f t="shared" si="7"/>
        <v>8</v>
      </c>
      <c r="B381" s="12">
        <f>IF($A381='P-Parametri'!$B$47,'P-Parametri'!$B$34,IF($A381='P-Parametri'!$B$48,'P-Parametri'!$C$34,'P-Parametri'!$B$50))</f>
        <v>0.01</v>
      </c>
      <c r="C381" s="10">
        <f>IF($A381&lt;='1-Input'!$B$26,0,IF($A381='1-Input'!$B$26+1,('1-Input'!$B$23+$C$371)*'1-Input'!$B$27,'1-Input'!$B$23+$C$371))</f>
        <v>0</v>
      </c>
      <c r="D381" s="10">
        <f>MAX(0,('1-Input'!$B$10-C381-IF(AND($A381&gt;=1,$A381&lt;1+'1-Input'!$C$12),$C$370,0)))/(1-'P-Parametri'!$B$31*MAX(0,IF(E380&lt;=0,0,(E380-F380)/E380)))</f>
        <v>12616.113451231222</v>
      </c>
      <c r="E381" s="10">
        <f>((E380-D381+MAX(0,-('1-Input'!$B$10-C381-IF(AND($A381&gt;=1,$A381&lt;1+'1-Input'!$C$12),$C$370,0))))*(1+B381))*(1-'P-Parametri'!$B$32)</f>
        <v>705881.66016149509</v>
      </c>
      <c r="F381" s="10">
        <f>IF(E380&lt;=0,F380,F380*(1-D381/E380))+MAX(0,-('1-Input'!$B$10-C381-IF(AND($A381&gt;=1,$A381&lt;1+'1-Input'!$C$12),$C$370,0)))</f>
        <v>510740.85786852741</v>
      </c>
      <c r="G381" s="10">
        <f>IF($A381&lt;='1-Input'!$B$26,0,IF($A381='1-Input'!$B$26+1,('1-Input'!$B$23+$G$371)*'1-Input'!$B$27,'1-Input'!$B$23+$G$371))</f>
        <v>0</v>
      </c>
      <c r="H381" s="10">
        <f>MAX(0,('1-Input'!$B$10-G381-IF(AND($A381&gt;=1,$A381&lt;1+'1-Input'!$C$12),$G$370,0)))/(1-'P-Parametri'!$B$31*MAX(0,IF(I380&lt;=0,0,(I380-J380)/I380)))</f>
        <v>3183.2231846677969</v>
      </c>
      <c r="I381" s="10">
        <f>((I380-H381+MAX(0,-('1-Input'!$B$10-G381-IF(AND($A381&gt;=1,$A381&lt;1+'1-Input'!$C$12),$G$370,0))))*(1+B381))*(1-'P-Parametri'!$B$32)</f>
        <v>783651.24076671235</v>
      </c>
      <c r="J381" s="10">
        <f>IF(I380&lt;=0,J380,J380*(1-H381/I380))+MAX(0,-('1-Input'!$B$10-G381-IF(AND($A381&gt;=1,$A381&lt;1+'1-Input'!$C$12),$G$370,0)))</f>
        <v>567011.05803961121</v>
      </c>
      <c r="K381" s="10">
        <f>IF($A381&lt;='1-Input'!$B$26,0,IF($A381='1-Input'!$B$26+1,('1-Input'!$B$23+$K$371)*'1-Input'!$B$27,'1-Input'!$B$23+$K$371))</f>
        <v>0</v>
      </c>
      <c r="L381" s="10">
        <f>MAX(0,('1-Input'!$B$10-K381-IF(AND($A381&gt;=1,$A381&lt;1+'1-Input'!$C$12),$K$370,0)))/(1-'P-Parametri'!$B$31*MAX(0,IF(M380&lt;=0,0,(M380-N380)/M380)))</f>
        <v>30910.629765265105</v>
      </c>
      <c r="M381" s="10">
        <f>((M380-L381+MAX(0,-('1-Input'!$B$10-K381-IF(AND($A381&gt;=1,$A381&lt;1+'1-Input'!$C$12),$K$370,0))))*(1+B381))*(1-'P-Parametri'!$B$32)</f>
        <v>555052.293879039</v>
      </c>
      <c r="N381" s="10">
        <f>IF(M380&lt;=0,N380,N380*(1-L381/M380))+MAX(0,-('1-Input'!$B$10-K381-IF(AND($A381&gt;=1,$A381&lt;1+'1-Input'!$C$12),$K$370,0)))</f>
        <v>401608.23086523666</v>
      </c>
      <c r="O381" s="10">
        <f>IF($A381&lt;='1-Input'!$B$26,0,IF($A381='1-Input'!$B$26+1,('1-Input'!$B$23+$O$371)*'1-Input'!$B$27,'1-Input'!$B$23+$O$371))</f>
        <v>0</v>
      </c>
      <c r="P381" s="10">
        <f>MAX(0,('1-Input'!$B$10-O381-IF(AND($A381&gt;=1,$A381&lt;1+'1-Input'!$C$12),$O$370,0)))/(1-'P-Parametri'!$B$31*MAX(0,IF(Q380&lt;=0,0,(Q380-R380)/Q380)))</f>
        <v>25818.245220138844</v>
      </c>
      <c r="Q381" s="10">
        <f>((Q380-P381+MAX(0,-('1-Input'!$B$10-O381-IF(AND($A381&gt;=1,$A381&lt;1+'1-Input'!$C$12),$O$370,0))))*(1+B381))*(1-'P-Parametri'!$B$32)</f>
        <v>597036.52131766069</v>
      </c>
      <c r="R381" s="10">
        <f>IF(Q380&lt;=0,R380,R380*(1-P381/Q380))+MAX(0,-('1-Input'!$B$10-O381-IF(AND($A381&gt;=1,$A381&lt;1+'1-Input'!$C$12),$O$370,0)))</f>
        <v>431985.92949257197</v>
      </c>
      <c r="S381" s="10">
        <f>IF($A381&lt;='1-Input'!$B$26,0,IF($A381='1-Input'!$B$26+1,('1-Input'!$B$23+$S$371)*'1-Input'!$B$27,'1-Input'!$B$23+$S$371))</f>
        <v>0</v>
      </c>
      <c r="T381" s="10">
        <f>MAX(0,('1-Input'!$B$10-S381-IF(AND($A381&gt;=1,$A381&lt;1+'1-Input'!$C$12),$S$370,0)))/(1-'P-Parametri'!$B$31*MAX(0,IF(U380&lt;=0,0,(U380-V380)/U380)))</f>
        <v>26370.096420523452</v>
      </c>
      <c r="U381" s="10">
        <f>((U380-T381+MAX(0,-('1-Input'!$B$10-S381-IF(AND($A381&gt;=1,$A381&lt;1+'1-Input'!$C$12),$S$370,0))))*(1+B381))*(1-'P-Parametri'!$B$32)</f>
        <v>592486.77726280526</v>
      </c>
      <c r="V381" s="10">
        <f>IF(U380&lt;=0,V380,V380*(1-T381/U380))+MAX(0,-('1-Input'!$B$10-S381-IF(AND($A381&gt;=1,$A381&lt;1+'1-Input'!$C$12),$S$370,0)))</f>
        <v>428693.96100435918</v>
      </c>
      <c r="W381" s="10">
        <f>IF($A381&lt;='1-Input'!$B$26,0,IF($A381='1-Input'!$B$26+1,('1-Input'!$B$23+$W$371)*'1-Input'!$B$27,'1-Input'!$B$23+$W$371))</f>
        <v>0</v>
      </c>
      <c r="X381" s="10">
        <f>MAX(0,('1-Input'!$B$10-W381-IF(AND($A381&gt;=1,$A381&lt;1+'1-Input'!$C$12),$W$370,0)))/(1-'P-Parametri'!$B$31*MAX(0,IF(Y380&lt;=0,0,(Y380-Z380)/Y380)))</f>
        <v>26315.60896361748</v>
      </c>
      <c r="Y381" s="10">
        <f>((Y380-X381+MAX(0,-('1-Input'!$B$10-W381-IF(AND($A381&gt;=1,$A381&lt;1+'1-Input'!$C$12),$W$370,0))))*(1+B381))*(1-'P-Parametri'!$B$32)</f>
        <v>592935.9997759565</v>
      </c>
      <c r="Z381" s="10">
        <f>IF(Y380&lt;=0,Z380,Z380*(1-X381/Y380))+MAX(0,-('1-Input'!$B$10-W381-IF(AND($A381&gt;=1,$A381&lt;1+'1-Input'!$C$12),$W$370,0)))</f>
        <v>429018.99606999359</v>
      </c>
    </row>
    <row r="382" spans="1:26">
      <c r="A382" s="9">
        <f t="shared" si="7"/>
        <v>9</v>
      </c>
      <c r="B382" s="12">
        <f>IF($A382='P-Parametri'!$B$47,'P-Parametri'!$B$34,IF($A382='P-Parametri'!$B$48,'P-Parametri'!$C$34,'P-Parametri'!$B$50))</f>
        <v>0.01</v>
      </c>
      <c r="C382" s="10">
        <f>IF($A382&lt;='1-Input'!$B$26,0,IF($A382='1-Input'!$B$26+1,('1-Input'!$B$23+$C$371)*'1-Input'!$B$27,'1-Input'!$B$23+$C$371))</f>
        <v>0</v>
      </c>
      <c r="D382" s="10">
        <f>MAX(0,('1-Input'!$B$10-C382-IF(AND($A382&gt;=1,$A382&lt;1+'1-Input'!$C$12),$C$370,0)))/(1-'P-Parametri'!$B$31*MAX(0,IF(E381&lt;=0,0,(E381-F381)/E381)))</f>
        <v>12636.519783866659</v>
      </c>
      <c r="E382" s="10">
        <f>((E381-D382+MAX(0,-('1-Input'!$B$10-C382-IF(AND($A382&gt;=1,$A382&lt;1+'1-Input'!$C$12),$C$370,0))))*(1+B382))*(1-'P-Parametri'!$B$32)</f>
        <v>698777.23659784184</v>
      </c>
      <c r="F382" s="10">
        <f>IF(E381&lt;=0,F381,F381*(1-D382/E381))+MAX(0,-('1-Input'!$B$10-C382-IF(AND($A382&gt;=1,$A382&lt;1+'1-Input'!$C$12),$C$370,0)))</f>
        <v>501597.700709</v>
      </c>
      <c r="G382" s="10">
        <f>IF($A382&lt;='1-Input'!$B$26,0,IF($A382='1-Input'!$B$26+1,('1-Input'!$B$23+$G$371)*'1-Input'!$B$27,'1-Input'!$B$23+$G$371))</f>
        <v>0</v>
      </c>
      <c r="H382" s="10">
        <f>MAX(0,('1-Input'!$B$10-G382-IF(AND($A382&gt;=1,$A382&lt;1+'1-Input'!$C$12),$G$370,0)))/(1-'P-Parametri'!$B$31*MAX(0,IF(I381&lt;=0,0,(I381-J381)/I381)))</f>
        <v>3188.3719899167568</v>
      </c>
      <c r="I382" s="10">
        <f>((I381-H382+MAX(0,-('1-Input'!$B$10-G382-IF(AND($A382&gt;=1,$A382&lt;1+'1-Input'!$C$12),$G$370,0))))*(1+B382))*(1-'P-Parametri'!$B$32)</f>
        <v>786690.96246963448</v>
      </c>
      <c r="J382" s="10">
        <f>IF(I381&lt;=0,J381,J381*(1-H382/I381))+MAX(0,-('1-Input'!$B$10-G382-IF(AND($A382&gt;=1,$A382&lt;1+'1-Input'!$C$12),$G$370,0)))</f>
        <v>564704.11066126241</v>
      </c>
      <c r="K382" s="10">
        <f>IF($A382&lt;='1-Input'!$B$26,0,IF($A382='1-Input'!$B$26+1,('1-Input'!$B$23+$K$371)*'1-Input'!$B$27,'1-Input'!$B$23+$K$371))</f>
        <v>0</v>
      </c>
      <c r="L382" s="10">
        <f>MAX(0,('1-Input'!$B$10-K382-IF(AND($A382&gt;=1,$A382&lt;1+'1-Input'!$C$12),$K$370,0)))/(1-'P-Parametri'!$B$31*MAX(0,IF(M381&lt;=0,0,(M381-N381)/M381)))</f>
        <v>30960.627143253125</v>
      </c>
      <c r="M382" s="10">
        <f>((M381-L382+MAX(0,-('1-Input'!$B$10-K382-IF(AND($A382&gt;=1,$A382&lt;1+'1-Input'!$C$12),$K$370,0))))*(1+B382))*(1-'P-Parametri'!$B$32)</f>
        <v>528273.91823633749</v>
      </c>
      <c r="N382" s="10">
        <f>IF(M381&lt;=0,N381,N381*(1-L382/M381))+MAX(0,-('1-Input'!$B$10-K382-IF(AND($A382&gt;=1,$A382&lt;1+'1-Input'!$C$12),$K$370,0)))</f>
        <v>379206.66108415613</v>
      </c>
      <c r="O382" s="10">
        <f>IF($A382&lt;='1-Input'!$B$26,0,IF($A382='1-Input'!$B$26+1,('1-Input'!$B$23+$O$371)*'1-Input'!$B$27,'1-Input'!$B$23+$O$371))</f>
        <v>0</v>
      </c>
      <c r="P382" s="10">
        <f>MAX(0,('1-Input'!$B$10-O382-IF(AND($A382&gt;=1,$A382&lt;1+'1-Input'!$C$12),$O$370,0)))/(1-'P-Parametri'!$B$31*MAX(0,IF(Q381&lt;=0,0,(Q381-R381)/Q381)))</f>
        <v>25860.005759314565</v>
      </c>
      <c r="Q382" s="10">
        <f>((Q381-P382+MAX(0,-('1-Input'!$B$10-O382-IF(AND($A382&gt;=1,$A382&lt;1+'1-Input'!$C$12),$O$370,0))))*(1+B382))*(1-'P-Parametri'!$B$32)</f>
        <v>575734.50415250182</v>
      </c>
      <c r="R382" s="10">
        <f>IF(Q381&lt;=0,R381,R381*(1-P382/Q381))+MAX(0,-('1-Input'!$B$10-O382-IF(AND($A382&gt;=1,$A382&lt;1+'1-Input'!$C$12),$O$370,0)))</f>
        <v>413274.91563371121</v>
      </c>
      <c r="S382" s="10">
        <f>IF($A382&lt;='1-Input'!$B$26,0,IF($A382='1-Input'!$B$26+1,('1-Input'!$B$23+$S$371)*'1-Input'!$B$27,'1-Input'!$B$23+$S$371))</f>
        <v>0</v>
      </c>
      <c r="T382" s="10">
        <f>MAX(0,('1-Input'!$B$10-S382-IF(AND($A382&gt;=1,$A382&lt;1+'1-Input'!$C$12),$S$370,0)))/(1-'P-Parametri'!$B$31*MAX(0,IF(U381&lt;=0,0,(U381-V381)/U381)))</f>
        <v>26412.74956891705</v>
      </c>
      <c r="U382" s="10">
        <f>((U381-T382+MAX(0,-('1-Input'!$B$10-S382-IF(AND($A382&gt;=1,$A382&lt;1+'1-Input'!$C$12),$S$370,0))))*(1+B382))*(1-'P-Parametri'!$B$32)</f>
        <v>570591.29843488545</v>
      </c>
      <c r="V382" s="10">
        <f>IF(U381&lt;=0,V381,V381*(1-T382/U381))+MAX(0,-('1-Input'!$B$10-S382-IF(AND($A382&gt;=1,$A382&lt;1+'1-Input'!$C$12),$S$370,0)))</f>
        <v>409583.00921902881</v>
      </c>
      <c r="W382" s="10">
        <f>IF($A382&lt;='1-Input'!$B$26,0,IF($A382='1-Input'!$B$26+1,('1-Input'!$B$23+$W$371)*'1-Input'!$B$27,'1-Input'!$B$23+$W$371))</f>
        <v>0</v>
      </c>
      <c r="X382" s="10">
        <f>MAX(0,('1-Input'!$B$10-W382-IF(AND($A382&gt;=1,$A382&lt;1+'1-Input'!$C$12),$W$370,0)))/(1-'P-Parametri'!$B$31*MAX(0,IF(Y381&lt;=0,0,(Y381-Z381)/Y381)))</f>
        <v>26358.173979546635</v>
      </c>
      <c r="Y382" s="10">
        <f>((Y381-X382+MAX(0,-('1-Input'!$B$10-W382-IF(AND($A382&gt;=1,$A382&lt;1+'1-Input'!$C$12),$W$370,0))))*(1+B382))*(1-'P-Parametri'!$B$32)</f>
        <v>571099.11684626515</v>
      </c>
      <c r="Z382" s="10">
        <f>IF(Y381&lt;=0,Z381,Z381*(1-X382/Y381))+MAX(0,-('1-Input'!$B$10-W382-IF(AND($A382&gt;=1,$A382&lt;1+'1-Input'!$C$12),$W$370,0)))</f>
        <v>409947.53246647457</v>
      </c>
    </row>
    <row r="383" spans="1:26">
      <c r="A383" s="9">
        <f t="shared" si="7"/>
        <v>10</v>
      </c>
      <c r="B383" s="12">
        <f>IF($A383='P-Parametri'!$B$47,'P-Parametri'!$B$34,IF($A383='P-Parametri'!$B$48,'P-Parametri'!$C$34,'P-Parametri'!$B$50))</f>
        <v>0.01</v>
      </c>
      <c r="C383" s="10">
        <f>IF($A383&lt;='1-Input'!$B$26,0,IF($A383='1-Input'!$B$26+1,('1-Input'!$B$23+$C$371)*'1-Input'!$B$27,'1-Input'!$B$23+$C$371))</f>
        <v>0</v>
      </c>
      <c r="D383" s="10">
        <f>MAX(0,('1-Input'!$B$10-C383-IF(AND($A383&gt;=1,$A383&lt;1+'1-Input'!$C$12),$C$370,0)))/(1-'P-Parametri'!$B$31*MAX(0,IF(E382&lt;=0,0,(E382-F382)/E382)))</f>
        <v>12656.829899886856</v>
      </c>
      <c r="E383" s="10">
        <f>((E382-D383+MAX(0,-('1-Input'!$B$10-C383-IF(AND($A383&gt;=1,$A383&lt;1+'1-Input'!$C$12),$C$370,0))))*(1+B383))*(1-'P-Parametri'!$B$32)</f>
        <v>691595.64754340472</v>
      </c>
      <c r="F383" s="10">
        <f>IF(E382&lt;=0,F382,F382*(1-D383/E382))+MAX(0,-('1-Input'!$B$10-C383-IF(AND($A383&gt;=1,$A383&lt;1+'1-Input'!$C$12),$C$370,0)))</f>
        <v>492512.34926429926</v>
      </c>
      <c r="G383" s="10">
        <f>IF($A383&lt;='1-Input'!$B$26,0,IF($A383='1-Input'!$B$26+1,('1-Input'!$B$23+$G$371)*'1-Input'!$B$27,'1-Input'!$B$23+$G$371))</f>
        <v>0</v>
      </c>
      <c r="H383" s="10">
        <f>MAX(0,('1-Input'!$B$10-G383-IF(AND($A383&gt;=1,$A383&lt;1+'1-Input'!$C$12),$G$370,0)))/(1-'P-Parametri'!$B$31*MAX(0,IF(I382&lt;=0,0,(I382-J382)/I382)))</f>
        <v>3193.4965183580002</v>
      </c>
      <c r="I383" s="10">
        <f>((I382-H383+MAX(0,-('1-Input'!$B$10-G383-IF(AND($A383&gt;=1,$A383&lt;1+'1-Input'!$C$12),$G$370,0))))*(1+B383))*(1-'P-Parametri'!$B$32)</f>
        <v>789749.77572956763</v>
      </c>
      <c r="J383" s="10">
        <f>IF(I382&lt;=0,J382,J382*(1-H383/I382))+MAX(0,-('1-Input'!$B$10-G383-IF(AND($A383&gt;=1,$A383&lt;1+'1-Input'!$C$12),$G$370,0)))</f>
        <v>562411.74847924639</v>
      </c>
      <c r="K383" s="10">
        <f>IF($A383&lt;='1-Input'!$B$26,0,IF($A383='1-Input'!$B$26+1,('1-Input'!$B$23+$K$371)*'1-Input'!$B$27,'1-Input'!$B$23+$K$371))</f>
        <v>0</v>
      </c>
      <c r="L383" s="10">
        <f>MAX(0,('1-Input'!$B$10-K383-IF(AND($A383&gt;=1,$A383&lt;1+'1-Input'!$C$12),$K$370,0)))/(1-'P-Parametri'!$B$31*MAX(0,IF(M382&lt;=0,0,(M382-N382)/M382)))</f>
        <v>31010.388781749542</v>
      </c>
      <c r="M383" s="10">
        <f>((M382-L383+MAX(0,-('1-Input'!$B$10-K383-IF(AND($A383&gt;=1,$A383&lt;1+'1-Input'!$C$12),$K$370,0))))*(1+B383))*(1-'P-Parametri'!$B$32)</f>
        <v>501231.6924196356</v>
      </c>
      <c r="N383" s="10">
        <f>IF(M382&lt;=0,N382,N382*(1-L383/M382))+MAX(0,-('1-Input'!$B$10-K383-IF(AND($A383&gt;=1,$A383&lt;1+'1-Input'!$C$12),$K$370,0)))</f>
        <v>356946.72058187309</v>
      </c>
      <c r="O383" s="10">
        <f>IF($A383&lt;='1-Input'!$B$26,0,IF($A383='1-Input'!$B$26+1,('1-Input'!$B$23+$O$371)*'1-Input'!$B$27,'1-Input'!$B$23+$O$371))</f>
        <v>0</v>
      </c>
      <c r="P383" s="10">
        <f>MAX(0,('1-Input'!$B$10-O383-IF(AND($A383&gt;=1,$A383&lt;1+'1-Input'!$C$12),$O$370,0)))/(1-'P-Parametri'!$B$31*MAX(0,IF(Q382&lt;=0,0,(Q382-R382)/Q382)))</f>
        <v>25901.569395999188</v>
      </c>
      <c r="Q383" s="10">
        <f>((Q382-P383+MAX(0,-('1-Input'!$B$10-O383-IF(AND($A383&gt;=1,$A383&lt;1+'1-Input'!$C$12),$O$370,0))))*(1+B383))*(1-'P-Parametri'!$B$32)</f>
        <v>554220.60157585959</v>
      </c>
      <c r="R383" s="10">
        <f>IF(Q382&lt;=0,R382,R382*(1-P383/Q382))+MAX(0,-('1-Input'!$B$10-O383-IF(AND($A383&gt;=1,$A383&lt;1+'1-Input'!$C$12),$O$370,0)))</f>
        <v>394682.19827926054</v>
      </c>
      <c r="S383" s="10">
        <f>IF($A383&lt;='1-Input'!$B$26,0,IF($A383='1-Input'!$B$26+1,('1-Input'!$B$23+$S$371)*'1-Input'!$B$27,'1-Input'!$B$23+$S$371))</f>
        <v>0</v>
      </c>
      <c r="T383" s="10">
        <f>MAX(0,('1-Input'!$B$10-S383-IF(AND($A383&gt;=1,$A383&lt;1+'1-Input'!$C$12),$S$370,0)))/(1-'P-Parametri'!$B$31*MAX(0,IF(U382&lt;=0,0,(U382-V382)/U382)))</f>
        <v>26455.201606133978</v>
      </c>
      <c r="U383" s="10">
        <f>((U382-T383+MAX(0,-('1-Input'!$B$10-S383-IF(AND($A383&gt;=1,$A383&lt;1+'1-Input'!$C$12),$S$370,0))))*(1+B383))*(1-'P-Parametri'!$B$32)</f>
        <v>548478.30288144504</v>
      </c>
      <c r="V383" s="10">
        <f>IF(U382&lt;=0,V382,V382*(1-T383/U382))+MAX(0,-('1-Input'!$B$10-S383-IF(AND($A383&gt;=1,$A383&lt;1+'1-Input'!$C$12),$S$370,0)))</f>
        <v>390592.88246270048</v>
      </c>
      <c r="W383" s="10">
        <f>IF($A383&lt;='1-Input'!$B$26,0,IF($A383='1-Input'!$B$26+1,('1-Input'!$B$23+$W$371)*'1-Input'!$B$27,'1-Input'!$B$23+$W$371))</f>
        <v>0</v>
      </c>
      <c r="X383" s="10">
        <f>MAX(0,('1-Input'!$B$10-W383-IF(AND($A383&gt;=1,$A383&lt;1+'1-Input'!$C$12),$W$370,0)))/(1-'P-Parametri'!$B$31*MAX(0,IF(Y382&lt;=0,0,(Y382-Z382)/Y382)))</f>
        <v>26400.538299846961</v>
      </c>
      <c r="Y383" s="10">
        <f>((Y382-X383+MAX(0,-('1-Input'!$B$10-W383-IF(AND($A383&gt;=1,$A383&lt;1+'1-Input'!$C$12),$W$370,0))))*(1+B383))*(1-'P-Parametri'!$B$32)</f>
        <v>549045.27320321859</v>
      </c>
      <c r="Z383" s="10">
        <f>IF(Y382&lt;=0,Z382,Z382*(1-X383/Y382))+MAX(0,-('1-Input'!$B$10-W383-IF(AND($A383&gt;=1,$A383&lt;1+'1-Input'!$C$12),$W$370,0)))</f>
        <v>390996.64423611795</v>
      </c>
    </row>
    <row r="384" spans="1:26">
      <c r="A384" s="9">
        <f t="shared" si="7"/>
        <v>11</v>
      </c>
      <c r="B384" s="12">
        <f>IF($A384='P-Parametri'!$B$47,'P-Parametri'!$B$34,IF($A384='P-Parametri'!$B$48,'P-Parametri'!$C$34,'P-Parametri'!$B$50))</f>
        <v>0.01</v>
      </c>
      <c r="C384" s="10">
        <f>IF($A384&lt;='1-Input'!$B$26,0,IF($A384='1-Input'!$B$26+1,('1-Input'!$B$23+$C$371)*'1-Input'!$B$27,'1-Input'!$B$23+$C$371))</f>
        <v>0</v>
      </c>
      <c r="D384" s="10">
        <f>MAX(0,('1-Input'!$B$10-C384-IF(AND($A384&gt;=1,$A384&lt;1+'1-Input'!$C$12),$C$370,0)))/(1-'P-Parametri'!$B$31*MAX(0,IF(E383&lt;=0,0,(E383-F383)/E383)))</f>
        <v>31346.058653504719</v>
      </c>
      <c r="E384" s="10">
        <f>((E383-D384+MAX(0,-('1-Input'!$B$10-C384-IF(AND($A384&gt;=1,$A384&lt;1+'1-Input'!$C$12),$C$370,0))))*(1+B384))*(1-'P-Parametri'!$B$32)</f>
        <v>665518.38060924143</v>
      </c>
      <c r="F384" s="10">
        <f>IF(E383&lt;=0,F383,F383*(1-D384/E383))+MAX(0,-('1-Input'!$B$10-C384-IF(AND($A384&gt;=1,$A384&lt;1+'1-Input'!$C$12),$C$370,0)))</f>
        <v>470189.59312427422</v>
      </c>
      <c r="G384" s="10">
        <f>IF($A384&lt;='1-Input'!$B$26,0,IF($A384='1-Input'!$B$26+1,('1-Input'!$B$23+$G$371)*'1-Input'!$B$27,'1-Input'!$B$23+$G$371))</f>
        <v>0</v>
      </c>
      <c r="H384" s="10">
        <f>MAX(0,('1-Input'!$B$10-G384-IF(AND($A384&gt;=1,$A384&lt;1+'1-Input'!$C$12),$G$370,0)))/(1-'P-Parametri'!$B$31*MAX(0,IF(I383&lt;=0,0,(I383-J383)/I383)))</f>
        <v>31346.058653504715</v>
      </c>
      <c r="I384" s="10">
        <f>((I383-H384+MAX(0,-('1-Input'!$B$10-G384-IF(AND($A384&gt;=1,$A384&lt;1+'1-Input'!$C$12),$G$370,0))))*(1+B384))*(1-'P-Parametri'!$B$32)</f>
        <v>764455.77873833</v>
      </c>
      <c r="J384" s="10">
        <f>IF(I383&lt;=0,J383,J383*(1-H384/I383))+MAX(0,-('1-Input'!$B$10-G384-IF(AND($A384&gt;=1,$A384&lt;1+'1-Input'!$C$12),$G$370,0)))</f>
        <v>540088.99233922129</v>
      </c>
      <c r="K384" s="10">
        <f>IF($A384&lt;='1-Input'!$B$26,0,IF($A384='1-Input'!$B$26+1,('1-Input'!$B$23+$K$371)*'1-Input'!$B$27,'1-Input'!$B$23+$K$371))</f>
        <v>0</v>
      </c>
      <c r="L384" s="10">
        <f>MAX(0,('1-Input'!$B$10-K384-IF(AND($A384&gt;=1,$A384&lt;1+'1-Input'!$C$12),$K$370,0)))/(1-'P-Parametri'!$B$31*MAX(0,IF(M383&lt;=0,0,(M383-N383)/M383)))</f>
        <v>31346.058653504722</v>
      </c>
      <c r="M384" s="10">
        <f>((M383-L384+MAX(0,-('1-Input'!$B$10-K384-IF(AND($A384&gt;=1,$A384&lt;1+'1-Input'!$C$12),$K$370,0))))*(1+B384))*(1-'P-Parametri'!$B$32)</f>
        <v>473635.32112358464</v>
      </c>
      <c r="N384" s="10">
        <f>IF(M383&lt;=0,N383,N383*(1-L384/M383))+MAX(0,-('1-Input'!$B$10-K384-IF(AND($A384&gt;=1,$A384&lt;1+'1-Input'!$C$12),$K$370,0)))</f>
        <v>334623.96444184805</v>
      </c>
      <c r="O384" s="10">
        <f>IF($A384&lt;='1-Input'!$B$26,0,IF($A384='1-Input'!$B$26+1,('1-Input'!$B$23+$O$371)*'1-Input'!$B$27,'1-Input'!$B$23+$O$371))</f>
        <v>0</v>
      </c>
      <c r="P384" s="10">
        <f>MAX(0,('1-Input'!$B$10-O384-IF(AND($A384&gt;=1,$A384&lt;1+'1-Input'!$C$12),$O$370,0)))/(1-'P-Parametri'!$B$31*MAX(0,IF(Q383&lt;=0,0,(Q383-R383)/Q383)))</f>
        <v>31346.058653504722</v>
      </c>
      <c r="Q384" s="10">
        <f>((Q383-P384+MAX(0,-('1-Input'!$B$10-O384-IF(AND($A384&gt;=1,$A384&lt;1+'1-Input'!$C$12),$O$370,0))))*(1+B384))*(1-'P-Parametri'!$B$32)</f>
        <v>527047.08177487529</v>
      </c>
      <c r="R384" s="10">
        <f>IF(Q383&lt;=0,R383,R383*(1-P384/Q383))+MAX(0,-('1-Input'!$B$10-O384-IF(AND($A384&gt;=1,$A384&lt;1+'1-Input'!$C$12),$O$370,0)))</f>
        <v>372359.4421392355</v>
      </c>
      <c r="S384" s="10">
        <f>IF($A384&lt;='1-Input'!$B$26,0,IF($A384='1-Input'!$B$26+1,('1-Input'!$B$23+$S$371)*'1-Input'!$B$27,'1-Input'!$B$23+$S$371))</f>
        <v>0</v>
      </c>
      <c r="T384" s="10">
        <f>MAX(0,('1-Input'!$B$10-S384-IF(AND($A384&gt;=1,$A384&lt;1+'1-Input'!$C$12),$S$370,0)))/(1-'P-Parametri'!$B$31*MAX(0,IF(U383&lt;=0,0,(U383-V383)/U383)))</f>
        <v>31346.058653504719</v>
      </c>
      <c r="U384" s="10">
        <f>((U383-T384+MAX(0,-('1-Input'!$B$10-S384-IF(AND($A384&gt;=1,$A384&lt;1+'1-Input'!$C$12),$S$370,0))))*(1+B384))*(1-'P-Parametri'!$B$32)</f>
        <v>521258.95953687932</v>
      </c>
      <c r="V384" s="10">
        <f>IF(U383&lt;=0,V383,V383*(1-T384/U383))+MAX(0,-('1-Input'!$B$10-S384-IF(AND($A384&gt;=1,$A384&lt;1+'1-Input'!$C$12),$S$370,0)))</f>
        <v>368270.12632267544</v>
      </c>
      <c r="W384" s="10">
        <f>IF($A384&lt;='1-Input'!$B$26,0,IF($A384='1-Input'!$B$26+1,('1-Input'!$B$23+$W$371)*'1-Input'!$B$27,'1-Input'!$B$23+$W$371))</f>
        <v>0</v>
      </c>
      <c r="X384" s="10">
        <f>MAX(0,('1-Input'!$B$10-W384-IF(AND($A384&gt;=1,$A384&lt;1+'1-Input'!$C$12),$W$370,0)))/(1-'P-Parametri'!$B$31*MAX(0,IF(Y383&lt;=0,0,(Y383-Z383)/Y383)))</f>
        <v>31346.058653504715</v>
      </c>
      <c r="Y384" s="10">
        <f>((Y383-X384+MAX(0,-('1-Input'!$B$10-W384-IF(AND($A384&gt;=1,$A384&lt;1+'1-Input'!$C$12),$W$370,0))))*(1+B384))*(1-'P-Parametri'!$B$32)</f>
        <v>521830.45428182057</v>
      </c>
      <c r="Z384" s="10">
        <f>IF(Y383&lt;=0,Z383,Z383*(1-X384/Y383))+MAX(0,-('1-Input'!$B$10-W384-IF(AND($A384&gt;=1,$A384&lt;1+'1-Input'!$C$12),$W$370,0)))</f>
        <v>368673.88809609291</v>
      </c>
    </row>
    <row r="385" spans="1:26">
      <c r="A385" s="9">
        <f t="shared" si="7"/>
        <v>12</v>
      </c>
      <c r="B385" s="12">
        <f>IF($A385='P-Parametri'!$B$47,'P-Parametri'!$B$34,IF($A385='P-Parametri'!$B$48,'P-Parametri'!$C$34,'P-Parametri'!$B$50))</f>
        <v>0.01</v>
      </c>
      <c r="C385" s="10">
        <f>IF($A385&lt;='1-Input'!$B$26,0,IF($A385='1-Input'!$B$26+1,('1-Input'!$B$23+$C$371)*'1-Input'!$B$27,'1-Input'!$B$23+$C$371))</f>
        <v>0</v>
      </c>
      <c r="D385" s="10">
        <f>MAX(0,('1-Input'!$B$10-C385-IF(AND($A385&gt;=1,$A385&lt;1+'1-Input'!$C$12),$C$370,0)))/(1-'P-Parametri'!$B$31*MAX(0,IF(E384&lt;=0,0,(E384-F384)/E384)))</f>
        <v>31395.803230228496</v>
      </c>
      <c r="E385" s="10">
        <f>((E384-D385+MAX(0,-('1-Input'!$B$10-C385-IF(AND($A385&gt;=1,$A385&lt;1+'1-Input'!$C$12),$C$370,0))))*(1+B385))*(1-'P-Parametri'!$B$32)</f>
        <v>639182.87554649753</v>
      </c>
      <c r="F385" s="10">
        <f>IF(E384&lt;=0,F384,F384*(1-D385/E384))+MAX(0,-('1-Input'!$B$10-C385-IF(AND($A385&gt;=1,$A385&lt;1+'1-Input'!$C$12),$C$370,0)))</f>
        <v>448008.41770261689</v>
      </c>
      <c r="G385" s="10">
        <f>IF($A385&lt;='1-Input'!$B$26,0,IF($A385='1-Input'!$B$26+1,('1-Input'!$B$23+$G$371)*'1-Input'!$B$27,'1-Input'!$B$23+$G$371))</f>
        <v>0</v>
      </c>
      <c r="H385" s="10">
        <f>MAX(0,('1-Input'!$B$10-G385-IF(AND($A385&gt;=1,$A385&lt;1+'1-Input'!$C$12),$G$370,0)))/(1-'P-Parametri'!$B$31*MAX(0,IF(I384&lt;=0,0,(I384-J384)/I384)))</f>
        <v>31395.803230228496</v>
      </c>
      <c r="I385" s="10">
        <f>((I384-H385+MAX(0,-('1-Input'!$B$10-G385-IF(AND($A385&gt;=1,$A385&lt;1+'1-Input'!$C$12),$G$370,0))))*(1+B385))*(1-'P-Parametri'!$B$32)</f>
        <v>738909.79411265615</v>
      </c>
      <c r="J385" s="10">
        <f>IF(I384&lt;=0,J384,J384*(1-H385/I384))+MAX(0,-('1-Input'!$B$10-G385-IF(AND($A385&gt;=1,$A385&lt;1+'1-Input'!$C$12),$G$370,0)))</f>
        <v>517907.81691756396</v>
      </c>
      <c r="K385" s="10">
        <f>IF($A385&lt;='1-Input'!$B$26,0,IF($A385='1-Input'!$B$26+1,('1-Input'!$B$23+$K$371)*'1-Input'!$B$27,'1-Input'!$B$23+$K$371))</f>
        <v>0</v>
      </c>
      <c r="L385" s="10">
        <f>MAX(0,('1-Input'!$B$10-K385-IF(AND($A385&gt;=1,$A385&lt;1+'1-Input'!$C$12),$K$370,0)))/(1-'P-Parametri'!$B$31*MAX(0,IF(M384&lt;=0,0,(M384-N384)/M384)))</f>
        <v>31395.803230228499</v>
      </c>
      <c r="M385" s="10">
        <f>((M384-L385+MAX(0,-('1-Input'!$B$10-K385-IF(AND($A385&gt;=1,$A385&lt;1+'1-Input'!$C$12),$K$370,0))))*(1+B385))*(1-'P-Parametri'!$B$32)</f>
        <v>445768.58924614516</v>
      </c>
      <c r="N385" s="10">
        <f>IF(M384&lt;=0,N384,N384*(1-L385/M384))+MAX(0,-('1-Input'!$B$10-K385-IF(AND($A385&gt;=1,$A385&lt;1+'1-Input'!$C$12),$K$370,0)))</f>
        <v>312442.78902019071</v>
      </c>
      <c r="O385" s="10">
        <f>IF($A385&lt;='1-Input'!$B$26,0,IF($A385='1-Input'!$B$26+1,('1-Input'!$B$23+$O$371)*'1-Input'!$B$27,'1-Input'!$B$23+$O$371))</f>
        <v>0</v>
      </c>
      <c r="P385" s="10">
        <f>MAX(0,('1-Input'!$B$10-O385-IF(AND($A385&gt;=1,$A385&lt;1+'1-Input'!$C$12),$O$370,0)))/(1-'P-Parametri'!$B$31*MAX(0,IF(Q384&lt;=0,0,(Q384-R384)/Q384)))</f>
        <v>31395.803230228499</v>
      </c>
      <c r="Q385" s="10">
        <f>((Q384-P385+MAX(0,-('1-Input'!$B$10-O385-IF(AND($A385&gt;=1,$A385&lt;1+'1-Input'!$C$12),$O$370,0))))*(1+B385))*(1-'P-Parametri'!$B$32)</f>
        <v>499606.57574743312</v>
      </c>
      <c r="R385" s="10">
        <f>IF(Q384&lt;=0,R384,R384*(1-P385/Q384))+MAX(0,-('1-Input'!$B$10-O385-IF(AND($A385&gt;=1,$A385&lt;1+'1-Input'!$C$12),$O$370,0)))</f>
        <v>350178.26671757817</v>
      </c>
      <c r="S385" s="10">
        <f>IF($A385&lt;='1-Input'!$B$26,0,IF($A385='1-Input'!$B$26+1,('1-Input'!$B$23+$S$371)*'1-Input'!$B$27,'1-Input'!$B$23+$S$371))</f>
        <v>0</v>
      </c>
      <c r="T385" s="10">
        <f>MAX(0,('1-Input'!$B$10-S385-IF(AND($A385&gt;=1,$A385&lt;1+'1-Input'!$C$12),$S$370,0)))/(1-'P-Parametri'!$B$31*MAX(0,IF(U384&lt;=0,0,(U384-V384)/U384)))</f>
        <v>31395.803230228496</v>
      </c>
      <c r="U385" s="10">
        <f>((U384-T385+MAX(0,-('1-Input'!$B$10-S385-IF(AND($A385&gt;=1,$A385&lt;1+'1-Input'!$C$12),$S$370,0))))*(1+B385))*(1-'P-Parametri'!$B$32)</f>
        <v>493772.26429397793</v>
      </c>
      <c r="V385" s="10">
        <f>IF(U384&lt;=0,V384,V384*(1-T385/U384))+MAX(0,-('1-Input'!$B$10-S385-IF(AND($A385&gt;=1,$A385&lt;1+'1-Input'!$C$12),$S$370,0)))</f>
        <v>346088.95090101811</v>
      </c>
      <c r="W385" s="10">
        <f>IF($A385&lt;='1-Input'!$B$26,0,IF($A385='1-Input'!$B$26+1,('1-Input'!$B$23+$W$371)*'1-Input'!$B$27,'1-Input'!$B$23+$W$371))</f>
        <v>0</v>
      </c>
      <c r="X385" s="10">
        <f>MAX(0,('1-Input'!$B$10-W385-IF(AND($A385&gt;=1,$A385&lt;1+'1-Input'!$C$12),$W$370,0)))/(1-'P-Parametri'!$B$31*MAX(0,IF(Y384&lt;=0,0,(Y384-Z384)/Y384)))</f>
        <v>31395.803230228496</v>
      </c>
      <c r="Y385" s="10">
        <f>((Y384-X385+MAX(0,-('1-Input'!$B$10-W385-IF(AND($A385&gt;=1,$A385&lt;1+'1-Input'!$C$12),$W$370,0))))*(1+B385))*(1-'P-Parametri'!$B$32)</f>
        <v>494348.31956698379</v>
      </c>
      <c r="Z385" s="10">
        <f>IF(Y384&lt;=0,Z384,Z384*(1-X385/Y384))+MAX(0,-('1-Input'!$B$10-W385-IF(AND($A385&gt;=1,$A385&lt;1+'1-Input'!$C$12),$W$370,0)))</f>
        <v>346492.71267443558</v>
      </c>
    </row>
    <row r="386" spans="1:26">
      <c r="A386" s="9">
        <f t="shared" si="7"/>
        <v>13</v>
      </c>
      <c r="B386" s="12">
        <f>IF($A386='P-Parametri'!$B$47,'P-Parametri'!$B$34,IF($A386='P-Parametri'!$B$48,'P-Parametri'!$C$34,'P-Parametri'!$B$50))</f>
        <v>0.01</v>
      </c>
      <c r="C386" s="10">
        <f>IF($A386&lt;='1-Input'!$B$26,0,IF($A386='1-Input'!$B$26+1,('1-Input'!$B$23+$C$371)*'1-Input'!$B$27,'1-Input'!$B$23+$C$371))</f>
        <v>0</v>
      </c>
      <c r="D386" s="10">
        <f>MAX(0,('1-Input'!$B$10-C386-IF(AND($A386&gt;=1,$A386&lt;1+'1-Input'!$C$12),$C$370,0)))/(1-'P-Parametri'!$B$31*MAX(0,IF(E385&lt;=0,0,(E385-F385)/E385)))</f>
        <v>31445.310248106005</v>
      </c>
      <c r="E386" s="10">
        <f>((E385-D386+MAX(0,-('1-Input'!$B$10-C386-IF(AND($A386&gt;=1,$A386&lt;1+'1-Input'!$C$12),$C$370,0))))*(1+B386))*(1-'P-Parametri'!$B$32)</f>
        <v>612587.31106947269</v>
      </c>
      <c r="F386" s="10">
        <f>IF(E385&lt;=0,F385,F385*(1-D386/E385))+MAX(0,-('1-Input'!$B$10-C386-IF(AND($A386&gt;=1,$A386&lt;1+'1-Input'!$C$12),$C$370,0)))</f>
        <v>425968.1468703032</v>
      </c>
      <c r="G386" s="10">
        <f>IF($A386&lt;='1-Input'!$B$26,0,IF($A386='1-Input'!$B$26+1,('1-Input'!$B$23+$G$371)*'1-Input'!$B$27,'1-Input'!$B$23+$G$371))</f>
        <v>0</v>
      </c>
      <c r="H386" s="10">
        <f>MAX(0,('1-Input'!$B$10-G386-IF(AND($A386&gt;=1,$A386&lt;1+'1-Input'!$C$12),$G$370,0)))/(1-'P-Parametri'!$B$31*MAX(0,IF(I385&lt;=0,0,(I385-J385)/I385)))</f>
        <v>31445.310248106005</v>
      </c>
      <c r="I386" s="10">
        <f>((I385-H386+MAX(0,-('1-Input'!$B$10-G386-IF(AND($A386&gt;=1,$A386&lt;1+'1-Input'!$C$12),$G$370,0))))*(1+B386))*(1-'P-Parametri'!$B$32)</f>
        <v>713110.05044578924</v>
      </c>
      <c r="J386" s="10">
        <f>IF(I385&lt;=0,J385,J385*(1-H386/I385))+MAX(0,-('1-Input'!$B$10-G386-IF(AND($A386&gt;=1,$A386&lt;1+'1-Input'!$C$12),$G$370,0)))</f>
        <v>495867.54608525027</v>
      </c>
      <c r="K386" s="10">
        <f>IF($A386&lt;='1-Input'!$B$26,0,IF($A386='1-Input'!$B$26+1,('1-Input'!$B$23+$K$371)*'1-Input'!$B$27,'1-Input'!$B$23+$K$371))</f>
        <v>0</v>
      </c>
      <c r="L386" s="10">
        <f>MAX(0,('1-Input'!$B$10-K386-IF(AND($A386&gt;=1,$A386&lt;1+'1-Input'!$C$12),$K$370,0)))/(1-'P-Parametri'!$B$31*MAX(0,IF(M385&lt;=0,0,(M385-N385)/M385)))</f>
        <v>31445.310248106009</v>
      </c>
      <c r="M386" s="10">
        <f>((M385-L386+MAX(0,-('1-Input'!$B$10-K386-IF(AND($A386&gt;=1,$A386&lt;1+'1-Input'!$C$12),$K$370,0))))*(1+B386))*(1-'P-Parametri'!$B$32)</f>
        <v>417629.57876444352</v>
      </c>
      <c r="N386" s="10">
        <f>IF(M385&lt;=0,N385,N385*(1-L386/M385))+MAX(0,-('1-Input'!$B$10-K386-IF(AND($A386&gt;=1,$A386&lt;1+'1-Input'!$C$12),$K$370,0)))</f>
        <v>290402.51818787702</v>
      </c>
      <c r="O386" s="10">
        <f>IF($A386&lt;='1-Input'!$B$26,0,IF($A386='1-Input'!$B$26+1,('1-Input'!$B$23+$O$371)*'1-Input'!$B$27,'1-Input'!$B$23+$O$371))</f>
        <v>0</v>
      </c>
      <c r="P386" s="10">
        <f>MAX(0,('1-Input'!$B$10-O386-IF(AND($A386&gt;=1,$A386&lt;1+'1-Input'!$C$12),$O$370,0)))/(1-'P-Parametri'!$B$31*MAX(0,IF(Q385&lt;=0,0,(Q385-R385)/Q385)))</f>
        <v>31445.310248106009</v>
      </c>
      <c r="Q386" s="10">
        <f>((Q385-P386+MAX(0,-('1-Input'!$B$10-O386-IF(AND($A386&gt;=1,$A386&lt;1+'1-Input'!$C$12),$O$370,0))))*(1+B386))*(1-'P-Parametri'!$B$32)</f>
        <v>471897.19239801168</v>
      </c>
      <c r="R386" s="10">
        <f>IF(Q385&lt;=0,R385,R385*(1-P386/Q385))+MAX(0,-('1-Input'!$B$10-O386-IF(AND($A386&gt;=1,$A386&lt;1+'1-Input'!$C$12),$O$370,0)))</f>
        <v>328137.99588526454</v>
      </c>
      <c r="S386" s="10">
        <f>IF($A386&lt;='1-Input'!$B$26,0,IF($A386='1-Input'!$B$26+1,('1-Input'!$B$23+$S$371)*'1-Input'!$B$27,'1-Input'!$B$23+$S$371))</f>
        <v>0</v>
      </c>
      <c r="T386" s="10">
        <f>MAX(0,('1-Input'!$B$10-S386-IF(AND($A386&gt;=1,$A386&lt;1+'1-Input'!$C$12),$S$370,0)))/(1-'P-Parametri'!$B$31*MAX(0,IF(U385&lt;=0,0,(U385-V385)/U385)))</f>
        <v>31445.310248106005</v>
      </c>
      <c r="U386" s="10">
        <f>((U385-T386+MAX(0,-('1-Input'!$B$10-S386-IF(AND($A386&gt;=1,$A386&lt;1+'1-Input'!$C$12),$S$370,0))))*(1+B386))*(1-'P-Parametri'!$B$32)</f>
        <v>466016.32313915802</v>
      </c>
      <c r="V386" s="10">
        <f>IF(U385&lt;=0,V385,V385*(1-T386/U385))+MAX(0,-('1-Input'!$B$10-S386-IF(AND($A386&gt;=1,$A386&lt;1+'1-Input'!$C$12),$S$370,0)))</f>
        <v>324048.68006870442</v>
      </c>
      <c r="W386" s="10">
        <f>IF($A386&lt;='1-Input'!$B$26,0,IF($A386='1-Input'!$B$26+1,('1-Input'!$B$23+$W$371)*'1-Input'!$B$27,'1-Input'!$B$23+$W$371))</f>
        <v>0</v>
      </c>
      <c r="X386" s="10">
        <f>MAX(0,('1-Input'!$B$10-W386-IF(AND($A386&gt;=1,$A386&lt;1+'1-Input'!$C$12),$W$370,0)))/(1-'P-Parametri'!$B$31*MAX(0,IF(Y385&lt;=0,0,(Y385-Z385)/Y385)))</f>
        <v>31445.310248106005</v>
      </c>
      <c r="Y386" s="10">
        <f>((Y385-X386+MAX(0,-('1-Input'!$B$10-W386-IF(AND($A386&gt;=1,$A386&lt;1+'1-Input'!$C$12),$W$370,0))))*(1+B386))*(1-'P-Parametri'!$B$32)</f>
        <v>466596.97533324244</v>
      </c>
      <c r="Z386" s="10">
        <f>IF(Y385&lt;=0,Z385,Z385*(1-X386/Y385))+MAX(0,-('1-Input'!$B$10-W386-IF(AND($A386&gt;=1,$A386&lt;1+'1-Input'!$C$12),$W$370,0)))</f>
        <v>324452.44184212189</v>
      </c>
    </row>
    <row r="387" spans="1:26">
      <c r="A387" s="9">
        <f t="shared" si="7"/>
        <v>14</v>
      </c>
      <c r="B387" s="12">
        <f>IF($A387='P-Parametri'!$B$47,'P-Parametri'!$B$34,IF($A387='P-Parametri'!$B$48,'P-Parametri'!$C$34,'P-Parametri'!$B$50))</f>
        <v>0.01</v>
      </c>
      <c r="C387" s="10">
        <f>IF($A387&lt;='1-Input'!$B$26,0,IF($A387='1-Input'!$B$26+1,('1-Input'!$B$23+$C$371)*'1-Input'!$B$27,'1-Input'!$B$23+$C$371))</f>
        <v>0</v>
      </c>
      <c r="D387" s="10">
        <f>MAX(0,('1-Input'!$B$10-C387-IF(AND($A387&gt;=1,$A387&lt;1+'1-Input'!$C$12),$C$370,0)))/(1-'P-Parametri'!$B$31*MAX(0,IF(E386&lt;=0,0,(E386-F386)/E386)))</f>
        <v>31494.579852175757</v>
      </c>
      <c r="E387" s="10">
        <f>((E386-D387+MAX(0,-('1-Input'!$B$10-C387-IF(AND($A387&gt;=1,$A387&lt;1+'1-Input'!$C$12),$C$370,0))))*(1+B387))*(1-'P-Parametri'!$B$32)</f>
        <v>585729.85121241095</v>
      </c>
      <c r="F387" s="10">
        <f>IF(E386&lt;=0,F386,F386*(1-D387/E386))+MAX(0,-('1-Input'!$B$10-C387-IF(AND($A387&gt;=1,$A387&lt;1+'1-Input'!$C$12),$C$370,0)))</f>
        <v>404068.10491111112</v>
      </c>
      <c r="G387" s="10">
        <f>IF($A387&lt;='1-Input'!$B$26,0,IF($A387='1-Input'!$B$26+1,('1-Input'!$B$23+$G$371)*'1-Input'!$B$27,'1-Input'!$B$23+$G$371))</f>
        <v>0</v>
      </c>
      <c r="H387" s="10">
        <f>MAX(0,('1-Input'!$B$10-G387-IF(AND($A387&gt;=1,$A387&lt;1+'1-Input'!$C$12),$G$370,0)))/(1-'P-Parametri'!$B$31*MAX(0,IF(I386&lt;=0,0,(I386-J386)/I386)))</f>
        <v>31494.579852175757</v>
      </c>
      <c r="I387" s="10">
        <f>((I386-H387+MAX(0,-('1-Input'!$B$10-G387-IF(AND($A387&gt;=1,$A387&lt;1+'1-Input'!$C$12),$G$370,0))))*(1+B387))*(1-'P-Parametri'!$B$32)</f>
        <v>687054.76204895042</v>
      </c>
      <c r="J387" s="10">
        <f>IF(I386&lt;=0,J386,J386*(1-H387/I386))+MAX(0,-('1-Input'!$B$10-G387-IF(AND($A387&gt;=1,$A387&lt;1+'1-Input'!$C$12),$G$370,0)))</f>
        <v>473967.50412605819</v>
      </c>
      <c r="K387" s="10">
        <f>IF($A387&lt;='1-Input'!$B$26,0,IF($A387='1-Input'!$B$26+1,('1-Input'!$B$23+$K$371)*'1-Input'!$B$27,'1-Input'!$B$23+$K$371))</f>
        <v>0</v>
      </c>
      <c r="L387" s="10">
        <f>MAX(0,('1-Input'!$B$10-K387-IF(AND($A387&gt;=1,$A387&lt;1+'1-Input'!$C$12),$K$370,0)))/(1-'P-Parametri'!$B$31*MAX(0,IF(M386&lt;=0,0,(M386-N386)/M386)))</f>
        <v>31494.579852175764</v>
      </c>
      <c r="M387" s="10">
        <f>((M386-L387+MAX(0,-('1-Input'!$B$10-K387-IF(AND($A387&gt;=1,$A387&lt;1+'1-Input'!$C$12),$K$370,0))))*(1+B387))*(1-'P-Parametri'!$B$32)</f>
        <v>389216.35620358761</v>
      </c>
      <c r="N387" s="10">
        <f>IF(M386&lt;=0,N386,N386*(1-L387/M386))+MAX(0,-('1-Input'!$B$10-K387-IF(AND($A387&gt;=1,$A387&lt;1+'1-Input'!$C$12),$K$370,0)))</f>
        <v>268502.476228685</v>
      </c>
      <c r="O387" s="10">
        <f>IF($A387&lt;='1-Input'!$B$26,0,IF($A387='1-Input'!$B$26+1,('1-Input'!$B$23+$O$371)*'1-Input'!$B$27,'1-Input'!$B$23+$O$371))</f>
        <v>0</v>
      </c>
      <c r="P387" s="10">
        <f>MAX(0,('1-Input'!$B$10-O387-IF(AND($A387&gt;=1,$A387&lt;1+'1-Input'!$C$12),$O$370,0)))/(1-'P-Parametri'!$B$31*MAX(0,IF(Q386&lt;=0,0,(Q386-R386)/Q386)))</f>
        <v>31494.579852175761</v>
      </c>
      <c r="Q387" s="10">
        <f>((Q386-P387+MAX(0,-('1-Input'!$B$10-O387-IF(AND($A387&gt;=1,$A387&lt;1+'1-Input'!$C$12),$O$370,0))))*(1+B387))*(1-'P-Parametri'!$B$32)</f>
        <v>443917.02539395168</v>
      </c>
      <c r="R387" s="10">
        <f>IF(Q386&lt;=0,R386,R386*(1-P387/Q386))+MAX(0,-('1-Input'!$B$10-O387-IF(AND($A387&gt;=1,$A387&lt;1+'1-Input'!$C$12),$O$370,0)))</f>
        <v>306237.95392607246</v>
      </c>
      <c r="S387" s="10">
        <f>IF($A387&lt;='1-Input'!$B$26,0,IF($A387='1-Input'!$B$26+1,('1-Input'!$B$23+$S$371)*'1-Input'!$B$27,'1-Input'!$B$23+$S$371))</f>
        <v>0</v>
      </c>
      <c r="T387" s="10">
        <f>MAX(0,('1-Input'!$B$10-S387-IF(AND($A387&gt;=1,$A387&lt;1+'1-Input'!$C$12),$S$370,0)))/(1-'P-Parametri'!$B$31*MAX(0,IF(U386&lt;=0,0,(U386-V386)/U386)))</f>
        <v>31494.579852175761</v>
      </c>
      <c r="U387" s="10">
        <f>((U386-T387+MAX(0,-('1-Input'!$B$10-S387-IF(AND($A387&gt;=1,$A387&lt;1+'1-Input'!$C$12),$S$370,0))))*(1+B387))*(1-'P-Parametri'!$B$32)</f>
        <v>437989.22679841239</v>
      </c>
      <c r="V387" s="10">
        <f>IF(U386&lt;=0,V386,V386*(1-T387/U386))+MAX(0,-('1-Input'!$B$10-S387-IF(AND($A387&gt;=1,$A387&lt;1+'1-Input'!$C$12),$S$370,0)))</f>
        <v>302148.63810951239</v>
      </c>
      <c r="W387" s="10">
        <f>IF($A387&lt;='1-Input'!$B$26,0,IF($A387='1-Input'!$B$26+1,('1-Input'!$B$23+$W$371)*'1-Input'!$B$27,'1-Input'!$B$23+$W$371))</f>
        <v>0</v>
      </c>
      <c r="X387" s="10">
        <f>MAX(0,('1-Input'!$B$10-W387-IF(AND($A387&gt;=1,$A387&lt;1+'1-Input'!$C$12),$W$370,0)))/(1-'P-Parametri'!$B$31*MAX(0,IF(Y386&lt;=0,0,(Y386-Z386)/Y386)))</f>
        <v>31494.579852175757</v>
      </c>
      <c r="Y387" s="10">
        <f>((Y386-X387+MAX(0,-('1-Input'!$B$10-W387-IF(AND($A387&gt;=1,$A387&lt;1+'1-Input'!$C$12),$W$370,0))))*(1+B387))*(1-'P-Parametri'!$B$32)</f>
        <v>438574.51259700558</v>
      </c>
      <c r="Z387" s="10">
        <f>IF(Y386&lt;=0,Z386,Z386*(1-X387/Y386))+MAX(0,-('1-Input'!$B$10-W387-IF(AND($A387&gt;=1,$A387&lt;1+'1-Input'!$C$12),$W$370,0)))</f>
        <v>302552.39988292981</v>
      </c>
    </row>
    <row r="388" spans="1:26">
      <c r="A388" s="9">
        <f t="shared" si="7"/>
        <v>15</v>
      </c>
      <c r="B388" s="12">
        <f>IF($A388='P-Parametri'!$B$47,'P-Parametri'!$B$34,IF($A388='P-Parametri'!$B$48,'P-Parametri'!$C$34,'P-Parametri'!$B$50))</f>
        <v>0.01</v>
      </c>
      <c r="C388" s="10">
        <f>IF($A388&lt;='1-Input'!$B$26,0,IF($A388='1-Input'!$B$26+1,('1-Input'!$B$23+$C$371)*'1-Input'!$B$27,'1-Input'!$B$23+$C$371))</f>
        <v>0</v>
      </c>
      <c r="D388" s="10">
        <f>MAX(0,('1-Input'!$B$10-C388-IF(AND($A388&gt;=1,$A388&lt;1+'1-Input'!$C$12),$C$370,0)))/(1-'P-Parametri'!$B$31*MAX(0,IF(E387&lt;=0,0,(E387-F387)/E387)))</f>
        <v>31543.612201015236</v>
      </c>
      <c r="E388" s="10">
        <f>((E387-D388+MAX(0,-('1-Input'!$B$10-C388-IF(AND($A388&gt;=1,$A388&lt;1+'1-Input'!$C$12),$C$370,0))))*(1+B388))*(1-'P-Parametri'!$B$32)</f>
        <v>558608.64519870665</v>
      </c>
      <c r="F388" s="10">
        <f>IF(E387&lt;=0,F387,F387*(1-D388/E387))+MAX(0,-('1-Input'!$B$10-C388-IF(AND($A388&gt;=1,$A388&lt;1+'1-Input'!$C$12),$C$370,0)))</f>
        <v>382307.61656015448</v>
      </c>
      <c r="G388" s="10">
        <f>IF($A388&lt;='1-Input'!$B$26,0,IF($A388='1-Input'!$B$26+1,('1-Input'!$B$23+$G$371)*'1-Input'!$B$27,'1-Input'!$B$23+$G$371))</f>
        <v>0</v>
      </c>
      <c r="H388" s="10">
        <f>MAX(0,('1-Input'!$B$10-G388-IF(AND($A388&gt;=1,$A388&lt;1+'1-Input'!$C$12),$G$370,0)))/(1-'P-Parametri'!$B$31*MAX(0,IF(I387&lt;=0,0,(I387-J387)/I387)))</f>
        <v>31543.612201015236</v>
      </c>
      <c r="I388" s="10">
        <f>((I387-H388+MAX(0,-('1-Input'!$B$10-G388-IF(AND($A388&gt;=1,$A388&lt;1+'1-Input'!$C$12),$G$370,0))))*(1+B388))*(1-'P-Parametri'!$B$32)</f>
        <v>660742.12882372178</v>
      </c>
      <c r="J388" s="10">
        <f>IF(I387&lt;=0,J387,J387*(1-H388/I387))+MAX(0,-('1-Input'!$B$10-G388-IF(AND($A388&gt;=1,$A388&lt;1+'1-Input'!$C$12),$G$370,0)))</f>
        <v>452207.01577510155</v>
      </c>
      <c r="K388" s="10">
        <f>IF($A388&lt;='1-Input'!$B$26,0,IF($A388='1-Input'!$B$26+1,('1-Input'!$B$23+$K$371)*'1-Input'!$B$27,'1-Input'!$B$23+$K$371))</f>
        <v>0</v>
      </c>
      <c r="L388" s="10">
        <f>MAX(0,('1-Input'!$B$10-K388-IF(AND($A388&gt;=1,$A388&lt;1+'1-Input'!$C$12),$K$370,0)))/(1-'P-Parametri'!$B$31*MAX(0,IF(M387&lt;=0,0,(M387-N387)/M387)))</f>
        <v>31543.612201015239</v>
      </c>
      <c r="M388" s="10">
        <f>((M387-L388+MAX(0,-('1-Input'!$B$10-K388-IF(AND($A388&gt;=1,$A388&lt;1+'1-Input'!$C$12),$K$370,0))))*(1+B388))*(1-'P-Parametri'!$B$32)</f>
        <v>360526.97249971289</v>
      </c>
      <c r="N388" s="10">
        <f>IF(M387&lt;=0,N387,N387*(1-L388/M387))+MAX(0,-('1-Input'!$B$10-K388-IF(AND($A388&gt;=1,$A388&lt;1+'1-Input'!$C$12),$K$370,0)))</f>
        <v>246741.98787772836</v>
      </c>
      <c r="O388" s="10">
        <f>IF($A388&lt;='1-Input'!$B$26,0,IF($A388='1-Input'!$B$26+1,('1-Input'!$B$23+$O$371)*'1-Input'!$B$27,'1-Input'!$B$23+$O$371))</f>
        <v>0</v>
      </c>
      <c r="P388" s="10">
        <f>MAX(0,('1-Input'!$B$10-O388-IF(AND($A388&gt;=1,$A388&lt;1+'1-Input'!$C$12),$O$370,0)))/(1-'P-Parametri'!$B$31*MAX(0,IF(Q387&lt;=0,0,(Q387-R387)/Q387)))</f>
        <v>31543.612201015239</v>
      </c>
      <c r="Q388" s="10">
        <f>((Q387-P388+MAX(0,-('1-Input'!$B$10-O388-IF(AND($A388&gt;=1,$A388&lt;1+'1-Input'!$C$12),$O$370,0))))*(1+B388))*(1-'P-Parametri'!$B$32)</f>
        <v>415664.15303021605</v>
      </c>
      <c r="R388" s="10">
        <f>IF(Q387&lt;=0,R387,R387*(1-P388/Q387))+MAX(0,-('1-Input'!$B$10-O388-IF(AND($A388&gt;=1,$A388&lt;1+'1-Input'!$C$12),$O$370,0)))</f>
        <v>284477.46557511587</v>
      </c>
      <c r="S388" s="10">
        <f>IF($A388&lt;='1-Input'!$B$26,0,IF($A388='1-Input'!$B$26+1,('1-Input'!$B$23+$S$371)*'1-Input'!$B$27,'1-Input'!$B$23+$S$371))</f>
        <v>0</v>
      </c>
      <c r="T388" s="10">
        <f>MAX(0,('1-Input'!$B$10-S388-IF(AND($A388&gt;=1,$A388&lt;1+'1-Input'!$C$12),$S$370,0)))/(1-'P-Parametri'!$B$31*MAX(0,IF(U387&lt;=0,0,(U387-V387)/U387)))</f>
        <v>31543.612201015236</v>
      </c>
      <c r="U388" s="10">
        <f>((U387-T388+MAX(0,-('1-Input'!$B$10-S388-IF(AND($A388&gt;=1,$A388&lt;1+'1-Input'!$C$12),$S$370,0))))*(1+B388))*(1-'P-Parametri'!$B$32)</f>
        <v>409689.05060188443</v>
      </c>
      <c r="V388" s="10">
        <f>IF(U387&lt;=0,V387,V387*(1-T388/U387))+MAX(0,-('1-Input'!$B$10-S388-IF(AND($A388&gt;=1,$A388&lt;1+'1-Input'!$C$12),$S$370,0)))</f>
        <v>280388.14975855575</v>
      </c>
      <c r="W388" s="10">
        <f>IF($A388&lt;='1-Input'!$B$26,0,IF($A388='1-Input'!$B$26+1,('1-Input'!$B$23+$W$371)*'1-Input'!$B$27,'1-Input'!$B$23+$W$371))</f>
        <v>0</v>
      </c>
      <c r="X388" s="10">
        <f>MAX(0,('1-Input'!$B$10-W388-IF(AND($A388&gt;=1,$A388&lt;1+'1-Input'!$C$12),$W$370,0)))/(1-'P-Parametri'!$B$31*MAX(0,IF(Y387&lt;=0,0,(Y387-Z387)/Y387)))</f>
        <v>31543.612201015236</v>
      </c>
      <c r="Y388" s="10">
        <f>((Y387-X388+MAX(0,-('1-Input'!$B$10-W388-IF(AND($A388&gt;=1,$A388&lt;1+'1-Input'!$C$12),$W$370,0))))*(1+B388))*(1-'P-Parametri'!$B$32)</f>
        <v>410279.00698115036</v>
      </c>
      <c r="Z388" s="10">
        <f>IF(Y387&lt;=0,Z387,Z387*(1-X388/Y387))+MAX(0,-('1-Input'!$B$10-W388-IF(AND($A388&gt;=1,$A388&lt;1+'1-Input'!$C$12),$W$370,0)))</f>
        <v>280791.91153197316</v>
      </c>
    </row>
    <row r="389" spans="1:26">
      <c r="A389" s="9">
        <f t="shared" si="7"/>
        <v>16</v>
      </c>
      <c r="B389" s="12">
        <f>IF($A389='P-Parametri'!$B$47,'P-Parametri'!$B$34,IF($A389='P-Parametri'!$B$48,'P-Parametri'!$C$34,'P-Parametri'!$B$50))</f>
        <v>0.01</v>
      </c>
      <c r="C389" s="10">
        <f>IF($A389&lt;='1-Input'!$B$26,0,IF($A389='1-Input'!$B$26+1,('1-Input'!$B$23+$C$371)*'1-Input'!$B$27,'1-Input'!$B$23+$C$371))</f>
        <v>0</v>
      </c>
      <c r="D389" s="10">
        <f>MAX(0,('1-Input'!$B$10-C389-IF(AND($A389&gt;=1,$A389&lt;1+'1-Input'!$C$12),$C$370,0)))/(1-'P-Parametri'!$B$31*MAX(0,IF(E388&lt;=0,0,(E388-F388)/E388)))</f>
        <v>31592.407466594781</v>
      </c>
      <c r="E389" s="10">
        <f>((E388-D389+MAX(0,-('1-Input'!$B$10-C389-IF(AND($A389&gt;=1,$A389&lt;1+'1-Input'!$C$12),$C$370,0))))*(1+B389))*(1-'P-Parametri'!$B$32)</f>
        <v>531221.82730921416</v>
      </c>
      <c r="F389" s="10">
        <f>IF(E388&lt;=0,F388,F388*(1-D389/E388))+MAX(0,-('1-Input'!$B$10-C389-IF(AND($A389&gt;=1,$A389&lt;1+'1-Input'!$C$12),$C$370,0)))</f>
        <v>360686.00704200118</v>
      </c>
      <c r="G389" s="10">
        <f>IF($A389&lt;='1-Input'!$B$26,0,IF($A389='1-Input'!$B$26+1,('1-Input'!$B$23+$G$371)*'1-Input'!$B$27,'1-Input'!$B$23+$G$371))</f>
        <v>0</v>
      </c>
      <c r="H389" s="10">
        <f>MAX(0,('1-Input'!$B$10-G389-IF(AND($A389&gt;=1,$A389&lt;1+'1-Input'!$C$12),$G$370,0)))/(1-'P-Parametri'!$B$31*MAX(0,IF(I388&lt;=0,0,(I388-J388)/I388)))</f>
        <v>31592.407466594781</v>
      </c>
      <c r="I389" s="10">
        <f>((I388-H389+MAX(0,-('1-Input'!$B$10-G389-IF(AND($A389&gt;=1,$A389&lt;1+'1-Input'!$C$12),$G$370,0))))*(1+B389))*(1-'P-Parametri'!$B$32)</f>
        <v>634170.33613355691</v>
      </c>
      <c r="J389" s="10">
        <f>IF(I388&lt;=0,J388,J388*(1-H389/I388))+MAX(0,-('1-Input'!$B$10-G389-IF(AND($A389&gt;=1,$A389&lt;1+'1-Input'!$C$12),$G$370,0)))</f>
        <v>430585.40625694825</v>
      </c>
      <c r="K389" s="10">
        <f>IF($A389&lt;='1-Input'!$B$26,0,IF($A389='1-Input'!$B$26+1,('1-Input'!$B$23+$K$371)*'1-Input'!$B$27,'1-Input'!$B$23+$K$371))</f>
        <v>0</v>
      </c>
      <c r="L389" s="10">
        <f>MAX(0,('1-Input'!$B$10-K389-IF(AND($A389&gt;=1,$A389&lt;1+'1-Input'!$C$12),$K$370,0)))/(1-'P-Parametri'!$B$31*MAX(0,IF(M388&lt;=0,0,(M388-N388)/M388)))</f>
        <v>31592.407466594785</v>
      </c>
      <c r="M389" s="10">
        <f>((M388-L389+MAX(0,-('1-Input'!$B$10-K389-IF(AND($A389&gt;=1,$A389&lt;1+'1-Input'!$C$12),$K$370,0))))*(1+B389))*(1-'P-Parametri'!$B$32)</f>
        <v>331559.46286208241</v>
      </c>
      <c r="N389" s="10">
        <f>IF(M388&lt;=0,N388,N388*(1-L389/M388))+MAX(0,-('1-Input'!$B$10-K389-IF(AND($A389&gt;=1,$A389&lt;1+'1-Input'!$C$12),$K$370,0)))</f>
        <v>225120.37835957506</v>
      </c>
      <c r="O389" s="10">
        <f>IF($A389&lt;='1-Input'!$B$26,0,IF($A389='1-Input'!$B$26+1,('1-Input'!$B$23+$O$371)*'1-Input'!$B$27,'1-Input'!$B$23+$O$371))</f>
        <v>0</v>
      </c>
      <c r="P389" s="10">
        <f>MAX(0,('1-Input'!$B$10-O389-IF(AND($A389&gt;=1,$A389&lt;1+'1-Input'!$C$12),$O$370,0)))/(1-'P-Parametri'!$B$31*MAX(0,IF(Q388&lt;=0,0,(Q388-R388)/Q388)))</f>
        <v>31592.407466594785</v>
      </c>
      <c r="Q389" s="10">
        <f>((Q388-P389+MAX(0,-('1-Input'!$B$10-O389-IF(AND($A389&gt;=1,$A389&lt;1+'1-Input'!$C$12),$O$370,0))))*(1+B389))*(1-'P-Parametri'!$B$32)</f>
        <v>387136.63809321902</v>
      </c>
      <c r="R389" s="10">
        <f>IF(Q388&lt;=0,R388,R388*(1-P389/Q388))+MAX(0,-('1-Input'!$B$10-O389-IF(AND($A389&gt;=1,$A389&lt;1+'1-Input'!$C$12),$O$370,0)))</f>
        <v>262855.85605696257</v>
      </c>
      <c r="S389" s="10">
        <f>IF($A389&lt;='1-Input'!$B$26,0,IF($A389='1-Input'!$B$26+1,('1-Input'!$B$23+$S$371)*'1-Input'!$B$27,'1-Input'!$B$23+$S$371))</f>
        <v>0</v>
      </c>
      <c r="T389" s="10">
        <f>MAX(0,('1-Input'!$B$10-S389-IF(AND($A389&gt;=1,$A389&lt;1+'1-Input'!$C$12),$S$370,0)))/(1-'P-Parametri'!$B$31*MAX(0,IF(U388&lt;=0,0,(U388-V388)/U388)))</f>
        <v>31592.407466594785</v>
      </c>
      <c r="U389" s="10">
        <f>((U388-T389+MAX(0,-('1-Input'!$B$10-S389-IF(AND($A389&gt;=1,$A389&lt;1+'1-Input'!$C$12),$S$370,0))))*(1+B389))*(1-'P-Parametri'!$B$32)</f>
        <v>381113.85434750927</v>
      </c>
      <c r="V389" s="10">
        <f>IF(U388&lt;=0,V388,V388*(1-T389/U388))+MAX(0,-('1-Input'!$B$10-S389-IF(AND($A389&gt;=1,$A389&lt;1+'1-Input'!$C$12),$S$370,0)))</f>
        <v>258766.54024040245</v>
      </c>
      <c r="W389" s="10">
        <f>IF($A389&lt;='1-Input'!$B$26,0,IF($A389='1-Input'!$B$26+1,('1-Input'!$B$23+$W$371)*'1-Input'!$B$27,'1-Input'!$B$23+$W$371))</f>
        <v>0</v>
      </c>
      <c r="X389" s="10">
        <f>MAX(0,('1-Input'!$B$10-W389-IF(AND($A389&gt;=1,$A389&lt;1+'1-Input'!$C$12),$W$370,0)))/(1-'P-Parametri'!$B$31*MAX(0,IF(Y388&lt;=0,0,(Y388-Z388)/Y388)))</f>
        <v>31592.407466594781</v>
      </c>
      <c r="Y389" s="10">
        <f>((Y388-X389+MAX(0,-('1-Input'!$B$10-W389-IF(AND($A389&gt;=1,$A389&lt;1+'1-Input'!$C$12),$W$370,0))))*(1+B389))*(1-'P-Parametri'!$B$32)</f>
        <v>381708.51857868175</v>
      </c>
      <c r="Z389" s="10">
        <f>IF(Y388&lt;=0,Z388,Z388*(1-X389/Y388))+MAX(0,-('1-Input'!$B$10-W389-IF(AND($A389&gt;=1,$A389&lt;1+'1-Input'!$C$12),$W$370,0)))</f>
        <v>259170.30201381986</v>
      </c>
    </row>
    <row r="390" spans="1:26">
      <c r="A390" s="9">
        <f t="shared" si="7"/>
        <v>17</v>
      </c>
      <c r="B390" s="12">
        <f>IF($A390='P-Parametri'!$B$47,'P-Parametri'!$B$34,IF($A390='P-Parametri'!$B$48,'P-Parametri'!$C$34,'P-Parametri'!$B$50))</f>
        <v>0.01</v>
      </c>
      <c r="C390" s="10">
        <f>IF($A390&lt;='1-Input'!$B$26,0,IF($A390='1-Input'!$B$26+1,('1-Input'!$B$23+$C$371)*'1-Input'!$B$27,'1-Input'!$B$23+$C$371))</f>
        <v>0</v>
      </c>
      <c r="D390" s="10">
        <f>MAX(0,('1-Input'!$B$10-C390-IF(AND($A390&gt;=1,$A390&lt;1+'1-Input'!$C$12),$C$370,0)))/(1-'P-Parametri'!$B$31*MAX(0,IF(E389&lt;=0,0,(E389-F389)/E389)))</f>
        <v>31640.965834131061</v>
      </c>
      <c r="E390" s="10">
        <f>((E389-D390+MAX(0,-('1-Input'!$B$10-C390-IF(AND($A390&gt;=1,$A390&lt;1+'1-Input'!$C$12),$C$370,0))))*(1+B390))*(1-'P-Parametri'!$B$32)</f>
        <v>503567.51674965431</v>
      </c>
      <c r="F390" s="10">
        <f>IF(E389&lt;=0,F389,F389*(1-D390/E389))+MAX(0,-('1-Input'!$B$10-C390-IF(AND($A390&gt;=1,$A390&lt;1+'1-Input'!$C$12),$C$370,0)))</f>
        <v>339202.60210837418</v>
      </c>
      <c r="G390" s="10">
        <f>IF($A390&lt;='1-Input'!$B$26,0,IF($A390='1-Input'!$B$26+1,('1-Input'!$B$23+$G$371)*'1-Input'!$B$27,'1-Input'!$B$23+$G$371))</f>
        <v>0</v>
      </c>
      <c r="H390" s="10">
        <f>MAX(0,('1-Input'!$B$10-G390-IF(AND($A390&gt;=1,$A390&lt;1+'1-Input'!$C$12),$G$370,0)))/(1-'P-Parametri'!$B$31*MAX(0,IF(I389&lt;=0,0,(I389-J389)/I389)))</f>
        <v>31640.965834131057</v>
      </c>
      <c r="I390" s="10">
        <f>((I389-H390+MAX(0,-('1-Input'!$B$10-G390-IF(AND($A390&gt;=1,$A390&lt;1+'1-Input'!$C$12),$G$370,0))))*(1+B390))*(1-'P-Parametri'!$B$32)</f>
        <v>607337.55467441527</v>
      </c>
      <c r="J390" s="10">
        <f>IF(I389&lt;=0,J389,J389*(1-H390/I389))+MAX(0,-('1-Input'!$B$10-G390-IF(AND($A390&gt;=1,$A390&lt;1+'1-Input'!$C$12),$G$370,0)))</f>
        <v>409102.00132332125</v>
      </c>
      <c r="K390" s="10">
        <f>IF($A390&lt;='1-Input'!$B$26,0,IF($A390='1-Input'!$B$26+1,('1-Input'!$B$23+$K$371)*'1-Input'!$B$27,'1-Input'!$B$23+$K$371))</f>
        <v>0</v>
      </c>
      <c r="L390" s="10">
        <f>MAX(0,('1-Input'!$B$10-K390-IF(AND($A390&gt;=1,$A390&lt;1+'1-Input'!$C$12),$K$370,0)))/(1-'P-Parametri'!$B$31*MAX(0,IF(M389&lt;=0,0,(M389-N389)/M389)))</f>
        <v>31640.965834131061</v>
      </c>
      <c r="M390" s="10">
        <f>((M389-L390+MAX(0,-('1-Input'!$B$10-K390-IF(AND($A390&gt;=1,$A390&lt;1+'1-Input'!$C$12),$K$370,0))))*(1+B390))*(1-'P-Parametri'!$B$32)</f>
        <v>302311.84663423442</v>
      </c>
      <c r="N390" s="10">
        <f>IF(M389&lt;=0,N389,N389*(1-L390/M389))+MAX(0,-('1-Input'!$B$10-K390-IF(AND($A390&gt;=1,$A390&lt;1+'1-Input'!$C$12),$K$370,0)))</f>
        <v>203636.97342594809</v>
      </c>
      <c r="O390" s="10">
        <f>IF($A390&lt;='1-Input'!$B$26,0,IF($A390='1-Input'!$B$26+1,('1-Input'!$B$23+$O$371)*'1-Input'!$B$27,'1-Input'!$B$23+$O$371))</f>
        <v>0</v>
      </c>
      <c r="P390" s="10">
        <f>MAX(0,('1-Input'!$B$10-O390-IF(AND($A390&gt;=1,$A390&lt;1+'1-Input'!$C$12),$O$370,0)))/(1-'P-Parametri'!$B$31*MAX(0,IF(Q389&lt;=0,0,(Q389-R389)/Q389)))</f>
        <v>31640.965834131061</v>
      </c>
      <c r="Q390" s="10">
        <f>((Q389-P390+MAX(0,-('1-Input'!$B$10-O390-IF(AND($A390&gt;=1,$A390&lt;1+'1-Input'!$C$12),$O$370,0))))*(1+B390))*(1-'P-Parametri'!$B$32)</f>
        <v>358332.52772371552</v>
      </c>
      <c r="R390" s="10">
        <f>IF(Q389&lt;=0,R389,R389*(1-P390/Q389))+MAX(0,-('1-Input'!$B$10-O390-IF(AND($A390&gt;=1,$A390&lt;1+'1-Input'!$C$12),$O$370,0)))</f>
        <v>241372.45112333557</v>
      </c>
      <c r="S390" s="10">
        <f>IF($A390&lt;='1-Input'!$B$26,0,IF($A390='1-Input'!$B$26+1,('1-Input'!$B$23+$S$371)*'1-Input'!$B$27,'1-Input'!$B$23+$S$371))</f>
        <v>0</v>
      </c>
      <c r="T390" s="10">
        <f>MAX(0,('1-Input'!$B$10-S390-IF(AND($A390&gt;=1,$A390&lt;1+'1-Input'!$C$12),$S$370,0)))/(1-'P-Parametri'!$B$31*MAX(0,IF(U389&lt;=0,0,(U389-V389)/U389)))</f>
        <v>31640.965834131061</v>
      </c>
      <c r="U390" s="10">
        <f>((U389-T390+MAX(0,-('1-Input'!$B$10-S390-IF(AND($A390&gt;=1,$A390&lt;1+'1-Input'!$C$12),$S$370,0))))*(1+B390))*(1-'P-Parametri'!$B$32)</f>
        <v>352261.68216371501</v>
      </c>
      <c r="V390" s="10">
        <f>IF(U389&lt;=0,V389,V389*(1-T390/U389))+MAX(0,-('1-Input'!$B$10-S390-IF(AND($A390&gt;=1,$A390&lt;1+'1-Input'!$C$12),$S$370,0)))</f>
        <v>237283.13530677548</v>
      </c>
      <c r="W390" s="10">
        <f>IF($A390&lt;='1-Input'!$B$26,0,IF($A390='1-Input'!$B$26+1,('1-Input'!$B$23+$W$371)*'1-Input'!$B$27,'1-Input'!$B$23+$W$371))</f>
        <v>0</v>
      </c>
      <c r="X390" s="10">
        <f>MAX(0,('1-Input'!$B$10-W390-IF(AND($A390&gt;=1,$A390&lt;1+'1-Input'!$C$12),$W$370,0)))/(1-'P-Parametri'!$B$31*MAX(0,IF(Y389&lt;=0,0,(Y389-Z389)/Y389)))</f>
        <v>31640.965834131057</v>
      </c>
      <c r="Y390" s="10">
        <f>((Y389-X390+MAX(0,-('1-Input'!$B$10-W390-IF(AND($A390&gt;=1,$A390&lt;1+'1-Input'!$C$12),$W$370,0))))*(1+B390))*(1-'P-Parametri'!$B$32)</f>
        <v>352861.09181545221</v>
      </c>
      <c r="Z390" s="10">
        <f>IF(Y389&lt;=0,Z389,Z389*(1-X390/Y389))+MAX(0,-('1-Input'!$B$10-W390-IF(AND($A390&gt;=1,$A390&lt;1+'1-Input'!$C$12),$W$370,0)))</f>
        <v>237686.8970801929</v>
      </c>
    </row>
    <row r="391" spans="1:26">
      <c r="A391" s="9">
        <f t="shared" si="7"/>
        <v>18</v>
      </c>
      <c r="B391" s="12">
        <f>IF($A391='P-Parametri'!$B$47,'P-Parametri'!$B$34,IF($A391='P-Parametri'!$B$48,'P-Parametri'!$C$34,'P-Parametri'!$B$50))</f>
        <v>0.01</v>
      </c>
      <c r="C391" s="10">
        <f>IF($A391&lt;='1-Input'!$B$26,0,IF($A391='1-Input'!$B$26+1,('1-Input'!$B$23+$C$371)*'1-Input'!$B$27,'1-Input'!$B$23+$C$371))</f>
        <v>0</v>
      </c>
      <c r="D391" s="10">
        <f>MAX(0,('1-Input'!$B$10-C391-IF(AND($A391&gt;=1,$A391&lt;1+'1-Input'!$C$12),$C$370,0)))/(1-'P-Parametri'!$B$31*MAX(0,IF(E390&lt;=0,0,(E390-F390)/E390)))</f>
        <v>31689.287501940053</v>
      </c>
      <c r="E391" s="10">
        <f>((E390-D391+MAX(0,-('1-Input'!$B$10-C391-IF(AND($A391&gt;=1,$A391&lt;1+'1-Input'!$C$12),$C$370,0))))*(1+B391))*(1-'P-Parametri'!$B$32)</f>
        <v>475643.81751711102</v>
      </c>
      <c r="F391" s="10">
        <f>IF(E390&lt;=0,F390,F390*(1-D391/E390))+MAX(0,-('1-Input'!$B$10-C391-IF(AND($A391&gt;=1,$A391&lt;1+'1-Input'!$C$12),$C$370,0)))</f>
        <v>317856.72807543434</v>
      </c>
      <c r="G391" s="10">
        <f>IF($A391&lt;='1-Input'!$B$26,0,IF($A391='1-Input'!$B$26+1,('1-Input'!$B$23+$G$371)*'1-Input'!$B$27,'1-Input'!$B$23+$G$371))</f>
        <v>0</v>
      </c>
      <c r="H391" s="10">
        <f>MAX(0,('1-Input'!$B$10-G391-IF(AND($A391&gt;=1,$A391&lt;1+'1-Input'!$C$12),$G$370,0)))/(1-'P-Parametri'!$B$31*MAX(0,IF(I390&lt;=0,0,(I390-J390)/I390)))</f>
        <v>31689.287501940053</v>
      </c>
      <c r="I391" s="10">
        <f>((I390-H391+MAX(0,-('1-Input'!$B$10-G391-IF(AND($A391&gt;=1,$A391&lt;1+'1-Input'!$C$12),$G$370,0))))*(1+B391))*(1-'P-Parametri'!$B$32)</f>
        <v>580241.94034451153</v>
      </c>
      <c r="J391" s="10">
        <f>IF(I390&lt;=0,J390,J390*(1-H391/I390))+MAX(0,-('1-Input'!$B$10-G391-IF(AND($A391&gt;=1,$A391&lt;1+'1-Input'!$C$12),$G$370,0)))</f>
        <v>387756.12729038141</v>
      </c>
      <c r="K391" s="10">
        <f>IF($A391&lt;='1-Input'!$B$26,0,IF($A391='1-Input'!$B$26+1,('1-Input'!$B$23+$K$371)*'1-Input'!$B$27,'1-Input'!$B$23+$K$371))</f>
        <v>0</v>
      </c>
      <c r="L391" s="10">
        <f>MAX(0,('1-Input'!$B$10-K391-IF(AND($A391&gt;=1,$A391&lt;1+'1-Input'!$C$12),$K$370,0)))/(1-'P-Parametri'!$B$31*MAX(0,IF(M390&lt;=0,0,(M390-N390)/M390)))</f>
        <v>31689.287501940056</v>
      </c>
      <c r="M391" s="10">
        <f>((M390-L391+MAX(0,-('1-Input'!$B$10-K391-IF(AND($A391&gt;=1,$A391&lt;1+'1-Input'!$C$12),$K$370,0))))*(1+B391))*(1-'P-Parametri'!$B$32)</f>
        <v>272782.12715417007</v>
      </c>
      <c r="N391" s="10">
        <f>IF(M390&lt;=0,N390,N390*(1-L391/M390))+MAX(0,-('1-Input'!$B$10-K391-IF(AND($A391&gt;=1,$A391&lt;1+'1-Input'!$C$12),$K$370,0)))</f>
        <v>182291.09939300825</v>
      </c>
      <c r="O391" s="10">
        <f>IF($A391&lt;='1-Input'!$B$26,0,IF($A391='1-Input'!$B$26+1,('1-Input'!$B$23+$O$371)*'1-Input'!$B$27,'1-Input'!$B$23+$O$371))</f>
        <v>0</v>
      </c>
      <c r="P391" s="10">
        <f>MAX(0,('1-Input'!$B$10-O391-IF(AND($A391&gt;=1,$A391&lt;1+'1-Input'!$C$12),$O$370,0)))/(1-'P-Parametri'!$B$31*MAX(0,IF(Q390&lt;=0,0,(Q390-R390)/Q390)))</f>
        <v>31689.287501940056</v>
      </c>
      <c r="Q391" s="10">
        <f>((Q390-P391+MAX(0,-('1-Input'!$B$10-O391-IF(AND($A391&gt;=1,$A391&lt;1+'1-Input'!$C$12),$O$370,0))))*(1+B391))*(1-'P-Parametri'!$B$32)</f>
        <v>329249.85327874526</v>
      </c>
      <c r="R391" s="10">
        <f>IF(Q390&lt;=0,R390,R390*(1-P391/Q390))+MAX(0,-('1-Input'!$B$10-O391-IF(AND($A391&gt;=1,$A391&lt;1+'1-Input'!$C$12),$O$370,0)))</f>
        <v>220026.57709039573</v>
      </c>
      <c r="S391" s="10">
        <f>IF($A391&lt;='1-Input'!$B$26,0,IF($A391='1-Input'!$B$26+1,('1-Input'!$B$23+$S$371)*'1-Input'!$B$27,'1-Input'!$B$23+$S$371))</f>
        <v>0</v>
      </c>
      <c r="T391" s="10">
        <f>MAX(0,('1-Input'!$B$10-S391-IF(AND($A391&gt;=1,$A391&lt;1+'1-Input'!$C$12),$S$370,0)))/(1-'P-Parametri'!$B$31*MAX(0,IF(U390&lt;=0,0,(U390-V390)/U390)))</f>
        <v>31689.287501940056</v>
      </c>
      <c r="U391" s="10">
        <f>((U390-T391+MAX(0,-('1-Input'!$B$10-S391-IF(AND($A391&gt;=1,$A391&lt;1+'1-Input'!$C$12),$S$370,0))))*(1+B391))*(1-'P-Parametri'!$B$32)</f>
        <v>323130.56237117591</v>
      </c>
      <c r="V391" s="10">
        <f>IF(U390&lt;=0,V390,V390*(1-T391/U390))+MAX(0,-('1-Input'!$B$10-S391-IF(AND($A391&gt;=1,$A391&lt;1+'1-Input'!$C$12),$S$370,0)))</f>
        <v>215937.26127383564</v>
      </c>
      <c r="W391" s="10">
        <f>IF($A391&lt;='1-Input'!$B$26,0,IF($A391='1-Input'!$B$26+1,('1-Input'!$B$23+$W$371)*'1-Input'!$B$27,'1-Input'!$B$23+$W$371))</f>
        <v>0</v>
      </c>
      <c r="X391" s="10">
        <f>MAX(0,('1-Input'!$B$10-W391-IF(AND($A391&gt;=1,$A391&lt;1+'1-Input'!$C$12),$W$370,0)))/(1-'P-Parametri'!$B$31*MAX(0,IF(Y390&lt;=0,0,(Y390-Z390)/Y390)))</f>
        <v>31689.287501940049</v>
      </c>
      <c r="Y391" s="10">
        <f>((Y390-X391+MAX(0,-('1-Input'!$B$10-W391-IF(AND($A391&gt;=1,$A391&lt;1+'1-Input'!$C$12),$W$370,0))))*(1+B391))*(1-'P-Parametri'!$B$32)</f>
        <v>323734.75531193399</v>
      </c>
      <c r="Z391" s="10">
        <f>IF(Y390&lt;=0,Z390,Z390*(1-X391/Y390))+MAX(0,-('1-Input'!$B$10-W391-IF(AND($A391&gt;=1,$A391&lt;1+'1-Input'!$C$12),$W$370,0)))</f>
        <v>216341.02304725302</v>
      </c>
    </row>
    <row r="392" spans="1:26">
      <c r="A392" s="9">
        <f t="shared" si="7"/>
        <v>19</v>
      </c>
      <c r="B392" s="12">
        <f>IF($A392='P-Parametri'!$B$47,'P-Parametri'!$B$34,IF($A392='P-Parametri'!$B$48,'P-Parametri'!$C$34,'P-Parametri'!$B$50))</f>
        <v>0.01</v>
      </c>
      <c r="C392" s="10">
        <f>IF($A392&lt;='1-Input'!$B$26,0,IF($A392='1-Input'!$B$26+1,('1-Input'!$B$23+$C$371)*'1-Input'!$B$27,'1-Input'!$B$23+$C$371))</f>
        <v>6147.4264437969141</v>
      </c>
      <c r="D392" s="10">
        <f>MAX(0,('1-Input'!$B$10-C392-IF(AND($A392&gt;=1,$A392&lt;1+'1-Input'!$C$12),$C$370,0)))/(1-'P-Parametri'!$B$31*MAX(0,IF(E391&lt;=0,0,(E391-F391)/E391)))</f>
        <v>25009.677368269084</v>
      </c>
      <c r="E392" s="10">
        <f>((E391-D392+MAX(0,-('1-Input'!$B$10-C392-IF(AND($A392&gt;=1,$A392&lt;1+'1-Input'!$C$12),$C$370,0))))*(1+B392))*(1-'P-Parametri'!$B$32)</f>
        <v>454230.20058722969</v>
      </c>
      <c r="F392" s="10">
        <f>IF(E391&lt;=0,F391,F391*(1-D392/E391))+MAX(0,-('1-Input'!$B$10-C392-IF(AND($A392&gt;=1,$A392&lt;1+'1-Input'!$C$12),$C$370,0)))</f>
        <v>301143.60383049602</v>
      </c>
      <c r="G392" s="10">
        <f>IF($A392&lt;='1-Input'!$B$26,0,IF($A392='1-Input'!$B$26+1,('1-Input'!$B$23+$G$371)*'1-Input'!$B$27,'1-Input'!$B$23+$G$371))</f>
        <v>6878.4966850238825</v>
      </c>
      <c r="H392" s="10">
        <f>MAX(0,('1-Input'!$B$10-G392-IF(AND($A392&gt;=1,$A392&lt;1+'1-Input'!$C$12),$G$370,0)))/(1-'P-Parametri'!$B$31*MAX(0,IF(I391&lt;=0,0,(I391-J391)/I391)))</f>
        <v>24209.599826820093</v>
      </c>
      <c r="I392" s="10">
        <f>((I391-H392+MAX(0,-('1-Input'!$B$10-G392-IF(AND($A392&gt;=1,$A392&lt;1+'1-Input'!$C$12),$G$370,0))))*(1+B392))*(1-'P-Parametri'!$B$32)</f>
        <v>560469.47859502258</v>
      </c>
      <c r="J392" s="10">
        <f>IF(I391&lt;=0,J391,J391*(1-H392/I391))+MAX(0,-('1-Input'!$B$10-G392-IF(AND($A392&gt;=1,$A392&lt;1+'1-Input'!$C$12),$G$370,0)))</f>
        <v>371577.66789373045</v>
      </c>
      <c r="K392" s="10">
        <f>IF($A392&lt;='1-Input'!$B$26,0,IF($A392='1-Input'!$B$26+1,('1-Input'!$B$23+$K$371)*'1-Input'!$B$27,'1-Input'!$B$23+$K$371))</f>
        <v>5191.5553884227083</v>
      </c>
      <c r="L392" s="10">
        <f>MAX(0,('1-Input'!$B$10-K392-IF(AND($A392&gt;=1,$A392&lt;1+'1-Input'!$C$12),$K$370,0)))/(1-'P-Parametri'!$B$31*MAX(0,IF(M391&lt;=0,0,(M391-N391)/M391)))</f>
        <v>26055.775158602493</v>
      </c>
      <c r="M392" s="10">
        <f>((M391-L392+MAX(0,-('1-Input'!$B$10-K392-IF(AND($A392&gt;=1,$A392&lt;1+'1-Input'!$C$12),$K$370,0))))*(1+B392))*(1-'P-Parametri'!$B$32)</f>
        <v>248695.22828449222</v>
      </c>
      <c r="N392" s="10">
        <f>IF(M391&lt;=0,N391,N391*(1-L392/M391))+MAX(0,-('1-Input'!$B$10-K392-IF(AND($A392&gt;=1,$A392&lt;1+'1-Input'!$C$12),$K$370,0)))</f>
        <v>164878.90326142576</v>
      </c>
      <c r="O392" s="10">
        <f>IF($A392&lt;='1-Input'!$B$26,0,IF($A392='1-Input'!$B$26+1,('1-Input'!$B$23+$O$371)*'1-Input'!$B$27,'1-Input'!$B$23+$O$371))</f>
        <v>5427.9992880464151</v>
      </c>
      <c r="P392" s="10">
        <f>MAX(0,('1-Input'!$B$10-O392-IF(AND($A392&gt;=1,$A392&lt;1+'1-Input'!$C$12),$O$370,0)))/(1-'P-Parametri'!$B$31*MAX(0,IF(Q391&lt;=0,0,(Q391-R391)/Q391)))</f>
        <v>25797.012808237836</v>
      </c>
      <c r="Q392" s="10">
        <f>((Q391-P392+MAX(0,-('1-Input'!$B$10-O392-IF(AND($A392&gt;=1,$A392&lt;1+'1-Input'!$C$12),$O$370,0))))*(1+B392))*(1-'P-Parametri'!$B$32)</f>
        <v>305874.39413746202</v>
      </c>
      <c r="R392" s="10">
        <f>IF(Q391&lt;=0,R391,R391*(1-P392/Q391))+MAX(0,-('1-Input'!$B$10-O392-IF(AND($A392&gt;=1,$A392&lt;1+'1-Input'!$C$12),$O$370,0)))</f>
        <v>202787.30311402041</v>
      </c>
      <c r="S392" s="10">
        <f>IF($A392&lt;='1-Input'!$B$26,0,IF($A392='1-Input'!$B$26+1,('1-Input'!$B$23+$S$371)*'1-Input'!$B$27,'1-Input'!$B$23+$S$371))</f>
        <v>5402.3763507613985</v>
      </c>
      <c r="T392" s="10">
        <f>MAX(0,('1-Input'!$B$10-S392-IF(AND($A392&gt;=1,$A392&lt;1+'1-Input'!$C$12),$S$370,0)))/(1-'P-Parametri'!$B$31*MAX(0,IF(U391&lt;=0,0,(U391-V391)/U391)))</f>
        <v>25825.054349955211</v>
      </c>
      <c r="U392" s="10">
        <f>((U391-T392+MAX(0,-('1-Input'!$B$10-S392-IF(AND($A392&gt;=1,$A392&lt;1+'1-Input'!$C$12),$S$370,0))))*(1+B392))*(1-'P-Parametri'!$B$32)</f>
        <v>299678.00597523001</v>
      </c>
      <c r="V392" s="10">
        <f>IF(U391&lt;=0,V391,V391*(1-T392/U391))+MAX(0,-('1-Input'!$B$10-S392-IF(AND($A392&gt;=1,$A392&lt;1+'1-Input'!$C$12),$S$370,0)))</f>
        <v>198679.24808048279</v>
      </c>
      <c r="W392" s="10">
        <f>IF($A392&lt;='1-Input'!$B$26,0,IF($A392='1-Input'!$B$26+1,('1-Input'!$B$23+$W$371)*'1-Input'!$B$27,'1-Input'!$B$23+$W$371))</f>
        <v>5404.9062513761819</v>
      </c>
      <c r="X392" s="10">
        <f>MAX(0,('1-Input'!$B$10-W392-IF(AND($A392&gt;=1,$A392&lt;1+'1-Input'!$C$12),$W$370,0)))/(1-'P-Parametri'!$B$31*MAX(0,IF(Y391&lt;=0,0,(Y391-Z391)/Y391)))</f>
        <v>25822.28564655321</v>
      </c>
      <c r="Y392" s="10">
        <f>((Y391-X392+MAX(0,-('1-Input'!$B$10-W392-IF(AND($A392&gt;=1,$A392&lt;1+'1-Input'!$C$12),$W$370,0))))*(1+B392))*(1-'P-Parametri'!$B$32)</f>
        <v>300289.8111733105</v>
      </c>
      <c r="Z392" s="10">
        <f>IF(Y391&lt;=0,Z391,Z391*(1-X392/Y391))+MAX(0,-('1-Input'!$B$10-W392-IF(AND($A392&gt;=1,$A392&lt;1+'1-Input'!$C$12),$W$370,0)))</f>
        <v>199084.86008504362</v>
      </c>
    </row>
    <row r="393" spans="1:26">
      <c r="A393" s="9">
        <f t="shared" si="7"/>
        <v>20</v>
      </c>
      <c r="B393" s="12">
        <f>IF($A393='P-Parametri'!$B$47,'P-Parametri'!$B$34,IF($A393='P-Parametri'!$B$48,'P-Parametri'!$C$34,'P-Parametri'!$B$50))</f>
        <v>0.01</v>
      </c>
      <c r="C393" s="10">
        <f>IF($A393&lt;='1-Input'!$B$26,0,IF($A393='1-Input'!$B$26+1,('1-Input'!$B$23+$C$371)*'1-Input'!$B$27,'1-Input'!$B$23+$C$371))</f>
        <v>18442.279331391004</v>
      </c>
      <c r="D393" s="10">
        <f>MAX(0,('1-Input'!$B$10-C393-IF(AND($A393&gt;=1,$A393&lt;1+'1-Input'!$C$12),$C$370,0)))/(1-'P-Parametri'!$B$31*MAX(0,IF(E392&lt;=0,0,(E392-F392)/E392)))</f>
        <v>11571.70658631271</v>
      </c>
      <c r="E393" s="10">
        <f>((E392-D393+MAX(0,-('1-Input'!$B$10-C393-IF(AND($A393&gt;=1,$A393&lt;1+'1-Input'!$C$12),$C$370,0))))*(1+B393))*(1-'P-Parametri'!$B$32)</f>
        <v>446190.90878304426</v>
      </c>
      <c r="F393" s="10">
        <f>IF(E392&lt;=0,F392,F392*(1-D393/E392))+MAX(0,-('1-Input'!$B$10-C393-IF(AND($A393&gt;=1,$A393&lt;1+'1-Input'!$C$12),$C$370,0)))</f>
        <v>293471.84308150533</v>
      </c>
      <c r="G393" s="10">
        <f>IF($A393&lt;='1-Input'!$B$26,0,IF($A393='1-Input'!$B$26+1,('1-Input'!$B$23+$G$371)*'1-Input'!$B$27,'1-Input'!$B$23+$G$371))</f>
        <v>20635.490055071939</v>
      </c>
      <c r="H393" s="10">
        <f>MAX(0,('1-Input'!$B$10-G393-IF(AND($A393&gt;=1,$A393&lt;1+'1-Input'!$C$12),$G$370,0)))/(1-'P-Parametri'!$B$31*MAX(0,IF(I392&lt;=0,0,(I392-J392)/I392)))</f>
        <v>9167.8552463308079</v>
      </c>
      <c r="I393" s="10">
        <f>((I392-H393+MAX(0,-('1-Input'!$B$10-G393-IF(AND($A393&gt;=1,$A393&lt;1+'1-Input'!$C$12),$G$370,0))))*(1+B393))*(1-'P-Parametri'!$B$32)</f>
        <v>555701.01030301431</v>
      </c>
      <c r="J393" s="10">
        <f>IF(I392&lt;=0,J392,J392*(1-H393/I392))+MAX(0,-('1-Input'!$B$10-G393-IF(AND($A393&gt;=1,$A393&lt;1+'1-Input'!$C$12),$G$370,0)))</f>
        <v>365499.60226817947</v>
      </c>
      <c r="K393" s="10">
        <f>IF($A393&lt;='1-Input'!$B$26,0,IF($A393='1-Input'!$B$26+1,('1-Input'!$B$23+$K$371)*'1-Input'!$B$27,'1-Input'!$B$23+$K$371))</f>
        <v>15574.666165268347</v>
      </c>
      <c r="L393" s="10">
        <f>MAX(0,('1-Input'!$B$10-K393-IF(AND($A393&gt;=1,$A393&lt;1+'1-Input'!$C$12),$K$370,0)))/(1-'P-Parametri'!$B$31*MAX(0,IF(M392&lt;=0,0,(M392-N392)/M392)))</f>
        <v>14714.731411745088</v>
      </c>
      <c r="M393" s="10">
        <f>((M392-L393+MAX(0,-('1-Input'!$B$10-K393-IF(AND($A393&gt;=1,$A393&lt;1+'1-Input'!$C$12),$K$370,0))))*(1+B393))*(1-'P-Parametri'!$B$32)</f>
        <v>235847.66123779165</v>
      </c>
      <c r="N393" s="10">
        <f>IF(M392&lt;=0,N392,N392*(1-L393/M392))+MAX(0,-('1-Input'!$B$10-K393-IF(AND($A393&gt;=1,$A393&lt;1+'1-Input'!$C$12),$K$370,0)))</f>
        <v>155123.39329973233</v>
      </c>
      <c r="O393" s="10">
        <f>IF($A393&lt;='1-Input'!$B$26,0,IF($A393='1-Input'!$B$26+1,('1-Input'!$B$23+$O$371)*'1-Input'!$B$27,'1-Input'!$B$23+$O$371))</f>
        <v>16283.997864139477</v>
      </c>
      <c r="P393" s="10">
        <f>MAX(0,('1-Input'!$B$10-O393-IF(AND($A393&gt;=1,$A393&lt;1+'1-Input'!$C$12),$O$370,0)))/(1-'P-Parametri'!$B$31*MAX(0,IF(Q392&lt;=0,0,(Q392-R392)/Q392)))</f>
        <v>13937.273989887679</v>
      </c>
      <c r="Q393" s="10">
        <f>((Q392-P393+MAX(0,-('1-Input'!$B$10-O393-IF(AND($A393&gt;=1,$A393&lt;1+'1-Input'!$C$12),$O$370,0))))*(1+B393))*(1-'P-Parametri'!$B$32)</f>
        <v>294266.77836635197</v>
      </c>
      <c r="R393" s="10">
        <f>IF(Q392&lt;=0,R392,R392*(1-P393/Q392))+MAX(0,-('1-Input'!$B$10-O393-IF(AND($A393&gt;=1,$A393&lt;1+'1-Input'!$C$12),$O$370,0)))</f>
        <v>193547.22856269873</v>
      </c>
      <c r="S393" s="10">
        <f>IF($A393&lt;='1-Input'!$B$26,0,IF($A393='1-Input'!$B$26+1,('1-Input'!$B$23+$S$371)*'1-Input'!$B$27,'1-Input'!$B$23+$S$371))</f>
        <v>16207.129052284425</v>
      </c>
      <c r="T393" s="10">
        <f>MAX(0,('1-Input'!$B$10-S393-IF(AND($A393&gt;=1,$A393&lt;1+'1-Input'!$C$12),$S$370,0)))/(1-'P-Parametri'!$B$31*MAX(0,IF(U392&lt;=0,0,(U392-V392)/U392)))</f>
        <v>14021.525445703315</v>
      </c>
      <c r="U393" s="10">
        <f>((U392-T393+MAX(0,-('1-Input'!$B$10-S393-IF(AND($A393&gt;=1,$A393&lt;1+'1-Input'!$C$12),$S$370,0))))*(1+B393))*(1-'P-Parametri'!$B$32)</f>
        <v>287936.01924415235</v>
      </c>
      <c r="V393" s="10">
        <f>IF(U392&lt;=0,V392,V392*(1-T393/U392))+MAX(0,-('1-Input'!$B$10-S393-IF(AND($A393&gt;=1,$A393&lt;1+'1-Input'!$C$12),$S$370,0)))</f>
        <v>189383.31685780923</v>
      </c>
      <c r="W393" s="10">
        <f>IF($A393&lt;='1-Input'!$B$26,0,IF($A393='1-Input'!$B$26+1,('1-Input'!$B$23+$W$371)*'1-Input'!$B$27,'1-Input'!$B$23+$W$371))</f>
        <v>16214.718754128775</v>
      </c>
      <c r="X393" s="10">
        <f>MAX(0,('1-Input'!$B$10-W393-IF(AND($A393&gt;=1,$A393&lt;1+'1-Input'!$C$12),$W$370,0)))/(1-'P-Parametri'!$B$31*MAX(0,IF(Y392&lt;=0,0,(Y392-Z392)/Y392)))</f>
        <v>14013.206812773238</v>
      </c>
      <c r="Y393" s="10">
        <f>((Y392-X393+MAX(0,-('1-Input'!$B$10-W393-IF(AND($A393&gt;=1,$A393&lt;1+'1-Input'!$C$12),$W$370,0))))*(1+B393))*(1-'P-Parametri'!$B$32)</f>
        <v>288561.09166333434</v>
      </c>
      <c r="Z393" s="10">
        <f>IF(Y392&lt;=0,Z392,Z392*(1-X393/Y392))+MAX(0,-('1-Input'!$B$10-W393-IF(AND($A393&gt;=1,$A393&lt;1+'1-Input'!$C$12),$W$370,0)))</f>
        <v>189794.4439142012</v>
      </c>
    </row>
    <row r="394" spans="1:26">
      <c r="A394" s="9">
        <f t="shared" si="7"/>
        <v>21</v>
      </c>
      <c r="B394" s="12">
        <f>IF($A394='P-Parametri'!$B$47,'P-Parametri'!$B$34,IF($A394='P-Parametri'!$B$48,'P-Parametri'!$C$34,'P-Parametri'!$B$50))</f>
        <v>0.01</v>
      </c>
      <c r="C394" s="10">
        <f>IF($A394&lt;='1-Input'!$B$26,0,IF($A394='1-Input'!$B$26+1,('1-Input'!$B$23+$C$371)*'1-Input'!$B$27,'1-Input'!$B$23+$C$371))</f>
        <v>18442.279331391004</v>
      </c>
      <c r="D394" s="10">
        <f>MAX(0,('1-Input'!$B$10-C394-IF(AND($A394&gt;=1,$A394&lt;1+'1-Input'!$C$12),$C$370,0)))/(1-'P-Parametri'!$B$31*MAX(0,IF(E393&lt;=0,0,(E393-F393)/E393)))</f>
        <v>11589.040502325723</v>
      </c>
      <c r="E394" s="10">
        <f>((E393-D394+MAX(0,-('1-Input'!$B$10-C394-IF(AND($A394&gt;=1,$A394&lt;1+'1-Input'!$C$12),$C$370,0))))*(1+B394))*(1-'P-Parametri'!$B$32)</f>
        <v>438069.99118959863</v>
      </c>
      <c r="F394" s="10">
        <f>IF(E393&lt;=0,F393,F393*(1-D394/E393))+MAX(0,-('1-Input'!$B$10-C394-IF(AND($A394&gt;=1,$A394&lt;1+'1-Input'!$C$12),$C$370,0)))</f>
        <v>285849.41732424393</v>
      </c>
      <c r="G394" s="10">
        <f>IF($A394&lt;='1-Input'!$B$26,0,IF($A394='1-Input'!$B$26+1,('1-Input'!$B$23+$G$371)*'1-Input'!$B$27,'1-Input'!$B$23+$G$371))</f>
        <v>20635.490055071939</v>
      </c>
      <c r="H394" s="10">
        <f>MAX(0,('1-Input'!$B$10-G394-IF(AND($A394&gt;=1,$A394&lt;1+'1-Input'!$C$12),$G$370,0)))/(1-'P-Parametri'!$B$31*MAX(0,IF(I393&lt;=0,0,(I393-J393)/I393)))</f>
        <v>9181.588296998314</v>
      </c>
      <c r="I394" s="10">
        <f>((I393-H394+MAX(0,-('1-Input'!$B$10-G394-IF(AND($A394&gt;=1,$A394&lt;1+'1-Input'!$C$12),$G$370,0))))*(1+B394))*(1-'P-Parametri'!$B$32)</f>
        <v>550880.64699362405</v>
      </c>
      <c r="J394" s="10">
        <f>IF(I393&lt;=0,J393,J393*(1-H394/I393))+MAX(0,-('1-Input'!$B$10-G394-IF(AND($A394&gt;=1,$A394&lt;1+'1-Input'!$C$12),$G$370,0)))</f>
        <v>359460.62301760522</v>
      </c>
      <c r="K394" s="10">
        <f>IF($A394&lt;='1-Input'!$B$26,0,IF($A394='1-Input'!$B$26+1,('1-Input'!$B$23+$K$371)*'1-Input'!$B$27,'1-Input'!$B$23+$K$371))</f>
        <v>15574.666165268347</v>
      </c>
      <c r="L394" s="10">
        <f>MAX(0,('1-Input'!$B$10-K394-IF(AND($A394&gt;=1,$A394&lt;1+'1-Input'!$C$12),$K$370,0)))/(1-'P-Parametri'!$B$31*MAX(0,IF(M393&lt;=0,0,(M393-N393)/M393)))</f>
        <v>14736.773443017029</v>
      </c>
      <c r="M394" s="10">
        <f>((M393-L394+MAX(0,-('1-Input'!$B$10-K394-IF(AND($A394&gt;=1,$A394&lt;1+'1-Input'!$C$12),$K$370,0))))*(1+B394))*(1-'P-Parametri'!$B$32)</f>
        <v>222875.35267937693</v>
      </c>
      <c r="N394" s="10">
        <f>IF(M393&lt;=0,N393,N393*(1-L394/M393))+MAX(0,-('1-Input'!$B$10-K394-IF(AND($A394&gt;=1,$A394&lt;1+'1-Input'!$C$12),$K$370,0)))</f>
        <v>145430.61835012058</v>
      </c>
      <c r="O394" s="10">
        <f>IF($A394&lt;='1-Input'!$B$26,0,IF($A394='1-Input'!$B$26+1,('1-Input'!$B$23+$O$371)*'1-Input'!$B$27,'1-Input'!$B$23+$O$371))</f>
        <v>16283.997864139477</v>
      </c>
      <c r="P394" s="10">
        <f>MAX(0,('1-Input'!$B$10-O394-IF(AND($A394&gt;=1,$A394&lt;1+'1-Input'!$C$12),$O$370,0)))/(1-'P-Parametri'!$B$31*MAX(0,IF(Q393&lt;=0,0,(Q393-R393)/Q393)))</f>
        <v>13958.151423565163</v>
      </c>
      <c r="Q394" s="10">
        <f>((Q393-P394+MAX(0,-('1-Input'!$B$10-O394-IF(AND($A394&gt;=1,$A394&lt;1+'1-Input'!$C$12),$O$370,0))))*(1+B394))*(1-'P-Parametri'!$B$32)</f>
        <v>282545.48978579021</v>
      </c>
      <c r="R394" s="10">
        <f>IF(Q393&lt;=0,R393,R393*(1-P394/Q393))+MAX(0,-('1-Input'!$B$10-O394-IF(AND($A394&gt;=1,$A394&lt;1+'1-Input'!$C$12),$O$370,0)))</f>
        <v>184366.57439953601</v>
      </c>
      <c r="S394" s="10">
        <f>IF($A394&lt;='1-Input'!$B$26,0,IF($A394='1-Input'!$B$26+1,('1-Input'!$B$23+$S$371)*'1-Input'!$B$27,'1-Input'!$B$23+$S$371))</f>
        <v>16207.129052284425</v>
      </c>
      <c r="T394" s="10">
        <f>MAX(0,('1-Input'!$B$10-S394-IF(AND($A394&gt;=1,$A394&lt;1+'1-Input'!$C$12),$S$370,0)))/(1-'P-Parametri'!$B$31*MAX(0,IF(U393&lt;=0,0,(U393-V393)/U393)))</f>
        <v>14042.529084417905</v>
      </c>
      <c r="U394" s="10">
        <f>((U393-T394+MAX(0,-('1-Input'!$B$10-S394-IF(AND($A394&gt;=1,$A394&lt;1+'1-Input'!$C$12),$S$370,0))))*(1+B394))*(1-'P-Parametri'!$B$32)</f>
        <v>276079.16021120909</v>
      </c>
      <c r="V394" s="10">
        <f>IF(U393&lt;=0,V393,V393*(1-T394/U393))+MAX(0,-('1-Input'!$B$10-S394-IF(AND($A394&gt;=1,$A394&lt;1+'1-Input'!$C$12),$S$370,0)))</f>
        <v>180147.16522224643</v>
      </c>
      <c r="W394" s="10">
        <f>IF($A394&lt;='1-Input'!$B$26,0,IF($A394='1-Input'!$B$26+1,('1-Input'!$B$23+$W$371)*'1-Input'!$B$27,'1-Input'!$B$23+$W$371))</f>
        <v>16214.718754128775</v>
      </c>
      <c r="X394" s="10">
        <f>MAX(0,('1-Input'!$B$10-W394-IF(AND($A394&gt;=1,$A394&lt;1+'1-Input'!$C$12),$W$370,0)))/(1-'P-Parametri'!$B$31*MAX(0,IF(Y393&lt;=0,0,(Y393-Z393)/Y393)))</f>
        <v>14034.197990535462</v>
      </c>
      <c r="Y394" s="10">
        <f>((Y393-X394+MAX(0,-('1-Input'!$B$10-W394-IF(AND($A394&gt;=1,$A394&lt;1+'1-Input'!$C$12),$W$370,0))))*(1+B394))*(1-'P-Parametri'!$B$32)</f>
        <v>276717.61828430783</v>
      </c>
      <c r="Z394" s="10">
        <f>IF(Y393&lt;=0,Z393,Z393*(1-X394/Y393))+MAX(0,-('1-Input'!$B$10-W394-IF(AND($A394&gt;=1,$A394&lt;1+'1-Input'!$C$12),$W$370,0)))</f>
        <v>180563.77186468206</v>
      </c>
    </row>
    <row r="395" spans="1:26">
      <c r="A395" s="9">
        <f t="shared" si="7"/>
        <v>22</v>
      </c>
      <c r="B395" s="12">
        <f>IF($A395='P-Parametri'!$B$47,'P-Parametri'!$B$34,IF($A395='P-Parametri'!$B$48,'P-Parametri'!$C$34,'P-Parametri'!$B$50))</f>
        <v>0.01</v>
      </c>
      <c r="C395" s="10">
        <f>IF($A395&lt;='1-Input'!$B$26,0,IF($A395='1-Input'!$B$26+1,('1-Input'!$B$23+$C$371)*'1-Input'!$B$27,'1-Input'!$B$23+$C$371))</f>
        <v>18442.279331391004</v>
      </c>
      <c r="D395" s="10">
        <f>MAX(0,('1-Input'!$B$10-C395-IF(AND($A395&gt;=1,$A395&lt;1+'1-Input'!$C$12),$C$370,0)))/(1-'P-Parametri'!$B$31*MAX(0,IF(E394&lt;=0,0,(E394-F394)/E394)))</f>
        <v>11606.288581003331</v>
      </c>
      <c r="E395" s="10">
        <f>((E394-D395+MAX(0,-('1-Input'!$B$10-C395-IF(AND($A395&gt;=1,$A395&lt;1+'1-Input'!$C$12),$C$370,0))))*(1+B395))*(1-'P-Parametri'!$B$32)</f>
        <v>429866.88295541191</v>
      </c>
      <c r="F395" s="10">
        <f>IF(E394&lt;=0,F394,F394*(1-D395/E394))+MAX(0,-('1-Input'!$B$10-C395-IF(AND($A395&gt;=1,$A395&lt;1+'1-Input'!$C$12),$C$370,0)))</f>
        <v>278276.08225244959</v>
      </c>
      <c r="G395" s="10">
        <f>IF($A395&lt;='1-Input'!$B$26,0,IF($A395='1-Input'!$B$26+1,('1-Input'!$B$23+$G$371)*'1-Input'!$B$27,'1-Input'!$B$23+$G$371))</f>
        <v>20635.490055071939</v>
      </c>
      <c r="H395" s="10">
        <f>MAX(0,('1-Input'!$B$10-G395-IF(AND($A395&gt;=1,$A395&lt;1+'1-Input'!$C$12),$G$370,0)))/(1-'P-Parametri'!$B$31*MAX(0,IF(I394&lt;=0,0,(I394-J394)/I394)))</f>
        <v>9195.2533417705963</v>
      </c>
      <c r="I395" s="10">
        <f>((I394-H395+MAX(0,-('1-Input'!$B$10-G395-IF(AND($A395&gt;=1,$A395&lt;1+'1-Input'!$C$12),$G$370,0))))*(1+B395))*(1-'P-Parametri'!$B$32)</f>
        <v>546008.04309319519</v>
      </c>
      <c r="J395" s="10">
        <f>IF(I394&lt;=0,J394,J394*(1-H395/I394))+MAX(0,-('1-Input'!$B$10-G395-IF(AND($A395&gt;=1,$A395&lt;1+'1-Input'!$C$12),$G$370,0)))</f>
        <v>353460.53658676747</v>
      </c>
      <c r="K395" s="10">
        <f>IF($A395&lt;='1-Input'!$B$26,0,IF($A395='1-Input'!$B$26+1,('1-Input'!$B$23+$K$371)*'1-Input'!$B$27,'1-Input'!$B$23+$K$371))</f>
        <v>15574.666165268347</v>
      </c>
      <c r="L395" s="10">
        <f>MAX(0,('1-Input'!$B$10-K395-IF(AND($A395&gt;=1,$A395&lt;1+'1-Input'!$C$12),$K$370,0)))/(1-'P-Parametri'!$B$31*MAX(0,IF(M394&lt;=0,0,(M394-N394)/M394)))</f>
        <v>14758.706322425662</v>
      </c>
      <c r="M395" s="10">
        <f>((M394-L395+MAX(0,-('1-Input'!$B$10-K395-IF(AND($A395&gt;=1,$A395&lt;1+'1-Input'!$C$12),$K$370,0))))*(1+B395))*(1-'P-Parametri'!$B$32)</f>
        <v>209777.41719487973</v>
      </c>
      <c r="N395" s="10">
        <f>IF(M394&lt;=0,N394,N394*(1-L395/M394))+MAX(0,-('1-Input'!$B$10-K395-IF(AND($A395&gt;=1,$A395&lt;1+'1-Input'!$C$12),$K$370,0)))</f>
        <v>135800.26774959496</v>
      </c>
      <c r="O395" s="10">
        <f>IF($A395&lt;='1-Input'!$B$26,0,IF($A395='1-Input'!$B$26+1,('1-Input'!$B$23+$O$371)*'1-Input'!$B$27,'1-Input'!$B$23+$O$371))</f>
        <v>16283.997864139477</v>
      </c>
      <c r="P395" s="10">
        <f>MAX(0,('1-Input'!$B$10-O395-IF(AND($A395&gt;=1,$A395&lt;1+'1-Input'!$C$12),$O$370,0)))/(1-'P-Parametri'!$B$31*MAX(0,IF(Q394&lt;=0,0,(Q394-R394)/Q394)))</f>
        <v>13978.925472452069</v>
      </c>
      <c r="Q395" s="10">
        <f>((Q394-P395+MAX(0,-('1-Input'!$B$10-O395-IF(AND($A395&gt;=1,$A395&lt;1+'1-Input'!$C$12),$O$370,0))))*(1+B395))*(1-'P-Parametri'!$B$32)</f>
        <v>270709.72549655859</v>
      </c>
      <c r="R395" s="10">
        <f>IF(Q394&lt;=0,R394,R394*(1-P395/Q394))+MAX(0,-('1-Input'!$B$10-O395-IF(AND($A395&gt;=1,$A395&lt;1+'1-Input'!$C$12),$O$370,0)))</f>
        <v>175245.04637551296</v>
      </c>
      <c r="S395" s="10">
        <f>IF($A395&lt;='1-Input'!$B$26,0,IF($A395='1-Input'!$B$26+1,('1-Input'!$B$23+$S$371)*'1-Input'!$B$27,'1-Input'!$B$23+$S$371))</f>
        <v>16207.129052284425</v>
      </c>
      <c r="T395" s="10">
        <f>MAX(0,('1-Input'!$B$10-S395-IF(AND($A395&gt;=1,$A395&lt;1+'1-Input'!$C$12),$S$370,0)))/(1-'P-Parametri'!$B$31*MAX(0,IF(U394&lt;=0,0,(U394-V394)/U394)))</f>
        <v>14063.428713376148</v>
      </c>
      <c r="U395" s="10">
        <f>((U394-T395+MAX(0,-('1-Input'!$B$10-S395-IF(AND($A395&gt;=1,$A395&lt;1+'1-Input'!$C$12),$S$370,0))))*(1+B395))*(1-'P-Parametri'!$B$32)</f>
        <v>264106.61703518569</v>
      </c>
      <c r="V395" s="10">
        <f>IF(U394&lt;=0,V394,V394*(1-T395/U394))+MAX(0,-('1-Input'!$B$10-S395-IF(AND($A395&gt;=1,$A395&lt;1+'1-Input'!$C$12),$S$370,0)))</f>
        <v>170970.49714602632</v>
      </c>
      <c r="W395" s="10">
        <f>IF($A395&lt;='1-Input'!$B$26,0,IF($A395='1-Input'!$B$26+1,('1-Input'!$B$23+$W$371)*'1-Input'!$B$27,'1-Input'!$B$23+$W$371))</f>
        <v>16214.718754128775</v>
      </c>
      <c r="X395" s="10">
        <f>MAX(0,('1-Input'!$B$10-W395-IF(AND($A395&gt;=1,$A395&lt;1+'1-Input'!$C$12),$W$370,0)))/(1-'P-Parametri'!$B$31*MAX(0,IF(Y394&lt;=0,0,(Y394-Z394)/Y394)))</f>
        <v>14055.08522024782</v>
      </c>
      <c r="Y395" s="10">
        <f>((Y394-X395+MAX(0,-('1-Input'!$B$10-W395-IF(AND($A395&gt;=1,$A395&lt;1+'1-Input'!$C$12),$W$370,0))))*(1+B395))*(1-'P-Parametri'!$B$32)</f>
        <v>264758.5800779112</v>
      </c>
      <c r="Z395" s="10">
        <f>IF(Y394&lt;=0,Z394,Z394*(1-X395/Y394))+MAX(0,-('1-Input'!$B$10-W395-IF(AND($A395&gt;=1,$A395&lt;1+'1-Input'!$C$12),$W$370,0)))</f>
        <v>171392.54808434422</v>
      </c>
    </row>
    <row r="396" spans="1:26">
      <c r="A396" s="9">
        <f t="shared" si="7"/>
        <v>23</v>
      </c>
      <c r="B396" s="12">
        <f>IF($A396='P-Parametri'!$B$47,'P-Parametri'!$B$34,IF($A396='P-Parametri'!$B$48,'P-Parametri'!$C$34,'P-Parametri'!$B$50))</f>
        <v>0.01</v>
      </c>
      <c r="C396" s="10">
        <f>IF($A396&lt;='1-Input'!$B$26,0,IF($A396='1-Input'!$B$26+1,('1-Input'!$B$23+$C$371)*'1-Input'!$B$27,'1-Input'!$B$23+$C$371))</f>
        <v>18442.279331391004</v>
      </c>
      <c r="D396" s="10">
        <f>MAX(0,('1-Input'!$B$10-C396-IF(AND($A396&gt;=1,$A396&lt;1+'1-Input'!$C$12),$C$370,0)))/(1-'P-Parametri'!$B$31*MAX(0,IF(E395&lt;=0,0,(E395-F395)/E395)))</f>
        <v>11623.450917581789</v>
      </c>
      <c r="E396" s="10">
        <f>((E395-D396+MAX(0,-('1-Input'!$B$10-C396-IF(AND($A396&gt;=1,$A396&lt;1+'1-Input'!$C$12),$C$370,0))))*(1+B396))*(1-'P-Parametri'!$B$32)</f>
        <v>421581.01462549198</v>
      </c>
      <c r="F396" s="10">
        <f>IF(E395&lt;=0,F395,F395*(1-D396/E395))+MAX(0,-('1-Input'!$B$10-C396-IF(AND($A396&gt;=1,$A396&lt;1+'1-Input'!$C$12),$C$370,0)))</f>
        <v>270751.59383091703</v>
      </c>
      <c r="G396" s="10">
        <f>IF($A396&lt;='1-Input'!$B$26,0,IF($A396='1-Input'!$B$26+1,('1-Input'!$B$23+$G$371)*'1-Input'!$B$27,'1-Input'!$B$23+$G$371))</f>
        <v>20635.490055071939</v>
      </c>
      <c r="H396" s="10">
        <f>MAX(0,('1-Input'!$B$10-G396-IF(AND($A396&gt;=1,$A396&lt;1+'1-Input'!$C$12),$G$370,0)))/(1-'P-Parametri'!$B$31*MAX(0,IF(I395&lt;=0,0,(I395-J395)/I395)))</f>
        <v>9208.8504560999736</v>
      </c>
      <c r="I396" s="10">
        <f>((I395-H396+MAX(0,-('1-Input'!$B$10-G396-IF(AND($A396&gt;=1,$A396&lt;1+'1-Input'!$C$12),$G$370,0))))*(1+B396))*(1-'P-Parametri'!$B$32)</f>
        <v>541082.85019433929</v>
      </c>
      <c r="J396" s="10">
        <f>IF(I395&lt;=0,J395,J395*(1-H396/I395))+MAX(0,-('1-Input'!$B$10-G396-IF(AND($A396&gt;=1,$A396&lt;1+'1-Input'!$C$12),$G$370,0)))</f>
        <v>347499.14963517484</v>
      </c>
      <c r="K396" s="10">
        <f>IF($A396&lt;='1-Input'!$B$26,0,IF($A396='1-Input'!$B$26+1,('1-Input'!$B$23+$K$371)*'1-Input'!$B$27,'1-Input'!$B$23+$K$371))</f>
        <v>15574.666165268347</v>
      </c>
      <c r="L396" s="10">
        <f>MAX(0,('1-Input'!$B$10-K396-IF(AND($A396&gt;=1,$A396&lt;1+'1-Input'!$C$12),$K$370,0)))/(1-'P-Parametri'!$B$31*MAX(0,IF(M395&lt;=0,0,(M395-N395)/M395)))</f>
        <v>14780.53017107463</v>
      </c>
      <c r="M396" s="10">
        <f>((M395-L396+MAX(0,-('1-Input'!$B$10-K396-IF(AND($A396&gt;=1,$A396&lt;1+'1-Input'!$C$12),$K$370,0))))*(1+B396))*(1-'P-Parametri'!$B$32)</f>
        <v>196552.96218225505</v>
      </c>
      <c r="N396" s="10">
        <f>IF(M395&lt;=0,N395,N395*(1-L396/M395))+MAX(0,-('1-Input'!$B$10-K396-IF(AND($A396&gt;=1,$A396&lt;1+'1-Input'!$C$12),$K$370,0)))</f>
        <v>126232.03117983947</v>
      </c>
      <c r="O396" s="10">
        <f>IF($A396&lt;='1-Input'!$B$26,0,IF($A396='1-Input'!$B$26+1,('1-Input'!$B$23+$O$371)*'1-Input'!$B$27,'1-Input'!$B$23+$O$371))</f>
        <v>16283.997864139477</v>
      </c>
      <c r="P396" s="10">
        <f>MAX(0,('1-Input'!$B$10-O396-IF(AND($A396&gt;=1,$A396&lt;1+'1-Input'!$C$12),$O$370,0)))/(1-'P-Parametri'!$B$31*MAX(0,IF(Q395&lt;=0,0,(Q395-R395)/Q395)))</f>
        <v>13999.59625125349</v>
      </c>
      <c r="Q396" s="10">
        <f>((Q395-P396+MAX(0,-('1-Input'!$B$10-O396-IF(AND($A396&gt;=1,$A396&lt;1+'1-Input'!$C$12),$O$370,0))))*(1+B396))*(1-'P-Parametri'!$B$32)</f>
        <v>258758.67607668263</v>
      </c>
      <c r="R396" s="10">
        <f>IF(Q395&lt;=0,R395,R395*(1-P396/Q395))+MAX(0,-('1-Input'!$B$10-O396-IF(AND($A396&gt;=1,$A396&lt;1+'1-Input'!$C$12),$O$370,0)))</f>
        <v>166182.35056807857</v>
      </c>
      <c r="S396" s="10">
        <f>IF($A396&lt;='1-Input'!$B$26,0,IF($A396='1-Input'!$B$26+1,('1-Input'!$B$23+$S$371)*'1-Input'!$B$27,'1-Input'!$B$23+$S$371))</f>
        <v>16207.129052284425</v>
      </c>
      <c r="T396" s="10">
        <f>MAX(0,('1-Input'!$B$10-S396-IF(AND($A396&gt;=1,$A396&lt;1+'1-Input'!$C$12),$S$370,0)))/(1-'P-Parametri'!$B$31*MAX(0,IF(U395&lt;=0,0,(U395-V395)/U395)))</f>
        <v>14084.22444797654</v>
      </c>
      <c r="U396" s="10">
        <f>((U395-T396+MAX(0,-('1-Input'!$B$10-S396-IF(AND($A396&gt;=1,$A396&lt;1+'1-Input'!$C$12),$S$370,0))))*(1+B396))*(1-'P-Parametri'!$B$32)</f>
        <v>252017.57128005507</v>
      </c>
      <c r="V396" s="10">
        <f>IF(U395&lt;=0,V395,V395*(1-T396/U395))+MAX(0,-('1-Input'!$B$10-S396-IF(AND($A396&gt;=1,$A396&lt;1+'1-Input'!$C$12),$S$370,0)))</f>
        <v>161853.01692982271</v>
      </c>
      <c r="W396" s="10">
        <f>IF($A396&lt;='1-Input'!$B$26,0,IF($A396='1-Input'!$B$26+1,('1-Input'!$B$23+$W$371)*'1-Input'!$B$27,'1-Input'!$B$23+$W$371))</f>
        <v>16214.718754128775</v>
      </c>
      <c r="X396" s="10">
        <f>MAX(0,('1-Input'!$B$10-W396-IF(AND($A396&gt;=1,$A396&lt;1+'1-Input'!$C$12),$W$370,0)))/(1-'P-Parametri'!$B$31*MAX(0,IF(Y395&lt;=0,0,(Y395-Z395)/Y395)))</f>
        <v>14075.868617240345</v>
      </c>
      <c r="Y396" s="10">
        <f>((Y395-X396+MAX(0,-('1-Input'!$B$10-W396-IF(AND($A396&gt;=1,$A396&lt;1+'1-Input'!$C$12),$W$370,0))))*(1+B396))*(1-'P-Parametri'!$B$32)</f>
        <v>252683.15949812703</v>
      </c>
      <c r="Z396" s="10">
        <f>IF(Y395&lt;=0,Z395,Z395*(1-X396/Y395))+MAX(0,-('1-Input'!$B$10-W396-IF(AND($A396&gt;=1,$A396&lt;1+'1-Input'!$C$12),$W$370,0)))</f>
        <v>162280.47704929279</v>
      </c>
    </row>
    <row r="397" spans="1:26">
      <c r="A397" s="9">
        <f t="shared" si="7"/>
        <v>24</v>
      </c>
      <c r="B397" s="12">
        <f>IF($A397='P-Parametri'!$B$47,'P-Parametri'!$B$34,IF($A397='P-Parametri'!$B$48,'P-Parametri'!$C$34,'P-Parametri'!$B$50))</f>
        <v>0.01</v>
      </c>
      <c r="C397" s="10">
        <f>IF($A397&lt;='1-Input'!$B$26,0,IF($A397='1-Input'!$B$26+1,('1-Input'!$B$23+$C$371)*'1-Input'!$B$27,'1-Input'!$B$23+$C$371))</f>
        <v>18442.279331391004</v>
      </c>
      <c r="D397" s="10">
        <f>MAX(0,('1-Input'!$B$10-C397-IF(AND($A397&gt;=1,$A397&lt;1+'1-Input'!$C$12),$C$370,0)))/(1-'P-Parametri'!$B$31*MAX(0,IF(E396&lt;=0,0,(E396-F396)/E396)))</f>
        <v>11640.527611742678</v>
      </c>
      <c r="E397" s="10">
        <f>((E396-D397+MAX(0,-('1-Input'!$B$10-C397-IF(AND($A397&gt;=1,$A397&lt;1+'1-Input'!$C$12),$C$370,0))))*(1+B397))*(1-'P-Parametri'!$B$32)</f>
        <v>413211.81210011907</v>
      </c>
      <c r="F397" s="10">
        <f>IF(E396&lt;=0,F396,F396*(1-D397/E396))+MAX(0,-('1-Input'!$B$10-C397-IF(AND($A397&gt;=1,$A397&lt;1+'1-Input'!$C$12),$C$370,0)))</f>
        <v>263275.70830815006</v>
      </c>
      <c r="G397" s="10">
        <f>IF($A397&lt;='1-Input'!$B$26,0,IF($A397='1-Input'!$B$26+1,('1-Input'!$B$23+$G$371)*'1-Input'!$B$27,'1-Input'!$B$23+$G$371))</f>
        <v>20635.490055071939</v>
      </c>
      <c r="H397" s="10">
        <f>MAX(0,('1-Input'!$B$10-G397-IF(AND($A397&gt;=1,$A397&lt;1+'1-Input'!$C$12),$G$370,0)))/(1-'P-Parametri'!$B$31*MAX(0,IF(I396&lt;=0,0,(I396-J396)/I396)))</f>
        <v>9222.3797189606539</v>
      </c>
      <c r="I397" s="10">
        <f>((I396-H397+MAX(0,-('1-Input'!$B$10-G397-IF(AND($A397&gt;=1,$A397&lt;1+'1-Input'!$C$12),$G$370,0))))*(1+B397))*(1-'P-Parametri'!$B$32)</f>
        <v>536104.71702977223</v>
      </c>
      <c r="J397" s="10">
        <f>IF(I396&lt;=0,J396,J396*(1-H397/I396))+MAX(0,-('1-Input'!$B$10-G397-IF(AND($A397&gt;=1,$A397&lt;1+'1-Input'!$C$12),$G$370,0)))</f>
        <v>341576.26904710877</v>
      </c>
      <c r="K397" s="10">
        <f>IF($A397&lt;='1-Input'!$B$26,0,IF($A397='1-Input'!$B$26+1,('1-Input'!$B$23+$K$371)*'1-Input'!$B$27,'1-Input'!$B$23+$K$371))</f>
        <v>15574.666165268347</v>
      </c>
      <c r="L397" s="10">
        <f>MAX(0,('1-Input'!$B$10-K397-IF(AND($A397&gt;=1,$A397&lt;1+'1-Input'!$C$12),$K$370,0)))/(1-'P-Parametri'!$B$31*MAX(0,IF(M396&lt;=0,0,(M396-N396)/M396)))</f>
        <v>14802.245115720327</v>
      </c>
      <c r="M397" s="10">
        <f>((M396-L397+MAX(0,-('1-Input'!$B$10-K397-IF(AND($A397&gt;=1,$A397&lt;1+'1-Input'!$C$12),$K$370,0))))*(1+B397))*(1-'P-Parametri'!$B$32)</f>
        <v>183201.08778872568</v>
      </c>
      <c r="N397" s="10">
        <f>IF(M396&lt;=0,N396,N396*(1-L397/M396))+MAX(0,-('1-Input'!$B$10-K397-IF(AND($A397&gt;=1,$A397&lt;1+'1-Input'!$C$12),$K$370,0)))</f>
        <v>116725.59868330635</v>
      </c>
      <c r="O397" s="10">
        <f>IF($A397&lt;='1-Input'!$B$26,0,IF($A397='1-Input'!$B$26+1,('1-Input'!$B$23+$O$371)*'1-Input'!$B$27,'1-Input'!$B$23+$O$371))</f>
        <v>16283.997864139477</v>
      </c>
      <c r="P397" s="10">
        <f>MAX(0,('1-Input'!$B$10-O397-IF(AND($A397&gt;=1,$A397&lt;1+'1-Input'!$C$12),$O$370,0)))/(1-'P-Parametri'!$B$31*MAX(0,IF(Q396&lt;=0,0,(Q396-R396)/Q396)))</f>
        <v>14020.163880028605</v>
      </c>
      <c r="Q397" s="10">
        <f>((Q396-P397+MAX(0,-('1-Input'!$B$10-O397-IF(AND($A397&gt;=1,$A397&lt;1+'1-Input'!$C$12),$O$370,0))))*(1+B397))*(1-'P-Parametri'!$B$32)</f>
        <v>246691.52552398332</v>
      </c>
      <c r="R397" s="10">
        <f>IF(Q396&lt;=0,R396,R396*(1-P397/Q396))+MAX(0,-('1-Input'!$B$10-O397-IF(AND($A397&gt;=1,$A397&lt;1+'1-Input'!$C$12),$O$370,0)))</f>
        <v>157178.19339638876</v>
      </c>
      <c r="S397" s="10">
        <f>IF($A397&lt;='1-Input'!$B$26,0,IF($A397='1-Input'!$B$26+1,('1-Input'!$B$23+$S$371)*'1-Input'!$B$27,'1-Input'!$B$23+$S$371))</f>
        <v>16207.129052284425</v>
      </c>
      <c r="T397" s="10">
        <f>MAX(0,('1-Input'!$B$10-S397-IF(AND($A397&gt;=1,$A397&lt;1+'1-Input'!$C$12),$S$370,0)))/(1-'P-Parametri'!$B$31*MAX(0,IF(U396&lt;=0,0,(U396-V396)/U396)))</f>
        <v>14104.916409004019</v>
      </c>
      <c r="U397" s="10">
        <f>((U396-T397+MAX(0,-('1-Input'!$B$10-S397-IF(AND($A397&gt;=1,$A397&lt;1+'1-Input'!$C$12),$S$370,0))))*(1+B397))*(1-'P-Parametri'!$B$32)</f>
        <v>239811.19785692205</v>
      </c>
      <c r="V397" s="10">
        <f>IF(U396&lt;=0,V396,V396*(1-T397/U396))+MAX(0,-('1-Input'!$B$10-S397-IF(AND($A397&gt;=1,$A397&lt;1+'1-Input'!$C$12),$S$370,0)))</f>
        <v>152794.42921808193</v>
      </c>
      <c r="W397" s="10">
        <f>IF($A397&lt;='1-Input'!$B$26,0,IF($A397='1-Input'!$B$26+1,('1-Input'!$B$23+$W$371)*'1-Input'!$B$27,'1-Input'!$B$23+$W$371))</f>
        <v>16214.718754128775</v>
      </c>
      <c r="X397" s="10">
        <f>MAX(0,('1-Input'!$B$10-W397-IF(AND($A397&gt;=1,$A397&lt;1+'1-Input'!$C$12),$W$370,0)))/(1-'P-Parametri'!$B$31*MAX(0,IF(Y396&lt;=0,0,(Y396-Z396)/Y396)))</f>
        <v>14096.548302226316</v>
      </c>
      <c r="Y397" s="10">
        <f>((Y396-X397+MAX(0,-('1-Input'!$B$10-W397-IF(AND($A397&gt;=1,$A397&lt;1+'1-Input'!$C$12),$W$370,0))))*(1+B397))*(1-'P-Parametri'!$B$32)</f>
        <v>240490.53235324399</v>
      </c>
      <c r="Z397" s="10">
        <f>IF(Y396&lt;=0,Z396,Z396*(1-X397/Y396))+MAX(0,-('1-Input'!$B$10-W397-IF(AND($A397&gt;=1,$A397&lt;1+'1-Input'!$C$12),$W$370,0)))</f>
        <v>153227.26357920145</v>
      </c>
    </row>
    <row r="398" spans="1:26">
      <c r="A398" s="9">
        <f t="shared" si="7"/>
        <v>25</v>
      </c>
      <c r="B398" s="12">
        <f>IF($A398='P-Parametri'!$B$47,'P-Parametri'!$B$34,IF($A398='P-Parametri'!$B$48,'P-Parametri'!$C$34,'P-Parametri'!$B$50))</f>
        <v>0.01</v>
      </c>
      <c r="C398" s="10">
        <f>IF($A398&lt;='1-Input'!$B$26,0,IF($A398='1-Input'!$B$26+1,('1-Input'!$B$23+$C$371)*'1-Input'!$B$27,'1-Input'!$B$23+$C$371))</f>
        <v>18442.279331391004</v>
      </c>
      <c r="D398" s="10">
        <f>MAX(0,('1-Input'!$B$10-C398-IF(AND($A398&gt;=1,$A398&lt;1+'1-Input'!$C$12),$C$370,0)))/(1-'P-Parametri'!$B$31*MAX(0,IF(E397&lt;=0,0,(E397-F397)/E397)))</f>
        <v>11657.518767558697</v>
      </c>
      <c r="E398" s="10">
        <f>((E397-D398+MAX(0,-('1-Input'!$B$10-C398-IF(AND($A398&gt;=1,$A398&lt;1+'1-Input'!$C$12),$C$370,0))))*(1+B398))*(1-'P-Parametri'!$B$32)</f>
        <v>404758.69659335428</v>
      </c>
      <c r="F398" s="10">
        <f>IF(E397&lt;=0,F397,F397*(1-D398/E397))+MAX(0,-('1-Input'!$B$10-C398-IF(AND($A398&gt;=1,$A398&lt;1+'1-Input'!$C$12),$C$370,0)))</f>
        <v>255848.18222885946</v>
      </c>
      <c r="G398" s="10">
        <f>IF($A398&lt;='1-Input'!$B$26,0,IF($A398='1-Input'!$B$26+1,('1-Input'!$B$23+$G$371)*'1-Input'!$B$27,'1-Input'!$B$23+$G$371))</f>
        <v>20635.490055071939</v>
      </c>
      <c r="H398" s="10">
        <f>MAX(0,('1-Input'!$B$10-G398-IF(AND($A398&gt;=1,$A398&lt;1+'1-Input'!$C$12),$G$370,0)))/(1-'P-Parametri'!$B$31*MAX(0,IF(I397&lt;=0,0,(I397-J397)/I397)))</f>
        <v>9235.841212805768</v>
      </c>
      <c r="I398" s="10">
        <f>((I397-H398+MAX(0,-('1-Input'!$B$10-G398-IF(AND($A398&gt;=1,$A398&lt;1+'1-Input'!$C$12),$G$370,0))))*(1+B398))*(1-'P-Parametri'!$B$32)</f>
        <v>531073.28944598581</v>
      </c>
      <c r="J398" s="10">
        <f>IF(I397&lt;=0,J397,J397*(1-H398/I397))+MAX(0,-('1-Input'!$B$10-G398-IF(AND($A398&gt;=1,$A398&lt;1+'1-Input'!$C$12),$G$370,0)))</f>
        <v>335691.70194152498</v>
      </c>
      <c r="K398" s="10">
        <f>IF($A398&lt;='1-Input'!$B$26,0,IF($A398='1-Input'!$B$26+1,('1-Input'!$B$23+$K$371)*'1-Input'!$B$27,'1-Input'!$B$23+$K$371))</f>
        <v>15574.666165268347</v>
      </c>
      <c r="L398" s="10">
        <f>MAX(0,('1-Input'!$B$10-K398-IF(AND($A398&gt;=1,$A398&lt;1+'1-Input'!$C$12),$K$370,0)))/(1-'P-Parametri'!$B$31*MAX(0,IF(M397&lt;=0,0,(M397-N397)/M397)))</f>
        <v>14823.851288702932</v>
      </c>
      <c r="M398" s="10">
        <f>((M397-L398+MAX(0,-('1-Input'!$B$10-K398-IF(AND($A398&gt;=1,$A398&lt;1+'1-Input'!$C$12),$K$370,0))))*(1+B398))*(1-'P-Parametri'!$B$32)</f>
        <v>169720.88684729292</v>
      </c>
      <c r="N398" s="10">
        <f>IF(M397&lt;=0,N397,N397*(1-L398/M397))+MAX(0,-('1-Input'!$B$10-K398-IF(AND($A398&gt;=1,$A398&lt;1+'1-Input'!$C$12),$K$370,0)))</f>
        <v>107280.66067910833</v>
      </c>
      <c r="O398" s="10">
        <f>IF($A398&lt;='1-Input'!$B$26,0,IF($A398='1-Input'!$B$26+1,('1-Input'!$B$23+$O$371)*'1-Input'!$B$27,'1-Input'!$B$23+$O$371))</f>
        <v>16283.997864139477</v>
      </c>
      <c r="P398" s="10">
        <f>MAX(0,('1-Input'!$B$10-O398-IF(AND($A398&gt;=1,$A398&lt;1+'1-Input'!$C$12),$O$370,0)))/(1-'P-Parametri'!$B$31*MAX(0,IF(Q397&lt;=0,0,(Q397-R397)/Q397)))</f>
        <v>14040.628484125362</v>
      </c>
      <c r="Q398" s="10">
        <f>((Q397-P398+MAX(0,-('1-Input'!$B$10-O398-IF(AND($A398&gt;=1,$A398&lt;1+'1-Input'!$C$12),$O$370,0))))*(1+B398))*(1-'P-Parametri'!$B$32)</f>
        <v>234507.45119823603</v>
      </c>
      <c r="R398" s="10">
        <f>IF(Q397&lt;=0,R397,R397*(1-P398/Q397))+MAX(0,-('1-Input'!$B$10-O398-IF(AND($A398&gt;=1,$A398&lt;1+'1-Input'!$C$12),$O$370,0)))</f>
        <v>148232.28163635894</v>
      </c>
      <c r="S398" s="10">
        <f>IF($A398&lt;='1-Input'!$B$26,0,IF($A398='1-Input'!$B$26+1,('1-Input'!$B$23+$S$371)*'1-Input'!$B$27,'1-Input'!$B$23+$S$371))</f>
        <v>16207.129052284425</v>
      </c>
      <c r="T398" s="10">
        <f>MAX(0,('1-Input'!$B$10-S398-IF(AND($A398&gt;=1,$A398&lt;1+'1-Input'!$C$12),$S$370,0)))/(1-'P-Parametri'!$B$31*MAX(0,IF(U397&lt;=0,0,(U397-V397)/U397)))</f>
        <v>14125.504722564268</v>
      </c>
      <c r="U398" s="10">
        <f>((U397-T398+MAX(0,-('1-Input'!$B$10-S398-IF(AND($A398&gt;=1,$A398&lt;1+'1-Input'!$C$12),$S$370,0))))*(1+B398))*(1-'P-Parametri'!$B$32)</f>
        <v>227486.66496556997</v>
      </c>
      <c r="V398" s="10">
        <f>IF(U397&lt;=0,V397,V397*(1-T398/U397))+MAX(0,-('1-Input'!$B$10-S398-IF(AND($A398&gt;=1,$A398&lt;1+'1-Input'!$C$12),$S$370,0)))</f>
        <v>143794.43901416648</v>
      </c>
      <c r="W398" s="10">
        <f>IF($A398&lt;='1-Input'!$B$26,0,IF($A398='1-Input'!$B$26+1,('1-Input'!$B$23+$W$371)*'1-Input'!$B$27,'1-Input'!$B$23+$W$371))</f>
        <v>16214.718754128775</v>
      </c>
      <c r="X398" s="10">
        <f>MAX(0,('1-Input'!$B$10-W398-IF(AND($A398&gt;=1,$A398&lt;1+'1-Input'!$C$12),$W$370,0)))/(1-'P-Parametri'!$B$31*MAX(0,IF(Y397&lt;=0,0,(Y397-Z397)/Y397)))</f>
        <v>14117.124401236599</v>
      </c>
      <c r="Y398" s="10">
        <f>((Y397-X398+MAX(0,-('1-Input'!$B$10-W398-IF(AND($A398&gt;=1,$A398&lt;1+'1-Input'!$C$12),$W$370,0))))*(1+B398))*(1-'P-Parametri'!$B$32)</f>
        <v>228179.86774746442</v>
      </c>
      <c r="Z398" s="10">
        <f>IF(Y397&lt;=0,Z397,Z397*(1-X398/Y397))+MAX(0,-('1-Input'!$B$10-W398-IF(AND($A398&gt;=1,$A398&lt;1+'1-Input'!$C$12),$W$370,0)))</f>
        <v>144232.61285244706</v>
      </c>
    </row>
    <row r="399" spans="1:26">
      <c r="A399" s="9">
        <f t="shared" si="7"/>
        <v>26</v>
      </c>
      <c r="B399" s="12">
        <f>IF($A399='P-Parametri'!$B$47,'P-Parametri'!$B$34,IF($A399='P-Parametri'!$B$48,'P-Parametri'!$C$34,'P-Parametri'!$B$50))</f>
        <v>0.01</v>
      </c>
      <c r="C399" s="10">
        <f>IF($A399&lt;='1-Input'!$B$26,0,IF($A399='1-Input'!$B$26+1,('1-Input'!$B$23+$C$371)*'1-Input'!$B$27,'1-Input'!$B$23+$C$371))</f>
        <v>18442.279331391004</v>
      </c>
      <c r="D399" s="10">
        <f>MAX(0,('1-Input'!$B$10-C399-IF(AND($A399&gt;=1,$A399&lt;1+'1-Input'!$C$12),$C$370,0)))/(1-'P-Parametri'!$B$31*MAX(0,IF(E398&lt;=0,0,(E398-F398)/E398)))</f>
        <v>11674.424493439363</v>
      </c>
      <c r="E399" s="10">
        <f>((E398-D399+MAX(0,-('1-Input'!$B$10-C399-IF(AND($A399&gt;=1,$A399&lt;1+'1-Input'!$C$12),$C$370,0))))*(1+B399))*(1-'P-Parametri'!$B$32)</f>
        <v>396221.08459127223</v>
      </c>
      <c r="F399" s="10">
        <f>IF(E398&lt;=0,F398,F398*(1-D399/E398))+MAX(0,-('1-Input'!$B$10-C399-IF(AND($A399&gt;=1,$A399&lt;1+'1-Input'!$C$12),$C$370,0)))</f>
        <v>248468.77244630613</v>
      </c>
      <c r="G399" s="10">
        <f>IF($A399&lt;='1-Input'!$B$26,0,IF($A399='1-Input'!$B$26+1,('1-Input'!$B$23+$G$371)*'1-Input'!$B$27,'1-Input'!$B$23+$G$371))</f>
        <v>20635.490055071939</v>
      </c>
      <c r="H399" s="10">
        <f>MAX(0,('1-Input'!$B$10-G399-IF(AND($A399&gt;=1,$A399&lt;1+'1-Input'!$C$12),$G$370,0)))/(1-'P-Parametri'!$B$31*MAX(0,IF(I398&lt;=0,0,(I398-J398)/I398)))</f>
        <v>9249.2350235243557</v>
      </c>
      <c r="I399" s="10">
        <f>((I398-H399+MAX(0,-('1-Input'!$B$10-G399-IF(AND($A399&gt;=1,$A399&lt;1+'1-Input'!$C$12),$G$370,0))))*(1+B399))*(1-'P-Parametri'!$B$32)</f>
        <v>525988.21037675266</v>
      </c>
      <c r="J399" s="10">
        <f>IF(I398&lt;=0,J398,J398*(1-H399/I398))+MAX(0,-('1-Input'!$B$10-G399-IF(AND($A399&gt;=1,$A399&lt;1+'1-Input'!$C$12),$G$370,0)))</f>
        <v>329845.25568183255</v>
      </c>
      <c r="K399" s="10">
        <f>IF($A399&lt;='1-Input'!$B$26,0,IF($A399='1-Input'!$B$26+1,('1-Input'!$B$23+$K$371)*'1-Input'!$B$27,'1-Input'!$B$23+$K$371))</f>
        <v>15574.666165268347</v>
      </c>
      <c r="L399" s="10">
        <f>MAX(0,('1-Input'!$B$10-K399-IF(AND($A399&gt;=1,$A399&lt;1+'1-Input'!$C$12),$K$370,0)))/(1-'P-Parametri'!$B$31*MAX(0,IF(M398&lt;=0,0,(M398-N398)/M398)))</f>
        <v>14845.348827877389</v>
      </c>
      <c r="M399" s="10">
        <f>((M398-L399+MAX(0,-('1-Input'!$B$10-K399-IF(AND($A399&gt;=1,$A399&lt;1+'1-Input'!$C$12),$K$370,0))))*(1+B399))*(1-'P-Parametri'!$B$32)</f>
        <v>156111.44481281046</v>
      </c>
      <c r="N399" s="10">
        <f>IF(M398&lt;=0,N398,N398*(1-L399/M398))+MAX(0,-('1-Input'!$B$10-K399-IF(AND($A399&gt;=1,$A399&lt;1+'1-Input'!$C$12),$K$370,0)))</f>
        <v>97896.907978714546</v>
      </c>
      <c r="O399" s="10">
        <f>IF($A399&lt;='1-Input'!$B$26,0,IF($A399='1-Input'!$B$26+1,('1-Input'!$B$23+$O$371)*'1-Input'!$B$27,'1-Input'!$B$23+$O$371))</f>
        <v>16283.997864139477</v>
      </c>
      <c r="P399" s="10">
        <f>MAX(0,('1-Input'!$B$10-O399-IF(AND($A399&gt;=1,$A399&lt;1+'1-Input'!$C$12),$O$370,0)))/(1-'P-Parametri'!$B$31*MAX(0,IF(Q398&lt;=0,0,(Q398-R398)/Q398)))</f>
        <v>14060.990194115097</v>
      </c>
      <c r="Q399" s="10">
        <f>((Q398-P399+MAX(0,-('1-Input'!$B$10-O399-IF(AND($A399&gt;=1,$A399&lt;1+'1-Input'!$C$12),$O$370,0))))*(1+B399))*(1-'P-Parametri'!$B$32)</f>
        <v>222205.62376293383</v>
      </c>
      <c r="R399" s="10">
        <f>IF(Q398&lt;=0,R398,R398*(1-P399/Q398))+MAX(0,-('1-Input'!$B$10-O399-IF(AND($A399&gt;=1,$A399&lt;1+'1-Input'!$C$12),$O$370,0)))</f>
        <v>139344.32243553066</v>
      </c>
      <c r="S399" s="10">
        <f>IF($A399&lt;='1-Input'!$B$26,0,IF($A399='1-Input'!$B$26+1,('1-Input'!$B$23+$S$371)*'1-Input'!$B$27,'1-Input'!$B$23+$S$371))</f>
        <v>16207.129052284425</v>
      </c>
      <c r="T399" s="10">
        <f>MAX(0,('1-Input'!$B$10-S399-IF(AND($A399&gt;=1,$A399&lt;1+'1-Input'!$C$12),$S$370,0)))/(1-'P-Parametri'!$B$31*MAX(0,IF(U398&lt;=0,0,(U398-V398)/U398)))</f>
        <v>14145.989520017933</v>
      </c>
      <c r="U399" s="10">
        <f>((U398-T399+MAX(0,-('1-Input'!$B$10-S399-IF(AND($A399&gt;=1,$A399&lt;1+'1-Input'!$C$12),$S$370,0))))*(1+B399))*(1-'P-Parametri'!$B$32)</f>
        <v>215043.13403560757</v>
      </c>
      <c r="V399" s="10">
        <f>IF(U398&lt;=0,V398,V398*(1-T399/U398))+MAX(0,-('1-Input'!$B$10-S399-IF(AND($A399&gt;=1,$A399&lt;1+'1-Input'!$C$12),$S$370,0)))</f>
        <v>134852.75169531145</v>
      </c>
      <c r="W399" s="10">
        <f>IF($A399&lt;='1-Input'!$B$26,0,IF($A399='1-Input'!$B$26+1,('1-Input'!$B$23+$W$371)*'1-Input'!$B$27,'1-Input'!$B$23+$W$371))</f>
        <v>16214.718754128775</v>
      </c>
      <c r="X399" s="10">
        <f>MAX(0,('1-Input'!$B$10-W399-IF(AND($A399&gt;=1,$A399&lt;1+'1-Input'!$C$12),$W$370,0)))/(1-'P-Parametri'!$B$31*MAX(0,IF(Y398&lt;=0,0,(Y398-Z398)/Y398)))</f>
        <v>14137.597045553908</v>
      </c>
      <c r="Y399" s="10">
        <f>((Y398-X399+MAX(0,-('1-Input'!$B$10-W399-IF(AND($A399&gt;=1,$A399&lt;1+'1-Input'!$C$12),$W$370,0))))*(1+B399))*(1-'P-Parametri'!$B$32)</f>
        <v>215750.32802211176</v>
      </c>
      <c r="Z399" s="10">
        <f>IF(Y398&lt;=0,Z398,Z398*(1-X399/Y398))+MAX(0,-('1-Input'!$B$10-W399-IF(AND($A399&gt;=1,$A399&lt;1+'1-Input'!$C$12),$W$370,0)))</f>
        <v>135296.23042105732</v>
      </c>
    </row>
    <row r="400" spans="1:26">
      <c r="A400" s="9">
        <f t="shared" si="7"/>
        <v>27</v>
      </c>
      <c r="B400" s="12">
        <f>IF($A400='P-Parametri'!$B$47,'P-Parametri'!$B$34,IF($A400='P-Parametri'!$B$48,'P-Parametri'!$C$34,'P-Parametri'!$B$50))</f>
        <v>0.01</v>
      </c>
      <c r="C400" s="10">
        <f>IF($A400&lt;='1-Input'!$B$26,0,IF($A400='1-Input'!$B$26+1,('1-Input'!$B$23+$C$371)*'1-Input'!$B$27,'1-Input'!$B$23+$C$371))</f>
        <v>18442.279331391004</v>
      </c>
      <c r="D400" s="10">
        <f>MAX(0,('1-Input'!$B$10-C400-IF(AND($A400&gt;=1,$A400&lt;1+'1-Input'!$C$12),$C$370,0)))/(1-'P-Parametri'!$B$31*MAX(0,IF(E399&lt;=0,0,(E399-F399)/E399)))</f>
        <v>11691.244902076713</v>
      </c>
      <c r="E400" s="10">
        <f>((E399-D400+MAX(0,-('1-Input'!$B$10-C400-IF(AND($A400&gt;=1,$A400&lt;1+'1-Input'!$C$12),$C$370,0))))*(1+B400))*(1-'P-Parametri'!$B$32)</f>
        <v>387598.38780991529</v>
      </c>
      <c r="F400" s="10">
        <f>IF(E399&lt;=0,F399,F399*(1-D400/E399))+MAX(0,-('1-Input'!$B$10-C400-IF(AND($A400&gt;=1,$A400&lt;1+'1-Input'!$C$12),$C$370,0)))</f>
        <v>241137.23613448985</v>
      </c>
      <c r="G400" s="10">
        <f>IF($A400&lt;='1-Input'!$B$26,0,IF($A400='1-Input'!$B$26+1,('1-Input'!$B$23+$G$371)*'1-Input'!$B$27,'1-Input'!$B$23+$G$371))</f>
        <v>20635.490055071939</v>
      </c>
      <c r="H400" s="10">
        <f>MAX(0,('1-Input'!$B$10-G400-IF(AND($A400&gt;=1,$A400&lt;1+'1-Input'!$C$12),$G$370,0)))/(1-'P-Parametri'!$B$31*MAX(0,IF(I399&lt;=0,0,(I399-J399)/I399)))</f>
        <v>9262.5612403983414</v>
      </c>
      <c r="I400" s="10">
        <f>((I399-H400+MAX(0,-('1-Input'!$B$10-G400-IF(AND($A400&gt;=1,$A400&lt;1+'1-Input'!$C$12),$G$370,0))))*(1+B400))*(1-'P-Parametri'!$B$32)</f>
        <v>520849.11981646245</v>
      </c>
      <c r="J400" s="10">
        <f>IF(I399&lt;=0,J399,J399*(1-H400/I399))+MAX(0,-('1-Input'!$B$10-G400-IF(AND($A400&gt;=1,$A400&lt;1+'1-Input'!$C$12),$G$370,0)))</f>
        <v>324036.73788555071</v>
      </c>
      <c r="K400" s="10">
        <f>IF($A400&lt;='1-Input'!$B$26,0,IF($A400='1-Input'!$B$26+1,('1-Input'!$B$23+$K$371)*'1-Input'!$B$27,'1-Input'!$B$23+$K$371))</f>
        <v>15574.666165268347</v>
      </c>
      <c r="L400" s="10">
        <f>MAX(0,('1-Input'!$B$10-K400-IF(AND($A400&gt;=1,$A400&lt;1+'1-Input'!$C$12),$K$370,0)))/(1-'P-Parametri'!$B$31*MAX(0,IF(M399&lt;=0,0,(M399-N399)/M399)))</f>
        <v>14866.737876544348</v>
      </c>
      <c r="M400" s="10">
        <f>((M399-L400+MAX(0,-('1-Input'!$B$10-K400-IF(AND($A400&gt;=1,$A400&lt;1+'1-Input'!$C$12),$K$370,0))))*(1+B400))*(1-'P-Parametri'!$B$32)</f>
        <v>142371.83969761748</v>
      </c>
      <c r="N400" s="10">
        <f>IF(M399&lt;=0,N399,N399*(1-L400/M399))+MAX(0,-('1-Input'!$B$10-K400-IF(AND($A400&gt;=1,$A400&lt;1+'1-Input'!$C$12),$K$370,0)))</f>
        <v>88574.03180144979</v>
      </c>
      <c r="O400" s="10">
        <f>IF($A400&lt;='1-Input'!$B$26,0,IF($A400='1-Input'!$B$26+1,('1-Input'!$B$23+$O$371)*'1-Input'!$B$27,'1-Input'!$B$23+$O$371))</f>
        <v>16283.997864139477</v>
      </c>
      <c r="P400" s="10">
        <f>MAX(0,('1-Input'!$B$10-O400-IF(AND($A400&gt;=1,$A400&lt;1+'1-Input'!$C$12),$O$370,0)))/(1-'P-Parametri'!$B$31*MAX(0,IF(Q399&lt;=0,0,(Q399-R399)/Q399)))</f>
        <v>14081.249145727115</v>
      </c>
      <c r="Q400" s="10">
        <f>((Q399-P400+MAX(0,-('1-Input'!$B$10-O400-IF(AND($A400&gt;=1,$A400&lt;1+'1-Input'!$C$12),$O$370,0))))*(1+B400))*(1-'P-Parametri'!$B$32)</f>
        <v>209785.20712665201</v>
      </c>
      <c r="R400" s="10">
        <f>IF(Q399&lt;=0,R399,R399*(1-P400/Q399))+MAX(0,-('1-Input'!$B$10-O400-IF(AND($A400&gt;=1,$A400&lt;1+'1-Input'!$C$12),$O$370,0)))</f>
        <v>130514.02332775199</v>
      </c>
      <c r="S400" s="10">
        <f>IF($A400&lt;='1-Input'!$B$26,0,IF($A400='1-Input'!$B$26+1,('1-Input'!$B$23+$S$371)*'1-Input'!$B$27,'1-Input'!$B$23+$S$371))</f>
        <v>16207.129052284425</v>
      </c>
      <c r="T400" s="10">
        <f>MAX(0,('1-Input'!$B$10-S400-IF(AND($A400&gt;=1,$A400&lt;1+'1-Input'!$C$12),$S$370,0)))/(1-'P-Parametri'!$B$31*MAX(0,IF(U399&lt;=0,0,(U399-V399)/U399)))</f>
        <v>14166.370937914813</v>
      </c>
      <c r="U400" s="10">
        <f>((U399-T400+MAX(0,-('1-Input'!$B$10-S400-IF(AND($A400&gt;=1,$A400&lt;1+'1-Input'!$C$12),$S$370,0))))*(1+B400))*(1-'P-Parametri'!$B$32)</f>
        <v>202479.75966721232</v>
      </c>
      <c r="V400" s="10">
        <f>IF(U399&lt;=0,V399,V399*(1-T400/U399))+MAX(0,-('1-Input'!$B$10-S400-IF(AND($A400&gt;=1,$A400&lt;1+'1-Input'!$C$12),$S$370,0)))</f>
        <v>125969.07302739371</v>
      </c>
      <c r="W400" s="10">
        <f>IF($A400&lt;='1-Input'!$B$26,0,IF($A400='1-Input'!$B$26+1,('1-Input'!$B$23+$W$371)*'1-Input'!$B$27,'1-Input'!$B$23+$W$371))</f>
        <v>16214.718754128775</v>
      </c>
      <c r="X400" s="10">
        <f>MAX(0,('1-Input'!$B$10-W400-IF(AND($A400&gt;=1,$A400&lt;1+'1-Input'!$C$12),$W$370,0)))/(1-'P-Parametri'!$B$31*MAX(0,IF(Y399&lt;=0,0,(Y399-Z399)/Y399)))</f>
        <v>14157.96637164703</v>
      </c>
      <c r="Y400" s="10">
        <f>((Y399-X400+MAX(0,-('1-Input'!$B$10-W400-IF(AND($A400&gt;=1,$A400&lt;1+'1-Input'!$C$12),$W$370,0))))*(1+B400))*(1-'P-Parametri'!$B$32)</f>
        <v>203201.06869643545</v>
      </c>
      <c r="Z400" s="10">
        <f>IF(Y399&lt;=0,Z399,Z399*(1-X400/Y399))+MAX(0,-('1-Input'!$B$10-W400-IF(AND($A400&gt;=1,$A400&lt;1+'1-Input'!$C$12),$W$370,0)))</f>
        <v>126417.82222547109</v>
      </c>
    </row>
    <row r="401" spans="1:26">
      <c r="A401" s="9">
        <f t="shared" si="7"/>
        <v>28</v>
      </c>
      <c r="B401" s="12">
        <f>IF($A401='P-Parametri'!$B$47,'P-Parametri'!$B$34,IF($A401='P-Parametri'!$B$48,'P-Parametri'!$C$34,'P-Parametri'!$B$50))</f>
        <v>0.01</v>
      </c>
      <c r="C401" s="10">
        <f>IF($A401&lt;='1-Input'!$B$26,0,IF($A401='1-Input'!$B$26+1,('1-Input'!$B$23+$C$371)*'1-Input'!$B$27,'1-Input'!$B$23+$C$371))</f>
        <v>18442.279331391004</v>
      </c>
      <c r="D401" s="10">
        <f>MAX(0,('1-Input'!$B$10-C401-IF(AND($A401&gt;=1,$A401&lt;1+'1-Input'!$C$12),$C$370,0)))/(1-'P-Parametri'!$B$31*MAX(0,IF(E400&lt;=0,0,(E400-F400)/E400)))</f>
        <v>11707.980110390945</v>
      </c>
      <c r="E401" s="10">
        <f>((E400-D401+MAX(0,-('1-Input'!$B$10-C401-IF(AND($A401&gt;=1,$A401&lt;1+'1-Input'!$C$12),$C$370,0))))*(1+B401))*(1-'P-Parametri'!$B$32)</f>
        <v>378890.01315296663</v>
      </c>
      <c r="F401" s="10">
        <f>IF(E400&lt;=0,F400,F400*(1-D401/E400))+MAX(0,-('1-Input'!$B$10-C401-IF(AND($A401&gt;=1,$A401&lt;1+'1-Input'!$C$12),$C$370,0)))</f>
        <v>233853.33080018335</v>
      </c>
      <c r="G401" s="10">
        <f>IF($A401&lt;='1-Input'!$B$26,0,IF($A401='1-Input'!$B$26+1,('1-Input'!$B$23+$G$371)*'1-Input'!$B$27,'1-Input'!$B$23+$G$371))</f>
        <v>20635.490055071939</v>
      </c>
      <c r="H401" s="10">
        <f>MAX(0,('1-Input'!$B$10-G401-IF(AND($A401&gt;=1,$A401&lt;1+'1-Input'!$C$12),$G$370,0)))/(1-'P-Parametri'!$B$31*MAX(0,IF(I400&lt;=0,0,(I400-J400)/I400)))</f>
        <v>9275.8199560594821</v>
      </c>
      <c r="I401" s="10">
        <f>((I400-H401+MAX(0,-('1-Input'!$B$10-G401-IF(AND($A401&gt;=1,$A401&lt;1+'1-Input'!$C$12),$G$370,0))))*(1+B401))*(1-'P-Parametri'!$B$32)</f>
        <v>515655.65479328897</v>
      </c>
      <c r="J401" s="10">
        <f>IF(I400&lt;=0,J400,J400*(1-H401/I400))+MAX(0,-('1-Input'!$B$10-G401-IF(AND($A401&gt;=1,$A401&lt;1+'1-Input'!$C$12),$G$370,0)))</f>
        <v>318265.95643384283</v>
      </c>
      <c r="K401" s="10">
        <f>IF($A401&lt;='1-Input'!$B$26,0,IF($A401='1-Input'!$B$26+1,('1-Input'!$B$23+$K$371)*'1-Input'!$B$27,'1-Input'!$B$23+$K$371))</f>
        <v>15574.666165268347</v>
      </c>
      <c r="L401" s="10">
        <f>MAX(0,('1-Input'!$B$10-K401-IF(AND($A401&gt;=1,$A401&lt;1+'1-Input'!$C$12),$K$370,0)))/(1-'P-Parametri'!$B$31*MAX(0,IF(M400&lt;=0,0,(M400-N400)/M400)))</f>
        <v>14888.018583381037</v>
      </c>
      <c r="M401" s="10">
        <f>((M400-L401+MAX(0,-('1-Input'!$B$10-K401-IF(AND($A401&gt;=1,$A401&lt;1+'1-Input'!$C$12),$K$370,0))))*(1+B401))*(1-'P-Parametri'!$B$32)</f>
        <v>128501.14200672806</v>
      </c>
      <c r="N401" s="10">
        <f>IF(M400&lt;=0,N400,N400*(1-L401/M400))+MAX(0,-('1-Input'!$B$10-K401-IF(AND($A401&gt;=1,$A401&lt;1+'1-Input'!$C$12),$K$370,0)))</f>
        <v>79311.72378979715</v>
      </c>
      <c r="O401" s="10">
        <f>IF($A401&lt;='1-Input'!$B$26,0,IF($A401='1-Input'!$B$26+1,('1-Input'!$B$23+$O$371)*'1-Input'!$B$27,'1-Input'!$B$23+$O$371))</f>
        <v>16283.997864139477</v>
      </c>
      <c r="P401" s="10">
        <f>MAX(0,('1-Input'!$B$10-O401-IF(AND($A401&gt;=1,$A401&lt;1+'1-Input'!$C$12),$O$370,0)))/(1-'P-Parametri'!$B$31*MAX(0,IF(Q400&lt;=0,0,(Q400-R400)/Q400)))</f>
        <v>14101.405479783249</v>
      </c>
      <c r="Q401" s="10">
        <f>((Q400-P401+MAX(0,-('1-Input'!$B$10-O401-IF(AND($A401&gt;=1,$A401&lt;1+'1-Input'!$C$12),$O$370,0))))*(1+B401))*(1-'P-Parametri'!$B$32)</f>
        <v>197245.35838401076</v>
      </c>
      <c r="R401" s="10">
        <f>IF(Q400&lt;=0,R400,R400*(1-P401/Q400))+MAX(0,-('1-Input'!$B$10-O401-IF(AND($A401&gt;=1,$A401&lt;1+'1-Input'!$C$12),$O$370,0)))</f>
        <v>121741.09224767154</v>
      </c>
      <c r="S401" s="10">
        <f>IF($A401&lt;='1-Input'!$B$26,0,IF($A401='1-Input'!$B$26+1,('1-Input'!$B$23+$S$371)*'1-Input'!$B$27,'1-Input'!$B$23+$S$371))</f>
        <v>16207.129052284425</v>
      </c>
      <c r="T401" s="10">
        <f>MAX(0,('1-Input'!$B$10-S401-IF(AND($A401&gt;=1,$A401&lt;1+'1-Input'!$C$12),$S$370,0)))/(1-'P-Parametri'!$B$31*MAX(0,IF(U400&lt;=0,0,(U400-V400)/U400)))</f>
        <v>14186.649117928009</v>
      </c>
      <c r="U401" s="10">
        <f>((U400-T401+MAX(0,-('1-Input'!$B$10-S401-IF(AND($A401&gt;=1,$A401&lt;1+'1-Input'!$C$12),$S$370,0))))*(1+B401))*(1-'P-Parametri'!$B$32)</f>
        <v>189795.68957146761</v>
      </c>
      <c r="V401" s="10">
        <f>IF(U400&lt;=0,V400,V400*(1-T401/U400))+MAX(0,-('1-Input'!$B$10-S401-IF(AND($A401&gt;=1,$A401&lt;1+'1-Input'!$C$12),$S$370,0)))</f>
        <v>117143.10917951353</v>
      </c>
      <c r="W401" s="10">
        <f>IF($A401&lt;='1-Input'!$B$26,0,IF($A401='1-Input'!$B$26+1,('1-Input'!$B$23+$W$371)*'1-Input'!$B$27,'1-Input'!$B$23+$W$371))</f>
        <v>16214.718754128775</v>
      </c>
      <c r="X401" s="10">
        <f>MAX(0,('1-Input'!$B$10-W401-IF(AND($A401&gt;=1,$A401&lt;1+'1-Input'!$C$12),$W$370,0)))/(1-'P-Parametri'!$B$31*MAX(0,IF(Y400&lt;=0,0,(Y400-Z400)/Y400)))</f>
        <v>14178.232521105014</v>
      </c>
      <c r="Y401" s="10">
        <f>((Y400-X401+MAX(0,-('1-Input'!$B$10-W401-IF(AND($A401&gt;=1,$A401&lt;1+'1-Input'!$C$12),$W$370,0))))*(1+B401))*(1-'P-Parametri'!$B$32)</f>
        <v>190531.23840800958</v>
      </c>
      <c r="Z401" s="10">
        <f>IF(Y400&lt;=0,Z400,Z400*(1-X401/Y400))+MAX(0,-('1-Input'!$B$10-W401-IF(AND($A401&gt;=1,$A401&lt;1+'1-Input'!$C$12),$W$370,0)))</f>
        <v>117597.09460911142</v>
      </c>
    </row>
    <row r="402" spans="1:26">
      <c r="A402" s="9">
        <f t="shared" si="7"/>
        <v>29</v>
      </c>
      <c r="B402" s="12">
        <f>IF($A402='P-Parametri'!$B$47,'P-Parametri'!$B$34,IF($A402='P-Parametri'!$B$48,'P-Parametri'!$C$34,'P-Parametri'!$B$50))</f>
        <v>0.01</v>
      </c>
      <c r="C402" s="10">
        <f>IF($A402&lt;='1-Input'!$B$26,0,IF($A402='1-Input'!$B$26+1,('1-Input'!$B$23+$C$371)*'1-Input'!$B$27,'1-Input'!$B$23+$C$371))</f>
        <v>18442.279331391004</v>
      </c>
      <c r="D402" s="10">
        <f>MAX(0,('1-Input'!$B$10-C402-IF(AND($A402&gt;=1,$A402&lt;1+'1-Input'!$C$12),$C$370,0)))/(1-'P-Parametri'!$B$31*MAX(0,IF(E401&lt;=0,0,(E401-F401)/E401)))</f>
        <v>11724.630239476073</v>
      </c>
      <c r="E402" s="10">
        <f>((E401-D402+MAX(0,-('1-Input'!$B$10-C402-IF(AND($A402&gt;=1,$A402&lt;1+'1-Input'!$C$12),$C$370,0))))*(1+B402))*(1-'P-Parametri'!$B$32)</f>
        <v>370095.36266914016</v>
      </c>
      <c r="F402" s="10">
        <f>IF(E401&lt;=0,F401,F401*(1-D402/E401))+MAX(0,-('1-Input'!$B$10-C402-IF(AND($A402&gt;=1,$A402&lt;1+'1-Input'!$C$12),$C$370,0)))</f>
        <v>226616.8142948114</v>
      </c>
      <c r="G402" s="10">
        <f>IF($A402&lt;='1-Input'!$B$26,0,IF($A402='1-Input'!$B$26+1,('1-Input'!$B$23+$G$371)*'1-Input'!$B$27,'1-Input'!$B$23+$G$371))</f>
        <v>20635.490055071939</v>
      </c>
      <c r="H402" s="10">
        <f>MAX(0,('1-Input'!$B$10-G402-IF(AND($A402&gt;=1,$A402&lt;1+'1-Input'!$C$12),$G$370,0)))/(1-'P-Parametri'!$B$31*MAX(0,IF(I401&lt;=0,0,(I401-J401)/I401)))</f>
        <v>9289.011266446294</v>
      </c>
      <c r="I402" s="10">
        <f>((I401-H402+MAX(0,-('1-Input'!$B$10-G402-IF(AND($A402&gt;=1,$A402&lt;1+'1-Input'!$C$12),$G$370,0))))*(1+B402))*(1-'P-Parametri'!$B$32)</f>
        <v>510407.44934218691</v>
      </c>
      <c r="J402" s="10">
        <f>IF(I401&lt;=0,J401,J401*(1-H402/I401))+MAX(0,-('1-Input'!$B$10-G402-IF(AND($A402&gt;=1,$A402&lt;1+'1-Input'!$C$12),$G$370,0)))</f>
        <v>312532.71948092821</v>
      </c>
      <c r="K402" s="10">
        <f>IF($A402&lt;='1-Input'!$B$26,0,IF($A402='1-Input'!$B$26+1,('1-Input'!$B$23+$K$371)*'1-Input'!$B$27,'1-Input'!$B$23+$K$371))</f>
        <v>15574.666165268347</v>
      </c>
      <c r="L402" s="10">
        <f>MAX(0,('1-Input'!$B$10-K402-IF(AND($A402&gt;=1,$A402&lt;1+'1-Input'!$C$12),$K$370,0)))/(1-'P-Parametri'!$B$31*MAX(0,IF(M401&lt;=0,0,(M401-N401)/M401)))</f>
        <v>14909.191102372171</v>
      </c>
      <c r="M402" s="10">
        <f>((M401-L402+MAX(0,-('1-Input'!$B$10-K402-IF(AND($A402&gt;=1,$A402&lt;1+'1-Input'!$C$12),$K$370,0))))*(1+B402))*(1-'P-Parametri'!$B$32)</f>
        <v>114498.41467257263</v>
      </c>
      <c r="N402" s="10">
        <f>IF(M401&lt;=0,N401,N401*(1-L402/M401))+MAX(0,-('1-Input'!$B$10-K402-IF(AND($A402&gt;=1,$A402&lt;1+'1-Input'!$C$12),$K$370,0)))</f>
        <v>70109.676024503904</v>
      </c>
      <c r="O402" s="10">
        <f>IF($A402&lt;='1-Input'!$B$26,0,IF($A402='1-Input'!$B$26+1,('1-Input'!$B$23+$O$371)*'1-Input'!$B$27,'1-Input'!$B$23+$O$371))</f>
        <v>16283.997864139477</v>
      </c>
      <c r="P402" s="10">
        <f>MAX(0,('1-Input'!$B$10-O402-IF(AND($A402&gt;=1,$A402&lt;1+'1-Input'!$C$12),$O$370,0)))/(1-'P-Parametri'!$B$31*MAX(0,IF(Q401&lt;=0,0,(Q401-R401)/Q401)))</f>
        <v>14121.459342132379</v>
      </c>
      <c r="Q402" s="10">
        <f>((Q401-P402+MAX(0,-('1-Input'!$B$10-O402-IF(AND($A402&gt;=1,$A402&lt;1+'1-Input'!$C$12),$O$370,0))))*(1+B402))*(1-'P-Parametri'!$B$32)</f>
        <v>184585.22775623258</v>
      </c>
      <c r="R402" s="10">
        <f>IF(Q401&lt;=0,R401,R401*(1-P402/Q401))+MAX(0,-('1-Input'!$B$10-O402-IF(AND($A402&gt;=1,$A402&lt;1+'1-Input'!$C$12),$O$370,0)))</f>
        <v>113025.2375450463</v>
      </c>
      <c r="S402" s="10">
        <f>IF($A402&lt;='1-Input'!$B$26,0,IF($A402='1-Input'!$B$26+1,('1-Input'!$B$23+$S$371)*'1-Input'!$B$27,'1-Input'!$B$23+$S$371))</f>
        <v>16207.129052284425</v>
      </c>
      <c r="T402" s="10">
        <f>MAX(0,('1-Input'!$B$10-S402-IF(AND($A402&gt;=1,$A402&lt;1+'1-Input'!$C$12),$S$370,0)))/(1-'P-Parametri'!$B$31*MAX(0,IF(U401&lt;=0,0,(U401-V401)/U401)))</f>
        <v>14206.824206788067</v>
      </c>
      <c r="U402" s="10">
        <f>((U401-T402+MAX(0,-('1-Input'!$B$10-S402-IF(AND($A402&gt;=1,$A402&lt;1+'1-Input'!$C$12),$S$370,0))))*(1+B402))*(1-'P-Parametri'!$B$32)</f>
        <v>176990.0645102897</v>
      </c>
      <c r="V402" s="10">
        <f>IF(U401&lt;=0,V401,V401*(1-T402/U401))+MAX(0,-('1-Input'!$B$10-S402-IF(AND($A402&gt;=1,$A402&lt;1+'1-Input'!$C$12),$S$370,0)))</f>
        <v>108374.56673838889</v>
      </c>
      <c r="W402" s="10">
        <f>IF($A402&lt;='1-Input'!$B$26,0,IF($A402='1-Input'!$B$26+1,('1-Input'!$B$23+$W$371)*'1-Input'!$B$27,'1-Input'!$B$23+$W$371))</f>
        <v>16214.718754128775</v>
      </c>
      <c r="X402" s="10">
        <f>MAX(0,('1-Input'!$B$10-W402-IF(AND($A402&gt;=1,$A402&lt;1+'1-Input'!$C$12),$W$370,0)))/(1-'P-Parametri'!$B$31*MAX(0,IF(Y401&lt;=0,0,(Y401-Z401)/Y401)))</f>
        <v>14198.395640571356</v>
      </c>
      <c r="Y402" s="10">
        <f>((Y401-X402+MAX(0,-('1-Input'!$B$10-W402-IF(AND($A402&gt;=1,$A402&lt;1+'1-Input'!$C$12),$W$370,0))))*(1+B402))*(1-'P-Parametri'!$B$32)</f>
        <v>177739.97885272239</v>
      </c>
      <c r="Z402" s="10">
        <f>IF(Y401&lt;=0,Z401,Z401*(1-X402/Y401))+MAX(0,-('1-Input'!$B$10-W402-IF(AND($A402&gt;=1,$A402&lt;1+'1-Input'!$C$12),$W$370,0)))</f>
        <v>108833.75433277134</v>
      </c>
    </row>
    <row r="403" spans="1:26">
      <c r="A403" s="9">
        <f t="shared" si="7"/>
        <v>30</v>
      </c>
      <c r="B403" s="12">
        <f>IF($A403='P-Parametri'!$B$47,'P-Parametri'!$B$34,IF($A403='P-Parametri'!$B$48,'P-Parametri'!$C$34,'P-Parametri'!$B$50))</f>
        <v>0.01</v>
      </c>
      <c r="C403" s="10">
        <f>IF($A403&lt;='1-Input'!$B$26,0,IF($A403='1-Input'!$B$26+1,('1-Input'!$B$23+$C$371)*'1-Input'!$B$27,'1-Input'!$B$23+$C$371))</f>
        <v>18442.279331391004</v>
      </c>
      <c r="D403" s="10">
        <f>MAX(0,('1-Input'!$B$10-C403-IF(AND($A403&gt;=1,$A403&lt;1+'1-Input'!$C$12),$C$370,0)))/(1-'P-Parametri'!$B$31*MAX(0,IF(E402&lt;=0,0,(E402-F402)/E402)))</f>
        <v>11741.195414545567</v>
      </c>
      <c r="E403" s="10">
        <f>((E402-D403+MAX(0,-('1-Input'!$B$10-C403-IF(AND($A403&gt;=1,$A403&lt;1+'1-Input'!$C$12),$C$370,0))))*(1+B403))*(1-'P-Parametri'!$B$32)</f>
        <v>361213.83350928628</v>
      </c>
      <c r="F403" s="10">
        <f>IF(E402&lt;=0,F402,F402*(1-D403/E402))+MAX(0,-('1-Input'!$B$10-C403-IF(AND($A403&gt;=1,$A403&lt;1+'1-Input'!$C$12),$C$370,0)))</f>
        <v>219427.44482617572</v>
      </c>
      <c r="G403" s="10">
        <f>IF($A403&lt;='1-Input'!$B$26,0,IF($A403='1-Input'!$B$26+1,('1-Input'!$B$23+$G$371)*'1-Input'!$B$27,'1-Input'!$B$23+$G$371))</f>
        <v>20635.490055071939</v>
      </c>
      <c r="H403" s="10">
        <f>MAX(0,('1-Input'!$B$10-G403-IF(AND($A403&gt;=1,$A403&lt;1+'1-Input'!$C$12),$G$370,0)))/(1-'P-Parametri'!$B$31*MAX(0,IF(I402&lt;=0,0,(I402-J402)/I402)))</f>
        <v>9302.1352707609985</v>
      </c>
      <c r="I403" s="10">
        <f>((I402-H403+MAX(0,-('1-Input'!$B$10-G403-IF(AND($A403&gt;=1,$A403&lt;1+'1-Input'!$C$12),$G$370,0))))*(1+B403))*(1-'P-Parametri'!$B$32)</f>
        <v>505104.13447771588</v>
      </c>
      <c r="J403" s="10">
        <f>IF(I402&lt;=0,J402,J402*(1-H403/I402))+MAX(0,-('1-Input'!$B$10-G403-IF(AND($A403&gt;=1,$A403&lt;1+'1-Input'!$C$12),$G$370,0)))</f>
        <v>306836.83546337084</v>
      </c>
      <c r="K403" s="10">
        <f>IF($A403&lt;='1-Input'!$B$26,0,IF($A403='1-Input'!$B$26+1,('1-Input'!$B$23+$K$371)*'1-Input'!$B$27,'1-Input'!$B$23+$K$371))</f>
        <v>15574.666165268347</v>
      </c>
      <c r="L403" s="10">
        <f>MAX(0,('1-Input'!$B$10-K403-IF(AND($A403&gt;=1,$A403&lt;1+'1-Input'!$C$12),$K$370,0)))/(1-'P-Parametri'!$B$31*MAX(0,IF(M402&lt;=0,0,(M402-N402)/M402)))</f>
        <v>14930.255592740814</v>
      </c>
      <c r="M403" s="10">
        <f>((M402-L403+MAX(0,-('1-Input'!$B$10-K403-IF(AND($A403&gt;=1,$A403&lt;1+'1-Input'!$C$12),$K$370,0))))*(1+B403))*(1-'P-Parametri'!$B$32)</f>
        <v>100362.71298928889</v>
      </c>
      <c r="N403" s="10">
        <f>IF(M402&lt;=0,N402,N402*(1-L403/M402))+MAX(0,-('1-Input'!$B$10-K403-IF(AND($A403&gt;=1,$A403&lt;1+'1-Input'!$C$12),$K$370,0)))</f>
        <v>60967.581039490637</v>
      </c>
      <c r="O403" s="10">
        <f>IF($A403&lt;='1-Input'!$B$26,0,IF($A403='1-Input'!$B$26+1,('1-Input'!$B$23+$O$371)*'1-Input'!$B$27,'1-Input'!$B$23+$O$371))</f>
        <v>16283.997864139477</v>
      </c>
      <c r="P403" s="10">
        <f>MAX(0,('1-Input'!$B$10-O403-IF(AND($A403&gt;=1,$A403&lt;1+'1-Input'!$C$12),$O$370,0)))/(1-'P-Parametri'!$B$31*MAX(0,IF(Q402&lt;=0,0,(Q402-R402)/Q402)))</f>
        <v>14141.410883584967</v>
      </c>
      <c r="Q403" s="10">
        <f>((Q402-P403+MAX(0,-('1-Input'!$B$10-O403-IF(AND($A403&gt;=1,$A403&lt;1+'1-Input'!$C$12),$O$370,0))))*(1+B403))*(1-'P-Parametri'!$B$32)</f>
        <v>171803.95853129134</v>
      </c>
      <c r="R403" s="10">
        <f>IF(Q402&lt;=0,R402,R402*(1-P403/Q402))+MAX(0,-('1-Input'!$B$10-O403-IF(AND($A403&gt;=1,$A403&lt;1+'1-Input'!$C$12),$O$370,0)))</f>
        <v>104366.16799886303</v>
      </c>
      <c r="S403" s="10">
        <f>IF($A403&lt;='1-Input'!$B$26,0,IF($A403='1-Input'!$B$26+1,('1-Input'!$B$23+$S$371)*'1-Input'!$B$27,'1-Input'!$B$23+$S$371))</f>
        <v>16207.129052284425</v>
      </c>
      <c r="T403" s="10">
        <f>MAX(0,('1-Input'!$B$10-S403-IF(AND($A403&gt;=1,$A403&lt;1+'1-Input'!$C$12),$S$370,0)))/(1-'P-Parametri'!$B$31*MAX(0,IF(U402&lt;=0,0,(U402-V402)/U402)))</f>
        <v>14226.896356217105</v>
      </c>
      <c r="U403" s="10">
        <f>((U402-T403+MAX(0,-('1-Input'!$B$10-S403-IF(AND($A403&gt;=1,$A403&lt;1+'1-Input'!$C$12),$S$370,0))))*(1+B403))*(1-'P-Parametri'!$B$32)</f>
        <v>164062.01823594209</v>
      </c>
      <c r="V403" s="10">
        <f>IF(U402&lt;=0,V402,V402*(1-T403/U402))+MAX(0,-('1-Input'!$B$10-S403-IF(AND($A403&gt;=1,$A403&lt;1+'1-Input'!$C$12),$S$370,0)))</f>
        <v>99663.152722562299</v>
      </c>
      <c r="W403" s="10">
        <f>IF($A403&lt;='1-Input'!$B$26,0,IF($A403='1-Input'!$B$26+1,('1-Input'!$B$23+$W$371)*'1-Input'!$B$27,'1-Input'!$B$23+$W$371))</f>
        <v>16214.718754128775</v>
      </c>
      <c r="X403" s="10">
        <f>MAX(0,('1-Input'!$B$10-W403-IF(AND($A403&gt;=1,$A403&lt;1+'1-Input'!$C$12),$W$370,0)))/(1-'P-Parametri'!$B$31*MAX(0,IF(Y402&lt;=0,0,(Y402-Z402)/Y402)))</f>
        <v>14218.455881678161</v>
      </c>
      <c r="Y403" s="10">
        <f>((Y402-X403+MAX(0,-('1-Input'!$B$10-W403-IF(AND($A403&gt;=1,$A403&lt;1+'1-Input'!$C$12),$W$370,0))))*(1+B403))*(1-'P-Parametri'!$B$32)</f>
        <v>164826.42472435319</v>
      </c>
      <c r="Z403" s="10">
        <f>IF(Y402&lt;=0,Z402,Z402*(1-X403/Y402))+MAX(0,-('1-Input'!$B$10-W403-IF(AND($A403&gt;=1,$A403&lt;1+'1-Input'!$C$12),$W$370,0)))</f>
        <v>100127.50858881217</v>
      </c>
    </row>
    <row r="404" spans="1:26">
      <c r="A404" s="9">
        <f t="shared" si="7"/>
        <v>31</v>
      </c>
      <c r="B404" s="12">
        <f>IF($A404='P-Parametri'!$B$47,'P-Parametri'!$B$34,IF($A404='P-Parametri'!$B$48,'P-Parametri'!$C$34,'P-Parametri'!$B$50))</f>
        <v>0.01</v>
      </c>
      <c r="C404" s="10">
        <f>IF($A404&lt;='1-Input'!$B$26,0,IF($A404='1-Input'!$B$26+1,('1-Input'!$B$23+$C$371)*'1-Input'!$B$27,'1-Input'!$B$23+$C$371))</f>
        <v>18442.279331391004</v>
      </c>
      <c r="D404" s="10">
        <f>MAX(0,('1-Input'!$B$10-C404-IF(AND($A404&gt;=1,$A404&lt;1+'1-Input'!$C$12),$C$370,0)))/(1-'P-Parametri'!$B$31*MAX(0,IF(E403&lt;=0,0,(E403-F403)/E403)))</f>
        <v>11757.675764878011</v>
      </c>
      <c r="E404" s="10">
        <f>((E403-D404+MAX(0,-('1-Input'!$B$10-C404-IF(AND($A404&gt;=1,$A404&lt;1+'1-Input'!$C$12),$C$370,0))))*(1+B404))*(1-'P-Parametri'!$B$32)</f>
        <v>352244.81788320869</v>
      </c>
      <c r="F404" s="10">
        <f>IF(E403&lt;=0,F403,F403*(1-D404/E403))+MAX(0,-('1-Input'!$B$10-C404-IF(AND($A404&gt;=1,$A404&lt;1+'1-Input'!$C$12),$C$370,0)))</f>
        <v>212284.98097002468</v>
      </c>
      <c r="G404" s="10">
        <f>IF($A404&lt;='1-Input'!$B$26,0,IF($A404='1-Input'!$B$26+1,('1-Input'!$B$23+$G$371)*'1-Input'!$B$27,'1-Input'!$B$23+$G$371))</f>
        <v>20635.490055071939</v>
      </c>
      <c r="H404" s="10">
        <f>MAX(0,('1-Input'!$B$10-G404-IF(AND($A404&gt;=1,$A404&lt;1+'1-Input'!$C$12),$G$370,0)))/(1-'P-Parametri'!$B$31*MAX(0,IF(I403&lt;=0,0,(I403-J403)/I403)))</f>
        <v>9315.1920714264579</v>
      </c>
      <c r="I404" s="10">
        <f>((I403-H404+MAX(0,-('1-Input'!$B$10-G404-IF(AND($A404&gt;=1,$A404&lt;1+'1-Input'!$C$12),$G$370,0))))*(1+B404))*(1-'P-Parametri'!$B$32)</f>
        <v>499745.3381666916</v>
      </c>
      <c r="J404" s="10">
        <f>IF(I403&lt;=0,J403,J403*(1-H404/I403))+MAX(0,-('1-Input'!$B$10-G404-IF(AND($A404&gt;=1,$A404&lt;1+'1-Input'!$C$12),$G$370,0)))</f>
        <v>301178.1131092459</v>
      </c>
      <c r="K404" s="10">
        <f>IF($A404&lt;='1-Input'!$B$26,0,IF($A404='1-Input'!$B$26+1,('1-Input'!$B$23+$K$371)*'1-Input'!$B$27,'1-Input'!$B$23+$K$371))</f>
        <v>15574.666165268347</v>
      </c>
      <c r="L404" s="10">
        <f>MAX(0,('1-Input'!$B$10-K404-IF(AND($A404&gt;=1,$A404&lt;1+'1-Input'!$C$12),$K$370,0)))/(1-'P-Parametri'!$B$31*MAX(0,IF(M403&lt;=0,0,(M403-N403)/M403)))</f>
        <v>14951.21221887928</v>
      </c>
      <c r="M404" s="10">
        <f>((M403-L404+MAX(0,-('1-Input'!$B$10-K404-IF(AND($A404&gt;=1,$A404&lt;1+'1-Input'!$C$12),$K$370,0))))*(1+B404))*(1-'P-Parametri'!$B$32)</f>
        <v>86093.084546557468</v>
      </c>
      <c r="N404" s="10">
        <f>IF(M403&lt;=0,N403,N403*(1-L404/M403))+MAX(0,-('1-Input'!$B$10-K404-IF(AND($A404&gt;=1,$A404&lt;1+'1-Input'!$C$12),$K$370,0)))</f>
        <v>51885.131836563763</v>
      </c>
      <c r="O404" s="10">
        <f>IF($A404&lt;='1-Input'!$B$26,0,IF($A404='1-Input'!$B$26+1,('1-Input'!$B$23+$O$371)*'1-Input'!$B$27,'1-Input'!$B$23+$O$371))</f>
        <v>16283.997864139477</v>
      </c>
      <c r="P404" s="10">
        <f>MAX(0,('1-Input'!$B$10-O404-IF(AND($A404&gt;=1,$A404&lt;1+'1-Input'!$C$12),$O$370,0)))/(1-'P-Parametri'!$B$31*MAX(0,IF(Q403&lt;=0,0,(Q403-R403)/Q403)))</f>
        <v>14161.26025984761</v>
      </c>
      <c r="Q404" s="10">
        <f>((Q403-P404+MAX(0,-('1-Input'!$B$10-O404-IF(AND($A404&gt;=1,$A404&lt;1+'1-Input'!$C$12),$O$370,0))))*(1+B404))*(1-'P-Parametri'!$B$32)</f>
        <v>158900.68700364986</v>
      </c>
      <c r="R404" s="10">
        <f>IF(Q403&lt;=0,R403,R403*(1-P404/Q403))+MAX(0,-('1-Input'!$B$10-O404-IF(AND($A404&gt;=1,$A404&lt;1+'1-Input'!$C$12),$O$370,0)))</f>
        <v>95763.592831273447</v>
      </c>
      <c r="S404" s="10">
        <f>IF($A404&lt;='1-Input'!$B$26,0,IF($A404='1-Input'!$B$26+1,('1-Input'!$B$23+$S$371)*'1-Input'!$B$27,'1-Input'!$B$23+$S$371))</f>
        <v>16207.129052284425</v>
      </c>
      <c r="T404" s="10">
        <f>MAX(0,('1-Input'!$B$10-S404-IF(AND($A404&gt;=1,$A404&lt;1+'1-Input'!$C$12),$S$370,0)))/(1-'P-Parametri'!$B$31*MAX(0,IF(U403&lt;=0,0,(U403-V403)/U403)))</f>
        <v>14246.865722862971</v>
      </c>
      <c r="U404" s="10">
        <f>((U403-T404+MAX(0,-('1-Input'!$B$10-S404-IF(AND($A404&gt;=1,$A404&lt;1+'1-Input'!$C$12),$S$370,0))))*(1+B404))*(1-'P-Parametri'!$B$32)</f>
        <v>151010.67743013348</v>
      </c>
      <c r="V404" s="10">
        <f>IF(U403&lt;=0,V403,V403*(1-T404/U403))+MAX(0,-('1-Input'!$B$10-S404-IF(AND($A404&gt;=1,$A404&lt;1+'1-Input'!$C$12),$S$370,0)))</f>
        <v>91008.574596420076</v>
      </c>
      <c r="W404" s="10">
        <f>IF($A404&lt;='1-Input'!$B$26,0,IF($A404='1-Input'!$B$26+1,('1-Input'!$B$23+$W$371)*'1-Input'!$B$27,'1-Input'!$B$23+$W$371))</f>
        <v>16214.718754128775</v>
      </c>
      <c r="X404" s="10">
        <f>MAX(0,('1-Input'!$B$10-W404-IF(AND($A404&gt;=1,$A404&lt;1+'1-Input'!$C$12),$W$370,0)))/(1-'P-Parametri'!$B$31*MAX(0,IF(Y403&lt;=0,0,(Y403-Z403)/Y403)))</f>
        <v>14238.41340098034</v>
      </c>
      <c r="Y404" s="10">
        <f>((Y403-X404+MAX(0,-('1-Input'!$B$10-W404-IF(AND($A404&gt;=1,$A404&lt;1+'1-Input'!$C$12),$W$370,0))))*(1+B404))*(1-'P-Parametri'!$B$32)</f>
        <v>151789.70365373333</v>
      </c>
      <c r="Z404" s="10">
        <f>IF(Y403&lt;=0,Z403,Z403*(1-X404/Y403))+MAX(0,-('1-Input'!$B$10-W404-IF(AND($A404&gt;=1,$A404&lt;1+'1-Input'!$C$12),$W$370,0)))</f>
        <v>91478.065015174579</v>
      </c>
    </row>
    <row r="405" spans="1:26">
      <c r="A405" s="9">
        <f t="shared" si="7"/>
        <v>32</v>
      </c>
      <c r="B405" s="12">
        <f>IF($A405='P-Parametri'!$B$47,'P-Parametri'!$B$34,IF($A405='P-Parametri'!$B$48,'P-Parametri'!$C$34,'P-Parametri'!$B$50))</f>
        <v>0.01</v>
      </c>
      <c r="C405" s="10">
        <f>IF($A405&lt;='1-Input'!$B$26,0,IF($A405='1-Input'!$B$26+1,('1-Input'!$B$23+$C$371)*'1-Input'!$B$27,'1-Input'!$B$23+$C$371))</f>
        <v>18442.279331391004</v>
      </c>
      <c r="D405" s="10">
        <f>MAX(0,('1-Input'!$B$10-C405-IF(AND($A405&gt;=1,$A405&lt;1+'1-Input'!$C$12),$C$370,0)))/(1-'P-Parametri'!$B$31*MAX(0,IF(E404&lt;=0,0,(E404-F404)/E404)))</f>
        <v>11774.071423762771</v>
      </c>
      <c r="E405" s="10">
        <f>((E404-D405+MAX(0,-('1-Input'!$B$10-C405-IF(AND($A405&gt;=1,$A405&lt;1+'1-Input'!$C$12),$C$370,0))))*(1+B405))*(1-'P-Parametri'!$B$32)</f>
        <v>343187.7030161923</v>
      </c>
      <c r="F405" s="10">
        <f>IF(E404&lt;=0,F404,F404*(1-D405/E404))+MAX(0,-('1-Input'!$B$10-C405-IF(AND($A405&gt;=1,$A405&lt;1+'1-Input'!$C$12),$C$370,0)))</f>
        <v>205189.18168146873</v>
      </c>
      <c r="G405" s="10">
        <f>IF($A405&lt;='1-Input'!$B$26,0,IF($A405='1-Input'!$B$26+1,('1-Input'!$B$23+$G$371)*'1-Input'!$B$27,'1-Input'!$B$23+$G$371))</f>
        <v>20635.490055071939</v>
      </c>
      <c r="H405" s="10">
        <f>MAX(0,('1-Input'!$B$10-G405-IF(AND($A405&gt;=1,$A405&lt;1+'1-Input'!$C$12),$G$370,0)))/(1-'P-Parametri'!$B$31*MAX(0,IF(I404&lt;=0,0,(I404-J404)/I404)))</f>
        <v>9328.1817740431379</v>
      </c>
      <c r="I405" s="10">
        <f>((I404-H405+MAX(0,-('1-Input'!$B$10-G405-IF(AND($A405&gt;=1,$A405&lt;1+'1-Input'!$C$12),$G$370,0))))*(1+B405))*(1-'P-Parametri'!$B$32)</f>
        <v>494330.68530066183</v>
      </c>
      <c r="J405" s="10">
        <f>IF(I404&lt;=0,J404,J404*(1-H405/I404))+MAX(0,-('1-Input'!$B$10-G405-IF(AND($A405&gt;=1,$A405&lt;1+'1-Input'!$C$12),$G$370,0)))</f>
        <v>295556.36144718382</v>
      </c>
      <c r="K405" s="10">
        <f>IF($A405&lt;='1-Input'!$B$26,0,IF($A405='1-Input'!$B$26+1,('1-Input'!$B$23+$K$371)*'1-Input'!$B$27,'1-Input'!$B$23+$K$371))</f>
        <v>15574.666165268347</v>
      </c>
      <c r="L405" s="10">
        <f>MAX(0,('1-Input'!$B$10-K405-IF(AND($A405&gt;=1,$A405&lt;1+'1-Input'!$C$12),$K$370,0)))/(1-'P-Parametri'!$B$31*MAX(0,IF(M404&lt;=0,0,(M404-N404)/M404)))</f>
        <v>14972.061150280046</v>
      </c>
      <c r="M405" s="10">
        <f>((M404-L405+MAX(0,-('1-Input'!$B$10-K405-IF(AND($A405&gt;=1,$A405&lt;1+'1-Input'!$C$12),$K$370,0))))*(1+B405))*(1-'P-Parametri'!$B$32)</f>
        <v>71688.569162979722</v>
      </c>
      <c r="N405" s="10">
        <f>IF(M404&lt;=0,N404,N404*(1-L405/M404))+MAX(0,-('1-Input'!$B$10-K405-IF(AND($A405&gt;=1,$A405&lt;1+'1-Input'!$C$12),$K$370,0)))</f>
        <v>42862.02189993138</v>
      </c>
      <c r="O405" s="10">
        <f>IF($A405&lt;='1-Input'!$B$26,0,IF($A405='1-Input'!$B$26+1,('1-Input'!$B$23+$O$371)*'1-Input'!$B$27,'1-Input'!$B$23+$O$371))</f>
        <v>16283.997864139477</v>
      </c>
      <c r="P405" s="10">
        <f>MAX(0,('1-Input'!$B$10-O405-IF(AND($A405&gt;=1,$A405&lt;1+'1-Input'!$C$12),$O$370,0)))/(1-'P-Parametri'!$B$31*MAX(0,IF(Q404&lt;=0,0,(Q404-R404)/Q404)))</f>
        <v>14181.007631457593</v>
      </c>
      <c r="Q405" s="10">
        <f>((Q404-P405+MAX(0,-('1-Input'!$B$10-O405-IF(AND($A405&gt;=1,$A405&lt;1+'1-Input'!$C$12),$O$370,0))))*(1+B405))*(1-'P-Parametri'!$B$32)</f>
        <v>145874.54241358239</v>
      </c>
      <c r="R405" s="10">
        <f>IF(Q404&lt;=0,R404,R404*(1-P405/Q404))+MAX(0,-('1-Input'!$B$10-O405-IF(AND($A405&gt;=1,$A405&lt;1+'1-Input'!$C$12),$O$370,0)))</f>
        <v>87217.221721343041</v>
      </c>
      <c r="S405" s="10">
        <f>IF($A405&lt;='1-Input'!$B$26,0,IF($A405='1-Input'!$B$26+1,('1-Input'!$B$23+$S$371)*'1-Input'!$B$27,'1-Input'!$B$23+$S$371))</f>
        <v>16207.129052284425</v>
      </c>
      <c r="T405" s="10">
        <f>MAX(0,('1-Input'!$B$10-S405-IF(AND($A405&gt;=1,$A405&lt;1+'1-Input'!$C$12),$S$370,0)))/(1-'P-Parametri'!$B$31*MAX(0,IF(U404&lt;=0,0,(U404-V404)/U404)))</f>
        <v>14266.732468233411</v>
      </c>
      <c r="U405" s="10">
        <f>((U404-T405+MAX(0,-('1-Input'!$B$10-S405-IF(AND($A405&gt;=1,$A405&lt;1+'1-Input'!$C$12),$S$370,0))))*(1+B405))*(1-'P-Parametri'!$B$32)</f>
        <v>137835.16164269604</v>
      </c>
      <c r="V405" s="10">
        <f>IF(U404&lt;=0,V404,V404*(1-T405/U404))+MAX(0,-('1-Input'!$B$10-S405-IF(AND($A405&gt;=1,$A405&lt;1+'1-Input'!$C$12),$S$370,0)))</f>
        <v>82410.540284024493</v>
      </c>
      <c r="W405" s="10">
        <f>IF($A405&lt;='1-Input'!$B$26,0,IF($A405='1-Input'!$B$26+1,('1-Input'!$B$23+$W$371)*'1-Input'!$B$27,'1-Input'!$B$23+$W$371))</f>
        <v>16214.718754128775</v>
      </c>
      <c r="X405" s="10">
        <f>MAX(0,('1-Input'!$B$10-W405-IF(AND($A405&gt;=1,$A405&lt;1+'1-Input'!$C$12),$W$370,0)))/(1-'P-Parametri'!$B$31*MAX(0,IF(Y404&lt;=0,0,(Y404-Z404)/Y404)))</f>
        <v>14258.268359889818</v>
      </c>
      <c r="Y405" s="10">
        <f>((Y404-X405+MAX(0,-('1-Input'!$B$10-W405-IF(AND($A405&gt;=1,$A405&lt;1+'1-Input'!$C$12),$W$370,0))))*(1+B405))*(1-'P-Parametri'!$B$32)</f>
        <v>138628.93614748839</v>
      </c>
      <c r="Z405" s="10">
        <f>IF(Y404&lt;=0,Z404,Z404*(1-X405/Y404))+MAX(0,-('1-Input'!$B$10-W405-IF(AND($A405&gt;=1,$A405&lt;1+'1-Input'!$C$12),$W$370,0)))</f>
        <v>82885.13170920244</v>
      </c>
    </row>
    <row r="406" spans="1:26">
      <c r="A406" s="9">
        <f t="shared" si="7"/>
        <v>33</v>
      </c>
      <c r="B406" s="12">
        <f>IF($A406='P-Parametri'!$B$47,'P-Parametri'!$B$34,IF($A406='P-Parametri'!$B$48,'P-Parametri'!$C$34,'P-Parametri'!$B$50))</f>
        <v>0.01</v>
      </c>
      <c r="C406" s="10">
        <f>IF($A406&lt;='1-Input'!$B$26,0,IF($A406='1-Input'!$B$26+1,('1-Input'!$B$23+$C$371)*'1-Input'!$B$27,'1-Input'!$B$23+$C$371))</f>
        <v>18442.279331391004</v>
      </c>
      <c r="D406" s="10">
        <f>MAX(0,('1-Input'!$B$10-C406-IF(AND($A406&gt;=1,$A406&lt;1+'1-Input'!$C$12),$C$370,0)))/(1-'P-Parametri'!$B$31*MAX(0,IF(E405&lt;=0,0,(E405-F405)/E405)))</f>
        <v>11790.382528445709</v>
      </c>
      <c r="E406" s="10">
        <f>((E405-D406+MAX(0,-('1-Input'!$B$10-C406-IF(AND($A406&gt;=1,$A406&lt;1+'1-Input'!$C$12),$C$370,0))))*(1+B406))*(1-'P-Parametri'!$B$32)</f>
        <v>334041.87110523885</v>
      </c>
      <c r="F406" s="10">
        <f>IF(E405&lt;=0,F405,F405*(1-D406/E405))+MAX(0,-('1-Input'!$B$10-C406-IF(AND($A406&gt;=1,$A406&lt;1+'1-Input'!$C$12),$C$370,0)))</f>
        <v>198139.80630624117</v>
      </c>
      <c r="G406" s="10">
        <f>IF($A406&lt;='1-Input'!$B$26,0,IF($A406='1-Input'!$B$26+1,('1-Input'!$B$23+$G$371)*'1-Input'!$B$27,'1-Input'!$B$23+$G$371))</f>
        <v>20635.490055071939</v>
      </c>
      <c r="H406" s="10">
        <f>MAX(0,('1-Input'!$B$10-G406-IF(AND($A406&gt;=1,$A406&lt;1+'1-Input'!$C$12),$G$370,0)))/(1-'P-Parametri'!$B$31*MAX(0,IF(I405&lt;=0,0,(I405-J405)/I405)))</f>
        <v>9341.1044873461033</v>
      </c>
      <c r="I406" s="10">
        <f>((I405-H406+MAX(0,-('1-Input'!$B$10-G406-IF(AND($A406&gt;=1,$A406&lt;1+'1-Input'!$C$12),$G$370,0))))*(1+B406))*(1-'P-Parametri'!$B$32)</f>
        <v>488859.79766820604</v>
      </c>
      <c r="J406" s="10">
        <f>IF(I405&lt;=0,J405,J405*(1-H406/I405))+MAX(0,-('1-Input'!$B$10-G406-IF(AND($A406&gt;=1,$A406&lt;1+'1-Input'!$C$12),$G$370,0)))</f>
        <v>289971.38981529174</v>
      </c>
      <c r="K406" s="10">
        <f>IF($A406&lt;='1-Input'!$B$26,0,IF($A406='1-Input'!$B$26+1,('1-Input'!$B$23+$K$371)*'1-Input'!$B$27,'1-Input'!$B$23+$K$371))</f>
        <v>15574.666165268347</v>
      </c>
      <c r="L406" s="10">
        <f>MAX(0,('1-Input'!$B$10-K406-IF(AND($A406&gt;=1,$A406&lt;1+'1-Input'!$C$12),$K$370,0)))/(1-'P-Parametri'!$B$31*MAX(0,IF(M405&lt;=0,0,(M405-N405)/M405)))</f>
        <v>14992.802561466724</v>
      </c>
      <c r="M406" s="10">
        <f>((M405-L406+MAX(0,-('1-Input'!$B$10-K406-IF(AND($A406&gt;=1,$A406&lt;1+'1-Input'!$C$12),$K$370,0))))*(1+B406))*(1-'P-Parametri'!$B$32)</f>
        <v>57148.198818993063</v>
      </c>
      <c r="N406" s="10">
        <f>IF(M405&lt;=0,N405,N405*(1-L406/M405))+MAX(0,-('1-Input'!$B$10-K406-IF(AND($A406&gt;=1,$A406&lt;1+'1-Input'!$C$12),$K$370,0)))</f>
        <v>33897.945210522623</v>
      </c>
      <c r="O406" s="10">
        <f>IF($A406&lt;='1-Input'!$B$26,0,IF($A406='1-Input'!$B$26+1,('1-Input'!$B$23+$O$371)*'1-Input'!$B$27,'1-Input'!$B$23+$O$371))</f>
        <v>16283.997864139477</v>
      </c>
      <c r="P406" s="10">
        <f>MAX(0,('1-Input'!$B$10-O406-IF(AND($A406&gt;=1,$A406&lt;1+'1-Input'!$C$12),$O$370,0)))/(1-'P-Parametri'!$B$31*MAX(0,IF(Q405&lt;=0,0,(Q405-R405)/Q405)))</f>
        <v>14200.653163717523</v>
      </c>
      <c r="Q406" s="10">
        <f>((Q405-P406+MAX(0,-('1-Input'!$B$10-O406-IF(AND($A406&gt;=1,$A406&lt;1+'1-Input'!$C$12),$O$370,0))))*(1+B406))*(1-'P-Parametri'!$B$32)</f>
        <v>132724.64688607879</v>
      </c>
      <c r="R406" s="10">
        <f>IF(Q405&lt;=0,R405,R405*(1-P406/Q405))+MAX(0,-('1-Input'!$B$10-O406-IF(AND($A406&gt;=1,$A406&lt;1+'1-Input'!$C$12),$O$370,0)))</f>
        <v>78726.764818613985</v>
      </c>
      <c r="S406" s="10">
        <f>IF($A406&lt;='1-Input'!$B$26,0,IF($A406='1-Input'!$B$26+1,('1-Input'!$B$23+$S$371)*'1-Input'!$B$27,'1-Input'!$B$23+$S$371))</f>
        <v>16207.129052284425</v>
      </c>
      <c r="T406" s="10">
        <f>MAX(0,('1-Input'!$B$10-S406-IF(AND($A406&gt;=1,$A406&lt;1+'1-Input'!$C$12),$S$370,0)))/(1-'P-Parametri'!$B$31*MAX(0,IF(U405&lt;=0,0,(U405-V405)/U405)))</f>
        <v>14286.496758630292</v>
      </c>
      <c r="U406" s="10">
        <f>((U405-T406+MAX(0,-('1-Input'!$B$10-S406-IF(AND($A406&gt;=1,$A406&lt;1+'1-Input'!$C$12),$S$370,0))))*(1+B406))*(1-'P-Parametri'!$B$32)</f>
        <v>124534.58322984059</v>
      </c>
      <c r="V406" s="10">
        <f>IF(U405&lt;=0,V405,V405*(1-T406/U405))+MAX(0,-('1-Input'!$B$10-S406-IF(AND($A406&gt;=1,$A406&lt;1+'1-Input'!$C$12),$S$370,0)))</f>
        <v>73868.758182758495</v>
      </c>
      <c r="W406" s="10">
        <f>IF($A406&lt;='1-Input'!$B$26,0,IF($A406='1-Input'!$B$26+1,('1-Input'!$B$23+$W$371)*'1-Input'!$B$27,'1-Input'!$B$23+$W$371))</f>
        <v>16214.718754128775</v>
      </c>
      <c r="X406" s="10">
        <f>MAX(0,('1-Input'!$B$10-W406-IF(AND($A406&gt;=1,$A406&lt;1+'1-Input'!$C$12),$W$370,0)))/(1-'P-Parametri'!$B$31*MAX(0,IF(Y405&lt;=0,0,(Y405-Z405)/Y405)))</f>
        <v>14278.020924609806</v>
      </c>
      <c r="Y406" s="10">
        <f>((Y405-X406+MAX(0,-('1-Input'!$B$10-W406-IF(AND($A406&gt;=1,$A406&lt;1+'1-Input'!$C$12),$W$370,0))))*(1+B406))*(1-'P-Parametri'!$B$32)</f>
        <v>125343.23552635715</v>
      </c>
      <c r="Z406" s="10">
        <f>IF(Y405&lt;=0,Z405,Z405*(1-X406/Y405))+MAX(0,-('1-Input'!$B$10-W406-IF(AND($A406&gt;=1,$A406&lt;1+'1-Input'!$C$12),$W$370,0)))</f>
        <v>74348.417241279487</v>
      </c>
    </row>
    <row r="407" spans="1:26">
      <c r="A407" s="9">
        <f t="shared" si="7"/>
        <v>34</v>
      </c>
      <c r="B407" s="12">
        <f>IF($A407='P-Parametri'!$B$47,'P-Parametri'!$B$34,IF($A407='P-Parametri'!$B$48,'P-Parametri'!$C$34,'P-Parametri'!$B$50))</f>
        <v>0.01</v>
      </c>
      <c r="C407" s="10">
        <f>IF($A407&lt;='1-Input'!$B$26,0,IF($A407='1-Input'!$B$26+1,('1-Input'!$B$23+$C$371)*'1-Input'!$B$27,'1-Input'!$B$23+$C$371))</f>
        <v>18442.279331391004</v>
      </c>
      <c r="D407" s="10">
        <f>MAX(0,('1-Input'!$B$10-C407-IF(AND($A407&gt;=1,$A407&lt;1+'1-Input'!$C$12),$C$370,0)))/(1-'P-Parametri'!$B$31*MAX(0,IF(E406&lt;=0,0,(E406-F406)/E406)))</f>
        <v>11806.609220074946</v>
      </c>
      <c r="E407" s="10">
        <f>((E406-D407+MAX(0,-('1-Input'!$B$10-C407-IF(AND($A407&gt;=1,$A407&lt;1+'1-Input'!$C$12),$C$370,0))))*(1+B407))*(1-'P-Parametri'!$B$32)</f>
        <v>324806.69927500753</v>
      </c>
      <c r="F407" s="10">
        <f>IF(E406&lt;=0,F406,F406*(1-D407/E406))+MAX(0,-('1-Input'!$B$10-C407-IF(AND($A407&gt;=1,$A407&lt;1+'1-Input'!$C$12),$C$370,0)))</f>
        <v>191136.61459180448</v>
      </c>
      <c r="G407" s="10">
        <f>IF($A407&lt;='1-Input'!$B$26,0,IF($A407='1-Input'!$B$26+1,('1-Input'!$B$23+$G$371)*'1-Input'!$B$27,'1-Input'!$B$23+$G$371))</f>
        <v>20635.490055071939</v>
      </c>
      <c r="H407" s="10">
        <f>MAX(0,('1-Input'!$B$10-G407-IF(AND($A407&gt;=1,$A407&lt;1+'1-Input'!$C$12),$G$370,0)))/(1-'P-Parametri'!$B$31*MAX(0,IF(I406&lt;=0,0,(I406-J406)/I406)))</f>
        <v>9353.9603231620276</v>
      </c>
      <c r="I407" s="10">
        <f>((I406-H407+MAX(0,-('1-Input'!$B$10-G407-IF(AND($A407&gt;=1,$A407&lt;1+'1-Input'!$C$12),$G$370,0))))*(1+B407))*(1-'P-Parametri'!$B$32)</f>
        <v>483332.29392705741</v>
      </c>
      <c r="J407" s="10">
        <f>IF(I406&lt;=0,J406,J406*(1-H407/I406))+MAX(0,-('1-Input'!$B$10-G407-IF(AND($A407&gt;=1,$A407&lt;1+'1-Input'!$C$12),$G$370,0)))</f>
        <v>284423.00786995265</v>
      </c>
      <c r="K407" s="10">
        <f>IF($A407&lt;='1-Input'!$B$26,0,IF($A407='1-Input'!$B$26+1,('1-Input'!$B$23+$K$371)*'1-Input'!$B$27,'1-Input'!$B$23+$K$371))</f>
        <v>15574.666165268347</v>
      </c>
      <c r="L407" s="10">
        <f>MAX(0,('1-Input'!$B$10-K407-IF(AND($A407&gt;=1,$A407&lt;1+'1-Input'!$C$12),$K$370,0)))/(1-'P-Parametri'!$B$31*MAX(0,IF(M406&lt;=0,0,(M406-N406)/M406)))</f>
        <v>15013.436631925084</v>
      </c>
      <c r="M407" s="10">
        <f>((M406-L407+MAX(0,-('1-Input'!$B$10-K407-IF(AND($A407&gt;=1,$A407&lt;1+'1-Input'!$C$12),$K$370,0))))*(1+B407))*(1-'P-Parametri'!$B$32)</f>
        <v>42470.997589320781</v>
      </c>
      <c r="N407" s="10">
        <f>IF(M406&lt;=0,N406,N406*(1-L407/M406))+MAX(0,-('1-Input'!$B$10-K407-IF(AND($A407&gt;=1,$A407&lt;1+'1-Input'!$C$12),$K$370,0)))</f>
        <v>24992.596260110735</v>
      </c>
      <c r="O407" s="10">
        <f>IF($A407&lt;='1-Input'!$B$26,0,IF($A407='1-Input'!$B$26+1,('1-Input'!$B$23+$O$371)*'1-Input'!$B$27,'1-Input'!$B$23+$O$371))</f>
        <v>16283.997864139477</v>
      </c>
      <c r="P407" s="10">
        <f>MAX(0,('1-Input'!$B$10-O407-IF(AND($A407&gt;=1,$A407&lt;1+'1-Input'!$C$12),$O$370,0)))/(1-'P-Parametri'!$B$31*MAX(0,IF(Q406&lt;=0,0,(Q406-R406)/Q406)))</f>
        <v>14220.197026629983</v>
      </c>
      <c r="Q407" s="10">
        <f>((Q406-P407+MAX(0,-('1-Input'!$B$10-O407-IF(AND($A407&gt;=1,$A407&lt;1+'1-Input'!$C$12),$O$370,0))))*(1+B407))*(1-'P-Parametri'!$B$32)</f>
        <v>119450.11536932721</v>
      </c>
      <c r="R407" s="10">
        <f>IF(Q406&lt;=0,R406,R406*(1-P407/Q406))+MAX(0,-('1-Input'!$B$10-O407-IF(AND($A407&gt;=1,$A407&lt;1+'1-Input'!$C$12),$O$370,0)))</f>
        <v>70291.932756481925</v>
      </c>
      <c r="S407" s="10">
        <f>IF($A407&lt;='1-Input'!$B$26,0,IF($A407='1-Input'!$B$26+1,('1-Input'!$B$23+$S$371)*'1-Input'!$B$27,'1-Input'!$B$23+$S$371))</f>
        <v>16207.129052284425</v>
      </c>
      <c r="T407" s="10">
        <f>MAX(0,('1-Input'!$B$10-S407-IF(AND($A407&gt;=1,$A407&lt;1+'1-Input'!$C$12),$S$370,0)))/(1-'P-Parametri'!$B$31*MAX(0,IF(U406&lt;=0,0,(U406-V406)/U406)))</f>
        <v>14306.158765083863</v>
      </c>
      <c r="U407" s="10">
        <f>((U406-T407+MAX(0,-('1-Input'!$B$10-S407-IF(AND($A407&gt;=1,$A407&lt;1+'1-Input'!$C$12),$S$370,0))))*(1+B407))*(1-'P-Parametri'!$B$32)</f>
        <v>111108.04729198548</v>
      </c>
      <c r="V407" s="10">
        <f>IF(U406&lt;=0,V406,V406*(1-T407/U406))+MAX(0,-('1-Input'!$B$10-S407-IF(AND($A407&gt;=1,$A407&lt;1+'1-Input'!$C$12),$S$370,0)))</f>
        <v>65382.937176783431</v>
      </c>
      <c r="W407" s="10">
        <f>IF($A407&lt;='1-Input'!$B$26,0,IF($A407='1-Input'!$B$26+1,('1-Input'!$B$23+$W$371)*'1-Input'!$B$27,'1-Input'!$B$23+$W$371))</f>
        <v>16214.718754128775</v>
      </c>
      <c r="X407" s="10">
        <f>MAX(0,('1-Input'!$B$10-W407-IF(AND($A407&gt;=1,$A407&lt;1+'1-Input'!$C$12),$W$370,0)))/(1-'P-Parametri'!$B$31*MAX(0,IF(Y406&lt;=0,0,(Y406-Z406)/Y406)))</f>
        <v>14297.671266069081</v>
      </c>
      <c r="Y407" s="10">
        <f>((Y406-X407+MAX(0,-('1-Input'!$B$10-W407-IF(AND($A407&gt;=1,$A407&lt;1+'1-Input'!$C$12),$W$370,0))))*(1+B407))*(1-'P-Parametri'!$B$32)</f>
        <v>111931.70786308518</v>
      </c>
      <c r="Z407" s="10">
        <f>IF(Y406&lt;=0,Z406,Z406*(1-X407/Y406))+MAX(0,-('1-Input'!$B$10-W407-IF(AND($A407&gt;=1,$A407&lt;1+'1-Input'!$C$12),$W$370,0)))</f>
        <v>65867.630668279075</v>
      </c>
    </row>
    <row r="408" spans="1:26">
      <c r="A408" s="9">
        <f t="shared" si="7"/>
        <v>35</v>
      </c>
      <c r="B408" s="12">
        <f>IF($A408='P-Parametri'!$B$47,'P-Parametri'!$B$34,IF($A408='P-Parametri'!$B$48,'P-Parametri'!$C$34,'P-Parametri'!$B$50))</f>
        <v>0.01</v>
      </c>
      <c r="C408" s="10">
        <f>IF($A408&lt;='1-Input'!$B$26,0,IF($A408='1-Input'!$B$26+1,('1-Input'!$B$23+$C$371)*'1-Input'!$B$27,'1-Input'!$B$23+$C$371))</f>
        <v>18442.279331391004</v>
      </c>
      <c r="D408" s="10">
        <f>MAX(0,('1-Input'!$B$10-C408-IF(AND($A408&gt;=1,$A408&lt;1+'1-Input'!$C$12),$C$370,0)))/(1-'P-Parametri'!$B$31*MAX(0,IF(E407&lt;=0,0,(E407-F407)/E407)))</f>
        <v>11822.751643646663</v>
      </c>
      <c r="E408" s="10">
        <f>((E407-D408+MAX(0,-('1-Input'!$B$10-C408-IF(AND($A408&gt;=1,$A408&lt;1+'1-Input'!$C$12),$C$370,0))))*(1+B408))*(1-'P-Parametri'!$B$32)</f>
        <v>315481.55953345913</v>
      </c>
      <c r="F408" s="10">
        <f>IF(E407&lt;=0,F407,F407*(1-D408/E407))+MAX(0,-('1-Input'!$B$10-C408-IF(AND($A408&gt;=1,$A408&lt;1+'1-Input'!$C$12),$C$370,0)))</f>
        <v>184179.36669830271</v>
      </c>
      <c r="G408" s="10">
        <f>IF($A408&lt;='1-Input'!$B$26,0,IF($A408='1-Input'!$B$26+1,('1-Input'!$B$23+$G$371)*'1-Input'!$B$27,'1-Input'!$B$23+$G$371))</f>
        <v>20635.490055071939</v>
      </c>
      <c r="H408" s="10">
        <f>MAX(0,('1-Input'!$B$10-G408-IF(AND($A408&gt;=1,$A408&lt;1+'1-Input'!$C$12),$G$370,0)))/(1-'P-Parametri'!$B$31*MAX(0,IF(I407&lt;=0,0,(I407-J407)/I407)))</f>
        <v>9366.7493963662764</v>
      </c>
      <c r="I408" s="10">
        <f>((I407-H408+MAX(0,-('1-Input'!$B$10-G408-IF(AND($A408&gt;=1,$A408&lt;1+'1-Input'!$C$12),$G$370,0))))*(1+B408))*(1-'P-Parametri'!$B$32)</f>
        <v>477747.78957604605</v>
      </c>
      <c r="J408" s="10">
        <f>IF(I407&lt;=0,J407,J407*(1-H408/I407))+MAX(0,-('1-Input'!$B$10-G408-IF(AND($A408&gt;=1,$A408&lt;1+'1-Input'!$C$12),$G$370,0)))</f>
        <v>278911.02559450257</v>
      </c>
      <c r="K408" s="10">
        <f>IF($A408&lt;='1-Input'!$B$26,0,IF($A408='1-Input'!$B$26+1,('1-Input'!$B$23+$K$371)*'1-Input'!$B$27,'1-Input'!$B$23+$K$371))</f>
        <v>15574.666165268347</v>
      </c>
      <c r="L408" s="10">
        <f>MAX(0,('1-Input'!$B$10-K408-IF(AND($A408&gt;=1,$A408&lt;1+'1-Input'!$C$12),$K$370,0)))/(1-'P-Parametri'!$B$31*MAX(0,IF(M407&lt;=0,0,(M407-N407)/M407)))</f>
        <v>15033.963546034138</v>
      </c>
      <c r="M408" s="10">
        <f>((M407-L408+MAX(0,-('1-Input'!$B$10-K408-IF(AND($A408&gt;=1,$A408&lt;1+'1-Input'!$C$12),$K$370,0))))*(1+B408))*(1-'P-Parametri'!$B$32)</f>
        <v>27655.981574952071</v>
      </c>
      <c r="N408" s="10">
        <f>IF(M407&lt;=0,N407,N407*(1-L408/M407))+MAX(0,-('1-Input'!$B$10-K408-IF(AND($A408&gt;=1,$A408&lt;1+'1-Input'!$C$12),$K$370,0)))</f>
        <v>16145.670065239998</v>
      </c>
      <c r="O408" s="10">
        <f>IF($A408&lt;='1-Input'!$B$26,0,IF($A408='1-Input'!$B$26+1,('1-Input'!$B$23+$O$371)*'1-Input'!$B$27,'1-Input'!$B$23+$O$371))</f>
        <v>16283.997864139477</v>
      </c>
      <c r="P408" s="10">
        <f>MAX(0,('1-Input'!$B$10-O408-IF(AND($A408&gt;=1,$A408&lt;1+'1-Input'!$C$12),$O$370,0)))/(1-'P-Parametri'!$B$31*MAX(0,IF(Q407&lt;=0,0,(Q407-R407)/Q407)))</f>
        <v>14239.639394832264</v>
      </c>
      <c r="Q408" s="10">
        <f>((Q407-P408+MAX(0,-('1-Input'!$B$10-O408-IF(AND($A408&gt;=1,$A408&lt;1+'1-Input'!$C$12),$O$370,0))))*(1+B408))*(1-'P-Parametri'!$B$32)</f>
        <v>106050.05557277141</v>
      </c>
      <c r="R408" s="10">
        <f>IF(Q407&lt;=0,R407,R407*(1-P408/Q407))+MAX(0,-('1-Input'!$B$10-O408-IF(AND($A408&gt;=1,$A408&lt;1+'1-Input'!$C$12),$O$370,0)))</f>
        <v>61912.436665387118</v>
      </c>
      <c r="S408" s="10">
        <f>IF($A408&lt;='1-Input'!$B$26,0,IF($A408='1-Input'!$B$26+1,('1-Input'!$B$23+$S$371)*'1-Input'!$B$27,'1-Input'!$B$23+$S$371))</f>
        <v>16207.129052284425</v>
      </c>
      <c r="T408" s="10">
        <f>MAX(0,('1-Input'!$B$10-S408-IF(AND($A408&gt;=1,$A408&lt;1+'1-Input'!$C$12),$S$370,0)))/(1-'P-Parametri'!$B$31*MAX(0,IF(U407&lt;=0,0,(U407-V407)/U407)))</f>
        <v>14325.718663287111</v>
      </c>
      <c r="U408" s="10">
        <f>((U407-T408+MAX(0,-('1-Input'!$B$10-S408-IF(AND($A408&gt;=1,$A408&lt;1+'1-Input'!$C$12),$S$370,0))))*(1+B408))*(1-'P-Parametri'!$B$32)</f>
        <v>97554.651611155365</v>
      </c>
      <c r="V408" s="10">
        <f>IF(U407&lt;=0,V407,V407*(1-T408/U407))+MAX(0,-('1-Input'!$B$10-S408-IF(AND($A408&gt;=1,$A408&lt;1+'1-Input'!$C$12),$S$370,0)))</f>
        <v>56952.786650309914</v>
      </c>
      <c r="W408" s="10">
        <f>IF($A408&lt;='1-Input'!$B$26,0,IF($A408='1-Input'!$B$26+1,('1-Input'!$B$23+$W$371)*'1-Input'!$B$27,'1-Input'!$B$23+$W$371))</f>
        <v>16214.718754128775</v>
      </c>
      <c r="X408" s="10">
        <f>MAX(0,('1-Input'!$B$10-W408-IF(AND($A408&gt;=1,$A408&lt;1+'1-Input'!$C$12),$W$370,0)))/(1-'P-Parametri'!$B$31*MAX(0,IF(Y407&lt;=0,0,(Y407-Z407)/Y407)))</f>
        <v>14317.219559856396</v>
      </c>
      <c r="Y408" s="10">
        <f>((Y407-X408+MAX(0,-('1-Input'!$B$10-W408-IF(AND($A408&gt;=1,$A408&lt;1+'1-Input'!$C$12),$W$370,0))))*(1+B408))*(1-'P-Parametri'!$B$32)</f>
        <v>98393.451919888539</v>
      </c>
      <c r="Z408" s="10">
        <f>IF(Y407&lt;=0,Z407,Z407*(1-X408/Y407))+MAX(0,-('1-Input'!$B$10-W408-IF(AND($A408&gt;=1,$A408&lt;1+'1-Input'!$C$12),$W$370,0)))</f>
        <v>57442.481546827177</v>
      </c>
    </row>
    <row r="409" spans="1:26">
      <c r="A409" s="9">
        <f t="shared" si="7"/>
        <v>36</v>
      </c>
      <c r="B409" s="12">
        <f>IF($A409='P-Parametri'!$B$47,'P-Parametri'!$B$34,IF($A409='P-Parametri'!$B$48,'P-Parametri'!$C$34,'P-Parametri'!$B$50))</f>
        <v>0.01</v>
      </c>
      <c r="C409" s="10">
        <f>IF($A409&lt;='1-Input'!$B$26,0,IF($A409='1-Input'!$B$26+1,('1-Input'!$B$23+$C$371)*'1-Input'!$B$27,'1-Input'!$B$23+$C$371))</f>
        <v>18442.279331391004</v>
      </c>
      <c r="D409" s="10">
        <f>MAX(0,('1-Input'!$B$10-C409-IF(AND($A409&gt;=1,$A409&lt;1+'1-Input'!$C$12),$C$370,0)))/(1-'P-Parametri'!$B$31*MAX(0,IF(E408&lt;=0,0,(E408-F408)/E408)))</f>
        <v>11838.809947950976</v>
      </c>
      <c r="E409" s="10">
        <f>((E408-D409+MAX(0,-('1-Input'!$B$10-C409-IF(AND($A409&gt;=1,$A409&lt;1+'1-Input'!$C$12),$C$370,0))))*(1+B409))*(1-'P-Parametri'!$B$32)</f>
        <v>306065.8187272005</v>
      </c>
      <c r="F409" s="10">
        <f>IF(E408&lt;=0,F408,F408*(1-D409/E408))+MAX(0,-('1-Input'!$B$10-C409-IF(AND($A409&gt;=1,$A409&lt;1+'1-Input'!$C$12),$C$370,0)))</f>
        <v>177267.82320935937</v>
      </c>
      <c r="G409" s="10">
        <f>IF($A409&lt;='1-Input'!$B$26,0,IF($A409='1-Input'!$B$26+1,('1-Input'!$B$23+$G$371)*'1-Input'!$B$27,'1-Input'!$B$23+$G$371))</f>
        <v>20635.490055071939</v>
      </c>
      <c r="H409" s="10">
        <f>MAX(0,('1-Input'!$B$10-G409-IF(AND($A409&gt;=1,$A409&lt;1+'1-Input'!$C$12),$G$370,0)))/(1-'P-Parametri'!$B$31*MAX(0,IF(I408&lt;=0,0,(I408-J408)/I408)))</f>
        <v>9379.4718248400168</v>
      </c>
      <c r="I409" s="10">
        <f>((I408-H409+MAX(0,-('1-Input'!$B$10-G409-IF(AND($A409&gt;=1,$A409&lt;1+'1-Input'!$C$12),$G$370,0))))*(1+B409))*(1-'P-Parametri'!$B$32)</f>
        <v>472105.89692686067</v>
      </c>
      <c r="J409" s="10">
        <f>IF(I408&lt;=0,J408,J408*(1-H409/I408))+MAX(0,-('1-Input'!$B$10-G409-IF(AND($A409&gt;=1,$A409&lt;1+'1-Input'!$C$12),$G$370,0)))</f>
        <v>273435.25330778543</v>
      </c>
      <c r="K409" s="10">
        <f>IF($A409&lt;='1-Input'!$B$26,0,IF($A409='1-Input'!$B$26+1,('1-Input'!$B$23+$K$371)*'1-Input'!$B$27,'1-Input'!$B$23+$K$371))</f>
        <v>15574.666165268347</v>
      </c>
      <c r="L409" s="10">
        <f>MAX(0,('1-Input'!$B$10-K409-IF(AND($A409&gt;=1,$A409&lt;1+'1-Input'!$C$12),$K$370,0)))/(1-'P-Parametri'!$B$31*MAX(0,IF(M408&lt;=0,0,(M408-N408)/M408)))</f>
        <v>15054.38349299732</v>
      </c>
      <c r="M409" s="10">
        <f>((M408-L409+MAX(0,-('1-Input'!$B$10-K409-IF(AND($A409&gt;=1,$A409&lt;1+'1-Input'!$C$12),$K$370,0))))*(1+B409))*(1-'P-Parametri'!$B$32)</f>
        <v>12702.15883464875</v>
      </c>
      <c r="N409" s="10">
        <f>IF(M408&lt;=0,N408,N408*(1-L409/M408))+MAX(0,-('1-Input'!$B$10-K409-IF(AND($A409&gt;=1,$A409&lt;1+'1-Input'!$C$12),$K$370,0)))</f>
        <v>7356.8621809567867</v>
      </c>
      <c r="O409" s="10">
        <f>IF($A409&lt;='1-Input'!$B$26,0,IF($A409='1-Input'!$B$26+1,('1-Input'!$B$23+$O$371)*'1-Input'!$B$27,'1-Input'!$B$23+$O$371))</f>
        <v>16283.997864139477</v>
      </c>
      <c r="P409" s="10">
        <f>MAX(0,('1-Input'!$B$10-O409-IF(AND($A409&gt;=1,$A409&lt;1+'1-Input'!$C$12),$O$370,0)))/(1-'P-Parametri'!$B$31*MAX(0,IF(Q408&lt;=0,0,(Q408-R408)/Q408)))</f>
        <v>14258.980447531174</v>
      </c>
      <c r="Q409" s="10">
        <f>((Q408-P409+MAX(0,-('1-Input'!$B$10-O409-IF(AND($A409&gt;=1,$A409&lt;1+'1-Input'!$C$12),$O$370,0))))*(1+B409))*(1-'P-Parametri'!$B$32)</f>
        <v>92523.567904739655</v>
      </c>
      <c r="R409" s="10">
        <f>IF(Q408&lt;=0,R408,R408*(1-P409/Q408))+MAX(0,-('1-Input'!$B$10-O409-IF(AND($A409&gt;=1,$A409&lt;1+'1-Input'!$C$12),$O$370,0)))</f>
        <v>53587.988185819988</v>
      </c>
      <c r="S409" s="10">
        <f>IF($A409&lt;='1-Input'!$B$26,0,IF($A409='1-Input'!$B$26+1,('1-Input'!$B$23+$S$371)*'1-Input'!$B$27,'1-Input'!$B$23+$S$371))</f>
        <v>16207.129052284425</v>
      </c>
      <c r="T409" s="10">
        <f>MAX(0,('1-Input'!$B$10-S409-IF(AND($A409&gt;=1,$A409&lt;1+'1-Input'!$C$12),$S$370,0)))/(1-'P-Parametri'!$B$31*MAX(0,IF(U408&lt;=0,0,(U408-V408)/U408)))</f>
        <v>14345.17663353016</v>
      </c>
      <c r="U409" s="10">
        <f>((U408-T409+MAX(0,-('1-Input'!$B$10-S409-IF(AND($A409&gt;=1,$A409&lt;1+'1-Input'!$C$12),$S$370,0))))*(1+B409))*(1-'P-Parametri'!$B$32)</f>
        <v>83873.486587946652</v>
      </c>
      <c r="V409" s="10">
        <f>IF(U408&lt;=0,V408,V408*(1-T409/U408))+MAX(0,-('1-Input'!$B$10-S409-IF(AND($A409&gt;=1,$A409&lt;1+'1-Input'!$C$12),$S$370,0)))</f>
        <v>48578.016500682003</v>
      </c>
      <c r="W409" s="10">
        <f>IF($A409&lt;='1-Input'!$B$26,0,IF($A409='1-Input'!$B$26+1,('1-Input'!$B$23+$W$371)*'1-Input'!$B$27,'1-Input'!$B$23+$W$371))</f>
        <v>16214.718754128775</v>
      </c>
      <c r="X409" s="10">
        <f>MAX(0,('1-Input'!$B$10-W409-IF(AND($A409&gt;=1,$A409&lt;1+'1-Input'!$C$12),$W$370,0)))/(1-'P-Parametri'!$B$31*MAX(0,IF(Y408&lt;=0,0,(Y408-Z408)/Y408)))</f>
        <v>14336.665986154911</v>
      </c>
      <c r="Y409" s="10">
        <f>((Y408-X409+MAX(0,-('1-Input'!$B$10-W409-IF(AND($A409&gt;=1,$A409&lt;1+'1-Input'!$C$12),$W$370,0))))*(1+B409))*(1-'P-Parametri'!$B$32)</f>
        <v>84727.559085484812</v>
      </c>
      <c r="Z409" s="10">
        <f>IF(Y408&lt;=0,Z408,Z408*(1-X409/Y408))+MAX(0,-('1-Input'!$B$10-W409-IF(AND($A409&gt;=1,$A409&lt;1+'1-Input'!$C$12),$W$370,0)))</f>
        <v>49072.679946378747</v>
      </c>
    </row>
    <row r="410" spans="1:26">
      <c r="A410" s="9">
        <f t="shared" si="7"/>
        <v>37</v>
      </c>
      <c r="B410" s="12">
        <f>IF($A410='P-Parametri'!$B$47,'P-Parametri'!$B$34,IF($A410='P-Parametri'!$B$48,'P-Parametri'!$C$34,'P-Parametri'!$B$50))</f>
        <v>0.01</v>
      </c>
      <c r="C410" s="10">
        <f>IF($A410&lt;='1-Input'!$B$26,0,IF($A410='1-Input'!$B$26+1,('1-Input'!$B$23+$C$371)*'1-Input'!$B$27,'1-Input'!$B$23+$C$371))</f>
        <v>18442.279331391004</v>
      </c>
      <c r="D410" s="10">
        <f>MAX(0,('1-Input'!$B$10-C410-IF(AND($A410&gt;=1,$A410&lt;1+'1-Input'!$C$12),$C$370,0)))/(1-'P-Parametri'!$B$31*MAX(0,IF(E409&lt;=0,0,(E409-F409)/E409)))</f>
        <v>11854.784285517901</v>
      </c>
      <c r="E410" s="10">
        <f>((E409-D410+MAX(0,-('1-Input'!$B$10-C410-IF(AND($A410&gt;=1,$A410&lt;1+'1-Input'!$C$12),$C$370,0))))*(1+B410))*(1-'P-Parametri'!$B$32)</f>
        <v>296558.83849652723</v>
      </c>
      <c r="F410" s="10">
        <f>IF(E409&lt;=0,F409,F409*(1-D410/E409))+MAX(0,-('1-Input'!$B$10-C410-IF(AND($A410&gt;=1,$A410&lt;1+'1-Input'!$C$12),$C$370,0)))</f>
        <v>170401.74514272186</v>
      </c>
      <c r="G410" s="10">
        <f>IF($A410&lt;='1-Input'!$B$26,0,IF($A410='1-Input'!$B$26+1,('1-Input'!$B$23+$G$371)*'1-Input'!$B$27,'1-Input'!$B$23+$G$371))</f>
        <v>20635.490055071939</v>
      </c>
      <c r="H410" s="10">
        <f>MAX(0,('1-Input'!$B$10-G410-IF(AND($A410&gt;=1,$A410&lt;1+'1-Input'!$C$12),$G$370,0)))/(1-'P-Parametri'!$B$31*MAX(0,IF(I409&lt;=0,0,(I409-J409)/I409)))</f>
        <v>9392.1277294274023</v>
      </c>
      <c r="I410" s="10">
        <f>((I409-H410+MAX(0,-('1-Input'!$B$10-G410-IF(AND($A410&gt;=1,$A410&lt;1+'1-Input'!$C$12),$G$370,0))))*(1+B410))*(1-'P-Parametri'!$B$32)</f>
        <v>466406.22507562878</v>
      </c>
      <c r="J410" s="10">
        <f>IF(I409&lt;=0,J409,J409*(1-H410/I409))+MAX(0,-('1-Input'!$B$10-G410-IF(AND($A410&gt;=1,$A410&lt;1+'1-Input'!$C$12),$G$370,0)))</f>
        <v>267995.50167258625</v>
      </c>
      <c r="K410" s="10">
        <f>IF($A410&lt;='1-Input'!$B$26,0,IF($A410='1-Input'!$B$26+1,('1-Input'!$B$23+$K$371)*'1-Input'!$B$27,'1-Input'!$B$23+$K$371))</f>
        <v>15574.666165268347</v>
      </c>
      <c r="L410" s="10">
        <f>MAX(0,('1-Input'!$B$10-K410-IF(AND($A410&gt;=1,$A410&lt;1+'1-Input'!$C$12),$K$370,0)))/(1-'P-Parametri'!$B$31*MAX(0,IF(M409&lt;=0,0,(M409-N409)/M409)))</f>
        <v>15074.696666773772</v>
      </c>
      <c r="M410" s="10">
        <f>((M409-L410+MAX(0,-('1-Input'!$B$10-K410-IF(AND($A410&gt;=1,$A410&lt;1+'1-Input'!$C$12),$K$370,0))))*(1+B410))*(1-'P-Parametri'!$B$32)</f>
        <v>-2391.4706840253807</v>
      </c>
      <c r="N410" s="10">
        <f>IF(M409&lt;=0,N409,N409*(1-L410/M409))+MAX(0,-('1-Input'!$B$10-K410-IF(AND($A410&gt;=1,$A410&lt;1+'1-Input'!$C$12),$K$370,0)))</f>
        <v>-1374.1312856549912</v>
      </c>
      <c r="O410" s="10">
        <f>IF($A410&lt;='1-Input'!$B$26,0,IF($A410='1-Input'!$B$26+1,('1-Input'!$B$23+$O$371)*'1-Input'!$B$27,'1-Input'!$B$23+$O$371))</f>
        <v>16283.997864139477</v>
      </c>
      <c r="P410" s="10">
        <f>MAX(0,('1-Input'!$B$10-O410-IF(AND($A410&gt;=1,$A410&lt;1+'1-Input'!$C$12),$O$370,0)))/(1-'P-Parametri'!$B$31*MAX(0,IF(Q409&lt;=0,0,(Q409-R409)/Q409)))</f>
        <v>14278.22036843796</v>
      </c>
      <c r="Q410" s="10">
        <f>((Q409-P410+MAX(0,-('1-Input'!$B$10-O410-IF(AND($A410&gt;=1,$A410&lt;1+'1-Input'!$C$12),$O$370,0))))*(1+B410))*(1-'P-Parametri'!$B$32)</f>
        <v>78869.745409641371</v>
      </c>
      <c r="R410" s="10">
        <f>IF(Q409&lt;=0,R409,R409*(1-P410/Q409))+MAX(0,-('1-Input'!$B$10-O410-IF(AND($A410&gt;=1,$A410&lt;1+'1-Input'!$C$12),$O$370,0)))</f>
        <v>45318.299481141403</v>
      </c>
      <c r="S410" s="10">
        <f>IF($A410&lt;='1-Input'!$B$26,0,IF($A410='1-Input'!$B$26+1,('1-Input'!$B$23+$S$371)*'1-Input'!$B$27,'1-Input'!$B$23+$S$371))</f>
        <v>16207.129052284425</v>
      </c>
      <c r="T410" s="10">
        <f>MAX(0,('1-Input'!$B$10-S410-IF(AND($A410&gt;=1,$A410&lt;1+'1-Input'!$C$12),$S$370,0)))/(1-'P-Parametri'!$B$31*MAX(0,IF(U409&lt;=0,0,(U409-V409)/U409)))</f>
        <v>14364.532860634799</v>
      </c>
      <c r="U410" s="10">
        <f>((U409-T410+MAX(0,-('1-Input'!$B$10-S410-IF(AND($A410&gt;=1,$A410&lt;1+'1-Input'!$C$12),$S$370,0))))*(1+B410))*(1-'P-Parametri'!$B$32)</f>
        <v>70063.635178055789</v>
      </c>
      <c r="V410" s="10">
        <f>IF(U409&lt;=0,V409,V409*(1-T410/U409))+MAX(0,-('1-Input'!$B$10-S410-IF(AND($A410&gt;=1,$A410&lt;1+'1-Input'!$C$12),$S$370,0)))</f>
        <v>40258.337151274987</v>
      </c>
      <c r="W410" s="10">
        <f>IF($A410&lt;='1-Input'!$B$26,0,IF($A410='1-Input'!$B$26+1,('1-Input'!$B$23+$W$371)*'1-Input'!$B$27,'1-Input'!$B$23+$W$371))</f>
        <v>16214.718754128775</v>
      </c>
      <c r="X410" s="10">
        <f>MAX(0,('1-Input'!$B$10-W410-IF(AND($A410&gt;=1,$A410&lt;1+'1-Input'!$C$12),$W$370,0)))/(1-'P-Parametri'!$B$31*MAX(0,IF(Y409&lt;=0,0,(Y409-Z409)/Y409)))</f>
        <v>14356.010729676767</v>
      </c>
      <c r="Y410" s="10">
        <f>((Y409-X410+MAX(0,-('1-Input'!$B$10-W410-IF(AND($A410&gt;=1,$A410&lt;1+'1-Input'!$C$12),$W$370,0))))*(1+B410))*(1-'P-Parametri'!$B$32)</f>
        <v>70933.113311687397</v>
      </c>
      <c r="Z410" s="10">
        <f>IF(Y409&lt;=0,Z409,Z409*(1-X410/Y409))+MAX(0,-('1-Input'!$B$10-W410-IF(AND($A410&gt;=1,$A410&lt;1+'1-Input'!$C$12),$W$370,0)))</f>
        <v>40757.936462107908</v>
      </c>
    </row>
    <row r="411" spans="1:26">
      <c r="A411" s="9">
        <f t="shared" si="7"/>
        <v>38</v>
      </c>
      <c r="B411" s="12">
        <f>IF($A411='P-Parametri'!$B$47,'P-Parametri'!$B$34,IF($A411='P-Parametri'!$B$48,'P-Parametri'!$C$34,'P-Parametri'!$B$50))</f>
        <v>0.01</v>
      </c>
      <c r="C411" s="10">
        <f>IF($A411&lt;='1-Input'!$B$26,0,IF($A411='1-Input'!$B$26+1,('1-Input'!$B$23+$C$371)*'1-Input'!$B$27,'1-Input'!$B$23+$C$371))</f>
        <v>18442.279331391004</v>
      </c>
      <c r="D411" s="10">
        <f>MAX(0,('1-Input'!$B$10-C411-IF(AND($A411&gt;=1,$A411&lt;1+'1-Input'!$C$12),$C$370,0)))/(1-'P-Parametri'!$B$31*MAX(0,IF(E410&lt;=0,0,(E410-F410)/E410)))</f>
        <v>11870.674812563395</v>
      </c>
      <c r="E411" s="10">
        <f>((E410-D411+MAX(0,-('1-Input'!$B$10-C411-IF(AND($A411&gt;=1,$A411&lt;1+'1-Input'!$C$12),$C$370,0))))*(1+B411))*(1-'P-Parametri'!$B$32)</f>
        <v>286959.97523016186</v>
      </c>
      <c r="F411" s="10">
        <f>IF(E410&lt;=0,F410,F410*(1-D411/E410))+MAX(0,-('1-Input'!$B$10-C411-IF(AND($A411&gt;=1,$A411&lt;1+'1-Input'!$C$12),$C$370,0)))</f>
        <v>163580.89396075232</v>
      </c>
      <c r="G411" s="10">
        <f>IF($A411&lt;='1-Input'!$B$26,0,IF($A411='1-Input'!$B$26+1,('1-Input'!$B$23+$G$371)*'1-Input'!$B$27,'1-Input'!$B$23+$G$371))</f>
        <v>20635.490055071939</v>
      </c>
      <c r="H411" s="10">
        <f>MAX(0,('1-Input'!$B$10-G411-IF(AND($A411&gt;=1,$A411&lt;1+'1-Input'!$C$12),$G$370,0)))/(1-'P-Parametri'!$B$31*MAX(0,IF(I410&lt;=0,0,(I410-J410)/I410)))</f>
        <v>9404.7172338928285</v>
      </c>
      <c r="I411" s="10">
        <f>((I410-H411+MAX(0,-('1-Input'!$B$10-G411-IF(AND($A411&gt;=1,$A411&lt;1+'1-Input'!$C$12),$G$370,0))))*(1+B411))*(1-'P-Parametri'!$B$32)</f>
        <v>460648.37987431302</v>
      </c>
      <c r="J411" s="10">
        <f>IF(I410&lt;=0,J410,J410*(1-H411/I410))+MAX(0,-('1-Input'!$B$10-G411-IF(AND($A411&gt;=1,$A411&lt;1+'1-Input'!$C$12),$G$370,0)))</f>
        <v>262591.5817039425</v>
      </c>
      <c r="K411" s="10">
        <f>IF($A411&lt;='1-Input'!$B$26,0,IF($A411='1-Input'!$B$26+1,('1-Input'!$B$23+$K$371)*'1-Input'!$B$27,'1-Input'!$B$23+$K$371))</f>
        <v>15574.666165268347</v>
      </c>
      <c r="L411" s="10">
        <f>MAX(0,('1-Input'!$B$10-K411-IF(AND($A411&gt;=1,$A411&lt;1+'1-Input'!$C$12),$K$370,0)))/(1-'P-Parametri'!$B$31*MAX(0,IF(M410&lt;=0,0,(M410-N410)/M410)))</f>
        <v>13425.333834731653</v>
      </c>
      <c r="M411" s="10">
        <f>((M410-L411+MAX(0,-('1-Input'!$B$10-K411-IF(AND($A411&gt;=1,$A411&lt;1+'1-Input'!$C$12),$K$370,0))))*(1+B411))*(1-'P-Parametri'!$B$32)</f>
        <v>-15943.022618816714</v>
      </c>
      <c r="N411" s="10">
        <f>IF(M410&lt;=0,N410,N410*(1-L411/M410))+MAX(0,-('1-Input'!$B$10-K411-IF(AND($A411&gt;=1,$A411&lt;1+'1-Input'!$C$12),$K$370,0)))</f>
        <v>-1374.1312856549912</v>
      </c>
      <c r="O411" s="10">
        <f>IF($A411&lt;='1-Input'!$B$26,0,IF($A411='1-Input'!$B$26+1,('1-Input'!$B$23+$O$371)*'1-Input'!$B$27,'1-Input'!$B$23+$O$371))</f>
        <v>16283.997864139477</v>
      </c>
      <c r="P411" s="10">
        <f>MAX(0,('1-Input'!$B$10-O411-IF(AND($A411&gt;=1,$A411&lt;1+'1-Input'!$C$12),$O$370,0)))/(1-'P-Parametri'!$B$31*MAX(0,IF(Q410&lt;=0,0,(Q410-R410)/Q410)))</f>
        <v>14297.359345703311</v>
      </c>
      <c r="Q411" s="10">
        <f>((Q410-P411+MAX(0,-('1-Input'!$B$10-O411-IF(AND($A411&gt;=1,$A411&lt;1+'1-Input'!$C$12),$O$370,0))))*(1+B411))*(1-'P-Parametri'!$B$32)</f>
        <v>65087.67370472828</v>
      </c>
      <c r="R411" s="10">
        <f>IF(Q410&lt;=0,R410,R410*(1-P411/Q410))+MAX(0,-('1-Input'!$B$10-O411-IF(AND($A411&gt;=1,$A411&lt;1+'1-Input'!$C$12),$O$370,0)))</f>
        <v>37103.083250218049</v>
      </c>
      <c r="S411" s="10">
        <f>IF($A411&lt;='1-Input'!$B$26,0,IF($A411='1-Input'!$B$26+1,('1-Input'!$B$23+$S$371)*'1-Input'!$B$27,'1-Input'!$B$23+$S$371))</f>
        <v>16207.129052284425</v>
      </c>
      <c r="T411" s="10">
        <f>MAX(0,('1-Input'!$B$10-S411-IF(AND($A411&gt;=1,$A411&lt;1+'1-Input'!$C$12),$S$370,0)))/(1-'P-Parametri'!$B$31*MAX(0,IF(U410&lt;=0,0,(U410-V410)/U410)))</f>
        <v>14383.787533889094</v>
      </c>
      <c r="U411" s="10">
        <f>((U410-T411+MAX(0,-('1-Input'!$B$10-S411-IF(AND($A411&gt;=1,$A411&lt;1+'1-Input'!$C$12),$S$370,0))))*(1+B411))*(1-'P-Parametri'!$B$32)</f>
        <v>56124.172828367147</v>
      </c>
      <c r="V411" s="10">
        <f>IF(U410&lt;=0,V410,V410*(1-T411/U410))+MAX(0,-('1-Input'!$B$10-S411-IF(AND($A411&gt;=1,$A411&lt;1+'1-Input'!$C$12),$S$370,0)))</f>
        <v>31993.459564207114</v>
      </c>
      <c r="W411" s="10">
        <f>IF($A411&lt;='1-Input'!$B$26,0,IF($A411='1-Input'!$B$26+1,('1-Input'!$B$23+$W$371)*'1-Input'!$B$27,'1-Input'!$B$23+$W$371))</f>
        <v>16214.718754128775</v>
      </c>
      <c r="X411" s="10">
        <f>MAX(0,('1-Input'!$B$10-W411-IF(AND($A411&gt;=1,$A411&lt;1+'1-Input'!$C$12),$W$370,0)))/(1-'P-Parametri'!$B$31*MAX(0,IF(Y410&lt;=0,0,(Y410-Z410)/Y410)))</f>
        <v>14375.25397959773</v>
      </c>
      <c r="Y411" s="10">
        <f>((Y410-X411+MAX(0,-('1-Input'!$B$10-W411-IF(AND($A411&gt;=1,$A411&lt;1+'1-Input'!$C$12),$W$370,0))))*(1+B411))*(1-'P-Parametri'!$B$32)</f>
        <v>57009.191049559748</v>
      </c>
      <c r="Z411" s="10">
        <f>IF(Y410&lt;=0,Z410,Z410*(1-X411/Y410))+MAX(0,-('1-Input'!$B$10-W411-IF(AND($A411&gt;=1,$A411&lt;1+'1-Input'!$C$12),$W$370,0)))</f>
        <v>32497.962227612119</v>
      </c>
    </row>
    <row r="412" spans="1:26">
      <c r="A412" s="9">
        <f t="shared" si="7"/>
        <v>39</v>
      </c>
      <c r="B412" s="12">
        <f>IF($A412='P-Parametri'!$B$47,'P-Parametri'!$B$34,IF($A412='P-Parametri'!$B$48,'P-Parametri'!$C$34,'P-Parametri'!$B$50))</f>
        <v>0.01</v>
      </c>
      <c r="C412" s="10">
        <f>IF($A412&lt;='1-Input'!$B$26,0,IF($A412='1-Input'!$B$26+1,('1-Input'!$B$23+$C$371)*'1-Input'!$B$27,'1-Input'!$B$23+$C$371))</f>
        <v>18442.279331391004</v>
      </c>
      <c r="D412" s="10">
        <f>MAX(0,('1-Input'!$B$10-C412-IF(AND($A412&gt;=1,$A412&lt;1+'1-Input'!$C$12),$C$370,0)))/(1-'P-Parametri'!$B$31*MAX(0,IF(E411&lt;=0,0,(E411-F411)/E411)))</f>
        <v>11886.48168893549</v>
      </c>
      <c r="E412" s="10">
        <f>((E411-D412+MAX(0,-('1-Input'!$B$10-C412-IF(AND($A412&gt;=1,$A412&lt;1+'1-Input'!$C$12),$C$370,0))))*(1+B412))*(1-'P-Parametri'!$B$32)</f>
        <v>277268.58001968532</v>
      </c>
      <c r="F412" s="10">
        <f>IF(E411&lt;=0,F411,F411*(1-D412/E411))+MAX(0,-('1-Input'!$B$10-C412-IF(AND($A412&gt;=1,$A412&lt;1+'1-Input'!$C$12),$C$370,0)))</f>
        <v>156805.03158076489</v>
      </c>
      <c r="G412" s="10">
        <f>IF($A412&lt;='1-Input'!$B$26,0,IF($A412='1-Input'!$B$26+1,('1-Input'!$B$23+$G$371)*'1-Input'!$B$27,'1-Input'!$B$23+$G$371))</f>
        <v>20635.490055071939</v>
      </c>
      <c r="H412" s="10">
        <f>MAX(0,('1-Input'!$B$10-G412-IF(AND($A412&gt;=1,$A412&lt;1+'1-Input'!$C$12),$G$370,0)))/(1-'P-Parametri'!$B$31*MAX(0,IF(I411&lt;=0,0,(I411-J411)/I411)))</f>
        <v>9417.2404648782594</v>
      </c>
      <c r="I412" s="10">
        <f>((I411-H412+MAX(0,-('1-Input'!$B$10-G412-IF(AND($A412&gt;=1,$A412&lt;1+'1-Input'!$C$12),$G$370,0))))*(1+B412))*(1-'P-Parametri'!$B$32)</f>
        <v>454831.96390192205</v>
      </c>
      <c r="J412" s="10">
        <f>IF(I411&lt;=0,J411,J411*(1-H412/I411))+MAX(0,-('1-Input'!$B$10-G412-IF(AND($A412&gt;=1,$A412&lt;1+'1-Input'!$C$12),$G$370,0)))</f>
        <v>257223.30477733424</v>
      </c>
      <c r="K412" s="10">
        <f>IF($A412&lt;='1-Input'!$B$26,0,IF($A412='1-Input'!$B$26+1,('1-Input'!$B$23+$K$371)*'1-Input'!$B$27,'1-Input'!$B$23+$K$371))</f>
        <v>15574.666165268347</v>
      </c>
      <c r="L412" s="10">
        <f>MAX(0,('1-Input'!$B$10-K412-IF(AND($A412&gt;=1,$A412&lt;1+'1-Input'!$C$12),$K$370,0)))/(1-'P-Parametri'!$B$31*MAX(0,IF(M411&lt;=0,0,(M411-N411)/M411)))</f>
        <v>13425.333834731653</v>
      </c>
      <c r="M412" s="10">
        <f>((M411-L412+MAX(0,-('1-Input'!$B$10-K412-IF(AND($A412&gt;=1,$A412&lt;1+'1-Input'!$C$12),$K$370,0))))*(1+B412))*(1-'P-Parametri'!$B$32)</f>
        <v>-29602.715938047684</v>
      </c>
      <c r="N412" s="10">
        <f>IF(M411&lt;=0,N411,N411*(1-L412/M411))+MAX(0,-('1-Input'!$B$10-K412-IF(AND($A412&gt;=1,$A412&lt;1+'1-Input'!$C$12),$K$370,0)))</f>
        <v>-1374.1312856549912</v>
      </c>
      <c r="O412" s="10">
        <f>IF($A412&lt;='1-Input'!$B$26,0,IF($A412='1-Input'!$B$26+1,('1-Input'!$B$23+$O$371)*'1-Input'!$B$27,'1-Input'!$B$23+$O$371))</f>
        <v>16283.997864139477</v>
      </c>
      <c r="P412" s="10">
        <f>MAX(0,('1-Input'!$B$10-O412-IF(AND($A412&gt;=1,$A412&lt;1+'1-Input'!$C$12),$O$370,0)))/(1-'P-Parametri'!$B$31*MAX(0,IF(Q411&lt;=0,0,(Q411-R411)/Q411)))</f>
        <v>14316.397571852491</v>
      </c>
      <c r="Q412" s="10">
        <f>((Q411-P412+MAX(0,-('1-Input'!$B$10-O412-IF(AND($A412&gt;=1,$A412&lt;1+'1-Input'!$C$12),$O$370,0))))*(1+B412))*(1-'P-Parametri'!$B$32)</f>
        <v>51176.430916416139</v>
      </c>
      <c r="R412" s="10">
        <f>IF(Q411&lt;=0,R411,R411*(1-P412/Q411))+MAX(0,-('1-Input'!$B$10-O412-IF(AND($A412&gt;=1,$A412&lt;1+'1-Input'!$C$12),$O$370,0)))</f>
        <v>28942.052739873125</v>
      </c>
      <c r="S412" s="10">
        <f>IF($A412&lt;='1-Input'!$B$26,0,IF($A412='1-Input'!$B$26+1,('1-Input'!$B$23+$S$371)*'1-Input'!$B$27,'1-Input'!$B$23+$S$371))</f>
        <v>16207.129052284425</v>
      </c>
      <c r="T412" s="10">
        <f>MAX(0,('1-Input'!$B$10-S412-IF(AND($A412&gt;=1,$A412&lt;1+'1-Input'!$C$12),$S$370,0)))/(1-'P-Parametri'!$B$31*MAX(0,IF(U411&lt;=0,0,(U411-V411)/U411)))</f>
        <v>14402.940846982132</v>
      </c>
      <c r="U412" s="10">
        <f>((U411-T412+MAX(0,-('1-Input'!$B$10-S412-IF(AND($A412&gt;=1,$A412&lt;1+'1-Input'!$C$12),$S$370,0))))*(1+B412))*(1-'P-Parametri'!$B$32)</f>
        <v>42054.167412596471</v>
      </c>
      <c r="V412" s="10">
        <f>IF(U411&lt;=0,V411,V411*(1-T412/U411))+MAX(0,-('1-Input'!$B$10-S412-IF(AND($A412&gt;=1,$A412&lt;1+'1-Input'!$C$12),$S$370,0)))</f>
        <v>23783.095252865583</v>
      </c>
      <c r="W412" s="10">
        <f>IF($A412&lt;='1-Input'!$B$26,0,IF($A412='1-Input'!$B$26+1,('1-Input'!$B$23+$W$371)*'1-Input'!$B$27,'1-Input'!$B$23+$W$371))</f>
        <v>16214.718754128775</v>
      </c>
      <c r="X412" s="10">
        <f>MAX(0,('1-Input'!$B$10-W412-IF(AND($A412&gt;=1,$A412&lt;1+'1-Input'!$C$12),$W$370,0)))/(1-'P-Parametri'!$B$31*MAX(0,IF(Y411&lt;=0,0,(Y411-Z411)/Y411)))</f>
        <v>14394.395929491975</v>
      </c>
      <c r="Y412" s="10">
        <f>((Y411-X412+MAX(0,-('1-Input'!$B$10-W412-IF(AND($A412&gt;=1,$A412&lt;1+'1-Input'!$C$12),$W$370,0))))*(1+B412))*(1-'P-Parametri'!$B$32)</f>
        <v>42954.861185125912</v>
      </c>
      <c r="Z412" s="10">
        <f>IF(Y411&lt;=0,Z411,Z411*(1-X412/Y411))+MAX(0,-('1-Input'!$B$10-W412-IF(AND($A412&gt;=1,$A412&lt;1+'1-Input'!$C$12),$W$370,0)))</f>
        <v>24292.46892743072</v>
      </c>
    </row>
    <row r="413" spans="1:26">
      <c r="A413" s="9">
        <f t="shared" si="7"/>
        <v>40</v>
      </c>
      <c r="B413" s="12">
        <f>IF($A413='P-Parametri'!$B$47,'P-Parametri'!$B$34,IF($A413='P-Parametri'!$B$48,'P-Parametri'!$C$34,'P-Parametri'!$B$50))</f>
        <v>0.01</v>
      </c>
      <c r="C413" s="10">
        <f>IF($A413&lt;='1-Input'!$B$26,0,IF($A413='1-Input'!$B$26+1,('1-Input'!$B$23+$C$371)*'1-Input'!$B$27,'1-Input'!$B$23+$C$371))</f>
        <v>18442.279331391004</v>
      </c>
      <c r="D413" s="10">
        <f>MAX(0,('1-Input'!$B$10-C413-IF(AND($A413&gt;=1,$A413&lt;1+'1-Input'!$C$12),$C$370,0)))/(1-'P-Parametri'!$B$31*MAX(0,IF(E412&lt;=0,0,(E412-F412)/E412)))</f>
        <v>11902.205078060548</v>
      </c>
      <c r="E413" s="10">
        <f>((E412-D413+MAX(0,-('1-Input'!$B$10-C413-IF(AND($A413&gt;=1,$A413&lt;1+'1-Input'!$C$12),$C$370,0))))*(1+B413))*(1-'P-Parametri'!$B$32)</f>
        <v>267483.99861365894</v>
      </c>
      <c r="F413" s="10">
        <f>IF(E412&lt;=0,F412,F412*(1-D413/E412))+MAX(0,-('1-Input'!$B$10-C413-IF(AND($A413&gt;=1,$A413&lt;1+'1-Input'!$C$12),$C$370,0)))</f>
        <v>150073.92038521031</v>
      </c>
      <c r="G413" s="10">
        <f>IF($A413&lt;='1-Input'!$B$26,0,IF($A413='1-Input'!$B$26+1,('1-Input'!$B$23+$G$371)*'1-Input'!$B$27,'1-Input'!$B$23+$G$371))</f>
        <v>20635.490055071939</v>
      </c>
      <c r="H413" s="10">
        <f>MAX(0,('1-Input'!$B$10-G413-IF(AND($A413&gt;=1,$A413&lt;1+'1-Input'!$C$12),$G$370,0)))/(1-'P-Parametri'!$B$31*MAX(0,IF(I412&lt;=0,0,(I412-J412)/I412)))</f>
        <v>9429.6975518606396</v>
      </c>
      <c r="I413" s="10">
        <f>((I412-H413+MAX(0,-('1-Input'!$B$10-G413-IF(AND($A413&gt;=1,$A413&lt;1+'1-Input'!$C$12),$G$370,0))))*(1+B413))*(1-'P-Parametri'!$B$32)</f>
        <v>448956.57643553492</v>
      </c>
      <c r="J413" s="10">
        <f>IF(I412&lt;=0,J412,J412*(1-H413/I412))+MAX(0,-('1-Input'!$B$10-G413-IF(AND($A413&gt;=1,$A413&lt;1+'1-Input'!$C$12),$G$370,0)))</f>
        <v>251890.48263675274</v>
      </c>
      <c r="K413" s="10">
        <f>IF($A413&lt;='1-Input'!$B$26,0,IF($A413='1-Input'!$B$26+1,('1-Input'!$B$23+$K$371)*'1-Input'!$B$27,'1-Input'!$B$23+$K$371))</f>
        <v>15574.666165268347</v>
      </c>
      <c r="L413" s="10">
        <f>MAX(0,('1-Input'!$B$10-K413-IF(AND($A413&gt;=1,$A413&lt;1+'1-Input'!$C$12),$K$370,0)))/(1-'P-Parametri'!$B$31*MAX(0,IF(M412&lt;=0,0,(M412-N412)/M412)))</f>
        <v>13425.333834731653</v>
      </c>
      <c r="M413" s="10">
        <f>((M412-L413+MAX(0,-('1-Input'!$B$10-K413-IF(AND($A413&gt;=1,$A413&lt;1+'1-Input'!$C$12),$K$370,0))))*(1+B413))*(1-'P-Parametri'!$B$32)</f>
        <v>-43371.413609966119</v>
      </c>
      <c r="N413" s="10">
        <f>IF(M412&lt;=0,N412,N412*(1-L413/M412))+MAX(0,-('1-Input'!$B$10-K413-IF(AND($A413&gt;=1,$A413&lt;1+'1-Input'!$C$12),$K$370,0)))</f>
        <v>-1374.1312856549912</v>
      </c>
      <c r="O413" s="10">
        <f>IF($A413&lt;='1-Input'!$B$26,0,IF($A413='1-Input'!$B$26+1,('1-Input'!$B$23+$O$371)*'1-Input'!$B$27,'1-Input'!$B$23+$O$371))</f>
        <v>16283.997864139477</v>
      </c>
      <c r="P413" s="10">
        <f>MAX(0,('1-Input'!$B$10-O413-IF(AND($A413&gt;=1,$A413&lt;1+'1-Input'!$C$12),$O$370,0)))/(1-'P-Parametri'!$B$31*MAX(0,IF(Q412&lt;=0,0,(Q412-R412)/Q412)))</f>
        <v>14335.335243720594</v>
      </c>
      <c r="Q413" s="10">
        <f>((Q412-P413+MAX(0,-('1-Input'!$B$10-O413-IF(AND($A413&gt;=1,$A413&lt;1+'1-Input'!$C$12),$O$370,0))))*(1+B413))*(1-'P-Parametri'!$B$32)</f>
        <v>37135.087616163655</v>
      </c>
      <c r="R413" s="10">
        <f>IF(Q412&lt;=0,R412,R412*(1-P413/Q412))+MAX(0,-('1-Input'!$B$10-O413-IF(AND($A413&gt;=1,$A413&lt;1+'1-Input'!$C$12),$O$370,0)))</f>
        <v>20834.921757152802</v>
      </c>
      <c r="S413" s="10">
        <f>IF($A413&lt;='1-Input'!$B$26,0,IF($A413='1-Input'!$B$26+1,('1-Input'!$B$23+$S$371)*'1-Input'!$B$27,'1-Input'!$B$23+$S$371))</f>
        <v>16207.129052284425</v>
      </c>
      <c r="T413" s="10">
        <f>MAX(0,('1-Input'!$B$10-S413-IF(AND($A413&gt;=1,$A413&lt;1+'1-Input'!$C$12),$S$370,0)))/(1-'P-Parametri'!$B$31*MAX(0,IF(U412&lt;=0,0,(U412-V412)/U412)))</f>
        <v>14421.992997938885</v>
      </c>
      <c r="U413" s="10">
        <f>((U412-T413+MAX(0,-('1-Input'!$B$10-S413-IF(AND($A413&gt;=1,$A413&lt;1+'1-Input'!$C$12),$S$370,0))))*(1+B413))*(1-'P-Parametri'!$B$32)</f>
        <v>27852.679166486552</v>
      </c>
      <c r="V413" s="10">
        <f>IF(U412&lt;=0,V412,V412*(1-T413/U412))+MAX(0,-('1-Input'!$B$10-S413-IF(AND($A413&gt;=1,$A413&lt;1+'1-Input'!$C$12),$S$370,0)))</f>
        <v>15626.956294247124</v>
      </c>
      <c r="W413" s="10">
        <f>IF($A413&lt;='1-Input'!$B$26,0,IF($A413='1-Input'!$B$26+1,('1-Input'!$B$23+$W$371)*'1-Input'!$B$27,'1-Input'!$B$23+$W$371))</f>
        <v>16214.718754128775</v>
      </c>
      <c r="X413" s="10">
        <f>MAX(0,('1-Input'!$B$10-W413-IF(AND($A413&gt;=1,$A413&lt;1+'1-Input'!$C$12),$W$370,0)))/(1-'P-Parametri'!$B$31*MAX(0,IF(Y412&lt;=0,0,(Y412-Z412)/Y412)))</f>
        <v>14413.436777266994</v>
      </c>
      <c r="Y413" s="10">
        <f>((Y412-X413+MAX(0,-('1-Input'!$B$10-W413-IF(AND($A413&gt;=1,$A413&lt;1+'1-Input'!$C$12),$W$370,0))))*(1+B413))*(1-'P-Parametri'!$B$32)</f>
        <v>28769.184974633634</v>
      </c>
      <c r="Z413" s="10">
        <f>IF(Y412&lt;=0,Z412,Z412*(1-X413/Y412))+MAX(0,-('1-Input'!$B$10-W413-IF(AND($A413&gt;=1,$A413&lt;1+'1-Input'!$C$12),$W$370,0)))</f>
        <v>16141.16880937822</v>
      </c>
    </row>
    <row r="414" spans="1:26">
      <c r="A414" s="9">
        <f t="shared" si="7"/>
        <v>41</v>
      </c>
      <c r="B414" s="12">
        <f>IF($A414='P-Parametri'!$B$47,'P-Parametri'!$B$34,IF($A414='P-Parametri'!$B$48,'P-Parametri'!$C$34,'P-Parametri'!$B$50))</f>
        <v>0.01</v>
      </c>
      <c r="C414" s="10">
        <f>IF($A414&lt;='1-Input'!$B$26,0,IF($A414='1-Input'!$B$26+1,('1-Input'!$B$23+$C$371)*'1-Input'!$B$27,'1-Input'!$B$23+$C$371))</f>
        <v>18442.279331391004</v>
      </c>
      <c r="D414" s="10">
        <f>MAX(0,('1-Input'!$B$10-C414-IF(AND($A414&gt;=1,$A414&lt;1+'1-Input'!$C$12),$C$370,0)))/(1-'P-Parametri'!$B$31*MAX(0,IF(E413&lt;=0,0,(E413-F413)/E413)))</f>
        <v>11917.845146889629</v>
      </c>
      <c r="E414" s="10">
        <f>((E413-D414+MAX(0,-('1-Input'!$B$10-C414-IF(AND($A414&gt;=1,$A414&lt;1+'1-Input'!$C$12),$C$370,0))))*(1+B414))*(1-'P-Parametri'!$B$32)</f>
        <v>257605.57137143414</v>
      </c>
      <c r="F414" s="10">
        <f>IF(E413&lt;=0,F413,F413*(1-D414/E413))+MAX(0,-('1-Input'!$B$10-C414-IF(AND($A414&gt;=1,$A414&lt;1+'1-Input'!$C$12),$C$370,0)))</f>
        <v>143387.32323170773</v>
      </c>
      <c r="G414" s="10">
        <f>IF($A414&lt;='1-Input'!$B$26,0,IF($A414='1-Input'!$B$26+1,('1-Input'!$B$23+$G$371)*'1-Input'!$B$27,'1-Input'!$B$23+$G$371))</f>
        <v>20635.490055071939</v>
      </c>
      <c r="H414" s="10">
        <f>MAX(0,('1-Input'!$B$10-G414-IF(AND($A414&gt;=1,$A414&lt;1+'1-Input'!$C$12),$G$370,0)))/(1-'P-Parametri'!$B$31*MAX(0,IF(I413&lt;=0,0,(I413-J413)/I413)))</f>
        <v>9442.0886271094078</v>
      </c>
      <c r="I414" s="10">
        <f>((I413-H414+MAX(0,-('1-Input'!$B$10-G414-IF(AND($A414&gt;=1,$A414&lt;1+'1-Input'!$C$12),$G$370,0))))*(1+B414))*(1-'P-Parametri'!$B$32)</f>
        <v>443021.81342113676</v>
      </c>
      <c r="J414" s="10">
        <f>IF(I413&lt;=0,J413,J413*(1-H414/I413))+MAX(0,-('1-Input'!$B$10-G414-IF(AND($A414&gt;=1,$A414&lt;1+'1-Input'!$C$12),$G$370,0)))</f>
        <v>246592.92740264849</v>
      </c>
      <c r="K414" s="10">
        <f>IF($A414&lt;='1-Input'!$B$26,0,IF($A414='1-Input'!$B$26+1,('1-Input'!$B$23+$K$371)*'1-Input'!$B$27,'1-Input'!$B$23+$K$371))</f>
        <v>15574.666165268347</v>
      </c>
      <c r="L414" s="10">
        <f>MAX(0,('1-Input'!$B$10-K414-IF(AND($A414&gt;=1,$A414&lt;1+'1-Input'!$C$12),$K$370,0)))/(1-'P-Parametri'!$B$31*MAX(0,IF(M413&lt;=0,0,(M413-N413)/M413)))</f>
        <v>13425.333834731653</v>
      </c>
      <c r="M414" s="10">
        <f>((M413-L414+MAX(0,-('1-Input'!$B$10-K414-IF(AND($A414&gt;=1,$A414&lt;1+'1-Input'!$C$12),$K$370,0))))*(1+B414))*(1-'P-Parametri'!$B$32)</f>
        <v>-57249.985489306462</v>
      </c>
      <c r="N414" s="10">
        <f>IF(M413&lt;=0,N413,N413*(1-L414/M413))+MAX(0,-('1-Input'!$B$10-K414-IF(AND($A414&gt;=1,$A414&lt;1+'1-Input'!$C$12),$K$370,0)))</f>
        <v>-1374.1312856549912</v>
      </c>
      <c r="O414" s="10">
        <f>IF($A414&lt;='1-Input'!$B$26,0,IF($A414='1-Input'!$B$26+1,('1-Input'!$B$23+$O$371)*'1-Input'!$B$27,'1-Input'!$B$23+$O$371))</f>
        <v>16283.997864139477</v>
      </c>
      <c r="P414" s="10">
        <f>MAX(0,('1-Input'!$B$10-O414-IF(AND($A414&gt;=1,$A414&lt;1+'1-Input'!$C$12),$O$370,0)))/(1-'P-Parametri'!$B$31*MAX(0,IF(Q413&lt;=0,0,(Q413-R413)/Q413)))</f>
        <v>14354.172562387959</v>
      </c>
      <c r="Q414" s="10">
        <f>((Q413-P414+MAX(0,-('1-Input'!$B$10-O414-IF(AND($A414&gt;=1,$A414&lt;1+'1-Input'!$C$12),$O$370,0))))*(1+B414))*(1-'P-Parametri'!$B$32)</f>
        <v>22962.706755904823</v>
      </c>
      <c r="R414" s="10">
        <f>IF(Q413&lt;=0,R413,R413*(1-P414/Q413))+MAX(0,-('1-Input'!$B$10-O414-IF(AND($A414&gt;=1,$A414&lt;1+'1-Input'!$C$12),$O$370,0)))</f>
        <v>12781.404681408827</v>
      </c>
      <c r="S414" s="10">
        <f>IF($A414&lt;='1-Input'!$B$26,0,IF($A414='1-Input'!$B$26+1,('1-Input'!$B$23+$S$371)*'1-Input'!$B$27,'1-Input'!$B$23+$S$371))</f>
        <v>16207.129052284425</v>
      </c>
      <c r="T414" s="10">
        <f>MAX(0,('1-Input'!$B$10-S414-IF(AND($A414&gt;=1,$A414&lt;1+'1-Input'!$C$12),$S$370,0)))/(1-'P-Parametri'!$B$31*MAX(0,IF(U413&lt;=0,0,(U413-V413)/U413)))</f>
        <v>14440.944189055233</v>
      </c>
      <c r="U414" s="10">
        <f>((U413-T414+MAX(0,-('1-Input'!$B$10-S414-IF(AND($A414&gt;=1,$A414&lt;1+'1-Input'!$C$12),$S$370,0))))*(1+B414))*(1-'P-Parametri'!$B$32)</f>
        <v>13518.760622551221</v>
      </c>
      <c r="V414" s="10">
        <f>IF(U413&lt;=0,V413,V413*(1-T414/U413))+MAX(0,-('1-Input'!$B$10-S414-IF(AND($A414&gt;=1,$A414&lt;1+'1-Input'!$C$12),$S$370,0)))</f>
        <v>7524.7553411136532</v>
      </c>
      <c r="W414" s="10">
        <f>IF($A414&lt;='1-Input'!$B$26,0,IF($A414='1-Input'!$B$26+1,('1-Input'!$B$23+$W$371)*'1-Input'!$B$27,'1-Input'!$B$23+$W$371))</f>
        <v>16214.718754128775</v>
      </c>
      <c r="X414" s="10">
        <f>MAX(0,('1-Input'!$B$10-W414-IF(AND($A414&gt;=1,$A414&lt;1+'1-Input'!$C$12),$W$370,0)))/(1-'P-Parametri'!$B$31*MAX(0,IF(Y413&lt;=0,0,(Y413-Z413)/Y413)))</f>
        <v>14432.376725098644</v>
      </c>
      <c r="Y414" s="10">
        <f>((Y413-X414+MAX(0,-('1-Input'!$B$10-W414-IF(AND($A414&gt;=1,$A414&lt;1+'1-Input'!$C$12),$W$370,0))))*(1+B414))*(1-'P-Parametri'!$B$32)</f>
        <v>14451.215979366279</v>
      </c>
      <c r="Z414" s="10">
        <f>IF(Y413&lt;=0,Z413,Z413*(1-X414/Y413))+MAX(0,-('1-Input'!$B$10-W414-IF(AND($A414&gt;=1,$A414&lt;1+'1-Input'!$C$12),$W$370,0)))</f>
        <v>8043.7746966927243</v>
      </c>
    </row>
    <row r="415" spans="1:26">
      <c r="A415" s="9">
        <f t="shared" si="7"/>
        <v>42</v>
      </c>
      <c r="B415" s="12">
        <f>IF($A415='P-Parametri'!$B$47,'P-Parametri'!$B$34,IF($A415='P-Parametri'!$B$48,'P-Parametri'!$C$34,'P-Parametri'!$B$50))</f>
        <v>0.01</v>
      </c>
      <c r="C415" s="10">
        <f>IF($A415&lt;='1-Input'!$B$26,0,IF($A415='1-Input'!$B$26+1,('1-Input'!$B$23+$C$371)*'1-Input'!$B$27,'1-Input'!$B$23+$C$371))</f>
        <v>18442.279331391004</v>
      </c>
      <c r="D415" s="10">
        <f>MAX(0,('1-Input'!$B$10-C415-IF(AND($A415&gt;=1,$A415&lt;1+'1-Input'!$C$12),$C$370,0)))/(1-'P-Parametri'!$B$31*MAX(0,IF(E414&lt;=0,0,(E414-F414)/E414)))</f>
        <v>11933.402065844984</v>
      </c>
      <c r="E415" s="10">
        <f>((E414-D415+MAX(0,-('1-Input'!$B$10-C415-IF(AND($A415&gt;=1,$A415&lt;1+'1-Input'!$C$12),$C$370,0))))*(1+B415))*(1-'P-Parametri'!$B$32)</f>
        <v>247632.63321664778</v>
      </c>
      <c r="F415" s="10">
        <f>IF(E414&lt;=0,F414,F414*(1-D415/E414))+MAX(0,-('1-Input'!$B$10-C415-IF(AND($A415&gt;=1,$A415&lt;1+'1-Input'!$C$12),$C$370,0)))</f>
        <v>136745.00346292424</v>
      </c>
      <c r="G415" s="10">
        <f>IF($A415&lt;='1-Input'!$B$26,0,IF($A415='1-Input'!$B$26+1,('1-Input'!$B$23+$G$371)*'1-Input'!$B$27,'1-Input'!$B$23+$G$371))</f>
        <v>20635.490055071939</v>
      </c>
      <c r="H415" s="10">
        <f>MAX(0,('1-Input'!$B$10-G415-IF(AND($A415&gt;=1,$A415&lt;1+'1-Input'!$C$12),$G$370,0)))/(1-'P-Parametri'!$B$31*MAX(0,IF(I414&lt;=0,0,(I414-J414)/I414)))</f>
        <v>9454.4138256441074</v>
      </c>
      <c r="I415" s="10">
        <f>((I414-H415+MAX(0,-('1-Input'!$B$10-G415-IF(AND($A415&gt;=1,$A415&lt;1+'1-Input'!$C$12),$G$370,0))))*(1+B415))*(1-'P-Parametri'!$B$32)</f>
        <v>437027.26744426467</v>
      </c>
      <c r="J415" s="10">
        <f>IF(I414&lt;=0,J414,J414*(1-H415/I414))+MAX(0,-('1-Input'!$B$10-G415-IF(AND($A415&gt;=1,$A415&lt;1+'1-Input'!$C$12),$G$370,0)))</f>
        <v>241330.4515797584</v>
      </c>
      <c r="K415" s="10">
        <f>IF($A415&lt;='1-Input'!$B$26,0,IF($A415='1-Input'!$B$26+1,('1-Input'!$B$23+$K$371)*'1-Input'!$B$27,'1-Input'!$B$23+$K$371))</f>
        <v>15574.666165268347</v>
      </c>
      <c r="L415" s="10">
        <f>MAX(0,('1-Input'!$B$10-K415-IF(AND($A415&gt;=1,$A415&lt;1+'1-Input'!$C$12),$K$370,0)))/(1-'P-Parametri'!$B$31*MAX(0,IF(M414&lt;=0,0,(M414-N414)/M414)))</f>
        <v>13425.333834731653</v>
      </c>
      <c r="M415" s="10">
        <f>((M414-L415+MAX(0,-('1-Input'!$B$10-K415-IF(AND($A415&gt;=1,$A415&lt;1+'1-Input'!$C$12),$K$370,0))))*(1+B415))*(1-'P-Parametri'!$B$32)</f>
        <v>-71239.308372243933</v>
      </c>
      <c r="N415" s="10">
        <f>IF(M414&lt;=0,N414,N414*(1-L415/M414))+MAX(0,-('1-Input'!$B$10-K415-IF(AND($A415&gt;=1,$A415&lt;1+'1-Input'!$C$12),$K$370,0)))</f>
        <v>-1374.1312856549912</v>
      </c>
      <c r="O415" s="10">
        <f>IF($A415&lt;='1-Input'!$B$26,0,IF($A415='1-Input'!$B$26+1,('1-Input'!$B$23+$O$371)*'1-Input'!$B$27,'1-Input'!$B$23+$O$371))</f>
        <v>16283.997864139477</v>
      </c>
      <c r="P415" s="10">
        <f>MAX(0,('1-Input'!$B$10-O415-IF(AND($A415&gt;=1,$A415&lt;1+'1-Input'!$C$12),$O$370,0)))/(1-'P-Parametri'!$B$31*MAX(0,IF(Q414&lt;=0,0,(Q414-R414)/Q414)))</f>
        <v>14372.909733115715</v>
      </c>
      <c r="Q415" s="10">
        <f>((Q414-P415+MAX(0,-('1-Input'!$B$10-O415-IF(AND($A415&gt;=1,$A415&lt;1+'1-Input'!$C$12),$O$370,0))))*(1+B415))*(1-'P-Parametri'!$B$32)</f>
        <v>8658.343603030964</v>
      </c>
      <c r="R415" s="10">
        <f>IF(Q414&lt;=0,R414,R414*(1-P415/Q414))+MAX(0,-('1-Input'!$B$10-O415-IF(AND($A415&gt;=1,$A415&lt;1+'1-Input'!$C$12),$O$370,0)))</f>
        <v>4781.2164761976965</v>
      </c>
      <c r="S415" s="10">
        <f>IF($A415&lt;='1-Input'!$B$26,0,IF($A415='1-Input'!$B$26+1,('1-Input'!$B$23+$S$371)*'1-Input'!$B$27,'1-Input'!$B$23+$S$371))</f>
        <v>16207.129052284425</v>
      </c>
      <c r="T415" s="10">
        <f>MAX(0,('1-Input'!$B$10-S415-IF(AND($A415&gt;=1,$A415&lt;1+'1-Input'!$C$12),$S$370,0)))/(1-'P-Parametri'!$B$31*MAX(0,IF(U414&lt;=0,0,(U414-V414)/U414)))</f>
        <v>14459.794626833122</v>
      </c>
      <c r="U415" s="10">
        <f>((U414-T415+MAX(0,-('1-Input'!$B$10-S415-IF(AND($A415&gt;=1,$A415&lt;1+'1-Input'!$C$12),$S$370,0))))*(1+B415))*(1-'P-Parametri'!$B$32)</f>
        <v>-948.54345563607035</v>
      </c>
      <c r="V415" s="10">
        <f>IF(U414&lt;=0,V414,V414*(1-T415/U414))+MAX(0,-('1-Input'!$B$10-S415-IF(AND($A415&gt;=1,$A415&lt;1+'1-Input'!$C$12),$S$370,0)))</f>
        <v>-523.79436603660213</v>
      </c>
      <c r="W415" s="10">
        <f>IF($A415&lt;='1-Input'!$B$26,0,IF($A415='1-Input'!$B$26+1,('1-Input'!$B$23+$W$371)*'1-Input'!$B$27,'1-Input'!$B$23+$W$371))</f>
        <v>16214.718754128775</v>
      </c>
      <c r="X415" s="10">
        <f>MAX(0,('1-Input'!$B$10-W415-IF(AND($A415&gt;=1,$A415&lt;1+'1-Input'!$C$12),$W$370,0)))/(1-'P-Parametri'!$B$31*MAX(0,IF(Y414&lt;=0,0,(Y414-Z414)/Y414)))</f>
        <v>14451.215979366358</v>
      </c>
      <c r="Y415" s="10">
        <f>((Y414-X415+MAX(0,-('1-Input'!$B$10-W415-IF(AND($A415&gt;=1,$A415&lt;1+'1-Input'!$C$12),$W$370,0))))*(1+B415))*(1-'P-Parametri'!$B$32)</f>
        <v>-7.884071237640455E-11</v>
      </c>
      <c r="Z415" s="10">
        <f>IF(Y414&lt;=0,Z414,Z414*(1-X415/Y414))+MAX(0,-('1-Input'!$B$10-W415-IF(AND($A415&gt;=1,$A415&lt;1+'1-Input'!$C$12),$W$370,0)))</f>
        <v>-4.2865842591194391E-11</v>
      </c>
    </row>
    <row r="416" spans="1:26">
      <c r="A416" s="4" t="s">
        <v>410</v>
      </c>
      <c r="C416" s="10">
        <f>E415</f>
        <v>247632.63321664778</v>
      </c>
      <c r="G416" s="10">
        <f>I415</f>
        <v>437027.26744426467</v>
      </c>
      <c r="K416" s="10">
        <f>M415</f>
        <v>-71239.308372243933</v>
      </c>
      <c r="O416" s="10">
        <f>Q415</f>
        <v>8658.343603030964</v>
      </c>
      <c r="S416" s="10">
        <f>U415</f>
        <v>-948.54345563607035</v>
      </c>
      <c r="W416" s="10">
        <f>Y415</f>
        <v>-7.884071237640455E-11</v>
      </c>
    </row>
    <row r="417" spans="1:26">
      <c r="A417" s="5" t="s">
        <v>454</v>
      </c>
      <c r="B417" s="10">
        <f>IFERROR(W369-W416*(W369-S369)/(W416-S416),W369)</f>
        <v>4664.2883600665336</v>
      </c>
    </row>
    <row r="420" spans="1:26">
      <c r="A420" s="2" t="s">
        <v>462</v>
      </c>
    </row>
    <row r="421" spans="1:26">
      <c r="A421" s="4" t="s">
        <v>451</v>
      </c>
      <c r="C421" s="19">
        <f>'1-Input'!$B$17*0.57</f>
        <v>19950</v>
      </c>
      <c r="G421" s="19">
        <f>'1-Input'!$B$17</f>
        <v>35000</v>
      </c>
      <c r="K421" s="10">
        <f>IFERROR(G421-G468*(G421-C421)/(G468-C468),G421)</f>
        <v>761.89410724020854</v>
      </c>
      <c r="O421" s="10">
        <f>IFERROR(K421-K468*(K421-G421)/(K468-G468),K421)</f>
        <v>5371.8307249484687</v>
      </c>
      <c r="S421" s="10">
        <f>IFERROR(O421-O468*(O421-K421)/(O468-K468),O421)</f>
        <v>4823.975066220044</v>
      </c>
      <c r="W421" s="10">
        <f>IFERROR(S421-S468*(S421-O421)/(S468-O468),S421)</f>
        <v>4868.3527061718587</v>
      </c>
    </row>
    <row r="422" spans="1:26">
      <c r="A422" s="4" t="s">
        <v>452</v>
      </c>
      <c r="C422" s="10">
        <f>((C421*(1-'P-Parametri'!$B$22))+0)-(MAX(0,(IF(((C421*(1-'P-Parametri'!$B$22))+0)&lt;='P-Parametri'!$B$6,'P-Parametri'!$C$6*((C421*(1-'P-Parametri'!$B$22))+0),IF(((C421*(1-'P-Parametri'!$B$22))+0)&lt;='P-Parametri'!$B$7,'P-Parametri'!$B$9+'P-Parametri'!$C$7*(((C421*(1-'P-Parametri'!$B$22))+0)-'P-Parametri'!$B$6),'P-Parametri'!$B$10+'P-Parametri'!$C$8*(((C421*(1-'P-Parametri'!$B$22))+0)-'P-Parametri'!$B$7))))-(IF(((C421*(1-'P-Parametri'!$B$22))+0)&lt;='P-Parametri'!$C$12,'P-Parametri'!$B$12,IF(((C421*(1-'P-Parametri'!$B$22))+0)&lt;='P-Parametri'!$B$6,'P-Parametri'!$B$13+'P-Parametri'!$C$13*('P-Parametri'!$B$6-((C421*(1-'P-Parametri'!$B$22))+0))/'P-Parametri'!$D$13,IF(((C421*(1-'P-Parametri'!$B$22))+0)&lt;='P-Parametri'!$B$7,'P-Parametri'!$B$14*('P-Parametri'!$B$7-((C421*(1-'P-Parametri'!$B$22))+0))/'P-Parametri'!$C$14,0))))-(IF((C421*(1-'P-Parametri'!$B$22))&gt;0,IF(((C421*(1-'P-Parametri'!$B$22))+0)&lt;='P-Parametri'!$C$21,0,IF(((C421*(1-'P-Parametri'!$B$22))+0)&lt;='P-Parametri'!$D$21,'P-Parametri'!$B$21,IF(((C421*(1-'P-Parametri'!$B$22))+0)&lt;'P-Parametri'!$E$21,'P-Parametri'!$B$21*('P-Parametri'!$E$21-((C421*(1-'P-Parametri'!$B$22))+0))/('P-Parametri'!$E$21-'P-Parametri'!$D$21),0))),0))))-(IF(MAX(0,(IF(((C421*(1-'P-Parametri'!$B$22))+0)&lt;='P-Parametri'!$B$6,'P-Parametri'!$C$6*((C421*(1-'P-Parametri'!$B$22))+0),IF(((C421*(1-'P-Parametri'!$B$22))+0)&lt;='P-Parametri'!$B$7,'P-Parametri'!$B$9+'P-Parametri'!$C$7*(((C421*(1-'P-Parametri'!$B$22))+0)-'P-Parametri'!$B$6),'P-Parametri'!$B$10+'P-Parametri'!$C$8*(((C421*(1-'P-Parametri'!$B$22))+0)-'P-Parametri'!$B$7))))-(IF(((C421*(1-'P-Parametri'!$B$22))+0)&lt;='P-Parametri'!$C$12,'P-Parametri'!$B$12,IF(((C421*(1-'P-Parametri'!$B$22))+0)&lt;='P-Parametri'!$B$6,'P-Parametri'!$B$13+'P-Parametri'!$C$13*('P-Parametri'!$B$6-((C421*(1-'P-Parametri'!$B$22))+0))/'P-Parametri'!$D$13,IF(((C421*(1-'P-Parametri'!$B$22))+0)&lt;='P-Parametri'!$B$7,'P-Parametri'!$B$14*('P-Parametri'!$B$7-((C421*(1-'P-Parametri'!$B$22))+0))/'P-Parametri'!$C$14,0))))-(IF((C421*(1-'P-Parametri'!$B$22))&gt;0,IF(((C421*(1-'P-Parametri'!$B$22))+0)&lt;='P-Parametri'!$C$21,0,IF(((C421*(1-'P-Parametri'!$B$22))+0)&lt;='P-Parametri'!$D$21,'P-Parametri'!$B$21,IF(((C421*(1-'P-Parametri'!$B$22))+0)&lt;'P-Parametri'!$E$21,'P-Parametri'!$B$21*('P-Parametri'!$E$21-((C421*(1-'P-Parametri'!$B$22))+0))/('P-Parametri'!$E$21-'P-Parametri'!$D$21),0))),0)))&gt;0,'P-Parametri'!$B$11*((C421*(1-'P-Parametri'!$B$22))+0),0))+(IF(AND(((C421*(1-'P-Parametri'!$B$22))+0)&lt;='P-Parametri'!$C$18,(IF(((C421*(1-'P-Parametri'!$B$22))+0)&lt;='P-Parametri'!$B$6,'P-Parametri'!$C$6*((C421*(1-'P-Parametri'!$B$22))+0),IF(((C421*(1-'P-Parametri'!$B$22))+0)&lt;='P-Parametri'!$B$7,'P-Parametri'!$B$9+'P-Parametri'!$C$7*(((C421*(1-'P-Parametri'!$B$22))+0)-'P-Parametri'!$B$6),'P-Parametri'!$B$10+'P-Parametri'!$C$8*(((C421*(1-'P-Parametri'!$B$22))+0)-'P-Parametri'!$B$7))))&gt;(IF(((C421*(1-'P-Parametri'!$B$22))+0)&lt;='P-Parametri'!$C$12,'P-Parametri'!$B$12,IF(((C421*(1-'P-Parametri'!$B$22))+0)&lt;='P-Parametri'!$B$6,'P-Parametri'!$B$13+'P-Parametri'!$C$13*('P-Parametri'!$B$6-((C421*(1-'P-Parametri'!$B$22))+0))/'P-Parametri'!$D$13,IF(((C421*(1-'P-Parametri'!$B$22))+0)&lt;='P-Parametri'!$B$7,'P-Parametri'!$B$14*('P-Parametri'!$B$7-((C421*(1-'P-Parametri'!$B$22))+0))/'P-Parametri'!$C$14,0))))-'P-Parametri'!$D$18),'P-Parametri'!$B$18,0))+(IF((C421*(1-'P-Parametri'!$B$22))&gt;0,IF(((C421*(1-'P-Parametri'!$B$22))+0)&gt;'P-Parametri'!$D$20,0,IF(((C421*(1-'P-Parametri'!$B$22))+0)&lt;='P-Parametri'!$B$20,'P-Parametri'!$B$19*(C421*(1-'P-Parametri'!$B$22)),IF(((C421*(1-'P-Parametri'!$B$22))+0)&lt;='P-Parametri'!$C$20,'P-Parametri'!$C$19*(C421*(1-'P-Parametri'!$B$22)),'P-Parametri'!$D$19*(C421*(1-'P-Parametri'!$B$22))))),0))</f>
        <v>17271.754498461542</v>
      </c>
      <c r="G422" s="10">
        <f>((G421*(1-'P-Parametri'!$B$22))+0)-(MAX(0,(IF(((G421*(1-'P-Parametri'!$B$22))+0)&lt;='P-Parametri'!$B$6,'P-Parametri'!$C$6*((G421*(1-'P-Parametri'!$B$22))+0),IF(((G421*(1-'P-Parametri'!$B$22))+0)&lt;='P-Parametri'!$B$7,'P-Parametri'!$B$9+'P-Parametri'!$C$7*(((G421*(1-'P-Parametri'!$B$22))+0)-'P-Parametri'!$B$6),'P-Parametri'!$B$10+'P-Parametri'!$C$8*(((G421*(1-'P-Parametri'!$B$22))+0)-'P-Parametri'!$B$7))))-(IF(((G421*(1-'P-Parametri'!$B$22))+0)&lt;='P-Parametri'!$C$12,'P-Parametri'!$B$12,IF(((G421*(1-'P-Parametri'!$B$22))+0)&lt;='P-Parametri'!$B$6,'P-Parametri'!$B$13+'P-Parametri'!$C$13*('P-Parametri'!$B$6-((G421*(1-'P-Parametri'!$B$22))+0))/'P-Parametri'!$D$13,IF(((G421*(1-'P-Parametri'!$B$22))+0)&lt;='P-Parametri'!$B$7,'P-Parametri'!$B$14*('P-Parametri'!$B$7-((G421*(1-'P-Parametri'!$B$22))+0))/'P-Parametri'!$C$14,0))))-(IF((G421*(1-'P-Parametri'!$B$22))&gt;0,IF(((G421*(1-'P-Parametri'!$B$22))+0)&lt;='P-Parametri'!$C$21,0,IF(((G421*(1-'P-Parametri'!$B$22))+0)&lt;='P-Parametri'!$D$21,'P-Parametri'!$B$21,IF(((G421*(1-'P-Parametri'!$B$22))+0)&lt;'P-Parametri'!$E$21,'P-Parametri'!$B$21*('P-Parametri'!$E$21-((G421*(1-'P-Parametri'!$B$22))+0))/('P-Parametri'!$E$21-'P-Parametri'!$D$21),0))),0))))-(IF(MAX(0,(IF(((G421*(1-'P-Parametri'!$B$22))+0)&lt;='P-Parametri'!$B$6,'P-Parametri'!$C$6*((G421*(1-'P-Parametri'!$B$22))+0),IF(((G421*(1-'P-Parametri'!$B$22))+0)&lt;='P-Parametri'!$B$7,'P-Parametri'!$B$9+'P-Parametri'!$C$7*(((G421*(1-'P-Parametri'!$B$22))+0)-'P-Parametri'!$B$6),'P-Parametri'!$B$10+'P-Parametri'!$C$8*(((G421*(1-'P-Parametri'!$B$22))+0)-'P-Parametri'!$B$7))))-(IF(((G421*(1-'P-Parametri'!$B$22))+0)&lt;='P-Parametri'!$C$12,'P-Parametri'!$B$12,IF(((G421*(1-'P-Parametri'!$B$22))+0)&lt;='P-Parametri'!$B$6,'P-Parametri'!$B$13+'P-Parametri'!$C$13*('P-Parametri'!$B$6-((G421*(1-'P-Parametri'!$B$22))+0))/'P-Parametri'!$D$13,IF(((G421*(1-'P-Parametri'!$B$22))+0)&lt;='P-Parametri'!$B$7,'P-Parametri'!$B$14*('P-Parametri'!$B$7-((G421*(1-'P-Parametri'!$B$22))+0))/'P-Parametri'!$C$14,0))))-(IF((G421*(1-'P-Parametri'!$B$22))&gt;0,IF(((G421*(1-'P-Parametri'!$B$22))+0)&lt;='P-Parametri'!$C$21,0,IF(((G421*(1-'P-Parametri'!$B$22))+0)&lt;='P-Parametri'!$D$21,'P-Parametri'!$B$21,IF(((G421*(1-'P-Parametri'!$B$22))+0)&lt;'P-Parametri'!$E$21,'P-Parametri'!$B$21*('P-Parametri'!$E$21-((G421*(1-'P-Parametri'!$B$22))+0))/('P-Parametri'!$E$21-'P-Parametri'!$D$21),0))),0)))&gt;0,'P-Parametri'!$B$11*((G421*(1-'P-Parametri'!$B$22))+0),0))+(IF(AND(((G421*(1-'P-Parametri'!$B$22))+0)&lt;='P-Parametri'!$C$18,(IF(((G421*(1-'P-Parametri'!$B$22))+0)&lt;='P-Parametri'!$B$6,'P-Parametri'!$C$6*((G421*(1-'P-Parametri'!$B$22))+0),IF(((G421*(1-'P-Parametri'!$B$22))+0)&lt;='P-Parametri'!$B$7,'P-Parametri'!$B$9+'P-Parametri'!$C$7*(((G421*(1-'P-Parametri'!$B$22))+0)-'P-Parametri'!$B$6),'P-Parametri'!$B$10+'P-Parametri'!$C$8*(((G421*(1-'P-Parametri'!$B$22))+0)-'P-Parametri'!$B$7))))&gt;(IF(((G421*(1-'P-Parametri'!$B$22))+0)&lt;='P-Parametri'!$C$12,'P-Parametri'!$B$12,IF(((G421*(1-'P-Parametri'!$B$22))+0)&lt;='P-Parametri'!$B$6,'P-Parametri'!$B$13+'P-Parametri'!$C$13*('P-Parametri'!$B$6-((G421*(1-'P-Parametri'!$B$22))+0))/'P-Parametri'!$D$13,IF(((G421*(1-'P-Parametri'!$B$22))+0)&lt;='P-Parametri'!$B$7,'P-Parametri'!$B$14*('P-Parametri'!$B$7-((G421*(1-'P-Parametri'!$B$22))+0))/'P-Parametri'!$C$14,0))))-'P-Parametri'!$D$18),'P-Parametri'!$B$18,0))+(IF((G421*(1-'P-Parametri'!$B$22))&gt;0,IF(((G421*(1-'P-Parametri'!$B$22))+0)&gt;'P-Parametri'!$D$20,0,IF(((G421*(1-'P-Parametri'!$B$22))+0)&lt;='P-Parametri'!$B$20,'P-Parametri'!$B$19*(G421*(1-'P-Parametri'!$B$22)),IF(((G421*(1-'P-Parametri'!$B$22))+0)&lt;='P-Parametri'!$C$20,'P-Parametri'!$C$19*(G421*(1-'P-Parametri'!$B$22)),'P-Parametri'!$D$19*(G421*(1-'P-Parametri'!$B$22))))),0))</f>
        <v>26040.798409090909</v>
      </c>
      <c r="K422" s="10">
        <f>((K421*(1-'P-Parametri'!$B$22))+0)-(MAX(0,(IF(((K421*(1-'P-Parametri'!$B$22))+0)&lt;='P-Parametri'!$B$6,'P-Parametri'!$C$6*((K421*(1-'P-Parametri'!$B$22))+0),IF(((K421*(1-'P-Parametri'!$B$22))+0)&lt;='P-Parametri'!$B$7,'P-Parametri'!$B$9+'P-Parametri'!$C$7*(((K421*(1-'P-Parametri'!$B$22))+0)-'P-Parametri'!$B$6),'P-Parametri'!$B$10+'P-Parametri'!$C$8*(((K421*(1-'P-Parametri'!$B$22))+0)-'P-Parametri'!$B$7))))-(IF(((K421*(1-'P-Parametri'!$B$22))+0)&lt;='P-Parametri'!$C$12,'P-Parametri'!$B$12,IF(((K421*(1-'P-Parametri'!$B$22))+0)&lt;='P-Parametri'!$B$6,'P-Parametri'!$B$13+'P-Parametri'!$C$13*('P-Parametri'!$B$6-((K421*(1-'P-Parametri'!$B$22))+0))/'P-Parametri'!$D$13,IF(((K421*(1-'P-Parametri'!$B$22))+0)&lt;='P-Parametri'!$B$7,'P-Parametri'!$B$14*('P-Parametri'!$B$7-((K421*(1-'P-Parametri'!$B$22))+0))/'P-Parametri'!$C$14,0))))-(IF((K421*(1-'P-Parametri'!$B$22))&gt;0,IF(((K421*(1-'P-Parametri'!$B$22))+0)&lt;='P-Parametri'!$C$21,0,IF(((K421*(1-'P-Parametri'!$B$22))+0)&lt;='P-Parametri'!$D$21,'P-Parametri'!$B$21,IF(((K421*(1-'P-Parametri'!$B$22))+0)&lt;'P-Parametri'!$E$21,'P-Parametri'!$B$21*('P-Parametri'!$E$21-((K421*(1-'P-Parametri'!$B$22))+0))/('P-Parametri'!$E$21-'P-Parametri'!$D$21),0))),0))))-(IF(MAX(0,(IF(((K421*(1-'P-Parametri'!$B$22))+0)&lt;='P-Parametri'!$B$6,'P-Parametri'!$C$6*((K421*(1-'P-Parametri'!$B$22))+0),IF(((K421*(1-'P-Parametri'!$B$22))+0)&lt;='P-Parametri'!$B$7,'P-Parametri'!$B$9+'P-Parametri'!$C$7*(((K421*(1-'P-Parametri'!$B$22))+0)-'P-Parametri'!$B$6),'P-Parametri'!$B$10+'P-Parametri'!$C$8*(((K421*(1-'P-Parametri'!$B$22))+0)-'P-Parametri'!$B$7))))-(IF(((K421*(1-'P-Parametri'!$B$22))+0)&lt;='P-Parametri'!$C$12,'P-Parametri'!$B$12,IF(((K421*(1-'P-Parametri'!$B$22))+0)&lt;='P-Parametri'!$B$6,'P-Parametri'!$B$13+'P-Parametri'!$C$13*('P-Parametri'!$B$6-((K421*(1-'P-Parametri'!$B$22))+0))/'P-Parametri'!$D$13,IF(((K421*(1-'P-Parametri'!$B$22))+0)&lt;='P-Parametri'!$B$7,'P-Parametri'!$B$14*('P-Parametri'!$B$7-((K421*(1-'P-Parametri'!$B$22))+0))/'P-Parametri'!$C$14,0))))-(IF((K421*(1-'P-Parametri'!$B$22))&gt;0,IF(((K421*(1-'P-Parametri'!$B$22))+0)&lt;='P-Parametri'!$C$21,0,IF(((K421*(1-'P-Parametri'!$B$22))+0)&lt;='P-Parametri'!$D$21,'P-Parametri'!$B$21,IF(((K421*(1-'P-Parametri'!$B$22))+0)&lt;'P-Parametri'!$E$21,'P-Parametri'!$B$21*('P-Parametri'!$E$21-((K421*(1-'P-Parametri'!$B$22))+0))/('P-Parametri'!$E$21-'P-Parametri'!$D$21),0))),0)))&gt;0,'P-Parametri'!$B$11*((K421*(1-'P-Parametri'!$B$22))+0),0))+(IF(AND(((K421*(1-'P-Parametri'!$B$22))+0)&lt;='P-Parametri'!$C$18,(IF(((K421*(1-'P-Parametri'!$B$22))+0)&lt;='P-Parametri'!$B$6,'P-Parametri'!$C$6*((K421*(1-'P-Parametri'!$B$22))+0),IF(((K421*(1-'P-Parametri'!$B$22))+0)&lt;='P-Parametri'!$B$7,'P-Parametri'!$B$9+'P-Parametri'!$C$7*(((K421*(1-'P-Parametri'!$B$22))+0)-'P-Parametri'!$B$6),'P-Parametri'!$B$10+'P-Parametri'!$C$8*(((K421*(1-'P-Parametri'!$B$22))+0)-'P-Parametri'!$B$7))))&gt;(IF(((K421*(1-'P-Parametri'!$B$22))+0)&lt;='P-Parametri'!$C$12,'P-Parametri'!$B$12,IF(((K421*(1-'P-Parametri'!$B$22))+0)&lt;='P-Parametri'!$B$6,'P-Parametri'!$B$13+'P-Parametri'!$C$13*('P-Parametri'!$B$6-((K421*(1-'P-Parametri'!$B$22))+0))/'P-Parametri'!$D$13,IF(((K421*(1-'P-Parametri'!$B$22))+0)&lt;='P-Parametri'!$B$7,'P-Parametri'!$B$14*('P-Parametri'!$B$7-((K421*(1-'P-Parametri'!$B$22))+0))/'P-Parametri'!$C$14,0))))-'P-Parametri'!$D$18),'P-Parametri'!$B$18,0))+(IF((K421*(1-'P-Parametri'!$B$22))&gt;0,IF(((K421*(1-'P-Parametri'!$B$22))+0)&gt;'P-Parametri'!$D$20,0,IF(((K421*(1-'P-Parametri'!$B$22))+0)&lt;='P-Parametri'!$B$20,'P-Parametri'!$B$19*(K421*(1-'P-Parametri'!$B$22)),IF(((K421*(1-'P-Parametri'!$B$22))+0)&lt;='P-Parametri'!$C$20,'P-Parametri'!$C$19*(K421*(1-'P-Parametri'!$B$22)),'P-Parametri'!$D$19*(K421*(1-'P-Parametri'!$B$22))))),0))</f>
        <v>740.9992375385566</v>
      </c>
      <c r="O422" s="10">
        <f>((O421*(1-'P-Parametri'!$B$22))+0)-(MAX(0,(IF(((O421*(1-'P-Parametri'!$B$22))+0)&lt;='P-Parametri'!$B$6,'P-Parametri'!$C$6*((O421*(1-'P-Parametri'!$B$22))+0),IF(((O421*(1-'P-Parametri'!$B$22))+0)&lt;='P-Parametri'!$B$7,'P-Parametri'!$B$9+'P-Parametri'!$C$7*(((O421*(1-'P-Parametri'!$B$22))+0)-'P-Parametri'!$B$6),'P-Parametri'!$B$10+'P-Parametri'!$C$8*(((O421*(1-'P-Parametri'!$B$22))+0)-'P-Parametri'!$B$7))))-(IF(((O421*(1-'P-Parametri'!$B$22))+0)&lt;='P-Parametri'!$C$12,'P-Parametri'!$B$12,IF(((O421*(1-'P-Parametri'!$B$22))+0)&lt;='P-Parametri'!$B$6,'P-Parametri'!$B$13+'P-Parametri'!$C$13*('P-Parametri'!$B$6-((O421*(1-'P-Parametri'!$B$22))+0))/'P-Parametri'!$D$13,IF(((O421*(1-'P-Parametri'!$B$22))+0)&lt;='P-Parametri'!$B$7,'P-Parametri'!$B$14*('P-Parametri'!$B$7-((O421*(1-'P-Parametri'!$B$22))+0))/'P-Parametri'!$C$14,0))))-(IF((O421*(1-'P-Parametri'!$B$22))&gt;0,IF(((O421*(1-'P-Parametri'!$B$22))+0)&lt;='P-Parametri'!$C$21,0,IF(((O421*(1-'P-Parametri'!$B$22))+0)&lt;='P-Parametri'!$D$21,'P-Parametri'!$B$21,IF(((O421*(1-'P-Parametri'!$B$22))+0)&lt;'P-Parametri'!$E$21,'P-Parametri'!$B$21*('P-Parametri'!$E$21-((O421*(1-'P-Parametri'!$B$22))+0))/('P-Parametri'!$E$21-'P-Parametri'!$D$21),0))),0))))-(IF(MAX(0,(IF(((O421*(1-'P-Parametri'!$B$22))+0)&lt;='P-Parametri'!$B$6,'P-Parametri'!$C$6*((O421*(1-'P-Parametri'!$B$22))+0),IF(((O421*(1-'P-Parametri'!$B$22))+0)&lt;='P-Parametri'!$B$7,'P-Parametri'!$B$9+'P-Parametri'!$C$7*(((O421*(1-'P-Parametri'!$B$22))+0)-'P-Parametri'!$B$6),'P-Parametri'!$B$10+'P-Parametri'!$C$8*(((O421*(1-'P-Parametri'!$B$22))+0)-'P-Parametri'!$B$7))))-(IF(((O421*(1-'P-Parametri'!$B$22))+0)&lt;='P-Parametri'!$C$12,'P-Parametri'!$B$12,IF(((O421*(1-'P-Parametri'!$B$22))+0)&lt;='P-Parametri'!$B$6,'P-Parametri'!$B$13+'P-Parametri'!$C$13*('P-Parametri'!$B$6-((O421*(1-'P-Parametri'!$B$22))+0))/'P-Parametri'!$D$13,IF(((O421*(1-'P-Parametri'!$B$22))+0)&lt;='P-Parametri'!$B$7,'P-Parametri'!$B$14*('P-Parametri'!$B$7-((O421*(1-'P-Parametri'!$B$22))+0))/'P-Parametri'!$C$14,0))))-(IF((O421*(1-'P-Parametri'!$B$22))&gt;0,IF(((O421*(1-'P-Parametri'!$B$22))+0)&lt;='P-Parametri'!$C$21,0,IF(((O421*(1-'P-Parametri'!$B$22))+0)&lt;='P-Parametri'!$D$21,'P-Parametri'!$B$21,IF(((O421*(1-'P-Parametri'!$B$22))+0)&lt;'P-Parametri'!$E$21,'P-Parametri'!$B$21*('P-Parametri'!$E$21-((O421*(1-'P-Parametri'!$B$22))+0))/('P-Parametri'!$E$21-'P-Parametri'!$D$21),0))),0)))&gt;0,'P-Parametri'!$B$11*((O421*(1-'P-Parametri'!$B$22))+0),0))+(IF(AND(((O421*(1-'P-Parametri'!$B$22))+0)&lt;='P-Parametri'!$C$18,(IF(((O421*(1-'P-Parametri'!$B$22))+0)&lt;='P-Parametri'!$B$6,'P-Parametri'!$C$6*((O421*(1-'P-Parametri'!$B$22))+0),IF(((O421*(1-'P-Parametri'!$B$22))+0)&lt;='P-Parametri'!$B$7,'P-Parametri'!$B$9+'P-Parametri'!$C$7*(((O421*(1-'P-Parametri'!$B$22))+0)-'P-Parametri'!$B$6),'P-Parametri'!$B$10+'P-Parametri'!$C$8*(((O421*(1-'P-Parametri'!$B$22))+0)-'P-Parametri'!$B$7))))&gt;(IF(((O421*(1-'P-Parametri'!$B$22))+0)&lt;='P-Parametri'!$C$12,'P-Parametri'!$B$12,IF(((O421*(1-'P-Parametri'!$B$22))+0)&lt;='P-Parametri'!$B$6,'P-Parametri'!$B$13+'P-Parametri'!$C$13*('P-Parametri'!$B$6-((O421*(1-'P-Parametri'!$B$22))+0))/'P-Parametri'!$D$13,IF(((O421*(1-'P-Parametri'!$B$22))+0)&lt;='P-Parametri'!$B$7,'P-Parametri'!$B$14*('P-Parametri'!$B$7-((O421*(1-'P-Parametri'!$B$22))+0))/'P-Parametri'!$C$14,0))))-'P-Parametri'!$D$18),'P-Parametri'!$B$18,0))+(IF((O421*(1-'P-Parametri'!$B$22))&gt;0,IF(((O421*(1-'P-Parametri'!$B$22))+0)&gt;'P-Parametri'!$D$20,0,IF(((O421*(1-'P-Parametri'!$B$22))+0)&lt;='P-Parametri'!$B$20,'P-Parametri'!$B$19*(O421*(1-'P-Parametri'!$B$22)),IF(((O421*(1-'P-Parametri'!$B$22))+0)&lt;='P-Parametri'!$C$20,'P-Parametri'!$C$19*(O421*(1-'P-Parametri'!$B$22)),'P-Parametri'!$D$19*(O421*(1-'P-Parametri'!$B$22))))),0))</f>
        <v>5224.5088044998292</v>
      </c>
      <c r="S422" s="10">
        <f>((S421*(1-'P-Parametri'!$B$22))+0)-(MAX(0,(IF(((S421*(1-'P-Parametri'!$B$22))+0)&lt;='P-Parametri'!$B$6,'P-Parametri'!$C$6*((S421*(1-'P-Parametri'!$B$22))+0),IF(((S421*(1-'P-Parametri'!$B$22))+0)&lt;='P-Parametri'!$B$7,'P-Parametri'!$B$9+'P-Parametri'!$C$7*(((S421*(1-'P-Parametri'!$B$22))+0)-'P-Parametri'!$B$6),'P-Parametri'!$B$10+'P-Parametri'!$C$8*(((S421*(1-'P-Parametri'!$B$22))+0)-'P-Parametri'!$B$7))))-(IF(((S421*(1-'P-Parametri'!$B$22))+0)&lt;='P-Parametri'!$C$12,'P-Parametri'!$B$12,IF(((S421*(1-'P-Parametri'!$B$22))+0)&lt;='P-Parametri'!$B$6,'P-Parametri'!$B$13+'P-Parametri'!$C$13*('P-Parametri'!$B$6-((S421*(1-'P-Parametri'!$B$22))+0))/'P-Parametri'!$D$13,IF(((S421*(1-'P-Parametri'!$B$22))+0)&lt;='P-Parametri'!$B$7,'P-Parametri'!$B$14*('P-Parametri'!$B$7-((S421*(1-'P-Parametri'!$B$22))+0))/'P-Parametri'!$C$14,0))))-(IF((S421*(1-'P-Parametri'!$B$22))&gt;0,IF(((S421*(1-'P-Parametri'!$B$22))+0)&lt;='P-Parametri'!$C$21,0,IF(((S421*(1-'P-Parametri'!$B$22))+0)&lt;='P-Parametri'!$D$21,'P-Parametri'!$B$21,IF(((S421*(1-'P-Parametri'!$B$22))+0)&lt;'P-Parametri'!$E$21,'P-Parametri'!$B$21*('P-Parametri'!$E$21-((S421*(1-'P-Parametri'!$B$22))+0))/('P-Parametri'!$E$21-'P-Parametri'!$D$21),0))),0))))-(IF(MAX(0,(IF(((S421*(1-'P-Parametri'!$B$22))+0)&lt;='P-Parametri'!$B$6,'P-Parametri'!$C$6*((S421*(1-'P-Parametri'!$B$22))+0),IF(((S421*(1-'P-Parametri'!$B$22))+0)&lt;='P-Parametri'!$B$7,'P-Parametri'!$B$9+'P-Parametri'!$C$7*(((S421*(1-'P-Parametri'!$B$22))+0)-'P-Parametri'!$B$6),'P-Parametri'!$B$10+'P-Parametri'!$C$8*(((S421*(1-'P-Parametri'!$B$22))+0)-'P-Parametri'!$B$7))))-(IF(((S421*(1-'P-Parametri'!$B$22))+0)&lt;='P-Parametri'!$C$12,'P-Parametri'!$B$12,IF(((S421*(1-'P-Parametri'!$B$22))+0)&lt;='P-Parametri'!$B$6,'P-Parametri'!$B$13+'P-Parametri'!$C$13*('P-Parametri'!$B$6-((S421*(1-'P-Parametri'!$B$22))+0))/'P-Parametri'!$D$13,IF(((S421*(1-'P-Parametri'!$B$22))+0)&lt;='P-Parametri'!$B$7,'P-Parametri'!$B$14*('P-Parametri'!$B$7-((S421*(1-'P-Parametri'!$B$22))+0))/'P-Parametri'!$C$14,0))))-(IF((S421*(1-'P-Parametri'!$B$22))&gt;0,IF(((S421*(1-'P-Parametri'!$B$22))+0)&lt;='P-Parametri'!$C$21,0,IF(((S421*(1-'P-Parametri'!$B$22))+0)&lt;='P-Parametri'!$D$21,'P-Parametri'!$B$21,IF(((S421*(1-'P-Parametri'!$B$22))+0)&lt;'P-Parametri'!$E$21,'P-Parametri'!$B$21*('P-Parametri'!$E$21-((S421*(1-'P-Parametri'!$B$22))+0))/('P-Parametri'!$E$21-'P-Parametri'!$D$21),0))),0)))&gt;0,'P-Parametri'!$B$11*((S421*(1-'P-Parametri'!$B$22))+0),0))+(IF(AND(((S421*(1-'P-Parametri'!$B$22))+0)&lt;='P-Parametri'!$C$18,(IF(((S421*(1-'P-Parametri'!$B$22))+0)&lt;='P-Parametri'!$B$6,'P-Parametri'!$C$6*((S421*(1-'P-Parametri'!$B$22))+0),IF(((S421*(1-'P-Parametri'!$B$22))+0)&lt;='P-Parametri'!$B$7,'P-Parametri'!$B$9+'P-Parametri'!$C$7*(((S421*(1-'P-Parametri'!$B$22))+0)-'P-Parametri'!$B$6),'P-Parametri'!$B$10+'P-Parametri'!$C$8*(((S421*(1-'P-Parametri'!$B$22))+0)-'P-Parametri'!$B$7))))&gt;(IF(((S421*(1-'P-Parametri'!$B$22))+0)&lt;='P-Parametri'!$C$12,'P-Parametri'!$B$12,IF(((S421*(1-'P-Parametri'!$B$22))+0)&lt;='P-Parametri'!$B$6,'P-Parametri'!$B$13+'P-Parametri'!$C$13*('P-Parametri'!$B$6-((S421*(1-'P-Parametri'!$B$22))+0))/'P-Parametri'!$D$13,IF(((S421*(1-'P-Parametri'!$B$22))+0)&lt;='P-Parametri'!$B$7,'P-Parametri'!$B$14*('P-Parametri'!$B$7-((S421*(1-'P-Parametri'!$B$22))+0))/'P-Parametri'!$C$14,0))))-'P-Parametri'!$D$18),'P-Parametri'!$B$18,0))+(IF((S421*(1-'P-Parametri'!$B$22))&gt;0,IF(((S421*(1-'P-Parametri'!$B$22))+0)&gt;'P-Parametri'!$D$20,0,IF(((S421*(1-'P-Parametri'!$B$22))+0)&lt;='P-Parametri'!$B$20,'P-Parametri'!$B$19*(S421*(1-'P-Parametri'!$B$22)),IF(((S421*(1-'P-Parametri'!$B$22))+0)&lt;='P-Parametri'!$C$20,'P-Parametri'!$C$19*(S421*(1-'P-Parametri'!$B$22)),'P-Parametri'!$D$19*(S421*(1-'P-Parametri'!$B$22))))),0))</f>
        <v>4691.6780324264664</v>
      </c>
      <c r="W422" s="10">
        <f>((W421*(1-'P-Parametri'!$B$22))+0)-(MAX(0,(IF(((W421*(1-'P-Parametri'!$B$22))+0)&lt;='P-Parametri'!$B$6,'P-Parametri'!$C$6*((W421*(1-'P-Parametri'!$B$22))+0),IF(((W421*(1-'P-Parametri'!$B$22))+0)&lt;='P-Parametri'!$B$7,'P-Parametri'!$B$9+'P-Parametri'!$C$7*(((W421*(1-'P-Parametri'!$B$22))+0)-'P-Parametri'!$B$6),'P-Parametri'!$B$10+'P-Parametri'!$C$8*(((W421*(1-'P-Parametri'!$B$22))+0)-'P-Parametri'!$B$7))))-(IF(((W421*(1-'P-Parametri'!$B$22))+0)&lt;='P-Parametri'!$C$12,'P-Parametri'!$B$12,IF(((W421*(1-'P-Parametri'!$B$22))+0)&lt;='P-Parametri'!$B$6,'P-Parametri'!$B$13+'P-Parametri'!$C$13*('P-Parametri'!$B$6-((W421*(1-'P-Parametri'!$B$22))+0))/'P-Parametri'!$D$13,IF(((W421*(1-'P-Parametri'!$B$22))+0)&lt;='P-Parametri'!$B$7,'P-Parametri'!$B$14*('P-Parametri'!$B$7-((W421*(1-'P-Parametri'!$B$22))+0))/'P-Parametri'!$C$14,0))))-(IF((W421*(1-'P-Parametri'!$B$22))&gt;0,IF(((W421*(1-'P-Parametri'!$B$22))+0)&lt;='P-Parametri'!$C$21,0,IF(((W421*(1-'P-Parametri'!$B$22))+0)&lt;='P-Parametri'!$D$21,'P-Parametri'!$B$21,IF(((W421*(1-'P-Parametri'!$B$22))+0)&lt;'P-Parametri'!$E$21,'P-Parametri'!$B$21*('P-Parametri'!$E$21-((W421*(1-'P-Parametri'!$B$22))+0))/('P-Parametri'!$E$21-'P-Parametri'!$D$21),0))),0))))-(IF(MAX(0,(IF(((W421*(1-'P-Parametri'!$B$22))+0)&lt;='P-Parametri'!$B$6,'P-Parametri'!$C$6*((W421*(1-'P-Parametri'!$B$22))+0),IF(((W421*(1-'P-Parametri'!$B$22))+0)&lt;='P-Parametri'!$B$7,'P-Parametri'!$B$9+'P-Parametri'!$C$7*(((W421*(1-'P-Parametri'!$B$22))+0)-'P-Parametri'!$B$6),'P-Parametri'!$B$10+'P-Parametri'!$C$8*(((W421*(1-'P-Parametri'!$B$22))+0)-'P-Parametri'!$B$7))))-(IF(((W421*(1-'P-Parametri'!$B$22))+0)&lt;='P-Parametri'!$C$12,'P-Parametri'!$B$12,IF(((W421*(1-'P-Parametri'!$B$22))+0)&lt;='P-Parametri'!$B$6,'P-Parametri'!$B$13+'P-Parametri'!$C$13*('P-Parametri'!$B$6-((W421*(1-'P-Parametri'!$B$22))+0))/'P-Parametri'!$D$13,IF(((W421*(1-'P-Parametri'!$B$22))+0)&lt;='P-Parametri'!$B$7,'P-Parametri'!$B$14*('P-Parametri'!$B$7-((W421*(1-'P-Parametri'!$B$22))+0))/'P-Parametri'!$C$14,0))))-(IF((W421*(1-'P-Parametri'!$B$22))&gt;0,IF(((W421*(1-'P-Parametri'!$B$22))+0)&lt;='P-Parametri'!$C$21,0,IF(((W421*(1-'P-Parametri'!$B$22))+0)&lt;='P-Parametri'!$D$21,'P-Parametri'!$B$21,IF(((W421*(1-'P-Parametri'!$B$22))+0)&lt;'P-Parametri'!$E$21,'P-Parametri'!$B$21*('P-Parametri'!$E$21-((W421*(1-'P-Parametri'!$B$22))+0))/('P-Parametri'!$E$21-'P-Parametri'!$D$21),0))),0)))&gt;0,'P-Parametri'!$B$11*((W421*(1-'P-Parametri'!$B$22))+0),0))+(IF(AND(((W421*(1-'P-Parametri'!$B$22))+0)&lt;='P-Parametri'!$C$18,(IF(((W421*(1-'P-Parametri'!$B$22))+0)&lt;='P-Parametri'!$B$6,'P-Parametri'!$C$6*((W421*(1-'P-Parametri'!$B$22))+0),IF(((W421*(1-'P-Parametri'!$B$22))+0)&lt;='P-Parametri'!$B$7,'P-Parametri'!$B$9+'P-Parametri'!$C$7*(((W421*(1-'P-Parametri'!$B$22))+0)-'P-Parametri'!$B$6),'P-Parametri'!$B$10+'P-Parametri'!$C$8*(((W421*(1-'P-Parametri'!$B$22))+0)-'P-Parametri'!$B$7))))&gt;(IF(((W421*(1-'P-Parametri'!$B$22))+0)&lt;='P-Parametri'!$C$12,'P-Parametri'!$B$12,IF(((W421*(1-'P-Parametri'!$B$22))+0)&lt;='P-Parametri'!$B$6,'P-Parametri'!$B$13+'P-Parametri'!$C$13*('P-Parametri'!$B$6-((W421*(1-'P-Parametri'!$B$22))+0))/'P-Parametri'!$D$13,IF(((W421*(1-'P-Parametri'!$B$22))+0)&lt;='P-Parametri'!$B$7,'P-Parametri'!$B$14*('P-Parametri'!$B$7-((W421*(1-'P-Parametri'!$B$22))+0))/'P-Parametri'!$C$14,0))))-'P-Parametri'!$D$18),'P-Parametri'!$B$18,0))+(IF((W421*(1-'P-Parametri'!$B$22))&gt;0,IF(((W421*(1-'P-Parametri'!$B$22))+0)&gt;'P-Parametri'!$D$20,0,IF(((W421*(1-'P-Parametri'!$B$22))+0)&lt;='P-Parametri'!$B$20,'P-Parametri'!$B$19*(W421*(1-'P-Parametri'!$B$22)),IF(((W421*(1-'P-Parametri'!$B$22))+0)&lt;='P-Parametri'!$C$20,'P-Parametri'!$C$19*(W421*(1-'P-Parametri'!$B$22)),'P-Parametri'!$D$19*(W421*(1-'P-Parametri'!$B$22))))),0))</f>
        <v>4734.8386200403656</v>
      </c>
    </row>
    <row r="423" spans="1:26">
      <c r="A423" s="4" t="s">
        <v>453</v>
      </c>
      <c r="C423" s="10">
        <f>(('P-Parametri'!$B$24*C421)*(1+'P-Parametri'!$B$26)^('1-Input'!$B$25-1-'1-Input'!$B$12+1)*(IF('P-Parametri'!$B$26=0,'1-Input'!$B$12,((1+'P-Parametri'!$B$26)^'1-Input'!$B$12-1)/'P-Parametri'!$B$26)))*'P-Parametri'!$B$27*(1-'P-Parametri'!$B$28)</f>
        <v>1475.3774867953882</v>
      </c>
      <c r="G423" s="10">
        <f>(('P-Parametri'!$B$24*G421)*(1+'P-Parametri'!$B$26)^('1-Input'!$B$25-1-'1-Input'!$B$12+1)*(IF('P-Parametri'!$B$26=0,'1-Input'!$B$12,((1+'P-Parametri'!$B$26)^'1-Input'!$B$12-1)/'P-Parametri'!$B$26)))*'P-Parametri'!$B$27*(1-'P-Parametri'!$B$28)</f>
        <v>2588.3815557813832</v>
      </c>
      <c r="K423" s="10">
        <f>(('P-Parametri'!$B$24*K421)*(1+'P-Parametri'!$B$26)^('1-Input'!$B$25-1-'1-Input'!$B$12+1)*(IF('P-Parametri'!$B$26=0,'1-Input'!$B$12,((1+'P-Parametri'!$B$26)^'1-Input'!$B$12-1)/'P-Parametri'!$B$26)))*'P-Parametri'!$B$27*(1-'P-Parametri'!$B$28)</f>
        <v>56.344932989687962</v>
      </c>
      <c r="O423" s="10">
        <f>(('P-Parametri'!$B$24*O421)*(1+'P-Parametri'!$B$26)^('1-Input'!$B$25-1-'1-Input'!$B$12+1)*(IF('P-Parametri'!$B$26=0,'1-Input'!$B$12,((1+'P-Parametri'!$B$26)^'1-Input'!$B$12-1)/'P-Parametri'!$B$26)))*'P-Parametri'!$B$27*(1-'P-Parametri'!$B$28)</f>
        <v>397.2670734067529</v>
      </c>
      <c r="S423" s="10">
        <f>(('P-Parametri'!$B$24*S421)*(1+'P-Parametri'!$B$26)^('1-Input'!$B$25-1-'1-Input'!$B$12+1)*(IF('P-Parametri'!$B$26=0,'1-Input'!$B$12,((1+'P-Parametri'!$B$26)^'1-Input'!$B$12-1)/'P-Parametri'!$B$26)))*'P-Parametri'!$B$27*(1-'P-Parametri'!$B$28)</f>
        <v>356.75108819866387</v>
      </c>
      <c r="W423" s="10">
        <f>(('P-Parametri'!$B$24*W421)*(1+'P-Parametri'!$B$26)^('1-Input'!$B$25-1-'1-Input'!$B$12+1)*(IF('P-Parametri'!$B$26=0,'1-Input'!$B$12,((1+'P-Parametri'!$B$26)^'1-Input'!$B$12-1)/'P-Parametri'!$B$26)))*'P-Parametri'!$B$27*(1-'P-Parametri'!$B$28)</f>
        <v>360.03298147696057</v>
      </c>
    </row>
    <row r="424" spans="1:26">
      <c r="A424" s="15" t="s">
        <v>176</v>
      </c>
      <c r="B424" s="15" t="s">
        <v>177</v>
      </c>
      <c r="C424" s="15" t="s">
        <v>178</v>
      </c>
      <c r="D424" s="15" t="s">
        <v>180</v>
      </c>
      <c r="E424" s="15" t="s">
        <v>181</v>
      </c>
      <c r="F424" s="15" t="s">
        <v>182</v>
      </c>
      <c r="G424" s="15" t="s">
        <v>178</v>
      </c>
      <c r="H424" s="15" t="s">
        <v>180</v>
      </c>
      <c r="I424" s="15" t="s">
        <v>181</v>
      </c>
      <c r="J424" s="15" t="s">
        <v>182</v>
      </c>
      <c r="K424" s="15" t="s">
        <v>178</v>
      </c>
      <c r="L424" s="15" t="s">
        <v>180</v>
      </c>
      <c r="M424" s="15" t="s">
        <v>181</v>
      </c>
      <c r="N424" s="15" t="s">
        <v>182</v>
      </c>
      <c r="O424" s="15" t="s">
        <v>178</v>
      </c>
      <c r="P424" s="15" t="s">
        <v>180</v>
      </c>
      <c r="Q424" s="15" t="s">
        <v>181</v>
      </c>
      <c r="R424" s="15" t="s">
        <v>182</v>
      </c>
      <c r="S424" s="15" t="s">
        <v>178</v>
      </c>
      <c r="T424" s="15" t="s">
        <v>180</v>
      </c>
      <c r="U424" s="15" t="s">
        <v>181</v>
      </c>
      <c r="V424" s="15" t="s">
        <v>182</v>
      </c>
      <c r="W424" s="15" t="s">
        <v>178</v>
      </c>
      <c r="X424" s="15" t="s">
        <v>180</v>
      </c>
      <c r="Y424" s="15" t="s">
        <v>181</v>
      </c>
      <c r="Z424" s="15" t="s">
        <v>182</v>
      </c>
    </row>
    <row r="425" spans="1:26">
      <c r="A425" s="9">
        <f>0</f>
        <v>0</v>
      </c>
      <c r="D425" s="10">
        <f>0</f>
        <v>0</v>
      </c>
      <c r="E425" s="10">
        <f>'1-Input'!$B$8</f>
        <v>760000</v>
      </c>
      <c r="F425" s="10">
        <f>'1-Input'!$B$9</f>
        <v>586000</v>
      </c>
      <c r="H425" s="10">
        <f>0</f>
        <v>0</v>
      </c>
      <c r="I425" s="10">
        <f>'1-Input'!$B$8</f>
        <v>760000</v>
      </c>
      <c r="J425" s="10">
        <f>'1-Input'!$B$9</f>
        <v>586000</v>
      </c>
      <c r="L425" s="10">
        <f>0</f>
        <v>0</v>
      </c>
      <c r="M425" s="10">
        <f>'1-Input'!$B$8</f>
        <v>760000</v>
      </c>
      <c r="N425" s="10">
        <f>'1-Input'!$B$9</f>
        <v>586000</v>
      </c>
      <c r="P425" s="10">
        <f>0</f>
        <v>0</v>
      </c>
      <c r="Q425" s="10">
        <f>'1-Input'!$B$8</f>
        <v>760000</v>
      </c>
      <c r="R425" s="10">
        <f>'1-Input'!$B$9</f>
        <v>586000</v>
      </c>
      <c r="T425" s="10">
        <f>0</f>
        <v>0</v>
      </c>
      <c r="U425" s="10">
        <f>'1-Input'!$B$8</f>
        <v>760000</v>
      </c>
      <c r="V425" s="10">
        <f>'1-Input'!$B$9</f>
        <v>586000</v>
      </c>
      <c r="X425" s="10">
        <f>0</f>
        <v>0</v>
      </c>
      <c r="Y425" s="10">
        <f>'1-Input'!$B$8</f>
        <v>760000</v>
      </c>
      <c r="Z425" s="10">
        <f>'1-Input'!$B$9</f>
        <v>586000</v>
      </c>
    </row>
    <row r="426" spans="1:26">
      <c r="A426" s="9">
        <f t="shared" ref="A426:A467" si="8">A425+1</f>
        <v>1</v>
      </c>
      <c r="B426" s="12">
        <f>IF($A426='P-Parametri'!$D$47,'P-Parametri'!$B$34,IF($A426='P-Parametri'!$D$48,'P-Parametri'!$C$34,'P-Parametri'!$D$50))</f>
        <v>2.7158250435358244E-2</v>
      </c>
      <c r="C426" s="10">
        <f>IF($A426&lt;='1-Input'!$B$26,0,IF($A426='1-Input'!$B$26+1,('1-Input'!$B$23+$C$423)*'1-Input'!$B$27,'1-Input'!$B$23+$C$423))</f>
        <v>0</v>
      </c>
      <c r="D426" s="10">
        <f>MAX(0,('1-Input'!$B$10-C426-IF(AND($A426&gt;=1,$A426&lt;1+'1-Input'!$B$12),$C$422,0)))/(1-'P-Parametri'!$B$31*MAX(0,IF(E425&lt;=0,0,(E425-F425)/E425)))</f>
        <v>12470.57275332871</v>
      </c>
      <c r="E426" s="10">
        <f>((E425-D426+MAX(0,-('1-Input'!$B$10-C426-IF(AND($A426&gt;=1,$A426&lt;1+'1-Input'!$B$12),$C$422,0))))*(1+B426))*(1-'P-Parametri'!$B$32)</f>
        <v>766295.35660235712</v>
      </c>
      <c r="F426" s="10">
        <f>IF(E425&lt;=0,F425,F425*(1-D426/E425))+MAX(0,-('1-Input'!$B$10-C426-IF(AND($A426&gt;=1,$A426&lt;1+'1-Input'!$B$12),$C$422,0)))</f>
        <v>576384.53206124913</v>
      </c>
      <c r="G426" s="10">
        <f>IF($A426&lt;='1-Input'!$B$26,0,IF($A426='1-Input'!$B$26+1,('1-Input'!$B$23+$G$423)*'1-Input'!$B$27,'1-Input'!$B$23+$G$423))</f>
        <v>0</v>
      </c>
      <c r="H426" s="10">
        <f>MAX(0,('1-Input'!$B$10-G426-IF(AND($A426&gt;=1,$A426&lt;1+'1-Input'!$B$12),$G$422,0)))/(1-'P-Parametri'!$B$31*MAX(0,IF(I425&lt;=0,0,(I425-J425)/I425)))</f>
        <v>3146.5012159199023</v>
      </c>
      <c r="I426" s="10">
        <f>((I425-H426+MAX(0,-('1-Input'!$B$10-G426-IF(AND($A426&gt;=1,$A426&lt;1+'1-Input'!$B$12),$G$422,0))))*(1+B426))*(1-'P-Parametri'!$B$32)</f>
        <v>775853.4990156414</v>
      </c>
      <c r="J426" s="10">
        <f>IF(I425&lt;=0,J425,J425*(1-H426/I425))+MAX(0,-('1-Input'!$B$10-G426-IF(AND($A426&gt;=1,$A426&lt;1+'1-Input'!$B$12),$G$422,0)))</f>
        <v>583573.88195719861</v>
      </c>
      <c r="K426" s="10">
        <f>IF($A426&lt;='1-Input'!$B$26,0,IF($A426='1-Input'!$B$26+1,('1-Input'!$B$23+$K$423)*'1-Input'!$B$27,'1-Input'!$B$23+$K$423))</f>
        <v>0</v>
      </c>
      <c r="L426" s="10">
        <f>MAX(0,('1-Input'!$B$10-K426-IF(AND($A426&gt;=1,$A426&lt;1+'1-Input'!$B$12),$K$422,0)))/(1-'P-Parametri'!$B$31*MAX(0,IF(M425&lt;=0,0,(M425-N425)/M425)))</f>
        <v>30047.625188134054</v>
      </c>
      <c r="M426" s="10">
        <f>((M425-L426+MAX(0,-('1-Input'!$B$10-K426-IF(AND($A426&gt;=1,$A426&lt;1+'1-Input'!$B$12),$K$422,0))))*(1+B426))*(1-'P-Parametri'!$B$32)</f>
        <v>748277.05100446532</v>
      </c>
      <c r="N426" s="10">
        <f>IF(M425&lt;=0,N425,N425*(1-L426/M425))+MAX(0,-('1-Input'!$B$10-K426-IF(AND($A426&gt;=1,$A426&lt;1+'1-Input'!$B$12),$K$422,0)))</f>
        <v>562831.69952599145</v>
      </c>
      <c r="O426" s="10">
        <f>IF($A426&lt;='1-Input'!$B$26,0,IF($A426='1-Input'!$B$26+1,('1-Input'!$B$23+$O$423)*'1-Input'!$B$27,'1-Input'!$B$23+$O$423))</f>
        <v>0</v>
      </c>
      <c r="P426" s="10">
        <f>MAX(0,('1-Input'!$B$10-O426-IF(AND($A426&gt;=1,$A426&lt;1+'1-Input'!$B$12),$O$422,0)))/(1-'P-Parametri'!$B$31*MAX(0,IF(Q425&lt;=0,0,(Q425-R425)/Q425)))</f>
        <v>25280.336488583762</v>
      </c>
      <c r="Q426" s="10">
        <f>((Q425-P426+MAX(0,-('1-Input'!$B$10-O426-IF(AND($A426&gt;=1,$A426&lt;1+'1-Input'!$B$12),$O$422,0))))*(1+B426))*(1-'P-Parametri'!$B$32)</f>
        <v>753164.01740457583</v>
      </c>
      <c r="R426" s="10">
        <f>IF(Q425&lt;=0,R425,R425*(1-P426/Q425))+MAX(0,-('1-Input'!$B$10-O426-IF(AND($A426&gt;=1,$A426&lt;1+'1-Input'!$B$12),$O$422,0)))</f>
        <v>566507.53002327622</v>
      </c>
      <c r="S426" s="10">
        <f>IF($A426&lt;='1-Input'!$B$26,0,IF($A426='1-Input'!$B$26+1,('1-Input'!$B$23+$S$423)*'1-Input'!$B$27,'1-Input'!$B$23+$S$423))</f>
        <v>0</v>
      </c>
      <c r="T426" s="10">
        <f>MAX(0,('1-Input'!$B$10-S426-IF(AND($A426&gt;=1,$A426&lt;1+'1-Input'!$B$12),$S$422,0)))/(1-'P-Parametri'!$B$31*MAX(0,IF(U425&lt;=0,0,(U425-V425)/U425)))</f>
        <v>25846.892237052838</v>
      </c>
      <c r="U426" s="10">
        <f>((U425-T426+MAX(0,-('1-Input'!$B$10-S426-IF(AND($A426&gt;=1,$A426&lt;1+'1-Input'!$B$12),$S$422,0))))*(1+B426))*(1-'P-Parametri'!$B$32)</f>
        <v>752583.23887802695</v>
      </c>
      <c r="V426" s="10">
        <f>IF(U425&lt;=0,V425,V425*(1-T426/U425))+MAX(0,-('1-Input'!$B$10-S426-IF(AND($A426&gt;=1,$A426&lt;1+'1-Input'!$B$12),$S$422,0)))</f>
        <v>566070.68572248297</v>
      </c>
      <c r="W426" s="10">
        <f>IF($A426&lt;='1-Input'!$B$26,0,IF($A426='1-Input'!$B$26+1,('1-Input'!$B$23+$W$423)*'1-Input'!$B$27,'1-Input'!$B$23+$W$423))</f>
        <v>0</v>
      </c>
      <c r="X426" s="10">
        <f>MAX(0,('1-Input'!$B$10-W426-IF(AND($A426&gt;=1,$A426&lt;1+'1-Input'!$B$12),$W$422,0)))/(1-'P-Parametri'!$B$31*MAX(0,IF(Y425&lt;=0,0,(Y425-Z425)/Y425)))</f>
        <v>25800.999844380382</v>
      </c>
      <c r="Y426" s="10">
        <f>((Y425-X426+MAX(0,-('1-Input'!$B$10-W426-IF(AND($A426&gt;=1,$A426&lt;1+'1-Input'!$B$12),$W$422,0))))*(1+B426))*(1-'P-Parametri'!$B$32)</f>
        <v>752630.28335029306</v>
      </c>
      <c r="Z426" s="10">
        <f>IF(Y425&lt;=0,Z425,Z425*(1-X426/Y425))+MAX(0,-('1-Input'!$B$10-W426-IF(AND($A426&gt;=1,$A426&lt;1+'1-Input'!$B$12),$W$422,0)))</f>
        <v>566106.0711726225</v>
      </c>
    </row>
    <row r="427" spans="1:26">
      <c r="A427" s="9">
        <f t="shared" si="8"/>
        <v>2</v>
      </c>
      <c r="B427" s="12">
        <f>IF($A427='P-Parametri'!$D$47,'P-Parametri'!$B$34,IF($A427='P-Parametri'!$D$48,'P-Parametri'!$C$34,'P-Parametri'!$D$50))</f>
        <v>2.7158250435358244E-2</v>
      </c>
      <c r="C427" s="10">
        <f>IF($A427&lt;='1-Input'!$B$26,0,IF($A427='1-Input'!$B$26+1,('1-Input'!$B$23+$C$423)*'1-Input'!$B$27,'1-Input'!$B$23+$C$423))</f>
        <v>0</v>
      </c>
      <c r="D427" s="10">
        <f>MAX(0,('1-Input'!$B$10-C427-IF(AND($A427&gt;=1,$A427&lt;1+'1-Input'!$B$12),$C$422,0)))/(1-'P-Parametri'!$B$31*MAX(0,IF(E426&lt;=0,0,(E426-F426)/E426)))</f>
        <v>12536.012865660487</v>
      </c>
      <c r="E427" s="10">
        <f>((E426-D427+MAX(0,-('1-Input'!$B$10-C427-IF(AND($A427&gt;=1,$A427&lt;1+'1-Input'!$B$12),$C$422,0))))*(1+B427))*(1-'P-Parametri'!$B$32)</f>
        <v>772681.66850436537</v>
      </c>
      <c r="F427" s="10">
        <f>IF(E426&lt;=0,F426,F426*(1-D427/E426))+MAX(0,-('1-Input'!$B$10-C427-IF(AND($A427&gt;=1,$A427&lt;1+'1-Input'!$B$12),$C$422,0)))</f>
        <v>566955.31674990419</v>
      </c>
      <c r="G427" s="10">
        <f>IF($A427&lt;='1-Input'!$B$26,0,IF($A427='1-Input'!$B$26+1,('1-Input'!$B$23+$G$423)*'1-Input'!$B$27,'1-Input'!$B$23+$G$423))</f>
        <v>0</v>
      </c>
      <c r="H427" s="10">
        <f>MAX(0,('1-Input'!$B$10-G427-IF(AND($A427&gt;=1,$A427&lt;1+'1-Input'!$B$12),$G$422,0)))/(1-'P-Parametri'!$B$31*MAX(0,IF(I426&lt;=0,0,(I426-J426)/I426)))</f>
        <v>3163.0126783117889</v>
      </c>
      <c r="I427" s="10">
        <f>((I426-H427+MAX(0,-('1-Input'!$B$10-G427-IF(AND($A427&gt;=1,$A427&lt;1+'1-Input'!$B$12),$G$422,0))))*(1+B427))*(1-'P-Parametri'!$B$32)</f>
        <v>792088.05725814903</v>
      </c>
      <c r="J427" s="10">
        <f>IF(I426&lt;=0,J426,J426*(1-H427/I426))+MAX(0,-('1-Input'!$B$10-G427-IF(AND($A427&gt;=1,$A427&lt;1+'1-Input'!$B$12),$G$422,0)))</f>
        <v>581194.75807658944</v>
      </c>
      <c r="K427" s="10">
        <f>IF($A427&lt;='1-Input'!$B$26,0,IF($A427='1-Input'!$B$26+1,('1-Input'!$B$23+$K$423)*'1-Input'!$B$27,'1-Input'!$B$23+$K$423))</f>
        <v>0</v>
      </c>
      <c r="L427" s="10">
        <f>MAX(0,('1-Input'!$B$10-K427-IF(AND($A427&gt;=1,$A427&lt;1+'1-Input'!$B$12),$K$422,0)))/(1-'P-Parametri'!$B$31*MAX(0,IF(M426&lt;=0,0,(M426-N426)/M426)))</f>
        <v>30205.30198506303</v>
      </c>
      <c r="M427" s="10">
        <f>((M426-L427+MAX(0,-('1-Input'!$B$10-K427-IF(AND($A427&gt;=1,$A427&lt;1+'1-Input'!$B$12),$K$422,0))))*(1+B427))*(1-'P-Parametri'!$B$32)</f>
        <v>736098.17476700735</v>
      </c>
      <c r="N427" s="10">
        <f>IF(M426&lt;=0,N426,N426*(1-L427/M426))+MAX(0,-('1-Input'!$B$10-K427-IF(AND($A427&gt;=1,$A427&lt;1+'1-Input'!$B$12),$K$422,0)))</f>
        <v>540112.17147401138</v>
      </c>
      <c r="O427" s="10">
        <f>IF($A427&lt;='1-Input'!$B$26,0,IF($A427='1-Input'!$B$26+1,('1-Input'!$B$23+$O$423)*'1-Input'!$B$27,'1-Input'!$B$23+$O$423))</f>
        <v>0</v>
      </c>
      <c r="P427" s="10">
        <f>MAX(0,('1-Input'!$B$10-O427-IF(AND($A427&gt;=1,$A427&lt;1+'1-Input'!$B$12),$O$422,0)))/(1-'P-Parametri'!$B$31*MAX(0,IF(Q426&lt;=0,0,(Q426-R426)/Q426)))</f>
        <v>25412.996639189631</v>
      </c>
      <c r="Q427" s="10">
        <f>((Q426-P427+MAX(0,-('1-Input'!$B$10-O427-IF(AND($A427&gt;=1,$A427&lt;1+'1-Input'!$B$12),$O$422,0))))*(1+B427))*(1-'P-Parametri'!$B$32)</f>
        <v>746020.43431143626</v>
      </c>
      <c r="R427" s="10">
        <f>IF(Q426&lt;=0,R426,R426*(1-P427/Q426))+MAX(0,-('1-Input'!$B$10-O427-IF(AND($A427&gt;=1,$A427&lt;1+'1-Input'!$B$12),$O$422,0)))</f>
        <v>547392.63124443067</v>
      </c>
      <c r="S427" s="10">
        <f>IF($A427&lt;='1-Input'!$B$26,0,IF($A427='1-Input'!$B$26+1,('1-Input'!$B$23+$S$423)*'1-Input'!$B$27,'1-Input'!$B$23+$S$423))</f>
        <v>0</v>
      </c>
      <c r="T427" s="10">
        <f>MAX(0,('1-Input'!$B$10-S427-IF(AND($A427&gt;=1,$A427&lt;1+'1-Input'!$B$12),$S$422,0)))/(1-'P-Parametri'!$B$31*MAX(0,IF(U426&lt;=0,0,(U426-V426)/U426)))</f>
        <v>25982.525424467472</v>
      </c>
      <c r="U427" s="10">
        <f>((U426-T427+MAX(0,-('1-Input'!$B$10-S427-IF(AND($A427&gt;=1,$A427&lt;1+'1-Input'!$B$12),$S$422,0))))*(1+B427))*(1-'P-Parametri'!$B$32)</f>
        <v>744841.24976084917</v>
      </c>
      <c r="V427" s="10">
        <f>IF(U426&lt;=0,V426,V426*(1-T427/U426))+MAX(0,-('1-Input'!$B$10-S427-IF(AND($A427&gt;=1,$A427&lt;1+'1-Input'!$B$12),$S$422,0)))</f>
        <v>546527.40436299215</v>
      </c>
      <c r="W427" s="10">
        <f>IF($A427&lt;='1-Input'!$B$26,0,IF($A427='1-Input'!$B$26+1,('1-Input'!$B$23+$W$423)*'1-Input'!$B$27,'1-Input'!$B$23+$W$423))</f>
        <v>0</v>
      </c>
      <c r="X427" s="10">
        <f>MAX(0,('1-Input'!$B$10-W427-IF(AND($A427&gt;=1,$A427&lt;1+'1-Input'!$B$12),$W$422,0)))/(1-'P-Parametri'!$B$31*MAX(0,IF(Y426&lt;=0,0,(Y426-Z426)/Y426)))</f>
        <v>25936.392208587367</v>
      </c>
      <c r="Y427" s="10">
        <f>((Y426-X427+MAX(0,-('1-Input'!$B$10-W427-IF(AND($A427&gt;=1,$A427&lt;1+'1-Input'!$B$12),$W$422,0))))*(1+B427))*(1-'P-Parametri'!$B$32)</f>
        <v>744936.76657552272</v>
      </c>
      <c r="Z427" s="10">
        <f>IF(Y426&lt;=0,Z426,Z426*(1-X427/Y426))+MAX(0,-('1-Input'!$B$10-W427-IF(AND($A427&gt;=1,$A427&lt;1+'1-Input'!$B$12),$W$422,0)))</f>
        <v>546597.4898433726</v>
      </c>
    </row>
    <row r="428" spans="1:26">
      <c r="A428" s="9">
        <f t="shared" si="8"/>
        <v>3</v>
      </c>
      <c r="B428" s="12">
        <f>IF($A428='P-Parametri'!$D$47,'P-Parametri'!$B$34,IF($A428='P-Parametri'!$D$48,'P-Parametri'!$C$34,'P-Parametri'!$D$50))</f>
        <v>2.7158250435358244E-2</v>
      </c>
      <c r="C428" s="10">
        <f>IF($A428&lt;='1-Input'!$B$26,0,IF($A428='1-Input'!$B$26+1,('1-Input'!$B$23+$C$423)*'1-Input'!$B$27,'1-Input'!$B$23+$C$423))</f>
        <v>0</v>
      </c>
      <c r="D428" s="10">
        <f>MAX(0,('1-Input'!$B$10-C428-IF(AND($A428&gt;=1,$A428&lt;1+'1-Input'!$B$12),$C$422,0)))/(1-'P-Parametri'!$B$31*MAX(0,IF(E427&lt;=0,0,(E427-F427)/E427)))</f>
        <v>12600.515589062314</v>
      </c>
      <c r="E428" s="10">
        <f>((E427-D428+MAX(0,-('1-Input'!$B$10-C428-IF(AND($A428&gt;=1,$A428&lt;1+'1-Input'!$B$12),$C$422,0))))*(1+B428))*(1-'P-Parametri'!$B$32)</f>
        <v>779162.17996293795</v>
      </c>
      <c r="F428" s="10">
        <f>IF(E427&lt;=0,F427,F427*(1-D428/E427))+MAX(0,-('1-Input'!$B$10-C428-IF(AND($A428&gt;=1,$A428&lt;1+'1-Input'!$B$12),$C$422,0)))</f>
        <v>557709.68611285673</v>
      </c>
      <c r="G428" s="10">
        <f>IF($A428&lt;='1-Input'!$B$26,0,IF($A428='1-Input'!$B$26+1,('1-Input'!$B$23+$G$423)*'1-Input'!$B$27,'1-Input'!$B$23+$G$423))</f>
        <v>0</v>
      </c>
      <c r="H428" s="10">
        <f>MAX(0,('1-Input'!$B$10-G428-IF(AND($A428&gt;=1,$A428&lt;1+'1-Input'!$B$12),$G$422,0)))/(1-'P-Parametri'!$B$31*MAX(0,IF(I427&lt;=0,0,(I427-J427)/I427)))</f>
        <v>3179.2876242688476</v>
      </c>
      <c r="I428" s="10">
        <f>((I427-H428+MAX(0,-('1-Input'!$B$10-G428-IF(AND($A428&gt;=1,$A428&lt;1+'1-Input'!$B$12),$G$422,0))))*(1+B428))*(1-'P-Parametri'!$B$32)</f>
        <v>808713.48326710705</v>
      </c>
      <c r="J428" s="10">
        <f>IF(I427&lt;=0,J427,J427*(1-H428/I427))+MAX(0,-('1-Input'!$B$10-G428-IF(AND($A428&gt;=1,$A428&lt;1+'1-Input'!$B$12),$G$422,0)))</f>
        <v>578861.95519601193</v>
      </c>
      <c r="K428" s="10">
        <f>IF($A428&lt;='1-Input'!$B$26,0,IF($A428='1-Input'!$B$26+1,('1-Input'!$B$23+$K$423)*'1-Input'!$B$27,'1-Input'!$B$23+$K$423))</f>
        <v>0</v>
      </c>
      <c r="L428" s="10">
        <f>MAX(0,('1-Input'!$B$10-K428-IF(AND($A428&gt;=1,$A428&lt;1+'1-Input'!$B$12),$K$422,0)))/(1-'P-Parametri'!$B$31*MAX(0,IF(M427&lt;=0,0,(M427-N427)/M427)))</f>
        <v>30360.720159891822</v>
      </c>
      <c r="M428" s="10">
        <f>((M427-L428+MAX(0,-('1-Input'!$B$10-K428-IF(AND($A428&gt;=1,$A428&lt;1+'1-Input'!$B$12),$K$422,0))))*(1+B428))*(1-'P-Parametri'!$B$32)</f>
        <v>723454.2410426659</v>
      </c>
      <c r="N428" s="10">
        <f>IF(M427&lt;=0,N427,N427*(1-L428/M427))+MAX(0,-('1-Input'!$B$10-K428-IF(AND($A428&gt;=1,$A428&lt;1+'1-Input'!$B$12),$K$422,0)))</f>
        <v>517834.98745808256</v>
      </c>
      <c r="O428" s="10">
        <f>IF($A428&lt;='1-Input'!$B$26,0,IF($A428='1-Input'!$B$26+1,('1-Input'!$B$23+$O$423)*'1-Input'!$B$27,'1-Input'!$B$23+$O$423))</f>
        <v>0</v>
      </c>
      <c r="P428" s="10">
        <f>MAX(0,('1-Input'!$B$10-O428-IF(AND($A428&gt;=1,$A428&lt;1+'1-Input'!$B$12),$O$422,0)))/(1-'P-Parametri'!$B$31*MAX(0,IF(Q427&lt;=0,0,(Q427-R427)/Q427)))</f>
        <v>25543.756515602923</v>
      </c>
      <c r="Q428" s="10">
        <f>((Q427-P428+MAX(0,-('1-Input'!$B$10-O428-IF(AND($A428&gt;=1,$A428&lt;1+'1-Input'!$B$12),$O$422,0))))*(1+B428))*(1-'P-Parametri'!$B$32)</f>
        <v>738563.47671655903</v>
      </c>
      <c r="R428" s="10">
        <f>IF(Q427&lt;=0,R427,R427*(1-P428/Q427))+MAX(0,-('1-Input'!$B$10-O428-IF(AND($A428&gt;=1,$A428&lt;1+'1-Input'!$B$12),$O$422,0)))</f>
        <v>528649.89519076142</v>
      </c>
      <c r="S428" s="10">
        <f>IF($A428&lt;='1-Input'!$B$26,0,IF($A428='1-Input'!$B$26+1,('1-Input'!$B$23+$S$423)*'1-Input'!$B$27,'1-Input'!$B$23+$S$423))</f>
        <v>0</v>
      </c>
      <c r="T428" s="10">
        <f>MAX(0,('1-Input'!$B$10-S428-IF(AND($A428&gt;=1,$A428&lt;1+'1-Input'!$B$12),$S$422,0)))/(1-'P-Parametri'!$B$31*MAX(0,IF(U427&lt;=0,0,(U427-V427)/U427)))</f>
        <v>26116.215750785359</v>
      </c>
      <c r="U428" s="10">
        <f>((U427-T428+MAX(0,-('1-Input'!$B$10-S428-IF(AND($A428&gt;=1,$A428&lt;1+'1-Input'!$B$12),$S$422,0))))*(1+B428))*(1-'P-Parametri'!$B$32)</f>
        <v>736767.85978091485</v>
      </c>
      <c r="V428" s="10">
        <f>IF(U427&lt;=0,V427,V427*(1-T428/U427))+MAX(0,-('1-Input'!$B$10-S428-IF(AND($A428&gt;=1,$A428&lt;1+'1-Input'!$B$12),$S$422,0)))</f>
        <v>527364.6262399446</v>
      </c>
      <c r="W428" s="10">
        <f>IF($A428&lt;='1-Input'!$B$26,0,IF($A428='1-Input'!$B$26+1,('1-Input'!$B$23+$W$423)*'1-Input'!$B$27,'1-Input'!$B$23+$W$423))</f>
        <v>0</v>
      </c>
      <c r="X428" s="10">
        <f>MAX(0,('1-Input'!$B$10-W428-IF(AND($A428&gt;=1,$A428&lt;1+'1-Input'!$B$12),$W$422,0)))/(1-'P-Parametri'!$B$31*MAX(0,IF(Y427&lt;=0,0,(Y427-Z427)/Y427)))</f>
        <v>26069.845161340356</v>
      </c>
      <c r="Y428" s="10">
        <f>((Y427-X428+MAX(0,-('1-Input'!$B$10-W428-IF(AND($A428&gt;=1,$A428&lt;1+'1-Input'!$B$12),$W$422,0))))*(1+B428))*(1-'P-Parametri'!$B$32)</f>
        <v>736913.30911705247</v>
      </c>
      <c r="Z428" s="10">
        <f>IF(Y427&lt;=0,Z427,Z427*(1-X428/Y427))+MAX(0,-('1-Input'!$B$10-W428-IF(AND($A428&gt;=1,$A428&lt;1+'1-Input'!$B$12),$W$422,0)))</f>
        <v>527468.73614888114</v>
      </c>
    </row>
    <row r="429" spans="1:26">
      <c r="A429" s="9">
        <f t="shared" si="8"/>
        <v>4</v>
      </c>
      <c r="B429" s="12">
        <f>IF($A429='P-Parametri'!$D$47,'P-Parametri'!$B$34,IF($A429='P-Parametri'!$D$48,'P-Parametri'!$C$34,'P-Parametri'!$D$50))</f>
        <v>2.7158250435358244E-2</v>
      </c>
      <c r="C429" s="10">
        <f>IF($A429&lt;='1-Input'!$B$26,0,IF($A429='1-Input'!$B$26+1,('1-Input'!$B$23+$C$423)*'1-Input'!$B$27,'1-Input'!$B$23+$C$423))</f>
        <v>0</v>
      </c>
      <c r="D429" s="10">
        <f>MAX(0,('1-Input'!$B$10-C429-IF(AND($A429&gt;=1,$A429&lt;1+'1-Input'!$B$12),$C$422,0)))/(1-'P-Parametri'!$B$31*MAX(0,IF(E428&lt;=0,0,(E428-F428)/E428)))</f>
        <v>12664.081521175327</v>
      </c>
      <c r="E429" s="10">
        <f>((E428-D429+MAX(0,-('1-Input'!$B$10-C429-IF(AND($A429&gt;=1,$A429&lt;1+'1-Input'!$B$12),$C$422,0))))*(1+B429))*(1-'P-Parametri'!$B$32)</f>
        <v>785740.216065955</v>
      </c>
      <c r="F429" s="10">
        <f>IF(E428&lt;=0,F428,F428*(1-D429/E428))+MAX(0,-('1-Input'!$B$10-C429-IF(AND($A429&gt;=1,$A429&lt;1+'1-Input'!$B$12),$C$422,0)))</f>
        <v>548644.97389797703</v>
      </c>
      <c r="G429" s="10">
        <f>IF($A429&lt;='1-Input'!$B$26,0,IF($A429='1-Input'!$B$26+1,('1-Input'!$B$23+$G$423)*'1-Input'!$B$27,'1-Input'!$B$23+$G$423))</f>
        <v>0</v>
      </c>
      <c r="H429" s="10">
        <f>MAX(0,('1-Input'!$B$10-G429-IF(AND($A429&gt;=1,$A429&lt;1+'1-Input'!$B$12),$G$422,0)))/(1-'P-Parametri'!$B$31*MAX(0,IF(I428&lt;=0,0,(I428-J428)/I428)))</f>
        <v>3195.3262045843585</v>
      </c>
      <c r="I429" s="10">
        <f>((I428-H429+MAX(0,-('1-Input'!$B$10-G429-IF(AND($A429&gt;=1,$A429&lt;1+'1-Input'!$B$12),$G$422,0))))*(1+B429))*(1-'P-Parametri'!$B$32)</f>
        <v>825739.83166045044</v>
      </c>
      <c r="J429" s="10">
        <f>IF(I428&lt;=0,J428,J428*(1-H429/I428))+MAX(0,-('1-Input'!$B$10-G429-IF(AND($A429&gt;=1,$A429&lt;1+'1-Input'!$B$12),$G$422,0)))</f>
        <v>576574.80058248632</v>
      </c>
      <c r="K429" s="10">
        <f>IF($A429&lt;='1-Input'!$B$26,0,IF($A429='1-Input'!$B$26+1,('1-Input'!$B$23+$K$423)*'1-Input'!$B$27,'1-Input'!$B$23+$K$423))</f>
        <v>0</v>
      </c>
      <c r="L429" s="10">
        <f>MAX(0,('1-Input'!$B$10-K429-IF(AND($A429&gt;=1,$A429&lt;1+'1-Input'!$B$12),$K$422,0)))/(1-'P-Parametri'!$B$31*MAX(0,IF(M428&lt;=0,0,(M428-N428)/M428)))</f>
        <v>30513.881152626207</v>
      </c>
      <c r="M429" s="10">
        <f>((M428-L429+MAX(0,-('1-Input'!$B$10-K429-IF(AND($A429&gt;=1,$A429&lt;1+'1-Input'!$B$12),$K$422,0))))*(1+B429))*(1-'P-Parametri'!$B$32)</f>
        <v>710335.8889052592</v>
      </c>
      <c r="N429" s="10">
        <f>IF(M428&lt;=0,N428,N428*(1-L429/M428))+MAX(0,-('1-Input'!$B$10-K429-IF(AND($A429&gt;=1,$A429&lt;1+'1-Input'!$B$12),$K$422,0)))</f>
        <v>495993.72319070547</v>
      </c>
      <c r="O429" s="10">
        <f>IF($A429&lt;='1-Input'!$B$26,0,IF($A429='1-Input'!$B$26+1,('1-Input'!$B$23+$O$423)*'1-Input'!$B$27,'1-Input'!$B$23+$O$423))</f>
        <v>0</v>
      </c>
      <c r="P429" s="10">
        <f>MAX(0,('1-Input'!$B$10-O429-IF(AND($A429&gt;=1,$A429&lt;1+'1-Input'!$B$12),$O$422,0)))/(1-'P-Parametri'!$B$31*MAX(0,IF(Q428&lt;=0,0,(Q428-R428)/Q428)))</f>
        <v>25672.617329361339</v>
      </c>
      <c r="Q429" s="10">
        <f>((Q428-P429+MAX(0,-('1-Input'!$B$10-O429-IF(AND($A429&gt;=1,$A429&lt;1+'1-Input'!$B$12),$O$422,0))))*(1+B429))*(1-'P-Parametri'!$B$32)</f>
        <v>730787.22442375391</v>
      </c>
      <c r="R429" s="10">
        <f>IF(Q428&lt;=0,R428,R428*(1-P429/Q428))+MAX(0,-('1-Input'!$B$10-O429-IF(AND($A429&gt;=1,$A429&lt;1+'1-Input'!$B$12),$O$422,0)))</f>
        <v>510273.91683778918</v>
      </c>
      <c r="S429" s="10">
        <f>IF($A429&lt;='1-Input'!$B$26,0,IF($A429='1-Input'!$B$26+1,('1-Input'!$B$23+$S$423)*'1-Input'!$B$27,'1-Input'!$B$23+$S$423))</f>
        <v>0</v>
      </c>
      <c r="T429" s="10">
        <f>MAX(0,('1-Input'!$B$10-S429-IF(AND($A429&gt;=1,$A429&lt;1+'1-Input'!$B$12),$S$422,0)))/(1-'P-Parametri'!$B$31*MAX(0,IF(U428&lt;=0,0,(U428-V428)/U428)))</f>
        <v>26247.964454695877</v>
      </c>
      <c r="U429" s="10">
        <f>((U428-T429+MAX(0,-('1-Input'!$B$10-S429-IF(AND($A429&gt;=1,$A429&lt;1+'1-Input'!$B$12),$S$422,0))))*(1+B429))*(1-'P-Parametri'!$B$32)</f>
        <v>728356.73983762728</v>
      </c>
      <c r="V429" s="10">
        <f>IF(U428&lt;=0,V428,V428*(1-T429/U428))+MAX(0,-('1-Input'!$B$10-S429-IF(AND($A429&gt;=1,$A429&lt;1+'1-Input'!$B$12),$S$422,0)))</f>
        <v>508576.82519725774</v>
      </c>
      <c r="W429" s="10">
        <f>IF($A429&lt;='1-Input'!$B$26,0,IF($A429='1-Input'!$B$26+1,('1-Input'!$B$23+$W$423)*'1-Input'!$B$27,'1-Input'!$B$23+$W$423))</f>
        <v>0</v>
      </c>
      <c r="X429" s="10">
        <f>MAX(0,('1-Input'!$B$10-W429-IF(AND($A429&gt;=1,$A429&lt;1+'1-Input'!$B$12),$W$422,0)))/(1-'P-Parametri'!$B$31*MAX(0,IF(Y428&lt;=0,0,(Y428-Z428)/Y428)))</f>
        <v>26201.359939129368</v>
      </c>
      <c r="Y429" s="10">
        <f>((Y428-X429+MAX(0,-('1-Input'!$B$10-W429-IF(AND($A429&gt;=1,$A429&lt;1+'1-Input'!$B$12),$W$422,0))))*(1+B429))*(1-'P-Parametri'!$B$32)</f>
        <v>728553.61499653652</v>
      </c>
      <c r="Z429" s="10">
        <f>IF(Y428&lt;=0,Z428,Z428*(1-X429/Y428))+MAX(0,-('1-Input'!$B$10-W429-IF(AND($A429&gt;=1,$A429&lt;1+'1-Input'!$B$12),$W$422,0)))</f>
        <v>508714.29374502</v>
      </c>
    </row>
    <row r="430" spans="1:26">
      <c r="A430" s="9">
        <f t="shared" si="8"/>
        <v>5</v>
      </c>
      <c r="B430" s="12">
        <f>IF($A430='P-Parametri'!$D$47,'P-Parametri'!$B$34,IF($A430='P-Parametri'!$D$48,'P-Parametri'!$C$34,'P-Parametri'!$D$50))</f>
        <v>2.7158250435358244E-2</v>
      </c>
      <c r="C430" s="10">
        <f>IF($A430&lt;='1-Input'!$B$26,0,IF($A430='1-Input'!$B$26+1,('1-Input'!$B$23+$C$423)*'1-Input'!$B$27,'1-Input'!$B$23+$C$423))</f>
        <v>0</v>
      </c>
      <c r="D430" s="10">
        <f>MAX(0,('1-Input'!$B$10-C430-IF(AND($A430&gt;=1,$A430&lt;1+'1-Input'!$B$12),$C$422,0)))/(1-'P-Parametri'!$B$31*MAX(0,IF(E429&lt;=0,0,(E429-F429)/E429)))</f>
        <v>12726.711809847115</v>
      </c>
      <c r="E430" s="10">
        <f>((E429-D430+MAX(0,-('1-Input'!$B$10-C430-IF(AND($A430&gt;=1,$A430&lt;1+'1-Input'!$B$12),$C$422,0))))*(1+B430))*(1-'P-Parametri'!$B$32)</f>
        <v>792419.18419741979</v>
      </c>
      <c r="F430" s="10">
        <f>IF(E429&lt;=0,F429,F429*(1-D430/E429))+MAX(0,-('1-Input'!$B$10-C430-IF(AND($A430&gt;=1,$A430&lt;1+'1-Input'!$B$12),$C$422,0)))</f>
        <v>539758.51712008624</v>
      </c>
      <c r="G430" s="10">
        <f>IF($A430&lt;='1-Input'!$B$26,0,IF($A430='1-Input'!$B$26+1,('1-Input'!$B$23+$G$423)*'1-Input'!$B$27,'1-Input'!$B$23+$G$423))</f>
        <v>0</v>
      </c>
      <c r="H430" s="10">
        <f>MAX(0,('1-Input'!$B$10-G430-IF(AND($A430&gt;=1,$A430&lt;1+'1-Input'!$B$12),$G$422,0)))/(1-'P-Parametri'!$B$31*MAX(0,IF(I429&lt;=0,0,(I429-J429)/I429)))</f>
        <v>3211.1287088764398</v>
      </c>
      <c r="I430" s="10">
        <f>((I429-H430+MAX(0,-('1-Input'!$B$10-G430-IF(AND($A430&gt;=1,$A430&lt;1+'1-Input'!$B$12),$G$422,0))))*(1+B430))*(1-'P-Parametri'!$B$32)</f>
        <v>843177.4091696901</v>
      </c>
      <c r="J430" s="10">
        <f>IF(I429&lt;=0,J429,J429*(1-H430/I429))+MAX(0,-('1-Input'!$B$10-G430-IF(AND($A430&gt;=1,$A430&lt;1+'1-Input'!$B$12),$G$422,0)))</f>
        <v>574332.62232733041</v>
      </c>
      <c r="K430" s="10">
        <f>IF($A430&lt;='1-Input'!$B$26,0,IF($A430='1-Input'!$B$26+1,('1-Input'!$B$23+$K$423)*'1-Input'!$B$27,'1-Input'!$B$23+$K$423))</f>
        <v>0</v>
      </c>
      <c r="L430" s="10">
        <f>MAX(0,('1-Input'!$B$10-K430-IF(AND($A430&gt;=1,$A430&lt;1+'1-Input'!$B$12),$K$422,0)))/(1-'P-Parametri'!$B$31*MAX(0,IF(M429&lt;=0,0,(M429-N429)/M429)))</f>
        <v>30664.787728984706</v>
      </c>
      <c r="M430" s="10">
        <f>((M429-L430+MAX(0,-('1-Input'!$B$10-K430-IF(AND($A430&gt;=1,$A430&lt;1+'1-Input'!$B$12),$K$422,0))))*(1+B430))*(1-'P-Parametri'!$B$32)</f>
        <v>696733.51959738403</v>
      </c>
      <c r="N430" s="10">
        <f>IF(M429&lt;=0,N429,N429*(1-L430/M429))+MAX(0,-('1-Input'!$B$10-K430-IF(AND($A430&gt;=1,$A430&lt;1+'1-Input'!$B$12),$K$422,0)))</f>
        <v>474581.96225604101</v>
      </c>
      <c r="O430" s="10">
        <f>IF($A430&lt;='1-Input'!$B$26,0,IF($A430='1-Input'!$B$26+1,('1-Input'!$B$23+$O$423)*'1-Input'!$B$27,'1-Input'!$B$23+$O$423))</f>
        <v>0</v>
      </c>
      <c r="P430" s="10">
        <f>MAX(0,('1-Input'!$B$10-O430-IF(AND($A430&gt;=1,$A430&lt;1+'1-Input'!$B$12),$O$422,0)))/(1-'P-Parametri'!$B$31*MAX(0,IF(Q429&lt;=0,0,(Q429-R429)/Q429)))</f>
        <v>25799.581407380712</v>
      </c>
      <c r="Q430" s="10">
        <f>((Q429-P430+MAX(0,-('1-Input'!$B$10-O430-IF(AND($A430&gt;=1,$A430&lt;1+'1-Input'!$B$12),$O$422,0))))*(1+B430))*(1-'P-Parametri'!$B$32)</f>
        <v>722685.60623128619</v>
      </c>
      <c r="R430" s="10">
        <f>IF(Q429&lt;=0,R429,R429*(1-P430/Q429))+MAX(0,-('1-Input'!$B$10-O430-IF(AND($A430&gt;=1,$A430&lt;1+'1-Input'!$B$12),$O$422,0)))</f>
        <v>492259.29778379516</v>
      </c>
      <c r="S430" s="10">
        <f>IF($A430&lt;='1-Input'!$B$26,0,IF($A430='1-Input'!$B$26+1,('1-Input'!$B$23+$S$423)*'1-Input'!$B$27,'1-Input'!$B$23+$S$423))</f>
        <v>0</v>
      </c>
      <c r="T430" s="10">
        <f>MAX(0,('1-Input'!$B$10-S430-IF(AND($A430&gt;=1,$A430&lt;1+'1-Input'!$B$12),$S$422,0)))/(1-'P-Parametri'!$B$31*MAX(0,IF(U429&lt;=0,0,(U429-V429)/U429)))</f>
        <v>26377.773915263202</v>
      </c>
      <c r="U430" s="10">
        <f>((U429-T430+MAX(0,-('1-Input'!$B$10-S430-IF(AND($A430&gt;=1,$A430&lt;1+'1-Input'!$B$12),$S$422,0))))*(1+B430))*(1-'P-Parametri'!$B$32)</f>
        <v>719601.39950627892</v>
      </c>
      <c r="V430" s="10">
        <f>IF(U429&lt;=0,V429,V429*(1-T430/U429))+MAX(0,-('1-Input'!$B$10-S430-IF(AND($A430&gt;=1,$A430&lt;1+'1-Input'!$B$12),$S$422,0)))</f>
        <v>490158.48185003176</v>
      </c>
      <c r="W430" s="10">
        <f>IF($A430&lt;='1-Input'!$B$26,0,IF($A430='1-Input'!$B$26+1,('1-Input'!$B$23+$W$423)*'1-Input'!$B$27,'1-Input'!$B$23+$W$423))</f>
        <v>0</v>
      </c>
      <c r="X430" s="10">
        <f>MAX(0,('1-Input'!$B$10-W430-IF(AND($A430&gt;=1,$A430&lt;1+'1-Input'!$B$12),$W$422,0)))/(1-'P-Parametri'!$B$31*MAX(0,IF(Y429&lt;=0,0,(Y429-Z429)/Y429)))</f>
        <v>26330.938916794439</v>
      </c>
      <c r="Y430" s="10">
        <f>((Y429-X430+MAX(0,-('1-Input'!$B$10-W430-IF(AND($A430&gt;=1,$A430&lt;1+'1-Input'!$B$12),$W$422,0))))*(1+B430))*(1-'P-Parametri'!$B$32)</f>
        <v>719851.22774734686</v>
      </c>
      <c r="Z430" s="10">
        <f>IF(Y429&lt;=0,Z429,Z429*(1-X430/Y429))+MAX(0,-('1-Input'!$B$10-W430-IF(AND($A430&gt;=1,$A430&lt;1+'1-Input'!$B$12),$W$422,0)))</f>
        <v>490328.65304682095</v>
      </c>
    </row>
    <row r="431" spans="1:26">
      <c r="A431" s="9">
        <f t="shared" si="8"/>
        <v>6</v>
      </c>
      <c r="B431" s="12">
        <f>IF($A431='P-Parametri'!$D$47,'P-Parametri'!$B$34,IF($A431='P-Parametri'!$D$48,'P-Parametri'!$C$34,'P-Parametri'!$D$50))</f>
        <v>2.7158250435358244E-2</v>
      </c>
      <c r="C431" s="10">
        <f>IF($A431&lt;='1-Input'!$B$26,0,IF($A431='1-Input'!$B$26+1,('1-Input'!$B$23+$C$423)*'1-Input'!$B$27,'1-Input'!$B$23+$C$423))</f>
        <v>0</v>
      </c>
      <c r="D431" s="10">
        <f>MAX(0,('1-Input'!$B$10-C431-IF(AND($A431&gt;=1,$A431&lt;1+'1-Input'!$B$12),$C$422,0)))/(1-'P-Parametri'!$B$31*MAX(0,IF(E430&lt;=0,0,(E430-F430)/E430)))</f>
        <v>31621.425037178462</v>
      </c>
      <c r="E431" s="10">
        <f>((E430-D431+MAX(0,-('1-Input'!$B$10-C431-IF(AND($A431&gt;=1,$A431&lt;1+'1-Input'!$B$12),$C$422,0))))*(1+B431))*(1-'P-Parametri'!$B$32)</f>
        <v>779896.7758437061</v>
      </c>
      <c r="F431" s="10">
        <f>IF(E430&lt;=0,F430,F430*(1-D431/E430))+MAX(0,-('1-Input'!$B$10-C431-IF(AND($A431&gt;=1,$A431&lt;1+'1-Input'!$B$12),$C$422,0)))</f>
        <v>518219.49607205571</v>
      </c>
      <c r="G431" s="10">
        <f>IF($A431&lt;='1-Input'!$B$26,0,IF($A431='1-Input'!$B$26+1,('1-Input'!$B$23+$G$423)*'1-Input'!$B$27,'1-Input'!$B$23+$G$423))</f>
        <v>0</v>
      </c>
      <c r="H431" s="10">
        <f>MAX(0,('1-Input'!$B$10-G431-IF(AND($A431&gt;=1,$A431&lt;1+'1-Input'!$B$12),$G$422,0)))/(1-'P-Parametri'!$B$31*MAX(0,IF(I430&lt;=0,0,(I430-J430)/I430)))</f>
        <v>31621.425037178462</v>
      </c>
      <c r="I431" s="10">
        <f>((I430-H431+MAX(0,-('1-Input'!$B$10-G431-IF(AND($A431&gt;=1,$A431&lt;1+'1-Input'!$B$12),$G$422,0))))*(1+B431))*(1-'P-Parametri'!$B$32)</f>
        <v>831929.23194231221</v>
      </c>
      <c r="J431" s="10">
        <f>IF(I430&lt;=0,J430,J430*(1-H431/I430))+MAX(0,-('1-Input'!$B$10-G431-IF(AND($A431&gt;=1,$A431&lt;1+'1-Input'!$B$12),$G$422,0)))</f>
        <v>552793.60127929982</v>
      </c>
      <c r="K431" s="10">
        <f>IF($A431&lt;='1-Input'!$B$26,0,IF($A431='1-Input'!$B$26+1,('1-Input'!$B$23+$K$423)*'1-Input'!$B$27,'1-Input'!$B$23+$K$423))</f>
        <v>0</v>
      </c>
      <c r="L431" s="10">
        <f>MAX(0,('1-Input'!$B$10-K431-IF(AND($A431&gt;=1,$A431&lt;1+'1-Input'!$B$12),$K$422,0)))/(1-'P-Parametri'!$B$31*MAX(0,IF(M430&lt;=0,0,(M430-N430)/M430)))</f>
        <v>31621.425037178458</v>
      </c>
      <c r="M431" s="10">
        <f>((M430-L431+MAX(0,-('1-Input'!$B$10-K431-IF(AND($A431&gt;=1,$A431&lt;1+'1-Input'!$B$12),$K$422,0))))*(1+B431))*(1-'P-Parametri'!$B$32)</f>
        <v>681809.02464107366</v>
      </c>
      <c r="N431" s="10">
        <f>IF(M430&lt;=0,N430,N430*(1-L431/M430))+MAX(0,-('1-Input'!$B$10-K431-IF(AND($A431&gt;=1,$A431&lt;1+'1-Input'!$B$12),$K$422,0)))</f>
        <v>453042.94120801048</v>
      </c>
      <c r="O431" s="10">
        <f>IF($A431&lt;='1-Input'!$B$26,0,IF($A431='1-Input'!$B$26+1,('1-Input'!$B$23+$O$423)*'1-Input'!$B$27,'1-Input'!$B$23+$O$423))</f>
        <v>0</v>
      </c>
      <c r="P431" s="10">
        <f>MAX(0,('1-Input'!$B$10-O431-IF(AND($A431&gt;=1,$A431&lt;1+'1-Input'!$B$12),$O$422,0)))/(1-'P-Parametri'!$B$31*MAX(0,IF(Q430&lt;=0,0,(Q430-R430)/Q430)))</f>
        <v>31621.425037178458</v>
      </c>
      <c r="Q431" s="10">
        <f>((Q430-P431+MAX(0,-('1-Input'!$B$10-O431-IF(AND($A431&gt;=1,$A431&lt;1+'1-Input'!$B$12),$O$422,0))))*(1+B431))*(1-'P-Parametri'!$B$32)</f>
        <v>708412.6107432954</v>
      </c>
      <c r="R431" s="10">
        <f>IF(Q430&lt;=0,R430,R430*(1-P431/Q430))+MAX(0,-('1-Input'!$B$10-O431-IF(AND($A431&gt;=1,$A431&lt;1+'1-Input'!$B$12),$O$422,0)))</f>
        <v>470720.27673576458</v>
      </c>
      <c r="S431" s="10">
        <f>IF($A431&lt;='1-Input'!$B$26,0,IF($A431='1-Input'!$B$26+1,('1-Input'!$B$23+$S$423)*'1-Input'!$B$27,'1-Input'!$B$23+$S$423))</f>
        <v>0</v>
      </c>
      <c r="T431" s="10">
        <f>MAX(0,('1-Input'!$B$10-S431-IF(AND($A431&gt;=1,$A431&lt;1+'1-Input'!$B$12),$S$422,0)))/(1-'P-Parametri'!$B$31*MAX(0,IF(U430&lt;=0,0,(U430-V430)/U430)))</f>
        <v>31621.425037178458</v>
      </c>
      <c r="U431" s="10">
        <f>((U430-T431+MAX(0,-('1-Input'!$B$10-S431-IF(AND($A431&gt;=1,$A431&lt;1+'1-Input'!$B$12),$S$422,0))))*(1+B431))*(1-'P-Parametri'!$B$32)</f>
        <v>705250.97829642321</v>
      </c>
      <c r="V431" s="10">
        <f>IF(U430&lt;=0,V430,V430*(1-T431/U430))+MAX(0,-('1-Input'!$B$10-S431-IF(AND($A431&gt;=1,$A431&lt;1+'1-Input'!$B$12),$S$422,0)))</f>
        <v>468619.46080200124</v>
      </c>
      <c r="W431" s="10">
        <f>IF($A431&lt;='1-Input'!$B$26,0,IF($A431='1-Input'!$B$26+1,('1-Input'!$B$23+$W$423)*'1-Input'!$B$27,'1-Input'!$B$23+$W$423))</f>
        <v>0</v>
      </c>
      <c r="X431" s="10">
        <f>MAX(0,('1-Input'!$B$10-W431-IF(AND($A431&gt;=1,$A431&lt;1+'1-Input'!$B$12),$W$422,0)))/(1-'P-Parametri'!$B$31*MAX(0,IF(Y430&lt;=0,0,(Y430-Z430)/Y430)))</f>
        <v>31621.425037178458</v>
      </c>
      <c r="Y431" s="10">
        <f>((Y430-X431+MAX(0,-('1-Input'!$B$10-W431-IF(AND($A431&gt;=1,$A431&lt;1+'1-Input'!$B$12),$W$422,0))))*(1+B431))*(1-'P-Parametri'!$B$32)</f>
        <v>705507.07820914988</v>
      </c>
      <c r="Z431" s="10">
        <f>IF(Y430&lt;=0,Z430,Z430*(1-X431/Y430))+MAX(0,-('1-Input'!$B$10-W431-IF(AND($A431&gt;=1,$A431&lt;1+'1-Input'!$B$12),$W$422,0)))</f>
        <v>468789.63199879043</v>
      </c>
    </row>
    <row r="432" spans="1:26">
      <c r="A432" s="9">
        <f t="shared" si="8"/>
        <v>7</v>
      </c>
      <c r="B432" s="12">
        <f>IF($A432='P-Parametri'!$D$47,'P-Parametri'!$B$34,IF($A432='P-Parametri'!$D$48,'P-Parametri'!$C$34,'P-Parametri'!$D$50))</f>
        <v>2.7158250435358244E-2</v>
      </c>
      <c r="C432" s="10">
        <f>IF($A432&lt;='1-Input'!$B$26,0,IF($A432='1-Input'!$B$26+1,('1-Input'!$B$23+$C$423)*'1-Input'!$B$27,'1-Input'!$B$23+$C$423))</f>
        <v>0</v>
      </c>
      <c r="D432" s="10">
        <f>MAX(0,('1-Input'!$B$10-C432-IF(AND($A432&gt;=1,$A432&lt;1+'1-Input'!$B$12),$C$422,0)))/(1-'P-Parametri'!$B$31*MAX(0,IF(E431&lt;=0,0,(E431-F431)/E431)))</f>
        <v>31771.675323993906</v>
      </c>
      <c r="E432" s="10">
        <f>((E431-D432+MAX(0,-('1-Input'!$B$10-C432-IF(AND($A432&gt;=1,$A432&lt;1+'1-Input'!$B$12),$C$422,0))))*(1+B432))*(1-'P-Parametri'!$B$32)</f>
        <v>766905.98361789086</v>
      </c>
      <c r="F432" s="10">
        <f>IF(E431&lt;=0,F431,F431*(1-D432/E431))+MAX(0,-('1-Input'!$B$10-C432-IF(AND($A432&gt;=1,$A432&lt;1+'1-Input'!$B$12),$C$422,0)))</f>
        <v>497108.11045573064</v>
      </c>
      <c r="G432" s="10">
        <f>IF($A432&lt;='1-Input'!$B$26,0,IF($A432='1-Input'!$B$26+1,('1-Input'!$B$23+$G$423)*'1-Input'!$B$27,'1-Input'!$B$23+$G$423))</f>
        <v>0</v>
      </c>
      <c r="H432" s="10">
        <f>MAX(0,('1-Input'!$B$10-G432-IF(AND($A432&gt;=1,$A432&lt;1+'1-Input'!$B$12),$G$422,0)))/(1-'P-Parametri'!$B$31*MAX(0,IF(I431&lt;=0,0,(I431-J431)/I431)))</f>
        <v>31771.67532399391</v>
      </c>
      <c r="I432" s="10">
        <f>((I431-H432+MAX(0,-('1-Input'!$B$10-G432-IF(AND($A432&gt;=1,$A432&lt;1+'1-Input'!$B$12),$G$422,0))))*(1+B432))*(1-'P-Parametri'!$B$32)</f>
        <v>820244.65905684559</v>
      </c>
      <c r="J432" s="10">
        <f>IF(I431&lt;=0,J431,J431*(1-H432/I431))+MAX(0,-('1-Input'!$B$10-G432-IF(AND($A432&gt;=1,$A432&lt;1+'1-Input'!$B$12),$G$422,0)))</f>
        <v>531682.21566297486</v>
      </c>
      <c r="K432" s="10">
        <f>IF($A432&lt;='1-Input'!$B$26,0,IF($A432='1-Input'!$B$26+1,('1-Input'!$B$23+$K$423)*'1-Input'!$B$27,'1-Input'!$B$23+$K$423))</f>
        <v>0</v>
      </c>
      <c r="L432" s="10">
        <f>MAX(0,('1-Input'!$B$10-K432-IF(AND($A432&gt;=1,$A432&lt;1+'1-Input'!$B$12),$K$422,0)))/(1-'P-Parametri'!$B$31*MAX(0,IF(M431&lt;=0,0,(M431-N431)/M431)))</f>
        <v>31771.675323993906</v>
      </c>
      <c r="M432" s="10">
        <f>((M431-L432+MAX(0,-('1-Input'!$B$10-K432-IF(AND($A432&gt;=1,$A432&lt;1+'1-Input'!$B$12),$K$422,0))))*(1+B432))*(1-'P-Parametri'!$B$32)</f>
        <v>666355.84398928517</v>
      </c>
      <c r="N432" s="10">
        <f>IF(M431&lt;=0,N431,N431*(1-L432/M431))+MAX(0,-('1-Input'!$B$10-K432-IF(AND($A432&gt;=1,$A432&lt;1+'1-Input'!$B$12),$K$422,0)))</f>
        <v>431931.55559168541</v>
      </c>
      <c r="O432" s="10">
        <f>IF($A432&lt;='1-Input'!$B$26,0,IF($A432='1-Input'!$B$26+1,('1-Input'!$B$23+$O$423)*'1-Input'!$B$27,'1-Input'!$B$23+$O$423))</f>
        <v>0</v>
      </c>
      <c r="P432" s="10">
        <f>MAX(0,('1-Input'!$B$10-O432-IF(AND($A432&gt;=1,$A432&lt;1+'1-Input'!$B$12),$O$422,0)))/(1-'P-Parametri'!$B$31*MAX(0,IF(Q431&lt;=0,0,(Q431-R431)/Q431)))</f>
        <v>31771.675323993906</v>
      </c>
      <c r="Q432" s="10">
        <f>((Q431-P432+MAX(0,-('1-Input'!$B$10-O432-IF(AND($A432&gt;=1,$A432&lt;1+'1-Input'!$B$12),$O$422,0))))*(1+B432))*(1-'P-Parametri'!$B$32)</f>
        <v>693627.28475943743</v>
      </c>
      <c r="R432" s="10">
        <f>IF(Q431&lt;=0,R431,R431*(1-P432/Q431))+MAX(0,-('1-Input'!$B$10-O432-IF(AND($A432&gt;=1,$A432&lt;1+'1-Input'!$B$12),$O$422,0)))</f>
        <v>449608.89111943956</v>
      </c>
      <c r="S432" s="10">
        <f>IF($A432&lt;='1-Input'!$B$26,0,IF($A432='1-Input'!$B$26+1,('1-Input'!$B$23+$S$423)*'1-Input'!$B$27,'1-Input'!$B$23+$S$423))</f>
        <v>0</v>
      </c>
      <c r="T432" s="10">
        <f>MAX(0,('1-Input'!$B$10-S432-IF(AND($A432&gt;=1,$A432&lt;1+'1-Input'!$B$12),$S$422,0)))/(1-'P-Parametri'!$B$31*MAX(0,IF(U431&lt;=0,0,(U431-V431)/U431)))</f>
        <v>31771.675323993906</v>
      </c>
      <c r="U432" s="10">
        <f>((U431-T432+MAX(0,-('1-Input'!$B$10-S432-IF(AND($A432&gt;=1,$A432&lt;1+'1-Input'!$B$12),$S$422,0))))*(1+B432))*(1-'P-Parametri'!$B$32)</f>
        <v>690386.28290049394</v>
      </c>
      <c r="V432" s="10">
        <f>IF(U431&lt;=0,V431,V431*(1-T432/U431))+MAX(0,-('1-Input'!$B$10-S432-IF(AND($A432&gt;=1,$A432&lt;1+'1-Input'!$B$12),$S$422,0)))</f>
        <v>447508.07518567622</v>
      </c>
      <c r="W432" s="10">
        <f>IF($A432&lt;='1-Input'!$B$26,0,IF($A432='1-Input'!$B$26+1,('1-Input'!$B$23+$W$423)*'1-Input'!$B$27,'1-Input'!$B$23+$W$423))</f>
        <v>0</v>
      </c>
      <c r="X432" s="10">
        <f>MAX(0,('1-Input'!$B$10-W432-IF(AND($A432&gt;=1,$A432&lt;1+'1-Input'!$B$12),$W$422,0)))/(1-'P-Parametri'!$B$31*MAX(0,IF(Y431&lt;=0,0,(Y431-Z431)/Y431)))</f>
        <v>31771.675323993906</v>
      </c>
      <c r="Y432" s="10">
        <f>((Y431-X432+MAX(0,-('1-Input'!$B$10-W432-IF(AND($A432&gt;=1,$A432&lt;1+'1-Input'!$B$12),$W$422,0))))*(1+B432))*(1-'P-Parametri'!$B$32)</f>
        <v>690648.81192851032</v>
      </c>
      <c r="Z432" s="10">
        <f>IF(Y431&lt;=0,Z431,Z431*(1-X432/Y431))+MAX(0,-('1-Input'!$B$10-W432-IF(AND($A432&gt;=1,$A432&lt;1+'1-Input'!$B$12),$W$422,0)))</f>
        <v>447678.24638246535</v>
      </c>
    </row>
    <row r="433" spans="1:26">
      <c r="A433" s="9">
        <f t="shared" si="8"/>
        <v>8</v>
      </c>
      <c r="B433" s="12">
        <f>IF($A433='P-Parametri'!$D$47,'P-Parametri'!$B$34,IF($A433='P-Parametri'!$D$48,'P-Parametri'!$C$34,'P-Parametri'!$D$50))</f>
        <v>2.7158250435358244E-2</v>
      </c>
      <c r="C433" s="10">
        <f>IF($A433&lt;='1-Input'!$B$26,0,IF($A433='1-Input'!$B$26+1,('1-Input'!$B$23+$C$423)*'1-Input'!$B$27,'1-Input'!$B$23+$C$423))</f>
        <v>0</v>
      </c>
      <c r="D433" s="10">
        <f>MAX(0,('1-Input'!$B$10-C433-IF(AND($A433&gt;=1,$A433&lt;1+'1-Input'!$B$12),$C$422,0)))/(1-'P-Parametri'!$B$31*MAX(0,IF(E432&lt;=0,0,(E432-F432)/E432)))</f>
        <v>31919.628331476059</v>
      </c>
      <c r="E433" s="10">
        <f>((E432-D433+MAX(0,-('1-Input'!$B$10-C433-IF(AND($A433&gt;=1,$A433&lt;1+'1-Input'!$B$12),$C$422,0))))*(1+B433))*(1-'P-Parametri'!$B$32)</f>
        <v>753437.40419227479</v>
      </c>
      <c r="F433" s="10">
        <f>IF(E432&lt;=0,F432,F432*(1-D433/E432))+MAX(0,-('1-Input'!$B$10-C433-IF(AND($A433&gt;=1,$A433&lt;1+'1-Input'!$B$12),$C$422,0)))</f>
        <v>476417.82186070096</v>
      </c>
      <c r="G433" s="10">
        <f>IF($A433&lt;='1-Input'!$B$26,0,IF($A433='1-Input'!$B$26+1,('1-Input'!$B$23+$G$423)*'1-Input'!$B$27,'1-Input'!$B$23+$G$423))</f>
        <v>0</v>
      </c>
      <c r="H433" s="10">
        <f>MAX(0,('1-Input'!$B$10-G433-IF(AND($A433&gt;=1,$A433&lt;1+'1-Input'!$B$12),$G$422,0)))/(1-'P-Parametri'!$B$31*MAX(0,IF(I432&lt;=0,0,(I432-J432)/I432)))</f>
        <v>31919.628331476062</v>
      </c>
      <c r="I433" s="10">
        <f>((I432-H433+MAX(0,-('1-Input'!$B$10-G433-IF(AND($A433&gt;=1,$A433&lt;1+'1-Input'!$B$12),$G$422,0))))*(1+B433))*(1-'P-Parametri'!$B$32)</f>
        <v>808115.09021560207</v>
      </c>
      <c r="J433" s="10">
        <f>IF(I432&lt;=0,J432,J432*(1-H433/I432))+MAX(0,-('1-Input'!$B$10-G433-IF(AND($A433&gt;=1,$A433&lt;1+'1-Input'!$B$12),$G$422,0)))</f>
        <v>510991.92706794519</v>
      </c>
      <c r="K433" s="10">
        <f>IF($A433&lt;='1-Input'!$B$26,0,IF($A433='1-Input'!$B$26+1,('1-Input'!$B$23+$K$423)*'1-Input'!$B$27,'1-Input'!$B$23+$K$423))</f>
        <v>0</v>
      </c>
      <c r="L433" s="10">
        <f>MAX(0,('1-Input'!$B$10-K433-IF(AND($A433&gt;=1,$A433&lt;1+'1-Input'!$B$12),$K$422,0)))/(1-'P-Parametri'!$B$31*MAX(0,IF(M432&lt;=0,0,(M432-N432)/M432)))</f>
        <v>31919.628331476059</v>
      </c>
      <c r="M433" s="10">
        <f>((M432-L433+MAX(0,-('1-Input'!$B$10-K433-IF(AND($A433&gt;=1,$A433&lt;1+'1-Input'!$B$12),$K$422,0))))*(1+B433))*(1-'P-Parametri'!$B$32)</f>
        <v>650363.06050132914</v>
      </c>
      <c r="N433" s="10">
        <f>IF(M432&lt;=0,N432,N432*(1-L433/M432))+MAX(0,-('1-Input'!$B$10-K433-IF(AND($A433&gt;=1,$A433&lt;1+'1-Input'!$B$12),$K$422,0)))</f>
        <v>411241.26699665567</v>
      </c>
      <c r="O433" s="10">
        <f>IF($A433&lt;='1-Input'!$B$26,0,IF($A433='1-Input'!$B$26+1,('1-Input'!$B$23+$O$423)*'1-Input'!$B$27,'1-Input'!$B$23+$O$423))</f>
        <v>0</v>
      </c>
      <c r="P433" s="10">
        <f>MAX(0,('1-Input'!$B$10-O433-IF(AND($A433&gt;=1,$A433&lt;1+'1-Input'!$B$12),$O$422,0)))/(1-'P-Parametri'!$B$31*MAX(0,IF(Q432&lt;=0,0,(Q432-R432)/Q432)))</f>
        <v>31919.628331476059</v>
      </c>
      <c r="Q433" s="10">
        <f>((Q432-P433+MAX(0,-('1-Input'!$B$10-O433-IF(AND($A433&gt;=1,$A433&lt;1+'1-Input'!$B$12),$O$422,0))))*(1+B433))*(1-'P-Parametri'!$B$32)</f>
        <v>678319.1217188735</v>
      </c>
      <c r="R433" s="10">
        <f>IF(Q432&lt;=0,R432,R432*(1-P433/Q432))+MAX(0,-('1-Input'!$B$10-O433-IF(AND($A433&gt;=1,$A433&lt;1+'1-Input'!$B$12),$O$422,0)))</f>
        <v>428918.60252440989</v>
      </c>
      <c r="S433" s="10">
        <f>IF($A433&lt;='1-Input'!$B$26,0,IF($A433='1-Input'!$B$26+1,('1-Input'!$B$23+$S$423)*'1-Input'!$B$27,'1-Input'!$B$23+$S$423))</f>
        <v>0</v>
      </c>
      <c r="T433" s="10">
        <f>MAX(0,('1-Input'!$B$10-S433-IF(AND($A433&gt;=1,$A433&lt;1+'1-Input'!$B$12),$S$422,0)))/(1-'P-Parametri'!$B$31*MAX(0,IF(U432&lt;=0,0,(U432-V432)/U432)))</f>
        <v>31919.628331476059</v>
      </c>
      <c r="U433" s="10">
        <f>((U432-T433+MAX(0,-('1-Input'!$B$10-S433-IF(AND($A433&gt;=1,$A433&lt;1+'1-Input'!$B$12),$S$422,0))))*(1+B433))*(1-'P-Parametri'!$B$32)</f>
        <v>674996.75796338159</v>
      </c>
      <c r="V433" s="10">
        <f>IF(U432&lt;=0,V432,V432*(1-T433/U432))+MAX(0,-('1-Input'!$B$10-S433-IF(AND($A433&gt;=1,$A433&lt;1+'1-Input'!$B$12),$S$422,0)))</f>
        <v>426817.78659064654</v>
      </c>
      <c r="W433" s="10">
        <f>IF($A433&lt;='1-Input'!$B$26,0,IF($A433='1-Input'!$B$26+1,('1-Input'!$B$23+$W$423)*'1-Input'!$B$27,'1-Input'!$B$23+$W$423))</f>
        <v>0</v>
      </c>
      <c r="X433" s="10">
        <f>MAX(0,('1-Input'!$B$10-W433-IF(AND($A433&gt;=1,$A433&lt;1+'1-Input'!$B$12),$W$422,0)))/(1-'P-Parametri'!$B$31*MAX(0,IF(Y432&lt;=0,0,(Y432-Z432)/Y432)))</f>
        <v>31919.628331476059</v>
      </c>
      <c r="Y433" s="10">
        <f>((Y432-X433+MAX(0,-('1-Input'!$B$10-W433-IF(AND($A433&gt;=1,$A433&lt;1+'1-Input'!$B$12),$W$422,0))))*(1+B433))*(1-'P-Parametri'!$B$32)</f>
        <v>675265.87750277319</v>
      </c>
      <c r="Z433" s="10">
        <f>IF(Y432&lt;=0,Z432,Z432*(1-X433/Y432))+MAX(0,-('1-Input'!$B$10-W433-IF(AND($A433&gt;=1,$A433&lt;1+'1-Input'!$B$12),$W$422,0)))</f>
        <v>426987.95778743568</v>
      </c>
    </row>
    <row r="434" spans="1:26">
      <c r="A434" s="9">
        <f t="shared" si="8"/>
        <v>9</v>
      </c>
      <c r="B434" s="12">
        <f>IF($A434='P-Parametri'!$D$47,'P-Parametri'!$B$34,IF($A434='P-Parametri'!$D$48,'P-Parametri'!$C$34,'P-Parametri'!$D$50))</f>
        <v>2.7158250435358244E-2</v>
      </c>
      <c r="C434" s="10">
        <f>IF($A434&lt;='1-Input'!$B$26,0,IF($A434='1-Input'!$B$26+1,('1-Input'!$B$23+$C$423)*'1-Input'!$B$27,'1-Input'!$B$23+$C$423))</f>
        <v>0</v>
      </c>
      <c r="D434" s="10">
        <f>MAX(0,('1-Input'!$B$10-C434-IF(AND($A434&gt;=1,$A434&lt;1+'1-Input'!$B$12),$C$422,0)))/(1-'P-Parametri'!$B$31*MAX(0,IF(E433&lt;=0,0,(E433-F433)/E433)))</f>
        <v>32065.291911500633</v>
      </c>
      <c r="E434" s="10">
        <f>((E433-D434+MAX(0,-('1-Input'!$B$10-C434-IF(AND($A434&gt;=1,$A434&lt;1+'1-Input'!$B$12),$C$422,0))))*(1+B434))*(1-'P-Parametri'!$B$32)</f>
        <v>739481.39012965246</v>
      </c>
      <c r="F434" s="10">
        <f>IF(E433&lt;=0,F433,F433*(1-D434/E433))+MAX(0,-('1-Input'!$B$10-C434-IF(AND($A434&gt;=1,$A434&lt;1+'1-Input'!$B$12),$C$422,0)))</f>
        <v>456142.11422420276</v>
      </c>
      <c r="G434" s="10">
        <f>IF($A434&lt;='1-Input'!$B$26,0,IF($A434='1-Input'!$B$26+1,('1-Input'!$B$23+$G$423)*'1-Input'!$B$27,'1-Input'!$B$23+$G$423))</f>
        <v>0</v>
      </c>
      <c r="H434" s="10">
        <f>MAX(0,('1-Input'!$B$10-G434-IF(AND($A434&gt;=1,$A434&lt;1+'1-Input'!$B$12),$G$422,0)))/(1-'P-Parametri'!$B$31*MAX(0,IF(I433&lt;=0,0,(I433-J433)/I433)))</f>
        <v>32065.291911500637</v>
      </c>
      <c r="I434" s="10">
        <f>((I433-H434+MAX(0,-('1-Input'!$B$10-G434-IF(AND($A434&gt;=1,$A434&lt;1+'1-Input'!$B$12),$G$422,0))))*(1+B434))*(1-'P-Parametri'!$B$32)</f>
        <v>795531.70117060002</v>
      </c>
      <c r="J434" s="10">
        <f>IF(I433&lt;=0,J433,J433*(1-H434/I433))+MAX(0,-('1-Input'!$B$10-G434-IF(AND($A434&gt;=1,$A434&lt;1+'1-Input'!$B$12),$G$422,0)))</f>
        <v>490716.21943144698</v>
      </c>
      <c r="K434" s="10">
        <f>IF($A434&lt;='1-Input'!$B$26,0,IF($A434='1-Input'!$B$26+1,('1-Input'!$B$23+$K$423)*'1-Input'!$B$27,'1-Input'!$B$23+$K$423))</f>
        <v>0</v>
      </c>
      <c r="L434" s="10">
        <f>MAX(0,('1-Input'!$B$10-K434-IF(AND($A434&gt;=1,$A434&lt;1+'1-Input'!$B$12),$K$422,0)))/(1-'P-Parametri'!$B$31*MAX(0,IF(M433&lt;=0,0,(M433-N433)/M433)))</f>
        <v>32065.291911500637</v>
      </c>
      <c r="M434" s="10">
        <f>((M433-L434+MAX(0,-('1-Input'!$B$10-K434-IF(AND($A434&gt;=1,$A434&lt;1+'1-Input'!$B$12),$K$422,0))))*(1+B434))*(1-'P-Parametri'!$B$32)</f>
        <v>633819.47492434853</v>
      </c>
      <c r="N434" s="10">
        <f>IF(M433&lt;=0,N433,N433*(1-L434/M433))+MAX(0,-('1-Input'!$B$10-K434-IF(AND($A434&gt;=1,$A434&lt;1+'1-Input'!$B$12),$K$422,0)))</f>
        <v>390965.55936015747</v>
      </c>
      <c r="O434" s="10">
        <f>IF($A434&lt;='1-Input'!$B$26,0,IF($A434='1-Input'!$B$26+1,('1-Input'!$B$23+$O$423)*'1-Input'!$B$27,'1-Input'!$B$23+$O$423))</f>
        <v>0</v>
      </c>
      <c r="P434" s="10">
        <f>MAX(0,('1-Input'!$B$10-O434-IF(AND($A434&gt;=1,$A434&lt;1+'1-Input'!$B$12),$O$422,0)))/(1-'P-Parametri'!$B$31*MAX(0,IF(Q433&lt;=0,0,(Q433-R433)/Q433)))</f>
        <v>32065.291911500633</v>
      </c>
      <c r="Q434" s="10">
        <f>((Q433-P434+MAX(0,-('1-Input'!$B$10-O434-IF(AND($A434&gt;=1,$A434&lt;1+'1-Input'!$B$12),$O$422,0))))*(1+B434))*(1-'P-Parametri'!$B$32)</f>
        <v>662477.34325576667</v>
      </c>
      <c r="R434" s="10">
        <f>IF(Q433&lt;=0,R433,R433*(1-P434/Q433))+MAX(0,-('1-Input'!$B$10-O434-IF(AND($A434&gt;=1,$A434&lt;1+'1-Input'!$B$12),$O$422,0)))</f>
        <v>408642.89488791168</v>
      </c>
      <c r="S434" s="10">
        <f>IF($A434&lt;='1-Input'!$B$26,0,IF($A434='1-Input'!$B$26+1,('1-Input'!$B$23+$S$423)*'1-Input'!$B$27,'1-Input'!$B$23+$S$423))</f>
        <v>0</v>
      </c>
      <c r="T434" s="10">
        <f>MAX(0,('1-Input'!$B$10-S434-IF(AND($A434&gt;=1,$A434&lt;1+'1-Input'!$B$12),$S$422,0)))/(1-'P-Parametri'!$B$31*MAX(0,IF(U433&lt;=0,0,(U433-V433)/U433)))</f>
        <v>32065.291911500633</v>
      </c>
      <c r="U434" s="10">
        <f>((U433-T434+MAX(0,-('1-Input'!$B$10-S434-IF(AND($A434&gt;=1,$A434&lt;1+'1-Input'!$B$12),$S$422,0))))*(1+B434))*(1-'P-Parametri'!$B$32)</f>
        <v>659071.57510005066</v>
      </c>
      <c r="V434" s="10">
        <f>IF(U433&lt;=0,V433,V433*(1-T434/U433))+MAX(0,-('1-Input'!$B$10-S434-IF(AND($A434&gt;=1,$A434&lt;1+'1-Input'!$B$12),$S$422,0)))</f>
        <v>406542.07895414834</v>
      </c>
      <c r="W434" s="10">
        <f>IF($A434&lt;='1-Input'!$B$26,0,IF($A434='1-Input'!$B$26+1,('1-Input'!$B$23+$W$423)*'1-Input'!$B$27,'1-Input'!$B$23+$W$423))</f>
        <v>0</v>
      </c>
      <c r="X434" s="10">
        <f>MAX(0,('1-Input'!$B$10-W434-IF(AND($A434&gt;=1,$A434&lt;1+'1-Input'!$B$12),$W$422,0)))/(1-'P-Parametri'!$B$31*MAX(0,IF(Y433&lt;=0,0,(Y433-Z433)/Y433)))</f>
        <v>32065.291911500633</v>
      </c>
      <c r="Y434" s="10">
        <f>((Y433-X434+MAX(0,-('1-Input'!$B$10-W434-IF(AND($A434&gt;=1,$A434&lt;1+'1-Input'!$B$12),$W$422,0))))*(1+B434))*(1-'P-Parametri'!$B$32)</f>
        <v>659347.4505985796</v>
      </c>
      <c r="Z434" s="10">
        <f>IF(Y433&lt;=0,Z433,Z433*(1-X434/Y433))+MAX(0,-('1-Input'!$B$10-W434-IF(AND($A434&gt;=1,$A434&lt;1+'1-Input'!$B$12),$W$422,0)))</f>
        <v>406712.25015093747</v>
      </c>
    </row>
    <row r="435" spans="1:26">
      <c r="A435" s="9">
        <f t="shared" si="8"/>
        <v>10</v>
      </c>
      <c r="B435" s="12">
        <f>IF($A435='P-Parametri'!$D$47,'P-Parametri'!$B$34,IF($A435='P-Parametri'!$D$48,'P-Parametri'!$C$34,'P-Parametri'!$D$50))</f>
        <v>2.7158250435358244E-2</v>
      </c>
      <c r="C435" s="10">
        <f>IF($A435&lt;='1-Input'!$B$26,0,IF($A435='1-Input'!$B$26+1,('1-Input'!$B$23+$C$423)*'1-Input'!$B$27,'1-Input'!$B$23+$C$423))</f>
        <v>0</v>
      </c>
      <c r="D435" s="10">
        <f>MAX(0,('1-Input'!$B$10-C435-IF(AND($A435&gt;=1,$A435&lt;1+'1-Input'!$B$12),$C$422,0)))/(1-'P-Parametri'!$B$31*MAX(0,IF(E434&lt;=0,0,(E434-F434)/E434)))</f>
        <v>32208.675060291636</v>
      </c>
      <c r="E435" s="10">
        <f>((E434-D435+MAX(0,-('1-Input'!$B$10-C435-IF(AND($A435&gt;=1,$A435&lt;1+'1-Input'!$B$12),$C$422,0))))*(1+B435))*(1-'P-Parametri'!$B$32)</f>
        <v>725028.04258212761</v>
      </c>
      <c r="F435" s="10">
        <f>IF(E434&lt;=0,F434,F434*(1-D435/E434))+MAX(0,-('1-Input'!$B$10-C435-IF(AND($A435&gt;=1,$A435&lt;1+'1-Input'!$B$12),$C$422,0)))</f>
        <v>436274.49708810973</v>
      </c>
      <c r="G435" s="10">
        <f>IF($A435&lt;='1-Input'!$B$26,0,IF($A435='1-Input'!$B$26+1,('1-Input'!$B$23+$G$423)*'1-Input'!$B$27,'1-Input'!$B$23+$G$423))</f>
        <v>0</v>
      </c>
      <c r="H435" s="10">
        <f>MAX(0,('1-Input'!$B$10-G435-IF(AND($A435&gt;=1,$A435&lt;1+'1-Input'!$B$12),$G$422,0)))/(1-'P-Parametri'!$B$31*MAX(0,IF(I434&lt;=0,0,(I434-J434)/I434)))</f>
        <v>32208.67506029164</v>
      </c>
      <c r="I435" s="10">
        <f>((I434-H435+MAX(0,-('1-Input'!$B$10-G435-IF(AND($A435&gt;=1,$A435&lt;1+'1-Input'!$B$12),$G$422,0))))*(1+B435))*(1-'P-Parametri'!$B$32)</f>
        <v>782485.43692845467</v>
      </c>
      <c r="J435" s="10">
        <f>IF(I434&lt;=0,J434,J434*(1-H435/I434))+MAX(0,-('1-Input'!$B$10-G435-IF(AND($A435&gt;=1,$A435&lt;1+'1-Input'!$B$12),$G$422,0)))</f>
        <v>470848.60229535395</v>
      </c>
      <c r="K435" s="10">
        <f>IF($A435&lt;='1-Input'!$B$26,0,IF($A435='1-Input'!$B$26+1,('1-Input'!$B$23+$K$423)*'1-Input'!$B$27,'1-Input'!$B$23+$K$423))</f>
        <v>0</v>
      </c>
      <c r="L435" s="10">
        <f>MAX(0,('1-Input'!$B$10-K435-IF(AND($A435&gt;=1,$A435&lt;1+'1-Input'!$B$12),$K$422,0)))/(1-'P-Parametri'!$B$31*MAX(0,IF(M434&lt;=0,0,(M434-N434)/M434)))</f>
        <v>32208.675060291636</v>
      </c>
      <c r="M435" s="10">
        <f>((M434-L435+MAX(0,-('1-Input'!$B$10-K435-IF(AND($A435&gt;=1,$A435&lt;1+'1-Input'!$B$12),$K$422,0))))*(1+B435))*(1-'P-Parametri'!$B$32)</f>
        <v>616713.59763811831</v>
      </c>
      <c r="N435" s="10">
        <f>IF(M434&lt;=0,N434,N434*(1-L435/M434))+MAX(0,-('1-Input'!$B$10-K435-IF(AND($A435&gt;=1,$A435&lt;1+'1-Input'!$B$12),$K$422,0)))</f>
        <v>371097.94222406443</v>
      </c>
      <c r="O435" s="10">
        <f>IF($A435&lt;='1-Input'!$B$26,0,IF($A435='1-Input'!$B$26+1,('1-Input'!$B$23+$O$423)*'1-Input'!$B$27,'1-Input'!$B$23+$O$423))</f>
        <v>0</v>
      </c>
      <c r="P435" s="10">
        <f>MAX(0,('1-Input'!$B$10-O435-IF(AND($A435&gt;=1,$A435&lt;1+'1-Input'!$B$12),$O$422,0)))/(1-'P-Parametri'!$B$31*MAX(0,IF(Q434&lt;=0,0,(Q434-R434)/Q434)))</f>
        <v>32208.675060291636</v>
      </c>
      <c r="Q435" s="10">
        <f>((Q434-P435+MAX(0,-('1-Input'!$B$10-O435-IF(AND($A435&gt;=1,$A435&lt;1+'1-Input'!$B$12),$O$422,0))))*(1+B435))*(1-'P-Parametri'!$B$32)</f>
        <v>646090.89120283164</v>
      </c>
      <c r="R435" s="10">
        <f>IF(Q434&lt;=0,R434,R434*(1-P435/Q434))+MAX(0,-('1-Input'!$B$10-O435-IF(AND($A435&gt;=1,$A435&lt;1+'1-Input'!$B$12),$O$422,0)))</f>
        <v>388775.27775181865</v>
      </c>
      <c r="S435" s="10">
        <f>IF($A435&lt;='1-Input'!$B$26,0,IF($A435='1-Input'!$B$26+1,('1-Input'!$B$23+$S$423)*'1-Input'!$B$27,'1-Input'!$B$23+$S$423))</f>
        <v>0</v>
      </c>
      <c r="T435" s="10">
        <f>MAX(0,('1-Input'!$B$10-S435-IF(AND($A435&gt;=1,$A435&lt;1+'1-Input'!$B$12),$S$422,0)))/(1-'P-Parametri'!$B$31*MAX(0,IF(U434&lt;=0,0,(U434-V434)/U434)))</f>
        <v>32208.675060291636</v>
      </c>
      <c r="U435" s="10">
        <f>((U434-T435+MAX(0,-('1-Input'!$B$10-S435-IF(AND($A435&gt;=1,$A435&lt;1+'1-Input'!$B$12),$S$422,0))))*(1+B435))*(1-'P-Parametri'!$B$32)</f>
        <v>642599.62486833835</v>
      </c>
      <c r="V435" s="10">
        <f>IF(U434&lt;=0,V434,V434*(1-T435/U434))+MAX(0,-('1-Input'!$B$10-S435-IF(AND($A435&gt;=1,$A435&lt;1+'1-Input'!$B$12),$S$422,0)))</f>
        <v>386674.46181805531</v>
      </c>
      <c r="W435" s="10">
        <f>IF($A435&lt;='1-Input'!$B$26,0,IF($A435='1-Input'!$B$26+1,('1-Input'!$B$23+$W$423)*'1-Input'!$B$27,'1-Input'!$B$23+$W$423))</f>
        <v>0</v>
      </c>
      <c r="X435" s="10">
        <f>MAX(0,('1-Input'!$B$10-W435-IF(AND($A435&gt;=1,$A435&lt;1+'1-Input'!$B$12),$W$422,0)))/(1-'P-Parametri'!$B$31*MAX(0,IF(Y434&lt;=0,0,(Y434-Z434)/Y434)))</f>
        <v>32208.675060291636</v>
      </c>
      <c r="Y435" s="10">
        <f>((Y434-X435+MAX(0,-('1-Input'!$B$10-W435-IF(AND($A435&gt;=1,$A435&lt;1+'1-Input'!$B$12),$W$422,0))))*(1+B435))*(1-'P-Parametri'!$B$32)</f>
        <v>642882.42592715658</v>
      </c>
      <c r="Z435" s="10">
        <f>IF(Y434&lt;=0,Z434,Z434*(1-X435/Y434))+MAX(0,-('1-Input'!$B$10-W435-IF(AND($A435&gt;=1,$A435&lt;1+'1-Input'!$B$12),$W$422,0)))</f>
        <v>386844.63301484444</v>
      </c>
    </row>
    <row r="436" spans="1:26">
      <c r="A436" s="9">
        <f t="shared" si="8"/>
        <v>11</v>
      </c>
      <c r="B436" s="12">
        <f>IF($A436='P-Parametri'!$D$47,'P-Parametri'!$B$34,IF($A436='P-Parametri'!$D$48,'P-Parametri'!$C$34,'P-Parametri'!$D$50))</f>
        <v>2.7158250435358244E-2</v>
      </c>
      <c r="C436" s="10">
        <f>IF($A436&lt;='1-Input'!$B$26,0,IF($A436='1-Input'!$B$26+1,('1-Input'!$B$23+$C$423)*'1-Input'!$B$27,'1-Input'!$B$23+$C$423))</f>
        <v>0</v>
      </c>
      <c r="D436" s="10">
        <f>MAX(0,('1-Input'!$B$10-C436-IF(AND($A436&gt;=1,$A436&lt;1+'1-Input'!$B$12),$C$422,0)))/(1-'P-Parametri'!$B$31*MAX(0,IF(E435&lt;=0,0,(E435-F435)/E435)))</f>
        <v>32349.787874374833</v>
      </c>
      <c r="E436" s="10">
        <f>((E435-D436+MAX(0,-('1-Input'!$B$10-C436-IF(AND($A436&gt;=1,$A436&lt;1+'1-Input'!$B$12),$C$422,0))))*(1+B436))*(1-'P-Parametri'!$B$32)</f>
        <v>710067.20385179226</v>
      </c>
      <c r="F436" s="10">
        <f>IF(E435&lt;=0,F435,F435*(1-D436/E435))+MAX(0,-('1-Input'!$B$10-C436-IF(AND($A436&gt;=1,$A436&lt;1+'1-Input'!$B$12),$C$422,0)))</f>
        <v>416808.50873056118</v>
      </c>
      <c r="G436" s="10">
        <f>IF($A436&lt;='1-Input'!$B$26,0,IF($A436='1-Input'!$B$26+1,('1-Input'!$B$23+$G$423)*'1-Input'!$B$27,'1-Input'!$B$23+$G$423))</f>
        <v>0</v>
      </c>
      <c r="H436" s="10">
        <f>MAX(0,('1-Input'!$B$10-G436-IF(AND($A436&gt;=1,$A436&lt;1+'1-Input'!$B$12),$G$422,0)))/(1-'P-Parametri'!$B$31*MAX(0,IF(I435&lt;=0,0,(I435-J435)/I435)))</f>
        <v>32349.787874374837</v>
      </c>
      <c r="I436" s="10">
        <f>((I435-H436+MAX(0,-('1-Input'!$B$10-G436-IF(AND($A436&gt;=1,$A436&lt;1+'1-Input'!$B$12),$G$422,0))))*(1+B436))*(1-'P-Parametri'!$B$32)</f>
        <v>768967.00482983724</v>
      </c>
      <c r="J436" s="10">
        <f>IF(I435&lt;=0,J435,J435*(1-H436/I435))+MAX(0,-('1-Input'!$B$10-G436-IF(AND($A436&gt;=1,$A436&lt;1+'1-Input'!$B$12),$G$422,0)))</f>
        <v>451382.61393780541</v>
      </c>
      <c r="K436" s="10">
        <f>IF($A436&lt;='1-Input'!$B$26,0,IF($A436='1-Input'!$B$26+1,('1-Input'!$B$23+$K$423)*'1-Input'!$B$27,'1-Input'!$B$23+$K$423))</f>
        <v>0</v>
      </c>
      <c r="L436" s="10">
        <f>MAX(0,('1-Input'!$B$10-K436-IF(AND($A436&gt;=1,$A436&lt;1+'1-Input'!$B$12),$K$422,0)))/(1-'P-Parametri'!$B$31*MAX(0,IF(M435&lt;=0,0,(M435-N435)/M435)))</f>
        <v>32349.787874374833</v>
      </c>
      <c r="M436" s="10">
        <f>((M435-L436+MAX(0,-('1-Input'!$B$10-K436-IF(AND($A436&gt;=1,$A436&lt;1+'1-Input'!$B$12),$K$422,0))))*(1+B436))*(1-'P-Parametri'!$B$32)</f>
        <v>599033.64023775794</v>
      </c>
      <c r="N436" s="10">
        <f>IF(M435&lt;=0,N435,N435*(1-L436/M435))+MAX(0,-('1-Input'!$B$10-K436-IF(AND($A436&gt;=1,$A436&lt;1+'1-Input'!$B$12),$K$422,0)))</f>
        <v>351631.95386651589</v>
      </c>
      <c r="O436" s="10">
        <f>IF($A436&lt;='1-Input'!$B$26,0,IF($A436='1-Input'!$B$26+1,('1-Input'!$B$23+$O$423)*'1-Input'!$B$27,'1-Input'!$B$23+$O$423))</f>
        <v>0</v>
      </c>
      <c r="P436" s="10">
        <f>MAX(0,('1-Input'!$B$10-O436-IF(AND($A436&gt;=1,$A436&lt;1+'1-Input'!$B$12),$O$422,0)))/(1-'P-Parametri'!$B$31*MAX(0,IF(Q435&lt;=0,0,(Q435-R435)/Q435)))</f>
        <v>32349.787874374833</v>
      </c>
      <c r="Q436" s="10">
        <f>((Q435-P436+MAX(0,-('1-Input'!$B$10-O436-IF(AND($A436&gt;=1,$A436&lt;1+'1-Input'!$B$12),$O$422,0))))*(1+B436))*(1-'P-Parametri'!$B$32)</f>
        <v>629148.41943929379</v>
      </c>
      <c r="R436" s="10">
        <f>IF(Q435&lt;=0,R435,R435*(1-P436/Q435))+MAX(0,-('1-Input'!$B$10-O436-IF(AND($A436&gt;=1,$A436&lt;1+'1-Input'!$B$12),$O$422,0)))</f>
        <v>369309.2893942701</v>
      </c>
      <c r="S436" s="10">
        <f>IF($A436&lt;='1-Input'!$B$26,0,IF($A436='1-Input'!$B$26+1,('1-Input'!$B$23+$S$423)*'1-Input'!$B$27,'1-Input'!$B$23+$S$423))</f>
        <v>0</v>
      </c>
      <c r="T436" s="10">
        <f>MAX(0,('1-Input'!$B$10-S436-IF(AND($A436&gt;=1,$A436&lt;1+'1-Input'!$B$12),$S$422,0)))/(1-'P-Parametri'!$B$31*MAX(0,IF(U435&lt;=0,0,(U435-V435)/U435)))</f>
        <v>32349.787874374833</v>
      </c>
      <c r="U436" s="10">
        <f>((U435-T436+MAX(0,-('1-Input'!$B$10-S436-IF(AND($A436&gt;=1,$A436&lt;1+'1-Input'!$B$12),$S$422,0))))*(1+B436))*(1-'P-Parametri'!$B$32)</f>
        <v>625569.5085853918</v>
      </c>
      <c r="V436" s="10">
        <f>IF(U435&lt;=0,V435,V435*(1-T436/U435))+MAX(0,-('1-Input'!$B$10-S436-IF(AND($A436&gt;=1,$A436&lt;1+'1-Input'!$B$12),$S$422,0)))</f>
        <v>367208.47346050676</v>
      </c>
      <c r="W436" s="10">
        <f>IF($A436&lt;='1-Input'!$B$26,0,IF($A436='1-Input'!$B$26+1,('1-Input'!$B$23+$W$423)*'1-Input'!$B$27,'1-Input'!$B$23+$W$423))</f>
        <v>0</v>
      </c>
      <c r="X436" s="10">
        <f>MAX(0,('1-Input'!$B$10-W436-IF(AND($A436&gt;=1,$A436&lt;1+'1-Input'!$B$12),$W$422,0)))/(1-'P-Parametri'!$B$31*MAX(0,IF(Y435&lt;=0,0,(Y435-Z435)/Y435)))</f>
        <v>32349.787874374833</v>
      </c>
      <c r="Y436" s="10">
        <f>((Y435-X436+MAX(0,-('1-Input'!$B$10-W436-IF(AND($A436&gt;=1,$A436&lt;1+'1-Input'!$B$12),$W$422,0))))*(1+B436))*(1-'P-Parametri'!$B$32)</f>
        <v>625859.4090633071</v>
      </c>
      <c r="Z436" s="10">
        <f>IF(Y435&lt;=0,Z435,Z435*(1-X436/Y435))+MAX(0,-('1-Input'!$B$10-W436-IF(AND($A436&gt;=1,$A436&lt;1+'1-Input'!$B$12),$W$422,0)))</f>
        <v>367378.6446572959</v>
      </c>
    </row>
    <row r="437" spans="1:26">
      <c r="A437" s="9">
        <f t="shared" si="8"/>
        <v>12</v>
      </c>
      <c r="B437" s="12">
        <f>IF($A437='P-Parametri'!$D$47,'P-Parametri'!$B$34,IF($A437='P-Parametri'!$D$48,'P-Parametri'!$C$34,'P-Parametri'!$D$50))</f>
        <v>2.7158250435358244E-2</v>
      </c>
      <c r="C437" s="10">
        <f>IF($A437&lt;='1-Input'!$B$26,0,IF($A437='1-Input'!$B$26+1,('1-Input'!$B$23+$C$423)*'1-Input'!$B$27,'1-Input'!$B$23+$C$423))</f>
        <v>0</v>
      </c>
      <c r="D437" s="10">
        <f>MAX(0,('1-Input'!$B$10-C437-IF(AND($A437&gt;=1,$A437&lt;1+'1-Input'!$B$12),$C$422,0)))/(1-'P-Parametri'!$B$31*MAX(0,IF(E436&lt;=0,0,(E436-F436)/E436)))</f>
        <v>32488.641506495631</v>
      </c>
      <c r="E437" s="10">
        <f>((E436-D437+MAX(0,-('1-Input'!$B$10-C437-IF(AND($A437&gt;=1,$A437&lt;1+'1-Input'!$B$12),$C$422,0))))*(1+B437))*(1-'P-Parametri'!$B$32)</f>
        <v>694588.44980983797</v>
      </c>
      <c r="F437" s="10">
        <f>IF(E436&lt;=0,F436,F436*(1-D437/E436))+MAX(0,-('1-Input'!$B$10-C437-IF(AND($A437&gt;=1,$A437&lt;1+'1-Input'!$B$12),$C$422,0)))</f>
        <v>397737.71917212568</v>
      </c>
      <c r="G437" s="10">
        <f>IF($A437&lt;='1-Input'!$B$26,0,IF($A437='1-Input'!$B$26+1,('1-Input'!$B$23+$G$423)*'1-Input'!$B$27,'1-Input'!$B$23+$G$423))</f>
        <v>0</v>
      </c>
      <c r="H437" s="10">
        <f>MAX(0,('1-Input'!$B$10-G437-IF(AND($A437&gt;=1,$A437&lt;1+'1-Input'!$B$12),$G$422,0)))/(1-'P-Parametri'!$B$31*MAX(0,IF(I436&lt;=0,0,(I436-J436)/I436)))</f>
        <v>32488.641506495635</v>
      </c>
      <c r="I437" s="10">
        <f>((I436-H437+MAX(0,-('1-Input'!$B$10-G437-IF(AND($A437&gt;=1,$A437&lt;1+'1-Input'!$B$12),$G$422,0))))*(1+B437))*(1-'P-Parametri'!$B$32)</f>
        <v>754966.86750039028</v>
      </c>
      <c r="J437" s="10">
        <f>IF(I436&lt;=0,J436,J436*(1-H437/I436))+MAX(0,-('1-Input'!$B$10-G437-IF(AND($A437&gt;=1,$A437&lt;1+'1-Input'!$B$12),$G$422,0)))</f>
        <v>432311.82437936991</v>
      </c>
      <c r="K437" s="10">
        <f>IF($A437&lt;='1-Input'!$B$26,0,IF($A437='1-Input'!$B$26+1,('1-Input'!$B$23+$K$423)*'1-Input'!$B$27,'1-Input'!$B$23+$K$423))</f>
        <v>0</v>
      </c>
      <c r="L437" s="10">
        <f>MAX(0,('1-Input'!$B$10-K437-IF(AND($A437&gt;=1,$A437&lt;1+'1-Input'!$B$12),$K$422,0)))/(1-'P-Parametri'!$B$31*MAX(0,IF(M436&lt;=0,0,(M436-N436)/M436)))</f>
        <v>32488.641506495631</v>
      </c>
      <c r="M437" s="10">
        <f>((M436-L437+MAX(0,-('1-Input'!$B$10-K437-IF(AND($A437&gt;=1,$A437&lt;1+'1-Input'!$B$12),$K$422,0))))*(1+B437))*(1-'P-Parametri'!$B$32)</f>
        <v>580767.50695032626</v>
      </c>
      <c r="N437" s="10">
        <f>IF(M436&lt;=0,N436,N436*(1-L437/M436))+MAX(0,-('1-Input'!$B$10-K437-IF(AND($A437&gt;=1,$A437&lt;1+'1-Input'!$B$12),$K$422,0)))</f>
        <v>332561.16430808039</v>
      </c>
      <c r="O437" s="10">
        <f>IF($A437&lt;='1-Input'!$B$26,0,IF($A437='1-Input'!$B$26+1,('1-Input'!$B$23+$O$423)*'1-Input'!$B$27,'1-Input'!$B$23+$O$423))</f>
        <v>0</v>
      </c>
      <c r="P437" s="10">
        <f>MAX(0,('1-Input'!$B$10-O437-IF(AND($A437&gt;=1,$A437&lt;1+'1-Input'!$B$12),$O$422,0)))/(1-'P-Parametri'!$B$31*MAX(0,IF(Q436&lt;=0,0,(Q436-R436)/Q436)))</f>
        <v>32488.641506495631</v>
      </c>
      <c r="Q437" s="10">
        <f>((Q436-P437+MAX(0,-('1-Input'!$B$10-O437-IF(AND($A437&gt;=1,$A437&lt;1+'1-Input'!$B$12),$O$422,0))))*(1+B437))*(1-'P-Parametri'!$B$32)</f>
        <v>611638.28557938908</v>
      </c>
      <c r="R437" s="10">
        <f>IF(Q436&lt;=0,R436,R436*(1-P437/Q436))+MAX(0,-('1-Input'!$B$10-O437-IF(AND($A437&gt;=1,$A437&lt;1+'1-Input'!$B$12),$O$422,0)))</f>
        <v>350238.49983583461</v>
      </c>
      <c r="S437" s="10">
        <f>IF($A437&lt;='1-Input'!$B$26,0,IF($A437='1-Input'!$B$26+1,('1-Input'!$B$23+$S$423)*'1-Input'!$B$27,'1-Input'!$B$23+$S$423))</f>
        <v>0</v>
      </c>
      <c r="T437" s="10">
        <f>MAX(0,('1-Input'!$B$10-S437-IF(AND($A437&gt;=1,$A437&lt;1+'1-Input'!$B$12),$S$422,0)))/(1-'P-Parametri'!$B$31*MAX(0,IF(U436&lt;=0,0,(U436-V436)/U436)))</f>
        <v>32488.641506495635</v>
      </c>
      <c r="U437" s="10">
        <f>((U436-T437+MAX(0,-('1-Input'!$B$10-S437-IF(AND($A437&gt;=1,$A437&lt;1+'1-Input'!$B$12),$S$422,0))))*(1+B437))*(1-'P-Parametri'!$B$32)</f>
        <v>607969.52998385334</v>
      </c>
      <c r="V437" s="10">
        <f>IF(U436&lt;=0,V436,V436*(1-T437/U436))+MAX(0,-('1-Input'!$B$10-S437-IF(AND($A437&gt;=1,$A437&lt;1+'1-Input'!$B$12),$S$422,0)))</f>
        <v>348137.68390207127</v>
      </c>
      <c r="W437" s="10">
        <f>IF($A437&lt;='1-Input'!$B$26,0,IF($A437='1-Input'!$B$26+1,('1-Input'!$B$23+$W$423)*'1-Input'!$B$27,'1-Input'!$B$23+$W$423))</f>
        <v>0</v>
      </c>
      <c r="X437" s="10">
        <f>MAX(0,('1-Input'!$B$10-W437-IF(AND($A437&gt;=1,$A437&lt;1+'1-Input'!$B$12),$W$422,0)))/(1-'P-Parametri'!$B$31*MAX(0,IF(Y436&lt;=0,0,(Y436-Z436)/Y436)))</f>
        <v>32488.641506495631</v>
      </c>
      <c r="Y437" s="10">
        <f>((Y436-X437+MAX(0,-('1-Input'!$B$10-W437-IF(AND($A437&gt;=1,$A437&lt;1+'1-Input'!$B$12),$W$422,0))))*(1+B437))*(1-'P-Parametri'!$B$32)</f>
        <v>608266.70810421382</v>
      </c>
      <c r="Z437" s="10">
        <f>IF(Y436&lt;=0,Z436,Z436*(1-X437/Y436))+MAX(0,-('1-Input'!$B$10-W437-IF(AND($A437&gt;=1,$A437&lt;1+'1-Input'!$B$12),$W$422,0)))</f>
        <v>348307.8550988604</v>
      </c>
    </row>
    <row r="438" spans="1:26">
      <c r="A438" s="9">
        <f t="shared" si="8"/>
        <v>13</v>
      </c>
      <c r="B438" s="12">
        <f>IF($A438='P-Parametri'!$D$47,'P-Parametri'!$B$34,IF($A438='P-Parametri'!$D$48,'P-Parametri'!$C$34,'P-Parametri'!$D$50))</f>
        <v>2.7158250435358244E-2</v>
      </c>
      <c r="C438" s="10">
        <f>IF($A438&lt;='1-Input'!$B$26,0,IF($A438='1-Input'!$B$26+1,('1-Input'!$B$23+$C$423)*'1-Input'!$B$27,'1-Input'!$B$23+$C$423))</f>
        <v>0</v>
      </c>
      <c r="D438" s="10">
        <f>MAX(0,('1-Input'!$B$10-C438-IF(AND($A438&gt;=1,$A438&lt;1+'1-Input'!$B$12),$C$422,0)))/(1-'P-Parametri'!$B$31*MAX(0,IF(E437&lt;=0,0,(E437-F437)/E437)))</f>
        <v>32625.248121594439</v>
      </c>
      <c r="E438" s="10">
        <f>((E437-D438+MAX(0,-('1-Input'!$B$10-C438-IF(AND($A438&gt;=1,$A438&lt;1+'1-Input'!$B$12),$C$422,0))))*(1+B438))*(1-'P-Parametri'!$B$32)</f>
        <v>678581.08217048703</v>
      </c>
      <c r="F438" s="10">
        <f>IF(E437&lt;=0,F437,F437*(1-D438/E437))+MAX(0,-('1-Input'!$B$10-C438-IF(AND($A438&gt;=1,$A438&lt;1+'1-Input'!$B$12),$C$422,0)))</f>
        <v>379055.73305666371</v>
      </c>
      <c r="G438" s="10">
        <f>IF($A438&lt;='1-Input'!$B$26,0,IF($A438='1-Input'!$B$26+1,('1-Input'!$B$23+$G$423)*'1-Input'!$B$27,'1-Input'!$B$23+$G$423))</f>
        <v>0</v>
      </c>
      <c r="H438" s="10">
        <f>MAX(0,('1-Input'!$B$10-G438-IF(AND($A438&gt;=1,$A438&lt;1+'1-Input'!$B$12),$G$422,0)))/(1-'P-Parametri'!$B$31*MAX(0,IF(I437&lt;=0,0,(I437-J437)/I437)))</f>
        <v>32625.248121594443</v>
      </c>
      <c r="I438" s="10">
        <f>((I437-H438+MAX(0,-('1-Input'!$B$10-G438-IF(AND($A438&gt;=1,$A438&lt;1+'1-Input'!$B$12),$G$422,0))))*(1+B438))*(1-'P-Parametri'!$B$32)</f>
        <v>740475.23566981195</v>
      </c>
      <c r="J438" s="10">
        <f>IF(I437&lt;=0,J437,J437*(1-H438/I437))+MAX(0,-('1-Input'!$B$10-G438-IF(AND($A438&gt;=1,$A438&lt;1+'1-Input'!$B$12),$G$422,0)))</f>
        <v>413629.83826390794</v>
      </c>
      <c r="K438" s="10">
        <f>IF($A438&lt;='1-Input'!$B$26,0,IF($A438='1-Input'!$B$26+1,('1-Input'!$B$23+$K$423)*'1-Input'!$B$27,'1-Input'!$B$23+$K$423))</f>
        <v>0</v>
      </c>
      <c r="L438" s="10">
        <f>MAX(0,('1-Input'!$B$10-K438-IF(AND($A438&gt;=1,$A438&lt;1+'1-Input'!$B$12),$K$422,0)))/(1-'P-Parametri'!$B$31*MAX(0,IF(M437&lt;=0,0,(M437-N437)/M437)))</f>
        <v>32625.248121594439</v>
      </c>
      <c r="M438" s="10">
        <f>((M437-L438+MAX(0,-('1-Input'!$B$10-K438-IF(AND($A438&gt;=1,$A438&lt;1+'1-Input'!$B$12),$K$422,0))))*(1+B438))*(1-'P-Parametri'!$B$32)</f>
        <v>561902.78588106902</v>
      </c>
      <c r="N438" s="10">
        <f>IF(M437&lt;=0,N437,N437*(1-L438/M437))+MAX(0,-('1-Input'!$B$10-K438-IF(AND($A438&gt;=1,$A438&lt;1+'1-Input'!$B$12),$K$422,0)))</f>
        <v>313879.17819261842</v>
      </c>
      <c r="O438" s="10">
        <f>IF($A438&lt;='1-Input'!$B$26,0,IF($A438='1-Input'!$B$26+1,('1-Input'!$B$23+$O$423)*'1-Input'!$B$27,'1-Input'!$B$23+$O$423))</f>
        <v>0</v>
      </c>
      <c r="P438" s="10">
        <f>MAX(0,('1-Input'!$B$10-O438-IF(AND($A438&gt;=1,$A438&lt;1+'1-Input'!$B$12),$O$422,0)))/(1-'P-Parametri'!$B$31*MAX(0,IF(Q437&lt;=0,0,(Q437-R437)/Q437)))</f>
        <v>32625.248121594439</v>
      </c>
      <c r="Q438" s="10">
        <f>((Q437-P438+MAX(0,-('1-Input'!$B$10-O438-IF(AND($A438&gt;=1,$A438&lt;1+'1-Input'!$B$12),$O$422,0))))*(1+B438))*(1-'P-Parametri'!$B$32)</f>
        <v>593548.54249734199</v>
      </c>
      <c r="R438" s="10">
        <f>IF(Q437&lt;=0,R437,R437*(1-P438/Q437))+MAX(0,-('1-Input'!$B$10-O438-IF(AND($A438&gt;=1,$A438&lt;1+'1-Input'!$B$12),$O$422,0)))</f>
        <v>331556.51372037263</v>
      </c>
      <c r="S438" s="10">
        <f>IF($A438&lt;='1-Input'!$B$26,0,IF($A438='1-Input'!$B$26+1,('1-Input'!$B$23+$S$423)*'1-Input'!$B$27,'1-Input'!$B$23+$S$423))</f>
        <v>0</v>
      </c>
      <c r="T438" s="10">
        <f>MAX(0,('1-Input'!$B$10-S438-IF(AND($A438&gt;=1,$A438&lt;1+'1-Input'!$B$12),$S$422,0)))/(1-'P-Parametri'!$B$31*MAX(0,IF(U437&lt;=0,0,(U437-V437)/U437)))</f>
        <v>32625.248121594439</v>
      </c>
      <c r="U438" s="10">
        <f>((U437-T438+MAX(0,-('1-Input'!$B$10-S438-IF(AND($A438&gt;=1,$A438&lt;1+'1-Input'!$B$12),$S$422,0))))*(1+B438))*(1-'P-Parametri'!$B$32)</f>
        <v>589787.68670371419</v>
      </c>
      <c r="V438" s="10">
        <f>IF(U437&lt;=0,V437,V437*(1-T438/U437))+MAX(0,-('1-Input'!$B$10-S438-IF(AND($A438&gt;=1,$A438&lt;1+'1-Input'!$B$12),$S$422,0)))</f>
        <v>329455.69778660929</v>
      </c>
      <c r="W438" s="10">
        <f>IF($A438&lt;='1-Input'!$B$26,0,IF($A438='1-Input'!$B$26+1,('1-Input'!$B$23+$W$423)*'1-Input'!$B$27,'1-Input'!$B$23+$W$423))</f>
        <v>0</v>
      </c>
      <c r="X438" s="10">
        <f>MAX(0,('1-Input'!$B$10-W438-IF(AND($A438&gt;=1,$A438&lt;1+'1-Input'!$B$12),$W$422,0)))/(1-'P-Parametri'!$B$31*MAX(0,IF(Y437&lt;=0,0,(Y437-Z437)/Y437)))</f>
        <v>32625.248121594439</v>
      </c>
      <c r="Y438" s="10">
        <f>((Y437-X438+MAX(0,-('1-Input'!$B$10-W438-IF(AND($A438&gt;=1,$A438&lt;1+'1-Input'!$B$12),$W$422,0))))*(1+B438))*(1-'P-Parametri'!$B$32)</f>
        <v>590092.32516397501</v>
      </c>
      <c r="Z438" s="10">
        <f>IF(Y437&lt;=0,Z437,Z437*(1-X438/Y437))+MAX(0,-('1-Input'!$B$10-W438-IF(AND($A438&gt;=1,$A438&lt;1+'1-Input'!$B$12),$W$422,0)))</f>
        <v>329625.86898339842</v>
      </c>
    </row>
    <row r="439" spans="1:26">
      <c r="A439" s="9">
        <f t="shared" si="8"/>
        <v>14</v>
      </c>
      <c r="B439" s="12">
        <f>IF($A439='P-Parametri'!$D$47,'P-Parametri'!$B$34,IF($A439='P-Parametri'!$D$48,'P-Parametri'!$C$34,'P-Parametri'!$D$50))</f>
        <v>2.7158250435358244E-2</v>
      </c>
      <c r="C439" s="10">
        <f>IF($A439&lt;='1-Input'!$B$26,0,IF($A439='1-Input'!$B$26+1,('1-Input'!$B$23+$C$423)*'1-Input'!$B$27,'1-Input'!$B$23+$C$423))</f>
        <v>0</v>
      </c>
      <c r="D439" s="10">
        <f>MAX(0,('1-Input'!$B$10-C439-IF(AND($A439&gt;=1,$A439&lt;1+'1-Input'!$B$12),$C$422,0)))/(1-'P-Parametri'!$B$31*MAX(0,IF(E438&lt;=0,0,(E438-F438)/E438)))</f>
        <v>32759.62085292787</v>
      </c>
      <c r="E439" s="10">
        <f>((E438-D439+MAX(0,-('1-Input'!$B$10-C439-IF(AND($A439&gt;=1,$A439&lt;1+'1-Input'!$B$12),$C$422,0))))*(1+B439))*(1-'P-Parametri'!$B$32)</f>
        <v>662034.12061594927</v>
      </c>
      <c r="F439" s="10">
        <f>IF(E438&lt;=0,F438,F438*(1-D439/E438))+MAX(0,-('1-Input'!$B$10-C439-IF(AND($A439&gt;=1,$A439&lt;1+'1-Input'!$B$12),$C$422,0)))</f>
        <v>360756.1924073046</v>
      </c>
      <c r="G439" s="10">
        <f>IF($A439&lt;='1-Input'!$B$26,0,IF($A439='1-Input'!$B$26+1,('1-Input'!$B$23+$G$423)*'1-Input'!$B$27,'1-Input'!$B$23+$G$423))</f>
        <v>0</v>
      </c>
      <c r="H439" s="10">
        <f>MAX(0,('1-Input'!$B$10-G439-IF(AND($A439&gt;=1,$A439&lt;1+'1-Input'!$B$12),$G$422,0)))/(1-'P-Parametri'!$B$31*MAX(0,IF(I438&lt;=0,0,(I438-J438)/I438)))</f>
        <v>32759.620852927874</v>
      </c>
      <c r="I439" s="10">
        <f>((I438-H439+MAX(0,-('1-Input'!$B$10-G439-IF(AND($A439&gt;=1,$A439&lt;1+'1-Input'!$B$12),$G$422,0))))*(1+B439))*(1-'P-Parametri'!$B$32)</f>
        <v>725482.06085565232</v>
      </c>
      <c r="J439" s="10">
        <f>IF(I438&lt;=0,J438,J438*(1-H439/I438))+MAX(0,-('1-Input'!$B$10-G439-IF(AND($A439&gt;=1,$A439&lt;1+'1-Input'!$B$12),$G$422,0)))</f>
        <v>395330.29761454882</v>
      </c>
      <c r="K439" s="10">
        <f>IF($A439&lt;='1-Input'!$B$26,0,IF($A439='1-Input'!$B$26+1,('1-Input'!$B$23+$K$423)*'1-Input'!$B$27,'1-Input'!$B$23+$K$423))</f>
        <v>0</v>
      </c>
      <c r="L439" s="10">
        <f>MAX(0,('1-Input'!$B$10-K439-IF(AND($A439&gt;=1,$A439&lt;1+'1-Input'!$B$12),$K$422,0)))/(1-'P-Parametri'!$B$31*MAX(0,IF(M438&lt;=0,0,(M438-N438)/M438)))</f>
        <v>32759.62085292787</v>
      </c>
      <c r="M439" s="10">
        <f>((M438-L439+MAX(0,-('1-Input'!$B$10-K439-IF(AND($A439&gt;=1,$A439&lt;1+'1-Input'!$B$12),$K$422,0))))*(1+B439))*(1-'P-Parametri'!$B$32)</f>
        <v>542426.74008489319</v>
      </c>
      <c r="N439" s="10">
        <f>IF(M438&lt;=0,N438,N438*(1-L439/M438))+MAX(0,-('1-Input'!$B$10-K439-IF(AND($A439&gt;=1,$A439&lt;1+'1-Input'!$B$12),$K$422,0)))</f>
        <v>295579.63754325925</v>
      </c>
      <c r="O439" s="10">
        <f>IF($A439&lt;='1-Input'!$B$26,0,IF($A439='1-Input'!$B$26+1,('1-Input'!$B$23+$O$423)*'1-Input'!$B$27,'1-Input'!$B$23+$O$423))</f>
        <v>0</v>
      </c>
      <c r="P439" s="10">
        <f>MAX(0,('1-Input'!$B$10-O439-IF(AND($A439&gt;=1,$A439&lt;1+'1-Input'!$B$12),$O$422,0)))/(1-'P-Parametri'!$B$31*MAX(0,IF(Q438&lt;=0,0,(Q438-R438)/Q438)))</f>
        <v>32759.620852927867</v>
      </c>
      <c r="Q439" s="10">
        <f>((Q438-P439+MAX(0,-('1-Input'!$B$10-O439-IF(AND($A439&gt;=1,$A439&lt;1+'1-Input'!$B$12),$O$422,0))))*(1+B439))*(1-'P-Parametri'!$B$32)</f>
        <v>574866.92968456796</v>
      </c>
      <c r="R439" s="10">
        <f>IF(Q438&lt;=0,R438,R438*(1-P439/Q438))+MAX(0,-('1-Input'!$B$10-O439-IF(AND($A439&gt;=1,$A439&lt;1+'1-Input'!$B$12),$O$422,0)))</f>
        <v>313256.97307101346</v>
      </c>
      <c r="S439" s="10">
        <f>IF($A439&lt;='1-Input'!$B$26,0,IF($A439='1-Input'!$B$26+1,('1-Input'!$B$23+$S$423)*'1-Input'!$B$27,'1-Input'!$B$23+$S$423))</f>
        <v>0</v>
      </c>
      <c r="T439" s="10">
        <f>MAX(0,('1-Input'!$B$10-S439-IF(AND($A439&gt;=1,$A439&lt;1+'1-Input'!$B$12),$S$422,0)))/(1-'P-Parametri'!$B$31*MAX(0,IF(U438&lt;=0,0,(U438-V438)/U438)))</f>
        <v>32759.62085292787</v>
      </c>
      <c r="U439" s="10">
        <f>((U438-T439+MAX(0,-('1-Input'!$B$10-S439-IF(AND($A439&gt;=1,$A439&lt;1+'1-Input'!$B$12),$S$422,0))))*(1+B439))*(1-'P-Parametri'!$B$32)</f>
        <v>571011.66161555983</v>
      </c>
      <c r="V439" s="10">
        <f>IF(U438&lt;=0,V438,V438*(1-T439/U438))+MAX(0,-('1-Input'!$B$10-S439-IF(AND($A439&gt;=1,$A439&lt;1+'1-Input'!$B$12),$S$422,0)))</f>
        <v>311156.15713725018</v>
      </c>
      <c r="W439" s="10">
        <f>IF($A439&lt;='1-Input'!$B$26,0,IF($A439='1-Input'!$B$26+1,('1-Input'!$B$23+$W$423)*'1-Input'!$B$27,'1-Input'!$B$23+$W$423))</f>
        <v>0</v>
      </c>
      <c r="X439" s="10">
        <f>MAX(0,('1-Input'!$B$10-W439-IF(AND($A439&gt;=1,$A439&lt;1+'1-Input'!$B$12),$W$422,0)))/(1-'P-Parametri'!$B$31*MAX(0,IF(Y438&lt;=0,0,(Y438-Z438)/Y438)))</f>
        <v>32759.62085292787</v>
      </c>
      <c r="Y439" s="10">
        <f>((Y438-X439+MAX(0,-('1-Input'!$B$10-W439-IF(AND($A439&gt;=1,$A439&lt;1+'1-Input'!$B$12),$W$422,0))))*(1+B439))*(1-'P-Parametri'!$B$32)</f>
        <v>571323.94769960095</v>
      </c>
      <c r="Z439" s="10">
        <f>IF(Y438&lt;=0,Z438,Z438*(1-X439/Y438))+MAX(0,-('1-Input'!$B$10-W439-IF(AND($A439&gt;=1,$A439&lt;1+'1-Input'!$B$12),$W$422,0)))</f>
        <v>311326.32833403925</v>
      </c>
    </row>
    <row r="440" spans="1:26">
      <c r="A440" s="9">
        <f t="shared" si="8"/>
        <v>15</v>
      </c>
      <c r="B440" s="12">
        <f>IF($A440='P-Parametri'!$D$47,'P-Parametri'!$B$34,IF($A440='P-Parametri'!$D$48,'P-Parametri'!$C$34,'P-Parametri'!$D$50))</f>
        <v>2.7158250435358244E-2</v>
      </c>
      <c r="C440" s="10">
        <f>IF($A440&lt;='1-Input'!$B$26,0,IF($A440='1-Input'!$B$26+1,('1-Input'!$B$23+$C$423)*'1-Input'!$B$27,'1-Input'!$B$23+$C$423))</f>
        <v>0</v>
      </c>
      <c r="D440" s="10">
        <f>MAX(0,('1-Input'!$B$10-C440-IF(AND($A440&gt;=1,$A440&lt;1+'1-Input'!$B$12),$C$422,0)))/(1-'P-Parametri'!$B$31*MAX(0,IF(E439&lt;=0,0,(E439-F439)/E439)))</f>
        <v>32891.773758419469</v>
      </c>
      <c r="E440" s="10">
        <f>((E439-D440+MAX(0,-('1-Input'!$B$10-C440-IF(AND($A440&gt;=1,$A440&lt;1+'1-Input'!$B$12),$C$422,0))))*(1+B440))*(1-'P-Parametri'!$B$32)</f>
        <v>644936.29476842971</v>
      </c>
      <c r="F440" s="10">
        <f>IF(E439&lt;=0,F439,F439*(1-D440/E439))+MAX(0,-('1-Input'!$B$10-C440-IF(AND($A440&gt;=1,$A440&lt;1+'1-Input'!$B$12),$C$422,0)))</f>
        <v>342832.77925819077</v>
      </c>
      <c r="G440" s="10">
        <f>IF($A440&lt;='1-Input'!$B$26,0,IF($A440='1-Input'!$B$26+1,('1-Input'!$B$23+$G$423)*'1-Input'!$B$27,'1-Input'!$B$23+$G$423))</f>
        <v>0</v>
      </c>
      <c r="H440" s="10">
        <f>MAX(0,('1-Input'!$B$10-G440-IF(AND($A440&gt;=1,$A440&lt;1+'1-Input'!$B$12),$G$422,0)))/(1-'P-Parametri'!$B$31*MAX(0,IF(I439&lt;=0,0,(I439-J439)/I439)))</f>
        <v>32891.773758419477</v>
      </c>
      <c r="I440" s="10">
        <f>((I439-H440+MAX(0,-('1-Input'!$B$10-G440-IF(AND($A440&gt;=1,$A440&lt;1+'1-Input'!$B$12),$G$422,0))))*(1+B440))*(1-'P-Parametri'!$B$32)</f>
        <v>709977.02790818957</v>
      </c>
      <c r="J440" s="10">
        <f>IF(I439&lt;=0,J439,J439*(1-H440/I439))+MAX(0,-('1-Input'!$B$10-G440-IF(AND($A440&gt;=1,$A440&lt;1+'1-Input'!$B$12),$G$422,0)))</f>
        <v>377406.884465435</v>
      </c>
      <c r="K440" s="10">
        <f>IF($A440&lt;='1-Input'!$B$26,0,IF($A440='1-Input'!$B$26+1,('1-Input'!$B$23+$K$423)*'1-Input'!$B$27,'1-Input'!$B$23+$K$423))</f>
        <v>0</v>
      </c>
      <c r="L440" s="10">
        <f>MAX(0,('1-Input'!$B$10-K440-IF(AND($A440&gt;=1,$A440&lt;1+'1-Input'!$B$12),$K$422,0)))/(1-'P-Parametri'!$B$31*MAX(0,IF(M439&lt;=0,0,(M439-N439)/M439)))</f>
        <v>32891.773758419477</v>
      </c>
      <c r="M440" s="10">
        <f>((M439-L440+MAX(0,-('1-Input'!$B$10-K440-IF(AND($A440&gt;=1,$A440&lt;1+'1-Input'!$B$12),$K$422,0))))*(1+B440))*(1-'P-Parametri'!$B$32)</f>
        <v>522326.29845844483</v>
      </c>
      <c r="N440" s="10">
        <f>IF(M439&lt;=0,N439,N439*(1-L440/M439))+MAX(0,-('1-Input'!$B$10-K440-IF(AND($A440&gt;=1,$A440&lt;1+'1-Input'!$B$12),$K$422,0)))</f>
        <v>277656.22439414542</v>
      </c>
      <c r="O440" s="10">
        <f>IF($A440&lt;='1-Input'!$B$26,0,IF($A440='1-Input'!$B$26+1,('1-Input'!$B$23+$O$423)*'1-Input'!$B$27,'1-Input'!$B$23+$O$423))</f>
        <v>0</v>
      </c>
      <c r="P440" s="10">
        <f>MAX(0,('1-Input'!$B$10-O440-IF(AND($A440&gt;=1,$A440&lt;1+'1-Input'!$B$12),$O$422,0)))/(1-'P-Parametri'!$B$31*MAX(0,IF(Q439&lt;=0,0,(Q439-R439)/Q439)))</f>
        <v>32891.773758419469</v>
      </c>
      <c r="Q440" s="10">
        <f>((Q439-P440+MAX(0,-('1-Input'!$B$10-O440-IF(AND($A440&gt;=1,$A440&lt;1+'1-Input'!$B$12),$O$422,0))))*(1+B440))*(1-'P-Parametri'!$B$32)</f>
        <v>555580.86443465215</v>
      </c>
      <c r="R440" s="10">
        <f>IF(Q439&lt;=0,R439,R439*(1-P440/Q439))+MAX(0,-('1-Input'!$B$10-O440-IF(AND($A440&gt;=1,$A440&lt;1+'1-Input'!$B$12),$O$422,0)))</f>
        <v>295333.55992189964</v>
      </c>
      <c r="S440" s="10">
        <f>IF($A440&lt;='1-Input'!$B$26,0,IF($A440='1-Input'!$B$26+1,('1-Input'!$B$23+$S$423)*'1-Input'!$B$27,'1-Input'!$B$23+$S$423))</f>
        <v>0</v>
      </c>
      <c r="T440" s="10">
        <f>MAX(0,('1-Input'!$B$10-S440-IF(AND($A440&gt;=1,$A440&lt;1+'1-Input'!$B$12),$S$422,0)))/(1-'P-Parametri'!$B$31*MAX(0,IF(U439&lt;=0,0,(U439-V439)/U439)))</f>
        <v>32891.773758419469</v>
      </c>
      <c r="U440" s="10">
        <f>((U439-T440+MAX(0,-('1-Input'!$B$10-S440-IF(AND($A440&gt;=1,$A440&lt;1+'1-Input'!$B$12),$S$422,0))))*(1+B440))*(1-'P-Parametri'!$B$32)</f>
        <v>551628.81397073995</v>
      </c>
      <c r="V440" s="10">
        <f>IF(U439&lt;=0,V439,V439*(1-T440/U439))+MAX(0,-('1-Input'!$B$10-S440-IF(AND($A440&gt;=1,$A440&lt;1+'1-Input'!$B$12),$S$422,0)))</f>
        <v>293232.74398813635</v>
      </c>
      <c r="W440" s="10">
        <f>IF($A440&lt;='1-Input'!$B$26,0,IF($A440='1-Input'!$B$26+1,('1-Input'!$B$23+$W$423)*'1-Input'!$B$27,'1-Input'!$B$23+$W$423))</f>
        <v>0</v>
      </c>
      <c r="X440" s="10">
        <f>MAX(0,('1-Input'!$B$10-W440-IF(AND($A440&gt;=1,$A440&lt;1+'1-Input'!$B$12),$W$422,0)))/(1-'P-Parametri'!$B$31*MAX(0,IF(Y439&lt;=0,0,(Y439-Z439)/Y439)))</f>
        <v>32891.773758419477</v>
      </c>
      <c r="Y440" s="10">
        <f>((Y439-X440+MAX(0,-('1-Input'!$B$10-W440-IF(AND($A440&gt;=1,$A440&lt;1+'1-Input'!$B$12),$W$422,0))))*(1+B440))*(1-'P-Parametri'!$B$32)</f>
        <v>551948.93966400344</v>
      </c>
      <c r="Z440" s="10">
        <f>IF(Y439&lt;=0,Z439,Z439*(1-X440/Y439))+MAX(0,-('1-Input'!$B$10-W440-IF(AND($A440&gt;=1,$A440&lt;1+'1-Input'!$B$12),$W$422,0)))</f>
        <v>293402.91518492543</v>
      </c>
    </row>
    <row r="441" spans="1:26">
      <c r="A441" s="9">
        <f t="shared" si="8"/>
        <v>16</v>
      </c>
      <c r="B441" s="12">
        <f>IF($A441='P-Parametri'!$D$47,'P-Parametri'!$B$34,IF($A441='P-Parametri'!$D$48,'P-Parametri'!$C$34,'P-Parametri'!$D$50))</f>
        <v>2.7158250435358244E-2</v>
      </c>
      <c r="C441" s="10">
        <f>IF($A441&lt;='1-Input'!$B$26,0,IF($A441='1-Input'!$B$26+1,('1-Input'!$B$23+$C$423)*'1-Input'!$B$27,'1-Input'!$B$23+$C$423))</f>
        <v>0</v>
      </c>
      <c r="D441" s="10">
        <f>MAX(0,('1-Input'!$B$10-C441-IF(AND($A441&gt;=1,$A441&lt;1+'1-Input'!$B$12),$C$422,0)))/(1-'P-Parametri'!$B$31*MAX(0,IF(E440&lt;=0,0,(E440-F440)/E440)))</f>
        <v>33021.721777318897</v>
      </c>
      <c r="E441" s="10">
        <f>((E440-D441+MAX(0,-('1-Input'!$B$10-C441-IF(AND($A441&gt;=1,$A441&lt;1+'1-Input'!$B$12),$C$422,0))))*(1+B441))*(1-'P-Parametri'!$B$32)</f>
        <v>627276.0360050298</v>
      </c>
      <c r="F441" s="10">
        <f>IF(E440&lt;=0,F440,F440*(1-D441/E440))+MAX(0,-('1-Input'!$B$10-C441-IF(AND($A441&gt;=1,$A441&lt;1+'1-Input'!$B$12),$C$422,0)))</f>
        <v>325279.21816286765</v>
      </c>
      <c r="G441" s="10">
        <f>IF($A441&lt;='1-Input'!$B$26,0,IF($A441='1-Input'!$B$26+1,('1-Input'!$B$23+$G$423)*'1-Input'!$B$27,'1-Input'!$B$23+$G$423))</f>
        <v>0</v>
      </c>
      <c r="H441" s="10">
        <f>MAX(0,('1-Input'!$B$10-G441-IF(AND($A441&gt;=1,$A441&lt;1+'1-Input'!$B$12),$G$422,0)))/(1-'P-Parametri'!$B$31*MAX(0,IF(I440&lt;=0,0,(I440-J440)/I440)))</f>
        <v>33021.721777318904</v>
      </c>
      <c r="I441" s="10">
        <f>((I440-H441+MAX(0,-('1-Input'!$B$10-G441-IF(AND($A441&gt;=1,$A441&lt;1+'1-Input'!$B$12),$G$422,0))))*(1+B441))*(1-'P-Parametri'!$B$32)</f>
        <v>693949.54741258093</v>
      </c>
      <c r="J441" s="10">
        <f>IF(I440&lt;=0,J440,J440*(1-H441/I440))+MAX(0,-('1-Input'!$B$10-G441-IF(AND($A441&gt;=1,$A441&lt;1+'1-Input'!$B$12),$G$422,0)))</f>
        <v>359853.32337011187</v>
      </c>
      <c r="K441" s="10">
        <f>IF($A441&lt;='1-Input'!$B$26,0,IF($A441='1-Input'!$B$26+1,('1-Input'!$B$23+$K$423)*'1-Input'!$B$27,'1-Input'!$B$23+$K$423))</f>
        <v>0</v>
      </c>
      <c r="L441" s="10">
        <f>MAX(0,('1-Input'!$B$10-K441-IF(AND($A441&gt;=1,$A441&lt;1+'1-Input'!$B$12),$K$422,0)))/(1-'P-Parametri'!$B$31*MAX(0,IF(M440&lt;=0,0,(M440-N440)/M440)))</f>
        <v>33021.721777318897</v>
      </c>
      <c r="M441" s="10">
        <f>((M440-L441+MAX(0,-('1-Input'!$B$10-K441-IF(AND($A441&gt;=1,$A441&lt;1+'1-Input'!$B$12),$K$422,0))))*(1+B441))*(1-'P-Parametri'!$B$32)</f>
        <v>501588.04644797131</v>
      </c>
      <c r="N441" s="10">
        <f>IF(M440&lt;=0,N440,N440*(1-L441/M440))+MAX(0,-('1-Input'!$B$10-K441-IF(AND($A441&gt;=1,$A441&lt;1+'1-Input'!$B$12),$K$422,0)))</f>
        <v>260102.6632988223</v>
      </c>
      <c r="O441" s="10">
        <f>IF($A441&lt;='1-Input'!$B$26,0,IF($A441='1-Input'!$B$26+1,('1-Input'!$B$23+$O$423)*'1-Input'!$B$27,'1-Input'!$B$23+$O$423))</f>
        <v>0</v>
      </c>
      <c r="P441" s="10">
        <f>MAX(0,('1-Input'!$B$10-O441-IF(AND($A441&gt;=1,$A441&lt;1+'1-Input'!$B$12),$O$422,0)))/(1-'P-Parametri'!$B$31*MAX(0,IF(Q440&lt;=0,0,(Q440-R440)/Q440)))</f>
        <v>33021.721777318897</v>
      </c>
      <c r="Q441" s="10">
        <f>((Q440-P441+MAX(0,-('1-Input'!$B$10-O441-IF(AND($A441&gt;=1,$A441&lt;1+'1-Input'!$B$12),$O$422,0))))*(1+B441))*(1-'P-Parametri'!$B$32)</f>
        <v>535677.4328514653</v>
      </c>
      <c r="R441" s="10">
        <f>IF(Q440&lt;=0,R440,R440*(1-P441/Q440))+MAX(0,-('1-Input'!$B$10-O441-IF(AND($A441&gt;=1,$A441&lt;1+'1-Input'!$B$12),$O$422,0)))</f>
        <v>277779.99882657651</v>
      </c>
      <c r="S441" s="10">
        <f>IF($A441&lt;='1-Input'!$B$26,0,IF($A441='1-Input'!$B$26+1,('1-Input'!$B$23+$S$423)*'1-Input'!$B$27,'1-Input'!$B$23+$S$423))</f>
        <v>0</v>
      </c>
      <c r="T441" s="10">
        <f>MAX(0,('1-Input'!$B$10-S441-IF(AND($A441&gt;=1,$A441&lt;1+'1-Input'!$B$12),$S$422,0)))/(1-'P-Parametri'!$B$31*MAX(0,IF(U440&lt;=0,0,(U440-V440)/U440)))</f>
        <v>33021.721777318897</v>
      </c>
      <c r="U441" s="10">
        <f>((U440-T441+MAX(0,-('1-Input'!$B$10-S441-IF(AND($A441&gt;=1,$A441&lt;1+'1-Input'!$B$12),$S$422,0))))*(1+B441))*(1-'P-Parametri'!$B$32)</f>
        <v>531626.17037380137</v>
      </c>
      <c r="V441" s="10">
        <f>IF(U440&lt;=0,V440,V440*(1-T441/U440))+MAX(0,-('1-Input'!$B$10-S441-IF(AND($A441&gt;=1,$A441&lt;1+'1-Input'!$B$12),$S$422,0)))</f>
        <v>275679.18289281323</v>
      </c>
      <c r="W441" s="10">
        <f>IF($A441&lt;='1-Input'!$B$26,0,IF($A441='1-Input'!$B$26+1,('1-Input'!$B$23+$W$423)*'1-Input'!$B$27,'1-Input'!$B$23+$W$423))</f>
        <v>0</v>
      </c>
      <c r="X441" s="10">
        <f>MAX(0,('1-Input'!$B$10-W441-IF(AND($A441&gt;=1,$A441&lt;1+'1-Input'!$B$12),$W$422,0)))/(1-'P-Parametri'!$B$31*MAX(0,IF(Y440&lt;=0,0,(Y440-Z440)/Y440)))</f>
        <v>33021.721777318904</v>
      </c>
      <c r="Y441" s="10">
        <f>((Y440-X441+MAX(0,-('1-Input'!$B$10-W441-IF(AND($A441&gt;=1,$A441&lt;1+'1-Input'!$B$12),$W$422,0))))*(1+B441))*(1-'P-Parametri'!$B$32)</f>
        <v>531954.33248131932</v>
      </c>
      <c r="Z441" s="10">
        <f>IF(Y440&lt;=0,Z440,Z440*(1-X441/Y440))+MAX(0,-('1-Input'!$B$10-W441-IF(AND($A441&gt;=1,$A441&lt;1+'1-Input'!$B$12),$W$422,0)))</f>
        <v>275849.3540896023</v>
      </c>
    </row>
    <row r="442" spans="1:26">
      <c r="A442" s="9">
        <f t="shared" si="8"/>
        <v>17</v>
      </c>
      <c r="B442" s="12">
        <f>IF($A442='P-Parametri'!$D$47,'P-Parametri'!$B$34,IF($A442='P-Parametri'!$D$48,'P-Parametri'!$C$34,'P-Parametri'!$D$50))</f>
        <v>2.7158250435358244E-2</v>
      </c>
      <c r="C442" s="10">
        <f>IF($A442&lt;='1-Input'!$B$26,0,IF($A442='1-Input'!$B$26+1,('1-Input'!$B$23+$C$423)*'1-Input'!$B$27,'1-Input'!$B$23+$C$423))</f>
        <v>0</v>
      </c>
      <c r="D442" s="10">
        <f>MAX(0,('1-Input'!$B$10-C442-IF(AND($A442&gt;=1,$A442&lt;1+'1-Input'!$B$12),$C$422,0)))/(1-'P-Parametri'!$B$31*MAX(0,IF(E441&lt;=0,0,(E441-F441)/E441)))</f>
        <v>33149.480687243653</v>
      </c>
      <c r="E442" s="10">
        <f>((E441-D442+MAX(0,-('1-Input'!$B$10-C442-IF(AND($A442&gt;=1,$A442&lt;1+'1-Input'!$B$12),$C$422,0))))*(1+B442))*(1-'P-Parametri'!$B$32)</f>
        <v>609041.46911120845</v>
      </c>
      <c r="F442" s="10">
        <f>IF(E441&lt;=0,F441,F441*(1-D442/E441))+MAX(0,-('1-Input'!$B$10-C442-IF(AND($A442&gt;=1,$A442&lt;1+'1-Input'!$B$12),$C$422,0)))</f>
        <v>308089.27858040726</v>
      </c>
      <c r="G442" s="10">
        <f>IF($A442&lt;='1-Input'!$B$26,0,IF($A442='1-Input'!$B$26+1,('1-Input'!$B$23+$G$423)*'1-Input'!$B$27,'1-Input'!$B$23+$G$423))</f>
        <v>0</v>
      </c>
      <c r="H442" s="10">
        <f>MAX(0,('1-Input'!$B$10-G442-IF(AND($A442&gt;=1,$A442&lt;1+'1-Input'!$B$12),$G$422,0)))/(1-'P-Parametri'!$B$31*MAX(0,IF(I441&lt;=0,0,(I441-J441)/I441)))</f>
        <v>33149.48068724366</v>
      </c>
      <c r="I442" s="10">
        <f>((I441-H442+MAX(0,-('1-Input'!$B$10-G442-IF(AND($A442&gt;=1,$A442&lt;1+'1-Input'!$B$12),$G$422,0))))*(1+B442))*(1-'P-Parametri'!$B$32)</f>
        <v>677388.74794431508</v>
      </c>
      <c r="J442" s="10">
        <f>IF(I441&lt;=0,J441,J441*(1-H442/I441))+MAX(0,-('1-Input'!$B$10-G442-IF(AND($A442&gt;=1,$A442&lt;1+'1-Input'!$B$12),$G$422,0)))</f>
        <v>342663.38378765149</v>
      </c>
      <c r="K442" s="10">
        <f>IF($A442&lt;='1-Input'!$B$26,0,IF($A442='1-Input'!$B$26+1,('1-Input'!$B$23+$K$423)*'1-Input'!$B$27,'1-Input'!$B$23+$K$423))</f>
        <v>0</v>
      </c>
      <c r="L442" s="10">
        <f>MAX(0,('1-Input'!$B$10-K442-IF(AND($A442&gt;=1,$A442&lt;1+'1-Input'!$B$12),$K$422,0)))/(1-'P-Parametri'!$B$31*MAX(0,IF(M441&lt;=0,0,(M441-N441)/M441)))</f>
        <v>33149.480687243653</v>
      </c>
      <c r="M442" s="10">
        <f>((M441-L442+MAX(0,-('1-Input'!$B$10-K442-IF(AND($A442&gt;=1,$A442&lt;1+'1-Input'!$B$12),$K$422,0))))*(1+B442))*(1-'P-Parametri'!$B$32)</f>
        <v>480198.21656795108</v>
      </c>
      <c r="N442" s="10">
        <f>IF(M441&lt;=0,N441,N441*(1-L442/M441))+MAX(0,-('1-Input'!$B$10-K442-IF(AND($A442&gt;=1,$A442&lt;1+'1-Input'!$B$12),$K$422,0)))</f>
        <v>242912.72371636194</v>
      </c>
      <c r="O442" s="10">
        <f>IF($A442&lt;='1-Input'!$B$26,0,IF($A442='1-Input'!$B$26+1,('1-Input'!$B$23+$O$423)*'1-Input'!$B$27,'1-Input'!$B$23+$O$423))</f>
        <v>0</v>
      </c>
      <c r="P442" s="10">
        <f>MAX(0,('1-Input'!$B$10-O442-IF(AND($A442&gt;=1,$A442&lt;1+'1-Input'!$B$12),$O$422,0)))/(1-'P-Parametri'!$B$31*MAX(0,IF(Q441&lt;=0,0,(Q441-R441)/Q441)))</f>
        <v>33149.480687243653</v>
      </c>
      <c r="Q442" s="10">
        <f>((Q441-P442+MAX(0,-('1-Input'!$B$10-O442-IF(AND($A442&gt;=1,$A442&lt;1+'1-Input'!$B$12),$O$422,0))))*(1+B442))*(1-'P-Parametri'!$B$32)</f>
        <v>515143.38067558559</v>
      </c>
      <c r="R442" s="10">
        <f>IF(Q441&lt;=0,R441,R441*(1-P442/Q441))+MAX(0,-('1-Input'!$B$10-O442-IF(AND($A442&gt;=1,$A442&lt;1+'1-Input'!$B$12),$O$422,0)))</f>
        <v>260590.05924411613</v>
      </c>
      <c r="S442" s="10">
        <f>IF($A442&lt;='1-Input'!$B$26,0,IF($A442='1-Input'!$B$26+1,('1-Input'!$B$23+$S$423)*'1-Input'!$B$27,'1-Input'!$B$23+$S$423))</f>
        <v>0</v>
      </c>
      <c r="T442" s="10">
        <f>MAX(0,('1-Input'!$B$10-S442-IF(AND($A442&gt;=1,$A442&lt;1+'1-Input'!$B$12),$S$422,0)))/(1-'P-Parametri'!$B$31*MAX(0,IF(U441&lt;=0,0,(U441-V441)/U441)))</f>
        <v>33149.480687243653</v>
      </c>
      <c r="U442" s="10">
        <f>((U441-T442+MAX(0,-('1-Input'!$B$10-S442-IF(AND($A442&gt;=1,$A442&lt;1+'1-Input'!$B$12),$S$422,0))))*(1+B442))*(1-'P-Parametri'!$B$32)</f>
        <v>510990.41557233111</v>
      </c>
      <c r="V442" s="10">
        <f>IF(U441&lt;=0,V441,V441*(1-T442/U441))+MAX(0,-('1-Input'!$B$10-S442-IF(AND($A442&gt;=1,$A442&lt;1+'1-Input'!$B$12),$S$422,0)))</f>
        <v>258489.24331035287</v>
      </c>
      <c r="W442" s="10">
        <f>IF($A442&lt;='1-Input'!$B$26,0,IF($A442='1-Input'!$B$26+1,('1-Input'!$B$23+$W$423)*'1-Input'!$B$27,'1-Input'!$B$23+$W$423))</f>
        <v>0</v>
      </c>
      <c r="X442" s="10">
        <f>MAX(0,('1-Input'!$B$10-W442-IF(AND($A442&gt;=1,$A442&lt;1+'1-Input'!$B$12),$W$422,0)))/(1-'P-Parametri'!$B$31*MAX(0,IF(Y441&lt;=0,0,(Y441-Z441)/Y441)))</f>
        <v>33149.48068724366</v>
      </c>
      <c r="Y442" s="10">
        <f>((Y441-X442+MAX(0,-('1-Input'!$B$10-W442-IF(AND($A442&gt;=1,$A442&lt;1+'1-Input'!$B$12),$W$422,0))))*(1+B442))*(1-'P-Parametri'!$B$32)</f>
        <v>511326.815839716</v>
      </c>
      <c r="Z442" s="10">
        <f>IF(Y441&lt;=0,Z441,Z441*(1-X442/Y441))+MAX(0,-('1-Input'!$B$10-W442-IF(AND($A442&gt;=1,$A442&lt;1+'1-Input'!$B$12),$W$422,0)))</f>
        <v>258659.41450714195</v>
      </c>
    </row>
    <row r="443" spans="1:26">
      <c r="A443" s="9">
        <f t="shared" si="8"/>
        <v>18</v>
      </c>
      <c r="B443" s="12">
        <f>IF($A443='P-Parametri'!$D$47,'P-Parametri'!$B$34,IF($A443='P-Parametri'!$D$48,'P-Parametri'!$C$34,'P-Parametri'!$D$50))</f>
        <v>2.7158250435358244E-2</v>
      </c>
      <c r="C443" s="10">
        <f>IF($A443&lt;='1-Input'!$B$26,0,IF($A443='1-Input'!$B$26+1,('1-Input'!$B$23+$C$423)*'1-Input'!$B$27,'1-Input'!$B$23+$C$423))</f>
        <v>0</v>
      </c>
      <c r="D443" s="10">
        <f>MAX(0,('1-Input'!$B$10-C443-IF(AND($A443&gt;=1,$A443&lt;1+'1-Input'!$B$12),$C$422,0)))/(1-'P-Parametri'!$B$31*MAX(0,IF(E442&lt;=0,0,(E442-F442)/E442)))</f>
        <v>33275.067061672788</v>
      </c>
      <c r="E443" s="10">
        <f>((E442-D443+MAX(0,-('1-Input'!$B$10-C443-IF(AND($A443&gt;=1,$A443&lt;1+'1-Input'!$B$12),$C$422,0))))*(1+B443))*(1-'P-Parametri'!$B$32)</f>
        <v>590220.40376828471</v>
      </c>
      <c r="F443" s="10">
        <f>IF(E442&lt;=0,F442,F442*(1-D443/E442))+MAX(0,-('1-Input'!$B$10-C443-IF(AND($A443&gt;=1,$A443&lt;1+'1-Input'!$B$12),$C$422,0)))</f>
        <v>291256.77714055288</v>
      </c>
      <c r="G443" s="10">
        <f>IF($A443&lt;='1-Input'!$B$26,0,IF($A443='1-Input'!$B$26+1,('1-Input'!$B$23+$G$423)*'1-Input'!$B$27,'1-Input'!$B$23+$G$423))</f>
        <v>0</v>
      </c>
      <c r="H443" s="10">
        <f>MAX(0,('1-Input'!$B$10-G443-IF(AND($A443&gt;=1,$A443&lt;1+'1-Input'!$B$12),$G$422,0)))/(1-'P-Parametri'!$B$31*MAX(0,IF(I442&lt;=0,0,(I442-J442)/I442)))</f>
        <v>33275.067061672795</v>
      </c>
      <c r="I443" s="10">
        <f>((I442-H443+MAX(0,-('1-Input'!$B$10-G443-IF(AND($A443&gt;=1,$A443&lt;1+'1-Input'!$B$12),$G$422,0))))*(1+B443))*(1-'P-Parametri'!$B$32)</f>
        <v>660283.46817381971</v>
      </c>
      <c r="J443" s="10">
        <f>IF(I442&lt;=0,J442,J442*(1-H443/I442))+MAX(0,-('1-Input'!$B$10-G443-IF(AND($A443&gt;=1,$A443&lt;1+'1-Input'!$B$12),$G$422,0)))</f>
        <v>325830.88234779716</v>
      </c>
      <c r="K443" s="10">
        <f>IF($A443&lt;='1-Input'!$B$26,0,IF($A443='1-Input'!$B$26+1,('1-Input'!$B$23+$K$423)*'1-Input'!$B$27,'1-Input'!$B$23+$K$423))</f>
        <v>0</v>
      </c>
      <c r="L443" s="10">
        <f>MAX(0,('1-Input'!$B$10-K443-IF(AND($A443&gt;=1,$A443&lt;1+'1-Input'!$B$12),$K$422,0)))/(1-'P-Parametri'!$B$31*MAX(0,IF(M442&lt;=0,0,(M442-N442)/M442)))</f>
        <v>33275.067061672788</v>
      </c>
      <c r="M443" s="10">
        <f>((M442-L443+MAX(0,-('1-Input'!$B$10-K443-IF(AND($A443&gt;=1,$A443&lt;1+'1-Input'!$B$12),$K$422,0))))*(1+B443))*(1-'P-Parametri'!$B$32)</f>
        <v>458142.67872527696</v>
      </c>
      <c r="N443" s="10">
        <f>IF(M442&lt;=0,N442,N442*(1-L443/M442))+MAX(0,-('1-Input'!$B$10-K443-IF(AND($A443&gt;=1,$A443&lt;1+'1-Input'!$B$12),$K$422,0)))</f>
        <v>226080.22227650759</v>
      </c>
      <c r="O443" s="10">
        <f>IF($A443&lt;='1-Input'!$B$26,0,IF($A443='1-Input'!$B$26+1,('1-Input'!$B$23+$O$423)*'1-Input'!$B$27,'1-Input'!$B$23+$O$423))</f>
        <v>0</v>
      </c>
      <c r="P443" s="10">
        <f>MAX(0,('1-Input'!$B$10-O443-IF(AND($A443&gt;=1,$A443&lt;1+'1-Input'!$B$12),$O$422,0)))/(1-'P-Parametri'!$B$31*MAX(0,IF(Q442&lt;=0,0,(Q442-R442)/Q442)))</f>
        <v>33275.067061672788</v>
      </c>
      <c r="Q443" s="10">
        <f>((Q442-P443+MAX(0,-('1-Input'!$B$10-O443-IF(AND($A443&gt;=1,$A443&lt;1+'1-Input'!$B$12),$O$422,0))))*(1+B443))*(1-'P-Parametri'!$B$32)</f>
        <v>493965.10392399936</v>
      </c>
      <c r="R443" s="10">
        <f>IF(Q442&lt;=0,R442,R442*(1-P443/Q442))+MAX(0,-('1-Input'!$B$10-O443-IF(AND($A443&gt;=1,$A443&lt;1+'1-Input'!$B$12),$O$422,0)))</f>
        <v>243757.55780426174</v>
      </c>
      <c r="S443" s="10">
        <f>IF($A443&lt;='1-Input'!$B$26,0,IF($A443='1-Input'!$B$26+1,('1-Input'!$B$23+$S$423)*'1-Input'!$B$27,'1-Input'!$B$23+$S$423))</f>
        <v>0</v>
      </c>
      <c r="T443" s="10">
        <f>MAX(0,('1-Input'!$B$10-S443-IF(AND($A443&gt;=1,$A443&lt;1+'1-Input'!$B$12),$S$422,0)))/(1-'P-Parametri'!$B$31*MAX(0,IF(U442&lt;=0,0,(U442-V442)/U442)))</f>
        <v>33275.067061672788</v>
      </c>
      <c r="U443" s="10">
        <f>((U442-T443+MAX(0,-('1-Input'!$B$10-S443-IF(AND($A443&gt;=1,$A443&lt;1+'1-Input'!$B$12),$S$422,0))))*(1+B443))*(1-'P-Parametri'!$B$32)</f>
        <v>489707.88305916055</v>
      </c>
      <c r="V443" s="10">
        <f>IF(U442&lt;=0,V442,V442*(1-T443/U442))+MAX(0,-('1-Input'!$B$10-S443-IF(AND($A443&gt;=1,$A443&lt;1+'1-Input'!$B$12),$S$422,0)))</f>
        <v>241656.74187049849</v>
      </c>
      <c r="W443" s="10">
        <f>IF($A443&lt;='1-Input'!$B$26,0,IF($A443='1-Input'!$B$26+1,('1-Input'!$B$23+$W$423)*'1-Input'!$B$27,'1-Input'!$B$23+$W$423))</f>
        <v>0</v>
      </c>
      <c r="X443" s="10">
        <f>MAX(0,('1-Input'!$B$10-W443-IF(AND($A443&gt;=1,$A443&lt;1+'1-Input'!$B$12),$W$422,0)))/(1-'P-Parametri'!$B$31*MAX(0,IF(Y442&lt;=0,0,(Y442-Z442)/Y442)))</f>
        <v>33275.067061672795</v>
      </c>
      <c r="Y443" s="10">
        <f>((Y442-X443+MAX(0,-('1-Input'!$B$10-W443-IF(AND($A443&gt;=1,$A443&lt;1+'1-Input'!$B$12),$W$422,0))))*(1+B443))*(1-'P-Parametri'!$B$32)</f>
        <v>490052.72829663346</v>
      </c>
      <c r="Z443" s="10">
        <f>IF(Y442&lt;=0,Z442,Z442*(1-X443/Y442))+MAX(0,-('1-Input'!$B$10-W443-IF(AND($A443&gt;=1,$A443&lt;1+'1-Input'!$B$12),$W$422,0)))</f>
        <v>241826.91306728759</v>
      </c>
    </row>
    <row r="444" spans="1:26">
      <c r="A444" s="9">
        <f t="shared" si="8"/>
        <v>19</v>
      </c>
      <c r="B444" s="12">
        <f>IF($A444='P-Parametri'!$D$47,'P-Parametri'!$B$34,IF($A444='P-Parametri'!$D$48,'P-Parametri'!$C$34,'P-Parametri'!$D$50))</f>
        <v>2.7158250435358244E-2</v>
      </c>
      <c r="C444" s="10">
        <f>IF($A444&lt;='1-Input'!$B$26,0,IF($A444='1-Input'!$B$26+1,('1-Input'!$B$23+$C$423)*'1-Input'!$B$27,'1-Input'!$B$23+$C$423))</f>
        <v>5670.1258289317148</v>
      </c>
      <c r="D444" s="10">
        <f>MAX(0,('1-Input'!$B$10-C444-IF(AND($A444&gt;=1,$A444&lt;1+'1-Input'!$B$12),$C$422,0)))/(1-'P-Parametri'!$B$31*MAX(0,IF(E443&lt;=0,0,(E443-F443)/E443)))</f>
        <v>26868.371074513409</v>
      </c>
      <c r="E444" s="10">
        <f>((E443-D444+MAX(0,-('1-Input'!$B$10-C444-IF(AND($A444&gt;=1,$A444&lt;1+'1-Input'!$B$12),$C$422,0))))*(1+B444))*(1-'P-Parametri'!$B$32)</f>
        <v>577494.38490437507</v>
      </c>
      <c r="F444" s="10">
        <f>IF(E443&lt;=0,F443,F443*(1-D444/E443))+MAX(0,-('1-Input'!$B$10-C444-IF(AND($A444&gt;=1,$A444&lt;1+'1-Input'!$B$12),$C$422,0)))</f>
        <v>277998.00954082841</v>
      </c>
      <c r="G444" s="10">
        <f>IF($A444&lt;='1-Input'!$B$26,0,IF($A444='1-Input'!$B$26+1,('1-Input'!$B$23+$G$423)*'1-Input'!$B$27,'1-Input'!$B$23+$G$423))</f>
        <v>6041.127185260375</v>
      </c>
      <c r="H444" s="10">
        <f>MAX(0,('1-Input'!$B$10-G444-IF(AND($A444&gt;=1,$A444&lt;1+'1-Input'!$B$12),$G$422,0)))/(1-'P-Parametri'!$B$31*MAX(0,IF(I443&lt;=0,0,(I443-J443)/I443)))</f>
        <v>26441.099069619879</v>
      </c>
      <c r="I444" s="10">
        <f>((I443-H444+MAX(0,-('1-Input'!$B$10-G444-IF(AND($A444&gt;=1,$A444&lt;1+'1-Input'!$B$12),$G$422,0))))*(1+B444))*(1-'P-Parametri'!$B$32)</f>
        <v>649754.30606307066</v>
      </c>
      <c r="J444" s="10">
        <f>IF(I443&lt;=0,J443,J443*(1-H444/I443))+MAX(0,-('1-Input'!$B$10-G444-IF(AND($A444&gt;=1,$A444&lt;1+'1-Input'!$B$12),$G$422,0)))</f>
        <v>312782.96118156286</v>
      </c>
      <c r="K444" s="10">
        <f>IF($A444&lt;='1-Input'!$B$26,0,IF($A444='1-Input'!$B$26+1,('1-Input'!$B$23+$K$423)*'1-Input'!$B$27,'1-Input'!$B$23+$K$423))</f>
        <v>5197.1149776631555</v>
      </c>
      <c r="L444" s="10">
        <f>MAX(0,('1-Input'!$B$10-K444-IF(AND($A444&gt;=1,$A444&lt;1+'1-Input'!$B$12),$K$422,0)))/(1-'P-Parametri'!$B$31*MAX(0,IF(M443&lt;=0,0,(M443-N443)/M443)))</f>
        <v>27413.124594440909</v>
      </c>
      <c r="M444" s="10">
        <f>((M443-L444+MAX(0,-('1-Input'!$B$10-K444-IF(AND($A444&gt;=1,$A444&lt;1+'1-Input'!$B$12),$K$422,0))))*(1+B444))*(1-'P-Parametri'!$B$32)</f>
        <v>441542.56040136784</v>
      </c>
      <c r="N444" s="10">
        <f>IF(M443&lt;=0,N443,N443*(1-L444/M443))+MAX(0,-('1-Input'!$B$10-K444-IF(AND($A444&gt;=1,$A444&lt;1+'1-Input'!$B$12),$K$422,0)))</f>
        <v>212552.63449785154</v>
      </c>
      <c r="O444" s="10">
        <f>IF($A444&lt;='1-Input'!$B$26,0,IF($A444='1-Input'!$B$26+1,('1-Input'!$B$23+$O$423)*'1-Input'!$B$27,'1-Input'!$B$23+$O$423))</f>
        <v>5310.7556911355086</v>
      </c>
      <c r="P444" s="10">
        <f>MAX(0,('1-Input'!$B$10-O444-IF(AND($A444&gt;=1,$A444&lt;1+'1-Input'!$B$12),$O$422,0)))/(1-'P-Parametri'!$B$31*MAX(0,IF(Q443&lt;=0,0,(Q443-R443)/Q443)))</f>
        <v>27282.24772659504</v>
      </c>
      <c r="Q444" s="10">
        <f>((Q443-P444+MAX(0,-('1-Input'!$B$10-O444-IF(AND($A444&gt;=1,$A444&lt;1+'1-Input'!$B$12),$O$422,0))))*(1+B444))*(1-'P-Parametri'!$B$32)</f>
        <v>478398.43178774189</v>
      </c>
      <c r="R444" s="10">
        <f>IF(Q443&lt;=0,R443,R443*(1-P444/Q443))+MAX(0,-('1-Input'!$B$10-O444-IF(AND($A444&gt;=1,$A444&lt;1+'1-Input'!$B$12),$O$422,0)))</f>
        <v>230294.55399201496</v>
      </c>
      <c r="S444" s="10">
        <f>IF($A444&lt;='1-Input'!$B$26,0,IF($A444='1-Input'!$B$26+1,('1-Input'!$B$23+$S$423)*'1-Input'!$B$27,'1-Input'!$B$23+$S$423))</f>
        <v>5297.2503627328124</v>
      </c>
      <c r="T444" s="10">
        <f>MAX(0,('1-Input'!$B$10-S444-IF(AND($A444&gt;=1,$A444&lt;1+'1-Input'!$B$12),$S$422,0)))/(1-'P-Parametri'!$B$31*MAX(0,IF(U443&lt;=0,0,(U443-V443)/U443)))</f>
        <v>27297.801439930401</v>
      </c>
      <c r="U444" s="10">
        <f>((U443-T444+MAX(0,-('1-Input'!$B$10-S444-IF(AND($A444&gt;=1,$A444&lt;1+'1-Input'!$B$12),$S$422,0))))*(1+B444))*(1-'P-Parametri'!$B$32)</f>
        <v>474018.39375884028</v>
      </c>
      <c r="V444" s="10">
        <f>IF(U443&lt;=0,V443,V443*(1-T444/U443))+MAX(0,-('1-Input'!$B$10-S444-IF(AND($A444&gt;=1,$A444&lt;1+'1-Input'!$B$12),$S$422,0)))</f>
        <v>228186.06274850352</v>
      </c>
      <c r="W444" s="10">
        <f>IF($A444&lt;='1-Input'!$B$26,0,IF($A444='1-Input'!$B$26+1,('1-Input'!$B$23+$W$423)*'1-Input'!$B$27,'1-Input'!$B$23+$W$423))</f>
        <v>5298.3443271589122</v>
      </c>
      <c r="X444" s="10">
        <f>MAX(0,('1-Input'!$B$10-W444-IF(AND($A444&gt;=1,$A444&lt;1+'1-Input'!$B$12),$W$422,0)))/(1-'P-Parametri'!$B$31*MAX(0,IF(Y443&lt;=0,0,(Y443-Z443)/Y443)))</f>
        <v>27296.541551346039</v>
      </c>
      <c r="Y444" s="10">
        <f>((Y443-X444+MAX(0,-('1-Input'!$B$10-W444-IF(AND($A444&gt;=1,$A444&lt;1+'1-Input'!$B$12),$W$422,0))))*(1+B444))*(1-'P-Parametri'!$B$32)</f>
        <v>474373.18748511648</v>
      </c>
      <c r="Z444" s="10">
        <f>IF(Y443&lt;=0,Z443,Z443*(1-X444/Y443))+MAX(0,-('1-Input'!$B$10-W444-IF(AND($A444&gt;=1,$A444&lt;1+'1-Input'!$B$12),$W$422,0)))</f>
        <v>228356.85566403752</v>
      </c>
    </row>
    <row r="445" spans="1:26">
      <c r="A445" s="9">
        <f t="shared" si="8"/>
        <v>20</v>
      </c>
      <c r="B445" s="12">
        <f>IF($A445='P-Parametri'!$D$47,'P-Parametri'!$B$34,IF($A445='P-Parametri'!$D$48,'P-Parametri'!$C$34,'P-Parametri'!$D$50))</f>
        <v>2.7158250435358244E-2</v>
      </c>
      <c r="C445" s="10">
        <f>IF($A445&lt;='1-Input'!$B$26,0,IF($A445='1-Input'!$B$26+1,('1-Input'!$B$23+$C$423)*'1-Input'!$B$27,'1-Input'!$B$23+$C$423))</f>
        <v>17010.377486795387</v>
      </c>
      <c r="D445" s="10">
        <f>MAX(0,('1-Input'!$B$10-C445-IF(AND($A445&gt;=1,$A445&lt;1+'1-Input'!$B$12),$C$422,0)))/(1-'P-Parametri'!$B$31*MAX(0,IF(E444&lt;=0,0,(E444-F444)/E444)))</f>
        <v>13858.263983092118</v>
      </c>
      <c r="E445" s="10">
        <f>((E444-D445+MAX(0,-('1-Input'!$B$10-C445-IF(AND($A445&gt;=1,$A445&lt;1+'1-Input'!$B$12),$C$422,0))))*(1+B445))*(1-'P-Parametri'!$B$32)</f>
        <v>577785.6048639816</v>
      </c>
      <c r="F445" s="10">
        <f>IF(E444&lt;=0,F444,F444*(1-D445/E444))+MAX(0,-('1-Input'!$B$10-C445-IF(AND($A445&gt;=1,$A445&lt;1+'1-Input'!$B$12),$C$422,0)))</f>
        <v>271326.82813422667</v>
      </c>
      <c r="G445" s="10">
        <f>IF($A445&lt;='1-Input'!$B$26,0,IF($A445='1-Input'!$B$26+1,('1-Input'!$B$23+$G$423)*'1-Input'!$B$27,'1-Input'!$B$23+$G$423))</f>
        <v>18123.381555781383</v>
      </c>
      <c r="H445" s="10">
        <f>MAX(0,('1-Input'!$B$10-G445-IF(AND($A445&gt;=1,$A445&lt;1+'1-Input'!$B$12),$G$422,0)))/(1-'P-Parametri'!$B$31*MAX(0,IF(I444&lt;=0,0,(I444-J444)/I444)))</f>
        <v>12571.79277140249</v>
      </c>
      <c r="I445" s="10">
        <f>((I444-H445+MAX(0,-('1-Input'!$B$10-G445-IF(AND($A445&gt;=1,$A445&lt;1+'1-Input'!$B$12),$G$422,0))))*(1+B445))*(1-'P-Parametri'!$B$32)</f>
        <v>653178.3010095529</v>
      </c>
      <c r="J445" s="10">
        <f>IF(I444&lt;=0,J444,J444*(1-H445/I444))+MAX(0,-('1-Input'!$B$10-G445-IF(AND($A445&gt;=1,$A445&lt;1+'1-Input'!$B$12),$G$422,0)))</f>
        <v>306731.06966855988</v>
      </c>
      <c r="K445" s="10">
        <f>IF($A445&lt;='1-Input'!$B$26,0,IF($A445='1-Input'!$B$26+1,('1-Input'!$B$23+$K$423)*'1-Input'!$B$27,'1-Input'!$B$23+$K$423))</f>
        <v>15591.344932989688</v>
      </c>
      <c r="L445" s="10">
        <f>MAX(0,('1-Input'!$B$10-K445-IF(AND($A445&gt;=1,$A445&lt;1+'1-Input'!$B$12),$K$422,0)))/(1-'P-Parametri'!$B$31*MAX(0,IF(M444&lt;=0,0,(M444-N444)/M444)))</f>
        <v>15498.459719828832</v>
      </c>
      <c r="M445" s="10">
        <f>((M444-L445+MAX(0,-('1-Input'!$B$10-K445-IF(AND($A445&gt;=1,$A445&lt;1+'1-Input'!$B$12),$K$422,0))))*(1+B445))*(1-'P-Parametri'!$B$32)</f>
        <v>436739.48363822646</v>
      </c>
      <c r="N445" s="10">
        <f>IF(M444&lt;=0,N444,N444*(1-L445/M444))+MAX(0,-('1-Input'!$B$10-K445-IF(AND($A445&gt;=1,$A445&lt;1+'1-Input'!$B$12),$K$422,0)))</f>
        <v>205091.88498117088</v>
      </c>
      <c r="O445" s="10">
        <f>IF($A445&lt;='1-Input'!$B$26,0,IF($A445='1-Input'!$B$26+1,('1-Input'!$B$23+$O$423)*'1-Input'!$B$27,'1-Input'!$B$23+$O$423))</f>
        <v>15932.267073406752</v>
      </c>
      <c r="P445" s="10">
        <f>MAX(0,('1-Input'!$B$10-O445-IF(AND($A445&gt;=1,$A445&lt;1+'1-Input'!$B$12),$O$422,0)))/(1-'P-Parametri'!$B$31*MAX(0,IF(Q444&lt;=0,0,(Q444-R444)/Q444)))</f>
        <v>15104.403191829131</v>
      </c>
      <c r="Q445" s="10">
        <f>((Q444-P445+MAX(0,-('1-Input'!$B$10-O445-IF(AND($A445&gt;=1,$A445&lt;1+'1-Input'!$B$12),$O$422,0))))*(1+B445))*(1-'P-Parametri'!$B$32)</f>
        <v>474924.53128202708</v>
      </c>
      <c r="R445" s="10">
        <f>IF(Q444&lt;=0,R444,R444*(1-P445/Q444))+MAX(0,-('1-Input'!$B$10-O445-IF(AND($A445&gt;=1,$A445&lt;1+'1-Input'!$B$12),$O$422,0)))</f>
        <v>223023.49797416999</v>
      </c>
      <c r="S445" s="10">
        <f>IF($A445&lt;='1-Input'!$B$26,0,IF($A445='1-Input'!$B$26+1,('1-Input'!$B$23+$S$423)*'1-Input'!$B$27,'1-Input'!$B$23+$S$423))</f>
        <v>15891.751088198664</v>
      </c>
      <c r="T445" s="10">
        <f>MAX(0,('1-Input'!$B$10-S445-IF(AND($A445&gt;=1,$A445&lt;1+'1-Input'!$B$12),$S$422,0)))/(1-'P-Parametri'!$B$31*MAX(0,IF(U444&lt;=0,0,(U444-V444)/U444)))</f>
        <v>15151.233792036131</v>
      </c>
      <c r="U445" s="10">
        <f>((U444-T445+MAX(0,-('1-Input'!$B$10-S445-IF(AND($A445&gt;=1,$A445&lt;1+'1-Input'!$B$12),$S$422,0))))*(1+B445))*(1-'P-Parametri'!$B$32)</f>
        <v>470386.53083531669</v>
      </c>
      <c r="V445" s="10">
        <f>IF(U444&lt;=0,V444,V444*(1-T445/U444))+MAX(0,-('1-Input'!$B$10-S445-IF(AND($A445&gt;=1,$A445&lt;1+'1-Input'!$B$12),$S$422,0)))</f>
        <v>220892.46311121661</v>
      </c>
      <c r="W445" s="10">
        <f>IF($A445&lt;='1-Input'!$B$26,0,IF($A445='1-Input'!$B$26+1,('1-Input'!$B$23+$W$423)*'1-Input'!$B$27,'1-Input'!$B$23+$W$423))</f>
        <v>15895.032981476961</v>
      </c>
      <c r="X445" s="10">
        <f>MAX(0,('1-Input'!$B$10-W445-IF(AND($A445&gt;=1,$A445&lt;1+'1-Input'!$B$12),$W$422,0)))/(1-'P-Parametri'!$B$31*MAX(0,IF(Y444&lt;=0,0,(Y444-Z444)/Y444)))</f>
        <v>15147.440399594887</v>
      </c>
      <c r="Y445" s="10">
        <f>((Y444-X445+MAX(0,-('1-Input'!$B$10-W445-IF(AND($A445&gt;=1,$A445&lt;1+'1-Input'!$B$12),$W$422,0))))*(1+B445))*(1-'P-Parametri'!$B$32)</f>
        <v>470754.11990137218</v>
      </c>
      <c r="Z445" s="10">
        <f>IF(Y444&lt;=0,Z444,Z444*(1-X445/Y444))+MAX(0,-('1-Input'!$B$10-W445-IF(AND($A445&gt;=1,$A445&lt;1+'1-Input'!$B$12),$W$422,0)))</f>
        <v>221065.08211471897</v>
      </c>
    </row>
    <row r="446" spans="1:26">
      <c r="A446" s="9">
        <f t="shared" si="8"/>
        <v>21</v>
      </c>
      <c r="B446" s="12">
        <f>IF($A446='P-Parametri'!$D$47,'P-Parametri'!$B$34,IF($A446='P-Parametri'!$D$48,'P-Parametri'!$C$34,'P-Parametri'!$D$50))</f>
        <v>-0.35</v>
      </c>
      <c r="C446" s="10">
        <f>IF($A446&lt;='1-Input'!$B$26,0,IF($A446='1-Input'!$B$26+1,('1-Input'!$B$23+$C$423)*'1-Input'!$B$27,'1-Input'!$B$23+$C$423))</f>
        <v>17010.377486795387</v>
      </c>
      <c r="D446" s="10">
        <f>MAX(0,('1-Input'!$B$10-C446-IF(AND($A446&gt;=1,$A446&lt;1+'1-Input'!$B$12),$C$422,0)))/(1-'P-Parametri'!$B$31*MAX(0,IF(E445&lt;=0,0,(E445-F445)/E445)))</f>
        <v>13907.535353803118</v>
      </c>
      <c r="E446" s="10">
        <f>((E445-D446+MAX(0,-('1-Input'!$B$10-C446-IF(AND($A446&gt;=1,$A446&lt;1+'1-Input'!$B$12),$C$422,0))))*(1+B446))*(1-'P-Parametri'!$B$32)</f>
        <v>365787.7036912528</v>
      </c>
      <c r="F446" s="10">
        <f>IF(E445&lt;=0,F445,F445*(1-D446/E445))+MAX(0,-('1-Input'!$B$10-C446-IF(AND($A446&gt;=1,$A446&lt;1+'1-Input'!$B$12),$C$422,0)))</f>
        <v>264795.88062887936</v>
      </c>
      <c r="G446" s="10">
        <f>IF($A446&lt;='1-Input'!$B$26,0,IF($A446='1-Input'!$B$26+1,('1-Input'!$B$23+$G$423)*'1-Input'!$B$27,'1-Input'!$B$23+$G$423))</f>
        <v>18123.381555781383</v>
      </c>
      <c r="H446" s="10">
        <f>MAX(0,('1-Input'!$B$10-G446-IF(AND($A446&gt;=1,$A446&lt;1+'1-Input'!$B$12),$G$422,0)))/(1-'P-Parametri'!$B$31*MAX(0,IF(I445&lt;=0,0,(I445-J445)/I445)))</f>
        <v>12616.490250314522</v>
      </c>
      <c r="I446" s="10">
        <f>((I445-H446+MAX(0,-('1-Input'!$B$10-G446-IF(AND($A446&gt;=1,$A446&lt;1+'1-Input'!$B$12),$G$422,0))))*(1+B446))*(1-'P-Parametri'!$B$32)</f>
        <v>415532.44663951796</v>
      </c>
      <c r="J446" s="10">
        <f>IF(I445&lt;=0,J445,J445*(1-H446/I445))+MAX(0,-('1-Input'!$B$10-G446-IF(AND($A446&gt;=1,$A446&lt;1+'1-Input'!$B$12),$G$422,0)))</f>
        <v>300806.39405707578</v>
      </c>
      <c r="K446" s="10">
        <f>IF($A446&lt;='1-Input'!$B$26,0,IF($A446='1-Input'!$B$26+1,('1-Input'!$B$23+$K$423)*'1-Input'!$B$27,'1-Input'!$B$23+$K$423))</f>
        <v>15591.344932989688</v>
      </c>
      <c r="L446" s="10">
        <f>MAX(0,('1-Input'!$B$10-K446-IF(AND($A446&gt;=1,$A446&lt;1+'1-Input'!$B$12),$K$422,0)))/(1-'P-Parametri'!$B$31*MAX(0,IF(M445&lt;=0,0,(M445-N445)/M445)))</f>
        <v>15553.562606830903</v>
      </c>
      <c r="M446" s="10">
        <f>((M445-L446+MAX(0,-('1-Input'!$B$10-K446-IF(AND($A446&gt;=1,$A446&lt;1+'1-Input'!$B$12),$K$422,0))))*(1+B446))*(1-'P-Parametri'!$B$32)</f>
        <v>273223.3069730663</v>
      </c>
      <c r="N446" s="10">
        <f>IF(M445&lt;=0,N445,N445*(1-L446/M445))+MAX(0,-('1-Input'!$B$10-K446-IF(AND($A446&gt;=1,$A446&lt;1+'1-Input'!$B$12),$K$422,0)))</f>
        <v>197787.96675826533</v>
      </c>
      <c r="O446" s="10">
        <f>IF($A446&lt;='1-Input'!$B$26,0,IF($A446='1-Input'!$B$26+1,('1-Input'!$B$23+$O$423)*'1-Input'!$B$27,'1-Input'!$B$23+$O$423))</f>
        <v>15932.267073406752</v>
      </c>
      <c r="P446" s="10">
        <f>MAX(0,('1-Input'!$B$10-O446-IF(AND($A446&gt;=1,$A446&lt;1+'1-Input'!$B$12),$O$422,0)))/(1-'P-Parametri'!$B$31*MAX(0,IF(Q445&lt;=0,0,(Q445-R445)/Q445)))</f>
        <v>15158.105058811963</v>
      </c>
      <c r="Q446" s="10">
        <f>((Q445-P446+MAX(0,-('1-Input'!$B$10-O446-IF(AND($A446&gt;=1,$A446&lt;1+'1-Input'!$B$12),$O$422,0))))*(1+B446))*(1-'P-Parametri'!$B$32)</f>
        <v>298250.48069099966</v>
      </c>
      <c r="R446" s="10">
        <f>IF(Q445&lt;=0,R445,R445*(1-P446/Q445))+MAX(0,-('1-Input'!$B$10-O446-IF(AND($A446&gt;=1,$A446&lt;1+'1-Input'!$B$12),$O$422,0)))</f>
        <v>215905.28573158386</v>
      </c>
      <c r="S446" s="10">
        <f>IF($A446&lt;='1-Input'!$B$26,0,IF($A446='1-Input'!$B$26+1,('1-Input'!$B$23+$S$423)*'1-Input'!$B$27,'1-Input'!$B$23+$S$423))</f>
        <v>15891.751088198664</v>
      </c>
      <c r="T446" s="10">
        <f>MAX(0,('1-Input'!$B$10-S446-IF(AND($A446&gt;=1,$A446&lt;1+'1-Input'!$B$12),$S$422,0)))/(1-'P-Parametri'!$B$31*MAX(0,IF(U445&lt;=0,0,(U445-V445)/U445)))</f>
        <v>15205.102159517603</v>
      </c>
      <c r="U446" s="10">
        <f>((U445-T446+MAX(0,-('1-Input'!$B$10-S446-IF(AND($A446&gt;=1,$A446&lt;1+'1-Input'!$B$12),$S$422,0))))*(1+B446))*(1-'P-Parametri'!$B$32)</f>
        <v>295276.19278199092</v>
      </c>
      <c r="V446" s="10">
        <f>IF(U445&lt;=0,V445,V445*(1-T446/U445))+MAX(0,-('1-Input'!$B$10-S446-IF(AND($A446&gt;=1,$A446&lt;1+'1-Input'!$B$12),$S$422,0)))</f>
        <v>213752.18113522313</v>
      </c>
      <c r="W446" s="10">
        <f>IF($A446&lt;='1-Input'!$B$26,0,IF($A446='1-Input'!$B$26+1,('1-Input'!$B$23+$W$423)*'1-Input'!$B$27,'1-Input'!$B$23+$W$423))</f>
        <v>15895.032981476961</v>
      </c>
      <c r="X446" s="10">
        <f>MAX(0,('1-Input'!$B$10-W446-IF(AND($A446&gt;=1,$A446&lt;1+'1-Input'!$B$12),$W$422,0)))/(1-'P-Parametri'!$B$31*MAX(0,IF(Y445&lt;=0,0,(Y445-Z445)/Y445)))</f>
        <v>15201.295280131279</v>
      </c>
      <c r="Y446" s="10">
        <f>((Y445-X446+MAX(0,-('1-Input'!$B$10-W446-IF(AND($A446&gt;=1,$A446&lt;1+'1-Input'!$B$12),$W$422,0))))*(1+B446))*(1-'P-Parametri'!$B$32)</f>
        <v>295517.117331799</v>
      </c>
      <c r="Z446" s="10">
        <f>IF(Y445&lt;=0,Z445,Z445*(1-X446/Y445))+MAX(0,-('1-Input'!$B$10-W446-IF(AND($A446&gt;=1,$A446&lt;1+'1-Input'!$B$12),$W$422,0)))</f>
        <v>213926.58784077325</v>
      </c>
    </row>
    <row r="447" spans="1:26">
      <c r="A447" s="9">
        <f t="shared" si="8"/>
        <v>22</v>
      </c>
      <c r="B447" s="12">
        <f>IF($A447='P-Parametri'!$D$47,'P-Parametri'!$B$34,IF($A447='P-Parametri'!$D$48,'P-Parametri'!$C$34,'P-Parametri'!$D$50))</f>
        <v>-0.2</v>
      </c>
      <c r="C447" s="10">
        <f>IF($A447&lt;='1-Input'!$B$26,0,IF($A447='1-Input'!$B$26+1,('1-Input'!$B$23+$C$423)*'1-Input'!$B$27,'1-Input'!$B$23+$C$423))</f>
        <v>17010.377486795387</v>
      </c>
      <c r="D447" s="10">
        <f>MAX(0,('1-Input'!$B$10-C447-IF(AND($A447&gt;=1,$A447&lt;1+'1-Input'!$B$12),$C$422,0)))/(1-'P-Parametri'!$B$31*MAX(0,IF(E446&lt;=0,0,(E446-F446)/E446)))</f>
        <v>12916.851786393087</v>
      </c>
      <c r="E447" s="10">
        <f>((E446-D447+MAX(0,-('1-Input'!$B$10-C447-IF(AND($A447&gt;=1,$A447&lt;1+'1-Input'!$B$12),$C$422,0))))*(1+B447))*(1-'P-Parametri'!$B$32)</f>
        <v>281732.08816084004</v>
      </c>
      <c r="F447" s="10">
        <f>IF(E446&lt;=0,F446,F446*(1-D447/E446))+MAX(0,-('1-Input'!$B$10-C447-IF(AND($A447&gt;=1,$A447&lt;1+'1-Input'!$B$12),$C$422,0)))</f>
        <v>255445.29527782655</v>
      </c>
      <c r="G447" s="10">
        <f>IF($A447&lt;='1-Input'!$B$26,0,IF($A447='1-Input'!$B$26+1,('1-Input'!$B$23+$G$423)*'1-Input'!$B$27,'1-Input'!$B$23+$G$423))</f>
        <v>18123.381555781383</v>
      </c>
      <c r="H447" s="10">
        <f>MAX(0,('1-Input'!$B$10-G447-IF(AND($A447&gt;=1,$A447&lt;1+'1-Input'!$B$12),$G$422,0)))/(1-'P-Parametri'!$B$31*MAX(0,IF(I446&lt;=0,0,(I446-J446)/I446)))</f>
        <v>11717.772450833429</v>
      </c>
      <c r="I447" s="10">
        <f>((I446-H447+MAX(0,-('1-Input'!$B$10-G447-IF(AND($A447&gt;=1,$A447&lt;1+'1-Input'!$B$12),$G$422,0))))*(1+B447))*(1-'P-Parametri'!$B$32)</f>
        <v>322405.63587224577</v>
      </c>
      <c r="J447" s="10">
        <f>IF(I446&lt;=0,J446,J446*(1-H447/I446))+MAX(0,-('1-Input'!$B$10-G447-IF(AND($A447&gt;=1,$A447&lt;1+'1-Input'!$B$12),$G$422,0)))</f>
        <v>292323.82932399161</v>
      </c>
      <c r="K447" s="10">
        <f>IF($A447&lt;='1-Input'!$B$26,0,IF($A447='1-Input'!$B$26+1,('1-Input'!$B$23+$K$423)*'1-Input'!$B$27,'1-Input'!$B$23+$K$423))</f>
        <v>15591.344932989688</v>
      </c>
      <c r="L447" s="10">
        <f>MAX(0,('1-Input'!$B$10-K447-IF(AND($A447&gt;=1,$A447&lt;1+'1-Input'!$B$12),$K$422,0)))/(1-'P-Parametri'!$B$31*MAX(0,IF(M446&lt;=0,0,(M446-N446)/M446)))</f>
        <v>14445.626621246163</v>
      </c>
      <c r="M447" s="10">
        <f>((M446-L447+MAX(0,-('1-Input'!$B$10-K447-IF(AND($A447&gt;=1,$A447&lt;1+'1-Input'!$B$12),$K$422,0))))*(1+B447))*(1-'P-Parametri'!$B$32)</f>
        <v>206608.09999289323</v>
      </c>
      <c r="N447" s="10">
        <f>IF(M446&lt;=0,N446,N446*(1-L447/M446))+MAX(0,-('1-Input'!$B$10-K447-IF(AND($A447&gt;=1,$A447&lt;1+'1-Input'!$B$12),$K$422,0)))</f>
        <v>187330.69226869551</v>
      </c>
      <c r="O447" s="10">
        <f>IF($A447&lt;='1-Input'!$B$26,0,IF($A447='1-Input'!$B$26+1,('1-Input'!$B$23+$O$423)*'1-Input'!$B$27,'1-Input'!$B$23+$O$423))</f>
        <v>15932.267073406752</v>
      </c>
      <c r="P447" s="10">
        <f>MAX(0,('1-Input'!$B$10-O447-IF(AND($A447&gt;=1,$A447&lt;1+'1-Input'!$B$12),$O$422,0)))/(1-'P-Parametri'!$B$31*MAX(0,IF(Q446&lt;=0,0,(Q446-R446)/Q446)))</f>
        <v>14078.338931111028</v>
      </c>
      <c r="Q447" s="10">
        <f>((Q446-P447+MAX(0,-('1-Input'!$B$10-O447-IF(AND($A447&gt;=1,$A447&lt;1+'1-Input'!$B$12),$O$422,0))))*(1+B447))*(1-'P-Parametri'!$B$32)</f>
        <v>226883.03798109508</v>
      </c>
      <c r="R447" s="10">
        <f>IF(Q446&lt;=0,R446,R446*(1-P447/Q446))+MAX(0,-('1-Input'!$B$10-O447-IF(AND($A447&gt;=1,$A447&lt;1+'1-Input'!$B$12),$O$422,0)))</f>
        <v>205713.89297169508</v>
      </c>
      <c r="S447" s="10">
        <f>IF($A447&lt;='1-Input'!$B$26,0,IF($A447='1-Input'!$B$26+1,('1-Input'!$B$23+$S$423)*'1-Input'!$B$27,'1-Input'!$B$23+$S$423))</f>
        <v>15891.751088198664</v>
      </c>
      <c r="T447" s="10">
        <f>MAX(0,('1-Input'!$B$10-S447-IF(AND($A447&gt;=1,$A447&lt;1+'1-Input'!$B$12),$S$422,0)))/(1-'P-Parametri'!$B$31*MAX(0,IF(U446&lt;=0,0,(U446-V446)/U446)))</f>
        <v>14121.988259964895</v>
      </c>
      <c r="U447" s="10">
        <f>((U446-T447+MAX(0,-('1-Input'!$B$10-S447-IF(AND($A447&gt;=1,$A447&lt;1+'1-Input'!$B$12),$S$422,0))))*(1+B447))*(1-'P-Parametri'!$B$32)</f>
        <v>224473.51689038557</v>
      </c>
      <c r="V447" s="10">
        <f>IF(U446&lt;=0,V446,V446*(1-T447/U446))+MAX(0,-('1-Input'!$B$10-S447-IF(AND($A447&gt;=1,$A447&lt;1+'1-Input'!$B$12),$S$422,0)))</f>
        <v>203529.19036819501</v>
      </c>
      <c r="W447" s="10">
        <f>IF($A447&lt;='1-Input'!$B$26,0,IF($A447='1-Input'!$B$26+1,('1-Input'!$B$23+$W$423)*'1-Input'!$B$27,'1-Input'!$B$23+$W$423))</f>
        <v>15895.032981476961</v>
      </c>
      <c r="X447" s="10">
        <f>MAX(0,('1-Input'!$B$10-W447-IF(AND($A447&gt;=1,$A447&lt;1+'1-Input'!$B$12),$W$422,0)))/(1-'P-Parametri'!$B$31*MAX(0,IF(Y446&lt;=0,0,(Y446-Z446)/Y446)))</f>
        <v>14118.452558235518</v>
      </c>
      <c r="Y447" s="10">
        <f>((Y446-X447+MAX(0,-('1-Input'!$B$10-W447-IF(AND($A447&gt;=1,$A447&lt;1+'1-Input'!$B$12),$W$422,0))))*(1+B447))*(1-'P-Parametri'!$B$32)</f>
        <v>224668.69395521309</v>
      </c>
      <c r="Z447" s="10">
        <f>IF(Y446&lt;=0,Z446,Z446*(1-X447/Y446))+MAX(0,-('1-Input'!$B$10-W447-IF(AND($A447&gt;=1,$A447&lt;1+'1-Input'!$B$12),$W$422,0)))</f>
        <v>203706.15658912418</v>
      </c>
    </row>
    <row r="448" spans="1:26">
      <c r="A448" s="9">
        <f t="shared" si="8"/>
        <v>23</v>
      </c>
      <c r="B448" s="12">
        <f>IF($A448='P-Parametri'!$D$47,'P-Parametri'!$B$34,IF($A448='P-Parametri'!$D$48,'P-Parametri'!$C$34,'P-Parametri'!$D$50))</f>
        <v>2.7158250435358244E-2</v>
      </c>
      <c r="C448" s="10">
        <f>IF($A448&lt;='1-Input'!$B$26,0,IF($A448='1-Input'!$B$26+1,('1-Input'!$B$23+$C$423)*'1-Input'!$B$27,'1-Input'!$B$23+$C$423))</f>
        <v>17010.377486795387</v>
      </c>
      <c r="D448" s="10">
        <f>MAX(0,('1-Input'!$B$10-C448-IF(AND($A448&gt;=1,$A448&lt;1+'1-Input'!$B$12),$C$422,0)))/(1-'P-Parametri'!$B$31*MAX(0,IF(E447&lt;=0,0,(E447-F447)/E447)))</f>
        <v>12287.711297619619</v>
      </c>
      <c r="E448" s="10">
        <f>((E447-D448+MAX(0,-('1-Input'!$B$10-C448-IF(AND($A448&gt;=1,$A448&lt;1+'1-Input'!$B$12),$C$422,0))))*(1+B448))*(1-'P-Parametri'!$B$32)</f>
        <v>276208.49069901387</v>
      </c>
      <c r="F448" s="10">
        <f>IF(E447&lt;=0,F447,F447*(1-D448/E447))+MAX(0,-('1-Input'!$B$10-C448-IF(AND($A448&gt;=1,$A448&lt;1+'1-Input'!$B$12),$C$422,0)))</f>
        <v>244304.07930488003</v>
      </c>
      <c r="G448" s="10">
        <f>IF($A448&lt;='1-Input'!$B$26,0,IF($A448='1-Input'!$B$26+1,('1-Input'!$B$23+$G$423)*'1-Input'!$B$27,'1-Input'!$B$23+$G$423))</f>
        <v>18123.381555781383</v>
      </c>
      <c r="H448" s="10">
        <f>MAX(0,('1-Input'!$B$10-G448-IF(AND($A448&gt;=1,$A448&lt;1+'1-Input'!$B$12),$G$422,0)))/(1-'P-Parametri'!$B$31*MAX(0,IF(I447&lt;=0,0,(I447-J447)/I447)))</f>
        <v>11147.035462520254</v>
      </c>
      <c r="I448" s="10">
        <f>((I447-H448+MAX(0,-('1-Input'!$B$10-G448-IF(AND($A448&gt;=1,$A448&lt;1+'1-Input'!$B$12),$G$422,0))))*(1+B448))*(1-'P-Parametri'!$B$32)</f>
        <v>319072.41575095232</v>
      </c>
      <c r="J448" s="10">
        <f>IF(I447&lt;=0,J447,J447*(1-H448/I447))+MAX(0,-('1-Input'!$B$10-G448-IF(AND($A448&gt;=1,$A448&lt;1+'1-Input'!$B$12),$G$422,0)))</f>
        <v>282216.85931647767</v>
      </c>
      <c r="K448" s="10">
        <f>IF($A448&lt;='1-Input'!$B$26,0,IF($A448='1-Input'!$B$26+1,('1-Input'!$B$23+$K$423)*'1-Input'!$B$27,'1-Input'!$B$23+$K$423))</f>
        <v>15591.344932989688</v>
      </c>
      <c r="L448" s="10">
        <f>MAX(0,('1-Input'!$B$10-K448-IF(AND($A448&gt;=1,$A448&lt;1+'1-Input'!$B$12),$K$422,0)))/(1-'P-Parametri'!$B$31*MAX(0,IF(M447&lt;=0,0,(M447-N447)/M447)))</f>
        <v>13742.024168928507</v>
      </c>
      <c r="M448" s="10">
        <f>((M447-L448+MAX(0,-('1-Input'!$B$10-K448-IF(AND($A448&gt;=1,$A448&lt;1+'1-Input'!$B$12),$K$422,0))))*(1+B448))*(1-'P-Parametri'!$B$32)</f>
        <v>197707.77304965339</v>
      </c>
      <c r="N448" s="10">
        <f>IF(M447&lt;=0,N447,N447*(1-L448/M447))+MAX(0,-('1-Input'!$B$10-K448-IF(AND($A448&gt;=1,$A448&lt;1+'1-Input'!$B$12),$K$422,0)))</f>
        <v>174870.85695329853</v>
      </c>
      <c r="O448" s="10">
        <f>IF($A448&lt;='1-Input'!$B$26,0,IF($A448='1-Input'!$B$26+1,('1-Input'!$B$23+$O$423)*'1-Input'!$B$27,'1-Input'!$B$23+$O$423))</f>
        <v>15932.267073406752</v>
      </c>
      <c r="P448" s="10">
        <f>MAX(0,('1-Input'!$B$10-O448-IF(AND($A448&gt;=1,$A448&lt;1+'1-Input'!$B$12),$O$422,0)))/(1-'P-Parametri'!$B$31*MAX(0,IF(Q447&lt;=0,0,(Q447-R447)/Q447)))</f>
        <v>13392.625942937842</v>
      </c>
      <c r="Q448" s="10">
        <f>((Q447-P448+MAX(0,-('1-Input'!$B$10-O448-IF(AND($A448&gt;=1,$A448&lt;1+'1-Input'!$B$12),$O$422,0))))*(1+B448))*(1-'P-Parametri'!$B$32)</f>
        <v>218849.86123760964</v>
      </c>
      <c r="R448" s="10">
        <f>IF(Q447&lt;=0,R447,R447*(1-P448/Q447))+MAX(0,-('1-Input'!$B$10-O448-IF(AND($A448&gt;=1,$A448&lt;1+'1-Input'!$B$12),$O$422,0)))</f>
        <v>193570.85555315952</v>
      </c>
      <c r="S448" s="10">
        <f>IF($A448&lt;='1-Input'!$B$26,0,IF($A448='1-Input'!$B$26+1,('1-Input'!$B$23+$S$423)*'1-Input'!$B$27,'1-Input'!$B$23+$S$423))</f>
        <v>15891.751088198664</v>
      </c>
      <c r="T448" s="10">
        <f>MAX(0,('1-Input'!$B$10-S448-IF(AND($A448&gt;=1,$A448&lt;1+'1-Input'!$B$12),$S$422,0)))/(1-'P-Parametri'!$B$31*MAX(0,IF(U447&lt;=0,0,(U447-V447)/U447)))</f>
        <v>13434.149245996579</v>
      </c>
      <c r="U448" s="10">
        <f>((U447-T448+MAX(0,-('1-Input'!$B$10-S448-IF(AND($A448&gt;=1,$A448&lt;1+'1-Input'!$B$12),$S$422,0))))*(1+B448))*(1-'P-Parametri'!$B$32)</f>
        <v>216337.28598730973</v>
      </c>
      <c r="V448" s="10">
        <f>IF(U447&lt;=0,V447,V447*(1-T448/U447))+MAX(0,-('1-Input'!$B$10-S448-IF(AND($A448&gt;=1,$A448&lt;1+'1-Input'!$B$12),$S$422,0)))</f>
        <v>191348.50394602626</v>
      </c>
      <c r="W448" s="10">
        <f>IF($A448&lt;='1-Input'!$B$26,0,IF($A448='1-Input'!$B$26+1,('1-Input'!$B$23+$W$423)*'1-Input'!$B$27,'1-Input'!$B$23+$W$423))</f>
        <v>15895.032981476961</v>
      </c>
      <c r="X448" s="10">
        <f>MAX(0,('1-Input'!$B$10-W448-IF(AND($A448&gt;=1,$A448&lt;1+'1-Input'!$B$12),$W$422,0)))/(1-'P-Parametri'!$B$31*MAX(0,IF(Y447&lt;=0,0,(Y447-Z447)/Y447)))</f>
        <v>13430.785757524036</v>
      </c>
      <c r="Y448" s="10">
        <f>((Y447-X448+MAX(0,-('1-Input'!$B$10-W448-IF(AND($A448&gt;=1,$A448&lt;1+'1-Input'!$B$12),$W$422,0))))*(1+B448))*(1-'P-Parametri'!$B$32)</f>
        <v>216540.81068954317</v>
      </c>
      <c r="Z448" s="10">
        <f>IF(Y447&lt;=0,Z447,Z447*(1-X448/Y447))+MAX(0,-('1-Input'!$B$10-W448-IF(AND($A448&gt;=1,$A448&lt;1+'1-Input'!$B$12),$W$422,0)))</f>
        <v>191528.51982775782</v>
      </c>
    </row>
    <row r="449" spans="1:26">
      <c r="A449" s="9">
        <f t="shared" si="8"/>
        <v>24</v>
      </c>
      <c r="B449" s="12">
        <f>IF($A449='P-Parametri'!$D$47,'P-Parametri'!$B$34,IF($A449='P-Parametri'!$D$48,'P-Parametri'!$C$34,'P-Parametri'!$D$50))</f>
        <v>2.7158250435358244E-2</v>
      </c>
      <c r="C449" s="10">
        <f>IF($A449&lt;='1-Input'!$B$26,0,IF($A449='1-Input'!$B$26+1,('1-Input'!$B$23+$C$423)*'1-Input'!$B$27,'1-Input'!$B$23+$C$423))</f>
        <v>17010.377486795387</v>
      </c>
      <c r="D449" s="10">
        <f>MAX(0,('1-Input'!$B$10-C449-IF(AND($A449&gt;=1,$A449&lt;1+'1-Input'!$B$12),$C$422,0)))/(1-'P-Parametri'!$B$31*MAX(0,IF(E448&lt;=0,0,(E448-F448)/E448)))</f>
        <v>12360.845832597885</v>
      </c>
      <c r="E449" s="10">
        <f>((E448-D449+MAX(0,-('1-Input'!$B$10-C449-IF(AND($A449&gt;=1,$A449&lt;1+'1-Input'!$B$12),$C$422,0))))*(1+B449))*(1-'P-Parametri'!$B$32)</f>
        <v>270471.25871191261</v>
      </c>
      <c r="F449" s="10">
        <f>IF(E448&lt;=0,F448,F448*(1-D449/E448))+MAX(0,-('1-Input'!$B$10-C449-IF(AND($A449&gt;=1,$A449&lt;1+'1-Input'!$B$12),$C$422,0)))</f>
        <v>233371.01546994856</v>
      </c>
      <c r="G449" s="10">
        <f>IF($A449&lt;='1-Input'!$B$26,0,IF($A449='1-Input'!$B$26+1,('1-Input'!$B$23+$G$423)*'1-Input'!$B$27,'1-Input'!$B$23+$G$423))</f>
        <v>18123.381555781383</v>
      </c>
      <c r="H449" s="10">
        <f>MAX(0,('1-Input'!$B$10-G449-IF(AND($A449&gt;=1,$A449&lt;1+'1-Input'!$B$12),$G$422,0)))/(1-'P-Parametri'!$B$31*MAX(0,IF(I448&lt;=0,0,(I448-J448)/I448)))</f>
        <v>11213.380873410206</v>
      </c>
      <c r="I449" s="10">
        <f>((I448-H449+MAX(0,-('1-Input'!$B$10-G449-IF(AND($A449&gt;=1,$A449&lt;1+'1-Input'!$B$12),$G$422,0))))*(1+B449))*(1-'P-Parametri'!$B$32)</f>
        <v>315587.50775024306</v>
      </c>
      <c r="J449" s="10">
        <f>IF(I448&lt;=0,J448,J448*(1-H449/I448))+MAX(0,-('1-Input'!$B$10-G449-IF(AND($A449&gt;=1,$A449&lt;1+'1-Input'!$B$12),$G$422,0)))</f>
        <v>272298.71855534281</v>
      </c>
      <c r="K449" s="10">
        <f>IF($A449&lt;='1-Input'!$B$26,0,IF($A449='1-Input'!$B$26+1,('1-Input'!$B$23+$K$423)*'1-Input'!$B$27,'1-Input'!$B$23+$K$423))</f>
        <v>15591.344932989688</v>
      </c>
      <c r="L449" s="10">
        <f>MAX(0,('1-Input'!$B$10-K449-IF(AND($A449&gt;=1,$A449&lt;1+'1-Input'!$B$12),$K$422,0)))/(1-'P-Parametri'!$B$31*MAX(0,IF(M448&lt;=0,0,(M448-N448)/M448)))</f>
        <v>13823.814546559644</v>
      </c>
      <c r="M449" s="10">
        <f>((M448-L449+MAX(0,-('1-Input'!$B$10-K449-IF(AND($A449&gt;=1,$A449&lt;1+'1-Input'!$B$12),$K$422,0))))*(1+B449))*(1-'P-Parametri'!$B$32)</f>
        <v>188500.16924896746</v>
      </c>
      <c r="N449" s="10">
        <f>IF(M448&lt;=0,N448,N448*(1-L449/M448))+MAX(0,-('1-Input'!$B$10-K449-IF(AND($A449&gt;=1,$A449&lt;1+'1-Input'!$B$12),$K$422,0)))</f>
        <v>162643.80963577479</v>
      </c>
      <c r="O449" s="10">
        <f>IF($A449&lt;='1-Input'!$B$26,0,IF($A449='1-Input'!$B$26+1,('1-Input'!$B$23+$O$423)*'1-Input'!$B$27,'1-Input'!$B$23+$O$423))</f>
        <v>15932.267073406752</v>
      </c>
      <c r="P449" s="10">
        <f>MAX(0,('1-Input'!$B$10-O449-IF(AND($A449&gt;=1,$A449&lt;1+'1-Input'!$B$12),$O$422,0)))/(1-'P-Parametri'!$B$31*MAX(0,IF(Q448&lt;=0,0,(Q448-R448)/Q448)))</f>
        <v>13472.33675699842</v>
      </c>
      <c r="Q449" s="10">
        <f>((Q448-P449+MAX(0,-('1-Input'!$B$10-O449-IF(AND($A449&gt;=1,$A449&lt;1+'1-Input'!$B$12),$O$422,0))))*(1+B449))*(1-'P-Parametri'!$B$32)</f>
        <v>210533.3082868011</v>
      </c>
      <c r="R449" s="10">
        <f>IF(Q448&lt;=0,R448,R448*(1-P449/Q448))+MAX(0,-('1-Input'!$B$10-O449-IF(AND($A449&gt;=1,$A449&lt;1+'1-Input'!$B$12),$O$422,0)))</f>
        <v>181654.68737464253</v>
      </c>
      <c r="S449" s="10">
        <f>IF($A449&lt;='1-Input'!$B$26,0,IF($A449='1-Input'!$B$26+1,('1-Input'!$B$23+$S$423)*'1-Input'!$B$27,'1-Input'!$B$23+$S$423))</f>
        <v>15891.751088198664</v>
      </c>
      <c r="T449" s="10">
        <f>MAX(0,('1-Input'!$B$10-S449-IF(AND($A449&gt;=1,$A449&lt;1+'1-Input'!$B$12),$S$422,0)))/(1-'P-Parametri'!$B$31*MAX(0,IF(U448&lt;=0,0,(U448-V448)/U448)))</f>
        <v>13514.107200259788</v>
      </c>
      <c r="U449" s="10">
        <f>((U448-T449+MAX(0,-('1-Input'!$B$10-S449-IF(AND($A449&gt;=1,$A449&lt;1+'1-Input'!$B$12),$S$422,0))))*(1+B449))*(1-'P-Parametri'!$B$32)</f>
        <v>207914.83846770279</v>
      </c>
      <c r="V449" s="10">
        <f>IF(U448&lt;=0,V448,V448*(1-T449/U448))+MAX(0,-('1-Input'!$B$10-S449-IF(AND($A449&gt;=1,$A449&lt;1+'1-Input'!$B$12),$S$422,0)))</f>
        <v>179395.39016291438</v>
      </c>
      <c r="W449" s="10">
        <f>IF($A449&lt;='1-Input'!$B$26,0,IF($A449='1-Input'!$B$26+1,('1-Input'!$B$23+$W$423)*'1-Input'!$B$27,'1-Input'!$B$23+$W$423))</f>
        <v>15895.032981476961</v>
      </c>
      <c r="X449" s="10">
        <f>MAX(0,('1-Input'!$B$10-W449-IF(AND($A449&gt;=1,$A449&lt;1+'1-Input'!$B$12),$W$422,0)))/(1-'P-Parametri'!$B$31*MAX(0,IF(Y448&lt;=0,0,(Y448-Z448)/Y448)))</f>
        <v>13510.723692830145</v>
      </c>
      <c r="Y449" s="10">
        <f>((Y448-X449+MAX(0,-('1-Input'!$B$10-W449-IF(AND($A449&gt;=1,$A449&lt;1+'1-Input'!$B$12),$W$422,0))))*(1+B449))*(1-'P-Parametri'!$B$32)</f>
        <v>208126.94088739174</v>
      </c>
      <c r="Z449" s="10">
        <f>IF(Y448&lt;=0,Z448,Z448*(1-X449/Y448))+MAX(0,-('1-Input'!$B$10-W449-IF(AND($A449&gt;=1,$A449&lt;1+'1-Input'!$B$12),$W$422,0)))</f>
        <v>179578.39872841653</v>
      </c>
    </row>
    <row r="450" spans="1:26">
      <c r="A450" s="9">
        <f t="shared" si="8"/>
        <v>25</v>
      </c>
      <c r="B450" s="12">
        <f>IF($A450='P-Parametri'!$D$47,'P-Parametri'!$B$34,IF($A450='P-Parametri'!$D$48,'P-Parametri'!$C$34,'P-Parametri'!$D$50))</f>
        <v>2.7158250435358244E-2</v>
      </c>
      <c r="C450" s="10">
        <f>IF($A450&lt;='1-Input'!$B$26,0,IF($A450='1-Input'!$B$26+1,('1-Input'!$B$23+$C$423)*'1-Input'!$B$27,'1-Input'!$B$23+$C$423))</f>
        <v>17010.377486795387</v>
      </c>
      <c r="D450" s="10">
        <f>MAX(0,('1-Input'!$B$10-C450-IF(AND($A450&gt;=1,$A450&lt;1+'1-Input'!$B$12),$C$422,0)))/(1-'P-Parametri'!$B$31*MAX(0,IF(E449&lt;=0,0,(E449-F449)/E449)))</f>
        <v>12433.033115516389</v>
      </c>
      <c r="E450" s="10">
        <f>((E449-D450+MAX(0,-('1-Input'!$B$10-C450-IF(AND($A450&gt;=1,$A450&lt;1+'1-Input'!$B$12),$C$422,0))))*(1+B450))*(1-'P-Parametri'!$B$32)</f>
        <v>264516.00016434054</v>
      </c>
      <c r="F450" s="10">
        <f>IF(E449&lt;=0,F449,F449*(1-D450/E449))+MAX(0,-('1-Input'!$B$10-C450-IF(AND($A450&gt;=1,$A450&lt;1+'1-Input'!$B$12),$C$422,0)))</f>
        <v>222643.40774793903</v>
      </c>
      <c r="G450" s="10">
        <f>IF($A450&lt;='1-Input'!$B$26,0,IF($A450='1-Input'!$B$26+1,('1-Input'!$B$23+$G$423)*'1-Input'!$B$27,'1-Input'!$B$23+$G$423))</f>
        <v>18123.381555781383</v>
      </c>
      <c r="H450" s="10">
        <f>MAX(0,('1-Input'!$B$10-G450-IF(AND($A450&gt;=1,$A450&lt;1+'1-Input'!$B$12),$G$422,0)))/(1-'P-Parametri'!$B$31*MAX(0,IF(I449&lt;=0,0,(I449-J449)/I449)))</f>
        <v>11278.866966234624</v>
      </c>
      <c r="I450" s="10">
        <f>((I449-H450+MAX(0,-('1-Input'!$B$10-G450-IF(AND($A450&gt;=1,$A450&lt;1+'1-Input'!$B$12),$G$422,0))))*(1+B450))*(1-'P-Parametri'!$B$32)</f>
        <v>311947.98479794391</v>
      </c>
      <c r="J450" s="10">
        <f>IF(I449&lt;=0,J449,J449*(1-H450/I449))+MAX(0,-('1-Input'!$B$10-G450-IF(AND($A450&gt;=1,$A450&lt;1+'1-Input'!$B$12),$G$422,0)))</f>
        <v>262566.96128916973</v>
      </c>
      <c r="K450" s="10">
        <f>IF($A450&lt;='1-Input'!$B$26,0,IF($A450='1-Input'!$B$26+1,('1-Input'!$B$23+$K$423)*'1-Input'!$B$27,'1-Input'!$B$23+$K$423))</f>
        <v>15591.344932989688</v>
      </c>
      <c r="L450" s="10">
        <f>MAX(0,('1-Input'!$B$10-K450-IF(AND($A450&gt;=1,$A450&lt;1+'1-Input'!$B$12),$K$422,0)))/(1-'P-Parametri'!$B$31*MAX(0,IF(M449&lt;=0,0,(M449-N449)/M449)))</f>
        <v>13904.54556005176</v>
      </c>
      <c r="M450" s="10">
        <f>((M449-L450+MAX(0,-('1-Input'!$B$10-K450-IF(AND($A450&gt;=1,$A450&lt;1+'1-Input'!$B$12),$K$422,0))))*(1+B450))*(1-'P-Parametri'!$B$32)</f>
        <v>178978.66069125285</v>
      </c>
      <c r="N450" s="10">
        <f>IF(M449&lt;=0,N449,N449*(1-L450/M449))+MAX(0,-('1-Input'!$B$10-K450-IF(AND($A450&gt;=1,$A450&lt;1+'1-Input'!$B$12),$K$422,0)))</f>
        <v>150646.53520280553</v>
      </c>
      <c r="O450" s="10">
        <f>IF($A450&lt;='1-Input'!$B$26,0,IF($A450='1-Input'!$B$26+1,('1-Input'!$B$23+$O$423)*'1-Input'!$B$27,'1-Input'!$B$23+$O$423))</f>
        <v>15932.267073406752</v>
      </c>
      <c r="P450" s="10">
        <f>MAX(0,('1-Input'!$B$10-O450-IF(AND($A450&gt;=1,$A450&lt;1+'1-Input'!$B$12),$O$422,0)))/(1-'P-Parametri'!$B$31*MAX(0,IF(Q449&lt;=0,0,(Q449-R449)/Q449)))</f>
        <v>13551.015141812999</v>
      </c>
      <c r="Q450" s="10">
        <f>((Q449-P450+MAX(0,-('1-Input'!$B$10-O450-IF(AND($A450&gt;=1,$A450&lt;1+'1-Input'!$B$12),$O$422,0))))*(1+B450))*(1-'P-Parametri'!$B$32)</f>
        <v>201927.32361836373</v>
      </c>
      <c r="R450" s="10">
        <f>IF(Q449&lt;=0,R449,R449*(1-P450/Q449))+MAX(0,-('1-Input'!$B$10-O450-IF(AND($A450&gt;=1,$A450&lt;1+'1-Input'!$B$12),$O$422,0)))</f>
        <v>169962.44998367471</v>
      </c>
      <c r="S450" s="10">
        <f>IF($A450&lt;='1-Input'!$B$26,0,IF($A450='1-Input'!$B$26+1,('1-Input'!$B$23+$S$423)*'1-Input'!$B$27,'1-Input'!$B$23+$S$423))</f>
        <v>15891.751088198664</v>
      </c>
      <c r="T450" s="10">
        <f>MAX(0,('1-Input'!$B$10-S450-IF(AND($A450&gt;=1,$A450&lt;1+'1-Input'!$B$12),$S$422,0)))/(1-'P-Parametri'!$B$31*MAX(0,IF(U449&lt;=0,0,(U449-V449)/U449)))</f>
        <v>13593.029524271262</v>
      </c>
      <c r="U450" s="10">
        <f>((U449-T450+MAX(0,-('1-Input'!$B$10-S450-IF(AND($A450&gt;=1,$A450&lt;1+'1-Input'!$B$12),$S$422,0))))*(1+B450))*(1-'P-Parametri'!$B$32)</f>
        <v>199200.05079717754</v>
      </c>
      <c r="V450" s="10">
        <f>IF(U449&lt;=0,V449,V449*(1-T450/U449))+MAX(0,-('1-Input'!$B$10-S450-IF(AND($A450&gt;=1,$A450&lt;1+'1-Input'!$B$12),$S$422,0)))</f>
        <v>167666.90145583512</v>
      </c>
      <c r="W450" s="10">
        <f>IF($A450&lt;='1-Input'!$B$26,0,IF($A450='1-Input'!$B$26+1,('1-Input'!$B$23+$W$423)*'1-Input'!$B$27,'1-Input'!$B$23+$W$423))</f>
        <v>15895.032981476961</v>
      </c>
      <c r="X450" s="10">
        <f>MAX(0,('1-Input'!$B$10-W450-IF(AND($A450&gt;=1,$A450&lt;1+'1-Input'!$B$12),$W$422,0)))/(1-'P-Parametri'!$B$31*MAX(0,IF(Y449&lt;=0,0,(Y449-Z449)/Y449)))</f>
        <v>13589.626257173759</v>
      </c>
      <c r="Y450" s="10">
        <f>((Y449-X450+MAX(0,-('1-Input'!$B$10-W450-IF(AND($A450&gt;=1,$A450&lt;1+'1-Input'!$B$12),$W$422,0))))*(1+B450))*(1-'P-Parametri'!$B$32)</f>
        <v>199420.96652448759</v>
      </c>
      <c r="Z450" s="10">
        <f>IF(Y449&lt;=0,Z449,Z449*(1-X450/Y449))+MAX(0,-('1-Input'!$B$10-W450-IF(AND($A450&gt;=1,$A450&lt;1+'1-Input'!$B$12),$W$422,0)))</f>
        <v>167852.84646605322</v>
      </c>
    </row>
    <row r="451" spans="1:26">
      <c r="A451" s="9">
        <f t="shared" si="8"/>
        <v>26</v>
      </c>
      <c r="B451" s="12">
        <f>IF($A451='P-Parametri'!$D$47,'P-Parametri'!$B$34,IF($A451='P-Parametri'!$D$48,'P-Parametri'!$C$34,'P-Parametri'!$D$50))</f>
        <v>2.7158250435358244E-2</v>
      </c>
      <c r="C451" s="10">
        <f>IF($A451&lt;='1-Input'!$B$26,0,IF($A451='1-Input'!$B$26+1,('1-Input'!$B$23+$C$423)*'1-Input'!$B$27,'1-Input'!$B$23+$C$423))</f>
        <v>17010.377486795387</v>
      </c>
      <c r="D451" s="10">
        <f>MAX(0,('1-Input'!$B$10-C451-IF(AND($A451&gt;=1,$A451&lt;1+'1-Input'!$B$12),$C$422,0)))/(1-'P-Parametri'!$B$31*MAX(0,IF(E450&lt;=0,0,(E450-F450)/E450)))</f>
        <v>12504.269675130607</v>
      </c>
      <c r="E451" s="10">
        <f>((E450-D451+MAX(0,-('1-Input'!$B$10-C451-IF(AND($A451&gt;=1,$A451&lt;1+'1-Input'!$B$12),$C$422,0))))*(1+B451))*(1-'P-Parametri'!$B$32)</f>
        <v>258338.21632212694</v>
      </c>
      <c r="F451" s="10">
        <f>IF(E450&lt;=0,F450,F450*(1-D451/E450))+MAX(0,-('1-Input'!$B$10-C451-IF(AND($A451&gt;=1,$A451&lt;1+'1-Input'!$B$12),$C$422,0)))</f>
        <v>212118.55023406225</v>
      </c>
      <c r="G451" s="10">
        <f>IF($A451&lt;='1-Input'!$B$26,0,IF($A451='1-Input'!$B$26+1,('1-Input'!$B$23+$G$423)*'1-Input'!$B$27,'1-Input'!$B$23+$G$423))</f>
        <v>18123.381555781383</v>
      </c>
      <c r="H451" s="10">
        <f>MAX(0,('1-Input'!$B$10-G451-IF(AND($A451&gt;=1,$A451&lt;1+'1-Input'!$B$12),$G$422,0)))/(1-'P-Parametri'!$B$31*MAX(0,IF(I450&lt;=0,0,(I450-J450)/I450)))</f>
        <v>11343.490591986754</v>
      </c>
      <c r="I451" s="10">
        <f>((I450-H451+MAX(0,-('1-Input'!$B$10-G451-IF(AND($A451&gt;=1,$A451&lt;1+'1-Input'!$B$12),$G$422,0))))*(1+B451))*(1-'P-Parametri'!$B$32)</f>
        <v>308150.84956891352</v>
      </c>
      <c r="J451" s="10">
        <f>IF(I450&lt;=0,J450,J450*(1-H451/I450))+MAX(0,-('1-Input'!$B$10-G451-IF(AND($A451&gt;=1,$A451&lt;1+'1-Input'!$B$12),$G$422,0)))</f>
        <v>253019.13280398352</v>
      </c>
      <c r="K451" s="10">
        <f>IF($A451&lt;='1-Input'!$B$26,0,IF($A451='1-Input'!$B$26+1,('1-Input'!$B$23+$K$423)*'1-Input'!$B$27,'1-Input'!$B$23+$K$423))</f>
        <v>15591.344932989688</v>
      </c>
      <c r="L451" s="10">
        <f>MAX(0,('1-Input'!$B$10-K451-IF(AND($A451&gt;=1,$A451&lt;1+'1-Input'!$B$12),$K$422,0)))/(1-'P-Parametri'!$B$31*MAX(0,IF(M450&lt;=0,0,(M450-N450)/M450)))</f>
        <v>13984.21332732096</v>
      </c>
      <c r="M451" s="10">
        <f>((M450-L451+MAX(0,-('1-Input'!$B$10-K451-IF(AND($A451&gt;=1,$A451&lt;1+'1-Input'!$B$12),$K$422,0))))*(1+B451))*(1-'P-Parametri'!$B$32)</f>
        <v>169136.45707011333</v>
      </c>
      <c r="N451" s="10">
        <f>IF(M450&lt;=0,N450,N450*(1-L451/M450))+MAX(0,-('1-Input'!$B$10-K451-IF(AND($A451&gt;=1,$A451&lt;1+'1-Input'!$B$12),$K$422,0)))</f>
        <v>138876.00749206397</v>
      </c>
      <c r="O451" s="10">
        <f>IF($A451&lt;='1-Input'!$B$26,0,IF($A451='1-Input'!$B$26+1,('1-Input'!$B$23+$O$423)*'1-Input'!$B$27,'1-Input'!$B$23+$O$423))</f>
        <v>15932.267073406752</v>
      </c>
      <c r="P451" s="10">
        <f>MAX(0,('1-Input'!$B$10-O451-IF(AND($A451&gt;=1,$A451&lt;1+'1-Input'!$B$12),$O$422,0)))/(1-'P-Parametri'!$B$31*MAX(0,IF(Q450&lt;=0,0,(Q450-R450)/Q450)))</f>
        <v>13628.657314001714</v>
      </c>
      <c r="Q451" s="10">
        <f>((Q450-P451+MAX(0,-('1-Input'!$B$10-O451-IF(AND($A451&gt;=1,$A451&lt;1+'1-Input'!$B$12),$O$422,0))))*(1+B451))*(1-'P-Parametri'!$B$32)</f>
        <v>193025.70358321883</v>
      </c>
      <c r="R451" s="10">
        <f>IF(Q450&lt;=0,R450,R450*(1-P451/Q450))+MAX(0,-('1-Input'!$B$10-O451-IF(AND($A451&gt;=1,$A451&lt;1+'1-Input'!$B$12),$O$422,0)))</f>
        <v>158491.19415970554</v>
      </c>
      <c r="S451" s="10">
        <f>IF($A451&lt;='1-Input'!$B$26,0,IF($A451='1-Input'!$B$26+1,('1-Input'!$B$23+$S$423)*'1-Input'!$B$27,'1-Input'!$B$23+$S$423))</f>
        <v>15891.751088198664</v>
      </c>
      <c r="T451" s="10">
        <f>MAX(0,('1-Input'!$B$10-S451-IF(AND($A451&gt;=1,$A451&lt;1+'1-Input'!$B$12),$S$422,0)))/(1-'P-Parametri'!$B$31*MAX(0,IF(U450&lt;=0,0,(U450-V450)/U450)))</f>
        <v>13670.912422920916</v>
      </c>
      <c r="U451" s="10">
        <f>((U450-T451+MAX(0,-('1-Input'!$B$10-S451-IF(AND($A451&gt;=1,$A451&lt;1+'1-Input'!$B$12),$S$422,0))))*(1+B451))*(1-'P-Parametri'!$B$32)</f>
        <v>190186.64960692634</v>
      </c>
      <c r="V451" s="10">
        <f>IF(U450&lt;=0,V450,V450*(1-T451/U450))+MAX(0,-('1-Input'!$B$10-S451-IF(AND($A451&gt;=1,$A451&lt;1+'1-Input'!$B$12),$S$422,0)))</f>
        <v>156160.07946029719</v>
      </c>
      <c r="W451" s="10">
        <f>IF($A451&lt;='1-Input'!$B$26,0,IF($A451='1-Input'!$B$26+1,('1-Input'!$B$23+$W$423)*'1-Input'!$B$27,'1-Input'!$B$23+$W$423))</f>
        <v>15895.032981476961</v>
      </c>
      <c r="X451" s="10">
        <f>MAX(0,('1-Input'!$B$10-W451-IF(AND($A451&gt;=1,$A451&lt;1+'1-Input'!$B$12),$W$422,0)))/(1-'P-Parametri'!$B$31*MAX(0,IF(Y450&lt;=0,0,(Y450-Z450)/Y450)))</f>
        <v>13667.489656394979</v>
      </c>
      <c r="Y451" s="10">
        <f>((Y450-X451+MAX(0,-('1-Input'!$B$10-W451-IF(AND($A451&gt;=1,$A451&lt;1+'1-Input'!$B$12),$W$422,0))))*(1+B451))*(1-'P-Parametri'!$B$32)</f>
        <v>190416.61987949055</v>
      </c>
      <c r="Z451" s="10">
        <f>IF(Y450&lt;=0,Z450,Z450*(1-X451/Y450))+MAX(0,-('1-Input'!$B$10-W451-IF(AND($A451&gt;=1,$A451&lt;1+'1-Input'!$B$12),$W$422,0)))</f>
        <v>156348.905416858</v>
      </c>
    </row>
    <row r="452" spans="1:26">
      <c r="A452" s="9">
        <f t="shared" si="8"/>
        <v>27</v>
      </c>
      <c r="B452" s="12">
        <f>IF($A452='P-Parametri'!$D$47,'P-Parametri'!$B$34,IF($A452='P-Parametri'!$D$48,'P-Parametri'!$C$34,'P-Parametri'!$D$50))</f>
        <v>2.7158250435358244E-2</v>
      </c>
      <c r="C452" s="10">
        <f>IF($A452&lt;='1-Input'!$B$26,0,IF($A452='1-Input'!$B$26+1,('1-Input'!$B$23+$C$423)*'1-Input'!$B$27,'1-Input'!$B$23+$C$423))</f>
        <v>17010.377486795387</v>
      </c>
      <c r="D452" s="10">
        <f>MAX(0,('1-Input'!$B$10-C452-IF(AND($A452&gt;=1,$A452&lt;1+'1-Input'!$B$12),$C$422,0)))/(1-'P-Parametri'!$B$31*MAX(0,IF(E451&lt;=0,0,(E451-F451)/E451)))</f>
        <v>12574.55270767499</v>
      </c>
      <c r="E452" s="10">
        <f>((E451-D452+MAX(0,-('1-Input'!$B$10-C452-IF(AND($A452&gt;=1,$A452&lt;1+'1-Input'!$B$12),$C$422,0))))*(1+B452))*(1-'P-Parametri'!$B$32)</f>
        <v>251933.29838932675</v>
      </c>
      <c r="F452" s="10">
        <f>IF(E451&lt;=0,F451,F451*(1-D452/E451))+MAX(0,-('1-Input'!$B$10-C452-IF(AND($A452&gt;=1,$A452&lt;1+'1-Input'!$B$12),$C$422,0)))</f>
        <v>201793.729043581</v>
      </c>
      <c r="G452" s="10">
        <f>IF($A452&lt;='1-Input'!$B$26,0,IF($A452='1-Input'!$B$26+1,('1-Input'!$B$23+$G$423)*'1-Input'!$B$27,'1-Input'!$B$23+$G$423))</f>
        <v>18123.381555781383</v>
      </c>
      <c r="H452" s="10">
        <f>MAX(0,('1-Input'!$B$10-G452-IF(AND($A452&gt;=1,$A452&lt;1+'1-Input'!$B$12),$G$422,0)))/(1-'P-Parametri'!$B$31*MAX(0,IF(I451&lt;=0,0,(I451-J451)/I451)))</f>
        <v>11407.249207176346</v>
      </c>
      <c r="I452" s="10">
        <f>((I451-H452+MAX(0,-('1-Input'!$B$10-G452-IF(AND($A452&gt;=1,$A452&lt;1+'1-Input'!$B$12),$G$422,0))))*(1+B452))*(1-'P-Parametri'!$B$32)</f>
        <v>304193.03210070019</v>
      </c>
      <c r="J452" s="10">
        <f>IF(I451&lt;=0,J451,J451*(1-H452/I451))+MAX(0,-('1-Input'!$B$10-G452-IF(AND($A452&gt;=1,$A452&lt;1+'1-Input'!$B$12),$G$422,0)))</f>
        <v>243652.77114664458</v>
      </c>
      <c r="K452" s="10">
        <f>IF($A452&lt;='1-Input'!$B$26,0,IF($A452='1-Input'!$B$26+1,('1-Input'!$B$23+$K$423)*'1-Input'!$B$27,'1-Input'!$B$23+$K$423))</f>
        <v>15591.344932989688</v>
      </c>
      <c r="L452" s="10">
        <f>MAX(0,('1-Input'!$B$10-K452-IF(AND($A452&gt;=1,$A452&lt;1+'1-Input'!$B$12),$K$422,0)))/(1-'P-Parametri'!$B$31*MAX(0,IF(M451&lt;=0,0,(M451-N451)/M451)))</f>
        <v>14062.814712761845</v>
      </c>
      <c r="M452" s="10">
        <f>((M451-L452+MAX(0,-('1-Input'!$B$10-K452-IF(AND($A452&gt;=1,$A452&lt;1+'1-Input'!$B$12),$K$422,0))))*(1+B452))*(1-'P-Parametri'!$B$32)</f>
        <v>158966.60083007079</v>
      </c>
      <c r="N452" s="10">
        <f>IF(M451&lt;=0,N451,N451*(1-L452/M451))+MAX(0,-('1-Input'!$B$10-K452-IF(AND($A452&gt;=1,$A452&lt;1+'1-Input'!$B$12),$K$422,0)))</f>
        <v>127329.19141680804</v>
      </c>
      <c r="O452" s="10">
        <f>IF($A452&lt;='1-Input'!$B$26,0,IF($A452='1-Input'!$B$26+1,('1-Input'!$B$23+$O$423)*'1-Input'!$B$27,'1-Input'!$B$23+$O$423))</f>
        <v>15932.267073406752</v>
      </c>
      <c r="P452" s="10">
        <f>MAX(0,('1-Input'!$B$10-O452-IF(AND($A452&gt;=1,$A452&lt;1+'1-Input'!$B$12),$O$422,0)))/(1-'P-Parametri'!$B$31*MAX(0,IF(Q451&lt;=0,0,(Q451-R451)/Q451)))</f>
        <v>13705.26021768359</v>
      </c>
      <c r="Q452" s="10">
        <f>((Q451-P452+MAX(0,-('1-Input'!$B$10-O452-IF(AND($A452&gt;=1,$A452&lt;1+'1-Input'!$B$12),$O$422,0))))*(1+B452))*(1-'P-Parametri'!$B$32)</f>
        <v>183822.09192888666</v>
      </c>
      <c r="R452" s="10">
        <f>IF(Q451&lt;=0,R451,R451*(1-P452/Q451))+MAX(0,-('1-Input'!$B$10-O452-IF(AND($A452&gt;=1,$A452&lt;1+'1-Input'!$B$12),$O$422,0)))</f>
        <v>147237.96198467712</v>
      </c>
      <c r="S452" s="10">
        <f>IF($A452&lt;='1-Input'!$B$26,0,IF($A452='1-Input'!$B$26+1,('1-Input'!$B$23+$S$423)*'1-Input'!$B$27,'1-Input'!$B$23+$S$423))</f>
        <v>15891.751088198664</v>
      </c>
      <c r="T452" s="10">
        <f>MAX(0,('1-Input'!$B$10-S452-IF(AND($A452&gt;=1,$A452&lt;1+'1-Input'!$B$12),$S$422,0)))/(1-'P-Parametri'!$B$31*MAX(0,IF(U451&lt;=0,0,(U451-V451)/U451)))</f>
        <v>13747.75283085314</v>
      </c>
      <c r="U452" s="10">
        <f>((U451-T452+MAX(0,-('1-Input'!$B$10-S452-IF(AND($A452&gt;=1,$A452&lt;1+'1-Input'!$B$12),$S$422,0))))*(1+B452))*(1-'P-Parametri'!$B$32)</f>
        <v>180868.20718421362</v>
      </c>
      <c r="V452" s="10">
        <f>IF(U451&lt;=0,V451,V451*(1-T452/U451))+MAX(0,-('1-Input'!$B$10-S452-IF(AND($A452&gt;=1,$A452&lt;1+'1-Input'!$B$12),$S$422,0)))</f>
        <v>144871.95708733561</v>
      </c>
      <c r="W452" s="10">
        <f>IF($A452&lt;='1-Input'!$B$26,0,IF($A452='1-Input'!$B$26+1,('1-Input'!$B$23+$W$423)*'1-Input'!$B$27,'1-Input'!$B$23+$W$423))</f>
        <v>15895.032981476961</v>
      </c>
      <c r="X452" s="10">
        <f>MAX(0,('1-Input'!$B$10-W452-IF(AND($A452&gt;=1,$A452&lt;1+'1-Input'!$B$12),$W$422,0)))/(1-'P-Parametri'!$B$31*MAX(0,IF(Y451&lt;=0,0,(Y451-Z451)/Y451)))</f>
        <v>13744.310825905655</v>
      </c>
      <c r="Y452" s="10">
        <f>((Y451-X452+MAX(0,-('1-Input'!$B$10-W452-IF(AND($A452&gt;=1,$A452&lt;1+'1-Input'!$B$12),$W$422,0))))*(1+B452))*(1-'P-Parametri'!$B$32)</f>
        <v>181107.47902811947</v>
      </c>
      <c r="Z452" s="10">
        <f>IF(Y451&lt;=0,Z451,Z451*(1-X452/Y451))+MAX(0,-('1-Input'!$B$10-W452-IF(AND($A452&gt;=1,$A452&lt;1+'1-Input'!$B$12),$W$422,0)))</f>
        <v>145063.60923473164</v>
      </c>
    </row>
    <row r="453" spans="1:26">
      <c r="A453" s="9">
        <f t="shared" si="8"/>
        <v>28</v>
      </c>
      <c r="B453" s="12">
        <f>IF($A453='P-Parametri'!$D$47,'P-Parametri'!$B$34,IF($A453='P-Parametri'!$D$48,'P-Parametri'!$C$34,'P-Parametri'!$D$50))</f>
        <v>2.7158250435358244E-2</v>
      </c>
      <c r="C453" s="10">
        <f>IF($A453&lt;='1-Input'!$B$26,0,IF($A453='1-Input'!$B$26+1,('1-Input'!$B$23+$C$423)*'1-Input'!$B$27,'1-Input'!$B$23+$C$423))</f>
        <v>17010.377486795387</v>
      </c>
      <c r="D453" s="10">
        <f>MAX(0,('1-Input'!$B$10-C453-IF(AND($A453&gt;=1,$A453&lt;1+'1-Input'!$B$12),$C$422,0)))/(1-'P-Parametri'!$B$31*MAX(0,IF(E452&lt;=0,0,(E452-F452)/E452)))</f>
        <v>12643.880062165455</v>
      </c>
      <c r="E453" s="10">
        <f>((E452-D453+MAX(0,-('1-Input'!$B$10-C453-IF(AND($A453&gt;=1,$A453&lt;1+'1-Input'!$B$12),$C$422,0))))*(1+B453))*(1-'P-Parametri'!$B$32)</f>
        <v>245296.52407606828</v>
      </c>
      <c r="F453" s="10">
        <f>IF(E452&lt;=0,F452,F452*(1-D453/E452))+MAX(0,-('1-Input'!$B$10-C453-IF(AND($A453&gt;=1,$A453&lt;1+'1-Input'!$B$12),$C$422,0)))</f>
        <v>191666.22416972648</v>
      </c>
      <c r="G453" s="10">
        <f>IF($A453&lt;='1-Input'!$B$26,0,IF($A453='1-Input'!$B$26+1,('1-Input'!$B$23+$G$423)*'1-Input'!$B$27,'1-Input'!$B$23+$G$423))</f>
        <v>18123.381555781383</v>
      </c>
      <c r="H453" s="10">
        <f>MAX(0,('1-Input'!$B$10-G453-IF(AND($A453&gt;=1,$A453&lt;1+'1-Input'!$B$12),$G$422,0)))/(1-'P-Parametri'!$B$31*MAX(0,IF(I452&lt;=0,0,(I452-J452)/I452)))</f>
        <v>11470.140860496491</v>
      </c>
      <c r="I453" s="10">
        <f>((I452-H453+MAX(0,-('1-Input'!$B$10-G453-IF(AND($A453&gt;=1,$A453&lt;1+'1-Input'!$B$12),$G$422,0))))*(1+B453))*(1-'P-Parametri'!$B$32)</f>
        <v>300071.38736300991</v>
      </c>
      <c r="J453" s="10">
        <f>IF(I452&lt;=0,J452,J452*(1-H453/I452))+MAX(0,-('1-Input'!$B$10-G453-IF(AND($A453&gt;=1,$A453&lt;1+'1-Input'!$B$12),$G$422,0)))</f>
        <v>234465.40881029377</v>
      </c>
      <c r="K453" s="10">
        <f>IF($A453&lt;='1-Input'!$B$26,0,IF($A453='1-Input'!$B$26+1,('1-Input'!$B$23+$K$423)*'1-Input'!$B$27,'1-Input'!$B$23+$K$423))</f>
        <v>15591.344932989688</v>
      </c>
      <c r="L453" s="10">
        <f>MAX(0,('1-Input'!$B$10-K453-IF(AND($A453&gt;=1,$A453&lt;1+'1-Input'!$B$12),$K$422,0)))/(1-'P-Parametri'!$B$31*MAX(0,IF(M452&lt;=0,0,(M452-N452)/M452)))</f>
        <v>14140.347310810468</v>
      </c>
      <c r="M453" s="10">
        <f>((M452-L453+MAX(0,-('1-Input'!$B$10-K453-IF(AND($A453&gt;=1,$A453&lt;1+'1-Input'!$B$12),$K$422,0))))*(1+B453))*(1-'P-Parametri'!$B$32)</f>
        <v>148461.96221958718</v>
      </c>
      <c r="N453" s="10">
        <f>IF(M452&lt;=0,N452,N452*(1-L453/M452))+MAX(0,-('1-Input'!$B$10-K453-IF(AND($A453&gt;=1,$A453&lt;1+'1-Input'!$B$12),$K$422,0)))</f>
        <v>116003.04504369048</v>
      </c>
      <c r="O453" s="10">
        <f>IF($A453&lt;='1-Input'!$B$26,0,IF($A453='1-Input'!$B$26+1,('1-Input'!$B$23+$O$423)*'1-Input'!$B$27,'1-Input'!$B$23+$O$423))</f>
        <v>15932.267073406752</v>
      </c>
      <c r="P453" s="10">
        <f>MAX(0,('1-Input'!$B$10-O453-IF(AND($A453&gt;=1,$A453&lt;1+'1-Input'!$B$12),$O$422,0)))/(1-'P-Parametri'!$B$31*MAX(0,IF(Q452&lt;=0,0,(Q452-R452)/Q452)))</f>
        <v>13780.821508457417</v>
      </c>
      <c r="Q453" s="10">
        <f>((Q452-P453+MAX(0,-('1-Input'!$B$10-O453-IF(AND($A453&gt;=1,$A453&lt;1+'1-Input'!$B$12),$O$422,0))))*(1+B453))*(1-'P-Parametri'!$B$32)</f>
        <v>174309.97523920002</v>
      </c>
      <c r="R453" s="10">
        <f>IF(Q452&lt;=0,R452,R452*(1-P453/Q452))+MAX(0,-('1-Input'!$B$10-O453-IF(AND($A453&gt;=1,$A453&lt;1+'1-Input'!$B$12),$O$422,0)))</f>
        <v>136199.78886800495</v>
      </c>
      <c r="S453" s="10">
        <f>IF($A453&lt;='1-Input'!$B$26,0,IF($A453='1-Input'!$B$26+1,('1-Input'!$B$23+$S$423)*'1-Input'!$B$27,'1-Input'!$B$23+$S$423))</f>
        <v>15891.751088198664</v>
      </c>
      <c r="T453" s="10">
        <f>MAX(0,('1-Input'!$B$10-S453-IF(AND($A453&gt;=1,$A453&lt;1+'1-Input'!$B$12),$S$422,0)))/(1-'P-Parametri'!$B$31*MAX(0,IF(U452&lt;=0,0,(U452-V452)/U452)))</f>
        <v>13823.548396397999</v>
      </c>
      <c r="U453" s="10">
        <f>((U452-T453+MAX(0,-('1-Input'!$B$10-S453-IF(AND($A453&gt;=1,$A453&lt;1+'1-Input'!$B$12),$S$422,0))))*(1+B453))*(1-'P-Parametri'!$B$32)</f>
        <v>171238.13686613398</v>
      </c>
      <c r="V453" s="10">
        <f>IF(U452&lt;=0,V452,V452*(1-T453/U452))+MAX(0,-('1-Input'!$B$10-S453-IF(AND($A453&gt;=1,$A453&lt;1+'1-Input'!$B$12),$S$422,0)))</f>
        <v>133799.56055477093</v>
      </c>
      <c r="W453" s="10">
        <f>IF($A453&lt;='1-Input'!$B$26,0,IF($A453='1-Input'!$B$26+1,('1-Input'!$B$23+$W$423)*'1-Input'!$B$27,'1-Input'!$B$23+$W$423))</f>
        <v>15895.032981476961</v>
      </c>
      <c r="X453" s="10">
        <f>MAX(0,('1-Input'!$B$10-W453-IF(AND($A453&gt;=1,$A453&lt;1+'1-Input'!$B$12),$W$422,0)))/(1-'P-Parametri'!$B$31*MAX(0,IF(Y452&lt;=0,0,(Y452-Z452)/Y452)))</f>
        <v>13820.087414624642</v>
      </c>
      <c r="Y453" s="10">
        <f>((Y452-X453+MAX(0,-('1-Input'!$B$10-W453-IF(AND($A453&gt;=1,$A453&lt;1+'1-Input'!$B$12),$W$422,0))))*(1+B453))*(1-'P-Parametri'!$B$32)</f>
        <v>171486.96324063276</v>
      </c>
      <c r="Z453" s="10">
        <f>IF(Y452&lt;=0,Z452,Z452*(1-X453/Y452))+MAX(0,-('1-Input'!$B$10-W453-IF(AND($A453&gt;=1,$A453&lt;1+'1-Input'!$B$12),$W$422,0)))</f>
        <v>133993.98488203625</v>
      </c>
    </row>
    <row r="454" spans="1:26">
      <c r="A454" s="9">
        <f t="shared" si="8"/>
        <v>29</v>
      </c>
      <c r="B454" s="12">
        <f>IF($A454='P-Parametri'!$D$47,'P-Parametri'!$B$34,IF($A454='P-Parametri'!$D$48,'P-Parametri'!$C$34,'P-Parametri'!$D$50))</f>
        <v>2.7158250435358244E-2</v>
      </c>
      <c r="C454" s="10">
        <f>IF($A454&lt;='1-Input'!$B$26,0,IF($A454='1-Input'!$B$26+1,('1-Input'!$B$23+$C$423)*'1-Input'!$B$27,'1-Input'!$B$23+$C$423))</f>
        <v>17010.377486795387</v>
      </c>
      <c r="D454" s="10">
        <f>MAX(0,('1-Input'!$B$10-C454-IF(AND($A454&gt;=1,$A454&lt;1+'1-Input'!$B$12),$C$422,0)))/(1-'P-Parametri'!$B$31*MAX(0,IF(E453&lt;=0,0,(E453-F453)/E453)))</f>
        <v>12712.250225124761</v>
      </c>
      <c r="E454" s="10">
        <f>((E453-D454+MAX(0,-('1-Input'!$B$10-C454-IF(AND($A454&gt;=1,$A454&lt;1+'1-Input'!$B$12),$C$422,0))))*(1+B454))*(1-'P-Parametri'!$B$32)</f>
        <v>238423.05409589835</v>
      </c>
      <c r="F454" s="10">
        <f>IF(E453&lt;=0,F453,F453*(1-D454/E453))+MAX(0,-('1-Input'!$B$10-C454-IF(AND($A454&gt;=1,$A454&lt;1+'1-Input'!$B$12),$C$422,0)))</f>
        <v>181733.31129814076</v>
      </c>
      <c r="G454" s="10">
        <f>IF($A454&lt;='1-Input'!$B$26,0,IF($A454='1-Input'!$B$26+1,('1-Input'!$B$23+$G$423)*'1-Input'!$B$27,'1-Input'!$B$23+$G$423))</f>
        <v>18123.381555781383</v>
      </c>
      <c r="H454" s="10">
        <f>MAX(0,('1-Input'!$B$10-G454-IF(AND($A454&gt;=1,$A454&lt;1+'1-Input'!$B$12),$G$422,0)))/(1-'P-Parametri'!$B$31*MAX(0,IF(I453&lt;=0,0,(I453-J453)/I453)))</f>
        <v>11532.164178966977</v>
      </c>
      <c r="I454" s="10">
        <f>((I453-H454+MAX(0,-('1-Input'!$B$10-G454-IF(AND($A454&gt;=1,$A454&lt;1+'1-Input'!$B$12),$G$422,0))))*(1+B454))*(1-'P-Parametri'!$B$32)</f>
        <v>295782.69278036355</v>
      </c>
      <c r="J454" s="10">
        <f>IF(I453&lt;=0,J453,J453*(1-H454/I453))+MAX(0,-('1-Input'!$B$10-G454-IF(AND($A454&gt;=1,$A454&lt;1+'1-Input'!$B$12),$G$422,0)))</f>
        <v>225454.57438035894</v>
      </c>
      <c r="K454" s="10">
        <f>IF($A454&lt;='1-Input'!$B$26,0,IF($A454='1-Input'!$B$26+1,('1-Input'!$B$23+$K$423)*'1-Input'!$B$27,'1-Input'!$B$23+$K$423))</f>
        <v>15591.344932989688</v>
      </c>
      <c r="L454" s="10">
        <f>MAX(0,('1-Input'!$B$10-K454-IF(AND($A454&gt;=1,$A454&lt;1+'1-Input'!$B$12),$K$422,0)))/(1-'P-Parametri'!$B$31*MAX(0,IF(M453&lt;=0,0,(M453-N453)/M453)))</f>
        <v>14216.809428861887</v>
      </c>
      <c r="M454" s="10">
        <f>((M453-L454+MAX(0,-('1-Input'!$B$10-K454-IF(AND($A454&gt;=1,$A454&lt;1+'1-Input'!$B$12),$K$422,0))))*(1+B454))*(1-'P-Parametri'!$B$32)</f>
        <v>137615.23423740885</v>
      </c>
      <c r="N454" s="10">
        <f>IF(M453&lt;=0,N453,N453*(1-L454/M453))+MAX(0,-('1-Input'!$B$10-K454-IF(AND($A454&gt;=1,$A454&lt;1+'1-Input'!$B$12),$K$422,0)))</f>
        <v>104894.52162195003</v>
      </c>
      <c r="O454" s="10">
        <f>IF($A454&lt;='1-Input'!$B$26,0,IF($A454='1-Input'!$B$26+1,('1-Input'!$B$23+$O$423)*'1-Input'!$B$27,'1-Input'!$B$23+$O$423))</f>
        <v>15932.267073406752</v>
      </c>
      <c r="P454" s="10">
        <f>MAX(0,('1-Input'!$B$10-O454-IF(AND($A454&gt;=1,$A454&lt;1+'1-Input'!$B$12),$O$422,0)))/(1-'P-Parametri'!$B$31*MAX(0,IF(Q453&lt;=0,0,(Q453-R453)/Q453)))</f>
        <v>13855.339536753625</v>
      </c>
      <c r="Q454" s="10">
        <f>((Q453-P454+MAX(0,-('1-Input'!$B$10-O454-IF(AND($A454&gt;=1,$A454&lt;1+'1-Input'!$B$12),$O$422,0))))*(1+B454))*(1-'P-Parametri'!$B$32)</f>
        <v>164482.67827660288</v>
      </c>
      <c r="R454" s="10">
        <f>IF(Q453&lt;=0,R453,R453*(1-P454/Q453))+MAX(0,-('1-Input'!$B$10-O454-IF(AND($A454&gt;=1,$A454&lt;1+'1-Input'!$B$12),$O$422,0)))</f>
        <v>125373.70552417586</v>
      </c>
      <c r="S454" s="10">
        <f>IF($A454&lt;='1-Input'!$B$26,0,IF($A454='1-Input'!$B$26+1,('1-Input'!$B$23+$S$423)*'1-Input'!$B$27,'1-Input'!$B$23+$S$423))</f>
        <v>15891.751088198664</v>
      </c>
      <c r="T454" s="10">
        <f>MAX(0,('1-Input'!$B$10-S454-IF(AND($A454&gt;=1,$A454&lt;1+'1-Input'!$B$12),$S$422,0)))/(1-'P-Parametri'!$B$31*MAX(0,IF(U453&lt;=0,0,(U453-V453)/U453)))</f>
        <v>13898.297464871501</v>
      </c>
      <c r="U454" s="10">
        <f>((U453-T454+MAX(0,-('1-Input'!$B$10-S454-IF(AND($A454&gt;=1,$A454&lt;1+'1-Input'!$B$12),$S$422,0))))*(1+B454))*(1-'P-Parametri'!$B$32)</f>
        <v>161289.68833485467</v>
      </c>
      <c r="V454" s="10">
        <f>IF(U453&lt;=0,V453,V453*(1-T454/U453))+MAX(0,-('1-Input'!$B$10-S454-IF(AND($A454&gt;=1,$A454&lt;1+'1-Input'!$B$12),$S$422,0)))</f>
        <v>122939.91137093853</v>
      </c>
      <c r="W454" s="10">
        <f>IF($A454&lt;='1-Input'!$B$26,0,IF($A454='1-Input'!$B$26+1,('1-Input'!$B$23+$W$423)*'1-Input'!$B$27,'1-Input'!$B$23+$W$423))</f>
        <v>15895.032981476961</v>
      </c>
      <c r="X454" s="10">
        <f>MAX(0,('1-Input'!$B$10-W454-IF(AND($A454&gt;=1,$A454&lt;1+'1-Input'!$B$12),$W$422,0)))/(1-'P-Parametri'!$B$31*MAX(0,IF(Y453&lt;=0,0,(Y453-Z453)/Y453)))</f>
        <v>13894.817768282228</v>
      </c>
      <c r="Y454" s="10">
        <f>((Y453-X454+MAX(0,-('1-Input'!$B$10-W454-IF(AND($A454&gt;=1,$A454&lt;1+'1-Input'!$B$12),$W$422,0))))*(1+B454))*(1-'P-Parametri'!$B$32)</f>
        <v>161548.32828088259</v>
      </c>
      <c r="Z454" s="10">
        <f>IF(Y453&lt;=0,Z453,Z453*(1-X454/Y453))+MAX(0,-('1-Input'!$B$10-W454-IF(AND($A454&gt;=1,$A454&lt;1+'1-Input'!$B$12),$W$422,0)))</f>
        <v>123137.05461282784</v>
      </c>
    </row>
    <row r="455" spans="1:26">
      <c r="A455" s="9">
        <f t="shared" si="8"/>
        <v>30</v>
      </c>
      <c r="B455" s="12">
        <f>IF($A455='P-Parametri'!$D$47,'P-Parametri'!$B$34,IF($A455='P-Parametri'!$D$48,'P-Parametri'!$C$34,'P-Parametri'!$D$50))</f>
        <v>2.7158250435358244E-2</v>
      </c>
      <c r="C455" s="10">
        <f>IF($A455&lt;='1-Input'!$B$26,0,IF($A455='1-Input'!$B$26+1,('1-Input'!$B$23+$C$423)*'1-Input'!$B$27,'1-Input'!$B$23+$C$423))</f>
        <v>17010.377486795387</v>
      </c>
      <c r="D455" s="10">
        <f>MAX(0,('1-Input'!$B$10-C455-IF(AND($A455&gt;=1,$A455&lt;1+'1-Input'!$B$12),$C$422,0)))/(1-'P-Parametri'!$B$31*MAX(0,IF(E454&lt;=0,0,(E454-F454)/E454)))</f>
        <v>12779.662304786058</v>
      </c>
      <c r="E455" s="10">
        <f>((E454-D455+MAX(0,-('1-Input'!$B$10-C455-IF(AND($A455&gt;=1,$A455&lt;1+'1-Input'!$B$12),$C$422,0))))*(1+B455))*(1-'P-Parametri'!$B$32)</f>
        <v>231307.92859139005</v>
      </c>
      <c r="F455" s="10">
        <f>IF(E454&lt;=0,F454,F454*(1-D455/E454))+MAX(0,-('1-Input'!$B$10-C455-IF(AND($A455&gt;=1,$A455&lt;1+'1-Input'!$B$12),$C$422,0)))</f>
        <v>171992.26357636024</v>
      </c>
      <c r="G455" s="10">
        <f>IF($A455&lt;='1-Input'!$B$26,0,IF($A455='1-Input'!$B$26+1,('1-Input'!$B$23+$G$423)*'1-Input'!$B$27,'1-Input'!$B$23+$G$423))</f>
        <v>18123.381555781383</v>
      </c>
      <c r="H455" s="10">
        <f>MAX(0,('1-Input'!$B$10-G455-IF(AND($A455&gt;=1,$A455&lt;1+'1-Input'!$B$12),$G$422,0)))/(1-'P-Parametri'!$B$31*MAX(0,IF(I454&lt;=0,0,(I454-J454)/I454)))</f>
        <v>11593.318353604227</v>
      </c>
      <c r="I455" s="10">
        <f>((I454-H455+MAX(0,-('1-Input'!$B$10-G455-IF(AND($A455&gt;=1,$A455&lt;1+'1-Input'!$B$12),$G$422,0))))*(1+B455))*(1-'P-Parametri'!$B$32)</f>
        <v>291323.64570725203</v>
      </c>
      <c r="J455" s="10">
        <f>IF(I454&lt;=0,J454,J454*(1-H455/I454))+MAX(0,-('1-Input'!$B$10-G455-IF(AND($A455&gt;=1,$A455&lt;1+'1-Input'!$B$12),$G$422,0)))</f>
        <v>216617.79413977629</v>
      </c>
      <c r="K455" s="10">
        <f>IF($A455&lt;='1-Input'!$B$26,0,IF($A455='1-Input'!$B$26+1,('1-Input'!$B$23+$K$423)*'1-Input'!$B$27,'1-Input'!$B$23+$K$423))</f>
        <v>15591.344932989688</v>
      </c>
      <c r="L455" s="10">
        <f>MAX(0,('1-Input'!$B$10-K455-IF(AND($A455&gt;=1,$A455&lt;1+'1-Input'!$B$12),$K$422,0)))/(1-'P-Parametri'!$B$31*MAX(0,IF(M454&lt;=0,0,(M454-N454)/M454)))</f>
        <v>14292.200069604136</v>
      </c>
      <c r="M455" s="10">
        <f>((M454-L455+MAX(0,-('1-Input'!$B$10-K455-IF(AND($A455&gt;=1,$A455&lt;1+'1-Input'!$B$12),$K$422,0))))*(1+B455))*(1-'P-Parametri'!$B$32)</f>
        <v>126418.92747015382</v>
      </c>
      <c r="N455" s="10">
        <f>IF(M454&lt;=0,N454,N454*(1-L455/M454))+MAX(0,-('1-Input'!$B$10-K455-IF(AND($A455&gt;=1,$A455&lt;1+'1-Input'!$B$12),$K$422,0)))</f>
        <v>94000.571562322133</v>
      </c>
      <c r="O455" s="10">
        <f>IF($A455&lt;='1-Input'!$B$26,0,IF($A455='1-Input'!$B$26+1,('1-Input'!$B$23+$O$423)*'1-Input'!$B$27,'1-Input'!$B$23+$O$423))</f>
        <v>15932.267073406752</v>
      </c>
      <c r="P455" s="10">
        <f>MAX(0,('1-Input'!$B$10-O455-IF(AND($A455&gt;=1,$A455&lt;1+'1-Input'!$B$12),$O$422,0)))/(1-'P-Parametri'!$B$31*MAX(0,IF(Q454&lt;=0,0,(Q454-R454)/Q454)))</f>
        <v>13928.813330617433</v>
      </c>
      <c r="Q455" s="10">
        <f>((Q454-P455+MAX(0,-('1-Input'!$B$10-O455-IF(AND($A455&gt;=1,$A455&lt;1+'1-Input'!$B$12),$O$422,0))))*(1+B455))*(1-'P-Parametri'!$B$32)</f>
        <v>154333.35922517121</v>
      </c>
      <c r="R455" s="10">
        <f>IF(Q454&lt;=0,R454,R454*(1-P455/Q454))+MAX(0,-('1-Input'!$B$10-O455-IF(AND($A455&gt;=1,$A455&lt;1+'1-Input'!$B$12),$O$422,0)))</f>
        <v>114756.73990134375</v>
      </c>
      <c r="S455" s="10">
        <f>IF($A455&lt;='1-Input'!$B$26,0,IF($A455='1-Input'!$B$26+1,('1-Input'!$B$23+$S$423)*'1-Input'!$B$27,'1-Input'!$B$23+$S$423))</f>
        <v>15891.751088198664</v>
      </c>
      <c r="T455" s="10">
        <f>MAX(0,('1-Input'!$B$10-S455-IF(AND($A455&gt;=1,$A455&lt;1+'1-Input'!$B$12),$S$422,0)))/(1-'P-Parametri'!$B$31*MAX(0,IF(U454&lt;=0,0,(U454-V454)/U454)))</f>
        <v>13971.999061305356</v>
      </c>
      <c r="U455" s="10">
        <f>((U454-T455+MAX(0,-('1-Input'!$B$10-S455-IF(AND($A455&gt;=1,$A455&lt;1+'1-Input'!$B$12),$S$422,0))))*(1+B455))*(1-'P-Parametri'!$B$32)</f>
        <v>151015.94281245384</v>
      </c>
      <c r="V455" s="10">
        <f>IF(U454&lt;=0,V454,V454*(1-T455/U454))+MAX(0,-('1-Input'!$B$10-S455-IF(AND($A455&gt;=1,$A455&lt;1+'1-Input'!$B$12),$S$422,0)))</f>
        <v>112290.02826926402</v>
      </c>
      <c r="W455" s="10">
        <f>IF($A455&lt;='1-Input'!$B$26,0,IF($A455='1-Input'!$B$26+1,('1-Input'!$B$23+$W$423)*'1-Input'!$B$27,'1-Input'!$B$23+$W$423))</f>
        <v>15895.032981476961</v>
      </c>
      <c r="X455" s="10">
        <f>MAX(0,('1-Input'!$B$10-W455-IF(AND($A455&gt;=1,$A455&lt;1+'1-Input'!$B$12),$W$422,0)))/(1-'P-Parametri'!$B$31*MAX(0,IF(Y454&lt;=0,0,(Y454-Z454)/Y454)))</f>
        <v>13968.500912154224</v>
      </c>
      <c r="Y455" s="10">
        <f>((Y454-X455+MAX(0,-('1-Input'!$B$10-W455-IF(AND($A455&gt;=1,$A455&lt;1+'1-Input'!$B$12),$W$422,0))))*(1+B455))*(1-'P-Parametri'!$B$32)</f>
        <v>151284.661605056</v>
      </c>
      <c r="Z455" s="10">
        <f>IF(Y454&lt;=0,Z454,Z454*(1-X455/Y454))+MAX(0,-('1-Input'!$B$10-W455-IF(AND($A455&gt;=1,$A455&lt;1+'1-Input'!$B$12),$W$422,0)))</f>
        <v>112489.8379069474</v>
      </c>
    </row>
    <row r="456" spans="1:26">
      <c r="A456" s="9">
        <f t="shared" si="8"/>
        <v>31</v>
      </c>
      <c r="B456" s="12">
        <f>IF($A456='P-Parametri'!$D$47,'P-Parametri'!$B$34,IF($A456='P-Parametri'!$D$48,'P-Parametri'!$C$34,'P-Parametri'!$D$50))</f>
        <v>2.7158250435358244E-2</v>
      </c>
      <c r="C456" s="10">
        <f>IF($A456&lt;='1-Input'!$B$26,0,IF($A456='1-Input'!$B$26+1,('1-Input'!$B$23+$C$423)*'1-Input'!$B$27,'1-Input'!$B$23+$C$423))</f>
        <v>17010.377486795387</v>
      </c>
      <c r="D456" s="10">
        <f>MAX(0,('1-Input'!$B$10-C456-IF(AND($A456&gt;=1,$A456&lt;1+'1-Input'!$B$12),$C$422,0)))/(1-'P-Parametri'!$B$31*MAX(0,IF(E455&lt;=0,0,(E455-F455)/E455)))</f>
        <v>12846.116014829124</v>
      </c>
      <c r="E456" s="10">
        <f>((E455-D456+MAX(0,-('1-Input'!$B$10-C456-IF(AND($A456&gt;=1,$A456&lt;1+'1-Input'!$B$12),$C$422,0))))*(1+B456))*(1-'P-Parametri'!$B$32)</f>
        <v>223946.06348669133</v>
      </c>
      <c r="F456" s="10">
        <f>IF(E455&lt;=0,F455,F455*(1-D456/E455))+MAX(0,-('1-Input'!$B$10-C456-IF(AND($A456&gt;=1,$A456&lt;1+'1-Input'!$B$12),$C$422,0)))</f>
        <v>162440.35333701002</v>
      </c>
      <c r="G456" s="10">
        <f>IF($A456&lt;='1-Input'!$B$26,0,IF($A456='1-Input'!$B$26+1,('1-Input'!$B$23+$G$423)*'1-Input'!$B$27,'1-Input'!$B$23+$G$423))</f>
        <v>18123.381555781383</v>
      </c>
      <c r="H456" s="10">
        <f>MAX(0,('1-Input'!$B$10-G456-IF(AND($A456&gt;=1,$A456&lt;1+'1-Input'!$B$12),$G$422,0)))/(1-'P-Parametri'!$B$31*MAX(0,IF(I455&lt;=0,0,(I455-J455)/I455)))</f>
        <v>11653.603124667296</v>
      </c>
      <c r="I456" s="10">
        <f>((I455-H456+MAX(0,-('1-Input'!$B$10-G456-IF(AND($A456&gt;=1,$A456&lt;1+'1-Input'!$B$12),$G$422,0))))*(1+B456))*(1-'P-Parametri'!$B$32)</f>
        <v>286690.86085503327</v>
      </c>
      <c r="J456" s="10">
        <f>IF(I455&lt;=0,J455,J455*(1-H456/I455))+MAX(0,-('1-Input'!$B$10-G456-IF(AND($A456&gt;=1,$A456&lt;1+'1-Input'!$B$12),$G$422,0)))</f>
        <v>207952.5936322193</v>
      </c>
      <c r="K456" s="10">
        <f>IF($A456&lt;='1-Input'!$B$26,0,IF($A456='1-Input'!$B$26+1,('1-Input'!$B$23+$K$423)*'1-Input'!$B$27,'1-Input'!$B$23+$K$423))</f>
        <v>15591.344932989688</v>
      </c>
      <c r="L456" s="10">
        <f>MAX(0,('1-Input'!$B$10-K456-IF(AND($A456&gt;=1,$A456&lt;1+'1-Input'!$B$12),$K$422,0)))/(1-'P-Parametri'!$B$31*MAX(0,IF(M455&lt;=0,0,(M455-N455)/M455)))</f>
        <v>14366.518912829533</v>
      </c>
      <c r="M456" s="10">
        <f>((M455-L456+MAX(0,-('1-Input'!$B$10-K456-IF(AND($A456&gt;=1,$A456&lt;1+'1-Input'!$B$12),$K$422,0))))*(1+B456))*(1-'P-Parametri'!$B$32)</f>
        <v>114865.36481894758</v>
      </c>
      <c r="N456" s="10">
        <f>IF(M455&lt;=0,N455,N455*(1-L456/M455))+MAX(0,-('1-Input'!$B$10-K456-IF(AND($A456&gt;=1,$A456&lt;1+'1-Input'!$B$12),$K$422,0)))</f>
        <v>83318.144364181906</v>
      </c>
      <c r="O456" s="10">
        <f>IF($A456&lt;='1-Input'!$B$26,0,IF($A456='1-Input'!$B$26+1,('1-Input'!$B$23+$O$423)*'1-Input'!$B$27,'1-Input'!$B$23+$O$423))</f>
        <v>15932.267073406752</v>
      </c>
      <c r="P456" s="10">
        <f>MAX(0,('1-Input'!$B$10-O456-IF(AND($A456&gt;=1,$A456&lt;1+'1-Input'!$B$12),$O$422,0)))/(1-'P-Parametri'!$B$31*MAX(0,IF(Q455&lt;=0,0,(Q455-R455)/Q455)))</f>
        <v>14001.242577982614</v>
      </c>
      <c r="Q456" s="10">
        <f>((Q455-P456+MAX(0,-('1-Input'!$B$10-O456-IF(AND($A456&gt;=1,$A456&lt;1+'1-Input'!$B$12),$O$422,0))))*(1+B456))*(1-'P-Parametri'!$B$32)</f>
        <v>143855.00483238645</v>
      </c>
      <c r="R456" s="10">
        <f>IF(Q455&lt;=0,R455,R455*(1-P456/Q455))+MAX(0,-('1-Input'!$B$10-O456-IF(AND($A456&gt;=1,$A456&lt;1+'1-Input'!$B$12),$O$422,0)))</f>
        <v>104345.91905947408</v>
      </c>
      <c r="S456" s="10">
        <f>IF($A456&lt;='1-Input'!$B$26,0,IF($A456='1-Input'!$B$26+1,('1-Input'!$B$23+$S$423)*'1-Input'!$B$27,'1-Input'!$B$23+$S$423))</f>
        <v>15891.751088198664</v>
      </c>
      <c r="T456" s="10">
        <f>MAX(0,('1-Input'!$B$10-S456-IF(AND($A456&gt;=1,$A456&lt;1+'1-Input'!$B$12),$S$422,0)))/(1-'P-Parametri'!$B$31*MAX(0,IF(U455&lt;=0,0,(U455-V455)/U455)))</f>
        <v>14044.652872665789</v>
      </c>
      <c r="U456" s="10">
        <f>((U455-T456+MAX(0,-('1-Input'!$B$10-S456-IF(AND($A456&gt;=1,$A456&lt;1+'1-Input'!$B$12),$S$422,0))))*(1+B456))*(1-'P-Parametri'!$B$32)</f>
        <v>140409.80815335803</v>
      </c>
      <c r="V456" s="10">
        <f>IF(U455&lt;=0,V455,V455*(1-T456/U455))+MAX(0,-('1-Input'!$B$10-S456-IF(AND($A456&gt;=1,$A456&lt;1+'1-Input'!$B$12),$S$422,0)))</f>
        <v>101846.92909223074</v>
      </c>
      <c r="W456" s="10">
        <f>IF($A456&lt;='1-Input'!$B$26,0,IF($A456='1-Input'!$B$26+1,('1-Input'!$B$23+$W$423)*'1-Input'!$B$27,'1-Input'!$B$23+$W$423))</f>
        <v>15895.032981476961</v>
      </c>
      <c r="X456" s="10">
        <f>MAX(0,('1-Input'!$B$10-W456-IF(AND($A456&gt;=1,$A456&lt;1+'1-Input'!$B$12),$W$422,0)))/(1-'P-Parametri'!$B$31*MAX(0,IF(Y455&lt;=0,0,(Y455-Z455)/Y455)))</f>
        <v>14041.136533285224</v>
      </c>
      <c r="Y456" s="10">
        <f>((Y455-X456+MAX(0,-('1-Input'!$B$10-W456-IF(AND($A456&gt;=1,$A456&lt;1+'1-Input'!$B$12),$W$422,0))))*(1+B456))*(1-'P-Parametri'!$B$32)</f>
        <v>140688.87745810868</v>
      </c>
      <c r="Z456" s="10">
        <f>IF(Y455&lt;=0,Z455,Z455*(1-X456/Y455))+MAX(0,-('1-Input'!$B$10-W456-IF(AND($A456&gt;=1,$A456&lt;1+'1-Input'!$B$12),$W$422,0)))</f>
        <v>102049.35335351674</v>
      </c>
    </row>
    <row r="457" spans="1:26">
      <c r="A457" s="9">
        <f t="shared" si="8"/>
        <v>32</v>
      </c>
      <c r="B457" s="12">
        <f>IF($A457='P-Parametri'!$D$47,'P-Parametri'!$B$34,IF($A457='P-Parametri'!$D$48,'P-Parametri'!$C$34,'P-Parametri'!$D$50))</f>
        <v>2.7158250435358244E-2</v>
      </c>
      <c r="C457" s="10">
        <f>IF($A457&lt;='1-Input'!$B$26,0,IF($A457='1-Input'!$B$26+1,('1-Input'!$B$23+$C$423)*'1-Input'!$B$27,'1-Input'!$B$23+$C$423))</f>
        <v>17010.377486795387</v>
      </c>
      <c r="D457" s="10">
        <f>MAX(0,('1-Input'!$B$10-C457-IF(AND($A457&gt;=1,$A457&lt;1+'1-Input'!$B$12),$C$422,0)))/(1-'P-Parametri'!$B$31*MAX(0,IF(E456&lt;=0,0,(E456-F456)/E456)))</f>
        <v>12911.611657702735</v>
      </c>
      <c r="E457" s="10">
        <f>((E456-D457+MAX(0,-('1-Input'!$B$10-C457-IF(AND($A457&gt;=1,$A457&lt;1+'1-Input'!$B$12),$C$422,0))))*(1+B457))*(1-'P-Parametri'!$B$32)</f>
        <v>216332.2467656043</v>
      </c>
      <c r="F457" s="10">
        <f>IF(E456&lt;=0,F456,F456*(1-D457/E456))+MAX(0,-('1-Input'!$B$10-C457-IF(AND($A457&gt;=1,$A457&lt;1+'1-Input'!$B$12),$C$422,0)))</f>
        <v>153074.85377353083</v>
      </c>
      <c r="G457" s="10">
        <f>IF($A457&lt;='1-Input'!$B$26,0,IF($A457='1-Input'!$B$26+1,('1-Input'!$B$23+$G$423)*'1-Input'!$B$27,'1-Input'!$B$23+$G$423))</f>
        <v>18123.381555781383</v>
      </c>
      <c r="H457" s="10">
        <f>MAX(0,('1-Input'!$B$10-G457-IF(AND($A457&gt;=1,$A457&lt;1+'1-Input'!$B$12),$G$422,0)))/(1-'P-Parametri'!$B$31*MAX(0,IF(I456&lt;=0,0,(I456-J456)/I456)))</f>
        <v>11713.018766528459</v>
      </c>
      <c r="I457" s="10">
        <f>((I456-H457+MAX(0,-('1-Input'!$B$10-G457-IF(AND($A457&gt;=1,$A457&lt;1+'1-Input'!$B$12),$G$422,0))))*(1+B457))*(1-'P-Parametri'!$B$32)</f>
        <v>281880.86766974255</v>
      </c>
      <c r="J457" s="10">
        <f>IF(I456&lt;=0,J456,J456*(1-H457/I456))+MAX(0,-('1-Input'!$B$10-G457-IF(AND($A457&gt;=1,$A457&lt;1+'1-Input'!$B$12),$G$422,0)))</f>
        <v>199456.49918226717</v>
      </c>
      <c r="K457" s="10">
        <f>IF($A457&lt;='1-Input'!$B$26,0,IF($A457='1-Input'!$B$26+1,('1-Input'!$B$23+$K$423)*'1-Input'!$B$27,'1-Input'!$B$23+$K$423))</f>
        <v>15591.344932989688</v>
      </c>
      <c r="L457" s="10">
        <f>MAX(0,('1-Input'!$B$10-K457-IF(AND($A457&gt;=1,$A457&lt;1+'1-Input'!$B$12),$K$422,0)))/(1-'P-Parametri'!$B$31*MAX(0,IF(M456&lt;=0,0,(M456-N456)/M456)))</f>
        <v>14439.766296783213</v>
      </c>
      <c r="M457" s="10">
        <f>((M456-L457+MAX(0,-('1-Input'!$B$10-K457-IF(AND($A457&gt;=1,$A457&lt;1+'1-Input'!$B$12),$K$422,0))))*(1+B457))*(1-'P-Parametri'!$B$32)</f>
        <v>102946.67611279615</v>
      </c>
      <c r="N457" s="10">
        <f>IF(M456&lt;=0,N456,N456*(1-L457/M456))+MAX(0,-('1-Input'!$B$10-K457-IF(AND($A457&gt;=1,$A457&lt;1+'1-Input'!$B$12),$K$422,0)))</f>
        <v>72844.190489602159</v>
      </c>
      <c r="O457" s="10">
        <f>IF($A457&lt;='1-Input'!$B$26,0,IF($A457='1-Input'!$B$26+1,('1-Input'!$B$23+$O$423)*'1-Input'!$B$27,'1-Input'!$B$23+$O$423))</f>
        <v>15932.267073406752</v>
      </c>
      <c r="P457" s="10">
        <f>MAX(0,('1-Input'!$B$10-O457-IF(AND($A457&gt;=1,$A457&lt;1+'1-Input'!$B$12),$O$422,0)))/(1-'P-Parametri'!$B$31*MAX(0,IF(Q456&lt;=0,0,(Q456-R456)/Q456)))</f>
        <v>14072.627608494235</v>
      </c>
      <c r="Q457" s="10">
        <f>((Q456-P457+MAX(0,-('1-Input'!$B$10-O457-IF(AND($A457&gt;=1,$A457&lt;1+'1-Input'!$B$12),$O$422,0))))*(1+B457))*(1-'P-Parametri'!$B$32)</f>
        <v>133040.42544758154</v>
      </c>
      <c r="R457" s="10">
        <f>IF(Q456&lt;=0,R456,R456*(1-P457/Q456))+MAX(0,-('1-Input'!$B$10-O457-IF(AND($A457&gt;=1,$A457&lt;1+'1-Input'!$B$12),$O$422,0)))</f>
        <v>94138.270996752879</v>
      </c>
      <c r="S457" s="10">
        <f>IF($A457&lt;='1-Input'!$B$26,0,IF($A457='1-Input'!$B$26+1,('1-Input'!$B$23+$S$423)*'1-Input'!$B$27,'1-Input'!$B$23+$S$423))</f>
        <v>15891.751088198664</v>
      </c>
      <c r="T457" s="10">
        <f>MAX(0,('1-Input'!$B$10-S457-IF(AND($A457&gt;=1,$A457&lt;1+'1-Input'!$B$12),$S$422,0)))/(1-'P-Parametri'!$B$31*MAX(0,IF(U456&lt;=0,0,(U456-V456)/U456)))</f>
        <v>14116.259229619916</v>
      </c>
      <c r="U457" s="10">
        <f>((U456-T457+MAX(0,-('1-Input'!$B$10-S457-IF(AND($A457&gt;=1,$A457&lt;1+'1-Input'!$B$12),$S$422,0))))*(1+B457))*(1-'P-Parametri'!$B$32)</f>
        <v>129464.01383227161</v>
      </c>
      <c r="V457" s="10">
        <f>IF(U456&lt;=0,V456,V456*(1-T457/U456))+MAX(0,-('1-Input'!$B$10-S457-IF(AND($A457&gt;=1,$A457&lt;1+'1-Input'!$B$12),$S$422,0)))</f>
        <v>91607.632623451515</v>
      </c>
      <c r="W457" s="10">
        <f>IF($A457&lt;='1-Input'!$B$26,0,IF($A457='1-Input'!$B$26+1,('1-Input'!$B$23+$W$423)*'1-Input'!$B$27,'1-Input'!$B$23+$W$423))</f>
        <v>15895.032981476961</v>
      </c>
      <c r="X457" s="10">
        <f>MAX(0,('1-Input'!$B$10-W457-IF(AND($A457&gt;=1,$A457&lt;1+'1-Input'!$B$12),$W$422,0)))/(1-'P-Parametri'!$B$31*MAX(0,IF(Y456&lt;=0,0,(Y456-Z456)/Y456)))</f>
        <v>14112.724962259563</v>
      </c>
      <c r="Y457" s="10">
        <f>((Y456-X457+MAX(0,-('1-Input'!$B$10-W457-IF(AND($A457&gt;=1,$A457&lt;1+'1-Input'!$B$12),$W$422,0))))*(1+B457))*(1-'P-Parametri'!$B$32)</f>
        <v>129753.71186578654</v>
      </c>
      <c r="Z457" s="10">
        <f>IF(Y456&lt;=0,Z456,Z456*(1-X457/Y456))+MAX(0,-('1-Input'!$B$10-W457-IF(AND($A457&gt;=1,$A457&lt;1+'1-Input'!$B$12),$W$422,0)))</f>
        <v>91812.620482551487</v>
      </c>
    </row>
    <row r="458" spans="1:26">
      <c r="A458" s="9">
        <f t="shared" si="8"/>
        <v>33</v>
      </c>
      <c r="B458" s="12">
        <f>IF($A458='P-Parametri'!$D$47,'P-Parametri'!$B$34,IF($A458='P-Parametri'!$D$48,'P-Parametri'!$C$34,'P-Parametri'!$D$50))</f>
        <v>2.7158250435358244E-2</v>
      </c>
      <c r="C458" s="10">
        <f>IF($A458&lt;='1-Input'!$B$26,0,IF($A458='1-Input'!$B$26+1,('1-Input'!$B$23+$C$423)*'1-Input'!$B$27,'1-Input'!$B$23+$C$423))</f>
        <v>17010.377486795387</v>
      </c>
      <c r="D458" s="10">
        <f>MAX(0,('1-Input'!$B$10-C458-IF(AND($A458&gt;=1,$A458&lt;1+'1-Input'!$B$12),$C$422,0)))/(1-'P-Parametri'!$B$31*MAX(0,IF(E457&lt;=0,0,(E457-F457)/E457)))</f>
        <v>12976.150107585654</v>
      </c>
      <c r="E458" s="10">
        <f>((E457-D458+MAX(0,-('1-Input'!$B$10-C458-IF(AND($A458&gt;=1,$A458&lt;1+'1-Input'!$B$12),$C$422,0))))*(1+B458))*(1-'P-Parametri'!$B$32)</f>
        <v>208461.13467369683</v>
      </c>
      <c r="F458" s="10">
        <f>IF(E457&lt;=0,F457,F457*(1-D458/E457))+MAX(0,-('1-Input'!$B$10-C458-IF(AND($A458&gt;=1,$A458&lt;1+'1-Input'!$B$12),$C$422,0)))</f>
        <v>143893.04056741073</v>
      </c>
      <c r="G458" s="10">
        <f>IF($A458&lt;='1-Input'!$B$26,0,IF($A458='1-Input'!$B$26+1,('1-Input'!$B$23+$G$423)*'1-Input'!$B$27,'1-Input'!$B$23+$G$423))</f>
        <v>18123.381555781383</v>
      </c>
      <c r="H458" s="10">
        <f>MAX(0,('1-Input'!$B$10-G458-IF(AND($A458&gt;=1,$A458&lt;1+'1-Input'!$B$12),$G$422,0)))/(1-'P-Parametri'!$B$31*MAX(0,IF(I457&lt;=0,0,(I457-J457)/I457)))</f>
        <v>11771.566072215917</v>
      </c>
      <c r="I458" s="10">
        <f>((I457-H458+MAX(0,-('1-Input'!$B$10-G458-IF(AND($A458&gt;=1,$A458&lt;1+'1-Input'!$B$12),$G$422,0))))*(1+B458))*(1-'P-Parametri'!$B$32)</f>
        <v>276890.10765992152</v>
      </c>
      <c r="J458" s="10">
        <f>IF(I457&lt;=0,J457,J457*(1-H458/I457))+MAX(0,-('1-Input'!$B$10-G458-IF(AND($A458&gt;=1,$A458&lt;1+'1-Input'!$B$12),$G$422,0)))</f>
        <v>191127.03937157933</v>
      </c>
      <c r="K458" s="10">
        <f>IF($A458&lt;='1-Input'!$B$26,0,IF($A458='1-Input'!$B$26+1,('1-Input'!$B$23+$K$423)*'1-Input'!$B$27,'1-Input'!$B$23+$K$423))</f>
        <v>15591.344932989688</v>
      </c>
      <c r="L458" s="10">
        <f>MAX(0,('1-Input'!$B$10-K458-IF(AND($A458&gt;=1,$A458&lt;1+'1-Input'!$B$12),$K$422,0)))/(1-'P-Parametri'!$B$31*MAX(0,IF(M457&lt;=0,0,(M457-N457)/M457)))</f>
        <v>14511.943199107411</v>
      </c>
      <c r="M458" s="10">
        <f>((M457-L458+MAX(0,-('1-Input'!$B$10-K458-IF(AND($A458&gt;=1,$A458&lt;1+'1-Input'!$B$12),$K$422,0))))*(1+B458))*(1-'P-Parametri'!$B$32)</f>
        <v>90654.792606268034</v>
      </c>
      <c r="N458" s="10">
        <f>IF(M457&lt;=0,N457,N457*(1-L458/M457))+MAX(0,-('1-Input'!$B$10-K458-IF(AND($A458&gt;=1,$A458&lt;1+'1-Input'!$B$12),$K$422,0)))</f>
        <v>62575.663183175908</v>
      </c>
      <c r="O458" s="10">
        <f>IF($A458&lt;='1-Input'!$B$26,0,IF($A458='1-Input'!$B$26+1,('1-Input'!$B$23+$O$423)*'1-Input'!$B$27,'1-Input'!$B$23+$O$423))</f>
        <v>15932.267073406752</v>
      </c>
      <c r="P458" s="10">
        <f>MAX(0,('1-Input'!$B$10-O458-IF(AND($A458&gt;=1,$A458&lt;1+'1-Input'!$B$12),$O$422,0)))/(1-'P-Parametri'!$B$31*MAX(0,IF(Q457&lt;=0,0,(Q457-R457)/Q457)))</f>
        <v>14142.96937493746</v>
      </c>
      <c r="Q458" s="10">
        <f>((Q457-P458+MAX(0,-('1-Input'!$B$10-O458-IF(AND($A458&gt;=1,$A458&lt;1+'1-Input'!$B$12),$O$422,0))))*(1+B458))*(1-'P-Parametri'!$B$32)</f>
        <v>121882.24995487038</v>
      </c>
      <c r="R458" s="10">
        <f>IF(Q457&lt;=0,R457,R457*(1-P458/Q457))+MAX(0,-('1-Input'!$B$10-O458-IF(AND($A458&gt;=1,$A458&lt;1+'1-Input'!$B$12),$O$422,0)))</f>
        <v>84130.826423139311</v>
      </c>
      <c r="S458" s="10">
        <f>IF($A458&lt;='1-Input'!$B$26,0,IF($A458='1-Input'!$B$26+1,('1-Input'!$B$23+$S$423)*'1-Input'!$B$27,'1-Input'!$B$23+$S$423))</f>
        <v>15891.751088198664</v>
      </c>
      <c r="T458" s="10">
        <f>MAX(0,('1-Input'!$B$10-S458-IF(AND($A458&gt;=1,$A458&lt;1+'1-Input'!$B$12),$S$422,0)))/(1-'P-Parametri'!$B$31*MAX(0,IF(U457&lt;=0,0,(U457-V457)/U457)))</f>
        <v>14186.819087906981</v>
      </c>
      <c r="U458" s="10">
        <f>((U457-T458+MAX(0,-('1-Input'!$B$10-S458-IF(AND($A458&gt;=1,$A458&lt;1+'1-Input'!$B$12),$S$422,0))))*(1+B458))*(1-'P-Parametri'!$B$32)</f>
        <v>118171.1058253802</v>
      </c>
      <c r="V458" s="10">
        <f>IF(U457&lt;=0,V457,V457*(1-T458/U457))+MAX(0,-('1-Input'!$B$10-S458-IF(AND($A458&gt;=1,$A458&lt;1+'1-Input'!$B$12),$S$422,0)))</f>
        <v>81569.160366720098</v>
      </c>
      <c r="W458" s="10">
        <f>IF($A458&lt;='1-Input'!$B$26,0,IF($A458='1-Input'!$B$26+1,('1-Input'!$B$23+$W$423)*'1-Input'!$B$27,'1-Input'!$B$23+$W$423))</f>
        <v>15895.032981476961</v>
      </c>
      <c r="X458" s="10">
        <f>MAX(0,('1-Input'!$B$10-W458-IF(AND($A458&gt;=1,$A458&lt;1+'1-Input'!$B$12),$W$422,0)))/(1-'P-Parametri'!$B$31*MAX(0,IF(Y457&lt;=0,0,(Y457-Z457)/Y457)))</f>
        <v>14183.26715457719</v>
      </c>
      <c r="Y458" s="10">
        <f>((Y457-X458+MAX(0,-('1-Input'!$B$10-W458-IF(AND($A458&gt;=1,$A458&lt;1+'1-Input'!$B$12),$W$422,0))))*(1+B458))*(1-'P-Parametri'!$B$32)</f>
        <v>118471.71752001889</v>
      </c>
      <c r="Z458" s="10">
        <f>IF(Y457&lt;=0,Z457,Z457*(1-X458/Y457))+MAX(0,-('1-Input'!$B$10-W458-IF(AND($A458&gt;=1,$A458&lt;1+'1-Input'!$B$12),$W$422,0)))</f>
        <v>81776.661543567185</v>
      </c>
    </row>
    <row r="459" spans="1:26">
      <c r="A459" s="9">
        <f t="shared" si="8"/>
        <v>34</v>
      </c>
      <c r="B459" s="12">
        <f>IF($A459='P-Parametri'!$D$47,'P-Parametri'!$B$34,IF($A459='P-Parametri'!$D$48,'P-Parametri'!$C$34,'P-Parametri'!$D$50))</f>
        <v>2.7158250435358244E-2</v>
      </c>
      <c r="C459" s="10">
        <f>IF($A459&lt;='1-Input'!$B$26,0,IF($A459='1-Input'!$B$26+1,('1-Input'!$B$23+$C$423)*'1-Input'!$B$27,'1-Input'!$B$23+$C$423))</f>
        <v>17010.377486795387</v>
      </c>
      <c r="D459" s="10">
        <f>MAX(0,('1-Input'!$B$10-C459-IF(AND($A459&gt;=1,$A459&lt;1+'1-Input'!$B$12),$C$422,0)))/(1-'P-Parametri'!$B$31*MAX(0,IF(E458&lt;=0,0,(E458-F458)/E458)))</f>
        <v>13039.732793037278</v>
      </c>
      <c r="E459" s="10">
        <f>((E458-D459+MAX(0,-('1-Input'!$B$10-C459-IF(AND($A459&gt;=1,$A459&lt;1+'1-Input'!$B$12),$C$422,0))))*(1+B459))*(1-'P-Parametri'!$B$32)</f>
        <v>200327.24784285657</v>
      </c>
      <c r="F459" s="10">
        <f>IF(E458&lt;=0,F458,F458*(1-D459/E458))+MAX(0,-('1-Input'!$B$10-C459-IF(AND($A459&gt;=1,$A459&lt;1+'1-Input'!$B$12),$C$422,0)))</f>
        <v>134892.19346603754</v>
      </c>
      <c r="G459" s="10">
        <f>IF($A459&lt;='1-Input'!$B$26,0,IF($A459='1-Input'!$B$26+1,('1-Input'!$B$23+$G$423)*'1-Input'!$B$27,'1-Input'!$B$23+$G$423))</f>
        <v>18123.381555781383</v>
      </c>
      <c r="H459" s="10">
        <f>MAX(0,('1-Input'!$B$10-G459-IF(AND($A459&gt;=1,$A459&lt;1+'1-Input'!$B$12),$G$422,0)))/(1-'P-Parametri'!$B$31*MAX(0,IF(I458&lt;=0,0,(I458-J458)/I458)))</f>
        <v>11829.246337675018</v>
      </c>
      <c r="I459" s="10">
        <f>((I458-H459+MAX(0,-('1-Input'!$B$10-G459-IF(AND($A459&gt;=1,$A459&lt;1+'1-Input'!$B$12),$G$422,0))))*(1+B459))*(1-'P-Parametri'!$B$32)</f>
        <v>271714.93167349853</v>
      </c>
      <c r="J459" s="10">
        <f>IF(I458&lt;=0,J458,J458*(1-H459/I458))+MAX(0,-('1-Input'!$B$10-G459-IF(AND($A459&gt;=1,$A459&lt;1+'1-Input'!$B$12),$G$422,0)))</f>
        <v>182961.7464702751</v>
      </c>
      <c r="K459" s="10">
        <f>IF($A459&lt;='1-Input'!$B$26,0,IF($A459='1-Input'!$B$26+1,('1-Input'!$B$23+$K$423)*'1-Input'!$B$27,'1-Input'!$B$23+$K$423))</f>
        <v>15591.344932989688</v>
      </c>
      <c r="L459" s="10">
        <f>MAX(0,('1-Input'!$B$10-K459-IF(AND($A459&gt;=1,$A459&lt;1+'1-Input'!$B$12),$K$422,0)))/(1-'P-Parametri'!$B$31*MAX(0,IF(M458&lt;=0,0,(M458-N458)/M458)))</f>
        <v>14583.051217438771</v>
      </c>
      <c r="M459" s="10">
        <f>((M458-L459+MAX(0,-('1-Input'!$B$10-K459-IF(AND($A459&gt;=1,$A459&lt;1+'1-Input'!$B$12),$K$422,0))))*(1+B459))*(1-'P-Parametri'!$B$32)</f>
        <v>77981.441358935845</v>
      </c>
      <c r="N459" s="10">
        <f>IF(M458&lt;=0,N458,N458*(1-L459/M458))+MAX(0,-('1-Input'!$B$10-K459-IF(AND($A459&gt;=1,$A459&lt;1+'1-Input'!$B$12),$K$422,0)))</f>
        <v>52509.520236615826</v>
      </c>
      <c r="O459" s="10">
        <f>IF($A459&lt;='1-Input'!$B$26,0,IF($A459='1-Input'!$B$26+1,('1-Input'!$B$23+$O$423)*'1-Input'!$B$27,'1-Input'!$B$23+$O$423))</f>
        <v>15932.267073406752</v>
      </c>
      <c r="P459" s="10">
        <f>MAX(0,('1-Input'!$B$10-O459-IF(AND($A459&gt;=1,$A459&lt;1+'1-Input'!$B$12),$O$422,0)))/(1-'P-Parametri'!$B$31*MAX(0,IF(Q458&lt;=0,0,(Q458-R458)/Q458)))</f>
        <v>14212.269434328182</v>
      </c>
      <c r="Q459" s="10">
        <f>((Q458-P459+MAX(0,-('1-Input'!$B$10-O459-IF(AND($A459&gt;=1,$A459&lt;1+'1-Input'!$B$12),$O$422,0))))*(1+B459))*(1-'P-Parametri'!$B$32)</f>
        <v>110372.92059825745</v>
      </c>
      <c r="R459" s="10">
        <f>IF(Q458&lt;=0,R458,R458*(1-P459/Q458))+MAX(0,-('1-Input'!$B$10-O459-IF(AND($A459&gt;=1,$A459&lt;1+'1-Input'!$B$12),$O$422,0)))</f>
        <v>74320.620480099344</v>
      </c>
      <c r="S459" s="10">
        <f>IF($A459&lt;='1-Input'!$B$26,0,IF($A459='1-Input'!$B$26+1,('1-Input'!$B$23+$S$423)*'1-Input'!$B$27,'1-Input'!$B$23+$S$423))</f>
        <v>15891.751088198664</v>
      </c>
      <c r="T459" s="10">
        <f>MAX(0,('1-Input'!$B$10-S459-IF(AND($A459&gt;=1,$A459&lt;1+'1-Input'!$B$12),$S$422,0)))/(1-'P-Parametri'!$B$31*MAX(0,IF(U458&lt;=0,0,(U458-V458)/U458)))</f>
        <v>14256.334009370332</v>
      </c>
      <c r="U459" s="10">
        <f>((U458-T459+MAX(0,-('1-Input'!$B$10-S459-IF(AND($A459&gt;=1,$A459&lt;1+'1-Input'!$B$12),$S$422,0))))*(1+B459))*(1-'P-Parametri'!$B$32)</f>
        <v>106523.44138249633</v>
      </c>
      <c r="V459" s="10">
        <f>IF(U458&lt;=0,V458,V458*(1-T459/U458))+MAX(0,-('1-Input'!$B$10-S459-IF(AND($A459&gt;=1,$A459&lt;1+'1-Input'!$B$12),$S$422,0)))</f>
        <v>71728.538271076672</v>
      </c>
      <c r="W459" s="10">
        <f>IF($A459&lt;='1-Input'!$B$26,0,IF($A459='1-Input'!$B$26+1,('1-Input'!$B$23+$W$423)*'1-Input'!$B$27,'1-Input'!$B$23+$W$423))</f>
        <v>15895.032981476961</v>
      </c>
      <c r="X459" s="10">
        <f>MAX(0,('1-Input'!$B$10-W459-IF(AND($A459&gt;=1,$A459&lt;1+'1-Input'!$B$12),$W$422,0)))/(1-'P-Parametri'!$B$31*MAX(0,IF(Y458&lt;=0,0,(Y458-Z458)/Y458)))</f>
        <v>14252.764671690426</v>
      </c>
      <c r="Y459" s="10">
        <f>((Y458-X459+MAX(0,-('1-Input'!$B$10-W459-IF(AND($A459&gt;=1,$A459&lt;1+'1-Input'!$B$12),$W$422,0))))*(1+B459))*(1-'P-Parametri'!$B$32)</f>
        <v>106835.25855535436</v>
      </c>
      <c r="Z459" s="10">
        <f>IF(Y458&lt;=0,Z458,Z458*(1-X459/Y458))+MAX(0,-('1-Input'!$B$10-W459-IF(AND($A459&gt;=1,$A459&lt;1+'1-Input'!$B$12),$W$422,0)))</f>
        <v>71938.503230212853</v>
      </c>
    </row>
    <row r="460" spans="1:26">
      <c r="A460" s="9">
        <f t="shared" si="8"/>
        <v>35</v>
      </c>
      <c r="B460" s="12">
        <f>IF($A460='P-Parametri'!$D$47,'P-Parametri'!$B$34,IF($A460='P-Parametri'!$D$48,'P-Parametri'!$C$34,'P-Parametri'!$D$50))</f>
        <v>2.7158250435358244E-2</v>
      </c>
      <c r="C460" s="10">
        <f>IF($A460&lt;='1-Input'!$B$26,0,IF($A460='1-Input'!$B$26+1,('1-Input'!$B$23+$C$423)*'1-Input'!$B$27,'1-Input'!$B$23+$C$423))</f>
        <v>17010.377486795387</v>
      </c>
      <c r="D460" s="10">
        <f>MAX(0,('1-Input'!$B$10-C460-IF(AND($A460&gt;=1,$A460&lt;1+'1-Input'!$B$12),$C$422,0)))/(1-'P-Parametri'!$B$31*MAX(0,IF(E459&lt;=0,0,(E459-F459)/E459)))</f>
        <v>13102.36167938777</v>
      </c>
      <c r="E460" s="10">
        <f>((E459-D460+MAX(0,-('1-Input'!$B$10-C460-IF(AND($A460&gt;=1,$A460&lt;1+'1-Input'!$B$12),$C$422,0))))*(1+B460))*(1-'P-Parametri'!$B$32)</f>
        <v>191924.96733660848</v>
      </c>
      <c r="F460" s="10">
        <f>IF(E459&lt;=0,F459,F459*(1-D460/E459))+MAX(0,-('1-Input'!$B$10-C460-IF(AND($A460&gt;=1,$A460&lt;1+'1-Input'!$B$12),$C$422,0)))</f>
        <v>126069.59781043115</v>
      </c>
      <c r="G460" s="10">
        <f>IF($A460&lt;='1-Input'!$B$26,0,IF($A460='1-Input'!$B$26+1,('1-Input'!$B$23+$G$423)*'1-Input'!$B$27,'1-Input'!$B$23+$G$423))</f>
        <v>18123.381555781383</v>
      </c>
      <c r="H460" s="10">
        <f>MAX(0,('1-Input'!$B$10-G460-IF(AND($A460&gt;=1,$A460&lt;1+'1-Input'!$B$12),$G$422,0)))/(1-'P-Parametri'!$B$31*MAX(0,IF(I459&lt;=0,0,(I459-J459)/I459)))</f>
        <v>11886.061345793116</v>
      </c>
      <c r="I460" s="10">
        <f>((I459-H460+MAX(0,-('1-Input'!$B$10-G460-IF(AND($A460&gt;=1,$A460&lt;1+'1-Input'!$B$12),$G$422,0))))*(1+B460))*(1-'P-Parametri'!$B$32)</f>
        <v>266351.5971226847</v>
      </c>
      <c r="J460" s="10">
        <f>IF(I459&lt;=0,J459,J459*(1-H460/I459))+MAX(0,-('1-Input'!$B$10-G460-IF(AND($A460&gt;=1,$A460&lt;1+'1-Input'!$B$12),$G$422,0)))</f>
        <v>174958.15782284545</v>
      </c>
      <c r="K460" s="10">
        <f>IF($A460&lt;='1-Input'!$B$26,0,IF($A460='1-Input'!$B$26+1,('1-Input'!$B$23+$K$423)*'1-Input'!$B$27,'1-Input'!$B$23+$K$423))</f>
        <v>15591.344932989688</v>
      </c>
      <c r="L460" s="10">
        <f>MAX(0,('1-Input'!$B$10-K460-IF(AND($A460&gt;=1,$A460&lt;1+'1-Input'!$B$12),$K$422,0)))/(1-'P-Parametri'!$B$31*MAX(0,IF(M459&lt;=0,0,(M459-N459)/M459)))</f>
        <v>14653.092549714236</v>
      </c>
      <c r="M460" s="10">
        <f>((M459-L460+MAX(0,-('1-Input'!$B$10-K460-IF(AND($A460&gt;=1,$A460&lt;1+'1-Input'!$B$12),$K$422,0))))*(1+B460))*(1-'P-Parametri'!$B$32)</f>
        <v>64918.139493908486</v>
      </c>
      <c r="N460" s="10">
        <f>IF(M459&lt;=0,N459,N459*(1-L460/M459))+MAX(0,-('1-Input'!$B$10-K460-IF(AND($A460&gt;=1,$A460&lt;1+'1-Input'!$B$12),$K$422,0)))</f>
        <v>42642.725697301299</v>
      </c>
      <c r="O460" s="10">
        <f>IF($A460&lt;='1-Input'!$B$26,0,IF($A460='1-Input'!$B$26+1,('1-Input'!$B$23+$O$423)*'1-Input'!$B$27,'1-Input'!$B$23+$O$423))</f>
        <v>15932.267073406752</v>
      </c>
      <c r="P460" s="10">
        <f>MAX(0,('1-Input'!$B$10-O460-IF(AND($A460&gt;=1,$A460&lt;1+'1-Input'!$B$12),$O$422,0)))/(1-'P-Parametri'!$B$31*MAX(0,IF(Q459&lt;=0,0,(Q459-R459)/Q459)))</f>
        <v>14280.529928719632</v>
      </c>
      <c r="Q460" s="10">
        <f>((Q459-P460+MAX(0,-('1-Input'!$B$10-O460-IF(AND($A460&gt;=1,$A460&lt;1+'1-Input'!$B$12),$O$422,0))))*(1+B460))*(1-'P-Parametri'!$B$32)</f>
        <v>98504.687696512861</v>
      </c>
      <c r="R460" s="10">
        <f>IF(Q459&lt;=0,R459,R459*(1-P460/Q459))+MAX(0,-('1-Input'!$B$10-O460-IF(AND($A460&gt;=1,$A460&lt;1+'1-Input'!$B$12),$O$422,0)))</f>
        <v>64704.694405711962</v>
      </c>
      <c r="S460" s="10">
        <f>IF($A460&lt;='1-Input'!$B$26,0,IF($A460='1-Input'!$B$26+1,('1-Input'!$B$23+$S$423)*'1-Input'!$B$27,'1-Input'!$B$23+$S$423))</f>
        <v>15891.751088198664</v>
      </c>
      <c r="T460" s="10">
        <f>MAX(0,('1-Input'!$B$10-S460-IF(AND($A460&gt;=1,$A460&lt;1+'1-Input'!$B$12),$S$422,0)))/(1-'P-Parametri'!$B$31*MAX(0,IF(U459&lt;=0,0,(U459-V459)/U459)))</f>
        <v>14324.806142704558</v>
      </c>
      <c r="U460" s="10">
        <f>((U459-T460+MAX(0,-('1-Input'!$B$10-S460-IF(AND($A460&gt;=1,$A460&lt;1+'1-Input'!$B$12),$S$422,0))))*(1+B460))*(1-'P-Parametri'!$B$32)</f>
        <v>94513.183687701414</v>
      </c>
      <c r="V460" s="10">
        <f>IF(U459&lt;=0,V459,V459*(1-T460/U459))+MAX(0,-('1-Input'!$B$10-S460-IF(AND($A460&gt;=1,$A460&lt;1+'1-Input'!$B$12),$S$422,0)))</f>
        <v>62082.798401076812</v>
      </c>
      <c r="W460" s="10">
        <f>IF($A460&lt;='1-Input'!$B$26,0,IF($A460='1-Input'!$B$26+1,('1-Input'!$B$23+$W$423)*'1-Input'!$B$27,'1-Input'!$B$23+$W$423))</f>
        <v>15895.032981476961</v>
      </c>
      <c r="X460" s="10">
        <f>MAX(0,('1-Input'!$B$10-W460-IF(AND($A460&gt;=1,$A460&lt;1+'1-Input'!$B$12),$W$422,0)))/(1-'P-Parametri'!$B$31*MAX(0,IF(Y459&lt;=0,0,(Y459-Z459)/Y459)))</f>
        <v>14321.219661755886</v>
      </c>
      <c r="Y460" s="10">
        <f>((Y459-X460+MAX(0,-('1-Input'!$B$10-W460-IF(AND($A460&gt;=1,$A460&lt;1+'1-Input'!$B$12),$W$422,0))))*(1+B460))*(1-'P-Parametri'!$B$32)</f>
        <v>94836.505213995973</v>
      </c>
      <c r="Z460" s="10">
        <f>IF(Y459&lt;=0,Z459,Z459*(1-X460/Y459))+MAX(0,-('1-Input'!$B$10-W460-IF(AND($A460&gt;=1,$A460&lt;1+'1-Input'!$B$12),$W$422,0)))</f>
        <v>62295.178350121758</v>
      </c>
    </row>
    <row r="461" spans="1:26">
      <c r="A461" s="9">
        <f t="shared" si="8"/>
        <v>36</v>
      </c>
      <c r="B461" s="12">
        <f>IF($A461='P-Parametri'!$D$47,'P-Parametri'!$B$34,IF($A461='P-Parametri'!$D$48,'P-Parametri'!$C$34,'P-Parametri'!$D$50))</f>
        <v>2.7158250435358244E-2</v>
      </c>
      <c r="C461" s="10">
        <f>IF($A461&lt;='1-Input'!$B$26,0,IF($A461='1-Input'!$B$26+1,('1-Input'!$B$23+$C$423)*'1-Input'!$B$27,'1-Input'!$B$23+$C$423))</f>
        <v>17010.377486795387</v>
      </c>
      <c r="D461" s="10">
        <f>MAX(0,('1-Input'!$B$10-C461-IF(AND($A461&gt;=1,$A461&lt;1+'1-Input'!$B$12),$C$422,0)))/(1-'P-Parametri'!$B$31*MAX(0,IF(E460&lt;=0,0,(E460-F460)/E460)))</f>
        <v>13164.039250915894</v>
      </c>
      <c r="E461" s="10">
        <f>((E460-D461+MAX(0,-('1-Input'!$B$10-C461-IF(AND($A461&gt;=1,$A461&lt;1+'1-Input'!$B$12),$C$422,0))))*(1+B461))*(1-'P-Parametri'!$B$32)</f>
        <v>183248.53061442348</v>
      </c>
      <c r="F461" s="10">
        <f>IF(E460&lt;=0,F460,F460*(1-D461/E460))+MAX(0,-('1-Input'!$B$10-C461-IF(AND($A461&gt;=1,$A461&lt;1+'1-Input'!$B$12),$C$422,0)))</f>
        <v>117422.54601225095</v>
      </c>
      <c r="G461" s="10">
        <f>IF($A461&lt;='1-Input'!$B$26,0,IF($A461='1-Input'!$B$26+1,('1-Input'!$B$23+$G$423)*'1-Input'!$B$27,'1-Input'!$B$23+$G$423))</f>
        <v>18123.381555781383</v>
      </c>
      <c r="H461" s="10">
        <f>MAX(0,('1-Input'!$B$10-G461-IF(AND($A461&gt;=1,$A461&lt;1+'1-Input'!$B$12),$G$422,0)))/(1-'P-Parametri'!$B$31*MAX(0,IF(I460&lt;=0,0,(I460-J460)/I460)))</f>
        <v>11942.013350231837</v>
      </c>
      <c r="I461" s="10">
        <f>((I460-H461+MAX(0,-('1-Input'!$B$10-G461-IF(AND($A461&gt;=1,$A461&lt;1+'1-Input'!$B$12),$G$422,0))))*(1+B461))*(1-'P-Parametri'!$B$32)</f>
        <v>260796.26515577699</v>
      </c>
      <c r="J461" s="10">
        <f>IF(I460&lt;=0,J460,J460*(1-H461/I460))+MAX(0,-('1-Input'!$B$10-G461-IF(AND($A461&gt;=1,$A461&lt;1+'1-Input'!$B$12),$G$422,0)))</f>
        <v>167113.81718804908</v>
      </c>
      <c r="K461" s="10">
        <f>IF($A461&lt;='1-Input'!$B$26,0,IF($A461='1-Input'!$B$26+1,('1-Input'!$B$23+$K$423)*'1-Input'!$B$27,'1-Input'!$B$23+$K$423))</f>
        <v>15591.344932989688</v>
      </c>
      <c r="L461" s="10">
        <f>MAX(0,('1-Input'!$B$10-K461-IF(AND($A461&gt;=1,$A461&lt;1+'1-Input'!$B$12),$K$422,0)))/(1-'P-Parametri'!$B$31*MAX(0,IF(M460&lt;=0,0,(M460-N460)/M460)))</f>
        <v>14722.069974239539</v>
      </c>
      <c r="M461" s="10">
        <f>((M460-L461+MAX(0,-('1-Input'!$B$10-K461-IF(AND($A461&gt;=1,$A461&lt;1+'1-Input'!$B$12),$K$422,0))))*(1+B461))*(1-'P-Parametri'!$B$32)</f>
        <v>51456.188332661659</v>
      </c>
      <c r="N461" s="10">
        <f>IF(M460&lt;=0,N460,N460*(1-L461/M460))+MAX(0,-('1-Input'!$B$10-K461-IF(AND($A461&gt;=1,$A461&lt;1+'1-Input'!$B$12),$K$422,0)))</f>
        <v>32972.251520097248</v>
      </c>
      <c r="O461" s="10">
        <f>IF($A461&lt;='1-Input'!$B$26,0,IF($A461='1-Input'!$B$26+1,('1-Input'!$B$23+$O$423)*'1-Input'!$B$27,'1-Input'!$B$23+$O$423))</f>
        <v>15932.267073406752</v>
      </c>
      <c r="P461" s="10">
        <f>MAX(0,('1-Input'!$B$10-O461-IF(AND($A461&gt;=1,$A461&lt;1+'1-Input'!$B$12),$O$422,0)))/(1-'P-Parametri'!$B$31*MAX(0,IF(Q460&lt;=0,0,(Q460-R460)/Q460)))</f>
        <v>14347.753565777657</v>
      </c>
      <c r="Q461" s="10">
        <f>((Q460-P461+MAX(0,-('1-Input'!$B$10-O461-IF(AND($A461&gt;=1,$A461&lt;1+'1-Input'!$B$12),$O$422,0))))*(1+B461))*(1-'P-Parametri'!$B$32)</f>
        <v>86269.6042452822</v>
      </c>
      <c r="R461" s="10">
        <f>IF(Q460&lt;=0,R460,R460*(1-P461/Q460))+MAX(0,-('1-Input'!$B$10-O461-IF(AND($A461&gt;=1,$A461&lt;1+'1-Input'!$B$12),$O$422,0)))</f>
        <v>55280.097144489715</v>
      </c>
      <c r="S461" s="10">
        <f>IF($A461&lt;='1-Input'!$B$26,0,IF($A461='1-Input'!$B$26+1,('1-Input'!$B$23+$S$423)*'1-Input'!$B$27,'1-Input'!$B$23+$S$423))</f>
        <v>15891.751088198664</v>
      </c>
      <c r="T461" s="10">
        <f>MAX(0,('1-Input'!$B$10-S461-IF(AND($A461&gt;=1,$A461&lt;1+'1-Input'!$B$12),$S$422,0)))/(1-'P-Parametri'!$B$31*MAX(0,IF(U460&lt;=0,0,(U460-V460)/U460)))</f>
        <v>14392.23820397051</v>
      </c>
      <c r="U461" s="10">
        <f>((U460-T461+MAX(0,-('1-Input'!$B$10-S461-IF(AND($A461&gt;=1,$A461&lt;1+'1-Input'!$B$12),$S$422,0))))*(1+B461))*(1-'P-Parametri'!$B$32)</f>
        <v>82132.29640592316</v>
      </c>
      <c r="V461" s="10">
        <f>IF(U460&lt;=0,V460,V460*(1-T461/U460))+MAX(0,-('1-Input'!$B$10-S461-IF(AND($A461&gt;=1,$A461&lt;1+'1-Input'!$B$12),$S$422,0)))</f>
        <v>52628.980551603127</v>
      </c>
      <c r="W461" s="10">
        <f>IF($A461&lt;='1-Input'!$B$26,0,IF($A461='1-Input'!$B$26+1,('1-Input'!$B$23+$W$423)*'1-Input'!$B$27,'1-Input'!$B$23+$W$423))</f>
        <v>15895.032981476961</v>
      </c>
      <c r="X461" s="10">
        <f>MAX(0,('1-Input'!$B$10-W461-IF(AND($A461&gt;=1,$A461&lt;1+'1-Input'!$B$12),$W$422,0)))/(1-'P-Parametri'!$B$31*MAX(0,IF(Y460&lt;=0,0,(Y460-Z460)/Y460)))</f>
        <v>14388.634840154409</v>
      </c>
      <c r="Y461" s="10">
        <f>((Y460-X461+MAX(0,-('1-Input'!$B$10-W461-IF(AND($A461&gt;=1,$A461&lt;1+'1-Input'!$B$12),$W$422,0))))*(1+B461))*(1-'P-Parametri'!$B$32)</f>
        <v>82467.428396876712</v>
      </c>
      <c r="Z461" s="10">
        <f>IF(Y460&lt;=0,Z460,Z460*(1-X461/Y460))+MAX(0,-('1-Input'!$B$10-W461-IF(AND($A461&gt;=1,$A461&lt;1+'1-Input'!$B$12),$W$422,0)))</f>
        <v>52843.727439318769</v>
      </c>
    </row>
    <row r="462" spans="1:26">
      <c r="A462" s="9">
        <f t="shared" si="8"/>
        <v>37</v>
      </c>
      <c r="B462" s="12">
        <f>IF($A462='P-Parametri'!$D$47,'P-Parametri'!$B$34,IF($A462='P-Parametri'!$D$48,'P-Parametri'!$C$34,'P-Parametri'!$D$50))</f>
        <v>2.7158250435358244E-2</v>
      </c>
      <c r="C462" s="10">
        <f>IF($A462&lt;='1-Input'!$B$26,0,IF($A462='1-Input'!$B$26+1,('1-Input'!$B$23+$C$423)*'1-Input'!$B$27,'1-Input'!$B$23+$C$423))</f>
        <v>17010.377486795387</v>
      </c>
      <c r="D462" s="10">
        <f>MAX(0,('1-Input'!$B$10-C462-IF(AND($A462&gt;=1,$A462&lt;1+'1-Input'!$B$12),$C$422,0)))/(1-'P-Parametri'!$B$31*MAX(0,IF(E461&lt;=0,0,(E461-F461)/E461)))</f>
        <v>13224.768492861176</v>
      </c>
      <c r="E462" s="10">
        <f>((E461-D462+MAX(0,-('1-Input'!$B$10-C462-IF(AND($A462&gt;=1,$A462&lt;1+'1-Input'!$B$12),$C$422,0))))*(1+B462))*(1-'P-Parametri'!$B$32)</f>
        <v>174292.02741315501</v>
      </c>
      <c r="F462" s="10">
        <f>IF(E461&lt;=0,F461,F461*(1-D462/E461))+MAX(0,-('1-Input'!$B$10-C462-IF(AND($A462&gt;=1,$A462&lt;1+'1-Input'!$B$12),$C$422,0)))</f>
        <v>108948.33897960733</v>
      </c>
      <c r="G462" s="10">
        <f>IF($A462&lt;='1-Input'!$B$26,0,IF($A462='1-Input'!$B$26+1,('1-Input'!$B$23+$G$423)*'1-Input'!$B$27,'1-Input'!$B$23+$G$423))</f>
        <v>18123.381555781383</v>
      </c>
      <c r="H462" s="10">
        <f>MAX(0,('1-Input'!$B$10-G462-IF(AND($A462&gt;=1,$A462&lt;1+'1-Input'!$B$12),$G$422,0)))/(1-'P-Parametri'!$B$31*MAX(0,IF(I461&lt;=0,0,(I461-J461)/I461)))</f>
        <v>11997.105059109077</v>
      </c>
      <c r="I462" s="10">
        <f>((I461-H462+MAX(0,-('1-Input'!$B$10-G462-IF(AND($A462&gt;=1,$A462&lt;1+'1-Input'!$B$12),$G$422,0))))*(1+B462))*(1-'P-Parametri'!$B$32)</f>
        <v>255044.99777469065</v>
      </c>
      <c r="J462" s="10">
        <f>IF(I461&lt;=0,J461,J461*(1-H462/I461))+MAX(0,-('1-Input'!$B$10-G462-IF(AND($A462&gt;=1,$A462&lt;1+'1-Input'!$B$12),$G$422,0)))</f>
        <v>159426.27603236484</v>
      </c>
      <c r="K462" s="10">
        <f>IF($A462&lt;='1-Input'!$B$26,0,IF($A462='1-Input'!$B$26+1,('1-Input'!$B$23+$K$423)*'1-Input'!$B$27,'1-Input'!$B$23+$K$423))</f>
        <v>15591.344932989688</v>
      </c>
      <c r="L462" s="10">
        <f>MAX(0,('1-Input'!$B$10-K462-IF(AND($A462&gt;=1,$A462&lt;1+'1-Input'!$B$12),$K$422,0)))/(1-'P-Parametri'!$B$31*MAX(0,IF(M461&lt;=0,0,(M461-N461)/M461)))</f>
        <v>14789.986829572432</v>
      </c>
      <c r="M462" s="10">
        <f>((M461-L462+MAX(0,-('1-Input'!$B$10-K462-IF(AND($A462&gt;=1,$A462&lt;1+'1-Input'!$B$12),$K$422,0))))*(1+B462))*(1-'P-Parametri'!$B$32)</f>
        <v>37586.667403251391</v>
      </c>
      <c r="N462" s="10">
        <f>IF(M461&lt;=0,N461,N461*(1-L462/M461))+MAX(0,-('1-Input'!$B$10-K462-IF(AND($A462&gt;=1,$A462&lt;1+'1-Input'!$B$12),$K$422,0)))</f>
        <v>23495.079161917587</v>
      </c>
      <c r="O462" s="10">
        <f>IF($A462&lt;='1-Input'!$B$26,0,IF($A462='1-Input'!$B$26+1,('1-Input'!$B$23+$O$423)*'1-Input'!$B$27,'1-Input'!$B$23+$O$423))</f>
        <v>15932.267073406752</v>
      </c>
      <c r="P462" s="10">
        <f>MAX(0,('1-Input'!$B$10-O462-IF(AND($A462&gt;=1,$A462&lt;1+'1-Input'!$B$12),$O$422,0)))/(1-'P-Parametri'!$B$31*MAX(0,IF(Q461&lt;=0,0,(Q461-R461)/Q461)))</f>
        <v>14413.943599175404</v>
      </c>
      <c r="Q462" s="10">
        <f>((Q461-P462+MAX(0,-('1-Input'!$B$10-O462-IF(AND($A462&gt;=1,$A462&lt;1+'1-Input'!$B$12),$O$422,0))))*(1+B462))*(1-'P-Parametri'!$B$32)</f>
        <v>73659.520403785631</v>
      </c>
      <c r="R462" s="10">
        <f>IF(Q461&lt;=0,R461,R461*(1-P462/Q461))+MAX(0,-('1-Input'!$B$10-O462-IF(AND($A462&gt;=1,$A462&lt;1+'1-Input'!$B$12),$O$422,0)))</f>
        <v>46043.886901399528</v>
      </c>
      <c r="S462" s="10">
        <f>IF($A462&lt;='1-Input'!$B$26,0,IF($A462='1-Input'!$B$26+1,('1-Input'!$B$23+$S$423)*'1-Input'!$B$27,'1-Input'!$B$23+$S$423))</f>
        <v>15891.751088198664</v>
      </c>
      <c r="T462" s="10">
        <f>MAX(0,('1-Input'!$B$10-S462-IF(AND($A462&gt;=1,$A462&lt;1+'1-Input'!$B$12),$S$422,0)))/(1-'P-Parametri'!$B$31*MAX(0,IF(U461&lt;=0,0,(U461-V461)/U461)))</f>
        <v>14458.633456929228</v>
      </c>
      <c r="U462" s="10">
        <f>((U461-T462+MAX(0,-('1-Input'!$B$10-S462-IF(AND($A462&gt;=1,$A462&lt;1+'1-Input'!$B$12),$S$422,0))))*(1+B462))*(1-'P-Parametri'!$B$32)</f>
        <v>69372.538112770257</v>
      </c>
      <c r="V462" s="10">
        <f>IF(U461&lt;=0,V461,V461*(1-T462/U461))+MAX(0,-('1-Input'!$B$10-S462-IF(AND($A462&gt;=1,$A462&lt;1+'1-Input'!$B$12),$S$422,0)))</f>
        <v>43364.133806704252</v>
      </c>
      <c r="W462" s="10">
        <f>IF($A462&lt;='1-Input'!$B$26,0,IF($A462='1-Input'!$B$26+1,('1-Input'!$B$23+$W$423)*'1-Input'!$B$27,'1-Input'!$B$23+$W$423))</f>
        <v>15895.032981476961</v>
      </c>
      <c r="X462" s="10">
        <f>MAX(0,('1-Input'!$B$10-W462-IF(AND($A462&gt;=1,$A462&lt;1+'1-Input'!$B$12),$W$422,0)))/(1-'P-Parametri'!$B$31*MAX(0,IF(Y461&lt;=0,0,(Y461-Z461)/Y461)))</f>
        <v>14455.013469829892</v>
      </c>
      <c r="Y462" s="10">
        <f>((Y461-X462+MAX(0,-('1-Input'!$B$10-W462-IF(AND($A462&gt;=1,$A462&lt;1+'1-Input'!$B$12),$W$422,0))))*(1+B462))*(1-'P-Parametri'!$B$32)</f>
        <v>69719.794098100348</v>
      </c>
      <c r="Z462" s="10">
        <f>IF(Y461&lt;=0,Z461,Z461*(1-X462/Y461))+MAX(0,-('1-Input'!$B$10-W462-IF(AND($A462&gt;=1,$A462&lt;1+'1-Input'!$B$12),$W$422,0)))</f>
        <v>43581.200320669079</v>
      </c>
    </row>
    <row r="463" spans="1:26">
      <c r="A463" s="9">
        <f t="shared" si="8"/>
        <v>38</v>
      </c>
      <c r="B463" s="12">
        <f>IF($A463='P-Parametri'!$D$47,'P-Parametri'!$B$34,IF($A463='P-Parametri'!$D$48,'P-Parametri'!$C$34,'P-Parametri'!$D$50))</f>
        <v>2.7158250435358244E-2</v>
      </c>
      <c r="C463" s="10">
        <f>IF($A463&lt;='1-Input'!$B$26,0,IF($A463='1-Input'!$B$26+1,('1-Input'!$B$23+$C$423)*'1-Input'!$B$27,'1-Input'!$B$23+$C$423))</f>
        <v>17010.377486795387</v>
      </c>
      <c r="D463" s="10">
        <f>MAX(0,('1-Input'!$B$10-C463-IF(AND($A463&gt;=1,$A463&lt;1+'1-Input'!$B$12),$C$422,0)))/(1-'P-Parametri'!$B$31*MAX(0,IF(E462&lt;=0,0,(E462-F462)/E462)))</f>
        <v>13284.552873315408</v>
      </c>
      <c r="E463" s="10">
        <f>((E462-D463+MAX(0,-('1-Input'!$B$10-C463-IF(AND($A463&gt;=1,$A463&lt;1+'1-Input'!$B$12),$C$422,0))))*(1+B463))*(1-'P-Parametri'!$B$32)</f>
        <v>165049.39554364642</v>
      </c>
      <c r="F463" s="10">
        <f>IF(E462&lt;=0,F462,F462*(1-D463/E462))+MAX(0,-('1-Input'!$B$10-C463-IF(AND($A463&gt;=1,$A463&lt;1+'1-Input'!$B$12),$C$422,0)))</f>
        <v>100644.28749133344</v>
      </c>
      <c r="G463" s="10">
        <f>IF($A463&lt;='1-Input'!$B$26,0,IF($A463='1-Input'!$B$26+1,('1-Input'!$B$23+$G$423)*'1-Input'!$B$27,'1-Input'!$B$23+$G$423))</f>
        <v>18123.381555781383</v>
      </c>
      <c r="H463" s="10">
        <f>MAX(0,('1-Input'!$B$10-G463-IF(AND($A463&gt;=1,$A463&lt;1+'1-Input'!$B$12),$G$422,0)))/(1-'P-Parametri'!$B$31*MAX(0,IF(I462&lt;=0,0,(I462-J462)/I462)))</f>
        <v>12051.339618571523</v>
      </c>
      <c r="I463" s="10">
        <f>((I462-H463+MAX(0,-('1-Input'!$B$10-G463-IF(AND($A463&gt;=1,$A463&lt;1+'1-Input'!$B$12),$G$422,0))))*(1+B463))*(1-'P-Parametri'!$B$32)</f>
        <v>249093.7548969698</v>
      </c>
      <c r="J463" s="10">
        <f>IF(I462&lt;=0,J462,J462*(1-H463/I462))+MAX(0,-('1-Input'!$B$10-G463-IF(AND($A463&gt;=1,$A463&lt;1+'1-Input'!$B$12),$G$422,0)))</f>
        <v>151893.0947766891</v>
      </c>
      <c r="K463" s="10">
        <f>IF($A463&lt;='1-Input'!$B$26,0,IF($A463='1-Input'!$B$26+1,('1-Input'!$B$23+$K$423)*'1-Input'!$B$27,'1-Input'!$B$23+$K$423))</f>
        <v>15591.344932989688</v>
      </c>
      <c r="L463" s="10">
        <f>MAX(0,('1-Input'!$B$10-K463-IF(AND($A463&gt;=1,$A463&lt;1+'1-Input'!$B$12),$K$422,0)))/(1-'P-Parametri'!$B$31*MAX(0,IF(M462&lt;=0,0,(M462-N462)/M462)))</f>
        <v>14856.846994270933</v>
      </c>
      <c r="M463" s="10">
        <f>((M462-L463+MAX(0,-('1-Input'!$B$10-K463-IF(AND($A463&gt;=1,$A463&lt;1+'1-Input'!$B$12),$K$422,0))))*(1+B463))*(1-'P-Parametri'!$B$32)</f>
        <v>23300.428318870268</v>
      </c>
      <c r="N463" s="10">
        <f>IF(M462&lt;=0,N462,N462*(1-L463/M462))+MAX(0,-('1-Input'!$B$10-K463-IF(AND($A463&gt;=1,$A463&lt;1+'1-Input'!$B$12),$K$422,0)))</f>
        <v>14208.201118649042</v>
      </c>
      <c r="O463" s="10">
        <f>IF($A463&lt;='1-Input'!$B$26,0,IF($A463='1-Input'!$B$26+1,('1-Input'!$B$23+$O$423)*'1-Input'!$B$27,'1-Input'!$B$23+$O$423))</f>
        <v>15932.267073406752</v>
      </c>
      <c r="P463" s="10">
        <f>MAX(0,('1-Input'!$B$10-O463-IF(AND($A463&gt;=1,$A463&lt;1+'1-Input'!$B$12),$O$422,0)))/(1-'P-Parametri'!$B$31*MAX(0,IF(Q462&lt;=0,0,(Q462-R462)/Q462)))</f>
        <v>14479.103808856513</v>
      </c>
      <c r="Q463" s="10">
        <f>((Q462-P463+MAX(0,-('1-Input'!$B$10-O463-IF(AND($A463&gt;=1,$A463&lt;1+'1-Input'!$B$12),$O$422,0))))*(1+B463))*(1-'P-Parametri'!$B$32)</f>
        <v>60666.077863343671</v>
      </c>
      <c r="R463" s="10">
        <f>IF(Q462&lt;=0,R462,R462*(1-P463/Q462))+MAX(0,-('1-Input'!$B$10-O463-IF(AND($A463&gt;=1,$A463&lt;1+'1-Input'!$B$12),$O$422,0)))</f>
        <v>36993.132639709416</v>
      </c>
      <c r="S463" s="10">
        <f>IF($A463&lt;='1-Input'!$B$26,0,IF($A463='1-Input'!$B$26+1,('1-Input'!$B$23+$S$423)*'1-Input'!$B$27,'1-Input'!$B$23+$S$423))</f>
        <v>15891.751088198664</v>
      </c>
      <c r="T463" s="10">
        <f>MAX(0,('1-Input'!$B$10-S463-IF(AND($A463&gt;=1,$A463&lt;1+'1-Input'!$B$12),$S$422,0)))/(1-'P-Parametri'!$B$31*MAX(0,IF(U462&lt;=0,0,(U462-V462)/U462)))</f>
        <v>14523.995693243911</v>
      </c>
      <c r="U463" s="10">
        <f>((U462-T463+MAX(0,-('1-Input'!$B$10-S463-IF(AND($A463&gt;=1,$A463&lt;1+'1-Input'!$B$12),$S$422,0))))*(1+B463))*(1-'P-Parametri'!$B$32)</f>
        <v>56225.456604829073</v>
      </c>
      <c r="V463" s="10">
        <f>IF(U462&lt;=0,V462,V462*(1-T463/U462))+MAX(0,-('1-Input'!$B$10-S463-IF(AND($A463&gt;=1,$A463&lt;1+'1-Input'!$B$12),$S$422,0)))</f>
        <v>34285.318042085622</v>
      </c>
      <c r="W463" s="10">
        <f>IF($A463&lt;='1-Input'!$B$26,0,IF($A463='1-Input'!$B$26+1,('1-Input'!$B$23+$W$423)*'1-Input'!$B$27,'1-Input'!$B$23+$W$423))</f>
        <v>15895.032981476961</v>
      </c>
      <c r="X463" s="10">
        <f>MAX(0,('1-Input'!$B$10-W463-IF(AND($A463&gt;=1,$A463&lt;1+'1-Input'!$B$12),$W$422,0)))/(1-'P-Parametri'!$B$31*MAX(0,IF(Y462&lt;=0,0,(Y462-Z462)/Y462)))</f>
        <v>14520.359341496214</v>
      </c>
      <c r="Y463" s="10">
        <f>((Y462-X463+MAX(0,-('1-Input'!$B$10-W463-IF(AND($A463&gt;=1,$A463&lt;1+'1-Input'!$B$12),$W$422,0))))*(1+B463))*(1-'P-Parametri'!$B$32)</f>
        <v>56585.157719954979</v>
      </c>
      <c r="Z463" s="10">
        <f>IF(Y462&lt;=0,Z462,Z462*(1-X463/Y462))+MAX(0,-('1-Input'!$B$10-W463-IF(AND($A463&gt;=1,$A463&lt;1+'1-Input'!$B$12),$W$422,0)))</f>
        <v>34504.657605992768</v>
      </c>
    </row>
    <row r="464" spans="1:26">
      <c r="A464" s="9">
        <f t="shared" si="8"/>
        <v>39</v>
      </c>
      <c r="B464" s="12">
        <f>IF($A464='P-Parametri'!$D$47,'P-Parametri'!$B$34,IF($A464='P-Parametri'!$D$48,'P-Parametri'!$C$34,'P-Parametri'!$D$50))</f>
        <v>2.7158250435358244E-2</v>
      </c>
      <c r="C464" s="10">
        <f>IF($A464&lt;='1-Input'!$B$26,0,IF($A464='1-Input'!$B$26+1,('1-Input'!$B$23+$C$423)*'1-Input'!$B$27,'1-Input'!$B$23+$C$423))</f>
        <v>17010.377486795387</v>
      </c>
      <c r="D464" s="10">
        <f>MAX(0,('1-Input'!$B$10-C464-IF(AND($A464&gt;=1,$A464&lt;1+'1-Input'!$B$12),$C$422,0)))/(1-'P-Parametri'!$B$31*MAX(0,IF(E463&lt;=0,0,(E463-F463)/E463)))</f>
        <v>13343.396325036634</v>
      </c>
      <c r="E464" s="10">
        <f>((E463-D464+MAX(0,-('1-Input'!$B$10-C464-IF(AND($A464&gt;=1,$A464&lt;1+'1-Input'!$B$12),$C$422,0))))*(1+B464))*(1-'P-Parametri'!$B$32)</f>
        <v>155514.4166004592</v>
      </c>
      <c r="F464" s="10">
        <f>IF(E463&lt;=0,F463,F463*(1-D464/E463))+MAX(0,-('1-Input'!$B$10-C464-IF(AND($A464&gt;=1,$A464&lt;1+'1-Input'!$B$12),$C$422,0)))</f>
        <v>92507.713519496887</v>
      </c>
      <c r="G464" s="10">
        <f>IF($A464&lt;='1-Input'!$B$26,0,IF($A464='1-Input'!$B$26+1,('1-Input'!$B$23+$G$423)*'1-Input'!$B$27,'1-Input'!$B$23+$G$423))</f>
        <v>18123.381555781383</v>
      </c>
      <c r="H464" s="10">
        <f>MAX(0,('1-Input'!$B$10-G464-IF(AND($A464&gt;=1,$A464&lt;1+'1-Input'!$B$12),$G$422,0)))/(1-'P-Parametri'!$B$31*MAX(0,IF(I463&lt;=0,0,(I463-J463)/I463)))</f>
        <v>12104.72059629686</v>
      </c>
      <c r="I464" s="10">
        <f>((I463-H464+MAX(0,-('1-Input'!$B$10-G464-IF(AND($A464&gt;=1,$A464&lt;1+'1-Input'!$B$12),$G$422,0))))*(1+B464))*(1-'P-Parametri'!$B$32)</f>
        <v>242938.39136095502</v>
      </c>
      <c r="J464" s="10">
        <f>IF(I463&lt;=0,J463,J463*(1-H464/I463))+MAX(0,-('1-Input'!$B$10-G464-IF(AND($A464&gt;=1,$A464&lt;1+'1-Input'!$B$12),$G$422,0)))</f>
        <v>144511.84399607781</v>
      </c>
      <c r="K464" s="10">
        <f>IF($A464&lt;='1-Input'!$B$26,0,IF($A464='1-Input'!$B$26+1,('1-Input'!$B$23+$K$423)*'1-Input'!$B$27,'1-Input'!$B$23+$K$423))</f>
        <v>15591.344932989688</v>
      </c>
      <c r="L464" s="10">
        <f>MAX(0,('1-Input'!$B$10-K464-IF(AND($A464&gt;=1,$A464&lt;1+'1-Input'!$B$12),$K$422,0)))/(1-'P-Parametri'!$B$31*MAX(0,IF(M463&lt;=0,0,(M463-N463)/M463)))</f>
        <v>14922.654866554922</v>
      </c>
      <c r="M464" s="10">
        <f>((M463-L464+MAX(0,-('1-Input'!$B$10-K464-IF(AND($A464&gt;=1,$A464&lt;1+'1-Input'!$B$12),$K$422,0))))*(1+B464))*(1-'P-Parametri'!$B$32)</f>
        <v>8588.0885235803744</v>
      </c>
      <c r="N464" s="10">
        <f>IF(M463&lt;=0,N463,N463*(1-L464/M463))+MAX(0,-('1-Input'!$B$10-K464-IF(AND($A464&gt;=1,$A464&lt;1+'1-Input'!$B$12),$K$422,0)))</f>
        <v>5108.6224041887717</v>
      </c>
      <c r="O464" s="10">
        <f>IF($A464&lt;='1-Input'!$B$26,0,IF($A464='1-Input'!$B$26+1,('1-Input'!$B$23+$O$423)*'1-Input'!$B$27,'1-Input'!$B$23+$O$423))</f>
        <v>15932.267073406752</v>
      </c>
      <c r="P464" s="10">
        <f>MAX(0,('1-Input'!$B$10-O464-IF(AND($A464&gt;=1,$A464&lt;1+'1-Input'!$B$12),$O$422,0)))/(1-'P-Parametri'!$B$31*MAX(0,IF(Q463&lt;=0,0,(Q463-R463)/Q463)))</f>
        <v>14543.238481213795</v>
      </c>
      <c r="Q464" s="10">
        <f>((Q463-P464+MAX(0,-('1-Input'!$B$10-O464-IF(AND($A464&gt;=1,$A464&lt;1+'1-Input'!$B$12),$O$422,0))))*(1+B464))*(1-'P-Parametri'!$B$32)</f>
        <v>47280.704094849847</v>
      </c>
      <c r="R464" s="10">
        <f>IF(Q463&lt;=0,R463,R463*(1-P464/Q463))+MAX(0,-('1-Input'!$B$10-O464-IF(AND($A464&gt;=1,$A464&lt;1+'1-Input'!$B$12),$O$422,0)))</f>
        <v>28124.915522420804</v>
      </c>
      <c r="S464" s="10">
        <f>IF($A464&lt;='1-Input'!$B$26,0,IF($A464='1-Input'!$B$26+1,('1-Input'!$B$23+$S$423)*'1-Input'!$B$27,'1-Input'!$B$23+$S$423))</f>
        <v>15891.751088198664</v>
      </c>
      <c r="T464" s="10">
        <f>MAX(0,('1-Input'!$B$10-S464-IF(AND($A464&gt;=1,$A464&lt;1+'1-Input'!$B$12),$S$422,0)))/(1-'P-Parametri'!$B$31*MAX(0,IF(U463&lt;=0,0,(U463-V463)/U463)))</f>
        <v>14588.32921259716</v>
      </c>
      <c r="U464" s="10">
        <f>((U463-T464+MAX(0,-('1-Input'!$B$10-S464-IF(AND($A464&gt;=1,$A464&lt;1+'1-Input'!$B$12),$S$422,0))))*(1+B464))*(1-'P-Parametri'!$B$32)</f>
        <v>42682.383087508344</v>
      </c>
      <c r="V464" s="10">
        <f>IF(U463&lt;=0,V463,V463*(1-T464/U463))+MAX(0,-('1-Input'!$B$10-S464-IF(AND($A464&gt;=1,$A464&lt;1+'1-Input'!$B$12),$S$422,0)))</f>
        <v>25389.605371010857</v>
      </c>
      <c r="W464" s="10">
        <f>IF($A464&lt;='1-Input'!$B$26,0,IF($A464='1-Input'!$B$26+1,('1-Input'!$B$23+$W$423)*'1-Input'!$B$27,'1-Input'!$B$23+$W$423))</f>
        <v>15895.032981476961</v>
      </c>
      <c r="X464" s="10">
        <f>MAX(0,('1-Input'!$B$10-W464-IF(AND($A464&gt;=1,$A464&lt;1+'1-Input'!$B$12),$W$422,0)))/(1-'P-Parametri'!$B$31*MAX(0,IF(Y463&lt;=0,0,(Y463-Z463)/Y463)))</f>
        <v>14584.676753759481</v>
      </c>
      <c r="Y464" s="10">
        <f>((Y463-X464+MAX(0,-('1-Input'!$B$10-W464-IF(AND($A464&gt;=1,$A464&lt;1+'1-Input'!$B$12),$W$422,0))))*(1+B464))*(1-'P-Parametri'!$B$32)</f>
        <v>43054.858265587573</v>
      </c>
      <c r="Z464" s="10">
        <f>IF(Y463&lt;=0,Z463,Z463*(1-X464/Y463))+MAX(0,-('1-Input'!$B$10-W464-IF(AND($A464&gt;=1,$A464&lt;1+'1-Input'!$B$12),$W$422,0)))</f>
        <v>25611.17214160422</v>
      </c>
    </row>
    <row r="465" spans="1:26">
      <c r="A465" s="9">
        <f t="shared" si="8"/>
        <v>40</v>
      </c>
      <c r="B465" s="12">
        <f>IF($A465='P-Parametri'!$D$47,'P-Parametri'!$B$34,IF($A465='P-Parametri'!$D$48,'P-Parametri'!$C$34,'P-Parametri'!$D$50))</f>
        <v>2.7158250435358244E-2</v>
      </c>
      <c r="C465" s="10">
        <f>IF($A465&lt;='1-Input'!$B$26,0,IF($A465='1-Input'!$B$26+1,('1-Input'!$B$23+$C$423)*'1-Input'!$B$27,'1-Input'!$B$23+$C$423))</f>
        <v>17010.377486795387</v>
      </c>
      <c r="D465" s="10">
        <f>MAX(0,('1-Input'!$B$10-C465-IF(AND($A465&gt;=1,$A465&lt;1+'1-Input'!$B$12),$C$422,0)))/(1-'P-Parametri'!$B$31*MAX(0,IF(E464&lt;=0,0,(E464-F464)/E464)))</f>
        <v>13401.303227227039</v>
      </c>
      <c r="E465" s="10">
        <f>((E464-D465+MAX(0,-('1-Input'!$B$10-C465-IF(AND($A465&gt;=1,$A465&lt;1+'1-Input'!$B$12),$C$422,0))))*(1+B465))*(1-'P-Parametri'!$B$32)</f>
        <v>145680.71158257814</v>
      </c>
      <c r="F465" s="10">
        <f>IF(E464&lt;=0,F464,F464*(1-D465/E464))+MAX(0,-('1-Input'!$B$10-C465-IF(AND($A465&gt;=1,$A465&lt;1+'1-Input'!$B$12),$C$422,0)))</f>
        <v>84535.95150004841</v>
      </c>
      <c r="G465" s="10">
        <f>IF($A465&lt;='1-Input'!$B$26,0,IF($A465='1-Input'!$B$26+1,('1-Input'!$B$23+$G$423)*'1-Input'!$B$27,'1-Input'!$B$23+$G$423))</f>
        <v>18123.381555781383</v>
      </c>
      <c r="H465" s="10">
        <f>MAX(0,('1-Input'!$B$10-G465-IF(AND($A465&gt;=1,$A465&lt;1+'1-Input'!$B$12),$G$422,0)))/(1-'P-Parametri'!$B$31*MAX(0,IF(I464&lt;=0,0,(I464-J464)/I464)))</f>
        <v>12157.251964963227</v>
      </c>
      <c r="I465" s="10">
        <f>((I464-H465+MAX(0,-('1-Input'!$B$10-G465-IF(AND($A465&gt;=1,$A465&lt;1+'1-Input'!$B$12),$G$422,0))))*(1+B465))*(1-'P-Parametri'!$B$32)</f>
        <v>236574.65387271455</v>
      </c>
      <c r="J465" s="10">
        <f>IF(I464&lt;=0,J464,J464*(1-H465/I464))+MAX(0,-('1-Input'!$B$10-G465-IF(AND($A465&gt;=1,$A465&lt;1+'1-Input'!$B$12),$G$422,0)))</f>
        <v>137280.10557244002</v>
      </c>
      <c r="K465" s="10">
        <f>IF($A465&lt;='1-Input'!$B$26,0,IF($A465='1-Input'!$B$26+1,('1-Input'!$B$23+$K$423)*'1-Input'!$B$27,'1-Input'!$B$23+$K$423))</f>
        <v>15591.344932989688</v>
      </c>
      <c r="L465" s="10">
        <f>MAX(0,('1-Input'!$B$10-K465-IF(AND($A465&gt;=1,$A465&lt;1+'1-Input'!$B$12),$K$422,0)))/(1-'P-Parametri'!$B$31*MAX(0,IF(M464&lt;=0,0,(M464-N464)/M464)))</f>
        <v>14987.415343927341</v>
      </c>
      <c r="M465" s="10">
        <f>((M464-L465+MAX(0,-('1-Input'!$B$10-K465-IF(AND($A465&gt;=1,$A465&lt;1+'1-Input'!$B$12),$K$422,0))))*(1+B465))*(1-'P-Parametri'!$B$32)</f>
        <v>-6559.975098070151</v>
      </c>
      <c r="N465" s="10">
        <f>IF(M464&lt;=0,N464,N464*(1-L465/M464))+MAX(0,-('1-Input'!$B$10-K465-IF(AND($A465&gt;=1,$A465&lt;1+'1-Input'!$B$12),$K$422,0)))</f>
        <v>-3806.638028519229</v>
      </c>
      <c r="O465" s="10">
        <f>IF($A465&lt;='1-Input'!$B$26,0,IF($A465='1-Input'!$B$26+1,('1-Input'!$B$23+$O$423)*'1-Input'!$B$27,'1-Input'!$B$23+$O$423))</f>
        <v>15932.267073406752</v>
      </c>
      <c r="P465" s="10">
        <f>MAX(0,('1-Input'!$B$10-O465-IF(AND($A465&gt;=1,$A465&lt;1+'1-Input'!$B$12),$O$422,0)))/(1-'P-Parametri'!$B$31*MAX(0,IF(Q464&lt;=0,0,(Q464-R464)/Q464)))</f>
        <v>14606.352389228596</v>
      </c>
      <c r="Q465" s="10">
        <f>((Q464-P465+MAX(0,-('1-Input'!$B$10-O465-IF(AND($A465&gt;=1,$A465&lt;1+'1-Input'!$B$12),$O$422,0))))*(1+B465))*(1-'P-Parametri'!$B$32)</f>
        <v>33494.606472191379</v>
      </c>
      <c r="R465" s="10">
        <f>IF(Q464&lt;=0,R464,R464*(1-P465/Q464))+MAX(0,-('1-Input'!$B$10-O465-IF(AND($A465&gt;=1,$A465&lt;1+'1-Input'!$B$12),$O$422,0)))</f>
        <v>19436.330297174318</v>
      </c>
      <c r="S465" s="10">
        <f>IF($A465&lt;='1-Input'!$B$26,0,IF($A465='1-Input'!$B$26+1,('1-Input'!$B$23+$S$423)*'1-Input'!$B$27,'1-Input'!$B$23+$S$423))</f>
        <v>15891.751088198664</v>
      </c>
      <c r="T465" s="10">
        <f>MAX(0,('1-Input'!$B$10-S465-IF(AND($A465&gt;=1,$A465&lt;1+'1-Input'!$B$12),$S$422,0)))/(1-'P-Parametri'!$B$31*MAX(0,IF(U464&lt;=0,0,(U464-V464)/U464)))</f>
        <v>14651.638802768759</v>
      </c>
      <c r="U465" s="10">
        <f>((U464-T465+MAX(0,-('1-Input'!$B$10-S465-IF(AND($A465&gt;=1,$A465&lt;1+'1-Input'!$B$12),$S$422,0))))*(1+B465))*(1-'P-Parametri'!$B$32)</f>
        <v>28734.426237398206</v>
      </c>
      <c r="V465" s="10">
        <f>IF(U464&lt;=0,V464,V464*(1-T465/U464))+MAX(0,-('1-Input'!$B$10-S465-IF(AND($A465&gt;=1,$A465&lt;1+'1-Input'!$B$12),$S$422,0)))</f>
        <v>16674.081533501416</v>
      </c>
      <c r="W465" s="10">
        <f>IF($A465&lt;='1-Input'!$B$26,0,IF($A465='1-Input'!$B$26+1,('1-Input'!$B$23+$W$423)*'1-Input'!$B$27,'1-Input'!$B$23+$W$423))</f>
        <v>15895.032981476961</v>
      </c>
      <c r="X465" s="10">
        <f>MAX(0,('1-Input'!$B$10-W465-IF(AND($A465&gt;=1,$A465&lt;1+'1-Input'!$B$12),$W$422,0)))/(1-'P-Parametri'!$B$31*MAX(0,IF(Y464&lt;=0,0,(Y464-Z464)/Y464)))</f>
        <v>14647.970493200764</v>
      </c>
      <c r="Y465" s="10">
        <f>((Y464-X465+MAX(0,-('1-Input'!$B$10-W465-IF(AND($A465&gt;=1,$A465&lt;1+'1-Input'!$B$12),$W$422,0))))*(1+B465))*(1-'P-Parametri'!$B$32)</f>
        <v>29120.012406309208</v>
      </c>
      <c r="Z465" s="10">
        <f>IF(Y464&lt;=0,Z464,Z464*(1-X465/Y464))+MAX(0,-('1-Input'!$B$10-W465-IF(AND($A465&gt;=1,$A465&lt;1+'1-Input'!$B$12),$W$422,0)))</f>
        <v>16897.830397163936</v>
      </c>
    </row>
    <row r="466" spans="1:26">
      <c r="A466" s="9">
        <f t="shared" si="8"/>
        <v>41</v>
      </c>
      <c r="B466" s="12">
        <f>IF($A466='P-Parametri'!$D$47,'P-Parametri'!$B$34,IF($A466='P-Parametri'!$D$48,'P-Parametri'!$C$34,'P-Parametri'!$D$50))</f>
        <v>2.7158250435358244E-2</v>
      </c>
      <c r="C466" s="10">
        <f>IF($A466&lt;='1-Input'!$B$26,0,IF($A466='1-Input'!$B$26+1,('1-Input'!$B$23+$C$423)*'1-Input'!$B$27,'1-Input'!$B$23+$C$423))</f>
        <v>17010.377486795387</v>
      </c>
      <c r="D466" s="10">
        <f>MAX(0,('1-Input'!$B$10-C466-IF(AND($A466&gt;=1,$A466&lt;1+'1-Input'!$B$12),$C$422,0)))/(1-'P-Parametri'!$B$31*MAX(0,IF(E465&lt;=0,0,(E465-F465)/E465)))</f>
        <v>13458.278387314198</v>
      </c>
      <c r="E466" s="10">
        <f>((E465-D466+MAX(0,-('1-Input'!$B$10-C466-IF(AND($A466&gt;=1,$A466&lt;1+'1-Input'!$B$12),$C$422,0))))*(1+B466))*(1-'P-Parametri'!$B$32)</f>
        <v>135541.73642285503</v>
      </c>
      <c r="F466" s="10">
        <f>IF(E465&lt;=0,F465,F465*(1-D466/E465))+MAX(0,-('1-Input'!$B$10-C466-IF(AND($A466&gt;=1,$A466&lt;1+'1-Input'!$B$12),$C$422,0)))</f>
        <v>76726.349551617226</v>
      </c>
      <c r="G466" s="10">
        <f>IF($A466&lt;='1-Input'!$B$26,0,IF($A466='1-Input'!$B$26+1,('1-Input'!$B$23+$G$423)*'1-Input'!$B$27,'1-Input'!$B$23+$G$423))</f>
        <v>18123.381555781383</v>
      </c>
      <c r="H466" s="10">
        <f>MAX(0,('1-Input'!$B$10-G466-IF(AND($A466&gt;=1,$A466&lt;1+'1-Input'!$B$12),$G$422,0)))/(1-'P-Parametri'!$B$31*MAX(0,IF(I465&lt;=0,0,(I465-J465)/I465)))</f>
        <v>12208.938085721724</v>
      </c>
      <c r="I466" s="10">
        <f>((I465-H466+MAX(0,-('1-Input'!$B$10-G466-IF(AND($A466&gt;=1,$A466&lt;1+'1-Input'!$B$12),$G$422,0))))*(1+B466))*(1-'P-Parametri'!$B$32)</f>
        <v>229998.1778932735</v>
      </c>
      <c r="J466" s="10">
        <f>IF(I465&lt;=0,J465,J465*(1-H466/I465))+MAX(0,-('1-Input'!$B$10-G466-IF(AND($A466&gt;=1,$A466&lt;1+'1-Input'!$B$12),$G$422,0)))</f>
        <v>130195.4738001918</v>
      </c>
      <c r="K466" s="10">
        <f>IF($A466&lt;='1-Input'!$B$26,0,IF($A466='1-Input'!$B$26+1,('1-Input'!$B$23+$K$423)*'1-Input'!$B$27,'1-Input'!$B$23+$K$423))</f>
        <v>15591.344932989688</v>
      </c>
      <c r="L466" s="10">
        <f>MAX(0,('1-Input'!$B$10-K466-IF(AND($A466&gt;=1,$A466&lt;1+'1-Input'!$B$12),$K$422,0)))/(1-'P-Parametri'!$B$31*MAX(0,IF(M465&lt;=0,0,(M465-N465)/M465)))</f>
        <v>13408.655067010312</v>
      </c>
      <c r="M466" s="10">
        <f>((M465-L466+MAX(0,-('1-Input'!$B$10-K466-IF(AND($A466&gt;=1,$A466&lt;1+'1-Input'!$B$12),$K$422,0))))*(1+B466))*(1-'P-Parametri'!$B$32)</f>
        <v>-20469.921337506858</v>
      </c>
      <c r="N466" s="10">
        <f>IF(M465&lt;=0,N465,N465*(1-L466/M465))+MAX(0,-('1-Input'!$B$10-K466-IF(AND($A466&gt;=1,$A466&lt;1+'1-Input'!$B$12),$K$422,0)))</f>
        <v>-3806.638028519229</v>
      </c>
      <c r="O466" s="10">
        <f>IF($A466&lt;='1-Input'!$B$26,0,IF($A466='1-Input'!$B$26+1,('1-Input'!$B$23+$O$423)*'1-Input'!$B$27,'1-Input'!$B$23+$O$423))</f>
        <v>15932.267073406752</v>
      </c>
      <c r="P466" s="10">
        <f>MAX(0,('1-Input'!$B$10-O466-IF(AND($A466&gt;=1,$A466&lt;1+'1-Input'!$B$12),$O$422,0)))/(1-'P-Parametri'!$B$31*MAX(0,IF(Q465&lt;=0,0,(Q465-R465)/Q465)))</f>
        <v>14668.4507726138</v>
      </c>
      <c r="Q466" s="10">
        <f>((Q465-P466+MAX(0,-('1-Input'!$B$10-O466-IF(AND($A466&gt;=1,$A466&lt;1+'1-Input'!$B$12),$O$422,0))))*(1+B466))*(1-'P-Parametri'!$B$32)</f>
        <v>19298.766268500152</v>
      </c>
      <c r="R466" s="10">
        <f>IF(Q465&lt;=0,R465,R465*(1-P466/Q465))+MAX(0,-('1-Input'!$B$10-O466-IF(AND($A466&gt;=1,$A466&lt;1+'1-Input'!$B$12),$O$422,0)))</f>
        <v>10924.486624639569</v>
      </c>
      <c r="S466" s="10">
        <f>IF($A466&lt;='1-Input'!$B$26,0,IF($A466='1-Input'!$B$26+1,('1-Input'!$B$23+$S$423)*'1-Input'!$B$27,'1-Input'!$B$23+$S$423))</f>
        <v>15891.751088198664</v>
      </c>
      <c r="T466" s="10">
        <f>MAX(0,('1-Input'!$B$10-S466-IF(AND($A466&gt;=1,$A466&lt;1+'1-Input'!$B$12),$S$422,0)))/(1-'P-Parametri'!$B$31*MAX(0,IF(U465&lt;=0,0,(U465-V465)/U465)))</f>
        <v>14713.929719717118</v>
      </c>
      <c r="U466" s="10">
        <f>((U465-T466+MAX(0,-('1-Input'!$B$10-S466-IF(AND($A466&gt;=1,$A466&lt;1+'1-Input'!$B$12),$S$422,0))))*(1+B466))*(1-'P-Parametri'!$B$32)</f>
        <v>14372.466135989665</v>
      </c>
      <c r="V466" s="10">
        <f>IF(U465&lt;=0,V465,V465*(1-T466/U465))+MAX(0,-('1-Input'!$B$10-S466-IF(AND($A466&gt;=1,$A466&lt;1+'1-Input'!$B$12),$S$422,0)))</f>
        <v>8135.8472288449957</v>
      </c>
      <c r="W466" s="10">
        <f>IF($A466&lt;='1-Input'!$B$26,0,IF($A466='1-Input'!$B$26+1,('1-Input'!$B$23+$W$423)*'1-Input'!$B$27,'1-Input'!$B$23+$W$423))</f>
        <v>15895.032981476961</v>
      </c>
      <c r="X466" s="10">
        <f>MAX(0,('1-Input'!$B$10-W466-IF(AND($A466&gt;=1,$A466&lt;1+'1-Input'!$B$12),$W$422,0)))/(1-'P-Parametri'!$B$31*MAX(0,IF(Y465&lt;=0,0,(Y465-Z465)/Y465)))</f>
        <v>14710.245814462542</v>
      </c>
      <c r="Y466" s="10">
        <f>((Y465-X466+MAX(0,-('1-Input'!$B$10-W466-IF(AND($A466&gt;=1,$A466&lt;1+'1-Input'!$B$12),$W$422,0))))*(1+B466))*(1-'P-Parametri'!$B$32)</f>
        <v>14771.508420379771</v>
      </c>
      <c r="Z466" s="10">
        <f>IF(Y465&lt;=0,Z465,Z465*(1-X466/Y465))+MAX(0,-('1-Input'!$B$10-W466-IF(AND($A466&gt;=1,$A466&lt;1+'1-Input'!$B$12),$W$422,0)))</f>
        <v>8361.7337978533305</v>
      </c>
    </row>
    <row r="467" spans="1:26">
      <c r="A467" s="9">
        <f t="shared" si="8"/>
        <v>42</v>
      </c>
      <c r="B467" s="12">
        <f>IF($A467='P-Parametri'!$D$47,'P-Parametri'!$B$34,IF($A467='P-Parametri'!$D$48,'P-Parametri'!$C$34,'P-Parametri'!$D$50))</f>
        <v>2.7158250435358244E-2</v>
      </c>
      <c r="C467" s="10">
        <f>IF($A467&lt;='1-Input'!$B$26,0,IF($A467='1-Input'!$B$26+1,('1-Input'!$B$23+$C$423)*'1-Input'!$B$27,'1-Input'!$B$23+$C$423))</f>
        <v>17010.377486795387</v>
      </c>
      <c r="D467" s="10">
        <f>MAX(0,('1-Input'!$B$10-C467-IF(AND($A467&gt;=1,$A467&lt;1+'1-Input'!$B$12),$C$422,0)))/(1-'P-Parametri'!$B$31*MAX(0,IF(E466&lt;=0,0,(E466-F466)/E466)))</f>
        <v>13514.327022773297</v>
      </c>
      <c r="E467" s="10">
        <f>((E466-D467+MAX(0,-('1-Input'!$B$10-C467-IF(AND($A467&gt;=1,$A467&lt;1+'1-Input'!$B$12),$C$422,0))))*(1+B467))*(1-'P-Parametri'!$B$32)</f>
        <v>125090.77742385803</v>
      </c>
      <c r="F467" s="10">
        <f>IF(E466&lt;=0,F466,F466*(1-D467/E466))+MAX(0,-('1-Input'!$B$10-C467-IF(AND($A467&gt;=1,$A467&lt;1+'1-Input'!$B$12),$C$422,0)))</f>
        <v>69076.270642569638</v>
      </c>
      <c r="G467" s="10">
        <f>IF($A467&lt;='1-Input'!$B$26,0,IF($A467='1-Input'!$B$26+1,('1-Input'!$B$23+$G$423)*'1-Input'!$B$27,'1-Input'!$B$23+$G$423))</f>
        <v>18123.381555781383</v>
      </c>
      <c r="H467" s="10">
        <f>MAX(0,('1-Input'!$B$10-G467-IF(AND($A467&gt;=1,$A467&lt;1+'1-Input'!$B$12),$G$422,0)))/(1-'P-Parametri'!$B$31*MAX(0,IF(I466&lt;=0,0,(I466-J466)/I466)))</f>
        <v>12259.783691706094</v>
      </c>
      <c r="I467" s="10">
        <f>((I466-H467+MAX(0,-('1-Input'!$B$10-G467-IF(AND($A467&gt;=1,$A467&lt;1+'1-Input'!$B$12),$G$422,0))))*(1+B467))*(1-'P-Parametri'!$B$32)</f>
        <v>223204.48446460493</v>
      </c>
      <c r="J467" s="10">
        <f>IF(I466&lt;=0,J466,J466*(1-H467/I466))+MAX(0,-('1-Input'!$B$10-G467-IF(AND($A467&gt;=1,$A467&lt;1+'1-Input'!$B$12),$G$422,0)))</f>
        <v>123255.55644497601</v>
      </c>
      <c r="K467" s="10">
        <f>IF($A467&lt;='1-Input'!$B$26,0,IF($A467='1-Input'!$B$26+1,('1-Input'!$B$23+$K$423)*'1-Input'!$B$27,'1-Input'!$B$23+$K$423))</f>
        <v>15591.344932989688</v>
      </c>
      <c r="L467" s="10">
        <f>MAX(0,('1-Input'!$B$10-K467-IF(AND($A467&gt;=1,$A467&lt;1+'1-Input'!$B$12),$K$422,0)))/(1-'P-Parametri'!$B$31*MAX(0,IF(M466&lt;=0,0,(M466-N466)/M466)))</f>
        <v>13408.655067010312</v>
      </c>
      <c r="M467" s="10">
        <f>((M466-L467+MAX(0,-('1-Input'!$B$10-K467-IF(AND($A467&gt;=1,$A467&lt;1+'1-Input'!$B$12),$K$422,0))))*(1+B467))*(1-'P-Parametri'!$B$32)</f>
        <v>-34729.061948370654</v>
      </c>
      <c r="N467" s="10">
        <f>IF(M466&lt;=0,N466,N466*(1-L467/M466))+MAX(0,-('1-Input'!$B$10-K467-IF(AND($A467&gt;=1,$A467&lt;1+'1-Input'!$B$12),$K$422,0)))</f>
        <v>-3806.638028519229</v>
      </c>
      <c r="O467" s="10">
        <f>IF($A467&lt;='1-Input'!$B$26,0,IF($A467='1-Input'!$B$26+1,('1-Input'!$B$23+$O$423)*'1-Input'!$B$27,'1-Input'!$B$23+$O$423))</f>
        <v>15932.267073406752</v>
      </c>
      <c r="P467" s="10">
        <f>MAX(0,('1-Input'!$B$10-O467-IF(AND($A467&gt;=1,$A467&lt;1+'1-Input'!$B$12),$O$422,0)))/(1-'P-Parametri'!$B$31*MAX(0,IF(Q466&lt;=0,0,(Q466-R466)/Q466)))</f>
        <v>14729.539318001518</v>
      </c>
      <c r="Q467" s="10">
        <f>((Q466-P467+MAX(0,-('1-Input'!$B$10-O467-IF(AND($A467&gt;=1,$A467&lt;1+'1-Input'!$B$12),$O$422,0))))*(1+B467))*(1-'P-Parametri'!$B$32)</f>
        <v>4683.9325219956318</v>
      </c>
      <c r="R467" s="10">
        <f>IF(Q466&lt;=0,R466,R466*(1-P467/Q466))+MAX(0,-('1-Input'!$B$10-O467-IF(AND($A467&gt;=1,$A467&lt;1+'1-Input'!$B$12),$O$422,0)))</f>
        <v>2586.5103505160155</v>
      </c>
      <c r="S467" s="10">
        <f>IF($A467&lt;='1-Input'!$B$26,0,IF($A467='1-Input'!$B$26+1,('1-Input'!$B$23+$S$423)*'1-Input'!$B$27,'1-Input'!$B$23+$S$423))</f>
        <v>15891.751088198664</v>
      </c>
      <c r="T467" s="10">
        <f>MAX(0,('1-Input'!$B$10-S467-IF(AND($A467&gt;=1,$A467&lt;1+'1-Input'!$B$12),$S$422,0)))/(1-'P-Parametri'!$B$31*MAX(0,IF(U466&lt;=0,0,(U466-V466)/U466)))</f>
        <v>14775.207667705517</v>
      </c>
      <c r="U467" s="10">
        <f>((U466-T467+MAX(0,-('1-Input'!$B$10-S467-IF(AND($A467&gt;=1,$A467&lt;1+'1-Input'!$B$12),$S$422,0))))*(1+B467))*(1-'P-Parametri'!$B$32)</f>
        <v>-412.85192852072112</v>
      </c>
      <c r="V467" s="10">
        <f>IF(U466&lt;=0,V466,V466*(1-T467/U466))+MAX(0,-('1-Input'!$B$10-S467-IF(AND($A467&gt;=1,$A467&lt;1+'1-Input'!$B$12),$S$422,0)))</f>
        <v>-227.9806084598282</v>
      </c>
      <c r="W467" s="10">
        <f>IF($A467&lt;='1-Input'!$B$26,0,IF($A467='1-Input'!$B$26+1,('1-Input'!$B$23+$W$423)*'1-Input'!$B$27,'1-Input'!$B$23+$W$423))</f>
        <v>15895.032981476961</v>
      </c>
      <c r="X467" s="10">
        <f>MAX(0,('1-Input'!$B$10-W467-IF(AND($A467&gt;=1,$A467&lt;1+'1-Input'!$B$12),$W$422,0)))/(1-'P-Parametri'!$B$31*MAX(0,IF(Y466&lt;=0,0,(Y466-Z466)/Y466)))</f>
        <v>14771.508420379931</v>
      </c>
      <c r="Y467" s="10">
        <f>((Y466-X467+MAX(0,-('1-Input'!$B$10-W467-IF(AND($A467&gt;=1,$A467&lt;1+'1-Input'!$B$12),$W$422,0))))*(1+B467))*(1-'P-Parametri'!$B$32)</f>
        <v>-1.640894810156804E-10</v>
      </c>
      <c r="Z467" s="10">
        <f>IF(Y466&lt;=0,Z466,Z466*(1-X467/Y466))+MAX(0,-('1-Input'!$B$10-W467-IF(AND($A467&gt;=1,$A467&lt;1+'1-Input'!$B$12),$W$422,0)))</f>
        <v>-9.0977216003998592E-11</v>
      </c>
    </row>
    <row r="468" spans="1:26">
      <c r="A468" s="4" t="s">
        <v>410</v>
      </c>
      <c r="C468" s="10">
        <f>E467</f>
        <v>125090.77742385803</v>
      </c>
      <c r="G468" s="10">
        <f>I467</f>
        <v>223204.48446460493</v>
      </c>
      <c r="K468" s="10">
        <f>M467</f>
        <v>-34729.061948370654</v>
      </c>
      <c r="O468" s="10">
        <f>Q467</f>
        <v>4683.9325219956318</v>
      </c>
      <c r="S468" s="10">
        <f>U467</f>
        <v>-412.85192852072112</v>
      </c>
      <c r="W468" s="10">
        <f>Y467</f>
        <v>-1.640894810156804E-10</v>
      </c>
    </row>
    <row r="469" spans="1:26">
      <c r="A469" s="5" t="s">
        <v>454</v>
      </c>
      <c r="B469" s="10">
        <f>IFERROR(W421-W468*(W421-S421)/(W468-S468),W421)</f>
        <v>4868.352706171876</v>
      </c>
    </row>
    <row r="472" spans="1:26">
      <c r="A472" s="2" t="s">
        <v>463</v>
      </c>
    </row>
    <row r="473" spans="1:26">
      <c r="A473" s="4" t="s">
        <v>451</v>
      </c>
      <c r="C473" s="19">
        <f>'1-Input'!$B$17*0.57</f>
        <v>19950</v>
      </c>
      <c r="G473" s="19">
        <f>'1-Input'!$B$17</f>
        <v>35000</v>
      </c>
      <c r="K473" s="10">
        <f>IFERROR(G473-G520*(G473-C473)/(G520-C520),G473)</f>
        <v>-2507.4787859093776</v>
      </c>
      <c r="O473" s="10">
        <f>IFERROR(K473-K520*(K473-G473)/(K520-G520),K473)</f>
        <v>2883.672126885489</v>
      </c>
      <c r="S473" s="10">
        <f>IFERROR(O473-O520*(O473-K473)/(O520-K520),O473)</f>
        <v>2488.5061113593056</v>
      </c>
      <c r="W473" s="10">
        <f>IFERROR(S473-S520*(S473-O473)/(S520-O520),S473)</f>
        <v>2533.40902369879</v>
      </c>
    </row>
    <row r="474" spans="1:26">
      <c r="A474" s="4" t="s">
        <v>452</v>
      </c>
      <c r="C474" s="10">
        <f>((C473*(1-'P-Parametri'!$B$22))+0)-(MAX(0,(IF(((C473*(1-'P-Parametri'!$B$22))+0)&lt;='P-Parametri'!$B$6,'P-Parametri'!$C$6*((C473*(1-'P-Parametri'!$B$22))+0),IF(((C473*(1-'P-Parametri'!$B$22))+0)&lt;='P-Parametri'!$B$7,'P-Parametri'!$B$9+'P-Parametri'!$C$7*(((C473*(1-'P-Parametri'!$B$22))+0)-'P-Parametri'!$B$6),'P-Parametri'!$B$10+'P-Parametri'!$C$8*(((C473*(1-'P-Parametri'!$B$22))+0)-'P-Parametri'!$B$7))))-(IF(((C473*(1-'P-Parametri'!$B$22))+0)&lt;='P-Parametri'!$C$12,'P-Parametri'!$B$12,IF(((C473*(1-'P-Parametri'!$B$22))+0)&lt;='P-Parametri'!$B$6,'P-Parametri'!$B$13+'P-Parametri'!$C$13*('P-Parametri'!$B$6-((C473*(1-'P-Parametri'!$B$22))+0))/'P-Parametri'!$D$13,IF(((C473*(1-'P-Parametri'!$B$22))+0)&lt;='P-Parametri'!$B$7,'P-Parametri'!$B$14*('P-Parametri'!$B$7-((C473*(1-'P-Parametri'!$B$22))+0))/'P-Parametri'!$C$14,0))))-(IF((C473*(1-'P-Parametri'!$B$22))&gt;0,IF(((C473*(1-'P-Parametri'!$B$22))+0)&lt;='P-Parametri'!$C$21,0,IF(((C473*(1-'P-Parametri'!$B$22))+0)&lt;='P-Parametri'!$D$21,'P-Parametri'!$B$21,IF(((C473*(1-'P-Parametri'!$B$22))+0)&lt;'P-Parametri'!$E$21,'P-Parametri'!$B$21*('P-Parametri'!$E$21-((C473*(1-'P-Parametri'!$B$22))+0))/('P-Parametri'!$E$21-'P-Parametri'!$D$21),0))),0))))-(IF(MAX(0,(IF(((C473*(1-'P-Parametri'!$B$22))+0)&lt;='P-Parametri'!$B$6,'P-Parametri'!$C$6*((C473*(1-'P-Parametri'!$B$22))+0),IF(((C473*(1-'P-Parametri'!$B$22))+0)&lt;='P-Parametri'!$B$7,'P-Parametri'!$B$9+'P-Parametri'!$C$7*(((C473*(1-'P-Parametri'!$B$22))+0)-'P-Parametri'!$B$6),'P-Parametri'!$B$10+'P-Parametri'!$C$8*(((C473*(1-'P-Parametri'!$B$22))+0)-'P-Parametri'!$B$7))))-(IF(((C473*(1-'P-Parametri'!$B$22))+0)&lt;='P-Parametri'!$C$12,'P-Parametri'!$B$12,IF(((C473*(1-'P-Parametri'!$B$22))+0)&lt;='P-Parametri'!$B$6,'P-Parametri'!$B$13+'P-Parametri'!$C$13*('P-Parametri'!$B$6-((C473*(1-'P-Parametri'!$B$22))+0))/'P-Parametri'!$D$13,IF(((C473*(1-'P-Parametri'!$B$22))+0)&lt;='P-Parametri'!$B$7,'P-Parametri'!$B$14*('P-Parametri'!$B$7-((C473*(1-'P-Parametri'!$B$22))+0))/'P-Parametri'!$C$14,0))))-(IF((C473*(1-'P-Parametri'!$B$22))&gt;0,IF(((C473*(1-'P-Parametri'!$B$22))+0)&lt;='P-Parametri'!$C$21,0,IF(((C473*(1-'P-Parametri'!$B$22))+0)&lt;='P-Parametri'!$D$21,'P-Parametri'!$B$21,IF(((C473*(1-'P-Parametri'!$B$22))+0)&lt;'P-Parametri'!$E$21,'P-Parametri'!$B$21*('P-Parametri'!$E$21-((C473*(1-'P-Parametri'!$B$22))+0))/('P-Parametri'!$E$21-'P-Parametri'!$D$21),0))),0)))&gt;0,'P-Parametri'!$B$11*((C473*(1-'P-Parametri'!$B$22))+0),0))+(IF(AND(((C473*(1-'P-Parametri'!$B$22))+0)&lt;='P-Parametri'!$C$18,(IF(((C473*(1-'P-Parametri'!$B$22))+0)&lt;='P-Parametri'!$B$6,'P-Parametri'!$C$6*((C473*(1-'P-Parametri'!$B$22))+0),IF(((C473*(1-'P-Parametri'!$B$22))+0)&lt;='P-Parametri'!$B$7,'P-Parametri'!$B$9+'P-Parametri'!$C$7*(((C473*(1-'P-Parametri'!$B$22))+0)-'P-Parametri'!$B$6),'P-Parametri'!$B$10+'P-Parametri'!$C$8*(((C473*(1-'P-Parametri'!$B$22))+0)-'P-Parametri'!$B$7))))&gt;(IF(((C473*(1-'P-Parametri'!$B$22))+0)&lt;='P-Parametri'!$C$12,'P-Parametri'!$B$12,IF(((C473*(1-'P-Parametri'!$B$22))+0)&lt;='P-Parametri'!$B$6,'P-Parametri'!$B$13+'P-Parametri'!$C$13*('P-Parametri'!$B$6-((C473*(1-'P-Parametri'!$B$22))+0))/'P-Parametri'!$D$13,IF(((C473*(1-'P-Parametri'!$B$22))+0)&lt;='P-Parametri'!$B$7,'P-Parametri'!$B$14*('P-Parametri'!$B$7-((C473*(1-'P-Parametri'!$B$22))+0))/'P-Parametri'!$C$14,0))))-'P-Parametri'!$D$18),'P-Parametri'!$B$18,0))+(IF((C473*(1-'P-Parametri'!$B$22))&gt;0,IF(((C473*(1-'P-Parametri'!$B$22))+0)&gt;'P-Parametri'!$D$20,0,IF(((C473*(1-'P-Parametri'!$B$22))+0)&lt;='P-Parametri'!$B$20,'P-Parametri'!$B$19*(C473*(1-'P-Parametri'!$B$22)),IF(((C473*(1-'P-Parametri'!$B$22))+0)&lt;='P-Parametri'!$C$20,'P-Parametri'!$C$19*(C473*(1-'P-Parametri'!$B$22)),'P-Parametri'!$D$19*(C473*(1-'P-Parametri'!$B$22))))),0))</f>
        <v>17271.754498461542</v>
      </c>
      <c r="G474" s="10">
        <f>((G473*(1-'P-Parametri'!$B$22))+0)-(MAX(0,(IF(((G473*(1-'P-Parametri'!$B$22))+0)&lt;='P-Parametri'!$B$6,'P-Parametri'!$C$6*((G473*(1-'P-Parametri'!$B$22))+0),IF(((G473*(1-'P-Parametri'!$B$22))+0)&lt;='P-Parametri'!$B$7,'P-Parametri'!$B$9+'P-Parametri'!$C$7*(((G473*(1-'P-Parametri'!$B$22))+0)-'P-Parametri'!$B$6),'P-Parametri'!$B$10+'P-Parametri'!$C$8*(((G473*(1-'P-Parametri'!$B$22))+0)-'P-Parametri'!$B$7))))-(IF(((G473*(1-'P-Parametri'!$B$22))+0)&lt;='P-Parametri'!$C$12,'P-Parametri'!$B$12,IF(((G473*(1-'P-Parametri'!$B$22))+0)&lt;='P-Parametri'!$B$6,'P-Parametri'!$B$13+'P-Parametri'!$C$13*('P-Parametri'!$B$6-((G473*(1-'P-Parametri'!$B$22))+0))/'P-Parametri'!$D$13,IF(((G473*(1-'P-Parametri'!$B$22))+0)&lt;='P-Parametri'!$B$7,'P-Parametri'!$B$14*('P-Parametri'!$B$7-((G473*(1-'P-Parametri'!$B$22))+0))/'P-Parametri'!$C$14,0))))-(IF((G473*(1-'P-Parametri'!$B$22))&gt;0,IF(((G473*(1-'P-Parametri'!$B$22))+0)&lt;='P-Parametri'!$C$21,0,IF(((G473*(1-'P-Parametri'!$B$22))+0)&lt;='P-Parametri'!$D$21,'P-Parametri'!$B$21,IF(((G473*(1-'P-Parametri'!$B$22))+0)&lt;'P-Parametri'!$E$21,'P-Parametri'!$B$21*('P-Parametri'!$E$21-((G473*(1-'P-Parametri'!$B$22))+0))/('P-Parametri'!$E$21-'P-Parametri'!$D$21),0))),0))))-(IF(MAX(0,(IF(((G473*(1-'P-Parametri'!$B$22))+0)&lt;='P-Parametri'!$B$6,'P-Parametri'!$C$6*((G473*(1-'P-Parametri'!$B$22))+0),IF(((G473*(1-'P-Parametri'!$B$22))+0)&lt;='P-Parametri'!$B$7,'P-Parametri'!$B$9+'P-Parametri'!$C$7*(((G473*(1-'P-Parametri'!$B$22))+0)-'P-Parametri'!$B$6),'P-Parametri'!$B$10+'P-Parametri'!$C$8*(((G473*(1-'P-Parametri'!$B$22))+0)-'P-Parametri'!$B$7))))-(IF(((G473*(1-'P-Parametri'!$B$22))+0)&lt;='P-Parametri'!$C$12,'P-Parametri'!$B$12,IF(((G473*(1-'P-Parametri'!$B$22))+0)&lt;='P-Parametri'!$B$6,'P-Parametri'!$B$13+'P-Parametri'!$C$13*('P-Parametri'!$B$6-((G473*(1-'P-Parametri'!$B$22))+0))/'P-Parametri'!$D$13,IF(((G473*(1-'P-Parametri'!$B$22))+0)&lt;='P-Parametri'!$B$7,'P-Parametri'!$B$14*('P-Parametri'!$B$7-((G473*(1-'P-Parametri'!$B$22))+0))/'P-Parametri'!$C$14,0))))-(IF((G473*(1-'P-Parametri'!$B$22))&gt;0,IF(((G473*(1-'P-Parametri'!$B$22))+0)&lt;='P-Parametri'!$C$21,0,IF(((G473*(1-'P-Parametri'!$B$22))+0)&lt;='P-Parametri'!$D$21,'P-Parametri'!$B$21,IF(((G473*(1-'P-Parametri'!$B$22))+0)&lt;'P-Parametri'!$E$21,'P-Parametri'!$B$21*('P-Parametri'!$E$21-((G473*(1-'P-Parametri'!$B$22))+0))/('P-Parametri'!$E$21-'P-Parametri'!$D$21),0))),0)))&gt;0,'P-Parametri'!$B$11*((G473*(1-'P-Parametri'!$B$22))+0),0))+(IF(AND(((G473*(1-'P-Parametri'!$B$22))+0)&lt;='P-Parametri'!$C$18,(IF(((G473*(1-'P-Parametri'!$B$22))+0)&lt;='P-Parametri'!$B$6,'P-Parametri'!$C$6*((G473*(1-'P-Parametri'!$B$22))+0),IF(((G473*(1-'P-Parametri'!$B$22))+0)&lt;='P-Parametri'!$B$7,'P-Parametri'!$B$9+'P-Parametri'!$C$7*(((G473*(1-'P-Parametri'!$B$22))+0)-'P-Parametri'!$B$6),'P-Parametri'!$B$10+'P-Parametri'!$C$8*(((G473*(1-'P-Parametri'!$B$22))+0)-'P-Parametri'!$B$7))))&gt;(IF(((G473*(1-'P-Parametri'!$B$22))+0)&lt;='P-Parametri'!$C$12,'P-Parametri'!$B$12,IF(((G473*(1-'P-Parametri'!$B$22))+0)&lt;='P-Parametri'!$B$6,'P-Parametri'!$B$13+'P-Parametri'!$C$13*('P-Parametri'!$B$6-((G473*(1-'P-Parametri'!$B$22))+0))/'P-Parametri'!$D$13,IF(((G473*(1-'P-Parametri'!$B$22))+0)&lt;='P-Parametri'!$B$7,'P-Parametri'!$B$14*('P-Parametri'!$B$7-((G473*(1-'P-Parametri'!$B$22))+0))/'P-Parametri'!$C$14,0))))-'P-Parametri'!$D$18),'P-Parametri'!$B$18,0))+(IF((G473*(1-'P-Parametri'!$B$22))&gt;0,IF(((G473*(1-'P-Parametri'!$B$22))+0)&gt;'P-Parametri'!$D$20,0,IF(((G473*(1-'P-Parametri'!$B$22))+0)&lt;='P-Parametri'!$B$20,'P-Parametri'!$B$19*(G473*(1-'P-Parametri'!$B$22)),IF(((G473*(1-'P-Parametri'!$B$22))+0)&lt;='P-Parametri'!$C$20,'P-Parametri'!$C$19*(G473*(1-'P-Parametri'!$B$22)),'P-Parametri'!$D$19*(G473*(1-'P-Parametri'!$B$22))))),0))</f>
        <v>26040.798409090909</v>
      </c>
      <c r="K474" s="10">
        <f>((K473*(1-'P-Parametri'!$B$22))+0)-(MAX(0,(IF(((K473*(1-'P-Parametri'!$B$22))+0)&lt;='P-Parametri'!$B$6,'P-Parametri'!$C$6*((K473*(1-'P-Parametri'!$B$22))+0),IF(((K473*(1-'P-Parametri'!$B$22))+0)&lt;='P-Parametri'!$B$7,'P-Parametri'!$B$9+'P-Parametri'!$C$7*(((K473*(1-'P-Parametri'!$B$22))+0)-'P-Parametri'!$B$6),'P-Parametri'!$B$10+'P-Parametri'!$C$8*(((K473*(1-'P-Parametri'!$B$22))+0)-'P-Parametri'!$B$7))))-(IF(((K473*(1-'P-Parametri'!$B$22))+0)&lt;='P-Parametri'!$C$12,'P-Parametri'!$B$12,IF(((K473*(1-'P-Parametri'!$B$22))+0)&lt;='P-Parametri'!$B$6,'P-Parametri'!$B$13+'P-Parametri'!$C$13*('P-Parametri'!$B$6-((K473*(1-'P-Parametri'!$B$22))+0))/'P-Parametri'!$D$13,IF(((K473*(1-'P-Parametri'!$B$22))+0)&lt;='P-Parametri'!$B$7,'P-Parametri'!$B$14*('P-Parametri'!$B$7-((K473*(1-'P-Parametri'!$B$22))+0))/'P-Parametri'!$C$14,0))))-(IF((K473*(1-'P-Parametri'!$B$22))&gt;0,IF(((K473*(1-'P-Parametri'!$B$22))+0)&lt;='P-Parametri'!$C$21,0,IF(((K473*(1-'P-Parametri'!$B$22))+0)&lt;='P-Parametri'!$D$21,'P-Parametri'!$B$21,IF(((K473*(1-'P-Parametri'!$B$22))+0)&lt;'P-Parametri'!$E$21,'P-Parametri'!$B$21*('P-Parametri'!$E$21-((K473*(1-'P-Parametri'!$B$22))+0))/('P-Parametri'!$E$21-'P-Parametri'!$D$21),0))),0))))-(IF(MAX(0,(IF(((K473*(1-'P-Parametri'!$B$22))+0)&lt;='P-Parametri'!$B$6,'P-Parametri'!$C$6*((K473*(1-'P-Parametri'!$B$22))+0),IF(((K473*(1-'P-Parametri'!$B$22))+0)&lt;='P-Parametri'!$B$7,'P-Parametri'!$B$9+'P-Parametri'!$C$7*(((K473*(1-'P-Parametri'!$B$22))+0)-'P-Parametri'!$B$6),'P-Parametri'!$B$10+'P-Parametri'!$C$8*(((K473*(1-'P-Parametri'!$B$22))+0)-'P-Parametri'!$B$7))))-(IF(((K473*(1-'P-Parametri'!$B$22))+0)&lt;='P-Parametri'!$C$12,'P-Parametri'!$B$12,IF(((K473*(1-'P-Parametri'!$B$22))+0)&lt;='P-Parametri'!$B$6,'P-Parametri'!$B$13+'P-Parametri'!$C$13*('P-Parametri'!$B$6-((K473*(1-'P-Parametri'!$B$22))+0))/'P-Parametri'!$D$13,IF(((K473*(1-'P-Parametri'!$B$22))+0)&lt;='P-Parametri'!$B$7,'P-Parametri'!$B$14*('P-Parametri'!$B$7-((K473*(1-'P-Parametri'!$B$22))+0))/'P-Parametri'!$C$14,0))))-(IF((K473*(1-'P-Parametri'!$B$22))&gt;0,IF(((K473*(1-'P-Parametri'!$B$22))+0)&lt;='P-Parametri'!$C$21,0,IF(((K473*(1-'P-Parametri'!$B$22))+0)&lt;='P-Parametri'!$D$21,'P-Parametri'!$B$21,IF(((K473*(1-'P-Parametri'!$B$22))+0)&lt;'P-Parametri'!$E$21,'P-Parametri'!$B$21*('P-Parametri'!$E$21-((K473*(1-'P-Parametri'!$B$22))+0))/('P-Parametri'!$E$21-'P-Parametri'!$D$21),0))),0)))&gt;0,'P-Parametri'!$B$11*((K473*(1-'P-Parametri'!$B$22))+0),0))+(IF(AND(((K473*(1-'P-Parametri'!$B$22))+0)&lt;='P-Parametri'!$C$18,(IF(((K473*(1-'P-Parametri'!$B$22))+0)&lt;='P-Parametri'!$B$6,'P-Parametri'!$C$6*((K473*(1-'P-Parametri'!$B$22))+0),IF(((K473*(1-'P-Parametri'!$B$22))+0)&lt;='P-Parametri'!$B$7,'P-Parametri'!$B$9+'P-Parametri'!$C$7*(((K473*(1-'P-Parametri'!$B$22))+0)-'P-Parametri'!$B$6),'P-Parametri'!$B$10+'P-Parametri'!$C$8*(((K473*(1-'P-Parametri'!$B$22))+0)-'P-Parametri'!$B$7))))&gt;(IF(((K473*(1-'P-Parametri'!$B$22))+0)&lt;='P-Parametri'!$C$12,'P-Parametri'!$B$12,IF(((K473*(1-'P-Parametri'!$B$22))+0)&lt;='P-Parametri'!$B$6,'P-Parametri'!$B$13+'P-Parametri'!$C$13*('P-Parametri'!$B$6-((K473*(1-'P-Parametri'!$B$22))+0))/'P-Parametri'!$D$13,IF(((K473*(1-'P-Parametri'!$B$22))+0)&lt;='P-Parametri'!$B$7,'P-Parametri'!$B$14*('P-Parametri'!$B$7-((K473*(1-'P-Parametri'!$B$22))+0))/'P-Parametri'!$C$14,0))))-'P-Parametri'!$D$18),'P-Parametri'!$B$18,0))+(IF((K473*(1-'P-Parametri'!$B$22))&gt;0,IF(((K473*(1-'P-Parametri'!$B$22))+0)&gt;'P-Parametri'!$D$20,0,IF(((K473*(1-'P-Parametri'!$B$22))+0)&lt;='P-Parametri'!$B$20,'P-Parametri'!$B$19*(K473*(1-'P-Parametri'!$B$22)),IF(((K473*(1-'P-Parametri'!$B$22))+0)&lt;='P-Parametri'!$C$20,'P-Parametri'!$C$19*(K473*(1-'P-Parametri'!$B$22)),'P-Parametri'!$D$19*(K473*(1-'P-Parametri'!$B$22))))),0))</f>
        <v>-2277.0414854843057</v>
      </c>
      <c r="O474" s="10">
        <f>((O473*(1-'P-Parametri'!$B$22))+0)-(MAX(0,(IF(((O473*(1-'P-Parametri'!$B$22))+0)&lt;='P-Parametri'!$B$6,'P-Parametri'!$C$6*((O473*(1-'P-Parametri'!$B$22))+0),IF(((O473*(1-'P-Parametri'!$B$22))+0)&lt;='P-Parametri'!$B$7,'P-Parametri'!$B$9+'P-Parametri'!$C$7*(((O473*(1-'P-Parametri'!$B$22))+0)-'P-Parametri'!$B$6),'P-Parametri'!$B$10+'P-Parametri'!$C$8*(((O473*(1-'P-Parametri'!$B$22))+0)-'P-Parametri'!$B$7))))-(IF(((O473*(1-'P-Parametri'!$B$22))+0)&lt;='P-Parametri'!$C$12,'P-Parametri'!$B$12,IF(((O473*(1-'P-Parametri'!$B$22))+0)&lt;='P-Parametri'!$B$6,'P-Parametri'!$B$13+'P-Parametri'!$C$13*('P-Parametri'!$B$6-((O473*(1-'P-Parametri'!$B$22))+0))/'P-Parametri'!$D$13,IF(((O473*(1-'P-Parametri'!$B$22))+0)&lt;='P-Parametri'!$B$7,'P-Parametri'!$B$14*('P-Parametri'!$B$7-((O473*(1-'P-Parametri'!$B$22))+0))/'P-Parametri'!$C$14,0))))-(IF((O473*(1-'P-Parametri'!$B$22))&gt;0,IF(((O473*(1-'P-Parametri'!$B$22))+0)&lt;='P-Parametri'!$C$21,0,IF(((O473*(1-'P-Parametri'!$B$22))+0)&lt;='P-Parametri'!$D$21,'P-Parametri'!$B$21,IF(((O473*(1-'P-Parametri'!$B$22))+0)&lt;'P-Parametri'!$E$21,'P-Parametri'!$B$21*('P-Parametri'!$E$21-((O473*(1-'P-Parametri'!$B$22))+0))/('P-Parametri'!$E$21-'P-Parametri'!$D$21),0))),0))))-(IF(MAX(0,(IF(((O473*(1-'P-Parametri'!$B$22))+0)&lt;='P-Parametri'!$B$6,'P-Parametri'!$C$6*((O473*(1-'P-Parametri'!$B$22))+0),IF(((O473*(1-'P-Parametri'!$B$22))+0)&lt;='P-Parametri'!$B$7,'P-Parametri'!$B$9+'P-Parametri'!$C$7*(((O473*(1-'P-Parametri'!$B$22))+0)-'P-Parametri'!$B$6),'P-Parametri'!$B$10+'P-Parametri'!$C$8*(((O473*(1-'P-Parametri'!$B$22))+0)-'P-Parametri'!$B$7))))-(IF(((O473*(1-'P-Parametri'!$B$22))+0)&lt;='P-Parametri'!$C$12,'P-Parametri'!$B$12,IF(((O473*(1-'P-Parametri'!$B$22))+0)&lt;='P-Parametri'!$B$6,'P-Parametri'!$B$13+'P-Parametri'!$C$13*('P-Parametri'!$B$6-((O473*(1-'P-Parametri'!$B$22))+0))/'P-Parametri'!$D$13,IF(((O473*(1-'P-Parametri'!$B$22))+0)&lt;='P-Parametri'!$B$7,'P-Parametri'!$B$14*('P-Parametri'!$B$7-((O473*(1-'P-Parametri'!$B$22))+0))/'P-Parametri'!$C$14,0))))-(IF((O473*(1-'P-Parametri'!$B$22))&gt;0,IF(((O473*(1-'P-Parametri'!$B$22))+0)&lt;='P-Parametri'!$C$21,0,IF(((O473*(1-'P-Parametri'!$B$22))+0)&lt;='P-Parametri'!$D$21,'P-Parametri'!$B$21,IF(((O473*(1-'P-Parametri'!$B$22))+0)&lt;'P-Parametri'!$E$21,'P-Parametri'!$B$21*('P-Parametri'!$E$21-((O473*(1-'P-Parametri'!$B$22))+0))/('P-Parametri'!$E$21-'P-Parametri'!$D$21),0))),0)))&gt;0,'P-Parametri'!$B$11*((O473*(1-'P-Parametri'!$B$22))+0),0))+(IF(AND(((O473*(1-'P-Parametri'!$B$22))+0)&lt;='P-Parametri'!$C$18,(IF(((O473*(1-'P-Parametri'!$B$22))+0)&lt;='P-Parametri'!$B$6,'P-Parametri'!$C$6*((O473*(1-'P-Parametri'!$B$22))+0),IF(((O473*(1-'P-Parametri'!$B$22))+0)&lt;='P-Parametri'!$B$7,'P-Parametri'!$B$9+'P-Parametri'!$C$7*(((O473*(1-'P-Parametri'!$B$22))+0)-'P-Parametri'!$B$6),'P-Parametri'!$B$10+'P-Parametri'!$C$8*(((O473*(1-'P-Parametri'!$B$22))+0)-'P-Parametri'!$B$7))))&gt;(IF(((O473*(1-'P-Parametri'!$B$22))+0)&lt;='P-Parametri'!$C$12,'P-Parametri'!$B$12,IF(((O473*(1-'P-Parametri'!$B$22))+0)&lt;='P-Parametri'!$B$6,'P-Parametri'!$B$13+'P-Parametri'!$C$13*('P-Parametri'!$B$6-((O473*(1-'P-Parametri'!$B$22))+0))/'P-Parametri'!$D$13,IF(((O473*(1-'P-Parametri'!$B$22))+0)&lt;='P-Parametri'!$B$7,'P-Parametri'!$B$14*('P-Parametri'!$B$7-((O473*(1-'P-Parametri'!$B$22))+0))/'P-Parametri'!$C$14,0))))-'P-Parametri'!$D$18),'P-Parametri'!$B$18,0))+(IF((O473*(1-'P-Parametri'!$B$22))&gt;0,IF(((O473*(1-'P-Parametri'!$B$22))+0)&gt;'P-Parametri'!$D$20,0,IF(((O473*(1-'P-Parametri'!$B$22))+0)&lt;='P-Parametri'!$B$20,'P-Parametri'!$B$19*(O473*(1-'P-Parametri'!$B$22)),IF(((O473*(1-'P-Parametri'!$B$22))+0)&lt;='P-Parametri'!$C$20,'P-Parametri'!$C$19*(O473*(1-'P-Parametri'!$B$22)),'P-Parametri'!$D$19*(O473*(1-'P-Parametri'!$B$22))))),0))</f>
        <v>2804.5877071728669</v>
      </c>
      <c r="S474" s="10">
        <f>((S473*(1-'P-Parametri'!$B$22))+0)-(MAX(0,(IF(((S473*(1-'P-Parametri'!$B$22))+0)&lt;='P-Parametri'!$B$6,'P-Parametri'!$C$6*((S473*(1-'P-Parametri'!$B$22))+0),IF(((S473*(1-'P-Parametri'!$B$22))+0)&lt;='P-Parametri'!$B$7,'P-Parametri'!$B$9+'P-Parametri'!$C$7*(((S473*(1-'P-Parametri'!$B$22))+0)-'P-Parametri'!$B$6),'P-Parametri'!$B$10+'P-Parametri'!$C$8*(((S473*(1-'P-Parametri'!$B$22))+0)-'P-Parametri'!$B$7))))-(IF(((S473*(1-'P-Parametri'!$B$22))+0)&lt;='P-Parametri'!$C$12,'P-Parametri'!$B$12,IF(((S473*(1-'P-Parametri'!$B$22))+0)&lt;='P-Parametri'!$B$6,'P-Parametri'!$B$13+'P-Parametri'!$C$13*('P-Parametri'!$B$6-((S473*(1-'P-Parametri'!$B$22))+0))/'P-Parametri'!$D$13,IF(((S473*(1-'P-Parametri'!$B$22))+0)&lt;='P-Parametri'!$B$7,'P-Parametri'!$B$14*('P-Parametri'!$B$7-((S473*(1-'P-Parametri'!$B$22))+0))/'P-Parametri'!$C$14,0))))-(IF((S473*(1-'P-Parametri'!$B$22))&gt;0,IF(((S473*(1-'P-Parametri'!$B$22))+0)&lt;='P-Parametri'!$C$21,0,IF(((S473*(1-'P-Parametri'!$B$22))+0)&lt;='P-Parametri'!$D$21,'P-Parametri'!$B$21,IF(((S473*(1-'P-Parametri'!$B$22))+0)&lt;'P-Parametri'!$E$21,'P-Parametri'!$B$21*('P-Parametri'!$E$21-((S473*(1-'P-Parametri'!$B$22))+0))/('P-Parametri'!$E$21-'P-Parametri'!$D$21),0))),0))))-(IF(MAX(0,(IF(((S473*(1-'P-Parametri'!$B$22))+0)&lt;='P-Parametri'!$B$6,'P-Parametri'!$C$6*((S473*(1-'P-Parametri'!$B$22))+0),IF(((S473*(1-'P-Parametri'!$B$22))+0)&lt;='P-Parametri'!$B$7,'P-Parametri'!$B$9+'P-Parametri'!$C$7*(((S473*(1-'P-Parametri'!$B$22))+0)-'P-Parametri'!$B$6),'P-Parametri'!$B$10+'P-Parametri'!$C$8*(((S473*(1-'P-Parametri'!$B$22))+0)-'P-Parametri'!$B$7))))-(IF(((S473*(1-'P-Parametri'!$B$22))+0)&lt;='P-Parametri'!$C$12,'P-Parametri'!$B$12,IF(((S473*(1-'P-Parametri'!$B$22))+0)&lt;='P-Parametri'!$B$6,'P-Parametri'!$B$13+'P-Parametri'!$C$13*('P-Parametri'!$B$6-((S473*(1-'P-Parametri'!$B$22))+0))/'P-Parametri'!$D$13,IF(((S473*(1-'P-Parametri'!$B$22))+0)&lt;='P-Parametri'!$B$7,'P-Parametri'!$B$14*('P-Parametri'!$B$7-((S473*(1-'P-Parametri'!$B$22))+0))/'P-Parametri'!$C$14,0))))-(IF((S473*(1-'P-Parametri'!$B$22))&gt;0,IF(((S473*(1-'P-Parametri'!$B$22))+0)&lt;='P-Parametri'!$C$21,0,IF(((S473*(1-'P-Parametri'!$B$22))+0)&lt;='P-Parametri'!$D$21,'P-Parametri'!$B$21,IF(((S473*(1-'P-Parametri'!$B$22))+0)&lt;'P-Parametri'!$E$21,'P-Parametri'!$B$21*('P-Parametri'!$E$21-((S473*(1-'P-Parametri'!$B$22))+0))/('P-Parametri'!$E$21-'P-Parametri'!$D$21),0))),0)))&gt;0,'P-Parametri'!$B$11*((S473*(1-'P-Parametri'!$B$22))+0),0))+(IF(AND(((S473*(1-'P-Parametri'!$B$22))+0)&lt;='P-Parametri'!$C$18,(IF(((S473*(1-'P-Parametri'!$B$22))+0)&lt;='P-Parametri'!$B$6,'P-Parametri'!$C$6*((S473*(1-'P-Parametri'!$B$22))+0),IF(((S473*(1-'P-Parametri'!$B$22))+0)&lt;='P-Parametri'!$B$7,'P-Parametri'!$B$9+'P-Parametri'!$C$7*(((S473*(1-'P-Parametri'!$B$22))+0)-'P-Parametri'!$B$6),'P-Parametri'!$B$10+'P-Parametri'!$C$8*(((S473*(1-'P-Parametri'!$B$22))+0)-'P-Parametri'!$B$7))))&gt;(IF(((S473*(1-'P-Parametri'!$B$22))+0)&lt;='P-Parametri'!$C$12,'P-Parametri'!$B$12,IF(((S473*(1-'P-Parametri'!$B$22))+0)&lt;='P-Parametri'!$B$6,'P-Parametri'!$B$13+'P-Parametri'!$C$13*('P-Parametri'!$B$6-((S473*(1-'P-Parametri'!$B$22))+0))/'P-Parametri'!$D$13,IF(((S473*(1-'P-Parametri'!$B$22))+0)&lt;='P-Parametri'!$B$7,'P-Parametri'!$B$14*('P-Parametri'!$B$7-((S473*(1-'P-Parametri'!$B$22))+0))/'P-Parametri'!$C$14,0))))-'P-Parametri'!$D$18),'P-Parametri'!$B$18,0))+(IF((S473*(1-'P-Parametri'!$B$22))&gt;0,IF(((S473*(1-'P-Parametri'!$B$22))+0)&gt;'P-Parametri'!$D$20,0,IF(((S473*(1-'P-Parametri'!$B$22))+0)&lt;='P-Parametri'!$B$20,'P-Parametri'!$B$19*(S473*(1-'P-Parametri'!$B$22)),IF(((S473*(1-'P-Parametri'!$B$22))+0)&lt;='P-Parametri'!$C$20,'P-Parametri'!$C$19*(S473*(1-'P-Parametri'!$B$22)),'P-Parametri'!$D$19*(S473*(1-'P-Parametri'!$B$22))))),0))</f>
        <v>2420.2590801058877</v>
      </c>
      <c r="W474" s="10">
        <f>((W473*(1-'P-Parametri'!$B$22))+0)-(MAX(0,(IF(((W473*(1-'P-Parametri'!$B$22))+0)&lt;='P-Parametri'!$B$6,'P-Parametri'!$C$6*((W473*(1-'P-Parametri'!$B$22))+0),IF(((W473*(1-'P-Parametri'!$B$22))+0)&lt;='P-Parametri'!$B$7,'P-Parametri'!$B$9+'P-Parametri'!$C$7*(((W473*(1-'P-Parametri'!$B$22))+0)-'P-Parametri'!$B$6),'P-Parametri'!$B$10+'P-Parametri'!$C$8*(((W473*(1-'P-Parametri'!$B$22))+0)-'P-Parametri'!$B$7))))-(IF(((W473*(1-'P-Parametri'!$B$22))+0)&lt;='P-Parametri'!$C$12,'P-Parametri'!$B$12,IF(((W473*(1-'P-Parametri'!$B$22))+0)&lt;='P-Parametri'!$B$6,'P-Parametri'!$B$13+'P-Parametri'!$C$13*('P-Parametri'!$B$6-((W473*(1-'P-Parametri'!$B$22))+0))/'P-Parametri'!$D$13,IF(((W473*(1-'P-Parametri'!$B$22))+0)&lt;='P-Parametri'!$B$7,'P-Parametri'!$B$14*('P-Parametri'!$B$7-((W473*(1-'P-Parametri'!$B$22))+0))/'P-Parametri'!$C$14,0))))-(IF((W473*(1-'P-Parametri'!$B$22))&gt;0,IF(((W473*(1-'P-Parametri'!$B$22))+0)&lt;='P-Parametri'!$C$21,0,IF(((W473*(1-'P-Parametri'!$B$22))+0)&lt;='P-Parametri'!$D$21,'P-Parametri'!$B$21,IF(((W473*(1-'P-Parametri'!$B$22))+0)&lt;'P-Parametri'!$E$21,'P-Parametri'!$B$21*('P-Parametri'!$E$21-((W473*(1-'P-Parametri'!$B$22))+0))/('P-Parametri'!$E$21-'P-Parametri'!$D$21),0))),0))))-(IF(MAX(0,(IF(((W473*(1-'P-Parametri'!$B$22))+0)&lt;='P-Parametri'!$B$6,'P-Parametri'!$C$6*((W473*(1-'P-Parametri'!$B$22))+0),IF(((W473*(1-'P-Parametri'!$B$22))+0)&lt;='P-Parametri'!$B$7,'P-Parametri'!$B$9+'P-Parametri'!$C$7*(((W473*(1-'P-Parametri'!$B$22))+0)-'P-Parametri'!$B$6),'P-Parametri'!$B$10+'P-Parametri'!$C$8*(((W473*(1-'P-Parametri'!$B$22))+0)-'P-Parametri'!$B$7))))-(IF(((W473*(1-'P-Parametri'!$B$22))+0)&lt;='P-Parametri'!$C$12,'P-Parametri'!$B$12,IF(((W473*(1-'P-Parametri'!$B$22))+0)&lt;='P-Parametri'!$B$6,'P-Parametri'!$B$13+'P-Parametri'!$C$13*('P-Parametri'!$B$6-((W473*(1-'P-Parametri'!$B$22))+0))/'P-Parametri'!$D$13,IF(((W473*(1-'P-Parametri'!$B$22))+0)&lt;='P-Parametri'!$B$7,'P-Parametri'!$B$14*('P-Parametri'!$B$7-((W473*(1-'P-Parametri'!$B$22))+0))/'P-Parametri'!$C$14,0))))-(IF((W473*(1-'P-Parametri'!$B$22))&gt;0,IF(((W473*(1-'P-Parametri'!$B$22))+0)&lt;='P-Parametri'!$C$21,0,IF(((W473*(1-'P-Parametri'!$B$22))+0)&lt;='P-Parametri'!$D$21,'P-Parametri'!$B$21,IF(((W473*(1-'P-Parametri'!$B$22))+0)&lt;'P-Parametri'!$E$21,'P-Parametri'!$B$21*('P-Parametri'!$E$21-((W473*(1-'P-Parametri'!$B$22))+0))/('P-Parametri'!$E$21-'P-Parametri'!$D$21),0))),0)))&gt;0,'P-Parametri'!$B$11*((W473*(1-'P-Parametri'!$B$22))+0),0))+(IF(AND(((W473*(1-'P-Parametri'!$B$22))+0)&lt;='P-Parametri'!$C$18,(IF(((W473*(1-'P-Parametri'!$B$22))+0)&lt;='P-Parametri'!$B$6,'P-Parametri'!$C$6*((W473*(1-'P-Parametri'!$B$22))+0),IF(((W473*(1-'P-Parametri'!$B$22))+0)&lt;='P-Parametri'!$B$7,'P-Parametri'!$B$9+'P-Parametri'!$C$7*(((W473*(1-'P-Parametri'!$B$22))+0)-'P-Parametri'!$B$6),'P-Parametri'!$B$10+'P-Parametri'!$C$8*(((W473*(1-'P-Parametri'!$B$22))+0)-'P-Parametri'!$B$7))))&gt;(IF(((W473*(1-'P-Parametri'!$B$22))+0)&lt;='P-Parametri'!$C$12,'P-Parametri'!$B$12,IF(((W473*(1-'P-Parametri'!$B$22))+0)&lt;='P-Parametri'!$B$6,'P-Parametri'!$B$13+'P-Parametri'!$C$13*('P-Parametri'!$B$6-((W473*(1-'P-Parametri'!$B$22))+0))/'P-Parametri'!$D$13,IF(((W473*(1-'P-Parametri'!$B$22))+0)&lt;='P-Parametri'!$B$7,'P-Parametri'!$B$14*('P-Parametri'!$B$7-((W473*(1-'P-Parametri'!$B$22))+0))/'P-Parametri'!$C$14,0))))-'P-Parametri'!$D$18),'P-Parametri'!$B$18,0))+(IF((W473*(1-'P-Parametri'!$B$22))&gt;0,IF(((W473*(1-'P-Parametri'!$B$22))+0)&gt;'P-Parametri'!$D$20,0,IF(((W473*(1-'P-Parametri'!$B$22))+0)&lt;='P-Parametri'!$B$20,'P-Parametri'!$B$19*(W473*(1-'P-Parametri'!$B$22)),IF(((W473*(1-'P-Parametri'!$B$22))+0)&lt;='P-Parametri'!$C$20,'P-Parametri'!$C$19*(W473*(1-'P-Parametri'!$B$22)),'P-Parametri'!$D$19*(W473*(1-'P-Parametri'!$B$22))))),0))</f>
        <v>2463.9305345647531</v>
      </c>
    </row>
    <row r="475" spans="1:26">
      <c r="A475" s="4" t="s">
        <v>453</v>
      </c>
      <c r="C475" s="10">
        <f>(('P-Parametri'!$B$24*C473)*(1+'P-Parametri'!$B$26)^('1-Input'!$B$25-1-'1-Input'!$C$12+1)*(IF('P-Parametri'!$B$26=0,'1-Input'!$C$12,((1+'P-Parametri'!$B$26)^'1-Input'!$C$12-1)/'P-Parametri'!$B$26)))*'P-Parametri'!$B$27*(1-'P-Parametri'!$B$28)</f>
        <v>2907.2793313910051</v>
      </c>
      <c r="G475" s="10">
        <f>(('P-Parametri'!$B$24*G473)*(1+'P-Parametri'!$B$26)^('1-Input'!$B$25-1-'1-Input'!$C$12+1)*(IF('P-Parametri'!$B$26=0,'1-Input'!$C$12,((1+'P-Parametri'!$B$26)^'1-Input'!$C$12-1)/'P-Parametri'!$B$26)))*'P-Parametri'!$B$27*(1-'P-Parametri'!$B$28)</f>
        <v>5100.4900550719385</v>
      </c>
      <c r="K475" s="10">
        <f>(('P-Parametri'!$B$24*K473)*(1+'P-Parametri'!$B$26)^('1-Input'!$B$25-1-'1-Input'!$C$12+1)*(IF('P-Parametri'!$B$26=0,'1-Input'!$C$12,((1+'P-Parametri'!$B$26)^'1-Input'!$C$12-1)/'P-Parametri'!$B$26)))*'P-Parametri'!$B$27*(1-'P-Parametri'!$B$28)</f>
        <v>-365.41058888098962</v>
      </c>
      <c r="O475" s="10">
        <f>(('P-Parametri'!$B$24*O473)*(1+'P-Parametri'!$B$26)^('1-Input'!$B$25-1-'1-Input'!$C$12+1)*(IF('P-Parametri'!$B$26=0,'1-Input'!$C$12,((1+'P-Parametri'!$B$26)^'1-Input'!$C$12-1)/'P-Parametri'!$B$26)))*'P-Parametri'!$B$27*(1-'P-Parametri'!$B$28)</f>
        <v>420.23260015050238</v>
      </c>
      <c r="S475" s="10">
        <f>(('P-Parametri'!$B$24*S473)*(1+'P-Parametri'!$B$26)^('1-Input'!$B$25-1-'1-Input'!$C$12+1)*(IF('P-Parametri'!$B$26=0,'1-Input'!$C$12,((1+'P-Parametri'!$B$26)^'1-Input'!$C$12-1)/'P-Parametri'!$B$26)))*'P-Parametri'!$B$27*(1-'P-Parametri'!$B$28)</f>
        <v>362.64573351353937</v>
      </c>
      <c r="W475" s="10">
        <f>(('P-Parametri'!$B$24*W473)*(1+'P-Parametri'!$B$26)^('1-Input'!$B$25-1-'1-Input'!$C$12+1)*(IF('P-Parametri'!$B$26=0,'1-Input'!$C$12,((1+'P-Parametri'!$B$26)^'1-Input'!$C$12-1)/'P-Parametri'!$B$26)))*'P-Parametri'!$B$27*(1-'P-Parametri'!$B$28)</f>
        <v>369.18935802300535</v>
      </c>
    </row>
    <row r="476" spans="1:26">
      <c r="A476" s="15" t="s">
        <v>176</v>
      </c>
      <c r="B476" s="15" t="s">
        <v>177</v>
      </c>
      <c r="C476" s="15" t="s">
        <v>178</v>
      </c>
      <c r="D476" s="15" t="s">
        <v>180</v>
      </c>
      <c r="E476" s="15" t="s">
        <v>181</v>
      </c>
      <c r="F476" s="15" t="s">
        <v>182</v>
      </c>
      <c r="G476" s="15" t="s">
        <v>178</v>
      </c>
      <c r="H476" s="15" t="s">
        <v>180</v>
      </c>
      <c r="I476" s="15" t="s">
        <v>181</v>
      </c>
      <c r="J476" s="15" t="s">
        <v>182</v>
      </c>
      <c r="K476" s="15" t="s">
        <v>178</v>
      </c>
      <c r="L476" s="15" t="s">
        <v>180</v>
      </c>
      <c r="M476" s="15" t="s">
        <v>181</v>
      </c>
      <c r="N476" s="15" t="s">
        <v>182</v>
      </c>
      <c r="O476" s="15" t="s">
        <v>178</v>
      </c>
      <c r="P476" s="15" t="s">
        <v>180</v>
      </c>
      <c r="Q476" s="15" t="s">
        <v>181</v>
      </c>
      <c r="R476" s="15" t="s">
        <v>182</v>
      </c>
      <c r="S476" s="15" t="s">
        <v>178</v>
      </c>
      <c r="T476" s="15" t="s">
        <v>180</v>
      </c>
      <c r="U476" s="15" t="s">
        <v>181</v>
      </c>
      <c r="V476" s="15" t="s">
        <v>182</v>
      </c>
      <c r="W476" s="15" t="s">
        <v>178</v>
      </c>
      <c r="X476" s="15" t="s">
        <v>180</v>
      </c>
      <c r="Y476" s="15" t="s">
        <v>181</v>
      </c>
      <c r="Z476" s="15" t="s">
        <v>182</v>
      </c>
    </row>
    <row r="477" spans="1:26">
      <c r="A477" s="9">
        <f>0</f>
        <v>0</v>
      </c>
      <c r="D477" s="10">
        <f>0</f>
        <v>0</v>
      </c>
      <c r="E477" s="10">
        <f>'1-Input'!$B$8</f>
        <v>760000</v>
      </c>
      <c r="F477" s="10">
        <f>'1-Input'!$B$9</f>
        <v>586000</v>
      </c>
      <c r="H477" s="10">
        <f>0</f>
        <v>0</v>
      </c>
      <c r="I477" s="10">
        <f>'1-Input'!$B$8</f>
        <v>760000</v>
      </c>
      <c r="J477" s="10">
        <f>'1-Input'!$B$9</f>
        <v>586000</v>
      </c>
      <c r="L477" s="10">
        <f>0</f>
        <v>0</v>
      </c>
      <c r="M477" s="10">
        <f>'1-Input'!$B$8</f>
        <v>760000</v>
      </c>
      <c r="N477" s="10">
        <f>'1-Input'!$B$9</f>
        <v>586000</v>
      </c>
      <c r="P477" s="10">
        <f>0</f>
        <v>0</v>
      </c>
      <c r="Q477" s="10">
        <f>'1-Input'!$B$8</f>
        <v>760000</v>
      </c>
      <c r="R477" s="10">
        <f>'1-Input'!$B$9</f>
        <v>586000</v>
      </c>
      <c r="T477" s="10">
        <f>0</f>
        <v>0</v>
      </c>
      <c r="U477" s="10">
        <f>'1-Input'!$B$8</f>
        <v>760000</v>
      </c>
      <c r="V477" s="10">
        <f>'1-Input'!$B$9</f>
        <v>586000</v>
      </c>
      <c r="X477" s="10">
        <f>0</f>
        <v>0</v>
      </c>
      <c r="Y477" s="10">
        <f>'1-Input'!$B$8</f>
        <v>760000</v>
      </c>
      <c r="Z477" s="10">
        <f>'1-Input'!$B$9</f>
        <v>586000</v>
      </c>
    </row>
    <row r="478" spans="1:26">
      <c r="A478" s="9">
        <f t="shared" ref="A478:A519" si="9">A477+1</f>
        <v>1</v>
      </c>
      <c r="B478" s="12">
        <f>IF($A478='P-Parametri'!$D$47,'P-Parametri'!$B$34,IF($A478='P-Parametri'!$D$48,'P-Parametri'!$C$34,'P-Parametri'!$D$50))</f>
        <v>2.7158250435358244E-2</v>
      </c>
      <c r="C478" s="10">
        <f>IF($A478&lt;='1-Input'!$B$26,0,IF($A478='1-Input'!$B$26+1,('1-Input'!$B$23+$C$475)*'1-Input'!$B$27,'1-Input'!$B$23+$C$475))</f>
        <v>0</v>
      </c>
      <c r="D478" s="10">
        <f>MAX(0,('1-Input'!$B$10-C478-IF(AND($A478&gt;=1,$A478&lt;1+'1-Input'!$C$12),$C$474,0)))/(1-'P-Parametri'!$B$31*MAX(0,IF(E477&lt;=0,0,(E477-F477)/E477)))</f>
        <v>12470.57275332871</v>
      </c>
      <c r="E478" s="10">
        <f>((E477-D478+MAX(0,-('1-Input'!$B$10-C478-IF(AND($A478&gt;=1,$A478&lt;1+'1-Input'!$C$12),$C$474,0))))*(1+B478))*(1-'P-Parametri'!$B$32)</f>
        <v>766295.35660235712</v>
      </c>
      <c r="F478" s="10">
        <f>IF(E477&lt;=0,F477,F477*(1-D478/E477))+MAX(0,-('1-Input'!$B$10-C478-IF(AND($A478&gt;=1,$A478&lt;1+'1-Input'!$C$12),$C$474,0)))</f>
        <v>576384.53206124913</v>
      </c>
      <c r="G478" s="10">
        <f>IF($A478&lt;='1-Input'!$B$26,0,IF($A478='1-Input'!$B$26+1,('1-Input'!$B$23+$G$475)*'1-Input'!$B$27,'1-Input'!$B$23+$G$475))</f>
        <v>0</v>
      </c>
      <c r="H478" s="10">
        <f>MAX(0,('1-Input'!$B$10-G478-IF(AND($A478&gt;=1,$A478&lt;1+'1-Input'!$C$12),$G$474,0)))/(1-'P-Parametri'!$B$31*MAX(0,IF(I477&lt;=0,0,(I477-J477)/I477)))</f>
        <v>3146.5012159199023</v>
      </c>
      <c r="I478" s="10">
        <f>((I477-H478+MAX(0,-('1-Input'!$B$10-G478-IF(AND($A478&gt;=1,$A478&lt;1+'1-Input'!$C$12),$G$474,0))))*(1+B478))*(1-'P-Parametri'!$B$32)</f>
        <v>775853.4990156414</v>
      </c>
      <c r="J478" s="10">
        <f>IF(I477&lt;=0,J477,J477*(1-H478/I477))+MAX(0,-('1-Input'!$B$10-G478-IF(AND($A478&gt;=1,$A478&lt;1+'1-Input'!$C$12),$G$474,0)))</f>
        <v>583573.88195719861</v>
      </c>
      <c r="K478" s="10">
        <f>IF($A478&lt;='1-Input'!$B$26,0,IF($A478='1-Input'!$B$26+1,('1-Input'!$B$23+$K$475)*'1-Input'!$B$27,'1-Input'!$B$23+$K$475))</f>
        <v>0</v>
      </c>
      <c r="L478" s="10">
        <f>MAX(0,('1-Input'!$B$10-K478-IF(AND($A478&gt;=1,$A478&lt;1+'1-Input'!$C$12),$K$474,0)))/(1-'P-Parametri'!$B$31*MAX(0,IF(M477&lt;=0,0,(M477-N477)/M477)))</f>
        <v>33256.68969859543</v>
      </c>
      <c r="M478" s="10">
        <f>((M477-L478+MAX(0,-('1-Input'!$B$10-K478-IF(AND($A478&gt;=1,$A478&lt;1+'1-Input'!$C$12),$K$474,0))))*(1+B478))*(1-'P-Parametri'!$B$32)</f>
        <v>744987.42635054176</v>
      </c>
      <c r="N478" s="10">
        <f>IF(M477&lt;=0,N477,N477*(1-L478/M477))+MAX(0,-('1-Input'!$B$10-K478-IF(AND($A478&gt;=1,$A478&lt;1+'1-Input'!$C$12),$K$474,0)))</f>
        <v>560357.34189029352</v>
      </c>
      <c r="O478" s="10">
        <f>IF($A478&lt;='1-Input'!$B$26,0,IF($A478='1-Input'!$B$26+1,('1-Input'!$B$23+$O$475)*'1-Input'!$B$27,'1-Input'!$B$23+$O$475))</f>
        <v>0</v>
      </c>
      <c r="P478" s="10">
        <f>MAX(0,('1-Input'!$B$10-O478-IF(AND($A478&gt;=1,$A478&lt;1+'1-Input'!$C$12),$O$474,0)))/(1-'P-Parametri'!$B$31*MAX(0,IF(Q477&lt;=0,0,(Q477-R477)/Q477)))</f>
        <v>27853.424006028064</v>
      </c>
      <c r="Q478" s="10">
        <f>((Q477-P478+MAX(0,-('1-Input'!$B$10-O478-IF(AND($A478&gt;=1,$A478&lt;1+'1-Input'!$C$12),$O$474,0))))*(1+B478))*(1-'P-Parametri'!$B$32)</f>
        <v>750526.33526808582</v>
      </c>
      <c r="R478" s="10">
        <f>IF(Q477&lt;=0,R477,R477*(1-P478/Q477))+MAX(0,-('1-Input'!$B$10-O478-IF(AND($A478&gt;=1,$A478&lt;1+'1-Input'!$C$12),$O$474,0)))</f>
        <v>564523.54412166786</v>
      </c>
      <c r="S478" s="10">
        <f>IF($A478&lt;='1-Input'!$B$26,0,IF($A478='1-Input'!$B$26+1,('1-Input'!$B$23+$S$475)*'1-Input'!$B$27,'1-Input'!$B$23+$S$475))</f>
        <v>0</v>
      </c>
      <c r="T478" s="10">
        <f>MAX(0,('1-Input'!$B$10-S478-IF(AND($A478&gt;=1,$A478&lt;1+'1-Input'!$C$12),$S$474,0)))/(1-'P-Parametri'!$B$31*MAX(0,IF(U477&lt;=0,0,(U477-V477)/U477)))</f>
        <v>28262.078318763677</v>
      </c>
      <c r="U478" s="10">
        <f>((U477-T478+MAX(0,-('1-Input'!$B$10-S478-IF(AND($A478&gt;=1,$A478&lt;1+'1-Input'!$C$12),$S$474,0))))*(1+B478))*(1-'P-Parametri'!$B$32)</f>
        <v>750107.42212448141</v>
      </c>
      <c r="V478" s="10">
        <f>IF(U477&lt;=0,V477,V477*(1-T478/U477))+MAX(0,-('1-Input'!$B$10-S478-IF(AND($A478&gt;=1,$A478&lt;1+'1-Input'!$C$12),$S$474,0)))</f>
        <v>564208.45013842697</v>
      </c>
      <c r="W478" s="10">
        <f>IF($A478&lt;='1-Input'!$B$26,0,IF($A478='1-Input'!$B$26+1,('1-Input'!$B$23+$W$475)*'1-Input'!$B$27,'1-Input'!$B$23+$W$475))</f>
        <v>0</v>
      </c>
      <c r="X478" s="10">
        <f>MAX(0,('1-Input'!$B$10-W478-IF(AND($A478&gt;=1,$A478&lt;1+'1-Input'!$C$12),$W$474,0)))/(1-'P-Parametri'!$B$31*MAX(0,IF(Y477&lt;=0,0,(Y477-Z477)/Y477)))</f>
        <v>28215.642724454065</v>
      </c>
      <c r="Y478" s="10">
        <f>((Y477-X478+MAX(0,-('1-Input'!$B$10-W478-IF(AND($A478&gt;=1,$A478&lt;1+'1-Input'!$C$12),$W$474,0))))*(1+B478))*(1-'P-Parametri'!$B$32)</f>
        <v>750155.02343488275</v>
      </c>
      <c r="Z478" s="10">
        <f>IF(Y477&lt;=0,Z477,Z477*(1-X478/Y477))+MAX(0,-('1-Input'!$B$10-W478-IF(AND($A478&gt;=1,$A478&lt;1+'1-Input'!$C$12),$W$474,0)))</f>
        <v>564244.25442561833</v>
      </c>
    </row>
    <row r="479" spans="1:26">
      <c r="A479" s="9">
        <f t="shared" si="9"/>
        <v>2</v>
      </c>
      <c r="B479" s="12">
        <f>IF($A479='P-Parametri'!$D$47,'P-Parametri'!$B$34,IF($A479='P-Parametri'!$D$48,'P-Parametri'!$C$34,'P-Parametri'!$D$50))</f>
        <v>2.7158250435358244E-2</v>
      </c>
      <c r="C479" s="10">
        <f>IF($A479&lt;='1-Input'!$B$26,0,IF($A479='1-Input'!$B$26+1,('1-Input'!$B$23+$C$475)*'1-Input'!$B$27,'1-Input'!$B$23+$C$475))</f>
        <v>0</v>
      </c>
      <c r="D479" s="10">
        <f>MAX(0,('1-Input'!$B$10-C479-IF(AND($A479&gt;=1,$A479&lt;1+'1-Input'!$C$12),$C$474,0)))/(1-'P-Parametri'!$B$31*MAX(0,IF(E478&lt;=0,0,(E478-F478)/E478)))</f>
        <v>12536.012865660487</v>
      </c>
      <c r="E479" s="10">
        <f>((E478-D479+MAX(0,-('1-Input'!$B$10-C479-IF(AND($A479&gt;=1,$A479&lt;1+'1-Input'!$C$12),$C$474,0))))*(1+B479))*(1-'P-Parametri'!$B$32)</f>
        <v>772681.66850436537</v>
      </c>
      <c r="F479" s="10">
        <f>IF(E478&lt;=0,F478,F478*(1-D479/E478))+MAX(0,-('1-Input'!$B$10-C479-IF(AND($A479&gt;=1,$A479&lt;1+'1-Input'!$C$12),$C$474,0)))</f>
        <v>566955.31674990419</v>
      </c>
      <c r="G479" s="10">
        <f>IF($A479&lt;='1-Input'!$B$26,0,IF($A479='1-Input'!$B$26+1,('1-Input'!$B$23+$G$475)*'1-Input'!$B$27,'1-Input'!$B$23+$G$475))</f>
        <v>0</v>
      </c>
      <c r="H479" s="10">
        <f>MAX(0,('1-Input'!$B$10-G479-IF(AND($A479&gt;=1,$A479&lt;1+'1-Input'!$C$12),$G$474,0)))/(1-'P-Parametri'!$B$31*MAX(0,IF(I478&lt;=0,0,(I478-J478)/I478)))</f>
        <v>3163.0126783117889</v>
      </c>
      <c r="I479" s="10">
        <f>((I478-H479+MAX(0,-('1-Input'!$B$10-G479-IF(AND($A479&gt;=1,$A479&lt;1+'1-Input'!$C$12),$G$474,0))))*(1+B479))*(1-'P-Parametri'!$B$32)</f>
        <v>792088.05725814903</v>
      </c>
      <c r="J479" s="10">
        <f>IF(I478&lt;=0,J478,J478*(1-H479/I478))+MAX(0,-('1-Input'!$B$10-G479-IF(AND($A479&gt;=1,$A479&lt;1+'1-Input'!$C$12),$G$474,0)))</f>
        <v>581194.75807658944</v>
      </c>
      <c r="K479" s="10">
        <f>IF($A479&lt;='1-Input'!$B$26,0,IF($A479='1-Input'!$B$26+1,('1-Input'!$B$23+$K$475)*'1-Input'!$B$27,'1-Input'!$B$23+$K$475))</f>
        <v>0</v>
      </c>
      <c r="L479" s="10">
        <f>MAX(0,('1-Input'!$B$10-K479-IF(AND($A479&gt;=1,$A479&lt;1+'1-Input'!$C$12),$K$474,0)))/(1-'P-Parametri'!$B$31*MAX(0,IF(M478&lt;=0,0,(M478-N478)/M478)))</f>
        <v>33431.206262726635</v>
      </c>
      <c r="M479" s="10">
        <f>((M478-L479+MAX(0,-('1-Input'!$B$10-K479-IF(AND($A479&gt;=1,$A479&lt;1+'1-Input'!$C$12),$K$474,0))))*(1+B479))*(1-'P-Parametri'!$B$32)</f>
        <v>729419.0804275733</v>
      </c>
      <c r="N479" s="10">
        <f>IF(M478&lt;=0,N478,N478*(1-L479/M478))+MAX(0,-('1-Input'!$B$10-K479-IF(AND($A479&gt;=1,$A479&lt;1+'1-Input'!$C$12),$K$474,0)))</f>
        <v>535211.38477080665</v>
      </c>
      <c r="O479" s="10">
        <f>IF($A479&lt;='1-Input'!$B$26,0,IF($A479='1-Input'!$B$26+1,('1-Input'!$B$23+$O$475)*'1-Input'!$B$27,'1-Input'!$B$23+$O$475))</f>
        <v>0</v>
      </c>
      <c r="P479" s="10">
        <f>MAX(0,('1-Input'!$B$10-O479-IF(AND($A479&gt;=1,$A479&lt;1+'1-Input'!$C$12),$O$474,0)))/(1-'P-Parametri'!$B$31*MAX(0,IF(Q478&lt;=0,0,(Q478-R478)/Q478)))</f>
        <v>27999.586594694454</v>
      </c>
      <c r="Q479" s="10">
        <f>((Q478-P479+MAX(0,-('1-Input'!$B$10-O479-IF(AND($A479&gt;=1,$A479&lt;1+'1-Input'!$C$12),$O$474,0))))*(1+B479))*(1-'P-Parametri'!$B$32)</f>
        <v>740665.01243798831</v>
      </c>
      <c r="R479" s="10">
        <f>IF(Q478&lt;=0,R478,R478*(1-P479/Q478))+MAX(0,-('1-Input'!$B$10-O479-IF(AND($A479&gt;=1,$A479&lt;1+'1-Input'!$C$12),$O$474,0)))</f>
        <v>543463.08945723227</v>
      </c>
      <c r="S479" s="10">
        <f>IF($A479&lt;='1-Input'!$B$26,0,IF($A479='1-Input'!$B$26+1,('1-Input'!$B$23+$S$475)*'1-Input'!$B$27,'1-Input'!$B$23+$S$475))</f>
        <v>0</v>
      </c>
      <c r="T479" s="10">
        <f>MAX(0,('1-Input'!$B$10-S479-IF(AND($A479&gt;=1,$A479&lt;1+'1-Input'!$C$12),$S$474,0)))/(1-'P-Parametri'!$B$31*MAX(0,IF(U478&lt;=0,0,(U478-V478)/U478)))</f>
        <v>28410.38534655562</v>
      </c>
      <c r="U479" s="10">
        <f>((U478-T479+MAX(0,-('1-Input'!$B$10-S479-IF(AND($A479&gt;=1,$A479&lt;1+'1-Input'!$C$12),$S$474,0))))*(1+B479))*(1-'P-Parametri'!$B$32)</f>
        <v>739814.47150991426</v>
      </c>
      <c r="V479" s="10">
        <f>IF(U478&lt;=0,V478,V478*(1-T479/U478))+MAX(0,-('1-Input'!$B$10-S479-IF(AND($A479&gt;=1,$A479&lt;1+'1-Input'!$C$12),$S$474,0)))</f>
        <v>542839.00489441562</v>
      </c>
      <c r="W479" s="10">
        <f>IF($A479&lt;='1-Input'!$B$26,0,IF($A479='1-Input'!$B$26+1,('1-Input'!$B$23+$W$475)*'1-Input'!$B$27,'1-Input'!$B$23+$W$475))</f>
        <v>0</v>
      </c>
      <c r="X479" s="10">
        <f>MAX(0,('1-Input'!$B$10-W479-IF(AND($A479&gt;=1,$A479&lt;1+'1-Input'!$C$12),$W$474,0)))/(1-'P-Parametri'!$B$31*MAX(0,IF(Y478&lt;=0,0,(Y478-Z478)/Y478)))</f>
        <v>28363.706078553714</v>
      </c>
      <c r="Y479" s="10">
        <f>((Y478-X479+MAX(0,-('1-Input'!$B$10-W479-IF(AND($A479&gt;=1,$A479&lt;1+'1-Input'!$C$12),$W$474,0))))*(1+B479))*(1-'P-Parametri'!$B$32)</f>
        <v>739911.11890172912</v>
      </c>
      <c r="Z479" s="10">
        <f>IF(Y478&lt;=0,Z478,Z478*(1-X479/Y478))+MAX(0,-('1-Input'!$B$10-W479-IF(AND($A479&gt;=1,$A479&lt;1+'1-Input'!$C$12),$W$474,0)))</f>
        <v>542909.91993598186</v>
      </c>
    </row>
    <row r="480" spans="1:26">
      <c r="A480" s="9">
        <f t="shared" si="9"/>
        <v>3</v>
      </c>
      <c r="B480" s="12">
        <f>IF($A480='P-Parametri'!$D$47,'P-Parametri'!$B$34,IF($A480='P-Parametri'!$D$48,'P-Parametri'!$C$34,'P-Parametri'!$D$50))</f>
        <v>2.7158250435358244E-2</v>
      </c>
      <c r="C480" s="10">
        <f>IF($A480&lt;='1-Input'!$B$26,0,IF($A480='1-Input'!$B$26+1,('1-Input'!$B$23+$C$475)*'1-Input'!$B$27,'1-Input'!$B$23+$C$475))</f>
        <v>0</v>
      </c>
      <c r="D480" s="10">
        <f>MAX(0,('1-Input'!$B$10-C480-IF(AND($A480&gt;=1,$A480&lt;1+'1-Input'!$C$12),$C$474,0)))/(1-'P-Parametri'!$B$31*MAX(0,IF(E479&lt;=0,0,(E479-F479)/E479)))</f>
        <v>12600.515589062314</v>
      </c>
      <c r="E480" s="10">
        <f>((E479-D480+MAX(0,-('1-Input'!$B$10-C480-IF(AND($A480&gt;=1,$A480&lt;1+'1-Input'!$C$12),$C$474,0))))*(1+B480))*(1-'P-Parametri'!$B$32)</f>
        <v>779162.17996293795</v>
      </c>
      <c r="F480" s="10">
        <f>IF(E479&lt;=0,F479,F479*(1-D480/E479))+MAX(0,-('1-Input'!$B$10-C480-IF(AND($A480&gt;=1,$A480&lt;1+'1-Input'!$C$12),$C$474,0)))</f>
        <v>557709.68611285673</v>
      </c>
      <c r="G480" s="10">
        <f>IF($A480&lt;='1-Input'!$B$26,0,IF($A480='1-Input'!$B$26+1,('1-Input'!$B$23+$G$475)*'1-Input'!$B$27,'1-Input'!$B$23+$G$475))</f>
        <v>0</v>
      </c>
      <c r="H480" s="10">
        <f>MAX(0,('1-Input'!$B$10-G480-IF(AND($A480&gt;=1,$A480&lt;1+'1-Input'!$C$12),$G$474,0)))/(1-'P-Parametri'!$B$31*MAX(0,IF(I479&lt;=0,0,(I479-J479)/I479)))</f>
        <v>3179.2876242688476</v>
      </c>
      <c r="I480" s="10">
        <f>((I479-H480+MAX(0,-('1-Input'!$B$10-G480-IF(AND($A480&gt;=1,$A480&lt;1+'1-Input'!$C$12),$G$474,0))))*(1+B480))*(1-'P-Parametri'!$B$32)</f>
        <v>808713.48326710705</v>
      </c>
      <c r="J480" s="10">
        <f>IF(I479&lt;=0,J479,J479*(1-H480/I479))+MAX(0,-('1-Input'!$B$10-G480-IF(AND($A480&gt;=1,$A480&lt;1+'1-Input'!$C$12),$G$474,0)))</f>
        <v>578861.95519601193</v>
      </c>
      <c r="K480" s="10">
        <f>IF($A480&lt;='1-Input'!$B$26,0,IF($A480='1-Input'!$B$26+1,('1-Input'!$B$23+$K$475)*'1-Input'!$B$27,'1-Input'!$B$23+$K$475))</f>
        <v>0</v>
      </c>
      <c r="L480" s="10">
        <f>MAX(0,('1-Input'!$B$10-K480-IF(AND($A480&gt;=1,$A480&lt;1+'1-Input'!$C$12),$K$474,0)))/(1-'P-Parametri'!$B$31*MAX(0,IF(M479&lt;=0,0,(M479-N479)/M479)))</f>
        <v>33603.222985560504</v>
      </c>
      <c r="M480" s="10">
        <f>((M479-L480+MAX(0,-('1-Input'!$B$10-K480-IF(AND($A480&gt;=1,$A480&lt;1+'1-Input'!$C$12),$K$474,0))))*(1+B480))*(1-'P-Parametri'!$B$32)</f>
        <v>713283.57275780581</v>
      </c>
      <c r="N480" s="10">
        <f>IF(M479&lt;=0,N479,N479*(1-L480/M479))+MAX(0,-('1-Input'!$B$10-K480-IF(AND($A480&gt;=1,$A480&lt;1+'1-Input'!$C$12),$K$474,0)))</f>
        <v>510555.01370861614</v>
      </c>
      <c r="O480" s="10">
        <f>IF($A480&lt;='1-Input'!$B$26,0,IF($A480='1-Input'!$B$26+1,('1-Input'!$B$23+$O$475)*'1-Input'!$B$27,'1-Input'!$B$23+$O$475))</f>
        <v>0</v>
      </c>
      <c r="P480" s="10">
        <f>MAX(0,('1-Input'!$B$10-O480-IF(AND($A480&gt;=1,$A480&lt;1+'1-Input'!$C$12),$O$474,0)))/(1-'P-Parametri'!$B$31*MAX(0,IF(Q479&lt;=0,0,(Q479-R479)/Q479)))</f>
        <v>28143.655495136507</v>
      </c>
      <c r="Q480" s="10">
        <f>((Q479-P480+MAX(0,-('1-Input'!$B$10-O480-IF(AND($A480&gt;=1,$A480&lt;1+'1-Input'!$C$12),$O$474,0))))*(1+B480))*(1-'P-Parametri'!$B$32)</f>
        <v>730408.44601445657</v>
      </c>
      <c r="R480" s="10">
        <f>IF(Q479&lt;=0,R479,R479*(1-P480/Q479))+MAX(0,-('1-Input'!$B$10-O480-IF(AND($A480&gt;=1,$A480&lt;1+'1-Input'!$C$12),$O$474,0)))</f>
        <v>522812.67704790103</v>
      </c>
      <c r="S480" s="10">
        <f>IF($A480&lt;='1-Input'!$B$26,0,IF($A480='1-Input'!$B$26+1,('1-Input'!$B$23+$S$475)*'1-Input'!$B$27,'1-Input'!$B$23+$S$475))</f>
        <v>0</v>
      </c>
      <c r="T480" s="10">
        <f>MAX(0,('1-Input'!$B$10-S480-IF(AND($A480&gt;=1,$A480&lt;1+'1-Input'!$C$12),$S$474,0)))/(1-'P-Parametri'!$B$31*MAX(0,IF(U479&lt;=0,0,(U479-V479)/U479)))</f>
        <v>28556.567968365784</v>
      </c>
      <c r="U480" s="10">
        <f>((U479-T480+MAX(0,-('1-Input'!$B$10-S480-IF(AND($A480&gt;=1,$A480&lt;1+'1-Input'!$C$12),$S$474,0))))*(1+B480))*(1-'P-Parametri'!$B$32)</f>
        <v>729113.27496243769</v>
      </c>
      <c r="V480" s="10">
        <f>IF(U479&lt;=0,V479,V479*(1-T480/U479))+MAX(0,-('1-Input'!$B$10-S480-IF(AND($A480&gt;=1,$A480&lt;1+'1-Input'!$C$12),$S$474,0)))</f>
        <v>521885.61788171006</v>
      </c>
      <c r="W480" s="10">
        <f>IF($A480&lt;='1-Input'!$B$26,0,IF($A480='1-Input'!$B$26+1,('1-Input'!$B$23+$W$475)*'1-Input'!$B$27,'1-Input'!$B$23+$W$475))</f>
        <v>0</v>
      </c>
      <c r="X480" s="10">
        <f>MAX(0,('1-Input'!$B$10-W480-IF(AND($A480&gt;=1,$A480&lt;1+'1-Input'!$C$12),$W$474,0)))/(1-'P-Parametri'!$B$31*MAX(0,IF(Y479&lt;=0,0,(Y479-Z479)/Y479)))</f>
        <v>28509.648517145757</v>
      </c>
      <c r="Y480" s="10">
        <f>((Y479-X480+MAX(0,-('1-Input'!$B$10-W480-IF(AND($A480&gt;=1,$A480&lt;1+'1-Input'!$C$12),$W$474,0))))*(1+B480))*(1-'P-Parametri'!$B$32)</f>
        <v>729260.44589801517</v>
      </c>
      <c r="Z480" s="10">
        <f>IF(Y479&lt;=0,Z479,Z479*(1-X480/Y479))+MAX(0,-('1-Input'!$B$10-W480-IF(AND($A480&gt;=1,$A480&lt;1+'1-Input'!$C$12),$W$474,0)))</f>
        <v>521990.96007926116</v>
      </c>
    </row>
    <row r="481" spans="1:26">
      <c r="A481" s="9">
        <f t="shared" si="9"/>
        <v>4</v>
      </c>
      <c r="B481" s="12">
        <f>IF($A481='P-Parametri'!$D$47,'P-Parametri'!$B$34,IF($A481='P-Parametri'!$D$48,'P-Parametri'!$C$34,'P-Parametri'!$D$50))</f>
        <v>2.7158250435358244E-2</v>
      </c>
      <c r="C481" s="10">
        <f>IF($A481&lt;='1-Input'!$B$26,0,IF($A481='1-Input'!$B$26+1,('1-Input'!$B$23+$C$475)*'1-Input'!$B$27,'1-Input'!$B$23+$C$475))</f>
        <v>0</v>
      </c>
      <c r="D481" s="10">
        <f>MAX(0,('1-Input'!$B$10-C481-IF(AND($A481&gt;=1,$A481&lt;1+'1-Input'!$C$12),$C$474,0)))/(1-'P-Parametri'!$B$31*MAX(0,IF(E480&lt;=0,0,(E480-F480)/E480)))</f>
        <v>12664.081521175327</v>
      </c>
      <c r="E481" s="10">
        <f>((E480-D481+MAX(0,-('1-Input'!$B$10-C481-IF(AND($A481&gt;=1,$A481&lt;1+'1-Input'!$C$12),$C$474,0))))*(1+B481))*(1-'P-Parametri'!$B$32)</f>
        <v>785740.216065955</v>
      </c>
      <c r="F481" s="10">
        <f>IF(E480&lt;=0,F480,F480*(1-D481/E480))+MAX(0,-('1-Input'!$B$10-C481-IF(AND($A481&gt;=1,$A481&lt;1+'1-Input'!$C$12),$C$474,0)))</f>
        <v>548644.97389797703</v>
      </c>
      <c r="G481" s="10">
        <f>IF($A481&lt;='1-Input'!$B$26,0,IF($A481='1-Input'!$B$26+1,('1-Input'!$B$23+$G$475)*'1-Input'!$B$27,'1-Input'!$B$23+$G$475))</f>
        <v>0</v>
      </c>
      <c r="H481" s="10">
        <f>MAX(0,('1-Input'!$B$10-G481-IF(AND($A481&gt;=1,$A481&lt;1+'1-Input'!$C$12),$G$474,0)))/(1-'P-Parametri'!$B$31*MAX(0,IF(I480&lt;=0,0,(I480-J480)/I480)))</f>
        <v>3195.3262045843585</v>
      </c>
      <c r="I481" s="10">
        <f>((I480-H481+MAX(0,-('1-Input'!$B$10-G481-IF(AND($A481&gt;=1,$A481&lt;1+'1-Input'!$C$12),$G$474,0))))*(1+B481))*(1-'P-Parametri'!$B$32)</f>
        <v>825739.83166045044</v>
      </c>
      <c r="J481" s="10">
        <f>IF(I480&lt;=0,J480,J480*(1-H481/I480))+MAX(0,-('1-Input'!$B$10-G481-IF(AND($A481&gt;=1,$A481&lt;1+'1-Input'!$C$12),$G$474,0)))</f>
        <v>576574.80058248632</v>
      </c>
      <c r="K481" s="10">
        <f>IF($A481&lt;='1-Input'!$B$26,0,IF($A481='1-Input'!$B$26+1,('1-Input'!$B$23+$K$475)*'1-Input'!$B$27,'1-Input'!$B$23+$K$475))</f>
        <v>0</v>
      </c>
      <c r="L481" s="10">
        <f>MAX(0,('1-Input'!$B$10-K481-IF(AND($A481&gt;=1,$A481&lt;1+'1-Input'!$C$12),$K$474,0)))/(1-'P-Parametri'!$B$31*MAX(0,IF(M480&lt;=0,0,(M480-N480)/M480)))</f>
        <v>33772.74146089438</v>
      </c>
      <c r="M481" s="10">
        <f>((M480-L481+MAX(0,-('1-Input'!$B$10-K481-IF(AND($A481&gt;=1,$A481&lt;1+'1-Input'!$C$12),$K$474,0))))*(1+B481))*(1-'P-Parametri'!$B$32)</f>
        <v>696569.22631355783</v>
      </c>
      <c r="N481" s="10">
        <f>IF(M480&lt;=0,N480,N480*(1-L481/M480))+MAX(0,-('1-Input'!$B$10-K481-IF(AND($A481&gt;=1,$A481&lt;1+'1-Input'!$C$12),$K$474,0)))</f>
        <v>486381.11830699129</v>
      </c>
      <c r="O481" s="10">
        <f>IF($A481&lt;='1-Input'!$B$26,0,IF($A481='1-Input'!$B$26+1,('1-Input'!$B$23+$O$475)*'1-Input'!$B$27,'1-Input'!$B$23+$O$475))</f>
        <v>0</v>
      </c>
      <c r="P481" s="10">
        <f>MAX(0,('1-Input'!$B$10-O481-IF(AND($A481&gt;=1,$A481&lt;1+'1-Input'!$C$12),$O$474,0)))/(1-'P-Parametri'!$B$31*MAX(0,IF(Q480&lt;=0,0,(Q480-R480)/Q480)))</f>
        <v>28285.632042204848</v>
      </c>
      <c r="Q481" s="10">
        <f>((Q480-P481+MAX(0,-('1-Input'!$B$10-O481-IF(AND($A481&gt;=1,$A481&lt;1+'1-Input'!$C$12),$O$474,0))))*(1+B481))*(1-'P-Parametri'!$B$32)</f>
        <v>719748.85870810761</v>
      </c>
      <c r="R481" s="10">
        <f>IF(Q480&lt;=0,R480,R480*(1-P481/Q480))+MAX(0,-('1-Input'!$B$10-O481-IF(AND($A481&gt;=1,$A481&lt;1+'1-Input'!$C$12),$O$474,0)))</f>
        <v>502566.35173407203</v>
      </c>
      <c r="S481" s="10">
        <f>IF($A481&lt;='1-Input'!$B$26,0,IF($A481='1-Input'!$B$26+1,('1-Input'!$B$23+$S$475)*'1-Input'!$B$27,'1-Input'!$B$23+$S$475))</f>
        <v>0</v>
      </c>
      <c r="T481" s="10">
        <f>MAX(0,('1-Input'!$B$10-S481-IF(AND($A481&gt;=1,$A481&lt;1+'1-Input'!$C$12),$S$474,0)))/(1-'P-Parametri'!$B$31*MAX(0,IF(U480&lt;=0,0,(U480-V480)/U480)))</f>
        <v>28700.6275386292</v>
      </c>
      <c r="U481" s="10">
        <f>((U480-T481+MAX(0,-('1-Input'!$B$10-S481-IF(AND($A481&gt;=1,$A481&lt;1+'1-Input'!$C$12),$S$474,0))))*(1+B481))*(1-'P-Parametri'!$B$32)</f>
        <v>717995.76025161531</v>
      </c>
      <c r="V481" s="10">
        <f>IF(U480&lt;=0,V480,V480*(1-T481/U480))+MAX(0,-('1-Input'!$B$10-S481-IF(AND($A481&gt;=1,$A481&lt;1+'1-Input'!$C$12),$S$474,0)))</f>
        <v>501342.24656898505</v>
      </c>
      <c r="W481" s="10">
        <f>IF($A481&lt;='1-Input'!$B$26,0,IF($A481='1-Input'!$B$26+1,('1-Input'!$B$23+$W$475)*'1-Input'!$B$27,'1-Input'!$B$23+$W$475))</f>
        <v>0</v>
      </c>
      <c r="X481" s="10">
        <f>MAX(0,('1-Input'!$B$10-W481-IF(AND($A481&gt;=1,$A481&lt;1+'1-Input'!$C$12),$W$474,0)))/(1-'P-Parametri'!$B$31*MAX(0,IF(Y480&lt;=0,0,(Y480-Z480)/Y480)))</f>
        <v>28653.471392439831</v>
      </c>
      <c r="Y481" s="10">
        <f>((Y480-X481+MAX(0,-('1-Input'!$B$10-W481-IF(AND($A481&gt;=1,$A481&lt;1+'1-Input'!$C$12),$W$474,0))))*(1+B481))*(1-'P-Parametri'!$B$32)</f>
        <v>718194.96570760454</v>
      </c>
      <c r="Z481" s="10">
        <f>IF(Y480&lt;=0,Z480,Z480*(1-X481/Y480))+MAX(0,-('1-Input'!$B$10-W481-IF(AND($A481&gt;=1,$A481&lt;1+'1-Input'!$C$12),$W$474,0)))</f>
        <v>501481.34225222358</v>
      </c>
    </row>
    <row r="482" spans="1:26">
      <c r="A482" s="9">
        <f t="shared" si="9"/>
        <v>5</v>
      </c>
      <c r="B482" s="12">
        <f>IF($A482='P-Parametri'!$D$47,'P-Parametri'!$B$34,IF($A482='P-Parametri'!$D$48,'P-Parametri'!$C$34,'P-Parametri'!$D$50))</f>
        <v>2.7158250435358244E-2</v>
      </c>
      <c r="C482" s="10">
        <f>IF($A482&lt;='1-Input'!$B$26,0,IF($A482='1-Input'!$B$26+1,('1-Input'!$B$23+$C$475)*'1-Input'!$B$27,'1-Input'!$B$23+$C$475))</f>
        <v>0</v>
      </c>
      <c r="D482" s="10">
        <f>MAX(0,('1-Input'!$B$10-C482-IF(AND($A482&gt;=1,$A482&lt;1+'1-Input'!$C$12),$C$474,0)))/(1-'P-Parametri'!$B$31*MAX(0,IF(E481&lt;=0,0,(E481-F481)/E481)))</f>
        <v>12726.711809847115</v>
      </c>
      <c r="E482" s="10">
        <f>((E481-D482+MAX(0,-('1-Input'!$B$10-C482-IF(AND($A482&gt;=1,$A482&lt;1+'1-Input'!$C$12),$C$474,0))))*(1+B482))*(1-'P-Parametri'!$B$32)</f>
        <v>792419.18419741979</v>
      </c>
      <c r="F482" s="10">
        <f>IF(E481&lt;=0,F481,F481*(1-D482/E481))+MAX(0,-('1-Input'!$B$10-C482-IF(AND($A482&gt;=1,$A482&lt;1+'1-Input'!$C$12),$C$474,0)))</f>
        <v>539758.51712008624</v>
      </c>
      <c r="G482" s="10">
        <f>IF($A482&lt;='1-Input'!$B$26,0,IF($A482='1-Input'!$B$26+1,('1-Input'!$B$23+$G$475)*'1-Input'!$B$27,'1-Input'!$B$23+$G$475))</f>
        <v>0</v>
      </c>
      <c r="H482" s="10">
        <f>MAX(0,('1-Input'!$B$10-G482-IF(AND($A482&gt;=1,$A482&lt;1+'1-Input'!$C$12),$G$474,0)))/(1-'P-Parametri'!$B$31*MAX(0,IF(I481&lt;=0,0,(I481-J481)/I481)))</f>
        <v>3211.1287088764398</v>
      </c>
      <c r="I482" s="10">
        <f>((I481-H482+MAX(0,-('1-Input'!$B$10-G482-IF(AND($A482&gt;=1,$A482&lt;1+'1-Input'!$C$12),$G$474,0))))*(1+B482))*(1-'P-Parametri'!$B$32)</f>
        <v>843177.4091696901</v>
      </c>
      <c r="J482" s="10">
        <f>IF(I481&lt;=0,J481,J481*(1-H482/I481))+MAX(0,-('1-Input'!$B$10-G482-IF(AND($A482&gt;=1,$A482&lt;1+'1-Input'!$C$12),$G$474,0)))</f>
        <v>574332.62232733041</v>
      </c>
      <c r="K482" s="10">
        <f>IF($A482&lt;='1-Input'!$B$26,0,IF($A482='1-Input'!$B$26+1,('1-Input'!$B$23+$K$475)*'1-Input'!$B$27,'1-Input'!$B$23+$K$475))</f>
        <v>0</v>
      </c>
      <c r="L482" s="10">
        <f>MAX(0,('1-Input'!$B$10-K482-IF(AND($A482&gt;=1,$A482&lt;1+'1-Input'!$C$12),$K$474,0)))/(1-'P-Parametri'!$B$31*MAX(0,IF(M481&lt;=0,0,(M481-N481)/M481)))</f>
        <v>33939.764749823509</v>
      </c>
      <c r="M482" s="10">
        <f>((M481-L482+MAX(0,-('1-Input'!$B$10-K482-IF(AND($A482&gt;=1,$A482&lt;1+'1-Input'!$C$12),$K$474,0))))*(1+B482))*(1-'P-Parametri'!$B$32)</f>
        <v>679264.06778987532</v>
      </c>
      <c r="N482" s="10">
        <f>IF(M481&lt;=0,N481,N481*(1-L482/M481))+MAX(0,-('1-Input'!$B$10-K482-IF(AND($A482&gt;=1,$A482&lt;1+'1-Input'!$C$12),$K$474,0)))</f>
        <v>462682.59688154934</v>
      </c>
      <c r="O482" s="10">
        <f>IF($A482&lt;='1-Input'!$B$26,0,IF($A482='1-Input'!$B$26+1,('1-Input'!$B$23+$O$475)*'1-Input'!$B$27,'1-Input'!$B$23+$O$475))</f>
        <v>0</v>
      </c>
      <c r="P482" s="10">
        <f>MAX(0,('1-Input'!$B$10-O482-IF(AND($A482&gt;=1,$A482&lt;1+'1-Input'!$C$12),$O$474,0)))/(1-'P-Parametri'!$B$31*MAX(0,IF(Q481&lt;=0,0,(Q481-R481)/Q481)))</f>
        <v>28425.518799653866</v>
      </c>
      <c r="Q482" s="10">
        <f>((Q481-P482+MAX(0,-('1-Input'!$B$10-O482-IF(AND($A482&gt;=1,$A482&lt;1+'1-Input'!$C$12),$O$474,0))))*(1+B482))*(1-'P-Parametri'!$B$32)</f>
        <v>708678.27536088484</v>
      </c>
      <c r="R482" s="10">
        <f>IF(Q481&lt;=0,R481,R481*(1-P482/Q481))+MAX(0,-('1-Input'!$B$10-O482-IF(AND($A482&gt;=1,$A482&lt;1+'1-Input'!$C$12),$O$474,0)))</f>
        <v>482718.16565298248</v>
      </c>
      <c r="S482" s="10">
        <f>IF($A482&lt;='1-Input'!$B$26,0,IF($A482='1-Input'!$B$26+1,('1-Input'!$B$23+$S$475)*'1-Input'!$B$27,'1-Input'!$B$23+$S$475))</f>
        <v>0</v>
      </c>
      <c r="T482" s="10">
        <f>MAX(0,('1-Input'!$B$10-S482-IF(AND($A482&gt;=1,$A482&lt;1+'1-Input'!$C$12),$S$474,0)))/(1-'P-Parametri'!$B$31*MAX(0,IF(U481&lt;=0,0,(U481-V481)/U481)))</f>
        <v>28842.56665871463</v>
      </c>
      <c r="U482" s="10">
        <f>((U481-T482+MAX(0,-('1-Input'!$B$10-S482-IF(AND($A482&gt;=1,$A482&lt;1+'1-Input'!$C$12),$S$474,0))))*(1+B482))*(1-'P-Parametri'!$B$32)</f>
        <v>706453.64983559796</v>
      </c>
      <c r="V482" s="10">
        <f>IF(U481&lt;=0,V481,V481*(1-T482/U481))+MAX(0,-('1-Input'!$B$10-S482-IF(AND($A482&gt;=1,$A482&lt;1+'1-Input'!$C$12),$S$474,0)))</f>
        <v>481202.85582881089</v>
      </c>
      <c r="W482" s="10">
        <f>IF($A482&lt;='1-Input'!$B$26,0,IF($A482='1-Input'!$B$26+1,('1-Input'!$B$23+$W$475)*'1-Input'!$B$27,'1-Input'!$B$23+$W$475))</f>
        <v>0</v>
      </c>
      <c r="X482" s="10">
        <f>MAX(0,('1-Input'!$B$10-W482-IF(AND($A482&gt;=1,$A482&lt;1+'1-Input'!$C$12),$W$474,0)))/(1-'P-Parametri'!$B$31*MAX(0,IF(Y481&lt;=0,0,(Y481-Z481)/Y481)))</f>
        <v>28795.177301530563</v>
      </c>
      <c r="Y482" s="10">
        <f>((Y481-X482+MAX(0,-('1-Input'!$B$10-W482-IF(AND($A482&gt;=1,$A482&lt;1+'1-Input'!$C$12),$W$474,0))))*(1+B482))*(1-'P-Parametri'!$B$32)</f>
        <v>706706.43514866964</v>
      </c>
      <c r="Z482" s="10">
        <f>IF(Y481&lt;=0,Z481,Z481*(1-X482/Y481))+MAX(0,-('1-Input'!$B$10-W482-IF(AND($A482&gt;=1,$A482&lt;1+'1-Input'!$C$12),$W$474,0)))</f>
        <v>481375.0412433673</v>
      </c>
    </row>
    <row r="483" spans="1:26">
      <c r="A483" s="9">
        <f t="shared" si="9"/>
        <v>6</v>
      </c>
      <c r="B483" s="12">
        <f>IF($A483='P-Parametri'!$D$47,'P-Parametri'!$B$34,IF($A483='P-Parametri'!$D$48,'P-Parametri'!$C$34,'P-Parametri'!$D$50))</f>
        <v>2.7158250435358244E-2</v>
      </c>
      <c r="C483" s="10">
        <f>IF($A483&lt;='1-Input'!$B$26,0,IF($A483='1-Input'!$B$26+1,('1-Input'!$B$23+$C$475)*'1-Input'!$B$27,'1-Input'!$B$23+$C$475))</f>
        <v>0</v>
      </c>
      <c r="D483" s="10">
        <f>MAX(0,('1-Input'!$B$10-C483-IF(AND($A483&gt;=1,$A483&lt;1+'1-Input'!$C$12),$C$474,0)))/(1-'P-Parametri'!$B$31*MAX(0,IF(E482&lt;=0,0,(E482-F482)/E482)))</f>
        <v>12788.408136018064</v>
      </c>
      <c r="E483" s="10">
        <f>((E482-D483+MAX(0,-('1-Input'!$B$10-C483-IF(AND($A483&gt;=1,$A483&lt;1+'1-Input'!$C$12),$C$474,0))))*(1+B483))*(1-'P-Parametri'!$B$32)</f>
        <v>799202.5755569404</v>
      </c>
      <c r="F483" s="10">
        <f>IF(E482&lt;=0,F482,F482*(1-D483/E482))+MAX(0,-('1-Input'!$B$10-C483-IF(AND($A483&gt;=1,$A483&lt;1+'1-Input'!$C$12),$C$474,0)))</f>
        <v>531047.65757822047</v>
      </c>
      <c r="G483" s="10">
        <f>IF($A483&lt;='1-Input'!$B$26,0,IF($A483='1-Input'!$B$26+1,('1-Input'!$B$23+$G$475)*'1-Input'!$B$27,'1-Input'!$B$23+$G$475))</f>
        <v>0</v>
      </c>
      <c r="H483" s="10">
        <f>MAX(0,('1-Input'!$B$10-G483-IF(AND($A483&gt;=1,$A483&lt;1+'1-Input'!$C$12),$G$474,0)))/(1-'P-Parametri'!$B$31*MAX(0,IF(I482&lt;=0,0,(I482-J482)/I482)))</f>
        <v>3226.6955612700372</v>
      </c>
      <c r="I483" s="10">
        <f>((I482-H483+MAX(0,-('1-Input'!$B$10-G483-IF(AND($A483&gt;=1,$A483&lt;1+'1-Input'!$C$12),$G$474,0))))*(1+B483))*(1-'P-Parametri'!$B$32)</f>
        <v>861036.78083107155</v>
      </c>
      <c r="J483" s="10">
        <f>IF(I482&lt;=0,J482,J482*(1-H483/I482))+MAX(0,-('1-Input'!$B$10-G483-IF(AND($A483&gt;=1,$A483&lt;1+'1-Input'!$C$12),$G$474,0)))</f>
        <v>572134.74972898711</v>
      </c>
      <c r="K483" s="10">
        <f>IF($A483&lt;='1-Input'!$B$26,0,IF($A483='1-Input'!$B$26+1,('1-Input'!$B$23+$K$475)*'1-Input'!$B$27,'1-Input'!$B$23+$K$475))</f>
        <v>0</v>
      </c>
      <c r="L483" s="10">
        <f>MAX(0,('1-Input'!$B$10-K483-IF(AND($A483&gt;=1,$A483&lt;1+'1-Input'!$C$12),$K$474,0)))/(1-'P-Parametri'!$B$31*MAX(0,IF(M482&lt;=0,0,(M482-N482)/M482)))</f>
        <v>34104.297335102157</v>
      </c>
      <c r="M483" s="10">
        <f>((M482-L483+MAX(0,-('1-Input'!$B$10-K483-IF(AND($A483&gt;=1,$A483&lt;1+'1-Input'!$C$12),$K$474,0))))*(1+B483))*(1-'P-Parametri'!$B$32)</f>
        <v>661355.81870945892</v>
      </c>
      <c r="N483" s="10">
        <f>IF(M482&lt;=0,N482,N482*(1-L483/M482))+MAX(0,-('1-Input'!$B$10-K483-IF(AND($A483&gt;=1,$A483&lt;1+'1-Input'!$C$12),$K$474,0)))</f>
        <v>439452.36050651583</v>
      </c>
      <c r="O483" s="10">
        <f>IF($A483&lt;='1-Input'!$B$26,0,IF($A483='1-Input'!$B$26+1,('1-Input'!$B$23+$O$475)*'1-Input'!$B$27,'1-Input'!$B$23+$O$475))</f>
        <v>0</v>
      </c>
      <c r="P483" s="10">
        <f>MAX(0,('1-Input'!$B$10-O483-IF(AND($A483&gt;=1,$A483&lt;1+'1-Input'!$C$12),$O$474,0)))/(1-'P-Parametri'!$B$31*MAX(0,IF(Q482&lt;=0,0,(Q482-R482)/Q482)))</f>
        <v>28563.319521917801</v>
      </c>
      <c r="Q483" s="10">
        <f>((Q482-P483+MAX(0,-('1-Input'!$B$10-O483-IF(AND($A483&gt;=1,$A483&lt;1+'1-Input'!$C$12),$O$474,0))))*(1+B483))*(1-'P-Parametri'!$B$32)</f>
        <v>697188.51675820537</v>
      </c>
      <c r="R483" s="10">
        <f>IF(Q482&lt;=0,R482,R482*(1-P483/Q482))+MAX(0,-('1-Input'!$B$10-O483-IF(AND($A483&gt;=1,$A483&lt;1+'1-Input'!$C$12),$O$474,0)))</f>
        <v>463262.18162756722</v>
      </c>
      <c r="S483" s="10">
        <f>IF($A483&lt;='1-Input'!$B$26,0,IF($A483='1-Input'!$B$26+1,('1-Input'!$B$23+$S$475)*'1-Input'!$B$27,'1-Input'!$B$23+$S$475))</f>
        <v>0</v>
      </c>
      <c r="T483" s="10">
        <f>MAX(0,('1-Input'!$B$10-S483-IF(AND($A483&gt;=1,$A483&lt;1+'1-Input'!$C$12),$S$474,0)))/(1-'P-Parametri'!$B$31*MAX(0,IF(U482&lt;=0,0,(U482-V482)/U482)))</f>
        <v>28982.389138139883</v>
      </c>
      <c r="U483" s="10">
        <f>((U482-T483+MAX(0,-('1-Input'!$B$10-S483-IF(AND($A483&gt;=1,$A483&lt;1+'1-Input'!$C$12),$S$474,0))))*(1+B483))*(1-'P-Parametri'!$B$32)</f>
        <v>694478.45446852106</v>
      </c>
      <c r="V483" s="10">
        <f>IF(U482&lt;=0,V482,V482*(1-T483/U482))+MAX(0,-('1-Input'!$B$10-S483-IF(AND($A483&gt;=1,$A483&lt;1+'1-Input'!$C$12),$S$474,0)))</f>
        <v>461461.42137623165</v>
      </c>
      <c r="W483" s="10">
        <f>IF($A483&lt;='1-Input'!$B$26,0,IF($A483='1-Input'!$B$26+1,('1-Input'!$B$23+$W$475)*'1-Input'!$B$27,'1-Input'!$B$23+$W$475))</f>
        <v>0</v>
      </c>
      <c r="X483" s="10">
        <f>MAX(0,('1-Input'!$B$10-W483-IF(AND($A483&gt;=1,$A483&lt;1+'1-Input'!$C$12),$W$474,0)))/(1-'P-Parametri'!$B$31*MAX(0,IF(Y482&lt;=0,0,(Y482-Z482)/Y482)))</f>
        <v>28934.770047676582</v>
      </c>
      <c r="Y483" s="10">
        <f>((Y482-X483+MAX(0,-('1-Input'!$B$10-W483-IF(AND($A483&gt;=1,$A483&lt;1+'1-Input'!$C$12),$W$474,0))))*(1+B483))*(1-'P-Parametri'!$B$32)</f>
        <v>694786.40020435594</v>
      </c>
      <c r="Z483" s="10">
        <f>IF(Y482&lt;=0,Z482,Z482*(1-X483/Y482))+MAX(0,-('1-Input'!$B$10-W483-IF(AND($A483&gt;=1,$A483&lt;1+'1-Input'!$C$12),$W$474,0)))</f>
        <v>461666.04266584967</v>
      </c>
    </row>
    <row r="484" spans="1:26">
      <c r="A484" s="9">
        <f t="shared" si="9"/>
        <v>7</v>
      </c>
      <c r="B484" s="12">
        <f>IF($A484='P-Parametri'!$D$47,'P-Parametri'!$B$34,IF($A484='P-Parametri'!$D$48,'P-Parametri'!$C$34,'P-Parametri'!$D$50))</f>
        <v>2.7158250435358244E-2</v>
      </c>
      <c r="C484" s="10">
        <f>IF($A484&lt;='1-Input'!$B$26,0,IF($A484='1-Input'!$B$26+1,('1-Input'!$B$23+$C$475)*'1-Input'!$B$27,'1-Input'!$B$23+$C$475))</f>
        <v>0</v>
      </c>
      <c r="D484" s="10">
        <f>MAX(0,('1-Input'!$B$10-C484-IF(AND($A484&gt;=1,$A484&lt;1+'1-Input'!$C$12),$C$474,0)))/(1-'P-Parametri'!$B$31*MAX(0,IF(E483&lt;=0,0,(E483-F483)/E483)))</f>
        <v>12849.172696378344</v>
      </c>
      <c r="E484" s="10">
        <f>((E483-D484+MAX(0,-('1-Input'!$B$10-C484-IF(AND($A484&gt;=1,$A484&lt;1+'1-Input'!$C$12),$C$474,0))))*(1+B484))*(1-'P-Parametri'!$B$32)</f>
        <v>806093.96673513309</v>
      </c>
      <c r="F484" s="10">
        <f>IF(E483&lt;=0,F483,F483*(1-D484/E483))+MAX(0,-('1-Input'!$B$10-C484-IF(AND($A484&gt;=1,$A484&lt;1+'1-Input'!$C$12),$C$474,0)))</f>
        <v>522509.74332353397</v>
      </c>
      <c r="G484" s="10">
        <f>IF($A484&lt;='1-Input'!$B$26,0,IF($A484='1-Input'!$B$26+1,('1-Input'!$B$23+$G$475)*'1-Input'!$B$27,'1-Input'!$B$23+$G$475))</f>
        <v>0</v>
      </c>
      <c r="H484" s="10">
        <f>MAX(0,('1-Input'!$B$10-G484-IF(AND($A484&gt;=1,$A484&lt;1+'1-Input'!$C$12),$G$474,0)))/(1-'P-Parametri'!$B$31*MAX(0,IF(I483&lt;=0,0,(I483-J483)/I483)))</f>
        <v>3242.0273160210309</v>
      </c>
      <c r="I484" s="10">
        <f>((I483-H484+MAX(0,-('1-Input'!$B$10-G484-IF(AND($A484&gt;=1,$A484&lt;1+'1-Input'!$C$12),$G$474,0))))*(1+B484))*(1-'P-Parametri'!$B$32)</f>
        <v>879328.77633664245</v>
      </c>
      <c r="J484" s="10">
        <f>IF(I483&lt;=0,J483,J483*(1-H484/I483))+MAX(0,-('1-Input'!$B$10-G484-IF(AND($A484&gt;=1,$A484&lt;1+'1-Input'!$C$12),$G$474,0)))</f>
        <v>569980.51366339659</v>
      </c>
      <c r="K484" s="10">
        <f>IF($A484&lt;='1-Input'!$B$26,0,IF($A484='1-Input'!$B$26+1,('1-Input'!$B$23+$K$475)*'1-Input'!$B$27,'1-Input'!$B$23+$K$475))</f>
        <v>0</v>
      </c>
      <c r="L484" s="10">
        <f>MAX(0,('1-Input'!$B$10-K484-IF(AND($A484&gt;=1,$A484&lt;1+'1-Input'!$C$12),$K$474,0)))/(1-'P-Parametri'!$B$31*MAX(0,IF(M483&lt;=0,0,(M483-N483)/M483)))</f>
        <v>34266.345074892939</v>
      </c>
      <c r="M484" s="10">
        <f>((M483-L484+MAX(0,-('1-Input'!$B$10-K484-IF(AND($A484&gt;=1,$A484&lt;1+'1-Input'!$C$12),$K$474,0))))*(1+B484))*(1-'P-Parametri'!$B$32)</f>
        <v>642831.88635170064</v>
      </c>
      <c r="N484" s="10">
        <f>IF(M483&lt;=0,N483,N483*(1-L484/M483))+MAX(0,-('1-Input'!$B$10-K484-IF(AND($A484&gt;=1,$A484&lt;1+'1-Input'!$C$12),$K$474,0)))</f>
        <v>416683.33692934841</v>
      </c>
      <c r="O484" s="10">
        <f>IF($A484&lt;='1-Input'!$B$26,0,IF($A484='1-Input'!$B$26+1,('1-Input'!$B$23+$O$475)*'1-Input'!$B$27,'1-Input'!$B$23+$O$475))</f>
        <v>0</v>
      </c>
      <c r="P484" s="10">
        <f>MAX(0,('1-Input'!$B$10-O484-IF(AND($A484&gt;=1,$A484&lt;1+'1-Input'!$C$12),$O$474,0)))/(1-'P-Parametri'!$B$31*MAX(0,IF(Q483&lt;=0,0,(Q483-R483)/Q483)))</f>
        <v>28699.03911537457</v>
      </c>
      <c r="Q484" s="10">
        <f>((Q483-P484+MAX(0,-('1-Input'!$B$10-O484-IF(AND($A484&gt;=1,$A484&lt;1+'1-Input'!$C$12),$O$474,0))))*(1+B484))*(1-'P-Parametri'!$B$32)</f>
        <v>685271.19332547649</v>
      </c>
      <c r="R484" s="10">
        <f>IF(Q483&lt;=0,R483,R483*(1-P484/Q483))+MAX(0,-('1-Input'!$B$10-O484-IF(AND($A484&gt;=1,$A484&lt;1+'1-Input'!$C$12),$O$474,0)))</f>
        <v>444192.47644506738</v>
      </c>
      <c r="S484" s="10">
        <f>IF($A484&lt;='1-Input'!$B$26,0,IF($A484='1-Input'!$B$26+1,('1-Input'!$B$23+$S$475)*'1-Input'!$B$27,'1-Input'!$B$23+$S$475))</f>
        <v>0</v>
      </c>
      <c r="T484" s="10">
        <f>MAX(0,('1-Input'!$B$10-S484-IF(AND($A484&gt;=1,$A484&lt;1+'1-Input'!$C$12),$S$474,0)))/(1-'P-Parametri'!$B$31*MAX(0,IF(U483&lt;=0,0,(U483-V483)/U483)))</f>
        <v>29120.099955267273</v>
      </c>
      <c r="U484" s="10">
        <f>((U483-T484+MAX(0,-('1-Input'!$B$10-S484-IF(AND($A484&gt;=1,$A484&lt;1+'1-Input'!$C$12),$S$474,0))))*(1+B484))*(1-'P-Parametri'!$B$32)</f>
        <v>682061.46668771387</v>
      </c>
      <c r="V484" s="10">
        <f>IF(U483&lt;=0,V483,V483*(1-T484/U483))+MAX(0,-('1-Input'!$B$10-S484-IF(AND($A484&gt;=1,$A484&lt;1+'1-Input'!$C$12),$S$474,0)))</f>
        <v>442111.93309547653</v>
      </c>
      <c r="W484" s="10">
        <f>IF($A484&lt;='1-Input'!$B$26,0,IF($A484='1-Input'!$B$26+1,('1-Input'!$B$23+$W$475)*'1-Input'!$B$27,'1-Input'!$B$23+$W$475))</f>
        <v>0</v>
      </c>
      <c r="X484" s="10">
        <f>MAX(0,('1-Input'!$B$10-W484-IF(AND($A484&gt;=1,$A484&lt;1+'1-Input'!$C$12),$W$474,0)))/(1-'P-Parametri'!$B$31*MAX(0,IF(Y483&lt;=0,0,(Y483-Z483)/Y483)))</f>
        <v>29072.254601060595</v>
      </c>
      <c r="Y484" s="10">
        <f>((Y483-X484+MAX(0,-('1-Input'!$B$10-W484-IF(AND($A484&gt;=1,$A484&lt;1+'1-Input'!$C$12),$W$474,0))))*(1+B484))*(1-'P-Parametri'!$B$32)</f>
        <v>682426.18953377428</v>
      </c>
      <c r="Z484" s="10">
        <f>IF(Y483&lt;=0,Z483,Z483*(1-X484/Y483))+MAX(0,-('1-Input'!$B$10-W484-IF(AND($A484&gt;=1,$A484&lt;1+'1-Input'!$C$12),$W$474,0)))</f>
        <v>442348.3462787327</v>
      </c>
    </row>
    <row r="485" spans="1:26">
      <c r="A485" s="9">
        <f t="shared" si="9"/>
        <v>8</v>
      </c>
      <c r="B485" s="12">
        <f>IF($A485='P-Parametri'!$D$47,'P-Parametri'!$B$34,IF($A485='P-Parametri'!$D$48,'P-Parametri'!$C$34,'P-Parametri'!$D$50))</f>
        <v>2.7158250435358244E-2</v>
      </c>
      <c r="C485" s="10">
        <f>IF($A485&lt;='1-Input'!$B$26,0,IF($A485='1-Input'!$B$26+1,('1-Input'!$B$23+$C$475)*'1-Input'!$B$27,'1-Input'!$B$23+$C$475))</f>
        <v>0</v>
      </c>
      <c r="D485" s="10">
        <f>MAX(0,('1-Input'!$B$10-C485-IF(AND($A485&gt;=1,$A485&lt;1+'1-Input'!$C$12),$C$474,0)))/(1-'P-Parametri'!$B$31*MAX(0,IF(E484&lt;=0,0,(E484-F484)/E484)))</f>
        <v>12909.008185841849</v>
      </c>
      <c r="E485" s="10">
        <f>((E484-D485+MAX(0,-('1-Input'!$B$10-C485-IF(AND($A485&gt;=1,$A485&lt;1+'1-Input'!$C$12),$C$474,0))))*(1+B485))*(1-'P-Parametri'!$B$32)</f>
        <v>813097.02134654182</v>
      </c>
      <c r="F485" s="10">
        <f>IF(E484&lt;=0,F484,F484*(1-D485/E484))+MAX(0,-('1-Input'!$B$10-C485-IF(AND($A485&gt;=1,$A485&lt;1+'1-Input'!$C$12),$C$474,0)))</f>
        <v>514142.13007732056</v>
      </c>
      <c r="G485" s="10">
        <f>IF($A485&lt;='1-Input'!$B$26,0,IF($A485='1-Input'!$B$26+1,('1-Input'!$B$23+$G$475)*'1-Input'!$B$27,'1-Input'!$B$23+$G$475))</f>
        <v>0</v>
      </c>
      <c r="H485" s="10">
        <f>MAX(0,('1-Input'!$B$10-G485-IF(AND($A485&gt;=1,$A485&lt;1+'1-Input'!$C$12),$G$474,0)))/(1-'P-Parametri'!$B$31*MAX(0,IF(I484&lt;=0,0,(I484-J484)/I484)))</f>
        <v>3257.124653094168</v>
      </c>
      <c r="I485" s="10">
        <f>((I484-H485+MAX(0,-('1-Input'!$B$10-G485-IF(AND($A485&gt;=1,$A485&lt;1+'1-Input'!$C$12),$G$474,0))))*(1+B485))*(1-'P-Parametri'!$B$32)</f>
        <v>898064.49654928944</v>
      </c>
      <c r="J485" s="10">
        <f>IF(I484&lt;=0,J484,J484*(1-H485/I484))+MAX(0,-('1-Input'!$B$10-G485-IF(AND($A485&gt;=1,$A485&lt;1+'1-Input'!$C$12),$G$474,0)))</f>
        <v>567869.24694178347</v>
      </c>
      <c r="K485" s="10">
        <f>IF($A485&lt;='1-Input'!$B$26,0,IF($A485='1-Input'!$B$26+1,('1-Input'!$B$23+$K$475)*'1-Input'!$B$27,'1-Input'!$B$23+$K$475))</f>
        <v>0</v>
      </c>
      <c r="L485" s="10">
        <f>MAX(0,('1-Input'!$B$10-K485-IF(AND($A485&gt;=1,$A485&lt;1+'1-Input'!$C$12),$K$474,0)))/(1-'P-Parametri'!$B$31*MAX(0,IF(M484&lt;=0,0,(M484-N484)/M484)))</f>
        <v>34425.915156028161</v>
      </c>
      <c r="M485" s="10">
        <f>((M484-L485+MAX(0,-('1-Input'!$B$10-K485-IF(AND($A485&gt;=1,$A485&lt;1+'1-Input'!$C$12),$K$474,0))))*(1+B485))*(1-'P-Parametri'!$B$32)</f>
        <v>623679.35450191644</v>
      </c>
      <c r="N485" s="10">
        <f>IF(M484&lt;=0,N484,N484*(1-L485/M484))+MAX(0,-('1-Input'!$B$10-K485-IF(AND($A485&gt;=1,$A485&lt;1+'1-Input'!$C$12),$K$474,0)))</f>
        <v>394368.47435233509</v>
      </c>
      <c r="O485" s="10">
        <f>IF($A485&lt;='1-Input'!$B$26,0,IF($A485='1-Input'!$B$26+1,('1-Input'!$B$23+$O$475)*'1-Input'!$B$27,'1-Input'!$B$23+$O$475))</f>
        <v>0</v>
      </c>
      <c r="P485" s="10">
        <f>MAX(0,('1-Input'!$B$10-O485-IF(AND($A485&gt;=1,$A485&lt;1+'1-Input'!$C$12),$O$474,0)))/(1-'P-Parametri'!$B$31*MAX(0,IF(Q484&lt;=0,0,(Q484-R484)/Q484)))</f>
        <v>28832.683599200729</v>
      </c>
      <c r="Q485" s="10">
        <f>((Q484-P485+MAX(0,-('1-Input'!$B$10-O485-IF(AND($A485&gt;=1,$A485&lt;1+'1-Input'!$C$12),$O$474,0))))*(1+B485))*(1-'P-Parametri'!$B$32)</f>
        <v>672917.69870649767</v>
      </c>
      <c r="R485" s="10">
        <f>IF(Q484&lt;=0,R484,R484*(1-P485/Q484))+MAX(0,-('1-Input'!$B$10-O485-IF(AND($A485&gt;=1,$A485&lt;1+'1-Input'!$C$12),$O$474,0)))</f>
        <v>425503.14402422664</v>
      </c>
      <c r="S485" s="10">
        <f>IF($A485&lt;='1-Input'!$B$26,0,IF($A485='1-Input'!$B$26+1,('1-Input'!$B$23+$S$475)*'1-Input'!$B$27,'1-Input'!$B$23+$S$475))</f>
        <v>0</v>
      </c>
      <c r="T485" s="10">
        <f>MAX(0,('1-Input'!$B$10-S485-IF(AND($A485&gt;=1,$A485&lt;1+'1-Input'!$C$12),$S$474,0)))/(1-'P-Parametri'!$B$31*MAX(0,IF(U484&lt;=0,0,(U484-V484)/U484)))</f>
        <v>29255.705217584331</v>
      </c>
      <c r="U485" s="10">
        <f>((U484-T485+MAX(0,-('1-Input'!$B$10-S485-IF(AND($A485&gt;=1,$A485&lt;1+'1-Input'!$C$12),$S$474,0))))*(1+B485))*(1-'P-Parametri'!$B$32)</f>
        <v>669193.75417812844</v>
      </c>
      <c r="V485" s="10">
        <f>IF(U484&lt;=0,V484,V484*(1-T485/U484))+MAX(0,-('1-Input'!$B$10-S485-IF(AND($A485&gt;=1,$A485&lt;1+'1-Input'!$C$12),$S$474,0)))</f>
        <v>423148.3982536238</v>
      </c>
      <c r="W485" s="10">
        <f>IF($A485&lt;='1-Input'!$B$26,0,IF($A485='1-Input'!$B$26+1,('1-Input'!$B$23+$W$475)*'1-Input'!$B$27,'1-Input'!$B$23+$W$475))</f>
        <v>0</v>
      </c>
      <c r="X485" s="10">
        <f>MAX(0,('1-Input'!$B$10-W485-IF(AND($A485&gt;=1,$A485&lt;1+'1-Input'!$C$12),$W$474,0)))/(1-'P-Parametri'!$B$31*MAX(0,IF(Y484&lt;=0,0,(Y484-Z484)/Y484)))</f>
        <v>29207.637059135297</v>
      </c>
      <c r="Y485" s="10">
        <f>((Y484-X485+MAX(0,-('1-Input'!$B$10-W485-IF(AND($A485&gt;=1,$A485&lt;1+'1-Input'!$C$12),$W$474,0))))*(1+B485))*(1-'P-Parametri'!$B$32)</f>
        <v>669616.90786074405</v>
      </c>
      <c r="Z485" s="10">
        <f>IF(Y484&lt;=0,Z484,Z484*(1-X485/Y484))+MAX(0,-('1-Input'!$B$10-W485-IF(AND($A485&gt;=1,$A485&lt;1+'1-Input'!$C$12),$W$474,0)))</f>
        <v>423415.96919536684</v>
      </c>
    </row>
    <row r="486" spans="1:26">
      <c r="A486" s="9">
        <f t="shared" si="9"/>
        <v>9</v>
      </c>
      <c r="B486" s="12">
        <f>IF($A486='P-Parametri'!$D$47,'P-Parametri'!$B$34,IF($A486='P-Parametri'!$D$48,'P-Parametri'!$C$34,'P-Parametri'!$D$50))</f>
        <v>2.7158250435358244E-2</v>
      </c>
      <c r="C486" s="10">
        <f>IF($A486&lt;='1-Input'!$B$26,0,IF($A486='1-Input'!$B$26+1,('1-Input'!$B$23+$C$475)*'1-Input'!$B$27,'1-Input'!$B$23+$C$475))</f>
        <v>0</v>
      </c>
      <c r="D486" s="10">
        <f>MAX(0,('1-Input'!$B$10-C486-IF(AND($A486&gt;=1,$A486&lt;1+'1-Input'!$C$12),$C$474,0)))/(1-'P-Parametri'!$B$31*MAX(0,IF(E485&lt;=0,0,(E485-F485)/E485)))</f>
        <v>12967.917779881891</v>
      </c>
      <c r="E486" s="10">
        <f>((E485-D486+MAX(0,-('1-Input'!$B$10-C486-IF(AND($A486&gt;=1,$A486&lt;1+'1-Input'!$C$12),$C$474,0))))*(1+B486))*(1-'P-Parametri'!$B$32)</f>
        <v>820215.49172165815</v>
      </c>
      <c r="F486" s="10">
        <f>IF(E485&lt;=0,F485,F485*(1-D486/E485))+MAX(0,-('1-Input'!$B$10-C486-IF(AND($A486&gt;=1,$A486&lt;1+'1-Input'!$C$12),$C$474,0)))</f>
        <v>505942.18259875954</v>
      </c>
      <c r="G486" s="10">
        <f>IF($A486&lt;='1-Input'!$B$26,0,IF($A486='1-Input'!$B$26+1,('1-Input'!$B$23+$G$475)*'1-Input'!$B$27,'1-Input'!$B$23+$G$475))</f>
        <v>0</v>
      </c>
      <c r="H486" s="10">
        <f>MAX(0,('1-Input'!$B$10-G486-IF(AND($A486&gt;=1,$A486&lt;1+'1-Input'!$C$12),$G$474,0)))/(1-'P-Parametri'!$B$31*MAX(0,IF(I485&lt;=0,0,(I485-J485)/I485)))</f>
        <v>3271.9883737061073</v>
      </c>
      <c r="I486" s="10">
        <f>((I485-H486+MAX(0,-('1-Input'!$B$10-G486-IF(AND($A486&gt;=1,$A486&lt;1+'1-Input'!$C$12),$G$474,0))))*(1+B486))*(1-'P-Parametri'!$B$32)</f>
        <v>917255.32018589752</v>
      </c>
      <c r="J486" s="10">
        <f>IF(I485&lt;=0,J485,J485*(1-H486/I485))+MAX(0,-('1-Input'!$B$10-G486-IF(AND($A486&gt;=1,$A486&lt;1+'1-Input'!$C$12),$G$474,0)))</f>
        <v>565800.28465575818</v>
      </c>
      <c r="K486" s="10">
        <f>IF($A486&lt;='1-Input'!$B$26,0,IF($A486='1-Input'!$B$26+1,('1-Input'!$B$23+$K$475)*'1-Input'!$B$27,'1-Input'!$B$23+$K$475))</f>
        <v>0</v>
      </c>
      <c r="L486" s="10">
        <f>MAX(0,('1-Input'!$B$10-K486-IF(AND($A486&gt;=1,$A486&lt;1+'1-Input'!$C$12),$K$474,0)))/(1-'P-Parametri'!$B$31*MAX(0,IF(M485&lt;=0,0,(M485-N485)/M485)))</f>
        <v>34583.016046902398</v>
      </c>
      <c r="M486" s="10">
        <f>((M485-L486+MAX(0,-('1-Input'!$B$10-K486-IF(AND($A486&gt;=1,$A486&lt;1+'1-Input'!$C$12),$K$474,0))))*(1+B486))*(1-'P-Parametri'!$B$32)</f>
        <v>603884.97401663719</v>
      </c>
      <c r="N486" s="10">
        <f>IF(M485&lt;=0,N485,N485*(1-L486/M485))+MAX(0,-('1-Input'!$B$10-K486-IF(AND($A486&gt;=1,$A486&lt;1+'1-Input'!$C$12),$K$474,0)))</f>
        <v>372500.74508011766</v>
      </c>
      <c r="O486" s="10">
        <f>IF($A486&lt;='1-Input'!$B$26,0,IF($A486='1-Input'!$B$26+1,('1-Input'!$B$23+$O$475)*'1-Input'!$B$27,'1-Input'!$B$23+$O$475))</f>
        <v>0</v>
      </c>
      <c r="P486" s="10">
        <f>MAX(0,('1-Input'!$B$10-O486-IF(AND($A486&gt;=1,$A486&lt;1+'1-Input'!$C$12),$O$474,0)))/(1-'P-Parametri'!$B$31*MAX(0,IF(Q485&lt;=0,0,(Q485-R485)/Q485)))</f>
        <v>28964.26006591773</v>
      </c>
      <c r="Q486" s="10">
        <f>((Q485-P486+MAX(0,-('1-Input'!$B$10-O486-IF(AND($A486&gt;=1,$A486&lt;1+'1-Input'!$C$12),$O$474,0))))*(1+B486))*(1-'P-Parametri'!$B$32)</f>
        <v>660119.2032210991</v>
      </c>
      <c r="R486" s="10">
        <f>IF(Q485&lt;=0,R485,R485*(1-P486/Q485))+MAX(0,-('1-Input'!$B$10-O486-IF(AND($A486&gt;=1,$A486&lt;1+'1-Input'!$C$12),$O$474,0)))</f>
        <v>407188.29847019585</v>
      </c>
      <c r="S486" s="10">
        <f>IF($A486&lt;='1-Input'!$B$26,0,IF($A486='1-Input'!$B$26+1,('1-Input'!$B$23+$S$475)*'1-Input'!$B$27,'1-Input'!$B$23+$S$475))</f>
        <v>0</v>
      </c>
      <c r="T486" s="10">
        <f>MAX(0,('1-Input'!$B$10-S486-IF(AND($A486&gt;=1,$A486&lt;1+'1-Input'!$C$12),$S$474,0)))/(1-'P-Parametri'!$B$31*MAX(0,IF(U485&lt;=0,0,(U485-V485)/U485)))</f>
        <v>29389.212121671146</v>
      </c>
      <c r="U486" s="10">
        <f>((U485-T486+MAX(0,-('1-Input'!$B$10-S486-IF(AND($A486&gt;=1,$A486&lt;1+'1-Input'!$C$12),$S$474,0))))*(1+B486))*(1-'P-Parametri'!$B$32)</f>
        <v>655866.15301122761</v>
      </c>
      <c r="V486" s="10">
        <f>IF(U485&lt;=0,V485,V485*(1-T486/U485))+MAX(0,-('1-Input'!$B$10-S486-IF(AND($A486&gt;=1,$A486&lt;1+'1-Input'!$C$12),$S$474,0)))</f>
        <v>404564.84460032586</v>
      </c>
      <c r="W486" s="10">
        <f>IF($A486&lt;='1-Input'!$B$26,0,IF($A486='1-Input'!$B$26+1,('1-Input'!$B$23+$W$475)*'1-Input'!$B$27,'1-Input'!$B$23+$W$475))</f>
        <v>0</v>
      </c>
      <c r="X486" s="10">
        <f>MAX(0,('1-Input'!$B$10-W486-IF(AND($A486&gt;=1,$A486&lt;1+'1-Input'!$C$12),$W$474,0)))/(1-'P-Parametri'!$B$31*MAX(0,IF(Y485&lt;=0,0,(Y485-Z485)/Y485)))</f>
        <v>29340.924606656543</v>
      </c>
      <c r="Y486" s="10">
        <f>((Y485-X486+MAX(0,-('1-Input'!$B$10-W486-IF(AND($A486&gt;=1,$A486&lt;1+'1-Input'!$C$12),$W$474,0))))*(1+B486))*(1-'P-Parametri'!$B$32)</f>
        <v>656349.42923753709</v>
      </c>
      <c r="Z486" s="10">
        <f>IF(Y485&lt;=0,Z485,Z485*(1-X486/Y485))+MAX(0,-('1-Input'!$B$10-W486-IF(AND($A486&gt;=1,$A486&lt;1+'1-Input'!$C$12),$W$474,0)))</f>
        <v>404862.94897802296</v>
      </c>
    </row>
    <row r="487" spans="1:26">
      <c r="A487" s="9">
        <f t="shared" si="9"/>
        <v>10</v>
      </c>
      <c r="B487" s="12">
        <f>IF($A487='P-Parametri'!$D$47,'P-Parametri'!$B$34,IF($A487='P-Parametri'!$D$48,'P-Parametri'!$C$34,'P-Parametri'!$D$50))</f>
        <v>2.7158250435358244E-2</v>
      </c>
      <c r="C487" s="10">
        <f>IF($A487&lt;='1-Input'!$B$26,0,IF($A487='1-Input'!$B$26+1,('1-Input'!$B$23+$C$475)*'1-Input'!$B$27,'1-Input'!$B$23+$C$475))</f>
        <v>0</v>
      </c>
      <c r="D487" s="10">
        <f>MAX(0,('1-Input'!$B$10-C487-IF(AND($A487&gt;=1,$A487&lt;1+'1-Input'!$C$12),$C$474,0)))/(1-'P-Parametri'!$B$31*MAX(0,IF(E486&lt;=0,0,(E486-F486)/E486)))</f>
        <v>13025.905116771701</v>
      </c>
      <c r="E487" s="10">
        <f>((E486-D487+MAX(0,-('1-Input'!$B$10-C487-IF(AND($A487&gt;=1,$A487&lt;1+'1-Input'!$C$12),$C$474,0))))*(1+B487))*(1-'P-Parametri'!$B$32)</f>
        <v>827453.22065962187</v>
      </c>
      <c r="F487" s="10">
        <f>IF(E486&lt;=0,F486,F486*(1-D487/E486))+MAX(0,-('1-Input'!$B$10-C487-IF(AND($A487&gt;=1,$A487&lt;1+'1-Input'!$C$12),$C$474,0)))</f>
        <v>497907.27600211569</v>
      </c>
      <c r="G487" s="10">
        <f>IF($A487&lt;='1-Input'!$B$26,0,IF($A487='1-Input'!$B$26+1,('1-Input'!$B$23+$G$475)*'1-Input'!$B$27,'1-Input'!$B$23+$G$475))</f>
        <v>0</v>
      </c>
      <c r="H487" s="10">
        <f>MAX(0,('1-Input'!$B$10-G487-IF(AND($A487&gt;=1,$A487&lt;1+'1-Input'!$C$12),$G$474,0)))/(1-'P-Parametri'!$B$31*MAX(0,IF(I486&lt;=0,0,(I486-J486)/I486)))</f>
        <v>3286.6193958444483</v>
      </c>
      <c r="I487" s="10">
        <f>((I486-H487+MAX(0,-('1-Input'!$B$10-G487-IF(AND($A487&gt;=1,$A487&lt;1+'1-Input'!$C$12),$G$474,0))))*(1+B487))*(1-'P-Parametri'!$B$32)</f>
        <v>936912.91067287605</v>
      </c>
      <c r="J487" s="10">
        <f>IF(I486&lt;=0,J486,J486*(1-H487/I486))+MAX(0,-('1-Input'!$B$10-G487-IF(AND($A487&gt;=1,$A487&lt;1+'1-Input'!$C$12),$G$474,0)))</f>
        <v>563772.96450966515</v>
      </c>
      <c r="K487" s="10">
        <f>IF($A487&lt;='1-Input'!$B$26,0,IF($A487='1-Input'!$B$26+1,('1-Input'!$B$23+$K$475)*'1-Input'!$B$27,'1-Input'!$B$23+$K$475))</f>
        <v>0</v>
      </c>
      <c r="L487" s="10">
        <f>MAX(0,('1-Input'!$B$10-K487-IF(AND($A487&gt;=1,$A487&lt;1+'1-Input'!$C$12),$K$474,0)))/(1-'P-Parametri'!$B$31*MAX(0,IF(M486&lt;=0,0,(M486-N486)/M486)))</f>
        <v>34737.657450111212</v>
      </c>
      <c r="M487" s="10">
        <f>((M486-L487+MAX(0,-('1-Input'!$B$10-K487-IF(AND($A487&gt;=1,$A487&lt;1+'1-Input'!$C$12),$K$474,0))))*(1+B487))*(1-'P-Parametri'!$B$32)</f>
        <v>583435.15320060286</v>
      </c>
      <c r="N487" s="10">
        <f>IF(M486&lt;=0,N486,N486*(1-L487/M486))+MAX(0,-('1-Input'!$B$10-K487-IF(AND($A487&gt;=1,$A487&lt;1+'1-Input'!$C$12),$K$474,0)))</f>
        <v>351073.14903241763</v>
      </c>
      <c r="O487" s="10">
        <f>IF($A487&lt;='1-Input'!$B$26,0,IF($A487='1-Input'!$B$26+1,('1-Input'!$B$23+$O$475)*'1-Input'!$B$27,'1-Input'!$B$23+$O$475))</f>
        <v>0</v>
      </c>
      <c r="P487" s="10">
        <f>MAX(0,('1-Input'!$B$10-O487-IF(AND($A487&gt;=1,$A487&lt;1+'1-Input'!$C$12),$O$474,0)))/(1-'P-Parametri'!$B$31*MAX(0,IF(Q486&lt;=0,0,(Q486-R486)/Q486)))</f>
        <v>29093.776641725457</v>
      </c>
      <c r="Q487" s="10">
        <f>((Q486-P487+MAX(0,-('1-Input'!$B$10-O487-IF(AND($A487&gt;=1,$A487&lt;1+'1-Input'!$C$12),$O$474,0))))*(1+B487))*(1-'P-Parametri'!$B$32)</f>
        <v>646866.64719920408</v>
      </c>
      <c r="R487" s="10">
        <f>IF(Q486&lt;=0,R486,R486*(1-P487/Q486))+MAX(0,-('1-Input'!$B$10-O487-IF(AND($A487&gt;=1,$A487&lt;1+'1-Input'!$C$12),$O$474,0)))</f>
        <v>389242.07701654092</v>
      </c>
      <c r="S487" s="10">
        <f>IF($A487&lt;='1-Input'!$B$26,0,IF($A487='1-Input'!$B$26+1,('1-Input'!$B$23+$S$475)*'1-Input'!$B$27,'1-Input'!$B$23+$S$475))</f>
        <v>0</v>
      </c>
      <c r="T487" s="10">
        <f>MAX(0,('1-Input'!$B$10-S487-IF(AND($A487&gt;=1,$A487&lt;1+'1-Input'!$C$12),$S$474,0)))/(1-'P-Parametri'!$B$31*MAX(0,IF(U486&lt;=0,0,(U486-V486)/U486)))</f>
        <v>29520.628912951954</v>
      </c>
      <c r="U487" s="10">
        <f>((U486-T487+MAX(0,-('1-Input'!$B$10-S487-IF(AND($A487&gt;=1,$A487&lt;1+'1-Input'!$C$12),$S$474,0))))*(1+B487))*(1-'P-Parametri'!$B$32)</f>
        <v>642069.26075540076</v>
      </c>
      <c r="V487" s="10">
        <f>IF(U486&lt;=0,V486,V486*(1-T487/U486))+MAX(0,-('1-Input'!$B$10-S487-IF(AND($A487&gt;=1,$A487&lt;1+'1-Input'!$C$12),$S$474,0)))</f>
        <v>386355.32335298101</v>
      </c>
      <c r="W487" s="10">
        <f>IF($A487&lt;='1-Input'!$B$26,0,IF($A487='1-Input'!$B$26+1,('1-Input'!$B$23+$W$475)*'1-Input'!$B$27,'1-Input'!$B$23+$W$475))</f>
        <v>0</v>
      </c>
      <c r="X487" s="10">
        <f>MAX(0,('1-Input'!$B$10-W487-IF(AND($A487&gt;=1,$A487&lt;1+'1-Input'!$C$12),$W$474,0)))/(1-'P-Parametri'!$B$31*MAX(0,IF(Y486&lt;=0,0,(Y486-Z486)/Y486)))</f>
        <v>29472.12547550106</v>
      </c>
      <c r="Y487" s="10">
        <f>((Y486-X487+MAX(0,-('1-Input'!$B$10-W487-IF(AND($A487&gt;=1,$A487&lt;1+'1-Input'!$C$12),$W$474,0))))*(1+B487))*(1-'P-Parametri'!$B$32)</f>
        <v>642614.39018070779</v>
      </c>
      <c r="Z487" s="10">
        <f>IF(Y486&lt;=0,Z486,Z486*(1-X487/Y486))+MAX(0,-('1-Input'!$B$10-W487-IF(AND($A487&gt;=1,$A487&lt;1+'1-Input'!$C$12),$W$474,0)))</f>
        <v>386683.34661815967</v>
      </c>
    </row>
    <row r="488" spans="1:26">
      <c r="A488" s="9">
        <f t="shared" si="9"/>
        <v>11</v>
      </c>
      <c r="B488" s="12">
        <f>IF($A488='P-Parametri'!$D$47,'P-Parametri'!$B$34,IF($A488='P-Parametri'!$D$48,'P-Parametri'!$C$34,'P-Parametri'!$D$50))</f>
        <v>2.7158250435358244E-2</v>
      </c>
      <c r="C488" s="10">
        <f>IF($A488&lt;='1-Input'!$B$26,0,IF($A488='1-Input'!$B$26+1,('1-Input'!$B$23+$C$475)*'1-Input'!$B$27,'1-Input'!$B$23+$C$475))</f>
        <v>0</v>
      </c>
      <c r="D488" s="10">
        <f>MAX(0,('1-Input'!$B$10-C488-IF(AND($A488&gt;=1,$A488&lt;1+'1-Input'!$C$12),$C$474,0)))/(1-'P-Parametri'!$B$31*MAX(0,IF(E487&lt;=0,0,(E487-F487)/E487)))</f>
        <v>32349.787874374833</v>
      </c>
      <c r="E488" s="10">
        <f>((E487-D488+MAX(0,-('1-Input'!$B$10-C488-IF(AND($A488&gt;=1,$A488&lt;1+'1-Input'!$C$12),$C$474,0))))*(1+B488))*(1-'P-Parametri'!$B$32)</f>
        <v>815063.65683297208</v>
      </c>
      <c r="F488" s="10">
        <f>IF(E487&lt;=0,F487,F487*(1-D488/E487))+MAX(0,-('1-Input'!$B$10-C488-IF(AND($A488&gt;=1,$A488&lt;1+'1-Input'!$C$12),$C$474,0)))</f>
        <v>478441.28764456714</v>
      </c>
      <c r="G488" s="10">
        <f>IF($A488&lt;='1-Input'!$B$26,0,IF($A488='1-Input'!$B$26+1,('1-Input'!$B$23+$G$475)*'1-Input'!$B$27,'1-Input'!$B$23+$G$475))</f>
        <v>0</v>
      </c>
      <c r="H488" s="10">
        <f>MAX(0,('1-Input'!$B$10-G488-IF(AND($A488&gt;=1,$A488&lt;1+'1-Input'!$C$12),$G$474,0)))/(1-'P-Parametri'!$B$31*MAX(0,IF(I487&lt;=0,0,(I487-J487)/I487)))</f>
        <v>32349.787874374837</v>
      </c>
      <c r="I488" s="10">
        <f>((I487-H488+MAX(0,-('1-Input'!$B$10-G488-IF(AND($A488&gt;=1,$A488&lt;1+'1-Input'!$C$12),$G$474,0))))*(1+B488))*(1-'P-Parametri'!$B$32)</f>
        <v>927271.21567280847</v>
      </c>
      <c r="J488" s="10">
        <f>IF(I487&lt;=0,J487,J487*(1-H488/I487))+MAX(0,-('1-Input'!$B$10-G488-IF(AND($A488&gt;=1,$A488&lt;1+'1-Input'!$C$12),$G$474,0)))</f>
        <v>544306.97615211667</v>
      </c>
      <c r="K488" s="10">
        <f>IF($A488&lt;='1-Input'!$B$26,0,IF($A488='1-Input'!$B$26+1,('1-Input'!$B$23+$K$475)*'1-Input'!$B$27,'1-Input'!$B$23+$K$475))</f>
        <v>0</v>
      </c>
      <c r="L488" s="10">
        <f>MAX(0,('1-Input'!$B$10-K488-IF(AND($A488&gt;=1,$A488&lt;1+'1-Input'!$C$12),$K$474,0)))/(1-'P-Parametri'!$B$31*MAX(0,IF(M487&lt;=0,0,(M487-N487)/M487)))</f>
        <v>32349.787874374833</v>
      </c>
      <c r="M488" s="10">
        <f>((M487-L488+MAX(0,-('1-Input'!$B$10-K488-IF(AND($A488&gt;=1,$A488&lt;1+'1-Input'!$C$12),$K$474,0))))*(1+B488))*(1-'P-Parametri'!$B$32)</f>
        <v>564919.77592964051</v>
      </c>
      <c r="N488" s="10">
        <f>IF(M487&lt;=0,N487,N487*(1-L488/M487))+MAX(0,-('1-Input'!$B$10-K488-IF(AND($A488&gt;=1,$A488&lt;1+'1-Input'!$C$12),$K$474,0)))</f>
        <v>331607.16067486908</v>
      </c>
      <c r="O488" s="10">
        <f>IF($A488&lt;='1-Input'!$B$26,0,IF($A488='1-Input'!$B$26+1,('1-Input'!$B$23+$O$475)*'1-Input'!$B$27,'1-Input'!$B$23+$O$475))</f>
        <v>0</v>
      </c>
      <c r="P488" s="10">
        <f>MAX(0,('1-Input'!$B$10-O488-IF(AND($A488&gt;=1,$A488&lt;1+'1-Input'!$C$12),$O$474,0)))/(1-'P-Parametri'!$B$31*MAX(0,IF(Q487&lt;=0,0,(Q487-R487)/Q487)))</f>
        <v>32349.787874374833</v>
      </c>
      <c r="Q488" s="10">
        <f>((Q487-P488+MAX(0,-('1-Input'!$B$10-O488-IF(AND($A488&gt;=1,$A488&lt;1+'1-Input'!$C$12),$O$474,0))))*(1+B488))*(1-'P-Parametri'!$B$32)</f>
        <v>629943.6499629484</v>
      </c>
      <c r="R488" s="10">
        <f>IF(Q487&lt;=0,R487,R487*(1-P488/Q487))+MAX(0,-('1-Input'!$B$10-O488-IF(AND($A488&gt;=1,$A488&lt;1+'1-Input'!$C$12),$O$474,0)))</f>
        <v>369776.08865899238</v>
      </c>
      <c r="S488" s="10">
        <f>IF($A488&lt;='1-Input'!$B$26,0,IF($A488='1-Input'!$B$26+1,('1-Input'!$B$23+$S$475)*'1-Input'!$B$27,'1-Input'!$B$23+$S$475))</f>
        <v>0</v>
      </c>
      <c r="T488" s="10">
        <f>MAX(0,('1-Input'!$B$10-S488-IF(AND($A488&gt;=1,$A488&lt;1+'1-Input'!$C$12),$S$474,0)))/(1-'P-Parametri'!$B$31*MAX(0,IF(U487&lt;=0,0,(U487-V487)/U487)))</f>
        <v>32349.787874374833</v>
      </c>
      <c r="U488" s="10">
        <f>((U487-T488+MAX(0,-('1-Input'!$B$10-S488-IF(AND($A488&gt;=1,$A488&lt;1+'1-Input'!$C$12),$S$474,0))))*(1+B488))*(1-'P-Parametri'!$B$32)</f>
        <v>625025.8302468016</v>
      </c>
      <c r="V488" s="10">
        <f>IF(U487&lt;=0,V487,V487*(1-T488/U487))+MAX(0,-('1-Input'!$B$10-S488-IF(AND($A488&gt;=1,$A488&lt;1+'1-Input'!$C$12),$S$474,0)))</f>
        <v>366889.33499543247</v>
      </c>
      <c r="W488" s="10">
        <f>IF($A488&lt;='1-Input'!$B$26,0,IF($A488='1-Input'!$B$26+1,('1-Input'!$B$23+$W$475)*'1-Input'!$B$27,'1-Input'!$B$23+$W$475))</f>
        <v>0</v>
      </c>
      <c r="X488" s="10">
        <f>MAX(0,('1-Input'!$B$10-W488-IF(AND($A488&gt;=1,$A488&lt;1+'1-Input'!$C$12),$W$474,0)))/(1-'P-Parametri'!$B$31*MAX(0,IF(Y487&lt;=0,0,(Y487-Z487)/Y487)))</f>
        <v>32349.787874374833</v>
      </c>
      <c r="Y488" s="10">
        <f>((Y487-X488+MAX(0,-('1-Input'!$B$10-W488-IF(AND($A488&gt;=1,$A488&lt;1+'1-Input'!$C$12),$W$474,0))))*(1+B488))*(1-'P-Parametri'!$B$32)</f>
        <v>625584.64456518739</v>
      </c>
      <c r="Z488" s="10">
        <f>IF(Y487&lt;=0,Z487,Z487*(1-X488/Y487))+MAX(0,-('1-Input'!$B$10-W488-IF(AND($A488&gt;=1,$A488&lt;1+'1-Input'!$C$12),$W$474,0)))</f>
        <v>367217.35826061113</v>
      </c>
    </row>
    <row r="489" spans="1:26">
      <c r="A489" s="9">
        <f t="shared" si="9"/>
        <v>12</v>
      </c>
      <c r="B489" s="12">
        <f>IF($A489='P-Parametri'!$D$47,'P-Parametri'!$B$34,IF($A489='P-Parametri'!$D$48,'P-Parametri'!$C$34,'P-Parametri'!$D$50))</f>
        <v>2.7158250435358244E-2</v>
      </c>
      <c r="C489" s="10">
        <f>IF($A489&lt;='1-Input'!$B$26,0,IF($A489='1-Input'!$B$26+1,('1-Input'!$B$23+$C$475)*'1-Input'!$B$27,'1-Input'!$B$23+$C$475))</f>
        <v>0</v>
      </c>
      <c r="D489" s="10">
        <f>MAX(0,('1-Input'!$B$10-C489-IF(AND($A489&gt;=1,$A489&lt;1+'1-Input'!$C$12),$C$474,0)))/(1-'P-Parametri'!$B$31*MAX(0,IF(E488&lt;=0,0,(E488-F488)/E488)))</f>
        <v>32488.641506495635</v>
      </c>
      <c r="E489" s="10">
        <f>((E488-D489+MAX(0,-('1-Input'!$B$10-C489-IF(AND($A489&gt;=1,$A489&lt;1+'1-Input'!$C$12),$C$474,0))))*(1+B489))*(1-'P-Parametri'!$B$32)</f>
        <v>802220.72681001283</v>
      </c>
      <c r="F489" s="10">
        <f>IF(E488&lt;=0,F488,F488*(1-D489/E488))+MAX(0,-('1-Input'!$B$10-C489-IF(AND($A489&gt;=1,$A489&lt;1+'1-Input'!$C$12),$C$474,0)))</f>
        <v>459370.49808613164</v>
      </c>
      <c r="G489" s="10">
        <f>IF($A489&lt;='1-Input'!$B$26,0,IF($A489='1-Input'!$B$26+1,('1-Input'!$B$23+$G$475)*'1-Input'!$B$27,'1-Input'!$B$23+$G$475))</f>
        <v>0</v>
      </c>
      <c r="H489" s="10">
        <f>MAX(0,('1-Input'!$B$10-G489-IF(AND($A489&gt;=1,$A489&lt;1+'1-Input'!$C$12),$G$474,0)))/(1-'P-Parametri'!$B$31*MAX(0,IF(I488&lt;=0,0,(I488-J488)/I488)))</f>
        <v>32488.641506495635</v>
      </c>
      <c r="I489" s="10">
        <f>((I488-H489+MAX(0,-('1-Input'!$B$10-G489-IF(AND($A489&gt;=1,$A489&lt;1+'1-Input'!$C$12),$G$474,0))))*(1+B489))*(1-'P-Parametri'!$B$32)</f>
        <v>917245.1367939146</v>
      </c>
      <c r="J489" s="10">
        <f>IF(I488&lt;=0,J488,J488*(1-H489/I488))+MAX(0,-('1-Input'!$B$10-G489-IF(AND($A489&gt;=1,$A489&lt;1+'1-Input'!$C$12),$G$474,0)))</f>
        <v>525236.18659368111</v>
      </c>
      <c r="K489" s="10">
        <f>IF($A489&lt;='1-Input'!$B$26,0,IF($A489='1-Input'!$B$26+1,('1-Input'!$B$23+$K$475)*'1-Input'!$B$27,'1-Input'!$B$23+$K$475))</f>
        <v>0</v>
      </c>
      <c r="L489" s="10">
        <f>MAX(0,('1-Input'!$B$10-K489-IF(AND($A489&gt;=1,$A489&lt;1+'1-Input'!$C$12),$K$474,0)))/(1-'P-Parametri'!$B$31*MAX(0,IF(M488&lt;=0,0,(M488-N488)/M488)))</f>
        <v>32488.641506495631</v>
      </c>
      <c r="M489" s="10">
        <f>((M488-L489+MAX(0,-('1-Input'!$B$10-K489-IF(AND($A489&gt;=1,$A489&lt;1+'1-Input'!$C$12),$K$474,0))))*(1+B489))*(1-'P-Parametri'!$B$32)</f>
        <v>545797.25044636778</v>
      </c>
      <c r="N489" s="10">
        <f>IF(M488&lt;=0,N488,N488*(1-L489/M488))+MAX(0,-('1-Input'!$B$10-K489-IF(AND($A489&gt;=1,$A489&lt;1+'1-Input'!$C$12),$K$474,0)))</f>
        <v>312536.37111643358</v>
      </c>
      <c r="O489" s="10">
        <f>IF($A489&lt;='1-Input'!$B$26,0,IF($A489='1-Input'!$B$26+1,('1-Input'!$B$23+$O$475)*'1-Input'!$B$27,'1-Input'!$B$23+$O$475))</f>
        <v>0</v>
      </c>
      <c r="P489" s="10">
        <f>MAX(0,('1-Input'!$B$10-O489-IF(AND($A489&gt;=1,$A489&lt;1+'1-Input'!$C$12),$O$474,0)))/(1-'P-Parametri'!$B$31*MAX(0,IF(Q488&lt;=0,0,(Q488-R488)/Q488)))</f>
        <v>32488.641506495631</v>
      </c>
      <c r="Q489" s="10">
        <f>((Q488-P489+MAX(0,-('1-Input'!$B$10-O489-IF(AND($A489&gt;=1,$A489&lt;1+'1-Input'!$C$12),$O$474,0))))*(1+B489))*(1-'P-Parametri'!$B$32)</f>
        <v>612453.47951757221</v>
      </c>
      <c r="R489" s="10">
        <f>IF(Q488&lt;=0,R488,R488*(1-P489/Q488))+MAX(0,-('1-Input'!$B$10-O489-IF(AND($A489&gt;=1,$A489&lt;1+'1-Input'!$C$12),$O$474,0)))</f>
        <v>350705.29910055688</v>
      </c>
      <c r="S489" s="10">
        <f>IF($A489&lt;='1-Input'!$B$26,0,IF($A489='1-Input'!$B$26+1,('1-Input'!$B$23+$S$475)*'1-Input'!$B$27,'1-Input'!$B$23+$S$475))</f>
        <v>0</v>
      </c>
      <c r="T489" s="10">
        <f>MAX(0,('1-Input'!$B$10-S489-IF(AND($A489&gt;=1,$A489&lt;1+'1-Input'!$C$12),$S$474,0)))/(1-'P-Parametri'!$B$31*MAX(0,IF(U488&lt;=0,0,(U488-V488)/U488)))</f>
        <v>32488.641506495631</v>
      </c>
      <c r="U489" s="10">
        <f>((U488-T489+MAX(0,-('1-Input'!$B$10-S489-IF(AND($A489&gt;=1,$A489&lt;1+'1-Input'!$C$12),$S$474,0))))*(1+B489))*(1-'P-Parametri'!$B$32)</f>
        <v>607412.20318016945</v>
      </c>
      <c r="V489" s="10">
        <f>IF(U488&lt;=0,V488,V488*(1-T489/U488))+MAX(0,-('1-Input'!$B$10-S489-IF(AND($A489&gt;=1,$A489&lt;1+'1-Input'!$C$12),$S$474,0)))</f>
        <v>347818.54543699697</v>
      </c>
      <c r="W489" s="10">
        <f>IF($A489&lt;='1-Input'!$B$26,0,IF($A489='1-Input'!$B$26+1,('1-Input'!$B$23+$W$475)*'1-Input'!$B$27,'1-Input'!$B$23+$W$475))</f>
        <v>0</v>
      </c>
      <c r="X489" s="10">
        <f>MAX(0,('1-Input'!$B$10-W489-IF(AND($A489&gt;=1,$A489&lt;1+'1-Input'!$C$12),$W$474,0)))/(1-'P-Parametri'!$B$31*MAX(0,IF(Y488&lt;=0,0,(Y488-Z488)/Y488)))</f>
        <v>32488.641506495631</v>
      </c>
      <c r="Y489" s="10">
        <f>((Y488-X489+MAX(0,-('1-Input'!$B$10-W489-IF(AND($A489&gt;=1,$A489&lt;1+'1-Input'!$C$12),$W$474,0))))*(1+B489))*(1-'P-Parametri'!$B$32)</f>
        <v>607985.04593628575</v>
      </c>
      <c r="Z489" s="10">
        <f>IF(Y488&lt;=0,Z488,Z488*(1-X489/Y488))+MAX(0,-('1-Input'!$B$10-W489-IF(AND($A489&gt;=1,$A489&lt;1+'1-Input'!$C$12),$W$474,0)))</f>
        <v>348146.56870217563</v>
      </c>
    </row>
    <row r="490" spans="1:26">
      <c r="A490" s="9">
        <f t="shared" si="9"/>
        <v>13</v>
      </c>
      <c r="B490" s="12">
        <f>IF($A490='P-Parametri'!$D$47,'P-Parametri'!$B$34,IF($A490='P-Parametri'!$D$48,'P-Parametri'!$C$34,'P-Parametri'!$D$50))</f>
        <v>2.7158250435358244E-2</v>
      </c>
      <c r="C490" s="10">
        <f>IF($A490&lt;='1-Input'!$B$26,0,IF($A490='1-Input'!$B$26+1,('1-Input'!$B$23+$C$475)*'1-Input'!$B$27,'1-Input'!$B$23+$C$475))</f>
        <v>0</v>
      </c>
      <c r="D490" s="10">
        <f>MAX(0,('1-Input'!$B$10-C490-IF(AND($A490&gt;=1,$A490&lt;1+'1-Input'!$C$12),$C$474,0)))/(1-'P-Parametri'!$B$31*MAX(0,IF(E489&lt;=0,0,(E489-F489)/E489)))</f>
        <v>32625.248121594443</v>
      </c>
      <c r="E490" s="10">
        <f>((E489-D490+MAX(0,-('1-Input'!$B$10-C490-IF(AND($A490&gt;=1,$A490&lt;1+'1-Input'!$C$12),$C$474,0))))*(1+B490))*(1-'P-Parametri'!$B$32)</f>
        <v>788915.3527416928</v>
      </c>
      <c r="F490" s="10">
        <f>IF(E489&lt;=0,F489,F489*(1-D490/E489))+MAX(0,-('1-Input'!$B$10-C490-IF(AND($A490&gt;=1,$A490&lt;1+'1-Input'!$C$12),$C$474,0)))</f>
        <v>440688.51197066967</v>
      </c>
      <c r="G490" s="10">
        <f>IF($A490&lt;='1-Input'!$B$26,0,IF($A490='1-Input'!$B$26+1,('1-Input'!$B$23+$G$475)*'1-Input'!$B$27,'1-Input'!$B$23+$G$475))</f>
        <v>0</v>
      </c>
      <c r="H490" s="10">
        <f>MAX(0,('1-Input'!$B$10-G490-IF(AND($A490&gt;=1,$A490&lt;1+'1-Input'!$C$12),$G$474,0)))/(1-'P-Parametri'!$B$31*MAX(0,IF(I489&lt;=0,0,(I489-J489)/I489)))</f>
        <v>32625.248121594443</v>
      </c>
      <c r="I490" s="10">
        <f>((I489-H490+MAX(0,-('1-Input'!$B$10-G490-IF(AND($A490&gt;=1,$A490&lt;1+'1-Input'!$C$12),$G$474,0))))*(1+B490))*(1-'P-Parametri'!$B$32)</f>
        <v>906827.32791468385</v>
      </c>
      <c r="J490" s="10">
        <f>IF(I489&lt;=0,J489,J489*(1-H490/I489))+MAX(0,-('1-Input'!$B$10-G490-IF(AND($A490&gt;=1,$A490&lt;1+'1-Input'!$C$12),$G$474,0)))</f>
        <v>506554.20047821919</v>
      </c>
      <c r="K490" s="10">
        <f>IF($A490&lt;='1-Input'!$B$26,0,IF($A490='1-Input'!$B$26+1,('1-Input'!$B$23+$K$475)*'1-Input'!$B$27,'1-Input'!$B$23+$K$475))</f>
        <v>0</v>
      </c>
      <c r="L490" s="10">
        <f>MAX(0,('1-Input'!$B$10-K490-IF(AND($A490&gt;=1,$A490&lt;1+'1-Input'!$C$12),$K$474,0)))/(1-'P-Parametri'!$B$31*MAX(0,IF(M489&lt;=0,0,(M489-N489)/M489)))</f>
        <v>32625.248121594439</v>
      </c>
      <c r="M490" s="10">
        <f>((M489-L490+MAX(0,-('1-Input'!$B$10-K490-IF(AND($A490&gt;=1,$A490&lt;1+'1-Input'!$C$12),$K$474,0))))*(1+B490))*(1-'P-Parametri'!$B$32)</f>
        <v>526054.63836816314</v>
      </c>
      <c r="N490" s="10">
        <f>IF(M489&lt;=0,N489,N489*(1-L490/M489))+MAX(0,-('1-Input'!$B$10-K490-IF(AND($A490&gt;=1,$A490&lt;1+'1-Input'!$C$12),$K$474,0)))</f>
        <v>293854.38500097161</v>
      </c>
      <c r="O490" s="10">
        <f>IF($A490&lt;='1-Input'!$B$26,0,IF($A490='1-Input'!$B$26+1,('1-Input'!$B$23+$O$475)*'1-Input'!$B$27,'1-Input'!$B$23+$O$475))</f>
        <v>0</v>
      </c>
      <c r="P490" s="10">
        <f>MAX(0,('1-Input'!$B$10-O490-IF(AND($A490&gt;=1,$A490&lt;1+'1-Input'!$C$12),$O$474,0)))/(1-'P-Parametri'!$B$31*MAX(0,IF(Q489&lt;=0,0,(Q489-R489)/Q489)))</f>
        <v>32625.248121594439</v>
      </c>
      <c r="Q490" s="10">
        <f>((Q489-P490+MAX(0,-('1-Input'!$B$10-O490-IF(AND($A490&gt;=1,$A490&lt;1+'1-Input'!$C$12),$O$474,0))))*(1+B490))*(1-'P-Parametri'!$B$32)</f>
        <v>594384.20101029309</v>
      </c>
      <c r="R490" s="10">
        <f>IF(Q489&lt;=0,R489,R489*(1-P490/Q489))+MAX(0,-('1-Input'!$B$10-O490-IF(AND($A490&gt;=1,$A490&lt;1+'1-Input'!$C$12),$O$474,0)))</f>
        <v>332023.3129850949</v>
      </c>
      <c r="S490" s="10">
        <f>IF($A490&lt;='1-Input'!$B$26,0,IF($A490='1-Input'!$B$26+1,('1-Input'!$B$23+$S$475)*'1-Input'!$B$27,'1-Input'!$B$23+$S$475))</f>
        <v>0</v>
      </c>
      <c r="T490" s="10">
        <f>MAX(0,('1-Input'!$B$10-S490-IF(AND($A490&gt;=1,$A490&lt;1+'1-Input'!$C$12),$S$474,0)))/(1-'P-Parametri'!$B$31*MAX(0,IF(U489&lt;=0,0,(U489-V489)/U489)))</f>
        <v>32625.248121594439</v>
      </c>
      <c r="U490" s="10">
        <f>((U489-T490+MAX(0,-('1-Input'!$B$10-S490-IF(AND($A490&gt;=1,$A490&lt;1+'1-Input'!$C$12),$S$474,0))))*(1+B490))*(1-'P-Parametri'!$B$32)</f>
        <v>589216.36880477075</v>
      </c>
      <c r="V490" s="10">
        <f>IF(U489&lt;=0,V489,V489*(1-T490/U489))+MAX(0,-('1-Input'!$B$10-S490-IF(AND($A490&gt;=1,$A490&lt;1+'1-Input'!$C$12),$S$474,0)))</f>
        <v>329136.55932153499</v>
      </c>
      <c r="W490" s="10">
        <f>IF($A490&lt;='1-Input'!$B$26,0,IF($A490='1-Input'!$B$26+1,('1-Input'!$B$23+$W$475)*'1-Input'!$B$27,'1-Input'!$B$23+$W$475))</f>
        <v>0</v>
      </c>
      <c r="X490" s="10">
        <f>MAX(0,('1-Input'!$B$10-W490-IF(AND($A490&gt;=1,$A490&lt;1+'1-Input'!$C$12),$W$474,0)))/(1-'P-Parametri'!$B$31*MAX(0,IF(Y489&lt;=0,0,(Y489-Z489)/Y489)))</f>
        <v>32625.248121594439</v>
      </c>
      <c r="Y490" s="10">
        <f>((Y489-X490+MAX(0,-('1-Input'!$B$10-W490-IF(AND($A490&gt;=1,$A490&lt;1+'1-Input'!$C$12),$W$474,0))))*(1+B490))*(1-'P-Parametri'!$B$32)</f>
        <v>589803.59216759133</v>
      </c>
      <c r="Z490" s="10">
        <f>IF(Y489&lt;=0,Z489,Z489*(1-X490/Y489))+MAX(0,-('1-Input'!$B$10-W490-IF(AND($A490&gt;=1,$A490&lt;1+'1-Input'!$C$12),$W$474,0)))</f>
        <v>329464.58258671366</v>
      </c>
    </row>
    <row r="491" spans="1:26">
      <c r="A491" s="9">
        <f t="shared" si="9"/>
        <v>14</v>
      </c>
      <c r="B491" s="12">
        <f>IF($A491='P-Parametri'!$D$47,'P-Parametri'!$B$34,IF($A491='P-Parametri'!$D$48,'P-Parametri'!$C$34,'P-Parametri'!$D$50))</f>
        <v>2.7158250435358244E-2</v>
      </c>
      <c r="C491" s="10">
        <f>IF($A491&lt;='1-Input'!$B$26,0,IF($A491='1-Input'!$B$26+1,('1-Input'!$B$23+$C$475)*'1-Input'!$B$27,'1-Input'!$B$23+$C$475))</f>
        <v>0</v>
      </c>
      <c r="D491" s="10">
        <f>MAX(0,('1-Input'!$B$10-C491-IF(AND($A491&gt;=1,$A491&lt;1+'1-Input'!$C$12),$C$474,0)))/(1-'P-Parametri'!$B$31*MAX(0,IF(E490&lt;=0,0,(E490-F490)/E490)))</f>
        <v>32759.62085292787</v>
      </c>
      <c r="E491" s="10">
        <f>((E490-D491+MAX(0,-('1-Input'!$B$10-C491-IF(AND($A491&gt;=1,$A491&lt;1+'1-Input'!$C$12),$C$474,0))))*(1+B491))*(1-'P-Parametri'!$B$32)</f>
        <v>775138.21542628447</v>
      </c>
      <c r="F491" s="10">
        <f>IF(E490&lt;=0,F490,F490*(1-D491/E490))+MAX(0,-('1-Input'!$B$10-C491-IF(AND($A491&gt;=1,$A491&lt;1+'1-Input'!$C$12),$C$474,0)))</f>
        <v>422388.97132131056</v>
      </c>
      <c r="G491" s="10">
        <f>IF($A491&lt;='1-Input'!$B$26,0,IF($A491='1-Input'!$B$26+1,('1-Input'!$B$23+$G$475)*'1-Input'!$B$27,'1-Input'!$B$23+$G$475))</f>
        <v>0</v>
      </c>
      <c r="H491" s="10">
        <f>MAX(0,('1-Input'!$B$10-G491-IF(AND($A491&gt;=1,$A491&lt;1+'1-Input'!$C$12),$G$474,0)))/(1-'P-Parametri'!$B$31*MAX(0,IF(I490&lt;=0,0,(I490-J490)/I490)))</f>
        <v>32759.620852927874</v>
      </c>
      <c r="I491" s="10">
        <f>((I490-H491+MAX(0,-('1-Input'!$B$10-G491-IF(AND($A491&gt;=1,$A491&lt;1+'1-Input'!$C$12),$G$474,0))))*(1+B491))*(1-'P-Parametri'!$B$32)</f>
        <v>896010.24503410328</v>
      </c>
      <c r="J491" s="10">
        <f>IF(I490&lt;=0,J490,J490*(1-H491/I490))+MAX(0,-('1-Input'!$B$10-G491-IF(AND($A491&gt;=1,$A491&lt;1+'1-Input'!$C$12),$G$474,0)))</f>
        <v>488254.65982886008</v>
      </c>
      <c r="K491" s="10">
        <f>IF($A491&lt;='1-Input'!$B$26,0,IF($A491='1-Input'!$B$26+1,('1-Input'!$B$23+$K$475)*'1-Input'!$B$27,'1-Input'!$B$23+$K$475))</f>
        <v>0</v>
      </c>
      <c r="L491" s="10">
        <f>MAX(0,('1-Input'!$B$10-K491-IF(AND($A491&gt;=1,$A491&lt;1+'1-Input'!$C$12),$K$474,0)))/(1-'P-Parametri'!$B$31*MAX(0,IF(M490&lt;=0,0,(M490-N490)/M490)))</f>
        <v>32759.62085292787</v>
      </c>
      <c r="M491" s="10">
        <f>((M490-L491+MAX(0,-('1-Input'!$B$10-K491-IF(AND($A491&gt;=1,$A491&lt;1+'1-Input'!$C$12),$K$474,0))))*(1+B491))*(1-'P-Parametri'!$B$32)</f>
        <v>505678.66304514965</v>
      </c>
      <c r="N491" s="10">
        <f>IF(M490&lt;=0,N490,N490*(1-L491/M490))+MAX(0,-('1-Input'!$B$10-K491-IF(AND($A491&gt;=1,$A491&lt;1+'1-Input'!$C$12),$K$474,0)))</f>
        <v>275554.84435161244</v>
      </c>
      <c r="O491" s="10">
        <f>IF($A491&lt;='1-Input'!$B$26,0,IF($A491='1-Input'!$B$26+1,('1-Input'!$B$23+$O$475)*'1-Input'!$B$27,'1-Input'!$B$23+$O$475))</f>
        <v>0</v>
      </c>
      <c r="P491" s="10">
        <f>MAX(0,('1-Input'!$B$10-O491-IF(AND($A491&gt;=1,$A491&lt;1+'1-Input'!$C$12),$O$474,0)))/(1-'P-Parametri'!$B$31*MAX(0,IF(Q490&lt;=0,0,(Q490-R490)/Q490)))</f>
        <v>32759.62085292787</v>
      </c>
      <c r="Q491" s="10">
        <f>((Q490-P491+MAX(0,-('1-Input'!$B$10-O491-IF(AND($A491&gt;=1,$A491&lt;1+'1-Input'!$C$12),$O$474,0))))*(1+B491))*(1-'P-Parametri'!$B$32)</f>
        <v>575723.56651361997</v>
      </c>
      <c r="R491" s="10">
        <f>IF(Q490&lt;=0,R490,R490*(1-P491/Q490))+MAX(0,-('1-Input'!$B$10-O491-IF(AND($A491&gt;=1,$A491&lt;1+'1-Input'!$C$12),$O$474,0)))</f>
        <v>313723.77233573579</v>
      </c>
      <c r="S491" s="10">
        <f>IF($A491&lt;='1-Input'!$B$26,0,IF($A491='1-Input'!$B$26+1,('1-Input'!$B$23+$S$475)*'1-Input'!$B$27,'1-Input'!$B$23+$S$475))</f>
        <v>0</v>
      </c>
      <c r="T491" s="10">
        <f>MAX(0,('1-Input'!$B$10-S491-IF(AND($A491&gt;=1,$A491&lt;1+'1-Input'!$C$12),$S$474,0)))/(1-'P-Parametri'!$B$31*MAX(0,IF(U490&lt;=0,0,(U490-V490)/U490)))</f>
        <v>32759.62085292787</v>
      </c>
      <c r="U491" s="10">
        <f>((U490-T491+MAX(0,-('1-Input'!$B$10-S491-IF(AND($A491&gt;=1,$A491&lt;1+'1-Input'!$C$12),$S$474,0))))*(1+B491))*(1-'P-Parametri'!$B$32)</f>
        <v>570426.0013898256</v>
      </c>
      <c r="V491" s="10">
        <f>IF(U490&lt;=0,V490,V490*(1-T491/U490))+MAX(0,-('1-Input'!$B$10-S491-IF(AND($A491&gt;=1,$A491&lt;1+'1-Input'!$C$12),$S$474,0)))</f>
        <v>310837.01867217582</v>
      </c>
      <c r="W491" s="10">
        <f>IF($A491&lt;='1-Input'!$B$26,0,IF($A491='1-Input'!$B$26+1,('1-Input'!$B$23+$W$475)*'1-Input'!$B$27,'1-Input'!$B$23+$W$475))</f>
        <v>0</v>
      </c>
      <c r="X491" s="10">
        <f>MAX(0,('1-Input'!$B$10-W491-IF(AND($A491&gt;=1,$A491&lt;1+'1-Input'!$C$12),$W$474,0)))/(1-'P-Parametri'!$B$31*MAX(0,IF(Y490&lt;=0,0,(Y490-Z490)/Y490)))</f>
        <v>32759.620852927867</v>
      </c>
      <c r="Y491" s="10">
        <f>((Y490-X491+MAX(0,-('1-Input'!$B$10-W491-IF(AND($A491&gt;=1,$A491&lt;1+'1-Input'!$C$12),$W$474,0))))*(1+B491))*(1-'P-Parametri'!$B$32)</f>
        <v>571027.96636915125</v>
      </c>
      <c r="Z491" s="10">
        <f>IF(Y490&lt;=0,Z490,Z490*(1-X491/Y490))+MAX(0,-('1-Input'!$B$10-W491-IF(AND($A491&gt;=1,$A491&lt;1+'1-Input'!$C$12),$W$474,0)))</f>
        <v>311165.04193735449</v>
      </c>
    </row>
    <row r="492" spans="1:26">
      <c r="A492" s="9">
        <f t="shared" si="9"/>
        <v>15</v>
      </c>
      <c r="B492" s="12">
        <f>IF($A492='P-Parametri'!$D$47,'P-Parametri'!$B$34,IF($A492='P-Parametri'!$D$48,'P-Parametri'!$C$34,'P-Parametri'!$D$50))</f>
        <v>2.7158250435358244E-2</v>
      </c>
      <c r="C492" s="10">
        <f>IF($A492&lt;='1-Input'!$B$26,0,IF($A492='1-Input'!$B$26+1,('1-Input'!$B$23+$C$475)*'1-Input'!$B$27,'1-Input'!$B$23+$C$475))</f>
        <v>0</v>
      </c>
      <c r="D492" s="10">
        <f>MAX(0,('1-Input'!$B$10-C492-IF(AND($A492&gt;=1,$A492&lt;1+'1-Input'!$C$12),$C$474,0)))/(1-'P-Parametri'!$B$31*MAX(0,IF(E491&lt;=0,0,(E491-F491)/E491)))</f>
        <v>32891.773758419477</v>
      </c>
      <c r="E492" s="10">
        <f>((E491-D492+MAX(0,-('1-Input'!$B$10-C492-IF(AND($A492&gt;=1,$A492&lt;1+'1-Input'!$C$12),$C$474,0))))*(1+B492))*(1-'P-Parametri'!$B$32)</f>
        <v>760879.74730260356</v>
      </c>
      <c r="F492" s="10">
        <f>IF(E491&lt;=0,F491,F491*(1-D492/E491))+MAX(0,-('1-Input'!$B$10-C492-IF(AND($A492&gt;=1,$A492&lt;1+'1-Input'!$C$12),$C$474,0)))</f>
        <v>404465.55817219673</v>
      </c>
      <c r="G492" s="10">
        <f>IF($A492&lt;='1-Input'!$B$26,0,IF($A492='1-Input'!$B$26+1,('1-Input'!$B$23+$G$475)*'1-Input'!$B$27,'1-Input'!$B$23+$G$475))</f>
        <v>0</v>
      </c>
      <c r="H492" s="10">
        <f>MAX(0,('1-Input'!$B$10-G492-IF(AND($A492&gt;=1,$A492&lt;1+'1-Input'!$C$12),$G$474,0)))/(1-'P-Parametri'!$B$31*MAX(0,IF(I491&lt;=0,0,(I491-J491)/I491)))</f>
        <v>32891.773758419477</v>
      </c>
      <c r="I492" s="10">
        <f>((I491-H492+MAX(0,-('1-Input'!$B$10-G492-IF(AND($A492&gt;=1,$A492&lt;1+'1-Input'!$C$12),$G$474,0))))*(1+B492))*(1-'P-Parametri'!$B$32)</f>
        <v>884786.1403562245</v>
      </c>
      <c r="J492" s="10">
        <f>IF(I491&lt;=0,J491,J491*(1-H492/I491))+MAX(0,-('1-Input'!$B$10-G492-IF(AND($A492&gt;=1,$A492&lt;1+'1-Input'!$C$12),$G$474,0)))</f>
        <v>470331.24667974625</v>
      </c>
      <c r="K492" s="10">
        <f>IF($A492&lt;='1-Input'!$B$26,0,IF($A492='1-Input'!$B$26+1,('1-Input'!$B$23+$K$475)*'1-Input'!$B$27,'1-Input'!$B$23+$K$475))</f>
        <v>0</v>
      </c>
      <c r="L492" s="10">
        <f>MAX(0,('1-Input'!$B$10-K492-IF(AND($A492&gt;=1,$A492&lt;1+'1-Input'!$C$12),$K$474,0)))/(1-'P-Parametri'!$B$31*MAX(0,IF(M491&lt;=0,0,(M491-N491)/M491)))</f>
        <v>32891.773758419469</v>
      </c>
      <c r="M492" s="10">
        <f>((M491-L492+MAX(0,-('1-Input'!$B$10-K492-IF(AND($A492&gt;=1,$A492&lt;1+'1-Input'!$C$12),$K$474,0))))*(1+B492))*(1-'P-Parametri'!$B$32)</f>
        <v>484655.70012047613</v>
      </c>
      <c r="N492" s="10">
        <f>IF(M491&lt;=0,N491,N491*(1-L492/M491))+MAX(0,-('1-Input'!$B$10-K492-IF(AND($A492&gt;=1,$A492&lt;1+'1-Input'!$C$12),$K$474,0)))</f>
        <v>257631.43120249861</v>
      </c>
      <c r="O492" s="10">
        <f>IF($A492&lt;='1-Input'!$B$26,0,IF($A492='1-Input'!$B$26+1,('1-Input'!$B$23+$O$475)*'1-Input'!$B$27,'1-Input'!$B$23+$O$475))</f>
        <v>0</v>
      </c>
      <c r="P492" s="10">
        <f>MAX(0,('1-Input'!$B$10-O492-IF(AND($A492&gt;=1,$A492&lt;1+'1-Input'!$C$12),$O$474,0)))/(1-'P-Parametri'!$B$31*MAX(0,IF(Q491&lt;=0,0,(Q491-R491)/Q491)))</f>
        <v>32891.773758419469</v>
      </c>
      <c r="Q492" s="10">
        <f>((Q491-P492+MAX(0,-('1-Input'!$B$10-O492-IF(AND($A492&gt;=1,$A492&lt;1+'1-Input'!$C$12),$O$474,0))))*(1+B492))*(1-'P-Parametri'!$B$32)</f>
        <v>556459.00621806656</v>
      </c>
      <c r="R492" s="10">
        <f>IF(Q491&lt;=0,R491,R491*(1-P492/Q491))+MAX(0,-('1-Input'!$B$10-O492-IF(AND($A492&gt;=1,$A492&lt;1+'1-Input'!$C$12),$O$474,0)))</f>
        <v>295800.35918662196</v>
      </c>
      <c r="S492" s="10">
        <f>IF($A492&lt;='1-Input'!$B$26,0,IF($A492='1-Input'!$B$26+1,('1-Input'!$B$23+$S$475)*'1-Input'!$B$27,'1-Input'!$B$23+$S$475))</f>
        <v>0</v>
      </c>
      <c r="T492" s="10">
        <f>MAX(0,('1-Input'!$B$10-S492-IF(AND($A492&gt;=1,$A492&lt;1+'1-Input'!$C$12),$S$474,0)))/(1-'P-Parametri'!$B$31*MAX(0,IF(U491&lt;=0,0,(U491-V491)/U491)))</f>
        <v>32891.773758419469</v>
      </c>
      <c r="U492" s="10">
        <f>((U491-T492+MAX(0,-('1-Input'!$B$10-S492-IF(AND($A492&gt;=1,$A492&lt;1+'1-Input'!$C$12),$S$474,0))))*(1+B492))*(1-'P-Parametri'!$B$32)</f>
        <v>551028.45136939071</v>
      </c>
      <c r="V492" s="10">
        <f>IF(U491&lt;=0,V491,V491*(1-T492/U491))+MAX(0,-('1-Input'!$B$10-S492-IF(AND($A492&gt;=1,$A492&lt;1+'1-Input'!$C$12),$S$474,0)))</f>
        <v>292913.605523062</v>
      </c>
      <c r="W492" s="10">
        <f>IF($A492&lt;='1-Input'!$B$26,0,IF($A492='1-Input'!$B$26+1,('1-Input'!$B$23+$W$475)*'1-Input'!$B$27,'1-Input'!$B$23+$W$475))</f>
        <v>0</v>
      </c>
      <c r="X492" s="10">
        <f>MAX(0,('1-Input'!$B$10-W492-IF(AND($A492&gt;=1,$A492&lt;1+'1-Input'!$C$12),$W$474,0)))/(1-'P-Parametri'!$B$31*MAX(0,IF(Y491&lt;=0,0,(Y491-Z491)/Y491)))</f>
        <v>32891.773758419469</v>
      </c>
      <c r="Y492" s="10">
        <f>((Y491-X492+MAX(0,-('1-Input'!$B$10-W492-IF(AND($A492&gt;=1,$A492&lt;1+'1-Input'!$C$12),$W$474,0))))*(1+B492))*(1-'P-Parametri'!$B$32)</f>
        <v>551645.52803778823</v>
      </c>
      <c r="Z492" s="10">
        <f>IF(Y491&lt;=0,Z491,Z491*(1-X492/Y491))+MAX(0,-('1-Input'!$B$10-W492-IF(AND($A492&gt;=1,$A492&lt;1+'1-Input'!$C$12),$W$474,0)))</f>
        <v>293241.62878824066</v>
      </c>
    </row>
    <row r="493" spans="1:26">
      <c r="A493" s="9">
        <f t="shared" si="9"/>
        <v>16</v>
      </c>
      <c r="B493" s="12">
        <f>IF($A493='P-Parametri'!$D$47,'P-Parametri'!$B$34,IF($A493='P-Parametri'!$D$48,'P-Parametri'!$C$34,'P-Parametri'!$D$50))</f>
        <v>2.7158250435358244E-2</v>
      </c>
      <c r="C493" s="10">
        <f>IF($A493&lt;='1-Input'!$B$26,0,IF($A493='1-Input'!$B$26+1,('1-Input'!$B$23+$C$475)*'1-Input'!$B$27,'1-Input'!$B$23+$C$475))</f>
        <v>0</v>
      </c>
      <c r="D493" s="10">
        <f>MAX(0,('1-Input'!$B$10-C493-IF(AND($A493&gt;=1,$A493&lt;1+'1-Input'!$C$12),$C$474,0)))/(1-'P-Parametri'!$B$31*MAX(0,IF(E492&lt;=0,0,(E492-F492)/E492)))</f>
        <v>33021.721777318904</v>
      </c>
      <c r="E493" s="10">
        <f>((E492-D493+MAX(0,-('1-Input'!$B$10-C493-IF(AND($A493&gt;=1,$A493&lt;1+'1-Input'!$C$12),$C$474,0))))*(1+B493))*(1-'P-Parametri'!$B$32)</f>
        <v>746130.12531175802</v>
      </c>
      <c r="F493" s="10">
        <f>IF(E492&lt;=0,F492,F492*(1-D493/E492))+MAX(0,-('1-Input'!$B$10-C493-IF(AND($A493&gt;=1,$A493&lt;1+'1-Input'!$C$12),$C$474,0)))</f>
        <v>386911.99707687361</v>
      </c>
      <c r="G493" s="10">
        <f>IF($A493&lt;='1-Input'!$B$26,0,IF($A493='1-Input'!$B$26+1,('1-Input'!$B$23+$G$475)*'1-Input'!$B$27,'1-Input'!$B$23+$G$475))</f>
        <v>0</v>
      </c>
      <c r="H493" s="10">
        <f>MAX(0,('1-Input'!$B$10-G493-IF(AND($A493&gt;=1,$A493&lt;1+'1-Input'!$C$12),$G$474,0)))/(1-'P-Parametri'!$B$31*MAX(0,IF(I492&lt;=0,0,(I492-J492)/I492)))</f>
        <v>33021.721777318904</v>
      </c>
      <c r="I493" s="10">
        <f>((I492-H493+MAX(0,-('1-Input'!$B$10-G493-IF(AND($A493&gt;=1,$A493&lt;1+'1-Input'!$C$12),$G$474,0))))*(1+B493))*(1-'P-Parametri'!$B$32)</f>
        <v>873147.05627065757</v>
      </c>
      <c r="J493" s="10">
        <f>IF(I492&lt;=0,J492,J492*(1-H493/I492))+MAX(0,-('1-Input'!$B$10-G493-IF(AND($A493&gt;=1,$A493&lt;1+'1-Input'!$C$12),$G$474,0)))</f>
        <v>452777.68558442313</v>
      </c>
      <c r="K493" s="10">
        <f>IF($A493&lt;='1-Input'!$B$26,0,IF($A493='1-Input'!$B$26+1,('1-Input'!$B$23+$K$475)*'1-Input'!$B$27,'1-Input'!$B$23+$K$475))</f>
        <v>0</v>
      </c>
      <c r="L493" s="10">
        <f>MAX(0,('1-Input'!$B$10-K493-IF(AND($A493&gt;=1,$A493&lt;1+'1-Input'!$C$12),$K$474,0)))/(1-'P-Parametri'!$B$31*MAX(0,IF(M492&lt;=0,0,(M492-N492)/M492)))</f>
        <v>33021.721777318897</v>
      </c>
      <c r="M493" s="10">
        <f>((M492-L493+MAX(0,-('1-Input'!$B$10-K493-IF(AND($A493&gt;=1,$A493&lt;1+'1-Input'!$C$12),$K$474,0))))*(1+B493))*(1-'P-Parametri'!$B$32)</f>
        <v>462971.76789805363</v>
      </c>
      <c r="N493" s="10">
        <f>IF(M492&lt;=0,N492,N492*(1-L493/M492))+MAX(0,-('1-Input'!$B$10-K493-IF(AND($A493&gt;=1,$A493&lt;1+'1-Input'!$C$12),$K$474,0)))</f>
        <v>240077.87010717549</v>
      </c>
      <c r="O493" s="10">
        <f>IF($A493&lt;='1-Input'!$B$26,0,IF($A493='1-Input'!$B$26+1,('1-Input'!$B$23+$O$475)*'1-Input'!$B$27,'1-Input'!$B$23+$O$475))</f>
        <v>0</v>
      </c>
      <c r="P493" s="10">
        <f>MAX(0,('1-Input'!$B$10-O493-IF(AND($A493&gt;=1,$A493&lt;1+'1-Input'!$C$12),$O$474,0)))/(1-'P-Parametri'!$B$31*MAX(0,IF(Q492&lt;=0,0,(Q492-R492)/Q492)))</f>
        <v>33021.721777318897</v>
      </c>
      <c r="Q493" s="10">
        <f>((Q492-P493+MAX(0,-('1-Input'!$B$10-O493-IF(AND($A493&gt;=1,$A493&lt;1+'1-Input'!$C$12),$O$474,0))))*(1+B493))*(1-'P-Parametri'!$B$32)</f>
        <v>536577.61944819579</v>
      </c>
      <c r="R493" s="10">
        <f>IF(Q492&lt;=0,R492,R492*(1-P493/Q492))+MAX(0,-('1-Input'!$B$10-O493-IF(AND($A493&gt;=1,$A493&lt;1+'1-Input'!$C$12),$O$474,0)))</f>
        <v>278246.79809129884</v>
      </c>
      <c r="S493" s="10">
        <f>IF($A493&lt;='1-Input'!$B$26,0,IF($A493='1-Input'!$B$26+1,('1-Input'!$B$23+$S$475)*'1-Input'!$B$27,'1-Input'!$B$23+$S$475))</f>
        <v>0</v>
      </c>
      <c r="T493" s="10">
        <f>MAX(0,('1-Input'!$B$10-S493-IF(AND($A493&gt;=1,$A493&lt;1+'1-Input'!$C$12),$S$474,0)))/(1-'P-Parametri'!$B$31*MAX(0,IF(U492&lt;=0,0,(U492-V492)/U492)))</f>
        <v>33021.721777318897</v>
      </c>
      <c r="U493" s="10">
        <f>((U492-T493+MAX(0,-('1-Input'!$B$10-S493-IF(AND($A493&gt;=1,$A493&lt;1+'1-Input'!$C$12),$S$474,0))))*(1+B493))*(1-'P-Parametri'!$B$32)</f>
        <v>531010.73630937119</v>
      </c>
      <c r="V493" s="10">
        <f>IF(U492&lt;=0,V492,V492*(1-T493/U492))+MAX(0,-('1-Input'!$B$10-S493-IF(AND($A493&gt;=1,$A493&lt;1+'1-Input'!$C$12),$S$474,0)))</f>
        <v>275360.04442773887</v>
      </c>
      <c r="W493" s="10">
        <f>IF($A493&lt;='1-Input'!$B$26,0,IF($A493='1-Input'!$B$26+1,('1-Input'!$B$23+$W$475)*'1-Input'!$B$27,'1-Input'!$B$23+$W$475))</f>
        <v>0</v>
      </c>
      <c r="X493" s="10">
        <f>MAX(0,('1-Input'!$B$10-W493-IF(AND($A493&gt;=1,$A493&lt;1+'1-Input'!$C$12),$W$474,0)))/(1-'P-Parametri'!$B$31*MAX(0,IF(Y492&lt;=0,0,(Y492-Z492)/Y492)))</f>
        <v>33021.721777318897</v>
      </c>
      <c r="Y493" s="10">
        <f>((Y492-X493+MAX(0,-('1-Input'!$B$10-W493-IF(AND($A493&gt;=1,$A493&lt;1+'1-Input'!$C$12),$W$474,0))))*(1+B493))*(1-'P-Parametri'!$B$32)</f>
        <v>531643.30402968451</v>
      </c>
      <c r="Z493" s="10">
        <f>IF(Y492&lt;=0,Z492,Z492*(1-X493/Y492))+MAX(0,-('1-Input'!$B$10-W493-IF(AND($A493&gt;=1,$A493&lt;1+'1-Input'!$C$12),$W$474,0)))</f>
        <v>275688.06769291754</v>
      </c>
    </row>
    <row r="494" spans="1:26">
      <c r="A494" s="9">
        <f t="shared" si="9"/>
        <v>17</v>
      </c>
      <c r="B494" s="12">
        <f>IF($A494='P-Parametri'!$D$47,'P-Parametri'!$B$34,IF($A494='P-Parametri'!$D$48,'P-Parametri'!$C$34,'P-Parametri'!$D$50))</f>
        <v>2.7158250435358244E-2</v>
      </c>
      <c r="C494" s="10">
        <f>IF($A494&lt;='1-Input'!$B$26,0,IF($A494='1-Input'!$B$26+1,('1-Input'!$B$23+$C$475)*'1-Input'!$B$27,'1-Input'!$B$23+$C$475))</f>
        <v>0</v>
      </c>
      <c r="D494" s="10">
        <f>MAX(0,('1-Input'!$B$10-C494-IF(AND($A494&gt;=1,$A494&lt;1+'1-Input'!$C$12),$C$474,0)))/(1-'P-Parametri'!$B$31*MAX(0,IF(E493&lt;=0,0,(E493-F493)/E493)))</f>
        <v>33149.48068724366</v>
      </c>
      <c r="E494" s="10">
        <f>((E493-D494+MAX(0,-('1-Input'!$B$10-C494-IF(AND($A494&gt;=1,$A494&lt;1+'1-Input'!$C$12),$C$474,0))))*(1+B494))*(1-'P-Parametri'!$B$32)</f>
        <v>730879.26362373657</v>
      </c>
      <c r="F494" s="10">
        <f>IF(E493&lt;=0,F493,F493*(1-D494/E493))+MAX(0,-('1-Input'!$B$10-C494-IF(AND($A494&gt;=1,$A494&lt;1+'1-Input'!$C$12),$C$474,0)))</f>
        <v>369722.05749441328</v>
      </c>
      <c r="G494" s="10">
        <f>IF($A494&lt;='1-Input'!$B$26,0,IF($A494='1-Input'!$B$26+1,('1-Input'!$B$23+$G$475)*'1-Input'!$B$27,'1-Input'!$B$23+$G$475))</f>
        <v>0</v>
      </c>
      <c r="H494" s="10">
        <f>MAX(0,('1-Input'!$B$10-G494-IF(AND($A494&gt;=1,$A494&lt;1+'1-Input'!$C$12),$G$474,0)))/(1-'P-Parametri'!$B$31*MAX(0,IF(I493&lt;=0,0,(I493-J493)/I493)))</f>
        <v>33149.48068724366</v>
      </c>
      <c r="I494" s="10">
        <f>((I493-H494+MAX(0,-('1-Input'!$B$10-G494-IF(AND($A494&gt;=1,$A494&lt;1+'1-Input'!$C$12),$G$474,0))))*(1+B494))*(1-'P-Parametri'!$B$32)</f>
        <v>861084.81922598963</v>
      </c>
      <c r="J494" s="10">
        <f>IF(I493&lt;=0,J493,J493*(1-H494/I493))+MAX(0,-('1-Input'!$B$10-G494-IF(AND($A494&gt;=1,$A494&lt;1+'1-Input'!$C$12),$G$474,0)))</f>
        <v>435587.74600196281</v>
      </c>
      <c r="K494" s="10">
        <f>IF($A494&lt;='1-Input'!$B$26,0,IF($A494='1-Input'!$B$26+1,('1-Input'!$B$23+$K$475)*'1-Input'!$B$27,'1-Input'!$B$23+$K$475))</f>
        <v>0</v>
      </c>
      <c r="L494" s="10">
        <f>MAX(0,('1-Input'!$B$10-K494-IF(AND($A494&gt;=1,$A494&lt;1+'1-Input'!$C$12),$K$474,0)))/(1-'P-Parametri'!$B$31*MAX(0,IF(M493&lt;=0,0,(M493-N493)/M493)))</f>
        <v>33149.480687243653</v>
      </c>
      <c r="M494" s="10">
        <f>((M493-L494+MAX(0,-('1-Input'!$B$10-K494-IF(AND($A494&gt;=1,$A494&lt;1+'1-Input'!$C$12),$K$474,0))))*(1+B494))*(1-'P-Parametri'!$B$32)</f>
        <v>440612.51751252054</v>
      </c>
      <c r="N494" s="10">
        <f>IF(M493&lt;=0,N493,N493*(1-L494/M493))+MAX(0,-('1-Input'!$B$10-K494-IF(AND($A494&gt;=1,$A494&lt;1+'1-Input'!$C$12),$K$474,0)))</f>
        <v>222887.93052471514</v>
      </c>
      <c r="O494" s="10">
        <f>IF($A494&lt;='1-Input'!$B$26,0,IF($A494='1-Input'!$B$26+1,('1-Input'!$B$23+$O$475)*'1-Input'!$B$27,'1-Input'!$B$23+$O$475))</f>
        <v>0</v>
      </c>
      <c r="P494" s="10">
        <f>MAX(0,('1-Input'!$B$10-O494-IF(AND($A494&gt;=1,$A494&lt;1+'1-Input'!$C$12),$O$474,0)))/(1-'P-Parametri'!$B$31*MAX(0,IF(Q493&lt;=0,0,(Q493-R493)/Q493)))</f>
        <v>33149.480687243653</v>
      </c>
      <c r="Q494" s="10">
        <f>((Q493-P494+MAX(0,-('1-Input'!$B$10-O494-IF(AND($A494&gt;=1,$A494&lt;1+'1-Input'!$C$12),$O$474,0))))*(1+B494))*(1-'P-Parametri'!$B$32)</f>
        <v>516066.16549716913</v>
      </c>
      <c r="R494" s="10">
        <f>IF(Q493&lt;=0,R493,R493*(1-P494/Q493))+MAX(0,-('1-Input'!$B$10-O494-IF(AND($A494&gt;=1,$A494&lt;1+'1-Input'!$C$12),$O$474,0)))</f>
        <v>261056.85850883849</v>
      </c>
      <c r="S494" s="10">
        <f>IF($A494&lt;='1-Input'!$B$26,0,IF($A494='1-Input'!$B$26+1,('1-Input'!$B$23+$S$475)*'1-Input'!$B$27,'1-Input'!$B$23+$S$475))</f>
        <v>0</v>
      </c>
      <c r="T494" s="10">
        <f>MAX(0,('1-Input'!$B$10-S494-IF(AND($A494&gt;=1,$A494&lt;1+'1-Input'!$C$12),$S$474,0)))/(1-'P-Parametri'!$B$31*MAX(0,IF(U493&lt;=0,0,(U493-V493)/U493)))</f>
        <v>33149.480687243653</v>
      </c>
      <c r="U494" s="10">
        <f>((U493-T494+MAX(0,-('1-Input'!$B$10-S494-IF(AND($A494&gt;=1,$A494&lt;1+'1-Input'!$C$12),$S$474,0))))*(1+B494))*(1-'P-Parametri'!$B$32)</f>
        <v>510359.53169180645</v>
      </c>
      <c r="V494" s="10">
        <f>IF(U493&lt;=0,V493,V493*(1-T494/U493))+MAX(0,-('1-Input'!$B$10-S494-IF(AND($A494&gt;=1,$A494&lt;1+'1-Input'!$C$12),$S$474,0)))</f>
        <v>258170.10484527852</v>
      </c>
      <c r="W494" s="10">
        <f>IF($A494&lt;='1-Input'!$B$26,0,IF($A494='1-Input'!$B$26+1,('1-Input'!$B$23+$W$475)*'1-Input'!$B$27,'1-Input'!$B$23+$W$475))</f>
        <v>0</v>
      </c>
      <c r="X494" s="10">
        <f>MAX(0,('1-Input'!$B$10-W494-IF(AND($A494&gt;=1,$A494&lt;1+'1-Input'!$C$12),$W$474,0)))/(1-'P-Parametri'!$B$31*MAX(0,IF(Y493&lt;=0,0,(Y493-Z493)/Y493)))</f>
        <v>33149.480687243653</v>
      </c>
      <c r="Y494" s="10">
        <f>((Y493-X494+MAX(0,-('1-Input'!$B$10-W494-IF(AND($A494&gt;=1,$A494&lt;1+'1-Input'!$C$12),$W$474,0))))*(1+B494))*(1-'P-Parametri'!$B$32)</f>
        <v>511007.97935037967</v>
      </c>
      <c r="Z494" s="10">
        <f>IF(Y493&lt;=0,Z493,Z493*(1-X494/Y493))+MAX(0,-('1-Input'!$B$10-W494-IF(AND($A494&gt;=1,$A494&lt;1+'1-Input'!$C$12),$W$474,0)))</f>
        <v>258498.12811045715</v>
      </c>
    </row>
    <row r="495" spans="1:26">
      <c r="A495" s="9">
        <f t="shared" si="9"/>
        <v>18</v>
      </c>
      <c r="B495" s="12">
        <f>IF($A495='P-Parametri'!$D$47,'P-Parametri'!$B$34,IF($A495='P-Parametri'!$D$48,'P-Parametri'!$C$34,'P-Parametri'!$D$50))</f>
        <v>2.7158250435358244E-2</v>
      </c>
      <c r="C495" s="10">
        <f>IF($A495&lt;='1-Input'!$B$26,0,IF($A495='1-Input'!$B$26+1,('1-Input'!$B$23+$C$475)*'1-Input'!$B$27,'1-Input'!$B$23+$C$475))</f>
        <v>0</v>
      </c>
      <c r="D495" s="10">
        <f>MAX(0,('1-Input'!$B$10-C495-IF(AND($A495&gt;=1,$A495&lt;1+'1-Input'!$C$12),$C$474,0)))/(1-'P-Parametri'!$B$31*MAX(0,IF(E494&lt;=0,0,(E494-F494)/E494)))</f>
        <v>33275.067061672795</v>
      </c>
      <c r="E495" s="10">
        <f>((E494-D495+MAX(0,-('1-Input'!$B$10-C495-IF(AND($A495&gt;=1,$A495&lt;1+'1-Input'!$C$12),$C$474,0))))*(1+B495))*(1-'P-Parametri'!$B$32)</f>
        <v>715116.80622497911</v>
      </c>
      <c r="F495" s="10">
        <f>IF(E494&lt;=0,F494,F494*(1-D495/E494))+MAX(0,-('1-Input'!$B$10-C495-IF(AND($A495&gt;=1,$A495&lt;1+'1-Input'!$C$12),$C$474,0)))</f>
        <v>352889.55605455895</v>
      </c>
      <c r="G495" s="10">
        <f>IF($A495&lt;='1-Input'!$B$26,0,IF($A495='1-Input'!$B$26+1,('1-Input'!$B$23+$G$475)*'1-Input'!$B$27,'1-Input'!$B$23+$G$475))</f>
        <v>0</v>
      </c>
      <c r="H495" s="10">
        <f>MAX(0,('1-Input'!$B$10-G495-IF(AND($A495&gt;=1,$A495&lt;1+'1-Input'!$C$12),$G$474,0)))/(1-'P-Parametri'!$B$31*MAX(0,IF(I494&lt;=0,0,(I494-J494)/I494)))</f>
        <v>33275.067061672795</v>
      </c>
      <c r="I495" s="10">
        <f>((I494-H495+MAX(0,-('1-Input'!$B$10-G495-IF(AND($A495&gt;=1,$A495&lt;1+'1-Input'!$C$12),$G$474,0))))*(1+B495))*(1-'P-Parametri'!$B$32)</f>
        <v>848591.03349297435</v>
      </c>
      <c r="J495" s="10">
        <f>IF(I494&lt;=0,J494,J494*(1-H495/I494))+MAX(0,-('1-Input'!$B$10-G495-IF(AND($A495&gt;=1,$A495&lt;1+'1-Input'!$C$12),$G$474,0)))</f>
        <v>418755.24456210842</v>
      </c>
      <c r="K495" s="10">
        <f>IF($A495&lt;='1-Input'!$B$26,0,IF($A495='1-Input'!$B$26+1,('1-Input'!$B$23+$K$475)*'1-Input'!$B$27,'1-Input'!$B$23+$K$475))</f>
        <v>0</v>
      </c>
      <c r="L495" s="10">
        <f>MAX(0,('1-Input'!$B$10-K495-IF(AND($A495&gt;=1,$A495&lt;1+'1-Input'!$C$12),$K$474,0)))/(1-'P-Parametri'!$B$31*MAX(0,IF(M494&lt;=0,0,(M494-N494)/M494)))</f>
        <v>33275.067061672788</v>
      </c>
      <c r="M495" s="10">
        <f>((M494-L495+MAX(0,-('1-Input'!$B$10-K495-IF(AND($A495&gt;=1,$A495&lt;1+'1-Input'!$C$12),$K$474,0))))*(1+B495))*(1-'P-Parametri'!$B$32)</f>
        <v>417563.2228960084</v>
      </c>
      <c r="N495" s="10">
        <f>IF(M494&lt;=0,N494,N494*(1-L495/M494))+MAX(0,-('1-Input'!$B$10-K495-IF(AND($A495&gt;=1,$A495&lt;1+'1-Input'!$C$12),$K$474,0)))</f>
        <v>206055.42908486078</v>
      </c>
      <c r="O495" s="10">
        <f>IF($A495&lt;='1-Input'!$B$26,0,IF($A495='1-Input'!$B$26+1,('1-Input'!$B$23+$O$475)*'1-Input'!$B$27,'1-Input'!$B$23+$O$475))</f>
        <v>0</v>
      </c>
      <c r="P495" s="10">
        <f>MAX(0,('1-Input'!$B$10-O495-IF(AND($A495&gt;=1,$A495&lt;1+'1-Input'!$C$12),$O$474,0)))/(1-'P-Parametri'!$B$31*MAX(0,IF(Q494&lt;=0,0,(Q494-R494)/Q494)))</f>
        <v>33275.067061672788</v>
      </c>
      <c r="Q495" s="10">
        <f>((Q494-P495+MAX(0,-('1-Input'!$B$10-O495-IF(AND($A495&gt;=1,$A495&lt;1+'1-Input'!$C$12),$O$474,0))))*(1+B495))*(1-'P-Parametri'!$B$32)</f>
        <v>494911.05427477969</v>
      </c>
      <c r="R495" s="10">
        <f>IF(Q494&lt;=0,R494,R494*(1-P495/Q494))+MAX(0,-('1-Input'!$B$10-O495-IF(AND($A495&gt;=1,$A495&lt;1+'1-Input'!$C$12),$O$474,0)))</f>
        <v>244224.3570689841</v>
      </c>
      <c r="S495" s="10">
        <f>IF($A495&lt;='1-Input'!$B$26,0,IF($A495='1-Input'!$B$26+1,('1-Input'!$B$23+$S$475)*'1-Input'!$B$27,'1-Input'!$B$23+$S$475))</f>
        <v>0</v>
      </c>
      <c r="T495" s="10">
        <f>MAX(0,('1-Input'!$B$10-S495-IF(AND($A495&gt;=1,$A495&lt;1+'1-Input'!$C$12),$S$474,0)))/(1-'P-Parametri'!$B$31*MAX(0,IF(U494&lt;=0,0,(U494-V494)/U494)))</f>
        <v>33275.067061672788</v>
      </c>
      <c r="U495" s="10">
        <f>((U494-T495+MAX(0,-('1-Input'!$B$10-S495-IF(AND($A495&gt;=1,$A495&lt;1+'1-Input'!$C$12),$S$474,0))))*(1+B495))*(1-'P-Parametri'!$B$32)</f>
        <v>489061.16151137889</v>
      </c>
      <c r="V495" s="10">
        <f>IF(U494&lt;=0,V494,V494*(1-T495/U494))+MAX(0,-('1-Input'!$B$10-S495-IF(AND($A495&gt;=1,$A495&lt;1+'1-Input'!$C$12),$S$474,0)))</f>
        <v>241337.60340542413</v>
      </c>
      <c r="W495" s="10">
        <f>IF($A495&lt;='1-Input'!$B$26,0,IF($A495='1-Input'!$B$26+1,('1-Input'!$B$23+$W$475)*'1-Input'!$B$27,'1-Input'!$B$23+$W$475))</f>
        <v>0</v>
      </c>
      <c r="X495" s="10">
        <f>MAX(0,('1-Input'!$B$10-W495-IF(AND($A495&gt;=1,$A495&lt;1+'1-Input'!$C$12),$W$474,0)))/(1-'P-Parametri'!$B$31*MAX(0,IF(Y494&lt;=0,0,(Y494-Z494)/Y494)))</f>
        <v>33275.06706167278</v>
      </c>
      <c r="Y495" s="10">
        <f>((Y494-X495+MAX(0,-('1-Input'!$B$10-W495-IF(AND($A495&gt;=1,$A495&lt;1+'1-Input'!$C$12),$W$474,0))))*(1+B495))*(1-'P-Parametri'!$B$32)</f>
        <v>489725.88775713294</v>
      </c>
      <c r="Z495" s="10">
        <f>IF(Y494&lt;=0,Z494,Z494*(1-X495/Y494))+MAX(0,-('1-Input'!$B$10-W495-IF(AND($A495&gt;=1,$A495&lt;1+'1-Input'!$C$12),$W$474,0)))</f>
        <v>241665.62667060277</v>
      </c>
    </row>
    <row r="496" spans="1:26">
      <c r="A496" s="9">
        <f t="shared" si="9"/>
        <v>19</v>
      </c>
      <c r="B496" s="12">
        <f>IF($A496='P-Parametri'!$D$47,'P-Parametri'!$B$34,IF($A496='P-Parametri'!$D$48,'P-Parametri'!$C$34,'P-Parametri'!$D$50))</f>
        <v>2.7158250435358244E-2</v>
      </c>
      <c r="C496" s="10">
        <f>IF($A496&lt;='1-Input'!$B$26,0,IF($A496='1-Input'!$B$26+1,('1-Input'!$B$23+$C$475)*'1-Input'!$B$27,'1-Input'!$B$23+$C$475))</f>
        <v>6147.4264437969141</v>
      </c>
      <c r="D496" s="10">
        <f>MAX(0,('1-Input'!$B$10-C496-IF(AND($A496&gt;=1,$A496&lt;1+'1-Input'!$C$12),$C$474,0)))/(1-'P-Parametri'!$B$31*MAX(0,IF(E495&lt;=0,0,(E495-F495)/E495)))</f>
        <v>26318.677152452092</v>
      </c>
      <c r="E496" s="10">
        <f>((E495-D496+MAX(0,-('1-Input'!$B$10-C496-IF(AND($A496&gt;=1,$A496&lt;1+'1-Input'!$C$12),$C$474,0))))*(1+B496))*(1-'P-Parametri'!$B$32)</f>
        <v>706089.67179896228</v>
      </c>
      <c r="F496" s="10">
        <f>IF(E495&lt;=0,F495,F495*(1-D496/E495))+MAX(0,-('1-Input'!$B$10-C496-IF(AND($A496&gt;=1,$A496&lt;1+'1-Input'!$C$12),$C$474,0)))</f>
        <v>339902.04657998763</v>
      </c>
      <c r="G496" s="10">
        <f>IF($A496&lt;='1-Input'!$B$26,0,IF($A496='1-Input'!$B$26+1,('1-Input'!$B$23+$G$475)*'1-Input'!$B$27,'1-Input'!$B$23+$G$475))</f>
        <v>6878.4966850238825</v>
      </c>
      <c r="H496" s="10">
        <f>MAX(0,('1-Input'!$B$10-G496-IF(AND($A496&gt;=1,$A496&lt;1+'1-Input'!$C$12),$G$474,0)))/(1-'P-Parametri'!$B$31*MAX(0,IF(I495&lt;=0,0,(I495-J495)/I495)))</f>
        <v>25476.723767757918</v>
      </c>
      <c r="I496" s="10">
        <f>((I495-H496+MAX(0,-('1-Input'!$B$10-G496-IF(AND($A496&gt;=1,$A496&lt;1+'1-Input'!$C$12),$G$474,0))))*(1+B496))*(1-'P-Parametri'!$B$32)</f>
        <v>843777.71697708964</v>
      </c>
      <c r="J496" s="10">
        <f>IF(I495&lt;=0,J495,J495*(1-H496/I495))+MAX(0,-('1-Input'!$B$10-G496-IF(AND($A496&gt;=1,$A496&lt;1+'1-Input'!$C$12),$G$474,0)))</f>
        <v>406183.21484351129</v>
      </c>
      <c r="K496" s="10">
        <f>IF($A496&lt;='1-Input'!$B$26,0,IF($A496='1-Input'!$B$26+1,('1-Input'!$B$23+$K$475)*'1-Input'!$B$27,'1-Input'!$B$23+$K$475))</f>
        <v>5056.5298037062648</v>
      </c>
      <c r="L496" s="10">
        <f>MAX(0,('1-Input'!$B$10-K496-IF(AND($A496&gt;=1,$A496&lt;1+'1-Input'!$C$12),$K$474,0)))/(1-'P-Parametri'!$B$31*MAX(0,IF(M495&lt;=0,0,(M495-N495)/M495)))</f>
        <v>27575.032652484922</v>
      </c>
      <c r="M496" s="10">
        <f>((M495-L496+MAX(0,-('1-Input'!$B$10-K496-IF(AND($A496&gt;=1,$A496&lt;1+'1-Input'!$C$12),$K$474,0))))*(1+B496))*(1-'P-Parametri'!$B$32)</f>
        <v>399778.42800662725</v>
      </c>
      <c r="N496" s="10">
        <f>IF(M495&lt;=0,N495,N495*(1-L496/M495))+MAX(0,-('1-Input'!$B$10-K496-IF(AND($A496&gt;=1,$A496&lt;1+'1-Input'!$C$12),$K$474,0)))</f>
        <v>192447.94434080349</v>
      </c>
      <c r="O496" s="10">
        <f>IF($A496&lt;='1-Input'!$B$26,0,IF($A496='1-Input'!$B$26+1,('1-Input'!$B$23+$O$475)*'1-Input'!$B$27,'1-Input'!$B$23+$O$475))</f>
        <v>5318.4108667167584</v>
      </c>
      <c r="P496" s="10">
        <f>MAX(0,('1-Input'!$B$10-O496-IF(AND($A496&gt;=1,$A496&lt;1+'1-Input'!$C$12),$O$474,0)))/(1-'P-Parametri'!$B$31*MAX(0,IF(Q495&lt;=0,0,(Q495-R495)/Q495)))</f>
        <v>27273.431472523142</v>
      </c>
      <c r="Q496" s="10">
        <f>((Q495-P496+MAX(0,-('1-Input'!$B$10-O496-IF(AND($A496&gt;=1,$A496&lt;1+'1-Input'!$C$12),$O$474,0))))*(1+B496))*(1-'P-Parametri'!$B$32)</f>
        <v>479377.16679036524</v>
      </c>
      <c r="R496" s="10">
        <f>IF(Q495&lt;=0,R495,R495*(1-P496/Q495))+MAX(0,-('1-Input'!$B$10-O496-IF(AND($A496&gt;=1,$A496&lt;1+'1-Input'!$C$12),$O$474,0)))</f>
        <v>230765.70382430672</v>
      </c>
      <c r="S496" s="10">
        <f>IF($A496&lt;='1-Input'!$B$26,0,IF($A496='1-Input'!$B$26+1,('1-Input'!$B$23+$S$475)*'1-Input'!$B$27,'1-Input'!$B$23+$S$475))</f>
        <v>5299.2152445044385</v>
      </c>
      <c r="T496" s="10">
        <f>MAX(0,('1-Input'!$B$10-S496-IF(AND($A496&gt;=1,$A496&lt;1+'1-Input'!$C$12),$S$474,0)))/(1-'P-Parametri'!$B$31*MAX(0,IF(U495&lt;=0,0,(U495-V495)/U495)))</f>
        <v>27295.538539917721</v>
      </c>
      <c r="U496" s="10">
        <f>((U495-T496+MAX(0,-('1-Input'!$B$10-S496-IF(AND($A496&gt;=1,$A496&lt;1+'1-Input'!$C$12),$S$474,0))))*(1+B496))*(1-'P-Parametri'!$B$32)</f>
        <v>473357.75666375417</v>
      </c>
      <c r="V496" s="10">
        <f>IF(U495&lt;=0,V495,V495*(1-T496/U495))+MAX(0,-('1-Input'!$B$10-S496-IF(AND($A496&gt;=1,$A496&lt;1+'1-Input'!$C$12),$S$474,0)))</f>
        <v>227868.04095943779</v>
      </c>
      <c r="W496" s="10">
        <f>IF($A496&lt;='1-Input'!$B$26,0,IF($A496='1-Input'!$B$26+1,('1-Input'!$B$23+$W$475)*'1-Input'!$B$27,'1-Input'!$B$23+$W$475))</f>
        <v>5301.3964526742602</v>
      </c>
      <c r="X496" s="10">
        <f>MAX(0,('1-Input'!$B$10-W496-IF(AND($A496&gt;=1,$A496&lt;1+'1-Input'!$C$12),$W$474,0)))/(1-'P-Parametri'!$B$31*MAX(0,IF(Y495&lt;=0,0,(Y495-Z495)/Y495)))</f>
        <v>27293.026502773078</v>
      </c>
      <c r="Y496" s="10">
        <f>((Y495-X496+MAX(0,-('1-Input'!$B$10-W496-IF(AND($A496&gt;=1,$A496&lt;1+'1-Input'!$C$12),$W$474,0))))*(1+B496))*(1-'P-Parametri'!$B$32)</f>
        <v>474041.74525242532</v>
      </c>
      <c r="Z496" s="10">
        <f>IF(Y495&lt;=0,Z495,Z495*(1-X496/Y495))+MAX(0,-('1-Input'!$B$10-W496-IF(AND($A496&gt;=1,$A496&lt;1+'1-Input'!$C$12),$W$474,0)))</f>
        <v>228197.30384262712</v>
      </c>
    </row>
    <row r="497" spans="1:26">
      <c r="A497" s="9">
        <f t="shared" si="9"/>
        <v>20</v>
      </c>
      <c r="B497" s="12">
        <f>IF($A497='P-Parametri'!$D$47,'P-Parametri'!$B$34,IF($A497='P-Parametri'!$D$48,'P-Parametri'!$C$34,'P-Parametri'!$D$50))</f>
        <v>2.7158250435358244E-2</v>
      </c>
      <c r="C497" s="10">
        <f>IF($A497&lt;='1-Input'!$B$26,0,IF($A497='1-Input'!$B$26+1,('1-Input'!$B$23+$C$475)*'1-Input'!$B$27,'1-Input'!$B$23+$C$475))</f>
        <v>18442.279331391004</v>
      </c>
      <c r="D497" s="10">
        <f>MAX(0,('1-Input'!$B$10-C497-IF(AND($A497&gt;=1,$A497&lt;1+'1-Input'!$C$12),$C$474,0)))/(1-'P-Parametri'!$B$31*MAX(0,IF(E496&lt;=0,0,(E496-F496)/E496)))</f>
        <v>12203.193213480477</v>
      </c>
      <c r="E497" s="10">
        <f>((E496-D497+MAX(0,-('1-Input'!$B$10-C497-IF(AND($A497&gt;=1,$A497&lt;1+'1-Input'!$C$12),$C$474,0))))*(1+B497))*(1-'P-Parametri'!$B$32)</f>
        <v>711305.75890192587</v>
      </c>
      <c r="F497" s="10">
        <f>IF(E496&lt;=0,F496,F496*(1-D497/E496))+MAX(0,-('1-Input'!$B$10-C497-IF(AND($A497&gt;=1,$A497&lt;1+'1-Input'!$C$12),$C$474,0)))</f>
        <v>334027.59392370516</v>
      </c>
      <c r="G497" s="10">
        <f>IF($A497&lt;='1-Input'!$B$26,0,IF($A497='1-Input'!$B$26+1,('1-Input'!$B$23+$G$475)*'1-Input'!$B$27,'1-Input'!$B$23+$G$475))</f>
        <v>20635.490055071939</v>
      </c>
      <c r="H497" s="10">
        <f>MAX(0,('1-Input'!$B$10-G497-IF(AND($A497&gt;=1,$A497&lt;1+'1-Input'!$C$12),$G$474,0)))/(1-'P-Parametri'!$B$31*MAX(0,IF(I496&lt;=0,0,(I496-J496)/I496)))</f>
        <v>9668.1598422592615</v>
      </c>
      <c r="I497" s="10">
        <f>((I496-H497+MAX(0,-('1-Input'!$B$10-G497-IF(AND($A497&gt;=1,$A497&lt;1+'1-Input'!$C$12),$G$474,0))))*(1+B497))*(1-'P-Parametri'!$B$32)</f>
        <v>855048.98835126776</v>
      </c>
      <c r="J497" s="10">
        <f>IF(I496&lt;=0,J496,J496*(1-H497/I496))+MAX(0,-('1-Input'!$B$10-G497-IF(AND($A497&gt;=1,$A497&lt;1+'1-Input'!$C$12),$G$474,0)))</f>
        <v>401529.09306791046</v>
      </c>
      <c r="K497" s="10">
        <f>IF($A497&lt;='1-Input'!$B$26,0,IF($A497='1-Input'!$B$26+1,('1-Input'!$B$23+$K$475)*'1-Input'!$B$27,'1-Input'!$B$23+$K$475))</f>
        <v>15169.58941111901</v>
      </c>
      <c r="L497" s="10">
        <f>MAX(0,('1-Input'!$B$10-K497-IF(AND($A497&gt;=1,$A497&lt;1+'1-Input'!$C$12),$K$474,0)))/(1-'P-Parametri'!$B$31*MAX(0,IF(M496&lt;=0,0,(M496-N496)/M496)))</f>
        <v>15985.947908216211</v>
      </c>
      <c r="M497" s="10">
        <f>((M496-L497+MAX(0,-('1-Input'!$B$10-K497-IF(AND($A497&gt;=1,$A497&lt;1+'1-Input'!$C$12),$K$474,0))))*(1+B497))*(1-'P-Parametri'!$B$32)</f>
        <v>393427.18116335466</v>
      </c>
      <c r="N497" s="10">
        <f>IF(M496&lt;=0,N496,N496*(1-L497/M496))+MAX(0,-('1-Input'!$B$10-K497-IF(AND($A497&gt;=1,$A497&lt;1+'1-Input'!$C$12),$K$474,0)))</f>
        <v>184752.5245838766</v>
      </c>
      <c r="O497" s="10">
        <f>IF($A497&lt;='1-Input'!$B$26,0,IF($A497='1-Input'!$B$26+1,('1-Input'!$B$23+$O$475)*'1-Input'!$B$27,'1-Input'!$B$23+$O$475))</f>
        <v>15955.232600150503</v>
      </c>
      <c r="P497" s="10">
        <f>MAX(0,('1-Input'!$B$10-O497-IF(AND($A497&gt;=1,$A497&lt;1+'1-Input'!$C$12),$O$474,0)))/(1-'P-Parametri'!$B$31*MAX(0,IF(Q496&lt;=0,0,(Q496-R496)/Q496)))</f>
        <v>15077.858375111578</v>
      </c>
      <c r="Q497" s="10">
        <f>((Q496-P497+MAX(0,-('1-Input'!$B$10-O497-IF(AND($A497&gt;=1,$A497&lt;1+'1-Input'!$C$12),$O$474,0))))*(1+B497))*(1-'P-Parametri'!$B$32)</f>
        <v>475955.04757953843</v>
      </c>
      <c r="R497" s="10">
        <f>IF(Q496&lt;=0,R496,R496*(1-P497/Q496))+MAX(0,-('1-Input'!$B$10-O497-IF(AND($A497&gt;=1,$A497&lt;1+'1-Input'!$C$12),$O$474,0)))</f>
        <v>223507.42612328008</v>
      </c>
      <c r="S497" s="10">
        <f>IF($A497&lt;='1-Input'!$B$26,0,IF($A497='1-Input'!$B$26+1,('1-Input'!$B$23+$S$475)*'1-Input'!$B$27,'1-Input'!$B$23+$S$475))</f>
        <v>15897.64573351354</v>
      </c>
      <c r="T497" s="10">
        <f>MAX(0,('1-Input'!$B$10-S497-IF(AND($A497&gt;=1,$A497&lt;1+'1-Input'!$C$12),$S$474,0)))/(1-'P-Parametri'!$B$31*MAX(0,IF(U496&lt;=0,0,(U496-V496)/U496)))</f>
        <v>15144.420437339577</v>
      </c>
      <c r="U497" s="10">
        <f>((U496-T497+MAX(0,-('1-Input'!$B$10-S497-IF(AND($A497&gt;=1,$A497&lt;1+'1-Input'!$C$12),$S$474,0))))*(1+B497))*(1-'P-Parametri'!$B$32)</f>
        <v>469716.29354694363</v>
      </c>
      <c r="V497" s="10">
        <f>IF(U496&lt;=0,V496,V496*(1-T497/U496))+MAX(0,-('1-Input'!$B$10-S497-IF(AND($A497&gt;=1,$A497&lt;1+'1-Input'!$C$12),$S$474,0)))</f>
        <v>220577.7211792256</v>
      </c>
      <c r="W497" s="10">
        <f>IF($A497&lt;='1-Input'!$B$26,0,IF($A497='1-Input'!$B$26+1,('1-Input'!$B$23+$W$475)*'1-Input'!$B$27,'1-Input'!$B$23+$W$475))</f>
        <v>15904.189358023006</v>
      </c>
      <c r="X497" s="10">
        <f>MAX(0,('1-Input'!$B$10-W497-IF(AND($A497&gt;=1,$A497&lt;1+'1-Input'!$C$12),$W$474,0)))/(1-'P-Parametri'!$B$31*MAX(0,IF(Y496&lt;=0,0,(Y496-Z496)/Y496)))</f>
        <v>15136.856956858141</v>
      </c>
      <c r="Y497" s="10">
        <f>((Y496-X497+MAX(0,-('1-Input'!$B$10-W497-IF(AND($A497&gt;=1,$A497&lt;1+'1-Input'!$C$12),$W$474,0))))*(1+B497))*(1-'P-Parametri'!$B$32)</f>
        <v>470425.20629355253</v>
      </c>
      <c r="Z497" s="10">
        <f>IF(Y496&lt;=0,Z496,Z496*(1-X497/Y496))+MAX(0,-('1-Input'!$B$10-W497-IF(AND($A497&gt;=1,$A497&lt;1+'1-Input'!$C$12),$W$474,0)))</f>
        <v>220910.62501992725</v>
      </c>
    </row>
    <row r="498" spans="1:26">
      <c r="A498" s="9">
        <f t="shared" si="9"/>
        <v>21</v>
      </c>
      <c r="B498" s="12">
        <f>IF($A498='P-Parametri'!$D$47,'P-Parametri'!$B$34,IF($A498='P-Parametri'!$D$48,'P-Parametri'!$C$34,'P-Parametri'!$D$50))</f>
        <v>-0.35</v>
      </c>
      <c r="C498" s="10">
        <f>IF($A498&lt;='1-Input'!$B$26,0,IF($A498='1-Input'!$B$26+1,('1-Input'!$B$23+$C$475)*'1-Input'!$B$27,'1-Input'!$B$23+$C$475))</f>
        <v>18442.279331391004</v>
      </c>
      <c r="D498" s="10">
        <f>MAX(0,('1-Input'!$B$10-C498-IF(AND($A498&gt;=1,$A498&lt;1+'1-Input'!$C$12),$C$474,0)))/(1-'P-Parametri'!$B$31*MAX(0,IF(E497&lt;=0,0,(E497-F497)/E497)))</f>
        <v>12246.580181531666</v>
      </c>
      <c r="E498" s="10">
        <f>((E497-D498+MAX(0,-('1-Input'!$B$10-C498-IF(AND($A498&gt;=1,$A498&lt;1+'1-Input'!$C$12),$C$474,0))))*(1+B498))*(1-'P-Parametri'!$B$32)</f>
        <v>453479.68923591968</v>
      </c>
      <c r="F498" s="10">
        <f>IF(E497&lt;=0,F497,F497*(1-D498/E497))+MAX(0,-('1-Input'!$B$10-C498-IF(AND($A498&gt;=1,$A498&lt;1+'1-Input'!$C$12),$C$474,0)))</f>
        <v>328276.62725341454</v>
      </c>
      <c r="G498" s="10">
        <f>IF($A498&lt;='1-Input'!$B$26,0,IF($A498='1-Input'!$B$26+1,('1-Input'!$B$23+$G$475)*'1-Input'!$B$27,'1-Input'!$B$23+$G$475))</f>
        <v>20635.490055071939</v>
      </c>
      <c r="H498" s="10">
        <f>MAX(0,('1-Input'!$B$10-G498-IF(AND($A498&gt;=1,$A498&lt;1+'1-Input'!$C$12),$G$474,0)))/(1-'P-Parametri'!$B$31*MAX(0,IF(I497&lt;=0,0,(I497-J497)/I497)))</f>
        <v>9702.5338077330271</v>
      </c>
      <c r="I498" s="10">
        <f>((I497-H498+MAX(0,-('1-Input'!$B$10-G498-IF(AND($A498&gt;=1,$A498&lt;1+'1-Input'!$C$12),$G$474,0))))*(1+B498))*(1-'P-Parametri'!$B$32)</f>
        <v>548376.24506239104</v>
      </c>
      <c r="J498" s="10">
        <f>IF(I497&lt;=0,J497,J497*(1-H498/I497))+MAX(0,-('1-Input'!$B$10-G498-IF(AND($A498&gt;=1,$A498&lt;1+'1-Input'!$C$12),$G$474,0)))</f>
        <v>396972.80488635041</v>
      </c>
      <c r="K498" s="10">
        <f>IF($A498&lt;='1-Input'!$B$26,0,IF($A498='1-Input'!$B$26+1,('1-Input'!$B$23+$K$475)*'1-Input'!$B$27,'1-Input'!$B$23+$K$475))</f>
        <v>15169.58941111901</v>
      </c>
      <c r="L498" s="10">
        <f>MAX(0,('1-Input'!$B$10-K498-IF(AND($A498&gt;=1,$A498&lt;1+'1-Input'!$C$12),$K$474,0)))/(1-'P-Parametri'!$B$31*MAX(0,IF(M497&lt;=0,0,(M497-N497)/M497)))</f>
        <v>16042.784000133166</v>
      </c>
      <c r="M498" s="10">
        <f>((M497-L498+MAX(0,-('1-Input'!$B$10-K498-IF(AND($A498&gt;=1,$A498&lt;1+'1-Input'!$C$12),$K$474,0))))*(1+B498))*(1-'P-Parametri'!$B$32)</f>
        <v>244809.25843978178</v>
      </c>
      <c r="N498" s="10">
        <f>IF(M497&lt;=0,N497,N497*(1-L498/M497))+MAX(0,-('1-Input'!$B$10-K498-IF(AND($A498&gt;=1,$A498&lt;1+'1-Input'!$C$12),$K$474,0)))</f>
        <v>177218.8690885595</v>
      </c>
      <c r="O498" s="10">
        <f>IF($A498&lt;='1-Input'!$B$26,0,IF($A498='1-Input'!$B$26+1,('1-Input'!$B$23+$O$475)*'1-Input'!$B$27,'1-Input'!$B$23+$O$475))</f>
        <v>15955.232600150503</v>
      </c>
      <c r="P498" s="10">
        <f>MAX(0,('1-Input'!$B$10-O498-IF(AND($A498&gt;=1,$A498&lt;1+'1-Input'!$C$12),$O$474,0)))/(1-'P-Parametri'!$B$31*MAX(0,IF(Q497&lt;=0,0,(Q497-R497)/Q497)))</f>
        <v>15131.465865229711</v>
      </c>
      <c r="Q498" s="10">
        <f>((Q497-P498+MAX(0,-('1-Input'!$B$10-O498-IF(AND($A498&gt;=1,$A498&lt;1+'1-Input'!$C$12),$O$474,0))))*(1+B498))*(1-'P-Parametri'!$B$32)</f>
        <v>298936.2574580721</v>
      </c>
      <c r="R498" s="10">
        <f>IF(Q497&lt;=0,R497,R497*(1-P498/Q497))+MAX(0,-('1-Input'!$B$10-O498-IF(AND($A498&gt;=1,$A498&lt;1+'1-Input'!$C$12),$O$474,0)))</f>
        <v>216401.72358643581</v>
      </c>
      <c r="S498" s="10">
        <f>IF($A498&lt;='1-Input'!$B$26,0,IF($A498='1-Input'!$B$26+1,('1-Input'!$B$23+$S$475)*'1-Input'!$B$27,'1-Input'!$B$23+$S$475))</f>
        <v>15897.64573351354</v>
      </c>
      <c r="T498" s="10">
        <f>MAX(0,('1-Input'!$B$10-S498-IF(AND($A498&gt;=1,$A498&lt;1+'1-Input'!$C$12),$S$474,0)))/(1-'P-Parametri'!$B$31*MAX(0,IF(U497&lt;=0,0,(U497-V497)/U497)))</f>
        <v>15198.264580767773</v>
      </c>
      <c r="U498" s="10">
        <f>((U497-T498+MAX(0,-('1-Input'!$B$10-S498-IF(AND($A498&gt;=1,$A498&lt;1+'1-Input'!$C$12),$S$474,0))))*(1+B498))*(1-'P-Parametri'!$B$32)</f>
        <v>294845.8453903583</v>
      </c>
      <c r="V498" s="10">
        <f>IF(U497&lt;=0,V497,V497*(1-T498/U497))+MAX(0,-('1-Input'!$B$10-S498-IF(AND($A498&gt;=1,$A498&lt;1+'1-Input'!$C$12),$S$474,0)))</f>
        <v>213440.65011492441</v>
      </c>
      <c r="W498" s="10">
        <f>IF($A498&lt;='1-Input'!$B$26,0,IF($A498='1-Input'!$B$26+1,('1-Input'!$B$23+$W$475)*'1-Input'!$B$27,'1-Input'!$B$23+$W$475))</f>
        <v>15904.189358023006</v>
      </c>
      <c r="X498" s="10">
        <f>MAX(0,('1-Input'!$B$10-W498-IF(AND($A498&gt;=1,$A498&lt;1+'1-Input'!$C$12),$W$474,0)))/(1-'P-Parametri'!$B$31*MAX(0,IF(Y497&lt;=0,0,(Y497-Z497)/Y497)))</f>
        <v>15190.674209252138</v>
      </c>
      <c r="Y498" s="10">
        <f>((Y497-X498+MAX(0,-('1-Input'!$B$10-W498-IF(AND($A498&gt;=1,$A498&lt;1+'1-Input'!$C$12),$W$474,0))))*(1+B498))*(1-'P-Parametri'!$B$32)</f>
        <v>295310.64096308569</v>
      </c>
      <c r="Z498" s="10">
        <f>IF(Y497&lt;=0,Z497,Z497*(1-X498/Y497))+MAX(0,-('1-Input'!$B$10-W498-IF(AND($A498&gt;=1,$A498&lt;1+'1-Input'!$C$12),$W$474,0)))</f>
        <v>213777.11837711799</v>
      </c>
    </row>
    <row r="499" spans="1:26">
      <c r="A499" s="9">
        <f t="shared" si="9"/>
        <v>22</v>
      </c>
      <c r="B499" s="12">
        <f>IF($A499='P-Parametri'!$D$47,'P-Parametri'!$B$34,IF($A499='P-Parametri'!$D$48,'P-Parametri'!$C$34,'P-Parametri'!$D$50))</f>
        <v>-0.2</v>
      </c>
      <c r="C499" s="10">
        <f>IF($A499&lt;='1-Input'!$B$26,0,IF($A499='1-Input'!$B$26+1,('1-Input'!$B$23+$C$475)*'1-Input'!$B$27,'1-Input'!$B$23+$C$475))</f>
        <v>18442.279331391004</v>
      </c>
      <c r="D499" s="10">
        <f>MAX(0,('1-Input'!$B$10-C499-IF(AND($A499&gt;=1,$A499&lt;1+'1-Input'!$C$12),$C$474,0)))/(1-'P-Parametri'!$B$31*MAX(0,IF(E498&lt;=0,0,(E498-F498)/E498)))</f>
        <v>11374.212401463788</v>
      </c>
      <c r="E499" s="10">
        <f>((E498-D499+MAX(0,-('1-Input'!$B$10-C499-IF(AND($A499&gt;=1,$A499&lt;1+'1-Input'!$C$12),$C$474,0))))*(1+B499))*(1-'P-Parametri'!$B$32)</f>
        <v>352977.01270462963</v>
      </c>
      <c r="F499" s="10">
        <f>IF(E498&lt;=0,F498,F498*(1-D499/E498))+MAX(0,-('1-Input'!$B$10-C499-IF(AND($A499&gt;=1,$A499&lt;1+'1-Input'!$C$12),$C$474,0)))</f>
        <v>320042.76767062303</v>
      </c>
      <c r="G499" s="10">
        <f>IF($A499&lt;='1-Input'!$B$26,0,IF($A499='1-Input'!$B$26+1,('1-Input'!$B$23+$G$475)*'1-Input'!$B$27,'1-Input'!$B$23+$G$475))</f>
        <v>20635.490055071939</v>
      </c>
      <c r="H499" s="10">
        <f>MAX(0,('1-Input'!$B$10-G499-IF(AND($A499&gt;=1,$A499&lt;1+'1-Input'!$C$12),$G$474,0)))/(1-'P-Parametri'!$B$31*MAX(0,IF(I498&lt;=0,0,(I498-J498)/I498)))</f>
        <v>9011.3875649925503</v>
      </c>
      <c r="I499" s="10">
        <f>((I498-H499+MAX(0,-('1-Input'!$B$10-G499-IF(AND($A499&gt;=1,$A499&lt;1+'1-Input'!$C$12),$G$474,0))))*(1+B499))*(1-'P-Parametri'!$B$32)</f>
        <v>430628.90222592303</v>
      </c>
      <c r="J499" s="10">
        <f>IF(I498&lt;=0,J498,J498*(1-H499/I498))+MAX(0,-('1-Input'!$B$10-G499-IF(AND($A499&gt;=1,$A499&lt;1+'1-Input'!$C$12),$G$474,0)))</f>
        <v>390449.40816775977</v>
      </c>
      <c r="K499" s="10">
        <f>IF($A499&lt;='1-Input'!$B$26,0,IF($A499='1-Input'!$B$26+1,('1-Input'!$B$23+$K$475)*'1-Input'!$B$27,'1-Input'!$B$23+$K$475))</f>
        <v>15169.58941111901</v>
      </c>
      <c r="L499" s="10">
        <f>MAX(0,('1-Input'!$B$10-K499-IF(AND($A499&gt;=1,$A499&lt;1+'1-Input'!$C$12),$K$474,0)))/(1-'P-Parametri'!$B$31*MAX(0,IF(M498&lt;=0,0,(M498-N498)/M498)))</f>
        <v>14899.999022053329</v>
      </c>
      <c r="M499" s="10">
        <f>((M498-L499+MAX(0,-('1-Input'!$B$10-K499-IF(AND($A499&gt;=1,$A499&lt;1+'1-Input'!$C$12),$K$474,0))))*(1+B499))*(1-'P-Parametri'!$B$32)</f>
        <v>183559.55271911441</v>
      </c>
      <c r="N499" s="10">
        <f>IF(M498&lt;=0,N498,N498*(1-L499/M498))+MAX(0,-('1-Input'!$B$10-K499-IF(AND($A499&gt;=1,$A499&lt;1+'1-Input'!$C$12),$K$474,0)))</f>
        <v>166432.67173255363</v>
      </c>
      <c r="O499" s="10">
        <f>IF($A499&lt;='1-Input'!$B$26,0,IF($A499='1-Input'!$B$26+1,('1-Input'!$B$23+$O$475)*'1-Input'!$B$27,'1-Input'!$B$23+$O$475))</f>
        <v>15955.232600150503</v>
      </c>
      <c r="P499" s="10">
        <f>MAX(0,('1-Input'!$B$10-O499-IF(AND($A499&gt;=1,$A499&lt;1+'1-Input'!$C$12),$O$474,0)))/(1-'P-Parametri'!$B$31*MAX(0,IF(Q498&lt;=0,0,(Q498-R498)/Q498)))</f>
        <v>14053.597342723342</v>
      </c>
      <c r="Q499" s="10">
        <f>((Q498-P499+MAX(0,-('1-Input'!$B$10-O499-IF(AND($A499&gt;=1,$A499&lt;1+'1-Input'!$C$12),$O$474,0))))*(1+B499))*(1-'P-Parametri'!$B$32)</f>
        <v>227450.31583609447</v>
      </c>
      <c r="R499" s="10">
        <f>IF(Q498&lt;=0,R498,R498*(1-P499/Q498))+MAX(0,-('1-Input'!$B$10-O499-IF(AND($A499&gt;=1,$A499&lt;1+'1-Input'!$C$12),$O$474,0)))</f>
        <v>206228.24140861185</v>
      </c>
      <c r="S499" s="10">
        <f>IF($A499&lt;='1-Input'!$B$26,0,IF($A499='1-Input'!$B$26+1,('1-Input'!$B$23+$S$475)*'1-Input'!$B$27,'1-Input'!$B$23+$S$475))</f>
        <v>15897.64573351354</v>
      </c>
      <c r="T499" s="10">
        <f>MAX(0,('1-Input'!$B$10-S499-IF(AND($A499&gt;=1,$A499&lt;1+'1-Input'!$C$12),$S$474,0)))/(1-'P-Parametri'!$B$31*MAX(0,IF(U498&lt;=0,0,(U498-V498)/U498)))</f>
        <v>14115.637746445243</v>
      </c>
      <c r="U499" s="10">
        <f>((U498-T499+MAX(0,-('1-Input'!$B$10-S499-IF(AND($A499&gt;=1,$A499&lt;1+'1-Input'!$C$12),$S$474,0))))*(1+B499))*(1-'P-Parametri'!$B$32)</f>
        <v>224134.99778290017</v>
      </c>
      <c r="V499" s="10">
        <f>IF(U498&lt;=0,V498,V498*(1-T499/U498))+MAX(0,-('1-Input'!$B$10-S499-IF(AND($A499&gt;=1,$A499&lt;1+'1-Input'!$C$12),$S$474,0)))</f>
        <v>203222.2565221668</v>
      </c>
      <c r="W499" s="10">
        <f>IF($A499&lt;='1-Input'!$B$26,0,IF($A499='1-Input'!$B$26+1,('1-Input'!$B$23+$W$475)*'1-Input'!$B$27,'1-Input'!$B$23+$W$475))</f>
        <v>15904.189358023006</v>
      </c>
      <c r="X499" s="10">
        <f>MAX(0,('1-Input'!$B$10-W499-IF(AND($A499&gt;=1,$A499&lt;1+'1-Input'!$C$12),$W$474,0)))/(1-'P-Parametri'!$B$31*MAX(0,IF(Y498&lt;=0,0,(Y498-Z498)/Y498)))</f>
        <v>14108.588064285401</v>
      </c>
      <c r="Y499" s="10">
        <f>((Y498-X499+MAX(0,-('1-Input'!$B$10-W499-IF(AND($A499&gt;=1,$A499&lt;1+'1-Input'!$C$12),$W$474,0))))*(1+B499))*(1-'P-Parametri'!$B$32)</f>
        <v>224511.71903440217</v>
      </c>
      <c r="Z499" s="10">
        <f>IF(Y498&lt;=0,Z498,Z498*(1-X499/Y498))+MAX(0,-('1-Input'!$B$10-W499-IF(AND($A499&gt;=1,$A499&lt;1+'1-Input'!$C$12),$W$474,0)))</f>
        <v>203563.82809094185</v>
      </c>
    </row>
    <row r="500" spans="1:26">
      <c r="A500" s="9">
        <f t="shared" si="9"/>
        <v>23</v>
      </c>
      <c r="B500" s="12">
        <f>IF($A500='P-Parametri'!$D$47,'P-Parametri'!$B$34,IF($A500='P-Parametri'!$D$48,'P-Parametri'!$C$34,'P-Parametri'!$D$50))</f>
        <v>2.7158250435358244E-2</v>
      </c>
      <c r="C500" s="10">
        <f>IF($A500&lt;='1-Input'!$B$26,0,IF($A500='1-Input'!$B$26+1,('1-Input'!$B$23+$C$475)*'1-Input'!$B$27,'1-Input'!$B$23+$C$475))</f>
        <v>18442.279331391004</v>
      </c>
      <c r="D500" s="10">
        <f>MAX(0,('1-Input'!$B$10-C500-IF(AND($A500&gt;=1,$A500&lt;1+'1-Input'!$C$12),$C$474,0)))/(1-'P-Parametri'!$B$31*MAX(0,IF(E499&lt;=0,0,(E499-F499)/E499)))</f>
        <v>10820.209176219038</v>
      </c>
      <c r="E500" s="10">
        <f>((E499-D500+MAX(0,-('1-Input'!$B$10-C500-IF(AND($A500&gt;=1,$A500&lt;1+'1-Input'!$C$12),$C$474,0))))*(1+B500))*(1-'P-Parametri'!$B$32)</f>
        <v>350746.28531942324</v>
      </c>
      <c r="F500" s="10">
        <f>IF(E499&lt;=0,F499,F499*(1-D500/E499))+MAX(0,-('1-Input'!$B$10-C500-IF(AND($A500&gt;=1,$A500&lt;1+'1-Input'!$C$12),$C$474,0)))</f>
        <v>310232.12967751955</v>
      </c>
      <c r="G500" s="10">
        <f>IF($A500&lt;='1-Input'!$B$26,0,IF($A500='1-Input'!$B$26+1,('1-Input'!$B$23+$G$475)*'1-Input'!$B$27,'1-Input'!$B$23+$G$475))</f>
        <v>20635.490055071939</v>
      </c>
      <c r="H500" s="10">
        <f>MAX(0,('1-Input'!$B$10-G500-IF(AND($A500&gt;=1,$A500&lt;1+'1-Input'!$C$12),$G$474,0)))/(1-'P-Parametri'!$B$31*MAX(0,IF(I499&lt;=0,0,(I499-J499)/I499)))</f>
        <v>8572.4703372560762</v>
      </c>
      <c r="I500" s="10">
        <f>((I499-H500+MAX(0,-('1-Input'!$B$10-G500-IF(AND($A500&gt;=1,$A500&lt;1+'1-Input'!$C$12),$G$474,0))))*(1+B500))*(1-'P-Parametri'!$B$32)</f>
        <v>432651.70867142559</v>
      </c>
      <c r="J500" s="10">
        <f>IF(I499&lt;=0,J499,J499*(1-H500/I499))+MAX(0,-('1-Input'!$B$10-G500-IF(AND($A500&gt;=1,$A500&lt;1+'1-Input'!$C$12),$G$474,0)))</f>
        <v>382676.78549330373</v>
      </c>
      <c r="K500" s="10">
        <f>IF($A500&lt;='1-Input'!$B$26,0,IF($A500='1-Input'!$B$26+1,('1-Input'!$B$23+$K$475)*'1-Input'!$B$27,'1-Input'!$B$23+$K$475))</f>
        <v>15169.58941111901</v>
      </c>
      <c r="L500" s="10">
        <f>MAX(0,('1-Input'!$B$10-K500-IF(AND($A500&gt;=1,$A500&lt;1+'1-Input'!$C$12),$K$474,0)))/(1-'P-Parametri'!$B$31*MAX(0,IF(M499&lt;=0,0,(M499-N499)/M499)))</f>
        <v>14174.265474709087</v>
      </c>
      <c r="M500" s="10">
        <f>((M499-L500+MAX(0,-('1-Input'!$B$10-K500-IF(AND($A500&gt;=1,$A500&lt;1+'1-Input'!$C$12),$K$474,0))))*(1+B500))*(1-'P-Parametri'!$B$32)</f>
        <v>173637.52430486307</v>
      </c>
      <c r="N500" s="10">
        <f>IF(M499&lt;=0,N499,N499*(1-L500/M499))+MAX(0,-('1-Input'!$B$10-K500-IF(AND($A500&gt;=1,$A500&lt;1+'1-Input'!$C$12),$K$474,0)))</f>
        <v>153580.92504949108</v>
      </c>
      <c r="O500" s="10">
        <f>IF($A500&lt;='1-Input'!$B$26,0,IF($A500='1-Input'!$B$26+1,('1-Input'!$B$23+$O$475)*'1-Input'!$B$27,'1-Input'!$B$23+$O$475))</f>
        <v>15955.232600150503</v>
      </c>
      <c r="P500" s="10">
        <f>MAX(0,('1-Input'!$B$10-O500-IF(AND($A500&gt;=1,$A500&lt;1+'1-Input'!$C$12),$O$474,0)))/(1-'P-Parametri'!$B$31*MAX(0,IF(Q499&lt;=0,0,(Q499-R499)/Q499)))</f>
        <v>13369.089441925058</v>
      </c>
      <c r="Q500" s="10">
        <f>((Q499-P500+MAX(0,-('1-Input'!$B$10-O500-IF(AND($A500&gt;=1,$A500&lt;1+'1-Input'!$C$12),$O$474,0))))*(1+B500))*(1-'P-Parametri'!$B$32)</f>
        <v>219455.50735818272</v>
      </c>
      <c r="R500" s="10">
        <f>IF(Q499&lt;=0,R499,R499*(1-P500/Q499))+MAX(0,-('1-Input'!$B$10-O500-IF(AND($A500&gt;=1,$A500&lt;1+'1-Input'!$C$12),$O$474,0)))</f>
        <v>194106.54443620818</v>
      </c>
      <c r="S500" s="10">
        <f>IF($A500&lt;='1-Input'!$B$26,0,IF($A500='1-Input'!$B$26+1,('1-Input'!$B$23+$S$475)*'1-Input'!$B$27,'1-Input'!$B$23+$S$475))</f>
        <v>15897.64573351354</v>
      </c>
      <c r="T500" s="10">
        <f>MAX(0,('1-Input'!$B$10-S500-IF(AND($A500&gt;=1,$A500&lt;1+'1-Input'!$C$12),$S$474,0)))/(1-'P-Parametri'!$B$31*MAX(0,IF(U499&lt;=0,0,(U499-V499)/U499)))</f>
        <v>13428.108046638441</v>
      </c>
      <c r="U500" s="10">
        <f>((U499-T500+MAX(0,-('1-Input'!$B$10-S500-IF(AND($A500&gt;=1,$A500&lt;1+'1-Input'!$C$12),$S$474,0))))*(1+B500))*(1-'P-Parametri'!$B$32)</f>
        <v>215996.4615757422</v>
      </c>
      <c r="V500" s="10">
        <f>IF(U499&lt;=0,V499,V499*(1-T500/U499))+MAX(0,-('1-Input'!$B$10-S500-IF(AND($A500&gt;=1,$A500&lt;1+'1-Input'!$C$12),$S$474,0)))</f>
        <v>191047.04762995907</v>
      </c>
      <c r="W500" s="10">
        <f>IF($A500&lt;='1-Input'!$B$26,0,IF($A500='1-Input'!$B$26+1,('1-Input'!$B$23+$W$475)*'1-Input'!$B$27,'1-Input'!$B$23+$W$475))</f>
        <v>15904.189358023006</v>
      </c>
      <c r="X500" s="10">
        <f>MAX(0,('1-Input'!$B$10-W500-IF(AND($A500&gt;=1,$A500&lt;1+'1-Input'!$C$12),$W$474,0)))/(1-'P-Parametri'!$B$31*MAX(0,IF(Y499&lt;=0,0,(Y499-Z499)/Y499)))</f>
        <v>13421.401733013987</v>
      </c>
      <c r="Y500" s="10">
        <f>((Y499-X500+MAX(0,-('1-Input'!$B$10-W500-IF(AND($A500&gt;=1,$A500&lt;1+'1-Input'!$C$12),$W$474,0))))*(1+B500))*(1-'P-Parametri'!$B$32)</f>
        <v>216389.51468113225</v>
      </c>
      <c r="Z500" s="10">
        <f>IF(Y499&lt;=0,Z499,Z499*(1-X500/Y499))+MAX(0,-('1-Input'!$B$10-W500-IF(AND($A500&gt;=1,$A500&lt;1+'1-Input'!$C$12),$W$474,0)))</f>
        <v>191394.69978499322</v>
      </c>
    </row>
    <row r="501" spans="1:26">
      <c r="A501" s="9">
        <f t="shared" si="9"/>
        <v>24</v>
      </c>
      <c r="B501" s="12">
        <f>IF($A501='P-Parametri'!$D$47,'P-Parametri'!$B$34,IF($A501='P-Parametri'!$D$48,'P-Parametri'!$C$34,'P-Parametri'!$D$50))</f>
        <v>2.7158250435358244E-2</v>
      </c>
      <c r="C501" s="10">
        <f>IF($A501&lt;='1-Input'!$B$26,0,IF($A501='1-Input'!$B$26+1,('1-Input'!$B$23+$C$475)*'1-Input'!$B$27,'1-Input'!$B$23+$C$475))</f>
        <v>18442.279331391004</v>
      </c>
      <c r="D501" s="10">
        <f>MAX(0,('1-Input'!$B$10-C501-IF(AND($A501&gt;=1,$A501&lt;1+'1-Input'!$C$12),$C$474,0)))/(1-'P-Parametri'!$B$31*MAX(0,IF(E500&lt;=0,0,(E500-F500)/E500)))</f>
        <v>10884.609368191619</v>
      </c>
      <c r="E501" s="10">
        <f>((E500-D501+MAX(0,-('1-Input'!$B$10-C501-IF(AND($A501&gt;=1,$A501&lt;1+'1-Input'!$C$12),$C$474,0))))*(1+B501))*(1-'P-Parametri'!$B$32)</f>
        <v>348393.54101117555</v>
      </c>
      <c r="F501" s="10">
        <f>IF(E500&lt;=0,F500,F500*(1-D501/E500))+MAX(0,-('1-Input'!$B$10-C501-IF(AND($A501&gt;=1,$A501&lt;1+'1-Input'!$C$12),$C$474,0)))</f>
        <v>300604.78453849186</v>
      </c>
      <c r="G501" s="10">
        <f>IF($A501&lt;='1-Input'!$B$26,0,IF($A501='1-Input'!$B$26+1,('1-Input'!$B$23+$G$475)*'1-Input'!$B$27,'1-Input'!$B$23+$G$475))</f>
        <v>20635.490055071939</v>
      </c>
      <c r="H501" s="10">
        <f>MAX(0,('1-Input'!$B$10-G501-IF(AND($A501&gt;=1,$A501&lt;1+'1-Input'!$C$12),$G$474,0)))/(1-'P-Parametri'!$B$31*MAX(0,IF(I500&lt;=0,0,(I500-J500)/I500)))</f>
        <v>8623.492339364122</v>
      </c>
      <c r="I501" s="10">
        <f>((I500-H501+MAX(0,-('1-Input'!$B$10-G501-IF(AND($A501&gt;=1,$A501&lt;1+'1-Input'!$C$12),$G$474,0))))*(1+B501))*(1-'P-Parametri'!$B$32)</f>
        <v>434672.99266122008</v>
      </c>
      <c r="J501" s="10">
        <f>IF(I500&lt;=0,J500,J500*(1-H501/I500))+MAX(0,-('1-Input'!$B$10-G501-IF(AND($A501&gt;=1,$A501&lt;1+'1-Input'!$C$12),$G$474,0)))</f>
        <v>375049.37928638601</v>
      </c>
      <c r="K501" s="10">
        <f>IF($A501&lt;='1-Input'!$B$26,0,IF($A501='1-Input'!$B$26+1,('1-Input'!$B$23+$K$475)*'1-Input'!$B$27,'1-Input'!$B$23+$K$475))</f>
        <v>15169.58941111901</v>
      </c>
      <c r="L501" s="10">
        <f>MAX(0,('1-Input'!$B$10-K501-IF(AND($A501&gt;=1,$A501&lt;1+'1-Input'!$C$12),$K$474,0)))/(1-'P-Parametri'!$B$31*MAX(0,IF(M500&lt;=0,0,(M500-N500)/M500)))</f>
        <v>14258.628484959187</v>
      </c>
      <c r="M501" s="10">
        <f>((M500-L501+MAX(0,-('1-Input'!$B$10-K501-IF(AND($A501&gt;=1,$A501&lt;1+'1-Input'!$C$12),$K$474,0))))*(1+B501))*(1-'P-Parametri'!$B$32)</f>
        <v>163379.93309111832</v>
      </c>
      <c r="N501" s="10">
        <f>IF(M500&lt;=0,N500,N500*(1-L501/M500))+MAX(0,-('1-Input'!$B$10-K501-IF(AND($A501&gt;=1,$A501&lt;1+'1-Input'!$C$12),$K$474,0)))</f>
        <v>140969.28847252496</v>
      </c>
      <c r="O501" s="10">
        <f>IF($A501&lt;='1-Input'!$B$26,0,IF($A501='1-Input'!$B$26+1,('1-Input'!$B$23+$O$475)*'1-Input'!$B$27,'1-Input'!$B$23+$O$475))</f>
        <v>15955.232600150503</v>
      </c>
      <c r="P501" s="10">
        <f>MAX(0,('1-Input'!$B$10-O501-IF(AND($A501&gt;=1,$A501&lt;1+'1-Input'!$C$12),$O$474,0)))/(1-'P-Parametri'!$B$31*MAX(0,IF(Q500&lt;=0,0,(Q500-R500)/Q500)))</f>
        <v>13448.660170414378</v>
      </c>
      <c r="Q501" s="10">
        <f>((Q500-P501+MAX(0,-('1-Input'!$B$10-O501-IF(AND($A501&gt;=1,$A501&lt;1+'1-Input'!$C$12),$O$474,0))))*(1+B501))*(1-'P-Parametri'!$B$32)</f>
        <v>211178.42946962215</v>
      </c>
      <c r="R501" s="10">
        <f>IF(Q500&lt;=0,R500,R500*(1-P501/Q500))+MAX(0,-('1-Input'!$B$10-O501-IF(AND($A501&gt;=1,$A501&lt;1+'1-Input'!$C$12),$O$474,0)))</f>
        <v>182211.31799873564</v>
      </c>
      <c r="S501" s="10">
        <f>IF($A501&lt;='1-Input'!$B$26,0,IF($A501='1-Input'!$B$26+1,('1-Input'!$B$23+$S$475)*'1-Input'!$B$27,'1-Input'!$B$23+$S$475))</f>
        <v>15897.64573351354</v>
      </c>
      <c r="T501" s="10">
        <f>MAX(0,('1-Input'!$B$10-S501-IF(AND($A501&gt;=1,$A501&lt;1+'1-Input'!$C$12),$S$474,0)))/(1-'P-Parametri'!$B$31*MAX(0,IF(U500&lt;=0,0,(U500-V500)/U500)))</f>
        <v>13508.03004462834</v>
      </c>
      <c r="U501" s="10">
        <f>((U500-T501+MAX(0,-('1-Input'!$B$10-S501-IF(AND($A501&gt;=1,$A501&lt;1+'1-Input'!$C$12),$S$474,0))))*(1+B501))*(1-'P-Parametri'!$B$32)</f>
        <v>207571.68773876896</v>
      </c>
      <c r="V501" s="10">
        <f>IF(U500&lt;=0,V500,V500*(1-T501/U500))+MAX(0,-('1-Input'!$B$10-S501-IF(AND($A501&gt;=1,$A501&lt;1+'1-Input'!$C$12),$S$474,0)))</f>
        <v>179099.30903972258</v>
      </c>
      <c r="W501" s="10">
        <f>IF($A501&lt;='1-Input'!$B$26,0,IF($A501='1-Input'!$B$26+1,('1-Input'!$B$23+$W$475)*'1-Input'!$B$27,'1-Input'!$B$23+$W$475))</f>
        <v>15904.189358023006</v>
      </c>
      <c r="X501" s="10">
        <f>MAX(0,('1-Input'!$B$10-W501-IF(AND($A501&gt;=1,$A501&lt;1+'1-Input'!$C$12),$W$474,0)))/(1-'P-Parametri'!$B$31*MAX(0,IF(Y500&lt;=0,0,(Y500-Z500)/Y500)))</f>
        <v>13501.283816074536</v>
      </c>
      <c r="Y501" s="10">
        <f>((Y500-X501+MAX(0,-('1-Input'!$B$10-W501-IF(AND($A501&gt;=1,$A501&lt;1+'1-Input'!$C$12),$W$474,0))))*(1+B501))*(1-'P-Parametri'!$B$32)</f>
        <v>207981.52360877916</v>
      </c>
      <c r="Z501" s="10">
        <f>IF(Y500&lt;=0,Z500,Z500*(1-X501/Y500))+MAX(0,-('1-Input'!$B$10-W501-IF(AND($A501&gt;=1,$A501&lt;1+'1-Input'!$C$12),$W$474,0)))</f>
        <v>179452.92817698614</v>
      </c>
    </row>
    <row r="502" spans="1:26">
      <c r="A502" s="9">
        <f t="shared" si="9"/>
        <v>25</v>
      </c>
      <c r="B502" s="12">
        <f>IF($A502='P-Parametri'!$D$47,'P-Parametri'!$B$34,IF($A502='P-Parametri'!$D$48,'P-Parametri'!$C$34,'P-Parametri'!$D$50))</f>
        <v>2.7158250435358244E-2</v>
      </c>
      <c r="C502" s="10">
        <f>IF($A502&lt;='1-Input'!$B$26,0,IF($A502='1-Input'!$B$26+1,('1-Input'!$B$23+$C$475)*'1-Input'!$B$27,'1-Input'!$B$23+$C$475))</f>
        <v>18442.279331391004</v>
      </c>
      <c r="D502" s="10">
        <f>MAX(0,('1-Input'!$B$10-C502-IF(AND($A502&gt;=1,$A502&lt;1+'1-Input'!$C$12),$C$474,0)))/(1-'P-Parametri'!$B$31*MAX(0,IF(E501&lt;=0,0,(E501-F501)/E501)))</f>
        <v>10948.175436934822</v>
      </c>
      <c r="E502" s="10">
        <f>((E501-D502+MAX(0,-('1-Input'!$B$10-C502-IF(AND($A502&gt;=1,$A502&lt;1+'1-Input'!$C$12),$C$474,0))))*(1+B502))*(1-'P-Parametri'!$B$32)</f>
        <v>345916.57173811551</v>
      </c>
      <c r="F502" s="10">
        <f>IF(E501&lt;=0,F501,F501*(1-D502/E501))+MAX(0,-('1-Input'!$B$10-C502-IF(AND($A502&gt;=1,$A502&lt;1+'1-Input'!$C$12),$C$474,0)))</f>
        <v>291158.35821050254</v>
      </c>
      <c r="G502" s="10">
        <f>IF($A502&lt;='1-Input'!$B$26,0,IF($A502='1-Input'!$B$26+1,('1-Input'!$B$23+$G$475)*'1-Input'!$B$27,'1-Input'!$B$23+$G$475))</f>
        <v>20635.490055071939</v>
      </c>
      <c r="H502" s="10">
        <f>MAX(0,('1-Input'!$B$10-G502-IF(AND($A502&gt;=1,$A502&lt;1+'1-Input'!$C$12),$G$474,0)))/(1-'P-Parametri'!$B$31*MAX(0,IF(I501&lt;=0,0,(I501-J501)/I501)))</f>
        <v>8673.8534950388876</v>
      </c>
      <c r="I502" s="10">
        <f>((I501-H502+MAX(0,-('1-Input'!$B$10-G502-IF(AND($A502&gt;=1,$A502&lt;1+'1-Input'!$C$12),$G$474,0))))*(1+B502))*(1-'P-Parametri'!$B$32)</f>
        <v>436693.3934119576</v>
      </c>
      <c r="J502" s="10">
        <f>IF(I501&lt;=0,J501,J501*(1-H502/I501))+MAX(0,-('1-Input'!$B$10-G502-IF(AND($A502&gt;=1,$A502&lt;1+'1-Input'!$C$12),$G$474,0)))</f>
        <v>367565.30867638881</v>
      </c>
      <c r="K502" s="10">
        <f>IF($A502&lt;='1-Input'!$B$26,0,IF($A502='1-Input'!$B$26+1,('1-Input'!$B$23+$K$475)*'1-Input'!$B$27,'1-Input'!$B$23+$K$475))</f>
        <v>15169.58941111901</v>
      </c>
      <c r="L502" s="10">
        <f>MAX(0,('1-Input'!$B$10-K502-IF(AND($A502&gt;=1,$A502&lt;1+'1-Input'!$C$12),$K$474,0)))/(1-'P-Parametri'!$B$31*MAX(0,IF(M501&lt;=0,0,(M501-N501)/M501)))</f>
        <v>14341.898809855493</v>
      </c>
      <c r="M502" s="10">
        <f>((M501-L502+MAX(0,-('1-Input'!$B$10-K502-IF(AND($A502&gt;=1,$A502&lt;1+'1-Input'!$C$12),$K$474,0))))*(1+B502))*(1-'P-Parametri'!$B$32)</f>
        <v>152779.47524758553</v>
      </c>
      <c r="N502" s="10">
        <f>IF(M501&lt;=0,N501,N501*(1-L502/M501))+MAX(0,-('1-Input'!$B$10-K502-IF(AND($A502&gt;=1,$A502&lt;1+'1-Input'!$C$12),$K$474,0)))</f>
        <v>128594.65205103294</v>
      </c>
      <c r="O502" s="10">
        <f>IF($A502&lt;='1-Input'!$B$26,0,IF($A502='1-Input'!$B$26+1,('1-Input'!$B$23+$O$475)*'1-Input'!$B$27,'1-Input'!$B$23+$O$475))</f>
        <v>15955.232600150503</v>
      </c>
      <c r="P502" s="10">
        <f>MAX(0,('1-Input'!$B$10-O502-IF(AND($A502&gt;=1,$A502&lt;1+'1-Input'!$C$12),$O$474,0)))/(1-'P-Parametri'!$B$31*MAX(0,IF(Q501&lt;=0,0,(Q501-R501)/Q501)))</f>
        <v>13527.200284071998</v>
      </c>
      <c r="Q502" s="10">
        <f>((Q501-P502+MAX(0,-('1-Input'!$B$10-O502-IF(AND($A502&gt;=1,$A502&lt;1+'1-Input'!$C$12),$O$474,0))))*(1+B502))*(1-'P-Parametri'!$B$32)</f>
        <v>202613.05258509447</v>
      </c>
      <c r="R502" s="10">
        <f>IF(Q501&lt;=0,R501,R501*(1-P502/Q501))+MAX(0,-('1-Input'!$B$10-O502-IF(AND($A502&gt;=1,$A502&lt;1+'1-Input'!$C$12),$O$474,0)))</f>
        <v>170539.6288078271</v>
      </c>
      <c r="S502" s="10">
        <f>IF($A502&lt;='1-Input'!$B$26,0,IF($A502='1-Input'!$B$26+1,('1-Input'!$B$23+$S$475)*'1-Input'!$B$27,'1-Input'!$B$23+$S$475))</f>
        <v>15897.64573351354</v>
      </c>
      <c r="T502" s="10">
        <f>MAX(0,('1-Input'!$B$10-S502-IF(AND($A502&gt;=1,$A502&lt;1+'1-Input'!$C$12),$S$474,0)))/(1-'P-Parametri'!$B$31*MAX(0,IF(U501&lt;=0,0,(U501-V501)/U501)))</f>
        <v>13586.916878078824</v>
      </c>
      <c r="U502" s="10">
        <f>((U501-T502+MAX(0,-('1-Input'!$B$10-S502-IF(AND($A502&gt;=1,$A502&lt;1+'1-Input'!$C$12),$S$474,0))))*(1+B502))*(1-'P-Parametri'!$B$32)</f>
        <v>198854.5517326736</v>
      </c>
      <c r="V502" s="10">
        <f>IF(U501&lt;=0,V501,V501*(1-T502/U501))+MAX(0,-('1-Input'!$B$10-S502-IF(AND($A502&gt;=1,$A502&lt;1+'1-Input'!$C$12),$S$474,0)))</f>
        <v>167376.09451392209</v>
      </c>
      <c r="W502" s="10">
        <f>IF($A502&lt;='1-Input'!$B$26,0,IF($A502='1-Input'!$B$26+1,('1-Input'!$B$23+$W$475)*'1-Input'!$B$27,'1-Input'!$B$23+$W$475))</f>
        <v>15904.189358023006</v>
      </c>
      <c r="X502" s="10">
        <f>MAX(0,('1-Input'!$B$10-W502-IF(AND($A502&gt;=1,$A502&lt;1+'1-Input'!$C$12),$W$474,0)))/(1-'P-Parametri'!$B$31*MAX(0,IF(Y501&lt;=0,0,(Y501-Z501)/Y501)))</f>
        <v>13580.131251581235</v>
      </c>
      <c r="Y502" s="10">
        <f>((Y501-X502+MAX(0,-('1-Input'!$B$10-W502-IF(AND($A502&gt;=1,$A502&lt;1+'1-Input'!$C$12),$W$474,0))))*(1+B502))*(1-'P-Parametri'!$B$32)</f>
        <v>199281.63206770539</v>
      </c>
      <c r="Z502" s="10">
        <f>IF(Y501&lt;=0,Z501,Z501*(1-X502/Y501))+MAX(0,-('1-Input'!$B$10-W502-IF(AND($A502&gt;=1,$A502&lt;1+'1-Input'!$C$12),$W$474,0)))</f>
        <v>167735.56850080585</v>
      </c>
    </row>
    <row r="503" spans="1:26">
      <c r="A503" s="9">
        <f t="shared" si="9"/>
        <v>26</v>
      </c>
      <c r="B503" s="12">
        <f>IF($A503='P-Parametri'!$D$47,'P-Parametri'!$B$34,IF($A503='P-Parametri'!$D$48,'P-Parametri'!$C$34,'P-Parametri'!$D$50))</f>
        <v>2.7158250435358244E-2</v>
      </c>
      <c r="C503" s="10">
        <f>IF($A503&lt;='1-Input'!$B$26,0,IF($A503='1-Input'!$B$26+1,('1-Input'!$B$23+$C$475)*'1-Input'!$B$27,'1-Input'!$B$23+$C$475))</f>
        <v>18442.279331391004</v>
      </c>
      <c r="D503" s="10">
        <f>MAX(0,('1-Input'!$B$10-C503-IF(AND($A503&gt;=1,$A503&lt;1+'1-Input'!$C$12),$C$474,0)))/(1-'P-Parametri'!$B$31*MAX(0,IF(E502&lt;=0,0,(E502-F502)/E502)))</f>
        <v>11010.904325769421</v>
      </c>
      <c r="E503" s="10">
        <f>((E502-D503+MAX(0,-('1-Input'!$B$10-C503-IF(AND($A503&gt;=1,$A503&lt;1+'1-Input'!$C$12),$C$474,0))))*(1+B503))*(1-'P-Parametri'!$B$32)</f>
        <v>343313.11716135114</v>
      </c>
      <c r="F503" s="10">
        <f>IF(E502&lt;=0,F502,F502*(1-D503/E502))+MAX(0,-('1-Input'!$B$10-C503-IF(AND($A503&gt;=1,$A503&lt;1+'1-Input'!$C$12),$C$474,0)))</f>
        <v>281890.46795073478</v>
      </c>
      <c r="G503" s="10">
        <f>IF($A503&lt;='1-Input'!$B$26,0,IF($A503='1-Input'!$B$26+1,('1-Input'!$B$23+$G$475)*'1-Input'!$B$27,'1-Input'!$B$23+$G$475))</f>
        <v>20635.490055071939</v>
      </c>
      <c r="H503" s="10">
        <f>MAX(0,('1-Input'!$B$10-G503-IF(AND($A503&gt;=1,$A503&lt;1+'1-Input'!$C$12),$G$474,0)))/(1-'P-Parametri'!$B$31*MAX(0,IF(I502&lt;=0,0,(I502-J502)/I502)))</f>
        <v>8723.5513825811631</v>
      </c>
      <c r="I503" s="10">
        <f>((I502-H503+MAX(0,-('1-Input'!$B$10-G503-IF(AND($A503&gt;=1,$A503&lt;1+'1-Input'!$C$12),$G$474,0))))*(1+B503))*(1-'P-Parametri'!$B$32)</f>
        <v>438713.56866963499</v>
      </c>
      <c r="J503" s="10">
        <f>IF(I502&lt;=0,J502,J502*(1-H503/I502))+MAX(0,-('1-Input'!$B$10-G503-IF(AND($A503&gt;=1,$A503&lt;1+'1-Input'!$C$12),$G$474,0)))</f>
        <v>360222.6859001657</v>
      </c>
      <c r="K503" s="10">
        <f>IF($A503&lt;='1-Input'!$B$26,0,IF($A503='1-Input'!$B$26+1,('1-Input'!$B$23+$K$475)*'1-Input'!$B$27,'1-Input'!$B$23+$K$475))</f>
        <v>15169.58941111901</v>
      </c>
      <c r="L503" s="10">
        <f>MAX(0,('1-Input'!$B$10-K503-IF(AND($A503&gt;=1,$A503&lt;1+'1-Input'!$C$12),$K$474,0)))/(1-'P-Parametri'!$B$31*MAX(0,IF(M502&lt;=0,0,(M502-N502)/M502)))</f>
        <v>14424.072445207137</v>
      </c>
      <c r="M503" s="10">
        <f>((M502-L503+MAX(0,-('1-Input'!$B$10-K503-IF(AND($A503&gt;=1,$A503&lt;1+'1-Input'!$C$12),$K$474,0))))*(1+B503))*(1-'P-Parametri'!$B$32)</f>
        <v>141828.66769380873</v>
      </c>
      <c r="N503" s="10">
        <f>IF(M502&lt;=0,N502,N502*(1-L503/M502))+MAX(0,-('1-Input'!$B$10-K503-IF(AND($A503&gt;=1,$A503&lt;1+'1-Input'!$C$12),$K$474,0)))</f>
        <v>116453.89443784945</v>
      </c>
      <c r="O503" s="10">
        <f>IF($A503&lt;='1-Input'!$B$26,0,IF($A503='1-Input'!$B$26+1,('1-Input'!$B$23+$O$475)*'1-Input'!$B$27,'1-Input'!$B$23+$O$475))</f>
        <v>15955.232600150503</v>
      </c>
      <c r="P503" s="10">
        <f>MAX(0,('1-Input'!$B$10-O503-IF(AND($A503&gt;=1,$A503&lt;1+'1-Input'!$C$12),$O$474,0)))/(1-'P-Parametri'!$B$31*MAX(0,IF(Q502&lt;=0,0,(Q502-R502)/Q502)))</f>
        <v>13604.706006167045</v>
      </c>
      <c r="Q503" s="10">
        <f>((Q502-P503+MAX(0,-('1-Input'!$B$10-O503-IF(AND($A503&gt;=1,$A503&lt;1+'1-Input'!$C$12),$O$474,0))))*(1+B503))*(1-'P-Parametri'!$B$32)</f>
        <v>193753.19962451153</v>
      </c>
      <c r="R503" s="10">
        <f>IF(Q502&lt;=0,R502,R502*(1-P503/Q502))+MAX(0,-('1-Input'!$B$10-O503-IF(AND($A503&gt;=1,$A503&lt;1+'1-Input'!$C$12),$O$474,0)))</f>
        <v>159088.53282595833</v>
      </c>
      <c r="S503" s="10">
        <f>IF($A503&lt;='1-Input'!$B$26,0,IF($A503='1-Input'!$B$26+1,('1-Input'!$B$23+$S$475)*'1-Input'!$B$27,'1-Input'!$B$23+$S$475))</f>
        <v>15897.64573351354</v>
      </c>
      <c r="T503" s="10">
        <f>MAX(0,('1-Input'!$B$10-S503-IF(AND($A503&gt;=1,$A503&lt;1+'1-Input'!$C$12),$S$474,0)))/(1-'P-Parametri'!$B$31*MAX(0,IF(U502&lt;=0,0,(U502-V502)/U502)))</f>
        <v>13664.764753586431</v>
      </c>
      <c r="U503" s="10">
        <f>((U502-T503+MAX(0,-('1-Input'!$B$10-S503-IF(AND($A503&gt;=1,$A503&lt;1+'1-Input'!$C$12),$S$474,0))))*(1+B503))*(1-'P-Parametri'!$B$32)</f>
        <v>189838.77915675199</v>
      </c>
      <c r="V503" s="10">
        <f>IF(U502&lt;=0,V502,V502*(1-T503/U502))+MAX(0,-('1-Input'!$B$10-S503-IF(AND($A503&gt;=1,$A503&lt;1+'1-Input'!$C$12),$S$474,0)))</f>
        <v>155874.44701841247</v>
      </c>
      <c r="W503" s="10">
        <f>IF($A503&lt;='1-Input'!$B$26,0,IF($A503='1-Input'!$B$26+1,('1-Input'!$B$23+$W$475)*'1-Input'!$B$27,'1-Input'!$B$23+$W$475))</f>
        <v>15904.189358023006</v>
      </c>
      <c r="X503" s="10">
        <f>MAX(0,('1-Input'!$B$10-W503-IF(AND($A503&gt;=1,$A503&lt;1+'1-Input'!$C$12),$W$474,0)))/(1-'P-Parametri'!$B$31*MAX(0,IF(Y502&lt;=0,0,(Y502-Z502)/Y502)))</f>
        <v>13657.940248025137</v>
      </c>
      <c r="Y503" s="10">
        <f>((Y502-X503+MAX(0,-('1-Input'!$B$10-W503-IF(AND($A503&gt;=1,$A503&lt;1+'1-Input'!$C$12),$W$474,0))))*(1+B503))*(1-'P-Parametri'!$B$32)</f>
        <v>190283.57671579719</v>
      </c>
      <c r="Z503" s="10">
        <f>IF(Y502&lt;=0,Z502,Z502*(1-X503/Y502))+MAX(0,-('1-Input'!$B$10-W503-IF(AND($A503&gt;=1,$A503&lt;1+'1-Input'!$C$12),$W$474,0)))</f>
        <v>156239.66519911974</v>
      </c>
    </row>
    <row r="504" spans="1:26">
      <c r="A504" s="9">
        <f t="shared" si="9"/>
        <v>27</v>
      </c>
      <c r="B504" s="12">
        <f>IF($A504='P-Parametri'!$D$47,'P-Parametri'!$B$34,IF($A504='P-Parametri'!$D$48,'P-Parametri'!$C$34,'P-Parametri'!$D$50))</f>
        <v>2.7158250435358244E-2</v>
      </c>
      <c r="C504" s="10">
        <f>IF($A504&lt;='1-Input'!$B$26,0,IF($A504='1-Input'!$B$26+1,('1-Input'!$B$23+$C$475)*'1-Input'!$B$27,'1-Input'!$B$23+$C$475))</f>
        <v>18442.279331391004</v>
      </c>
      <c r="D504" s="10">
        <f>MAX(0,('1-Input'!$B$10-C504-IF(AND($A504&gt;=1,$A504&lt;1+'1-Input'!$C$12),$C$474,0)))/(1-'P-Parametri'!$B$31*MAX(0,IF(E503&lt;=0,0,(E503-F503)/E503)))</f>
        <v>11072.793565779199</v>
      </c>
      <c r="E504" s="10">
        <f>((E503-D504+MAX(0,-('1-Input'!$B$10-C504-IF(AND($A504&gt;=1,$A504&lt;1+'1-Input'!$C$12),$C$474,0))))*(1+B504))*(1-'P-Parametri'!$B$32)</f>
        <v>340580.86272948794</v>
      </c>
      <c r="F504" s="10">
        <f>IF(E503&lt;=0,F503,F503*(1-D504/E503))+MAX(0,-('1-Input'!$B$10-C504-IF(AND($A504&gt;=1,$A504&lt;1+'1-Input'!$C$12),$C$474,0)))</f>
        <v>272798.72398945637</v>
      </c>
      <c r="G504" s="10">
        <f>IF($A504&lt;='1-Input'!$B$26,0,IF($A504='1-Input'!$B$26+1,('1-Input'!$B$23+$G$475)*'1-Input'!$B$27,'1-Input'!$B$23+$G$475))</f>
        <v>20635.490055071939</v>
      </c>
      <c r="H504" s="10">
        <f>MAX(0,('1-Input'!$B$10-G504-IF(AND($A504&gt;=1,$A504&lt;1+'1-Input'!$C$12),$G$474,0)))/(1-'P-Parametri'!$B$31*MAX(0,IF(I503&lt;=0,0,(I503-J503)/I503)))</f>
        <v>8772.5840459556566</v>
      </c>
      <c r="I504" s="10">
        <f>((I503-H504+MAX(0,-('1-Input'!$B$10-G504-IF(AND($A504&gt;=1,$A504&lt;1+'1-Input'!$C$12),$G$474,0))))*(1+B504))*(1-'P-Parametri'!$B$32)</f>
        <v>440734.19469740073</v>
      </c>
      <c r="J504" s="10">
        <f>IF(I503&lt;=0,J503,J503*(1-H504/I503))+MAX(0,-('1-Input'!$B$10-G504-IF(AND($A504&gt;=1,$A504&lt;1+'1-Input'!$C$12),$G$474,0)))</f>
        <v>353019.61762739311</v>
      </c>
      <c r="K504" s="10">
        <f>IF($A504&lt;='1-Input'!$B$26,0,IF($A504='1-Input'!$B$26+1,('1-Input'!$B$23+$K$475)*'1-Input'!$B$27,'1-Input'!$B$23+$K$475))</f>
        <v>15169.58941111901</v>
      </c>
      <c r="L504" s="10">
        <f>MAX(0,('1-Input'!$B$10-K504-IF(AND($A504&gt;=1,$A504&lt;1+'1-Input'!$C$12),$K$474,0)))/(1-'P-Parametri'!$B$31*MAX(0,IF(M503&lt;=0,0,(M503-N503)/M503)))</f>
        <v>14505.146156781455</v>
      </c>
      <c r="M504" s="10">
        <f>((M503-L504+MAX(0,-('1-Input'!$B$10-K504-IF(AND($A504&gt;=1,$A504&lt;1+'1-Input'!$C$12),$K$474,0))))*(1+B504))*(1-'P-Parametri'!$B$32)</f>
        <v>130519.8428099991</v>
      </c>
      <c r="N504" s="10">
        <f>IF(M503&lt;=0,N503,N503*(1-L504/M503))+MAX(0,-('1-Input'!$B$10-K504-IF(AND($A504&gt;=1,$A504&lt;1+'1-Input'!$C$12),$K$474,0)))</f>
        <v>104543.88508068517</v>
      </c>
      <c r="O504" s="10">
        <f>IF($A504&lt;='1-Input'!$B$26,0,IF($A504='1-Input'!$B$26+1,('1-Input'!$B$23+$O$475)*'1-Input'!$B$27,'1-Input'!$B$23+$O$475))</f>
        <v>15955.232600150503</v>
      </c>
      <c r="P504" s="10">
        <f>MAX(0,('1-Input'!$B$10-O504-IF(AND($A504&gt;=1,$A504&lt;1+'1-Input'!$C$12),$O$474,0)))/(1-'P-Parametri'!$B$31*MAX(0,IF(Q503&lt;=0,0,(Q503-R503)/Q503)))</f>
        <v>13681.174286189022</v>
      </c>
      <c r="Q504" s="10">
        <f>((Q503-P504+MAX(0,-('1-Input'!$B$10-O504-IF(AND($A504&gt;=1,$A504&lt;1+'1-Input'!$C$12),$O$474,0))))*(1+B504))*(1-'P-Parametri'!$B$32)</f>
        <v>184592.5415658651</v>
      </c>
      <c r="R504" s="10">
        <f>IF(Q503&lt;=0,R503,R503*(1-P504/Q503))+MAX(0,-('1-Input'!$B$10-O504-IF(AND($A504&gt;=1,$A504&lt;1+'1-Input'!$C$12),$O$474,0)))</f>
        <v>147855.07733338285</v>
      </c>
      <c r="S504" s="10">
        <f>IF($A504&lt;='1-Input'!$B$26,0,IF($A504='1-Input'!$B$26+1,('1-Input'!$B$23+$S$475)*'1-Input'!$B$27,'1-Input'!$B$23+$S$475))</f>
        <v>15897.64573351354</v>
      </c>
      <c r="T504" s="10">
        <f>MAX(0,('1-Input'!$B$10-S504-IF(AND($A504&gt;=1,$A504&lt;1+'1-Input'!$C$12),$S$474,0)))/(1-'P-Parametri'!$B$31*MAX(0,IF(U503&lt;=0,0,(U503-V503)/U503)))</f>
        <v>13741.570607174008</v>
      </c>
      <c r="U504" s="10">
        <f>((U503-T504+MAX(0,-('1-Input'!$B$10-S504-IF(AND($A504&gt;=1,$A504&lt;1+'1-Input'!$C$12),$S$474,0))))*(1+B504))*(1-'P-Parametri'!$B$32)</f>
        <v>180517.94123905426</v>
      </c>
      <c r="V504" s="10">
        <f>IF(U503&lt;=0,V503,V503*(1-T504/U503))+MAX(0,-('1-Input'!$B$10-S504-IF(AND($A504&gt;=1,$A504&lt;1+'1-Input'!$C$12),$S$474,0)))</f>
        <v>144591.40079849825</v>
      </c>
      <c r="W504" s="10">
        <f>IF($A504&lt;='1-Input'!$B$26,0,IF($A504='1-Input'!$B$26+1,('1-Input'!$B$23+$W$475)*'1-Input'!$B$27,'1-Input'!$B$23+$W$475))</f>
        <v>15904.189358023006</v>
      </c>
      <c r="X504" s="10">
        <f>MAX(0,('1-Input'!$B$10-W504-IF(AND($A504&gt;=1,$A504&lt;1+'1-Input'!$C$12),$W$474,0)))/(1-'P-Parametri'!$B$31*MAX(0,IF(Y503&lt;=0,0,(Y503-Z503)/Y503)))</f>
        <v>13734.707742959316</v>
      </c>
      <c r="Y504" s="10">
        <f>((Y503-X504+MAX(0,-('1-Input'!$B$10-W504-IF(AND($A504&gt;=1,$A504&lt;1+'1-Input'!$C$12),$W$474,0))))*(1+B504))*(1-'P-Parametri'!$B$32)</f>
        <v>180980.94011574046</v>
      </c>
      <c r="Z504" s="10">
        <f>IF(Y503&lt;=0,Z503,Z503*(1-X504/Y503))+MAX(0,-('1-Input'!$B$10-W504-IF(AND($A504&gt;=1,$A504&lt;1+'1-Input'!$C$12),$W$474,0)))</f>
        <v>144962.25399840012</v>
      </c>
    </row>
    <row r="505" spans="1:26">
      <c r="A505" s="9">
        <f t="shared" si="9"/>
        <v>28</v>
      </c>
      <c r="B505" s="12">
        <f>IF($A505='P-Parametri'!$D$47,'P-Parametri'!$B$34,IF($A505='P-Parametri'!$D$48,'P-Parametri'!$C$34,'P-Parametri'!$D$50))</f>
        <v>2.7158250435358244E-2</v>
      </c>
      <c r="C505" s="10">
        <f>IF($A505&lt;='1-Input'!$B$26,0,IF($A505='1-Input'!$B$26+1,('1-Input'!$B$23+$C$475)*'1-Input'!$B$27,'1-Input'!$B$23+$C$475))</f>
        <v>18442.279331391004</v>
      </c>
      <c r="D505" s="10">
        <f>MAX(0,('1-Input'!$B$10-C505-IF(AND($A505&gt;=1,$A505&lt;1+'1-Input'!$C$12),$C$474,0)))/(1-'P-Parametri'!$B$31*MAX(0,IF(E504&lt;=0,0,(E504-F504)/E504)))</f>
        <v>11133.841262868733</v>
      </c>
      <c r="E505" s="10">
        <f>((E504-D505+MAX(0,-('1-Input'!$B$10-C505-IF(AND($A505&gt;=1,$A505&lt;1+'1-Input'!$C$12),$C$474,0))))*(1+B505))*(1-'P-Parametri'!$B$32)</f>
        <v>337717.4377284309</v>
      </c>
      <c r="F505" s="10">
        <f>IF(E504&lt;=0,F504,F504*(1-D505/E504))+MAX(0,-('1-Input'!$B$10-C505-IF(AND($A505&gt;=1,$A505&lt;1+'1-Input'!$C$12),$C$474,0)))</f>
        <v>263880.73116604815</v>
      </c>
      <c r="G505" s="10">
        <f>IF($A505&lt;='1-Input'!$B$26,0,IF($A505='1-Input'!$B$26+1,('1-Input'!$B$23+$G$475)*'1-Input'!$B$27,'1-Input'!$B$23+$G$475))</f>
        <v>20635.490055071939</v>
      </c>
      <c r="H505" s="10">
        <f>MAX(0,('1-Input'!$B$10-G505-IF(AND($A505&gt;=1,$A505&lt;1+'1-Input'!$C$12),$G$474,0)))/(1-'P-Parametri'!$B$31*MAX(0,IF(I504&lt;=0,0,(I504-J504)/I504)))</f>
        <v>8820.9499845373266</v>
      </c>
      <c r="I505" s="10">
        <f>((I504-H505+MAX(0,-('1-Input'!$B$10-G505-IF(AND($A505&gt;=1,$A505&lt;1+'1-Input'!$C$12),$G$474,0))))*(1+B505))*(1-'P-Parametri'!$B$32)</f>
        <v>442755.96627356531</v>
      </c>
      <c r="J505" s="10">
        <f>IF(I504&lt;=0,J504,J504*(1-H505/I504))+MAX(0,-('1-Input'!$B$10-G505-IF(AND($A505&gt;=1,$A505&lt;1+'1-Input'!$C$12),$G$474,0)))</f>
        <v>345954.20625673758</v>
      </c>
      <c r="K505" s="10">
        <f>IF($A505&lt;='1-Input'!$B$26,0,IF($A505='1-Input'!$B$26+1,('1-Input'!$B$23+$K$475)*'1-Input'!$B$27,'1-Input'!$B$23+$K$475))</f>
        <v>15169.58941111901</v>
      </c>
      <c r="L505" s="10">
        <f>MAX(0,('1-Input'!$B$10-K505-IF(AND($A505&gt;=1,$A505&lt;1+'1-Input'!$C$12),$K$474,0)))/(1-'P-Parametri'!$B$31*MAX(0,IF(M504&lt;=0,0,(M504-N504)/M504)))</f>
        <v>14585.117463349952</v>
      </c>
      <c r="M505" s="10">
        <f>((M504-L505+MAX(0,-('1-Input'!$B$10-K505-IF(AND($A505&gt;=1,$A505&lt;1+'1-Input'!$C$12),$K$474,0))))*(1+B505))*(1-'P-Parametri'!$B$32)</f>
        <v>118845.14303246439</v>
      </c>
      <c r="N505" s="10">
        <f>IF(M504&lt;=0,N504,N504*(1-L505/M504))+MAX(0,-('1-Input'!$B$10-K505-IF(AND($A505&gt;=1,$A505&lt;1+'1-Input'!$C$12),$K$474,0)))</f>
        <v>92861.48636529276</v>
      </c>
      <c r="O505" s="10">
        <f>IF($A505&lt;='1-Input'!$B$26,0,IF($A505='1-Input'!$B$26+1,('1-Input'!$B$23+$O$475)*'1-Input'!$B$27,'1-Input'!$B$23+$O$475))</f>
        <v>15955.232600150503</v>
      </c>
      <c r="P505" s="10">
        <f>MAX(0,('1-Input'!$B$10-O505-IF(AND($A505&gt;=1,$A505&lt;1+'1-Input'!$C$12),$O$474,0)))/(1-'P-Parametri'!$B$31*MAX(0,IF(Q504&lt;=0,0,(Q504-R504)/Q504)))</f>
        <v>13756.602783856821</v>
      </c>
      <c r="Q505" s="10">
        <f>((Q504-P505+MAX(0,-('1-Input'!$B$10-O505-IF(AND($A505&gt;=1,$A505&lt;1+'1-Input'!$C$12),$O$474,0))))*(1+B505))*(1-'P-Parametri'!$B$32)</f>
        <v>175124.59290282798</v>
      </c>
      <c r="R505" s="10">
        <f>IF(Q504&lt;=0,R504,R504*(1-P505/Q504))+MAX(0,-('1-Input'!$B$10-O505-IF(AND($A505&gt;=1,$A505&lt;1+'1-Input'!$C$12),$O$474,0)))</f>
        <v>136836.3029495542</v>
      </c>
      <c r="S505" s="10">
        <f>IF($A505&lt;='1-Input'!$B$26,0,IF($A505='1-Input'!$B$26+1,('1-Input'!$B$23+$S$475)*'1-Input'!$B$27,'1-Input'!$B$23+$S$475))</f>
        <v>15897.64573351354</v>
      </c>
      <c r="T505" s="10">
        <f>MAX(0,('1-Input'!$B$10-S505-IF(AND($A505&gt;=1,$A505&lt;1+'1-Input'!$C$12),$S$474,0)))/(1-'P-Parametri'!$B$31*MAX(0,IF(U504&lt;=0,0,(U504-V504)/U504)))</f>
        <v>13817.332088229145</v>
      </c>
      <c r="U505" s="10">
        <f>((U504-T505+MAX(0,-('1-Input'!$B$10-S505-IF(AND($A505&gt;=1,$A505&lt;1+'1-Input'!$C$12),$S$474,0))))*(1+B505))*(1-'P-Parametri'!$B$32)</f>
        <v>170885.45022978628</v>
      </c>
      <c r="V505" s="10">
        <f>IF(U504&lt;=0,V504,V504*(1-T505/U504))+MAX(0,-('1-Input'!$B$10-S505-IF(AND($A505&gt;=1,$A505&lt;1+'1-Input'!$C$12),$S$474,0)))</f>
        <v>133523.98340927943</v>
      </c>
      <c r="W505" s="10">
        <f>IF($A505&lt;='1-Input'!$B$26,0,IF($A505='1-Input'!$B$26+1,('1-Input'!$B$23+$W$475)*'1-Input'!$B$27,'1-Input'!$B$23+$W$475))</f>
        <v>15904.189358023006</v>
      </c>
      <c r="X505" s="10">
        <f>MAX(0,('1-Input'!$B$10-W505-IF(AND($A505&gt;=1,$A505&lt;1+'1-Input'!$C$12),$W$474,0)))/(1-'P-Parametri'!$B$31*MAX(0,IF(Y504&lt;=0,0,(Y504-Z504)/Y504)))</f>
        <v>13810.431386945309</v>
      </c>
      <c r="Y505" s="10">
        <f>((Y504-X505+MAX(0,-('1-Input'!$B$10-W505-IF(AND($A505&gt;=1,$A505&lt;1+'1-Input'!$C$12),$W$474,0))))*(1+B505))*(1-'P-Parametri'!$B$32)</f>
        <v>171367.14613571751</v>
      </c>
      <c r="Z505" s="10">
        <f>IF(Y504&lt;=0,Z504,Z504*(1-X505/Y504))+MAX(0,-('1-Input'!$B$10-W505-IF(AND($A505&gt;=1,$A505&lt;1+'1-Input'!$C$12),$W$474,0)))</f>
        <v>133900.36393825602</v>
      </c>
    </row>
    <row r="506" spans="1:26">
      <c r="A506" s="9">
        <f t="shared" si="9"/>
        <v>29</v>
      </c>
      <c r="B506" s="12">
        <f>IF($A506='P-Parametri'!$D$47,'P-Parametri'!$B$34,IF($A506='P-Parametri'!$D$48,'P-Parametri'!$C$34,'P-Parametri'!$D$50))</f>
        <v>2.7158250435358244E-2</v>
      </c>
      <c r="C506" s="10">
        <f>IF($A506&lt;='1-Input'!$B$26,0,IF($A506='1-Input'!$B$26+1,('1-Input'!$B$23+$C$475)*'1-Input'!$B$27,'1-Input'!$B$23+$C$475))</f>
        <v>18442.279331391004</v>
      </c>
      <c r="D506" s="10">
        <f>MAX(0,('1-Input'!$B$10-C506-IF(AND($A506&gt;=1,$A506&lt;1+'1-Input'!$C$12),$C$474,0)))/(1-'P-Parametri'!$B$31*MAX(0,IF(E505&lt;=0,0,(E505-F505)/E505)))</f>
        <v>11194.046084312997</v>
      </c>
      <c r="E506" s="10">
        <f>((E505-D506+MAX(0,-('1-Input'!$B$10-C506-IF(AND($A506&gt;=1,$A506&lt;1+'1-Input'!$C$12),$C$474,0))))*(1+B506))*(1-'P-Parametri'!$B$32)</f>
        <v>334720.41329601663</v>
      </c>
      <c r="F506" s="10">
        <f>IF(E505&lt;=0,F505,F505*(1-D506/E505))+MAX(0,-('1-Input'!$B$10-C506-IF(AND($A506&gt;=1,$A506&lt;1+'1-Input'!$C$12),$C$474,0)))</f>
        <v>255134.09052675054</v>
      </c>
      <c r="G506" s="10">
        <f>IF($A506&lt;='1-Input'!$B$26,0,IF($A506='1-Input'!$B$26+1,('1-Input'!$B$23+$G$475)*'1-Input'!$B$27,'1-Input'!$B$23+$G$475))</f>
        <v>20635.490055071939</v>
      </c>
      <c r="H506" s="10">
        <f>MAX(0,('1-Input'!$B$10-G506-IF(AND($A506&gt;=1,$A506&lt;1+'1-Input'!$C$12),$G$474,0)))/(1-'P-Parametri'!$B$31*MAX(0,IF(I505&lt;=0,0,(I505-J505)/I505)))</f>
        <v>8868.6481424551093</v>
      </c>
      <c r="I506" s="10">
        <f>((I505-H506+MAX(0,-('1-Input'!$B$10-G506-IF(AND($A506&gt;=1,$A506&lt;1+'1-Input'!$C$12),$G$474,0))))*(1+B506))*(1-'P-Parametri'!$B$32)</f>
        <v>444779.59670048556</v>
      </c>
      <c r="J506" s="10">
        <f>IF(I505&lt;=0,J505,J505*(1-H506/I505))+MAX(0,-('1-Input'!$B$10-G506-IF(AND($A506&gt;=1,$A506&lt;1+'1-Input'!$C$12),$G$474,0)))</f>
        <v>339024.5511816942</v>
      </c>
      <c r="K506" s="10">
        <f>IF($A506&lt;='1-Input'!$B$26,0,IF($A506='1-Input'!$B$26+1,('1-Input'!$B$23+$K$475)*'1-Input'!$B$27,'1-Input'!$B$23+$K$475))</f>
        <v>15169.58941111901</v>
      </c>
      <c r="L506" s="10">
        <f>MAX(0,('1-Input'!$B$10-K506-IF(AND($A506&gt;=1,$A506&lt;1+'1-Input'!$C$12),$K$474,0)))/(1-'P-Parametri'!$B$31*MAX(0,IF(M505&lt;=0,0,(M505-N505)/M505)))</f>
        <v>14663.984619068531</v>
      </c>
      <c r="M506" s="10">
        <f>((M505-L506+MAX(0,-('1-Input'!$B$10-K506-IF(AND($A506&gt;=1,$A506&lt;1+'1-Input'!$C$12),$K$474,0))))*(1+B506))*(1-'P-Parametri'!$B$32)</f>
        <v>106796.51533142412</v>
      </c>
      <c r="N506" s="10">
        <f>IF(M505&lt;=0,N505,N505*(1-L506/M505))+MAX(0,-('1-Input'!$B$10-K506-IF(AND($A506&gt;=1,$A506&lt;1+'1-Input'!$C$12),$K$474,0)))</f>
        <v>81403.555708484011</v>
      </c>
      <c r="O506" s="10">
        <f>IF($A506&lt;='1-Input'!$B$26,0,IF($A506='1-Input'!$B$26+1,('1-Input'!$B$23+$O$475)*'1-Input'!$B$27,'1-Input'!$B$23+$O$475))</f>
        <v>15955.232600150503</v>
      </c>
      <c r="P506" s="10">
        <f>MAX(0,('1-Input'!$B$10-O506-IF(AND($A506&gt;=1,$A506&lt;1+'1-Input'!$C$12),$O$474,0)))/(1-'P-Parametri'!$B$31*MAX(0,IF(Q505&lt;=0,0,(Q505-R505)/Q505)))</f>
        <v>13830.989852499864</v>
      </c>
      <c r="Q506" s="10">
        <f>((Q505-P506+MAX(0,-('1-Input'!$B$10-O506-IF(AND($A506&gt;=1,$A506&lt;1+'1-Input'!$C$12),$O$474,0))))*(1+B506))*(1-'P-Parametri'!$B$32)</f>
        <v>165342.707005359</v>
      </c>
      <c r="R506" s="10">
        <f>IF(Q505&lt;=0,R505,R505*(1-P506/Q505))+MAX(0,-('1-Input'!$B$10-O506-IF(AND($A506&gt;=1,$A506&lt;1+'1-Input'!$C$12),$O$474,0)))</f>
        <v>126029.24560724806</v>
      </c>
      <c r="S506" s="10">
        <f>IF($A506&lt;='1-Input'!$B$26,0,IF($A506='1-Input'!$B$26+1,('1-Input'!$B$23+$S$475)*'1-Input'!$B$27,'1-Input'!$B$23+$S$475))</f>
        <v>15897.64573351354</v>
      </c>
      <c r="T506" s="10">
        <f>MAX(0,('1-Input'!$B$10-S506-IF(AND($A506&gt;=1,$A506&lt;1+'1-Input'!$C$12),$S$474,0)))/(1-'P-Parametri'!$B$31*MAX(0,IF(U505&lt;=0,0,(U505-V505)/U505)))</f>
        <v>13892.047542811941</v>
      </c>
      <c r="U506" s="10">
        <f>((U505-T506+MAX(0,-('1-Input'!$B$10-S506-IF(AND($A506&gt;=1,$A506&lt;1+'1-Input'!$C$12),$S$474,0))))*(1+B506))*(1-'P-Parametri'!$B$32)</f>
        <v>160934.55469617853</v>
      </c>
      <c r="V506" s="10">
        <f>IF(U505&lt;=0,V505,V505*(1-T506/U505))+MAX(0,-('1-Input'!$B$10-S506-IF(AND($A506&gt;=1,$A506&lt;1+'1-Input'!$C$12),$S$474,0)))</f>
        <v>122669.21769848857</v>
      </c>
      <c r="W506" s="10">
        <f>IF($A506&lt;='1-Input'!$B$26,0,IF($A506='1-Input'!$B$26+1,('1-Input'!$B$23+$W$475)*'1-Input'!$B$27,'1-Input'!$B$23+$W$475))</f>
        <v>15904.189358023006</v>
      </c>
      <c r="X506" s="10">
        <f>MAX(0,('1-Input'!$B$10-W506-IF(AND($A506&gt;=1,$A506&lt;1+'1-Input'!$C$12),$W$474,0)))/(1-'P-Parametri'!$B$31*MAX(0,IF(Y505&lt;=0,0,(Y505-Z505)/Y505)))</f>
        <v>13885.109526869237</v>
      </c>
      <c r="Y506" s="10">
        <f>((Y505-X506+MAX(0,-('1-Input'!$B$10-W506-IF(AND($A506&gt;=1,$A506&lt;1+'1-Input'!$C$12),$W$474,0))))*(1+B506))*(1-'P-Parametri'!$B$32)</f>
        <v>161435.45525174536</v>
      </c>
      <c r="Z506" s="10">
        <f>IF(Y505&lt;=0,Z505,Z505*(1-X506/Y505))+MAX(0,-('1-Input'!$B$10-W506-IF(AND($A506&gt;=1,$A506&lt;1+'1-Input'!$C$12),$W$474,0)))</f>
        <v>123051.01935328003</v>
      </c>
    </row>
    <row r="507" spans="1:26">
      <c r="A507" s="9">
        <f t="shared" si="9"/>
        <v>30</v>
      </c>
      <c r="B507" s="12">
        <f>IF($A507='P-Parametri'!$D$47,'P-Parametri'!$B$34,IF($A507='P-Parametri'!$D$48,'P-Parametri'!$C$34,'P-Parametri'!$D$50))</f>
        <v>2.7158250435358244E-2</v>
      </c>
      <c r="C507" s="10">
        <f>IF($A507&lt;='1-Input'!$B$26,0,IF($A507='1-Input'!$B$26+1,('1-Input'!$B$23+$C$475)*'1-Input'!$B$27,'1-Input'!$B$23+$C$475))</f>
        <v>18442.279331391004</v>
      </c>
      <c r="D507" s="10">
        <f>MAX(0,('1-Input'!$B$10-C507-IF(AND($A507&gt;=1,$A507&lt;1+'1-Input'!$C$12),$C$474,0)))/(1-'P-Parametri'!$B$31*MAX(0,IF(E506&lt;=0,0,(E506-F506)/E506)))</f>
        <v>11253.407244847465</v>
      </c>
      <c r="E507" s="10">
        <f>((E506-D507+MAX(0,-('1-Input'!$B$10-C507-IF(AND($A507&gt;=1,$A507&lt;1+'1-Input'!$C$12),$C$474,0))))*(1+B507))*(1-'P-Parametri'!$B$32)</f>
        <v>331587.30040106422</v>
      </c>
      <c r="F507" s="10">
        <f>IF(E506&lt;=0,F506,F506*(1-D507/E506))+MAX(0,-('1-Input'!$B$10-C507-IF(AND($A507&gt;=1,$A507&lt;1+'1-Input'!$C$12),$C$474,0)))</f>
        <v>246556.40088282028</v>
      </c>
      <c r="G507" s="10">
        <f>IF($A507&lt;='1-Input'!$B$26,0,IF($A507='1-Input'!$B$26+1,('1-Input'!$B$23+$G$475)*'1-Input'!$B$27,'1-Input'!$B$23+$G$475))</f>
        <v>20635.490055071939</v>
      </c>
      <c r="H507" s="10">
        <f>MAX(0,('1-Input'!$B$10-G507-IF(AND($A507&gt;=1,$A507&lt;1+'1-Input'!$C$12),$G$474,0)))/(1-'P-Parametri'!$B$31*MAX(0,IF(I506&lt;=0,0,(I506-J506)/I506)))</f>
        <v>8915.6778975716043</v>
      </c>
      <c r="I507" s="10">
        <f>((I506-H507+MAX(0,-('1-Input'!$B$10-G507-IF(AND($A507&gt;=1,$A507&lt;1+'1-Input'!$C$12),$G$474,0))))*(1+B507))*(1-'P-Parametri'!$B$32)</f>
        <v>446805.81782496918</v>
      </c>
      <c r="J507" s="10">
        <f>IF(I506&lt;=0,J506,J506*(1-H507/I506))+MAX(0,-('1-Input'!$B$10-G507-IF(AND($A507&gt;=1,$A507&lt;1+'1-Input'!$C$12),$G$474,0)))</f>
        <v>332228.75002505933</v>
      </c>
      <c r="K507" s="10">
        <f>IF($A507&lt;='1-Input'!$B$26,0,IF($A507='1-Input'!$B$26+1,('1-Input'!$B$23+$K$475)*'1-Input'!$B$27,'1-Input'!$B$23+$K$475))</f>
        <v>15169.58941111901</v>
      </c>
      <c r="L507" s="10">
        <f>MAX(0,('1-Input'!$B$10-K507-IF(AND($A507&gt;=1,$A507&lt;1+'1-Input'!$C$12),$K$474,0)))/(1-'P-Parametri'!$B$31*MAX(0,IF(M506&lt;=0,0,(M506-N506)/M506)))</f>
        <v>14741.746595255796</v>
      </c>
      <c r="M507" s="10">
        <f>((M506-L507+MAX(0,-('1-Input'!$B$10-K507-IF(AND($A507&gt;=1,$A507&lt;1+'1-Input'!$C$12),$K$474,0))))*(1+B507))*(1-'P-Parametri'!$B$32)</f>
        <v>94365.705568875608</v>
      </c>
      <c r="N507" s="10">
        <f>IF(M506&lt;=0,N506,N506*(1-L507/M506))+MAX(0,-('1-Input'!$B$10-K507-IF(AND($A507&gt;=1,$A507&lt;1+'1-Input'!$C$12),$K$474,0)))</f>
        <v>70166.947599285151</v>
      </c>
      <c r="O507" s="10">
        <f>IF($A507&lt;='1-Input'!$B$26,0,IF($A507='1-Input'!$B$26+1,('1-Input'!$B$23+$O$475)*'1-Input'!$B$27,'1-Input'!$B$23+$O$475))</f>
        <v>15955.232600150503</v>
      </c>
      <c r="P507" s="10">
        <f>MAX(0,('1-Input'!$B$10-O507-IF(AND($A507&gt;=1,$A507&lt;1+'1-Input'!$C$12),$O$474,0)))/(1-'P-Parametri'!$B$31*MAX(0,IF(Q506&lt;=0,0,(Q506-R506)/Q506)))</f>
        <v>13904.334521871504</v>
      </c>
      <c r="Q507" s="10">
        <f>((Q506-P507+MAX(0,-('1-Input'!$B$10-O507-IF(AND($A507&gt;=1,$A507&lt;1+'1-Input'!$C$12),$O$474,0))))*(1+B507))*(1-'P-Parametri'!$B$32)</f>
        <v>155240.07138145927</v>
      </c>
      <c r="R507" s="10">
        <f>IF(Q506&lt;=0,R506,R506*(1-P507/Q506))+MAX(0,-('1-Input'!$B$10-O507-IF(AND($A507&gt;=1,$A507&lt;1+'1-Input'!$C$12),$O$474,0)))</f>
        <v>115430.93847776888</v>
      </c>
      <c r="S507" s="10">
        <f>IF($A507&lt;='1-Input'!$B$26,0,IF($A507='1-Input'!$B$26+1,('1-Input'!$B$23+$S$475)*'1-Input'!$B$27,'1-Input'!$B$23+$S$475))</f>
        <v>15897.64573351354</v>
      </c>
      <c r="T507" s="10">
        <f>MAX(0,('1-Input'!$B$10-S507-IF(AND($A507&gt;=1,$A507&lt;1+'1-Input'!$C$12),$S$474,0)))/(1-'P-Parametri'!$B$31*MAX(0,IF(U506&lt;=0,0,(U506-V506)/U506)))</f>
        <v>13965.715996392541</v>
      </c>
      <c r="U507" s="10">
        <f>((U506-T507+MAX(0,-('1-Input'!$B$10-S507-IF(AND($A507&gt;=1,$A507&lt;1+'1-Input'!$C$12),$S$474,0))))*(1+B507))*(1-'P-Parametri'!$B$32)</f>
        <v>150658.33471693378</v>
      </c>
      <c r="V507" s="10">
        <f>IF(U506&lt;=0,V506,V506*(1-T507/U506))+MAX(0,-('1-Input'!$B$10-S507-IF(AND($A507&gt;=1,$A507&lt;1+'1-Input'!$C$12),$S$474,0)))</f>
        <v>112024.12374019634</v>
      </c>
      <c r="W507" s="10">
        <f>IF($A507&lt;='1-Input'!$B$26,0,IF($A507='1-Input'!$B$26+1,('1-Input'!$B$23+$W$475)*'1-Input'!$B$27,'1-Input'!$B$23+$W$475))</f>
        <v>15904.189358023006</v>
      </c>
      <c r="X507" s="10">
        <f>MAX(0,('1-Input'!$B$10-W507-IF(AND($A507&gt;=1,$A507&lt;1+'1-Input'!$C$12),$W$474,0)))/(1-'P-Parametri'!$B$31*MAX(0,IF(Y506&lt;=0,0,(Y506-Z506)/Y506)))</f>
        <v>13958.741188687942</v>
      </c>
      <c r="Y507" s="10">
        <f>((Y506-X507+MAX(0,-('1-Input'!$B$10-W507-IF(AND($A507&gt;=1,$A507&lt;1+'1-Input'!$C$12),$W$474,0))))*(1+B507))*(1-'P-Parametri'!$B$32)</f>
        <v>151178.95974977172</v>
      </c>
      <c r="Z507" s="10">
        <f>IF(Y506&lt;=0,Z506,Z506*(1-X507/Y506))+MAX(0,-('1-Input'!$B$10-W507-IF(AND($A507&gt;=1,$A507&lt;1+'1-Input'!$C$12),$W$474,0)))</f>
        <v>112411.24180578804</v>
      </c>
    </row>
    <row r="508" spans="1:26">
      <c r="A508" s="9">
        <f t="shared" si="9"/>
        <v>31</v>
      </c>
      <c r="B508" s="12">
        <f>IF($A508='P-Parametri'!$D$47,'P-Parametri'!$B$34,IF($A508='P-Parametri'!$D$48,'P-Parametri'!$C$34,'P-Parametri'!$D$50))</f>
        <v>2.7158250435358244E-2</v>
      </c>
      <c r="C508" s="10">
        <f>IF($A508&lt;='1-Input'!$B$26,0,IF($A508='1-Input'!$B$26+1,('1-Input'!$B$23+$C$475)*'1-Input'!$B$27,'1-Input'!$B$23+$C$475))</f>
        <v>18442.279331391004</v>
      </c>
      <c r="D508" s="10">
        <f>MAX(0,('1-Input'!$B$10-C508-IF(AND($A508&gt;=1,$A508&lt;1+'1-Input'!$C$12),$C$474,0)))/(1-'P-Parametri'!$B$31*MAX(0,IF(E507&lt;=0,0,(E507-F507)/E507)))</f>
        <v>11311.924492346685</v>
      </c>
      <c r="E508" s="10">
        <f>((E507-D508+MAX(0,-('1-Input'!$B$10-C508-IF(AND($A508&gt;=1,$A508&lt;1+'1-Input'!$C$12),$C$474,0))))*(1+B508))*(1-'P-Parametri'!$B$32)</f>
        <v>328315.54778637312</v>
      </c>
      <c r="F508" s="10">
        <f>IF(E507&lt;=0,F507,F507*(1-D508/E507))+MAX(0,-('1-Input'!$B$10-C508-IF(AND($A508&gt;=1,$A508&lt;1+'1-Input'!$C$12),$C$474,0)))</f>
        <v>238145.26032792623</v>
      </c>
      <c r="G508" s="10">
        <f>IF($A508&lt;='1-Input'!$B$26,0,IF($A508='1-Input'!$B$26+1,('1-Input'!$B$23+$G$475)*'1-Input'!$B$27,'1-Input'!$B$23+$G$475))</f>
        <v>20635.490055071939</v>
      </c>
      <c r="H508" s="10">
        <f>MAX(0,('1-Input'!$B$10-G508-IF(AND($A508&gt;=1,$A508&lt;1+'1-Input'!$C$12),$G$474,0)))/(1-'P-Parametri'!$B$31*MAX(0,IF(I507&lt;=0,0,(I507-J507)/I507)))</f>
        <v>8962.0390501366983</v>
      </c>
      <c r="I508" s="10">
        <f>((I507-H508+MAX(0,-('1-Input'!$B$10-G508-IF(AND($A508&gt;=1,$A508&lt;1+'1-Input'!$C$12),$G$474,0))))*(1+B508))*(1-'P-Parametri'!$B$32)</f>
        <v>448835.38007082231</v>
      </c>
      <c r="J508" s="10">
        <f>IF(I507&lt;=0,J507,J507*(1-H508/I507))+MAX(0,-('1-Input'!$B$10-G508-IF(AND($A508&gt;=1,$A508&lt;1+'1-Input'!$C$12),$G$474,0)))</f>
        <v>325564.8998411097</v>
      </c>
      <c r="K508" s="10">
        <f>IF($A508&lt;='1-Input'!$B$26,0,IF($A508='1-Input'!$B$26+1,('1-Input'!$B$23+$K$475)*'1-Input'!$B$27,'1-Input'!$B$23+$K$475))</f>
        <v>15169.58941111901</v>
      </c>
      <c r="L508" s="10">
        <f>MAX(0,('1-Input'!$B$10-K508-IF(AND($A508&gt;=1,$A508&lt;1+'1-Input'!$C$12),$K$474,0)))/(1-'P-Parametri'!$B$31*MAX(0,IF(M507&lt;=0,0,(M507-N507)/M507)))</f>
        <v>14818.403061632265</v>
      </c>
      <c r="M508" s="10">
        <f>((M507-L508+MAX(0,-('1-Input'!$B$10-K508-IF(AND($A508&gt;=1,$A508&lt;1+'1-Input'!$C$12),$K$474,0))))*(1+B508))*(1-'P-Parametri'!$B$32)</f>
        <v>81544.252734051872</v>
      </c>
      <c r="N508" s="10">
        <f>IF(M507&lt;=0,N507,N507*(1-L508/M507))+MAX(0,-('1-Input'!$B$10-K508-IF(AND($A508&gt;=1,$A508&lt;1+'1-Input'!$C$12),$K$474,0)))</f>
        <v>59148.515586696245</v>
      </c>
      <c r="O508" s="10">
        <f>IF($A508&lt;='1-Input'!$B$26,0,IF($A508='1-Input'!$B$26+1,('1-Input'!$B$23+$O$475)*'1-Input'!$B$27,'1-Input'!$B$23+$O$475))</f>
        <v>15955.232600150503</v>
      </c>
      <c r="P508" s="10">
        <f>MAX(0,('1-Input'!$B$10-O508-IF(AND($A508&gt;=1,$A508&lt;1+'1-Input'!$C$12),$O$474,0)))/(1-'P-Parametri'!$B$31*MAX(0,IF(Q507&lt;=0,0,(Q507-R507)/Q507)))</f>
        <v>13976.636480453944</v>
      </c>
      <c r="Q508" s="10">
        <f>((Q507-P508+MAX(0,-('1-Input'!$B$10-O508-IF(AND($A508&gt;=1,$A508&lt;1+'1-Input'!$C$12),$O$474,0))))*(1+B508))*(1-'P-Parametri'!$B$32)</f>
        <v>144809.70283811894</v>
      </c>
      <c r="R508" s="10">
        <f>IF(Q507&lt;=0,R507,R507*(1-P508/Q507))+MAX(0,-('1-Input'!$B$10-O508-IF(AND($A508&gt;=1,$A508&lt;1+'1-Input'!$C$12),$O$474,0)))</f>
        <v>105038.41384579359</v>
      </c>
      <c r="S508" s="10">
        <f>IF($A508&lt;='1-Input'!$B$26,0,IF($A508='1-Input'!$B$26+1,('1-Input'!$B$23+$S$475)*'1-Input'!$B$27,'1-Input'!$B$23+$S$475))</f>
        <v>15897.64573351354</v>
      </c>
      <c r="T508" s="10">
        <f>MAX(0,('1-Input'!$B$10-S508-IF(AND($A508&gt;=1,$A508&lt;1+'1-Input'!$C$12),$S$474,0)))/(1-'P-Parametri'!$B$31*MAX(0,IF(U507&lt;=0,0,(U507-V507)/U507)))</f>
        <v>14038.337136077937</v>
      </c>
      <c r="U508" s="10">
        <f>((U507-T508+MAX(0,-('1-Input'!$B$10-S508-IF(AND($A508&gt;=1,$A508&lt;1+'1-Input'!$C$12),$S$474,0))))*(1+B508))*(1-'P-Parametri'!$B$32)</f>
        <v>140049.69697425552</v>
      </c>
      <c r="V508" s="10">
        <f>IF(U507&lt;=0,V507,V507*(1-T508/U507))+MAX(0,-('1-Input'!$B$10-S508-IF(AND($A508&gt;=1,$A508&lt;1+'1-Input'!$C$12),$S$474,0)))</f>
        <v>101585.72071793178</v>
      </c>
      <c r="W508" s="10">
        <f>IF($A508&lt;='1-Input'!$B$26,0,IF($A508='1-Input'!$B$26+1,('1-Input'!$B$23+$W$475)*'1-Input'!$B$27,'1-Input'!$B$23+$W$475))</f>
        <v>15904.189358023006</v>
      </c>
      <c r="X508" s="10">
        <f>MAX(0,('1-Input'!$B$10-W508-IF(AND($A508&gt;=1,$A508&lt;1+'1-Input'!$C$12),$W$474,0)))/(1-'P-Parametri'!$B$31*MAX(0,IF(Y507&lt;=0,0,(Y507-Z507)/Y507)))</f>
        <v>14031.326059664687</v>
      </c>
      <c r="Y508" s="10">
        <f>((Y507-X508+MAX(0,-('1-Input'!$B$10-W508-IF(AND($A508&gt;=1,$A508&lt;1+'1-Input'!$C$12),$W$474,0))))*(1+B508))*(1-'P-Parametri'!$B$32)</f>
        <v>140590.57882553479</v>
      </c>
      <c r="Z508" s="10">
        <f>IF(Y507&lt;=0,Z507,Z507*(1-X508/Y507))+MAX(0,-('1-Input'!$B$10-W508-IF(AND($A508&gt;=1,$A508&lt;1+'1-Input'!$C$12),$W$474,0)))</f>
        <v>101978.0519679991</v>
      </c>
    </row>
    <row r="509" spans="1:26">
      <c r="A509" s="9">
        <f t="shared" si="9"/>
        <v>32</v>
      </c>
      <c r="B509" s="12">
        <f>IF($A509='P-Parametri'!$D$47,'P-Parametri'!$B$34,IF($A509='P-Parametri'!$D$48,'P-Parametri'!$C$34,'P-Parametri'!$D$50))</f>
        <v>2.7158250435358244E-2</v>
      </c>
      <c r="C509" s="10">
        <f>IF($A509&lt;='1-Input'!$B$26,0,IF($A509='1-Input'!$B$26+1,('1-Input'!$B$23+$C$475)*'1-Input'!$B$27,'1-Input'!$B$23+$C$475))</f>
        <v>18442.279331391004</v>
      </c>
      <c r="D509" s="10">
        <f>MAX(0,('1-Input'!$B$10-C509-IF(AND($A509&gt;=1,$A509&lt;1+'1-Input'!$C$12),$C$474,0)))/(1-'P-Parametri'!$B$31*MAX(0,IF(E508&lt;=0,0,(E508-F508)/E508)))</f>
        <v>11369.598093138455</v>
      </c>
      <c r="E509" s="10">
        <f>((E508-D509+MAX(0,-('1-Input'!$B$10-C509-IF(AND($A509&gt;=1,$A509&lt;1+'1-Input'!$C$12),$C$474,0))))*(1+B509))*(1-'P-Parametri'!$B$32)</f>
        <v>324902.53987513704</v>
      </c>
      <c r="F509" s="10">
        <f>IF(E508&lt;=0,F508,F508*(1-D509/E508))+MAX(0,-('1-Input'!$B$10-C509-IF(AND($A509&gt;=1,$A509&lt;1+'1-Input'!$C$12),$C$474,0)))</f>
        <v>229898.26771374722</v>
      </c>
      <c r="G509" s="10">
        <f>IF($A509&lt;='1-Input'!$B$26,0,IF($A509='1-Input'!$B$26+1,('1-Input'!$B$23+$G$475)*'1-Input'!$B$27,'1-Input'!$B$23+$G$475))</f>
        <v>20635.490055071939</v>
      </c>
      <c r="H509" s="10">
        <f>MAX(0,('1-Input'!$B$10-G509-IF(AND($A509&gt;=1,$A509&lt;1+'1-Input'!$C$12),$G$474,0)))/(1-'P-Parametri'!$B$31*MAX(0,IF(I508&lt;=0,0,(I508-J508)/I508)))</f>
        <v>9007.7318111525237</v>
      </c>
      <c r="I509" s="10">
        <f>((I508-H509+MAX(0,-('1-Input'!$B$10-G509-IF(AND($A509&gt;=1,$A509&lt;1+'1-Input'!$C$12),$G$474,0))))*(1+B509))*(1-'P-Parametri'!$B$32)</f>
        <v>450869.05248414155</v>
      </c>
      <c r="J509" s="10">
        <f>IF(I508&lt;=0,J508,J508*(1-H509/I508))+MAX(0,-('1-Input'!$B$10-G509-IF(AND($A509&gt;=1,$A509&lt;1+'1-Input'!$C$12),$G$474,0)))</f>
        <v>319031.09828466666</v>
      </c>
      <c r="K509" s="10">
        <f>IF($A509&lt;='1-Input'!$B$26,0,IF($A509='1-Input'!$B$26+1,('1-Input'!$B$23+$K$475)*'1-Input'!$B$27,'1-Input'!$B$23+$K$475))</f>
        <v>15169.58941111901</v>
      </c>
      <c r="L509" s="10">
        <f>MAX(0,('1-Input'!$B$10-K509-IF(AND($A509&gt;=1,$A509&lt;1+'1-Input'!$C$12),$K$474,0)))/(1-'P-Parametri'!$B$31*MAX(0,IF(M508&lt;=0,0,(M508-N508)/M508)))</f>
        <v>14893.95436708222</v>
      </c>
      <c r="M509" s="10">
        <f>((M508-L509+MAX(0,-('1-Input'!$B$10-K509-IF(AND($A509&gt;=1,$A509&lt;1+'1-Input'!$C$12),$K$474,0))))*(1+B509))*(1-'P-Parametri'!$B$32)</f>
        <v>68323.483053887947</v>
      </c>
      <c r="N509" s="10">
        <f>IF(M508&lt;=0,N508,N508*(1-L509/M508))+MAX(0,-('1-Input'!$B$10-K509-IF(AND($A509&gt;=1,$A509&lt;1+'1-Input'!$C$12),$K$474,0)))</f>
        <v>48345.114212695677</v>
      </c>
      <c r="O509" s="10">
        <f>IF($A509&lt;='1-Input'!$B$26,0,IF($A509='1-Input'!$B$26+1,('1-Input'!$B$23+$O$475)*'1-Input'!$B$27,'1-Input'!$B$23+$O$475))</f>
        <v>15955.232600150503</v>
      </c>
      <c r="P509" s="10">
        <f>MAX(0,('1-Input'!$B$10-O509-IF(AND($A509&gt;=1,$A509&lt;1+'1-Input'!$C$12),$O$474,0)))/(1-'P-Parametri'!$B$31*MAX(0,IF(Q508&lt;=0,0,(Q508-R508)/Q508)))</f>
        <v>14047.896057312928</v>
      </c>
      <c r="Q509" s="10">
        <f>((Q508-P509+MAX(0,-('1-Input'!$B$10-O509-IF(AND($A509&gt;=1,$A509&lt;1+'1-Input'!$C$12),$O$474,0))))*(1+B509))*(1-'P-Parametri'!$B$32)</f>
        <v>134044.44253938558</v>
      </c>
      <c r="R509" s="10">
        <f>IF(Q508&lt;=0,R508,R508*(1-P509/Q508))+MAX(0,-('1-Input'!$B$10-O509-IF(AND($A509&gt;=1,$A509&lt;1+'1-Input'!$C$12),$O$474,0)))</f>
        <v>94848.704932570778</v>
      </c>
      <c r="S509" s="10">
        <f>IF($A509&lt;='1-Input'!$B$26,0,IF($A509='1-Input'!$B$26+1,('1-Input'!$B$23+$S$475)*'1-Input'!$B$27,'1-Input'!$B$23+$S$475))</f>
        <v>15897.64573351354</v>
      </c>
      <c r="T509" s="10">
        <f>MAX(0,('1-Input'!$B$10-S509-IF(AND($A509&gt;=1,$A509&lt;1+'1-Input'!$C$12),$S$474,0)))/(1-'P-Parametri'!$B$31*MAX(0,IF(U508&lt;=0,0,(U508-V508)/U508)))</f>
        <v>14109.911292386549</v>
      </c>
      <c r="U509" s="10">
        <f>((U508-T509+MAX(0,-('1-Input'!$B$10-S509-IF(AND($A509&gt;=1,$A509&lt;1+'1-Input'!$C$12),$S$474,0))))*(1+B509))*(1-'P-Parametri'!$B$32)</f>
        <v>129101.36974135012</v>
      </c>
      <c r="V509" s="10">
        <f>IF(U508&lt;=0,V508,V508*(1-T509/U508))+MAX(0,-('1-Input'!$B$10-S509-IF(AND($A509&gt;=1,$A509&lt;1+'1-Input'!$C$12),$S$474,0)))</f>
        <v>91351.02875593018</v>
      </c>
      <c r="W509" s="10">
        <f>IF($A509&lt;='1-Input'!$B$26,0,IF($A509='1-Input'!$B$26+1,('1-Input'!$B$23+$W$475)*'1-Input'!$B$27,'1-Input'!$B$23+$W$475))</f>
        <v>15904.189358023006</v>
      </c>
      <c r="X509" s="10">
        <f>MAX(0,('1-Input'!$B$10-W509-IF(AND($A509&gt;=1,$A509&lt;1+'1-Input'!$C$12),$W$474,0)))/(1-'P-Parametri'!$B$31*MAX(0,IF(Y508&lt;=0,0,(Y508-Z508)/Y508)))</f>
        <v>14102.864470152821</v>
      </c>
      <c r="Y509" s="10">
        <f>((Y508-X509+MAX(0,-('1-Input'!$B$10-W509-IF(AND($A509&gt;=1,$A509&lt;1+'1-Input'!$C$12),$W$474,0))))*(1+B509))*(1-'P-Parametri'!$B$32)</f>
        <v>129663.0535800838</v>
      </c>
      <c r="Z509" s="10">
        <f>IF(Y508&lt;=0,Z508,Z508*(1-X509/Y508))+MAX(0,-('1-Input'!$B$10-W509-IF(AND($A509&gt;=1,$A509&lt;1+'1-Input'!$C$12),$W$474,0)))</f>
        <v>91748.471452368685</v>
      </c>
    </row>
    <row r="510" spans="1:26">
      <c r="A510" s="9">
        <f t="shared" si="9"/>
        <v>33</v>
      </c>
      <c r="B510" s="12">
        <f>IF($A510='P-Parametri'!$D$47,'P-Parametri'!$B$34,IF($A510='P-Parametri'!$D$48,'P-Parametri'!$C$34,'P-Parametri'!$D$50))</f>
        <v>2.7158250435358244E-2</v>
      </c>
      <c r="C510" s="10">
        <f>IF($A510&lt;='1-Input'!$B$26,0,IF($A510='1-Input'!$B$26+1,('1-Input'!$B$23+$C$475)*'1-Input'!$B$27,'1-Input'!$B$23+$C$475))</f>
        <v>18442.279331391004</v>
      </c>
      <c r="D510" s="10">
        <f>MAX(0,('1-Input'!$B$10-C510-IF(AND($A510&gt;=1,$A510&lt;1+'1-Input'!$C$12),$C$474,0)))/(1-'P-Parametri'!$B$31*MAX(0,IF(E509&lt;=0,0,(E509-F509)/E509)))</f>
        <v>11426.428816999731</v>
      </c>
      <c r="E510" s="10">
        <f>((E509-D510+MAX(0,-('1-Input'!$B$10-C510-IF(AND($A510&gt;=1,$A510&lt;1+'1-Input'!$C$12),$C$474,0))))*(1+B510))*(1-'P-Parametri'!$B$32)</f>
        <v>321345.59464018088</v>
      </c>
      <c r="F510" s="10">
        <f>IF(E509&lt;=0,F509,F509*(1-D510/E509))+MAX(0,-('1-Input'!$B$10-C510-IF(AND($A510&gt;=1,$A510&lt;1+'1-Input'!$C$12),$C$474,0)))</f>
        <v>221813.02408286571</v>
      </c>
      <c r="G510" s="10">
        <f>IF($A510&lt;='1-Input'!$B$26,0,IF($A510='1-Input'!$B$26+1,('1-Input'!$B$23+$G$475)*'1-Input'!$B$27,'1-Input'!$B$23+$G$475))</f>
        <v>20635.490055071939</v>
      </c>
      <c r="H510" s="10">
        <f>MAX(0,('1-Input'!$B$10-G510-IF(AND($A510&gt;=1,$A510&lt;1+'1-Input'!$C$12),$G$474,0)))/(1-'P-Parametri'!$B$31*MAX(0,IF(I509&lt;=0,0,(I509-J509)/I509)))</f>
        <v>9052.7567904862226</v>
      </c>
      <c r="I510" s="10">
        <f>((I509-H510+MAX(0,-('1-Input'!$B$10-G510-IF(AND($A510&gt;=1,$A510&lt;1+'1-Input'!$C$12),$G$474,0))))*(1+B510))*(1-'P-Parametri'!$B$32)</f>
        <v>452907.62279192888</v>
      </c>
      <c r="J510" s="10">
        <f>IF(I509&lt;=0,J509,J509*(1-H510/I509))+MAX(0,-('1-Input'!$B$10-G510-IF(AND($A510&gt;=1,$A510&lt;1+'1-Input'!$C$12),$G$474,0)))</f>
        <v>312625.44474632724</v>
      </c>
      <c r="K510" s="10">
        <f>IF($A510&lt;='1-Input'!$B$26,0,IF($A510='1-Input'!$B$26+1,('1-Input'!$B$23+$K$475)*'1-Input'!$B$27,'1-Input'!$B$23+$K$475))</f>
        <v>15169.58941111901</v>
      </c>
      <c r="L510" s="10">
        <f>MAX(0,('1-Input'!$B$10-K510-IF(AND($A510&gt;=1,$A510&lt;1+'1-Input'!$C$12),$K$474,0)))/(1-'P-Parametri'!$B$31*MAX(0,IF(M509&lt;=0,0,(M509-N509)/M509)))</f>
        <v>14968.401519998639</v>
      </c>
      <c r="M510" s="10">
        <f>((M509-L510+MAX(0,-('1-Input'!$B$10-K510-IF(AND($A510&gt;=1,$A510&lt;1+'1-Input'!$C$12),$K$474,0))))*(1+B510))*(1-'P-Parametri'!$B$32)</f>
        <v>54694.503975785265</v>
      </c>
      <c r="N510" s="10">
        <f>IF(M509&lt;=0,N509,N509*(1-L510/M509))+MAX(0,-('1-Input'!$B$10-K510-IF(AND($A510&gt;=1,$A510&lt;1+'1-Input'!$C$12),$K$474,0)))</f>
        <v>37753.600889303387</v>
      </c>
      <c r="O510" s="10">
        <f>IF($A510&lt;='1-Input'!$B$26,0,IF($A510='1-Input'!$B$26+1,('1-Input'!$B$23+$O$475)*'1-Input'!$B$27,'1-Input'!$B$23+$O$475))</f>
        <v>15955.232600150503</v>
      </c>
      <c r="P510" s="10">
        <f>MAX(0,('1-Input'!$B$10-O510-IF(AND($A510&gt;=1,$A510&lt;1+'1-Input'!$C$12),$O$474,0)))/(1-'P-Parametri'!$B$31*MAX(0,IF(Q509&lt;=0,0,(Q509-R509)/Q509)))</f>
        <v>14118.114203559175</v>
      </c>
      <c r="Q510" s="10">
        <f>((Q509-P510+MAX(0,-('1-Input'!$B$10-O510-IF(AND($A510&gt;=1,$A510&lt;1+'1-Input'!$C$12),$O$474,0))))*(1+B510))*(1-'P-Parametri'!$B$32)</f>
        <v>122936.95095937465</v>
      </c>
      <c r="R510" s="10">
        <f>IF(Q509&lt;=0,R509,R509*(1-P510/Q509))+MAX(0,-('1-Input'!$B$10-O510-IF(AND($A510&gt;=1,$A510&lt;1+'1-Input'!$C$12),$O$474,0)))</f>
        <v>84858.847666356523</v>
      </c>
      <c r="S510" s="10">
        <f>IF($A510&lt;='1-Input'!$B$26,0,IF($A510='1-Input'!$B$26+1,('1-Input'!$B$23+$S$475)*'1-Input'!$B$27,'1-Input'!$B$23+$S$475))</f>
        <v>15897.64573351354</v>
      </c>
      <c r="T510" s="10">
        <f>MAX(0,('1-Input'!$B$10-S510-IF(AND($A510&gt;=1,$A510&lt;1+'1-Input'!$C$12),$S$474,0)))/(1-'P-Parametri'!$B$31*MAX(0,IF(U509&lt;=0,0,(U509-V509)/U509)))</f>
        <v>14180.439420627832</v>
      </c>
      <c r="U510" s="10">
        <f>((U509-T510+MAX(0,-('1-Input'!$B$10-S510-IF(AND($A510&gt;=1,$A510&lt;1+'1-Input'!$C$12),$S$474,0))))*(1+B510))*(1-'P-Parametri'!$B$32)</f>
        <v>117805.89776318354</v>
      </c>
      <c r="V510" s="10">
        <f>IF(U509&lt;=0,V509,V509*(1-T510/U509))+MAX(0,-('1-Input'!$B$10-S510-IF(AND($A510&gt;=1,$A510&lt;1+'1-Input'!$C$12),$S$474,0)))</f>
        <v>81317.070697384552</v>
      </c>
      <c r="W510" s="10">
        <f>IF($A510&lt;='1-Input'!$B$26,0,IF($A510='1-Input'!$B$26+1,('1-Input'!$B$23+$W$475)*'1-Input'!$B$27,'1-Input'!$B$23+$W$475))</f>
        <v>15904.189358023006</v>
      </c>
      <c r="X510" s="10">
        <f>MAX(0,('1-Input'!$B$10-W510-IF(AND($A510&gt;=1,$A510&lt;1+'1-Input'!$C$12),$W$474,0)))/(1-'P-Parametri'!$B$31*MAX(0,IF(Y509&lt;=0,0,(Y509-Z509)/Y509)))</f>
        <v>14173.357374984693</v>
      </c>
      <c r="Y510" s="10">
        <f>((Y509-X510+MAX(0,-('1-Input'!$B$10-W510-IF(AND($A510&gt;=1,$A510&lt;1+'1-Input'!$C$12),$W$474,0))))*(1+B510))*(1-'P-Parametri'!$B$32)</f>
        <v>118388.94190874594</v>
      </c>
      <c r="Z510" s="10">
        <f>IF(Y509&lt;=0,Z509,Z509*(1-X510/Y509))+MAX(0,-('1-Input'!$B$10-W510-IF(AND($A510&gt;=1,$A510&lt;1+'1-Input'!$C$12),$W$474,0)))</f>
        <v>81719.524588952074</v>
      </c>
    </row>
    <row r="511" spans="1:26">
      <c r="A511" s="9">
        <f t="shared" si="9"/>
        <v>34</v>
      </c>
      <c r="B511" s="12">
        <f>IF($A511='P-Parametri'!$D$47,'P-Parametri'!$B$34,IF($A511='P-Parametri'!$D$48,'P-Parametri'!$C$34,'P-Parametri'!$D$50))</f>
        <v>2.7158250435358244E-2</v>
      </c>
      <c r="C511" s="10">
        <f>IF($A511&lt;='1-Input'!$B$26,0,IF($A511='1-Input'!$B$26+1,('1-Input'!$B$23+$C$475)*'1-Input'!$B$27,'1-Input'!$B$23+$C$475))</f>
        <v>18442.279331391004</v>
      </c>
      <c r="D511" s="10">
        <f>MAX(0,('1-Input'!$B$10-C511-IF(AND($A511&gt;=1,$A511&lt;1+'1-Input'!$C$12),$C$474,0)))/(1-'P-Parametri'!$B$31*MAX(0,IF(E510&lt;=0,0,(E510-F510)/E510)))</f>
        <v>11482.417921879302</v>
      </c>
      <c r="E511" s="10">
        <f>((E510-D511+MAX(0,-('1-Input'!$B$10-C511-IF(AND($A511&gt;=1,$A511&lt;1+'1-Input'!$C$12),$C$474,0))))*(1+B511))*(1-'P-Parametri'!$B$32)</f>
        <v>317641.96143536823</v>
      </c>
      <c r="F511" s="10">
        <f>IF(E510&lt;=0,F510,F510*(1-D511/E510))+MAX(0,-('1-Input'!$B$10-C511-IF(AND($A511&gt;=1,$A511&lt;1+'1-Input'!$C$12),$C$474,0)))</f>
        <v>213887.13405817992</v>
      </c>
      <c r="G511" s="10">
        <f>IF($A511&lt;='1-Input'!$B$26,0,IF($A511='1-Input'!$B$26+1,('1-Input'!$B$23+$G$475)*'1-Input'!$B$27,'1-Input'!$B$23+$G$475))</f>
        <v>20635.490055071939</v>
      </c>
      <c r="H511" s="10">
        <f>MAX(0,('1-Input'!$B$10-G511-IF(AND($A511&gt;=1,$A511&lt;1+'1-Input'!$C$12),$G$474,0)))/(1-'P-Parametri'!$B$31*MAX(0,IF(I510&lt;=0,0,(I510-J510)/I510)))</f>
        <v>9097.1149847662855</v>
      </c>
      <c r="I511" s="10">
        <f>((I510-H511+MAX(0,-('1-Input'!$B$10-G511-IF(AND($A511&gt;=1,$A511&lt;1+'1-Input'!$C$12),$G$474,0))))*(1+B511))*(1-'P-Parametri'!$B$32)</f>
        <v>454951.89747458498</v>
      </c>
      <c r="J511" s="10">
        <f>IF(I510&lt;=0,J510,J510*(1-H511/I510))+MAX(0,-('1-Input'!$B$10-G511-IF(AND($A511&gt;=1,$A511&lt;1+'1-Input'!$C$12),$G$474,0)))</f>
        <v>306346.04145324643</v>
      </c>
      <c r="K511" s="10">
        <f>IF($A511&lt;='1-Input'!$B$26,0,IF($A511='1-Input'!$B$26+1,('1-Input'!$B$23+$K$475)*'1-Input'!$B$27,'1-Input'!$B$23+$K$475))</f>
        <v>15169.58941111901</v>
      </c>
      <c r="L511" s="10">
        <f>MAX(0,('1-Input'!$B$10-K511-IF(AND($A511&gt;=1,$A511&lt;1+'1-Input'!$C$12),$K$474,0)))/(1-'P-Parametri'!$B$31*MAX(0,IF(M510&lt;=0,0,(M510-N510)/M510)))</f>
        <v>15041.746168270189</v>
      </c>
      <c r="M511" s="10">
        <f>((M510-L511+MAX(0,-('1-Input'!$B$10-K511-IF(AND($A511&gt;=1,$A511&lt;1+'1-Input'!$C$12),$K$474,0))))*(1+B511))*(1-'P-Parametri'!$B$32)</f>
        <v>40648.198019835167</v>
      </c>
      <c r="N511" s="10">
        <f>IF(M510&lt;=0,N510,N510*(1-L511/M510))+MAX(0,-('1-Input'!$B$10-K511-IF(AND($A511&gt;=1,$A511&lt;1+'1-Input'!$C$12),$K$474,0)))</f>
        <v>27370.837718683957</v>
      </c>
      <c r="O511" s="10">
        <f>IF($A511&lt;='1-Input'!$B$26,0,IF($A511='1-Input'!$B$26+1,('1-Input'!$B$23+$O$475)*'1-Input'!$B$27,'1-Input'!$B$23+$O$475))</f>
        <v>15955.232600150503</v>
      </c>
      <c r="P511" s="10">
        <f>MAX(0,('1-Input'!$B$10-O511-IF(AND($A511&gt;=1,$A511&lt;1+'1-Input'!$C$12),$O$474,0)))/(1-'P-Parametri'!$B$31*MAX(0,IF(Q510&lt;=0,0,(Q510-R510)/Q510)))</f>
        <v>14187.29247347224</v>
      </c>
      <c r="Q511" s="10">
        <f>((Q510-P511+MAX(0,-('1-Input'!$B$10-O511-IF(AND($A511&gt;=1,$A511&lt;1+'1-Input'!$C$12),$O$474,0))))*(1+B511))*(1-'P-Parametri'!$B$32)</f>
        <v>111479.70272793059</v>
      </c>
      <c r="R511" s="10">
        <f>IF(Q510&lt;=0,R510,R510*(1-P511/Q510))+MAX(0,-('1-Input'!$B$10-O511-IF(AND($A511&gt;=1,$A511&lt;1+'1-Input'!$C$12),$O$474,0)))</f>
        <v>75065.882399125607</v>
      </c>
      <c r="S511" s="10">
        <f>IF($A511&lt;='1-Input'!$B$26,0,IF($A511='1-Input'!$B$26+1,('1-Input'!$B$23+$S$475)*'1-Input'!$B$27,'1-Input'!$B$23+$S$475))</f>
        <v>15897.64573351354</v>
      </c>
      <c r="T511" s="10">
        <f>MAX(0,('1-Input'!$B$10-S511-IF(AND($A511&gt;=1,$A511&lt;1+'1-Input'!$C$12),$S$474,0)))/(1-'P-Parametri'!$B$31*MAX(0,IF(U510&lt;=0,0,(U510-V510)/U510)))</f>
        <v>14249.923081942794</v>
      </c>
      <c r="U511" s="10">
        <f>((U510-T511+MAX(0,-('1-Input'!$B$10-S511-IF(AND($A511&gt;=1,$A511&lt;1+'1-Input'!$C$12),$S$474,0))))*(1+B511))*(1-'P-Parametri'!$B$32)</f>
        <v>106155.63702816008</v>
      </c>
      <c r="V511" s="10">
        <f>IF(U510&lt;=0,V510,V510*(1-T511/U510))+MAX(0,-('1-Input'!$B$10-S511-IF(AND($A511&gt;=1,$A511&lt;1+'1-Input'!$C$12),$S$474,0)))</f>
        <v>71480.873828735348</v>
      </c>
      <c r="W511" s="10">
        <f>IF($A511&lt;='1-Input'!$B$26,0,IF($A511='1-Input'!$B$26+1,('1-Input'!$B$23+$W$475)*'1-Input'!$B$27,'1-Input'!$B$23+$W$475))</f>
        <v>15904.189358023006</v>
      </c>
      <c r="X511" s="10">
        <f>MAX(0,('1-Input'!$B$10-W511-IF(AND($A511&gt;=1,$A511&lt;1+'1-Input'!$C$12),$W$474,0)))/(1-'P-Parametri'!$B$31*MAX(0,IF(Y510&lt;=0,0,(Y510-Z510)/Y510)))</f>
        <v>14242.806334521641</v>
      </c>
      <c r="Y511" s="10">
        <f>((Y510-X511+MAX(0,-('1-Input'!$B$10-W511-IF(AND($A511&gt;=1,$A511&lt;1+'1-Input'!$C$12),$W$474,0))))*(1+B511))*(1-'P-Parametri'!$B$32)</f>
        <v>106760.61328121182</v>
      </c>
      <c r="Z511" s="10">
        <f>IF(Y510&lt;=0,Z510,Z510*(1-X511/Y510))+MAX(0,-('1-Input'!$B$10-W511-IF(AND($A511&gt;=1,$A511&lt;1+'1-Input'!$C$12),$W$474,0)))</f>
        <v>71888.240148832934</v>
      </c>
    </row>
    <row r="512" spans="1:26">
      <c r="A512" s="9">
        <f t="shared" si="9"/>
        <v>35</v>
      </c>
      <c r="B512" s="12">
        <f>IF($A512='P-Parametri'!$D$47,'P-Parametri'!$B$34,IF($A512='P-Parametri'!$D$48,'P-Parametri'!$C$34,'P-Parametri'!$D$50))</f>
        <v>2.7158250435358244E-2</v>
      </c>
      <c r="C512" s="10">
        <f>IF($A512&lt;='1-Input'!$B$26,0,IF($A512='1-Input'!$B$26+1,('1-Input'!$B$23+$C$475)*'1-Input'!$B$27,'1-Input'!$B$23+$C$475))</f>
        <v>18442.279331391004</v>
      </c>
      <c r="D512" s="10">
        <f>MAX(0,('1-Input'!$B$10-C512-IF(AND($A512&gt;=1,$A512&lt;1+'1-Input'!$C$12),$C$474,0)))/(1-'P-Parametri'!$B$31*MAX(0,IF(E511&lt;=0,0,(E511-F511)/E511)))</f>
        <v>11537.567138391025</v>
      </c>
      <c r="E512" s="10">
        <f>((E511-D512+MAX(0,-('1-Input'!$B$10-C512-IF(AND($A512&gt;=1,$A512&lt;1+'1-Input'!$C$12),$C$474,0))))*(1+B512))*(1-'P-Parametri'!$B$32)</f>
        <v>313788.81878846482</v>
      </c>
      <c r="F512" s="10">
        <f>IF(E511&lt;=0,F511,F511*(1-D512/E511))+MAX(0,-('1-Input'!$B$10-C512-IF(AND($A512&gt;=1,$A512&lt;1+'1-Input'!$C$12),$C$474,0)))</f>
        <v>206118.20718818132</v>
      </c>
      <c r="G512" s="10">
        <f>IF($A512&lt;='1-Input'!$B$26,0,IF($A512='1-Input'!$B$26+1,('1-Input'!$B$23+$G$475)*'1-Input'!$B$27,'1-Input'!$B$23+$G$475))</f>
        <v>20635.490055071939</v>
      </c>
      <c r="H512" s="10">
        <f>MAX(0,('1-Input'!$B$10-G512-IF(AND($A512&gt;=1,$A512&lt;1+'1-Input'!$C$12),$G$474,0)))/(1-'P-Parametri'!$B$31*MAX(0,IF(I511&lt;=0,0,(I511-J511)/I511)))</f>
        <v>9140.8077650970681</v>
      </c>
      <c r="I512" s="10">
        <f>((I511-H512+MAX(0,-('1-Input'!$B$10-G512-IF(AND($A512&gt;=1,$A512&lt;1+'1-Input'!$C$12),$G$474,0))))*(1+B512))*(1-'P-Parametri'!$B$32)</f>
        <v>457002.7018528168</v>
      </c>
      <c r="J512" s="10">
        <f>IF(I511&lt;=0,J511,J511*(1-H512/I511))+MAX(0,-('1-Input'!$B$10-G512-IF(AND($A512&gt;=1,$A512&lt;1+'1-Input'!$C$12),$G$474,0)))</f>
        <v>300190.99453495326</v>
      </c>
      <c r="K512" s="10">
        <f>IF($A512&lt;='1-Input'!$B$26,0,IF($A512='1-Input'!$B$26+1,('1-Input'!$B$23+$K$475)*'1-Input'!$B$27,'1-Input'!$B$23+$K$475))</f>
        <v>15169.58941111901</v>
      </c>
      <c r="L512" s="10">
        <f>MAX(0,('1-Input'!$B$10-K512-IF(AND($A512&gt;=1,$A512&lt;1+'1-Input'!$C$12),$K$474,0)))/(1-'P-Parametri'!$B$31*MAX(0,IF(M511&lt;=0,0,(M511-N511)/M511)))</f>
        <v>15113.990578967667</v>
      </c>
      <c r="M512" s="10">
        <f>((M511-L512+MAX(0,-('1-Input'!$B$10-K512-IF(AND($A512&gt;=1,$A512&lt;1+'1-Input'!$C$12),$K$474,0))))*(1+B512))*(1-'P-Parametri'!$B$32)</f>
        <v>26175.216497532536</v>
      </c>
      <c r="N512" s="10">
        <f>IF(M511&lt;=0,N511,N511*(1-L512/M511))+MAX(0,-('1-Input'!$B$10-K512-IF(AND($A512&gt;=1,$A512&lt;1+'1-Input'!$C$12),$K$474,0)))</f>
        <v>17193.693255434275</v>
      </c>
      <c r="O512" s="10">
        <f>IF($A512&lt;='1-Input'!$B$26,0,IF($A512='1-Input'!$B$26+1,('1-Input'!$B$23+$O$475)*'1-Input'!$B$27,'1-Input'!$B$23+$O$475))</f>
        <v>15955.232600150503</v>
      </c>
      <c r="P512" s="10">
        <f>MAX(0,('1-Input'!$B$10-O512-IF(AND($A512&gt;=1,$A512&lt;1+'1-Input'!$C$12),$O$474,0)))/(1-'P-Parametri'!$B$31*MAX(0,IF(Q511&lt;=0,0,(Q511-R511)/Q511)))</f>
        <v>14255.433005340865</v>
      </c>
      <c r="Q512" s="10">
        <f>((Q511-P512+MAX(0,-('1-Input'!$B$10-O512-IF(AND($A512&gt;=1,$A512&lt;1+'1-Input'!$C$12),$O$474,0))))*(1+B512))*(1-'P-Parametri'!$B$32)</f>
        <v>99664.981366534412</v>
      </c>
      <c r="R512" s="10">
        <f>IF(Q511&lt;=0,R511,R511*(1-P512/Q511))+MAX(0,-('1-Input'!$B$10-O512-IF(AND($A512&gt;=1,$A512&lt;1+'1-Input'!$C$12),$O$474,0)))</f>
        <v>65466.85556875154</v>
      </c>
      <c r="S512" s="10">
        <f>IF($A512&lt;='1-Input'!$B$26,0,IF($A512='1-Input'!$B$26+1,('1-Input'!$B$23+$S$475)*'1-Input'!$B$27,'1-Input'!$B$23+$S$475))</f>
        <v>15897.64573351354</v>
      </c>
      <c r="T512" s="10">
        <f>MAX(0,('1-Input'!$B$10-S512-IF(AND($A512&gt;=1,$A512&lt;1+'1-Input'!$C$12),$S$474,0)))/(1-'P-Parametri'!$B$31*MAX(0,IF(U511&lt;=0,0,(U511-V511)/U511)))</f>
        <v>14318.364424059775</v>
      </c>
      <c r="U512" s="10">
        <f>((U511-T512+MAX(0,-('1-Input'!$B$10-S512-IF(AND($A512&gt;=1,$A512&lt;1+'1-Input'!$C$12),$S$474,0))))*(1+B512))*(1-'P-Parametri'!$B$32)</f>
        <v>94142.749428277166</v>
      </c>
      <c r="V512" s="10">
        <f>IF(U511&lt;=0,V511,V511*(1-T512/U511))+MAX(0,-('1-Input'!$B$10-S512-IF(AND($A512&gt;=1,$A512&lt;1+'1-Input'!$C$12),$S$474,0)))</f>
        <v>61839.471549188318</v>
      </c>
      <c r="W512" s="10">
        <f>IF($A512&lt;='1-Input'!$B$26,0,IF($A512='1-Input'!$B$26+1,('1-Input'!$B$23+$W$475)*'1-Input'!$B$27,'1-Input'!$B$23+$W$475))</f>
        <v>15904.189358023006</v>
      </c>
      <c r="X512" s="10">
        <f>MAX(0,('1-Input'!$B$10-W512-IF(AND($A512&gt;=1,$A512&lt;1+'1-Input'!$C$12),$W$474,0)))/(1-'P-Parametri'!$B$31*MAX(0,IF(Y511&lt;=0,0,(Y511-Z511)/Y511)))</f>
        <v>14311.213495419383</v>
      </c>
      <c r="Y512" s="10">
        <f>((Y511-X512+MAX(0,-('1-Input'!$B$10-W512-IF(AND($A512&gt;=1,$A512&lt;1+'1-Input'!$C$12),$W$474,0))))*(1+B512))*(1-'P-Parametri'!$B$32)</f>
        <v>94770.24341029799</v>
      </c>
      <c r="Z512" s="10">
        <f>IF(Y511&lt;=0,Z511,Z511*(1-X512/Y511))+MAX(0,-('1-Input'!$B$10-W512-IF(AND($A512&gt;=1,$A512&lt;1+'1-Input'!$C$12),$W$474,0)))</f>
        <v>62251.653012807357</v>
      </c>
    </row>
    <row r="513" spans="1:26">
      <c r="A513" s="9">
        <f t="shared" si="9"/>
        <v>36</v>
      </c>
      <c r="B513" s="12">
        <f>IF($A513='P-Parametri'!$D$47,'P-Parametri'!$B$34,IF($A513='P-Parametri'!$D$48,'P-Parametri'!$C$34,'P-Parametri'!$D$50))</f>
        <v>2.7158250435358244E-2</v>
      </c>
      <c r="C513" s="10">
        <f>IF($A513&lt;='1-Input'!$B$26,0,IF($A513='1-Input'!$B$26+1,('1-Input'!$B$23+$C$475)*'1-Input'!$B$27,'1-Input'!$B$23+$C$475))</f>
        <v>18442.279331391004</v>
      </c>
      <c r="D513" s="10">
        <f>MAX(0,('1-Input'!$B$10-C513-IF(AND($A513&gt;=1,$A513&lt;1+'1-Input'!$C$12),$C$474,0)))/(1-'P-Parametri'!$B$31*MAX(0,IF(E512&lt;=0,0,(E512-F512)/E512)))</f>
        <v>11591.878654120141</v>
      </c>
      <c r="E513" s="10">
        <f>((E512-D513+MAX(0,-('1-Input'!$B$10-C513-IF(AND($A513&gt;=1,$A513&lt;1+'1-Input'!$C$12),$C$474,0))))*(1+B513))*(1-'P-Parametri'!$B$32)</f>
        <v>309783.27215468156</v>
      </c>
      <c r="F513" s="10">
        <f>IF(E512&lt;=0,F512,F512*(1-D513/E512))+MAX(0,-('1-Input'!$B$10-C513-IF(AND($A513&gt;=1,$A513&lt;1+'1-Input'!$C$12),$C$474,0)))</f>
        <v>198503.85924756559</v>
      </c>
      <c r="G513" s="10">
        <f>IF($A513&lt;='1-Input'!$B$26,0,IF($A513='1-Input'!$B$26+1,('1-Input'!$B$23+$G$475)*'1-Input'!$B$27,'1-Input'!$B$23+$G$475))</f>
        <v>20635.490055071939</v>
      </c>
      <c r="H513" s="10">
        <f>MAX(0,('1-Input'!$B$10-G513-IF(AND($A513&gt;=1,$A513&lt;1+'1-Input'!$C$12),$G$474,0)))/(1-'P-Parametri'!$B$31*MAX(0,IF(I512&lt;=0,0,(I512-J512)/I512)))</f>
        <v>9183.8368646252493</v>
      </c>
      <c r="I513" s="10">
        <f>((I512-H513+MAX(0,-('1-Input'!$B$10-G513-IF(AND($A513&gt;=1,$A513&lt;1+'1-Input'!$C$12),$G$474,0))))*(1+B513))*(1-'P-Parametri'!$B$32)</f>
        <v>459060.88018947229</v>
      </c>
      <c r="J513" s="10">
        <f>IF(I512&lt;=0,J512,J512*(1-H513/I512))+MAX(0,-('1-Input'!$B$10-G513-IF(AND($A513&gt;=1,$A513&lt;1+'1-Input'!$C$12),$G$474,0)))</f>
        <v>294158.41505377874</v>
      </c>
      <c r="K513" s="10">
        <f>IF($A513&lt;='1-Input'!$B$26,0,IF($A513='1-Input'!$B$26+1,('1-Input'!$B$23+$K$475)*'1-Input'!$B$27,'1-Input'!$B$23+$K$475))</f>
        <v>15169.58941111901</v>
      </c>
      <c r="L513" s="10">
        <f>MAX(0,('1-Input'!$B$10-K513-IF(AND($A513&gt;=1,$A513&lt;1+'1-Input'!$C$12),$K$474,0)))/(1-'P-Parametri'!$B$31*MAX(0,IF(M512&lt;=0,0,(M512-N512)/M512)))</f>
        <v>15185.137617785573</v>
      </c>
      <c r="M513" s="10">
        <f>((M512-L513+MAX(0,-('1-Input'!$B$10-K513-IF(AND($A513&gt;=1,$A513&lt;1+'1-Input'!$C$12),$K$474,0))))*(1+B513))*(1-'P-Parametri'!$B$32)</f>
        <v>11265.973093878938</v>
      </c>
      <c r="N513" s="10">
        <f>IF(M512&lt;=0,N512,N512*(1-L513/M512))+MAX(0,-('1-Input'!$B$10-K513-IF(AND($A513&gt;=1,$A513&lt;1+'1-Input'!$C$12),$K$474,0)))</f>
        <v>7219.0442103586329</v>
      </c>
      <c r="O513" s="10">
        <f>IF($A513&lt;='1-Input'!$B$26,0,IF($A513='1-Input'!$B$26+1,('1-Input'!$B$23+$O$475)*'1-Input'!$B$27,'1-Input'!$B$23+$O$475))</f>
        <v>15955.232600150503</v>
      </c>
      <c r="P513" s="10">
        <f>MAX(0,('1-Input'!$B$10-O513-IF(AND($A513&gt;=1,$A513&lt;1+'1-Input'!$C$12),$O$474,0)))/(1-'P-Parametri'!$B$31*MAX(0,IF(Q512&lt;=0,0,(Q512-R512)/Q512)))</f>
        <v>14322.538502072379</v>
      </c>
      <c r="Q513" s="10">
        <f>((Q512-P513+MAX(0,-('1-Input'!$B$10-O513-IF(AND($A513&gt;=1,$A513&lt;1+'1-Input'!$C$12),$O$474,0))))*(1+B513))*(1-'P-Parametri'!$B$32)</f>
        <v>87484.87391193927</v>
      </c>
      <c r="R513" s="10">
        <f>IF(Q512&lt;=0,R512,R512*(1-P513/Q512))+MAX(0,-('1-Input'!$B$10-O513-IF(AND($A513&gt;=1,$A513&lt;1+'1-Input'!$C$12),$O$474,0)))</f>
        <v>56058.821305997932</v>
      </c>
      <c r="S513" s="10">
        <f>IF($A513&lt;='1-Input'!$B$26,0,IF($A513='1-Input'!$B$26+1,('1-Input'!$B$23+$S$475)*'1-Input'!$B$27,'1-Input'!$B$23+$S$475))</f>
        <v>15897.64573351354</v>
      </c>
      <c r="T513" s="10">
        <f>MAX(0,('1-Input'!$B$10-S513-IF(AND($A513&gt;=1,$A513&lt;1+'1-Input'!$C$12),$S$474,0)))/(1-'P-Parametri'!$B$31*MAX(0,IF(U512&lt;=0,0,(U512-V512)/U512)))</f>
        <v>14385.766161818241</v>
      </c>
      <c r="U513" s="10">
        <f>((U512-T513+MAX(0,-('1-Input'!$B$10-S513-IF(AND($A513&gt;=1,$A513&lt;1+'1-Input'!$C$12),$S$474,0))))*(1+B513))*(1-'P-Parametri'!$B$32)</f>
        <v>81759.197305194131</v>
      </c>
      <c r="V513" s="10">
        <f>IF(U512&lt;=0,V512,V512*(1-T513/U512))+MAX(0,-('1-Input'!$B$10-S513-IF(AND($A513&gt;=1,$A513&lt;1+'1-Input'!$C$12),$S$474,0)))</f>
        <v>52389.9049848</v>
      </c>
      <c r="W513" s="10">
        <f>IF($A513&lt;='1-Input'!$B$26,0,IF($A513='1-Input'!$B$26+1,('1-Input'!$B$23+$W$475)*'1-Input'!$B$27,'1-Input'!$B$23+$W$475))</f>
        <v>15904.189358023006</v>
      </c>
      <c r="X513" s="10">
        <f>MAX(0,('1-Input'!$B$10-W513-IF(AND($A513&gt;=1,$A513&lt;1+'1-Input'!$C$12),$W$474,0)))/(1-'P-Parametri'!$B$31*MAX(0,IF(Y512&lt;=0,0,(Y512-Z512)/Y512)))</f>
        <v>14378.581571161529</v>
      </c>
      <c r="Y513" s="10">
        <f>((Y512-X513+MAX(0,-('1-Input'!$B$10-W513-IF(AND($A513&gt;=1,$A513&lt;1+'1-Input'!$C$12),$W$474,0))))*(1+B513))*(1-'P-Parametri'!$B$32)</f>
        <v>82409.808806829809</v>
      </c>
      <c r="Z513" s="10">
        <f>IF(Y512&lt;=0,Z512,Z512*(1-X513/Y512))+MAX(0,-('1-Input'!$B$10-W513-IF(AND($A513&gt;=1,$A513&lt;1+'1-Input'!$C$12),$W$474,0)))</f>
        <v>52806.805784663266</v>
      </c>
    </row>
    <row r="514" spans="1:26">
      <c r="A514" s="9">
        <f t="shared" si="9"/>
        <v>37</v>
      </c>
      <c r="B514" s="12">
        <f>IF($A514='P-Parametri'!$D$47,'P-Parametri'!$B$34,IF($A514='P-Parametri'!$D$48,'P-Parametri'!$C$34,'P-Parametri'!$D$50))</f>
        <v>2.7158250435358244E-2</v>
      </c>
      <c r="C514" s="10">
        <f>IF($A514&lt;='1-Input'!$B$26,0,IF($A514='1-Input'!$B$26+1,('1-Input'!$B$23+$C$475)*'1-Input'!$B$27,'1-Input'!$B$23+$C$475))</f>
        <v>18442.279331391004</v>
      </c>
      <c r="D514" s="10">
        <f>MAX(0,('1-Input'!$B$10-C514-IF(AND($A514&gt;=1,$A514&lt;1+'1-Input'!$C$12),$C$474,0)))/(1-'P-Parametri'!$B$31*MAX(0,IF(E513&lt;=0,0,(E513-F513)/E513)))</f>
        <v>11645.355097783695</v>
      </c>
      <c r="E514" s="10">
        <f>((E513-D514+MAX(0,-('1-Input'!$B$10-C514-IF(AND($A514&gt;=1,$A514&lt;1+'1-Input'!$C$12),$C$474,0))))*(1+B514))*(1-'P-Parametri'!$B$32)</f>
        <v>305622.35163005994</v>
      </c>
      <c r="F514" s="10">
        <f>IF(E513&lt;=0,F513,F513*(1-D514/E513))+MAX(0,-('1-Input'!$B$10-C514-IF(AND($A514&gt;=1,$A514&lt;1+'1-Input'!$C$12),$C$474,0)))</f>
        <v>191041.71349276151</v>
      </c>
      <c r="G514" s="10">
        <f>IF($A514&lt;='1-Input'!$B$26,0,IF($A514='1-Input'!$B$26+1,('1-Input'!$B$23+$G$475)*'1-Input'!$B$27,'1-Input'!$B$23+$G$475))</f>
        <v>20635.490055071939</v>
      </c>
      <c r="H514" s="10">
        <f>MAX(0,('1-Input'!$B$10-G514-IF(AND($A514&gt;=1,$A514&lt;1+'1-Input'!$C$12),$G$474,0)))/(1-'P-Parametri'!$B$31*MAX(0,IF(I513&lt;=0,0,(I513-J513)/I513)))</f>
        <v>9226.2043659906849</v>
      </c>
      <c r="I514" s="10">
        <f>((I513-H514+MAX(0,-('1-Input'!$B$10-G514-IF(AND($A514&gt;=1,$A514&lt;1+'1-Input'!$C$12),$G$474,0))))*(1+B514))*(1-'P-Parametri'!$B$32)</f>
        <v>461127.29580679588</v>
      </c>
      <c r="J514" s="10">
        <f>IF(I513&lt;=0,J513,J513*(1-H514/I513))+MAX(0,-('1-Input'!$B$10-G514-IF(AND($A514&gt;=1,$A514&lt;1+'1-Input'!$C$12),$G$474,0)))</f>
        <v>288246.41999956738</v>
      </c>
      <c r="K514" s="10">
        <f>IF($A514&lt;='1-Input'!$B$26,0,IF($A514='1-Input'!$B$26+1,('1-Input'!$B$23+$K$475)*'1-Input'!$B$27,'1-Input'!$B$23+$K$475))</f>
        <v>15169.58941111901</v>
      </c>
      <c r="L514" s="10">
        <f>MAX(0,('1-Input'!$B$10-K514-IF(AND($A514&gt;=1,$A514&lt;1+'1-Input'!$C$12),$K$474,0)))/(1-'P-Parametri'!$B$31*MAX(0,IF(M513&lt;=0,0,(M513-N513)/M513)))</f>
        <v>15255.190728292573</v>
      </c>
      <c r="M514" s="10">
        <f>((M513-L514+MAX(0,-('1-Input'!$B$10-K514-IF(AND($A514&gt;=1,$A514&lt;1+'1-Input'!$C$12),$K$474,0))))*(1+B514))*(1-'P-Parametri'!$B$32)</f>
        <v>-4089.3626903582481</v>
      </c>
      <c r="N514" s="10">
        <f>IF(M513&lt;=0,N513,N513*(1-L514/M513))+MAX(0,-('1-Input'!$B$10-K514-IF(AND($A514&gt;=1,$A514&lt;1+'1-Input'!$C$12),$K$474,0)))</f>
        <v>-2556.2229048124673</v>
      </c>
      <c r="O514" s="10">
        <f>IF($A514&lt;='1-Input'!$B$26,0,IF($A514='1-Input'!$B$26+1,('1-Input'!$B$23+$O$475)*'1-Input'!$B$27,'1-Input'!$B$23+$O$475))</f>
        <v>15955.232600150503</v>
      </c>
      <c r="P514" s="10">
        <f>MAX(0,('1-Input'!$B$10-O514-IF(AND($A514&gt;=1,$A514&lt;1+'1-Input'!$C$12),$O$474,0)))/(1-'P-Parametri'!$B$31*MAX(0,IF(Q513&lt;=0,0,(Q513-R513)/Q513)))</f>
        <v>14388.612211621859</v>
      </c>
      <c r="Q514" s="10">
        <f>((Q513-P514+MAX(0,-('1-Input'!$B$10-O514-IF(AND($A514&gt;=1,$A514&lt;1+'1-Input'!$C$12),$O$474,0))))*(1+B514))*(1-'P-Parametri'!$B$32)</f>
        <v>74931.265424900193</v>
      </c>
      <c r="R514" s="10">
        <f>IF(Q513&lt;=0,R513,R513*(1-P514/Q513))+MAX(0,-('1-Input'!$B$10-O514-IF(AND($A514&gt;=1,$A514&lt;1+'1-Input'!$C$12),$O$474,0)))</f>
        <v>46838.842985808238</v>
      </c>
      <c r="S514" s="10">
        <f>IF($A514&lt;='1-Input'!$B$26,0,IF($A514='1-Input'!$B$26+1,('1-Input'!$B$23+$S$475)*'1-Input'!$B$27,'1-Input'!$B$23+$S$475))</f>
        <v>15897.64573351354</v>
      </c>
      <c r="T514" s="10">
        <f>MAX(0,('1-Input'!$B$10-S514-IF(AND($A514&gt;=1,$A514&lt;1+'1-Input'!$C$12),$S$474,0)))/(1-'P-Parametri'!$B$31*MAX(0,IF(U513&lt;=0,0,(U513-V513)/U513)))</f>
        <v>14452.131557511551</v>
      </c>
      <c r="U514" s="10">
        <f>((U513-T514+MAX(0,-('1-Input'!$B$10-S514-IF(AND($A514&gt;=1,$A514&lt;1+'1-Input'!$C$12),$S$474,0))))*(1+B514))*(1-'P-Parametri'!$B$32)</f>
        <v>68996.737879536624</v>
      </c>
      <c r="V514" s="10">
        <f>IF(U513&lt;=0,V513,V513*(1-T514/U513))+MAX(0,-('1-Input'!$B$10-S514-IF(AND($A514&gt;=1,$A514&lt;1+'1-Input'!$C$12),$S$474,0)))</f>
        <v>43129.224546615726</v>
      </c>
      <c r="W514" s="10">
        <f>IF($A514&lt;='1-Input'!$B$26,0,IF($A514='1-Input'!$B$26+1,('1-Input'!$B$23+$W$475)*'1-Input'!$B$27,'1-Input'!$B$23+$W$475))</f>
        <v>15904.189358023006</v>
      </c>
      <c r="X514" s="10">
        <f>MAX(0,('1-Input'!$B$10-W514-IF(AND($A514&gt;=1,$A514&lt;1+'1-Input'!$C$12),$W$474,0)))/(1-'P-Parametri'!$B$31*MAX(0,IF(Y513&lt;=0,0,(Y513-Z513)/Y513)))</f>
        <v>14444.913822412167</v>
      </c>
      <c r="Y514" s="10">
        <f>((Y513-X514+MAX(0,-('1-Input'!$B$10-W514-IF(AND($A514&gt;=1,$A514&lt;1+'1-Input'!$C$12),$W$474,0))))*(1+B514))*(1-'P-Parametri'!$B$32)</f>
        <v>69671.081217970845</v>
      </c>
      <c r="Z514" s="10">
        <f>IF(Y513&lt;=0,Z513,Z513*(1-X514/Y513))+MAX(0,-('1-Input'!$B$10-W514-IF(AND($A514&gt;=1,$A514&lt;1+'1-Input'!$C$12),$W$474,0)))</f>
        <v>43550.750348540227</v>
      </c>
    </row>
    <row r="515" spans="1:26">
      <c r="A515" s="9">
        <f t="shared" si="9"/>
        <v>38</v>
      </c>
      <c r="B515" s="12">
        <f>IF($A515='P-Parametri'!$D$47,'P-Parametri'!$B$34,IF($A515='P-Parametri'!$D$48,'P-Parametri'!$C$34,'P-Parametri'!$D$50))</f>
        <v>2.7158250435358244E-2</v>
      </c>
      <c r="C515" s="10">
        <f>IF($A515&lt;='1-Input'!$B$26,0,IF($A515='1-Input'!$B$26+1,('1-Input'!$B$23+$C$475)*'1-Input'!$B$27,'1-Input'!$B$23+$C$475))</f>
        <v>18442.279331391004</v>
      </c>
      <c r="D515" s="10">
        <f>MAX(0,('1-Input'!$B$10-C515-IF(AND($A515&gt;=1,$A515&lt;1+'1-Input'!$C$12),$C$474,0)))/(1-'P-Parametri'!$B$31*MAX(0,IF(E514&lt;=0,0,(E514-F514)/E514)))</f>
        <v>11697.999523284703</v>
      </c>
      <c r="E515" s="10">
        <f>((E514-D515+MAX(0,-('1-Input'!$B$10-C515-IF(AND($A515&gt;=1,$A515&lt;1+'1-Input'!$C$12),$C$474,0))))*(1+B515))*(1-'P-Parametri'!$B$32)</f>
        <v>301303.00962380075</v>
      </c>
      <c r="F515" s="10">
        <f>IF(E514&lt;=0,F514,F514*(1-D515/E514))+MAX(0,-('1-Input'!$B$10-C515-IF(AND($A515&gt;=1,$A515&lt;1+'1-Input'!$C$12),$C$474,0)))</f>
        <v>183729.40187207569</v>
      </c>
      <c r="G515" s="10">
        <f>IF($A515&lt;='1-Input'!$B$26,0,IF($A515='1-Input'!$B$26+1,('1-Input'!$B$23+$G$475)*'1-Input'!$B$27,'1-Input'!$B$23+$G$475))</f>
        <v>20635.490055071939</v>
      </c>
      <c r="H515" s="10">
        <f>MAX(0,('1-Input'!$B$10-G515-IF(AND($A515&gt;=1,$A515&lt;1+'1-Input'!$C$12),$G$474,0)))/(1-'P-Parametri'!$B$31*MAX(0,IF(I514&lt;=0,0,(I514-J514)/I514)))</f>
        <v>9267.9126886930917</v>
      </c>
      <c r="I515" s="10">
        <f>((I514-H515+MAX(0,-('1-Input'!$B$10-G515-IF(AND($A515&gt;=1,$A515&lt;1+'1-Input'!$C$12),$G$474,0))))*(1+B515))*(1-'P-Parametri'!$B$32)</f>
        <v>463202.83121957793</v>
      </c>
      <c r="J515" s="10">
        <f>IF(I514&lt;=0,J514,J514*(1-H515/I514))+MAX(0,-('1-Input'!$B$10-G515-IF(AND($A515&gt;=1,$A515&lt;1+'1-Input'!$C$12),$G$474,0)))</f>
        <v>282453.13324843213</v>
      </c>
      <c r="K515" s="10">
        <f>IF($A515&lt;='1-Input'!$B$26,0,IF($A515='1-Input'!$B$26+1,('1-Input'!$B$23+$K$475)*'1-Input'!$B$27,'1-Input'!$B$23+$K$475))</f>
        <v>15169.58941111901</v>
      </c>
      <c r="L515" s="10">
        <f>MAX(0,('1-Input'!$B$10-K515-IF(AND($A515&gt;=1,$A515&lt;1+'1-Input'!$C$12),$K$474,0)))/(1-'P-Parametri'!$B$31*MAX(0,IF(M514&lt;=0,0,(M514-N514)/M514)))</f>
        <v>13830.41058888099</v>
      </c>
      <c r="M515" s="10">
        <f>((M514-L515+MAX(0,-('1-Input'!$B$10-K515-IF(AND($A515&gt;=1,$A515&lt;1+'1-Input'!$C$12),$K$474,0))))*(1+B515))*(1-'P-Parametri'!$B$32)</f>
        <v>-18369.630083762255</v>
      </c>
      <c r="N515" s="10">
        <f>IF(M514&lt;=0,N514,N514*(1-L515/M514))+MAX(0,-('1-Input'!$B$10-K515-IF(AND($A515&gt;=1,$A515&lt;1+'1-Input'!$C$12),$K$474,0)))</f>
        <v>-2556.2229048124673</v>
      </c>
      <c r="O515" s="10">
        <f>IF($A515&lt;='1-Input'!$B$26,0,IF($A515='1-Input'!$B$26+1,('1-Input'!$B$23+$O$475)*'1-Input'!$B$27,'1-Input'!$B$23+$O$475))</f>
        <v>15955.232600150503</v>
      </c>
      <c r="P515" s="10">
        <f>MAX(0,('1-Input'!$B$10-O515-IF(AND($A515&gt;=1,$A515&lt;1+'1-Input'!$C$12),$O$474,0)))/(1-'P-Parametri'!$B$31*MAX(0,IF(Q514&lt;=0,0,(Q514-R514)/Q514)))</f>
        <v>14453.65790728998</v>
      </c>
      <c r="Q515" s="10">
        <f>((Q514-P515+MAX(0,-('1-Input'!$B$10-O515-IF(AND($A515&gt;=1,$A515&lt;1+'1-Input'!$C$12),$O$474,0))))*(1+B515))*(1-'P-Parametri'!$B$32)</f>
        <v>61995.833381248165</v>
      </c>
      <c r="R515" s="10">
        <f>IF(Q514&lt;=0,R514,R514*(1-P515/Q514))+MAX(0,-('1-Input'!$B$10-O515-IF(AND($A515&gt;=1,$A515&lt;1+'1-Input'!$C$12),$O$474,0)))</f>
        <v>37803.99472252011</v>
      </c>
      <c r="S515" s="10">
        <f>IF($A515&lt;='1-Input'!$B$26,0,IF($A515='1-Input'!$B$26+1,('1-Input'!$B$23+$S$475)*'1-Input'!$B$27,'1-Input'!$B$23+$S$475))</f>
        <v>15897.64573351354</v>
      </c>
      <c r="T515" s="10">
        <f>MAX(0,('1-Input'!$B$10-S515-IF(AND($A515&gt;=1,$A515&lt;1+'1-Input'!$C$12),$S$474,0)))/(1-'P-Parametri'!$B$31*MAX(0,IF(U514&lt;=0,0,(U514-V514)/U514)))</f>
        <v>14517.464401097834</v>
      </c>
      <c r="U515" s="10">
        <f>((U514-T515+MAX(0,-('1-Input'!$B$10-S515-IF(AND($A515&gt;=1,$A515&lt;1+'1-Input'!$C$12),$S$474,0))))*(1+B515))*(1-'P-Parametri'!$B$32)</f>
        <v>55846.917560640388</v>
      </c>
      <c r="V515" s="10">
        <f>IF(U514&lt;=0,V514,V514*(1-T515/U514))+MAX(0,-('1-Input'!$B$10-S515-IF(AND($A515&gt;=1,$A515&lt;1+'1-Input'!$C$12),$S$474,0)))</f>
        <v>34054.491432484712</v>
      </c>
      <c r="W515" s="10">
        <f>IF($A515&lt;='1-Input'!$B$26,0,IF($A515='1-Input'!$B$26+1,('1-Input'!$B$23+$W$475)*'1-Input'!$B$27,'1-Input'!$B$23+$W$475))</f>
        <v>15904.189358023006</v>
      </c>
      <c r="X515" s="10">
        <f>MAX(0,('1-Input'!$B$10-W515-IF(AND($A515&gt;=1,$A515&lt;1+'1-Input'!$C$12),$W$474,0)))/(1-'P-Parametri'!$B$31*MAX(0,IF(Y514&lt;=0,0,(Y514-Z514)/Y514)))</f>
        <v>14510.214037236636</v>
      </c>
      <c r="Y515" s="10">
        <f>((Y514-X515+MAX(0,-('1-Input'!$B$10-W515-IF(AND($A515&gt;=1,$A515&lt;1+'1-Input'!$C$12),$W$474,0))))*(1+B515))*(1-'P-Parametri'!$B$32)</f>
        <v>56545.621946208405</v>
      </c>
      <c r="Z515" s="10">
        <f>IF(Y514&lt;=0,Z514,Z514*(1-X515/Y514))+MAX(0,-('1-Input'!$B$10-W515-IF(AND($A515&gt;=1,$A515&lt;1+'1-Input'!$C$12),$W$474,0)))</f>
        <v>34480.549369994515</v>
      </c>
    </row>
    <row r="516" spans="1:26">
      <c r="A516" s="9">
        <f t="shared" si="9"/>
        <v>39</v>
      </c>
      <c r="B516" s="12">
        <f>IF($A516='P-Parametri'!$D$47,'P-Parametri'!$B$34,IF($A516='P-Parametri'!$D$48,'P-Parametri'!$C$34,'P-Parametri'!$D$50))</f>
        <v>2.7158250435358244E-2</v>
      </c>
      <c r="C516" s="10">
        <f>IF($A516&lt;='1-Input'!$B$26,0,IF($A516='1-Input'!$B$26+1,('1-Input'!$B$23+$C$475)*'1-Input'!$B$27,'1-Input'!$B$23+$C$475))</f>
        <v>18442.279331391004</v>
      </c>
      <c r="D516" s="10">
        <f>MAX(0,('1-Input'!$B$10-C516-IF(AND($A516&gt;=1,$A516&lt;1+'1-Input'!$C$12),$C$474,0)))/(1-'P-Parametri'!$B$31*MAX(0,IF(E515&lt;=0,0,(E515-F515)/E515)))</f>
        <v>11749.81539369808</v>
      </c>
      <c r="E516" s="10">
        <f>((E515-D516+MAX(0,-('1-Input'!$B$10-C516-IF(AND($A516&gt;=1,$A516&lt;1+'1-Input'!$C$12),$C$474,0))))*(1+B516))*(1-'P-Parametri'!$B$32)</f>
        <v>296822.11848857504</v>
      </c>
      <c r="F516" s="10">
        <f>IF(E515&lt;=0,F515,F515*(1-D516/E515))+MAX(0,-('1-Input'!$B$10-C516-IF(AND($A516&gt;=1,$A516&lt;1+'1-Input'!$C$12),$C$474,0)))</f>
        <v>176564.56619025869</v>
      </c>
      <c r="G516" s="10">
        <f>IF($A516&lt;='1-Input'!$B$26,0,IF($A516='1-Input'!$B$26+1,('1-Input'!$B$23+$G$475)*'1-Input'!$B$27,'1-Input'!$B$23+$G$475))</f>
        <v>20635.490055071939</v>
      </c>
      <c r="H516" s="10">
        <f>MAX(0,('1-Input'!$B$10-G516-IF(AND($A516&gt;=1,$A516&lt;1+'1-Input'!$C$12),$G$474,0)))/(1-'P-Parametri'!$B$31*MAX(0,IF(I515&lt;=0,0,(I515-J515)/I515)))</f>
        <v>9308.9645764046545</v>
      </c>
      <c r="I516" s="10">
        <f>((I515-H516+MAX(0,-('1-Input'!$B$10-G516-IF(AND($A516&gt;=1,$A516&lt;1+'1-Input'!$C$12),$G$474,0))))*(1+B516))*(1-'P-Parametri'!$B$32)</f>
        <v>465288.38828465261</v>
      </c>
      <c r="J516" s="10">
        <f>IF(I515&lt;=0,J515,J515*(1-H516/I515))+MAX(0,-('1-Input'!$B$10-G516-IF(AND($A516&gt;=1,$A516&lt;1+'1-Input'!$C$12),$G$474,0)))</f>
        <v>276776.68648539897</v>
      </c>
      <c r="K516" s="10">
        <f>IF($A516&lt;='1-Input'!$B$26,0,IF($A516='1-Input'!$B$26+1,('1-Input'!$B$23+$K$475)*'1-Input'!$B$27,'1-Input'!$B$23+$K$475))</f>
        <v>15169.58941111901</v>
      </c>
      <c r="L516" s="10">
        <f>MAX(0,('1-Input'!$B$10-K516-IF(AND($A516&gt;=1,$A516&lt;1+'1-Input'!$C$12),$K$474,0)))/(1-'P-Parametri'!$B$31*MAX(0,IF(M515&lt;=0,0,(M515-N515)/M515)))</f>
        <v>13830.41058888099</v>
      </c>
      <c r="M516" s="10">
        <f>((M515-L516+MAX(0,-('1-Input'!$B$10-K516-IF(AND($A516&gt;=1,$A516&lt;1+'1-Input'!$C$12),$K$474,0))))*(1+B516))*(1-'P-Parametri'!$B$32)</f>
        <v>-33008.388366377098</v>
      </c>
      <c r="N516" s="10">
        <f>IF(M515&lt;=0,N515,N515*(1-L516/M515))+MAX(0,-('1-Input'!$B$10-K516-IF(AND($A516&gt;=1,$A516&lt;1+'1-Input'!$C$12),$K$474,0)))</f>
        <v>-2556.2229048124673</v>
      </c>
      <c r="O516" s="10">
        <f>IF($A516&lt;='1-Input'!$B$26,0,IF($A516='1-Input'!$B$26+1,('1-Input'!$B$23+$O$475)*'1-Input'!$B$27,'1-Input'!$B$23+$O$475))</f>
        <v>15955.232600150503</v>
      </c>
      <c r="P516" s="10">
        <f>MAX(0,('1-Input'!$B$10-O516-IF(AND($A516&gt;=1,$A516&lt;1+'1-Input'!$C$12),$O$474,0)))/(1-'P-Parametri'!$B$31*MAX(0,IF(Q515&lt;=0,0,(Q515-R515)/Q515)))</f>
        <v>14517.679867936557</v>
      </c>
      <c r="Q516" s="10">
        <f>((Q515-P516+MAX(0,-('1-Input'!$B$10-O516-IF(AND($A516&gt;=1,$A516&lt;1+'1-Input'!$C$12),$O$474,0))))*(1+B516))*(1-'P-Parametri'!$B$32)</f>
        <v>48670.041942441247</v>
      </c>
      <c r="R516" s="10">
        <f>IF(Q515&lt;=0,R515,R515*(1-P516/Q515))+MAX(0,-('1-Input'!$B$10-O516-IF(AND($A516&gt;=1,$A516&lt;1+'1-Input'!$C$12),$O$474,0)))</f>
        <v>28951.362808764548</v>
      </c>
      <c r="S516" s="10">
        <f>IF($A516&lt;='1-Input'!$B$26,0,IF($A516='1-Input'!$B$26+1,('1-Input'!$B$23+$S$475)*'1-Input'!$B$27,'1-Input'!$B$23+$S$475))</f>
        <v>15897.64573351354</v>
      </c>
      <c r="T516" s="10">
        <f>MAX(0,('1-Input'!$B$10-S516-IF(AND($A516&gt;=1,$A516&lt;1+'1-Input'!$C$12),$S$474,0)))/(1-'P-Parametri'!$B$31*MAX(0,IF(U515&lt;=0,0,(U515-V515)/U515)))</f>
        <v>14581.768990326167</v>
      </c>
      <c r="U516" s="10">
        <f>((U515-T516+MAX(0,-('1-Input'!$B$10-S516-IF(AND($A516&gt;=1,$A516&lt;1+'1-Input'!$C$12),$S$474,0))))*(1+B516))*(1-'P-Parametri'!$B$32)</f>
        <v>42301.066133820212</v>
      </c>
      <c r="V516" s="10">
        <f>IF(U515&lt;=0,V515,V515*(1-T516/U515))+MAX(0,-('1-Input'!$B$10-S516-IF(AND($A516&gt;=1,$A516&lt;1+'1-Input'!$C$12),$S$474,0)))</f>
        <v>25162.779072311263</v>
      </c>
      <c r="W516" s="10">
        <f>IF($A516&lt;='1-Input'!$B$26,0,IF($A516='1-Input'!$B$26+1,('1-Input'!$B$23+$W$475)*'1-Input'!$B$27,'1-Input'!$B$23+$W$475))</f>
        <v>15904.189358023006</v>
      </c>
      <c r="X516" s="10">
        <f>MAX(0,('1-Input'!$B$10-W516-IF(AND($A516&gt;=1,$A516&lt;1+'1-Input'!$C$12),$W$474,0)))/(1-'P-Parametri'!$B$31*MAX(0,IF(Y515&lt;=0,0,(Y515-Z515)/Y515)))</f>
        <v>14574.486511237616</v>
      </c>
      <c r="Y516" s="10">
        <f>((Y515-X516+MAX(0,-('1-Input'!$B$10-W516-IF(AND($A516&gt;=1,$A516&lt;1+'1-Input'!$C$12),$W$474,0))))*(1+B516))*(1-'P-Parametri'!$B$32)</f>
        <v>43024.776046085724</v>
      </c>
      <c r="Z516" s="10">
        <f>IF(Y515&lt;=0,Z515,Z515*(1-X516/Y515))+MAX(0,-('1-Input'!$B$10-W516-IF(AND($A516&gt;=1,$A516&lt;1+'1-Input'!$C$12),$W$474,0)))</f>
        <v>25593.27774052852</v>
      </c>
    </row>
    <row r="517" spans="1:26">
      <c r="A517" s="9">
        <f t="shared" si="9"/>
        <v>40</v>
      </c>
      <c r="B517" s="12">
        <f>IF($A517='P-Parametri'!$D$47,'P-Parametri'!$B$34,IF($A517='P-Parametri'!$D$48,'P-Parametri'!$C$34,'P-Parametri'!$D$50))</f>
        <v>2.7158250435358244E-2</v>
      </c>
      <c r="C517" s="10">
        <f>IF($A517&lt;='1-Input'!$B$26,0,IF($A517='1-Input'!$B$26+1,('1-Input'!$B$23+$C$475)*'1-Input'!$B$27,'1-Input'!$B$23+$C$475))</f>
        <v>18442.279331391004</v>
      </c>
      <c r="D517" s="10">
        <f>MAX(0,('1-Input'!$B$10-C517-IF(AND($A517&gt;=1,$A517&lt;1+'1-Input'!$C$12),$C$474,0)))/(1-'P-Parametri'!$B$31*MAX(0,IF(E516&lt;=0,0,(E516-F516)/E516)))</f>
        <v>11800.806565224742</v>
      </c>
      <c r="E517" s="10">
        <f>((E516-D517+MAX(0,-('1-Input'!$B$10-C517-IF(AND($A517&gt;=1,$A517&lt;1+'1-Input'!$C$12),$C$474,0))))*(1+B517))*(1-'P-Parametri'!$B$32)</f>
        <v>292176.46810779505</v>
      </c>
      <c r="F517" s="10">
        <f>IF(E516&lt;=0,F516,F516*(1-D517/E516))+MAX(0,-('1-Input'!$B$10-C517-IF(AND($A517&gt;=1,$A517&lt;1+'1-Input'!$C$12),$C$474,0)))</f>
        <v>169544.85922740219</v>
      </c>
      <c r="G517" s="10">
        <f>IF($A517&lt;='1-Input'!$B$26,0,IF($A517='1-Input'!$B$26+1,('1-Input'!$B$23+$G$475)*'1-Input'!$B$27,'1-Input'!$B$23+$G$475))</f>
        <v>20635.490055071939</v>
      </c>
      <c r="H517" s="10">
        <f>MAX(0,('1-Input'!$B$10-G517-IF(AND($A517&gt;=1,$A517&lt;1+'1-Input'!$C$12),$G$474,0)))/(1-'P-Parametri'!$B$31*MAX(0,IF(I516&lt;=0,0,(I516-J516)/I516)))</f>
        <v>9349.3630842574403</v>
      </c>
      <c r="I517" s="10">
        <f>((I516-H517+MAX(0,-('1-Input'!$B$10-G517-IF(AND($A517&gt;=1,$A517&lt;1+'1-Input'!$C$12),$G$474,0))))*(1+B517))*(1-'P-Parametri'!$B$32)</f>
        <v>467384.88836718054</v>
      </c>
      <c r="J517" s="10">
        <f>IF(I516&lt;=0,J516,J516*(1-H517/I516))+MAX(0,-('1-Input'!$B$10-G517-IF(AND($A517&gt;=1,$A517&lt;1+'1-Input'!$C$12),$G$474,0)))</f>
        <v>271215.22009086993</v>
      </c>
      <c r="K517" s="10">
        <f>IF($A517&lt;='1-Input'!$B$26,0,IF($A517='1-Input'!$B$26+1,('1-Input'!$B$23+$K$475)*'1-Input'!$B$27,'1-Input'!$B$23+$K$475))</f>
        <v>15169.58941111901</v>
      </c>
      <c r="L517" s="10">
        <f>MAX(0,('1-Input'!$B$10-K517-IF(AND($A517&gt;=1,$A517&lt;1+'1-Input'!$C$12),$K$474,0)))/(1-'P-Parametri'!$B$31*MAX(0,IF(M516&lt;=0,0,(M516-N516)/M516)))</f>
        <v>13830.41058888099</v>
      </c>
      <c r="M517" s="10">
        <f>((M516-L517+MAX(0,-('1-Input'!$B$10-K517-IF(AND($A517&gt;=1,$A517&lt;1+'1-Input'!$C$12),$K$474,0))))*(1+B517))*(1-'P-Parametri'!$B$32)</f>
        <v>-48014.637069801625</v>
      </c>
      <c r="N517" s="10">
        <f>IF(M516&lt;=0,N516,N516*(1-L517/M516))+MAX(0,-('1-Input'!$B$10-K517-IF(AND($A517&gt;=1,$A517&lt;1+'1-Input'!$C$12),$K$474,0)))</f>
        <v>-2556.2229048124673</v>
      </c>
      <c r="O517" s="10">
        <f>IF($A517&lt;='1-Input'!$B$26,0,IF($A517='1-Input'!$B$26+1,('1-Input'!$B$23+$O$475)*'1-Input'!$B$27,'1-Input'!$B$23+$O$475))</f>
        <v>15955.232600150503</v>
      </c>
      <c r="P517" s="10">
        <f>MAX(0,('1-Input'!$B$10-O517-IF(AND($A517&gt;=1,$A517&lt;1+'1-Input'!$C$12),$O$474,0)))/(1-'P-Parametri'!$B$31*MAX(0,IF(Q516&lt;=0,0,(Q516-R516)/Q516)))</f>
        <v>14580.682858154783</v>
      </c>
      <c r="Q517" s="10">
        <f>((Q516-P517+MAX(0,-('1-Input'!$B$10-O517-IF(AND($A517&gt;=1,$A517&lt;1+'1-Input'!$C$12),$O$474,0))))*(1+B517))*(1-'P-Parametri'!$B$32)</f>
        <v>34945.136102607416</v>
      </c>
      <c r="R517" s="10">
        <f>IF(Q516&lt;=0,R516,R516*(1-P517/Q516))+MAX(0,-('1-Input'!$B$10-O517-IF(AND($A517&gt;=1,$A517&lt;1+'1-Input'!$C$12),$O$474,0)))</f>
        <v>20278.047097937786</v>
      </c>
      <c r="S517" s="10">
        <f>IF($A517&lt;='1-Input'!$B$26,0,IF($A517='1-Input'!$B$26+1,('1-Input'!$B$23+$S$475)*'1-Input'!$B$27,'1-Input'!$B$23+$S$475))</f>
        <v>15897.64573351354</v>
      </c>
      <c r="T517" s="10">
        <f>MAX(0,('1-Input'!$B$10-S517-IF(AND($A517&gt;=1,$A517&lt;1+'1-Input'!$C$12),$S$474,0)))/(1-'P-Parametri'!$B$31*MAX(0,IF(U516&lt;=0,0,(U516-V516)/U516)))</f>
        <v>14645.05011082332</v>
      </c>
      <c r="U517" s="10">
        <f>((U516-T517+MAX(0,-('1-Input'!$B$10-S517-IF(AND($A517&gt;=1,$A517&lt;1+'1-Input'!$C$12),$S$474,0))))*(1+B517))*(1-'P-Parametri'!$B$32)</f>
        <v>28350.290822129329</v>
      </c>
      <c r="V517" s="10">
        <f>IF(U516&lt;=0,V516,V516*(1-T517/U516))+MAX(0,-('1-Input'!$B$10-S517-IF(AND($A517&gt;=1,$A517&lt;1+'1-Input'!$C$12),$S$474,0)))</f>
        <v>16451.174516629711</v>
      </c>
      <c r="W517" s="10">
        <f>IF($A517&lt;='1-Input'!$B$26,0,IF($A517='1-Input'!$B$26+1,('1-Input'!$B$23+$W$475)*'1-Input'!$B$27,'1-Input'!$B$23+$W$475))</f>
        <v>15904.189358023006</v>
      </c>
      <c r="X517" s="10">
        <f>MAX(0,('1-Input'!$B$10-W517-IF(AND($A517&gt;=1,$A517&lt;1+'1-Input'!$C$12),$W$474,0)))/(1-'P-Parametri'!$B$31*MAX(0,IF(Y516&lt;=0,0,(Y516-Z516)/Y516)))</f>
        <v>14637.736027651817</v>
      </c>
      <c r="Y517" s="10">
        <f>((Y516-X517+MAX(0,-('1-Input'!$B$10-W517-IF(AND($A517&gt;=1,$A517&lt;1+'1-Input'!$C$12),$W$474,0))))*(1+B517))*(1-'P-Parametri'!$B$32)</f>
        <v>29099.666395652326</v>
      </c>
      <c r="Z517" s="10">
        <f>IF(Y516&lt;=0,Z516,Z516*(1-X517/Y516))+MAX(0,-('1-Input'!$B$10-W517-IF(AND($A517&gt;=1,$A517&lt;1+'1-Input'!$C$12),$W$474,0)))</f>
        <v>16886.023965472177</v>
      </c>
    </row>
    <row r="518" spans="1:26">
      <c r="A518" s="9">
        <f t="shared" si="9"/>
        <v>41</v>
      </c>
      <c r="B518" s="12">
        <f>IF($A518='P-Parametri'!$D$47,'P-Parametri'!$B$34,IF($A518='P-Parametri'!$D$48,'P-Parametri'!$C$34,'P-Parametri'!$D$50))</f>
        <v>2.7158250435358244E-2</v>
      </c>
      <c r="C518" s="10">
        <f>IF($A518&lt;='1-Input'!$B$26,0,IF($A518='1-Input'!$B$26+1,('1-Input'!$B$23+$C$475)*'1-Input'!$B$27,'1-Input'!$B$23+$C$475))</f>
        <v>18442.279331391004</v>
      </c>
      <c r="D518" s="10">
        <f>MAX(0,('1-Input'!$B$10-C518-IF(AND($A518&gt;=1,$A518&lt;1+'1-Input'!$C$12),$C$474,0)))/(1-'P-Parametri'!$B$31*MAX(0,IF(E517&lt;=0,0,(E517-F517)/E517)))</f>
        <v>11850.97727114872</v>
      </c>
      <c r="E518" s="10">
        <f>((E517-D518+MAX(0,-('1-Input'!$B$10-C518-IF(AND($A518&gt;=1,$A518&lt;1+'1-Input'!$C$12),$C$474,0))))*(1+B518))*(1-'P-Parametri'!$B$32)</f>
        <v>287362.76343876228</v>
      </c>
      <c r="F518" s="10">
        <f>IF(E517&lt;=0,F517,F517*(1-D518/E517))+MAX(0,-('1-Input'!$B$10-C518-IF(AND($A518&gt;=1,$A518&lt;1+'1-Input'!$C$12),$C$474,0)))</f>
        <v>162667.94581217549</v>
      </c>
      <c r="G518" s="10">
        <f>IF($A518&lt;='1-Input'!$B$26,0,IF($A518='1-Input'!$B$26+1,('1-Input'!$B$23+$G$475)*'1-Input'!$B$27,'1-Input'!$B$23+$G$475))</f>
        <v>20635.490055071939</v>
      </c>
      <c r="H518" s="10">
        <f>MAX(0,('1-Input'!$B$10-G518-IF(AND($A518&gt;=1,$A518&lt;1+'1-Input'!$C$12),$G$474,0)))/(1-'P-Parametri'!$B$31*MAX(0,IF(I517&lt;=0,0,(I517-J517)/I517)))</f>
        <v>9389.1115661331642</v>
      </c>
      <c r="I518" s="10">
        <f>((I517-H518+MAX(0,-('1-Input'!$B$10-G518-IF(AND($A518&gt;=1,$A518&lt;1+'1-Input'!$C$12),$G$474,0))))*(1+B518))*(1-'P-Parametri'!$B$32)</f>
        <v>469493.27252413519</v>
      </c>
      <c r="J518" s="10">
        <f>IF(I517&lt;=0,J517,J517*(1-H518/I517))+MAX(0,-('1-Input'!$B$10-G518-IF(AND($A518&gt;=1,$A518&lt;1+'1-Input'!$C$12),$G$474,0)))</f>
        <v>265766.88399091025</v>
      </c>
      <c r="K518" s="10">
        <f>IF($A518&lt;='1-Input'!$B$26,0,IF($A518='1-Input'!$B$26+1,('1-Input'!$B$23+$K$475)*'1-Input'!$B$27,'1-Input'!$B$23+$K$475))</f>
        <v>15169.58941111901</v>
      </c>
      <c r="L518" s="10">
        <f>MAX(0,('1-Input'!$B$10-K518-IF(AND($A518&gt;=1,$A518&lt;1+'1-Input'!$C$12),$K$474,0)))/(1-'P-Parametri'!$B$31*MAX(0,IF(M517&lt;=0,0,(M517-N517)/M517)))</f>
        <v>13830.41058888099</v>
      </c>
      <c r="M518" s="10">
        <f>((M517-L518+MAX(0,-('1-Input'!$B$10-K518-IF(AND($A518&gt;=1,$A518&lt;1+'1-Input'!$C$12),$K$474,0))))*(1+B518))*(1-'P-Parametri'!$B$32)</f>
        <v>-63397.601649281409</v>
      </c>
      <c r="N518" s="10">
        <f>IF(M517&lt;=0,N517,N517*(1-L518/M517))+MAX(0,-('1-Input'!$B$10-K518-IF(AND($A518&gt;=1,$A518&lt;1+'1-Input'!$C$12),$K$474,0)))</f>
        <v>-2556.2229048124673</v>
      </c>
      <c r="O518" s="10">
        <f>IF($A518&lt;='1-Input'!$B$26,0,IF($A518='1-Input'!$B$26+1,('1-Input'!$B$23+$O$475)*'1-Input'!$B$27,'1-Input'!$B$23+$O$475))</f>
        <v>15955.232600150503</v>
      </c>
      <c r="P518" s="10">
        <f>MAX(0,('1-Input'!$B$10-O518-IF(AND($A518&gt;=1,$A518&lt;1+'1-Input'!$C$12),$O$474,0)))/(1-'P-Parametri'!$B$31*MAX(0,IF(Q517&lt;=0,0,(Q517-R517)/Q517)))</f>
        <v>14642.672108449162</v>
      </c>
      <c r="Q518" s="10">
        <f>((Q517-P518+MAX(0,-('1-Input'!$B$10-O518-IF(AND($A518&gt;=1,$A518&lt;1+'1-Input'!$C$12),$O$474,0))))*(1+B518))*(1-'P-Parametri'!$B$32)</f>
        <v>20812.135708974914</v>
      </c>
      <c r="R518" s="10">
        <f>IF(Q517&lt;=0,R517,R517*(1-P518/Q517))+MAX(0,-('1-Input'!$B$10-O518-IF(AND($A518&gt;=1,$A518&lt;1+'1-Input'!$C$12),$O$474,0)))</f>
        <v>11781.162330256564</v>
      </c>
      <c r="S518" s="10">
        <f>IF($A518&lt;='1-Input'!$B$26,0,IF($A518='1-Input'!$B$26+1,('1-Input'!$B$23+$S$475)*'1-Input'!$B$27,'1-Input'!$B$23+$S$475))</f>
        <v>15897.64573351354</v>
      </c>
      <c r="T518" s="10">
        <f>MAX(0,('1-Input'!$B$10-S518-IF(AND($A518&gt;=1,$A518&lt;1+'1-Input'!$C$12),$S$474,0)))/(1-'P-Parametri'!$B$31*MAX(0,IF(U517&lt;=0,0,(U517-V517)/U517)))</f>
        <v>14707.313016184147</v>
      </c>
      <c r="U518" s="10">
        <f>((U517-T518+MAX(0,-('1-Input'!$B$10-S518-IF(AND($A518&gt;=1,$A518&lt;1+'1-Input'!$C$12),$S$474,0))))*(1+B518))*(1-'P-Parametri'!$B$32)</f>
        <v>13985.47021945531</v>
      </c>
      <c r="V518" s="10">
        <f>IF(U517&lt;=0,V517,V517*(1-T518/U517))+MAX(0,-('1-Input'!$B$10-S518-IF(AND($A518&gt;=1,$A518&lt;1+'1-Input'!$C$12),$S$474,0)))</f>
        <v>7916.7797685135947</v>
      </c>
      <c r="W518" s="10">
        <f>IF($A518&lt;='1-Input'!$B$26,0,IF($A518='1-Input'!$B$26+1,('1-Input'!$B$23+$W$475)*'1-Input'!$B$27,'1-Input'!$B$23+$W$475))</f>
        <v>15904.189358023006</v>
      </c>
      <c r="X518" s="10">
        <f>MAX(0,('1-Input'!$B$10-W518-IF(AND($A518&gt;=1,$A518&lt;1+'1-Input'!$C$12),$W$474,0)))/(1-'P-Parametri'!$B$31*MAX(0,IF(Y517&lt;=0,0,(Y517-Z517)/Y517)))</f>
        <v>14699.967837450333</v>
      </c>
      <c r="Y518" s="10">
        <f>((Y517-X518+MAX(0,-('1-Input'!$B$10-W518-IF(AND($A518&gt;=1,$A518&lt;1+'1-Input'!$C$12),$W$474,0))))*(1+B518))*(1-'P-Parametri'!$B$32)</f>
        <v>14761.187639483633</v>
      </c>
      <c r="Z518" s="10">
        <f>IF(Y517&lt;=0,Z517,Z517*(1-X518/Y517))+MAX(0,-('1-Input'!$B$10-W518-IF(AND($A518&gt;=1,$A518&lt;1+'1-Input'!$C$12),$W$474,0)))</f>
        <v>8355.8914952269934</v>
      </c>
    </row>
    <row r="519" spans="1:26">
      <c r="A519" s="9">
        <f t="shared" si="9"/>
        <v>42</v>
      </c>
      <c r="B519" s="12">
        <f>IF($A519='P-Parametri'!$D$47,'P-Parametri'!$B$34,IF($A519='P-Parametri'!$D$48,'P-Parametri'!$C$34,'P-Parametri'!$D$50))</f>
        <v>2.7158250435358244E-2</v>
      </c>
      <c r="C519" s="10">
        <f>IF($A519&lt;='1-Input'!$B$26,0,IF($A519='1-Input'!$B$26+1,('1-Input'!$B$23+$C$475)*'1-Input'!$B$27,'1-Input'!$B$23+$C$475))</f>
        <v>18442.279331391004</v>
      </c>
      <c r="D519" s="10">
        <f>MAX(0,('1-Input'!$B$10-C519-IF(AND($A519&gt;=1,$A519&lt;1+'1-Input'!$C$12),$C$474,0)))/(1-'P-Parametri'!$B$31*MAX(0,IF(E518&lt;=0,0,(E518-F518)/E518)))</f>
        <v>11900.332105830308</v>
      </c>
      <c r="E519" s="10">
        <f>((E518-D519+MAX(0,-('1-Input'!$B$10-C519-IF(AND($A519&gt;=1,$A519&lt;1+'1-Input'!$C$12),$C$474,0))))*(1+B519))*(1-'P-Parametri'!$B$32)</f>
        <v>282377.6220105472</v>
      </c>
      <c r="F519" s="10">
        <f>IF(E518&lt;=0,F518,F518*(1-D519/E518))+MAX(0,-('1-Input'!$B$10-C519-IF(AND($A519&gt;=1,$A519&lt;1+'1-Input'!$C$12),$C$474,0)))</f>
        <v>155931.50384950408</v>
      </c>
      <c r="G519" s="10">
        <f>IF($A519&lt;='1-Input'!$B$26,0,IF($A519='1-Input'!$B$26+1,('1-Input'!$B$23+$G$475)*'1-Input'!$B$27,'1-Input'!$B$23+$G$475))</f>
        <v>20635.490055071939</v>
      </c>
      <c r="H519" s="10">
        <f>MAX(0,('1-Input'!$B$10-G519-IF(AND($A519&gt;=1,$A519&lt;1+'1-Input'!$C$12),$G$474,0)))/(1-'P-Parametri'!$B$31*MAX(0,IF(I518&lt;=0,0,(I518-J518)/I518)))</f>
        <v>9428.2136619815501</v>
      </c>
      <c r="I519" s="10">
        <f>((I518-H519+MAX(0,-('1-Input'!$B$10-G519-IF(AND($A519&gt;=1,$A519&lt;1+'1-Input'!$C$12),$G$474,0))))*(1+B519))*(1-'P-Parametri'!$B$32)</f>
        <v>471614.50170539523</v>
      </c>
      <c r="J519" s="10">
        <f>IF(I518&lt;=0,J518,J518*(1-H519/I518))+MAX(0,-('1-Input'!$B$10-G519-IF(AND($A519&gt;=1,$A519&lt;1+'1-Input'!$C$12),$G$474,0)))</f>
        <v>260429.83847144214</v>
      </c>
      <c r="K519" s="10">
        <f>IF($A519&lt;='1-Input'!$B$26,0,IF($A519='1-Input'!$B$26+1,('1-Input'!$B$23+$K$475)*'1-Input'!$B$27,'1-Input'!$B$23+$K$475))</f>
        <v>15169.58941111901</v>
      </c>
      <c r="L519" s="10">
        <f>MAX(0,('1-Input'!$B$10-K519-IF(AND($A519&gt;=1,$A519&lt;1+'1-Input'!$C$12),$K$474,0)))/(1-'P-Parametri'!$B$31*MAX(0,IF(M518&lt;=0,0,(M518-N518)/M518)))</f>
        <v>13830.41058888099</v>
      </c>
      <c r="M519" s="10">
        <f>((M518-L519+MAX(0,-('1-Input'!$B$10-K519-IF(AND($A519&gt;=1,$A519&lt;1+'1-Input'!$C$12),$K$474,0))))*(1+B519))*(1-'P-Parametri'!$B$32)</f>
        <v>-79166.739155281015</v>
      </c>
      <c r="N519" s="10">
        <f>IF(M518&lt;=0,N518,N518*(1-L519/M518))+MAX(0,-('1-Input'!$B$10-K519-IF(AND($A519&gt;=1,$A519&lt;1+'1-Input'!$C$12),$K$474,0)))</f>
        <v>-2556.2229048124673</v>
      </c>
      <c r="O519" s="10">
        <f>IF($A519&lt;='1-Input'!$B$26,0,IF($A519='1-Input'!$B$26+1,('1-Input'!$B$23+$O$475)*'1-Input'!$B$27,'1-Input'!$B$23+$O$475))</f>
        <v>15955.232600150503</v>
      </c>
      <c r="P519" s="10">
        <f>MAX(0,('1-Input'!$B$10-O519-IF(AND($A519&gt;=1,$A519&lt;1+'1-Input'!$C$12),$O$474,0)))/(1-'P-Parametri'!$B$31*MAX(0,IF(Q518&lt;=0,0,(Q518-R518)/Q518)))</f>
        <v>14703.653295457983</v>
      </c>
      <c r="Q519" s="10">
        <f>((Q518-P519+MAX(0,-('1-Input'!$B$10-O519-IF(AND($A519&gt;=1,$A519&lt;1+'1-Input'!$C$12),$O$474,0))))*(1+B519))*(1-'P-Parametri'!$B$32)</f>
        <v>6261.8293524658384</v>
      </c>
      <c r="R519" s="10">
        <f>IF(Q518&lt;=0,R518,R518*(1-P519/Q518))+MAX(0,-('1-Input'!$B$10-O519-IF(AND($A519&gt;=1,$A519&lt;1+'1-Input'!$C$12),$O$474,0)))</f>
        <v>3457.8394025235257</v>
      </c>
      <c r="S519" s="10">
        <f>IF($A519&lt;='1-Input'!$B$26,0,IF($A519='1-Input'!$B$26+1,('1-Input'!$B$23+$S$475)*'1-Input'!$B$27,'1-Input'!$B$23+$S$475))</f>
        <v>15897.64573351354</v>
      </c>
      <c r="T519" s="10">
        <f>MAX(0,('1-Input'!$B$10-S519-IF(AND($A519&gt;=1,$A519&lt;1+'1-Input'!$C$12),$S$474,0)))/(1-'P-Parametri'!$B$31*MAX(0,IF(U518&lt;=0,0,(U518-V518)/U518)))</f>
        <v>14768.563408106786</v>
      </c>
      <c r="U519" s="10">
        <f>((U518-T519+MAX(0,-('1-Input'!$B$10-S519-IF(AND($A519&gt;=1,$A519&lt;1+'1-Input'!$C$12),$S$474,0))))*(1+B519))*(1-'P-Parametri'!$B$32)</f>
        <v>-802.75190832392934</v>
      </c>
      <c r="V519" s="10">
        <f>IF(U518&lt;=0,V518,V518*(1-T519/U518))+MAX(0,-('1-Input'!$B$10-S519-IF(AND($A519&gt;=1,$A519&lt;1+'1-Input'!$C$12),$S$474,0)))</f>
        <v>-443.28694105347324</v>
      </c>
      <c r="W519" s="10">
        <f>IF($A519&lt;='1-Input'!$B$26,0,IF($A519='1-Input'!$B$26+1,('1-Input'!$B$23+$W$475)*'1-Input'!$B$27,'1-Input'!$B$23+$W$475))</f>
        <v>15904.189358023006</v>
      </c>
      <c r="X519" s="10">
        <f>MAX(0,('1-Input'!$B$10-W519-IF(AND($A519&gt;=1,$A519&lt;1+'1-Input'!$C$12),$W$474,0)))/(1-'P-Parametri'!$B$31*MAX(0,IF(Y518&lt;=0,0,(Y518-Z518)/Y518)))</f>
        <v>14761.187639483731</v>
      </c>
      <c r="Y519" s="10">
        <f>((Y518-X519+MAX(0,-('1-Input'!$B$10-W519-IF(AND($A519&gt;=1,$A519&lt;1+'1-Input'!$C$12),$W$474,0))))*(1+B519))*(1-'P-Parametri'!$B$32)</f>
        <v>-1.0069127244144025E-10</v>
      </c>
      <c r="Z519" s="10">
        <f>IF(Y518&lt;=0,Z518,Z518*(1-X519/Y518))+MAX(0,-('1-Input'!$B$10-W519-IF(AND($A519&gt;=1,$A519&lt;1+'1-Input'!$C$12),$W$474,0)))</f>
        <v>-5.5661418775623204E-11</v>
      </c>
    </row>
    <row r="520" spans="1:26">
      <c r="A520" s="4" t="s">
        <v>410</v>
      </c>
      <c r="C520" s="10">
        <f>E519</f>
        <v>282377.6220105472</v>
      </c>
      <c r="G520" s="10">
        <f>I519</f>
        <v>471614.50170539523</v>
      </c>
      <c r="K520" s="10">
        <f>M519</f>
        <v>-79166.739155281015</v>
      </c>
      <c r="O520" s="10">
        <f>Q519</f>
        <v>6261.8293524658384</v>
      </c>
      <c r="S520" s="10">
        <f>U519</f>
        <v>-802.75190832392934</v>
      </c>
      <c r="W520" s="10">
        <f>Y519</f>
        <v>-1.0069127244144025E-10</v>
      </c>
    </row>
    <row r="521" spans="1:26">
      <c r="A521" s="5" t="s">
        <v>454</v>
      </c>
      <c r="B521" s="10">
        <f>IFERROR(W473-W520*(W473-S473)/(W520-S520),W473)</f>
        <v>2533.4090236987954</v>
      </c>
    </row>
    <row r="524" spans="1:26">
      <c r="A524" s="2" t="s">
        <v>464</v>
      </c>
    </row>
    <row r="525" spans="1:26">
      <c r="A525" s="15" t="s">
        <v>176</v>
      </c>
      <c r="B525" s="15" t="s">
        <v>177</v>
      </c>
      <c r="C525" s="15" t="s">
        <v>178</v>
      </c>
      <c r="D525" s="15" t="s">
        <v>179</v>
      </c>
      <c r="E525" s="15" t="s">
        <v>180</v>
      </c>
      <c r="F525" s="15" t="s">
        <v>181</v>
      </c>
      <c r="G525" s="15" t="s">
        <v>182</v>
      </c>
      <c r="H525" s="15" t="s">
        <v>183</v>
      </c>
    </row>
    <row r="526" spans="1:26">
      <c r="A526" s="9">
        <f>0</f>
        <v>0</v>
      </c>
      <c r="E526" s="10">
        <f>0</f>
        <v>0</v>
      </c>
      <c r="F526" s="10">
        <f>'1-Input'!$B$8</f>
        <v>760000</v>
      </c>
      <c r="G526" s="10">
        <f>'1-Input'!$B$9</f>
        <v>586000</v>
      </c>
      <c r="H526" s="9">
        <f>1</f>
        <v>1</v>
      </c>
    </row>
    <row r="527" spans="1:26">
      <c r="A527" s="9">
        <f t="shared" ref="A527:A568" si="10">A526+1</f>
        <v>1</v>
      </c>
      <c r="B527" s="12">
        <f>IF($A527='P-Parametri'!$C$47,'P-Parametri'!$B$34,IF($A527='P-Parametri'!$C$48,'P-Parametri'!$C$34,'P-Parametri'!$C$50))</f>
        <v>-0.35</v>
      </c>
      <c r="C527" s="10">
        <f>IF($A527&lt;='1-Input'!$B$26,0,IF($A527='1-Input'!$B$26+1,('1-Input'!$B$23+'5-Leve'!$I$7)*'1-Input'!$B$27,'1-Input'!$B$23+'5-Leve'!$I$7))</f>
        <v>0</v>
      </c>
      <c r="D527" s="10">
        <f>IF(AND($A527&gt;=1,$A527&lt;1+'1-Input'!$B$12),'5-Leve'!$H$7,0)</f>
        <v>37669.231980809724</v>
      </c>
      <c r="E527" s="10">
        <f>MAX(0,('1-Input'!$B$10-C527-D527))/(1-'P-Parametri'!$B$31*MAX(0,IF(F526&lt;=0,0,(F526-G526)/F526)))</f>
        <v>0</v>
      </c>
      <c r="F527" s="10">
        <f>((F526-E527+MAX(0,-('1-Input'!$B$10-C527-D527)))*(1+B527))*(1-'P-Parametri'!$B$32)</f>
        <v>498635.73078595125</v>
      </c>
      <c r="G527" s="10">
        <f>IF(F526&lt;=0,G526,G526*(1-E527/F526))+MAX(0,-('1-Input'!$B$10-C527-D527))</f>
        <v>594669.23198080971</v>
      </c>
      <c r="H527" s="9">
        <f t="shared" ref="H527:H568" si="11">IF(OR(F526&lt;=0,F526&lt;E527),0,1)</f>
        <v>1</v>
      </c>
    </row>
    <row r="528" spans="1:26">
      <c r="A528" s="9">
        <f t="shared" si="10"/>
        <v>2</v>
      </c>
      <c r="B528" s="12">
        <f>IF($A528='P-Parametri'!$C$47,'P-Parametri'!$B$34,IF($A528='P-Parametri'!$C$48,'P-Parametri'!$C$34,'P-Parametri'!$C$50))</f>
        <v>-0.2</v>
      </c>
      <c r="C528" s="10">
        <f>IF($A528&lt;='1-Input'!$B$26,0,IF($A528='1-Input'!$B$26+1,('1-Input'!$B$23+'5-Leve'!$I$7)*'1-Input'!$B$27,'1-Input'!$B$23+'5-Leve'!$I$7))</f>
        <v>0</v>
      </c>
      <c r="D528" s="10">
        <f>IF(AND($A528&gt;=1,$A528&lt;1+'1-Input'!$B$12),'5-Leve'!$H$7,0)</f>
        <v>37669.231980809724</v>
      </c>
      <c r="E528" s="10">
        <f>MAX(0,('1-Input'!$B$10-C528-D528))/(1-'P-Parametri'!$B$31*MAX(0,IF(F527&lt;=0,0,(F527-G527)/F527)))</f>
        <v>0</v>
      </c>
      <c r="F528" s="10">
        <f>((F527-E528+MAX(0,-('1-Input'!$B$10-C528-D528)))*(1+B528))*(1-'P-Parametri'!$B$32)</f>
        <v>405032.282272982</v>
      </c>
      <c r="G528" s="10">
        <f>IF(F527&lt;=0,G527,G527*(1-E528/F527))+MAX(0,-('1-Input'!$B$10-C528-D528))</f>
        <v>603338.46396161942</v>
      </c>
      <c r="H528" s="9">
        <f t="shared" si="11"/>
        <v>1</v>
      </c>
    </row>
    <row r="529" spans="1:8">
      <c r="A529" s="9">
        <f t="shared" si="10"/>
        <v>3</v>
      </c>
      <c r="B529" s="12">
        <f>IF($A529='P-Parametri'!$C$47,'P-Parametri'!$B$34,IF($A529='P-Parametri'!$C$48,'P-Parametri'!$C$34,'P-Parametri'!$C$50))</f>
        <v>2.7158250435358244E-2</v>
      </c>
      <c r="C529" s="10">
        <f>IF($A529&lt;='1-Input'!$B$26,0,IF($A529='1-Input'!$B$26+1,('1-Input'!$B$23+'5-Leve'!$I$7)*'1-Input'!$B$27,'1-Input'!$B$23+'5-Leve'!$I$7))</f>
        <v>0</v>
      </c>
      <c r="D529" s="10">
        <f>IF(AND($A529&gt;=1,$A529&lt;1+'1-Input'!$B$12),'5-Leve'!$H$7,0)</f>
        <v>37669.231980809724</v>
      </c>
      <c r="E529" s="10">
        <f>MAX(0,('1-Input'!$B$10-C529-D529))/(1-'P-Parametri'!$B$31*MAX(0,IF(F528&lt;=0,0,(F528-G528)/F528)))</f>
        <v>0</v>
      </c>
      <c r="F529" s="10">
        <f>((F528-E529+MAX(0,-('1-Input'!$B$10-C529-D529)))*(1+B529))*(1-'P-Parametri'!$B$32)</f>
        <v>424087.04973621632</v>
      </c>
      <c r="G529" s="10">
        <f>IF(F528&lt;=0,G528,G528*(1-E529/F528))+MAX(0,-('1-Input'!$B$10-C529-D529))</f>
        <v>612007.69594242913</v>
      </c>
      <c r="H529" s="9">
        <f t="shared" si="11"/>
        <v>1</v>
      </c>
    </row>
    <row r="530" spans="1:8">
      <c r="A530" s="9">
        <f t="shared" si="10"/>
        <v>4</v>
      </c>
      <c r="B530" s="12">
        <f>IF($A530='P-Parametri'!$C$47,'P-Parametri'!$B$34,IF($A530='P-Parametri'!$C$48,'P-Parametri'!$C$34,'P-Parametri'!$C$50))</f>
        <v>2.7158250435358244E-2</v>
      </c>
      <c r="C530" s="10">
        <f>IF($A530&lt;='1-Input'!$B$26,0,IF($A530='1-Input'!$B$26+1,('1-Input'!$B$23+'5-Leve'!$I$7)*'1-Input'!$B$27,'1-Input'!$B$23+'5-Leve'!$I$7))</f>
        <v>0</v>
      </c>
      <c r="D530" s="10">
        <f>IF(AND($A530&gt;=1,$A530&lt;1+'1-Input'!$B$12),'5-Leve'!$H$7,0)</f>
        <v>37669.231980809724</v>
      </c>
      <c r="E530" s="10">
        <f>MAX(0,('1-Input'!$B$10-C530-D530))/(1-'P-Parametri'!$B$31*MAX(0,IF(F529&lt;=0,0,(F529-G529)/F529)))</f>
        <v>0</v>
      </c>
      <c r="F530" s="10">
        <f>((F529-E530+MAX(0,-('1-Input'!$B$10-C530-D530)))*(1+B530))*(1-'P-Parametri'!$B$32)</f>
        <v>443620.1668229847</v>
      </c>
      <c r="G530" s="10">
        <f>IF(F529&lt;=0,G529,G529*(1-E530/F529))+MAX(0,-('1-Input'!$B$10-C530-D530))</f>
        <v>620676.92792323884</v>
      </c>
      <c r="H530" s="9">
        <f t="shared" si="11"/>
        <v>1</v>
      </c>
    </row>
    <row r="531" spans="1:8">
      <c r="A531" s="9">
        <f t="shared" si="10"/>
        <v>5</v>
      </c>
      <c r="B531" s="12">
        <f>IF($A531='P-Parametri'!$C$47,'P-Parametri'!$B$34,IF($A531='P-Parametri'!$C$48,'P-Parametri'!$C$34,'P-Parametri'!$C$50))</f>
        <v>2.7158250435358244E-2</v>
      </c>
      <c r="C531" s="10">
        <f>IF($A531&lt;='1-Input'!$B$26,0,IF($A531='1-Input'!$B$26+1,('1-Input'!$B$23+'5-Leve'!$I$7)*'1-Input'!$B$27,'1-Input'!$B$23+'5-Leve'!$I$7))</f>
        <v>0</v>
      </c>
      <c r="D531" s="10">
        <f>IF(AND($A531&gt;=1,$A531&lt;1+'1-Input'!$B$12),'5-Leve'!$H$7,0)</f>
        <v>37669.231980809724</v>
      </c>
      <c r="E531" s="10">
        <f>MAX(0,('1-Input'!$B$10-C531-D531))/(1-'P-Parametri'!$B$31*MAX(0,IF(F530&lt;=0,0,(F530-G530)/F530)))</f>
        <v>0</v>
      </c>
      <c r="F531" s="10">
        <f>((F530-E531+MAX(0,-('1-Input'!$B$10-C531-D531)))*(1+B531))*(1-'P-Parametri'!$B$32)</f>
        <v>463643.64199063397</v>
      </c>
      <c r="G531" s="10">
        <f>IF(F530&lt;=0,G530,G530*(1-E531/F530))+MAX(0,-('1-Input'!$B$10-C531-D531))</f>
        <v>629346.15990404855</v>
      </c>
      <c r="H531" s="9">
        <f t="shared" si="11"/>
        <v>1</v>
      </c>
    </row>
    <row r="532" spans="1:8">
      <c r="A532" s="9">
        <f t="shared" si="10"/>
        <v>6</v>
      </c>
      <c r="B532" s="12">
        <f>IF($A532='P-Parametri'!$C$47,'P-Parametri'!$B$34,IF($A532='P-Parametri'!$C$48,'P-Parametri'!$C$34,'P-Parametri'!$C$50))</f>
        <v>2.7158250435358244E-2</v>
      </c>
      <c r="C532" s="10">
        <f>IF($A532&lt;='1-Input'!$B$26,0,IF($A532='1-Input'!$B$26+1,('1-Input'!$B$23+'5-Leve'!$I$7)*'1-Input'!$B$27,'1-Input'!$B$23+'5-Leve'!$I$7))</f>
        <v>0</v>
      </c>
      <c r="D532" s="10">
        <f>IF(AND($A532&gt;=1,$A532&lt;1+'1-Input'!$B$12),'5-Leve'!$H$7,0)</f>
        <v>0</v>
      </c>
      <c r="E532" s="10">
        <f>MAX(0,('1-Input'!$B$10-C532-D532))/(1-'P-Parametri'!$B$31*MAX(0,IF(F531&lt;=0,0,(F531-G531)/F531)))</f>
        <v>29000</v>
      </c>
      <c r="F532" s="10">
        <f>((F531-E532+MAX(0,-('1-Input'!$B$10-C532-D532)))*(1+B532))*(1-'P-Parametri'!$B$32)</f>
        <v>445554.90726421191</v>
      </c>
      <c r="G532" s="10">
        <f>IF(F531&lt;=0,G531,G531*(1-E532/F531))+MAX(0,-('1-Input'!$B$10-C532-D532))</f>
        <v>589981.79256611341</v>
      </c>
      <c r="H532" s="9">
        <f t="shared" si="11"/>
        <v>1</v>
      </c>
    </row>
    <row r="533" spans="1:8">
      <c r="A533" s="9">
        <f t="shared" si="10"/>
        <v>7</v>
      </c>
      <c r="B533" s="12">
        <f>IF($A533='P-Parametri'!$C$47,'P-Parametri'!$B$34,IF($A533='P-Parametri'!$C$48,'P-Parametri'!$C$34,'P-Parametri'!$C$50))</f>
        <v>2.7158250435358244E-2</v>
      </c>
      <c r="C533" s="10">
        <f>IF($A533&lt;='1-Input'!$B$26,0,IF($A533='1-Input'!$B$26+1,('1-Input'!$B$23+'5-Leve'!$I$7)*'1-Input'!$B$27,'1-Input'!$B$23+'5-Leve'!$I$7))</f>
        <v>0</v>
      </c>
      <c r="D533" s="10">
        <f>IF(AND($A533&gt;=1,$A533&lt;1+'1-Input'!$B$12),'5-Leve'!$H$7,0)</f>
        <v>0</v>
      </c>
      <c r="E533" s="10">
        <f>MAX(0,('1-Input'!$B$10-C533-D533))/(1-'P-Parametri'!$B$31*MAX(0,IF(F532&lt;=0,0,(F532-G532)/F532)))</f>
        <v>29000</v>
      </c>
      <c r="F533" s="10">
        <f>((F532-E533+MAX(0,-('1-Input'!$B$10-C533-D533)))*(1+B533))*(1-'P-Parametri'!$B$32)</f>
        <v>427012.07413625933</v>
      </c>
      <c r="G533" s="10">
        <f>IF(F532&lt;=0,G532,G532*(1-E533/F532))+MAX(0,-('1-Input'!$B$10-C533-D533))</f>
        <v>551581.4255059174</v>
      </c>
      <c r="H533" s="9">
        <f t="shared" si="11"/>
        <v>1</v>
      </c>
    </row>
    <row r="534" spans="1:8">
      <c r="A534" s="9">
        <f t="shared" si="10"/>
        <v>8</v>
      </c>
      <c r="B534" s="12">
        <f>IF($A534='P-Parametri'!$C$47,'P-Parametri'!$B$34,IF($A534='P-Parametri'!$C$48,'P-Parametri'!$C$34,'P-Parametri'!$C$50))</f>
        <v>2.7158250435358244E-2</v>
      </c>
      <c r="C534" s="10">
        <f>IF($A534&lt;='1-Input'!$B$26,0,IF($A534='1-Input'!$B$26+1,('1-Input'!$B$23+'5-Leve'!$I$7)*'1-Input'!$B$27,'1-Input'!$B$23+'5-Leve'!$I$7))</f>
        <v>0</v>
      </c>
      <c r="D534" s="10">
        <f>IF(AND($A534&gt;=1,$A534&lt;1+'1-Input'!$B$12),'5-Leve'!$H$7,0)</f>
        <v>0</v>
      </c>
      <c r="E534" s="10">
        <f>MAX(0,('1-Input'!$B$10-C534-D534))/(1-'P-Parametri'!$B$31*MAX(0,IF(F533&lt;=0,0,(F533-G533)/F533)))</f>
        <v>29000</v>
      </c>
      <c r="F534" s="10">
        <f>((F533-E534+MAX(0,-('1-Input'!$B$10-C534-D534)))*(1+B534))*(1-'P-Parametri'!$B$32)</f>
        <v>408003.74295050435</v>
      </c>
      <c r="G534" s="10">
        <f>IF(F533&lt;=0,G533,G533*(1-E534/F533))+MAX(0,-('1-Input'!$B$10-C534-D534))</f>
        <v>514121.4511667203</v>
      </c>
      <c r="H534" s="9">
        <f t="shared" si="11"/>
        <v>1</v>
      </c>
    </row>
    <row r="535" spans="1:8">
      <c r="A535" s="9">
        <f t="shared" si="10"/>
        <v>9</v>
      </c>
      <c r="B535" s="12">
        <f>IF($A535='P-Parametri'!$C$47,'P-Parametri'!$B$34,IF($A535='P-Parametri'!$C$48,'P-Parametri'!$C$34,'P-Parametri'!$C$50))</f>
        <v>2.7158250435358244E-2</v>
      </c>
      <c r="C535" s="10">
        <f>IF($A535&lt;='1-Input'!$B$26,0,IF($A535='1-Input'!$B$26+1,('1-Input'!$B$23+'5-Leve'!$I$7)*'1-Input'!$B$27,'1-Input'!$B$23+'5-Leve'!$I$7))</f>
        <v>0</v>
      </c>
      <c r="D535" s="10">
        <f>IF(AND($A535&gt;=1,$A535&lt;1+'1-Input'!$B$12),'5-Leve'!$H$7,0)</f>
        <v>0</v>
      </c>
      <c r="E535" s="10">
        <f>MAX(0,('1-Input'!$B$10-C535-D535))/(1-'P-Parametri'!$B$31*MAX(0,IF(F534&lt;=0,0,(F534-G534)/F534)))</f>
        <v>29000</v>
      </c>
      <c r="F535" s="10">
        <f>((F534-E535+MAX(0,-('1-Input'!$B$10-C535-D535)))*(1+B535))*(1-'P-Parametri'!$B$32)</f>
        <v>388518.22787445731</v>
      </c>
      <c r="G535" s="10">
        <f>IF(F534&lt;=0,G534,G534*(1-E535/F534))+MAX(0,-('1-Input'!$B$10-C535-D535))</f>
        <v>477578.8401210084</v>
      </c>
      <c r="H535" s="9">
        <f t="shared" si="11"/>
        <v>1</v>
      </c>
    </row>
    <row r="536" spans="1:8">
      <c r="A536" s="9">
        <f t="shared" si="10"/>
        <v>10</v>
      </c>
      <c r="B536" s="12">
        <f>IF($A536='P-Parametri'!$C$47,'P-Parametri'!$B$34,IF($A536='P-Parametri'!$C$48,'P-Parametri'!$C$34,'P-Parametri'!$C$50))</f>
        <v>2.7158250435358244E-2</v>
      </c>
      <c r="C536" s="10">
        <f>IF($A536&lt;='1-Input'!$B$26,0,IF($A536='1-Input'!$B$26+1,('1-Input'!$B$23+'5-Leve'!$I$7)*'1-Input'!$B$27,'1-Input'!$B$23+'5-Leve'!$I$7))</f>
        <v>0</v>
      </c>
      <c r="D536" s="10">
        <f>IF(AND($A536&gt;=1,$A536&lt;1+'1-Input'!$B$12),'5-Leve'!$H$7,0)</f>
        <v>0</v>
      </c>
      <c r="E536" s="10">
        <f>MAX(0,('1-Input'!$B$10-C536-D536))/(1-'P-Parametri'!$B$31*MAX(0,IF(F535&lt;=0,0,(F535-G535)/F535)))</f>
        <v>29000</v>
      </c>
      <c r="F536" s="10">
        <f>((F535-E536+MAX(0,-('1-Input'!$B$10-C536-D536)))*(1+B536))*(1-'P-Parametri'!$B$32)</f>
        <v>368543.54971526167</v>
      </c>
      <c r="G536" s="10">
        <f>IF(F535&lt;=0,G535,G535*(1-E536/F535))+MAX(0,-('1-Input'!$B$10-C536-D536))</f>
        <v>441931.12691259605</v>
      </c>
      <c r="H536" s="9">
        <f t="shared" si="11"/>
        <v>1</v>
      </c>
    </row>
    <row r="537" spans="1:8">
      <c r="A537" s="9">
        <f t="shared" si="10"/>
        <v>11</v>
      </c>
      <c r="B537" s="12">
        <f>IF($A537='P-Parametri'!$C$47,'P-Parametri'!$B$34,IF($A537='P-Parametri'!$C$48,'P-Parametri'!$C$34,'P-Parametri'!$C$50))</f>
        <v>2.7158250435358244E-2</v>
      </c>
      <c r="C537" s="10">
        <f>IF($A537&lt;='1-Input'!$B$26,0,IF($A537='1-Input'!$B$26+1,('1-Input'!$B$23+'5-Leve'!$I$7)*'1-Input'!$B$27,'1-Input'!$B$23+'5-Leve'!$I$7))</f>
        <v>0</v>
      </c>
      <c r="D537" s="10">
        <f>IF(AND($A537&gt;=1,$A537&lt;1+'1-Input'!$B$12),'5-Leve'!$H$7,0)</f>
        <v>0</v>
      </c>
      <c r="E537" s="10">
        <f>MAX(0,('1-Input'!$B$10-C537-D537))/(1-'P-Parametri'!$B$31*MAX(0,IF(F536&lt;=0,0,(F536-G536)/F536)))</f>
        <v>29000</v>
      </c>
      <c r="F537" s="10">
        <f>((F536-E537+MAX(0,-('1-Input'!$B$10-C537-D537)))*(1+B537))*(1-'P-Parametri'!$B$32)</f>
        <v>348067.42855519499</v>
      </c>
      <c r="G537" s="10">
        <f>IF(F536&lt;=0,G536,G536*(1-E537/F536))+MAX(0,-('1-Input'!$B$10-C537-D537))</f>
        <v>407156.39624544157</v>
      </c>
      <c r="H537" s="9">
        <f t="shared" si="11"/>
        <v>1</v>
      </c>
    </row>
    <row r="538" spans="1:8">
      <c r="A538" s="9">
        <f t="shared" si="10"/>
        <v>12</v>
      </c>
      <c r="B538" s="12">
        <f>IF($A538='P-Parametri'!$C$47,'P-Parametri'!$B$34,IF($A538='P-Parametri'!$C$48,'P-Parametri'!$C$34,'P-Parametri'!$C$50))</f>
        <v>2.7158250435358244E-2</v>
      </c>
      <c r="C538" s="10">
        <f>IF($A538&lt;='1-Input'!$B$26,0,IF($A538='1-Input'!$B$26+1,('1-Input'!$B$23+'5-Leve'!$I$7)*'1-Input'!$B$27,'1-Input'!$B$23+'5-Leve'!$I$7))</f>
        <v>0</v>
      </c>
      <c r="D538" s="10">
        <f>IF(AND($A538&gt;=1,$A538&lt;1+'1-Input'!$B$12),'5-Leve'!$H$7,0)</f>
        <v>0</v>
      </c>
      <c r="E538" s="10">
        <f>MAX(0,('1-Input'!$B$10-C538-D538))/(1-'P-Parametri'!$B$31*MAX(0,IF(F537&lt;=0,0,(F537-G537)/F537)))</f>
        <v>29000</v>
      </c>
      <c r="F538" s="10">
        <f>((F537-E538+MAX(0,-('1-Input'!$B$10-C538-D538)))*(1+B538))*(1-'P-Parametri'!$B$32)</f>
        <v>327077.27620229142</v>
      </c>
      <c r="G538" s="10">
        <f>IF(F537&lt;=0,G537,G537*(1-E538/F537))+MAX(0,-('1-Input'!$B$10-C538-D538))</f>
        <v>373233.26951068756</v>
      </c>
      <c r="H538" s="9">
        <f t="shared" si="11"/>
        <v>1</v>
      </c>
    </row>
    <row r="539" spans="1:8">
      <c r="A539" s="9">
        <f t="shared" si="10"/>
        <v>13</v>
      </c>
      <c r="B539" s="12">
        <f>IF($A539='P-Parametri'!$C$47,'P-Parametri'!$B$34,IF($A539='P-Parametri'!$C$48,'P-Parametri'!$C$34,'P-Parametri'!$C$50))</f>
        <v>2.7158250435358244E-2</v>
      </c>
      <c r="C539" s="10">
        <f>IF($A539&lt;='1-Input'!$B$26,0,IF($A539='1-Input'!$B$26+1,('1-Input'!$B$23+'5-Leve'!$I$7)*'1-Input'!$B$27,'1-Input'!$B$23+'5-Leve'!$I$7))</f>
        <v>0</v>
      </c>
      <c r="D539" s="10">
        <f>IF(AND($A539&gt;=1,$A539&lt;1+'1-Input'!$B$12),'5-Leve'!$H$7,0)</f>
        <v>0</v>
      </c>
      <c r="E539" s="10">
        <f>MAX(0,('1-Input'!$B$10-C539-D539))/(1-'P-Parametri'!$B$31*MAX(0,IF(F538&lt;=0,0,(F538-G538)/F538)))</f>
        <v>29000</v>
      </c>
      <c r="F539" s="10">
        <f>((F538-E539+MAX(0,-('1-Input'!$B$10-C539-D539)))*(1+B539))*(1-'P-Parametri'!$B$32)</f>
        <v>305560.18845144572</v>
      </c>
      <c r="G539" s="10">
        <f>IF(F538&lt;=0,G538,G538*(1-E539/F538))+MAX(0,-('1-Input'!$B$10-C539-D539))</f>
        <v>340140.89164364297</v>
      </c>
      <c r="H539" s="9">
        <f t="shared" si="11"/>
        <v>1</v>
      </c>
    </row>
    <row r="540" spans="1:8">
      <c r="A540" s="9">
        <f t="shared" si="10"/>
        <v>14</v>
      </c>
      <c r="B540" s="12">
        <f>IF($A540='P-Parametri'!$C$47,'P-Parametri'!$B$34,IF($A540='P-Parametri'!$C$48,'P-Parametri'!$C$34,'P-Parametri'!$C$50))</f>
        <v>2.7158250435358244E-2</v>
      </c>
      <c r="C540" s="10">
        <f>IF($A540&lt;='1-Input'!$B$26,0,IF($A540='1-Input'!$B$26+1,('1-Input'!$B$23+'5-Leve'!$I$7)*'1-Input'!$B$27,'1-Input'!$B$23+'5-Leve'!$I$7))</f>
        <v>0</v>
      </c>
      <c r="D540" s="10">
        <f>IF(AND($A540&gt;=1,$A540&lt;1+'1-Input'!$B$12),'5-Leve'!$H$7,0)</f>
        <v>0</v>
      </c>
      <c r="E540" s="10">
        <f>MAX(0,('1-Input'!$B$10-C540-D540))/(1-'P-Parametri'!$B$31*MAX(0,IF(F539&lt;=0,0,(F539-G539)/F539)))</f>
        <v>29000</v>
      </c>
      <c r="F540" s="10">
        <f>((F539-E540+MAX(0,-('1-Input'!$B$10-C540-D540)))*(1+B540))*(1-'P-Parametri'!$B$32)</f>
        <v>283502.93715124024</v>
      </c>
      <c r="G540" s="10">
        <f>IF(F539&lt;=0,G539,G539*(1-E540/F539))+MAX(0,-('1-Input'!$B$10-C540-D540))</f>
        <v>307858.91830262617</v>
      </c>
      <c r="H540" s="9">
        <f t="shared" si="11"/>
        <v>1</v>
      </c>
    </row>
    <row r="541" spans="1:8">
      <c r="A541" s="9">
        <f t="shared" si="10"/>
        <v>15</v>
      </c>
      <c r="B541" s="12">
        <f>IF($A541='P-Parametri'!$C$47,'P-Parametri'!$B$34,IF($A541='P-Parametri'!$C$48,'P-Parametri'!$C$34,'P-Parametri'!$C$50))</f>
        <v>2.7158250435358244E-2</v>
      </c>
      <c r="C541" s="10">
        <f>IF($A541&lt;='1-Input'!$B$26,0,IF($A541='1-Input'!$B$26+1,('1-Input'!$B$23+'5-Leve'!$I$7)*'1-Input'!$B$27,'1-Input'!$B$23+'5-Leve'!$I$7))</f>
        <v>0</v>
      </c>
      <c r="D541" s="10">
        <f>IF(AND($A541&gt;=1,$A541&lt;1+'1-Input'!$B$12),'5-Leve'!$H$7,0)</f>
        <v>0</v>
      </c>
      <c r="E541" s="10">
        <f>MAX(0,('1-Input'!$B$10-C541-D541))/(1-'P-Parametri'!$B$31*MAX(0,IF(F540&lt;=0,0,(F540-G540)/F540)))</f>
        <v>29000</v>
      </c>
      <c r="F541" s="10">
        <f>((F540-E541+MAX(0,-('1-Input'!$B$10-C541-D541)))*(1+B541))*(1-'P-Parametri'!$B$32)</f>
        <v>260891.96207161801</v>
      </c>
      <c r="G541" s="10">
        <f>IF(F540&lt;=0,G540,G540*(1-E541/F540))+MAX(0,-('1-Input'!$B$10-C541-D541))</f>
        <v>276367.50336178771</v>
      </c>
      <c r="H541" s="9">
        <f t="shared" si="11"/>
        <v>1</v>
      </c>
    </row>
    <row r="542" spans="1:8">
      <c r="A542" s="9">
        <f t="shared" si="10"/>
        <v>16</v>
      </c>
      <c r="B542" s="12">
        <f>IF($A542='P-Parametri'!$C$47,'P-Parametri'!$B$34,IF($A542='P-Parametri'!$C$48,'P-Parametri'!$C$34,'P-Parametri'!$C$50))</f>
        <v>2.7158250435358244E-2</v>
      </c>
      <c r="C542" s="10">
        <f>IF($A542&lt;='1-Input'!$B$26,0,IF($A542='1-Input'!$B$26+1,('1-Input'!$B$23+'5-Leve'!$I$7)*'1-Input'!$B$27,'1-Input'!$B$23+'5-Leve'!$I$7))</f>
        <v>0</v>
      </c>
      <c r="D542" s="10">
        <f>IF(AND($A542&gt;=1,$A542&lt;1+'1-Input'!$B$12),'5-Leve'!$H$7,0)</f>
        <v>0</v>
      </c>
      <c r="E542" s="10">
        <f>MAX(0,('1-Input'!$B$10-C542-D542))/(1-'P-Parametri'!$B$31*MAX(0,IF(F541&lt;=0,0,(F541-G541)/F541)))</f>
        <v>29000</v>
      </c>
      <c r="F542" s="10">
        <f>((F541-E542+MAX(0,-('1-Input'!$B$10-C542-D542)))*(1+B542))*(1-'P-Parametri'!$B$32)</f>
        <v>237713.3625674026</v>
      </c>
      <c r="G542" s="10">
        <f>IF(F541&lt;=0,G541,G541*(1-E542/F541))+MAX(0,-('1-Input'!$B$10-C542-D542))</f>
        <v>245647.28671022324</v>
      </c>
      <c r="H542" s="9">
        <f t="shared" si="11"/>
        <v>1</v>
      </c>
    </row>
    <row r="543" spans="1:8">
      <c r="A543" s="9">
        <f t="shared" si="10"/>
        <v>17</v>
      </c>
      <c r="B543" s="12">
        <f>IF($A543='P-Parametri'!$C$47,'P-Parametri'!$B$34,IF($A543='P-Parametri'!$C$48,'P-Parametri'!$C$34,'P-Parametri'!$C$50))</f>
        <v>2.7158250435358244E-2</v>
      </c>
      <c r="C543" s="10">
        <f>IF($A543&lt;='1-Input'!$B$26,0,IF($A543='1-Input'!$B$26+1,('1-Input'!$B$23+'5-Leve'!$I$7)*'1-Input'!$B$27,'1-Input'!$B$23+'5-Leve'!$I$7))</f>
        <v>0</v>
      </c>
      <c r="D543" s="10">
        <f>IF(AND($A543&gt;=1,$A543&lt;1+'1-Input'!$B$12),'5-Leve'!$H$7,0)</f>
        <v>0</v>
      </c>
      <c r="E543" s="10">
        <f>MAX(0,('1-Input'!$B$10-C543-D543))/(1-'P-Parametri'!$B$31*MAX(0,IF(F542&lt;=0,0,(F542-G542)/F542)))</f>
        <v>29000</v>
      </c>
      <c r="F543" s="10">
        <f>((F542-E543+MAX(0,-('1-Input'!$B$10-C543-D543)))*(1+B543))*(1-'P-Parametri'!$B$32)</f>
        <v>213952.88903253942</v>
      </c>
      <c r="G543" s="10">
        <f>IF(F542&lt;=0,G542,G542*(1-E543/F542))+MAX(0,-('1-Input'!$B$10-C543-D543))</f>
        <v>215679.38234987599</v>
      </c>
      <c r="H543" s="9">
        <f t="shared" si="11"/>
        <v>1</v>
      </c>
    </row>
    <row r="544" spans="1:8">
      <c r="A544" s="9">
        <f t="shared" si="10"/>
        <v>18</v>
      </c>
      <c r="B544" s="12">
        <f>IF($A544='P-Parametri'!$C$47,'P-Parametri'!$B$34,IF($A544='P-Parametri'!$C$48,'P-Parametri'!$C$34,'P-Parametri'!$C$50))</f>
        <v>2.7158250435358244E-2</v>
      </c>
      <c r="C544" s="10">
        <f>IF($A544&lt;='1-Input'!$B$26,0,IF($A544='1-Input'!$B$26+1,('1-Input'!$B$23+'5-Leve'!$I$7)*'1-Input'!$B$27,'1-Input'!$B$23+'5-Leve'!$I$7))</f>
        <v>0</v>
      </c>
      <c r="D544" s="10">
        <f>IF(AND($A544&gt;=1,$A544&lt;1+'1-Input'!$B$12),'5-Leve'!$H$7,0)</f>
        <v>0</v>
      </c>
      <c r="E544" s="10">
        <f>MAX(0,('1-Input'!$B$10-C544-D544))/(1-'P-Parametri'!$B$31*MAX(0,IF(F543&lt;=0,0,(F543-G543)/F543)))</f>
        <v>29000</v>
      </c>
      <c r="F544" s="10">
        <f>((F543-E544+MAX(0,-('1-Input'!$B$10-C544-D544)))*(1+B544))*(1-'P-Parametri'!$B$32)</f>
        <v>189595.93413980489</v>
      </c>
      <c r="G544" s="10">
        <f>IF(F543&lt;=0,G543,G543*(1-E544/F543))+MAX(0,-('1-Input'!$B$10-C544-D544))</f>
        <v>186445.3667849114</v>
      </c>
      <c r="H544" s="9">
        <f t="shared" si="11"/>
        <v>1</v>
      </c>
    </row>
    <row r="545" spans="1:8">
      <c r="A545" s="9">
        <f t="shared" si="10"/>
        <v>19</v>
      </c>
      <c r="B545" s="12">
        <f>IF($A545='P-Parametri'!$C$47,'P-Parametri'!$B$34,IF($A545='P-Parametri'!$C$48,'P-Parametri'!$C$34,'P-Parametri'!$C$50))</f>
        <v>2.7158250435358244E-2</v>
      </c>
      <c r="C545" s="10">
        <f>IF($A545&lt;='1-Input'!$B$26,0,IF($A545='1-Input'!$B$26+1,('1-Input'!$B$23+'5-Leve'!$I$7)*'1-Input'!$B$27,'1-Input'!$B$23+'5-Leve'!$I$7))</f>
        <v>6652.5682330784048</v>
      </c>
      <c r="D545" s="10">
        <f>IF(AND($A545&gt;=1,$A545&lt;1+'1-Input'!$B$12),'5-Leve'!$H$7,0)</f>
        <v>0</v>
      </c>
      <c r="E545" s="10">
        <f>MAX(0,('1-Input'!$B$10-C545-D545))/(1-'P-Parametri'!$B$31*MAX(0,IF(F544&lt;=0,0,(F544-G544)/F544)))</f>
        <v>22444.402604621398</v>
      </c>
      <c r="F545" s="10">
        <f>((F544-E545+MAX(0,-('1-Input'!$B$10-C545-D545)))*(1+B545))*(1-'P-Parametri'!$B$32)</f>
        <v>171347.69253989114</v>
      </c>
      <c r="G545" s="10">
        <f>IF(F544&lt;=0,G544,G544*(1-E545/F544))+MAX(0,-('1-Input'!$B$10-C545-D545))</f>
        <v>164373.92894067388</v>
      </c>
      <c r="H545" s="9">
        <f t="shared" si="11"/>
        <v>1</v>
      </c>
    </row>
    <row r="546" spans="1:8">
      <c r="A546" s="9">
        <f t="shared" si="10"/>
        <v>20</v>
      </c>
      <c r="B546" s="12">
        <f>IF($A546='P-Parametri'!$C$47,'P-Parametri'!$B$34,IF($A546='P-Parametri'!$C$48,'P-Parametri'!$C$34,'P-Parametri'!$C$50))</f>
        <v>2.7158250435358244E-2</v>
      </c>
      <c r="C546" s="10">
        <f>IF($A546&lt;='1-Input'!$B$26,0,IF($A546='1-Input'!$B$26+1,('1-Input'!$B$23+'5-Leve'!$I$7)*'1-Input'!$B$27,'1-Input'!$B$23+'5-Leve'!$I$7))</f>
        <v>19957.704699235499</v>
      </c>
      <c r="D546" s="10">
        <f>IF(AND($A546&gt;=1,$A546&lt;1+'1-Input'!$B$12),'5-Leve'!$H$7,0)</f>
        <v>0</v>
      </c>
      <c r="E546" s="10">
        <f>MAX(0,('1-Input'!$B$10-C546-D546))/(1-'P-Parametri'!$B$31*MAX(0,IF(F545&lt;=0,0,(F545-G545)/F545)))</f>
        <v>9139.0030174792446</v>
      </c>
      <c r="F546" s="10">
        <f>((F545-E546+MAX(0,-('1-Input'!$B$10-C546-D546)))*(1+B546))*(1-'P-Parametri'!$B$32)</f>
        <v>166280.76574778234</v>
      </c>
      <c r="G546" s="10">
        <f>IF(F545&lt;=0,G545,G545*(1-E546/F545))+MAX(0,-('1-Input'!$B$10-C546-D546))</f>
        <v>155606.87867978981</v>
      </c>
      <c r="H546" s="9">
        <f t="shared" si="11"/>
        <v>1</v>
      </c>
    </row>
    <row r="547" spans="1:8">
      <c r="A547" s="9">
        <f t="shared" si="10"/>
        <v>21</v>
      </c>
      <c r="B547" s="12">
        <f>IF($A547='P-Parametri'!$C$47,'P-Parametri'!$B$34,IF($A547='P-Parametri'!$C$48,'P-Parametri'!$C$34,'P-Parametri'!$C$50))</f>
        <v>2.7158250435358244E-2</v>
      </c>
      <c r="C547" s="10">
        <f>IF($A547&lt;='1-Input'!$B$26,0,IF($A547='1-Input'!$B$26+1,('1-Input'!$B$23+'5-Leve'!$I$7)*'1-Input'!$B$27,'1-Input'!$B$23+'5-Leve'!$I$7))</f>
        <v>19957.704699235499</v>
      </c>
      <c r="D547" s="10">
        <f>IF(AND($A547&gt;=1,$A547&lt;1+'1-Input'!$B$12),'5-Leve'!$H$7,0)</f>
        <v>0</v>
      </c>
      <c r="E547" s="10">
        <f>MAX(0,('1-Input'!$B$10-C547-D547))/(1-'P-Parametri'!$B$31*MAX(0,IF(F546&lt;=0,0,(F546-G546)/F546)))</f>
        <v>9195.7718850359615</v>
      </c>
      <c r="F547" s="10">
        <f>((F546-E547+MAX(0,-('1-Input'!$B$10-C547-D547)))*(1+B547))*(1-'P-Parametri'!$B$32)</f>
        <v>161028.44517077613</v>
      </c>
      <c r="G547" s="10">
        <f>IF(F546&lt;=0,G546,G546*(1-E547/F546))+MAX(0,-('1-Input'!$B$10-C547-D547))</f>
        <v>147001.40134964409</v>
      </c>
      <c r="H547" s="9">
        <f t="shared" si="11"/>
        <v>1</v>
      </c>
    </row>
    <row r="548" spans="1:8">
      <c r="A548" s="9">
        <f t="shared" si="10"/>
        <v>22</v>
      </c>
      <c r="B548" s="12">
        <f>IF($A548='P-Parametri'!$C$47,'P-Parametri'!$B$34,IF($A548='P-Parametri'!$C$48,'P-Parametri'!$C$34,'P-Parametri'!$C$50))</f>
        <v>2.7158250435358244E-2</v>
      </c>
      <c r="C548" s="10">
        <f>IF($A548&lt;='1-Input'!$B$26,0,IF($A548='1-Input'!$B$26+1,('1-Input'!$B$23+'5-Leve'!$I$7)*'1-Input'!$B$27,'1-Input'!$B$23+'5-Leve'!$I$7))</f>
        <v>19957.704699235499</v>
      </c>
      <c r="D548" s="10">
        <f>IF(AND($A548&gt;=1,$A548&lt;1+'1-Input'!$B$12),'5-Leve'!$H$7,0)</f>
        <v>0</v>
      </c>
      <c r="E548" s="10">
        <f>MAX(0,('1-Input'!$B$10-C548-D548))/(1-'P-Parametri'!$B$31*MAX(0,IF(F547&lt;=0,0,(F547-G547)/F547)))</f>
        <v>9251.8342421149882</v>
      </c>
      <c r="F548" s="10">
        <f>((F547-E548+MAX(0,-('1-Input'!$B$10-C548-D548)))*(1+B548))*(1-'P-Parametri'!$B$32)</f>
        <v>155586.80094221467</v>
      </c>
      <c r="G548" s="10">
        <f>IF(F547&lt;=0,G547,G547*(1-E548/F547))+MAX(0,-('1-Input'!$B$10-C548-D548))</f>
        <v>138555.48611272327</v>
      </c>
      <c r="H548" s="9">
        <f t="shared" si="11"/>
        <v>1</v>
      </c>
    </row>
    <row r="549" spans="1:8">
      <c r="A549" s="9">
        <f t="shared" si="10"/>
        <v>23</v>
      </c>
      <c r="B549" s="12">
        <f>IF($A549='P-Parametri'!$C$47,'P-Parametri'!$B$34,IF($A549='P-Parametri'!$C$48,'P-Parametri'!$C$34,'P-Parametri'!$C$50))</f>
        <v>2.7158250435358244E-2</v>
      </c>
      <c r="C549" s="10">
        <f>IF($A549&lt;='1-Input'!$B$26,0,IF($A549='1-Input'!$B$26+1,('1-Input'!$B$23+'5-Leve'!$I$7)*'1-Input'!$B$27,'1-Input'!$B$23+'5-Leve'!$I$7))</f>
        <v>19957.704699235499</v>
      </c>
      <c r="D549" s="10">
        <f>IF(AND($A549&gt;=1,$A549&lt;1+'1-Input'!$B$12),'5-Leve'!$H$7,0)</f>
        <v>0</v>
      </c>
      <c r="E549" s="10">
        <f>MAX(0,('1-Input'!$B$10-C549-D549))/(1-'P-Parametri'!$B$31*MAX(0,IF(F548&lt;=0,0,(F548-G548)/F548)))</f>
        <v>9307.1862870605473</v>
      </c>
      <c r="F549" s="10">
        <f>((F548-E549+MAX(0,-('1-Input'!$B$10-C549-D549)))*(1+B549))*(1-'P-Parametri'!$B$32)</f>
        <v>149951.80843741939</v>
      </c>
      <c r="G549" s="10">
        <f>IF(F548&lt;=0,G548,G548*(1-E549/F548))+MAX(0,-('1-Input'!$B$10-C549-D549))</f>
        <v>130267.11131141675</v>
      </c>
      <c r="H549" s="9">
        <f t="shared" si="11"/>
        <v>1</v>
      </c>
    </row>
    <row r="550" spans="1:8">
      <c r="A550" s="9">
        <f t="shared" si="10"/>
        <v>24</v>
      </c>
      <c r="B550" s="12">
        <f>IF($A550='P-Parametri'!$C$47,'P-Parametri'!$B$34,IF($A550='P-Parametri'!$C$48,'P-Parametri'!$C$34,'P-Parametri'!$C$50))</f>
        <v>2.7158250435358244E-2</v>
      </c>
      <c r="C550" s="10">
        <f>IF($A550&lt;='1-Input'!$B$26,0,IF($A550='1-Input'!$B$26+1,('1-Input'!$B$23+'5-Leve'!$I$7)*'1-Input'!$B$27,'1-Input'!$B$23+'5-Leve'!$I$7))</f>
        <v>19957.704699235499</v>
      </c>
      <c r="D550" s="10">
        <f>IF(AND($A550&gt;=1,$A550&lt;1+'1-Input'!$B$12),'5-Leve'!$H$7,0)</f>
        <v>0</v>
      </c>
      <c r="E550" s="10">
        <f>MAX(0,('1-Input'!$B$10-C550-D550))/(1-'P-Parametri'!$B$31*MAX(0,IF(F549&lt;=0,0,(F549-G549)/F549)))</f>
        <v>9361.8247449821465</v>
      </c>
      <c r="F550" s="10">
        <f>((F549-E550+MAX(0,-('1-Input'!$B$10-C550-D550)))*(1+B550))*(1-'P-Parametri'!$B$32)</f>
        <v>144119.34535490285</v>
      </c>
      <c r="G550" s="10">
        <f>IF(F549&lt;=0,G549,G549*(1-E550/F549))+MAX(0,-('1-Input'!$B$10-C550-D550))</f>
        <v>122134.24596727171</v>
      </c>
      <c r="H550" s="9">
        <f t="shared" si="11"/>
        <v>1</v>
      </c>
    </row>
    <row r="551" spans="1:8">
      <c r="A551" s="9">
        <f t="shared" si="10"/>
        <v>25</v>
      </c>
      <c r="B551" s="12">
        <f>IF($A551='P-Parametri'!$C$47,'P-Parametri'!$B$34,IF($A551='P-Parametri'!$C$48,'P-Parametri'!$C$34,'P-Parametri'!$C$50))</f>
        <v>2.7158250435358244E-2</v>
      </c>
      <c r="C551" s="10">
        <f>IF($A551&lt;='1-Input'!$B$26,0,IF($A551='1-Input'!$B$26+1,('1-Input'!$B$23+'5-Leve'!$I$7)*'1-Input'!$B$27,'1-Input'!$B$23+'5-Leve'!$I$7))</f>
        <v>19957.704699235499</v>
      </c>
      <c r="D551" s="10">
        <f>IF(AND($A551&gt;=1,$A551&lt;1+'1-Input'!$B$12),'5-Leve'!$H$7,0)</f>
        <v>0</v>
      </c>
      <c r="E551" s="10">
        <f>MAX(0,('1-Input'!$B$10-C551-D551))/(1-'P-Parametri'!$B$31*MAX(0,IF(F550&lt;=0,0,(F550-G550)/F550)))</f>
        <v>9415.7468578175358</v>
      </c>
      <c r="F551" s="10">
        <f>((F550-E551+MAX(0,-('1-Input'!$B$10-C551-D551)))*(1+B551))*(1-'P-Parametri'!$B$32)</f>
        <v>138085.18873449386</v>
      </c>
      <c r="G551" s="10">
        <f>IF(F550&lt;=0,G550,G550*(1-E551/F550))+MAX(0,-('1-Input'!$B$10-C551-D551))</f>
        <v>114154.85125196585</v>
      </c>
      <c r="H551" s="9">
        <f t="shared" si="11"/>
        <v>1</v>
      </c>
    </row>
    <row r="552" spans="1:8">
      <c r="A552" s="9">
        <f t="shared" si="10"/>
        <v>26</v>
      </c>
      <c r="B552" s="12">
        <f>IF($A552='P-Parametri'!$C$47,'P-Parametri'!$B$34,IF($A552='P-Parametri'!$C$48,'P-Parametri'!$C$34,'P-Parametri'!$C$50))</f>
        <v>2.7158250435358244E-2</v>
      </c>
      <c r="C552" s="10">
        <f>IF($A552&lt;='1-Input'!$B$26,0,IF($A552='1-Input'!$B$26+1,('1-Input'!$B$23+'5-Leve'!$I$7)*'1-Input'!$B$27,'1-Input'!$B$23+'5-Leve'!$I$7))</f>
        <v>19957.704699235499</v>
      </c>
      <c r="D552" s="10">
        <f>IF(AND($A552&gt;=1,$A552&lt;1+'1-Input'!$B$12),'5-Leve'!$H$7,0)</f>
        <v>0</v>
      </c>
      <c r="E552" s="10">
        <f>MAX(0,('1-Input'!$B$10-C552-D552))/(1-'P-Parametri'!$B$31*MAX(0,IF(F551&lt;=0,0,(F551-G551)/F551)))</f>
        <v>9468.9503738641051</v>
      </c>
      <c r="F552" s="10">
        <f>((F551-E552+MAX(0,-('1-Input'!$B$10-C552-D552)))*(1+B552))*(1-'P-Parametri'!$B$32)</f>
        <v>131845.01191133729</v>
      </c>
      <c r="G552" s="10">
        <f>IF(F551&lt;=0,G551,G551*(1-E552/F551))+MAX(0,-('1-Input'!$B$10-C552-D552))</f>
        <v>106326.88192848484</v>
      </c>
      <c r="H552" s="9">
        <f t="shared" si="11"/>
        <v>1</v>
      </c>
    </row>
    <row r="553" spans="1:8">
      <c r="A553" s="9">
        <f t="shared" si="10"/>
        <v>27</v>
      </c>
      <c r="B553" s="12">
        <f>IF($A553='P-Parametri'!$C$47,'P-Parametri'!$B$34,IF($A553='P-Parametri'!$C$48,'P-Parametri'!$C$34,'P-Parametri'!$C$50))</f>
        <v>2.7158250435358244E-2</v>
      </c>
      <c r="C553" s="10">
        <f>IF($A553&lt;='1-Input'!$B$26,0,IF($A553='1-Input'!$B$26+1,('1-Input'!$B$23+'5-Leve'!$I$7)*'1-Input'!$B$27,'1-Input'!$B$23+'5-Leve'!$I$7))</f>
        <v>19957.704699235499</v>
      </c>
      <c r="D553" s="10">
        <f>IF(AND($A553&gt;=1,$A553&lt;1+'1-Input'!$B$12),'5-Leve'!$H$7,0)</f>
        <v>0</v>
      </c>
      <c r="E553" s="10">
        <f>MAX(0,('1-Input'!$B$10-C553-D553))/(1-'P-Parametri'!$B$31*MAX(0,IF(F552&lt;=0,0,(F552-G552)/F552)))</f>
        <v>9521.4335368212614</v>
      </c>
      <c r="F553" s="10">
        <f>((F552-E553+MAX(0,-('1-Input'!$B$10-C553-D553)))*(1+B553))*(1-'P-Parametri'!$B$32)</f>
        <v>125394.38140465999</v>
      </c>
      <c r="G553" s="10">
        <f>IF(F552&lt;=0,G552,G552*(1-E553/F552))+MAX(0,-('1-Input'!$B$10-C553-D553))</f>
        <v>98648.287761112675</v>
      </c>
      <c r="H553" s="9">
        <f t="shared" si="11"/>
        <v>1</v>
      </c>
    </row>
    <row r="554" spans="1:8">
      <c r="A554" s="9">
        <f t="shared" si="10"/>
        <v>28</v>
      </c>
      <c r="B554" s="12">
        <f>IF($A554='P-Parametri'!$C$47,'P-Parametri'!$B$34,IF($A554='P-Parametri'!$C$48,'P-Parametri'!$C$34,'P-Parametri'!$C$50))</f>
        <v>2.7158250435358244E-2</v>
      </c>
      <c r="C554" s="10">
        <f>IF($A554&lt;='1-Input'!$B$26,0,IF($A554='1-Input'!$B$26+1,('1-Input'!$B$23+'5-Leve'!$I$7)*'1-Input'!$B$27,'1-Input'!$B$23+'5-Leve'!$I$7))</f>
        <v>19957.704699235499</v>
      </c>
      <c r="D554" s="10">
        <f>IF(AND($A554&gt;=1,$A554&lt;1+'1-Input'!$B$12),'5-Leve'!$H$7,0)</f>
        <v>0</v>
      </c>
      <c r="E554" s="10">
        <f>MAX(0,('1-Input'!$B$10-C554-D554))/(1-'P-Parametri'!$B$31*MAX(0,IF(F553&lt;=0,0,(F553-G553)/F553)))</f>
        <v>9573.1950743860107</v>
      </c>
      <c r="F554" s="10">
        <f>((F553-E554+MAX(0,-('1-Input'!$B$10-C554-D554)))*(1+B554))*(1-'P-Parametri'!$B$32)</f>
        <v>118728.75374012315</v>
      </c>
      <c r="G554" s="10">
        <f>IF(F553&lt;=0,G553,G553*(1-E554/F553))+MAX(0,-('1-Input'!$B$10-C554-D554))</f>
        <v>91117.014892963241</v>
      </c>
      <c r="H554" s="9">
        <f t="shared" si="11"/>
        <v>1</v>
      </c>
    </row>
    <row r="555" spans="1:8">
      <c r="A555" s="9">
        <f t="shared" si="10"/>
        <v>29</v>
      </c>
      <c r="B555" s="12">
        <f>IF($A555='P-Parametri'!$C$47,'P-Parametri'!$B$34,IF($A555='P-Parametri'!$C$48,'P-Parametri'!$C$34,'P-Parametri'!$C$50))</f>
        <v>2.7158250435358244E-2</v>
      </c>
      <c r="C555" s="10">
        <f>IF($A555&lt;='1-Input'!$B$26,0,IF($A555='1-Input'!$B$26+1,('1-Input'!$B$23+'5-Leve'!$I$7)*'1-Input'!$B$27,'1-Input'!$B$23+'5-Leve'!$I$7))</f>
        <v>19957.704699235499</v>
      </c>
      <c r="D555" s="10">
        <f>IF(AND($A555&gt;=1,$A555&lt;1+'1-Input'!$B$12),'5-Leve'!$H$7,0)</f>
        <v>0</v>
      </c>
      <c r="E555" s="10">
        <f>MAX(0,('1-Input'!$B$10-C555-D555))/(1-'P-Parametri'!$B$31*MAX(0,IF(F554&lt;=0,0,(F554-G554)/F554)))</f>
        <v>9624.2341864436166</v>
      </c>
      <c r="F555" s="10">
        <f>((F554-E555+MAX(0,-('1-Input'!$B$10-C555-D555)))*(1+B555))*(1-'P-Parametri'!$B$32)</f>
        <v>111843.47220450912</v>
      </c>
      <c r="G555" s="10">
        <f>IF(F554&lt;=0,G554,G554*(1-E555/F554))+MAX(0,-('1-Input'!$B$10-C555-D555))</f>
        <v>83731.007189900847</v>
      </c>
      <c r="H555" s="9">
        <f t="shared" si="11"/>
        <v>1</v>
      </c>
    </row>
    <row r="556" spans="1:8">
      <c r="A556" s="9">
        <f t="shared" si="10"/>
        <v>30</v>
      </c>
      <c r="B556" s="12">
        <f>IF($A556='P-Parametri'!$C$47,'P-Parametri'!$B$34,IF($A556='P-Parametri'!$C$48,'P-Parametri'!$C$34,'P-Parametri'!$C$50))</f>
        <v>2.7158250435358244E-2</v>
      </c>
      <c r="C556" s="10">
        <f>IF($A556&lt;='1-Input'!$B$26,0,IF($A556='1-Input'!$B$26+1,('1-Input'!$B$23+'5-Leve'!$I$7)*'1-Input'!$B$27,'1-Input'!$B$23+'5-Leve'!$I$7))</f>
        <v>19957.704699235499</v>
      </c>
      <c r="D556" s="10">
        <f>IF(AND($A556&gt;=1,$A556&lt;1+'1-Input'!$B$12),'5-Leve'!$H$7,0)</f>
        <v>0</v>
      </c>
      <c r="E556" s="10">
        <f>MAX(0,('1-Input'!$B$10-C556-D556))/(1-'P-Parametri'!$B$31*MAX(0,IF(F555&lt;=0,0,(F555-G555)/F555)))</f>
        <v>9674.5505328945728</v>
      </c>
      <c r="F556" s="10">
        <f>((F555-E556+MAX(0,-('1-Input'!$B$10-C556-D556)))*(1+B556))*(1-'P-Parametri'!$B$32)</f>
        <v>104733.76353141658</v>
      </c>
      <c r="G556" s="10">
        <f>IF(F555&lt;=0,G555,G555*(1-E556/F555))+MAX(0,-('1-Input'!$B$10-C556-D556))</f>
        <v>76488.207549814251</v>
      </c>
      <c r="H556" s="9">
        <f t="shared" si="11"/>
        <v>1</v>
      </c>
    </row>
    <row r="557" spans="1:8">
      <c r="A557" s="9">
        <f t="shared" si="10"/>
        <v>31</v>
      </c>
      <c r="B557" s="12">
        <f>IF($A557='P-Parametri'!$C$47,'P-Parametri'!$B$34,IF($A557='P-Parametri'!$C$48,'P-Parametri'!$C$34,'P-Parametri'!$C$50))</f>
        <v>2.7158250435358244E-2</v>
      </c>
      <c r="C557" s="10">
        <f>IF($A557&lt;='1-Input'!$B$26,0,IF($A557='1-Input'!$B$26+1,('1-Input'!$B$23+'5-Leve'!$I$7)*'1-Input'!$B$27,'1-Input'!$B$23+'5-Leve'!$I$7))</f>
        <v>19957.704699235499</v>
      </c>
      <c r="D557" s="10">
        <f>IF(AND($A557&gt;=1,$A557&lt;1+'1-Input'!$B$12),'5-Leve'!$H$7,0)</f>
        <v>0</v>
      </c>
      <c r="E557" s="10">
        <f>MAX(0,('1-Input'!$B$10-C557-D557))/(1-'P-Parametri'!$B$31*MAX(0,IF(F556&lt;=0,0,(F556-G556)/F556)))</f>
        <v>9724.1442211584908</v>
      </c>
      <c r="F557" s="10">
        <f>((F556-E557+MAX(0,-('1-Input'!$B$10-C557-D557)))*(1+B557))*(1-'P-Parametri'!$B$32)</f>
        <v>97394.734516563622</v>
      </c>
      <c r="G557" s="10">
        <f>IF(F556&lt;=0,G556,G556*(1-E557/F556))+MAX(0,-('1-Input'!$B$10-C557-D557))</f>
        <v>69386.559176324954</v>
      </c>
      <c r="H557" s="9">
        <f t="shared" si="11"/>
        <v>1</v>
      </c>
    </row>
    <row r="558" spans="1:8">
      <c r="A558" s="9">
        <f t="shared" si="10"/>
        <v>32</v>
      </c>
      <c r="B558" s="12">
        <f>IF($A558='P-Parametri'!$C$47,'P-Parametri'!$B$34,IF($A558='P-Parametri'!$C$48,'P-Parametri'!$C$34,'P-Parametri'!$C$50))</f>
        <v>2.7158250435358244E-2</v>
      </c>
      <c r="C558" s="10">
        <f>IF($A558&lt;='1-Input'!$B$26,0,IF($A558='1-Input'!$B$26+1,('1-Input'!$B$23+'5-Leve'!$I$7)*'1-Input'!$B$27,'1-Input'!$B$23+'5-Leve'!$I$7))</f>
        <v>19957.704699235499</v>
      </c>
      <c r="D558" s="10">
        <f>IF(AND($A558&gt;=1,$A558&lt;1+'1-Input'!$B$12),'5-Leve'!$H$7,0)</f>
        <v>0</v>
      </c>
      <c r="E558" s="10">
        <f>MAX(0,('1-Input'!$B$10-C558-D558))/(1-'P-Parametri'!$B$31*MAX(0,IF(F557&lt;=0,0,(F557-G557)/F557)))</f>
        <v>9773.0157933946175</v>
      </c>
      <c r="F558" s="10">
        <f>((F557-E558+MAX(0,-('1-Input'!$B$10-C558-D558)))*(1+B558))*(1-'P-Parametri'!$B$32)</f>
        <v>89821.368561221694</v>
      </c>
      <c r="G558" s="10">
        <f>IF(F557&lt;=0,G557,G557*(1-E558/F557))+MAX(0,-('1-Input'!$B$10-C558-D558))</f>
        <v>62424.006816123088</v>
      </c>
      <c r="H558" s="9">
        <f t="shared" si="11"/>
        <v>1</v>
      </c>
    </row>
    <row r="559" spans="1:8">
      <c r="A559" s="9">
        <f t="shared" si="10"/>
        <v>33</v>
      </c>
      <c r="B559" s="12">
        <f>IF($A559='P-Parametri'!$C$47,'P-Parametri'!$B$34,IF($A559='P-Parametri'!$C$48,'P-Parametri'!$C$34,'P-Parametri'!$C$50))</f>
        <v>2.7158250435358244E-2</v>
      </c>
      <c r="C559" s="10">
        <f>IF($A559&lt;='1-Input'!$B$26,0,IF($A559='1-Input'!$B$26+1,('1-Input'!$B$23+'5-Leve'!$I$7)*'1-Input'!$B$27,'1-Input'!$B$23+'5-Leve'!$I$7))</f>
        <v>19957.704699235499</v>
      </c>
      <c r="D559" s="10">
        <f>IF(AND($A559&gt;=1,$A559&lt;1+'1-Input'!$B$12),'5-Leve'!$H$7,0)</f>
        <v>0</v>
      </c>
      <c r="E559" s="10">
        <f>MAX(0,('1-Input'!$B$10-C559-D559))/(1-'P-Parametri'!$B$31*MAX(0,IF(F558&lt;=0,0,(F558-G558)/F558)))</f>
        <v>9821.1662134778653</v>
      </c>
      <c r="F559" s="10">
        <f>((F558-E559+MAX(0,-('1-Input'!$B$10-C559-D559)))*(1+B559))*(1-'P-Parametri'!$B$32)</f>
        <v>82008.52214222723</v>
      </c>
      <c r="G559" s="10">
        <f>IF(F558&lt;=0,G558,G558*(1-E559/F558))+MAX(0,-('1-Input'!$B$10-C559-D559))</f>
        <v>55598.497959235086</v>
      </c>
      <c r="H559" s="9">
        <f t="shared" si="11"/>
        <v>1</v>
      </c>
    </row>
    <row r="560" spans="1:8">
      <c r="A560" s="9">
        <f t="shared" si="10"/>
        <v>34</v>
      </c>
      <c r="B560" s="12">
        <f>IF($A560='P-Parametri'!$C$47,'P-Parametri'!$B$34,IF($A560='P-Parametri'!$C$48,'P-Parametri'!$C$34,'P-Parametri'!$C$50))</f>
        <v>2.7158250435358244E-2</v>
      </c>
      <c r="C560" s="10">
        <f>IF($A560&lt;='1-Input'!$B$26,0,IF($A560='1-Input'!$B$26+1,('1-Input'!$B$23+'5-Leve'!$I$7)*'1-Input'!$B$27,'1-Input'!$B$23+'5-Leve'!$I$7))</f>
        <v>19957.704699235499</v>
      </c>
      <c r="D560" s="10">
        <f>IF(AND($A560&gt;=1,$A560&lt;1+'1-Input'!$B$12),'5-Leve'!$H$7,0)</f>
        <v>0</v>
      </c>
      <c r="E560" s="10">
        <f>MAX(0,('1-Input'!$B$10-C560-D560))/(1-'P-Parametri'!$B$31*MAX(0,IF(F559&lt;=0,0,(F559-G559)/F559)))</f>
        <v>9868.5968537681492</v>
      </c>
      <c r="F560" s="10">
        <f>((F559-E560+MAX(0,-('1-Input'!$B$10-C560-D560)))*(1+B560))*(1-'P-Parametri'!$B$32)</f>
        <v>73950.921206939427</v>
      </c>
      <c r="G560" s="10">
        <f>IF(F559&lt;=0,G559,G559*(1-E560/F559))+MAX(0,-('1-Input'!$B$10-C560-D560))</f>
        <v>48907.98400163481</v>
      </c>
      <c r="H560" s="9">
        <f t="shared" si="11"/>
        <v>1</v>
      </c>
    </row>
    <row r="561" spans="1:8">
      <c r="A561" s="9">
        <f t="shared" si="10"/>
        <v>35</v>
      </c>
      <c r="B561" s="12">
        <f>IF($A561='P-Parametri'!$C$47,'P-Parametri'!$B$34,IF($A561='P-Parametri'!$C$48,'P-Parametri'!$C$34,'P-Parametri'!$C$50))</f>
        <v>2.7158250435358244E-2</v>
      </c>
      <c r="C561" s="10">
        <f>IF($A561&lt;='1-Input'!$B$26,0,IF($A561='1-Input'!$B$26+1,('1-Input'!$B$23+'5-Leve'!$I$7)*'1-Input'!$B$27,'1-Input'!$B$23+'5-Leve'!$I$7))</f>
        <v>19957.704699235499</v>
      </c>
      <c r="D561" s="10">
        <f>IF(AND($A561&gt;=1,$A561&lt;1+'1-Input'!$B$12),'5-Leve'!$H$7,0)</f>
        <v>0</v>
      </c>
      <c r="E561" s="10">
        <f>MAX(0,('1-Input'!$B$10-C561-D561))/(1-'P-Parametri'!$B$31*MAX(0,IF(F560&lt;=0,0,(F560-G560)/F560)))</f>
        <v>9915.309481709719</v>
      </c>
      <c r="F561" s="10">
        <f>((F560-E561+MAX(0,-('1-Input'!$B$10-C561-D561)))*(1+B561))*(1-'P-Parametri'!$B$32)</f>
        <v>65643.15749143438</v>
      </c>
      <c r="G561" s="10">
        <f>IF(F560&lt;=0,G560,G560*(1-E561/F560))+MAX(0,-('1-Input'!$B$10-C561-D561))</f>
        <v>42350.421369714393</v>
      </c>
      <c r="H561" s="9">
        <f t="shared" si="11"/>
        <v>1</v>
      </c>
    </row>
    <row r="562" spans="1:8">
      <c r="A562" s="9">
        <f t="shared" si="10"/>
        <v>36</v>
      </c>
      <c r="B562" s="12">
        <f>IF($A562='P-Parametri'!$C$47,'P-Parametri'!$B$34,IF($A562='P-Parametri'!$C$48,'P-Parametri'!$C$34,'P-Parametri'!$C$50))</f>
        <v>2.7158250435358244E-2</v>
      </c>
      <c r="C562" s="10">
        <f>IF($A562&lt;='1-Input'!$B$26,0,IF($A562='1-Input'!$B$26+1,('1-Input'!$B$23+'5-Leve'!$I$7)*'1-Input'!$B$27,'1-Input'!$B$23+'5-Leve'!$I$7))</f>
        <v>19957.704699235499</v>
      </c>
      <c r="D562" s="10">
        <f>IF(AND($A562&gt;=1,$A562&lt;1+'1-Input'!$B$12),'5-Leve'!$H$7,0)</f>
        <v>0</v>
      </c>
      <c r="E562" s="10">
        <f>MAX(0,('1-Input'!$B$10-C562-D562))/(1-'P-Parametri'!$B$31*MAX(0,IF(F561&lt;=0,0,(F561-G561)/F561)))</f>
        <v>9961.306246296057</v>
      </c>
      <c r="F562" s="10">
        <f>((F561-E562+MAX(0,-('1-Input'!$B$10-C562-D562)))*(1+B562))*(1-'P-Parametri'!$B$32)</f>
        <v>57079.684760146236</v>
      </c>
      <c r="G562" s="10">
        <f>IF(F561&lt;=0,G561,G561*(1-E562/F561))+MAX(0,-('1-Input'!$B$10-C562-D562))</f>
        <v>35923.772606232007</v>
      </c>
      <c r="H562" s="9">
        <f t="shared" si="11"/>
        <v>1</v>
      </c>
    </row>
    <row r="563" spans="1:8">
      <c r="A563" s="9">
        <f t="shared" si="10"/>
        <v>37</v>
      </c>
      <c r="B563" s="12">
        <f>IF($A563='P-Parametri'!$C$47,'P-Parametri'!$B$34,IF($A563='P-Parametri'!$C$48,'P-Parametri'!$C$34,'P-Parametri'!$C$50))</f>
        <v>2.7158250435358244E-2</v>
      </c>
      <c r="C563" s="10">
        <f>IF($A563&lt;='1-Input'!$B$26,0,IF($A563='1-Input'!$B$26+1,('1-Input'!$B$23+'5-Leve'!$I$7)*'1-Input'!$B$27,'1-Input'!$B$23+'5-Leve'!$I$7))</f>
        <v>19957.704699235499</v>
      </c>
      <c r="D563" s="10">
        <f>IF(AND($A563&gt;=1,$A563&lt;1+'1-Input'!$B$12),'5-Leve'!$H$7,0)</f>
        <v>0</v>
      </c>
      <c r="E563" s="10">
        <f>MAX(0,('1-Input'!$B$10-C563-D563))/(1-'P-Parametri'!$B$31*MAX(0,IF(F562&lt;=0,0,(F562-G562)/F562)))</f>
        <v>10006.589664434532</v>
      </c>
      <c r="F563" s="10">
        <f>((F562-E563+MAX(0,-('1-Input'!$B$10-C563-D563)))*(1+B563))*(1-'P-Parametri'!$B$32)</f>
        <v>48254.814965086298</v>
      </c>
      <c r="G563" s="10">
        <f>IF(F562&lt;=0,G562,G562*(1-E563/F562))+MAX(0,-('1-Input'!$B$10-C563-D563))</f>
        <v>29626.007417451441</v>
      </c>
      <c r="H563" s="9">
        <f t="shared" si="11"/>
        <v>1</v>
      </c>
    </row>
    <row r="564" spans="1:8">
      <c r="A564" s="9">
        <f t="shared" si="10"/>
        <v>38</v>
      </c>
      <c r="B564" s="12">
        <f>IF($A564='P-Parametri'!$C$47,'P-Parametri'!$B$34,IF($A564='P-Parametri'!$C$48,'P-Parametri'!$C$34,'P-Parametri'!$C$50))</f>
        <v>2.7158250435358244E-2</v>
      </c>
      <c r="C564" s="10">
        <f>IF($A564&lt;='1-Input'!$B$26,0,IF($A564='1-Input'!$B$26+1,('1-Input'!$B$23+'5-Leve'!$I$7)*'1-Input'!$B$27,'1-Input'!$B$23+'5-Leve'!$I$7))</f>
        <v>19957.704699235499</v>
      </c>
      <c r="D564" s="10">
        <f>IF(AND($A564&gt;=1,$A564&lt;1+'1-Input'!$B$12),'5-Leve'!$H$7,0)</f>
        <v>0</v>
      </c>
      <c r="E564" s="10">
        <f>MAX(0,('1-Input'!$B$10-C564-D564))/(1-'P-Parametri'!$B$31*MAX(0,IF(F563&lt;=0,0,(F563-G563)/F563)))</f>
        <v>10051.162607243843</v>
      </c>
      <c r="F564" s="10">
        <f>((F563-E564+MAX(0,-('1-Input'!$B$10-C564-D564)))*(1+B564))*(1-'P-Parametri'!$B$32)</f>
        <v>39162.714322689862</v>
      </c>
      <c r="G564" s="10">
        <f>IF(F563&lt;=0,G563,G563*(1-E564/F563))+MAX(0,-('1-Input'!$B$10-C564-D564))</f>
        <v>23455.103681281988</v>
      </c>
      <c r="H564" s="9">
        <f t="shared" si="11"/>
        <v>1</v>
      </c>
    </row>
    <row r="565" spans="1:8">
      <c r="A565" s="9">
        <f t="shared" si="10"/>
        <v>39</v>
      </c>
      <c r="B565" s="12">
        <f>IF($A565='P-Parametri'!$C$47,'P-Parametri'!$B$34,IF($A565='P-Parametri'!$C$48,'P-Parametri'!$C$34,'P-Parametri'!$C$50))</f>
        <v>2.7158250435358244E-2</v>
      </c>
      <c r="C565" s="10">
        <f>IF($A565&lt;='1-Input'!$B$26,0,IF($A565='1-Input'!$B$26+1,('1-Input'!$B$23+'5-Leve'!$I$7)*'1-Input'!$B$27,'1-Input'!$B$23+'5-Leve'!$I$7))</f>
        <v>19957.704699235499</v>
      </c>
      <c r="D565" s="10">
        <f>IF(AND($A565&gt;=1,$A565&lt;1+'1-Input'!$B$12),'5-Leve'!$H$7,0)</f>
        <v>0</v>
      </c>
      <c r="E565" s="10">
        <f>MAX(0,('1-Input'!$B$10-C565-D565))/(1-'P-Parametri'!$B$31*MAX(0,IF(F564&lt;=0,0,(F564-G564)/F564)))</f>
        <v>10095.028286315755</v>
      </c>
      <c r="F565" s="10">
        <f>((F564-E565+MAX(0,-('1-Input'!$B$10-C565-D565)))*(1+B565))*(1-'P-Parametri'!$B$32)</f>
        <v>29797.399306259667</v>
      </c>
      <c r="G565" s="10">
        <f>IF(F564&lt;=0,G564,G564*(1-E565/F564))+MAX(0,-('1-Input'!$B$10-C565-D565))</f>
        <v>17409.048416317211</v>
      </c>
      <c r="H565" s="9">
        <f t="shared" si="11"/>
        <v>1</v>
      </c>
    </row>
    <row r="566" spans="1:8">
      <c r="A566" s="9">
        <f t="shared" si="10"/>
        <v>40</v>
      </c>
      <c r="B566" s="12">
        <f>IF($A566='P-Parametri'!$C$47,'P-Parametri'!$B$34,IF($A566='P-Parametri'!$C$48,'P-Parametri'!$C$34,'P-Parametri'!$C$50))</f>
        <v>2.7158250435358244E-2</v>
      </c>
      <c r="C566" s="10">
        <f>IF($A566&lt;='1-Input'!$B$26,0,IF($A566='1-Input'!$B$26+1,('1-Input'!$B$23+'5-Leve'!$I$7)*'1-Input'!$B$27,'1-Input'!$B$23+'5-Leve'!$I$7))</f>
        <v>19957.704699235499</v>
      </c>
      <c r="D566" s="10">
        <f>IF(AND($A566&gt;=1,$A566&lt;1+'1-Input'!$B$12),'5-Leve'!$H$7,0)</f>
        <v>0</v>
      </c>
      <c r="E566" s="10">
        <f>MAX(0,('1-Input'!$B$10-C566-D566))/(1-'P-Parametri'!$B$31*MAX(0,IF(F565&lt;=0,0,(F565-G565)/F565)))</f>
        <v>10138.190239971374</v>
      </c>
      <c r="F566" s="10">
        <f>((F565-E566+MAX(0,-('1-Input'!$B$10-C566-D566)))*(1+B566))*(1-'P-Parametri'!$B$32)</f>
        <v>20152.73255189267</v>
      </c>
      <c r="G566" s="10">
        <f>IF(F565&lt;=0,G565,G565*(1-E566/F565))+MAX(0,-('1-Input'!$B$10-C566-D566))</f>
        <v>11485.838711756891</v>
      </c>
      <c r="H566" s="9">
        <f t="shared" si="11"/>
        <v>1</v>
      </c>
    </row>
    <row r="567" spans="1:8">
      <c r="A567" s="9">
        <f t="shared" si="10"/>
        <v>41</v>
      </c>
      <c r="B567" s="12">
        <f>IF($A567='P-Parametri'!$C$47,'P-Parametri'!$B$34,IF($A567='P-Parametri'!$C$48,'P-Parametri'!$C$34,'P-Parametri'!$C$50))</f>
        <v>2.7158250435358244E-2</v>
      </c>
      <c r="C567" s="10">
        <f>IF($A567&lt;='1-Input'!$B$26,0,IF($A567='1-Input'!$B$26+1,('1-Input'!$B$23+'5-Leve'!$I$7)*'1-Input'!$B$27,'1-Input'!$B$23+'5-Leve'!$I$7))</f>
        <v>19957.704699235499</v>
      </c>
      <c r="D567" s="10">
        <f>IF(AND($A567&gt;=1,$A567&lt;1+'1-Input'!$B$12),'5-Leve'!$H$7,0)</f>
        <v>0</v>
      </c>
      <c r="E567" s="10">
        <f>MAX(0,('1-Input'!$B$10-C567-D567))/(1-'P-Parametri'!$B$31*MAX(0,IF(F566&lt;=0,0,(F566-G566)/F566)))</f>
        <v>10180.652319540652</v>
      </c>
      <c r="F567" s="10">
        <f>((F566-E567+MAX(0,-('1-Input'!$B$10-C567-D567)))*(1+B567))*(1-'P-Parametri'!$B$32)</f>
        <v>10222.418675694393</v>
      </c>
      <c r="G567" s="10">
        <f>IF(F566&lt;=0,G566,G566*(1-E567/F566))+MAX(0,-('1-Input'!$B$10-C567-D567))</f>
        <v>5683.482618278359</v>
      </c>
      <c r="H567" s="9">
        <f t="shared" si="11"/>
        <v>1</v>
      </c>
    </row>
    <row r="568" spans="1:8">
      <c r="A568" s="9">
        <f t="shared" si="10"/>
        <v>42</v>
      </c>
      <c r="B568" s="12">
        <f>IF($A568='P-Parametri'!$C$47,'P-Parametri'!$B$34,IF($A568='P-Parametri'!$C$48,'P-Parametri'!$C$34,'P-Parametri'!$C$50))</f>
        <v>2.7158250435358244E-2</v>
      </c>
      <c r="C568" s="10">
        <f>IF($A568&lt;='1-Input'!$B$26,0,IF($A568='1-Input'!$B$26+1,('1-Input'!$B$23+'5-Leve'!$I$7)*'1-Input'!$B$27,'1-Input'!$B$23+'5-Leve'!$I$7))</f>
        <v>19957.704699235499</v>
      </c>
      <c r="D568" s="10">
        <f>IF(AND($A568&gt;=1,$A568&lt;1+'1-Input'!$B$12),'5-Leve'!$H$7,0)</f>
        <v>0</v>
      </c>
      <c r="E568" s="10">
        <f>MAX(0,('1-Input'!$B$10-C568-D568))/(1-'P-Parametri'!$B$31*MAX(0,IF(F567&lt;=0,0,(F567-G567)/F567)))</f>
        <v>10222.418675692445</v>
      </c>
      <c r="F568" s="10">
        <f>((F567-E568+MAX(0,-('1-Input'!$B$10-C568-D568)))*(1+B568))*(1-'P-Parametri'!$B$32)</f>
        <v>1.9970435700885649E-9</v>
      </c>
      <c r="G568" s="10">
        <f>IF(F567&lt;=0,G567,G567*(1-E568/F567))+MAX(0,-('1-Input'!$B$10-C568-D568))</f>
        <v>1.0834155412346938E-9</v>
      </c>
      <c r="H568" s="9">
        <f t="shared" si="11"/>
        <v>1</v>
      </c>
    </row>
    <row r="569" spans="1:8" ht="30">
      <c r="A569" s="5" t="s">
        <v>184</v>
      </c>
      <c r="B569" s="18" t="str">
        <f>IFERROR('1-Input'!$B$5-1+MATCH(0,H526:H568,0)-1,"non si esaurisce")</f>
        <v>non si esaurisce</v>
      </c>
      <c r="D569" s="5" t="s">
        <v>185</v>
      </c>
      <c r="E569" s="10">
        <f>F568</f>
        <v>1.9970435700885649E-9</v>
      </c>
    </row>
    <row r="572" spans="1:8">
      <c r="A572" s="2" t="s">
        <v>465</v>
      </c>
    </row>
    <row r="573" spans="1:8">
      <c r="A573" s="15" t="s">
        <v>176</v>
      </c>
      <c r="B573" s="15" t="s">
        <v>177</v>
      </c>
      <c r="C573" s="15" t="s">
        <v>178</v>
      </c>
      <c r="D573" s="15" t="s">
        <v>179</v>
      </c>
      <c r="E573" s="15" t="s">
        <v>180</v>
      </c>
      <c r="F573" s="15" t="s">
        <v>181</v>
      </c>
      <c r="G573" s="15" t="s">
        <v>182</v>
      </c>
      <c r="H573" s="15" t="s">
        <v>183</v>
      </c>
    </row>
    <row r="574" spans="1:8">
      <c r="A574" s="9">
        <f>0</f>
        <v>0</v>
      </c>
      <c r="E574" s="10">
        <f>0</f>
        <v>0</v>
      </c>
      <c r="F574" s="10">
        <f>'1-Input'!$B$8</f>
        <v>760000</v>
      </c>
      <c r="G574" s="10">
        <f>'1-Input'!$B$9</f>
        <v>586000</v>
      </c>
      <c r="H574" s="9">
        <f>1</f>
        <v>1</v>
      </c>
    </row>
    <row r="575" spans="1:8">
      <c r="A575" s="9">
        <f t="shared" ref="A575:A616" si="12">A574+1</f>
        <v>1</v>
      </c>
      <c r="B575" s="12">
        <f>IF($A575='P-Parametri'!$C$47,'P-Parametri'!$B$34,IF($A575='P-Parametri'!$C$48,'P-Parametri'!$C$34,'P-Parametri'!$C$50))</f>
        <v>-0.35</v>
      </c>
      <c r="C575" s="10">
        <f>IF($A575&lt;='1-Input'!$B$26,0,IF($A575='1-Input'!$B$26+1,('1-Input'!$B$23+'5-Leve'!$O$7)*'1-Input'!$B$27,'1-Input'!$B$23+'5-Leve'!$O$7))</f>
        <v>0</v>
      </c>
      <c r="D575" s="10">
        <f>IF(AND($A575&gt;=1,$A575&lt;1+'1-Input'!$C$12),'5-Leve'!$N$7,0)</f>
        <v>19788.761733397278</v>
      </c>
      <c r="E575" s="10">
        <f>MAX(0,('1-Input'!$B$10-C575-D575))/(1-'P-Parametri'!$B$31*MAX(0,IF(F574&lt;=0,0,(F574-G574)/F574)))</f>
        <v>9794.2541309223634</v>
      </c>
      <c r="F575" s="10">
        <f>((F574-E575+MAX(0,-('1-Input'!$B$10-C575-D575)))*(1+B575))*(1-'P-Parametri'!$B$32)</f>
        <v>486658.46734527068</v>
      </c>
      <c r="G575" s="10">
        <f>IF(F574&lt;=0,G574,G574*(1-E575/F574))+MAX(0,-('1-Input'!$B$10-C575-D575))</f>
        <v>578448.11457799934</v>
      </c>
      <c r="H575" s="9">
        <f t="shared" ref="H575:H616" si="13">IF(OR(F574&lt;=0,F574&lt;E575),0,1)</f>
        <v>1</v>
      </c>
    </row>
    <row r="576" spans="1:8">
      <c r="A576" s="9">
        <f t="shared" si="12"/>
        <v>2</v>
      </c>
      <c r="B576" s="12">
        <f>IF($A576='P-Parametri'!$C$47,'P-Parametri'!$B$34,IF($A576='P-Parametri'!$C$48,'P-Parametri'!$C$34,'P-Parametri'!$C$50))</f>
        <v>-0.2</v>
      </c>
      <c r="C576" s="10">
        <f>IF($A576&lt;='1-Input'!$B$26,0,IF($A576='1-Input'!$B$26+1,('1-Input'!$B$23+'5-Leve'!$O$7)*'1-Input'!$B$27,'1-Input'!$B$23+'5-Leve'!$O$7))</f>
        <v>0</v>
      </c>
      <c r="D576" s="10">
        <f>IF(AND($A576&gt;=1,$A576&lt;1+'1-Input'!$C$12),'5-Leve'!$N$7,0)</f>
        <v>19788.761733397278</v>
      </c>
      <c r="E576" s="10">
        <f>MAX(0,('1-Input'!$B$10-C576-D576))/(1-'P-Parametri'!$B$31*MAX(0,IF(F575&lt;=0,0,(F575-G575)/F575)))</f>
        <v>9211.2382666027224</v>
      </c>
      <c r="F576" s="10">
        <f>((F575-E576+MAX(0,-('1-Input'!$B$10-C576-D576)))*(1+B576))*(1-'P-Parametri'!$B$32)</f>
        <v>381193.86769640847</v>
      </c>
      <c r="G576" s="10">
        <f>IF(F575&lt;=0,G575,G575*(1-E576/F575))+MAX(0,-('1-Input'!$B$10-C576-D576))</f>
        <v>567499.52585352771</v>
      </c>
      <c r="H576" s="9">
        <f t="shared" si="13"/>
        <v>1</v>
      </c>
    </row>
    <row r="577" spans="1:8">
      <c r="A577" s="9">
        <f t="shared" si="12"/>
        <v>3</v>
      </c>
      <c r="B577" s="12">
        <f>IF($A577='P-Parametri'!$C$47,'P-Parametri'!$B$34,IF($A577='P-Parametri'!$C$48,'P-Parametri'!$C$34,'P-Parametri'!$C$50))</f>
        <v>2.7158250435358244E-2</v>
      </c>
      <c r="C577" s="10">
        <f>IF($A577&lt;='1-Input'!$B$26,0,IF($A577='1-Input'!$B$26+1,('1-Input'!$B$23+'5-Leve'!$O$7)*'1-Input'!$B$27,'1-Input'!$B$23+'5-Leve'!$O$7))</f>
        <v>0</v>
      </c>
      <c r="D577" s="10">
        <f>IF(AND($A577&gt;=1,$A577&lt;1+'1-Input'!$C$12),'5-Leve'!$N$7,0)</f>
        <v>19788.761733397278</v>
      </c>
      <c r="E577" s="10">
        <f>MAX(0,('1-Input'!$B$10-C577-D577))/(1-'P-Parametri'!$B$31*MAX(0,IF(F576&lt;=0,0,(F576-G576)/F576)))</f>
        <v>9211.2382666027224</v>
      </c>
      <c r="F577" s="10">
        <f>((F576-E577+MAX(0,-('1-Input'!$B$10-C577-D577)))*(1+B577))*(1-'P-Parametri'!$B$32)</f>
        <v>381320.85678378848</v>
      </c>
      <c r="G577" s="10">
        <f>IF(F576&lt;=0,G576,G576*(1-E577/F576))+MAX(0,-('1-Input'!$B$10-C577-D577))</f>
        <v>553786.3636234781</v>
      </c>
      <c r="H577" s="9">
        <f t="shared" si="13"/>
        <v>1</v>
      </c>
    </row>
    <row r="578" spans="1:8">
      <c r="A578" s="9">
        <f t="shared" si="12"/>
        <v>4</v>
      </c>
      <c r="B578" s="12">
        <f>IF($A578='P-Parametri'!$C$47,'P-Parametri'!$B$34,IF($A578='P-Parametri'!$C$48,'P-Parametri'!$C$34,'P-Parametri'!$C$50))</f>
        <v>2.7158250435358244E-2</v>
      </c>
      <c r="C578" s="10">
        <f>IF($A578&lt;='1-Input'!$B$26,0,IF($A578='1-Input'!$B$26+1,('1-Input'!$B$23+'5-Leve'!$O$7)*'1-Input'!$B$27,'1-Input'!$B$23+'5-Leve'!$O$7))</f>
        <v>0</v>
      </c>
      <c r="D578" s="10">
        <f>IF(AND($A578&gt;=1,$A578&lt;1+'1-Input'!$C$12),'5-Leve'!$N$7,0)</f>
        <v>19788.761733397278</v>
      </c>
      <c r="E578" s="10">
        <f>MAX(0,('1-Input'!$B$10-C578-D578))/(1-'P-Parametri'!$B$31*MAX(0,IF(F577&lt;=0,0,(F577-G577)/F577)))</f>
        <v>9211.2382666027224</v>
      </c>
      <c r="F578" s="10">
        <f>((F577-E578+MAX(0,-('1-Input'!$B$10-C578-D578)))*(1+B578))*(1-'P-Parametri'!$B$32)</f>
        <v>381451.03379682847</v>
      </c>
      <c r="G578" s="10">
        <f>IF(F577&lt;=0,G577,G577*(1-E578/F577))+MAX(0,-('1-Input'!$B$10-C578-D578))</f>
        <v>540409.02521310188</v>
      </c>
      <c r="H578" s="9">
        <f t="shared" si="13"/>
        <v>1</v>
      </c>
    </row>
    <row r="579" spans="1:8">
      <c r="A579" s="9">
        <f t="shared" si="12"/>
        <v>5</v>
      </c>
      <c r="B579" s="12">
        <f>IF($A579='P-Parametri'!$C$47,'P-Parametri'!$B$34,IF($A579='P-Parametri'!$C$48,'P-Parametri'!$C$34,'P-Parametri'!$C$50))</f>
        <v>2.7158250435358244E-2</v>
      </c>
      <c r="C579" s="10">
        <f>IF($A579&lt;='1-Input'!$B$26,0,IF($A579='1-Input'!$B$26+1,('1-Input'!$B$23+'5-Leve'!$O$7)*'1-Input'!$B$27,'1-Input'!$B$23+'5-Leve'!$O$7))</f>
        <v>0</v>
      </c>
      <c r="D579" s="10">
        <f>IF(AND($A579&gt;=1,$A579&lt;1+'1-Input'!$C$12),'5-Leve'!$N$7,0)</f>
        <v>19788.761733397278</v>
      </c>
      <c r="E579" s="10">
        <f>MAX(0,('1-Input'!$B$10-C579-D579))/(1-'P-Parametri'!$B$31*MAX(0,IF(F578&lt;=0,0,(F578-G578)/F578)))</f>
        <v>9211.2382666027224</v>
      </c>
      <c r="F579" s="10">
        <f>((F578-E579+MAX(0,-('1-Input'!$B$10-C579-D579)))*(1+B579))*(1-'P-Parametri'!$B$32)</f>
        <v>381584.47876500367</v>
      </c>
      <c r="G579" s="10">
        <f>IF(F578&lt;=0,G578,G578*(1-E579/F578))+MAX(0,-('1-Input'!$B$10-C579-D579))</f>
        <v>527359.2865792521</v>
      </c>
      <c r="H579" s="9">
        <f t="shared" si="13"/>
        <v>1</v>
      </c>
    </row>
    <row r="580" spans="1:8">
      <c r="A580" s="9">
        <f t="shared" si="12"/>
        <v>6</v>
      </c>
      <c r="B580" s="12">
        <f>IF($A580='P-Parametri'!$C$47,'P-Parametri'!$B$34,IF($A580='P-Parametri'!$C$48,'P-Parametri'!$C$34,'P-Parametri'!$C$50))</f>
        <v>2.7158250435358244E-2</v>
      </c>
      <c r="C580" s="10">
        <f>IF($A580&lt;='1-Input'!$B$26,0,IF($A580='1-Input'!$B$26+1,('1-Input'!$B$23+'5-Leve'!$O$7)*'1-Input'!$B$27,'1-Input'!$B$23+'5-Leve'!$O$7))</f>
        <v>0</v>
      </c>
      <c r="D580" s="10">
        <f>IF(AND($A580&gt;=1,$A580&lt;1+'1-Input'!$C$12),'5-Leve'!$N$7,0)</f>
        <v>19788.761733397278</v>
      </c>
      <c r="E580" s="10">
        <f>MAX(0,('1-Input'!$B$10-C580-D580))/(1-'P-Parametri'!$B$31*MAX(0,IF(F579&lt;=0,0,(F579-G579)/F579)))</f>
        <v>9211.2382666027224</v>
      </c>
      <c r="F580" s="10">
        <f>((F579-E580+MAX(0,-('1-Input'!$B$10-C580-D580)))*(1+B580))*(1-'P-Parametri'!$B$32)</f>
        <v>381721.27372684382</v>
      </c>
      <c r="G580" s="10">
        <f>IF(F579&lt;=0,G579,G579*(1-E580/F579))+MAX(0,-('1-Input'!$B$10-C580-D580))</f>
        <v>514629.12507868791</v>
      </c>
      <c r="H580" s="9">
        <f t="shared" si="13"/>
        <v>1</v>
      </c>
    </row>
    <row r="581" spans="1:8">
      <c r="A581" s="9">
        <f t="shared" si="12"/>
        <v>7</v>
      </c>
      <c r="B581" s="12">
        <f>IF($A581='P-Parametri'!$C$47,'P-Parametri'!$B$34,IF($A581='P-Parametri'!$C$48,'P-Parametri'!$C$34,'P-Parametri'!$C$50))</f>
        <v>2.7158250435358244E-2</v>
      </c>
      <c r="C581" s="10">
        <f>IF($A581&lt;='1-Input'!$B$26,0,IF($A581='1-Input'!$B$26+1,('1-Input'!$B$23+'5-Leve'!$O$7)*'1-Input'!$B$27,'1-Input'!$B$23+'5-Leve'!$O$7))</f>
        <v>0</v>
      </c>
      <c r="D581" s="10">
        <f>IF(AND($A581&gt;=1,$A581&lt;1+'1-Input'!$C$12),'5-Leve'!$N$7,0)</f>
        <v>19788.761733397278</v>
      </c>
      <c r="E581" s="10">
        <f>MAX(0,('1-Input'!$B$10-C581-D581))/(1-'P-Parametri'!$B$31*MAX(0,IF(F580&lt;=0,0,(F580-G580)/F580)))</f>
        <v>9211.2382666027224</v>
      </c>
      <c r="F581" s="10">
        <f>((F580-E581+MAX(0,-('1-Input'!$B$10-C581-D581)))*(1+B581))*(1-'P-Parametri'!$B$32)</f>
        <v>381861.50278036861</v>
      </c>
      <c r="G581" s="10">
        <f>IF(F580&lt;=0,G580,G580*(1-E581/F580))+MAX(0,-('1-Input'!$B$10-C581-D581))</f>
        <v>502210.71453595965</v>
      </c>
      <c r="H581" s="9">
        <f t="shared" si="13"/>
        <v>1</v>
      </c>
    </row>
    <row r="582" spans="1:8">
      <c r="A582" s="9">
        <f t="shared" si="12"/>
        <v>8</v>
      </c>
      <c r="B582" s="12">
        <f>IF($A582='P-Parametri'!$C$47,'P-Parametri'!$B$34,IF($A582='P-Parametri'!$C$48,'P-Parametri'!$C$34,'P-Parametri'!$C$50))</f>
        <v>2.7158250435358244E-2</v>
      </c>
      <c r="C582" s="10">
        <f>IF($A582&lt;='1-Input'!$B$26,0,IF($A582='1-Input'!$B$26+1,('1-Input'!$B$23+'5-Leve'!$O$7)*'1-Input'!$B$27,'1-Input'!$B$23+'5-Leve'!$O$7))</f>
        <v>0</v>
      </c>
      <c r="D582" s="10">
        <f>IF(AND($A582&gt;=1,$A582&lt;1+'1-Input'!$C$12),'5-Leve'!$N$7,0)</f>
        <v>19788.761733397278</v>
      </c>
      <c r="E582" s="10">
        <f>MAX(0,('1-Input'!$B$10-C582-D582))/(1-'P-Parametri'!$B$31*MAX(0,IF(F581&lt;=0,0,(F581-G581)/F581)))</f>
        <v>9211.2382666027224</v>
      </c>
      <c r="F582" s="10">
        <f>((F581-E582+MAX(0,-('1-Input'!$B$10-C582-D582)))*(1+B582))*(1-'P-Parametri'!$B$32)</f>
        <v>382005.25213478872</v>
      </c>
      <c r="G582" s="10">
        <f>IF(F581&lt;=0,G581,G581*(1-E582/F581))+MAX(0,-('1-Input'!$B$10-C582-D582))</f>
        <v>490096.42043207819</v>
      </c>
      <c r="H582" s="9">
        <f t="shared" si="13"/>
        <v>1</v>
      </c>
    </row>
    <row r="583" spans="1:8">
      <c r="A583" s="9">
        <f t="shared" si="12"/>
        <v>9</v>
      </c>
      <c r="B583" s="12">
        <f>IF($A583='P-Parametri'!$C$47,'P-Parametri'!$B$34,IF($A583='P-Parametri'!$C$48,'P-Parametri'!$C$34,'P-Parametri'!$C$50))</f>
        <v>2.7158250435358244E-2</v>
      </c>
      <c r="C583" s="10">
        <f>IF($A583&lt;='1-Input'!$B$26,0,IF($A583='1-Input'!$B$26+1,('1-Input'!$B$23+'5-Leve'!$O$7)*'1-Input'!$B$27,'1-Input'!$B$23+'5-Leve'!$O$7))</f>
        <v>0</v>
      </c>
      <c r="D583" s="10">
        <f>IF(AND($A583&gt;=1,$A583&lt;1+'1-Input'!$C$12),'5-Leve'!$N$7,0)</f>
        <v>19788.761733397278</v>
      </c>
      <c r="E583" s="10">
        <f>MAX(0,('1-Input'!$B$10-C583-D583))/(1-'P-Parametri'!$B$31*MAX(0,IF(F582&lt;=0,0,(F582-G582)/F582)))</f>
        <v>9211.2382666027224</v>
      </c>
      <c r="F583" s="10">
        <f>((F582-E583+MAX(0,-('1-Input'!$B$10-C583-D583)))*(1+B583))*(1-'P-Parametri'!$B$32)</f>
        <v>382152.61016350531</v>
      </c>
      <c r="G583" s="10">
        <f>IF(F582&lt;=0,G582,G582*(1-E583/F582))+MAX(0,-('1-Input'!$B$10-C583-D583))</f>
        <v>478278.79521100898</v>
      </c>
      <c r="H583" s="9">
        <f t="shared" si="13"/>
        <v>1</v>
      </c>
    </row>
    <row r="584" spans="1:8">
      <c r="A584" s="9">
        <f t="shared" si="12"/>
        <v>10</v>
      </c>
      <c r="B584" s="12">
        <f>IF($A584='P-Parametri'!$C$47,'P-Parametri'!$B$34,IF($A584='P-Parametri'!$C$48,'P-Parametri'!$C$34,'P-Parametri'!$C$50))</f>
        <v>2.7158250435358244E-2</v>
      </c>
      <c r="C584" s="10">
        <f>IF($A584&lt;='1-Input'!$B$26,0,IF($A584='1-Input'!$B$26+1,('1-Input'!$B$23+'5-Leve'!$O$7)*'1-Input'!$B$27,'1-Input'!$B$23+'5-Leve'!$O$7))</f>
        <v>0</v>
      </c>
      <c r="D584" s="10">
        <f>IF(AND($A584&gt;=1,$A584&lt;1+'1-Input'!$C$12),'5-Leve'!$N$7,0)</f>
        <v>19788.761733397278</v>
      </c>
      <c r="E584" s="10">
        <f>MAX(0,('1-Input'!$B$10-C584-D584))/(1-'P-Parametri'!$B$31*MAX(0,IF(F583&lt;=0,0,(F583-G583)/F583)))</f>
        <v>9211.2382666027224</v>
      </c>
      <c r="F584" s="10">
        <f>((F583-E584+MAX(0,-('1-Input'!$B$10-C584-D584)))*(1+B584))*(1-'P-Parametri'!$B$32)</f>
        <v>382303.66745843954</v>
      </c>
      <c r="G584" s="10">
        <f>IF(F583&lt;=0,G583,G583*(1-E584/F583))+MAX(0,-('1-Input'!$B$10-C584-D584))</f>
        <v>466750.57370110654</v>
      </c>
      <c r="H584" s="9">
        <f t="shared" si="13"/>
        <v>1</v>
      </c>
    </row>
    <row r="585" spans="1:8">
      <c r="A585" s="9">
        <f t="shared" si="12"/>
        <v>11</v>
      </c>
      <c r="B585" s="12">
        <f>IF($A585='P-Parametri'!$C$47,'P-Parametri'!$B$34,IF($A585='P-Parametri'!$C$48,'P-Parametri'!$C$34,'P-Parametri'!$C$50))</f>
        <v>2.7158250435358244E-2</v>
      </c>
      <c r="C585" s="10">
        <f>IF($A585&lt;='1-Input'!$B$26,0,IF($A585='1-Input'!$B$26+1,('1-Input'!$B$23+'5-Leve'!$O$7)*'1-Input'!$B$27,'1-Input'!$B$23+'5-Leve'!$O$7))</f>
        <v>0</v>
      </c>
      <c r="D585" s="10">
        <f>IF(AND($A585&gt;=1,$A585&lt;1+'1-Input'!$C$12),'5-Leve'!$N$7,0)</f>
        <v>0</v>
      </c>
      <c r="E585" s="10">
        <f>MAX(0,('1-Input'!$B$10-C585-D585))/(1-'P-Parametri'!$B$31*MAX(0,IF(F584&lt;=0,0,(F584-G584)/F584)))</f>
        <v>29000</v>
      </c>
      <c r="F585" s="10">
        <f>((F584-E585+MAX(0,-('1-Input'!$B$10-C585-D585)))*(1+B585))*(1-'P-Parametri'!$B$32)</f>
        <v>362172.97938512836</v>
      </c>
      <c r="G585" s="10">
        <f>IF(F584&lt;=0,G584,G584*(1-E585/F584))+MAX(0,-('1-Input'!$B$10-C585-D585))</f>
        <v>431344.77514490107</v>
      </c>
      <c r="H585" s="9">
        <f t="shared" si="13"/>
        <v>1</v>
      </c>
    </row>
    <row r="586" spans="1:8">
      <c r="A586" s="9">
        <f t="shared" si="12"/>
        <v>12</v>
      </c>
      <c r="B586" s="12">
        <f>IF($A586='P-Parametri'!$C$47,'P-Parametri'!$B$34,IF($A586='P-Parametri'!$C$48,'P-Parametri'!$C$34,'P-Parametri'!$C$50))</f>
        <v>2.7158250435358244E-2</v>
      </c>
      <c r="C586" s="10">
        <f>IF($A586&lt;='1-Input'!$B$26,0,IF($A586='1-Input'!$B$26+1,('1-Input'!$B$23+'5-Leve'!$O$7)*'1-Input'!$B$27,'1-Input'!$B$23+'5-Leve'!$O$7))</f>
        <v>0</v>
      </c>
      <c r="D586" s="10">
        <f>IF(AND($A586&gt;=1,$A586&lt;1+'1-Input'!$C$12),'5-Leve'!$N$7,0)</f>
        <v>0</v>
      </c>
      <c r="E586" s="10">
        <f>MAX(0,('1-Input'!$B$10-C586-D586))/(1-'P-Parametri'!$B$31*MAX(0,IF(F585&lt;=0,0,(F585-G585)/F585)))</f>
        <v>29000</v>
      </c>
      <c r="F586" s="10">
        <f>((F585-E586+MAX(0,-('1-Input'!$B$10-C586-D586)))*(1+B586))*(1-'P-Parametri'!$B$32)</f>
        <v>341536.93184836896</v>
      </c>
      <c r="G586" s="10">
        <f>IF(F585&lt;=0,G585,G585*(1-E586/F585))+MAX(0,-('1-Input'!$B$10-C586-D586))</f>
        <v>396806.03484340472</v>
      </c>
      <c r="H586" s="9">
        <f t="shared" si="13"/>
        <v>1</v>
      </c>
    </row>
    <row r="587" spans="1:8">
      <c r="A587" s="9">
        <f t="shared" si="12"/>
        <v>13</v>
      </c>
      <c r="B587" s="12">
        <f>IF($A587='P-Parametri'!$C$47,'P-Parametri'!$B$34,IF($A587='P-Parametri'!$C$48,'P-Parametri'!$C$34,'P-Parametri'!$C$50))</f>
        <v>2.7158250435358244E-2</v>
      </c>
      <c r="C587" s="10">
        <f>IF($A587&lt;='1-Input'!$B$26,0,IF($A587='1-Input'!$B$26+1,('1-Input'!$B$23+'5-Leve'!$O$7)*'1-Input'!$B$27,'1-Input'!$B$23+'5-Leve'!$O$7))</f>
        <v>0</v>
      </c>
      <c r="D587" s="10">
        <f>IF(AND($A587&gt;=1,$A587&lt;1+'1-Input'!$C$12),'5-Leve'!$N$7,0)</f>
        <v>0</v>
      </c>
      <c r="E587" s="10">
        <f>MAX(0,('1-Input'!$B$10-C587-D587))/(1-'P-Parametri'!$B$31*MAX(0,IF(F586&lt;=0,0,(F586-G586)/F586)))</f>
        <v>29000</v>
      </c>
      <c r="F587" s="10">
        <f>((F586-E587+MAX(0,-('1-Input'!$B$10-C587-D587)))*(1+B587))*(1-'P-Parametri'!$B$32)</f>
        <v>320382.83833757782</v>
      </c>
      <c r="G587" s="10">
        <f>IF(F586&lt;=0,G586,G586*(1-E587/F586))+MAX(0,-('1-Input'!$B$10-C587-D587))</f>
        <v>363113.11926855956</v>
      </c>
      <c r="H587" s="9">
        <f t="shared" si="13"/>
        <v>1</v>
      </c>
    </row>
    <row r="588" spans="1:8">
      <c r="A588" s="9">
        <f t="shared" si="12"/>
        <v>14</v>
      </c>
      <c r="B588" s="12">
        <f>IF($A588='P-Parametri'!$C$47,'P-Parametri'!$B$34,IF($A588='P-Parametri'!$C$48,'P-Parametri'!$C$34,'P-Parametri'!$C$50))</f>
        <v>2.7158250435358244E-2</v>
      </c>
      <c r="C588" s="10">
        <f>IF($A588&lt;='1-Input'!$B$26,0,IF($A588='1-Input'!$B$26+1,('1-Input'!$B$23+'5-Leve'!$O$7)*'1-Input'!$B$27,'1-Input'!$B$23+'5-Leve'!$O$7))</f>
        <v>0</v>
      </c>
      <c r="D588" s="10">
        <f>IF(AND($A588&gt;=1,$A588&lt;1+'1-Input'!$C$12),'5-Leve'!$N$7,0)</f>
        <v>0</v>
      </c>
      <c r="E588" s="10">
        <f>MAX(0,('1-Input'!$B$10-C588-D588))/(1-'P-Parametri'!$B$31*MAX(0,IF(F587&lt;=0,0,(F587-G587)/F587)))</f>
        <v>29000</v>
      </c>
      <c r="F588" s="10">
        <f>((F587-E588+MAX(0,-('1-Input'!$B$10-C588-D588)))*(1+B588))*(1-'P-Parametri'!$B$32)</f>
        <v>298697.69386084785</v>
      </c>
      <c r="G588" s="10">
        <f>IF(F587&lt;=0,G587,G587*(1-E588/F587))+MAX(0,-('1-Input'!$B$10-C588-D588))</f>
        <v>330245.31488356693</v>
      </c>
      <c r="H588" s="9">
        <f t="shared" si="13"/>
        <v>1</v>
      </c>
    </row>
    <row r="589" spans="1:8">
      <c r="A589" s="9">
        <f t="shared" si="12"/>
        <v>15</v>
      </c>
      <c r="B589" s="12">
        <f>IF($A589='P-Parametri'!$C$47,'P-Parametri'!$B$34,IF($A589='P-Parametri'!$C$48,'P-Parametri'!$C$34,'P-Parametri'!$C$50))</f>
        <v>2.7158250435358244E-2</v>
      </c>
      <c r="C589" s="10">
        <f>IF($A589&lt;='1-Input'!$B$26,0,IF($A589='1-Input'!$B$26+1,('1-Input'!$B$23+'5-Leve'!$O$7)*'1-Input'!$B$27,'1-Input'!$B$23+'5-Leve'!$O$7))</f>
        <v>0</v>
      </c>
      <c r="D589" s="10">
        <f>IF(AND($A589&gt;=1,$A589&lt;1+'1-Input'!$C$12),'5-Leve'!$N$7,0)</f>
        <v>0</v>
      </c>
      <c r="E589" s="10">
        <f>MAX(0,('1-Input'!$B$10-C589-D589))/(1-'P-Parametri'!$B$31*MAX(0,IF(F588&lt;=0,0,(F588-G588)/F588)))</f>
        <v>29000</v>
      </c>
      <c r="F589" s="10">
        <f>((F588-E589+MAX(0,-('1-Input'!$B$10-C589-D589)))*(1+B589))*(1-'P-Parametri'!$B$32)</f>
        <v>276468.16694981424</v>
      </c>
      <c r="G589" s="10">
        <f>IF(F588&lt;=0,G588,G588*(1-E589/F588))+MAX(0,-('1-Input'!$B$10-C589-D589))</f>
        <v>298182.41540873848</v>
      </c>
      <c r="H589" s="9">
        <f t="shared" si="13"/>
        <v>1</v>
      </c>
    </row>
    <row r="590" spans="1:8">
      <c r="A590" s="9">
        <f t="shared" si="12"/>
        <v>16</v>
      </c>
      <c r="B590" s="12">
        <f>IF($A590='P-Parametri'!$C$47,'P-Parametri'!$B$34,IF($A590='P-Parametri'!$C$48,'P-Parametri'!$C$34,'P-Parametri'!$C$50))</f>
        <v>2.7158250435358244E-2</v>
      </c>
      <c r="C590" s="10">
        <f>IF($A590&lt;='1-Input'!$B$26,0,IF($A590='1-Input'!$B$26+1,('1-Input'!$B$23+'5-Leve'!$O$7)*'1-Input'!$B$27,'1-Input'!$B$23+'5-Leve'!$O$7))</f>
        <v>0</v>
      </c>
      <c r="D590" s="10">
        <f>IF(AND($A590&gt;=1,$A590&lt;1+'1-Input'!$C$12),'5-Leve'!$N$7,0)</f>
        <v>0</v>
      </c>
      <c r="E590" s="10">
        <f>MAX(0,('1-Input'!$B$10-C590-D590))/(1-'P-Parametri'!$B$31*MAX(0,IF(F589&lt;=0,0,(F589-G589)/F589)))</f>
        <v>29000</v>
      </c>
      <c r="F590" s="10">
        <f>((F589-E590+MAX(0,-('1-Input'!$B$10-C590-D590)))*(1+B590))*(1-'P-Parametri'!$B$32)</f>
        <v>253680.59146381111</v>
      </c>
      <c r="G590" s="10">
        <f>IF(F589&lt;=0,G589,G589*(1-E590/F589))+MAX(0,-('1-Input'!$B$10-C590-D590))</f>
        <v>266904.70939919597</v>
      </c>
      <c r="H590" s="9">
        <f t="shared" si="13"/>
        <v>1</v>
      </c>
    </row>
    <row r="591" spans="1:8">
      <c r="A591" s="9">
        <f t="shared" si="12"/>
        <v>17</v>
      </c>
      <c r="B591" s="12">
        <f>IF($A591='P-Parametri'!$C$47,'P-Parametri'!$B$34,IF($A591='P-Parametri'!$C$48,'P-Parametri'!$C$34,'P-Parametri'!$C$50))</f>
        <v>2.7158250435358244E-2</v>
      </c>
      <c r="C591" s="10">
        <f>IF($A591&lt;='1-Input'!$B$26,0,IF($A591='1-Input'!$B$26+1,('1-Input'!$B$23+'5-Leve'!$O$7)*'1-Input'!$B$27,'1-Input'!$B$23+'5-Leve'!$O$7))</f>
        <v>0</v>
      </c>
      <c r="D591" s="10">
        <f>IF(AND($A591&gt;=1,$A591&lt;1+'1-Input'!$C$12),'5-Leve'!$N$7,0)</f>
        <v>0</v>
      </c>
      <c r="E591" s="10">
        <f>MAX(0,('1-Input'!$B$10-C591-D591))/(1-'P-Parametri'!$B$31*MAX(0,IF(F590&lt;=0,0,(F590-G590)/F590)))</f>
        <v>29000</v>
      </c>
      <c r="F591" s="10">
        <f>((F590-E591+MAX(0,-('1-Input'!$B$10-C591-D591)))*(1+B591))*(1-'P-Parametri'!$B$32)</f>
        <v>230320.9581882802</v>
      </c>
      <c r="G591" s="10">
        <f>IF(F590&lt;=0,G590,G590*(1-E591/F590))+MAX(0,-('1-Input'!$B$10-C591-D591))</f>
        <v>236392.96812678227</v>
      </c>
      <c r="H591" s="9">
        <f t="shared" si="13"/>
        <v>1</v>
      </c>
    </row>
    <row r="592" spans="1:8">
      <c r="A592" s="9">
        <f t="shared" si="12"/>
        <v>18</v>
      </c>
      <c r="B592" s="12">
        <f>IF($A592='P-Parametri'!$C$47,'P-Parametri'!$B$34,IF($A592='P-Parametri'!$C$48,'P-Parametri'!$C$34,'P-Parametri'!$C$50))</f>
        <v>2.7158250435358244E-2</v>
      </c>
      <c r="C592" s="10">
        <f>IF($A592&lt;='1-Input'!$B$26,0,IF($A592='1-Input'!$B$26+1,('1-Input'!$B$23+'5-Leve'!$O$7)*'1-Input'!$B$27,'1-Input'!$B$23+'5-Leve'!$O$7))</f>
        <v>0</v>
      </c>
      <c r="D592" s="10">
        <f>IF(AND($A592&gt;=1,$A592&lt;1+'1-Input'!$C$12),'5-Leve'!$N$7,0)</f>
        <v>0</v>
      </c>
      <c r="E592" s="10">
        <f>MAX(0,('1-Input'!$B$10-C592-D592))/(1-'P-Parametri'!$B$31*MAX(0,IF(F591&lt;=0,0,(F591-G591)/F591)))</f>
        <v>29000</v>
      </c>
      <c r="F592" s="10">
        <f>((F591-E592+MAX(0,-('1-Input'!$B$10-C592-D592)))*(1+B592))*(1-'P-Parametri'!$B$32)</f>
        <v>206374.90622226649</v>
      </c>
      <c r="G592" s="10">
        <f>IF(F591&lt;=0,G591,G591*(1-E592/F591))+MAX(0,-('1-Input'!$B$10-C592-D592))</f>
        <v>206628.43375873481</v>
      </c>
      <c r="H592" s="9">
        <f t="shared" si="13"/>
        <v>1</v>
      </c>
    </row>
    <row r="593" spans="1:8">
      <c r="A593" s="9">
        <f t="shared" si="12"/>
        <v>19</v>
      </c>
      <c r="B593" s="12">
        <f>IF($A593='P-Parametri'!$C$47,'P-Parametri'!$B$34,IF($A593='P-Parametri'!$C$48,'P-Parametri'!$C$34,'P-Parametri'!$C$50))</f>
        <v>2.7158250435358244E-2</v>
      </c>
      <c r="C593" s="10">
        <f>IF($A593&lt;='1-Input'!$B$26,0,IF($A593='1-Input'!$B$26+1,('1-Input'!$B$23+'5-Leve'!$O$7)*'1-Input'!$B$27,'1-Input'!$B$23+'5-Leve'!$O$7))</f>
        <v>6341.3090481732143</v>
      </c>
      <c r="D593" s="10">
        <f>IF(AND($A593&gt;=1,$A593&lt;1+'1-Input'!$C$12),'5-Leve'!$N$7,0)</f>
        <v>0</v>
      </c>
      <c r="E593" s="10">
        <f>MAX(0,('1-Input'!$B$10-C593-D593))/(1-'P-Parametri'!$B$31*MAX(0,IF(F592&lt;=0,0,(F592-G592)/F592)))</f>
        <v>22658.690951826786</v>
      </c>
      <c r="F593" s="10">
        <f>((F592-E593+MAX(0,-('1-Input'!$B$10-C593-D593)))*(1+B593))*(1-'P-Parametri'!$B$32)</f>
        <v>188328.21500128292</v>
      </c>
      <c r="G593" s="10">
        <f>IF(F592&lt;=0,G592,G592*(1-E593/F592))+MAX(0,-('1-Input'!$B$10-C593-D593))</f>
        <v>183941.90704818247</v>
      </c>
      <c r="H593" s="9">
        <f t="shared" si="13"/>
        <v>1</v>
      </c>
    </row>
    <row r="594" spans="1:8">
      <c r="A594" s="9">
        <f t="shared" si="12"/>
        <v>20</v>
      </c>
      <c r="B594" s="12">
        <f>IF($A594='P-Parametri'!$C$47,'P-Parametri'!$B$34,IF($A594='P-Parametri'!$C$48,'P-Parametri'!$C$34,'P-Parametri'!$C$50))</f>
        <v>2.7158250435358244E-2</v>
      </c>
      <c r="C594" s="10">
        <f>IF($A594&lt;='1-Input'!$B$26,0,IF($A594='1-Input'!$B$26+1,('1-Input'!$B$23+'5-Leve'!$O$7)*'1-Input'!$B$27,'1-Input'!$B$23+'5-Leve'!$O$7))</f>
        <v>19023.927144519912</v>
      </c>
      <c r="D594" s="10">
        <f>IF(AND($A594&gt;=1,$A594&lt;1+'1-Input'!$C$12),'5-Leve'!$N$7,0)</f>
        <v>0</v>
      </c>
      <c r="E594" s="10">
        <f>MAX(0,('1-Input'!$B$10-C594-D594))/(1-'P-Parametri'!$B$31*MAX(0,IF(F593&lt;=0,0,(F593-G593)/F593)))</f>
        <v>10036.852002023103</v>
      </c>
      <c r="F594" s="10">
        <f>((F593-E594+MAX(0,-('1-Input'!$B$10-C594-D594)))*(1+B594))*(1-'P-Parametri'!$B$32)</f>
        <v>182767.17759708298</v>
      </c>
      <c r="G594" s="10">
        <f>IF(F593&lt;=0,G593,G593*(1-E594/F593))+MAX(0,-('1-Input'!$B$10-C594-D594))</f>
        <v>174138.82099440173</v>
      </c>
      <c r="H594" s="9">
        <f t="shared" si="13"/>
        <v>1</v>
      </c>
    </row>
    <row r="595" spans="1:8">
      <c r="A595" s="9">
        <f t="shared" si="12"/>
        <v>21</v>
      </c>
      <c r="B595" s="12">
        <f>IF($A595='P-Parametri'!$C$47,'P-Parametri'!$B$34,IF($A595='P-Parametri'!$C$48,'P-Parametri'!$C$34,'P-Parametri'!$C$50))</f>
        <v>2.7158250435358244E-2</v>
      </c>
      <c r="C595" s="10">
        <f>IF($A595&lt;='1-Input'!$B$26,0,IF($A595='1-Input'!$B$26+1,('1-Input'!$B$23+'5-Leve'!$O$7)*'1-Input'!$B$27,'1-Input'!$B$23+'5-Leve'!$O$7))</f>
        <v>19023.927144519912</v>
      </c>
      <c r="D595" s="10">
        <f>IF(AND($A595&gt;=1,$A595&lt;1+'1-Input'!$C$12),'5-Leve'!$N$7,0)</f>
        <v>0</v>
      </c>
      <c r="E595" s="10">
        <f>MAX(0,('1-Input'!$B$10-C595-D595))/(1-'P-Parametri'!$B$31*MAX(0,IF(F594&lt;=0,0,(F594-G594)/F594)))</f>
        <v>10100.045700383262</v>
      </c>
      <c r="F595" s="10">
        <f>((F594-E595+MAX(0,-('1-Input'!$B$10-C595-D595)))*(1+B595))*(1-'P-Parametri'!$B$32)</f>
        <v>177001.75616849193</v>
      </c>
      <c r="G595" s="10">
        <f>IF(F594&lt;=0,G594,G594*(1-E595/F594))+MAX(0,-('1-Input'!$B$10-C595-D595))</f>
        <v>164515.59392826143</v>
      </c>
      <c r="H595" s="9">
        <f t="shared" si="13"/>
        <v>1</v>
      </c>
    </row>
    <row r="596" spans="1:8">
      <c r="A596" s="9">
        <f t="shared" si="12"/>
        <v>22</v>
      </c>
      <c r="B596" s="12">
        <f>IF($A596='P-Parametri'!$C$47,'P-Parametri'!$B$34,IF($A596='P-Parametri'!$C$48,'P-Parametri'!$C$34,'P-Parametri'!$C$50))</f>
        <v>2.7158250435358244E-2</v>
      </c>
      <c r="C596" s="10">
        <f>IF($A596&lt;='1-Input'!$B$26,0,IF($A596='1-Input'!$B$26+1,('1-Input'!$B$23+'5-Leve'!$O$7)*'1-Input'!$B$27,'1-Input'!$B$23+'5-Leve'!$O$7))</f>
        <v>19023.927144519912</v>
      </c>
      <c r="D596" s="10">
        <f>IF(AND($A596&gt;=1,$A596&lt;1+'1-Input'!$C$12),'5-Leve'!$N$7,0)</f>
        <v>0</v>
      </c>
      <c r="E596" s="10">
        <f>MAX(0,('1-Input'!$B$10-C596-D596))/(1-'P-Parametri'!$B$31*MAX(0,IF(F595&lt;=0,0,(F595-G595)/F595)))</f>
        <v>10162.463340420272</v>
      </c>
      <c r="F596" s="10">
        <f>((F595-E596+MAX(0,-('1-Input'!$B$10-C596-D596)))*(1+B596))*(1-'P-Parametri'!$B$32)</f>
        <v>171027.61541290418</v>
      </c>
      <c r="G596" s="10">
        <f>IF(F595&lt;=0,G595,G595*(1-E596/F595))+MAX(0,-('1-Input'!$B$10-C596-D596))</f>
        <v>155070.01706838032</v>
      </c>
      <c r="H596" s="9">
        <f t="shared" si="13"/>
        <v>1</v>
      </c>
    </row>
    <row r="597" spans="1:8">
      <c r="A597" s="9">
        <f t="shared" si="12"/>
        <v>23</v>
      </c>
      <c r="B597" s="12">
        <f>IF($A597='P-Parametri'!$C$47,'P-Parametri'!$B$34,IF($A597='P-Parametri'!$C$48,'P-Parametri'!$C$34,'P-Parametri'!$C$50))</f>
        <v>2.7158250435358244E-2</v>
      </c>
      <c r="C597" s="10">
        <f>IF($A597&lt;='1-Input'!$B$26,0,IF($A597='1-Input'!$B$26+1,('1-Input'!$B$23+'5-Leve'!$O$7)*'1-Input'!$B$27,'1-Input'!$B$23+'5-Leve'!$O$7))</f>
        <v>19023.927144519912</v>
      </c>
      <c r="D597" s="10">
        <f>IF(AND($A597&gt;=1,$A597&lt;1+'1-Input'!$C$12),'5-Leve'!$N$7,0)</f>
        <v>0</v>
      </c>
      <c r="E597" s="10">
        <f>MAX(0,('1-Input'!$B$10-C597-D597))/(1-'P-Parametri'!$B$31*MAX(0,IF(F596&lt;=0,0,(F596-G596)/F596)))</f>
        <v>10224.10029983461</v>
      </c>
      <c r="F597" s="10">
        <f>((F596-E597+MAX(0,-('1-Input'!$B$10-C597-D597)))*(1+B597))*(1-'P-Parametri'!$B$32)</f>
        <v>164840.31593290143</v>
      </c>
      <c r="G597" s="10">
        <f>IF(F596&lt;=0,G596,G596*(1-E597/F596))+MAX(0,-('1-Input'!$B$10-C597-D597))</f>
        <v>145799.86847760156</v>
      </c>
      <c r="H597" s="9">
        <f t="shared" si="13"/>
        <v>1</v>
      </c>
    </row>
    <row r="598" spans="1:8">
      <c r="A598" s="9">
        <f t="shared" si="12"/>
        <v>24</v>
      </c>
      <c r="B598" s="12">
        <f>IF($A598='P-Parametri'!$C$47,'P-Parametri'!$B$34,IF($A598='P-Parametri'!$C$48,'P-Parametri'!$C$34,'P-Parametri'!$C$50))</f>
        <v>2.7158250435358244E-2</v>
      </c>
      <c r="C598" s="10">
        <f>IF($A598&lt;='1-Input'!$B$26,0,IF($A598='1-Input'!$B$26+1,('1-Input'!$B$23+'5-Leve'!$O$7)*'1-Input'!$B$27,'1-Input'!$B$23+'5-Leve'!$O$7))</f>
        <v>19023.927144519912</v>
      </c>
      <c r="D598" s="10">
        <f>IF(AND($A598&gt;=1,$A598&lt;1+'1-Input'!$C$12),'5-Leve'!$N$7,0)</f>
        <v>0</v>
      </c>
      <c r="E598" s="10">
        <f>MAX(0,('1-Input'!$B$10-C598-D598))/(1-'P-Parametri'!$B$31*MAX(0,IF(F597&lt;=0,0,(F597-G597)/F597)))</f>
        <v>10284.952545048443</v>
      </c>
      <c r="F598" s="10">
        <f>((F597-E598+MAX(0,-('1-Input'!$B$10-C598-D598)))*(1+B598))*(1-'P-Parametri'!$B$32)</f>
        <v>158435.31101956239</v>
      </c>
      <c r="G598" s="10">
        <f>IF(F597&lt;=0,G597,G597*(1-E598/F597))+MAX(0,-('1-Input'!$B$10-C598-D598))</f>
        <v>136702.91473858527</v>
      </c>
      <c r="H598" s="9">
        <f t="shared" si="13"/>
        <v>1</v>
      </c>
    </row>
    <row r="599" spans="1:8">
      <c r="A599" s="9">
        <f t="shared" si="12"/>
        <v>25</v>
      </c>
      <c r="B599" s="12">
        <f>IF($A599='P-Parametri'!$C$47,'P-Parametri'!$B$34,IF($A599='P-Parametri'!$C$48,'P-Parametri'!$C$34,'P-Parametri'!$C$50))</f>
        <v>2.7158250435358244E-2</v>
      </c>
      <c r="C599" s="10">
        <f>IF($A599&lt;='1-Input'!$B$26,0,IF($A599='1-Input'!$B$26+1,('1-Input'!$B$23+'5-Leve'!$O$7)*'1-Input'!$B$27,'1-Input'!$B$23+'5-Leve'!$O$7))</f>
        <v>19023.927144519912</v>
      </c>
      <c r="D599" s="10">
        <f>IF(AND($A599&gt;=1,$A599&lt;1+'1-Input'!$C$12),'5-Leve'!$N$7,0)</f>
        <v>0</v>
      </c>
      <c r="E599" s="10">
        <f>MAX(0,('1-Input'!$B$10-C599-D599))/(1-'P-Parametri'!$B$31*MAX(0,IF(F598&lt;=0,0,(F598-G598)/F598)))</f>
        <v>10345.016620697284</v>
      </c>
      <c r="F599" s="10">
        <f>((F598-E599+MAX(0,-('1-Input'!$B$10-C599-D599)))*(1+B599))*(1-'P-Parametri'!$B$32)</f>
        <v>151807.94336579303</v>
      </c>
      <c r="G599" s="10">
        <f>IF(F598&lt;=0,G598,G598*(1-E599/F598))+MAX(0,-('1-Input'!$B$10-C599-D599))</f>
        <v>127776.91259949259</v>
      </c>
      <c r="H599" s="9">
        <f t="shared" si="13"/>
        <v>1</v>
      </c>
    </row>
    <row r="600" spans="1:8">
      <c r="A600" s="9">
        <f t="shared" si="12"/>
        <v>26</v>
      </c>
      <c r="B600" s="12">
        <f>IF($A600='P-Parametri'!$C$47,'P-Parametri'!$B$34,IF($A600='P-Parametri'!$C$48,'P-Parametri'!$C$34,'P-Parametri'!$C$50))</f>
        <v>2.7158250435358244E-2</v>
      </c>
      <c r="C600" s="10">
        <f>IF($A600&lt;='1-Input'!$B$26,0,IF($A600='1-Input'!$B$26+1,('1-Input'!$B$23+'5-Leve'!$O$7)*'1-Input'!$B$27,'1-Input'!$B$23+'5-Leve'!$O$7))</f>
        <v>19023.927144519912</v>
      </c>
      <c r="D600" s="10">
        <f>IF(AND($A600&gt;=1,$A600&lt;1+'1-Input'!$C$12),'5-Leve'!$N$7,0)</f>
        <v>0</v>
      </c>
      <c r="E600" s="10">
        <f>MAX(0,('1-Input'!$B$10-C600-D600))/(1-'P-Parametri'!$B$31*MAX(0,IF(F599&lt;=0,0,(F599-G599)/F599)))</f>
        <v>10404.289638501015</v>
      </c>
      <c r="F600" s="10">
        <f>((F599-E600+MAX(0,-('1-Input'!$B$10-C600-D600)))*(1+B600))*(1-'P-Parametri'!$B$32)</f>
        <v>144953.44170855713</v>
      </c>
      <c r="G600" s="10">
        <f>IF(F599&lt;=0,G599,G599*(1-E600/F599))+MAX(0,-('1-Input'!$B$10-C600-D600))</f>
        <v>119019.61058799514</v>
      </c>
      <c r="H600" s="9">
        <f t="shared" si="13"/>
        <v>1</v>
      </c>
    </row>
    <row r="601" spans="1:8">
      <c r="A601" s="9">
        <f t="shared" si="12"/>
        <v>27</v>
      </c>
      <c r="B601" s="12">
        <f>IF($A601='P-Parametri'!$C$47,'P-Parametri'!$B$34,IF($A601='P-Parametri'!$C$48,'P-Parametri'!$C$34,'P-Parametri'!$C$50))</f>
        <v>2.7158250435358244E-2</v>
      </c>
      <c r="C601" s="10">
        <f>IF($A601&lt;='1-Input'!$B$26,0,IF($A601='1-Input'!$B$26+1,('1-Input'!$B$23+'5-Leve'!$O$7)*'1-Input'!$B$27,'1-Input'!$B$23+'5-Leve'!$O$7))</f>
        <v>19023.927144519912</v>
      </c>
      <c r="D601" s="10">
        <f>IF(AND($A601&gt;=1,$A601&lt;1+'1-Input'!$C$12),'5-Leve'!$N$7,0)</f>
        <v>0</v>
      </c>
      <c r="E601" s="10">
        <f>MAX(0,('1-Input'!$B$10-C601-D601))/(1-'P-Parametri'!$B$31*MAX(0,IF(F600&lt;=0,0,(F600-G600)/F600)))</f>
        <v>10462.769265561388</v>
      </c>
      <c r="F601" s="10">
        <f>((F600-E601+MAX(0,-('1-Input'!$B$10-C601-D601)))*(1+B601))*(1-'P-Parametri'!$B$32)</f>
        <v>137866.91739880951</v>
      </c>
      <c r="G601" s="10">
        <f>IF(F600&lt;=0,G600,G600*(1-E601/F600))+MAX(0,-('1-Input'!$B$10-C601-D601))</f>
        <v>110428.75059197721</v>
      </c>
      <c r="H601" s="9">
        <f t="shared" si="13"/>
        <v>1</v>
      </c>
    </row>
    <row r="602" spans="1:8">
      <c r="A602" s="9">
        <f t="shared" si="12"/>
        <v>28</v>
      </c>
      <c r="B602" s="12">
        <f>IF($A602='P-Parametri'!$C$47,'P-Parametri'!$B$34,IF($A602='P-Parametri'!$C$48,'P-Parametri'!$C$34,'P-Parametri'!$C$50))</f>
        <v>2.7158250435358244E-2</v>
      </c>
      <c r="C602" s="10">
        <f>IF($A602&lt;='1-Input'!$B$26,0,IF($A602='1-Input'!$B$26+1,('1-Input'!$B$23+'5-Leve'!$O$7)*'1-Input'!$B$27,'1-Input'!$B$23+'5-Leve'!$O$7))</f>
        <v>19023.927144519912</v>
      </c>
      <c r="D602" s="10">
        <f>IF(AND($A602&gt;=1,$A602&lt;1+'1-Input'!$C$12),'5-Leve'!$N$7,0)</f>
        <v>0</v>
      </c>
      <c r="E602" s="10">
        <f>MAX(0,('1-Input'!$B$10-C602-D602))/(1-'P-Parametri'!$B$31*MAX(0,IF(F601&lt;=0,0,(F601-G601)/F601)))</f>
        <v>10520.453712132818</v>
      </c>
      <c r="F602" s="10">
        <f>((F601-E602+MAX(0,-('1-Input'!$B$10-C602-D602)))*(1+B602))*(1-'P-Parametri'!$B$32)</f>
        <v>130543.36089785765</v>
      </c>
      <c r="G602" s="10">
        <f>IF(F601&lt;=0,G601,G601*(1-E602/F601))+MAX(0,-('1-Input'!$B$10-C602-D602))</f>
        <v>102002.06940543182</v>
      </c>
      <c r="H602" s="9">
        <f t="shared" si="13"/>
        <v>1</v>
      </c>
    </row>
    <row r="603" spans="1:8">
      <c r="A603" s="9">
        <f t="shared" si="12"/>
        <v>29</v>
      </c>
      <c r="B603" s="12">
        <f>IF($A603='P-Parametri'!$C$47,'P-Parametri'!$B$34,IF($A603='P-Parametri'!$C$48,'P-Parametri'!$C$34,'P-Parametri'!$C$50))</f>
        <v>2.7158250435358244E-2</v>
      </c>
      <c r="C603" s="10">
        <f>IF($A603&lt;='1-Input'!$B$26,0,IF($A603='1-Input'!$B$26+1,('1-Input'!$B$23+'5-Leve'!$O$7)*'1-Input'!$B$27,'1-Input'!$B$23+'5-Leve'!$O$7))</f>
        <v>19023.927144519912</v>
      </c>
      <c r="D603" s="10">
        <f>IF(AND($A603&gt;=1,$A603&lt;1+'1-Input'!$C$12),'5-Leve'!$N$7,0)</f>
        <v>0</v>
      </c>
      <c r="E603" s="10">
        <f>MAX(0,('1-Input'!$B$10-C603-D603))/(1-'P-Parametri'!$B$31*MAX(0,IF(F602&lt;=0,0,(F602-G602)/F602)))</f>
        <v>10577.341718913007</v>
      </c>
      <c r="F603" s="10">
        <f>((F602-E603+MAX(0,-('1-Input'!$B$10-C603-D603)))*(1+B603))*(1-'P-Parametri'!$B$32)</f>
        <v>122977.63819879633</v>
      </c>
      <c r="G603" s="10">
        <f>IF(F602&lt;=0,G602,G602*(1-E603/F602))+MAX(0,-('1-Input'!$B$10-C603-D603))</f>
        <v>93737.300238183874</v>
      </c>
      <c r="H603" s="9">
        <f t="shared" si="13"/>
        <v>1</v>
      </c>
    </row>
    <row r="604" spans="1:8">
      <c r="A604" s="9">
        <f t="shared" si="12"/>
        <v>30</v>
      </c>
      <c r="B604" s="12">
        <f>IF($A604='P-Parametri'!$C$47,'P-Parametri'!$B$34,IF($A604='P-Parametri'!$C$48,'P-Parametri'!$C$34,'P-Parametri'!$C$50))</f>
        <v>2.7158250435358244E-2</v>
      </c>
      <c r="C604" s="10">
        <f>IF($A604&lt;='1-Input'!$B$26,0,IF($A604='1-Input'!$B$26+1,('1-Input'!$B$23+'5-Leve'!$O$7)*'1-Input'!$B$27,'1-Input'!$B$23+'5-Leve'!$O$7))</f>
        <v>19023.927144519912</v>
      </c>
      <c r="D604" s="10">
        <f>IF(AND($A604&gt;=1,$A604&lt;1+'1-Input'!$C$12),'5-Leve'!$N$7,0)</f>
        <v>0</v>
      </c>
      <c r="E604" s="10">
        <f>MAX(0,('1-Input'!$B$10-C604-D604))/(1-'P-Parametri'!$B$31*MAX(0,IF(F603&lt;=0,0,(F603-G603)/F603)))</f>
        <v>10633.432543899355</v>
      </c>
      <c r="F604" s="10">
        <f>((F603-E604+MAX(0,-('1-Input'!$B$10-C604-D604)))*(1+B604))*(1-'P-Parametri'!$B$32)</f>
        <v>115164.48717158</v>
      </c>
      <c r="G604" s="10">
        <f>IF(F603&lt;=0,G603,G603*(1-E604/F603))+MAX(0,-('1-Input'!$B$10-C604-D604))</f>
        <v>85632.174188204765</v>
      </c>
      <c r="H604" s="9">
        <f t="shared" si="13"/>
        <v>1</v>
      </c>
    </row>
    <row r="605" spans="1:8">
      <c r="A605" s="9">
        <f t="shared" si="12"/>
        <v>31</v>
      </c>
      <c r="B605" s="12">
        <f>IF($A605='P-Parametri'!$C$47,'P-Parametri'!$B$34,IF($A605='P-Parametri'!$C$48,'P-Parametri'!$C$34,'P-Parametri'!$C$50))</f>
        <v>2.7158250435358244E-2</v>
      </c>
      <c r="C605" s="10">
        <f>IF($A605&lt;='1-Input'!$B$26,0,IF($A605='1-Input'!$B$26+1,('1-Input'!$B$23+'5-Leve'!$O$7)*'1-Input'!$B$27,'1-Input'!$B$23+'5-Leve'!$O$7))</f>
        <v>19023.927144519912</v>
      </c>
      <c r="D605" s="10">
        <f>IF(AND($A605&gt;=1,$A605&lt;1+'1-Input'!$C$12),'5-Leve'!$N$7,0)</f>
        <v>0</v>
      </c>
      <c r="E605" s="10">
        <f>MAX(0,('1-Input'!$B$10-C605-D605))/(1-'P-Parametri'!$B$31*MAX(0,IF(F604&lt;=0,0,(F604-G604)/F604)))</f>
        <v>10688.725948856552</v>
      </c>
      <c r="F605" s="10">
        <f>((F604-E605+MAX(0,-('1-Input'!$B$10-C605-D605)))*(1+B605))*(1-'P-Parametri'!$B$32)</f>
        <v>107098.513830214</v>
      </c>
      <c r="G605" s="10">
        <f>IF(F604&lt;=0,G604,G604*(1-E605/F604))+MAX(0,-('1-Input'!$B$10-C605-D605))</f>
        <v>77684.421675411533</v>
      </c>
      <c r="H605" s="9">
        <f t="shared" si="13"/>
        <v>1</v>
      </c>
    </row>
    <row r="606" spans="1:8">
      <c r="A606" s="9">
        <f t="shared" si="12"/>
        <v>32</v>
      </c>
      <c r="B606" s="12">
        <f>IF($A606='P-Parametri'!$C$47,'P-Parametri'!$B$34,IF($A606='P-Parametri'!$C$48,'P-Parametri'!$C$34,'P-Parametri'!$C$50))</f>
        <v>2.7158250435358244E-2</v>
      </c>
      <c r="C606" s="10">
        <f>IF($A606&lt;='1-Input'!$B$26,0,IF($A606='1-Input'!$B$26+1,('1-Input'!$B$23+'5-Leve'!$O$7)*'1-Input'!$B$27,'1-Input'!$B$23+'5-Leve'!$O$7))</f>
        <v>19023.927144519912</v>
      </c>
      <c r="D606" s="10">
        <f>IF(AND($A606&gt;=1,$A606&lt;1+'1-Input'!$C$12),'5-Leve'!$N$7,0)</f>
        <v>0</v>
      </c>
      <c r="E606" s="10">
        <f>MAX(0,('1-Input'!$B$10-C606-D606))/(1-'P-Parametri'!$B$31*MAX(0,IF(F605&lt;=0,0,(F605-G605)/F605)))</f>
        <v>10743.222185439821</v>
      </c>
      <c r="F606" s="10">
        <f>((F605-E606+MAX(0,-('1-Input'!$B$10-C606-D606)))*(1+B606))*(1-'P-Parametri'!$B$32)</f>
        <v>98774.188520462863</v>
      </c>
      <c r="G606" s="10">
        <f>IF(F605&lt;=0,G605,G605*(1-E606/F605))+MAX(0,-('1-Input'!$B$10-C606-D606))</f>
        <v>69891.773835970685</v>
      </c>
      <c r="H606" s="9">
        <f t="shared" si="13"/>
        <v>1</v>
      </c>
    </row>
    <row r="607" spans="1:8">
      <c r="A607" s="9">
        <f t="shared" si="12"/>
        <v>33</v>
      </c>
      <c r="B607" s="12">
        <f>IF($A607='P-Parametri'!$C$47,'P-Parametri'!$B$34,IF($A607='P-Parametri'!$C$48,'P-Parametri'!$C$34,'P-Parametri'!$C$50))</f>
        <v>2.7158250435358244E-2</v>
      </c>
      <c r="C607" s="10">
        <f>IF($A607&lt;='1-Input'!$B$26,0,IF($A607='1-Input'!$B$26+1,('1-Input'!$B$23+'5-Leve'!$O$7)*'1-Input'!$B$27,'1-Input'!$B$23+'5-Leve'!$O$7))</f>
        <v>19023.927144519912</v>
      </c>
      <c r="D607" s="10">
        <f>IF(AND($A607&gt;=1,$A607&lt;1+'1-Input'!$C$12),'5-Leve'!$N$7,0)</f>
        <v>0</v>
      </c>
      <c r="E607" s="10">
        <f>MAX(0,('1-Input'!$B$10-C607-D607))/(1-'P-Parametri'!$B$31*MAX(0,IF(F606&lt;=0,0,(F606-G606)/F606)))</f>
        <v>10796.921981017425</v>
      </c>
      <c r="F607" s="10">
        <f>((F606-E607+MAX(0,-('1-Input'!$B$10-C607-D607)))*(1+B607))*(1-'P-Parametri'!$B$32)</f>
        <v>90185.842026388476</v>
      </c>
      <c r="G607" s="10">
        <f>IF(F606&lt;=0,G606,G606*(1-E607/F606))+MAX(0,-('1-Input'!$B$10-C607-D607))</f>
        <v>62251.963876250709</v>
      </c>
      <c r="H607" s="9">
        <f t="shared" si="13"/>
        <v>1</v>
      </c>
    </row>
    <row r="608" spans="1:8">
      <c r="A608" s="9">
        <f t="shared" si="12"/>
        <v>34</v>
      </c>
      <c r="B608" s="12">
        <f>IF($A608='P-Parametri'!$C$47,'P-Parametri'!$B$34,IF($A608='P-Parametri'!$C$48,'P-Parametri'!$C$34,'P-Parametri'!$C$50))</f>
        <v>2.7158250435358244E-2</v>
      </c>
      <c r="C608" s="10">
        <f>IF($A608&lt;='1-Input'!$B$26,0,IF($A608='1-Input'!$B$26+1,('1-Input'!$B$23+'5-Leve'!$O$7)*'1-Input'!$B$27,'1-Input'!$B$23+'5-Leve'!$O$7))</f>
        <v>19023.927144519912</v>
      </c>
      <c r="D608" s="10">
        <f>IF(AND($A608&gt;=1,$A608&lt;1+'1-Input'!$C$12),'5-Leve'!$N$7,0)</f>
        <v>0</v>
      </c>
      <c r="E608" s="10">
        <f>MAX(0,('1-Input'!$B$10-C608-D608))/(1-'P-Parametri'!$B$31*MAX(0,IF(F607&lt;=0,0,(F607-G607)/F607)))</f>
        <v>10849.826524235019</v>
      </c>
      <c r="F608" s="10">
        <f>((F607-E608+MAX(0,-('1-Input'!$B$10-C608-D608)))*(1+B608))*(1-'P-Parametri'!$B$32)</f>
        <v>81327.661593944998</v>
      </c>
      <c r="G608" s="10">
        <f>IF(F607&lt;=0,G607,G607*(1-E608/F607))+MAX(0,-('1-Input'!$B$10-C608-D608))</f>
        <v>54762.728385688504</v>
      </c>
      <c r="H608" s="9">
        <f t="shared" si="13"/>
        <v>1</v>
      </c>
    </row>
    <row r="609" spans="1:8">
      <c r="A609" s="9">
        <f t="shared" si="12"/>
        <v>35</v>
      </c>
      <c r="B609" s="12">
        <f>IF($A609='P-Parametri'!$C$47,'P-Parametri'!$B$34,IF($A609='P-Parametri'!$C$48,'P-Parametri'!$C$34,'P-Parametri'!$C$50))</f>
        <v>2.7158250435358244E-2</v>
      </c>
      <c r="C609" s="10">
        <f>IF($A609&lt;='1-Input'!$B$26,0,IF($A609='1-Input'!$B$26+1,('1-Input'!$B$23+'5-Leve'!$O$7)*'1-Input'!$B$27,'1-Input'!$B$23+'5-Leve'!$O$7))</f>
        <v>19023.927144519912</v>
      </c>
      <c r="D609" s="10">
        <f>IF(AND($A609&gt;=1,$A609&lt;1+'1-Input'!$C$12),'5-Leve'!$N$7,0)</f>
        <v>0</v>
      </c>
      <c r="E609" s="10">
        <f>MAX(0,('1-Input'!$B$10-C609-D609))/(1-'P-Parametri'!$B$31*MAX(0,IF(F608&lt;=0,0,(F608-G608)/F608)))</f>
        <v>10901.937450363177</v>
      </c>
      <c r="F609" s="10">
        <f>((F608-E609+MAX(0,-('1-Input'!$B$10-C609-D609)))*(1+B609))*(1-'P-Parametri'!$B$32)</f>
        <v>72193.68686977074</v>
      </c>
      <c r="G609" s="10">
        <f>IF(F608&lt;=0,G608,G608*(1-E609/F608))+MAX(0,-('1-Input'!$B$10-C609-D609))</f>
        <v>47421.808607952597</v>
      </c>
      <c r="H609" s="9">
        <f t="shared" si="13"/>
        <v>1</v>
      </c>
    </row>
    <row r="610" spans="1:8">
      <c r="A610" s="9">
        <f t="shared" si="12"/>
        <v>36</v>
      </c>
      <c r="B610" s="12">
        <f>IF($A610='P-Parametri'!$C$47,'P-Parametri'!$B$34,IF($A610='P-Parametri'!$C$48,'P-Parametri'!$C$34,'P-Parametri'!$C$50))</f>
        <v>2.7158250435358244E-2</v>
      </c>
      <c r="C610" s="10">
        <f>IF($A610&lt;='1-Input'!$B$26,0,IF($A610='1-Input'!$B$26+1,('1-Input'!$B$23+'5-Leve'!$O$7)*'1-Input'!$B$27,'1-Input'!$B$23+'5-Leve'!$O$7))</f>
        <v>19023.927144519912</v>
      </c>
      <c r="D610" s="10">
        <f>IF(AND($A610&gt;=1,$A610&lt;1+'1-Input'!$C$12),'5-Leve'!$N$7,0)</f>
        <v>0</v>
      </c>
      <c r="E610" s="10">
        <f>MAX(0,('1-Input'!$B$10-C610-D610))/(1-'P-Parametri'!$B$31*MAX(0,IF(F609&lt;=0,0,(F609-G609)/F609)))</f>
        <v>10953.256826468303</v>
      </c>
      <c r="F610" s="10">
        <f>((F609-E610+MAX(0,-('1-Input'!$B$10-C610-D610)))*(1+B610))*(1-'P-Parametri'!$B$32)</f>
        <v>62777.805753229099</v>
      </c>
      <c r="G610" s="10">
        <f>IF(F609&lt;=0,G609,G609*(1-E610/F609))+MAX(0,-('1-Input'!$B$10-C610-D610))</f>
        <v>40226.951669900503</v>
      </c>
      <c r="H610" s="9">
        <f t="shared" si="13"/>
        <v>1</v>
      </c>
    </row>
    <row r="611" spans="1:8">
      <c r="A611" s="9">
        <f t="shared" si="12"/>
        <v>37</v>
      </c>
      <c r="B611" s="12">
        <f>IF($A611='P-Parametri'!$C$47,'P-Parametri'!$B$34,IF($A611='P-Parametri'!$C$48,'P-Parametri'!$C$34,'P-Parametri'!$C$50))</f>
        <v>2.7158250435358244E-2</v>
      </c>
      <c r="C611" s="10">
        <f>IF($A611&lt;='1-Input'!$B$26,0,IF($A611='1-Input'!$B$26+1,('1-Input'!$B$23+'5-Leve'!$O$7)*'1-Input'!$B$27,'1-Input'!$B$23+'5-Leve'!$O$7))</f>
        <v>19023.927144519912</v>
      </c>
      <c r="D611" s="10">
        <f>IF(AND($A611&gt;=1,$A611&lt;1+'1-Input'!$C$12),'5-Leve'!$N$7,0)</f>
        <v>0</v>
      </c>
      <c r="E611" s="10">
        <f>MAX(0,('1-Input'!$B$10-C611-D611))/(1-'P-Parametri'!$B$31*MAX(0,IF(F610&lt;=0,0,(F610-G610)/F610)))</f>
        <v>11003.787136445701</v>
      </c>
      <c r="F611" s="10">
        <f>((F610-E611+MAX(0,-('1-Input'!$B$10-C611-D611)))*(1+B611))*(1-'P-Parametri'!$B$32)</f>
        <v>53073.75015966205</v>
      </c>
      <c r="G611" s="10">
        <f>IF(F610&lt;=0,G610,G610*(1-E611/F610))+MAX(0,-('1-Input'!$B$10-C611-D611))</f>
        <v>33175.911767937927</v>
      </c>
      <c r="H611" s="9">
        <f t="shared" si="13"/>
        <v>1</v>
      </c>
    </row>
    <row r="612" spans="1:8">
      <c r="A612" s="9">
        <f t="shared" si="12"/>
        <v>38</v>
      </c>
      <c r="B612" s="12">
        <f>IF($A612='P-Parametri'!$C$47,'P-Parametri'!$B$34,IF($A612='P-Parametri'!$C$48,'P-Parametri'!$C$34,'P-Parametri'!$C$50))</f>
        <v>2.7158250435358244E-2</v>
      </c>
      <c r="C612" s="10">
        <f>IF($A612&lt;='1-Input'!$B$26,0,IF($A612='1-Input'!$B$26+1,('1-Input'!$B$23+'5-Leve'!$O$7)*'1-Input'!$B$27,'1-Input'!$B$23+'5-Leve'!$O$7))</f>
        <v>19023.927144519912</v>
      </c>
      <c r="D612" s="10">
        <f>IF(AND($A612&gt;=1,$A612&lt;1+'1-Input'!$C$12),'5-Leve'!$N$7,0)</f>
        <v>0</v>
      </c>
      <c r="E612" s="10">
        <f>MAX(0,('1-Input'!$B$10-C612-D612))/(1-'P-Parametri'!$B$31*MAX(0,IF(F611&lt;=0,0,(F611-G611)/F611)))</f>
        <v>11053.531265952222</v>
      </c>
      <c r="F612" s="10">
        <f>((F611-E612+MAX(0,-('1-Input'!$B$10-C612-D612)))*(1+B612))*(1-'P-Parametri'!$B$32)</f>
        <v>43075.091692730217</v>
      </c>
      <c r="G612" s="10">
        <f>IF(F611&lt;=0,G611,G611*(1-E612/F611))+MAX(0,-('1-Input'!$B$10-C612-D612))</f>
        <v>26266.451311493911</v>
      </c>
      <c r="H612" s="9">
        <f t="shared" si="13"/>
        <v>1</v>
      </c>
    </row>
    <row r="613" spans="1:8">
      <c r="A613" s="9">
        <f t="shared" si="12"/>
        <v>39</v>
      </c>
      <c r="B613" s="12">
        <f>IF($A613='P-Parametri'!$C$47,'P-Parametri'!$B$34,IF($A613='P-Parametri'!$C$48,'P-Parametri'!$C$34,'P-Parametri'!$C$50))</f>
        <v>2.7158250435358244E-2</v>
      </c>
      <c r="C613" s="10">
        <f>IF($A613&lt;='1-Input'!$B$26,0,IF($A613='1-Input'!$B$26+1,('1-Input'!$B$23+'5-Leve'!$O$7)*'1-Input'!$B$27,'1-Input'!$B$23+'5-Leve'!$O$7))</f>
        <v>19023.927144519912</v>
      </c>
      <c r="D613" s="10">
        <f>IF(AND($A613&gt;=1,$A613&lt;1+'1-Input'!$C$12),'5-Leve'!$N$7,0)</f>
        <v>0</v>
      </c>
      <c r="E613" s="10">
        <f>MAX(0,('1-Input'!$B$10-C613-D613))/(1-'P-Parametri'!$B$31*MAX(0,IF(F612&lt;=0,0,(F612-G612)/F612)))</f>
        <v>11102.492487274443</v>
      </c>
      <c r="F613" s="10">
        <f>((F612-E613+MAX(0,-('1-Input'!$B$10-C613-D613)))*(1+B613))*(1-'P-Parametri'!$B$32)</f>
        <v>32775.237223623386</v>
      </c>
      <c r="G613" s="10">
        <f>IF(F612&lt;=0,G612,G612*(1-E613/F612))+MAX(0,-('1-Input'!$B$10-C613-D613))</f>
        <v>19496.342023428522</v>
      </c>
      <c r="H613" s="9">
        <f t="shared" si="13"/>
        <v>1</v>
      </c>
    </row>
    <row r="614" spans="1:8">
      <c r="A614" s="9">
        <f t="shared" si="12"/>
        <v>40</v>
      </c>
      <c r="B614" s="12">
        <f>IF($A614='P-Parametri'!$C$47,'P-Parametri'!$B$34,IF($A614='P-Parametri'!$C$48,'P-Parametri'!$C$34,'P-Parametri'!$C$50))</f>
        <v>2.7158250435358244E-2</v>
      </c>
      <c r="C614" s="10">
        <f>IF($A614&lt;='1-Input'!$B$26,0,IF($A614='1-Input'!$B$26+1,('1-Input'!$B$23+'5-Leve'!$O$7)*'1-Input'!$B$27,'1-Input'!$B$23+'5-Leve'!$O$7))</f>
        <v>19023.927144519912</v>
      </c>
      <c r="D614" s="10">
        <f>IF(AND($A614&gt;=1,$A614&lt;1+'1-Input'!$C$12),'5-Leve'!$N$7,0)</f>
        <v>0</v>
      </c>
      <c r="E614" s="10">
        <f>MAX(0,('1-Input'!$B$10-C614-D614))/(1-'P-Parametri'!$B$31*MAX(0,IF(F613&lt;=0,0,(F613-G613)/F613)))</f>
        <v>11150.674444166782</v>
      </c>
      <c r="F614" s="10">
        <f>((F613-E614+MAX(0,-('1-Input'!$B$10-C614-D614)))*(1+B614))*(1-'P-Parametri'!$B$32)</f>
        <v>22167.42437483426</v>
      </c>
      <c r="G614" s="10">
        <f>IF(F613&lt;=0,G613,G613*(1-E614/F613))+MAX(0,-('1-Input'!$B$10-C614-D614))</f>
        <v>12863.365997287483</v>
      </c>
      <c r="H614" s="9">
        <f t="shared" si="13"/>
        <v>1</v>
      </c>
    </row>
    <row r="615" spans="1:8">
      <c r="A615" s="9">
        <f t="shared" si="12"/>
        <v>41</v>
      </c>
      <c r="B615" s="12">
        <f>IF($A615='P-Parametri'!$C$47,'P-Parametri'!$B$34,IF($A615='P-Parametri'!$C$48,'P-Parametri'!$C$34,'P-Parametri'!$C$50))</f>
        <v>2.7158250435358244E-2</v>
      </c>
      <c r="C615" s="10">
        <f>IF($A615&lt;='1-Input'!$B$26,0,IF($A615='1-Input'!$B$26+1,('1-Input'!$B$23+'5-Leve'!$O$7)*'1-Input'!$B$27,'1-Input'!$B$23+'5-Leve'!$O$7))</f>
        <v>19023.927144519912</v>
      </c>
      <c r="D615" s="10">
        <f>IF(AND($A615&gt;=1,$A615&lt;1+'1-Input'!$C$12),'5-Leve'!$N$7,0)</f>
        <v>0</v>
      </c>
      <c r="E615" s="10">
        <f>MAX(0,('1-Input'!$B$10-C615-D615))/(1-'P-Parametri'!$B$31*MAX(0,IF(F614&lt;=0,0,(F614-G614)/F614)))</f>
        <v>11198.081136692432</v>
      </c>
      <c r="F615" s="10">
        <f>((F614-E615+MAX(0,-('1-Input'!$B$10-C615-D615)))*(1+B615))*(1-'P-Parametri'!$B$32)</f>
        <v>11244.716906096859</v>
      </c>
      <c r="G615" s="10">
        <f>IF(F614&lt;=0,G614,G614*(1-E615/F614))+MAX(0,-('1-Input'!$B$10-C615-D615))</f>
        <v>6365.3167114117632</v>
      </c>
      <c r="H615" s="9">
        <f t="shared" si="13"/>
        <v>1</v>
      </c>
    </row>
    <row r="616" spans="1:8">
      <c r="A616" s="9">
        <f t="shared" si="12"/>
        <v>42</v>
      </c>
      <c r="B616" s="12">
        <f>IF($A616='P-Parametri'!$C$47,'P-Parametri'!$B$34,IF($A616='P-Parametri'!$C$48,'P-Parametri'!$C$34,'P-Parametri'!$C$50))</f>
        <v>2.7158250435358244E-2</v>
      </c>
      <c r="C616" s="10">
        <f>IF($A616&lt;='1-Input'!$B$26,0,IF($A616='1-Input'!$B$26+1,('1-Input'!$B$23+'5-Leve'!$O$7)*'1-Input'!$B$27,'1-Input'!$B$23+'5-Leve'!$O$7))</f>
        <v>19023.927144519912</v>
      </c>
      <c r="D616" s="10">
        <f>IF(AND($A616&gt;=1,$A616&lt;1+'1-Input'!$C$12),'5-Leve'!$N$7,0)</f>
        <v>0</v>
      </c>
      <c r="E616" s="10">
        <f>MAX(0,('1-Input'!$B$10-C616-D616))/(1-'P-Parametri'!$B$31*MAX(0,IF(F615&lt;=0,0,(F615-G615)/F615)))</f>
        <v>11244.716906098385</v>
      </c>
      <c r="F616" s="10">
        <f>((F615-E616+MAX(0,-('1-Input'!$B$10-C616-D616)))*(1+B616))*(1-'P-Parametri'!$B$32)</f>
        <v>-1.5644440292290439E-9</v>
      </c>
      <c r="G616" s="10">
        <f>IF(F615&lt;=0,G615,G615*(1-E616/F615))+MAX(0,-('1-Input'!$B$10-C616-D616))</f>
        <v>-8.6357776722336409E-10</v>
      </c>
      <c r="H616" s="9">
        <f t="shared" si="13"/>
        <v>0</v>
      </c>
    </row>
    <row r="617" spans="1:8" ht="30">
      <c r="A617" s="5" t="s">
        <v>184</v>
      </c>
      <c r="B617" s="18">
        <f>IFERROR('1-Input'!$B$5-1+MATCH(0,H574:H616,0)-1,"non si esaurisce")</f>
        <v>91</v>
      </c>
      <c r="D617" s="5" t="s">
        <v>185</v>
      </c>
      <c r="E617" s="10">
        <f>F616</f>
        <v>-1.5644440292290439E-9</v>
      </c>
    </row>
    <row r="620" spans="1:8">
      <c r="A620" s="2" t="s">
        <v>466</v>
      </c>
    </row>
    <row r="621" spans="1:8">
      <c r="A621" s="15" t="s">
        <v>176</v>
      </c>
      <c r="B621" s="15" t="s">
        <v>177</v>
      </c>
      <c r="C621" s="15" t="s">
        <v>178</v>
      </c>
      <c r="D621" s="15" t="s">
        <v>179</v>
      </c>
      <c r="E621" s="15" t="s">
        <v>180</v>
      </c>
      <c r="F621" s="15" t="s">
        <v>181</v>
      </c>
      <c r="G621" s="15" t="s">
        <v>182</v>
      </c>
      <c r="H621" s="15" t="s">
        <v>183</v>
      </c>
    </row>
    <row r="622" spans="1:8">
      <c r="A622" s="9">
        <f>0</f>
        <v>0</v>
      </c>
      <c r="E622" s="10">
        <f>0</f>
        <v>0</v>
      </c>
      <c r="F622" s="10">
        <f>'1-Input'!$B$8</f>
        <v>760000</v>
      </c>
      <c r="G622" s="10">
        <f>'1-Input'!$B$9</f>
        <v>586000</v>
      </c>
      <c r="H622" s="9">
        <f>1</f>
        <v>1</v>
      </c>
    </row>
    <row r="623" spans="1:8">
      <c r="A623" s="9">
        <f t="shared" ref="A623:A664" si="14">A622+1</f>
        <v>1</v>
      </c>
      <c r="B623" s="12">
        <f>IF($A623='P-Parametri'!$C$47,'P-Parametri'!$B$34,IF($A623='P-Parametri'!$C$48,'P-Parametri'!$C$34,'P-Parametri'!$C$51))</f>
        <v>-0.35</v>
      </c>
      <c r="C623" s="10">
        <f>IF($A623&lt;='1-Input'!$B$26,0,IF($A623='1-Input'!$B$26+1,('1-Input'!$B$23+'5-Leve'!$I$8)*'1-Input'!$B$27,'1-Input'!$B$23+'5-Leve'!$I$8))</f>
        <v>0</v>
      </c>
      <c r="D623" s="10">
        <f>IF(AND($A623&gt;=1,$A623&lt;1+'1-Input'!$B$12),'5-Leve'!$H$8,0)</f>
        <v>29062.952476451479</v>
      </c>
      <c r="E623" s="10">
        <f>MAX(0,('1-Input'!$B$10-C623-D623))/(1-'P-Parametri'!$B$31*MAX(0,IF(F622&lt;=0,0,(F622-G622)/F622)))</f>
        <v>0</v>
      </c>
      <c r="F623" s="10">
        <f>((F622-E623+MAX(0,-('1-Input'!$B$10-C623-D623)))*(1+B623))*(1-'P-Parametri'!$B$32)</f>
        <v>493052.83727147413</v>
      </c>
      <c r="G623" s="10">
        <f>IF(F622&lt;=0,G622,G622*(1-E623/F622))+MAX(0,-('1-Input'!$B$10-C623-D623))</f>
        <v>586062.95247645152</v>
      </c>
      <c r="H623" s="9">
        <f t="shared" ref="H623:H664" si="15">IF(OR(F622&lt;=0,F622&lt;E623),0,1)</f>
        <v>1</v>
      </c>
    </row>
    <row r="624" spans="1:8">
      <c r="A624" s="9">
        <f t="shared" si="14"/>
        <v>2</v>
      </c>
      <c r="B624" s="12">
        <f>IF($A624='P-Parametri'!$C$47,'P-Parametri'!$B$34,IF($A624='P-Parametri'!$C$48,'P-Parametri'!$C$34,'P-Parametri'!$C$51))</f>
        <v>-0.2</v>
      </c>
      <c r="C624" s="10">
        <f>IF($A624&lt;='1-Input'!$B$26,0,IF($A624='1-Input'!$B$26+1,('1-Input'!$B$23+'5-Leve'!$I$8)*'1-Input'!$B$27,'1-Input'!$B$23+'5-Leve'!$I$8))</f>
        <v>0</v>
      </c>
      <c r="D624" s="10">
        <f>IF(AND($A624&gt;=1,$A624&lt;1+'1-Input'!$B$12),'5-Leve'!$H$8,0)</f>
        <v>29062.952476451479</v>
      </c>
      <c r="E624" s="10">
        <f>MAX(0,('1-Input'!$B$10-C624-D624))/(1-'P-Parametri'!$B$31*MAX(0,IF(F623&lt;=0,0,(F623-G623)/F623)))</f>
        <v>0</v>
      </c>
      <c r="F624" s="10">
        <f>((F623-E624+MAX(0,-('1-Input'!$B$10-C624-D624)))*(1+B624))*(1-'P-Parametri'!$B$32)</f>
        <v>393703.64653474378</v>
      </c>
      <c r="G624" s="10">
        <f>IF(F623&lt;=0,G623,G623*(1-E624/F623))+MAX(0,-('1-Input'!$B$10-C624-D624))</f>
        <v>586125.90495290305</v>
      </c>
      <c r="H624" s="9">
        <f t="shared" si="15"/>
        <v>1</v>
      </c>
    </row>
    <row r="625" spans="1:8">
      <c r="A625" s="9">
        <f t="shared" si="14"/>
        <v>3</v>
      </c>
      <c r="B625" s="12">
        <f>IF($A625='P-Parametri'!$C$47,'P-Parametri'!$B$34,IF($A625='P-Parametri'!$C$48,'P-Parametri'!$C$34,'P-Parametri'!$C$51))</f>
        <v>3.7839263201876694E-2</v>
      </c>
      <c r="C625" s="10">
        <f>IF($A625&lt;='1-Input'!$B$26,0,IF($A625='1-Input'!$B$26+1,('1-Input'!$B$23+'5-Leve'!$I$8)*'1-Input'!$B$27,'1-Input'!$B$23+'5-Leve'!$I$8))</f>
        <v>0</v>
      </c>
      <c r="D625" s="10">
        <f>IF(AND($A625&gt;=1,$A625&lt;1+'1-Input'!$B$12),'5-Leve'!$H$8,0)</f>
        <v>29062.952476451479</v>
      </c>
      <c r="E625" s="10">
        <f>MAX(0,('1-Input'!$B$10-C625-D625))/(1-'P-Parametri'!$B$31*MAX(0,IF(F624&lt;=0,0,(F624-G624)/F624)))</f>
        <v>0</v>
      </c>
      <c r="F625" s="10">
        <f>((F624-E625+MAX(0,-('1-Input'!$B$10-C625-D625)))*(1+B625))*(1-'P-Parametri'!$B$32)</f>
        <v>407849.10411730513</v>
      </c>
      <c r="G625" s="10">
        <f>IF(F624&lt;=0,G624,G624*(1-E625/F624))+MAX(0,-('1-Input'!$B$10-C625-D625))</f>
        <v>586188.85742935457</v>
      </c>
      <c r="H625" s="9">
        <f t="shared" si="15"/>
        <v>1</v>
      </c>
    </row>
    <row r="626" spans="1:8">
      <c r="A626" s="9">
        <f t="shared" si="14"/>
        <v>4</v>
      </c>
      <c r="B626" s="12">
        <f>IF($A626='P-Parametri'!$C$47,'P-Parametri'!$B$34,IF($A626='P-Parametri'!$C$48,'P-Parametri'!$C$34,'P-Parametri'!$C$51))</f>
        <v>3.7839263201876694E-2</v>
      </c>
      <c r="C626" s="10">
        <f>IF($A626&lt;='1-Input'!$B$26,0,IF($A626='1-Input'!$B$26+1,('1-Input'!$B$23+'5-Leve'!$I$8)*'1-Input'!$B$27,'1-Input'!$B$23+'5-Leve'!$I$8))</f>
        <v>0</v>
      </c>
      <c r="D626" s="10">
        <f>IF(AND($A626&gt;=1,$A626&lt;1+'1-Input'!$B$12),'5-Leve'!$H$8,0)</f>
        <v>29062.952476451479</v>
      </c>
      <c r="E626" s="10">
        <f>MAX(0,('1-Input'!$B$10-C626-D626))/(1-'P-Parametri'!$B$31*MAX(0,IF(F625&lt;=0,0,(F625-G625)/F625)))</f>
        <v>0</v>
      </c>
      <c r="F626" s="10">
        <f>((F625-E626+MAX(0,-('1-Input'!$B$10-C626-D626)))*(1+B626))*(1-'P-Parametri'!$B$32)</f>
        <v>422500.45396989374</v>
      </c>
      <c r="G626" s="10">
        <f>IF(F625&lt;=0,G625,G625*(1-E626/F625))+MAX(0,-('1-Input'!$B$10-C626-D626))</f>
        <v>586251.80990580609</v>
      </c>
      <c r="H626" s="9">
        <f t="shared" si="15"/>
        <v>1</v>
      </c>
    </row>
    <row r="627" spans="1:8">
      <c r="A627" s="9">
        <f t="shared" si="14"/>
        <v>5</v>
      </c>
      <c r="B627" s="12">
        <f>IF($A627='P-Parametri'!$C$47,'P-Parametri'!$B$34,IF($A627='P-Parametri'!$C$48,'P-Parametri'!$C$34,'P-Parametri'!$C$51))</f>
        <v>3.7839263201876694E-2</v>
      </c>
      <c r="C627" s="10">
        <f>IF($A627&lt;='1-Input'!$B$26,0,IF($A627='1-Input'!$B$26+1,('1-Input'!$B$23+'5-Leve'!$I$8)*'1-Input'!$B$27,'1-Input'!$B$23+'5-Leve'!$I$8))</f>
        <v>0</v>
      </c>
      <c r="D627" s="10">
        <f>IF(AND($A627&gt;=1,$A627&lt;1+'1-Input'!$B$12),'5-Leve'!$H$8,0)</f>
        <v>29062.952476451479</v>
      </c>
      <c r="E627" s="10">
        <f>MAX(0,('1-Input'!$B$10-C627-D627))/(1-'P-Parametri'!$B$31*MAX(0,IF(F626&lt;=0,0,(F626-G626)/F626)))</f>
        <v>0</v>
      </c>
      <c r="F627" s="10">
        <f>((F626-E627+MAX(0,-('1-Input'!$B$10-C627-D627)))*(1+B627))*(1-'P-Parametri'!$B$32)</f>
        <v>437675.78861354536</v>
      </c>
      <c r="G627" s="10">
        <f>IF(F626&lt;=0,G626,G626*(1-E627/F626))+MAX(0,-('1-Input'!$B$10-C627-D627))</f>
        <v>586314.76238225761</v>
      </c>
      <c r="H627" s="9">
        <f t="shared" si="15"/>
        <v>1</v>
      </c>
    </row>
    <row r="628" spans="1:8">
      <c r="A628" s="9">
        <f t="shared" si="14"/>
        <v>6</v>
      </c>
      <c r="B628" s="12">
        <f>IF($A628='P-Parametri'!$C$47,'P-Parametri'!$B$34,IF($A628='P-Parametri'!$C$48,'P-Parametri'!$C$34,'P-Parametri'!$C$51))</f>
        <v>3.7839263201876694E-2</v>
      </c>
      <c r="C628" s="10">
        <f>IF($A628&lt;='1-Input'!$B$26,0,IF($A628='1-Input'!$B$26+1,('1-Input'!$B$23+'5-Leve'!$I$8)*'1-Input'!$B$27,'1-Input'!$B$23+'5-Leve'!$I$8))</f>
        <v>0</v>
      </c>
      <c r="D628" s="10">
        <f>IF(AND($A628&gt;=1,$A628&lt;1+'1-Input'!$B$12),'5-Leve'!$H$8,0)</f>
        <v>0</v>
      </c>
      <c r="E628" s="10">
        <f>MAX(0,('1-Input'!$B$10-C628-D628))/(1-'P-Parametri'!$B$31*MAX(0,IF(F627&lt;=0,0,(F627-G627)/F627)))</f>
        <v>29000</v>
      </c>
      <c r="F628" s="10">
        <f>((F627-E628+MAX(0,-('1-Input'!$B$10-C628-D628)))*(1+B628))*(1-'P-Parametri'!$B$32)</f>
        <v>423291.49978444155</v>
      </c>
      <c r="G628" s="10">
        <f>IF(F627&lt;=0,G627,G627*(1-E628/F627))+MAX(0,-('1-Input'!$B$10-C628-D628))</f>
        <v>547466.07906132867</v>
      </c>
      <c r="H628" s="9">
        <f t="shared" si="15"/>
        <v>1</v>
      </c>
    </row>
    <row r="629" spans="1:8">
      <c r="A629" s="9">
        <f t="shared" si="14"/>
        <v>7</v>
      </c>
      <c r="B629" s="12">
        <f>IF($A629='P-Parametri'!$C$47,'P-Parametri'!$B$34,IF($A629='P-Parametri'!$C$48,'P-Parametri'!$C$34,'P-Parametri'!$C$51))</f>
        <v>3.7839263201876694E-2</v>
      </c>
      <c r="C629" s="10">
        <f>IF($A629&lt;='1-Input'!$B$26,0,IF($A629='1-Input'!$B$26+1,('1-Input'!$B$23+'5-Leve'!$I$8)*'1-Input'!$B$27,'1-Input'!$B$23+'5-Leve'!$I$8))</f>
        <v>0</v>
      </c>
      <c r="D629" s="10">
        <f>IF(AND($A629&gt;=1,$A629&lt;1+'1-Input'!$B$12),'5-Leve'!$H$8,0)</f>
        <v>0</v>
      </c>
      <c r="E629" s="10">
        <f>MAX(0,('1-Input'!$B$10-C629-D629))/(1-'P-Parametri'!$B$31*MAX(0,IF(F628&lt;=0,0,(F628-G628)/F628)))</f>
        <v>29000</v>
      </c>
      <c r="F629" s="10">
        <f>((F628-E629+MAX(0,-('1-Input'!$B$10-C629-D629)))*(1+B629))*(1-'P-Parametri'!$B$32)</f>
        <v>408392.77722380165</v>
      </c>
      <c r="G629" s="10">
        <f>IF(F628&lt;=0,G628,G628*(1-E629/F628))+MAX(0,-('1-Input'!$B$10-C629-D629))</f>
        <v>509958.79081938777</v>
      </c>
      <c r="H629" s="9">
        <f t="shared" si="15"/>
        <v>1</v>
      </c>
    </row>
    <row r="630" spans="1:8">
      <c r="A630" s="9">
        <f t="shared" si="14"/>
        <v>8</v>
      </c>
      <c r="B630" s="12">
        <f>IF($A630='P-Parametri'!$C$47,'P-Parametri'!$B$34,IF($A630='P-Parametri'!$C$48,'P-Parametri'!$C$34,'P-Parametri'!$C$51))</f>
        <v>3.7839263201876694E-2</v>
      </c>
      <c r="C630" s="10">
        <f>IF($A630&lt;='1-Input'!$B$26,0,IF($A630='1-Input'!$B$26+1,('1-Input'!$B$23+'5-Leve'!$I$8)*'1-Input'!$B$27,'1-Input'!$B$23+'5-Leve'!$I$8))</f>
        <v>0</v>
      </c>
      <c r="D630" s="10">
        <f>IF(AND($A630&gt;=1,$A630&lt;1+'1-Input'!$B$12),'5-Leve'!$H$8,0)</f>
        <v>0</v>
      </c>
      <c r="E630" s="10">
        <f>MAX(0,('1-Input'!$B$10-C630-D630))/(1-'P-Parametri'!$B$31*MAX(0,IF(F629&lt;=0,0,(F629-G629)/F629)))</f>
        <v>29000</v>
      </c>
      <c r="F630" s="10">
        <f>((F629-E630+MAX(0,-('1-Input'!$B$10-C630-D630)))*(1+B630))*(1-'P-Parametri'!$B$32)</f>
        <v>392961.2229373079</v>
      </c>
      <c r="G630" s="10">
        <f>IF(F629&lt;=0,G629,G629*(1-E630/F629))+MAX(0,-('1-Input'!$B$10-C630-D630))</f>
        <v>473746.58100927674</v>
      </c>
      <c r="H630" s="9">
        <f t="shared" si="15"/>
        <v>1</v>
      </c>
    </row>
    <row r="631" spans="1:8">
      <c r="A631" s="9">
        <f t="shared" si="14"/>
        <v>9</v>
      </c>
      <c r="B631" s="12">
        <f>IF($A631='P-Parametri'!$C$47,'P-Parametri'!$B$34,IF($A631='P-Parametri'!$C$48,'P-Parametri'!$C$34,'P-Parametri'!$C$51))</f>
        <v>3.7839263201876694E-2</v>
      </c>
      <c r="C631" s="10">
        <f>IF($A631&lt;='1-Input'!$B$26,0,IF($A631='1-Input'!$B$26+1,('1-Input'!$B$23+'5-Leve'!$I$8)*'1-Input'!$B$27,'1-Input'!$B$23+'5-Leve'!$I$8))</f>
        <v>0</v>
      </c>
      <c r="D631" s="10">
        <f>IF(AND($A631&gt;=1,$A631&lt;1+'1-Input'!$B$12),'5-Leve'!$H$8,0)</f>
        <v>0</v>
      </c>
      <c r="E631" s="10">
        <f>MAX(0,('1-Input'!$B$10-C631-D631))/(1-'P-Parametri'!$B$31*MAX(0,IF(F630&lt;=0,0,(F630-G630)/F630)))</f>
        <v>29000</v>
      </c>
      <c r="F631" s="10">
        <f>((F630-E631+MAX(0,-('1-Input'!$B$10-C631-D631)))*(1+B631))*(1-'P-Parametri'!$B$32)</f>
        <v>376977.78095241496</v>
      </c>
      <c r="G631" s="10">
        <f>IF(F630&lt;=0,G630,G630*(1-E631/F630))+MAX(0,-('1-Input'!$B$10-C631-D631))</f>
        <v>438784.73223810457</v>
      </c>
      <c r="H631" s="9">
        <f t="shared" si="15"/>
        <v>1</v>
      </c>
    </row>
    <row r="632" spans="1:8">
      <c r="A632" s="9">
        <f t="shared" si="14"/>
        <v>10</v>
      </c>
      <c r="B632" s="12">
        <f>IF($A632='P-Parametri'!$C$47,'P-Parametri'!$B$34,IF($A632='P-Parametri'!$C$48,'P-Parametri'!$C$34,'P-Parametri'!$C$51))</f>
        <v>3.7839263201876694E-2</v>
      </c>
      <c r="C632" s="10">
        <f>IF($A632&lt;='1-Input'!$B$26,0,IF($A632='1-Input'!$B$26+1,('1-Input'!$B$23+'5-Leve'!$I$8)*'1-Input'!$B$27,'1-Input'!$B$23+'5-Leve'!$I$8))</f>
        <v>0</v>
      </c>
      <c r="D632" s="10">
        <f>IF(AND($A632&gt;=1,$A632&lt;1+'1-Input'!$B$12),'5-Leve'!$H$8,0)</f>
        <v>0</v>
      </c>
      <c r="E632" s="10">
        <f>MAX(0,('1-Input'!$B$10-C632-D632))/(1-'P-Parametri'!$B$31*MAX(0,IF(F631&lt;=0,0,(F631-G631)/F631)))</f>
        <v>29000</v>
      </c>
      <c r="F632" s="10">
        <f>((F631-E632+MAX(0,-('1-Input'!$B$10-C632-D632)))*(1+B632))*(1-'P-Parametri'!$B$32)</f>
        <v>360422.7137866898</v>
      </c>
      <c r="G632" s="10">
        <f>IF(F631&lt;=0,G631,G631*(1-E632/F631))+MAX(0,-('1-Input'!$B$10-C632-D632))</f>
        <v>405030.07114705408</v>
      </c>
      <c r="H632" s="9">
        <f t="shared" si="15"/>
        <v>1</v>
      </c>
    </row>
    <row r="633" spans="1:8">
      <c r="A633" s="9">
        <f t="shared" si="14"/>
        <v>11</v>
      </c>
      <c r="B633" s="12">
        <f>IF($A633='P-Parametri'!$C$47,'P-Parametri'!$B$34,IF($A633='P-Parametri'!$C$48,'P-Parametri'!$C$34,'P-Parametri'!$C$51))</f>
        <v>3.7839263201876694E-2</v>
      </c>
      <c r="C633" s="10">
        <f>IF($A633&lt;='1-Input'!$B$26,0,IF($A633='1-Input'!$B$26+1,('1-Input'!$B$23+'5-Leve'!$I$8)*'1-Input'!$B$27,'1-Input'!$B$23+'5-Leve'!$I$8))</f>
        <v>0</v>
      </c>
      <c r="D633" s="10">
        <f>IF(AND($A633&gt;=1,$A633&lt;1+'1-Input'!$B$12),'5-Leve'!$H$8,0)</f>
        <v>0</v>
      </c>
      <c r="E633" s="10">
        <f>MAX(0,('1-Input'!$B$10-C633-D633))/(1-'P-Parametri'!$B$31*MAX(0,IF(F632&lt;=0,0,(F632-G632)/F632)))</f>
        <v>29000</v>
      </c>
      <c r="F633" s="10">
        <f>((F632-E633+MAX(0,-('1-Input'!$B$10-C633-D633)))*(1+B633))*(1-'P-Parametri'!$B$32)</f>
        <v>343275.57807457511</v>
      </c>
      <c r="G633" s="10">
        <f>IF(F632&lt;=0,G632,G632*(1-E633/F632))+MAX(0,-('1-Input'!$B$10-C633-D633))</f>
        <v>372440.91509787081</v>
      </c>
      <c r="H633" s="9">
        <f t="shared" si="15"/>
        <v>1</v>
      </c>
    </row>
    <row r="634" spans="1:8">
      <c r="A634" s="9">
        <f t="shared" si="14"/>
        <v>12</v>
      </c>
      <c r="B634" s="12">
        <f>IF($A634='P-Parametri'!$C$47,'P-Parametri'!$B$34,IF($A634='P-Parametri'!$C$48,'P-Parametri'!$C$34,'P-Parametri'!$C$51))</f>
        <v>3.7839263201876694E-2</v>
      </c>
      <c r="C634" s="10">
        <f>IF($A634&lt;='1-Input'!$B$26,0,IF($A634='1-Input'!$B$26+1,('1-Input'!$B$23+'5-Leve'!$I$8)*'1-Input'!$B$27,'1-Input'!$B$23+'5-Leve'!$I$8))</f>
        <v>0</v>
      </c>
      <c r="D634" s="10">
        <f>IF(AND($A634&gt;=1,$A634&lt;1+'1-Input'!$B$12),'5-Leve'!$H$8,0)</f>
        <v>0</v>
      </c>
      <c r="E634" s="10">
        <f>MAX(0,('1-Input'!$B$10-C634-D634))/(1-'P-Parametri'!$B$31*MAX(0,IF(F633&lt;=0,0,(F633-G633)/F633)))</f>
        <v>29000</v>
      </c>
      <c r="F634" s="10">
        <f>((F633-E634+MAX(0,-('1-Input'!$B$10-C634-D634)))*(1+B634))*(1-'P-Parametri'!$B$32)</f>
        <v>325515.19932247838</v>
      </c>
      <c r="G634" s="10">
        <f>IF(F633&lt;=0,G633,G633*(1-E634/F633))+MAX(0,-('1-Input'!$B$10-C634-D634))</f>
        <v>340977.02070019877</v>
      </c>
      <c r="H634" s="9">
        <f t="shared" si="15"/>
        <v>1</v>
      </c>
    </row>
    <row r="635" spans="1:8">
      <c r="A635" s="9">
        <f t="shared" si="14"/>
        <v>13</v>
      </c>
      <c r="B635" s="12">
        <f>IF($A635='P-Parametri'!$C$47,'P-Parametri'!$B$34,IF($A635='P-Parametri'!$C$48,'P-Parametri'!$C$34,'P-Parametri'!$C$51))</f>
        <v>3.7839263201876694E-2</v>
      </c>
      <c r="C635" s="10">
        <f>IF($A635&lt;='1-Input'!$B$26,0,IF($A635='1-Input'!$B$26+1,('1-Input'!$B$23+'5-Leve'!$I$8)*'1-Input'!$B$27,'1-Input'!$B$23+'5-Leve'!$I$8))</f>
        <v>0</v>
      </c>
      <c r="D635" s="10">
        <f>IF(AND($A635&gt;=1,$A635&lt;1+'1-Input'!$B$12),'5-Leve'!$H$8,0)</f>
        <v>0</v>
      </c>
      <c r="E635" s="10">
        <f>MAX(0,('1-Input'!$B$10-C635-D635))/(1-'P-Parametri'!$B$31*MAX(0,IF(F634&lt;=0,0,(F634-G634)/F634)))</f>
        <v>29000</v>
      </c>
      <c r="F635" s="10">
        <f>((F634-E635+MAX(0,-('1-Input'!$B$10-C635-D635)))*(1+B635))*(1-'P-Parametri'!$B$32)</f>
        <v>307119.64576101257</v>
      </c>
      <c r="G635" s="10">
        <f>IF(F634&lt;=0,G634,G634*(1-E635/F634))+MAX(0,-('1-Input'!$B$10-C635-D635))</f>
        <v>310599.53411620157</v>
      </c>
      <c r="H635" s="9">
        <f t="shared" si="15"/>
        <v>1</v>
      </c>
    </row>
    <row r="636" spans="1:8">
      <c r="A636" s="9">
        <f t="shared" si="14"/>
        <v>14</v>
      </c>
      <c r="B636" s="12">
        <f>IF($A636='P-Parametri'!$C$47,'P-Parametri'!$B$34,IF($A636='P-Parametri'!$C$48,'P-Parametri'!$C$34,'P-Parametri'!$C$51))</f>
        <v>3.7839263201876694E-2</v>
      </c>
      <c r="C636" s="10">
        <f>IF($A636&lt;='1-Input'!$B$26,0,IF($A636='1-Input'!$B$26+1,('1-Input'!$B$23+'5-Leve'!$I$8)*'1-Input'!$B$27,'1-Input'!$B$23+'5-Leve'!$I$8))</f>
        <v>0</v>
      </c>
      <c r="D636" s="10">
        <f>IF(AND($A636&gt;=1,$A636&lt;1+'1-Input'!$B$12),'5-Leve'!$H$8,0)</f>
        <v>0</v>
      </c>
      <c r="E636" s="10">
        <f>MAX(0,('1-Input'!$B$10-C636-D636))/(1-'P-Parametri'!$B$31*MAX(0,IF(F635&lt;=0,0,(F635-G635)/F635)))</f>
        <v>29000</v>
      </c>
      <c r="F636" s="10">
        <f>((F635-E636+MAX(0,-('1-Input'!$B$10-C636-D636)))*(1+B636))*(1-'P-Parametri'!$B$32)</f>
        <v>288066.20126209909</v>
      </c>
      <c r="G636" s="10">
        <f>IF(F635&lt;=0,G635,G635*(1-E636/F635))+MAX(0,-('1-Input'!$B$10-C636-D636))</f>
        <v>281270.94308110047</v>
      </c>
      <c r="H636" s="9">
        <f t="shared" si="15"/>
        <v>1</v>
      </c>
    </row>
    <row r="637" spans="1:8">
      <c r="A637" s="9">
        <f t="shared" si="14"/>
        <v>15</v>
      </c>
      <c r="B637" s="12">
        <f>IF($A637='P-Parametri'!$C$47,'P-Parametri'!$B$34,IF($A637='P-Parametri'!$C$48,'P-Parametri'!$C$34,'P-Parametri'!$C$51))</f>
        <v>3.7839263201876694E-2</v>
      </c>
      <c r="C637" s="10">
        <f>IF($A637&lt;='1-Input'!$B$26,0,IF($A637='1-Input'!$B$26+1,('1-Input'!$B$23+'5-Leve'!$I$8)*'1-Input'!$B$27,'1-Input'!$B$23+'5-Leve'!$I$8))</f>
        <v>0</v>
      </c>
      <c r="D637" s="10">
        <f>IF(AND($A637&gt;=1,$A637&lt;1+'1-Input'!$B$12),'5-Leve'!$H$8,0)</f>
        <v>0</v>
      </c>
      <c r="E637" s="10">
        <f>MAX(0,('1-Input'!$B$10-C637-D637))/(1-'P-Parametri'!$B$31*MAX(0,IF(F636&lt;=0,0,(F636-G636)/F636)))</f>
        <v>29178.960349116729</v>
      </c>
      <c r="F637" s="10">
        <f>((F636-E637+MAX(0,-('1-Input'!$B$10-C637-D637)))*(1+B637))*(1-'P-Parametri'!$B$32)</f>
        <v>268145.97667477332</v>
      </c>
      <c r="G637" s="10">
        <f>IF(F636&lt;=0,G636,G636*(1-E637/F636))+MAX(0,-('1-Input'!$B$10-C637-D637))</f>
        <v>252780.2917670481</v>
      </c>
      <c r="H637" s="9">
        <f t="shared" si="15"/>
        <v>1</v>
      </c>
    </row>
    <row r="638" spans="1:8">
      <c r="A638" s="9">
        <f t="shared" si="14"/>
        <v>16</v>
      </c>
      <c r="B638" s="12">
        <f>IF($A638='P-Parametri'!$C$47,'P-Parametri'!$B$34,IF($A638='P-Parametri'!$C$48,'P-Parametri'!$C$34,'P-Parametri'!$C$51))</f>
        <v>3.7839263201876694E-2</v>
      </c>
      <c r="C638" s="10">
        <f>IF($A638&lt;='1-Input'!$B$26,0,IF($A638='1-Input'!$B$26+1,('1-Input'!$B$23+'5-Leve'!$I$8)*'1-Input'!$B$27,'1-Input'!$B$23+'5-Leve'!$I$8))</f>
        <v>0</v>
      </c>
      <c r="D638" s="10">
        <f>IF(AND($A638&gt;=1,$A638&lt;1+'1-Input'!$B$12),'5-Leve'!$H$8,0)</f>
        <v>0</v>
      </c>
      <c r="E638" s="10">
        <f>MAX(0,('1-Input'!$B$10-C638-D638))/(1-'P-Parametri'!$B$31*MAX(0,IF(F637&lt;=0,0,(F637-G637)/F637)))</f>
        <v>29438.60257458458</v>
      </c>
      <c r="F638" s="10">
        <f>((F637-E638+MAX(0,-('1-Input'!$B$10-C638-D638)))*(1+B638))*(1-'P-Parametri'!$B$32)</f>
        <v>247244.40548648065</v>
      </c>
      <c r="G638" s="10">
        <f>IF(F637&lt;=0,G637,G637*(1-E638/F637))+MAX(0,-('1-Input'!$B$10-C638-D638))</f>
        <v>225028.62217163498</v>
      </c>
      <c r="H638" s="9">
        <f t="shared" si="15"/>
        <v>1</v>
      </c>
    </row>
    <row r="639" spans="1:8">
      <c r="A639" s="9">
        <f t="shared" si="14"/>
        <v>17</v>
      </c>
      <c r="B639" s="12">
        <f>IF($A639='P-Parametri'!$C$47,'P-Parametri'!$B$34,IF($A639='P-Parametri'!$C$48,'P-Parametri'!$C$34,'P-Parametri'!$C$51))</f>
        <v>3.7839263201876694E-2</v>
      </c>
      <c r="C639" s="10">
        <f>IF($A639&lt;='1-Input'!$B$26,0,IF($A639='1-Input'!$B$26+1,('1-Input'!$B$23+'5-Leve'!$I$8)*'1-Input'!$B$27,'1-Input'!$B$23+'5-Leve'!$I$8))</f>
        <v>0</v>
      </c>
      <c r="D639" s="10">
        <f>IF(AND($A639&gt;=1,$A639&lt;1+'1-Input'!$B$12),'5-Leve'!$H$8,0)</f>
        <v>0</v>
      </c>
      <c r="E639" s="10">
        <f>MAX(0,('1-Input'!$B$10-C639-D639))/(1-'P-Parametri'!$B$31*MAX(0,IF(F638&lt;=0,0,(F638-G638)/F638)))</f>
        <v>29693.701843795621</v>
      </c>
      <c r="F639" s="10">
        <f>((F638-E639+MAX(0,-('1-Input'!$B$10-C639-D639)))*(1+B639))*(1-'P-Parametri'!$B$32)</f>
        <v>225331.09665361891</v>
      </c>
      <c r="G639" s="10">
        <f>IF(F638&lt;=0,G638,G638*(1-E639/F638))+MAX(0,-('1-Input'!$B$10-C639-D639))</f>
        <v>198003.0043424379</v>
      </c>
      <c r="H639" s="9">
        <f t="shared" si="15"/>
        <v>1</v>
      </c>
    </row>
    <row r="640" spans="1:8">
      <c r="A640" s="9">
        <f t="shared" si="14"/>
        <v>18</v>
      </c>
      <c r="B640" s="12">
        <f>IF($A640='P-Parametri'!$C$47,'P-Parametri'!$B$34,IF($A640='P-Parametri'!$C$48,'P-Parametri'!$C$34,'P-Parametri'!$C$51))</f>
        <v>3.7839263201876694E-2</v>
      </c>
      <c r="C640" s="10">
        <f>IF($A640&lt;='1-Input'!$B$26,0,IF($A640='1-Input'!$B$26+1,('1-Input'!$B$23+'5-Leve'!$I$8)*'1-Input'!$B$27,'1-Input'!$B$23+'5-Leve'!$I$8))</f>
        <v>0</v>
      </c>
      <c r="D640" s="10">
        <f>IF(AND($A640&gt;=1,$A640&lt;1+'1-Input'!$B$12),'5-Leve'!$H$8,0)</f>
        <v>0</v>
      </c>
      <c r="E640" s="10">
        <f>MAX(0,('1-Input'!$B$10-C640-D640))/(1-'P-Parametri'!$B$31*MAX(0,IF(F639&lt;=0,0,(F639-G639)/F639)))</f>
        <v>29944.223015627776</v>
      </c>
      <c r="F640" s="10">
        <f>((F639-E640+MAX(0,-('1-Input'!$B$10-C640-D640)))*(1+B640))*(1-'P-Parametri'!$B$32)</f>
        <v>202374.60863781936</v>
      </c>
      <c r="G640" s="10">
        <f>IF(F639&lt;=0,G639,G639*(1-E640/F639))+MAX(0,-('1-Input'!$B$10-C640-D640))</f>
        <v>171690.40830999386</v>
      </c>
      <c r="H640" s="9">
        <f t="shared" si="15"/>
        <v>1</v>
      </c>
    </row>
    <row r="641" spans="1:8">
      <c r="A641" s="9">
        <f t="shared" si="14"/>
        <v>19</v>
      </c>
      <c r="B641" s="12">
        <f>IF($A641='P-Parametri'!$C$47,'P-Parametri'!$B$34,IF($A641='P-Parametri'!$C$48,'P-Parametri'!$C$34,'P-Parametri'!$C$51))</f>
        <v>3.7839263201876694E-2</v>
      </c>
      <c r="C641" s="10">
        <f>IF($A641&lt;='1-Input'!$B$26,0,IF($A641='1-Input'!$B$26+1,('1-Input'!$B$23+'5-Leve'!$I$8)*'1-Input'!$B$27,'1-Input'!$B$23+'5-Leve'!$I$8))</f>
        <v>6226.6772341162787</v>
      </c>
      <c r="D641" s="10">
        <f>IF(AND($A641&gt;=1,$A641&lt;1+'1-Input'!$B$12),'5-Leve'!$H$8,0)</f>
        <v>0</v>
      </c>
      <c r="E641" s="10">
        <f>MAX(0,('1-Input'!$B$10-C641-D641))/(1-'P-Parametri'!$B$31*MAX(0,IF(F640&lt;=0,0,(F640-G640)/F640)))</f>
        <v>23707.922458051318</v>
      </c>
      <c r="F641" s="10">
        <f>((F640-E641+MAX(0,-('1-Input'!$B$10-C641-D641)))*(1+B641))*(1-'P-Parametri'!$B$32)</f>
        <v>185056.44733964431</v>
      </c>
      <c r="G641" s="10">
        <f>IF(F640&lt;=0,G640,G640*(1-E641/F640))+MAX(0,-('1-Input'!$B$10-C641-D641))</f>
        <v>151577.10005258713</v>
      </c>
      <c r="H641" s="9">
        <f t="shared" si="15"/>
        <v>1</v>
      </c>
    </row>
    <row r="642" spans="1:8">
      <c r="A642" s="9">
        <f t="shared" si="14"/>
        <v>20</v>
      </c>
      <c r="B642" s="12">
        <f>IF($A642='P-Parametri'!$C$47,'P-Parametri'!$B$34,IF($A642='P-Parametri'!$C$48,'P-Parametri'!$C$34,'P-Parametri'!$C$51))</f>
        <v>3.7839263201876694E-2</v>
      </c>
      <c r="C642" s="10">
        <f>IF($A642&lt;='1-Input'!$B$26,0,IF($A642='1-Input'!$B$26+1,('1-Input'!$B$23+'5-Leve'!$I$8)*'1-Input'!$B$27,'1-Input'!$B$23+'5-Leve'!$I$8))</f>
        <v>18680.031702349101</v>
      </c>
      <c r="D642" s="10">
        <f>IF(AND($A642&gt;=1,$A642&lt;1+'1-Input'!$B$12),'5-Leve'!$H$8,0)</f>
        <v>0</v>
      </c>
      <c r="E642" s="10">
        <f>MAX(0,('1-Input'!$B$10-C642-D642))/(1-'P-Parametri'!$B$31*MAX(0,IF(F641&lt;=0,0,(F641-G641)/F641)))</f>
        <v>10829.356350400456</v>
      </c>
      <c r="F642" s="10">
        <f>((F641-E642+MAX(0,-('1-Input'!$B$10-C642-D642)))*(1+B642))*(1-'P-Parametri'!$B$32)</f>
        <v>180458.07631059902</v>
      </c>
      <c r="G642" s="10">
        <f>IF(F641&lt;=0,G641,G641*(1-E642/F641))+MAX(0,-('1-Input'!$B$10-C642-D642))</f>
        <v>142706.92852045421</v>
      </c>
      <c r="H642" s="9">
        <f t="shared" si="15"/>
        <v>1</v>
      </c>
    </row>
    <row r="643" spans="1:8">
      <c r="A643" s="9">
        <f t="shared" si="14"/>
        <v>21</v>
      </c>
      <c r="B643" s="12">
        <f>IF($A643='P-Parametri'!$C$47,'P-Parametri'!$B$34,IF($A643='P-Parametri'!$C$48,'P-Parametri'!$C$34,'P-Parametri'!$C$51))</f>
        <v>3.7839263201876694E-2</v>
      </c>
      <c r="C643" s="10">
        <f>IF($A643&lt;='1-Input'!$B$26,0,IF($A643='1-Input'!$B$26+1,('1-Input'!$B$23+'5-Leve'!$I$8)*'1-Input'!$B$27,'1-Input'!$B$23+'5-Leve'!$I$8))</f>
        <v>18680.031702349101</v>
      </c>
      <c r="D643" s="10">
        <f>IF(AND($A643&gt;=1,$A643&lt;1+'1-Input'!$B$12),'5-Leve'!$H$8,0)</f>
        <v>0</v>
      </c>
      <c r="E643" s="10">
        <f>MAX(0,('1-Input'!$B$10-C643-D643))/(1-'P-Parametri'!$B$31*MAX(0,IF(F642&lt;=0,0,(F642-G642)/F642)))</f>
        <v>10913.568389244976</v>
      </c>
      <c r="F643" s="10">
        <f>((F642-E643+MAX(0,-('1-Input'!$B$10-C643-D643)))*(1+B643))*(1-'P-Parametri'!$B$32)</f>
        <v>175608.02728666077</v>
      </c>
      <c r="G643" s="10">
        <f>IF(F642&lt;=0,G642,G642*(1-E643/F642))+MAX(0,-('1-Input'!$B$10-C643-D643))</f>
        <v>134076.43740657106</v>
      </c>
      <c r="H643" s="9">
        <f t="shared" si="15"/>
        <v>1</v>
      </c>
    </row>
    <row r="644" spans="1:8">
      <c r="A644" s="9">
        <f t="shared" si="14"/>
        <v>22</v>
      </c>
      <c r="B644" s="12">
        <f>IF($A644='P-Parametri'!$C$47,'P-Parametri'!$B$34,IF($A644='P-Parametri'!$C$48,'P-Parametri'!$C$34,'P-Parametri'!$C$51))</f>
        <v>3.7839263201876694E-2</v>
      </c>
      <c r="C644" s="10">
        <f>IF($A644&lt;='1-Input'!$B$26,0,IF($A644='1-Input'!$B$26+1,('1-Input'!$B$23+'5-Leve'!$I$8)*'1-Input'!$B$27,'1-Input'!$B$23+'5-Leve'!$I$8))</f>
        <v>18680.031702349101</v>
      </c>
      <c r="D644" s="10">
        <f>IF(AND($A644&gt;=1,$A644&lt;1+'1-Input'!$B$12),'5-Leve'!$H$8,0)</f>
        <v>0</v>
      </c>
      <c r="E644" s="10">
        <f>MAX(0,('1-Input'!$B$10-C644-D644))/(1-'P-Parametri'!$B$31*MAX(0,IF(F643&lt;=0,0,(F643-G643)/F643)))</f>
        <v>10996.124753316104</v>
      </c>
      <c r="F644" s="10">
        <f>((F643-E644+MAX(0,-('1-Input'!$B$10-C644-D644)))*(1+B644))*(1-'P-Parametri'!$B$32)</f>
        <v>170499.01424818664</v>
      </c>
      <c r="G644" s="10">
        <f>IF(F643&lt;=0,G643,G643*(1-E644/F643))+MAX(0,-('1-Input'!$B$10-C644-D644))</f>
        <v>125680.91440581344</v>
      </c>
      <c r="H644" s="9">
        <f t="shared" si="15"/>
        <v>1</v>
      </c>
    </row>
    <row r="645" spans="1:8">
      <c r="A645" s="9">
        <f t="shared" si="14"/>
        <v>23</v>
      </c>
      <c r="B645" s="12">
        <f>IF($A645='P-Parametri'!$C$47,'P-Parametri'!$B$34,IF($A645='P-Parametri'!$C$48,'P-Parametri'!$C$34,'P-Parametri'!$C$51))</f>
        <v>3.7839263201876694E-2</v>
      </c>
      <c r="C645" s="10">
        <f>IF($A645&lt;='1-Input'!$B$26,0,IF($A645='1-Input'!$B$26+1,('1-Input'!$B$23+'5-Leve'!$I$8)*'1-Input'!$B$27,'1-Input'!$B$23+'5-Leve'!$I$8))</f>
        <v>18680.031702349101</v>
      </c>
      <c r="D645" s="10">
        <f>IF(AND($A645&gt;=1,$A645&lt;1+'1-Input'!$B$12),'5-Leve'!$H$8,0)</f>
        <v>0</v>
      </c>
      <c r="E645" s="10">
        <f>MAX(0,('1-Input'!$B$10-C645-D645))/(1-'P-Parametri'!$B$31*MAX(0,IF(F644&lt;=0,0,(F644-G644)/F644)))</f>
        <v>11077.024331084083</v>
      </c>
      <c r="F645" s="10">
        <f>((F644-E645+MAX(0,-('1-Input'!$B$10-C645-D645)))*(1+B645))*(1-'P-Parametri'!$B$32)</f>
        <v>165123.49175263525</v>
      </c>
      <c r="G645" s="10">
        <f>IF(F644&lt;=0,G644,G644*(1-E645/F644))+MAX(0,-('1-Input'!$B$10-C645-D645))</f>
        <v>117515.64404947236</v>
      </c>
      <c r="H645" s="9">
        <f t="shared" si="15"/>
        <v>1</v>
      </c>
    </row>
    <row r="646" spans="1:8">
      <c r="A646" s="9">
        <f t="shared" si="14"/>
        <v>24</v>
      </c>
      <c r="B646" s="12">
        <f>IF($A646='P-Parametri'!$C$47,'P-Parametri'!$B$34,IF($A646='P-Parametri'!$C$48,'P-Parametri'!$C$34,'P-Parametri'!$C$51))</f>
        <v>3.7839263201876694E-2</v>
      </c>
      <c r="C646" s="10">
        <f>IF($A646&lt;='1-Input'!$B$26,0,IF($A646='1-Input'!$B$26+1,('1-Input'!$B$23+'5-Leve'!$I$8)*'1-Input'!$B$27,'1-Input'!$B$23+'5-Leve'!$I$8))</f>
        <v>18680.031702349101</v>
      </c>
      <c r="D646" s="10">
        <f>IF(AND($A646&gt;=1,$A646&lt;1+'1-Input'!$B$12),'5-Leve'!$H$8,0)</f>
        <v>0</v>
      </c>
      <c r="E646" s="10">
        <f>MAX(0,('1-Input'!$B$10-C646-D646))/(1-'P-Parametri'!$B$31*MAX(0,IF(F645&lt;=0,0,(F645-G645)/F645)))</f>
        <v>11156.268059217089</v>
      </c>
      <c r="F646" s="10">
        <f>((F645-E646+MAX(0,-('1-Input'!$B$10-C646-D646)))*(1+B646))*(1-'P-Parametri'!$B$32)</f>
        <v>159473.64353522522</v>
      </c>
      <c r="G646" s="10">
        <f>IF(F645&lt;=0,G645,G645*(1-E646/F645))+MAX(0,-('1-Input'!$B$10-C646-D646))</f>
        <v>109575.91353474061</v>
      </c>
      <c r="H646" s="9">
        <f t="shared" si="15"/>
        <v>1</v>
      </c>
    </row>
    <row r="647" spans="1:8">
      <c r="A647" s="9">
        <f t="shared" si="14"/>
        <v>25</v>
      </c>
      <c r="B647" s="12">
        <f>IF($A647='P-Parametri'!$C$47,'P-Parametri'!$B$34,IF($A647='P-Parametri'!$C$48,'P-Parametri'!$C$34,'P-Parametri'!$C$51))</f>
        <v>3.7839263201876694E-2</v>
      </c>
      <c r="C647" s="10">
        <f>IF($A647&lt;='1-Input'!$B$26,0,IF($A647='1-Input'!$B$26+1,('1-Input'!$B$23+'5-Leve'!$I$8)*'1-Input'!$B$27,'1-Input'!$B$23+'5-Leve'!$I$8))</f>
        <v>18680.031702349101</v>
      </c>
      <c r="D647" s="10">
        <f>IF(AND($A647&gt;=1,$A647&lt;1+'1-Input'!$B$12),'5-Leve'!$H$8,0)</f>
        <v>0</v>
      </c>
      <c r="E647" s="10">
        <f>MAX(0,('1-Input'!$B$10-C647-D647))/(1-'P-Parametri'!$B$31*MAX(0,IF(F646&lt;=0,0,(F646-G646)/F646)))</f>
        <v>11233.858838548083</v>
      </c>
      <c r="F647" s="10">
        <f>((F646-E647+MAX(0,-('1-Input'!$B$10-C647-D647)))*(1+B647))*(1-'P-Parametri'!$B$32)</f>
        <v>153541.37078895059</v>
      </c>
      <c r="G647" s="10">
        <f>IF(F646&lt;=0,G646,G646*(1-E647/F646))+MAX(0,-('1-Input'!$B$10-C647-D647))</f>
        <v>101857.01831502785</v>
      </c>
      <c r="H647" s="9">
        <f t="shared" si="15"/>
        <v>1</v>
      </c>
    </row>
    <row r="648" spans="1:8">
      <c r="A648" s="9">
        <f t="shared" si="14"/>
        <v>26</v>
      </c>
      <c r="B648" s="12">
        <f>IF($A648='P-Parametri'!$C$47,'P-Parametri'!$B$34,IF($A648='P-Parametri'!$C$48,'P-Parametri'!$C$34,'P-Parametri'!$C$51))</f>
        <v>3.7839263201876694E-2</v>
      </c>
      <c r="C648" s="10">
        <f>IF($A648&lt;='1-Input'!$B$26,0,IF($A648='1-Input'!$B$26+1,('1-Input'!$B$23+'5-Leve'!$I$8)*'1-Input'!$B$27,'1-Input'!$B$23+'5-Leve'!$I$8))</f>
        <v>18680.031702349101</v>
      </c>
      <c r="D648" s="10">
        <f>IF(AND($A648&gt;=1,$A648&lt;1+'1-Input'!$B$12),'5-Leve'!$H$8,0)</f>
        <v>0</v>
      </c>
      <c r="E648" s="10">
        <f>MAX(0,('1-Input'!$B$10-C648-D648))/(1-'P-Parametri'!$B$31*MAX(0,IF(F647&lt;=0,0,(F647-G647)/F647)))</f>
        <v>11309.801447997625</v>
      </c>
      <c r="F648" s="10">
        <f>((F647-E648+MAX(0,-('1-Input'!$B$10-C648-D648)))*(1+B648))*(1-'P-Parametri'!$B$32)</f>
        <v>147318.28011460355</v>
      </c>
      <c r="G648" s="10">
        <f>IF(F647&lt;=0,G647,G647*(1-E648/F647))+MAX(0,-('1-Input'!$B$10-C648-D648))</f>
        <v>94354.267445286867</v>
      </c>
      <c r="H648" s="9">
        <f t="shared" si="15"/>
        <v>1</v>
      </c>
    </row>
    <row r="649" spans="1:8">
      <c r="A649" s="9">
        <f t="shared" si="14"/>
        <v>27</v>
      </c>
      <c r="B649" s="12">
        <f>IF($A649='P-Parametri'!$C$47,'P-Parametri'!$B$34,IF($A649='P-Parametri'!$C$48,'P-Parametri'!$C$34,'P-Parametri'!$C$51))</f>
        <v>3.7839263201876694E-2</v>
      </c>
      <c r="C649" s="10">
        <f>IF($A649&lt;='1-Input'!$B$26,0,IF($A649='1-Input'!$B$26+1,('1-Input'!$B$23+'5-Leve'!$I$8)*'1-Input'!$B$27,'1-Input'!$B$23+'5-Leve'!$I$8))</f>
        <v>18680.031702349101</v>
      </c>
      <c r="D649" s="10">
        <f>IF(AND($A649&gt;=1,$A649&lt;1+'1-Input'!$B$12),'5-Leve'!$H$8,0)</f>
        <v>0</v>
      </c>
      <c r="E649" s="10">
        <f>MAX(0,('1-Input'!$B$10-C649-D649))/(1-'P-Parametri'!$B$31*MAX(0,IF(F648&lt;=0,0,(F648-G648)/F648)))</f>
        <v>11384.102456935912</v>
      </c>
      <c r="F649" s="10">
        <f>((F648-E649+MAX(0,-('1-Input'!$B$10-C649-D649)))*(1+B649))*(1-'P-Parametri'!$B$32)</f>
        <v>140795.67113061843</v>
      </c>
      <c r="G649" s="10">
        <f>IF(F648&lt;=0,G648,G648*(1-E649/F648))+MAX(0,-('1-Input'!$B$10-C649-D649))</f>
        <v>87062.988677908696</v>
      </c>
      <c r="H649" s="9">
        <f t="shared" si="15"/>
        <v>1</v>
      </c>
    </row>
    <row r="650" spans="1:8">
      <c r="A650" s="9">
        <f t="shared" si="14"/>
        <v>28</v>
      </c>
      <c r="B650" s="12">
        <f>IF($A650='P-Parametri'!$C$47,'P-Parametri'!$B$34,IF($A650='P-Parametri'!$C$48,'P-Parametri'!$C$34,'P-Parametri'!$C$51))</f>
        <v>3.7839263201876694E-2</v>
      </c>
      <c r="C650" s="10">
        <f>IF($A650&lt;='1-Input'!$B$26,0,IF($A650='1-Input'!$B$26+1,('1-Input'!$B$23+'5-Leve'!$I$8)*'1-Input'!$B$27,'1-Input'!$B$23+'5-Leve'!$I$8))</f>
        <v>18680.031702349101</v>
      </c>
      <c r="D650" s="10">
        <f>IF(AND($A650&gt;=1,$A650&lt;1+'1-Input'!$B$12),'5-Leve'!$H$8,0)</f>
        <v>0</v>
      </c>
      <c r="E650" s="10">
        <f>MAX(0,('1-Input'!$B$10-C650-D650))/(1-'P-Parametri'!$B$31*MAX(0,IF(F649&lt;=0,0,(F649-G649)/F649)))</f>
        <v>11456.770136445301</v>
      </c>
      <c r="F650" s="10">
        <f>((F649-E650+MAX(0,-('1-Input'!$B$10-C650-D650)))*(1+B650))*(1-'P-Parametri'!$B$32)</f>
        <v>133964.52373171085</v>
      </c>
      <c r="G650" s="10">
        <f>IF(F649&lt;=0,G649,G649*(1-E650/F649))+MAX(0,-('1-Input'!$B$10-C650-D650))</f>
        <v>79978.533306057245</v>
      </c>
      <c r="H650" s="9">
        <f t="shared" si="15"/>
        <v>1</v>
      </c>
    </row>
    <row r="651" spans="1:8">
      <c r="A651" s="9">
        <f t="shared" si="14"/>
        <v>29</v>
      </c>
      <c r="B651" s="12">
        <f>IF($A651='P-Parametri'!$C$47,'P-Parametri'!$B$34,IF($A651='P-Parametri'!$C$48,'P-Parametri'!$C$34,'P-Parametri'!$C$51))</f>
        <v>3.7839263201876694E-2</v>
      </c>
      <c r="C651" s="10">
        <f>IF($A651&lt;='1-Input'!$B$26,0,IF($A651='1-Input'!$B$26+1,('1-Input'!$B$23+'5-Leve'!$I$8)*'1-Input'!$B$27,'1-Input'!$B$23+'5-Leve'!$I$8))</f>
        <v>18680.031702349101</v>
      </c>
      <c r="D651" s="10">
        <f>IF(AND($A651&gt;=1,$A651&lt;1+'1-Input'!$B$12),'5-Leve'!$H$8,0)</f>
        <v>0</v>
      </c>
      <c r="E651" s="10">
        <f>MAX(0,('1-Input'!$B$10-C651-D651))/(1-'P-Parametri'!$B$31*MAX(0,IF(F650&lt;=0,0,(F650-G650)/F650)))</f>
        <v>11527.814369920732</v>
      </c>
      <c r="F651" s="10">
        <f>((F650-E651+MAX(0,-('1-Input'!$B$10-C651-D651)))*(1+B651))*(1-'P-Parametri'!$B$32)</f>
        <v>126815.48498443679</v>
      </c>
      <c r="G651" s="10">
        <f>IF(F650&lt;=0,G650,G650*(1-E651/F650))+MAX(0,-('1-Input'!$B$10-C651-D651))</f>
        <v>73096.280752558945</v>
      </c>
      <c r="H651" s="9">
        <f t="shared" si="15"/>
        <v>1</v>
      </c>
    </row>
    <row r="652" spans="1:8">
      <c r="A652" s="9">
        <f t="shared" si="14"/>
        <v>30</v>
      </c>
      <c r="B652" s="12">
        <f>IF($A652='P-Parametri'!$C$47,'P-Parametri'!$B$34,IF($A652='P-Parametri'!$C$48,'P-Parametri'!$C$34,'P-Parametri'!$C$51))</f>
        <v>3.7839263201876694E-2</v>
      </c>
      <c r="C652" s="10">
        <f>IF($A652&lt;='1-Input'!$B$26,0,IF($A652='1-Input'!$B$26+1,('1-Input'!$B$23+'5-Leve'!$I$8)*'1-Input'!$B$27,'1-Input'!$B$23+'5-Leve'!$I$8))</f>
        <v>18680.031702349101</v>
      </c>
      <c r="D652" s="10">
        <f>IF(AND($A652&gt;=1,$A652&lt;1+'1-Input'!$B$12),'5-Leve'!$H$8,0)</f>
        <v>0</v>
      </c>
      <c r="E652" s="10">
        <f>MAX(0,('1-Input'!$B$10-C652-D652))/(1-'P-Parametri'!$B$31*MAX(0,IF(F651&lt;=0,0,(F651-G651)/F651)))</f>
        <v>11597.246563420353</v>
      </c>
      <c r="F652" s="10">
        <f>((F651-E652+MAX(0,-('1-Input'!$B$10-C652-D652)))*(1+B652))*(1-'P-Parametri'!$B$32)</f>
        <v>119338.85564694527</v>
      </c>
      <c r="G652" s="10">
        <f>IF(F651&lt;=0,G651,G651*(1-E652/F651))+MAX(0,-('1-Input'!$B$10-C652-D652))</f>
        <v>66411.642903636486</v>
      </c>
      <c r="H652" s="9">
        <f t="shared" si="15"/>
        <v>1</v>
      </c>
    </row>
    <row r="653" spans="1:8">
      <c r="A653" s="9">
        <f t="shared" si="14"/>
        <v>31</v>
      </c>
      <c r="B653" s="12">
        <f>IF($A653='P-Parametri'!$C$47,'P-Parametri'!$B$34,IF($A653='P-Parametri'!$C$48,'P-Parametri'!$C$34,'P-Parametri'!$C$51))</f>
        <v>3.7839263201876694E-2</v>
      </c>
      <c r="C653" s="10">
        <f>IF($A653&lt;='1-Input'!$B$26,0,IF($A653='1-Input'!$B$26+1,('1-Input'!$B$23+'5-Leve'!$I$8)*'1-Input'!$B$27,'1-Input'!$B$23+'5-Leve'!$I$8))</f>
        <v>18680.031702349101</v>
      </c>
      <c r="D653" s="10">
        <f>IF(AND($A653&gt;=1,$A653&lt;1+'1-Input'!$B$12),'5-Leve'!$H$8,0)</f>
        <v>0</v>
      </c>
      <c r="E653" s="10">
        <f>MAX(0,('1-Input'!$B$10-C653-D653))/(1-'P-Parametri'!$B$31*MAX(0,IF(F652&lt;=0,0,(F652-G652)/F652)))</f>
        <v>11665.079556152348</v>
      </c>
      <c r="F653" s="10">
        <f>((F652-E653+MAX(0,-('1-Input'!$B$10-C653-D653)))*(1+B653))*(1-'P-Parametri'!$B$32)</f>
        <v>111524.57629934391</v>
      </c>
      <c r="G653" s="10">
        <f>IF(F652&lt;=0,G652,G652*(1-E653/F652))+MAX(0,-('1-Input'!$B$10-C653-D653))</f>
        <v>59920.068187874327</v>
      </c>
      <c r="H653" s="9">
        <f t="shared" si="15"/>
        <v>1</v>
      </c>
    </row>
    <row r="654" spans="1:8">
      <c r="A654" s="9">
        <f t="shared" si="14"/>
        <v>32</v>
      </c>
      <c r="B654" s="12">
        <f>IF($A654='P-Parametri'!$C$47,'P-Parametri'!$B$34,IF($A654='P-Parametri'!$C$48,'P-Parametri'!$C$34,'P-Parametri'!$C$51))</f>
        <v>3.7839263201876694E-2</v>
      </c>
      <c r="C654" s="10">
        <f>IF($A654&lt;='1-Input'!$B$26,0,IF($A654='1-Input'!$B$26+1,('1-Input'!$B$23+'5-Leve'!$I$8)*'1-Input'!$B$27,'1-Input'!$B$23+'5-Leve'!$I$8))</f>
        <v>18680.031702349101</v>
      </c>
      <c r="D654" s="10">
        <f>IF(AND($A654&gt;=1,$A654&lt;1+'1-Input'!$B$12),'5-Leve'!$H$8,0)</f>
        <v>0</v>
      </c>
      <c r="E654" s="10">
        <f>MAX(0,('1-Input'!$B$10-C654-D654))/(1-'P-Parametri'!$B$31*MAX(0,IF(F653&lt;=0,0,(F653-G653)/F653)))</f>
        <v>11731.327531457066</v>
      </c>
      <c r="F654" s="10">
        <f>((F653-E654+MAX(0,-('1-Input'!$B$10-C654-D654)))*(1+B654))*(1-'P-Parametri'!$B$32)</f>
        <v>103362.21307023772</v>
      </c>
      <c r="G654" s="10">
        <f>IF(F653&lt;=0,G653,G653*(1-E654/F653))+MAX(0,-('1-Input'!$B$10-C654-D654))</f>
        <v>53617.045401825599</v>
      </c>
      <c r="H654" s="9">
        <f t="shared" si="15"/>
        <v>1</v>
      </c>
    </row>
    <row r="655" spans="1:8">
      <c r="A655" s="9">
        <f t="shared" si="14"/>
        <v>33</v>
      </c>
      <c r="B655" s="12">
        <f>IF($A655='P-Parametri'!$C$47,'P-Parametri'!$B$34,IF($A655='P-Parametri'!$C$48,'P-Parametri'!$C$34,'P-Parametri'!$C$51))</f>
        <v>3.7839263201876694E-2</v>
      </c>
      <c r="C655" s="10">
        <f>IF($A655&lt;='1-Input'!$B$26,0,IF($A655='1-Input'!$B$26+1,('1-Input'!$B$23+'5-Leve'!$I$8)*'1-Input'!$B$27,'1-Input'!$B$23+'5-Leve'!$I$8))</f>
        <v>18680.031702349101</v>
      </c>
      <c r="D655" s="10">
        <f>IF(AND($A655&gt;=1,$A655&lt;1+'1-Input'!$B$12),'5-Leve'!$H$8,0)</f>
        <v>0</v>
      </c>
      <c r="E655" s="10">
        <f>MAX(0,('1-Input'!$B$10-C655-D655))/(1-'P-Parametri'!$B$31*MAX(0,IF(F654&lt;=0,0,(F654-G654)/F654)))</f>
        <v>11796.005928616098</v>
      </c>
      <c r="F655" s="10">
        <f>((F654-E655+MAX(0,-('1-Input'!$B$10-C655-D655)))*(1+B655))*(1-'P-Parametri'!$B$32)</f>
        <v>94840.942944142909</v>
      </c>
      <c r="G655" s="10">
        <f>IF(F654&lt;=0,G654,G654*(1-E655/F654))+MAX(0,-('1-Input'!$B$10-C655-D655))</f>
        <v>47498.107284614111</v>
      </c>
      <c r="H655" s="9">
        <f t="shared" si="15"/>
        <v>1</v>
      </c>
    </row>
    <row r="656" spans="1:8">
      <c r="A656" s="9">
        <f t="shared" si="14"/>
        <v>34</v>
      </c>
      <c r="B656" s="12">
        <f>IF($A656='P-Parametri'!$C$47,'P-Parametri'!$B$34,IF($A656='P-Parametri'!$C$48,'P-Parametri'!$C$34,'P-Parametri'!$C$51))</f>
        <v>3.7839263201876694E-2</v>
      </c>
      <c r="C656" s="10">
        <f>IF($A656&lt;='1-Input'!$B$26,0,IF($A656='1-Input'!$B$26+1,('1-Input'!$B$23+'5-Leve'!$I$8)*'1-Input'!$B$27,'1-Input'!$B$23+'5-Leve'!$I$8))</f>
        <v>18680.031702349101</v>
      </c>
      <c r="D656" s="10">
        <f>IF(AND($A656&gt;=1,$A656&lt;1+'1-Input'!$B$12),'5-Leve'!$H$8,0)</f>
        <v>0</v>
      </c>
      <c r="E656" s="10">
        <f>MAX(0,('1-Input'!$B$10-C656-D656))/(1-'P-Parametri'!$B$31*MAX(0,IF(F655&lt;=0,0,(F655-G655)/F655)))</f>
        <v>11859.131355792411</v>
      </c>
      <c r="F656" s="10">
        <f>((F655-E656+MAX(0,-('1-Input'!$B$10-C656-D656)))*(1+B656))*(1-'P-Parametri'!$B$32)</f>
        <v>85949.538633614604</v>
      </c>
      <c r="G656" s="10">
        <f>IF(F655&lt;=0,G655,G655*(1-E656/F655))+MAX(0,-('1-Input'!$B$10-C656-D656))</f>
        <v>41558.833844750596</v>
      </c>
      <c r="H656" s="9">
        <f t="shared" si="15"/>
        <v>1</v>
      </c>
    </row>
    <row r="657" spans="1:8">
      <c r="A657" s="9">
        <f t="shared" si="14"/>
        <v>35</v>
      </c>
      <c r="B657" s="12">
        <f>IF($A657='P-Parametri'!$C$47,'P-Parametri'!$B$34,IF($A657='P-Parametri'!$C$48,'P-Parametri'!$C$34,'P-Parametri'!$C$51))</f>
        <v>3.7839263201876694E-2</v>
      </c>
      <c r="C657" s="10">
        <f>IF($A657&lt;='1-Input'!$B$26,0,IF($A657='1-Input'!$B$26+1,('1-Input'!$B$23+'5-Leve'!$I$8)*'1-Input'!$B$27,'1-Input'!$B$23+'5-Leve'!$I$8))</f>
        <v>18680.031702349101</v>
      </c>
      <c r="D657" s="10">
        <f>IF(AND($A657&gt;=1,$A657&lt;1+'1-Input'!$B$12),'5-Leve'!$H$8,0)</f>
        <v>0</v>
      </c>
      <c r="E657" s="10">
        <f>MAX(0,('1-Input'!$B$10-C657-D657))/(1-'P-Parametri'!$B$31*MAX(0,IF(F656&lt;=0,0,(F656-G656)/F656)))</f>
        <v>11920.721504378193</v>
      </c>
      <c r="F657" s="10">
        <f>((F656-E657+MAX(0,-('1-Input'!$B$10-C657-D657)))*(1+B657))*(1-'P-Parametri'!$B$32)</f>
        <v>76676.352999062961</v>
      </c>
      <c r="G657" s="10">
        <f>IF(F656&lt;=0,G656,G656*(1-E657/F656))+MAX(0,-('1-Input'!$B$10-C657-D657))</f>
        <v>35794.855443169683</v>
      </c>
      <c r="H657" s="9">
        <f t="shared" si="15"/>
        <v>1</v>
      </c>
    </row>
    <row r="658" spans="1:8">
      <c r="A658" s="9">
        <f t="shared" si="14"/>
        <v>36</v>
      </c>
      <c r="B658" s="12">
        <f>IF($A658='P-Parametri'!$C$47,'P-Parametri'!$B$34,IF($A658='P-Parametri'!$C$48,'P-Parametri'!$C$34,'P-Parametri'!$C$51))</f>
        <v>3.7839263201876694E-2</v>
      </c>
      <c r="C658" s="10">
        <f>IF($A658&lt;='1-Input'!$B$26,0,IF($A658='1-Input'!$B$26+1,('1-Input'!$B$23+'5-Leve'!$I$8)*'1-Input'!$B$27,'1-Input'!$B$23+'5-Leve'!$I$8))</f>
        <v>18680.031702349101</v>
      </c>
      <c r="D658" s="10">
        <f>IF(AND($A658&gt;=1,$A658&lt;1+'1-Input'!$B$12),'5-Leve'!$H$8,0)</f>
        <v>0</v>
      </c>
      <c r="E658" s="10">
        <f>MAX(0,('1-Input'!$B$10-C658-D658))/(1-'P-Parametri'!$B$31*MAX(0,IF(F657&lt;=0,0,(F657-G657)/F657)))</f>
        <v>11980.795064999791</v>
      </c>
      <c r="F658" s="10">
        <f>((F657-E658+MAX(0,-('1-Input'!$B$10-C658-D658)))*(1+B658))*(1-'P-Parametri'!$B$32)</f>
        <v>67009.302998365005</v>
      </c>
      <c r="G658" s="10">
        <f>IF(F657&lt;=0,G657,G657*(1-E658/F657))+MAX(0,-('1-Input'!$B$10-C658-D658))</f>
        <v>30201.855637204095</v>
      </c>
      <c r="H658" s="9">
        <f t="shared" si="15"/>
        <v>1</v>
      </c>
    </row>
    <row r="659" spans="1:8">
      <c r="A659" s="9">
        <f t="shared" si="14"/>
        <v>37</v>
      </c>
      <c r="B659" s="12">
        <f>IF($A659='P-Parametri'!$C$47,'P-Parametri'!$B$34,IF($A659='P-Parametri'!$C$48,'P-Parametri'!$C$34,'P-Parametri'!$C$51))</f>
        <v>3.7839263201876694E-2</v>
      </c>
      <c r="C659" s="10">
        <f>IF($A659&lt;='1-Input'!$B$26,0,IF($A659='1-Input'!$B$26+1,('1-Input'!$B$23+'5-Leve'!$I$8)*'1-Input'!$B$27,'1-Input'!$B$23+'5-Leve'!$I$8))</f>
        <v>18680.031702349101</v>
      </c>
      <c r="D659" s="10">
        <f>IF(AND($A659&gt;=1,$A659&lt;1+'1-Input'!$B$12),'5-Leve'!$H$8,0)</f>
        <v>0</v>
      </c>
      <c r="E659" s="10">
        <f>MAX(0,('1-Input'!$B$10-C659-D659))/(1-'P-Parametri'!$B$31*MAX(0,IF(F658&lt;=0,0,(F658-G658)/F658)))</f>
        <v>12039.371645402627</v>
      </c>
      <c r="F659" s="10">
        <f>((F658-E659+MAX(0,-('1-Input'!$B$10-C659-D659)))*(1+B659))*(1-'P-Parametri'!$B$32)</f>
        <v>56935.853147508984</v>
      </c>
      <c r="G659" s="10">
        <f>IF(F658&lt;=0,G658,G658*(1-E659/F658))+MAX(0,-('1-Input'!$B$10-C659-D659))</f>
        <v>24775.573790846578</v>
      </c>
      <c r="H659" s="9">
        <f t="shared" si="15"/>
        <v>1</v>
      </c>
    </row>
    <row r="660" spans="1:8">
      <c r="A660" s="9">
        <f t="shared" si="14"/>
        <v>38</v>
      </c>
      <c r="B660" s="12">
        <f>IF($A660='P-Parametri'!$C$47,'P-Parametri'!$B$34,IF($A660='P-Parametri'!$C$48,'P-Parametri'!$C$34,'P-Parametri'!$C$51))</f>
        <v>3.7839263201876694E-2</v>
      </c>
      <c r="C660" s="10">
        <f>IF($A660&lt;='1-Input'!$B$26,0,IF($A660='1-Input'!$B$26+1,('1-Input'!$B$23+'5-Leve'!$I$8)*'1-Input'!$B$27,'1-Input'!$B$23+'5-Leve'!$I$8))</f>
        <v>18680.031702349101</v>
      </c>
      <c r="D660" s="10">
        <f>IF(AND($A660&gt;=1,$A660&lt;1+'1-Input'!$B$12),'5-Leve'!$H$8,0)</f>
        <v>0</v>
      </c>
      <c r="E660" s="10">
        <f>MAX(0,('1-Input'!$B$10-C660-D660))/(1-'P-Parametri'!$B$31*MAX(0,IF(F659&lt;=0,0,(F659-G659)/F659)))</f>
        <v>12096.471690412836</v>
      </c>
      <c r="F660" s="10">
        <f>((F659-E660+MAX(0,-('1-Input'!$B$10-C660-D660)))*(1+B660))*(1-'P-Parametri'!$B$32)</f>
        <v>46442.99847263284</v>
      </c>
      <c r="G660" s="10">
        <f>IF(F659&lt;=0,G659,G659*(1-E660/F659))+MAX(0,-('1-Input'!$B$10-C660-D660))</f>
        <v>19511.807457210423</v>
      </c>
      <c r="H660" s="9">
        <f t="shared" si="15"/>
        <v>1</v>
      </c>
    </row>
    <row r="661" spans="1:8">
      <c r="A661" s="9">
        <f t="shared" si="14"/>
        <v>39</v>
      </c>
      <c r="B661" s="12">
        <f>IF($A661='P-Parametri'!$C$47,'P-Parametri'!$B$34,IF($A661='P-Parametri'!$C$48,'P-Parametri'!$C$34,'P-Parametri'!$C$51))</f>
        <v>3.7839263201876694E-2</v>
      </c>
      <c r="C661" s="10">
        <f>IF($A661&lt;='1-Input'!$B$26,0,IF($A661='1-Input'!$B$26+1,('1-Input'!$B$23+'5-Leve'!$I$8)*'1-Input'!$B$27,'1-Input'!$B$23+'5-Leve'!$I$8))</f>
        <v>18680.031702349101</v>
      </c>
      <c r="D661" s="10">
        <f>IF(AND($A661&gt;=1,$A661&lt;1+'1-Input'!$B$12),'5-Leve'!$H$8,0)</f>
        <v>0</v>
      </c>
      <c r="E661" s="10">
        <f>MAX(0,('1-Input'!$B$10-C661-D661))/(1-'P-Parametri'!$B$31*MAX(0,IF(F660&lt;=0,0,(F660-G660)/F660)))</f>
        <v>12152.116404147368</v>
      </c>
      <c r="F661" s="10">
        <f>((F660-E661+MAX(0,-('1-Input'!$B$10-C661-D661)))*(1+B661))*(1-'P-Parametri'!$B$32)</f>
        <v>35517.246932938411</v>
      </c>
      <c r="G661" s="10">
        <f>IF(F660&lt;=0,G660,G660*(1-E661/F660))+MAX(0,-('1-Input'!$B$10-C661-D661))</f>
        <v>14406.414539587937</v>
      </c>
      <c r="H661" s="9">
        <f t="shared" si="15"/>
        <v>1</v>
      </c>
    </row>
    <row r="662" spans="1:8">
      <c r="A662" s="9">
        <f t="shared" si="14"/>
        <v>40</v>
      </c>
      <c r="B662" s="12">
        <f>IF($A662='P-Parametri'!$C$47,'P-Parametri'!$B$34,IF($A662='P-Parametri'!$C$48,'P-Parametri'!$C$34,'P-Parametri'!$C$51))</f>
        <v>3.7839263201876694E-2</v>
      </c>
      <c r="C662" s="10">
        <f>IF($A662&lt;='1-Input'!$B$26,0,IF($A662='1-Input'!$B$26+1,('1-Input'!$B$23+'5-Leve'!$I$8)*'1-Input'!$B$27,'1-Input'!$B$23+'5-Leve'!$I$8))</f>
        <v>18680.031702349101</v>
      </c>
      <c r="D662" s="10">
        <f>IF(AND($A662&gt;=1,$A662&lt;1+'1-Input'!$B$12),'5-Leve'!$H$8,0)</f>
        <v>0</v>
      </c>
      <c r="E662" s="10">
        <f>MAX(0,('1-Input'!$B$10-C662-D662))/(1-'P-Parametri'!$B$31*MAX(0,IF(F661&lt;=0,0,(F661-G661)/F661)))</f>
        <v>12206.327674620044</v>
      </c>
      <c r="F662" s="10">
        <f>((F661-E662+MAX(0,-('1-Input'!$B$10-C662-D662)))*(1+B662))*(1-'P-Parametri'!$B$32)</f>
        <v>24144.60129307635</v>
      </c>
      <c r="G662" s="10">
        <f>IF(F661&lt;=0,G661,G661*(1-E662/F661))+MAX(0,-('1-Input'!$B$10-C662-D662))</f>
        <v>9455.3152379261446</v>
      </c>
      <c r="H662" s="9">
        <f t="shared" si="15"/>
        <v>1</v>
      </c>
    </row>
    <row r="663" spans="1:8">
      <c r="A663" s="9">
        <f t="shared" si="14"/>
        <v>41</v>
      </c>
      <c r="B663" s="12">
        <f>IF($A663='P-Parametri'!$C$47,'P-Parametri'!$B$34,IF($A663='P-Parametri'!$C$48,'P-Parametri'!$C$34,'P-Parametri'!$C$51))</f>
        <v>3.7839263201876694E-2</v>
      </c>
      <c r="C663" s="10">
        <f>IF($A663&lt;='1-Input'!$B$26,0,IF($A663='1-Input'!$B$26+1,('1-Input'!$B$23+'5-Leve'!$I$8)*'1-Input'!$B$27,'1-Input'!$B$23+'5-Leve'!$I$8))</f>
        <v>18680.031702349101</v>
      </c>
      <c r="D663" s="10">
        <f>IF(AND($A663&gt;=1,$A663&lt;1+'1-Input'!$B$12),'5-Leve'!$H$8,0)</f>
        <v>0</v>
      </c>
      <c r="E663" s="10">
        <f>MAX(0,('1-Input'!$B$10-C663-D663))/(1-'P-Parametri'!$B$31*MAX(0,IF(F662&lt;=0,0,(F662-G662)/F662)))</f>
        <v>12259.128000868015</v>
      </c>
      <c r="F663" s="10">
        <f>((F662-E663+MAX(0,-('1-Input'!$B$10-C663-D663)))*(1+B663))*(1-'P-Parametri'!$B$32)</f>
        <v>12310.540422702299</v>
      </c>
      <c r="G663" s="10">
        <f>IF(F662&lt;=0,G662,G662*(1-E663/F662))+MAX(0,-('1-Input'!$B$10-C663-D663))</f>
        <v>4654.4937878931869</v>
      </c>
      <c r="H663" s="9">
        <f t="shared" si="15"/>
        <v>1</v>
      </c>
    </row>
    <row r="664" spans="1:8">
      <c r="A664" s="9">
        <f t="shared" si="14"/>
        <v>42</v>
      </c>
      <c r="B664" s="12">
        <f>IF($A664='P-Parametri'!$C$47,'P-Parametri'!$B$34,IF($A664='P-Parametri'!$C$48,'P-Parametri'!$C$34,'P-Parametri'!$C$51))</f>
        <v>3.7839263201876694E-2</v>
      </c>
      <c r="C664" s="10">
        <f>IF($A664&lt;='1-Input'!$B$26,0,IF($A664='1-Input'!$B$26+1,('1-Input'!$B$23+'5-Leve'!$I$8)*'1-Input'!$B$27,'1-Input'!$B$23+'5-Leve'!$I$8))</f>
        <v>18680.031702349101</v>
      </c>
      <c r="D664" s="10">
        <f>IF(AND($A664&gt;=1,$A664&lt;1+'1-Input'!$B$12),'5-Leve'!$H$8,0)</f>
        <v>0</v>
      </c>
      <c r="E664" s="10">
        <f>MAX(0,('1-Input'!$B$10-C664-D664))/(1-'P-Parametri'!$B$31*MAX(0,IF(F663&lt;=0,0,(F663-G663)/F663)))</f>
        <v>12310.540422701069</v>
      </c>
      <c r="F664" s="10">
        <f>((F663-E664+MAX(0,-('1-Input'!$B$10-C664-D664)))*(1+B664))*(1-'P-Parametri'!$B$32)</f>
        <v>1.2736130579298692E-9</v>
      </c>
      <c r="G664" s="10">
        <f>IF(F663&lt;=0,G663,G663*(1-E664/F663))+MAX(0,-('1-Input'!$B$10-C664-D664))</f>
        <v>4.650773554164398E-10</v>
      </c>
      <c r="H664" s="9">
        <f t="shared" si="15"/>
        <v>1</v>
      </c>
    </row>
    <row r="665" spans="1:8" ht="30">
      <c r="A665" s="5" t="s">
        <v>184</v>
      </c>
      <c r="B665" s="18" t="str">
        <f>IFERROR('1-Input'!$B$5-1+MATCH(0,H622:H664,0)-1,"non si esaurisce")</f>
        <v>non si esaurisce</v>
      </c>
      <c r="D665" s="5" t="s">
        <v>185</v>
      </c>
      <c r="E665" s="10">
        <f>F664</f>
        <v>1.2736130579298692E-9</v>
      </c>
    </row>
    <row r="668" spans="1:8">
      <c r="A668" s="2" t="s">
        <v>467</v>
      </c>
    </row>
    <row r="669" spans="1:8">
      <c r="A669" s="15" t="s">
        <v>176</v>
      </c>
      <c r="B669" s="15" t="s">
        <v>177</v>
      </c>
      <c r="C669" s="15" t="s">
        <v>178</v>
      </c>
      <c r="D669" s="15" t="s">
        <v>179</v>
      </c>
      <c r="E669" s="15" t="s">
        <v>180</v>
      </c>
      <c r="F669" s="15" t="s">
        <v>181</v>
      </c>
      <c r="G669" s="15" t="s">
        <v>182</v>
      </c>
      <c r="H669" s="15" t="s">
        <v>183</v>
      </c>
    </row>
    <row r="670" spans="1:8">
      <c r="A670" s="9">
        <f>0</f>
        <v>0</v>
      </c>
      <c r="E670" s="10">
        <f>0</f>
        <v>0</v>
      </c>
      <c r="F670" s="10">
        <f>'1-Input'!$B$8</f>
        <v>760000</v>
      </c>
      <c r="G670" s="10">
        <f>'1-Input'!$B$9</f>
        <v>586000</v>
      </c>
      <c r="H670" s="9">
        <f>1</f>
        <v>1</v>
      </c>
    </row>
    <row r="671" spans="1:8">
      <c r="A671" s="9">
        <f t="shared" ref="A671:A712" si="16">A670+1</f>
        <v>1</v>
      </c>
      <c r="B671" s="12">
        <f>IF($A671='P-Parametri'!$C$47,'P-Parametri'!$B$34,IF($A671='P-Parametri'!$C$48,'P-Parametri'!$C$34,'P-Parametri'!$C$51))</f>
        <v>-0.35</v>
      </c>
      <c r="C671" s="10">
        <f>IF($A671&lt;='1-Input'!$B$26,0,IF($A671='1-Input'!$B$26+1,('1-Input'!$B$23+'5-Leve'!$O$8)*'1-Input'!$B$27,'1-Input'!$B$23+'5-Leve'!$O$8))</f>
        <v>0</v>
      </c>
      <c r="D671" s="10">
        <f>IF(AND($A671&gt;=1,$A671&lt;1+'1-Input'!$C$12),'5-Leve'!$N$8,0)</f>
        <v>15401.339069394569</v>
      </c>
      <c r="E671" s="10">
        <f>MAX(0,('1-Input'!$B$10-C671-D671))/(1-'P-Parametri'!$B$31*MAX(0,IF(F670&lt;=0,0,(F670-G670)/F670)))</f>
        <v>14459.374205691598</v>
      </c>
      <c r="F671" s="10">
        <f>((F670-E671+MAX(0,-('1-Input'!$B$10-C671-D671)))*(1+B671))*(1-'P-Parametri'!$B$32)</f>
        <v>483632.20395276783</v>
      </c>
      <c r="G671" s="10">
        <f>IF(F670&lt;=0,G670,G670*(1-E671/F670))+MAX(0,-('1-Input'!$B$10-C671-D671))</f>
        <v>574851.0614677167</v>
      </c>
      <c r="H671" s="9">
        <f t="shared" ref="H671:H712" si="17">IF(OR(F670&lt;=0,F670&lt;E671),0,1)</f>
        <v>1</v>
      </c>
    </row>
    <row r="672" spans="1:8">
      <c r="A672" s="9">
        <f t="shared" si="16"/>
        <v>2</v>
      </c>
      <c r="B672" s="12">
        <f>IF($A672='P-Parametri'!$C$47,'P-Parametri'!$B$34,IF($A672='P-Parametri'!$C$48,'P-Parametri'!$C$34,'P-Parametri'!$C$51))</f>
        <v>-0.2</v>
      </c>
      <c r="C672" s="10">
        <f>IF($A672&lt;='1-Input'!$B$26,0,IF($A672='1-Input'!$B$26+1,('1-Input'!$B$23+'5-Leve'!$O$8)*'1-Input'!$B$27,'1-Input'!$B$23+'5-Leve'!$O$8))</f>
        <v>0</v>
      </c>
      <c r="D672" s="10">
        <f>IF(AND($A672&gt;=1,$A672&lt;1+'1-Input'!$C$12),'5-Leve'!$N$8,0)</f>
        <v>15401.339069394569</v>
      </c>
      <c r="E672" s="10">
        <f>MAX(0,('1-Input'!$B$10-C672-D672))/(1-'P-Parametri'!$B$31*MAX(0,IF(F671&lt;=0,0,(F671-G671)/F671)))</f>
        <v>13598.660930605431</v>
      </c>
      <c r="F672" s="10">
        <f>((F671-E672+MAX(0,-('1-Input'!$B$10-C672-D672)))*(1+B672))*(1-'P-Parametri'!$B$32)</f>
        <v>375274.7807488945</v>
      </c>
      <c r="G672" s="10">
        <f>IF(F671&lt;=0,G671,G671*(1-E672/F671))+MAX(0,-('1-Input'!$B$10-C672-D672))</f>
        <v>558687.52933191729</v>
      </c>
      <c r="H672" s="9">
        <f t="shared" si="17"/>
        <v>1</v>
      </c>
    </row>
    <row r="673" spans="1:8">
      <c r="A673" s="9">
        <f t="shared" si="16"/>
        <v>3</v>
      </c>
      <c r="B673" s="12">
        <f>IF($A673='P-Parametri'!$C$47,'P-Parametri'!$B$34,IF($A673='P-Parametri'!$C$48,'P-Parametri'!$C$34,'P-Parametri'!$C$51))</f>
        <v>3.7839263201876694E-2</v>
      </c>
      <c r="C673" s="10">
        <f>IF($A673&lt;='1-Input'!$B$26,0,IF($A673='1-Input'!$B$26+1,('1-Input'!$B$23+'5-Leve'!$O$8)*'1-Input'!$B$27,'1-Input'!$B$23+'5-Leve'!$O$8))</f>
        <v>0</v>
      </c>
      <c r="D673" s="10">
        <f>IF(AND($A673&gt;=1,$A673&lt;1+'1-Input'!$C$12),'5-Leve'!$N$8,0)</f>
        <v>15401.339069394569</v>
      </c>
      <c r="E673" s="10">
        <f>MAX(0,('1-Input'!$B$10-C673-D673))/(1-'P-Parametri'!$B$31*MAX(0,IF(F672&lt;=0,0,(F672-G672)/F672)))</f>
        <v>13598.660930605431</v>
      </c>
      <c r="F673" s="10">
        <f>((F672-E673+MAX(0,-('1-Input'!$B$10-C673-D673)))*(1+B673))*(1-'P-Parametri'!$B$32)</f>
        <v>374610.95435450692</v>
      </c>
      <c r="G673" s="10">
        <f>IF(F672&lt;=0,G672,G672*(1-E673/F672))+MAX(0,-('1-Input'!$B$10-C673-D673))</f>
        <v>538442.62435220846</v>
      </c>
      <c r="H673" s="9">
        <f t="shared" si="17"/>
        <v>1</v>
      </c>
    </row>
    <row r="674" spans="1:8">
      <c r="A674" s="9">
        <f t="shared" si="16"/>
        <v>4</v>
      </c>
      <c r="B674" s="12">
        <f>IF($A674='P-Parametri'!$C$47,'P-Parametri'!$B$34,IF($A674='P-Parametri'!$C$48,'P-Parametri'!$C$34,'P-Parametri'!$C$51))</f>
        <v>3.7839263201876694E-2</v>
      </c>
      <c r="C674" s="10">
        <f>IF($A674&lt;='1-Input'!$B$26,0,IF($A674='1-Input'!$B$26+1,('1-Input'!$B$23+'5-Leve'!$O$8)*'1-Input'!$B$27,'1-Input'!$B$23+'5-Leve'!$O$8))</f>
        <v>0</v>
      </c>
      <c r="D674" s="10">
        <f>IF(AND($A674&gt;=1,$A674&lt;1+'1-Input'!$C$12),'5-Leve'!$N$8,0)</f>
        <v>15401.339069394569</v>
      </c>
      <c r="E674" s="10">
        <f>MAX(0,('1-Input'!$B$10-C674-D674))/(1-'P-Parametri'!$B$31*MAX(0,IF(F673&lt;=0,0,(F673-G673)/F673)))</f>
        <v>13598.660930605431</v>
      </c>
      <c r="F674" s="10">
        <f>((F673-E674+MAX(0,-('1-Input'!$B$10-C674-D674)))*(1+B674))*(1-'P-Parametri'!$B$32)</f>
        <v>373923.38714865386</v>
      </c>
      <c r="G674" s="10">
        <f>IF(F673&lt;=0,G673,G673*(1-E674/F673))+MAX(0,-('1-Input'!$B$10-C674-D674))</f>
        <v>518896.74990823295</v>
      </c>
      <c r="H674" s="9">
        <f t="shared" si="17"/>
        <v>1</v>
      </c>
    </row>
    <row r="675" spans="1:8">
      <c r="A675" s="9">
        <f t="shared" si="16"/>
        <v>5</v>
      </c>
      <c r="B675" s="12">
        <f>IF($A675='P-Parametri'!$C$47,'P-Parametri'!$B$34,IF($A675='P-Parametri'!$C$48,'P-Parametri'!$C$34,'P-Parametri'!$C$51))</f>
        <v>3.7839263201876694E-2</v>
      </c>
      <c r="C675" s="10">
        <f>IF($A675&lt;='1-Input'!$B$26,0,IF($A675='1-Input'!$B$26+1,('1-Input'!$B$23+'5-Leve'!$O$8)*'1-Input'!$B$27,'1-Input'!$B$23+'5-Leve'!$O$8))</f>
        <v>0</v>
      </c>
      <c r="D675" s="10">
        <f>IF(AND($A675&gt;=1,$A675&lt;1+'1-Input'!$C$12),'5-Leve'!$N$8,0)</f>
        <v>15401.339069394569</v>
      </c>
      <c r="E675" s="10">
        <f>MAX(0,('1-Input'!$B$10-C675-D675))/(1-'P-Parametri'!$B$31*MAX(0,IF(F674&lt;=0,0,(F674-G674)/F674)))</f>
        <v>13598.660930605431</v>
      </c>
      <c r="F675" s="10">
        <f>((F674-E675+MAX(0,-('1-Input'!$B$10-C675-D675)))*(1+B675))*(1-'P-Parametri'!$B$32)</f>
        <v>373211.23007481417</v>
      </c>
      <c r="G675" s="10">
        <f>IF(F674&lt;=0,G674,G674*(1-E675/F674))+MAX(0,-('1-Input'!$B$10-C675-D675))</f>
        <v>500025.7693744853</v>
      </c>
      <c r="H675" s="9">
        <f t="shared" si="17"/>
        <v>1</v>
      </c>
    </row>
    <row r="676" spans="1:8">
      <c r="A676" s="9">
        <f t="shared" si="16"/>
        <v>6</v>
      </c>
      <c r="B676" s="12">
        <f>IF($A676='P-Parametri'!$C$47,'P-Parametri'!$B$34,IF($A676='P-Parametri'!$C$48,'P-Parametri'!$C$34,'P-Parametri'!$C$51))</f>
        <v>3.7839263201876694E-2</v>
      </c>
      <c r="C676" s="10">
        <f>IF($A676&lt;='1-Input'!$B$26,0,IF($A676='1-Input'!$B$26+1,('1-Input'!$B$23+'5-Leve'!$O$8)*'1-Input'!$B$27,'1-Input'!$B$23+'5-Leve'!$O$8))</f>
        <v>0</v>
      </c>
      <c r="D676" s="10">
        <f>IF(AND($A676&gt;=1,$A676&lt;1+'1-Input'!$C$12),'5-Leve'!$N$8,0)</f>
        <v>15401.339069394569</v>
      </c>
      <c r="E676" s="10">
        <f>MAX(0,('1-Input'!$B$10-C676-D676))/(1-'P-Parametri'!$B$31*MAX(0,IF(F675&lt;=0,0,(F675-G675)/F675)))</f>
        <v>13598.660930605431</v>
      </c>
      <c r="F676" s="10">
        <f>((F675-E676+MAX(0,-('1-Input'!$B$10-C676-D676)))*(1+B676))*(1-'P-Parametri'!$B$32)</f>
        <v>372473.603711162</v>
      </c>
      <c r="G676" s="10">
        <f>IF(F675&lt;=0,G675,G675*(1-E676/F675))+MAX(0,-('1-Input'!$B$10-C676-D676))</f>
        <v>481806.37953210121</v>
      </c>
      <c r="H676" s="9">
        <f t="shared" si="17"/>
        <v>1</v>
      </c>
    </row>
    <row r="677" spans="1:8">
      <c r="A677" s="9">
        <f t="shared" si="16"/>
        <v>7</v>
      </c>
      <c r="B677" s="12">
        <f>IF($A677='P-Parametri'!$C$47,'P-Parametri'!$B$34,IF($A677='P-Parametri'!$C$48,'P-Parametri'!$C$34,'P-Parametri'!$C$51))</f>
        <v>3.7839263201876694E-2</v>
      </c>
      <c r="C677" s="10">
        <f>IF($A677&lt;='1-Input'!$B$26,0,IF($A677='1-Input'!$B$26+1,('1-Input'!$B$23+'5-Leve'!$O$8)*'1-Input'!$B$27,'1-Input'!$B$23+'5-Leve'!$O$8))</f>
        <v>0</v>
      </c>
      <c r="D677" s="10">
        <f>IF(AND($A677&gt;=1,$A677&lt;1+'1-Input'!$C$12),'5-Leve'!$N$8,0)</f>
        <v>15401.339069394569</v>
      </c>
      <c r="E677" s="10">
        <f>MAX(0,('1-Input'!$B$10-C677-D677))/(1-'P-Parametri'!$B$31*MAX(0,IF(F676&lt;=0,0,(F676-G676)/F676)))</f>
        <v>13598.660930605431</v>
      </c>
      <c r="F677" s="10">
        <f>((F676-E677+MAX(0,-('1-Input'!$B$10-C677-D677)))*(1+B677))*(1-'P-Parametri'!$B$32)</f>
        <v>371709.59718459449</v>
      </c>
      <c r="G677" s="10">
        <f>IF(F676&lt;=0,G676,G676*(1-E677/F676))+MAX(0,-('1-Input'!$B$10-C677-D677))</f>
        <v>464216.08179239783</v>
      </c>
      <c r="H677" s="9">
        <f t="shared" si="17"/>
        <v>1</v>
      </c>
    </row>
    <row r="678" spans="1:8">
      <c r="A678" s="9">
        <f t="shared" si="16"/>
        <v>8</v>
      </c>
      <c r="B678" s="12">
        <f>IF($A678='P-Parametri'!$C$47,'P-Parametri'!$B$34,IF($A678='P-Parametri'!$C$48,'P-Parametri'!$C$34,'P-Parametri'!$C$51))</f>
        <v>3.7839263201876694E-2</v>
      </c>
      <c r="C678" s="10">
        <f>IF($A678&lt;='1-Input'!$B$26,0,IF($A678='1-Input'!$B$26+1,('1-Input'!$B$23+'5-Leve'!$O$8)*'1-Input'!$B$27,'1-Input'!$B$23+'5-Leve'!$O$8))</f>
        <v>0</v>
      </c>
      <c r="D678" s="10">
        <f>IF(AND($A678&gt;=1,$A678&lt;1+'1-Input'!$C$12),'5-Leve'!$N$8,0)</f>
        <v>15401.339069394569</v>
      </c>
      <c r="E678" s="10">
        <f>MAX(0,('1-Input'!$B$10-C678-D678))/(1-'P-Parametri'!$B$31*MAX(0,IF(F677&lt;=0,0,(F677-G677)/F677)))</f>
        <v>13598.660930605431</v>
      </c>
      <c r="F678" s="10">
        <f>((F677-E678+MAX(0,-('1-Input'!$B$10-C678-D678)))*(1+B678))*(1-'P-Parametri'!$B$32)</f>
        <v>370918.26704592147</v>
      </c>
      <c r="G678" s="10">
        <f>IF(F677&lt;=0,G677,G677*(1-E678/F677))+MAX(0,-('1-Input'!$B$10-C678-D678))</f>
        <v>447233.15441402816</v>
      </c>
      <c r="H678" s="9">
        <f t="shared" si="17"/>
        <v>1</v>
      </c>
    </row>
    <row r="679" spans="1:8">
      <c r="A679" s="9">
        <f t="shared" si="16"/>
        <v>9</v>
      </c>
      <c r="B679" s="12">
        <f>IF($A679='P-Parametri'!$C$47,'P-Parametri'!$B$34,IF($A679='P-Parametri'!$C$48,'P-Parametri'!$C$34,'P-Parametri'!$C$51))</f>
        <v>3.7839263201876694E-2</v>
      </c>
      <c r="C679" s="10">
        <f>IF($A679&lt;='1-Input'!$B$26,0,IF($A679='1-Input'!$B$26+1,('1-Input'!$B$23+'5-Leve'!$O$8)*'1-Input'!$B$27,'1-Input'!$B$23+'5-Leve'!$O$8))</f>
        <v>0</v>
      </c>
      <c r="D679" s="10">
        <f>IF(AND($A679&gt;=1,$A679&lt;1+'1-Input'!$C$12),'5-Leve'!$N$8,0)</f>
        <v>15401.339069394569</v>
      </c>
      <c r="E679" s="10">
        <f>MAX(0,('1-Input'!$B$10-C679-D679))/(1-'P-Parametri'!$B$31*MAX(0,IF(F678&lt;=0,0,(F678-G678)/F678)))</f>
        <v>13598.660930605431</v>
      </c>
      <c r="F679" s="10">
        <f>((F678-E679+MAX(0,-('1-Input'!$B$10-C679-D679)))*(1+B679))*(1-'P-Parametri'!$B$32)</f>
        <v>370098.6361048278</v>
      </c>
      <c r="G679" s="10">
        <f>IF(F678&lt;=0,G678,G678*(1-E679/F678))+MAX(0,-('1-Input'!$B$10-C679-D679))</f>
        <v>430836.62567944167</v>
      </c>
      <c r="H679" s="9">
        <f t="shared" si="17"/>
        <v>1</v>
      </c>
    </row>
    <row r="680" spans="1:8">
      <c r="A680" s="9">
        <f t="shared" si="16"/>
        <v>10</v>
      </c>
      <c r="B680" s="12">
        <f>IF($A680='P-Parametri'!$C$47,'P-Parametri'!$B$34,IF($A680='P-Parametri'!$C$48,'P-Parametri'!$C$34,'P-Parametri'!$C$51))</f>
        <v>3.7839263201876694E-2</v>
      </c>
      <c r="C680" s="10">
        <f>IF($A680&lt;='1-Input'!$B$26,0,IF($A680='1-Input'!$B$26+1,('1-Input'!$B$23+'5-Leve'!$O$8)*'1-Input'!$B$27,'1-Input'!$B$23+'5-Leve'!$O$8))</f>
        <v>0</v>
      </c>
      <c r="D680" s="10">
        <f>IF(AND($A680&gt;=1,$A680&lt;1+'1-Input'!$C$12),'5-Leve'!$N$8,0)</f>
        <v>15401.339069394569</v>
      </c>
      <c r="E680" s="10">
        <f>MAX(0,('1-Input'!$B$10-C680-D680))/(1-'P-Parametri'!$B$31*MAX(0,IF(F679&lt;=0,0,(F679-G679)/F679)))</f>
        <v>13598.660930605431</v>
      </c>
      <c r="F680" s="10">
        <f>((F679-E680+MAX(0,-('1-Input'!$B$10-C680-D680)))*(1+B680))*(1-'P-Parametri'!$B$32)</f>
        <v>369249.69222316972</v>
      </c>
      <c r="G680" s="10">
        <f>IF(F679&lt;=0,G679,G679*(1-E680/F679))+MAX(0,-('1-Input'!$B$10-C680-D680))</f>
        <v>415006.24799752707</v>
      </c>
      <c r="H680" s="9">
        <f t="shared" si="17"/>
        <v>1</v>
      </c>
    </row>
    <row r="681" spans="1:8">
      <c r="A681" s="9">
        <f t="shared" si="16"/>
        <v>11</v>
      </c>
      <c r="B681" s="12">
        <f>IF($A681='P-Parametri'!$C$47,'P-Parametri'!$B$34,IF($A681='P-Parametri'!$C$48,'P-Parametri'!$C$34,'P-Parametri'!$C$51))</f>
        <v>3.7839263201876694E-2</v>
      </c>
      <c r="C681" s="10">
        <f>IF($A681&lt;='1-Input'!$B$26,0,IF($A681='1-Input'!$B$26+1,('1-Input'!$B$23+'5-Leve'!$O$8)*'1-Input'!$B$27,'1-Input'!$B$23+'5-Leve'!$O$8))</f>
        <v>0</v>
      </c>
      <c r="D681" s="10">
        <f>IF(AND($A681&gt;=1,$A681&lt;1+'1-Input'!$C$12),'5-Leve'!$N$8,0)</f>
        <v>0</v>
      </c>
      <c r="E681" s="10">
        <f>MAX(0,('1-Input'!$B$10-C681-D681))/(1-'P-Parametri'!$B$31*MAX(0,IF(F680&lt;=0,0,(F680-G680)/F680)))</f>
        <v>29000</v>
      </c>
      <c r="F681" s="10">
        <f>((F680-E681+MAX(0,-('1-Input'!$B$10-C681-D681)))*(1+B681))*(1-'P-Parametri'!$B$32)</f>
        <v>352418.24090179667</v>
      </c>
      <c r="G681" s="10">
        <f>IF(F680&lt;=0,G680,G680*(1-E681/F680))+MAX(0,-('1-Input'!$B$10-C681-D681))</f>
        <v>382412.63601787406</v>
      </c>
      <c r="H681" s="9">
        <f t="shared" si="17"/>
        <v>1</v>
      </c>
    </row>
    <row r="682" spans="1:8">
      <c r="A682" s="9">
        <f t="shared" si="16"/>
        <v>12</v>
      </c>
      <c r="B682" s="12">
        <f>IF($A682='P-Parametri'!$C$47,'P-Parametri'!$B$34,IF($A682='P-Parametri'!$C$48,'P-Parametri'!$C$34,'P-Parametri'!$C$51))</f>
        <v>3.7839263201876694E-2</v>
      </c>
      <c r="C682" s="10">
        <f>IF($A682&lt;='1-Input'!$B$26,0,IF($A682='1-Input'!$B$26+1,('1-Input'!$B$23+'5-Leve'!$O$8)*'1-Input'!$B$27,'1-Input'!$B$23+'5-Leve'!$O$8))</f>
        <v>0</v>
      </c>
      <c r="D682" s="10">
        <f>IF(AND($A682&gt;=1,$A682&lt;1+'1-Input'!$C$12),'5-Leve'!$N$8,0)</f>
        <v>0</v>
      </c>
      <c r="E682" s="10">
        <f>MAX(0,('1-Input'!$B$10-C682-D682))/(1-'P-Parametri'!$B$31*MAX(0,IF(F681&lt;=0,0,(F681-G681)/F681)))</f>
        <v>29000</v>
      </c>
      <c r="F682" s="10">
        <f>((F681-E682+MAX(0,-('1-Input'!$B$10-C682-D682)))*(1+B682))*(1-'P-Parametri'!$B$32)</f>
        <v>334984.83654588059</v>
      </c>
      <c r="G682" s="10">
        <f>IF(F681&lt;=0,G681,G681*(1-E682/F681))+MAX(0,-('1-Input'!$B$10-C682-D682))</f>
        <v>350944.43954728154</v>
      </c>
      <c r="H682" s="9">
        <f t="shared" si="17"/>
        <v>1</v>
      </c>
    </row>
    <row r="683" spans="1:8">
      <c r="A683" s="9">
        <f t="shared" si="16"/>
        <v>13</v>
      </c>
      <c r="B683" s="12">
        <f>IF($A683='P-Parametri'!$C$47,'P-Parametri'!$B$34,IF($A683='P-Parametri'!$C$48,'P-Parametri'!$C$34,'P-Parametri'!$C$51))</f>
        <v>3.7839263201876694E-2</v>
      </c>
      <c r="C683" s="10">
        <f>IF($A683&lt;='1-Input'!$B$26,0,IF($A683='1-Input'!$B$26+1,('1-Input'!$B$23+'5-Leve'!$O$8)*'1-Input'!$B$27,'1-Input'!$B$23+'5-Leve'!$O$8))</f>
        <v>0</v>
      </c>
      <c r="D683" s="10">
        <f>IF(AND($A683&gt;=1,$A683&lt;1+'1-Input'!$C$12),'5-Leve'!$N$8,0)</f>
        <v>0</v>
      </c>
      <c r="E683" s="10">
        <f>MAX(0,('1-Input'!$B$10-C683-D683))/(1-'P-Parametri'!$B$31*MAX(0,IF(F682&lt;=0,0,(F682-G682)/F682)))</f>
        <v>29000</v>
      </c>
      <c r="F683" s="10">
        <f>((F682-E683+MAX(0,-('1-Input'!$B$10-C683-D683)))*(1+B683))*(1-'P-Parametri'!$B$32)</f>
        <v>316927.95115709992</v>
      </c>
      <c r="G683" s="10">
        <f>IF(F682&lt;=0,G682,G682*(1-E683/F682))+MAX(0,-('1-Input'!$B$10-C683-D683))</f>
        <v>320562.79943540966</v>
      </c>
      <c r="H683" s="9">
        <f t="shared" si="17"/>
        <v>1</v>
      </c>
    </row>
    <row r="684" spans="1:8">
      <c r="A684" s="9">
        <f t="shared" si="16"/>
        <v>14</v>
      </c>
      <c r="B684" s="12">
        <f>IF($A684='P-Parametri'!$C$47,'P-Parametri'!$B$34,IF($A684='P-Parametri'!$C$48,'P-Parametri'!$C$34,'P-Parametri'!$C$51))</f>
        <v>3.7839263201876694E-2</v>
      </c>
      <c r="C684" s="10">
        <f>IF($A684&lt;='1-Input'!$B$26,0,IF($A684='1-Input'!$B$26+1,('1-Input'!$B$23+'5-Leve'!$O$8)*'1-Input'!$B$27,'1-Input'!$B$23+'5-Leve'!$O$8))</f>
        <v>0</v>
      </c>
      <c r="D684" s="10">
        <f>IF(AND($A684&gt;=1,$A684&lt;1+'1-Input'!$C$12),'5-Leve'!$N$8,0)</f>
        <v>0</v>
      </c>
      <c r="E684" s="10">
        <f>MAX(0,('1-Input'!$B$10-C684-D684))/(1-'P-Parametri'!$B$31*MAX(0,IF(F683&lt;=0,0,(F683-G683)/F683)))</f>
        <v>29000</v>
      </c>
      <c r="F684" s="10">
        <f>((F683-E684+MAX(0,-('1-Input'!$B$10-C684-D684)))*(1+B684))*(1-'P-Parametri'!$B$32)</f>
        <v>298225.28681874229</v>
      </c>
      <c r="G684" s="10">
        <f>IF(F683&lt;=0,G683,G683*(1-E684/F683))+MAX(0,-('1-Input'!$B$10-C684-D684))</f>
        <v>291230.19828841038</v>
      </c>
      <c r="H684" s="9">
        <f t="shared" si="17"/>
        <v>1</v>
      </c>
    </row>
    <row r="685" spans="1:8">
      <c r="A685" s="9">
        <f t="shared" si="16"/>
        <v>15</v>
      </c>
      <c r="B685" s="12">
        <f>IF($A685='P-Parametri'!$C$47,'P-Parametri'!$B$34,IF($A685='P-Parametri'!$C$48,'P-Parametri'!$C$34,'P-Parametri'!$C$51))</f>
        <v>3.7839263201876694E-2</v>
      </c>
      <c r="C685" s="10">
        <f>IF($A685&lt;='1-Input'!$B$26,0,IF($A685='1-Input'!$B$26+1,('1-Input'!$B$23+'5-Leve'!$O$8)*'1-Input'!$B$27,'1-Input'!$B$23+'5-Leve'!$O$8))</f>
        <v>0</v>
      </c>
      <c r="D685" s="10">
        <f>IF(AND($A685&gt;=1,$A685&lt;1+'1-Input'!$C$12),'5-Leve'!$N$8,0)</f>
        <v>0</v>
      </c>
      <c r="E685" s="10">
        <f>MAX(0,('1-Input'!$B$10-C685-D685))/(1-'P-Parametri'!$B$31*MAX(0,IF(F684&lt;=0,0,(F684-G684)/F684)))</f>
        <v>29177.941294019856</v>
      </c>
      <c r="F685" s="10">
        <f>((F684-E685+MAX(0,-('1-Input'!$B$10-C685-D685)))*(1+B685))*(1-'P-Parametri'!$B$32)</f>
        <v>278669.44304810703</v>
      </c>
      <c r="G685" s="10">
        <f>IF(F684&lt;=0,G684,G684*(1-E685/F684))+MAX(0,-('1-Input'!$B$10-C685-D685))</f>
        <v>262736.64658677456</v>
      </c>
      <c r="H685" s="9">
        <f t="shared" si="17"/>
        <v>1</v>
      </c>
    </row>
    <row r="686" spans="1:8">
      <c r="A686" s="9">
        <f t="shared" si="16"/>
        <v>16</v>
      </c>
      <c r="B686" s="12">
        <f>IF($A686='P-Parametri'!$C$47,'P-Parametri'!$B$34,IF($A686='P-Parametri'!$C$48,'P-Parametri'!$C$34,'P-Parametri'!$C$51))</f>
        <v>3.7839263201876694E-2</v>
      </c>
      <c r="C686" s="10">
        <f>IF($A686&lt;='1-Input'!$B$26,0,IF($A686='1-Input'!$B$26+1,('1-Input'!$B$23+'5-Leve'!$O$8)*'1-Input'!$B$27,'1-Input'!$B$23+'5-Leve'!$O$8))</f>
        <v>0</v>
      </c>
      <c r="D686" s="10">
        <f>IF(AND($A686&gt;=1,$A686&lt;1+'1-Input'!$C$12),'5-Leve'!$N$8,0)</f>
        <v>0</v>
      </c>
      <c r="E686" s="10">
        <f>MAX(0,('1-Input'!$B$10-C686-D686))/(1-'P-Parametri'!$B$31*MAX(0,IF(F685&lt;=0,0,(F685-G685)/F685)))</f>
        <v>29437.601117889586</v>
      </c>
      <c r="F686" s="10">
        <f>((F685-E686+MAX(0,-('1-Input'!$B$10-C686-D686)))*(1+B686))*(1-'P-Parametri'!$B$32)</f>
        <v>258145.26601291288</v>
      </c>
      <c r="G686" s="10">
        <f>IF(F685&lt;=0,G685,G685*(1-E686/F685))+MAX(0,-('1-Input'!$B$10-C686-D686))</f>
        <v>234982.12669153721</v>
      </c>
      <c r="H686" s="9">
        <f t="shared" si="17"/>
        <v>1</v>
      </c>
    </row>
    <row r="687" spans="1:8">
      <c r="A687" s="9">
        <f t="shared" si="16"/>
        <v>17</v>
      </c>
      <c r="B687" s="12">
        <f>IF($A687='P-Parametri'!$C$47,'P-Parametri'!$B$34,IF($A687='P-Parametri'!$C$48,'P-Parametri'!$C$34,'P-Parametri'!$C$51))</f>
        <v>3.7839263201876694E-2</v>
      </c>
      <c r="C687" s="10">
        <f>IF($A687&lt;='1-Input'!$B$26,0,IF($A687='1-Input'!$B$26+1,('1-Input'!$B$23+'5-Leve'!$O$8)*'1-Input'!$B$27,'1-Input'!$B$23+'5-Leve'!$O$8))</f>
        <v>0</v>
      </c>
      <c r="D687" s="10">
        <f>IF(AND($A687&gt;=1,$A687&lt;1+'1-Input'!$C$12),'5-Leve'!$N$8,0)</f>
        <v>0</v>
      </c>
      <c r="E687" s="10">
        <f>MAX(0,('1-Input'!$B$10-C687-D687))/(1-'P-Parametri'!$B$31*MAX(0,IF(F686&lt;=0,0,(F686-G686)/F686)))</f>
        <v>29692.718135738549</v>
      </c>
      <c r="F687" s="10">
        <f>((F686-E687+MAX(0,-('1-Input'!$B$10-C687-D687)))*(1+B687))*(1-'P-Parametri'!$B$32)</f>
        <v>236622.82991750719</v>
      </c>
      <c r="G687" s="10">
        <f>IF(F686&lt;=0,G686,G686*(1-E687/F686))+MAX(0,-('1-Input'!$B$10-C687-D687))</f>
        <v>207953.70907787001</v>
      </c>
      <c r="H687" s="9">
        <f t="shared" si="17"/>
        <v>1</v>
      </c>
    </row>
    <row r="688" spans="1:8">
      <c r="A688" s="9">
        <f t="shared" si="16"/>
        <v>18</v>
      </c>
      <c r="B688" s="12">
        <f>IF($A688='P-Parametri'!$C$47,'P-Parametri'!$B$34,IF($A688='P-Parametri'!$C$48,'P-Parametri'!$C$34,'P-Parametri'!$C$51))</f>
        <v>3.7839263201876694E-2</v>
      </c>
      <c r="C688" s="10">
        <f>IF($A688&lt;='1-Input'!$B$26,0,IF($A688='1-Input'!$B$26+1,('1-Input'!$B$23+'5-Leve'!$O$8)*'1-Input'!$B$27,'1-Input'!$B$23+'5-Leve'!$O$8))</f>
        <v>0</v>
      </c>
      <c r="D688" s="10">
        <f>IF(AND($A688&gt;=1,$A688&lt;1+'1-Input'!$C$12),'5-Leve'!$N$8,0)</f>
        <v>0</v>
      </c>
      <c r="E688" s="10">
        <f>MAX(0,('1-Input'!$B$10-C688-D688))/(1-'P-Parametri'!$B$31*MAX(0,IF(F687&lt;=0,0,(F687-G687)/F687)))</f>
        <v>29943.257179646935</v>
      </c>
      <c r="F688" s="10">
        <f>((F687-E688+MAX(0,-('1-Input'!$B$10-C688-D688)))*(1+B688))*(1-'P-Parametri'!$B$32)</f>
        <v>214071.17513816128</v>
      </c>
      <c r="G688" s="10">
        <f>IF(F687&lt;=0,G687,G687*(1-E688/F687))+MAX(0,-('1-Input'!$B$10-C688-D688))</f>
        <v>181638.36412763436</v>
      </c>
      <c r="H688" s="9">
        <f t="shared" si="17"/>
        <v>1</v>
      </c>
    </row>
    <row r="689" spans="1:8">
      <c r="A689" s="9">
        <f t="shared" si="16"/>
        <v>19</v>
      </c>
      <c r="B689" s="12">
        <f>IF($A689='P-Parametri'!$C$47,'P-Parametri'!$B$34,IF($A689='P-Parametri'!$C$48,'P-Parametri'!$C$34,'P-Parametri'!$C$51))</f>
        <v>3.7839263201876694E-2</v>
      </c>
      <c r="C689" s="10">
        <f>IF($A689&lt;='1-Input'!$B$26,0,IF($A689='1-Input'!$B$26+1,('1-Input'!$B$23+'5-Leve'!$O$8)*'1-Input'!$B$27,'1-Input'!$B$23+'5-Leve'!$O$8))</f>
        <v>6005.801913032903</v>
      </c>
      <c r="D689" s="10">
        <f>IF(AND($A689&gt;=1,$A689&lt;1+'1-Input'!$C$12),'5-Leve'!$N$8,0)</f>
        <v>0</v>
      </c>
      <c r="E689" s="10">
        <f>MAX(0,('1-Input'!$B$10-C689-D689))/(1-'P-Parametri'!$B$31*MAX(0,IF(F688&lt;=0,0,(F688-G688)/F688)))</f>
        <v>23937.110766222737</v>
      </c>
      <c r="F689" s="10">
        <f>((F688-E689+MAX(0,-('1-Input'!$B$10-C689-D689)))*(1+B689))*(1-'P-Parametri'!$B$32)</f>
        <v>196933.94008279621</v>
      </c>
      <c r="G689" s="10">
        <f>IF(F688&lt;=0,G688,G688*(1-E689/F688))+MAX(0,-('1-Input'!$B$10-C689-D689))</f>
        <v>161327.84058931793</v>
      </c>
      <c r="H689" s="9">
        <f t="shared" si="17"/>
        <v>1</v>
      </c>
    </row>
    <row r="690" spans="1:8">
      <c r="A690" s="9">
        <f t="shared" si="16"/>
        <v>20</v>
      </c>
      <c r="B690" s="12">
        <f>IF($A690='P-Parametri'!$C$47,'P-Parametri'!$B$34,IF($A690='P-Parametri'!$C$48,'P-Parametri'!$C$34,'P-Parametri'!$C$51))</f>
        <v>3.7839263201876694E-2</v>
      </c>
      <c r="C690" s="10">
        <f>IF($A690&lt;='1-Input'!$B$26,0,IF($A690='1-Input'!$B$26+1,('1-Input'!$B$23+'5-Leve'!$O$8)*'1-Input'!$B$27,'1-Input'!$B$23+'5-Leve'!$O$8))</f>
        <v>18017.405739098966</v>
      </c>
      <c r="D690" s="10">
        <f>IF(AND($A690&gt;=1,$A690&lt;1+'1-Input'!$C$12),'5-Leve'!$N$8,0)</f>
        <v>0</v>
      </c>
      <c r="E690" s="10">
        <f>MAX(0,('1-Input'!$B$10-C690-D690))/(1-'P-Parametri'!$B$31*MAX(0,IF(F689&lt;=0,0,(F689-G689)/F689)))</f>
        <v>11524.337038527876</v>
      </c>
      <c r="F690" s="10">
        <f>((F689-E690+MAX(0,-('1-Input'!$B$10-C690-D690)))*(1+B690))*(1-'P-Parametri'!$B$32)</f>
        <v>192040.51508238784</v>
      </c>
      <c r="G690" s="10">
        <f>IF(F689&lt;=0,G689,G689*(1-E690/F689))+MAX(0,-('1-Input'!$B$10-C690-D690))</f>
        <v>151887.1296185856</v>
      </c>
      <c r="H690" s="9">
        <f t="shared" si="17"/>
        <v>1</v>
      </c>
    </row>
    <row r="691" spans="1:8">
      <c r="A691" s="9">
        <f t="shared" si="16"/>
        <v>21</v>
      </c>
      <c r="B691" s="12">
        <f>IF($A691='P-Parametri'!$C$47,'P-Parametri'!$B$34,IF($A691='P-Parametri'!$C$48,'P-Parametri'!$C$34,'P-Parametri'!$C$51))</f>
        <v>3.7839263201876694E-2</v>
      </c>
      <c r="C691" s="10">
        <f>IF($A691&lt;='1-Input'!$B$26,0,IF($A691='1-Input'!$B$26+1,('1-Input'!$B$23+'5-Leve'!$O$8)*'1-Input'!$B$27,'1-Input'!$B$23+'5-Leve'!$O$8))</f>
        <v>18017.405739098966</v>
      </c>
      <c r="D691" s="10">
        <f>IF(AND($A691&gt;=1,$A691&lt;1+'1-Input'!$C$12),'5-Leve'!$N$8,0)</f>
        <v>0</v>
      </c>
      <c r="E691" s="10">
        <f>MAX(0,('1-Input'!$B$10-C691-D691))/(1-'P-Parametri'!$B$31*MAX(0,IF(F690&lt;=0,0,(F690-G690)/F690)))</f>
        <v>11613.963026117004</v>
      </c>
      <c r="F691" s="10">
        <f>((F690-E691+MAX(0,-('1-Input'!$B$10-C691-D691)))*(1+B691))*(1-'P-Parametri'!$B$32)</f>
        <v>186879.25232843892</v>
      </c>
      <c r="G691" s="10">
        <f>IF(F690&lt;=0,G690,G690*(1-E691/F690))+MAX(0,-('1-Input'!$B$10-C691-D691))</f>
        <v>142701.50799714541</v>
      </c>
      <c r="H691" s="9">
        <f t="shared" si="17"/>
        <v>1</v>
      </c>
    </row>
    <row r="692" spans="1:8">
      <c r="A692" s="9">
        <f t="shared" si="16"/>
        <v>22</v>
      </c>
      <c r="B692" s="12">
        <f>IF($A692='P-Parametri'!$C$47,'P-Parametri'!$B$34,IF($A692='P-Parametri'!$C$48,'P-Parametri'!$C$34,'P-Parametri'!$C$51))</f>
        <v>3.7839263201876694E-2</v>
      </c>
      <c r="C692" s="10">
        <f>IF($A692&lt;='1-Input'!$B$26,0,IF($A692='1-Input'!$B$26+1,('1-Input'!$B$23+'5-Leve'!$O$8)*'1-Input'!$B$27,'1-Input'!$B$23+'5-Leve'!$O$8))</f>
        <v>18017.405739098966</v>
      </c>
      <c r="D692" s="10">
        <f>IF(AND($A692&gt;=1,$A692&lt;1+'1-Input'!$C$12),'5-Leve'!$N$8,0)</f>
        <v>0</v>
      </c>
      <c r="E692" s="10">
        <f>MAX(0,('1-Input'!$B$10-C692-D692))/(1-'P-Parametri'!$B$31*MAX(0,IF(F691&lt;=0,0,(F691-G691)/F691)))</f>
        <v>11701.827040109672</v>
      </c>
      <c r="F692" s="10">
        <f>((F691-E692+MAX(0,-('1-Input'!$B$10-C692-D692)))*(1+B692))*(1-'P-Parametri'!$B$32)</f>
        <v>181442.39797085975</v>
      </c>
      <c r="G692" s="10">
        <f>IF(F691&lt;=0,G691,G691*(1-E692/F691))+MAX(0,-('1-Input'!$B$10-C692-D692))</f>
        <v>133765.96087706895</v>
      </c>
      <c r="H692" s="9">
        <f t="shared" si="17"/>
        <v>1</v>
      </c>
    </row>
    <row r="693" spans="1:8">
      <c r="A693" s="9">
        <f t="shared" si="16"/>
        <v>23</v>
      </c>
      <c r="B693" s="12">
        <f>IF($A693='P-Parametri'!$C$47,'P-Parametri'!$B$34,IF($A693='P-Parametri'!$C$48,'P-Parametri'!$C$34,'P-Parametri'!$C$51))</f>
        <v>3.7839263201876694E-2</v>
      </c>
      <c r="C693" s="10">
        <f>IF($A693&lt;='1-Input'!$B$26,0,IF($A693='1-Input'!$B$26+1,('1-Input'!$B$23+'5-Leve'!$O$8)*'1-Input'!$B$27,'1-Input'!$B$23+'5-Leve'!$O$8))</f>
        <v>18017.405739098966</v>
      </c>
      <c r="D693" s="10">
        <f>IF(AND($A693&gt;=1,$A693&lt;1+'1-Input'!$C$12),'5-Leve'!$N$8,0)</f>
        <v>0</v>
      </c>
      <c r="E693" s="10">
        <f>MAX(0,('1-Input'!$B$10-C693-D693))/(1-'P-Parametri'!$B$31*MAX(0,IF(F692&lt;=0,0,(F692-G692)/F692)))</f>
        <v>11787.927888954593</v>
      </c>
      <c r="F693" s="10">
        <f>((F692-E693+MAX(0,-('1-Input'!$B$10-C693-D693)))*(1+B693))*(1-'P-Parametri'!$B$32)</f>
        <v>175721.92208825186</v>
      </c>
      <c r="G693" s="10">
        <f>IF(F692&lt;=0,G692,G692*(1-E693/F692))+MAX(0,-('1-Input'!$B$10-C693-D693))</f>
        <v>125075.47001908958</v>
      </c>
      <c r="H693" s="9">
        <f t="shared" si="17"/>
        <v>1</v>
      </c>
    </row>
    <row r="694" spans="1:8">
      <c r="A694" s="9">
        <f t="shared" si="16"/>
        <v>24</v>
      </c>
      <c r="B694" s="12">
        <f>IF($A694='P-Parametri'!$C$47,'P-Parametri'!$B$34,IF($A694='P-Parametri'!$C$48,'P-Parametri'!$C$34,'P-Parametri'!$C$51))</f>
        <v>3.7839263201876694E-2</v>
      </c>
      <c r="C694" s="10">
        <f>IF($A694&lt;='1-Input'!$B$26,0,IF($A694='1-Input'!$B$26+1,('1-Input'!$B$23+'5-Leve'!$O$8)*'1-Input'!$B$27,'1-Input'!$B$23+'5-Leve'!$O$8))</f>
        <v>18017.405739098966</v>
      </c>
      <c r="D694" s="10">
        <f>IF(AND($A694&gt;=1,$A694&lt;1+'1-Input'!$C$12),'5-Leve'!$N$8,0)</f>
        <v>0</v>
      </c>
      <c r="E694" s="10">
        <f>MAX(0,('1-Input'!$B$10-C694-D694))/(1-'P-Parametri'!$B$31*MAX(0,IF(F693&lt;=0,0,(F693-G693)/F693)))</f>
        <v>11872.266561152412</v>
      </c>
      <c r="F694" s="10">
        <f>((F693-E694+MAX(0,-('1-Input'!$B$10-C694-D694)))*(1+B694))*(1-'P-Parametri'!$B$32)</f>
        <v>169709.50655658994</v>
      </c>
      <c r="G694" s="10">
        <f>IF(F693&lt;=0,G693,G693*(1-E694/F693))+MAX(0,-('1-Input'!$B$10-C694-D694))</f>
        <v>116625.01999736554</v>
      </c>
      <c r="H694" s="9">
        <f t="shared" si="17"/>
        <v>1</v>
      </c>
    </row>
    <row r="695" spans="1:8">
      <c r="A695" s="9">
        <f t="shared" si="16"/>
        <v>25</v>
      </c>
      <c r="B695" s="12">
        <f>IF($A695='P-Parametri'!$C$47,'P-Parametri'!$B$34,IF($A695='P-Parametri'!$C$48,'P-Parametri'!$C$34,'P-Parametri'!$C$51))</f>
        <v>3.7839263201876694E-2</v>
      </c>
      <c r="C695" s="10">
        <f>IF($A695&lt;='1-Input'!$B$26,0,IF($A695='1-Input'!$B$26+1,('1-Input'!$B$23+'5-Leve'!$O$8)*'1-Input'!$B$27,'1-Input'!$B$23+'5-Leve'!$O$8))</f>
        <v>18017.405739098966</v>
      </c>
      <c r="D695" s="10">
        <f>IF(AND($A695&gt;=1,$A695&lt;1+'1-Input'!$C$12),'5-Leve'!$N$8,0)</f>
        <v>0</v>
      </c>
      <c r="E695" s="10">
        <f>MAX(0,('1-Input'!$B$10-C695-D695))/(1-'P-Parametri'!$B$31*MAX(0,IF(F694&lt;=0,0,(F694-G694)/F694)))</f>
        <v>11954.846135836429</v>
      </c>
      <c r="F695" s="10">
        <f>((F694-E695+MAX(0,-('1-Input'!$B$10-C695-D695)))*(1+B695))*(1-'P-Parametri'!$B$32)</f>
        <v>163396.53257666164</v>
      </c>
      <c r="G695" s="10">
        <f>IF(F694&lt;=0,G694,G694*(1-E695/F694))+MAX(0,-('1-Input'!$B$10-C695-D695))</f>
        <v>108409.60414974217</v>
      </c>
      <c r="H695" s="9">
        <f t="shared" si="17"/>
        <v>1</v>
      </c>
    </row>
    <row r="696" spans="1:8">
      <c r="A696" s="9">
        <f t="shared" si="16"/>
        <v>26</v>
      </c>
      <c r="B696" s="12">
        <f>IF($A696='P-Parametri'!$C$47,'P-Parametri'!$B$34,IF($A696='P-Parametri'!$C$48,'P-Parametri'!$C$34,'P-Parametri'!$C$51))</f>
        <v>3.7839263201876694E-2</v>
      </c>
      <c r="C696" s="10">
        <f>IF($A696&lt;='1-Input'!$B$26,0,IF($A696='1-Input'!$B$26+1,('1-Input'!$B$23+'5-Leve'!$O$8)*'1-Input'!$B$27,'1-Input'!$B$23+'5-Leve'!$O$8))</f>
        <v>18017.405739098966</v>
      </c>
      <c r="D696" s="10">
        <f>IF(AND($A696&gt;=1,$A696&lt;1+'1-Input'!$C$12),'5-Leve'!$N$8,0)</f>
        <v>0</v>
      </c>
      <c r="E696" s="10">
        <f>MAX(0,('1-Input'!$B$10-C696-D696))/(1-'P-Parametri'!$B$31*MAX(0,IF(F695&lt;=0,0,(F695-G695)/F695)))</f>
        <v>12035.671691176029</v>
      </c>
      <c r="F696" s="10">
        <f>((F695-E696+MAX(0,-('1-Input'!$B$10-C696-D696)))*(1+B696))*(1-'P-Parametri'!$B$32)</f>
        <v>156774.06785031618</v>
      </c>
      <c r="G696" s="10">
        <f>IF(F695&lt;=0,G695,G695*(1-E696/F695))+MAX(0,-('1-Input'!$B$10-C696-D696))</f>
        <v>100424.23026731612</v>
      </c>
      <c r="H696" s="9">
        <f t="shared" si="17"/>
        <v>1</v>
      </c>
    </row>
    <row r="697" spans="1:8">
      <c r="A697" s="9">
        <f t="shared" si="16"/>
        <v>27</v>
      </c>
      <c r="B697" s="12">
        <f>IF($A697='P-Parametri'!$C$47,'P-Parametri'!$B$34,IF($A697='P-Parametri'!$C$48,'P-Parametri'!$C$34,'P-Parametri'!$C$51))</f>
        <v>3.7839263201876694E-2</v>
      </c>
      <c r="C697" s="10">
        <f>IF($A697&lt;='1-Input'!$B$26,0,IF($A697='1-Input'!$B$26+1,('1-Input'!$B$23+'5-Leve'!$O$8)*'1-Input'!$B$27,'1-Input'!$B$23+'5-Leve'!$O$8))</f>
        <v>18017.405739098966</v>
      </c>
      <c r="D697" s="10">
        <f>IF(AND($A697&gt;=1,$A697&lt;1+'1-Input'!$C$12),'5-Leve'!$N$8,0)</f>
        <v>0</v>
      </c>
      <c r="E697" s="10">
        <f>MAX(0,('1-Input'!$B$10-C697-D697))/(1-'P-Parametri'!$B$31*MAX(0,IF(F696&lt;=0,0,(F696-G696)/F696)))</f>
        <v>12114.750211117129</v>
      </c>
      <c r="F697" s="10">
        <f>((F696-E697+MAX(0,-('1-Input'!$B$10-C697-D697)))*(1+B697))*(1-'P-Parametri'!$B$32)</f>
        <v>149832.85339468467</v>
      </c>
      <c r="G697" s="10">
        <f>IF(F696&lt;=0,G696,G696*(1-E697/F696))+MAX(0,-('1-Input'!$B$10-C697-D697))</f>
        <v>92663.926018568585</v>
      </c>
      <c r="H697" s="9">
        <f t="shared" si="17"/>
        <v>1</v>
      </c>
    </row>
    <row r="698" spans="1:8">
      <c r="A698" s="9">
        <f t="shared" si="16"/>
        <v>28</v>
      </c>
      <c r="B698" s="12">
        <f>IF($A698='P-Parametri'!$C$47,'P-Parametri'!$B$34,IF($A698='P-Parametri'!$C$48,'P-Parametri'!$C$34,'P-Parametri'!$C$51))</f>
        <v>3.7839263201876694E-2</v>
      </c>
      <c r="C698" s="10">
        <f>IF($A698&lt;='1-Input'!$B$26,0,IF($A698='1-Input'!$B$26+1,('1-Input'!$B$23+'5-Leve'!$O$8)*'1-Input'!$B$27,'1-Input'!$B$23+'5-Leve'!$O$8))</f>
        <v>18017.405739098966</v>
      </c>
      <c r="D698" s="10">
        <f>IF(AND($A698&gt;=1,$A698&lt;1+'1-Input'!$C$12),'5-Leve'!$N$8,0)</f>
        <v>0</v>
      </c>
      <c r="E698" s="10">
        <f>MAX(0,('1-Input'!$B$10-C698-D698))/(1-'P-Parametri'!$B$31*MAX(0,IF(F697&lt;=0,0,(F697-G697)/F697)))</f>
        <v>12192.090490950668</v>
      </c>
      <c r="F698" s="10">
        <f>((F697-E698+MAX(0,-('1-Input'!$B$10-C698-D698)))*(1+B698))*(1-'P-Parametri'!$B$32)</f>
        <v>142563.28998263838</v>
      </c>
      <c r="G698" s="10">
        <f>IF(F697&lt;=0,G697,G697*(1-E698/F697))+MAX(0,-('1-Input'!$B$10-C698-D698))</f>
        <v>85123.744104731886</v>
      </c>
      <c r="H698" s="9">
        <f t="shared" si="17"/>
        <v>1</v>
      </c>
    </row>
    <row r="699" spans="1:8">
      <c r="A699" s="9">
        <f t="shared" si="16"/>
        <v>29</v>
      </c>
      <c r="B699" s="12">
        <f>IF($A699='P-Parametri'!$C$47,'P-Parametri'!$B$34,IF($A699='P-Parametri'!$C$48,'P-Parametri'!$C$34,'P-Parametri'!$C$51))</f>
        <v>3.7839263201876694E-2</v>
      </c>
      <c r="C699" s="10">
        <f>IF($A699&lt;='1-Input'!$B$26,0,IF($A699='1-Input'!$B$26+1,('1-Input'!$B$23+'5-Leve'!$O$8)*'1-Input'!$B$27,'1-Input'!$B$23+'5-Leve'!$O$8))</f>
        <v>18017.405739098966</v>
      </c>
      <c r="D699" s="10">
        <f>IF(AND($A699&gt;=1,$A699&lt;1+'1-Input'!$C$12),'5-Leve'!$N$8,0)</f>
        <v>0</v>
      </c>
      <c r="E699" s="10">
        <f>MAX(0,('1-Input'!$B$10-C699-D699))/(1-'P-Parametri'!$B$31*MAX(0,IF(F698&lt;=0,0,(F698-G698)/F698)))</f>
        <v>12267.703042174735</v>
      </c>
      <c r="F699" s="10">
        <f>((F698-E699+MAX(0,-('1-Input'!$B$10-C699-D699)))*(1+B699))*(1-'P-Parametri'!$B$32)</f>
        <v>134955.42419684937</v>
      </c>
      <c r="G699" s="10">
        <f>IF(F698&lt;=0,G698,G698*(1-E699/F698))+MAX(0,-('1-Input'!$B$10-C699-D699))</f>
        <v>77798.767144379075</v>
      </c>
      <c r="H699" s="9">
        <f t="shared" si="17"/>
        <v>1</v>
      </c>
    </row>
    <row r="700" spans="1:8">
      <c r="A700" s="9">
        <f t="shared" si="16"/>
        <v>30</v>
      </c>
      <c r="B700" s="12">
        <f>IF($A700='P-Parametri'!$C$47,'P-Parametri'!$B$34,IF($A700='P-Parametri'!$C$48,'P-Parametri'!$C$34,'P-Parametri'!$C$51))</f>
        <v>3.7839263201876694E-2</v>
      </c>
      <c r="C700" s="10">
        <f>IF($A700&lt;='1-Input'!$B$26,0,IF($A700='1-Input'!$B$26+1,('1-Input'!$B$23+'5-Leve'!$O$8)*'1-Input'!$B$27,'1-Input'!$B$23+'5-Leve'!$O$8))</f>
        <v>18017.405739098966</v>
      </c>
      <c r="D700" s="10">
        <f>IF(AND($A700&gt;=1,$A700&lt;1+'1-Input'!$C$12),'5-Leve'!$N$8,0)</f>
        <v>0</v>
      </c>
      <c r="E700" s="10">
        <f>MAX(0,('1-Input'!$B$10-C700-D700))/(1-'P-Parametri'!$B$31*MAX(0,IF(F699&lt;=0,0,(F699-G699)/F699)))</f>
        <v>12341.599997089179</v>
      </c>
      <c r="F700" s="10">
        <f>((F699-E700+MAX(0,-('1-Input'!$B$10-C700-D700)))*(1+B700))*(1-'P-Parametri'!$B$32)</f>
        <v>126998.93408391187</v>
      </c>
      <c r="G700" s="10">
        <f>IF(F699&lt;=0,G699,G699*(1-E700/F699))+MAX(0,-('1-Input'!$B$10-C700-D700))</f>
        <v>70684.112286475065</v>
      </c>
      <c r="H700" s="9">
        <f t="shared" si="17"/>
        <v>1</v>
      </c>
    </row>
    <row r="701" spans="1:8">
      <c r="A701" s="9">
        <f t="shared" si="16"/>
        <v>31</v>
      </c>
      <c r="B701" s="12">
        <f>IF($A701='P-Parametri'!$C$47,'P-Parametri'!$B$34,IF($A701='P-Parametri'!$C$48,'P-Parametri'!$C$34,'P-Parametri'!$C$51))</f>
        <v>3.7839263201876694E-2</v>
      </c>
      <c r="C701" s="10">
        <f>IF($A701&lt;='1-Input'!$B$26,0,IF($A701='1-Input'!$B$26+1,('1-Input'!$B$23+'5-Leve'!$O$8)*'1-Input'!$B$27,'1-Input'!$B$23+'5-Leve'!$O$8))</f>
        <v>18017.405739098966</v>
      </c>
      <c r="D701" s="10">
        <f>IF(AND($A701&gt;=1,$A701&lt;1+'1-Input'!$C$12),'5-Leve'!$N$8,0)</f>
        <v>0</v>
      </c>
      <c r="E701" s="10">
        <f>MAX(0,('1-Input'!$B$10-C701-D701))/(1-'P-Parametri'!$B$31*MAX(0,IF(F700&lt;=0,0,(F700-G700)/F700)))</f>
        <v>12413.795013533652</v>
      </c>
      <c r="F701" s="10">
        <f>((F700-E701+MAX(0,-('1-Input'!$B$10-C701-D701)))*(1+B701))*(1-'P-Parametri'!$B$32)</f>
        <v>118683.11439407253</v>
      </c>
      <c r="G701" s="10">
        <f>IF(F700&lt;=0,G700,G700*(1-E701/F700))+MAX(0,-('1-Input'!$B$10-C701-D701))</f>
        <v>63774.93555229764</v>
      </c>
      <c r="H701" s="9">
        <f t="shared" si="17"/>
        <v>1</v>
      </c>
    </row>
    <row r="702" spans="1:8">
      <c r="A702" s="9">
        <f t="shared" si="16"/>
        <v>32</v>
      </c>
      <c r="B702" s="12">
        <f>IF($A702='P-Parametri'!$C$47,'P-Parametri'!$B$34,IF($A702='P-Parametri'!$C$48,'P-Parametri'!$C$34,'P-Parametri'!$C$51))</f>
        <v>3.7839263201876694E-2</v>
      </c>
      <c r="C702" s="10">
        <f>IF($A702&lt;='1-Input'!$B$26,0,IF($A702='1-Input'!$B$26+1,('1-Input'!$B$23+'5-Leve'!$O$8)*'1-Input'!$B$27,'1-Input'!$B$23+'5-Leve'!$O$8))</f>
        <v>18017.405739098966</v>
      </c>
      <c r="D702" s="10">
        <f>IF(AND($A702&gt;=1,$A702&lt;1+'1-Input'!$C$12),'5-Leve'!$N$8,0)</f>
        <v>0</v>
      </c>
      <c r="E702" s="10">
        <f>MAX(0,('1-Input'!$B$10-C702-D702))/(1-'P-Parametri'!$B$31*MAX(0,IF(F701&lt;=0,0,(F701-G701)/F701)))</f>
        <v>12484.303180151303</v>
      </c>
      <c r="F702" s="10">
        <f>((F701-E702+MAX(0,-('1-Input'!$B$10-C702-D702)))*(1+B702))*(1-'P-Parametri'!$B$32)</f>
        <v>109996.86139120486</v>
      </c>
      <c r="G702" s="10">
        <f>IF(F701&lt;=0,G701,G701*(1-E702/F701))+MAX(0,-('1-Input'!$B$10-C702-D702))</f>
        <v>57066.435907724292</v>
      </c>
      <c r="H702" s="9">
        <f t="shared" si="17"/>
        <v>1</v>
      </c>
    </row>
    <row r="703" spans="1:8">
      <c r="A703" s="9">
        <f t="shared" si="16"/>
        <v>33</v>
      </c>
      <c r="B703" s="12">
        <f>IF($A703='P-Parametri'!$C$47,'P-Parametri'!$B$34,IF($A703='P-Parametri'!$C$48,'P-Parametri'!$C$34,'P-Parametri'!$C$51))</f>
        <v>3.7839263201876694E-2</v>
      </c>
      <c r="C703" s="10">
        <f>IF($A703&lt;='1-Input'!$B$26,0,IF($A703='1-Input'!$B$26+1,('1-Input'!$B$23+'5-Leve'!$O$8)*'1-Input'!$B$27,'1-Input'!$B$23+'5-Leve'!$O$8))</f>
        <v>18017.405739098966</v>
      </c>
      <c r="D703" s="10">
        <f>IF(AND($A703&gt;=1,$A703&lt;1+'1-Input'!$C$12),'5-Leve'!$N$8,0)</f>
        <v>0</v>
      </c>
      <c r="E703" s="10">
        <f>MAX(0,('1-Input'!$B$10-C703-D703))/(1-'P-Parametri'!$B$31*MAX(0,IF(F702&lt;=0,0,(F702-G702)/F702)))</f>
        <v>12553.140922531209</v>
      </c>
      <c r="F703" s="10">
        <f>((F702-E703+MAX(0,-('1-Input'!$B$10-C703-D703)))*(1+B703))*(1-'P-Parametri'!$B$32)</f>
        <v>100928.65721674818</v>
      </c>
      <c r="G703" s="10">
        <f>IF(F702&lt;=0,G702,G702*(1-E703/F702))+MAX(0,-('1-Input'!$B$10-C703-D703))</f>
        <v>50553.85906838606</v>
      </c>
      <c r="H703" s="9">
        <f t="shared" si="17"/>
        <v>1</v>
      </c>
    </row>
    <row r="704" spans="1:8">
      <c r="A704" s="9">
        <f t="shared" si="16"/>
        <v>34</v>
      </c>
      <c r="B704" s="12">
        <f>IF($A704='P-Parametri'!$C$47,'P-Parametri'!$B$34,IF($A704='P-Parametri'!$C$48,'P-Parametri'!$C$34,'P-Parametri'!$C$51))</f>
        <v>3.7839263201876694E-2</v>
      </c>
      <c r="C704" s="10">
        <f>IF($A704&lt;='1-Input'!$B$26,0,IF($A704='1-Input'!$B$26+1,('1-Input'!$B$23+'5-Leve'!$O$8)*'1-Input'!$B$27,'1-Input'!$B$23+'5-Leve'!$O$8))</f>
        <v>18017.405739098966</v>
      </c>
      <c r="D704" s="10">
        <f>IF(AND($A704&gt;=1,$A704&lt;1+'1-Input'!$C$12),'5-Leve'!$N$8,0)</f>
        <v>0</v>
      </c>
      <c r="E704" s="10">
        <f>MAX(0,('1-Input'!$B$10-C704-D704))/(1-'P-Parametri'!$B$31*MAX(0,IF(F703&lt;=0,0,(F703-G703)/F703)))</f>
        <v>12620.325910553303</v>
      </c>
      <c r="F704" s="10">
        <f>((F703-E704+MAX(0,-('1-Input'!$B$10-C704-D704)))*(1+B704))*(1-'P-Parametri'!$B$32)</f>
        <v>91466.553790413687</v>
      </c>
      <c r="G704" s="10">
        <f>IF(F703&lt;=0,G703,G703*(1-E704/F703))+MAX(0,-('1-Input'!$B$10-C704-D704))</f>
        <v>44232.501041110714</v>
      </c>
      <c r="H704" s="9">
        <f t="shared" si="17"/>
        <v>1</v>
      </c>
    </row>
    <row r="705" spans="1:8">
      <c r="A705" s="9">
        <f t="shared" si="16"/>
        <v>35</v>
      </c>
      <c r="B705" s="12">
        <f>IF($A705='P-Parametri'!$C$47,'P-Parametri'!$B$34,IF($A705='P-Parametri'!$C$48,'P-Parametri'!$C$34,'P-Parametri'!$C$51))</f>
        <v>3.7839263201876694E-2</v>
      </c>
      <c r="C705" s="10">
        <f>IF($A705&lt;='1-Input'!$B$26,0,IF($A705='1-Input'!$B$26+1,('1-Input'!$B$23+'5-Leve'!$O$8)*'1-Input'!$B$27,'1-Input'!$B$23+'5-Leve'!$O$8))</f>
        <v>18017.405739098966</v>
      </c>
      <c r="D705" s="10">
        <f>IF(AND($A705&gt;=1,$A705&lt;1+'1-Input'!$C$12),'5-Leve'!$N$8,0)</f>
        <v>0</v>
      </c>
      <c r="E705" s="10">
        <f>MAX(0,('1-Input'!$B$10-C705-D705))/(1-'P-Parametri'!$B$31*MAX(0,IF(F704&lt;=0,0,(F704-G704)/F704)))</f>
        <v>12685.876967230261</v>
      </c>
      <c r="F705" s="10">
        <f>((F704-E705+MAX(0,-('1-Input'!$B$10-C705-D705)))*(1+B705))*(1-'P-Parametri'!$B$32)</f>
        <v>81598.156229540429</v>
      </c>
      <c r="G705" s="10">
        <f>IF(F704&lt;=0,G704,G704*(1-E705/F704))+MAX(0,-('1-Input'!$B$10-C705-D705))</f>
        <v>38097.711405915943</v>
      </c>
      <c r="H705" s="9">
        <f t="shared" si="17"/>
        <v>1</v>
      </c>
    </row>
    <row r="706" spans="1:8">
      <c r="A706" s="9">
        <f t="shared" si="16"/>
        <v>36</v>
      </c>
      <c r="B706" s="12">
        <f>IF($A706='P-Parametri'!$C$47,'P-Parametri'!$B$34,IF($A706='P-Parametri'!$C$48,'P-Parametri'!$C$34,'P-Parametri'!$C$51))</f>
        <v>3.7839263201876694E-2</v>
      </c>
      <c r="C706" s="10">
        <f>IF($A706&lt;='1-Input'!$B$26,0,IF($A706='1-Input'!$B$26+1,('1-Input'!$B$23+'5-Leve'!$O$8)*'1-Input'!$B$27,'1-Input'!$B$23+'5-Leve'!$O$8))</f>
        <v>18017.405739098966</v>
      </c>
      <c r="D706" s="10">
        <f>IF(AND($A706&gt;=1,$A706&lt;1+'1-Input'!$C$12),'5-Leve'!$N$8,0)</f>
        <v>0</v>
      </c>
      <c r="E706" s="10">
        <f>MAX(0,('1-Input'!$B$10-C706-D706))/(1-'P-Parametri'!$B$31*MAX(0,IF(F705&lt;=0,0,(F705-G705)/F705)))</f>
        <v>12749.813979311963</v>
      </c>
      <c r="F706" s="10">
        <f>((F705-E706+MAX(0,-('1-Input'!$B$10-C706-D706)))*(1+B706))*(1-'P-Parametri'!$B$32)</f>
        <v>71310.605768060457</v>
      </c>
      <c r="G706" s="10">
        <f>IF(F705&lt;=0,G705,G705*(1-E706/F705))+MAX(0,-('1-Input'!$B$10-C706-D706))</f>
        <v>32144.896343569093</v>
      </c>
      <c r="H706" s="9">
        <f t="shared" si="17"/>
        <v>1</v>
      </c>
    </row>
    <row r="707" spans="1:8">
      <c r="A707" s="9">
        <f t="shared" si="16"/>
        <v>37</v>
      </c>
      <c r="B707" s="12">
        <f>IF($A707='P-Parametri'!$C$47,'P-Parametri'!$B$34,IF($A707='P-Parametri'!$C$48,'P-Parametri'!$C$34,'P-Parametri'!$C$51))</f>
        <v>3.7839263201876694E-2</v>
      </c>
      <c r="C707" s="10">
        <f>IF($A707&lt;='1-Input'!$B$26,0,IF($A707='1-Input'!$B$26+1,('1-Input'!$B$23+'5-Leve'!$O$8)*'1-Input'!$B$27,'1-Input'!$B$23+'5-Leve'!$O$8))</f>
        <v>18017.405739098966</v>
      </c>
      <c r="D707" s="10">
        <f>IF(AND($A707&gt;=1,$A707&lt;1+'1-Input'!$C$12),'5-Leve'!$N$8,0)</f>
        <v>0</v>
      </c>
      <c r="E707" s="10">
        <f>MAX(0,('1-Input'!$B$10-C707-D707))/(1-'P-Parametri'!$B$31*MAX(0,IF(F706&lt;=0,0,(F706-G706)/F706)))</f>
        <v>12812.157809889721</v>
      </c>
      <c r="F707" s="10">
        <f>((F706-E707+MAX(0,-('1-Input'!$B$10-C707-D707)))*(1+B707))*(1-'P-Parametri'!$B$32)</f>
        <v>60590.56215510652</v>
      </c>
      <c r="G707" s="10">
        <f>IF(F706&lt;=0,G706,G706*(1-E707/F706))+MAX(0,-('1-Input'!$B$10-C707-D707))</f>
        <v>26369.521414405088</v>
      </c>
      <c r="H707" s="9">
        <f t="shared" si="17"/>
        <v>1</v>
      </c>
    </row>
    <row r="708" spans="1:8">
      <c r="A708" s="9">
        <f t="shared" si="16"/>
        <v>38</v>
      </c>
      <c r="B708" s="12">
        <f>IF($A708='P-Parametri'!$C$47,'P-Parametri'!$B$34,IF($A708='P-Parametri'!$C$48,'P-Parametri'!$C$34,'P-Parametri'!$C$51))</f>
        <v>3.7839263201876694E-2</v>
      </c>
      <c r="C708" s="10">
        <f>IF($A708&lt;='1-Input'!$B$26,0,IF($A708='1-Input'!$B$26+1,('1-Input'!$B$23+'5-Leve'!$O$8)*'1-Input'!$B$27,'1-Input'!$B$23+'5-Leve'!$O$8))</f>
        <v>18017.405739098966</v>
      </c>
      <c r="D708" s="10">
        <f>IF(AND($A708&gt;=1,$A708&lt;1+'1-Input'!$C$12),'5-Leve'!$N$8,0)</f>
        <v>0</v>
      </c>
      <c r="E708" s="10">
        <f>MAX(0,('1-Input'!$B$10-C708-D708))/(1-'P-Parametri'!$B$31*MAX(0,IF(F707&lt;=0,0,(F707-G707)/F707)))</f>
        <v>12872.930213209849</v>
      </c>
      <c r="F708" s="10">
        <f>((F707-E708+MAX(0,-('1-Input'!$B$10-C708-D708)))*(1+B708))*(1-'P-Parametri'!$B$32)</f>
        <v>49424.185512363751</v>
      </c>
      <c r="G708" s="10">
        <f>IF(F707&lt;=0,G707,G707*(1-E708/F707))+MAX(0,-('1-Input'!$B$10-C708-D708))</f>
        <v>20767.114094690682</v>
      </c>
      <c r="H708" s="9">
        <f t="shared" si="17"/>
        <v>1</v>
      </c>
    </row>
    <row r="709" spans="1:8">
      <c r="A709" s="9">
        <f t="shared" si="16"/>
        <v>39</v>
      </c>
      <c r="B709" s="12">
        <f>IF($A709='P-Parametri'!$C$47,'P-Parametri'!$B$34,IF($A709='P-Parametri'!$C$48,'P-Parametri'!$C$34,'P-Parametri'!$C$51))</f>
        <v>3.7839263201876694E-2</v>
      </c>
      <c r="C709" s="10">
        <f>IF($A709&lt;='1-Input'!$B$26,0,IF($A709='1-Input'!$B$26+1,('1-Input'!$B$23+'5-Leve'!$O$8)*'1-Input'!$B$27,'1-Input'!$B$23+'5-Leve'!$O$8))</f>
        <v>18017.405739098966</v>
      </c>
      <c r="D709" s="10">
        <f>IF(AND($A709&gt;=1,$A709&lt;1+'1-Input'!$C$12),'5-Leve'!$N$8,0)</f>
        <v>0</v>
      </c>
      <c r="E709" s="10">
        <f>MAX(0,('1-Input'!$B$10-C709-D709))/(1-'P-Parametri'!$B$31*MAX(0,IF(F708&lt;=0,0,(F708-G708)/F708)))</f>
        <v>12932.153751879383</v>
      </c>
      <c r="F709" s="10">
        <f>((F708-E709+MAX(0,-('1-Input'!$B$10-C709-D709)))*(1+B709))*(1-'P-Parametri'!$B$32)</f>
        <v>37797.117628330496</v>
      </c>
      <c r="G709" s="10">
        <f>IF(F708&lt;=0,G708,G708*(1-E709/F708))+MAX(0,-('1-Input'!$B$10-C709-D709))</f>
        <v>15333.266077343415</v>
      </c>
      <c r="H709" s="9">
        <f t="shared" si="17"/>
        <v>1</v>
      </c>
    </row>
    <row r="710" spans="1:8">
      <c r="A710" s="9">
        <f t="shared" si="16"/>
        <v>40</v>
      </c>
      <c r="B710" s="12">
        <f>IF($A710='P-Parametri'!$C$47,'P-Parametri'!$B$34,IF($A710='P-Parametri'!$C$48,'P-Parametri'!$C$34,'P-Parametri'!$C$51))</f>
        <v>3.7839263201876694E-2</v>
      </c>
      <c r="C710" s="10">
        <f>IF($A710&lt;='1-Input'!$B$26,0,IF($A710='1-Input'!$B$26+1,('1-Input'!$B$23+'5-Leve'!$O$8)*'1-Input'!$B$27,'1-Input'!$B$23+'5-Leve'!$O$8))</f>
        <v>18017.405739098966</v>
      </c>
      <c r="D710" s="10">
        <f>IF(AND($A710&gt;=1,$A710&lt;1+'1-Input'!$C$12),'5-Leve'!$N$8,0)</f>
        <v>0</v>
      </c>
      <c r="E710" s="10">
        <f>MAX(0,('1-Input'!$B$10-C710-D710))/(1-'P-Parametri'!$B$31*MAX(0,IF(F709&lt;=0,0,(F709-G709)/F709)))</f>
        <v>12989.851716621042</v>
      </c>
      <c r="F710" s="10">
        <f>((F709-E710+MAX(0,-('1-Input'!$B$10-C710-D710)))*(1+B710))*(1-'P-Parametri'!$B$32)</f>
        <v>25694.462666709846</v>
      </c>
      <c r="G710" s="10">
        <f>IF(F709&lt;=0,G709,G709*(1-E710/F709))+MAX(0,-('1-Input'!$B$10-C710-D710))</f>
        <v>10063.635344260865</v>
      </c>
      <c r="H710" s="9">
        <f t="shared" si="17"/>
        <v>1</v>
      </c>
    </row>
    <row r="711" spans="1:8">
      <c r="A711" s="9">
        <f t="shared" si="16"/>
        <v>41</v>
      </c>
      <c r="B711" s="12">
        <f>IF($A711='P-Parametri'!$C$47,'P-Parametri'!$B$34,IF($A711='P-Parametri'!$C$48,'P-Parametri'!$C$34,'P-Parametri'!$C$51))</f>
        <v>3.7839263201876694E-2</v>
      </c>
      <c r="C711" s="10">
        <f>IF($A711&lt;='1-Input'!$B$26,0,IF($A711='1-Input'!$B$26+1,('1-Input'!$B$23+'5-Leve'!$O$8)*'1-Input'!$B$27,'1-Input'!$B$23+'5-Leve'!$O$8))</f>
        <v>18017.405739098966</v>
      </c>
      <c r="D711" s="10">
        <f>IF(AND($A711&gt;=1,$A711&lt;1+'1-Input'!$C$12),'5-Leve'!$N$8,0)</f>
        <v>0</v>
      </c>
      <c r="E711" s="10">
        <f>MAX(0,('1-Input'!$B$10-C711-D711))/(1-'P-Parametri'!$B$31*MAX(0,IF(F710&lt;=0,0,(F710-G710)/F710)))</f>
        <v>13046.048048709941</v>
      </c>
      <c r="F711" s="10">
        <f>((F710-E711+MAX(0,-('1-Input'!$B$10-C711-D711)))*(1+B711))*(1-'P-Parametri'!$B$32)</f>
        <v>13100.767265201233</v>
      </c>
      <c r="G711" s="10">
        <f>IF(F710&lt;=0,G710,G710*(1-E711/F710))+MAX(0,-('1-Input'!$B$10-C711-D711))</f>
        <v>4953.9480178928716</v>
      </c>
      <c r="H711" s="9">
        <f t="shared" si="17"/>
        <v>1</v>
      </c>
    </row>
    <row r="712" spans="1:8">
      <c r="A712" s="9">
        <f t="shared" si="16"/>
        <v>42</v>
      </c>
      <c r="B712" s="12">
        <f>IF($A712='P-Parametri'!$C$47,'P-Parametri'!$B$34,IF($A712='P-Parametri'!$C$48,'P-Parametri'!$C$34,'P-Parametri'!$C$51))</f>
        <v>3.7839263201876694E-2</v>
      </c>
      <c r="C712" s="10">
        <f>IF($A712&lt;='1-Input'!$B$26,0,IF($A712='1-Input'!$B$26+1,('1-Input'!$B$23+'5-Leve'!$O$8)*'1-Input'!$B$27,'1-Input'!$B$23+'5-Leve'!$O$8))</f>
        <v>18017.405739098966</v>
      </c>
      <c r="D712" s="10">
        <f>IF(AND($A712&gt;=1,$A712&lt;1+'1-Input'!$C$12),'5-Leve'!$N$8,0)</f>
        <v>0</v>
      </c>
      <c r="E712" s="10">
        <f>MAX(0,('1-Input'!$B$10-C712-D712))/(1-'P-Parametri'!$B$31*MAX(0,IF(F711&lt;=0,0,(F711-G711)/F711)))</f>
        <v>13100.767265201204</v>
      </c>
      <c r="F712" s="10">
        <f>((F711-E712+MAX(0,-('1-Input'!$B$10-C712-D712)))*(1+B712))*(1-'P-Parametri'!$B$32)</f>
        <v>3.0144687761653707E-11</v>
      </c>
      <c r="G712" s="10">
        <f>IF(F711&lt;=0,G711,G711*(1-E712/F711))+MAX(0,-('1-Input'!$B$10-C712-D712))</f>
        <v>1.0999974304521646E-11</v>
      </c>
      <c r="H712" s="9">
        <f t="shared" si="17"/>
        <v>1</v>
      </c>
    </row>
    <row r="713" spans="1:8" ht="30">
      <c r="A713" s="5" t="s">
        <v>184</v>
      </c>
      <c r="B713" s="18" t="str">
        <f>IFERROR('1-Input'!$B$5-1+MATCH(0,H670:H712,0)-1,"non si esaurisce")</f>
        <v>non si esaurisce</v>
      </c>
      <c r="D713" s="5" t="s">
        <v>185</v>
      </c>
      <c r="E713" s="10">
        <f>F712</f>
        <v>3.0144687761653707E-11</v>
      </c>
    </row>
    <row r="716" spans="1:8">
      <c r="A716" s="2" t="s">
        <v>468</v>
      </c>
    </row>
    <row r="717" spans="1:8">
      <c r="A717" s="15" t="s">
        <v>176</v>
      </c>
      <c r="B717" s="15" t="s">
        <v>177</v>
      </c>
      <c r="C717" s="15" t="s">
        <v>178</v>
      </c>
      <c r="D717" s="15" t="s">
        <v>179</v>
      </c>
      <c r="E717" s="15" t="s">
        <v>180</v>
      </c>
      <c r="F717" s="15" t="s">
        <v>181</v>
      </c>
      <c r="G717" s="15" t="s">
        <v>182</v>
      </c>
      <c r="H717" s="15" t="s">
        <v>183</v>
      </c>
    </row>
    <row r="718" spans="1:8">
      <c r="A718" s="9">
        <f>0</f>
        <v>0</v>
      </c>
      <c r="E718" s="10">
        <f>0</f>
        <v>0</v>
      </c>
      <c r="F718" s="10">
        <f>'1-Input'!$B$8</f>
        <v>760000</v>
      </c>
      <c r="G718" s="10">
        <f>'1-Input'!$B$9</f>
        <v>586000</v>
      </c>
      <c r="H718" s="9">
        <f>1</f>
        <v>1</v>
      </c>
    </row>
    <row r="719" spans="1:8">
      <c r="A719" s="9">
        <f t="shared" ref="A719:A760" si="18">A718+1</f>
        <v>1</v>
      </c>
      <c r="B719" s="12">
        <f>IF($A719='P-Parametri'!$C$47,'P-Parametri'!$B$34,IF($A719='P-Parametri'!$C$48,'P-Parametri'!$C$34,'P-Parametri'!$C$52))</f>
        <v>-0.35</v>
      </c>
      <c r="C719" s="10">
        <f>IF($A719&lt;='1-Input'!$B$26,0,IF($A719='1-Input'!$B$26+1,('1-Input'!$B$23+'5-Leve'!$I$9)*'1-Input'!$B$27,'1-Input'!$B$23+'5-Leve'!$I$9))</f>
        <v>0</v>
      </c>
      <c r="D719" s="10">
        <f>IF(AND($A719&gt;=1,$A719&lt;1+'1-Input'!$B$12),'5-Leve'!$H$9,0)</f>
        <v>21164.524103429147</v>
      </c>
      <c r="E719" s="10">
        <f>MAX(0,('1-Input'!$B$10-C719-D719))/(1-'P-Parametri'!$B$31*MAX(0,IF(F718&lt;=0,0,(F718-G718)/F718)))</f>
        <v>8331.4142948596018</v>
      </c>
      <c r="F719" s="10">
        <f>((F718-E719+MAX(0,-('1-Input'!$B$10-C719-D719)))*(1+B719))*(1-'P-Parametri'!$B$32)</f>
        <v>487607.41154692456</v>
      </c>
      <c r="G719" s="10">
        <f>IF(F718&lt;=0,G718,G718*(1-E719/F718))+MAX(0,-('1-Input'!$B$10-C719-D719))</f>
        <v>579576.04108317406</v>
      </c>
      <c r="H719" s="9">
        <f t="shared" ref="H719:H760" si="19">IF(OR(F718&lt;=0,F718&lt;E719),0,1)</f>
        <v>1</v>
      </c>
    </row>
    <row r="720" spans="1:8">
      <c r="A720" s="9">
        <f t="shared" si="18"/>
        <v>2</v>
      </c>
      <c r="B720" s="12">
        <f>IF($A720='P-Parametri'!$C$47,'P-Parametri'!$B$34,IF($A720='P-Parametri'!$C$48,'P-Parametri'!$C$34,'P-Parametri'!$C$52))</f>
        <v>-0.2</v>
      </c>
      <c r="C720" s="10">
        <f>IF($A720&lt;='1-Input'!$B$26,0,IF($A720='1-Input'!$B$26+1,('1-Input'!$B$23+'5-Leve'!$I$9)*'1-Input'!$B$27,'1-Input'!$B$23+'5-Leve'!$I$9))</f>
        <v>0</v>
      </c>
      <c r="D720" s="10">
        <f>IF(AND($A720&gt;=1,$A720&lt;1+'1-Input'!$B$12),'5-Leve'!$H$9,0)</f>
        <v>21164.524103429147</v>
      </c>
      <c r="E720" s="10">
        <f>MAX(0,('1-Input'!$B$10-C720-D720))/(1-'P-Parametri'!$B$31*MAX(0,IF(F719&lt;=0,0,(F719-G719)/F719)))</f>
        <v>7835.4758965708534</v>
      </c>
      <c r="F720" s="10">
        <f>((F719-E720+MAX(0,-('1-Input'!$B$10-C720-D720)))*(1+B720))*(1-'P-Parametri'!$B$32)</f>
        <v>383049.91342324245</v>
      </c>
      <c r="G720" s="10">
        <f>IF(F719&lt;=0,G719,G719*(1-E720/F719))+MAX(0,-('1-Input'!$B$10-C720-D720))</f>
        <v>570262.70007851184</v>
      </c>
      <c r="H720" s="9">
        <f t="shared" si="19"/>
        <v>1</v>
      </c>
    </row>
    <row r="721" spans="1:8">
      <c r="A721" s="9">
        <f t="shared" si="18"/>
        <v>3</v>
      </c>
      <c r="B721" s="12">
        <f>IF($A721='P-Parametri'!$C$47,'P-Parametri'!$B$34,IF($A721='P-Parametri'!$C$48,'P-Parametri'!$C$34,'P-Parametri'!$C$52))</f>
        <v>4.8525513124279884E-2</v>
      </c>
      <c r="C721" s="10">
        <f>IF($A721&lt;='1-Input'!$B$26,0,IF($A721='1-Input'!$B$26+1,('1-Input'!$B$23+'5-Leve'!$I$9)*'1-Input'!$B$27,'1-Input'!$B$23+'5-Leve'!$I$9))</f>
        <v>0</v>
      </c>
      <c r="D721" s="10">
        <f>IF(AND($A721&gt;=1,$A721&lt;1+'1-Input'!$B$12),'5-Leve'!$H$9,0)</f>
        <v>21164.524103429147</v>
      </c>
      <c r="E721" s="10">
        <f>MAX(0,('1-Input'!$B$10-C721-D721))/(1-'P-Parametri'!$B$31*MAX(0,IF(F720&lt;=0,0,(F720-G720)/F720)))</f>
        <v>7835.4758965708534</v>
      </c>
      <c r="F721" s="10">
        <f>((F720-E721+MAX(0,-('1-Input'!$B$10-C721-D721)))*(1+B721))*(1-'P-Parametri'!$B$32)</f>
        <v>392635.0668180128</v>
      </c>
      <c r="G721" s="10">
        <f>IF(F720&lt;=0,G720,G720*(1-E721/F720))+MAX(0,-('1-Input'!$B$10-C721-D721))</f>
        <v>558597.69381014735</v>
      </c>
      <c r="H721" s="9">
        <f t="shared" si="19"/>
        <v>1</v>
      </c>
    </row>
    <row r="722" spans="1:8">
      <c r="A722" s="9">
        <f t="shared" si="18"/>
        <v>4</v>
      </c>
      <c r="B722" s="12">
        <f>IF($A722='P-Parametri'!$C$47,'P-Parametri'!$B$34,IF($A722='P-Parametri'!$C$48,'P-Parametri'!$C$34,'P-Parametri'!$C$52))</f>
        <v>4.8525513124279884E-2</v>
      </c>
      <c r="C722" s="10">
        <f>IF($A722&lt;='1-Input'!$B$26,0,IF($A722='1-Input'!$B$26+1,('1-Input'!$B$23+'5-Leve'!$I$9)*'1-Input'!$B$27,'1-Input'!$B$23+'5-Leve'!$I$9))</f>
        <v>0</v>
      </c>
      <c r="D722" s="10">
        <f>IF(AND($A722&gt;=1,$A722&lt;1+'1-Input'!$B$12),'5-Leve'!$H$9,0)</f>
        <v>21164.524103429147</v>
      </c>
      <c r="E722" s="10">
        <f>MAX(0,('1-Input'!$B$10-C722-D722))/(1-'P-Parametri'!$B$31*MAX(0,IF(F721&lt;=0,0,(F721-G721)/F721)))</f>
        <v>7835.4758965708534</v>
      </c>
      <c r="F722" s="10">
        <f>((F721-E722+MAX(0,-('1-Input'!$B$10-C722-D722)))*(1+B722))*(1-'P-Parametri'!$B$32)</f>
        <v>402665.24414387607</v>
      </c>
      <c r="G722" s="10">
        <f>IF(F721&lt;=0,G721,G721*(1-E722/F721))+MAX(0,-('1-Input'!$B$10-C722-D722))</f>
        <v>547450.246382182</v>
      </c>
      <c r="H722" s="9">
        <f t="shared" si="19"/>
        <v>1</v>
      </c>
    </row>
    <row r="723" spans="1:8">
      <c r="A723" s="9">
        <f t="shared" si="18"/>
        <v>5</v>
      </c>
      <c r="B723" s="12">
        <f>IF($A723='P-Parametri'!$C$47,'P-Parametri'!$B$34,IF($A723='P-Parametri'!$C$48,'P-Parametri'!$C$34,'P-Parametri'!$C$52))</f>
        <v>4.8525513124279884E-2</v>
      </c>
      <c r="C723" s="10">
        <f>IF($A723&lt;='1-Input'!$B$26,0,IF($A723='1-Input'!$B$26+1,('1-Input'!$B$23+'5-Leve'!$I$9)*'1-Input'!$B$27,'1-Input'!$B$23+'5-Leve'!$I$9))</f>
        <v>0</v>
      </c>
      <c r="D723" s="10">
        <f>IF(AND($A723&gt;=1,$A723&lt;1+'1-Input'!$B$12),'5-Leve'!$H$9,0)</f>
        <v>21164.524103429147</v>
      </c>
      <c r="E723" s="10">
        <f>MAX(0,('1-Input'!$B$10-C723-D723))/(1-'P-Parametri'!$B$31*MAX(0,IF(F722&lt;=0,0,(F722-G722)/F722)))</f>
        <v>7835.4758965708534</v>
      </c>
      <c r="F723" s="10">
        <f>((F722-E723+MAX(0,-('1-Input'!$B$10-C723-D723)))*(1+B723))*(1-'P-Parametri'!$B$32)</f>
        <v>413161.10717754974</v>
      </c>
      <c r="G723" s="10">
        <f>IF(F722&lt;=0,G722,G722*(1-E723/F722))+MAX(0,-('1-Input'!$B$10-C723-D723))</f>
        <v>536797.39448477142</v>
      </c>
      <c r="H723" s="9">
        <f t="shared" si="19"/>
        <v>1</v>
      </c>
    </row>
    <row r="724" spans="1:8">
      <c r="A724" s="9">
        <f t="shared" si="18"/>
        <v>6</v>
      </c>
      <c r="B724" s="12">
        <f>IF($A724='P-Parametri'!$C$47,'P-Parametri'!$B$34,IF($A724='P-Parametri'!$C$48,'P-Parametri'!$C$34,'P-Parametri'!$C$52))</f>
        <v>4.8525513124279884E-2</v>
      </c>
      <c r="C724" s="10">
        <f>IF($A724&lt;='1-Input'!$B$26,0,IF($A724='1-Input'!$B$26+1,('1-Input'!$B$23+'5-Leve'!$I$9)*'1-Input'!$B$27,'1-Input'!$B$23+'5-Leve'!$I$9))</f>
        <v>0</v>
      </c>
      <c r="D724" s="10">
        <f>IF(AND($A724&gt;=1,$A724&lt;1+'1-Input'!$B$12),'5-Leve'!$H$9,0)</f>
        <v>0</v>
      </c>
      <c r="E724" s="10">
        <f>MAX(0,('1-Input'!$B$10-C724-D724))/(1-'P-Parametri'!$B$31*MAX(0,IF(F723&lt;=0,0,(F723-G723)/F723)))</f>
        <v>29000</v>
      </c>
      <c r="F724" s="10">
        <f>((F723-E724+MAX(0,-('1-Input'!$B$10-C724-D724)))*(1+B724))*(1-'P-Parametri'!$B$32)</f>
        <v>401997.11658168037</v>
      </c>
      <c r="G724" s="10">
        <f>IF(F723&lt;=0,G723,G723*(1-E724/F723))+MAX(0,-('1-Input'!$B$10-C724-D724))</f>
        <v>499119.29708009813</v>
      </c>
      <c r="H724" s="9">
        <f t="shared" si="19"/>
        <v>1</v>
      </c>
    </row>
    <row r="725" spans="1:8">
      <c r="A725" s="9">
        <f t="shared" si="18"/>
        <v>7</v>
      </c>
      <c r="B725" s="12">
        <f>IF($A725='P-Parametri'!$C$47,'P-Parametri'!$B$34,IF($A725='P-Parametri'!$C$48,'P-Parametri'!$C$34,'P-Parametri'!$C$52))</f>
        <v>4.8525513124279884E-2</v>
      </c>
      <c r="C725" s="10">
        <f>IF($A725&lt;='1-Input'!$B$26,0,IF($A725='1-Input'!$B$26+1,('1-Input'!$B$23+'5-Leve'!$I$9)*'1-Input'!$B$27,'1-Input'!$B$23+'5-Leve'!$I$9))</f>
        <v>0</v>
      </c>
      <c r="D725" s="10">
        <f>IF(AND($A725&gt;=1,$A725&lt;1+'1-Input'!$B$12),'5-Leve'!$H$9,0)</f>
        <v>0</v>
      </c>
      <c r="E725" s="10">
        <f>MAX(0,('1-Input'!$B$10-C725-D725))/(1-'P-Parametri'!$B$31*MAX(0,IF(F724&lt;=0,0,(F724-G724)/F724)))</f>
        <v>29000</v>
      </c>
      <c r="F725" s="10">
        <f>((F724-E725+MAX(0,-('1-Input'!$B$10-C725-D725)))*(1+B725))*(1-'P-Parametri'!$B$32)</f>
        <v>390314.79907156783</v>
      </c>
      <c r="G725" s="10">
        <f>IF(F724&lt;=0,G724,G724*(1-E725/F724))+MAX(0,-('1-Input'!$B$10-C725-D725))</f>
        <v>463112.92037171737</v>
      </c>
      <c r="H725" s="9">
        <f t="shared" si="19"/>
        <v>1</v>
      </c>
    </row>
    <row r="726" spans="1:8">
      <c r="A726" s="9">
        <f t="shared" si="18"/>
        <v>8</v>
      </c>
      <c r="B726" s="12">
        <f>IF($A726='P-Parametri'!$C$47,'P-Parametri'!$B$34,IF($A726='P-Parametri'!$C$48,'P-Parametri'!$C$34,'P-Parametri'!$C$52))</f>
        <v>4.8525513124279884E-2</v>
      </c>
      <c r="C726" s="10">
        <f>IF($A726&lt;='1-Input'!$B$26,0,IF($A726='1-Input'!$B$26+1,('1-Input'!$B$23+'5-Leve'!$I$9)*'1-Input'!$B$27,'1-Input'!$B$23+'5-Leve'!$I$9))</f>
        <v>0</v>
      </c>
      <c r="D726" s="10">
        <f>IF(AND($A726&gt;=1,$A726&lt;1+'1-Input'!$B$12),'5-Leve'!$H$9,0)</f>
        <v>0</v>
      </c>
      <c r="E726" s="10">
        <f>MAX(0,('1-Input'!$B$10-C726-D726))/(1-'P-Parametri'!$B$31*MAX(0,IF(F725&lt;=0,0,(F725-G725)/F725)))</f>
        <v>29000</v>
      </c>
      <c r="F726" s="10">
        <f>((F725-E726+MAX(0,-('1-Input'!$B$10-C726-D726)))*(1+B726))*(1-'P-Parametri'!$B$32)</f>
        <v>378090.08952571993</v>
      </c>
      <c r="G726" s="10">
        <f>IF(F725&lt;=0,G725,G725*(1-E726/F725))+MAX(0,-('1-Input'!$B$10-C726-D726))</f>
        <v>428704.09261851385</v>
      </c>
      <c r="H726" s="9">
        <f t="shared" si="19"/>
        <v>1</v>
      </c>
    </row>
    <row r="727" spans="1:8">
      <c r="A727" s="9">
        <f t="shared" si="18"/>
        <v>9</v>
      </c>
      <c r="B727" s="12">
        <f>IF($A727='P-Parametri'!$C$47,'P-Parametri'!$B$34,IF($A727='P-Parametri'!$C$48,'P-Parametri'!$C$34,'P-Parametri'!$C$52))</f>
        <v>4.8525513124279884E-2</v>
      </c>
      <c r="C727" s="10">
        <f>IF($A727&lt;='1-Input'!$B$26,0,IF($A727='1-Input'!$B$26+1,('1-Input'!$B$23+'5-Leve'!$I$9)*'1-Input'!$B$27,'1-Input'!$B$23+'5-Leve'!$I$9))</f>
        <v>0</v>
      </c>
      <c r="D727" s="10">
        <f>IF(AND($A727&gt;=1,$A727&lt;1+'1-Input'!$B$12),'5-Leve'!$H$9,0)</f>
        <v>0</v>
      </c>
      <c r="E727" s="10">
        <f>MAX(0,('1-Input'!$B$10-C727-D727))/(1-'P-Parametri'!$B$31*MAX(0,IF(F726&lt;=0,0,(F726-G726)/F726)))</f>
        <v>29000</v>
      </c>
      <c r="F727" s="10">
        <f>((F726-E727+MAX(0,-('1-Input'!$B$10-C727-D727)))*(1+B727))*(1-'P-Parametri'!$B$32)</f>
        <v>365297.80551606318</v>
      </c>
      <c r="G727" s="10">
        <f>IF(F726&lt;=0,G726,G726*(1-E727/F726))+MAX(0,-('1-Input'!$B$10-C727-D727))</f>
        <v>395821.93296833034</v>
      </c>
      <c r="H727" s="9">
        <f t="shared" si="19"/>
        <v>1</v>
      </c>
    </row>
    <row r="728" spans="1:8">
      <c r="A728" s="9">
        <f t="shared" si="18"/>
        <v>10</v>
      </c>
      <c r="B728" s="12">
        <f>IF($A728='P-Parametri'!$C$47,'P-Parametri'!$B$34,IF($A728='P-Parametri'!$C$48,'P-Parametri'!$C$34,'P-Parametri'!$C$52))</f>
        <v>4.8525513124279884E-2</v>
      </c>
      <c r="C728" s="10">
        <f>IF($A728&lt;='1-Input'!$B$26,0,IF($A728='1-Input'!$B$26+1,('1-Input'!$B$23+'5-Leve'!$I$9)*'1-Input'!$B$27,'1-Input'!$B$23+'5-Leve'!$I$9))</f>
        <v>0</v>
      </c>
      <c r="D728" s="10">
        <f>IF(AND($A728&gt;=1,$A728&lt;1+'1-Input'!$B$12),'5-Leve'!$H$9,0)</f>
        <v>0</v>
      </c>
      <c r="E728" s="10">
        <f>MAX(0,('1-Input'!$B$10-C728-D728))/(1-'P-Parametri'!$B$31*MAX(0,IF(F727&lt;=0,0,(F727-G727)/F727)))</f>
        <v>29000</v>
      </c>
      <c r="F728" s="10">
        <f>((F727-E728+MAX(0,-('1-Input'!$B$10-C728-D728)))*(1+B728))*(1-'P-Parametri'!$B$32)</f>
        <v>351911.59543311683</v>
      </c>
      <c r="G728" s="10">
        <f>IF(F727&lt;=0,G727,G727*(1-E728/F727))+MAX(0,-('1-Input'!$B$10-C728-D728))</f>
        <v>364398.70544615778</v>
      </c>
      <c r="H728" s="9">
        <f t="shared" si="19"/>
        <v>1</v>
      </c>
    </row>
    <row r="729" spans="1:8">
      <c r="A729" s="9">
        <f t="shared" si="18"/>
        <v>11</v>
      </c>
      <c r="B729" s="12">
        <f>IF($A729='P-Parametri'!$C$47,'P-Parametri'!$B$34,IF($A729='P-Parametri'!$C$48,'P-Parametri'!$C$34,'P-Parametri'!$C$52))</f>
        <v>4.8525513124279884E-2</v>
      </c>
      <c r="C729" s="10">
        <f>IF($A729&lt;='1-Input'!$B$26,0,IF($A729='1-Input'!$B$26+1,('1-Input'!$B$23+'5-Leve'!$I$9)*'1-Input'!$B$27,'1-Input'!$B$23+'5-Leve'!$I$9))</f>
        <v>0</v>
      </c>
      <c r="D729" s="10">
        <f>IF(AND($A729&gt;=1,$A729&lt;1+'1-Input'!$B$12),'5-Leve'!$H$9,0)</f>
        <v>0</v>
      </c>
      <c r="E729" s="10">
        <f>MAX(0,('1-Input'!$B$10-C729-D729))/(1-'P-Parametri'!$B$31*MAX(0,IF(F728&lt;=0,0,(F728-G728)/F728)))</f>
        <v>29000</v>
      </c>
      <c r="F729" s="10">
        <f>((F728-E729+MAX(0,-('1-Input'!$B$10-C729-D729)))*(1+B729))*(1-'P-Parametri'!$B$32)</f>
        <v>337903.88420269813</v>
      </c>
      <c r="G729" s="10">
        <f>IF(F728&lt;=0,G728,G728*(1-E729/F728))+MAX(0,-('1-Input'!$B$10-C729-D729))</f>
        <v>334369.67942065129</v>
      </c>
      <c r="H729" s="9">
        <f t="shared" si="19"/>
        <v>1</v>
      </c>
    </row>
    <row r="730" spans="1:8">
      <c r="A730" s="9">
        <f t="shared" si="18"/>
        <v>12</v>
      </c>
      <c r="B730" s="12">
        <f>IF($A730='P-Parametri'!$C$47,'P-Parametri'!$B$34,IF($A730='P-Parametri'!$C$48,'P-Parametri'!$C$34,'P-Parametri'!$C$52))</f>
        <v>4.8525513124279884E-2</v>
      </c>
      <c r="C730" s="10">
        <f>IF($A730&lt;='1-Input'!$B$26,0,IF($A730='1-Input'!$B$26+1,('1-Input'!$B$23+'5-Leve'!$I$9)*'1-Input'!$B$27,'1-Input'!$B$23+'5-Leve'!$I$9))</f>
        <v>0</v>
      </c>
      <c r="D730" s="10">
        <f>IF(AND($A730&gt;=1,$A730&lt;1+'1-Input'!$B$12),'5-Leve'!$H$9,0)</f>
        <v>0</v>
      </c>
      <c r="E730" s="10">
        <f>MAX(0,('1-Input'!$B$10-C730-D730))/(1-'P-Parametri'!$B$31*MAX(0,IF(F729&lt;=0,0,(F729-G729)/F729)))</f>
        <v>29079.077421165759</v>
      </c>
      <c r="F730" s="10">
        <f>((F729-E730+MAX(0,-('1-Input'!$B$10-C730-D730)))*(1+B730))*(1-'P-Parametri'!$B$32)</f>
        <v>323163.06761812058</v>
      </c>
      <c r="G730" s="10">
        <f>IF(F729&lt;=0,G729,G729*(1-E730/F729))+MAX(0,-('1-Input'!$B$10-C730-D730))</f>
        <v>305594.74592704611</v>
      </c>
      <c r="H730" s="9">
        <f t="shared" si="19"/>
        <v>1</v>
      </c>
    </row>
    <row r="731" spans="1:8">
      <c r="A731" s="9">
        <f t="shared" si="18"/>
        <v>13</v>
      </c>
      <c r="B731" s="12">
        <f>IF($A731='P-Parametri'!$C$47,'P-Parametri'!$B$34,IF($A731='P-Parametri'!$C$48,'P-Parametri'!$C$34,'P-Parametri'!$C$52))</f>
        <v>4.8525513124279884E-2</v>
      </c>
      <c r="C731" s="10">
        <f>IF($A731&lt;='1-Input'!$B$26,0,IF($A731='1-Input'!$B$26+1,('1-Input'!$B$23+'5-Leve'!$I$9)*'1-Input'!$B$27,'1-Input'!$B$23+'5-Leve'!$I$9))</f>
        <v>0</v>
      </c>
      <c r="D731" s="10">
        <f>IF(AND($A731&gt;=1,$A731&lt;1+'1-Input'!$B$12),'5-Leve'!$H$9,0)</f>
        <v>0</v>
      </c>
      <c r="E731" s="10">
        <f>MAX(0,('1-Input'!$B$10-C731-D731))/(1-'P-Parametri'!$B$31*MAX(0,IF(F730&lt;=0,0,(F730-G730)/F730)))</f>
        <v>29415.778713297248</v>
      </c>
      <c r="F731" s="10">
        <f>((F730-E731+MAX(0,-('1-Input'!$B$10-C731-D731)))*(1+B731))*(1-'P-Parametri'!$B$32)</f>
        <v>307385.52377414034</v>
      </c>
      <c r="G731" s="10">
        <f>IF(F730&lt;=0,G730,G730*(1-E731/F730))+MAX(0,-('1-Input'!$B$10-C731-D731))</f>
        <v>277778.11611104599</v>
      </c>
      <c r="H731" s="9">
        <f t="shared" si="19"/>
        <v>1</v>
      </c>
    </row>
    <row r="732" spans="1:8">
      <c r="A732" s="9">
        <f t="shared" si="18"/>
        <v>14</v>
      </c>
      <c r="B732" s="12">
        <f>IF($A732='P-Parametri'!$C$47,'P-Parametri'!$B$34,IF($A732='P-Parametri'!$C$48,'P-Parametri'!$C$34,'P-Parametri'!$C$52))</f>
        <v>4.8525513124279884E-2</v>
      </c>
      <c r="C732" s="10">
        <f>IF($A732&lt;='1-Input'!$B$26,0,IF($A732='1-Input'!$B$26+1,('1-Input'!$B$23+'5-Leve'!$I$9)*'1-Input'!$B$27,'1-Input'!$B$23+'5-Leve'!$I$9))</f>
        <v>0</v>
      </c>
      <c r="D732" s="10">
        <f>IF(AND($A732&gt;=1,$A732&lt;1+'1-Input'!$B$12),'5-Leve'!$H$9,0)</f>
        <v>0</v>
      </c>
      <c r="E732" s="10">
        <f>MAX(0,('1-Input'!$B$10-C732-D732))/(1-'P-Parametri'!$B$31*MAX(0,IF(F731&lt;=0,0,(F731-G731)/F731)))</f>
        <v>29744.908549543376</v>
      </c>
      <c r="F732" s="10">
        <f>((F731-E732+MAX(0,-('1-Input'!$B$10-C732-D732)))*(1+B732))*(1-'P-Parametri'!$B$32)</f>
        <v>290531.04200542631</v>
      </c>
      <c r="G732" s="10">
        <f>IF(F731&lt;=0,G731,G731*(1-E732/F731))+MAX(0,-('1-Input'!$B$10-C732-D732))</f>
        <v>250898.24044436176</v>
      </c>
      <c r="H732" s="9">
        <f t="shared" si="19"/>
        <v>1</v>
      </c>
    </row>
    <row r="733" spans="1:8">
      <c r="A733" s="9">
        <f t="shared" si="18"/>
        <v>15</v>
      </c>
      <c r="B733" s="12">
        <f>IF($A733='P-Parametri'!$C$47,'P-Parametri'!$B$34,IF($A733='P-Parametri'!$C$48,'P-Parametri'!$C$34,'P-Parametri'!$C$52))</f>
        <v>4.8525513124279884E-2</v>
      </c>
      <c r="C733" s="10">
        <f>IF($A733&lt;='1-Input'!$B$26,0,IF($A733='1-Input'!$B$26+1,('1-Input'!$B$23+'5-Leve'!$I$9)*'1-Input'!$B$27,'1-Input'!$B$23+'5-Leve'!$I$9))</f>
        <v>0</v>
      </c>
      <c r="D733" s="10">
        <f>IF(AND($A733&gt;=1,$A733&lt;1+'1-Input'!$B$12),'5-Leve'!$H$9,0)</f>
        <v>0</v>
      </c>
      <c r="E733" s="10">
        <f>MAX(0,('1-Input'!$B$10-C733-D733))/(1-'P-Parametri'!$B$31*MAX(0,IF(F732&lt;=0,0,(F732-G732)/F732)))</f>
        <v>30066.392040966773</v>
      </c>
      <c r="F733" s="10">
        <f>((F732-E733+MAX(0,-('1-Input'!$B$10-C733-D733)))*(1+B733))*(1-'P-Parametri'!$B$32)</f>
        <v>272557.62309321144</v>
      </c>
      <c r="G733" s="10">
        <f>IF(F732&lt;=0,G732,G732*(1-E733/F732))+MAX(0,-('1-Input'!$B$10-C733-D733))</f>
        <v>224933.35625326721</v>
      </c>
      <c r="H733" s="9">
        <f t="shared" si="19"/>
        <v>1</v>
      </c>
    </row>
    <row r="734" spans="1:8">
      <c r="A734" s="9">
        <f t="shared" si="18"/>
        <v>16</v>
      </c>
      <c r="B734" s="12">
        <f>IF($A734='P-Parametri'!$C$47,'P-Parametri'!$B$34,IF($A734='P-Parametri'!$C$48,'P-Parametri'!$C$34,'P-Parametri'!$C$52))</f>
        <v>4.8525513124279884E-2</v>
      </c>
      <c r="C734" s="10">
        <f>IF($A734&lt;='1-Input'!$B$26,0,IF($A734='1-Input'!$B$26+1,('1-Input'!$B$23+'5-Leve'!$I$9)*'1-Input'!$B$27,'1-Input'!$B$23+'5-Leve'!$I$9))</f>
        <v>0</v>
      </c>
      <c r="D734" s="10">
        <f>IF(AND($A734&gt;=1,$A734&lt;1+'1-Input'!$B$12),'5-Leve'!$H$9,0)</f>
        <v>0</v>
      </c>
      <c r="E734" s="10">
        <f>MAX(0,('1-Input'!$B$10-C734-D734))/(1-'P-Parametri'!$B$31*MAX(0,IF(F733&lt;=0,0,(F733-G733)/F733)))</f>
        <v>30380.173110377295</v>
      </c>
      <c r="F734" s="10">
        <f>((F733-E734+MAX(0,-('1-Input'!$B$10-C734-D734)))*(1+B734))*(1-'P-Parametri'!$B$32)</f>
        <v>253421.37654036004</v>
      </c>
      <c r="G734" s="10">
        <f>IF(F733&lt;=0,G733,G733*(1-E734/F733))+MAX(0,-('1-Input'!$B$10-C734-D734))</f>
        <v>199861.54125972567</v>
      </c>
      <c r="H734" s="9">
        <f t="shared" si="19"/>
        <v>1</v>
      </c>
    </row>
    <row r="735" spans="1:8">
      <c r="A735" s="9">
        <f t="shared" si="18"/>
        <v>17</v>
      </c>
      <c r="B735" s="12">
        <f>IF($A735='P-Parametri'!$C$47,'P-Parametri'!$B$34,IF($A735='P-Parametri'!$C$48,'P-Parametri'!$C$34,'P-Parametri'!$C$52))</f>
        <v>4.8525513124279884E-2</v>
      </c>
      <c r="C735" s="10">
        <f>IF($A735&lt;='1-Input'!$B$26,0,IF($A735='1-Input'!$B$26+1,('1-Input'!$B$23+'5-Leve'!$I$9)*'1-Input'!$B$27,'1-Input'!$B$23+'5-Leve'!$I$9))</f>
        <v>0</v>
      </c>
      <c r="D735" s="10">
        <f>IF(AND($A735&gt;=1,$A735&lt;1+'1-Input'!$B$12),'5-Leve'!$H$9,0)</f>
        <v>0</v>
      </c>
      <c r="E735" s="10">
        <f>MAX(0,('1-Input'!$B$10-C735-D735))/(1-'P-Parametri'!$B$31*MAX(0,IF(F734&lt;=0,0,(F734-G734)/F734)))</f>
        <v>30686.213809838897</v>
      </c>
      <c r="F735" s="10">
        <f>((F734-E735+MAX(0,-('1-Input'!$B$10-C735-D735)))*(1+B735))*(1-'P-Parametri'!$B$32)</f>
        <v>233076.41379125396</v>
      </c>
      <c r="G735" s="10">
        <f>IF(F734&lt;=0,G734,G734*(1-E735/F734))+MAX(0,-('1-Input'!$B$10-C735-D735))</f>
        <v>175660.76518003637</v>
      </c>
      <c r="H735" s="9">
        <f t="shared" si="19"/>
        <v>1</v>
      </c>
    </row>
    <row r="736" spans="1:8">
      <c r="A736" s="9">
        <f t="shared" si="18"/>
        <v>18</v>
      </c>
      <c r="B736" s="12">
        <f>IF($A736='P-Parametri'!$C$47,'P-Parametri'!$B$34,IF($A736='P-Parametri'!$C$48,'P-Parametri'!$C$34,'P-Parametri'!$C$52))</f>
        <v>4.8525513124279884E-2</v>
      </c>
      <c r="C736" s="10">
        <f>IF($A736&lt;='1-Input'!$B$26,0,IF($A736='1-Input'!$B$26+1,('1-Input'!$B$23+'5-Leve'!$I$9)*'1-Input'!$B$27,'1-Input'!$B$23+'5-Leve'!$I$9))</f>
        <v>0</v>
      </c>
      <c r="D736" s="10">
        <f>IF(AND($A736&gt;=1,$A736&lt;1+'1-Input'!$B$12),'5-Leve'!$H$9,0)</f>
        <v>0</v>
      </c>
      <c r="E736" s="10">
        <f>MAX(0,('1-Input'!$B$10-C736-D736))/(1-'P-Parametri'!$B$31*MAX(0,IF(F735&lt;=0,0,(F735-G735)/F735)))</f>
        <v>30984.493580394883</v>
      </c>
      <c r="F736" s="10">
        <f>((F735-E736+MAX(0,-('1-Input'!$B$10-C736-D736)))*(1+B736))*(1-'P-Parametri'!$B$32)</f>
        <v>211474.73726868731</v>
      </c>
      <c r="G736" s="10">
        <f>IF(F735&lt;=0,G735,G735*(1-E736/F735))+MAX(0,-('1-Input'!$B$10-C736-D736))</f>
        <v>152308.93921654488</v>
      </c>
      <c r="H736" s="9">
        <f t="shared" si="19"/>
        <v>1</v>
      </c>
    </row>
    <row r="737" spans="1:8">
      <c r="A737" s="9">
        <f t="shared" si="18"/>
        <v>19</v>
      </c>
      <c r="B737" s="12">
        <f>IF($A737='P-Parametri'!$C$47,'P-Parametri'!$B$34,IF($A737='P-Parametri'!$C$48,'P-Parametri'!$C$34,'P-Parametri'!$C$52))</f>
        <v>4.8525513124279884E-2</v>
      </c>
      <c r="C737" s="10">
        <f>IF($A737&lt;='1-Input'!$B$26,0,IF($A737='1-Input'!$B$26+1,('1-Input'!$B$23+'5-Leve'!$I$9)*'1-Input'!$B$27,'1-Input'!$B$23+'5-Leve'!$I$9))</f>
        <v>5825.2344616284281</v>
      </c>
      <c r="D737" s="10">
        <f>IF(AND($A737&gt;=1,$A737&lt;1+'1-Input'!$B$12),'5-Leve'!$H$9,0)</f>
        <v>0</v>
      </c>
      <c r="E737" s="10">
        <f>MAX(0,('1-Input'!$B$10-C737-D737))/(1-'P-Parametri'!$B$31*MAX(0,IF(F736&lt;=0,0,(F736-G736)/F736)))</f>
        <v>24992.792701609342</v>
      </c>
      <c r="F737" s="10">
        <f>((F736-E737+MAX(0,-('1-Input'!$B$10-C737-D737)))*(1+B737))*(1-'P-Parametri'!$B$32)</f>
        <v>195140.01446237773</v>
      </c>
      <c r="G737" s="10">
        <f>IF(F736&lt;=0,G736,G736*(1-E737/F736))+MAX(0,-('1-Input'!$B$10-C737-D737))</f>
        <v>134308.55868123466</v>
      </c>
      <c r="H737" s="9">
        <f t="shared" si="19"/>
        <v>1</v>
      </c>
    </row>
    <row r="738" spans="1:8">
      <c r="A738" s="9">
        <f t="shared" si="18"/>
        <v>20</v>
      </c>
      <c r="B738" s="12">
        <f>IF($A738='P-Parametri'!$C$47,'P-Parametri'!$B$34,IF($A738='P-Parametri'!$C$48,'P-Parametri'!$C$34,'P-Parametri'!$C$52))</f>
        <v>4.8525513124279884E-2</v>
      </c>
      <c r="C738" s="10">
        <f>IF($A738&lt;='1-Input'!$B$26,0,IF($A738='1-Input'!$B$26+1,('1-Input'!$B$23+'5-Leve'!$I$9)*'1-Input'!$B$27,'1-Input'!$B$23+'5-Leve'!$I$9))</f>
        <v>17475.703384885532</v>
      </c>
      <c r="D738" s="10">
        <f>IF(AND($A738&gt;=1,$A738&lt;1+'1-Input'!$B$12),'5-Leve'!$H$9,0)</f>
        <v>0</v>
      </c>
      <c r="E738" s="10">
        <f>MAX(0,('1-Input'!$B$10-C738-D738))/(1-'P-Parametri'!$B$31*MAX(0,IF(F737&lt;=0,0,(F737-G737)/F737)))</f>
        <v>12540.727762776722</v>
      </c>
      <c r="F738" s="10">
        <f>((F737-E738+MAX(0,-('1-Input'!$B$10-C738-D738)))*(1+B738))*(1-'P-Parametri'!$B$32)</f>
        <v>191077.09076126097</v>
      </c>
      <c r="G738" s="10">
        <f>IF(F737&lt;=0,G737,G737*(1-E738/F737))+MAX(0,-('1-Input'!$B$10-C738-D738))</f>
        <v>125677.18148638967</v>
      </c>
      <c r="H738" s="9">
        <f t="shared" si="19"/>
        <v>1</v>
      </c>
    </row>
    <row r="739" spans="1:8">
      <c r="A739" s="9">
        <f t="shared" si="18"/>
        <v>21</v>
      </c>
      <c r="B739" s="12">
        <f>IF($A739='P-Parametri'!$C$47,'P-Parametri'!$B$34,IF($A739='P-Parametri'!$C$48,'P-Parametri'!$C$34,'P-Parametri'!$C$52))</f>
        <v>4.8525513124279884E-2</v>
      </c>
      <c r="C739" s="10">
        <f>IF($A739&lt;='1-Input'!$B$26,0,IF($A739='1-Input'!$B$26+1,('1-Input'!$B$23+'5-Leve'!$I$9)*'1-Input'!$B$27,'1-Input'!$B$23+'5-Leve'!$I$9))</f>
        <v>17475.703384885532</v>
      </c>
      <c r="D739" s="10">
        <f>IF(AND($A739&gt;=1,$A739&lt;1+'1-Input'!$B$12),'5-Leve'!$H$9,0)</f>
        <v>0</v>
      </c>
      <c r="E739" s="10">
        <f>MAX(0,('1-Input'!$B$10-C739-D739))/(1-'P-Parametri'!$B$31*MAX(0,IF(F738&lt;=0,0,(F738-G738)/F738)))</f>
        <v>12650.023977057203</v>
      </c>
      <c r="F739" s="10">
        <f>((F738-E739+MAX(0,-('1-Input'!$B$10-C739-D739)))*(1+B739))*(1-'P-Parametri'!$B$32)</f>
        <v>186711.16109165709</v>
      </c>
      <c r="G739" s="10">
        <f>IF(F738&lt;=0,G738,G738*(1-E739/F738))+MAX(0,-('1-Input'!$B$10-C739-D739))</f>
        <v>117356.87813218914</v>
      </c>
      <c r="H739" s="9">
        <f t="shared" si="19"/>
        <v>1</v>
      </c>
    </row>
    <row r="740" spans="1:8">
      <c r="A740" s="9">
        <f t="shared" si="18"/>
        <v>22</v>
      </c>
      <c r="B740" s="12">
        <f>IF($A740='P-Parametri'!$C$47,'P-Parametri'!$B$34,IF($A740='P-Parametri'!$C$48,'P-Parametri'!$C$34,'P-Parametri'!$C$52))</f>
        <v>4.8525513124279884E-2</v>
      </c>
      <c r="C740" s="10">
        <f>IF($A740&lt;='1-Input'!$B$26,0,IF($A740='1-Input'!$B$26+1,('1-Input'!$B$23+'5-Leve'!$I$9)*'1-Input'!$B$27,'1-Input'!$B$23+'5-Leve'!$I$9))</f>
        <v>17475.703384885532</v>
      </c>
      <c r="D740" s="10">
        <f>IF(AND($A740&gt;=1,$A740&lt;1+'1-Input'!$B$12),'5-Leve'!$H$9,0)</f>
        <v>0</v>
      </c>
      <c r="E740" s="10">
        <f>MAX(0,('1-Input'!$B$10-C740-D740))/(1-'P-Parametri'!$B$31*MAX(0,IF(F739&lt;=0,0,(F739-G739)/F739)))</f>
        <v>12756.266017506088</v>
      </c>
      <c r="F740" s="10">
        <f>((F739-E740+MAX(0,-('1-Input'!$B$10-C740-D740)))*(1+B740))*(1-'P-Parametri'!$B$32)</f>
        <v>182031.35332686824</v>
      </c>
      <c r="G740" s="10">
        <f>IF(F739&lt;=0,G739,G739*(1-E740/F739))+MAX(0,-('1-Input'!$B$10-C740-D740))</f>
        <v>109338.95597003544</v>
      </c>
      <c r="H740" s="9">
        <f t="shared" si="19"/>
        <v>1</v>
      </c>
    </row>
    <row r="741" spans="1:8">
      <c r="A741" s="9">
        <f t="shared" si="18"/>
        <v>23</v>
      </c>
      <c r="B741" s="12">
        <f>IF($A741='P-Parametri'!$C$47,'P-Parametri'!$B$34,IF($A741='P-Parametri'!$C$48,'P-Parametri'!$C$34,'P-Parametri'!$C$52))</f>
        <v>4.8525513124279884E-2</v>
      </c>
      <c r="C741" s="10">
        <f>IF($A741&lt;='1-Input'!$B$26,0,IF($A741='1-Input'!$B$26+1,('1-Input'!$B$23+'5-Leve'!$I$9)*'1-Input'!$B$27,'1-Input'!$B$23+'5-Leve'!$I$9))</f>
        <v>17475.703384885532</v>
      </c>
      <c r="D741" s="10">
        <f>IF(AND($A741&gt;=1,$A741&lt;1+'1-Input'!$B$12),'5-Leve'!$H$9,0)</f>
        <v>0</v>
      </c>
      <c r="E741" s="10">
        <f>MAX(0,('1-Input'!$B$10-C741-D741))/(1-'P-Parametri'!$B$31*MAX(0,IF(F740&lt;=0,0,(F740-G740)/F740)))</f>
        <v>12859.475300105269</v>
      </c>
      <c r="F741" s="10">
        <f>((F740-E741+MAX(0,-('1-Input'!$B$10-C741-D741)))*(1+B741))*(1-'P-Parametri'!$B$32)</f>
        <v>177026.26815378133</v>
      </c>
      <c r="G741" s="10">
        <f>IF(F740&lt;=0,G740,G740*(1-E741/F740))+MAX(0,-('1-Input'!$B$10-C741-D741))</f>
        <v>101614.78330451017</v>
      </c>
      <c r="H741" s="9">
        <f t="shared" si="19"/>
        <v>1</v>
      </c>
    </row>
    <row r="742" spans="1:8">
      <c r="A742" s="9">
        <f t="shared" si="18"/>
        <v>24</v>
      </c>
      <c r="B742" s="12">
        <f>IF($A742='P-Parametri'!$C$47,'P-Parametri'!$B$34,IF($A742='P-Parametri'!$C$48,'P-Parametri'!$C$34,'P-Parametri'!$C$52))</f>
        <v>4.8525513124279884E-2</v>
      </c>
      <c r="C742" s="10">
        <f>IF($A742&lt;='1-Input'!$B$26,0,IF($A742='1-Input'!$B$26+1,('1-Input'!$B$23+'5-Leve'!$I$9)*'1-Input'!$B$27,'1-Input'!$B$23+'5-Leve'!$I$9))</f>
        <v>17475.703384885532</v>
      </c>
      <c r="D742" s="10">
        <f>IF(AND($A742&gt;=1,$A742&lt;1+'1-Input'!$B$12),'5-Leve'!$H$9,0)</f>
        <v>0</v>
      </c>
      <c r="E742" s="10">
        <f>MAX(0,('1-Input'!$B$10-C742-D742))/(1-'P-Parametri'!$B$31*MAX(0,IF(F741&lt;=0,0,(F741-G741)/F741)))</f>
        <v>12959.678101352896</v>
      </c>
      <c r="F742" s="10">
        <f>((F741-E742+MAX(0,-('1-Input'!$B$10-C742-D742)))*(1+B742))*(1-'P-Parametri'!$B$32)</f>
        <v>171683.94951023083</v>
      </c>
      <c r="G742" s="10">
        <f>IF(F741&lt;=0,G741,G741*(1-E742/F741))+MAX(0,-('1-Input'!$B$10-C742-D742))</f>
        <v>94175.803227151235</v>
      </c>
      <c r="H742" s="9">
        <f t="shared" si="19"/>
        <v>1</v>
      </c>
    </row>
    <row r="743" spans="1:8">
      <c r="A743" s="9">
        <f t="shared" si="18"/>
        <v>25</v>
      </c>
      <c r="B743" s="12">
        <f>IF($A743='P-Parametri'!$C$47,'P-Parametri'!$B$34,IF($A743='P-Parametri'!$C$48,'P-Parametri'!$C$34,'P-Parametri'!$C$52))</f>
        <v>4.8525513124279884E-2</v>
      </c>
      <c r="C743" s="10">
        <f>IF($A743&lt;='1-Input'!$B$26,0,IF($A743='1-Input'!$B$26+1,('1-Input'!$B$23+'5-Leve'!$I$9)*'1-Input'!$B$27,'1-Input'!$B$23+'5-Leve'!$I$9))</f>
        <v>17475.703384885532</v>
      </c>
      <c r="D743" s="10">
        <f>IF(AND($A743&gt;=1,$A743&lt;1+'1-Input'!$B$12),'5-Leve'!$H$9,0)</f>
        <v>0</v>
      </c>
      <c r="E743" s="10">
        <f>MAX(0,('1-Input'!$B$10-C743-D743))/(1-'P-Parametri'!$B$31*MAX(0,IF(F742&lt;=0,0,(F742-G742)/F742)))</f>
        <v>13056.905198927623</v>
      </c>
      <c r="F743" s="10">
        <f>((F742-E743+MAX(0,-('1-Input'!$B$10-C743-D743)))*(1+B743))*(1-'P-Parametri'!$B$32)</f>
        <v>165991.85402583328</v>
      </c>
      <c r="G743" s="10">
        <f>IF(F742&lt;=0,G742,G742*(1-E743/F742))+MAX(0,-('1-Input'!$B$10-C743-D743))</f>
        <v>87013.546427504974</v>
      </c>
      <c r="H743" s="9">
        <f t="shared" si="19"/>
        <v>1</v>
      </c>
    </row>
    <row r="744" spans="1:8">
      <c r="A744" s="9">
        <f t="shared" si="18"/>
        <v>26</v>
      </c>
      <c r="B744" s="12">
        <f>IF($A744='P-Parametri'!$C$47,'P-Parametri'!$B$34,IF($A744='P-Parametri'!$C$48,'P-Parametri'!$C$34,'P-Parametri'!$C$52))</f>
        <v>4.8525513124279884E-2</v>
      </c>
      <c r="C744" s="10">
        <f>IF($A744&lt;='1-Input'!$B$26,0,IF($A744='1-Input'!$B$26+1,('1-Input'!$B$23+'5-Leve'!$I$9)*'1-Input'!$B$27,'1-Input'!$B$23+'5-Leve'!$I$9))</f>
        <v>17475.703384885532</v>
      </c>
      <c r="D744" s="10">
        <f>IF(AND($A744&gt;=1,$A744&lt;1+'1-Input'!$B$12),'5-Leve'!$H$9,0)</f>
        <v>0</v>
      </c>
      <c r="E744" s="10">
        <f>MAX(0,('1-Input'!$B$10-C744-D744))/(1-'P-Parametri'!$B$31*MAX(0,IF(F743&lt;=0,0,(F743-G743)/F743)))</f>
        <v>13151.191514583652</v>
      </c>
      <c r="F744" s="10">
        <f>((F743-E744+MAX(0,-('1-Input'!$B$10-C744-D744)))*(1+B744))*(1-'P-Parametri'!$B$32)</f>
        <v>159936.81941769118</v>
      </c>
      <c r="G744" s="10">
        <f>IF(F743&lt;=0,G743,G743*(1-E744/F743))+MAX(0,-('1-Input'!$B$10-C744-D744))</f>
        <v>80119.642987802799</v>
      </c>
      <c r="H744" s="9">
        <f t="shared" si="19"/>
        <v>1</v>
      </c>
    </row>
    <row r="745" spans="1:8">
      <c r="A745" s="9">
        <f t="shared" si="18"/>
        <v>27</v>
      </c>
      <c r="B745" s="12">
        <f>IF($A745='P-Parametri'!$C$47,'P-Parametri'!$B$34,IF($A745='P-Parametri'!$C$48,'P-Parametri'!$C$34,'P-Parametri'!$C$52))</f>
        <v>4.8525513124279884E-2</v>
      </c>
      <c r="C745" s="10">
        <f>IF($A745&lt;='1-Input'!$B$26,0,IF($A745='1-Input'!$B$26+1,('1-Input'!$B$23+'5-Leve'!$I$9)*'1-Input'!$B$27,'1-Input'!$B$23+'5-Leve'!$I$9))</f>
        <v>17475.703384885532</v>
      </c>
      <c r="D745" s="10">
        <f>IF(AND($A745&gt;=1,$A745&lt;1+'1-Input'!$B$12),'5-Leve'!$H$9,0)</f>
        <v>0</v>
      </c>
      <c r="E745" s="10">
        <f>MAX(0,('1-Input'!$B$10-C745-D745))/(1-'P-Parametri'!$B$31*MAX(0,IF(F744&lt;=0,0,(F744-G744)/F744)))</f>
        <v>13242.575761501603</v>
      </c>
      <c r="F745" s="10">
        <f>((F744-E745+MAX(0,-('1-Input'!$B$10-C745-D745)))*(1+B745))*(1-'P-Parametri'!$B$32)</f>
        <v>153505.03178778038</v>
      </c>
      <c r="G745" s="10">
        <f>IF(F744&lt;=0,G744,G744*(1-E745/F744))+MAX(0,-('1-Input'!$B$10-C745-D745))</f>
        <v>73485.833173944018</v>
      </c>
      <c r="H745" s="9">
        <f t="shared" si="19"/>
        <v>1</v>
      </c>
    </row>
    <row r="746" spans="1:8">
      <c r="A746" s="9">
        <f t="shared" si="18"/>
        <v>28</v>
      </c>
      <c r="B746" s="12">
        <f>IF($A746='P-Parametri'!$C$47,'P-Parametri'!$B$34,IF($A746='P-Parametri'!$C$48,'P-Parametri'!$C$34,'P-Parametri'!$C$52))</f>
        <v>4.8525513124279884E-2</v>
      </c>
      <c r="C746" s="10">
        <f>IF($A746&lt;='1-Input'!$B$26,0,IF($A746='1-Input'!$B$26+1,('1-Input'!$B$23+'5-Leve'!$I$9)*'1-Input'!$B$27,'1-Input'!$B$23+'5-Leve'!$I$9))</f>
        <v>17475.703384885532</v>
      </c>
      <c r="D746" s="10">
        <f>IF(AND($A746&gt;=1,$A746&lt;1+'1-Input'!$B$12),'5-Leve'!$H$9,0)</f>
        <v>0</v>
      </c>
      <c r="E746" s="10">
        <f>MAX(0,('1-Input'!$B$10-C746-D746))/(1-'P-Parametri'!$B$31*MAX(0,IF(F745&lt;=0,0,(F745-G745)/F745)))</f>
        <v>13331.100098082223</v>
      </c>
      <c r="F746" s="10">
        <f>((F745-E746+MAX(0,-('1-Input'!$B$10-C746-D746)))*(1+B746))*(1-'P-Parametri'!$B$32)</f>
        <v>146681.99176428534</v>
      </c>
      <c r="G746" s="10">
        <f>IF(F745&lt;=0,G745,G745*(1-E746/F745))+MAX(0,-('1-Input'!$B$10-C746-D746))</f>
        <v>67103.977241122397</v>
      </c>
      <c r="H746" s="9">
        <f t="shared" si="19"/>
        <v>1</v>
      </c>
    </row>
    <row r="747" spans="1:8">
      <c r="A747" s="9">
        <f t="shared" si="18"/>
        <v>29</v>
      </c>
      <c r="B747" s="12">
        <f>IF($A747='P-Parametri'!$C$47,'P-Parametri'!$B$34,IF($A747='P-Parametri'!$C$48,'P-Parametri'!$C$34,'P-Parametri'!$C$52))</f>
        <v>4.8525513124279884E-2</v>
      </c>
      <c r="C747" s="10">
        <f>IF($A747&lt;='1-Input'!$B$26,0,IF($A747='1-Input'!$B$26+1,('1-Input'!$B$23+'5-Leve'!$I$9)*'1-Input'!$B$27,'1-Input'!$B$23+'5-Leve'!$I$9))</f>
        <v>17475.703384885532</v>
      </c>
      <c r="D747" s="10">
        <f>IF(AND($A747&gt;=1,$A747&lt;1+'1-Input'!$B$12),'5-Leve'!$H$9,0)</f>
        <v>0</v>
      </c>
      <c r="E747" s="10">
        <f>MAX(0,('1-Input'!$B$10-C747-D747))/(1-'P-Parametri'!$B$31*MAX(0,IF(F746&lt;=0,0,(F746-G746)/F746)))</f>
        <v>13416.809789933757</v>
      </c>
      <c r="F747" s="10">
        <f>((F746-E747+MAX(0,-('1-Input'!$B$10-C747-D747)))*(1+B747))*(1-'P-Parametri'!$B$32)</f>
        <v>139452.47942463501</v>
      </c>
      <c r="G747" s="10">
        <f>IF(F746&lt;=0,G746,G746*(1-E747/F746))+MAX(0,-('1-Input'!$B$10-C747-D747))</f>
        <v>60966.064277416677</v>
      </c>
      <c r="H747" s="9">
        <f t="shared" si="19"/>
        <v>1</v>
      </c>
    </row>
    <row r="748" spans="1:8">
      <c r="A748" s="9">
        <f t="shared" si="18"/>
        <v>30</v>
      </c>
      <c r="B748" s="12">
        <f>IF($A748='P-Parametri'!$C$47,'P-Parametri'!$B$34,IF($A748='P-Parametri'!$C$48,'P-Parametri'!$C$34,'P-Parametri'!$C$52))</f>
        <v>4.8525513124279884E-2</v>
      </c>
      <c r="C748" s="10">
        <f>IF($A748&lt;='1-Input'!$B$26,0,IF($A748='1-Input'!$B$26+1,('1-Input'!$B$23+'5-Leve'!$I$9)*'1-Input'!$B$27,'1-Input'!$B$23+'5-Leve'!$I$9))</f>
        <v>17475.703384885532</v>
      </c>
      <c r="D748" s="10">
        <f>IF(AND($A748&gt;=1,$A748&lt;1+'1-Input'!$B$12),'5-Leve'!$H$9,0)</f>
        <v>0</v>
      </c>
      <c r="E748" s="10">
        <f>MAX(0,('1-Input'!$B$10-C748-D748))/(1-'P-Parametri'!$B$31*MAX(0,IF(F747&lt;=0,0,(F747-G747)/F747)))</f>
        <v>13499.752881572194</v>
      </c>
      <c r="F748" s="10">
        <f>((F747-E748+MAX(0,-('1-Input'!$B$10-C748-D748)))*(1+B748))*(1-'P-Parametri'!$B$32)</f>
        <v>131800.51793351112</v>
      </c>
      <c r="G748" s="10">
        <f>IF(F747&lt;=0,G747,G747*(1-E748/F747))+MAX(0,-('1-Input'!$B$10-C748-D748))</f>
        <v>55064.220112989584</v>
      </c>
      <c r="H748" s="9">
        <f t="shared" si="19"/>
        <v>1</v>
      </c>
    </row>
    <row r="749" spans="1:8">
      <c r="A749" s="9">
        <f t="shared" si="18"/>
        <v>31</v>
      </c>
      <c r="B749" s="12">
        <f>IF($A749='P-Parametri'!$C$47,'P-Parametri'!$B$34,IF($A749='P-Parametri'!$C$48,'P-Parametri'!$C$34,'P-Parametri'!$C$52))</f>
        <v>4.8525513124279884E-2</v>
      </c>
      <c r="C749" s="10">
        <f>IF($A749&lt;='1-Input'!$B$26,0,IF($A749='1-Input'!$B$26+1,('1-Input'!$B$23+'5-Leve'!$I$9)*'1-Input'!$B$27,'1-Input'!$B$23+'5-Leve'!$I$9))</f>
        <v>17475.703384885532</v>
      </c>
      <c r="D749" s="10">
        <f>IF(AND($A749&gt;=1,$A749&lt;1+'1-Input'!$B$12),'5-Leve'!$H$9,0)</f>
        <v>0</v>
      </c>
      <c r="E749" s="10">
        <f>MAX(0,('1-Input'!$B$10-C749-D749))/(1-'P-Parametri'!$B$31*MAX(0,IF(F748&lt;=0,0,(F748-G748)/F748)))</f>
        <v>13579.979879129291</v>
      </c>
      <c r="F749" s="10">
        <f>((F748-E749+MAX(0,-('1-Input'!$B$10-C749-D749)))*(1+B749))*(1-'P-Parametri'!$B$32)</f>
        <v>123709.33582464857</v>
      </c>
      <c r="G749" s="10">
        <f>IF(F748&lt;=0,G748,G748*(1-E749/F748))+MAX(0,-('1-Input'!$B$10-C749-D749))</f>
        <v>49390.714326224996</v>
      </c>
      <c r="H749" s="9">
        <f t="shared" si="19"/>
        <v>1</v>
      </c>
    </row>
    <row r="750" spans="1:8">
      <c r="A750" s="9">
        <f t="shared" si="18"/>
        <v>32</v>
      </c>
      <c r="B750" s="12">
        <f>IF($A750='P-Parametri'!$C$47,'P-Parametri'!$B$34,IF($A750='P-Parametri'!$C$48,'P-Parametri'!$C$34,'P-Parametri'!$C$52))</f>
        <v>4.8525513124279884E-2</v>
      </c>
      <c r="C750" s="10">
        <f>IF($A750&lt;='1-Input'!$B$26,0,IF($A750='1-Input'!$B$26+1,('1-Input'!$B$23+'5-Leve'!$I$9)*'1-Input'!$B$27,'1-Input'!$B$23+'5-Leve'!$I$9))</f>
        <v>17475.703384885532</v>
      </c>
      <c r="D750" s="10">
        <f>IF(AND($A750&gt;=1,$A750&lt;1+'1-Input'!$B$12),'5-Leve'!$H$9,0)</f>
        <v>0</v>
      </c>
      <c r="E750" s="10">
        <f>MAX(0,('1-Input'!$B$10-C750-D750))/(1-'P-Parametri'!$B$31*MAX(0,IF(F749&lt;=0,0,(F749-G749)/F749)))</f>
        <v>13657.543445148523</v>
      </c>
      <c r="F750" s="10">
        <f>((F749-E750+MAX(0,-('1-Input'!$B$10-C750-D750)))*(1+B750))*(1-'P-Parametri'!$B$32)</f>
        <v>115161.32785081207</v>
      </c>
      <c r="G750" s="10">
        <f>IF(F749&lt;=0,G749,G749*(1-E750/F749))+MAX(0,-('1-Input'!$B$10-C750-D750))</f>
        <v>43937.96638120745</v>
      </c>
      <c r="H750" s="9">
        <f t="shared" si="19"/>
        <v>1</v>
      </c>
    </row>
    <row r="751" spans="1:8">
      <c r="A751" s="9">
        <f t="shared" si="18"/>
        <v>33</v>
      </c>
      <c r="B751" s="12">
        <f>IF($A751='P-Parametri'!$C$47,'P-Parametri'!$B$34,IF($A751='P-Parametri'!$C$48,'P-Parametri'!$C$34,'P-Parametri'!$C$52))</f>
        <v>4.8525513124279884E-2</v>
      </c>
      <c r="C751" s="10">
        <f>IF($A751&lt;='1-Input'!$B$26,0,IF($A751='1-Input'!$B$26+1,('1-Input'!$B$23+'5-Leve'!$I$9)*'1-Input'!$B$27,'1-Input'!$B$23+'5-Leve'!$I$9))</f>
        <v>17475.703384885532</v>
      </c>
      <c r="D751" s="10">
        <f>IF(AND($A751&gt;=1,$A751&lt;1+'1-Input'!$B$12),'5-Leve'!$H$9,0)</f>
        <v>0</v>
      </c>
      <c r="E751" s="10">
        <f>MAX(0,('1-Input'!$B$10-C751-D751))/(1-'P-Parametri'!$B$31*MAX(0,IF(F750&lt;=0,0,(F750-G750)/F750)))</f>
        <v>13732.498106345571</v>
      </c>
      <c r="F751" s="10">
        <f>((F750-E751+MAX(0,-('1-Input'!$B$10-C751-D751)))*(1+B751))*(1-'P-Parametri'!$B$32)</f>
        <v>106138.01432190512</v>
      </c>
      <c r="G751" s="10">
        <f>IF(F750&lt;=0,G750,G750*(1-E751/F750))+MAX(0,-('1-Input'!$B$10-C751-D751))</f>
        <v>38698.550933443039</v>
      </c>
      <c r="H751" s="9">
        <f t="shared" si="19"/>
        <v>1</v>
      </c>
    </row>
    <row r="752" spans="1:8">
      <c r="A752" s="9">
        <f t="shared" si="18"/>
        <v>34</v>
      </c>
      <c r="B752" s="12">
        <f>IF($A752='P-Parametri'!$C$47,'P-Parametri'!$B$34,IF($A752='P-Parametri'!$C$48,'P-Parametri'!$C$34,'P-Parametri'!$C$52))</f>
        <v>4.8525513124279884E-2</v>
      </c>
      <c r="C752" s="10">
        <f>IF($A752&lt;='1-Input'!$B$26,0,IF($A752='1-Input'!$B$26+1,('1-Input'!$B$23+'5-Leve'!$I$9)*'1-Input'!$B$27,'1-Input'!$B$23+'5-Leve'!$I$9))</f>
        <v>17475.703384885532</v>
      </c>
      <c r="D752" s="10">
        <f>IF(AND($A752&gt;=1,$A752&lt;1+'1-Input'!$B$12),'5-Leve'!$H$9,0)</f>
        <v>0</v>
      </c>
      <c r="E752" s="10">
        <f>MAX(0,('1-Input'!$B$10-C752-D752))/(1-'P-Parametri'!$B$31*MAX(0,IF(F751&lt;=0,0,(F751-G751)/F751)))</f>
        <v>13804.899975019038</v>
      </c>
      <c r="F752" s="10">
        <f>((F751-E752+MAX(0,-('1-Input'!$B$10-C752-D752)))*(1+B752))*(1-'P-Parametri'!$B$32)</f>
        <v>96619.998846733666</v>
      </c>
      <c r="G752" s="10">
        <f>IF(F751&lt;=0,G751,G751*(1-E752/F751))+MAX(0,-('1-Input'!$B$10-C752-D752))</f>
        <v>33665.202342672346</v>
      </c>
      <c r="H752" s="9">
        <f t="shared" si="19"/>
        <v>1</v>
      </c>
    </row>
    <row r="753" spans="1:8">
      <c r="A753" s="9">
        <f t="shared" si="18"/>
        <v>35</v>
      </c>
      <c r="B753" s="12">
        <f>IF($A753='P-Parametri'!$C$47,'P-Parametri'!$B$34,IF($A753='P-Parametri'!$C$48,'P-Parametri'!$C$34,'P-Parametri'!$C$52))</f>
        <v>4.8525513124279884E-2</v>
      </c>
      <c r="C753" s="10">
        <f>IF($A753&lt;='1-Input'!$B$26,0,IF($A753='1-Input'!$B$26+1,('1-Input'!$B$23+'5-Leve'!$I$9)*'1-Input'!$B$27,'1-Input'!$B$23+'5-Leve'!$I$9))</f>
        <v>17475.703384885532</v>
      </c>
      <c r="D753" s="10">
        <f>IF(AND($A753&gt;=1,$A753&lt;1+'1-Input'!$B$12),'5-Leve'!$H$9,0)</f>
        <v>0</v>
      </c>
      <c r="E753" s="10">
        <f>MAX(0,('1-Input'!$B$10-C753-D753))/(1-'P-Parametri'!$B$31*MAX(0,IF(F752&lt;=0,0,(F752-G752)/F752)))</f>
        <v>13874.806484619812</v>
      </c>
      <c r="F753" s="10">
        <f>((F752-E753+MAX(0,-('1-Input'!$B$10-C753-D753)))*(1+B753))*(1-'P-Parametri'!$B$32)</f>
        <v>86586.924389492575</v>
      </c>
      <c r="G753" s="10">
        <f>IF(F752&lt;=0,G752,G752*(1-E753/F752))+MAX(0,-('1-Input'!$B$10-C753-D753))</f>
        <v>28830.818433073084</v>
      </c>
      <c r="H753" s="9">
        <f t="shared" si="19"/>
        <v>1</v>
      </c>
    </row>
    <row r="754" spans="1:8">
      <c r="A754" s="9">
        <f t="shared" si="18"/>
        <v>36</v>
      </c>
      <c r="B754" s="12">
        <f>IF($A754='P-Parametri'!$C$47,'P-Parametri'!$B$34,IF($A754='P-Parametri'!$C$48,'P-Parametri'!$C$34,'P-Parametri'!$C$52))</f>
        <v>4.8525513124279884E-2</v>
      </c>
      <c r="C754" s="10">
        <f>IF($A754&lt;='1-Input'!$B$26,0,IF($A754='1-Input'!$B$26+1,('1-Input'!$B$23+'5-Leve'!$I$9)*'1-Input'!$B$27,'1-Input'!$B$23+'5-Leve'!$I$9))</f>
        <v>17475.703384885532</v>
      </c>
      <c r="D754" s="10">
        <f>IF(AND($A754&gt;=1,$A754&lt;1+'1-Input'!$B$12),'5-Leve'!$H$9,0)</f>
        <v>0</v>
      </c>
      <c r="E754" s="10">
        <f>MAX(0,('1-Input'!$B$10-C754-D754))/(1-'P-Parametri'!$B$31*MAX(0,IF(F753&lt;=0,0,(F753-G753)/F753)))</f>
        <v>13942.2761398243</v>
      </c>
      <c r="F754" s="10">
        <f>((F753-E754+MAX(0,-('1-Input'!$B$10-C754-D754)))*(1+B754))*(1-'P-Parametri'!$B$32)</f>
        <v>76017.427547552812</v>
      </c>
      <c r="G754" s="10">
        <f>IF(F753&lt;=0,G753,G753*(1-E754/F753))+MAX(0,-('1-Input'!$B$10-C754-D754))</f>
        <v>24188.463542132755</v>
      </c>
      <c r="H754" s="9">
        <f t="shared" si="19"/>
        <v>1</v>
      </c>
    </row>
    <row r="755" spans="1:8">
      <c r="A755" s="9">
        <f t="shared" si="18"/>
        <v>37</v>
      </c>
      <c r="B755" s="12">
        <f>IF($A755='P-Parametri'!$C$47,'P-Parametri'!$B$34,IF($A755='P-Parametri'!$C$48,'P-Parametri'!$C$34,'P-Parametri'!$C$52))</f>
        <v>4.8525513124279884E-2</v>
      </c>
      <c r="C755" s="10">
        <f>IF($A755&lt;='1-Input'!$B$26,0,IF($A755='1-Input'!$B$26+1,('1-Input'!$B$23+'5-Leve'!$I$9)*'1-Input'!$B$27,'1-Input'!$B$23+'5-Leve'!$I$9))</f>
        <v>17475.703384885532</v>
      </c>
      <c r="D755" s="10">
        <f>IF(AND($A755&gt;=1,$A755&lt;1+'1-Input'!$B$12),'5-Leve'!$H$9,0)</f>
        <v>0</v>
      </c>
      <c r="E755" s="10">
        <f>MAX(0,('1-Input'!$B$10-C755-D755))/(1-'P-Parametri'!$B$31*MAX(0,IF(F754&lt;=0,0,(F754-G754)/F754)))</f>
        <v>14007.368281308343</v>
      </c>
      <c r="F755" s="10">
        <f>((F754-E755+MAX(0,-('1-Input'!$B$10-C755-D755)))*(1+B755))*(1-'P-Parametri'!$B$32)</f>
        <v>64889.090952583974</v>
      </c>
      <c r="G755" s="10">
        <f>IF(F754&lt;=0,G754,G754*(1-E755/F754))+MAX(0,-('1-Input'!$B$10-C755-D755))</f>
        <v>19731.370900031619</v>
      </c>
      <c r="H755" s="9">
        <f t="shared" si="19"/>
        <v>1</v>
      </c>
    </row>
    <row r="756" spans="1:8">
      <c r="A756" s="9">
        <f t="shared" si="18"/>
        <v>38</v>
      </c>
      <c r="B756" s="12">
        <f>IF($A756='P-Parametri'!$C$47,'P-Parametri'!$B$34,IF($A756='P-Parametri'!$C$48,'P-Parametri'!$C$34,'P-Parametri'!$C$52))</f>
        <v>4.8525513124279884E-2</v>
      </c>
      <c r="C756" s="10">
        <f>IF($A756&lt;='1-Input'!$B$26,0,IF($A756='1-Input'!$B$26+1,('1-Input'!$B$23+'5-Leve'!$I$9)*'1-Input'!$B$27,'1-Input'!$B$23+'5-Leve'!$I$9))</f>
        <v>17475.703384885532</v>
      </c>
      <c r="D756" s="10">
        <f>IF(AND($A756&gt;=1,$A756&lt;1+'1-Input'!$B$12),'5-Leve'!$H$9,0)</f>
        <v>0</v>
      </c>
      <c r="E756" s="10">
        <f>MAX(0,('1-Input'!$B$10-C756-D756))/(1-'P-Parametri'!$B$31*MAX(0,IF(F755&lt;=0,0,(F755-G755)/F755)))</f>
        <v>14070.14286528459</v>
      </c>
      <c r="F756" s="10">
        <f>((F755-E756+MAX(0,-('1-Input'!$B$10-C756-D756)))*(1+B756))*(1-'P-Parametri'!$B$32)</f>
        <v>53178.393692432386</v>
      </c>
      <c r="G756" s="10">
        <f>IF(F755&lt;=0,G755,G755*(1-E756/F755))+MAX(0,-('1-Input'!$B$10-C756-D756))</f>
        <v>15452.944381555195</v>
      </c>
      <c r="H756" s="9">
        <f t="shared" si="19"/>
        <v>1</v>
      </c>
    </row>
    <row r="757" spans="1:8">
      <c r="A757" s="9">
        <f t="shared" si="18"/>
        <v>39</v>
      </c>
      <c r="B757" s="12">
        <f>IF($A757='P-Parametri'!$C$47,'P-Parametri'!$B$34,IF($A757='P-Parametri'!$C$48,'P-Parametri'!$C$34,'P-Parametri'!$C$52))</f>
        <v>4.8525513124279884E-2</v>
      </c>
      <c r="C757" s="10">
        <f>IF($A757&lt;='1-Input'!$B$26,0,IF($A757='1-Input'!$B$26+1,('1-Input'!$B$23+'5-Leve'!$I$9)*'1-Input'!$B$27,'1-Input'!$B$23+'5-Leve'!$I$9))</f>
        <v>17475.703384885532</v>
      </c>
      <c r="D757" s="10">
        <f>IF(AND($A757&gt;=1,$A757&lt;1+'1-Input'!$B$12),'5-Leve'!$H$9,0)</f>
        <v>0</v>
      </c>
      <c r="E757" s="10">
        <f>MAX(0,('1-Input'!$B$10-C757-D757))/(1-'P-Parametri'!$B$31*MAX(0,IF(F756&lt;=0,0,(F756-G756)/F756)))</f>
        <v>14130.660257746746</v>
      </c>
      <c r="F757" s="10">
        <f>((F756-E757+MAX(0,-('1-Input'!$B$10-C757-D757)))*(1+B757))*(1-'P-Parametri'!$B$32)</f>
        <v>40860.65964647197</v>
      </c>
      <c r="G757" s="10">
        <f>IF(F756&lt;=0,G756,G756*(1-E757/F756))+MAX(0,-('1-Input'!$B$10-C757-D757))</f>
        <v>11346.759672394135</v>
      </c>
      <c r="H757" s="9">
        <f t="shared" si="19"/>
        <v>1</v>
      </c>
    </row>
    <row r="758" spans="1:8">
      <c r="A758" s="9">
        <f t="shared" si="18"/>
        <v>40</v>
      </c>
      <c r="B758" s="12">
        <f>IF($A758='P-Parametri'!$C$47,'P-Parametri'!$B$34,IF($A758='P-Parametri'!$C$48,'P-Parametri'!$C$34,'P-Parametri'!$C$52))</f>
        <v>4.8525513124279884E-2</v>
      </c>
      <c r="C758" s="10">
        <f>IF($A758&lt;='1-Input'!$B$26,0,IF($A758='1-Input'!$B$26+1,('1-Input'!$B$23+'5-Leve'!$I$9)*'1-Input'!$B$27,'1-Input'!$B$23+'5-Leve'!$I$9))</f>
        <v>17475.703384885532</v>
      </c>
      <c r="D758" s="10">
        <f>IF(AND($A758&gt;=1,$A758&lt;1+'1-Input'!$B$12),'5-Leve'!$H$9,0)</f>
        <v>0</v>
      </c>
      <c r="E758" s="10">
        <f>MAX(0,('1-Input'!$B$10-C758-D758))/(1-'P-Parametri'!$B$31*MAX(0,IF(F757&lt;=0,0,(F757-G757)/F757)))</f>
        <v>14188.981043258669</v>
      </c>
      <c r="F758" s="10">
        <f>((F757-E758+MAX(0,-('1-Input'!$B$10-C758-D758)))*(1+B758))*(1-'P-Parametri'!$B$32)</f>
        <v>27910.003622333461</v>
      </c>
      <c r="G758" s="10">
        <f>IF(F757&lt;=0,G757,G757*(1-E758/F757))+MAX(0,-('1-Input'!$B$10-C758-D758))</f>
        <v>7406.5648912285442</v>
      </c>
      <c r="H758" s="9">
        <f t="shared" si="19"/>
        <v>1</v>
      </c>
    </row>
    <row r="759" spans="1:8">
      <c r="A759" s="9">
        <f t="shared" si="18"/>
        <v>41</v>
      </c>
      <c r="B759" s="12">
        <f>IF($A759='P-Parametri'!$C$47,'P-Parametri'!$B$34,IF($A759='P-Parametri'!$C$48,'P-Parametri'!$C$34,'P-Parametri'!$C$52))</f>
        <v>4.8525513124279884E-2</v>
      </c>
      <c r="C759" s="10">
        <f>IF($A759&lt;='1-Input'!$B$26,0,IF($A759='1-Input'!$B$26+1,('1-Input'!$B$23+'5-Leve'!$I$9)*'1-Input'!$B$27,'1-Input'!$B$23+'5-Leve'!$I$9))</f>
        <v>17475.703384885532</v>
      </c>
      <c r="D759" s="10">
        <f>IF(AND($A759&gt;=1,$A759&lt;1+'1-Input'!$B$12),'5-Leve'!$H$9,0)</f>
        <v>0</v>
      </c>
      <c r="E759" s="10">
        <f>MAX(0,('1-Input'!$B$10-C759-D759))/(1-'P-Parametri'!$B$31*MAX(0,IF(F758&lt;=0,0,(F758-G758)/F758)))</f>
        <v>14245.165848034641</v>
      </c>
      <c r="F759" s="10">
        <f>((F758-E759+MAX(0,-('1-Input'!$B$10-C759-D759)))*(1+B759))*(1-'P-Parametri'!$B$32)</f>
        <v>14299.275176978597</v>
      </c>
      <c r="G759" s="10">
        <f>IF(F758&lt;=0,G758,G758*(1-E759/F758))+MAX(0,-('1-Input'!$B$10-C759-D759))</f>
        <v>3626.2807082714899</v>
      </c>
      <c r="H759" s="9">
        <f t="shared" si="19"/>
        <v>1</v>
      </c>
    </row>
    <row r="760" spans="1:8">
      <c r="A760" s="9">
        <f t="shared" si="18"/>
        <v>42</v>
      </c>
      <c r="B760" s="12">
        <f>IF($A760='P-Parametri'!$C$47,'P-Parametri'!$B$34,IF($A760='P-Parametri'!$C$48,'P-Parametri'!$C$34,'P-Parametri'!$C$52))</f>
        <v>4.8525513124279884E-2</v>
      </c>
      <c r="C760" s="10">
        <f>IF($A760&lt;='1-Input'!$B$26,0,IF($A760='1-Input'!$B$26+1,('1-Input'!$B$23+'5-Leve'!$I$9)*'1-Input'!$B$27,'1-Input'!$B$23+'5-Leve'!$I$9))</f>
        <v>17475.703384885532</v>
      </c>
      <c r="D760" s="10">
        <f>IF(AND($A760&gt;=1,$A760&lt;1+'1-Input'!$B$12),'5-Leve'!$H$9,0)</f>
        <v>0</v>
      </c>
      <c r="E760" s="10">
        <f>MAX(0,('1-Input'!$B$10-C760-D760))/(1-'P-Parametri'!$B$31*MAX(0,IF(F759&lt;=0,0,(F759-G759)/F759)))</f>
        <v>14299.275176978248</v>
      </c>
      <c r="F760" s="10">
        <f>((F759-E760+MAX(0,-('1-Input'!$B$10-C760-D760)))*(1+B760))*(1-'P-Parametri'!$B$32)</f>
        <v>3.6546091855202035E-10</v>
      </c>
      <c r="G760" s="10">
        <f>IF(F759&lt;=0,G759,G759*(1-E760/F759))+MAX(0,-('1-Input'!$B$10-C760-D760))</f>
        <v>8.8571567393694626E-11</v>
      </c>
      <c r="H760" s="9">
        <f t="shared" si="19"/>
        <v>1</v>
      </c>
    </row>
    <row r="761" spans="1:8" ht="30">
      <c r="A761" s="5" t="s">
        <v>184</v>
      </c>
      <c r="B761" s="18" t="str">
        <f>IFERROR('1-Input'!$B$5-1+MATCH(0,H718:H760,0)-1,"non si esaurisce")</f>
        <v>non si esaurisce</v>
      </c>
      <c r="D761" s="5" t="s">
        <v>185</v>
      </c>
      <c r="E761" s="10">
        <f>F760</f>
        <v>3.6546091855202035E-10</v>
      </c>
    </row>
    <row r="764" spans="1:8">
      <c r="A764" s="2" t="s">
        <v>469</v>
      </c>
    </row>
    <row r="765" spans="1:8">
      <c r="A765" s="15" t="s">
        <v>176</v>
      </c>
      <c r="B765" s="15" t="s">
        <v>177</v>
      </c>
      <c r="C765" s="15" t="s">
        <v>178</v>
      </c>
      <c r="D765" s="15" t="s">
        <v>179</v>
      </c>
      <c r="E765" s="15" t="s">
        <v>180</v>
      </c>
      <c r="F765" s="15" t="s">
        <v>181</v>
      </c>
      <c r="G765" s="15" t="s">
        <v>182</v>
      </c>
      <c r="H765" s="15" t="s">
        <v>183</v>
      </c>
    </row>
    <row r="766" spans="1:8">
      <c r="A766" s="9">
        <f>0</f>
        <v>0</v>
      </c>
      <c r="E766" s="10">
        <f>0</f>
        <v>0</v>
      </c>
      <c r="F766" s="10">
        <f>'1-Input'!$B$8</f>
        <v>760000</v>
      </c>
      <c r="G766" s="10">
        <f>'1-Input'!$B$9</f>
        <v>586000</v>
      </c>
      <c r="H766" s="9">
        <f>1</f>
        <v>1</v>
      </c>
    </row>
    <row r="767" spans="1:8">
      <c r="A767" s="9">
        <f t="shared" ref="A767:A808" si="20">A766+1</f>
        <v>1</v>
      </c>
      <c r="B767" s="12">
        <f>IF($A767='P-Parametri'!$C$47,'P-Parametri'!$B$34,IF($A767='P-Parametri'!$C$48,'P-Parametri'!$C$34,'P-Parametri'!$C$52))</f>
        <v>-0.35</v>
      </c>
      <c r="C767" s="10">
        <f>IF($A767&lt;='1-Input'!$B$26,0,IF($A767='1-Input'!$B$26+1,('1-Input'!$B$23+'5-Leve'!$O$9)*'1-Input'!$B$27,'1-Input'!$B$23+'5-Leve'!$O$9))</f>
        <v>0</v>
      </c>
      <c r="D767" s="10">
        <f>IF(AND($A767&gt;=1,$A767&lt;1+'1-Input'!$C$12),'5-Leve'!$N$9,0)</f>
        <v>11197.042363199087</v>
      </c>
      <c r="E767" s="10">
        <f>MAX(0,('1-Input'!$B$10-C767-D767))/(1-'P-Parametri'!$B$31*MAX(0,IF(F766&lt;=0,0,(F766-G766)/F766)))</f>
        <v>18929.777553260807</v>
      </c>
      <c r="F767" s="10">
        <f>((F766-E767+MAX(0,-('1-Input'!$B$10-C767-D767)))*(1+B767))*(1-'P-Parametri'!$B$32)</f>
        <v>480732.2533011997</v>
      </c>
      <c r="G767" s="10">
        <f>IF(F766&lt;=0,G766,G766*(1-E767/F766))+MAX(0,-('1-Input'!$B$10-C767-D767))</f>
        <v>571404.14520235418</v>
      </c>
      <c r="H767" s="9">
        <f t="shared" ref="H767:H808" si="21">IF(OR(F766&lt;=0,F766&lt;E767),0,1)</f>
        <v>1</v>
      </c>
    </row>
    <row r="768" spans="1:8">
      <c r="A768" s="9">
        <f t="shared" si="20"/>
        <v>2</v>
      </c>
      <c r="B768" s="12">
        <f>IF($A768='P-Parametri'!$C$47,'P-Parametri'!$B$34,IF($A768='P-Parametri'!$C$48,'P-Parametri'!$C$34,'P-Parametri'!$C$52))</f>
        <v>-0.2</v>
      </c>
      <c r="C768" s="10">
        <f>IF($A768&lt;='1-Input'!$B$26,0,IF($A768='1-Input'!$B$26+1,('1-Input'!$B$23+'5-Leve'!$O$9)*'1-Input'!$B$27,'1-Input'!$B$23+'5-Leve'!$O$9))</f>
        <v>0</v>
      </c>
      <c r="D768" s="10">
        <f>IF(AND($A768&gt;=1,$A768&lt;1+'1-Input'!$C$12),'5-Leve'!$N$9,0)</f>
        <v>11197.042363199087</v>
      </c>
      <c r="E768" s="10">
        <f>MAX(0,('1-Input'!$B$10-C768-D768))/(1-'P-Parametri'!$B$31*MAX(0,IF(F767&lt;=0,0,(F767-G767)/F767)))</f>
        <v>17802.957636800915</v>
      </c>
      <c r="F768" s="10">
        <f>((F767-E768+MAX(0,-('1-Input'!$B$10-C768-D768)))*(1+B768))*(1-'P-Parametri'!$B$32)</f>
        <v>369602.74965845601</v>
      </c>
      <c r="G768" s="10">
        <f>IF(F767&lt;=0,G767,G767*(1-E768/F767))+MAX(0,-('1-Input'!$B$10-C768-D768))</f>
        <v>550243.33537386055</v>
      </c>
      <c r="H768" s="9">
        <f t="shared" si="21"/>
        <v>1</v>
      </c>
    </row>
    <row r="769" spans="1:8">
      <c r="A769" s="9">
        <f t="shared" si="20"/>
        <v>3</v>
      </c>
      <c r="B769" s="12">
        <f>IF($A769='P-Parametri'!$C$47,'P-Parametri'!$B$34,IF($A769='P-Parametri'!$C$48,'P-Parametri'!$C$34,'P-Parametri'!$C$52))</f>
        <v>4.8525513124279884E-2</v>
      </c>
      <c r="C769" s="10">
        <f>IF($A769&lt;='1-Input'!$B$26,0,IF($A769='1-Input'!$B$26+1,('1-Input'!$B$23+'5-Leve'!$O$9)*'1-Input'!$B$27,'1-Input'!$B$23+'5-Leve'!$O$9))</f>
        <v>0</v>
      </c>
      <c r="D769" s="10">
        <f>IF(AND($A769&gt;=1,$A769&lt;1+'1-Input'!$C$12),'5-Leve'!$N$9,0)</f>
        <v>11197.042363199087</v>
      </c>
      <c r="E769" s="10">
        <f>MAX(0,('1-Input'!$B$10-C769-D769))/(1-'P-Parametri'!$B$31*MAX(0,IF(F768&lt;=0,0,(F768-G768)/F768)))</f>
        <v>17802.957636800915</v>
      </c>
      <c r="F769" s="10">
        <f>((F768-E769+MAX(0,-('1-Input'!$B$10-C769-D769)))*(1+B769))*(1-'P-Parametri'!$B$32)</f>
        <v>368133.31533162785</v>
      </c>
      <c r="G769" s="10">
        <f>IF(F768&lt;=0,G768,G768*(1-E769/F768))+MAX(0,-('1-Input'!$B$10-C769-D769))</f>
        <v>523739.31504759088</v>
      </c>
      <c r="H769" s="9">
        <f t="shared" si="21"/>
        <v>1</v>
      </c>
    </row>
    <row r="770" spans="1:8">
      <c r="A770" s="9">
        <f t="shared" si="20"/>
        <v>4</v>
      </c>
      <c r="B770" s="12">
        <f>IF($A770='P-Parametri'!$C$47,'P-Parametri'!$B$34,IF($A770='P-Parametri'!$C$48,'P-Parametri'!$C$34,'P-Parametri'!$C$52))</f>
        <v>4.8525513124279884E-2</v>
      </c>
      <c r="C770" s="10">
        <f>IF($A770&lt;='1-Input'!$B$26,0,IF($A770='1-Input'!$B$26+1,('1-Input'!$B$23+'5-Leve'!$O$9)*'1-Input'!$B$27,'1-Input'!$B$23+'5-Leve'!$O$9))</f>
        <v>0</v>
      </c>
      <c r="D770" s="10">
        <f>IF(AND($A770&gt;=1,$A770&lt;1+'1-Input'!$C$12),'5-Leve'!$N$9,0)</f>
        <v>11197.042363199087</v>
      </c>
      <c r="E770" s="10">
        <f>MAX(0,('1-Input'!$B$10-C770-D770))/(1-'P-Parametri'!$B$31*MAX(0,IF(F769&lt;=0,0,(F769-G769)/F769)))</f>
        <v>17802.957636800915</v>
      </c>
      <c r="F770" s="10">
        <f>((F769-E770+MAX(0,-('1-Input'!$B$10-C770-D770)))*(1+B770))*(1-'P-Parametri'!$B$32)</f>
        <v>366595.65742885094</v>
      </c>
      <c r="G770" s="10">
        <f>IF(F769&lt;=0,G769,G769*(1-E770/F769))+MAX(0,-('1-Input'!$B$10-C770-D770))</f>
        <v>498411.23836939107</v>
      </c>
      <c r="H770" s="9">
        <f t="shared" si="21"/>
        <v>1</v>
      </c>
    </row>
    <row r="771" spans="1:8">
      <c r="A771" s="9">
        <f t="shared" si="20"/>
        <v>5</v>
      </c>
      <c r="B771" s="12">
        <f>IF($A771='P-Parametri'!$C$47,'P-Parametri'!$B$34,IF($A771='P-Parametri'!$C$48,'P-Parametri'!$C$34,'P-Parametri'!$C$52))</f>
        <v>4.8525513124279884E-2</v>
      </c>
      <c r="C771" s="10">
        <f>IF($A771&lt;='1-Input'!$B$26,0,IF($A771='1-Input'!$B$26+1,('1-Input'!$B$23+'5-Leve'!$O$9)*'1-Input'!$B$27,'1-Input'!$B$23+'5-Leve'!$O$9))</f>
        <v>0</v>
      </c>
      <c r="D771" s="10">
        <f>IF(AND($A771&gt;=1,$A771&lt;1+'1-Input'!$C$12),'5-Leve'!$N$9,0)</f>
        <v>11197.042363199087</v>
      </c>
      <c r="E771" s="10">
        <f>MAX(0,('1-Input'!$B$10-C771-D771))/(1-'P-Parametri'!$B$31*MAX(0,IF(F770&lt;=0,0,(F770-G770)/F770)))</f>
        <v>17802.957636800915</v>
      </c>
      <c r="F771" s="10">
        <f>((F770-E771+MAX(0,-('1-Input'!$B$10-C771-D771)))*(1+B771))*(1-'P-Parametri'!$B$32)</f>
        <v>364986.60843441525</v>
      </c>
      <c r="G771" s="10">
        <f>IF(F770&lt;=0,G770,G770*(1-E771/F770))+MAX(0,-('1-Input'!$B$10-C771-D771))</f>
        <v>474206.93048252561</v>
      </c>
      <c r="H771" s="9">
        <f t="shared" si="21"/>
        <v>1</v>
      </c>
    </row>
    <row r="772" spans="1:8">
      <c r="A772" s="9">
        <f t="shared" si="20"/>
        <v>6</v>
      </c>
      <c r="B772" s="12">
        <f>IF($A772='P-Parametri'!$C$47,'P-Parametri'!$B$34,IF($A772='P-Parametri'!$C$48,'P-Parametri'!$C$34,'P-Parametri'!$C$52))</f>
        <v>4.8525513124279884E-2</v>
      </c>
      <c r="C772" s="10">
        <f>IF($A772&lt;='1-Input'!$B$26,0,IF($A772='1-Input'!$B$26+1,('1-Input'!$B$23+'5-Leve'!$O$9)*'1-Input'!$B$27,'1-Input'!$B$23+'5-Leve'!$O$9))</f>
        <v>0</v>
      </c>
      <c r="D772" s="10">
        <f>IF(AND($A772&gt;=1,$A772&lt;1+'1-Input'!$C$12),'5-Leve'!$N$9,0)</f>
        <v>11197.042363199087</v>
      </c>
      <c r="E772" s="10">
        <f>MAX(0,('1-Input'!$B$10-C772-D772))/(1-'P-Parametri'!$B$31*MAX(0,IF(F771&lt;=0,0,(F771-G771)/F771)))</f>
        <v>17802.957636800915</v>
      </c>
      <c r="F772" s="10">
        <f>((F771-E772+MAX(0,-('1-Input'!$B$10-C772-D772)))*(1+B772))*(1-'P-Parametri'!$B$32)</f>
        <v>363302.85376972758</v>
      </c>
      <c r="G772" s="10">
        <f>IF(F771&lt;=0,G771,G771*(1-E772/F771))+MAX(0,-('1-Input'!$B$10-C772-D772))</f>
        <v>451076.53145043401</v>
      </c>
      <c r="H772" s="9">
        <f t="shared" si="21"/>
        <v>1</v>
      </c>
    </row>
    <row r="773" spans="1:8">
      <c r="A773" s="9">
        <f t="shared" si="20"/>
        <v>7</v>
      </c>
      <c r="B773" s="12">
        <f>IF($A773='P-Parametri'!$C$47,'P-Parametri'!$B$34,IF($A773='P-Parametri'!$C$48,'P-Parametri'!$C$34,'P-Parametri'!$C$52))</f>
        <v>4.8525513124279884E-2</v>
      </c>
      <c r="C773" s="10">
        <f>IF($A773&lt;='1-Input'!$B$26,0,IF($A773='1-Input'!$B$26+1,('1-Input'!$B$23+'5-Leve'!$O$9)*'1-Input'!$B$27,'1-Input'!$B$23+'5-Leve'!$O$9))</f>
        <v>0</v>
      </c>
      <c r="D773" s="10">
        <f>IF(AND($A773&gt;=1,$A773&lt;1+'1-Input'!$C$12),'5-Leve'!$N$9,0)</f>
        <v>11197.042363199087</v>
      </c>
      <c r="E773" s="10">
        <f>MAX(0,('1-Input'!$B$10-C773-D773))/(1-'P-Parametri'!$B$31*MAX(0,IF(F772&lt;=0,0,(F772-G772)/F772)))</f>
        <v>17802.957636800915</v>
      </c>
      <c r="F773" s="10">
        <f>((F772-E773+MAX(0,-('1-Input'!$B$10-C773-D773)))*(1+B773))*(1-'P-Parametri'!$B$32)</f>
        <v>361540.92496540799</v>
      </c>
      <c r="G773" s="10">
        <f>IF(F772&lt;=0,G772,G772*(1-E773/F772))+MAX(0,-('1-Input'!$B$10-C773-D773))</f>
        <v>428972.39354719268</v>
      </c>
      <c r="H773" s="9">
        <f t="shared" si="21"/>
        <v>1</v>
      </c>
    </row>
    <row r="774" spans="1:8">
      <c r="A774" s="9">
        <f t="shared" si="20"/>
        <v>8</v>
      </c>
      <c r="B774" s="12">
        <f>IF($A774='P-Parametri'!$C$47,'P-Parametri'!$B$34,IF($A774='P-Parametri'!$C$48,'P-Parametri'!$C$34,'P-Parametri'!$C$52))</f>
        <v>4.8525513124279884E-2</v>
      </c>
      <c r="C774" s="10">
        <f>IF($A774&lt;='1-Input'!$B$26,0,IF($A774='1-Input'!$B$26+1,('1-Input'!$B$23+'5-Leve'!$O$9)*'1-Input'!$B$27,'1-Input'!$B$23+'5-Leve'!$O$9))</f>
        <v>0</v>
      </c>
      <c r="D774" s="10">
        <f>IF(AND($A774&gt;=1,$A774&lt;1+'1-Input'!$C$12),'5-Leve'!$N$9,0)</f>
        <v>11197.042363199087</v>
      </c>
      <c r="E774" s="10">
        <f>MAX(0,('1-Input'!$B$10-C774-D774))/(1-'P-Parametri'!$B$31*MAX(0,IF(F773&lt;=0,0,(F773-G773)/F773)))</f>
        <v>17802.957636800915</v>
      </c>
      <c r="F774" s="10">
        <f>((F773-E774+MAX(0,-('1-Input'!$B$10-C774-D774)))*(1+B774))*(1-'P-Parametri'!$B$32)</f>
        <v>359697.19251637766</v>
      </c>
      <c r="G774" s="10">
        <f>IF(F773&lt;=0,G773,G773*(1-E774/F773))+MAX(0,-('1-Input'!$B$10-C774-D774))</f>
        <v>407848.98310504574</v>
      </c>
      <c r="H774" s="9">
        <f t="shared" si="21"/>
        <v>1</v>
      </c>
    </row>
    <row r="775" spans="1:8">
      <c r="A775" s="9">
        <f t="shared" si="20"/>
        <v>9</v>
      </c>
      <c r="B775" s="12">
        <f>IF($A775='P-Parametri'!$C$47,'P-Parametri'!$B$34,IF($A775='P-Parametri'!$C$48,'P-Parametri'!$C$34,'P-Parametri'!$C$52))</f>
        <v>4.8525513124279884E-2</v>
      </c>
      <c r="C775" s="10">
        <f>IF($A775&lt;='1-Input'!$B$26,0,IF($A775='1-Input'!$B$26+1,('1-Input'!$B$23+'5-Leve'!$O$9)*'1-Input'!$B$27,'1-Input'!$B$23+'5-Leve'!$O$9))</f>
        <v>0</v>
      </c>
      <c r="D775" s="10">
        <f>IF(AND($A775&gt;=1,$A775&lt;1+'1-Input'!$C$12),'5-Leve'!$N$9,0)</f>
        <v>11197.042363199087</v>
      </c>
      <c r="E775" s="10">
        <f>MAX(0,('1-Input'!$B$10-C775-D775))/(1-'P-Parametri'!$B$31*MAX(0,IF(F774&lt;=0,0,(F774-G774)/F774)))</f>
        <v>17802.957636800915</v>
      </c>
      <c r="F775" s="10">
        <f>((F774-E775+MAX(0,-('1-Input'!$B$10-C775-D775)))*(1+B775))*(1-'P-Parametri'!$B$32)</f>
        <v>357767.85840521858</v>
      </c>
      <c r="G775" s="10">
        <f>IF(F774&lt;=0,G774,G774*(1-E775/F774))+MAX(0,-('1-Input'!$B$10-C775-D775))</f>
        <v>387662.78671681328</v>
      </c>
      <c r="H775" s="9">
        <f t="shared" si="21"/>
        <v>1</v>
      </c>
    </row>
    <row r="776" spans="1:8">
      <c r="A776" s="9">
        <f t="shared" si="20"/>
        <v>10</v>
      </c>
      <c r="B776" s="12">
        <f>IF($A776='P-Parametri'!$C$47,'P-Parametri'!$B$34,IF($A776='P-Parametri'!$C$48,'P-Parametri'!$C$34,'P-Parametri'!$C$52))</f>
        <v>4.8525513124279884E-2</v>
      </c>
      <c r="C776" s="10">
        <f>IF($A776&lt;='1-Input'!$B$26,0,IF($A776='1-Input'!$B$26+1,('1-Input'!$B$23+'5-Leve'!$O$9)*'1-Input'!$B$27,'1-Input'!$B$23+'5-Leve'!$O$9))</f>
        <v>0</v>
      </c>
      <c r="D776" s="10">
        <f>IF(AND($A776&gt;=1,$A776&lt;1+'1-Input'!$C$12),'5-Leve'!$N$9,0)</f>
        <v>11197.042363199087</v>
      </c>
      <c r="E776" s="10">
        <f>MAX(0,('1-Input'!$B$10-C776-D776))/(1-'P-Parametri'!$B$31*MAX(0,IF(F775&lt;=0,0,(F775-G775)/F775)))</f>
        <v>17802.957636800915</v>
      </c>
      <c r="F776" s="10">
        <f>((F775-E776+MAX(0,-('1-Input'!$B$10-C776-D776)))*(1+B776))*(1-'P-Parametri'!$B$32)</f>
        <v>355748.94827840506</v>
      </c>
      <c r="G776" s="10">
        <f>IF(F775&lt;=0,G775,G775*(1-E776/F775))+MAX(0,-('1-Input'!$B$10-C776-D776))</f>
        <v>368372.22159995831</v>
      </c>
      <c r="H776" s="9">
        <f t="shared" si="21"/>
        <v>1</v>
      </c>
    </row>
    <row r="777" spans="1:8">
      <c r="A777" s="9">
        <f t="shared" si="20"/>
        <v>11</v>
      </c>
      <c r="B777" s="12">
        <f>IF($A777='P-Parametri'!$C$47,'P-Parametri'!$B$34,IF($A777='P-Parametri'!$C$48,'P-Parametri'!$C$34,'P-Parametri'!$C$52))</f>
        <v>4.8525513124279884E-2</v>
      </c>
      <c r="C777" s="10">
        <f>IF($A777&lt;='1-Input'!$B$26,0,IF($A777='1-Input'!$B$26+1,('1-Input'!$B$23+'5-Leve'!$O$9)*'1-Input'!$B$27,'1-Input'!$B$23+'5-Leve'!$O$9))</f>
        <v>0</v>
      </c>
      <c r="D777" s="10">
        <f>IF(AND($A777&gt;=1,$A777&lt;1+'1-Input'!$C$12),'5-Leve'!$N$9,0)</f>
        <v>0</v>
      </c>
      <c r="E777" s="10">
        <f>MAX(0,('1-Input'!$B$10-C777-D777))/(1-'P-Parametri'!$B$31*MAX(0,IF(F776&lt;=0,0,(F776-G776)/F776)))</f>
        <v>29000</v>
      </c>
      <c r="F777" s="10">
        <f>((F776-E777+MAX(0,-('1-Input'!$B$10-C777-D777)))*(1+B777))*(1-'P-Parametri'!$B$32)</f>
        <v>341919.39943912061</v>
      </c>
      <c r="G777" s="10">
        <f>IF(F776&lt;=0,G776,G776*(1-E777/F776))+MAX(0,-('1-Input'!$B$10-C777-D777))</f>
        <v>338343.19557445182</v>
      </c>
      <c r="H777" s="9">
        <f t="shared" si="21"/>
        <v>1</v>
      </c>
    </row>
    <row r="778" spans="1:8">
      <c r="A778" s="9">
        <f t="shared" si="20"/>
        <v>12</v>
      </c>
      <c r="B778" s="12">
        <f>IF($A778='P-Parametri'!$C$47,'P-Parametri'!$B$34,IF($A778='P-Parametri'!$C$48,'P-Parametri'!$C$34,'P-Parametri'!$C$52))</f>
        <v>4.8525513124279884E-2</v>
      </c>
      <c r="C778" s="10">
        <f>IF($A778&lt;='1-Input'!$B$26,0,IF($A778='1-Input'!$B$26+1,('1-Input'!$B$23+'5-Leve'!$O$9)*'1-Input'!$B$27,'1-Input'!$B$23+'5-Leve'!$O$9))</f>
        <v>0</v>
      </c>
      <c r="D778" s="10">
        <f>IF(AND($A778&gt;=1,$A778&lt;1+'1-Input'!$C$12),'5-Leve'!$N$9,0)</f>
        <v>0</v>
      </c>
      <c r="E778" s="10">
        <f>MAX(0,('1-Input'!$B$10-C778-D778))/(1-'P-Parametri'!$B$31*MAX(0,IF(F777&lt;=0,0,(F777-G777)/F777)))</f>
        <v>29079.077421165755</v>
      </c>
      <c r="F778" s="10">
        <f>((F777-E778+MAX(0,-('1-Input'!$B$10-C778-D778)))*(1+B778))*(1-'P-Parametri'!$B$32)</f>
        <v>327365.01705150137</v>
      </c>
      <c r="G778" s="10">
        <f>IF(F777&lt;=0,G777,G777*(1-E778/F777))+MAX(0,-('1-Input'!$B$10-C778-D778))</f>
        <v>309568.26208084665</v>
      </c>
      <c r="H778" s="9">
        <f t="shared" si="21"/>
        <v>1</v>
      </c>
    </row>
    <row r="779" spans="1:8">
      <c r="A779" s="9">
        <f t="shared" si="20"/>
        <v>13</v>
      </c>
      <c r="B779" s="12">
        <f>IF($A779='P-Parametri'!$C$47,'P-Parametri'!$B$34,IF($A779='P-Parametri'!$C$48,'P-Parametri'!$C$34,'P-Parametri'!$C$52))</f>
        <v>4.8525513124279884E-2</v>
      </c>
      <c r="C779" s="10">
        <f>IF($A779&lt;='1-Input'!$B$26,0,IF($A779='1-Input'!$B$26+1,('1-Input'!$B$23+'5-Leve'!$O$9)*'1-Input'!$B$27,'1-Input'!$B$23+'5-Leve'!$O$9))</f>
        <v>0</v>
      </c>
      <c r="D779" s="10">
        <f>IF(AND($A779&gt;=1,$A779&lt;1+'1-Input'!$C$12),'5-Leve'!$N$9,0)</f>
        <v>0</v>
      </c>
      <c r="E779" s="10">
        <f>MAX(0,('1-Input'!$B$10-C779-D779))/(1-'P-Parametri'!$B$31*MAX(0,IF(F778&lt;=0,0,(F778-G778)/F778)))</f>
        <v>29415.778713297244</v>
      </c>
      <c r="F779" s="10">
        <f>((F778-E779+MAX(0,-('1-Input'!$B$10-C779-D779)))*(1+B779))*(1-'P-Parametri'!$B$32)</f>
        <v>311782.56325752666</v>
      </c>
      <c r="G779" s="10">
        <f>IF(F778&lt;=0,G778,G778*(1-E779/F778))+MAX(0,-('1-Input'!$B$10-C779-D779))</f>
        <v>281751.63226484653</v>
      </c>
      <c r="H779" s="9">
        <f t="shared" si="21"/>
        <v>1</v>
      </c>
    </row>
    <row r="780" spans="1:8">
      <c r="A780" s="9">
        <f t="shared" si="20"/>
        <v>14</v>
      </c>
      <c r="B780" s="12">
        <f>IF($A780='P-Parametri'!$C$47,'P-Parametri'!$B$34,IF($A780='P-Parametri'!$C$48,'P-Parametri'!$C$34,'P-Parametri'!$C$52))</f>
        <v>4.8525513124279884E-2</v>
      </c>
      <c r="C780" s="10">
        <f>IF($A780&lt;='1-Input'!$B$26,0,IF($A780='1-Input'!$B$26+1,('1-Input'!$B$23+'5-Leve'!$O$9)*'1-Input'!$B$27,'1-Input'!$B$23+'5-Leve'!$O$9))</f>
        <v>0</v>
      </c>
      <c r="D780" s="10">
        <f>IF(AND($A780&gt;=1,$A780&lt;1+'1-Input'!$C$12),'5-Leve'!$N$9,0)</f>
        <v>0</v>
      </c>
      <c r="E780" s="10">
        <f>MAX(0,('1-Input'!$B$10-C780-D780))/(1-'P-Parametri'!$B$31*MAX(0,IF(F779&lt;=0,0,(F779-G779)/F779)))</f>
        <v>29744.908549543372</v>
      </c>
      <c r="F780" s="10">
        <f>((F779-E780+MAX(0,-('1-Input'!$B$10-C780-D780)))*(1+B780))*(1-'P-Parametri'!$B$32)</f>
        <v>295132.2292698106</v>
      </c>
      <c r="G780" s="10">
        <f>IF(F779&lt;=0,G779,G779*(1-E780/F779))+MAX(0,-('1-Input'!$B$10-C780-D780))</f>
        <v>254871.75659816229</v>
      </c>
      <c r="H780" s="9">
        <f t="shared" si="21"/>
        <v>1</v>
      </c>
    </row>
    <row r="781" spans="1:8">
      <c r="A781" s="9">
        <f t="shared" si="20"/>
        <v>15</v>
      </c>
      <c r="B781" s="12">
        <f>IF($A781='P-Parametri'!$C$47,'P-Parametri'!$B$34,IF($A781='P-Parametri'!$C$48,'P-Parametri'!$C$34,'P-Parametri'!$C$52))</f>
        <v>4.8525513124279884E-2</v>
      </c>
      <c r="C781" s="10">
        <f>IF($A781&lt;='1-Input'!$B$26,0,IF($A781='1-Input'!$B$26+1,('1-Input'!$B$23+'5-Leve'!$O$9)*'1-Input'!$B$27,'1-Input'!$B$23+'5-Leve'!$O$9))</f>
        <v>0</v>
      </c>
      <c r="D781" s="10">
        <f>IF(AND($A781&gt;=1,$A781&lt;1+'1-Input'!$C$12),'5-Leve'!$N$9,0)</f>
        <v>0</v>
      </c>
      <c r="E781" s="10">
        <f>MAX(0,('1-Input'!$B$10-C781-D781))/(1-'P-Parametri'!$B$31*MAX(0,IF(F780&lt;=0,0,(F780-G780)/F780)))</f>
        <v>30066.39204096677</v>
      </c>
      <c r="F781" s="10">
        <f>((F780-E781+MAX(0,-('1-Input'!$B$10-C781-D781)))*(1+B781))*(1-'P-Parametri'!$B$32)</f>
        <v>277372.43640610616</v>
      </c>
      <c r="G781" s="10">
        <f>IF(F780&lt;=0,G780,G780*(1-E781/F780))+MAX(0,-('1-Input'!$B$10-C781-D781))</f>
        <v>228906.87240706771</v>
      </c>
      <c r="H781" s="9">
        <f t="shared" si="21"/>
        <v>1</v>
      </c>
    </row>
    <row r="782" spans="1:8">
      <c r="A782" s="9">
        <f t="shared" si="20"/>
        <v>16</v>
      </c>
      <c r="B782" s="12">
        <f>IF($A782='P-Parametri'!$C$47,'P-Parametri'!$B$34,IF($A782='P-Parametri'!$C$48,'P-Parametri'!$C$34,'P-Parametri'!$C$52))</f>
        <v>4.8525513124279884E-2</v>
      </c>
      <c r="C782" s="10">
        <f>IF($A782&lt;='1-Input'!$B$26,0,IF($A782='1-Input'!$B$26+1,('1-Input'!$B$23+'5-Leve'!$O$9)*'1-Input'!$B$27,'1-Input'!$B$23+'5-Leve'!$O$9))</f>
        <v>0</v>
      </c>
      <c r="D782" s="10">
        <f>IF(AND($A782&gt;=1,$A782&lt;1+'1-Input'!$C$12),'5-Leve'!$N$9,0)</f>
        <v>0</v>
      </c>
      <c r="E782" s="10">
        <f>MAX(0,('1-Input'!$B$10-C782-D782))/(1-'P-Parametri'!$B$31*MAX(0,IF(F781&lt;=0,0,(F781-G781)/F781)))</f>
        <v>30380.173110377291</v>
      </c>
      <c r="F782" s="10">
        <f>((F781-E782+MAX(0,-('1-Input'!$B$10-C782-D782)))*(1+B782))*(1-'P-Parametri'!$B$32)</f>
        <v>258459.73423066162</v>
      </c>
      <c r="G782" s="10">
        <f>IF(F781&lt;=0,G781,G781*(1-E782/F781))+MAX(0,-('1-Input'!$B$10-C782-D782))</f>
        <v>203835.05741352614</v>
      </c>
      <c r="H782" s="9">
        <f t="shared" si="21"/>
        <v>1</v>
      </c>
    </row>
    <row r="783" spans="1:8">
      <c r="A783" s="9">
        <f t="shared" si="20"/>
        <v>17</v>
      </c>
      <c r="B783" s="12">
        <f>IF($A783='P-Parametri'!$C$47,'P-Parametri'!$B$34,IF($A783='P-Parametri'!$C$48,'P-Parametri'!$C$34,'P-Parametri'!$C$52))</f>
        <v>4.8525513124279884E-2</v>
      </c>
      <c r="C783" s="10">
        <f>IF($A783&lt;='1-Input'!$B$26,0,IF($A783='1-Input'!$B$26+1,('1-Input'!$B$23+'5-Leve'!$O$9)*'1-Input'!$B$27,'1-Input'!$B$23+'5-Leve'!$O$9))</f>
        <v>0</v>
      </c>
      <c r="D783" s="10">
        <f>IF(AND($A783&gt;=1,$A783&lt;1+'1-Input'!$C$12),'5-Leve'!$N$9,0)</f>
        <v>0</v>
      </c>
      <c r="E783" s="10">
        <f>MAX(0,('1-Input'!$B$10-C783-D783))/(1-'P-Parametri'!$B$31*MAX(0,IF(F782&lt;=0,0,(F782-G782)/F782)))</f>
        <v>30686.213809838897</v>
      </c>
      <c r="F783" s="10">
        <f>((F782-E783+MAX(0,-('1-Input'!$B$10-C783-D783)))*(1+B783))*(1-'P-Parametri'!$B$32)</f>
        <v>238348.69468061606</v>
      </c>
      <c r="G783" s="10">
        <f>IF(F782&lt;=0,G782,G782*(1-E783/F782))+MAX(0,-('1-Input'!$B$10-C783-D783))</f>
        <v>179634.28133383681</v>
      </c>
      <c r="H783" s="9">
        <f t="shared" si="21"/>
        <v>1</v>
      </c>
    </row>
    <row r="784" spans="1:8">
      <c r="A784" s="9">
        <f t="shared" si="20"/>
        <v>18</v>
      </c>
      <c r="B784" s="12">
        <f>IF($A784='P-Parametri'!$C$47,'P-Parametri'!$B$34,IF($A784='P-Parametri'!$C$48,'P-Parametri'!$C$34,'P-Parametri'!$C$52))</f>
        <v>4.8525513124279884E-2</v>
      </c>
      <c r="C784" s="10">
        <f>IF($A784&lt;='1-Input'!$B$26,0,IF($A784='1-Input'!$B$26+1,('1-Input'!$B$23+'5-Leve'!$O$9)*'1-Input'!$B$27,'1-Input'!$B$23+'5-Leve'!$O$9))</f>
        <v>0</v>
      </c>
      <c r="D784" s="10">
        <f>IF(AND($A784&gt;=1,$A784&lt;1+'1-Input'!$C$12),'5-Leve'!$N$9,0)</f>
        <v>0</v>
      </c>
      <c r="E784" s="10">
        <f>MAX(0,('1-Input'!$B$10-C784-D784))/(1-'P-Parametri'!$B$31*MAX(0,IF(F783&lt;=0,0,(F783-G783)/F783)))</f>
        <v>30984.493580394883</v>
      </c>
      <c r="F784" s="10">
        <f>((F783-E784+MAX(0,-('1-Input'!$B$10-C784-D784)))*(1+B784))*(1-'P-Parametri'!$B$32)</f>
        <v>216991.80205149134</v>
      </c>
      <c r="G784" s="10">
        <f>IF(F783&lt;=0,G783,G783*(1-E784/F783))+MAX(0,-('1-Input'!$B$10-C784-D784))</f>
        <v>156282.45537034533</v>
      </c>
      <c r="H784" s="9">
        <f t="shared" si="21"/>
        <v>1</v>
      </c>
    </row>
    <row r="785" spans="1:8">
      <c r="A785" s="9">
        <f t="shared" si="20"/>
        <v>19</v>
      </c>
      <c r="B785" s="12">
        <f>IF($A785='P-Parametri'!$C$47,'P-Parametri'!$B$34,IF($A785='P-Parametri'!$C$48,'P-Parametri'!$C$34,'P-Parametri'!$C$52))</f>
        <v>4.8525513124279884E-2</v>
      </c>
      <c r="C785" s="10">
        <f>IF($A785&lt;='1-Input'!$B$26,0,IF($A785='1-Input'!$B$26+1,('1-Input'!$B$23+'5-Leve'!$O$9)*'1-Input'!$B$27,'1-Input'!$B$23+'5-Leve'!$O$9))</f>
        <v>5714.055654171957</v>
      </c>
      <c r="D785" s="10">
        <f>IF(AND($A785&gt;=1,$A785&lt;1+'1-Input'!$C$12),'5-Leve'!$N$9,0)</f>
        <v>0</v>
      </c>
      <c r="E785" s="10">
        <f>MAX(0,('1-Input'!$B$10-C785-D785))/(1-'P-Parametri'!$B$31*MAX(0,IF(F784&lt;=0,0,(F784-G784)/F784)))</f>
        <v>25112.693327269222</v>
      </c>
      <c r="F785" s="10">
        <f>((F784-E785+MAX(0,-('1-Input'!$B$10-C785-D785)))*(1+B785))*(1-'P-Parametri'!$B$32)</f>
        <v>200787.76065102869</v>
      </c>
      <c r="G785" s="10">
        <f>IF(F784&lt;=0,G784,G784*(1-E785/F784))+MAX(0,-('1-Input'!$B$10-C785-D785))</f>
        <v>138195.71966400373</v>
      </c>
      <c r="H785" s="9">
        <f t="shared" si="21"/>
        <v>1</v>
      </c>
    </row>
    <row r="786" spans="1:8">
      <c r="A786" s="9">
        <f t="shared" si="20"/>
        <v>20</v>
      </c>
      <c r="B786" s="12">
        <f>IF($A786='P-Parametri'!$C$47,'P-Parametri'!$B$34,IF($A786='P-Parametri'!$C$48,'P-Parametri'!$C$34,'P-Parametri'!$C$52))</f>
        <v>4.8525513124279884E-2</v>
      </c>
      <c r="C786" s="10">
        <f>IF($A786&lt;='1-Input'!$B$26,0,IF($A786='1-Input'!$B$26+1,('1-Input'!$B$23+'5-Leve'!$O$9)*'1-Input'!$B$27,'1-Input'!$B$23+'5-Leve'!$O$9))</f>
        <v>17142.166962516116</v>
      </c>
      <c r="D786" s="10">
        <f>IF(AND($A786&gt;=1,$A786&lt;1+'1-Input'!$C$12),'5-Leve'!$N$9,0)</f>
        <v>0</v>
      </c>
      <c r="E786" s="10">
        <f>MAX(0,('1-Input'!$B$10-C786-D786))/(1-'P-Parametri'!$B$31*MAX(0,IF(F785&lt;=0,0,(F785-G785)/F785)))</f>
        <v>12903.681755684151</v>
      </c>
      <c r="F786" s="10">
        <f>((F785-E786+MAX(0,-('1-Input'!$B$10-C786-D786)))*(1+B786))*(1-'P-Parametri'!$B$32)</f>
        <v>196607.24773116058</v>
      </c>
      <c r="G786" s="10">
        <f>IF(F785&lt;=0,G785,G785*(1-E786/F785))+MAX(0,-('1-Input'!$B$10-C786-D786))</f>
        <v>129314.5329783206</v>
      </c>
      <c r="H786" s="9">
        <f t="shared" si="21"/>
        <v>1</v>
      </c>
    </row>
    <row r="787" spans="1:8">
      <c r="A787" s="9">
        <f t="shared" si="20"/>
        <v>21</v>
      </c>
      <c r="B787" s="12">
        <f>IF($A787='P-Parametri'!$C$47,'P-Parametri'!$B$34,IF($A787='P-Parametri'!$C$48,'P-Parametri'!$C$34,'P-Parametri'!$C$52))</f>
        <v>4.8525513124279884E-2</v>
      </c>
      <c r="C787" s="10">
        <f>IF($A787&lt;='1-Input'!$B$26,0,IF($A787='1-Input'!$B$26+1,('1-Input'!$B$23+'5-Leve'!$O$9)*'1-Input'!$B$27,'1-Input'!$B$23+'5-Leve'!$O$9))</f>
        <v>17142.166962516116</v>
      </c>
      <c r="D787" s="10">
        <f>IF(AND($A787&gt;=1,$A787&lt;1+'1-Input'!$C$12),'5-Leve'!$N$9,0)</f>
        <v>0</v>
      </c>
      <c r="E787" s="10">
        <f>MAX(0,('1-Input'!$B$10-C787-D787))/(1-'P-Parametri'!$B$31*MAX(0,IF(F786&lt;=0,0,(F786-G786)/F786)))</f>
        <v>13016.141223177137</v>
      </c>
      <c r="F787" s="10">
        <f>((F786-E787+MAX(0,-('1-Input'!$B$10-C787-D787)))*(1+B787))*(1-'P-Parametri'!$B$32)</f>
        <v>192114.95923802498</v>
      </c>
      <c r="G787" s="10">
        <f>IF(F786&lt;=0,G786,G786*(1-E787/F786))+MAX(0,-('1-Input'!$B$10-C787-D787))</f>
        <v>120753.42323857905</v>
      </c>
      <c r="H787" s="9">
        <f t="shared" si="21"/>
        <v>1</v>
      </c>
    </row>
    <row r="788" spans="1:8">
      <c r="A788" s="9">
        <f t="shared" si="20"/>
        <v>22</v>
      </c>
      <c r="B788" s="12">
        <f>IF($A788='P-Parametri'!$C$47,'P-Parametri'!$B$34,IF($A788='P-Parametri'!$C$48,'P-Parametri'!$C$34,'P-Parametri'!$C$52))</f>
        <v>4.8525513124279884E-2</v>
      </c>
      <c r="C788" s="10">
        <f>IF($A788&lt;='1-Input'!$B$26,0,IF($A788='1-Input'!$B$26+1,('1-Input'!$B$23+'5-Leve'!$O$9)*'1-Input'!$B$27,'1-Input'!$B$23+'5-Leve'!$O$9))</f>
        <v>17142.166962516116</v>
      </c>
      <c r="D788" s="10">
        <f>IF(AND($A788&gt;=1,$A788&lt;1+'1-Input'!$C$12),'5-Leve'!$N$9,0)</f>
        <v>0</v>
      </c>
      <c r="E788" s="10">
        <f>MAX(0,('1-Input'!$B$10-C788-D788))/(1-'P-Parametri'!$B$31*MAX(0,IF(F787&lt;=0,0,(F787-G787)/F787)))</f>
        <v>13125.45812287861</v>
      </c>
      <c r="F788" s="10">
        <f>((F787-E788+MAX(0,-('1-Input'!$B$10-C788-D788)))*(1+B788))*(1-'P-Parametri'!$B$32)</f>
        <v>187299.7083836165</v>
      </c>
      <c r="G788" s="10">
        <f>IF(F787&lt;=0,G787,G787*(1-E788/F787))+MAX(0,-('1-Input'!$B$10-C788-D788))</f>
        <v>112503.44621337246</v>
      </c>
      <c r="H788" s="9">
        <f t="shared" si="21"/>
        <v>1</v>
      </c>
    </row>
    <row r="789" spans="1:8">
      <c r="A789" s="9">
        <f t="shared" si="20"/>
        <v>23</v>
      </c>
      <c r="B789" s="12">
        <f>IF($A789='P-Parametri'!$C$47,'P-Parametri'!$B$34,IF($A789='P-Parametri'!$C$48,'P-Parametri'!$C$34,'P-Parametri'!$C$52))</f>
        <v>4.8525513124279884E-2</v>
      </c>
      <c r="C789" s="10">
        <f>IF($A789&lt;='1-Input'!$B$26,0,IF($A789='1-Input'!$B$26+1,('1-Input'!$B$23+'5-Leve'!$O$9)*'1-Input'!$B$27,'1-Input'!$B$23+'5-Leve'!$O$9))</f>
        <v>17142.166962516116</v>
      </c>
      <c r="D789" s="10">
        <f>IF(AND($A789&gt;=1,$A789&lt;1+'1-Input'!$C$12),'5-Leve'!$N$9,0)</f>
        <v>0</v>
      </c>
      <c r="E789" s="10">
        <f>MAX(0,('1-Input'!$B$10-C789-D789))/(1-'P-Parametri'!$B$31*MAX(0,IF(F788&lt;=0,0,(F788-G788)/F788)))</f>
        <v>13231.654490592233</v>
      </c>
      <c r="F789" s="10">
        <f>((F788-E789+MAX(0,-('1-Input'!$B$10-C789-D789)))*(1+B789))*(1-'P-Parametri'!$B$32)</f>
        <v>182149.76593567463</v>
      </c>
      <c r="G789" s="10">
        <f>IF(F788&lt;=0,G788,G788*(1-E789/F788))+MAX(0,-('1-Input'!$B$10-C789-D789))</f>
        <v>104555.72038858157</v>
      </c>
      <c r="H789" s="9">
        <f t="shared" si="21"/>
        <v>1</v>
      </c>
    </row>
    <row r="790" spans="1:8">
      <c r="A790" s="9">
        <f t="shared" si="20"/>
        <v>24</v>
      </c>
      <c r="B790" s="12">
        <f>IF($A790='P-Parametri'!$C$47,'P-Parametri'!$B$34,IF($A790='P-Parametri'!$C$48,'P-Parametri'!$C$34,'P-Parametri'!$C$52))</f>
        <v>4.8525513124279884E-2</v>
      </c>
      <c r="C790" s="10">
        <f>IF($A790&lt;='1-Input'!$B$26,0,IF($A790='1-Input'!$B$26+1,('1-Input'!$B$23+'5-Leve'!$O$9)*'1-Input'!$B$27,'1-Input'!$B$23+'5-Leve'!$O$9))</f>
        <v>17142.166962516116</v>
      </c>
      <c r="D790" s="10">
        <f>IF(AND($A790&gt;=1,$A790&lt;1+'1-Input'!$C$12),'5-Leve'!$N$9,0)</f>
        <v>0</v>
      </c>
      <c r="E790" s="10">
        <f>MAX(0,('1-Input'!$B$10-C790-D790))/(1-'P-Parametri'!$B$31*MAX(0,IF(F789&lt;=0,0,(F789-G789)/F789)))</f>
        <v>13334.757363311099</v>
      </c>
      <c r="F790" s="10">
        <f>((F789-E790+MAX(0,-('1-Input'!$B$10-C790-D790)))*(1+B790))*(1-'P-Parametri'!$B$32)</f>
        <v>176652.82979944433</v>
      </c>
      <c r="G790" s="10">
        <f>IF(F789&lt;=0,G789,G789*(1-E790/F789))+MAX(0,-('1-Input'!$B$10-C790-D790))</f>
        <v>96901.441201528985</v>
      </c>
      <c r="H790" s="9">
        <f t="shared" si="21"/>
        <v>1</v>
      </c>
    </row>
    <row r="791" spans="1:8">
      <c r="A791" s="9">
        <f t="shared" si="20"/>
        <v>25</v>
      </c>
      <c r="B791" s="12">
        <f>IF($A791='P-Parametri'!$C$47,'P-Parametri'!$B$34,IF($A791='P-Parametri'!$C$48,'P-Parametri'!$C$34,'P-Parametri'!$C$52))</f>
        <v>4.8525513124279884E-2</v>
      </c>
      <c r="C791" s="10">
        <f>IF($A791&lt;='1-Input'!$B$26,0,IF($A791='1-Input'!$B$26+1,('1-Input'!$B$23+'5-Leve'!$O$9)*'1-Input'!$B$27,'1-Input'!$B$23+'5-Leve'!$O$9))</f>
        <v>17142.166962516116</v>
      </c>
      <c r="D791" s="10">
        <f>IF(AND($A791&gt;=1,$A791&lt;1+'1-Input'!$C$12),'5-Leve'!$N$9,0)</f>
        <v>0</v>
      </c>
      <c r="E791" s="10">
        <f>MAX(0,('1-Input'!$B$10-C791-D791))/(1-'P-Parametri'!$B$31*MAX(0,IF(F790&lt;=0,0,(F790-G790)/F790)))</f>
        <v>13434.798409482035</v>
      </c>
      <c r="F791" s="10">
        <f>((F790-E791+MAX(0,-('1-Input'!$B$10-C791-D791)))*(1+B791))*(1-'P-Parametri'!$B$32)</f>
        <v>170795.99357406644</v>
      </c>
      <c r="G791" s="10">
        <f>IF(F790&lt;=0,G790,G790*(1-E791/F790))+MAX(0,-('1-Input'!$B$10-C791-D791))</f>
        <v>89531.89422280906</v>
      </c>
      <c r="H791" s="9">
        <f t="shared" si="21"/>
        <v>1</v>
      </c>
    </row>
    <row r="792" spans="1:8">
      <c r="A792" s="9">
        <f t="shared" si="20"/>
        <v>26</v>
      </c>
      <c r="B792" s="12">
        <f>IF($A792='P-Parametri'!$C$47,'P-Parametri'!$B$34,IF($A792='P-Parametri'!$C$48,'P-Parametri'!$C$34,'P-Parametri'!$C$52))</f>
        <v>4.8525513124279884E-2</v>
      </c>
      <c r="C792" s="10">
        <f>IF($A792&lt;='1-Input'!$B$26,0,IF($A792='1-Input'!$B$26+1,('1-Input'!$B$23+'5-Leve'!$O$9)*'1-Input'!$B$27,'1-Input'!$B$23+'5-Leve'!$O$9))</f>
        <v>17142.166962516116</v>
      </c>
      <c r="D792" s="10">
        <f>IF(AND($A792&gt;=1,$A792&lt;1+'1-Input'!$C$12),'5-Leve'!$N$9,0)</f>
        <v>0</v>
      </c>
      <c r="E792" s="10">
        <f>MAX(0,('1-Input'!$B$10-C792-D792))/(1-'P-Parametri'!$B$31*MAX(0,IF(F791&lt;=0,0,(F791-G791)/F791)))</f>
        <v>13531.813561565361</v>
      </c>
      <c r="F792" s="10">
        <f>((F791-E792+MAX(0,-('1-Input'!$B$10-C792-D792)))*(1+B792))*(1-'P-Parametri'!$B$32)</f>
        <v>164565.71403358947</v>
      </c>
      <c r="G792" s="10">
        <f>IF(F791&lt;=0,G791,G791*(1-E792/F791))+MAX(0,-('1-Input'!$B$10-C792-D792))</f>
        <v>82438.467292326299</v>
      </c>
      <c r="H792" s="9">
        <f t="shared" si="21"/>
        <v>1</v>
      </c>
    </row>
    <row r="793" spans="1:8">
      <c r="A793" s="9">
        <f t="shared" si="20"/>
        <v>27</v>
      </c>
      <c r="B793" s="12">
        <f>IF($A793='P-Parametri'!$C$47,'P-Parametri'!$B$34,IF($A793='P-Parametri'!$C$48,'P-Parametri'!$C$34,'P-Parametri'!$C$52))</f>
        <v>4.8525513124279884E-2</v>
      </c>
      <c r="C793" s="10">
        <f>IF($A793&lt;='1-Input'!$B$26,0,IF($A793='1-Input'!$B$26+1,('1-Input'!$B$23+'5-Leve'!$O$9)*'1-Input'!$B$27,'1-Input'!$B$23+'5-Leve'!$O$9))</f>
        <v>17142.166962516116</v>
      </c>
      <c r="D793" s="10">
        <f>IF(AND($A793&gt;=1,$A793&lt;1+'1-Input'!$C$12),'5-Leve'!$N$9,0)</f>
        <v>0</v>
      </c>
      <c r="E793" s="10">
        <f>MAX(0,('1-Input'!$B$10-C793-D793))/(1-'P-Parametri'!$B$31*MAX(0,IF(F792&lt;=0,0,(F792-G792)/F792)))</f>
        <v>13625.842653179339</v>
      </c>
      <c r="F793" s="10">
        <f>((F792-E793+MAX(0,-('1-Input'!$B$10-C793-D793)))*(1+B793))*(1-'P-Parametri'!$B$32)</f>
        <v>157947.77747787721</v>
      </c>
      <c r="G793" s="10">
        <f>IF(F792&lt;=0,G792,G792*(1-E793/F792))+MAX(0,-('1-Input'!$B$10-C793-D793))</f>
        <v>75612.661622591011</v>
      </c>
      <c r="H793" s="9">
        <f t="shared" si="21"/>
        <v>1</v>
      </c>
    </row>
    <row r="794" spans="1:8">
      <c r="A794" s="9">
        <f t="shared" si="20"/>
        <v>28</v>
      </c>
      <c r="B794" s="12">
        <f>IF($A794='P-Parametri'!$C$47,'P-Parametri'!$B$34,IF($A794='P-Parametri'!$C$48,'P-Parametri'!$C$34,'P-Parametri'!$C$52))</f>
        <v>4.8525513124279884E-2</v>
      </c>
      <c r="C794" s="10">
        <f>IF($A794&lt;='1-Input'!$B$26,0,IF($A794='1-Input'!$B$26+1,('1-Input'!$B$23+'5-Leve'!$O$9)*'1-Input'!$B$27,'1-Input'!$B$23+'5-Leve'!$O$9))</f>
        <v>17142.166962516116</v>
      </c>
      <c r="D794" s="10">
        <f>IF(AND($A794&gt;=1,$A794&lt;1+'1-Input'!$C$12),'5-Leve'!$N$9,0)</f>
        <v>0</v>
      </c>
      <c r="E794" s="10">
        <f>MAX(0,('1-Input'!$B$10-C794-D794))/(1-'P-Parametri'!$B$31*MAX(0,IF(F793&lt;=0,0,(F793-G793)/F793)))</f>
        <v>13716.929062873993</v>
      </c>
      <c r="F794" s="10">
        <f>((F793-E794+MAX(0,-('1-Input'!$B$10-C794-D794)))*(1+B794))*(1-'P-Parametri'!$B$32)</f>
        <v>150927.2648940061</v>
      </c>
      <c r="G794" s="10">
        <f>IF(F793&lt;=0,G793,G793*(1-E794/F793))+MAX(0,-('1-Input'!$B$10-C794-D794))</f>
        <v>69046.101888140518</v>
      </c>
      <c r="H794" s="9">
        <f t="shared" si="21"/>
        <v>1</v>
      </c>
    </row>
    <row r="795" spans="1:8">
      <c r="A795" s="9">
        <f t="shared" si="20"/>
        <v>29</v>
      </c>
      <c r="B795" s="12">
        <f>IF($A795='P-Parametri'!$C$47,'P-Parametri'!$B$34,IF($A795='P-Parametri'!$C$48,'P-Parametri'!$C$34,'P-Parametri'!$C$52))</f>
        <v>4.8525513124279884E-2</v>
      </c>
      <c r="C795" s="10">
        <f>IF($A795&lt;='1-Input'!$B$26,0,IF($A795='1-Input'!$B$26+1,('1-Input'!$B$23+'5-Leve'!$O$9)*'1-Input'!$B$27,'1-Input'!$B$23+'5-Leve'!$O$9))</f>
        <v>17142.166962516116</v>
      </c>
      <c r="D795" s="10">
        <f>IF(AND($A795&gt;=1,$A795&lt;1+'1-Input'!$C$12),'5-Leve'!$N$9,0)</f>
        <v>0</v>
      </c>
      <c r="E795" s="10">
        <f>MAX(0,('1-Input'!$B$10-C795-D795))/(1-'P-Parametri'!$B$31*MAX(0,IF(F794&lt;=0,0,(F794-G794)/F794)))</f>
        <v>13805.119366335703</v>
      </c>
      <c r="F795" s="10">
        <f>((F794-E795+MAX(0,-('1-Input'!$B$10-C795-D795)))*(1+B795))*(1-'P-Parametri'!$B$32)</f>
        <v>143488.51586410255</v>
      </c>
      <c r="G795" s="10">
        <f>IF(F794&lt;=0,G794,G794*(1-E795/F794))+MAX(0,-('1-Input'!$B$10-C795-D795))</f>
        <v>62730.545325081046</v>
      </c>
      <c r="H795" s="9">
        <f t="shared" si="21"/>
        <v>1</v>
      </c>
    </row>
    <row r="796" spans="1:8">
      <c r="A796" s="9">
        <f t="shared" si="20"/>
        <v>30</v>
      </c>
      <c r="B796" s="12">
        <f>IF($A796='P-Parametri'!$C$47,'P-Parametri'!$B$34,IF($A796='P-Parametri'!$C$48,'P-Parametri'!$C$34,'P-Parametri'!$C$52))</f>
        <v>4.8525513124279884E-2</v>
      </c>
      <c r="C796" s="10">
        <f>IF($A796&lt;='1-Input'!$B$26,0,IF($A796='1-Input'!$B$26+1,('1-Input'!$B$23+'5-Leve'!$O$9)*'1-Input'!$B$27,'1-Input'!$B$23+'5-Leve'!$O$9))</f>
        <v>17142.166962516116</v>
      </c>
      <c r="D796" s="10">
        <f>IF(AND($A796&gt;=1,$A796&lt;1+'1-Input'!$C$12),'5-Leve'!$N$9,0)</f>
        <v>0</v>
      </c>
      <c r="E796" s="10">
        <f>MAX(0,('1-Input'!$B$10-C796-D796))/(1-'P-Parametri'!$B$31*MAX(0,IF(F795&lt;=0,0,(F795-G795)/F795)))</f>
        <v>13890.462998585794</v>
      </c>
      <c r="F796" s="10">
        <f>((F795-E796+MAX(0,-('1-Input'!$B$10-C796-D796)))*(1+B796))*(1-'P-Parametri'!$B$32)</f>
        <v>135615.09115096205</v>
      </c>
      <c r="G796" s="10">
        <f>IF(F795&lt;=0,G795,G795*(1-E796/F795))+MAX(0,-('1-Input'!$B$10-C796-D796))</f>
        <v>56657.889869194907</v>
      </c>
      <c r="H796" s="9">
        <f t="shared" si="21"/>
        <v>1</v>
      </c>
    </row>
    <row r="797" spans="1:8">
      <c r="A797" s="9">
        <f t="shared" si="20"/>
        <v>31</v>
      </c>
      <c r="B797" s="12">
        <f>IF($A797='P-Parametri'!$C$47,'P-Parametri'!$B$34,IF($A797='P-Parametri'!$C$48,'P-Parametri'!$C$34,'P-Parametri'!$C$52))</f>
        <v>4.8525513124279884E-2</v>
      </c>
      <c r="C797" s="10">
        <f>IF($A797&lt;='1-Input'!$B$26,0,IF($A797='1-Input'!$B$26+1,('1-Input'!$B$23+'5-Leve'!$O$9)*'1-Input'!$B$27,'1-Input'!$B$23+'5-Leve'!$O$9))</f>
        <v>17142.166962516116</v>
      </c>
      <c r="D797" s="10">
        <f>IF(AND($A797&gt;=1,$A797&lt;1+'1-Input'!$C$12),'5-Leve'!$N$9,0)</f>
        <v>0</v>
      </c>
      <c r="E797" s="10">
        <f>MAX(0,('1-Input'!$B$10-C797-D797))/(1-'P-Parametri'!$B$31*MAX(0,IF(F796&lt;=0,0,(F796-G796)/F796)))</f>
        <v>13973.011927505499</v>
      </c>
      <c r="F797" s="10">
        <f>((F796-E797+MAX(0,-('1-Input'!$B$10-C797-D797)))*(1+B797))*(1-'P-Parametri'!$B$32)</f>
        <v>127289.73388820852</v>
      </c>
      <c r="G797" s="10">
        <f>IF(F796&lt;=0,G796,G796*(1-E797/F796))+MAX(0,-('1-Input'!$B$10-C797-D797))</f>
        <v>50820.181364849464</v>
      </c>
      <c r="H797" s="9">
        <f t="shared" si="21"/>
        <v>1</v>
      </c>
    </row>
    <row r="798" spans="1:8">
      <c r="A798" s="9">
        <f t="shared" si="20"/>
        <v>32</v>
      </c>
      <c r="B798" s="12">
        <f>IF($A798='P-Parametri'!$C$47,'P-Parametri'!$B$34,IF($A798='P-Parametri'!$C$48,'P-Parametri'!$C$34,'P-Parametri'!$C$52))</f>
        <v>4.8525513124279884E-2</v>
      </c>
      <c r="C798" s="10">
        <f>IF($A798&lt;='1-Input'!$B$26,0,IF($A798='1-Input'!$B$26+1,('1-Input'!$B$23+'5-Leve'!$O$9)*'1-Input'!$B$27,'1-Input'!$B$23+'5-Leve'!$O$9))</f>
        <v>17142.166962516116</v>
      </c>
      <c r="D798" s="10">
        <f>IF(AND($A798&gt;=1,$A798&lt;1+'1-Input'!$C$12),'5-Leve'!$N$9,0)</f>
        <v>0</v>
      </c>
      <c r="E798" s="10">
        <f>MAX(0,('1-Input'!$B$10-C798-D798))/(1-'P-Parametri'!$B$31*MAX(0,IF(F797&lt;=0,0,(F797-G797)/F797)))</f>
        <v>14052.820339798674</v>
      </c>
      <c r="F798" s="10">
        <f>((F797-E798+MAX(0,-('1-Input'!$B$10-C798-D798)))*(1+B798))*(1-'P-Parametri'!$B$32)</f>
        <v>118494.32929719023</v>
      </c>
      <c r="G798" s="10">
        <f>IF(F797&lt;=0,G797,G797*(1-E798/F797))+MAX(0,-('1-Input'!$B$10-C798-D798))</f>
        <v>45209.619880107675</v>
      </c>
      <c r="H798" s="9">
        <f t="shared" si="21"/>
        <v>1</v>
      </c>
    </row>
    <row r="799" spans="1:8">
      <c r="A799" s="9">
        <f t="shared" si="20"/>
        <v>33</v>
      </c>
      <c r="B799" s="12">
        <f>IF($A799='P-Parametri'!$C$47,'P-Parametri'!$B$34,IF($A799='P-Parametri'!$C$48,'P-Parametri'!$C$34,'P-Parametri'!$C$52))</f>
        <v>4.8525513124279884E-2</v>
      </c>
      <c r="C799" s="10">
        <f>IF($A799&lt;='1-Input'!$B$26,0,IF($A799='1-Input'!$B$26+1,('1-Input'!$B$23+'5-Leve'!$O$9)*'1-Input'!$B$27,'1-Input'!$B$23+'5-Leve'!$O$9))</f>
        <v>17142.166962516116</v>
      </c>
      <c r="D799" s="10">
        <f>IF(AND($A799&gt;=1,$A799&lt;1+'1-Input'!$C$12),'5-Leve'!$N$9,0)</f>
        <v>0</v>
      </c>
      <c r="E799" s="10">
        <f>MAX(0,('1-Input'!$B$10-C799-D799))/(1-'P-Parametri'!$B$31*MAX(0,IF(F798&lt;=0,0,(F798-G798)/F798)))</f>
        <v>14129.944340294292</v>
      </c>
      <c r="F799" s="10">
        <f>((F798-E799+MAX(0,-('1-Input'!$B$10-C799-D799)))*(1+B799))*(1-'P-Parametri'!$B$32)</f>
        <v>109209.86284825152</v>
      </c>
      <c r="G799" s="10">
        <f>IF(F798&lt;=0,G798,G798*(1-E799/F798))+MAX(0,-('1-Input'!$B$10-C799-D799))</f>
        <v>39818.565166007269</v>
      </c>
      <c r="H799" s="9">
        <f t="shared" si="21"/>
        <v>1</v>
      </c>
    </row>
    <row r="800" spans="1:8">
      <c r="A800" s="9">
        <f t="shared" si="20"/>
        <v>34</v>
      </c>
      <c r="B800" s="12">
        <f>IF($A800='P-Parametri'!$C$47,'P-Parametri'!$B$34,IF($A800='P-Parametri'!$C$48,'P-Parametri'!$C$34,'P-Parametri'!$C$52))</f>
        <v>4.8525513124279884E-2</v>
      </c>
      <c r="C800" s="10">
        <f>IF($A800&lt;='1-Input'!$B$26,0,IF($A800='1-Input'!$B$26+1,('1-Input'!$B$23+'5-Leve'!$O$9)*'1-Input'!$B$27,'1-Input'!$B$23+'5-Leve'!$O$9))</f>
        <v>17142.166962516116</v>
      </c>
      <c r="D800" s="10">
        <f>IF(AND($A800&gt;=1,$A800&lt;1+'1-Input'!$C$12),'5-Leve'!$N$9,0)</f>
        <v>0</v>
      </c>
      <c r="E800" s="10">
        <f>MAX(0,('1-Input'!$B$10-C800-D800))/(1-'P-Parametri'!$B$31*MAX(0,IF(F799&lt;=0,0,(F799-G799)/F799)))</f>
        <v>14204.441665294227</v>
      </c>
      <c r="F800" s="10">
        <f>((F799-E800+MAX(0,-('1-Input'!$B$10-C800-D800)))*(1+B800))*(1-'P-Parametri'!$B$32)</f>
        <v>99416.376779457729</v>
      </c>
      <c r="G800" s="10">
        <f>IF(F799&lt;=0,G799,G799*(1-E800/F799))+MAX(0,-('1-Input'!$B$10-C800-D800))</f>
        <v>34639.541299983597</v>
      </c>
      <c r="H800" s="9">
        <f t="shared" si="21"/>
        <v>1</v>
      </c>
    </row>
    <row r="801" spans="1:8">
      <c r="A801" s="9">
        <f t="shared" si="20"/>
        <v>35</v>
      </c>
      <c r="B801" s="12">
        <f>IF($A801='P-Parametri'!$C$47,'P-Parametri'!$B$34,IF($A801='P-Parametri'!$C$48,'P-Parametri'!$C$34,'P-Parametri'!$C$52))</f>
        <v>4.8525513124279884E-2</v>
      </c>
      <c r="C801" s="10">
        <f>IF($A801&lt;='1-Input'!$B$26,0,IF($A801='1-Input'!$B$26+1,('1-Input'!$B$23+'5-Leve'!$O$9)*'1-Input'!$B$27,'1-Input'!$B$23+'5-Leve'!$O$9))</f>
        <v>17142.166962516116</v>
      </c>
      <c r="D801" s="10">
        <f>IF(AND($A801&gt;=1,$A801&lt;1+'1-Input'!$C$12),'5-Leve'!$N$9,0)</f>
        <v>0</v>
      </c>
      <c r="E801" s="10">
        <f>MAX(0,('1-Input'!$B$10-C801-D801))/(1-'P-Parametri'!$B$31*MAX(0,IF(F800&lt;=0,0,(F800-G800)/F800)))</f>
        <v>14276.371410489441</v>
      </c>
      <c r="F801" s="10">
        <f>((F800-E801+MAX(0,-('1-Input'!$B$10-C801-D801)))*(1+B801))*(1-'P-Parametri'!$B$32)</f>
        <v>89092.924881267609</v>
      </c>
      <c r="G801" s="10">
        <f>IF(F800&lt;=0,G800,G800*(1-E801/F800))+MAX(0,-('1-Input'!$B$10-C801-D801))</f>
        <v>29665.240554900141</v>
      </c>
      <c r="H801" s="9">
        <f t="shared" si="21"/>
        <v>1</v>
      </c>
    </row>
    <row r="802" spans="1:8">
      <c r="A802" s="9">
        <f t="shared" si="20"/>
        <v>36</v>
      </c>
      <c r="B802" s="12">
        <f>IF($A802='P-Parametri'!$C$47,'P-Parametri'!$B$34,IF($A802='P-Parametri'!$C$48,'P-Parametri'!$C$34,'P-Parametri'!$C$52))</f>
        <v>4.8525513124279884E-2</v>
      </c>
      <c r="C802" s="10">
        <f>IF($A802&lt;='1-Input'!$B$26,0,IF($A802='1-Input'!$B$26+1,('1-Input'!$B$23+'5-Leve'!$O$9)*'1-Input'!$B$27,'1-Input'!$B$23+'5-Leve'!$O$9))</f>
        <v>17142.166962516116</v>
      </c>
      <c r="D802" s="10">
        <f>IF(AND($A802&gt;=1,$A802&lt;1+'1-Input'!$C$12),'5-Leve'!$N$9,0)</f>
        <v>0</v>
      </c>
      <c r="E802" s="10">
        <f>MAX(0,('1-Input'!$B$10-C802-D802))/(1-'P-Parametri'!$B$31*MAX(0,IF(F801&lt;=0,0,(F801-G801)/F801)))</f>
        <v>14345.793773799853</v>
      </c>
      <c r="F802" s="10">
        <f>((F801-E802+MAX(0,-('1-Input'!$B$10-C802-D802)))*(1+B802))*(1-'P-Parametri'!$B$32)</f>
        <v>78217.525451027395</v>
      </c>
      <c r="G802" s="10">
        <f>IF(F801&lt;=0,G801,G801*(1-E802/F801))+MAX(0,-('1-Input'!$B$10-C802-D802))</f>
        <v>24888.526536161706</v>
      </c>
      <c r="H802" s="9">
        <f t="shared" si="21"/>
        <v>1</v>
      </c>
    </row>
    <row r="803" spans="1:8">
      <c r="A803" s="9">
        <f t="shared" si="20"/>
        <v>37</v>
      </c>
      <c r="B803" s="12">
        <f>IF($A803='P-Parametri'!$C$47,'P-Parametri'!$B$34,IF($A803='P-Parametri'!$C$48,'P-Parametri'!$C$34,'P-Parametri'!$C$52))</f>
        <v>4.8525513124279884E-2</v>
      </c>
      <c r="C803" s="10">
        <f>IF($A803&lt;='1-Input'!$B$26,0,IF($A803='1-Input'!$B$26+1,('1-Input'!$B$23+'5-Leve'!$O$9)*'1-Input'!$B$27,'1-Input'!$B$23+'5-Leve'!$O$9))</f>
        <v>17142.166962516116</v>
      </c>
      <c r="D803" s="10">
        <f>IF(AND($A803&gt;=1,$A803&lt;1+'1-Input'!$C$12),'5-Leve'!$N$9,0)</f>
        <v>0</v>
      </c>
      <c r="E803" s="10">
        <f>MAX(0,('1-Input'!$B$10-C803-D803))/(1-'P-Parametri'!$B$31*MAX(0,IF(F802&lt;=0,0,(F802-G802)/F802)))</f>
        <v>14412.769813340326</v>
      </c>
      <c r="F803" s="10">
        <f>((F802-E803+MAX(0,-('1-Input'!$B$10-C803-D803)))*(1+B803))*(1-'P-Parametri'!$B$32)</f>
        <v>66767.112316485582</v>
      </c>
      <c r="G803" s="10">
        <f>IF(F802&lt;=0,G802,G802*(1-E803/F802))+MAX(0,-('1-Input'!$B$10-C803-D803))</f>
        <v>20302.436629961543</v>
      </c>
      <c r="H803" s="9">
        <f t="shared" si="21"/>
        <v>1</v>
      </c>
    </row>
    <row r="804" spans="1:8">
      <c r="A804" s="9">
        <f t="shared" si="20"/>
        <v>38</v>
      </c>
      <c r="B804" s="12">
        <f>IF($A804='P-Parametri'!$C$47,'P-Parametri'!$B$34,IF($A804='P-Parametri'!$C$48,'P-Parametri'!$C$34,'P-Parametri'!$C$52))</f>
        <v>4.8525513124279884E-2</v>
      </c>
      <c r="C804" s="10">
        <f>IF($A804&lt;='1-Input'!$B$26,0,IF($A804='1-Input'!$B$26+1,('1-Input'!$B$23+'5-Leve'!$O$9)*'1-Input'!$B$27,'1-Input'!$B$23+'5-Leve'!$O$9))</f>
        <v>17142.166962516116</v>
      </c>
      <c r="D804" s="10">
        <f>IF(AND($A804&gt;=1,$A804&lt;1+'1-Input'!$C$12),'5-Leve'!$N$9,0)</f>
        <v>0</v>
      </c>
      <c r="E804" s="10">
        <f>MAX(0,('1-Input'!$B$10-C804-D804))/(1-'P-Parametri'!$B$31*MAX(0,IF(F803&lt;=0,0,(F803-G803)/F803)))</f>
        <v>14477.361220577415</v>
      </c>
      <c r="F804" s="10">
        <f>((F803-E804+MAX(0,-('1-Input'!$B$10-C804-D804)))*(1+B804))*(1-'P-Parametri'!$B$32)</f>
        <v>54717.483822780036</v>
      </c>
      <c r="G804" s="10">
        <f>IF(F803&lt;=0,G803,G803*(1-E804/F803))+MAX(0,-('1-Input'!$B$10-C804-D804))</f>
        <v>15900.18380589771</v>
      </c>
      <c r="H804" s="9">
        <f t="shared" si="21"/>
        <v>1</v>
      </c>
    </row>
    <row r="805" spans="1:8">
      <c r="A805" s="9">
        <f t="shared" si="20"/>
        <v>39</v>
      </c>
      <c r="B805" s="12">
        <f>IF($A805='P-Parametri'!$C$47,'P-Parametri'!$B$34,IF($A805='P-Parametri'!$C$48,'P-Parametri'!$C$34,'P-Parametri'!$C$52))</f>
        <v>4.8525513124279884E-2</v>
      </c>
      <c r="C805" s="10">
        <f>IF($A805&lt;='1-Input'!$B$26,0,IF($A805='1-Input'!$B$26+1,('1-Input'!$B$23+'5-Leve'!$O$9)*'1-Input'!$B$27,'1-Input'!$B$23+'5-Leve'!$O$9))</f>
        <v>17142.166962516116</v>
      </c>
      <c r="D805" s="10">
        <f>IF(AND($A805&gt;=1,$A805&lt;1+'1-Input'!$C$12),'5-Leve'!$N$9,0)</f>
        <v>0</v>
      </c>
      <c r="E805" s="10">
        <f>MAX(0,('1-Input'!$B$10-C805-D805))/(1-'P-Parametri'!$B$31*MAX(0,IF(F804&lt;=0,0,(F804-G804)/F804)))</f>
        <v>14539.630108618614</v>
      </c>
      <c r="F805" s="10">
        <f>((F804-E805+MAX(0,-('1-Input'!$B$10-C805-D805)))*(1+B805))*(1-'P-Parametri'!$B$32)</f>
        <v>42043.249672509613</v>
      </c>
      <c r="G805" s="10">
        <f>IF(F804&lt;=0,G804,G804*(1-E805/F804))+MAX(0,-('1-Input'!$B$10-C805-D805))</f>
        <v>11675.157817028057</v>
      </c>
      <c r="H805" s="9">
        <f t="shared" si="21"/>
        <v>1</v>
      </c>
    </row>
    <row r="806" spans="1:8">
      <c r="A806" s="9">
        <f t="shared" si="20"/>
        <v>40</v>
      </c>
      <c r="B806" s="12">
        <f>IF($A806='P-Parametri'!$C$47,'P-Parametri'!$B$34,IF($A806='P-Parametri'!$C$48,'P-Parametri'!$C$34,'P-Parametri'!$C$52))</f>
        <v>4.8525513124279884E-2</v>
      </c>
      <c r="C806" s="10">
        <f>IF($A806&lt;='1-Input'!$B$26,0,IF($A806='1-Input'!$B$26+1,('1-Input'!$B$23+'5-Leve'!$O$9)*'1-Input'!$B$27,'1-Input'!$B$23+'5-Leve'!$O$9))</f>
        <v>17142.166962516116</v>
      </c>
      <c r="D806" s="10">
        <f>IF(AND($A806&gt;=1,$A806&lt;1+'1-Input'!$C$12),'5-Leve'!$N$9,0)</f>
        <v>0</v>
      </c>
      <c r="E806" s="10">
        <f>MAX(0,('1-Input'!$B$10-C806-D806))/(1-'P-Parametri'!$B$31*MAX(0,IF(F805&lt;=0,0,(F805-G805)/F805)))</f>
        <v>14599.638815467437</v>
      </c>
      <c r="F806" s="10">
        <f>((F805-E806+MAX(0,-('1-Input'!$B$10-C806-D806)))*(1+B806))*(1-'P-Parametri'!$B$32)</f>
        <v>28717.775503551482</v>
      </c>
      <c r="G806" s="10">
        <f>IF(F805&lt;=0,G805,G805*(1-E806/F805))+MAX(0,-('1-Input'!$B$10-C806-D806))</f>
        <v>7620.9258399588989</v>
      </c>
      <c r="H806" s="9">
        <f t="shared" si="21"/>
        <v>1</v>
      </c>
    </row>
    <row r="807" spans="1:8">
      <c r="A807" s="9">
        <f t="shared" si="20"/>
        <v>41</v>
      </c>
      <c r="B807" s="12">
        <f>IF($A807='P-Parametri'!$C$47,'P-Parametri'!$B$34,IF($A807='P-Parametri'!$C$48,'P-Parametri'!$C$34,'P-Parametri'!$C$52))</f>
        <v>4.8525513124279884E-2</v>
      </c>
      <c r="C807" s="10">
        <f>IF($A807&lt;='1-Input'!$B$26,0,IF($A807='1-Input'!$B$26+1,('1-Input'!$B$23+'5-Leve'!$O$9)*'1-Input'!$B$27,'1-Input'!$B$23+'5-Leve'!$O$9))</f>
        <v>17142.166962516116</v>
      </c>
      <c r="D807" s="10">
        <f>IF(AND($A807&gt;=1,$A807&lt;1+'1-Input'!$C$12),'5-Leve'!$N$9,0)</f>
        <v>0</v>
      </c>
      <c r="E807" s="10">
        <f>MAX(0,('1-Input'!$B$10-C807-D807))/(1-'P-Parametri'!$B$31*MAX(0,IF(F806&lt;=0,0,(F806-G806)/F806)))</f>
        <v>14657.44972198327</v>
      </c>
      <c r="F807" s="10">
        <f>((F806-E807+MAX(0,-('1-Input'!$B$10-C807-D807)))*(1+B807))*(1-'P-Parametri'!$B$32)</f>
        <v>14713.125084203723</v>
      </c>
      <c r="G807" s="10">
        <f>IF(F806&lt;=0,G806,G806*(1-E807/F806))+MAX(0,-('1-Input'!$B$10-C807-D807))</f>
        <v>3731.2325968194186</v>
      </c>
      <c r="H807" s="9">
        <f t="shared" si="21"/>
        <v>1</v>
      </c>
    </row>
    <row r="808" spans="1:8">
      <c r="A808" s="9">
        <f t="shared" si="20"/>
        <v>42</v>
      </c>
      <c r="B808" s="12">
        <f>IF($A808='P-Parametri'!$C$47,'P-Parametri'!$B$34,IF($A808='P-Parametri'!$C$48,'P-Parametri'!$C$34,'P-Parametri'!$C$52))</f>
        <v>4.8525513124279884E-2</v>
      </c>
      <c r="C808" s="10">
        <f>IF($A808&lt;='1-Input'!$B$26,0,IF($A808='1-Input'!$B$26+1,('1-Input'!$B$23+'5-Leve'!$O$9)*'1-Input'!$B$27,'1-Input'!$B$23+'5-Leve'!$O$9))</f>
        <v>17142.166962516116</v>
      </c>
      <c r="D808" s="10">
        <f>IF(AND($A808&gt;=1,$A808&lt;1+'1-Input'!$C$12),'5-Leve'!$N$9,0)</f>
        <v>0</v>
      </c>
      <c r="E808" s="10">
        <f>MAX(0,('1-Input'!$B$10-C808-D808))/(1-'P-Parametri'!$B$31*MAX(0,IF(F807&lt;=0,0,(F807-G807)/F807)))</f>
        <v>14713.125084203823</v>
      </c>
      <c r="F808" s="10">
        <f>((F807-E808+MAX(0,-('1-Input'!$B$10-C808-D808)))*(1+B808))*(1-'P-Parametri'!$B$32)</f>
        <v>-1.0468932562688082E-10</v>
      </c>
      <c r="G808" s="10">
        <f>IF(F807&lt;=0,G807,G807*(1-E808/F807))+MAX(0,-('1-Input'!$B$10-C808-D808))</f>
        <v>-2.5683502103169159E-11</v>
      </c>
      <c r="H808" s="9">
        <f t="shared" si="21"/>
        <v>0</v>
      </c>
    </row>
    <row r="809" spans="1:8" ht="30">
      <c r="A809" s="5" t="s">
        <v>184</v>
      </c>
      <c r="B809" s="18">
        <f>IFERROR('1-Input'!$B$5-1+MATCH(0,H766:H808,0)-1,"non si esaurisce")</f>
        <v>91</v>
      </c>
      <c r="D809" s="5" t="s">
        <v>185</v>
      </c>
      <c r="E809" s="10">
        <f>F808</f>
        <v>-1.0468932562688082E-10</v>
      </c>
    </row>
    <row r="812" spans="1:8">
      <c r="A812" s="2" t="s">
        <v>470</v>
      </c>
    </row>
    <row r="813" spans="1:8">
      <c r="A813" s="15" t="s">
        <v>176</v>
      </c>
      <c r="B813" s="15" t="s">
        <v>177</v>
      </c>
      <c r="C813" s="15" t="s">
        <v>178</v>
      </c>
      <c r="D813" s="15" t="s">
        <v>179</v>
      </c>
      <c r="E813" s="15" t="s">
        <v>180</v>
      </c>
      <c r="F813" s="15" t="s">
        <v>181</v>
      </c>
      <c r="G813" s="15" t="s">
        <v>182</v>
      </c>
      <c r="H813" s="15" t="s">
        <v>183</v>
      </c>
    </row>
    <row r="814" spans="1:8">
      <c r="A814" s="9">
        <f>0</f>
        <v>0</v>
      </c>
      <c r="E814" s="10">
        <f>0</f>
        <v>0</v>
      </c>
      <c r="F814" s="10">
        <f>'1-Input'!$B$8</f>
        <v>760000</v>
      </c>
      <c r="G814" s="10">
        <f>'1-Input'!$B$9</f>
        <v>586000</v>
      </c>
      <c r="H814" s="9">
        <f>1</f>
        <v>1</v>
      </c>
    </row>
    <row r="815" spans="1:8">
      <c r="A815" s="9">
        <f t="shared" ref="A815:A856" si="22">A814+1</f>
        <v>1</v>
      </c>
      <c r="B815" s="12">
        <f>IF($A815='P-Parametri'!$B$47,'P-Parametri'!$B$34,IF($A815='P-Parametri'!$B$48,'P-Parametri'!$C$34,'P-Parametri'!$B$50))</f>
        <v>0.01</v>
      </c>
      <c r="C815" s="10">
        <f>IF($A815&lt;='1-Input'!$B$26,0,IF($A815='1-Input'!$B$26+1,('1-Input'!$B$23+'5-Leve'!$I$10)*'1-Input'!$B$27,'1-Input'!$B$23+'5-Leve'!$I$10))</f>
        <v>0</v>
      </c>
      <c r="D815" s="10">
        <f>IF(AND($A815&gt;=1,$A815&lt;1+'1-Input'!$B$12),'5-Leve'!$H$10,0)</f>
        <v>10133.657434730139</v>
      </c>
      <c r="E815" s="10">
        <f>MAX(0,('1-Input'!$B$10-C815-D815))/(1-'P-Parametri'!$B$31*MAX(0,IF(F814&lt;=0,0,(F814-G814)/F814)))</f>
        <v>20060.468338470386</v>
      </c>
      <c r="F815" s="10">
        <f>((F814-E815+MAX(0,-('1-Input'!$B$10-C815-D815)))*(1+B815))*(1-'P-Parametri'!$B$32)</f>
        <v>745844.24912418867</v>
      </c>
      <c r="G815" s="10">
        <f>IF(F814&lt;=0,G814,G814*(1-E815/F814))+MAX(0,-('1-Input'!$B$10-C815-D815))</f>
        <v>570532.3230969162</v>
      </c>
      <c r="H815" s="9">
        <f t="shared" ref="H815:H856" si="23">IF(OR(F814&lt;=0,F814&lt;E815),0,1)</f>
        <v>1</v>
      </c>
    </row>
    <row r="816" spans="1:8">
      <c r="A816" s="9">
        <f t="shared" si="22"/>
        <v>2</v>
      </c>
      <c r="B816" s="12">
        <f>IF($A816='P-Parametri'!$B$47,'P-Parametri'!$B$34,IF($A816='P-Parametri'!$B$48,'P-Parametri'!$C$34,'P-Parametri'!$B$50))</f>
        <v>0.01</v>
      </c>
      <c r="C816" s="10">
        <f>IF($A816&lt;='1-Input'!$B$26,0,IF($A816='1-Input'!$B$26+1,('1-Input'!$B$23+'5-Leve'!$I$10)*'1-Input'!$B$27,'1-Input'!$B$23+'5-Leve'!$I$10))</f>
        <v>0</v>
      </c>
      <c r="D816" s="10">
        <f>IF(AND($A816&gt;=1,$A816&lt;1+'1-Input'!$B$12),'5-Leve'!$H$10,0)</f>
        <v>10133.657434730139</v>
      </c>
      <c r="E816" s="10">
        <f>MAX(0,('1-Input'!$B$10-C816-D816))/(1-'P-Parametri'!$B$31*MAX(0,IF(F815&lt;=0,0,(F815-G815)/F815)))</f>
        <v>20094.37900213158</v>
      </c>
      <c r="F816" s="10">
        <f>((F815-E816+MAX(0,-('1-Input'!$B$10-C816-D816)))*(1+B816))*(1-'P-Parametri'!$B$32)</f>
        <v>731541.3540856312</v>
      </c>
      <c r="G816" s="10">
        <f>IF(F815&lt;=0,G815,G815*(1-E816/F815))+MAX(0,-('1-Input'!$B$10-C816-D816))</f>
        <v>555161.16115963738</v>
      </c>
      <c r="H816" s="9">
        <f t="shared" si="23"/>
        <v>1</v>
      </c>
    </row>
    <row r="817" spans="1:8">
      <c r="A817" s="9">
        <f t="shared" si="22"/>
        <v>3</v>
      </c>
      <c r="B817" s="12">
        <f>IF($A817='P-Parametri'!$B$47,'P-Parametri'!$B$34,IF($A817='P-Parametri'!$B$48,'P-Parametri'!$C$34,'P-Parametri'!$B$50))</f>
        <v>0.01</v>
      </c>
      <c r="C817" s="10">
        <f>IF($A817&lt;='1-Input'!$B$26,0,IF($A817='1-Input'!$B$26+1,('1-Input'!$B$23+'5-Leve'!$I$10)*'1-Input'!$B$27,'1-Input'!$B$23+'5-Leve'!$I$10))</f>
        <v>0</v>
      </c>
      <c r="D817" s="10">
        <f>IF(AND($A817&gt;=1,$A817&lt;1+'1-Input'!$B$12),'5-Leve'!$H$10,0)</f>
        <v>10133.657434730139</v>
      </c>
      <c r="E817" s="10">
        <f>MAX(0,('1-Input'!$B$10-C817-D817))/(1-'P-Parametri'!$B$31*MAX(0,IF(F816&lt;=0,0,(F816-G816)/F816)))</f>
        <v>20128.134680177089</v>
      </c>
      <c r="F817" s="10">
        <f>((F816-E817+MAX(0,-('1-Input'!$B$10-C817-D817)))*(1+B817))*(1-'P-Parametri'!$B$32)</f>
        <v>717090.29689630959</v>
      </c>
      <c r="G817" s="10">
        <f>IF(F816&lt;=0,G816,G816*(1-E817/F816))+MAX(0,-('1-Input'!$B$10-C817-D817))</f>
        <v>539886.07307525736</v>
      </c>
      <c r="H817" s="9">
        <f t="shared" si="23"/>
        <v>1</v>
      </c>
    </row>
    <row r="818" spans="1:8">
      <c r="A818" s="9">
        <f t="shared" si="22"/>
        <v>4</v>
      </c>
      <c r="B818" s="12">
        <f>IF($A818='P-Parametri'!$B$47,'P-Parametri'!$B$34,IF($A818='P-Parametri'!$B$48,'P-Parametri'!$C$34,'P-Parametri'!$B$50))</f>
        <v>0.01</v>
      </c>
      <c r="C818" s="10">
        <f>IF($A818&lt;='1-Input'!$B$26,0,IF($A818='1-Input'!$B$26+1,('1-Input'!$B$23+'5-Leve'!$I$10)*'1-Input'!$B$27,'1-Input'!$B$23+'5-Leve'!$I$10))</f>
        <v>0</v>
      </c>
      <c r="D818" s="10">
        <f>IF(AND($A818&gt;=1,$A818&lt;1+'1-Input'!$B$12),'5-Leve'!$H$10,0)</f>
        <v>10133.657434730139</v>
      </c>
      <c r="E818" s="10">
        <f>MAX(0,('1-Input'!$B$10-C818-D818))/(1-'P-Parametri'!$B$31*MAX(0,IF(F817&lt;=0,0,(F817-G817)/F817)))</f>
        <v>20161.735373742915</v>
      </c>
      <c r="F818" s="10">
        <f>((F817-E818+MAX(0,-('1-Input'!$B$10-C818-D818)))*(1+B818))*(1-'P-Parametri'!$B$32)</f>
        <v>702490.05144351674</v>
      </c>
      <c r="G818" s="10">
        <f>IF(F817&lt;=0,G817,G817*(1-E818/F817))+MAX(0,-('1-Input'!$B$10-C818-D818))</f>
        <v>524706.61773410311</v>
      </c>
      <c r="H818" s="9">
        <f t="shared" si="23"/>
        <v>1</v>
      </c>
    </row>
    <row r="819" spans="1:8">
      <c r="A819" s="9">
        <f t="shared" si="22"/>
        <v>5</v>
      </c>
      <c r="B819" s="12">
        <f>IF($A819='P-Parametri'!$B$47,'P-Parametri'!$B$34,IF($A819='P-Parametri'!$B$48,'P-Parametri'!$C$34,'P-Parametri'!$B$50))</f>
        <v>0.01</v>
      </c>
      <c r="C819" s="10">
        <f>IF($A819&lt;='1-Input'!$B$26,0,IF($A819='1-Input'!$B$26+1,('1-Input'!$B$23+'5-Leve'!$I$10)*'1-Input'!$B$27,'1-Input'!$B$23+'5-Leve'!$I$10))</f>
        <v>0</v>
      </c>
      <c r="D819" s="10">
        <f>IF(AND($A819&gt;=1,$A819&lt;1+'1-Input'!$B$12),'5-Leve'!$H$10,0)</f>
        <v>10133.657434730139</v>
      </c>
      <c r="E819" s="10">
        <f>MAX(0,('1-Input'!$B$10-C819-D819))/(1-'P-Parametri'!$B$31*MAX(0,IF(F818&lt;=0,0,(F818-G818)/F818)))</f>
        <v>20195.181093700845</v>
      </c>
      <c r="F819" s="10">
        <f>((F818-E819+MAX(0,-('1-Input'!$B$10-C819-D819)))*(1+B819))*(1-'P-Parametri'!$B$32)</f>
        <v>687739.58341520745</v>
      </c>
      <c r="G819" s="10">
        <f>IF(F818&lt;=0,G818,G818*(1-E819/F818))+MAX(0,-('1-Input'!$B$10-C819-D819))</f>
        <v>509622.35405744455</v>
      </c>
      <c r="H819" s="9">
        <f t="shared" si="23"/>
        <v>1</v>
      </c>
    </row>
    <row r="820" spans="1:8">
      <c r="A820" s="9">
        <f t="shared" si="22"/>
        <v>6</v>
      </c>
      <c r="B820" s="12">
        <f>IF($A820='P-Parametri'!$B$47,'P-Parametri'!$B$34,IF($A820='P-Parametri'!$B$48,'P-Parametri'!$C$34,'P-Parametri'!$B$50))</f>
        <v>0.01</v>
      </c>
      <c r="C820" s="10">
        <f>IF($A820&lt;='1-Input'!$B$26,0,IF($A820='1-Input'!$B$26+1,('1-Input'!$B$23+'5-Leve'!$I$10)*'1-Input'!$B$27,'1-Input'!$B$23+'5-Leve'!$I$10))</f>
        <v>0</v>
      </c>
      <c r="D820" s="10">
        <f>IF(AND($A820&gt;=1,$A820&lt;1+'1-Input'!$B$12),'5-Leve'!$H$10,0)</f>
        <v>0</v>
      </c>
      <c r="E820" s="10">
        <f>MAX(0,('1-Input'!$B$10-C820-D820))/(1-'P-Parametri'!$B$31*MAX(0,IF(F819&lt;=0,0,(F819-G819)/F819)))</f>
        <v>31093.768276865681</v>
      </c>
      <c r="F820" s="10">
        <f>((F819-E820+MAX(0,-('1-Input'!$B$10-C820-D820)))*(1+B820))*(1-'P-Parametri'!$B$32)</f>
        <v>661885.8487431457</v>
      </c>
      <c r="G820" s="10">
        <f>IF(F819&lt;=0,G819,G819*(1-E820/F819))+MAX(0,-('1-Input'!$B$10-C820-D820))</f>
        <v>486581.54069160071</v>
      </c>
      <c r="H820" s="9">
        <f t="shared" si="23"/>
        <v>1</v>
      </c>
    </row>
    <row r="821" spans="1:8">
      <c r="A821" s="9">
        <f t="shared" si="22"/>
        <v>7</v>
      </c>
      <c r="B821" s="12">
        <f>IF($A821='P-Parametri'!$B$47,'P-Parametri'!$B$34,IF($A821='P-Parametri'!$B$48,'P-Parametri'!$C$34,'P-Parametri'!$B$50))</f>
        <v>0.01</v>
      </c>
      <c r="C821" s="10">
        <f>IF($A821&lt;='1-Input'!$B$26,0,IF($A821='1-Input'!$B$26+1,('1-Input'!$B$23+'5-Leve'!$I$10)*'1-Input'!$B$27,'1-Input'!$B$23+'5-Leve'!$I$10))</f>
        <v>0</v>
      </c>
      <c r="D821" s="10">
        <f>IF(AND($A821&gt;=1,$A821&lt;1+'1-Input'!$B$12),'5-Leve'!$H$10,0)</f>
        <v>0</v>
      </c>
      <c r="E821" s="10">
        <f>MAX(0,('1-Input'!$B$10-C821-D821))/(1-'P-Parametri'!$B$31*MAX(0,IF(F820&lt;=0,0,(F820-G820)/F820)))</f>
        <v>31144.702339376607</v>
      </c>
      <c r="F821" s="10">
        <f>((F820-E821+MAX(0,-('1-Input'!$B$10-C821-D821)))*(1+B821))*(1-'P-Parametri'!$B$32)</f>
        <v>635774.46075207123</v>
      </c>
      <c r="G821" s="10">
        <f>IF(F820&lt;=0,G820,G820*(1-E821/F820))+MAX(0,-('1-Input'!$B$10-C821-D821))</f>
        <v>463685.69350367255</v>
      </c>
      <c r="H821" s="9">
        <f t="shared" si="23"/>
        <v>1</v>
      </c>
    </row>
    <row r="822" spans="1:8">
      <c r="A822" s="9">
        <f t="shared" si="22"/>
        <v>8</v>
      </c>
      <c r="B822" s="12">
        <f>IF($A822='P-Parametri'!$B$47,'P-Parametri'!$B$34,IF($A822='P-Parametri'!$B$48,'P-Parametri'!$C$34,'P-Parametri'!$B$50))</f>
        <v>0.01</v>
      </c>
      <c r="C822" s="10">
        <f>IF($A822&lt;='1-Input'!$B$26,0,IF($A822='1-Input'!$B$26+1,('1-Input'!$B$23+'5-Leve'!$I$10)*'1-Input'!$B$27,'1-Input'!$B$23+'5-Leve'!$I$10))</f>
        <v>0</v>
      </c>
      <c r="D822" s="10">
        <f>IF(AND($A822&gt;=1,$A822&lt;1+'1-Input'!$B$12),'5-Leve'!$H$10,0)</f>
        <v>0</v>
      </c>
      <c r="E822" s="10">
        <f>MAX(0,('1-Input'!$B$10-C822-D822))/(1-'P-Parametri'!$B$31*MAX(0,IF(F821&lt;=0,0,(F821-G821)/F821)))</f>
        <v>31195.398326008148</v>
      </c>
      <c r="F822" s="10">
        <f>((F821-E822+MAX(0,-('1-Input'!$B$10-C822-D822)))*(1+B822))*(1-'P-Parametri'!$B$32)</f>
        <v>609403.60334422311</v>
      </c>
      <c r="G822" s="10">
        <f>IF(F821&lt;=0,G821,G821*(1-E822/F821))+MAX(0,-('1-Input'!$B$10-C822-D822))</f>
        <v>440934.13489308039</v>
      </c>
      <c r="H822" s="9">
        <f t="shared" si="23"/>
        <v>1</v>
      </c>
    </row>
    <row r="823" spans="1:8">
      <c r="A823" s="9">
        <f t="shared" si="22"/>
        <v>9</v>
      </c>
      <c r="B823" s="12">
        <f>IF($A823='P-Parametri'!$B$47,'P-Parametri'!$B$34,IF($A823='P-Parametri'!$B$48,'P-Parametri'!$C$34,'P-Parametri'!$B$50))</f>
        <v>0.01</v>
      </c>
      <c r="C823" s="10">
        <f>IF($A823&lt;='1-Input'!$B$26,0,IF($A823='1-Input'!$B$26+1,('1-Input'!$B$23+'5-Leve'!$I$10)*'1-Input'!$B$27,'1-Input'!$B$23+'5-Leve'!$I$10))</f>
        <v>0</v>
      </c>
      <c r="D823" s="10">
        <f>IF(AND($A823&gt;=1,$A823&lt;1+'1-Input'!$B$12),'5-Leve'!$H$10,0)</f>
        <v>0</v>
      </c>
      <c r="E823" s="10">
        <f>MAX(0,('1-Input'!$B$10-C823-D823))/(1-'P-Parametri'!$B$31*MAX(0,IF(F822&lt;=0,0,(F822-G822)/F822)))</f>
        <v>31245.85631193197</v>
      </c>
      <c r="F823" s="10">
        <f>((F822-E823+MAX(0,-('1-Input'!$B$10-C823-D823)))*(1+B823))*(1-'P-Parametri'!$B$32)</f>
        <v>582771.44585360889</v>
      </c>
      <c r="G823" s="10">
        <f>IF(F822&lt;=0,G822,G822*(1-E823/F822))+MAX(0,-('1-Input'!$B$10-C823-D823))</f>
        <v>418326.18747319444</v>
      </c>
      <c r="H823" s="9">
        <f t="shared" si="23"/>
        <v>1</v>
      </c>
    </row>
    <row r="824" spans="1:8">
      <c r="A824" s="9">
        <f t="shared" si="22"/>
        <v>10</v>
      </c>
      <c r="B824" s="12">
        <f>IF($A824='P-Parametri'!$B$47,'P-Parametri'!$B$34,IF($A824='P-Parametri'!$B$48,'P-Parametri'!$C$34,'P-Parametri'!$B$50))</f>
        <v>0.01</v>
      </c>
      <c r="C824" s="10">
        <f>IF($A824&lt;='1-Input'!$B$26,0,IF($A824='1-Input'!$B$26+1,('1-Input'!$B$23+'5-Leve'!$I$10)*'1-Input'!$B$27,'1-Input'!$B$23+'5-Leve'!$I$10))</f>
        <v>0</v>
      </c>
      <c r="D824" s="10">
        <f>IF(AND($A824&gt;=1,$A824&lt;1+'1-Input'!$B$12),'5-Leve'!$H$10,0)</f>
        <v>0</v>
      </c>
      <c r="E824" s="10">
        <f>MAX(0,('1-Input'!$B$10-C824-D824))/(1-'P-Parametri'!$B$31*MAX(0,IF(F823&lt;=0,0,(F823-G823)/F823)))</f>
        <v>31296.076386580688</v>
      </c>
      <c r="F824" s="10">
        <f>((F823-E824+MAX(0,-('1-Input'!$B$10-C824-D824)))*(1+B824))*(1-'P-Parametri'!$B$32)</f>
        <v>555876.14291537507</v>
      </c>
      <c r="G824" s="10">
        <f>IF(F823&lt;=0,G823,G823*(1-E824/F823))+MAX(0,-('1-Input'!$B$10-C824-D824))</f>
        <v>395861.17411192408</v>
      </c>
      <c r="H824" s="9">
        <f t="shared" si="23"/>
        <v>1</v>
      </c>
    </row>
    <row r="825" spans="1:8">
      <c r="A825" s="9">
        <f t="shared" si="22"/>
        <v>11</v>
      </c>
      <c r="B825" s="12">
        <f>IF($A825='P-Parametri'!$B$47,'P-Parametri'!$B$34,IF($A825='P-Parametri'!$B$48,'P-Parametri'!$C$34,'P-Parametri'!$B$50))</f>
        <v>0.01</v>
      </c>
      <c r="C825" s="10">
        <f>IF($A825&lt;='1-Input'!$B$26,0,IF($A825='1-Input'!$B$26+1,('1-Input'!$B$23+'5-Leve'!$I$10)*'1-Input'!$B$27,'1-Input'!$B$23+'5-Leve'!$I$10))</f>
        <v>0</v>
      </c>
      <c r="D825" s="10">
        <f>IF(AND($A825&gt;=1,$A825&lt;1+'1-Input'!$B$12),'5-Leve'!$H$10,0)</f>
        <v>0</v>
      </c>
      <c r="E825" s="10">
        <f>MAX(0,('1-Input'!$B$10-C825-D825))/(1-'P-Parametri'!$B$31*MAX(0,IF(F824&lt;=0,0,(F824-G824)/F824)))</f>
        <v>31346.058653504722</v>
      </c>
      <c r="F825" s="10">
        <f>((F824-E825+MAX(0,-('1-Input'!$B$10-C825-D825)))*(1+B825))*(1-'P-Parametri'!$B$32)</f>
        <v>528715.83433428011</v>
      </c>
      <c r="G825" s="10">
        <f>IF(F824&lt;=0,G824,G824*(1-E825/F824))+MAX(0,-('1-Input'!$B$10-C825-D825))</f>
        <v>373538.41797189903</v>
      </c>
      <c r="H825" s="9">
        <f t="shared" si="23"/>
        <v>1</v>
      </c>
    </row>
    <row r="826" spans="1:8">
      <c r="A826" s="9">
        <f t="shared" si="22"/>
        <v>12</v>
      </c>
      <c r="B826" s="12">
        <f>IF($A826='P-Parametri'!$B$47,'P-Parametri'!$B$34,IF($A826='P-Parametri'!$B$48,'P-Parametri'!$C$34,'P-Parametri'!$B$50))</f>
        <v>0.01</v>
      </c>
      <c r="C826" s="10">
        <f>IF($A826&lt;='1-Input'!$B$26,0,IF($A826='1-Input'!$B$26+1,('1-Input'!$B$23+'5-Leve'!$I$10)*'1-Input'!$B$27,'1-Input'!$B$23+'5-Leve'!$I$10))</f>
        <v>0</v>
      </c>
      <c r="D826" s="10">
        <f>IF(AND($A826&gt;=1,$A826&lt;1+'1-Input'!$B$12),'5-Leve'!$H$10,0)</f>
        <v>0</v>
      </c>
      <c r="E826" s="10">
        <f>MAX(0,('1-Input'!$B$10-C826-D826))/(1-'P-Parametri'!$B$31*MAX(0,IF(F825&lt;=0,0,(F825-G825)/F825)))</f>
        <v>31395.803230228499</v>
      </c>
      <c r="F826" s="10">
        <f>((F825-E826+MAX(0,-('1-Input'!$B$10-C826-D826)))*(1+B826))*(1-'P-Parametri'!$B$32)</f>
        <v>501288.64495226194</v>
      </c>
      <c r="G826" s="10">
        <f>IF(F825&lt;=0,G825,G825*(1-E826/F825))+MAX(0,-('1-Input'!$B$10-C826-D826))</f>
        <v>351357.2425502417</v>
      </c>
      <c r="H826" s="9">
        <f t="shared" si="23"/>
        <v>1</v>
      </c>
    </row>
    <row r="827" spans="1:8">
      <c r="A827" s="9">
        <f t="shared" si="22"/>
        <v>13</v>
      </c>
      <c r="B827" s="12">
        <f>IF($A827='P-Parametri'!$B$47,'P-Parametri'!$B$34,IF($A827='P-Parametri'!$B$48,'P-Parametri'!$C$34,'P-Parametri'!$B$50))</f>
        <v>0.01</v>
      </c>
      <c r="C827" s="10">
        <f>IF($A827&lt;='1-Input'!$B$26,0,IF($A827='1-Input'!$B$26+1,('1-Input'!$B$23+'5-Leve'!$I$10)*'1-Input'!$B$27,'1-Input'!$B$23+'5-Leve'!$I$10))</f>
        <v>0</v>
      </c>
      <c r="D827" s="10">
        <f>IF(AND($A827&gt;=1,$A827&lt;1+'1-Input'!$B$12),'5-Leve'!$H$10,0)</f>
        <v>0</v>
      </c>
      <c r="E827" s="10">
        <f>MAX(0,('1-Input'!$B$10-C827-D827))/(1-'P-Parametri'!$B$31*MAX(0,IF(F826&lt;=0,0,(F826-G826)/F826)))</f>
        <v>31445.310248106009</v>
      </c>
      <c r="F827" s="10">
        <f>((F826-E827+MAX(0,-('1-Input'!$B$10-C827-D827)))*(1+B827))*(1-'P-Parametri'!$B$32)</f>
        <v>473592.68451509508</v>
      </c>
      <c r="G827" s="10">
        <f>IF(F826&lt;=0,G826,G826*(1-E827/F826))+MAX(0,-('1-Input'!$B$10-C827-D827))</f>
        <v>329316.97171792807</v>
      </c>
      <c r="H827" s="9">
        <f t="shared" si="23"/>
        <v>1</v>
      </c>
    </row>
    <row r="828" spans="1:8">
      <c r="A828" s="9">
        <f t="shared" si="22"/>
        <v>14</v>
      </c>
      <c r="B828" s="12">
        <f>IF($A828='P-Parametri'!$B$47,'P-Parametri'!$B$34,IF($A828='P-Parametri'!$B$48,'P-Parametri'!$C$34,'P-Parametri'!$B$50))</f>
        <v>0.01</v>
      </c>
      <c r="C828" s="10">
        <f>IF($A828&lt;='1-Input'!$B$26,0,IF($A828='1-Input'!$B$26+1,('1-Input'!$B$23+'5-Leve'!$I$10)*'1-Input'!$B$27,'1-Input'!$B$23+'5-Leve'!$I$10))</f>
        <v>0</v>
      </c>
      <c r="D828" s="10">
        <f>IF(AND($A828&gt;=1,$A828&lt;1+'1-Input'!$B$12),'5-Leve'!$H$10,0)</f>
        <v>0</v>
      </c>
      <c r="E828" s="10">
        <f>MAX(0,('1-Input'!$B$10-C828-D828))/(1-'P-Parametri'!$B$31*MAX(0,IF(F827&lt;=0,0,(F827-G827)/F827)))</f>
        <v>31494.579852175761</v>
      </c>
      <c r="F828" s="10">
        <f>((F827-E828+MAX(0,-('1-Input'!$B$10-C828-D828)))*(1+B828))*(1-'P-Parametri'!$B$32)</f>
        <v>445626.04753812938</v>
      </c>
      <c r="G828" s="10">
        <f>IF(F827&lt;=0,G827,G827*(1-E828/F827))+MAX(0,-('1-Input'!$B$10-C828-D828))</f>
        <v>307416.92975873599</v>
      </c>
      <c r="H828" s="9">
        <f t="shared" si="23"/>
        <v>1</v>
      </c>
    </row>
    <row r="829" spans="1:8">
      <c r="A829" s="9">
        <f t="shared" si="22"/>
        <v>15</v>
      </c>
      <c r="B829" s="12">
        <f>IF($A829='P-Parametri'!$B$47,'P-Parametri'!$B$34,IF($A829='P-Parametri'!$B$48,'P-Parametri'!$C$34,'P-Parametri'!$B$50))</f>
        <v>0.01</v>
      </c>
      <c r="C829" s="10">
        <f>IF($A829&lt;='1-Input'!$B$26,0,IF($A829='1-Input'!$B$26+1,('1-Input'!$B$23+'5-Leve'!$I$10)*'1-Input'!$B$27,'1-Input'!$B$23+'5-Leve'!$I$10))</f>
        <v>0</v>
      </c>
      <c r="D829" s="10">
        <f>IF(AND($A829&gt;=1,$A829&lt;1+'1-Input'!$B$12),'5-Leve'!$H$10,0)</f>
        <v>0</v>
      </c>
      <c r="E829" s="10">
        <f>MAX(0,('1-Input'!$B$10-C829-D829))/(1-'P-Parametri'!$B$31*MAX(0,IF(F828&lt;=0,0,(F828-G828)/F828)))</f>
        <v>31543.612201015236</v>
      </c>
      <c r="F829" s="10">
        <f>((F828-E829+MAX(0,-('1-Input'!$B$10-C829-D829)))*(1+B829))*(1-'P-Parametri'!$B$32)</f>
        <v>417386.81317110435</v>
      </c>
      <c r="G829" s="10">
        <f>IF(F828&lt;=0,G828,G828*(1-E829/F828))+MAX(0,-('1-Input'!$B$10-C829-D829))</f>
        <v>285656.44140777941</v>
      </c>
      <c r="H829" s="9">
        <f t="shared" si="23"/>
        <v>1</v>
      </c>
    </row>
    <row r="830" spans="1:8">
      <c r="A830" s="9">
        <f t="shared" si="22"/>
        <v>16</v>
      </c>
      <c r="B830" s="12">
        <f>IF($A830='P-Parametri'!$B$47,'P-Parametri'!$B$34,IF($A830='P-Parametri'!$B$48,'P-Parametri'!$C$34,'P-Parametri'!$B$50))</f>
        <v>0.01</v>
      </c>
      <c r="C830" s="10">
        <f>IF($A830&lt;='1-Input'!$B$26,0,IF($A830='1-Input'!$B$26+1,('1-Input'!$B$23+'5-Leve'!$I$10)*'1-Input'!$B$27,'1-Input'!$B$23+'5-Leve'!$I$10))</f>
        <v>0</v>
      </c>
      <c r="D830" s="10">
        <f>IF(AND($A830&gt;=1,$A830&lt;1+'1-Input'!$B$12),'5-Leve'!$H$10,0)</f>
        <v>0</v>
      </c>
      <c r="E830" s="10">
        <f>MAX(0,('1-Input'!$B$10-C830-D830))/(1-'P-Parametri'!$B$31*MAX(0,IF(F829&lt;=0,0,(F829-G829)/F829)))</f>
        <v>31592.407466594785</v>
      </c>
      <c r="F830" s="10">
        <f>((F829-E830+MAX(0,-('1-Input'!$B$10-C830-D830)))*(1+B830))*(1-'P-Parametri'!$B$32)</f>
        <v>388873.0450620316</v>
      </c>
      <c r="G830" s="10">
        <f>IF(F829&lt;=0,G829,G829*(1-E830/F829))+MAX(0,-('1-Input'!$B$10-C830-D830))</f>
        <v>264034.8318896261</v>
      </c>
      <c r="H830" s="9">
        <f t="shared" si="23"/>
        <v>1</v>
      </c>
    </row>
    <row r="831" spans="1:8">
      <c r="A831" s="9">
        <f t="shared" si="22"/>
        <v>17</v>
      </c>
      <c r="B831" s="12">
        <f>IF($A831='P-Parametri'!$B$47,'P-Parametri'!$B$34,IF($A831='P-Parametri'!$B$48,'P-Parametri'!$C$34,'P-Parametri'!$B$50))</f>
        <v>0.01</v>
      </c>
      <c r="C831" s="10">
        <f>IF($A831&lt;='1-Input'!$B$26,0,IF($A831='1-Input'!$B$26+1,('1-Input'!$B$23+'5-Leve'!$I$10)*'1-Input'!$B$27,'1-Input'!$B$23+'5-Leve'!$I$10))</f>
        <v>0</v>
      </c>
      <c r="D831" s="10">
        <f>IF(AND($A831&gt;=1,$A831&lt;1+'1-Input'!$B$12),'5-Leve'!$H$10,0)</f>
        <v>0</v>
      </c>
      <c r="E831" s="10">
        <f>MAX(0,('1-Input'!$B$10-C831-D831))/(1-'P-Parametri'!$B$31*MAX(0,IF(F830&lt;=0,0,(F830-G830)/F830)))</f>
        <v>31640.965834131061</v>
      </c>
      <c r="F831" s="10">
        <f>((F830-E831+MAX(0,-('1-Input'!$B$10-C831-D831)))*(1+B831))*(1-'P-Parametri'!$B$32)</f>
        <v>360082.79122013919</v>
      </c>
      <c r="G831" s="10">
        <f>IF(F830&lt;=0,G830,G830*(1-E831/F830))+MAX(0,-('1-Input'!$B$10-C831-D831))</f>
        <v>242551.42695599911</v>
      </c>
      <c r="H831" s="9">
        <f t="shared" si="23"/>
        <v>1</v>
      </c>
    </row>
    <row r="832" spans="1:8">
      <c r="A832" s="9">
        <f t="shared" si="22"/>
        <v>18</v>
      </c>
      <c r="B832" s="12">
        <f>IF($A832='P-Parametri'!$B$47,'P-Parametri'!$B$34,IF($A832='P-Parametri'!$B$48,'P-Parametri'!$C$34,'P-Parametri'!$B$50))</f>
        <v>0.01</v>
      </c>
      <c r="C832" s="10">
        <f>IF($A832&lt;='1-Input'!$B$26,0,IF($A832='1-Input'!$B$26+1,('1-Input'!$B$23+'5-Leve'!$I$10)*'1-Input'!$B$27,'1-Input'!$B$23+'5-Leve'!$I$10))</f>
        <v>0</v>
      </c>
      <c r="D832" s="10">
        <f>IF(AND($A832&gt;=1,$A832&lt;1+'1-Input'!$B$12),'5-Leve'!$H$10,0)</f>
        <v>0</v>
      </c>
      <c r="E832" s="10">
        <f>MAX(0,('1-Input'!$B$10-C832-D832))/(1-'P-Parametri'!$B$31*MAX(0,IF(F831&lt;=0,0,(F831-G831)/F831)))</f>
        <v>31689.287501940053</v>
      </c>
      <c r="F832" s="10">
        <f>((F831-E832+MAX(0,-('1-Input'!$B$10-C832-D832)))*(1+B832))*(1-'P-Parametri'!$B$32)</f>
        <v>331014.08387787041</v>
      </c>
      <c r="G832" s="10">
        <f>IF(F831&lt;=0,G831,G831*(1-E832/F831))+MAX(0,-('1-Input'!$B$10-C832-D832))</f>
        <v>221205.55292305927</v>
      </c>
      <c r="H832" s="9">
        <f t="shared" si="23"/>
        <v>1</v>
      </c>
    </row>
    <row r="833" spans="1:8">
      <c r="A833" s="9">
        <f t="shared" si="22"/>
        <v>19</v>
      </c>
      <c r="B833" s="12">
        <f>IF($A833='P-Parametri'!$B$47,'P-Parametri'!$B$34,IF($A833='P-Parametri'!$B$48,'P-Parametri'!$C$34,'P-Parametri'!$B$50))</f>
        <v>0.01</v>
      </c>
      <c r="C833" s="10">
        <f>IF($A833&lt;='1-Input'!$B$26,0,IF($A833='1-Input'!$B$26+1,('1-Input'!$B$23+'5-Leve'!$I$10)*'1-Input'!$B$27,'1-Input'!$B$23+'5-Leve'!$I$10))</f>
        <v>5404.7691621494796</v>
      </c>
      <c r="D833" s="10">
        <f>IF(AND($A833&gt;=1,$A833&lt;1+'1-Input'!$B$12),'5-Leve'!$H$10,0)</f>
        <v>0</v>
      </c>
      <c r="E833" s="10">
        <f>MAX(0,('1-Input'!$B$10-C833-D833))/(1-'P-Parametri'!$B$31*MAX(0,IF(F832&lt;=0,0,(F832-G832)/F832)))</f>
        <v>25822.435675928329</v>
      </c>
      <c r="F833" s="10">
        <f>((F832-E833+MAX(0,-('1-Input'!$B$10-C833-D833)))*(1+B833))*(1-'P-Parametri'!$B$32)</f>
        <v>307627.07755459356</v>
      </c>
      <c r="G833" s="10">
        <f>IF(F832&lt;=0,G832,G832*(1-E833/F832))+MAX(0,-('1-Input'!$B$10-C833-D833))</f>
        <v>203949.28970127637</v>
      </c>
      <c r="H833" s="9">
        <f t="shared" si="23"/>
        <v>1</v>
      </c>
    </row>
    <row r="834" spans="1:8">
      <c r="A834" s="9">
        <f t="shared" si="22"/>
        <v>20</v>
      </c>
      <c r="B834" s="12">
        <f>IF($A834='P-Parametri'!$B$47,'P-Parametri'!$B$34,IF($A834='P-Parametri'!$B$48,'P-Parametri'!$C$34,'P-Parametri'!$B$50))</f>
        <v>0.01</v>
      </c>
      <c r="C834" s="10">
        <f>IF($A834&lt;='1-Input'!$B$26,0,IF($A834='1-Input'!$B$26+1,('1-Input'!$B$23+'5-Leve'!$I$10)*'1-Input'!$B$27,'1-Input'!$B$23+'5-Leve'!$I$10))</f>
        <v>16214.30748644867</v>
      </c>
      <c r="D834" s="10">
        <f>IF(AND($A834&gt;=1,$A834&lt;1+'1-Input'!$B$12),'5-Leve'!$H$10,0)</f>
        <v>0</v>
      </c>
      <c r="E834" s="10">
        <f>MAX(0,('1-Input'!$B$10-C834-D834))/(1-'P-Parametri'!$B$31*MAX(0,IF(F833&lt;=0,0,(F833-G833)/F833)))</f>
        <v>14013.657579474879</v>
      </c>
      <c r="F834" s="10">
        <f>((F833-E834+MAX(0,-('1-Input'!$B$10-C834-D834)))*(1+B834))*(1-'P-Parametri'!$B$32)</f>
        <v>295956.45506652014</v>
      </c>
      <c r="G834" s="10">
        <f>IF(F833&lt;=0,G833,G833*(1-E834/F833))+MAX(0,-('1-Input'!$B$10-C834-D834))</f>
        <v>194658.57468304591</v>
      </c>
      <c r="H834" s="9">
        <f t="shared" si="23"/>
        <v>1</v>
      </c>
    </row>
    <row r="835" spans="1:8">
      <c r="A835" s="9">
        <f t="shared" si="22"/>
        <v>21</v>
      </c>
      <c r="B835" s="12">
        <f>IF($A835='P-Parametri'!$B$47,'P-Parametri'!$B$34,IF($A835='P-Parametri'!$B$48,'P-Parametri'!$C$34,'P-Parametri'!$B$50))</f>
        <v>0.01</v>
      </c>
      <c r="C835" s="10">
        <f>IF($A835&lt;='1-Input'!$B$26,0,IF($A835='1-Input'!$B$26+1,('1-Input'!$B$23+'5-Leve'!$I$10)*'1-Input'!$B$27,'1-Input'!$B$23+'5-Leve'!$I$10))</f>
        <v>16214.30748644867</v>
      </c>
      <c r="D835" s="10">
        <f>IF(AND($A835&gt;=1,$A835&lt;1+'1-Input'!$B$12),'5-Leve'!$H$10,0)</f>
        <v>0</v>
      </c>
      <c r="E835" s="10">
        <f>MAX(0,('1-Input'!$B$10-C835-D835))/(1-'P-Parametri'!$B$31*MAX(0,IF(F834&lt;=0,0,(F834-G834)/F834)))</f>
        <v>14034.649432466127</v>
      </c>
      <c r="F835" s="10">
        <f>((F834-E835+MAX(0,-('1-Input'!$B$10-C835-D835)))*(1+B835))*(1-'P-Parametri'!$B$32)</f>
        <v>284171.54164301377</v>
      </c>
      <c r="G835" s="10">
        <f>IF(F834&lt;=0,G834,G834*(1-E835/F834))+MAX(0,-('1-Input'!$B$10-C835-D835))</f>
        <v>185427.6057079444</v>
      </c>
      <c r="H835" s="9">
        <f t="shared" si="23"/>
        <v>1</v>
      </c>
    </row>
    <row r="836" spans="1:8">
      <c r="A836" s="9">
        <f t="shared" si="22"/>
        <v>22</v>
      </c>
      <c r="B836" s="12">
        <f>IF($A836='P-Parametri'!$B$47,'P-Parametri'!$B$34,IF($A836='P-Parametri'!$B$48,'P-Parametri'!$C$34,'P-Parametri'!$B$50))</f>
        <v>0.01</v>
      </c>
      <c r="C836" s="10">
        <f>IF($A836&lt;='1-Input'!$B$26,0,IF($A836='1-Input'!$B$26+1,('1-Input'!$B$23+'5-Leve'!$I$10)*'1-Input'!$B$27,'1-Input'!$B$23+'5-Leve'!$I$10))</f>
        <v>16214.30748644867</v>
      </c>
      <c r="D836" s="10">
        <f>IF(AND($A836&gt;=1,$A836&lt;1+'1-Input'!$B$12),'5-Leve'!$H$10,0)</f>
        <v>0</v>
      </c>
      <c r="E836" s="10">
        <f>MAX(0,('1-Input'!$B$10-C836-D836))/(1-'P-Parametri'!$B$31*MAX(0,IF(F835&lt;=0,0,(F835-G835)/F835)))</f>
        <v>14055.537334063785</v>
      </c>
      <c r="F836" s="10">
        <f>((F835-E836+MAX(0,-('1-Input'!$B$10-C836-D836)))*(1+B836))*(1-'P-Parametri'!$B$32)</f>
        <v>272271.53002333536</v>
      </c>
      <c r="G836" s="10">
        <f>IF(F835&lt;=0,G835,G835*(1-E836/F835))+MAX(0,-('1-Input'!$B$10-C836-D836))</f>
        <v>176256.08691431314</v>
      </c>
      <c r="H836" s="9">
        <f t="shared" si="23"/>
        <v>1</v>
      </c>
    </row>
    <row r="837" spans="1:8">
      <c r="A837" s="9">
        <f t="shared" si="22"/>
        <v>23</v>
      </c>
      <c r="B837" s="12">
        <f>IF($A837='P-Parametri'!$B$47,'P-Parametri'!$B$34,IF($A837='P-Parametri'!$B$48,'P-Parametri'!$C$34,'P-Parametri'!$B$50))</f>
        <v>0.01</v>
      </c>
      <c r="C837" s="10">
        <f>IF($A837&lt;='1-Input'!$B$26,0,IF($A837='1-Input'!$B$26+1,('1-Input'!$B$23+'5-Leve'!$I$10)*'1-Input'!$B$27,'1-Input'!$B$23+'5-Leve'!$I$10))</f>
        <v>16214.30748644867</v>
      </c>
      <c r="D837" s="10">
        <f>IF(AND($A837&gt;=1,$A837&lt;1+'1-Input'!$B$12),'5-Leve'!$H$10,0)</f>
        <v>0</v>
      </c>
      <c r="E837" s="10">
        <f>MAX(0,('1-Input'!$B$10-C837-D837))/(1-'P-Parametri'!$B$31*MAX(0,IF(F836&lt;=0,0,(F836-G836)/F836)))</f>
        <v>14076.321399601589</v>
      </c>
      <c r="F837" s="10">
        <f>((F836-E837+MAX(0,-('1-Input'!$B$10-C837-D837)))*(1+B837))*(1-'P-Parametri'!$B$32)</f>
        <v>260255.60638855118</v>
      </c>
      <c r="G837" s="10">
        <f>IF(F836&lt;=0,G836,G836*(1-E837/F836))+MAX(0,-('1-Input'!$B$10-C837-D837))</f>
        <v>167143.722768751</v>
      </c>
      <c r="H837" s="9">
        <f t="shared" si="23"/>
        <v>1</v>
      </c>
    </row>
    <row r="838" spans="1:8">
      <c r="A838" s="9">
        <f t="shared" si="22"/>
        <v>24</v>
      </c>
      <c r="B838" s="12">
        <f>IF($A838='P-Parametri'!$B$47,'P-Parametri'!$B$34,IF($A838='P-Parametri'!$B$48,'P-Parametri'!$C$34,'P-Parametri'!$B$50))</f>
        <v>0.01</v>
      </c>
      <c r="C838" s="10">
        <f>IF($A838&lt;='1-Input'!$B$26,0,IF($A838='1-Input'!$B$26+1,('1-Input'!$B$23+'5-Leve'!$I$10)*'1-Input'!$B$27,'1-Input'!$B$23+'5-Leve'!$I$10))</f>
        <v>16214.30748644867</v>
      </c>
      <c r="D838" s="10">
        <f>IF(AND($A838&gt;=1,$A838&lt;1+'1-Input'!$B$12),'5-Leve'!$H$10,0)</f>
        <v>0</v>
      </c>
      <c r="E838" s="10">
        <f>MAX(0,('1-Input'!$B$10-C838-D838))/(1-'P-Parametri'!$B$31*MAX(0,IF(F837&lt;=0,0,(F837-G837)/F837)))</f>
        <v>14097.001749796711</v>
      </c>
      <c r="F838" s="10">
        <f>((F837-E838+MAX(0,-('1-Input'!$B$10-C838-D838)))*(1+B838))*(1-'P-Parametri'!$B$32)</f>
        <v>248122.95030377174</v>
      </c>
      <c r="G838" s="10">
        <f>IF(F837&lt;=0,G837,G837*(1-E838/F837))+MAX(0,-('1-Input'!$B$10-C838-D838))</f>
        <v>158090.21808143653</v>
      </c>
      <c r="H838" s="9">
        <f t="shared" si="23"/>
        <v>1</v>
      </c>
    </row>
    <row r="839" spans="1:8">
      <c r="A839" s="9">
        <f t="shared" si="22"/>
        <v>25</v>
      </c>
      <c r="B839" s="12">
        <f>IF($A839='P-Parametri'!$B$47,'P-Parametri'!$B$34,IF($A839='P-Parametri'!$B$48,'P-Parametri'!$C$34,'P-Parametri'!$B$50))</f>
        <v>0.01</v>
      </c>
      <c r="C839" s="10">
        <f>IF($A839&lt;='1-Input'!$B$26,0,IF($A839='1-Input'!$B$26+1,('1-Input'!$B$23+'5-Leve'!$I$10)*'1-Input'!$B$27,'1-Input'!$B$23+'5-Leve'!$I$10))</f>
        <v>16214.30748644867</v>
      </c>
      <c r="D839" s="10">
        <f>IF(AND($A839&gt;=1,$A839&lt;1+'1-Input'!$B$12),'5-Leve'!$H$10,0)</f>
        <v>0</v>
      </c>
      <c r="E839" s="10">
        <f>MAX(0,('1-Input'!$B$10-C839-D839))/(1-'P-Parametri'!$B$31*MAX(0,IF(F838&lt;=0,0,(F838-G838)/F838)))</f>
        <v>14117.578510684065</v>
      </c>
      <c r="F839" s="10">
        <f>((F838-E839+MAX(0,-('1-Input'!$B$10-C839-D839)))*(1+B839))*(1-'P-Parametri'!$B$32)</f>
        <v>235872.73465999652</v>
      </c>
      <c r="G839" s="10">
        <f>IF(F838&lt;=0,G838,G838*(1-E839/F838))+MAX(0,-('1-Input'!$B$10-C839-D839))</f>
        <v>149095.27802126299</v>
      </c>
      <c r="H839" s="9">
        <f t="shared" si="23"/>
        <v>1</v>
      </c>
    </row>
    <row r="840" spans="1:8">
      <c r="A840" s="9">
        <f t="shared" si="22"/>
        <v>26</v>
      </c>
      <c r="B840" s="12">
        <f>IF($A840='P-Parametri'!$B$47,'P-Parametri'!$B$34,IF($A840='P-Parametri'!$B$48,'P-Parametri'!$C$34,'P-Parametri'!$B$50))</f>
        <v>0.01</v>
      </c>
      <c r="C840" s="10">
        <f>IF($A840&lt;='1-Input'!$B$26,0,IF($A840='1-Input'!$B$26+1,('1-Input'!$B$23+'5-Leve'!$I$10)*'1-Input'!$B$27,'1-Input'!$B$23+'5-Leve'!$I$10))</f>
        <v>16214.30748644867</v>
      </c>
      <c r="D840" s="10">
        <f>IF(AND($A840&gt;=1,$A840&lt;1+'1-Input'!$B$12),'5-Leve'!$H$10,0)</f>
        <v>0</v>
      </c>
      <c r="E840" s="10">
        <f>MAX(0,('1-Input'!$B$10-C840-D840))/(1-'P-Parametri'!$B$31*MAX(0,IF(F839&lt;=0,0,(F839-G839)/F839)))</f>
        <v>14138.051813550592</v>
      </c>
      <c r="F840" s="10">
        <f>((F839-E840+MAX(0,-('1-Input'!$B$10-C840-D840)))*(1+B840))*(1-'P-Parametri'!$B$32)</f>
        <v>223504.12561556057</v>
      </c>
      <c r="G840" s="10">
        <f>IF(F839&lt;=0,G839,G839*(1-E840/F839))+MAX(0,-('1-Input'!$B$10-C840-D840))</f>
        <v>140158.60813078648</v>
      </c>
      <c r="H840" s="9">
        <f t="shared" si="23"/>
        <v>1</v>
      </c>
    </row>
    <row r="841" spans="1:8">
      <c r="A841" s="9">
        <f t="shared" si="22"/>
        <v>27</v>
      </c>
      <c r="B841" s="12">
        <f>IF($A841='P-Parametri'!$B$47,'P-Parametri'!$B$34,IF($A841='P-Parametri'!$B$48,'P-Parametri'!$C$34,'P-Parametri'!$B$50))</f>
        <v>0.01</v>
      </c>
      <c r="C841" s="10">
        <f>IF($A841&lt;='1-Input'!$B$26,0,IF($A841='1-Input'!$B$26+1,('1-Input'!$B$23+'5-Leve'!$I$10)*'1-Input'!$B$27,'1-Input'!$B$23+'5-Leve'!$I$10))</f>
        <v>16214.30748644867</v>
      </c>
      <c r="D841" s="10">
        <f>IF(AND($A841&gt;=1,$A841&lt;1+'1-Input'!$B$12),'5-Leve'!$H$10,0)</f>
        <v>0</v>
      </c>
      <c r="E841" s="10">
        <f>MAX(0,('1-Input'!$B$10-C841-D841))/(1-'P-Parametri'!$B$31*MAX(0,IF(F840&lt;=0,0,(F840-G840)/F840)))</f>
        <v>14158.421794869462</v>
      </c>
      <c r="F841" s="10">
        <f>((F840-E841+MAX(0,-('1-Input'!$B$10-C841-D841)))*(1+B841))*(1-'P-Parametri'!$B$32)</f>
        <v>211016.28253718023</v>
      </c>
      <c r="G841" s="10">
        <f>IF(F840&lt;=0,G840,G840*(1-E841/F840))+MAX(0,-('1-Input'!$B$10-C841-D841))</f>
        <v>131279.91434098675</v>
      </c>
      <c r="H841" s="9">
        <f t="shared" si="23"/>
        <v>1</v>
      </c>
    </row>
    <row r="842" spans="1:8">
      <c r="A842" s="9">
        <f t="shared" si="22"/>
        <v>28</v>
      </c>
      <c r="B842" s="12">
        <f>IF($A842='P-Parametri'!$B$47,'P-Parametri'!$B$34,IF($A842='P-Parametri'!$B$48,'P-Parametri'!$C$34,'P-Parametri'!$B$50))</f>
        <v>0.01</v>
      </c>
      <c r="C842" s="10">
        <f>IF($A842&lt;='1-Input'!$B$26,0,IF($A842='1-Input'!$B$26+1,('1-Input'!$B$23+'5-Leve'!$I$10)*'1-Input'!$B$27,'1-Input'!$B$23+'5-Leve'!$I$10))</f>
        <v>16214.30748644867</v>
      </c>
      <c r="D842" s="10">
        <f>IF(AND($A842&gt;=1,$A842&lt;1+'1-Input'!$B$12),'5-Leve'!$H$10,0)</f>
        <v>0</v>
      </c>
      <c r="E842" s="10">
        <f>MAX(0,('1-Input'!$B$10-C842-D842))/(1-'P-Parametri'!$B$31*MAX(0,IF(F841&lt;=0,0,(F841-G841)/F841)))</f>
        <v>14178.688596234286</v>
      </c>
      <c r="F842" s="10">
        <f>((F841-E842+MAX(0,-('1-Input'!$B$10-C842-D842)))*(1+B842))*(1-'P-Parametri'!$B$32)</f>
        <v>198408.35794059469</v>
      </c>
      <c r="G842" s="10">
        <f>IF(F841&lt;=0,G841,G841*(1-E842/F841))+MAX(0,-('1-Input'!$B$10-C842-D842))</f>
        <v>122458.90298584076</v>
      </c>
      <c r="H842" s="9">
        <f t="shared" si="23"/>
        <v>1</v>
      </c>
    </row>
    <row r="843" spans="1:8">
      <c r="A843" s="9">
        <f t="shared" si="22"/>
        <v>29</v>
      </c>
      <c r="B843" s="12">
        <f>IF($A843='P-Parametri'!$B$47,'P-Parametri'!$B$34,IF($A843='P-Parametri'!$B$48,'P-Parametri'!$C$34,'P-Parametri'!$B$50))</f>
        <v>0.01</v>
      </c>
      <c r="C843" s="10">
        <f>IF($A843&lt;='1-Input'!$B$26,0,IF($A843='1-Input'!$B$26+1,('1-Input'!$B$23+'5-Leve'!$I$10)*'1-Input'!$B$27,'1-Input'!$B$23+'5-Leve'!$I$10))</f>
        <v>16214.30748644867</v>
      </c>
      <c r="D843" s="10">
        <f>IF(AND($A843&gt;=1,$A843&lt;1+'1-Input'!$B$12),'5-Leve'!$H$10,0)</f>
        <v>0</v>
      </c>
      <c r="E843" s="10">
        <f>MAX(0,('1-Input'!$B$10-C843-D843))/(1-'P-Parametri'!$B$31*MAX(0,IF(F842&lt;=0,0,(F842-G842)/F842)))</f>
        <v>14198.852364293271</v>
      </c>
      <c r="F843" s="10">
        <f>((F842-E843+MAX(0,-('1-Input'!$B$10-C843-D843)))*(1+B843))*(1-'P-Parametri'!$B$32)</f>
        <v>185679.49743080031</v>
      </c>
      <c r="G843" s="10">
        <f>IF(F842&lt;=0,G842,G842*(1-E843/F842))+MAX(0,-('1-Input'!$B$10-C843-D843))</f>
        <v>113695.28081670881</v>
      </c>
      <c r="H843" s="9">
        <f t="shared" si="23"/>
        <v>1</v>
      </c>
    </row>
    <row r="844" spans="1:8">
      <c r="A844" s="9">
        <f t="shared" si="22"/>
        <v>30</v>
      </c>
      <c r="B844" s="12">
        <f>IF($A844='P-Parametri'!$B$47,'P-Parametri'!$B$34,IF($A844='P-Parametri'!$B$48,'P-Parametri'!$C$34,'P-Parametri'!$B$50))</f>
        <v>0.01</v>
      </c>
      <c r="C844" s="10">
        <f>IF($A844&lt;='1-Input'!$B$26,0,IF($A844='1-Input'!$B$26+1,('1-Input'!$B$23+'5-Leve'!$I$10)*'1-Input'!$B$27,'1-Input'!$B$23+'5-Leve'!$I$10))</f>
        <v>16214.30748644867</v>
      </c>
      <c r="D844" s="10">
        <f>IF(AND($A844&gt;=1,$A844&lt;1+'1-Input'!$B$12),'5-Leve'!$H$10,0)</f>
        <v>0</v>
      </c>
      <c r="E844" s="10">
        <f>MAX(0,('1-Input'!$B$10-C844-D844))/(1-'P-Parametri'!$B$31*MAX(0,IF(F843&lt;=0,0,(F843-G843)/F843)))</f>
        <v>14218.913250683401</v>
      </c>
      <c r="F844" s="10">
        <f>((F843-E844+MAX(0,-('1-Input'!$B$10-C844-D844)))*(1+B844))*(1-'P-Parametri'!$B$32)</f>
        <v>172828.83964187425</v>
      </c>
      <c r="G844" s="10">
        <f>IF(F843&lt;=0,G843,G843*(1-E844/F843))+MAX(0,-('1-Input'!$B$10-C844-D844))</f>
        <v>104988.75501653338</v>
      </c>
      <c r="H844" s="9">
        <f t="shared" si="23"/>
        <v>1</v>
      </c>
    </row>
    <row r="845" spans="1:8">
      <c r="A845" s="9">
        <f t="shared" si="22"/>
        <v>31</v>
      </c>
      <c r="B845" s="12">
        <f>IF($A845='P-Parametri'!$B$47,'P-Parametri'!$B$34,IF($A845='P-Parametri'!$B$48,'P-Parametri'!$C$34,'P-Parametri'!$B$50))</f>
        <v>0.01</v>
      </c>
      <c r="C845" s="10">
        <f>IF($A845&lt;='1-Input'!$B$26,0,IF($A845='1-Input'!$B$26+1,('1-Input'!$B$23+'5-Leve'!$I$10)*'1-Input'!$B$27,'1-Input'!$B$23+'5-Leve'!$I$10))</f>
        <v>16214.30748644867</v>
      </c>
      <c r="D845" s="10">
        <f>IF(AND($A845&gt;=1,$A845&lt;1+'1-Input'!$B$12),'5-Leve'!$H$10,0)</f>
        <v>0</v>
      </c>
      <c r="E845" s="10">
        <f>MAX(0,('1-Input'!$B$10-C845-D845))/(1-'P-Parametri'!$B$31*MAX(0,IF(F844&lt;=0,0,(F844-G844)/F844)))</f>
        <v>14238.871411964627</v>
      </c>
      <c r="F845" s="10">
        <f>((F844-E845+MAX(0,-('1-Input'!$B$10-C845-D845)))*(1+B845))*(1-'P-Parametri'!$B$32)</f>
        <v>159855.51617638429</v>
      </c>
      <c r="G845" s="10">
        <f>IF(F844&lt;=0,G844,G844*(1-E845/F844))+MAX(0,-('1-Input'!$B$10-C845-D845))</f>
        <v>96339.033213850664</v>
      </c>
      <c r="H845" s="9">
        <f t="shared" si="23"/>
        <v>1</v>
      </c>
    </row>
    <row r="846" spans="1:8">
      <c r="A846" s="9">
        <f t="shared" si="22"/>
        <v>32</v>
      </c>
      <c r="B846" s="12">
        <f>IF($A846='P-Parametri'!$B$47,'P-Parametri'!$B$34,IF($A846='P-Parametri'!$B$48,'P-Parametri'!$C$34,'P-Parametri'!$B$50))</f>
        <v>0.01</v>
      </c>
      <c r="C846" s="10">
        <f>IF($A846&lt;='1-Input'!$B$26,0,IF($A846='1-Input'!$B$26+1,('1-Input'!$B$23+'5-Leve'!$I$10)*'1-Input'!$B$27,'1-Input'!$B$23+'5-Leve'!$I$10))</f>
        <v>16214.30748644867</v>
      </c>
      <c r="D846" s="10">
        <f>IF(AND($A846&gt;=1,$A846&lt;1+'1-Input'!$B$12),'5-Leve'!$H$10,0)</f>
        <v>0</v>
      </c>
      <c r="E846" s="10">
        <f>MAX(0,('1-Input'!$B$10-C846-D846))/(1-'P-Parametri'!$B$31*MAX(0,IF(F845&lt;=0,0,(F845-G845)/F845)))</f>
        <v>14258.727009554066</v>
      </c>
      <c r="F846" s="10">
        <f>((F845-E846+MAX(0,-('1-Input'!$B$10-C846-D846)))*(1+B846))*(1-'P-Parametri'!$B$32)</f>
        <v>146758.65154438152</v>
      </c>
      <c r="G846" s="10">
        <f>IF(F845&lt;=0,G845,G845*(1-E846/F845))+MAX(0,-('1-Input'!$B$10-C846-D846))</f>
        <v>87745.823496614816</v>
      </c>
      <c r="H846" s="9">
        <f t="shared" si="23"/>
        <v>1</v>
      </c>
    </row>
    <row r="847" spans="1:8">
      <c r="A847" s="9">
        <f t="shared" si="22"/>
        <v>33</v>
      </c>
      <c r="B847" s="12">
        <f>IF($A847='P-Parametri'!$B$47,'P-Parametri'!$B$34,IF($A847='P-Parametri'!$B$48,'P-Parametri'!$C$34,'P-Parametri'!$B$50))</f>
        <v>0.01</v>
      </c>
      <c r="C847" s="10">
        <f>IF($A847&lt;='1-Input'!$B$26,0,IF($A847='1-Input'!$B$26+1,('1-Input'!$B$23+'5-Leve'!$I$10)*'1-Input'!$B$27,'1-Input'!$B$23+'5-Leve'!$I$10))</f>
        <v>16214.30748644867</v>
      </c>
      <c r="D847" s="10">
        <f>IF(AND($A847&gt;=1,$A847&lt;1+'1-Input'!$B$12),'5-Leve'!$H$10,0)</f>
        <v>0</v>
      </c>
      <c r="E847" s="10">
        <f>MAX(0,('1-Input'!$B$10-C847-D847))/(1-'P-Parametri'!$B$31*MAX(0,IF(F846&lt;=0,0,(F846-G846)/F846)))</f>
        <v>14278.480209660267</v>
      </c>
      <c r="F847" s="10">
        <f>((F846-E847+MAX(0,-('1-Input'!$B$10-C847-D847)))*(1+B847))*(1-'P-Parametri'!$B$32)</f>
        <v>133537.3631019723</v>
      </c>
      <c r="G847" s="10">
        <f>IF(F846&lt;=0,G846,G846*(1-E847/F846))+MAX(0,-('1-Input'!$B$10-C847-D847))</f>
        <v>79208.834425835084</v>
      </c>
      <c r="H847" s="9">
        <f t="shared" si="23"/>
        <v>1</v>
      </c>
    </row>
    <row r="848" spans="1:8">
      <c r="A848" s="9">
        <f t="shared" si="22"/>
        <v>34</v>
      </c>
      <c r="B848" s="12">
        <f>IF($A848='P-Parametri'!$B$47,'P-Parametri'!$B$34,IF($A848='P-Parametri'!$B$48,'P-Parametri'!$C$34,'P-Parametri'!$B$50))</f>
        <v>0.01</v>
      </c>
      <c r="C848" s="10">
        <f>IF($A848&lt;='1-Input'!$B$26,0,IF($A848='1-Input'!$B$26+1,('1-Input'!$B$23+'5-Leve'!$I$10)*'1-Input'!$B$27,'1-Input'!$B$23+'5-Leve'!$I$10))</f>
        <v>16214.30748644867</v>
      </c>
      <c r="D848" s="10">
        <f>IF(AND($A848&gt;=1,$A848&lt;1+'1-Input'!$B$12),'5-Leve'!$H$10,0)</f>
        <v>0</v>
      </c>
      <c r="E848" s="10">
        <f>MAX(0,('1-Input'!$B$10-C848-D848))/(1-'P-Parametri'!$B$31*MAX(0,IF(F847&lt;=0,0,(F847-G847)/F847)))</f>
        <v>14298.131183217514</v>
      </c>
      <c r="F848" s="10">
        <f>((F847-E848+MAX(0,-('1-Input'!$B$10-C848-D848)))*(1+B848))*(1-'P-Parametri'!$B$32)</f>
        <v>120190.76098946645</v>
      </c>
      <c r="G848" s="10">
        <f>IF(F847&lt;=0,G847,G847*(1-E848/F847))+MAX(0,-('1-Input'!$B$10-C848-D848))</f>
        <v>70727.775049025964</v>
      </c>
      <c r="H848" s="9">
        <f t="shared" si="23"/>
        <v>1</v>
      </c>
    </row>
    <row r="849" spans="1:8">
      <c r="A849" s="9">
        <f t="shared" si="22"/>
        <v>35</v>
      </c>
      <c r="B849" s="12">
        <f>IF($A849='P-Parametri'!$B$47,'P-Parametri'!$B$34,IF($A849='P-Parametri'!$B$48,'P-Parametri'!$C$34,'P-Parametri'!$B$50))</f>
        <v>0.01</v>
      </c>
      <c r="C849" s="10">
        <f>IF($A849&lt;='1-Input'!$B$26,0,IF($A849='1-Input'!$B$26+1,('1-Input'!$B$23+'5-Leve'!$I$10)*'1-Input'!$B$27,'1-Input'!$B$23+'5-Leve'!$I$10))</f>
        <v>16214.30748644867</v>
      </c>
      <c r="D849" s="10">
        <f>IF(AND($A849&gt;=1,$A849&lt;1+'1-Input'!$B$12),'5-Leve'!$H$10,0)</f>
        <v>0</v>
      </c>
      <c r="E849" s="10">
        <f>MAX(0,('1-Input'!$B$10-C849-D849))/(1-'P-Parametri'!$B$31*MAX(0,IF(F848&lt;=0,0,(F848-G848)/F848)))</f>
        <v>14317.680105820204</v>
      </c>
      <c r="F849" s="10">
        <f>((F848-E849+MAX(0,-('1-Input'!$B$10-C849-D849)))*(1+B849))*(1-'P-Parametri'!$B$32)</f>
        <v>106717.94806909774</v>
      </c>
      <c r="G849" s="10">
        <f>IF(F848&lt;=0,G848,G848*(1-E849/F848))+MAX(0,-('1-Input'!$B$10-C849-D849))</f>
        <v>62302.354913470663</v>
      </c>
      <c r="H849" s="9">
        <f t="shared" si="23"/>
        <v>1</v>
      </c>
    </row>
    <row r="850" spans="1:8">
      <c r="A850" s="9">
        <f t="shared" si="22"/>
        <v>36</v>
      </c>
      <c r="B850" s="12">
        <f>IF($A850='P-Parametri'!$B$47,'P-Parametri'!$B$34,IF($A850='P-Parametri'!$B$48,'P-Parametri'!$C$34,'P-Parametri'!$B$50))</f>
        <v>0.01</v>
      </c>
      <c r="C850" s="10">
        <f>IF($A850&lt;='1-Input'!$B$26,0,IF($A850='1-Input'!$B$26+1,('1-Input'!$B$23+'5-Leve'!$I$10)*'1-Input'!$B$27,'1-Input'!$B$23+'5-Leve'!$I$10))</f>
        <v>16214.30748644867</v>
      </c>
      <c r="D850" s="10">
        <f>IF(AND($A850&gt;=1,$A850&lt;1+'1-Input'!$B$12),'5-Leve'!$H$10,0)</f>
        <v>0</v>
      </c>
      <c r="E850" s="10">
        <f>MAX(0,('1-Input'!$B$10-C850-D850))/(1-'P-Parametri'!$B$31*MAX(0,IF(F849&lt;=0,0,(F849-G849)/F849)))</f>
        <v>14337.127157657296</v>
      </c>
      <c r="F850" s="10">
        <f>((F849-E850+MAX(0,-('1-Input'!$B$10-C850-D850)))*(1+B850))*(1-'P-Parametri'!$B$32)</f>
        <v>93118.01986231374</v>
      </c>
      <c r="G850" s="10">
        <f>IF(F849&lt;=0,G849,G849*(1-E850/F849))+MAX(0,-('1-Input'!$B$10-C850-D850))</f>
        <v>53932.284079297853</v>
      </c>
      <c r="H850" s="9">
        <f t="shared" si="23"/>
        <v>1</v>
      </c>
    </row>
    <row r="851" spans="1:8">
      <c r="A851" s="9">
        <f t="shared" si="22"/>
        <v>37</v>
      </c>
      <c r="B851" s="12">
        <f>IF($A851='P-Parametri'!$B$47,'P-Parametri'!$B$34,IF($A851='P-Parametri'!$B$48,'P-Parametri'!$C$34,'P-Parametri'!$B$50))</f>
        <v>0.01</v>
      </c>
      <c r="C851" s="10">
        <f>IF($A851&lt;='1-Input'!$B$26,0,IF($A851='1-Input'!$B$26+1,('1-Input'!$B$23+'5-Leve'!$I$10)*'1-Input'!$B$27,'1-Input'!$B$23+'5-Leve'!$I$10))</f>
        <v>16214.30748644867</v>
      </c>
      <c r="D851" s="10">
        <f>IF(AND($A851&gt;=1,$A851&lt;1+'1-Input'!$B$12),'5-Leve'!$H$10,0)</f>
        <v>0</v>
      </c>
      <c r="E851" s="10">
        <f>MAX(0,('1-Input'!$B$10-C851-D851))/(1-'P-Parametri'!$B$31*MAX(0,IF(F850&lt;=0,0,(F850-G850)/F850)))</f>
        <v>14356.47252344687</v>
      </c>
      <c r="F851" s="10">
        <f>((F850-E851+MAX(0,-('1-Input'!$B$10-C851-D851)))*(1+B851))*(1-'P-Parametri'!$B$32)</f>
        <v>79390.064486631032</v>
      </c>
      <c r="G851" s="10">
        <f>IF(F850&lt;=0,G850,G850*(1-E851/F850))+MAX(0,-('1-Input'!$B$10-C851-D851))</f>
        <v>45617.273132372291</v>
      </c>
      <c r="H851" s="9">
        <f t="shared" si="23"/>
        <v>1</v>
      </c>
    </row>
    <row r="852" spans="1:8">
      <c r="A852" s="9">
        <f t="shared" si="22"/>
        <v>38</v>
      </c>
      <c r="B852" s="12">
        <f>IF($A852='P-Parametri'!$B$47,'P-Parametri'!$B$34,IF($A852='P-Parametri'!$B$48,'P-Parametri'!$C$34,'P-Parametri'!$B$50))</f>
        <v>0.01</v>
      </c>
      <c r="C852" s="10">
        <f>IF($A852&lt;='1-Input'!$B$26,0,IF($A852='1-Input'!$B$26+1,('1-Input'!$B$23+'5-Leve'!$I$10)*'1-Input'!$B$27,'1-Input'!$B$23+'5-Leve'!$I$10))</f>
        <v>16214.30748644867</v>
      </c>
      <c r="D852" s="10">
        <f>IF(AND($A852&gt;=1,$A852&lt;1+'1-Input'!$B$12),'5-Leve'!$H$10,0)</f>
        <v>0</v>
      </c>
      <c r="E852" s="10">
        <f>MAX(0,('1-Input'!$B$10-C852-D852))/(1-'P-Parametri'!$B$31*MAX(0,IF(F851&lt;=0,0,(F851-G851)/F851)))</f>
        <v>14375.716392370779</v>
      </c>
      <c r="F852" s="10">
        <f>((F851-E852+MAX(0,-('1-Input'!$B$10-C852-D852)))*(1+B852))*(1-'P-Parametri'!$B$32)</f>
        <v>65533.162592052453</v>
      </c>
      <c r="G852" s="10">
        <f>IF(F851&lt;=0,G851,G851*(1-E852/F851))+MAX(0,-('1-Input'!$B$10-C852-D852))</f>
        <v>37357.033196999393</v>
      </c>
      <c r="H852" s="9">
        <f t="shared" si="23"/>
        <v>1</v>
      </c>
    </row>
    <row r="853" spans="1:8">
      <c r="A853" s="9">
        <f t="shared" si="22"/>
        <v>39</v>
      </c>
      <c r="B853" s="12">
        <f>IF($A853='P-Parametri'!$B$47,'P-Parametri'!$B$34,IF($A853='P-Parametri'!$B$48,'P-Parametri'!$C$34,'P-Parametri'!$B$50))</f>
        <v>0.01</v>
      </c>
      <c r="C853" s="10">
        <f>IF($A853&lt;='1-Input'!$B$26,0,IF($A853='1-Input'!$B$26+1,('1-Input'!$B$23+'5-Leve'!$I$10)*'1-Input'!$B$27,'1-Input'!$B$23+'5-Leve'!$I$10))</f>
        <v>16214.30748644867</v>
      </c>
      <c r="D853" s="10">
        <f>IF(AND($A853&gt;=1,$A853&lt;1+'1-Input'!$B$12),'5-Leve'!$H$10,0)</f>
        <v>0</v>
      </c>
      <c r="E853" s="10">
        <f>MAX(0,('1-Input'!$B$10-C853-D853))/(1-'P-Parametri'!$B$31*MAX(0,IF(F852&lt;=0,0,(F852-G852)/F852)))</f>
        <v>14394.858958009423</v>
      </c>
      <c r="F853" s="10">
        <f>((F852-E853+MAX(0,-('1-Input'!$B$10-C853-D853)))*(1+B853))*(1-'P-Parametri'!$B$32)</f>
        <v>51546.387297042696</v>
      </c>
      <c r="G853" s="10">
        <f>IF(F852&lt;=0,G852,G852*(1-E853/F852))+MAX(0,-('1-Input'!$B$10-C853-D853))</f>
        <v>29151.275948444174</v>
      </c>
      <c r="H853" s="9">
        <f t="shared" si="23"/>
        <v>1</v>
      </c>
    </row>
    <row r="854" spans="1:8">
      <c r="A854" s="9">
        <f t="shared" si="22"/>
        <v>40</v>
      </c>
      <c r="B854" s="12">
        <f>IF($A854='P-Parametri'!$B$47,'P-Parametri'!$B$34,IF($A854='P-Parametri'!$B$48,'P-Parametri'!$C$34,'P-Parametri'!$B$50))</f>
        <v>0.01</v>
      </c>
      <c r="C854" s="10">
        <f>IF($A854&lt;='1-Input'!$B$26,0,IF($A854='1-Input'!$B$26+1,('1-Input'!$B$23+'5-Leve'!$I$10)*'1-Input'!$B$27,'1-Input'!$B$23+'5-Leve'!$I$10))</f>
        <v>16214.30748644867</v>
      </c>
      <c r="D854" s="10">
        <f>IF(AND($A854&gt;=1,$A854&lt;1+'1-Input'!$B$12),'5-Leve'!$H$10,0)</f>
        <v>0</v>
      </c>
      <c r="E854" s="10">
        <f>MAX(0,('1-Input'!$B$10-C854-D854))/(1-'P-Parametri'!$B$31*MAX(0,IF(F853&lt;=0,0,(F853-G853)/F853)))</f>
        <v>14413.900418276662</v>
      </c>
      <c r="F854" s="10">
        <f>((F853-E854+MAX(0,-('1-Input'!$B$10-C854-D854)))*(1+B854))*(1-'P-Parametri'!$B$32)</f>
        <v>37428.804124058595</v>
      </c>
      <c r="G854" s="10">
        <f>IF(F853&lt;=0,G853,G853*(1-E854/F853))+MAX(0,-('1-Input'!$B$10-C854-D854))</f>
        <v>20999.71362526494</v>
      </c>
      <c r="H854" s="9">
        <f t="shared" si="23"/>
        <v>1</v>
      </c>
    </row>
    <row r="855" spans="1:8">
      <c r="A855" s="9">
        <f t="shared" si="22"/>
        <v>41</v>
      </c>
      <c r="B855" s="12">
        <f>IF($A855='P-Parametri'!$B$47,'P-Parametri'!$B$34,IF($A855='P-Parametri'!$B$48,'P-Parametri'!$C$34,'P-Parametri'!$B$50))</f>
        <v>0.01</v>
      </c>
      <c r="C855" s="10">
        <f>IF($A855&lt;='1-Input'!$B$26,0,IF($A855='1-Input'!$B$26+1,('1-Input'!$B$23+'5-Leve'!$I$10)*'1-Input'!$B$27,'1-Input'!$B$23+'5-Leve'!$I$10))</f>
        <v>16214.30748644867</v>
      </c>
      <c r="D855" s="10">
        <f>IF(AND($A855&gt;=1,$A855&lt;1+'1-Input'!$B$12),'5-Leve'!$H$10,0)</f>
        <v>0</v>
      </c>
      <c r="E855" s="10">
        <f>MAX(0,('1-Input'!$B$10-C855-D855))/(1-'P-Parametri'!$B$31*MAX(0,IF(F854&lt;=0,0,(F854-G854)/F854)))</f>
        <v>14432.840975354857</v>
      </c>
      <c r="F855" s="10">
        <f>((F854-E855+MAX(0,-('1-Input'!$B$10-C855-D855)))*(1+B855))*(1-'P-Parametri'!$B$32)</f>
        <v>23179.470934630393</v>
      </c>
      <c r="G855" s="10">
        <f>IF(F854&lt;=0,G854,G854*(1-E855/F854))+MAX(0,-('1-Input'!$B$10-C855-D855))</f>
        <v>12902.059041462106</v>
      </c>
      <c r="H855" s="9">
        <f t="shared" si="23"/>
        <v>1</v>
      </c>
    </row>
    <row r="856" spans="1:8">
      <c r="A856" s="9">
        <f t="shared" si="22"/>
        <v>42</v>
      </c>
      <c r="B856" s="12">
        <f>IF($A856='P-Parametri'!$B$47,'P-Parametri'!$B$34,IF($A856='P-Parametri'!$B$48,'P-Parametri'!$C$34,'P-Parametri'!$B$50))</f>
        <v>0.01</v>
      </c>
      <c r="C856" s="10">
        <f>IF($A856&lt;='1-Input'!$B$26,0,IF($A856='1-Input'!$B$26+1,('1-Input'!$B$23+'5-Leve'!$I$10)*'1-Input'!$B$27,'1-Input'!$B$23+'5-Leve'!$I$10))</f>
        <v>16214.30748644867</v>
      </c>
      <c r="D856" s="10">
        <f>IF(AND($A856&gt;=1,$A856&lt;1+'1-Input'!$B$12),'5-Leve'!$H$10,0)</f>
        <v>0</v>
      </c>
      <c r="E856" s="10">
        <f>MAX(0,('1-Input'!$B$10-C856-D856))/(1-'P-Parametri'!$B$31*MAX(0,IF(F855&lt;=0,0,(F855-G855)/F855)))</f>
        <v>14451.680835630077</v>
      </c>
      <c r="F856" s="10">
        <f>((F855-E856+MAX(0,-('1-Input'!$B$10-C856-D856)))*(1+B856))*(1-'P-Parametri'!$B$32)</f>
        <v>8797.4378639903407</v>
      </c>
      <c r="G856" s="10">
        <f>IF(F855&lt;=0,G855,G855*(1-E856/F855))+MAX(0,-('1-Input'!$B$10-C856-D856))</f>
        <v>4858.0255984425912</v>
      </c>
      <c r="H856" s="9">
        <f t="shared" si="23"/>
        <v>1</v>
      </c>
    </row>
    <row r="857" spans="1:8" ht="30">
      <c r="A857" s="5" t="s">
        <v>184</v>
      </c>
      <c r="B857" s="18" t="str">
        <f>IFERROR('1-Input'!$B$5-1+MATCH(0,H814:H856,0)-1,"non si esaurisce")</f>
        <v>non si esaurisce</v>
      </c>
      <c r="D857" s="5" t="s">
        <v>185</v>
      </c>
      <c r="E857" s="10">
        <f>F856</f>
        <v>8797.4378639903407</v>
      </c>
    </row>
    <row r="860" spans="1:8">
      <c r="A860" s="2" t="s">
        <v>471</v>
      </c>
    </row>
    <row r="861" spans="1:8">
      <c r="A861" s="15" t="s">
        <v>176</v>
      </c>
      <c r="B861" s="15" t="s">
        <v>177</v>
      </c>
      <c r="C861" s="15" t="s">
        <v>178</v>
      </c>
      <c r="D861" s="15" t="s">
        <v>179</v>
      </c>
      <c r="E861" s="15" t="s">
        <v>180</v>
      </c>
      <c r="F861" s="15" t="s">
        <v>181</v>
      </c>
      <c r="G861" s="15" t="s">
        <v>182</v>
      </c>
      <c r="H861" s="15" t="s">
        <v>183</v>
      </c>
    </row>
    <row r="862" spans="1:8">
      <c r="A862" s="9">
        <f>0</f>
        <v>0</v>
      </c>
      <c r="E862" s="10">
        <f>0</f>
        <v>0</v>
      </c>
      <c r="F862" s="10">
        <f>'1-Input'!$B$8</f>
        <v>760000</v>
      </c>
      <c r="G862" s="10">
        <f>'1-Input'!$B$9</f>
        <v>586000</v>
      </c>
      <c r="H862" s="9">
        <f>1</f>
        <v>1</v>
      </c>
    </row>
    <row r="863" spans="1:8">
      <c r="A863" s="9">
        <f t="shared" ref="A863:A904" si="24">A862+1</f>
        <v>1</v>
      </c>
      <c r="B863" s="12">
        <f>IF($A863='P-Parametri'!$B$47,'P-Parametri'!$B$34,IF($A863='P-Parametri'!$B$48,'P-Parametri'!$C$34,'P-Parametri'!$B$50))</f>
        <v>0.01</v>
      </c>
      <c r="C863" s="10">
        <f>IF($A863&lt;='1-Input'!$B$26,0,IF($A863='1-Input'!$B$26+1,('1-Input'!$B$23+'5-Leve'!$O$10)*'1-Input'!$B$27,'1-Input'!$B$23+'5-Leve'!$O$10))</f>
        <v>0</v>
      </c>
      <c r="D863" s="10">
        <f>IF(AND($A863&gt;=1,$A863&lt;1+'1-Input'!$C$12),'5-Leve'!$N$10,0)</f>
        <v>4536.3707182205444</v>
      </c>
      <c r="E863" s="10">
        <f>MAX(0,('1-Input'!$B$10-C863-D863))/(1-'P-Parametri'!$B$31*MAX(0,IF(F862&lt;=0,0,(F862-G862)/F862)))</f>
        <v>26012.029568180071</v>
      </c>
      <c r="F863" s="10">
        <f>((F862-E863+MAX(0,-('1-Input'!$B$10-C863-D863)))*(1+B863))*(1-'P-Parametri'!$B$32)</f>
        <v>739845.19443586585</v>
      </c>
      <c r="G863" s="10">
        <f>IF(F862&lt;=0,G862,G862*(1-E863/F862))+MAX(0,-('1-Input'!$B$10-C863-D863))</f>
        <v>565943.3561487454</v>
      </c>
      <c r="H863" s="9">
        <f t="shared" ref="H863:H904" si="25">IF(OR(F862&lt;=0,F862&lt;E863),0,1)</f>
        <v>1</v>
      </c>
    </row>
    <row r="864" spans="1:8">
      <c r="A864" s="9">
        <f t="shared" si="24"/>
        <v>2</v>
      </c>
      <c r="B864" s="12">
        <f>IF($A864='P-Parametri'!$B$47,'P-Parametri'!$B$34,IF($A864='P-Parametri'!$B$48,'P-Parametri'!$C$34,'P-Parametri'!$B$50))</f>
        <v>0.01</v>
      </c>
      <c r="C864" s="10">
        <f>IF($A864&lt;='1-Input'!$B$26,0,IF($A864='1-Input'!$B$26+1,('1-Input'!$B$23+'5-Leve'!$O$10)*'1-Input'!$B$27,'1-Input'!$B$23+'5-Leve'!$O$10))</f>
        <v>0</v>
      </c>
      <c r="D864" s="10">
        <f>IF(AND($A864&gt;=1,$A864&lt;1+'1-Input'!$C$12),'5-Leve'!$N$10,0)</f>
        <v>4536.3707182205444</v>
      </c>
      <c r="E864" s="10">
        <f>MAX(0,('1-Input'!$B$10-C864-D864))/(1-'P-Parametri'!$B$31*MAX(0,IF(F863&lt;=0,0,(F863-G863)/F863)))</f>
        <v>26056.000883851699</v>
      </c>
      <c r="F864" s="10">
        <f>((F863-E864+MAX(0,-('1-Input'!$B$10-C864-D864)))*(1+B864))*(1-'P-Parametri'!$B$32)</f>
        <v>719485.23131655925</v>
      </c>
      <c r="G864" s="10">
        <f>IF(F863&lt;=0,G863,G863*(1-E864/F863))+MAX(0,-('1-Input'!$B$10-C864-D864))</f>
        <v>546011.86142671003</v>
      </c>
      <c r="H864" s="9">
        <f t="shared" si="25"/>
        <v>1</v>
      </c>
    </row>
    <row r="865" spans="1:8">
      <c r="A865" s="9">
        <f t="shared" si="24"/>
        <v>3</v>
      </c>
      <c r="B865" s="12">
        <f>IF($A865='P-Parametri'!$B$47,'P-Parametri'!$B$34,IF($A865='P-Parametri'!$B$48,'P-Parametri'!$C$34,'P-Parametri'!$B$50))</f>
        <v>0.01</v>
      </c>
      <c r="C865" s="10">
        <f>IF($A865&lt;='1-Input'!$B$26,0,IF($A865='1-Input'!$B$26+1,('1-Input'!$B$23+'5-Leve'!$O$10)*'1-Input'!$B$27,'1-Input'!$B$23+'5-Leve'!$O$10))</f>
        <v>0</v>
      </c>
      <c r="D865" s="10">
        <f>IF(AND($A865&gt;=1,$A865&lt;1+'1-Input'!$C$12),'5-Leve'!$N$10,0)</f>
        <v>4536.3707182205444</v>
      </c>
      <c r="E865" s="10">
        <f>MAX(0,('1-Input'!$B$10-C865-D865))/(1-'P-Parametri'!$B$31*MAX(0,IF(F864&lt;=0,0,(F864-G864)/F864)))</f>
        <v>26099.771232609197</v>
      </c>
      <c r="F865" s="10">
        <f>((F864-E865+MAX(0,-('1-Input'!$B$10-C865-D865)))*(1+B865))*(1-'P-Parametri'!$B$32)</f>
        <v>698918.67605542007</v>
      </c>
      <c r="G865" s="10">
        <f>IF(F864&lt;=0,G864,G864*(1-E865/F864))+MAX(0,-('1-Input'!$B$10-C865-D865))</f>
        <v>526204.94385113835</v>
      </c>
      <c r="H865" s="9">
        <f t="shared" si="25"/>
        <v>1</v>
      </c>
    </row>
    <row r="866" spans="1:8">
      <c r="A866" s="9">
        <f t="shared" si="24"/>
        <v>4</v>
      </c>
      <c r="B866" s="12">
        <f>IF($A866='P-Parametri'!$B$47,'P-Parametri'!$B$34,IF($A866='P-Parametri'!$B$48,'P-Parametri'!$C$34,'P-Parametri'!$B$50))</f>
        <v>0.01</v>
      </c>
      <c r="C866" s="10">
        <f>IF($A866&lt;='1-Input'!$B$26,0,IF($A866='1-Input'!$B$26+1,('1-Input'!$B$23+'5-Leve'!$O$10)*'1-Input'!$B$27,'1-Input'!$B$23+'5-Leve'!$O$10))</f>
        <v>0</v>
      </c>
      <c r="D866" s="10">
        <f>IF(AND($A866&gt;=1,$A866&lt;1+'1-Input'!$C$12),'5-Leve'!$N$10,0)</f>
        <v>4536.3707182205444</v>
      </c>
      <c r="E866" s="10">
        <f>MAX(0,('1-Input'!$B$10-C866-D866))/(1-'P-Parametri'!$B$31*MAX(0,IF(F865&lt;=0,0,(F865-G865)/F865)))</f>
        <v>26143.340615925616</v>
      </c>
      <c r="F866" s="10">
        <f>((F865-E866+MAX(0,-('1-Input'!$B$10-C866-D866)))*(1+B866))*(1-'P-Parametri'!$B$32)</f>
        <v>678144.0826163016</v>
      </c>
      <c r="G866" s="10">
        <f>IF(F865&lt;=0,G865,G865*(1-E866/F865))+MAX(0,-('1-Input'!$B$10-C866-D866))</f>
        <v>506522.03144346719</v>
      </c>
      <c r="H866" s="9">
        <f t="shared" si="25"/>
        <v>1</v>
      </c>
    </row>
    <row r="867" spans="1:8">
      <c r="A867" s="9">
        <f t="shared" si="24"/>
        <v>5</v>
      </c>
      <c r="B867" s="12">
        <f>IF($A867='P-Parametri'!$B$47,'P-Parametri'!$B$34,IF($A867='P-Parametri'!$B$48,'P-Parametri'!$C$34,'P-Parametri'!$B$50))</f>
        <v>0.01</v>
      </c>
      <c r="C867" s="10">
        <f>IF($A867&lt;='1-Input'!$B$26,0,IF($A867='1-Input'!$B$26+1,('1-Input'!$B$23+'5-Leve'!$O$10)*'1-Input'!$B$27,'1-Input'!$B$23+'5-Leve'!$O$10))</f>
        <v>0</v>
      </c>
      <c r="D867" s="10">
        <f>IF(AND($A867&gt;=1,$A867&lt;1+'1-Input'!$C$12),'5-Leve'!$N$10,0)</f>
        <v>4536.3707182205444</v>
      </c>
      <c r="E867" s="10">
        <f>MAX(0,('1-Input'!$B$10-C867-D867))/(1-'P-Parametri'!$B$31*MAX(0,IF(F866&lt;=0,0,(F866-G866)/F866)))</f>
        <v>26186.709047898177</v>
      </c>
      <c r="F867" s="10">
        <f>((F866-E867+MAX(0,-('1-Input'!$B$10-C867-D867)))*(1+B867))*(1-'P-Parametri'!$B$32)</f>
        <v>657159.99340947927</v>
      </c>
      <c r="G867" s="10">
        <f>IF(F866&lt;=0,G866,G866*(1-E867/F866))+MAX(0,-('1-Input'!$B$10-C867-D867))</f>
        <v>486962.55226525641</v>
      </c>
      <c r="H867" s="9">
        <f t="shared" si="25"/>
        <v>1</v>
      </c>
    </row>
    <row r="868" spans="1:8">
      <c r="A868" s="9">
        <f t="shared" si="24"/>
        <v>6</v>
      </c>
      <c r="B868" s="12">
        <f>IF($A868='P-Parametri'!$B$47,'P-Parametri'!$B$34,IF($A868='P-Parametri'!$B$48,'P-Parametri'!$C$34,'P-Parametri'!$B$50))</f>
        <v>0.01</v>
      </c>
      <c r="C868" s="10">
        <f>IF($A868&lt;='1-Input'!$B$26,0,IF($A868='1-Input'!$B$26+1,('1-Input'!$B$23+'5-Leve'!$O$10)*'1-Input'!$B$27,'1-Input'!$B$23+'5-Leve'!$O$10))</f>
        <v>0</v>
      </c>
      <c r="D868" s="10">
        <f>IF(AND($A868&gt;=1,$A868&lt;1+'1-Input'!$C$12),'5-Leve'!$N$10,0)</f>
        <v>4536.3707182205444</v>
      </c>
      <c r="E868" s="10">
        <f>MAX(0,('1-Input'!$B$10-C868-D868))/(1-'P-Parametri'!$B$31*MAX(0,IF(F867&lt;=0,0,(F867-G867)/F867)))</f>
        <v>26229.876555130912</v>
      </c>
      <c r="F868" s="10">
        <f>((F867-E868+MAX(0,-('1-Input'!$B$10-C868-D868)))*(1+B868))*(1-'P-Parametri'!$B$32)</f>
        <v>635964.93918684602</v>
      </c>
      <c r="G868" s="10">
        <f>IF(F867&lt;=0,G867,G867*(1-E868/F867))+MAX(0,-('1-Input'!$B$10-C868-D868))</f>
        <v>467525.93445378495</v>
      </c>
      <c r="H868" s="9">
        <f t="shared" si="25"/>
        <v>1</v>
      </c>
    </row>
    <row r="869" spans="1:8">
      <c r="A869" s="9">
        <f t="shared" si="24"/>
        <v>7</v>
      </c>
      <c r="B869" s="12">
        <f>IF($A869='P-Parametri'!$B$47,'P-Parametri'!$B$34,IF($A869='P-Parametri'!$B$48,'P-Parametri'!$C$34,'P-Parametri'!$B$50))</f>
        <v>0.01</v>
      </c>
      <c r="C869" s="10">
        <f>IF($A869&lt;='1-Input'!$B$26,0,IF($A869='1-Input'!$B$26+1,('1-Input'!$B$23+'5-Leve'!$O$10)*'1-Input'!$B$27,'1-Input'!$B$23+'5-Leve'!$O$10))</f>
        <v>0</v>
      </c>
      <c r="D869" s="10">
        <f>IF(AND($A869&gt;=1,$A869&lt;1+'1-Input'!$C$12),'5-Leve'!$N$10,0)</f>
        <v>4536.3707182205444</v>
      </c>
      <c r="E869" s="10">
        <f>MAX(0,('1-Input'!$B$10-C869-D869))/(1-'P-Parametri'!$B$31*MAX(0,IF(F868&lt;=0,0,(F868-G868)/F868)))</f>
        <v>26272.843176616505</v>
      </c>
      <c r="F869" s="10">
        <f>((F868-E869+MAX(0,-('1-Input'!$B$10-C869-D869)))*(1+B869))*(1-'P-Parametri'!$B$32)</f>
        <v>614557.43893639126</v>
      </c>
      <c r="G869" s="10">
        <f>IF(F868&lt;=0,G868,G868*(1-E869/F868))+MAX(0,-('1-Input'!$B$10-C869-D869))</f>
        <v>448211.60625731095</v>
      </c>
      <c r="H869" s="9">
        <f t="shared" si="25"/>
        <v>1</v>
      </c>
    </row>
    <row r="870" spans="1:8">
      <c r="A870" s="9">
        <f t="shared" si="24"/>
        <v>8</v>
      </c>
      <c r="B870" s="12">
        <f>IF($A870='P-Parametri'!$B$47,'P-Parametri'!$B$34,IF($A870='P-Parametri'!$B$48,'P-Parametri'!$C$34,'P-Parametri'!$B$50))</f>
        <v>0.01</v>
      </c>
      <c r="C870" s="10">
        <f>IF($A870&lt;='1-Input'!$B$26,0,IF($A870='1-Input'!$B$26+1,('1-Input'!$B$23+'5-Leve'!$O$10)*'1-Input'!$B$27,'1-Input'!$B$23+'5-Leve'!$O$10))</f>
        <v>0</v>
      </c>
      <c r="D870" s="10">
        <f>IF(AND($A870&gt;=1,$A870&lt;1+'1-Input'!$C$12),'5-Leve'!$N$10,0)</f>
        <v>4536.3707182205444</v>
      </c>
      <c r="E870" s="10">
        <f>MAX(0,('1-Input'!$B$10-C870-D870))/(1-'P-Parametri'!$B$31*MAX(0,IF(F869&lt;=0,0,(F869-G869)/F869)))</f>
        <v>26315.608963617477</v>
      </c>
      <c r="F870" s="10">
        <f>((F869-E870+MAX(0,-('1-Input'!$B$10-C870-D870)))*(1+B870))*(1-'P-Parametri'!$B$32)</f>
        <v>592935.9997759565</v>
      </c>
      <c r="G870" s="10">
        <f>IF(F869&lt;=0,G869,G869*(1-E870/F869))+MAX(0,-('1-Input'!$B$10-C870-D870))</f>
        <v>429018.99606999359</v>
      </c>
      <c r="H870" s="9">
        <f t="shared" si="25"/>
        <v>1</v>
      </c>
    </row>
    <row r="871" spans="1:8">
      <c r="A871" s="9">
        <f t="shared" si="24"/>
        <v>9</v>
      </c>
      <c r="B871" s="12">
        <f>IF($A871='P-Parametri'!$B$47,'P-Parametri'!$B$34,IF($A871='P-Parametri'!$B$48,'P-Parametri'!$C$34,'P-Parametri'!$B$50))</f>
        <v>0.01</v>
      </c>
      <c r="C871" s="10">
        <f>IF($A871&lt;='1-Input'!$B$26,0,IF($A871='1-Input'!$B$26+1,('1-Input'!$B$23+'5-Leve'!$O$10)*'1-Input'!$B$27,'1-Input'!$B$23+'5-Leve'!$O$10))</f>
        <v>0</v>
      </c>
      <c r="D871" s="10">
        <f>IF(AND($A871&gt;=1,$A871&lt;1+'1-Input'!$C$12),'5-Leve'!$N$10,0)</f>
        <v>4536.3707182205444</v>
      </c>
      <c r="E871" s="10">
        <f>MAX(0,('1-Input'!$B$10-C871-D871))/(1-'P-Parametri'!$B$31*MAX(0,IF(F870&lt;=0,0,(F870-G870)/F870)))</f>
        <v>26358.173979546631</v>
      </c>
      <c r="F871" s="10">
        <f>((F870-E871+MAX(0,-('1-Input'!$B$10-C871-D871)))*(1+B871))*(1-'P-Parametri'!$B$32)</f>
        <v>571099.11684626515</v>
      </c>
      <c r="G871" s="10">
        <f>IF(F870&lt;=0,G870,G870*(1-E871/F870))+MAX(0,-('1-Input'!$B$10-C871-D871))</f>
        <v>409947.53246647457</v>
      </c>
      <c r="H871" s="9">
        <f t="shared" si="25"/>
        <v>1</v>
      </c>
    </row>
    <row r="872" spans="1:8">
      <c r="A872" s="9">
        <f t="shared" si="24"/>
        <v>10</v>
      </c>
      <c r="B872" s="12">
        <f>IF($A872='P-Parametri'!$B$47,'P-Parametri'!$B$34,IF($A872='P-Parametri'!$B$48,'P-Parametri'!$C$34,'P-Parametri'!$B$50))</f>
        <v>0.01</v>
      </c>
      <c r="C872" s="10">
        <f>IF($A872&lt;='1-Input'!$B$26,0,IF($A872='1-Input'!$B$26+1,('1-Input'!$B$23+'5-Leve'!$O$10)*'1-Input'!$B$27,'1-Input'!$B$23+'5-Leve'!$O$10))</f>
        <v>0</v>
      </c>
      <c r="D872" s="10">
        <f>IF(AND($A872&gt;=1,$A872&lt;1+'1-Input'!$C$12),'5-Leve'!$N$10,0)</f>
        <v>4536.3707182205444</v>
      </c>
      <c r="E872" s="10">
        <f>MAX(0,('1-Input'!$B$10-C872-D872))/(1-'P-Parametri'!$B$31*MAX(0,IF(F871&lt;=0,0,(F871-G871)/F871)))</f>
        <v>26400.538299846958</v>
      </c>
      <c r="F872" s="10">
        <f>((F871-E872+MAX(0,-('1-Input'!$B$10-C872-D872)))*(1+B872))*(1-'P-Parametri'!$B$32)</f>
        <v>549045.27320321859</v>
      </c>
      <c r="G872" s="10">
        <f>IF(F871&lt;=0,G871,G871*(1-E872/F871))+MAX(0,-('1-Input'!$B$10-C872-D872))</f>
        <v>390996.64423611801</v>
      </c>
      <c r="H872" s="9">
        <f t="shared" si="25"/>
        <v>1</v>
      </c>
    </row>
    <row r="873" spans="1:8">
      <c r="A873" s="9">
        <f t="shared" si="24"/>
        <v>11</v>
      </c>
      <c r="B873" s="12">
        <f>IF($A873='P-Parametri'!$B$47,'P-Parametri'!$B$34,IF($A873='P-Parametri'!$B$48,'P-Parametri'!$C$34,'P-Parametri'!$B$50))</f>
        <v>0.01</v>
      </c>
      <c r="C873" s="10">
        <f>IF($A873&lt;='1-Input'!$B$26,0,IF($A873='1-Input'!$B$26+1,('1-Input'!$B$23+'5-Leve'!$O$10)*'1-Input'!$B$27,'1-Input'!$B$23+'5-Leve'!$O$10))</f>
        <v>0</v>
      </c>
      <c r="D873" s="10">
        <f>IF(AND($A873&gt;=1,$A873&lt;1+'1-Input'!$C$12),'5-Leve'!$N$10,0)</f>
        <v>0</v>
      </c>
      <c r="E873" s="10">
        <f>MAX(0,('1-Input'!$B$10-C873-D873))/(1-'P-Parametri'!$B$31*MAX(0,IF(F872&lt;=0,0,(F872-G872)/F872)))</f>
        <v>31346.058653504715</v>
      </c>
      <c r="F873" s="10">
        <f>((F872-E873+MAX(0,-('1-Input'!$B$10-C873-D873)))*(1+B873))*(1-'P-Parametri'!$B$32)</f>
        <v>521830.45428182057</v>
      </c>
      <c r="G873" s="10">
        <f>IF(F872&lt;=0,G872,G872*(1-E873/F872))+MAX(0,-('1-Input'!$B$10-C873-D873))</f>
        <v>368673.88809609297</v>
      </c>
      <c r="H873" s="9">
        <f t="shared" si="25"/>
        <v>1</v>
      </c>
    </row>
    <row r="874" spans="1:8">
      <c r="A874" s="9">
        <f t="shared" si="24"/>
        <v>12</v>
      </c>
      <c r="B874" s="12">
        <f>IF($A874='P-Parametri'!$B$47,'P-Parametri'!$B$34,IF($A874='P-Parametri'!$B$48,'P-Parametri'!$C$34,'P-Parametri'!$B$50))</f>
        <v>0.01</v>
      </c>
      <c r="C874" s="10">
        <f>IF($A874&lt;='1-Input'!$B$26,0,IF($A874='1-Input'!$B$26+1,('1-Input'!$B$23+'5-Leve'!$O$10)*'1-Input'!$B$27,'1-Input'!$B$23+'5-Leve'!$O$10))</f>
        <v>0</v>
      </c>
      <c r="D874" s="10">
        <f>IF(AND($A874&gt;=1,$A874&lt;1+'1-Input'!$C$12),'5-Leve'!$N$10,0)</f>
        <v>0</v>
      </c>
      <c r="E874" s="10">
        <f>MAX(0,('1-Input'!$B$10-C874-D874))/(1-'P-Parametri'!$B$31*MAX(0,IF(F873&lt;=0,0,(F873-G873)/F873)))</f>
        <v>31395.803230228492</v>
      </c>
      <c r="F874" s="10">
        <f>((F873-E874+MAX(0,-('1-Input'!$B$10-C874-D874)))*(1+B874))*(1-'P-Parametri'!$B$32)</f>
        <v>494348.31956698379</v>
      </c>
      <c r="G874" s="10">
        <f>IF(F873&lt;=0,G873,G873*(1-E874/F873))+MAX(0,-('1-Input'!$B$10-C874-D874))</f>
        <v>346492.71267443564</v>
      </c>
      <c r="H874" s="9">
        <f t="shared" si="25"/>
        <v>1</v>
      </c>
    </row>
    <row r="875" spans="1:8">
      <c r="A875" s="9">
        <f t="shared" si="24"/>
        <v>13</v>
      </c>
      <c r="B875" s="12">
        <f>IF($A875='P-Parametri'!$B$47,'P-Parametri'!$B$34,IF($A875='P-Parametri'!$B$48,'P-Parametri'!$C$34,'P-Parametri'!$B$50))</f>
        <v>0.01</v>
      </c>
      <c r="C875" s="10">
        <f>IF($A875&lt;='1-Input'!$B$26,0,IF($A875='1-Input'!$B$26+1,('1-Input'!$B$23+'5-Leve'!$O$10)*'1-Input'!$B$27,'1-Input'!$B$23+'5-Leve'!$O$10))</f>
        <v>0</v>
      </c>
      <c r="D875" s="10">
        <f>IF(AND($A875&gt;=1,$A875&lt;1+'1-Input'!$C$12),'5-Leve'!$N$10,0)</f>
        <v>0</v>
      </c>
      <c r="E875" s="10">
        <f>MAX(0,('1-Input'!$B$10-C875-D875))/(1-'P-Parametri'!$B$31*MAX(0,IF(F874&lt;=0,0,(F874-G874)/F874)))</f>
        <v>31445.310248106001</v>
      </c>
      <c r="F875" s="10">
        <f>((F874-E875+MAX(0,-('1-Input'!$B$10-C875-D875)))*(1+B875))*(1-'P-Parametri'!$B$32)</f>
        <v>466596.97533324244</v>
      </c>
      <c r="G875" s="10">
        <f>IF(F874&lt;=0,G874,G874*(1-E875/F874))+MAX(0,-('1-Input'!$B$10-C875-D875))</f>
        <v>324452.44184212195</v>
      </c>
      <c r="H875" s="9">
        <f t="shared" si="25"/>
        <v>1</v>
      </c>
    </row>
    <row r="876" spans="1:8">
      <c r="A876" s="9">
        <f t="shared" si="24"/>
        <v>14</v>
      </c>
      <c r="B876" s="12">
        <f>IF($A876='P-Parametri'!$B$47,'P-Parametri'!$B$34,IF($A876='P-Parametri'!$B$48,'P-Parametri'!$C$34,'P-Parametri'!$B$50))</f>
        <v>0.01</v>
      </c>
      <c r="C876" s="10">
        <f>IF($A876&lt;='1-Input'!$B$26,0,IF($A876='1-Input'!$B$26+1,('1-Input'!$B$23+'5-Leve'!$O$10)*'1-Input'!$B$27,'1-Input'!$B$23+'5-Leve'!$O$10))</f>
        <v>0</v>
      </c>
      <c r="D876" s="10">
        <f>IF(AND($A876&gt;=1,$A876&lt;1+'1-Input'!$C$12),'5-Leve'!$N$10,0)</f>
        <v>0</v>
      </c>
      <c r="E876" s="10">
        <f>MAX(0,('1-Input'!$B$10-C876-D876))/(1-'P-Parametri'!$B$31*MAX(0,IF(F875&lt;=0,0,(F875-G875)/F875)))</f>
        <v>31494.579852175757</v>
      </c>
      <c r="F876" s="10">
        <f>((F875-E876+MAX(0,-('1-Input'!$B$10-C876-D876)))*(1+B876))*(1-'P-Parametri'!$B$32)</f>
        <v>438574.51259700558</v>
      </c>
      <c r="G876" s="10">
        <f>IF(F875&lt;=0,G875,G875*(1-E876/F875))+MAX(0,-('1-Input'!$B$10-C876-D876))</f>
        <v>302552.39988292987</v>
      </c>
      <c r="H876" s="9">
        <f t="shared" si="25"/>
        <v>1</v>
      </c>
    </row>
    <row r="877" spans="1:8">
      <c r="A877" s="9">
        <f t="shared" si="24"/>
        <v>15</v>
      </c>
      <c r="B877" s="12">
        <f>IF($A877='P-Parametri'!$B$47,'P-Parametri'!$B$34,IF($A877='P-Parametri'!$B$48,'P-Parametri'!$C$34,'P-Parametri'!$B$50))</f>
        <v>0.01</v>
      </c>
      <c r="C877" s="10">
        <f>IF($A877&lt;='1-Input'!$B$26,0,IF($A877='1-Input'!$B$26+1,('1-Input'!$B$23+'5-Leve'!$O$10)*'1-Input'!$B$27,'1-Input'!$B$23+'5-Leve'!$O$10))</f>
        <v>0</v>
      </c>
      <c r="D877" s="10">
        <f>IF(AND($A877&gt;=1,$A877&lt;1+'1-Input'!$C$12),'5-Leve'!$N$10,0)</f>
        <v>0</v>
      </c>
      <c r="E877" s="10">
        <f>MAX(0,('1-Input'!$B$10-C877-D877))/(1-'P-Parametri'!$B$31*MAX(0,IF(F876&lt;=0,0,(F876-G876)/F876)))</f>
        <v>31543.612201015232</v>
      </c>
      <c r="F877" s="10">
        <f>((F876-E877+MAX(0,-('1-Input'!$B$10-C877-D877)))*(1+B877))*(1-'P-Parametri'!$B$32)</f>
        <v>410279.00698115036</v>
      </c>
      <c r="G877" s="10">
        <f>IF(F876&lt;=0,G876,G876*(1-E877/F876))+MAX(0,-('1-Input'!$B$10-C877-D877))</f>
        <v>280791.91153197322</v>
      </c>
      <c r="H877" s="9">
        <f t="shared" si="25"/>
        <v>1</v>
      </c>
    </row>
    <row r="878" spans="1:8">
      <c r="A878" s="9">
        <f t="shared" si="24"/>
        <v>16</v>
      </c>
      <c r="B878" s="12">
        <f>IF($A878='P-Parametri'!$B$47,'P-Parametri'!$B$34,IF($A878='P-Parametri'!$B$48,'P-Parametri'!$C$34,'P-Parametri'!$B$50))</f>
        <v>0.01</v>
      </c>
      <c r="C878" s="10">
        <f>IF($A878&lt;='1-Input'!$B$26,0,IF($A878='1-Input'!$B$26+1,('1-Input'!$B$23+'5-Leve'!$O$10)*'1-Input'!$B$27,'1-Input'!$B$23+'5-Leve'!$O$10))</f>
        <v>0</v>
      </c>
      <c r="D878" s="10">
        <f>IF(AND($A878&gt;=1,$A878&lt;1+'1-Input'!$C$12),'5-Leve'!$N$10,0)</f>
        <v>0</v>
      </c>
      <c r="E878" s="10">
        <f>MAX(0,('1-Input'!$B$10-C878-D878))/(1-'P-Parametri'!$B$31*MAX(0,IF(F877&lt;=0,0,(F877-G877)/F877)))</f>
        <v>31592.407466594777</v>
      </c>
      <c r="F878" s="10">
        <f>((F877-E878+MAX(0,-('1-Input'!$B$10-C878-D878)))*(1+B878))*(1-'P-Parametri'!$B$32)</f>
        <v>381708.51857868175</v>
      </c>
      <c r="G878" s="10">
        <f>IF(F877&lt;=0,G877,G877*(1-E878/F877))+MAX(0,-('1-Input'!$B$10-C878-D878))</f>
        <v>259170.30201381992</v>
      </c>
      <c r="H878" s="9">
        <f t="shared" si="25"/>
        <v>1</v>
      </c>
    </row>
    <row r="879" spans="1:8">
      <c r="A879" s="9">
        <f t="shared" si="24"/>
        <v>17</v>
      </c>
      <c r="B879" s="12">
        <f>IF($A879='P-Parametri'!$B$47,'P-Parametri'!$B$34,IF($A879='P-Parametri'!$B$48,'P-Parametri'!$C$34,'P-Parametri'!$B$50))</f>
        <v>0.01</v>
      </c>
      <c r="C879" s="10">
        <f>IF($A879&lt;='1-Input'!$B$26,0,IF($A879='1-Input'!$B$26+1,('1-Input'!$B$23+'5-Leve'!$O$10)*'1-Input'!$B$27,'1-Input'!$B$23+'5-Leve'!$O$10))</f>
        <v>0</v>
      </c>
      <c r="D879" s="10">
        <f>IF(AND($A879&gt;=1,$A879&lt;1+'1-Input'!$C$12),'5-Leve'!$N$10,0)</f>
        <v>0</v>
      </c>
      <c r="E879" s="10">
        <f>MAX(0,('1-Input'!$B$10-C879-D879))/(1-'P-Parametri'!$B$31*MAX(0,IF(F878&lt;=0,0,(F878-G878)/F878)))</f>
        <v>31640.965834131057</v>
      </c>
      <c r="F879" s="10">
        <f>((F878-E879+MAX(0,-('1-Input'!$B$10-C879-D879)))*(1+B879))*(1-'P-Parametri'!$B$32)</f>
        <v>352861.09181545221</v>
      </c>
      <c r="G879" s="10">
        <f>IF(F878&lt;=0,G878,G878*(1-E879/F878))+MAX(0,-('1-Input'!$B$10-C879-D879))</f>
        <v>237686.89708019292</v>
      </c>
      <c r="H879" s="9">
        <f t="shared" si="25"/>
        <v>1</v>
      </c>
    </row>
    <row r="880" spans="1:8">
      <c r="A880" s="9">
        <f t="shared" si="24"/>
        <v>18</v>
      </c>
      <c r="B880" s="12">
        <f>IF($A880='P-Parametri'!$B$47,'P-Parametri'!$B$34,IF($A880='P-Parametri'!$B$48,'P-Parametri'!$C$34,'P-Parametri'!$B$50))</f>
        <v>0.01</v>
      </c>
      <c r="C880" s="10">
        <f>IF($A880&lt;='1-Input'!$B$26,0,IF($A880='1-Input'!$B$26+1,('1-Input'!$B$23+'5-Leve'!$O$10)*'1-Input'!$B$27,'1-Input'!$B$23+'5-Leve'!$O$10))</f>
        <v>0</v>
      </c>
      <c r="D880" s="10">
        <f>IF(AND($A880&gt;=1,$A880&lt;1+'1-Input'!$C$12),'5-Leve'!$N$10,0)</f>
        <v>0</v>
      </c>
      <c r="E880" s="10">
        <f>MAX(0,('1-Input'!$B$10-C880-D880))/(1-'P-Parametri'!$B$31*MAX(0,IF(F879&lt;=0,0,(F879-G879)/F879)))</f>
        <v>31689.287501940049</v>
      </c>
      <c r="F880" s="10">
        <f>((F879-E880+MAX(0,-('1-Input'!$B$10-C880-D880)))*(1+B880))*(1-'P-Parametri'!$B$32)</f>
        <v>323734.75531193399</v>
      </c>
      <c r="G880" s="10">
        <f>IF(F879&lt;=0,G879,G879*(1-E880/F879))+MAX(0,-('1-Input'!$B$10-C880-D880))</f>
        <v>216341.02304725305</v>
      </c>
      <c r="H880" s="9">
        <f t="shared" si="25"/>
        <v>1</v>
      </c>
    </row>
    <row r="881" spans="1:8">
      <c r="A881" s="9">
        <f t="shared" si="24"/>
        <v>19</v>
      </c>
      <c r="B881" s="12">
        <f>IF($A881='P-Parametri'!$B$47,'P-Parametri'!$B$34,IF($A881='P-Parametri'!$B$48,'P-Parametri'!$C$34,'P-Parametri'!$B$50))</f>
        <v>0.01</v>
      </c>
      <c r="C881" s="10">
        <f>IF($A881&lt;='1-Input'!$B$26,0,IF($A881='1-Input'!$B$26+1,('1-Input'!$B$23+'5-Leve'!$O$10)*'1-Input'!$B$27,'1-Input'!$B$23+'5-Leve'!$O$10))</f>
        <v>5404.9062513761819</v>
      </c>
      <c r="D881" s="10">
        <f>IF(AND($A881&gt;=1,$A881&lt;1+'1-Input'!$C$12),'5-Leve'!$N$10,0)</f>
        <v>0</v>
      </c>
      <c r="E881" s="10">
        <f>MAX(0,('1-Input'!$B$10-C881-D881))/(1-'P-Parametri'!$B$31*MAX(0,IF(F880&lt;=0,0,(F880-G880)/F880)))</f>
        <v>25822.28564655321</v>
      </c>
      <c r="F881" s="10">
        <f>((F880-E881+MAX(0,-('1-Input'!$B$10-C881-D881)))*(1+B881))*(1-'P-Parametri'!$B$32)</f>
        <v>300289.8111733105</v>
      </c>
      <c r="G881" s="10">
        <f>IF(F880&lt;=0,G880,G880*(1-E881/F880))+MAX(0,-('1-Input'!$B$10-C881-D881))</f>
        <v>199084.86008504365</v>
      </c>
      <c r="H881" s="9">
        <f t="shared" si="25"/>
        <v>1</v>
      </c>
    </row>
    <row r="882" spans="1:8">
      <c r="A882" s="9">
        <f t="shared" si="24"/>
        <v>20</v>
      </c>
      <c r="B882" s="12">
        <f>IF($A882='P-Parametri'!$B$47,'P-Parametri'!$B$34,IF($A882='P-Parametri'!$B$48,'P-Parametri'!$C$34,'P-Parametri'!$B$50))</f>
        <v>0.01</v>
      </c>
      <c r="C882" s="10">
        <f>IF($A882&lt;='1-Input'!$B$26,0,IF($A882='1-Input'!$B$26+1,('1-Input'!$B$23+'5-Leve'!$O$10)*'1-Input'!$B$27,'1-Input'!$B$23+'5-Leve'!$O$10))</f>
        <v>16214.718754128775</v>
      </c>
      <c r="D882" s="10">
        <f>IF(AND($A882&gt;=1,$A882&lt;1+'1-Input'!$C$12),'5-Leve'!$N$10,0)</f>
        <v>0</v>
      </c>
      <c r="E882" s="10">
        <f>MAX(0,('1-Input'!$B$10-C882-D882))/(1-'P-Parametri'!$B$31*MAX(0,IF(F881&lt;=0,0,(F881-G881)/F881)))</f>
        <v>14013.206812773238</v>
      </c>
      <c r="F882" s="10">
        <f>((F881-E882+MAX(0,-('1-Input'!$B$10-C882-D882)))*(1+B882))*(1-'P-Parametri'!$B$32)</f>
        <v>288561.09166333434</v>
      </c>
      <c r="G882" s="10">
        <f>IF(F881&lt;=0,G881,G881*(1-E882/F881))+MAX(0,-('1-Input'!$B$10-C882-D882))</f>
        <v>189794.44391420123</v>
      </c>
      <c r="H882" s="9">
        <f t="shared" si="25"/>
        <v>1</v>
      </c>
    </row>
    <row r="883" spans="1:8">
      <c r="A883" s="9">
        <f t="shared" si="24"/>
        <v>21</v>
      </c>
      <c r="B883" s="12">
        <f>IF($A883='P-Parametri'!$B$47,'P-Parametri'!$B$34,IF($A883='P-Parametri'!$B$48,'P-Parametri'!$C$34,'P-Parametri'!$B$50))</f>
        <v>0.01</v>
      </c>
      <c r="C883" s="10">
        <f>IF($A883&lt;='1-Input'!$B$26,0,IF($A883='1-Input'!$B$26+1,('1-Input'!$B$23+'5-Leve'!$O$10)*'1-Input'!$B$27,'1-Input'!$B$23+'5-Leve'!$O$10))</f>
        <v>16214.718754128775</v>
      </c>
      <c r="D883" s="10">
        <f>IF(AND($A883&gt;=1,$A883&lt;1+'1-Input'!$C$12),'5-Leve'!$N$10,0)</f>
        <v>0</v>
      </c>
      <c r="E883" s="10">
        <f>MAX(0,('1-Input'!$B$10-C883-D883))/(1-'P-Parametri'!$B$31*MAX(0,IF(F882&lt;=0,0,(F882-G882)/F882)))</f>
        <v>14034.197990535462</v>
      </c>
      <c r="F883" s="10">
        <f>((F882-E883+MAX(0,-('1-Input'!$B$10-C883-D883)))*(1+B883))*(1-'P-Parametri'!$B$32)</f>
        <v>276717.61828430783</v>
      </c>
      <c r="G883" s="10">
        <f>IF(F882&lt;=0,G882,G882*(1-E883/F882))+MAX(0,-('1-Input'!$B$10-C883-D883))</f>
        <v>180563.77186468206</v>
      </c>
      <c r="H883" s="9">
        <f t="shared" si="25"/>
        <v>1</v>
      </c>
    </row>
    <row r="884" spans="1:8">
      <c r="A884" s="9">
        <f t="shared" si="24"/>
        <v>22</v>
      </c>
      <c r="B884" s="12">
        <f>IF($A884='P-Parametri'!$B$47,'P-Parametri'!$B$34,IF($A884='P-Parametri'!$B$48,'P-Parametri'!$C$34,'P-Parametri'!$B$50))</f>
        <v>0.01</v>
      </c>
      <c r="C884" s="10">
        <f>IF($A884&lt;='1-Input'!$B$26,0,IF($A884='1-Input'!$B$26+1,('1-Input'!$B$23+'5-Leve'!$O$10)*'1-Input'!$B$27,'1-Input'!$B$23+'5-Leve'!$O$10))</f>
        <v>16214.718754128775</v>
      </c>
      <c r="D884" s="10">
        <f>IF(AND($A884&gt;=1,$A884&lt;1+'1-Input'!$C$12),'5-Leve'!$N$10,0)</f>
        <v>0</v>
      </c>
      <c r="E884" s="10">
        <f>MAX(0,('1-Input'!$B$10-C884-D884))/(1-'P-Parametri'!$B$31*MAX(0,IF(F883&lt;=0,0,(F883-G883)/F883)))</f>
        <v>14055.08522024782</v>
      </c>
      <c r="F884" s="10">
        <f>((F883-E884+MAX(0,-('1-Input'!$B$10-C884-D884)))*(1+B884))*(1-'P-Parametri'!$B$32)</f>
        <v>264758.5800779112</v>
      </c>
      <c r="G884" s="10">
        <f>IF(F883&lt;=0,G883,G883*(1-E884/F883))+MAX(0,-('1-Input'!$B$10-C884-D884))</f>
        <v>171392.54808434422</v>
      </c>
      <c r="H884" s="9">
        <f t="shared" si="25"/>
        <v>1</v>
      </c>
    </row>
    <row r="885" spans="1:8">
      <c r="A885" s="9">
        <f t="shared" si="24"/>
        <v>23</v>
      </c>
      <c r="B885" s="12">
        <f>IF($A885='P-Parametri'!$B$47,'P-Parametri'!$B$34,IF($A885='P-Parametri'!$B$48,'P-Parametri'!$C$34,'P-Parametri'!$B$50))</f>
        <v>0.01</v>
      </c>
      <c r="C885" s="10">
        <f>IF($A885&lt;='1-Input'!$B$26,0,IF($A885='1-Input'!$B$26+1,('1-Input'!$B$23+'5-Leve'!$O$10)*'1-Input'!$B$27,'1-Input'!$B$23+'5-Leve'!$O$10))</f>
        <v>16214.718754128775</v>
      </c>
      <c r="D885" s="10">
        <f>IF(AND($A885&gt;=1,$A885&lt;1+'1-Input'!$C$12),'5-Leve'!$N$10,0)</f>
        <v>0</v>
      </c>
      <c r="E885" s="10">
        <f>MAX(0,('1-Input'!$B$10-C885-D885))/(1-'P-Parametri'!$B$31*MAX(0,IF(F884&lt;=0,0,(F884-G884)/F884)))</f>
        <v>14075.868617240345</v>
      </c>
      <c r="F885" s="10">
        <f>((F884-E885+MAX(0,-('1-Input'!$B$10-C885-D885)))*(1+B885))*(1-'P-Parametri'!$B$32)</f>
        <v>252683.15949812703</v>
      </c>
      <c r="G885" s="10">
        <f>IF(F884&lt;=0,G884,G884*(1-E885/F884))+MAX(0,-('1-Input'!$B$10-C885-D885))</f>
        <v>162280.47704929279</v>
      </c>
      <c r="H885" s="9">
        <f t="shared" si="25"/>
        <v>1</v>
      </c>
    </row>
    <row r="886" spans="1:8">
      <c r="A886" s="9">
        <f t="shared" si="24"/>
        <v>24</v>
      </c>
      <c r="B886" s="12">
        <f>IF($A886='P-Parametri'!$B$47,'P-Parametri'!$B$34,IF($A886='P-Parametri'!$B$48,'P-Parametri'!$C$34,'P-Parametri'!$B$50))</f>
        <v>0.01</v>
      </c>
      <c r="C886" s="10">
        <f>IF($A886&lt;='1-Input'!$B$26,0,IF($A886='1-Input'!$B$26+1,('1-Input'!$B$23+'5-Leve'!$O$10)*'1-Input'!$B$27,'1-Input'!$B$23+'5-Leve'!$O$10))</f>
        <v>16214.718754128775</v>
      </c>
      <c r="D886" s="10">
        <f>IF(AND($A886&gt;=1,$A886&lt;1+'1-Input'!$C$12),'5-Leve'!$N$10,0)</f>
        <v>0</v>
      </c>
      <c r="E886" s="10">
        <f>MAX(0,('1-Input'!$B$10-C886-D886))/(1-'P-Parametri'!$B$31*MAX(0,IF(F885&lt;=0,0,(F885-G885)/F885)))</f>
        <v>14096.548302226316</v>
      </c>
      <c r="F886" s="10">
        <f>((F885-E886+MAX(0,-('1-Input'!$B$10-C886-D886)))*(1+B886))*(1-'P-Parametri'!$B$32)</f>
        <v>240490.53235324399</v>
      </c>
      <c r="G886" s="10">
        <f>IF(F885&lt;=0,G885,G885*(1-E886/F885))+MAX(0,-('1-Input'!$B$10-C886-D886))</f>
        <v>153227.26357920145</v>
      </c>
      <c r="H886" s="9">
        <f t="shared" si="25"/>
        <v>1</v>
      </c>
    </row>
    <row r="887" spans="1:8">
      <c r="A887" s="9">
        <f t="shared" si="24"/>
        <v>25</v>
      </c>
      <c r="B887" s="12">
        <f>IF($A887='P-Parametri'!$B$47,'P-Parametri'!$B$34,IF($A887='P-Parametri'!$B$48,'P-Parametri'!$C$34,'P-Parametri'!$B$50))</f>
        <v>0.01</v>
      </c>
      <c r="C887" s="10">
        <f>IF($A887&lt;='1-Input'!$B$26,0,IF($A887='1-Input'!$B$26+1,('1-Input'!$B$23+'5-Leve'!$O$10)*'1-Input'!$B$27,'1-Input'!$B$23+'5-Leve'!$O$10))</f>
        <v>16214.718754128775</v>
      </c>
      <c r="D887" s="10">
        <f>IF(AND($A887&gt;=1,$A887&lt;1+'1-Input'!$C$12),'5-Leve'!$N$10,0)</f>
        <v>0</v>
      </c>
      <c r="E887" s="10">
        <f>MAX(0,('1-Input'!$B$10-C887-D887))/(1-'P-Parametri'!$B$31*MAX(0,IF(F886&lt;=0,0,(F886-G886)/F886)))</f>
        <v>14117.124401236599</v>
      </c>
      <c r="F887" s="10">
        <f>((F886-E887+MAX(0,-('1-Input'!$B$10-C887-D887)))*(1+B887))*(1-'P-Parametri'!$B$32)</f>
        <v>228179.86774746442</v>
      </c>
      <c r="G887" s="10">
        <f>IF(F886&lt;=0,G886,G886*(1-E887/F886))+MAX(0,-('1-Input'!$B$10-C887-D887))</f>
        <v>144232.61285244706</v>
      </c>
      <c r="H887" s="9">
        <f t="shared" si="25"/>
        <v>1</v>
      </c>
    </row>
    <row r="888" spans="1:8">
      <c r="A888" s="9">
        <f t="shared" si="24"/>
        <v>26</v>
      </c>
      <c r="B888" s="12">
        <f>IF($A888='P-Parametri'!$B$47,'P-Parametri'!$B$34,IF($A888='P-Parametri'!$B$48,'P-Parametri'!$C$34,'P-Parametri'!$B$50))</f>
        <v>0.01</v>
      </c>
      <c r="C888" s="10">
        <f>IF($A888&lt;='1-Input'!$B$26,0,IF($A888='1-Input'!$B$26+1,('1-Input'!$B$23+'5-Leve'!$O$10)*'1-Input'!$B$27,'1-Input'!$B$23+'5-Leve'!$O$10))</f>
        <v>16214.718754128775</v>
      </c>
      <c r="D888" s="10">
        <f>IF(AND($A888&gt;=1,$A888&lt;1+'1-Input'!$C$12),'5-Leve'!$N$10,0)</f>
        <v>0</v>
      </c>
      <c r="E888" s="10">
        <f>MAX(0,('1-Input'!$B$10-C888-D888))/(1-'P-Parametri'!$B$31*MAX(0,IF(F887&lt;=0,0,(F887-G887)/F887)))</f>
        <v>14137.597045553908</v>
      </c>
      <c r="F888" s="10">
        <f>((F887-E888+MAX(0,-('1-Input'!$B$10-C888-D888)))*(1+B888))*(1-'P-Parametri'!$B$32)</f>
        <v>215750.32802211176</v>
      </c>
      <c r="G888" s="10">
        <f>IF(F887&lt;=0,G887,G887*(1-E888/F887))+MAX(0,-('1-Input'!$B$10-C888-D888))</f>
        <v>135296.23042105732</v>
      </c>
      <c r="H888" s="9">
        <f t="shared" si="25"/>
        <v>1</v>
      </c>
    </row>
    <row r="889" spans="1:8">
      <c r="A889" s="9">
        <f t="shared" si="24"/>
        <v>27</v>
      </c>
      <c r="B889" s="12">
        <f>IF($A889='P-Parametri'!$B$47,'P-Parametri'!$B$34,IF($A889='P-Parametri'!$B$48,'P-Parametri'!$C$34,'P-Parametri'!$B$50))</f>
        <v>0.01</v>
      </c>
      <c r="C889" s="10">
        <f>IF($A889&lt;='1-Input'!$B$26,0,IF($A889='1-Input'!$B$26+1,('1-Input'!$B$23+'5-Leve'!$O$10)*'1-Input'!$B$27,'1-Input'!$B$23+'5-Leve'!$O$10))</f>
        <v>16214.718754128775</v>
      </c>
      <c r="D889" s="10">
        <f>IF(AND($A889&gt;=1,$A889&lt;1+'1-Input'!$C$12),'5-Leve'!$N$10,0)</f>
        <v>0</v>
      </c>
      <c r="E889" s="10">
        <f>MAX(0,('1-Input'!$B$10-C889-D889))/(1-'P-Parametri'!$B$31*MAX(0,IF(F888&lt;=0,0,(F888-G888)/F888)))</f>
        <v>14157.96637164703</v>
      </c>
      <c r="F889" s="10">
        <f>((F888-E889+MAX(0,-('1-Input'!$B$10-C889-D889)))*(1+B889))*(1-'P-Parametri'!$B$32)</f>
        <v>203201.06869643545</v>
      </c>
      <c r="G889" s="10">
        <f>IF(F888&lt;=0,G888,G888*(1-E889/F888))+MAX(0,-('1-Input'!$B$10-C889-D889))</f>
        <v>126417.82222547109</v>
      </c>
      <c r="H889" s="9">
        <f t="shared" si="25"/>
        <v>1</v>
      </c>
    </row>
    <row r="890" spans="1:8">
      <c r="A890" s="9">
        <f t="shared" si="24"/>
        <v>28</v>
      </c>
      <c r="B890" s="12">
        <f>IF($A890='P-Parametri'!$B$47,'P-Parametri'!$B$34,IF($A890='P-Parametri'!$B$48,'P-Parametri'!$C$34,'P-Parametri'!$B$50))</f>
        <v>0.01</v>
      </c>
      <c r="C890" s="10">
        <f>IF($A890&lt;='1-Input'!$B$26,0,IF($A890='1-Input'!$B$26+1,('1-Input'!$B$23+'5-Leve'!$O$10)*'1-Input'!$B$27,'1-Input'!$B$23+'5-Leve'!$O$10))</f>
        <v>16214.718754128775</v>
      </c>
      <c r="D890" s="10">
        <f>IF(AND($A890&gt;=1,$A890&lt;1+'1-Input'!$C$12),'5-Leve'!$N$10,0)</f>
        <v>0</v>
      </c>
      <c r="E890" s="10">
        <f>MAX(0,('1-Input'!$B$10-C890-D890))/(1-'P-Parametri'!$B$31*MAX(0,IF(F889&lt;=0,0,(F889-G889)/F889)))</f>
        <v>14178.232521105014</v>
      </c>
      <c r="F890" s="10">
        <f>((F889-E890+MAX(0,-('1-Input'!$B$10-C890-D890)))*(1+B890))*(1-'P-Parametri'!$B$32)</f>
        <v>190531.23840800958</v>
      </c>
      <c r="G890" s="10">
        <f>IF(F889&lt;=0,G889,G889*(1-E890/F889))+MAX(0,-('1-Input'!$B$10-C890-D890))</f>
        <v>117597.09460911142</v>
      </c>
      <c r="H890" s="9">
        <f t="shared" si="25"/>
        <v>1</v>
      </c>
    </row>
    <row r="891" spans="1:8">
      <c r="A891" s="9">
        <f t="shared" si="24"/>
        <v>29</v>
      </c>
      <c r="B891" s="12">
        <f>IF($A891='P-Parametri'!$B$47,'P-Parametri'!$B$34,IF($A891='P-Parametri'!$B$48,'P-Parametri'!$C$34,'P-Parametri'!$B$50))</f>
        <v>0.01</v>
      </c>
      <c r="C891" s="10">
        <f>IF($A891&lt;='1-Input'!$B$26,0,IF($A891='1-Input'!$B$26+1,('1-Input'!$B$23+'5-Leve'!$O$10)*'1-Input'!$B$27,'1-Input'!$B$23+'5-Leve'!$O$10))</f>
        <v>16214.718754128775</v>
      </c>
      <c r="D891" s="10">
        <f>IF(AND($A891&gt;=1,$A891&lt;1+'1-Input'!$C$12),'5-Leve'!$N$10,0)</f>
        <v>0</v>
      </c>
      <c r="E891" s="10">
        <f>MAX(0,('1-Input'!$B$10-C891-D891))/(1-'P-Parametri'!$B$31*MAX(0,IF(F890&lt;=0,0,(F890-G890)/F890)))</f>
        <v>14198.395640571356</v>
      </c>
      <c r="F891" s="10">
        <f>((F890-E891+MAX(0,-('1-Input'!$B$10-C891-D891)))*(1+B891))*(1-'P-Parametri'!$B$32)</f>
        <v>177739.97885272239</v>
      </c>
      <c r="G891" s="10">
        <f>IF(F890&lt;=0,G890,G890*(1-E891/F890))+MAX(0,-('1-Input'!$B$10-C891-D891))</f>
        <v>108833.75433277134</v>
      </c>
      <c r="H891" s="9">
        <f t="shared" si="25"/>
        <v>1</v>
      </c>
    </row>
    <row r="892" spans="1:8">
      <c r="A892" s="9">
        <f t="shared" si="24"/>
        <v>30</v>
      </c>
      <c r="B892" s="12">
        <f>IF($A892='P-Parametri'!$B$47,'P-Parametri'!$B$34,IF($A892='P-Parametri'!$B$48,'P-Parametri'!$C$34,'P-Parametri'!$B$50))</f>
        <v>0.01</v>
      </c>
      <c r="C892" s="10">
        <f>IF($A892&lt;='1-Input'!$B$26,0,IF($A892='1-Input'!$B$26+1,('1-Input'!$B$23+'5-Leve'!$O$10)*'1-Input'!$B$27,'1-Input'!$B$23+'5-Leve'!$O$10))</f>
        <v>16214.718754128775</v>
      </c>
      <c r="D892" s="10">
        <f>IF(AND($A892&gt;=1,$A892&lt;1+'1-Input'!$C$12),'5-Leve'!$N$10,0)</f>
        <v>0</v>
      </c>
      <c r="E892" s="10">
        <f>MAX(0,('1-Input'!$B$10-C892-D892))/(1-'P-Parametri'!$B$31*MAX(0,IF(F891&lt;=0,0,(F891-G891)/F891)))</f>
        <v>14218.455881678161</v>
      </c>
      <c r="F892" s="10">
        <f>((F891-E892+MAX(0,-('1-Input'!$B$10-C892-D892)))*(1+B892))*(1-'P-Parametri'!$B$32)</f>
        <v>164826.42472435319</v>
      </c>
      <c r="G892" s="10">
        <f>IF(F891&lt;=0,G891,G891*(1-E892/F891))+MAX(0,-('1-Input'!$B$10-C892-D892))</f>
        <v>100127.50858881217</v>
      </c>
      <c r="H892" s="9">
        <f t="shared" si="25"/>
        <v>1</v>
      </c>
    </row>
    <row r="893" spans="1:8">
      <c r="A893" s="9">
        <f t="shared" si="24"/>
        <v>31</v>
      </c>
      <c r="B893" s="12">
        <f>IF($A893='P-Parametri'!$B$47,'P-Parametri'!$B$34,IF($A893='P-Parametri'!$B$48,'P-Parametri'!$C$34,'P-Parametri'!$B$50))</f>
        <v>0.01</v>
      </c>
      <c r="C893" s="10">
        <f>IF($A893&lt;='1-Input'!$B$26,0,IF($A893='1-Input'!$B$26+1,('1-Input'!$B$23+'5-Leve'!$O$10)*'1-Input'!$B$27,'1-Input'!$B$23+'5-Leve'!$O$10))</f>
        <v>16214.718754128775</v>
      </c>
      <c r="D893" s="10">
        <f>IF(AND($A893&gt;=1,$A893&lt;1+'1-Input'!$C$12),'5-Leve'!$N$10,0)</f>
        <v>0</v>
      </c>
      <c r="E893" s="10">
        <f>MAX(0,('1-Input'!$B$10-C893-D893))/(1-'P-Parametri'!$B$31*MAX(0,IF(F892&lt;=0,0,(F892-G892)/F892)))</f>
        <v>14238.41340098034</v>
      </c>
      <c r="F893" s="10">
        <f>((F892-E893+MAX(0,-('1-Input'!$B$10-C893-D893)))*(1+B893))*(1-'P-Parametri'!$B$32)</f>
        <v>151789.70365373333</v>
      </c>
      <c r="G893" s="10">
        <f>IF(F892&lt;=0,G892,G892*(1-E893/F892))+MAX(0,-('1-Input'!$B$10-C893-D893))</f>
        <v>91478.065015174579</v>
      </c>
      <c r="H893" s="9">
        <f t="shared" si="25"/>
        <v>1</v>
      </c>
    </row>
    <row r="894" spans="1:8">
      <c r="A894" s="9">
        <f t="shared" si="24"/>
        <v>32</v>
      </c>
      <c r="B894" s="12">
        <f>IF($A894='P-Parametri'!$B$47,'P-Parametri'!$B$34,IF($A894='P-Parametri'!$B$48,'P-Parametri'!$C$34,'P-Parametri'!$B$50))</f>
        <v>0.01</v>
      </c>
      <c r="C894" s="10">
        <f>IF($A894&lt;='1-Input'!$B$26,0,IF($A894='1-Input'!$B$26+1,('1-Input'!$B$23+'5-Leve'!$O$10)*'1-Input'!$B$27,'1-Input'!$B$23+'5-Leve'!$O$10))</f>
        <v>16214.718754128775</v>
      </c>
      <c r="D894" s="10">
        <f>IF(AND($A894&gt;=1,$A894&lt;1+'1-Input'!$C$12),'5-Leve'!$N$10,0)</f>
        <v>0</v>
      </c>
      <c r="E894" s="10">
        <f>MAX(0,('1-Input'!$B$10-C894-D894))/(1-'P-Parametri'!$B$31*MAX(0,IF(F893&lt;=0,0,(F893-G893)/F893)))</f>
        <v>14258.268359889818</v>
      </c>
      <c r="F894" s="10">
        <f>((F893-E894+MAX(0,-('1-Input'!$B$10-C894-D894)))*(1+B894))*(1-'P-Parametri'!$B$32)</f>
        <v>138628.93614748839</v>
      </c>
      <c r="G894" s="10">
        <f>IF(F893&lt;=0,G893,G893*(1-E894/F893))+MAX(0,-('1-Input'!$B$10-C894-D894))</f>
        <v>82885.13170920244</v>
      </c>
      <c r="H894" s="9">
        <f t="shared" si="25"/>
        <v>1</v>
      </c>
    </row>
    <row r="895" spans="1:8">
      <c r="A895" s="9">
        <f t="shared" si="24"/>
        <v>33</v>
      </c>
      <c r="B895" s="12">
        <f>IF($A895='P-Parametri'!$B$47,'P-Parametri'!$B$34,IF($A895='P-Parametri'!$B$48,'P-Parametri'!$C$34,'P-Parametri'!$B$50))</f>
        <v>0.01</v>
      </c>
      <c r="C895" s="10">
        <f>IF($A895&lt;='1-Input'!$B$26,0,IF($A895='1-Input'!$B$26+1,('1-Input'!$B$23+'5-Leve'!$O$10)*'1-Input'!$B$27,'1-Input'!$B$23+'5-Leve'!$O$10))</f>
        <v>16214.718754128775</v>
      </c>
      <c r="D895" s="10">
        <f>IF(AND($A895&gt;=1,$A895&lt;1+'1-Input'!$C$12),'5-Leve'!$N$10,0)</f>
        <v>0</v>
      </c>
      <c r="E895" s="10">
        <f>MAX(0,('1-Input'!$B$10-C895-D895))/(1-'P-Parametri'!$B$31*MAX(0,IF(F894&lt;=0,0,(F894-G894)/F894)))</f>
        <v>14278.020924609806</v>
      </c>
      <c r="F895" s="10">
        <f>((F894-E895+MAX(0,-('1-Input'!$B$10-C895-D895)))*(1+B895))*(1-'P-Parametri'!$B$32)</f>
        <v>125343.23552635715</v>
      </c>
      <c r="G895" s="10">
        <f>IF(F894&lt;=0,G894,G894*(1-E895/F894))+MAX(0,-('1-Input'!$B$10-C895-D895))</f>
        <v>74348.417241279487</v>
      </c>
      <c r="H895" s="9">
        <f t="shared" si="25"/>
        <v>1</v>
      </c>
    </row>
    <row r="896" spans="1:8">
      <c r="A896" s="9">
        <f t="shared" si="24"/>
        <v>34</v>
      </c>
      <c r="B896" s="12">
        <f>IF($A896='P-Parametri'!$B$47,'P-Parametri'!$B$34,IF($A896='P-Parametri'!$B$48,'P-Parametri'!$C$34,'P-Parametri'!$B$50))</f>
        <v>0.01</v>
      </c>
      <c r="C896" s="10">
        <f>IF($A896&lt;='1-Input'!$B$26,0,IF($A896='1-Input'!$B$26+1,('1-Input'!$B$23+'5-Leve'!$O$10)*'1-Input'!$B$27,'1-Input'!$B$23+'5-Leve'!$O$10))</f>
        <v>16214.718754128775</v>
      </c>
      <c r="D896" s="10">
        <f>IF(AND($A896&gt;=1,$A896&lt;1+'1-Input'!$C$12),'5-Leve'!$N$10,0)</f>
        <v>0</v>
      </c>
      <c r="E896" s="10">
        <f>MAX(0,('1-Input'!$B$10-C896-D896))/(1-'P-Parametri'!$B$31*MAX(0,IF(F895&lt;=0,0,(F895-G895)/F895)))</f>
        <v>14297.671266069081</v>
      </c>
      <c r="F896" s="10">
        <f>((F895-E896+MAX(0,-('1-Input'!$B$10-C896-D896)))*(1+B896))*(1-'P-Parametri'!$B$32)</f>
        <v>111931.70786308518</v>
      </c>
      <c r="G896" s="10">
        <f>IF(F895&lt;=0,G895,G895*(1-E896/F895))+MAX(0,-('1-Input'!$B$10-C896-D896))</f>
        <v>65867.630668279075</v>
      </c>
      <c r="H896" s="9">
        <f t="shared" si="25"/>
        <v>1</v>
      </c>
    </row>
    <row r="897" spans="1:8">
      <c r="A897" s="9">
        <f t="shared" si="24"/>
        <v>35</v>
      </c>
      <c r="B897" s="12">
        <f>IF($A897='P-Parametri'!$B$47,'P-Parametri'!$B$34,IF($A897='P-Parametri'!$B$48,'P-Parametri'!$C$34,'P-Parametri'!$B$50))</f>
        <v>0.01</v>
      </c>
      <c r="C897" s="10">
        <f>IF($A897&lt;='1-Input'!$B$26,0,IF($A897='1-Input'!$B$26+1,('1-Input'!$B$23+'5-Leve'!$O$10)*'1-Input'!$B$27,'1-Input'!$B$23+'5-Leve'!$O$10))</f>
        <v>16214.718754128775</v>
      </c>
      <c r="D897" s="10">
        <f>IF(AND($A897&gt;=1,$A897&lt;1+'1-Input'!$C$12),'5-Leve'!$N$10,0)</f>
        <v>0</v>
      </c>
      <c r="E897" s="10">
        <f>MAX(0,('1-Input'!$B$10-C897-D897))/(1-'P-Parametri'!$B$31*MAX(0,IF(F896&lt;=0,0,(F896-G896)/F896)))</f>
        <v>14317.219559856396</v>
      </c>
      <c r="F897" s="10">
        <f>((F896-E897+MAX(0,-('1-Input'!$B$10-C897-D897)))*(1+B897))*(1-'P-Parametri'!$B$32)</f>
        <v>98393.451919888539</v>
      </c>
      <c r="G897" s="10">
        <f>IF(F896&lt;=0,G896,G896*(1-E897/F896))+MAX(0,-('1-Input'!$B$10-C897-D897))</f>
        <v>57442.481546827177</v>
      </c>
      <c r="H897" s="9">
        <f t="shared" si="25"/>
        <v>1</v>
      </c>
    </row>
    <row r="898" spans="1:8">
      <c r="A898" s="9">
        <f t="shared" si="24"/>
        <v>36</v>
      </c>
      <c r="B898" s="12">
        <f>IF($A898='P-Parametri'!$B$47,'P-Parametri'!$B$34,IF($A898='P-Parametri'!$B$48,'P-Parametri'!$C$34,'P-Parametri'!$B$50))</f>
        <v>0.01</v>
      </c>
      <c r="C898" s="10">
        <f>IF($A898&lt;='1-Input'!$B$26,0,IF($A898='1-Input'!$B$26+1,('1-Input'!$B$23+'5-Leve'!$O$10)*'1-Input'!$B$27,'1-Input'!$B$23+'5-Leve'!$O$10))</f>
        <v>16214.718754128775</v>
      </c>
      <c r="D898" s="10">
        <f>IF(AND($A898&gt;=1,$A898&lt;1+'1-Input'!$C$12),'5-Leve'!$N$10,0)</f>
        <v>0</v>
      </c>
      <c r="E898" s="10">
        <f>MAX(0,('1-Input'!$B$10-C898-D898))/(1-'P-Parametri'!$B$31*MAX(0,IF(F897&lt;=0,0,(F897-G897)/F897)))</f>
        <v>14336.665986154911</v>
      </c>
      <c r="F898" s="10">
        <f>((F897-E898+MAX(0,-('1-Input'!$B$10-C898-D898)))*(1+B898))*(1-'P-Parametri'!$B$32)</f>
        <v>84727.559085484812</v>
      </c>
      <c r="G898" s="10">
        <f>IF(F897&lt;=0,G897,G897*(1-E898/F897))+MAX(0,-('1-Input'!$B$10-C898-D898))</f>
        <v>49072.679946378747</v>
      </c>
      <c r="H898" s="9">
        <f t="shared" si="25"/>
        <v>1</v>
      </c>
    </row>
    <row r="899" spans="1:8">
      <c r="A899" s="9">
        <f t="shared" si="24"/>
        <v>37</v>
      </c>
      <c r="B899" s="12">
        <f>IF($A899='P-Parametri'!$B$47,'P-Parametri'!$B$34,IF($A899='P-Parametri'!$B$48,'P-Parametri'!$C$34,'P-Parametri'!$B$50))</f>
        <v>0.01</v>
      </c>
      <c r="C899" s="10">
        <f>IF($A899&lt;='1-Input'!$B$26,0,IF($A899='1-Input'!$B$26+1,('1-Input'!$B$23+'5-Leve'!$O$10)*'1-Input'!$B$27,'1-Input'!$B$23+'5-Leve'!$O$10))</f>
        <v>16214.718754128775</v>
      </c>
      <c r="D899" s="10">
        <f>IF(AND($A899&gt;=1,$A899&lt;1+'1-Input'!$C$12),'5-Leve'!$N$10,0)</f>
        <v>0</v>
      </c>
      <c r="E899" s="10">
        <f>MAX(0,('1-Input'!$B$10-C899-D899))/(1-'P-Parametri'!$B$31*MAX(0,IF(F898&lt;=0,0,(F898-G898)/F898)))</f>
        <v>14356.010729676767</v>
      </c>
      <c r="F899" s="10">
        <f>((F898-E899+MAX(0,-('1-Input'!$B$10-C899-D899)))*(1+B899))*(1-'P-Parametri'!$B$32)</f>
        <v>70933.113311687397</v>
      </c>
      <c r="G899" s="10">
        <f>IF(F898&lt;=0,G898,G898*(1-E899/F898))+MAX(0,-('1-Input'!$B$10-C899-D899))</f>
        <v>40757.936462107908</v>
      </c>
      <c r="H899" s="9">
        <f t="shared" si="25"/>
        <v>1</v>
      </c>
    </row>
    <row r="900" spans="1:8">
      <c r="A900" s="9">
        <f t="shared" si="24"/>
        <v>38</v>
      </c>
      <c r="B900" s="12">
        <f>IF($A900='P-Parametri'!$B$47,'P-Parametri'!$B$34,IF($A900='P-Parametri'!$B$48,'P-Parametri'!$C$34,'P-Parametri'!$B$50))</f>
        <v>0.01</v>
      </c>
      <c r="C900" s="10">
        <f>IF($A900&lt;='1-Input'!$B$26,0,IF($A900='1-Input'!$B$26+1,('1-Input'!$B$23+'5-Leve'!$O$10)*'1-Input'!$B$27,'1-Input'!$B$23+'5-Leve'!$O$10))</f>
        <v>16214.718754128775</v>
      </c>
      <c r="D900" s="10">
        <f>IF(AND($A900&gt;=1,$A900&lt;1+'1-Input'!$C$12),'5-Leve'!$N$10,0)</f>
        <v>0</v>
      </c>
      <c r="E900" s="10">
        <f>MAX(0,('1-Input'!$B$10-C900-D900))/(1-'P-Parametri'!$B$31*MAX(0,IF(F899&lt;=0,0,(F899-G899)/F899)))</f>
        <v>14375.25397959773</v>
      </c>
      <c r="F900" s="10">
        <f>((F899-E900+MAX(0,-('1-Input'!$B$10-C900-D900)))*(1+B900))*(1-'P-Parametri'!$B$32)</f>
        <v>57009.191049559748</v>
      </c>
      <c r="G900" s="10">
        <f>IF(F899&lt;=0,G899,G899*(1-E900/F899))+MAX(0,-('1-Input'!$B$10-C900-D900))</f>
        <v>32497.962227612119</v>
      </c>
      <c r="H900" s="9">
        <f t="shared" si="25"/>
        <v>1</v>
      </c>
    </row>
    <row r="901" spans="1:8">
      <c r="A901" s="9">
        <f t="shared" si="24"/>
        <v>39</v>
      </c>
      <c r="B901" s="12">
        <f>IF($A901='P-Parametri'!$B$47,'P-Parametri'!$B$34,IF($A901='P-Parametri'!$B$48,'P-Parametri'!$C$34,'P-Parametri'!$B$50))</f>
        <v>0.01</v>
      </c>
      <c r="C901" s="10">
        <f>IF($A901&lt;='1-Input'!$B$26,0,IF($A901='1-Input'!$B$26+1,('1-Input'!$B$23+'5-Leve'!$O$10)*'1-Input'!$B$27,'1-Input'!$B$23+'5-Leve'!$O$10))</f>
        <v>16214.718754128775</v>
      </c>
      <c r="D901" s="10">
        <f>IF(AND($A901&gt;=1,$A901&lt;1+'1-Input'!$C$12),'5-Leve'!$N$10,0)</f>
        <v>0</v>
      </c>
      <c r="E901" s="10">
        <f>MAX(0,('1-Input'!$B$10-C901-D901))/(1-'P-Parametri'!$B$31*MAX(0,IF(F900&lt;=0,0,(F900-G900)/F900)))</f>
        <v>14394.395929491975</v>
      </c>
      <c r="F901" s="10">
        <f>((F900-E901+MAX(0,-('1-Input'!$B$10-C901-D901)))*(1+B901))*(1-'P-Parametri'!$B$32)</f>
        <v>42954.861185125912</v>
      </c>
      <c r="G901" s="10">
        <f>IF(F900&lt;=0,G900,G900*(1-E901/F900))+MAX(0,-('1-Input'!$B$10-C901-D901))</f>
        <v>24292.46892743072</v>
      </c>
      <c r="H901" s="9">
        <f t="shared" si="25"/>
        <v>1</v>
      </c>
    </row>
    <row r="902" spans="1:8">
      <c r="A902" s="9">
        <f t="shared" si="24"/>
        <v>40</v>
      </c>
      <c r="B902" s="12">
        <f>IF($A902='P-Parametri'!$B$47,'P-Parametri'!$B$34,IF($A902='P-Parametri'!$B$48,'P-Parametri'!$C$34,'P-Parametri'!$B$50))</f>
        <v>0.01</v>
      </c>
      <c r="C902" s="10">
        <f>IF($A902&lt;='1-Input'!$B$26,0,IF($A902='1-Input'!$B$26+1,('1-Input'!$B$23+'5-Leve'!$O$10)*'1-Input'!$B$27,'1-Input'!$B$23+'5-Leve'!$O$10))</f>
        <v>16214.718754128775</v>
      </c>
      <c r="D902" s="10">
        <f>IF(AND($A902&gt;=1,$A902&lt;1+'1-Input'!$C$12),'5-Leve'!$N$10,0)</f>
        <v>0</v>
      </c>
      <c r="E902" s="10">
        <f>MAX(0,('1-Input'!$B$10-C902-D902))/(1-'P-Parametri'!$B$31*MAX(0,IF(F901&lt;=0,0,(F901-G901)/F901)))</f>
        <v>14413.436777266994</v>
      </c>
      <c r="F902" s="10">
        <f>((F901-E902+MAX(0,-('1-Input'!$B$10-C902-D902)))*(1+B902))*(1-'P-Parametri'!$B$32)</f>
        <v>28769.184974633634</v>
      </c>
      <c r="G902" s="10">
        <f>IF(F901&lt;=0,G901,G901*(1-E902/F901))+MAX(0,-('1-Input'!$B$10-C902-D902))</f>
        <v>16141.16880937822</v>
      </c>
      <c r="H902" s="9">
        <f t="shared" si="25"/>
        <v>1</v>
      </c>
    </row>
    <row r="903" spans="1:8">
      <c r="A903" s="9">
        <f t="shared" si="24"/>
        <v>41</v>
      </c>
      <c r="B903" s="12">
        <f>IF($A903='P-Parametri'!$B$47,'P-Parametri'!$B$34,IF($A903='P-Parametri'!$B$48,'P-Parametri'!$C$34,'P-Parametri'!$B$50))</f>
        <v>0.01</v>
      </c>
      <c r="C903" s="10">
        <f>IF($A903&lt;='1-Input'!$B$26,0,IF($A903='1-Input'!$B$26+1,('1-Input'!$B$23+'5-Leve'!$O$10)*'1-Input'!$B$27,'1-Input'!$B$23+'5-Leve'!$O$10))</f>
        <v>16214.718754128775</v>
      </c>
      <c r="D903" s="10">
        <f>IF(AND($A903&gt;=1,$A903&lt;1+'1-Input'!$C$12),'5-Leve'!$N$10,0)</f>
        <v>0</v>
      </c>
      <c r="E903" s="10">
        <f>MAX(0,('1-Input'!$B$10-C903-D903))/(1-'P-Parametri'!$B$31*MAX(0,IF(F902&lt;=0,0,(F902-G902)/F902)))</f>
        <v>14432.376725098644</v>
      </c>
      <c r="F903" s="10">
        <f>((F902-E903+MAX(0,-('1-Input'!$B$10-C903-D903)))*(1+B903))*(1-'P-Parametri'!$B$32)</f>
        <v>14451.215979366279</v>
      </c>
      <c r="G903" s="10">
        <f>IF(F902&lt;=0,G902,G902*(1-E903/F902))+MAX(0,-('1-Input'!$B$10-C903-D903))</f>
        <v>8043.7746966927243</v>
      </c>
      <c r="H903" s="9">
        <f t="shared" si="25"/>
        <v>1</v>
      </c>
    </row>
    <row r="904" spans="1:8">
      <c r="A904" s="9">
        <f t="shared" si="24"/>
        <v>42</v>
      </c>
      <c r="B904" s="12">
        <f>IF($A904='P-Parametri'!$B$47,'P-Parametri'!$B$34,IF($A904='P-Parametri'!$B$48,'P-Parametri'!$C$34,'P-Parametri'!$B$50))</f>
        <v>0.01</v>
      </c>
      <c r="C904" s="10">
        <f>IF($A904&lt;='1-Input'!$B$26,0,IF($A904='1-Input'!$B$26+1,('1-Input'!$B$23+'5-Leve'!$O$10)*'1-Input'!$B$27,'1-Input'!$B$23+'5-Leve'!$O$10))</f>
        <v>16214.718754128775</v>
      </c>
      <c r="D904" s="10">
        <f>IF(AND($A904&gt;=1,$A904&lt;1+'1-Input'!$C$12),'5-Leve'!$N$10,0)</f>
        <v>0</v>
      </c>
      <c r="E904" s="10">
        <f>MAX(0,('1-Input'!$B$10-C904-D904))/(1-'P-Parametri'!$B$31*MAX(0,IF(F903&lt;=0,0,(F903-G903)/F903)))</f>
        <v>14451.215979366358</v>
      </c>
      <c r="F904" s="10">
        <f>((F903-E904+MAX(0,-('1-Input'!$B$10-C904-D904)))*(1+B904))*(1-'P-Parametri'!$B$32)</f>
        <v>-7.884071237640455E-11</v>
      </c>
      <c r="G904" s="10">
        <f>IF(F903&lt;=0,G903,G903*(1-E904/F903))+MAX(0,-('1-Input'!$B$10-C904-D904))</f>
        <v>-4.2865842591194391E-11</v>
      </c>
      <c r="H904" s="9">
        <f t="shared" si="25"/>
        <v>0</v>
      </c>
    </row>
    <row r="905" spans="1:8" ht="30">
      <c r="A905" s="5" t="s">
        <v>184</v>
      </c>
      <c r="B905" s="18">
        <f>IFERROR('1-Input'!$B$5-1+MATCH(0,H862:H904,0)-1,"non si esaurisce")</f>
        <v>91</v>
      </c>
      <c r="D905" s="5" t="s">
        <v>185</v>
      </c>
      <c r="E905" s="10">
        <f>F904</f>
        <v>-7.884071237640455E-11</v>
      </c>
    </row>
    <row r="908" spans="1:8">
      <c r="A908" s="2" t="s">
        <v>472</v>
      </c>
    </row>
    <row r="909" spans="1:8">
      <c r="A909" s="15" t="s">
        <v>176</v>
      </c>
      <c r="B909" s="15" t="s">
        <v>177</v>
      </c>
      <c r="C909" s="15" t="s">
        <v>178</v>
      </c>
      <c r="D909" s="15" t="s">
        <v>179</v>
      </c>
      <c r="E909" s="15" t="s">
        <v>180</v>
      </c>
      <c r="F909" s="15" t="s">
        <v>181</v>
      </c>
      <c r="G909" s="15" t="s">
        <v>182</v>
      </c>
      <c r="H909" s="15" t="s">
        <v>183</v>
      </c>
    </row>
    <row r="910" spans="1:8">
      <c r="A910" s="9">
        <f>0</f>
        <v>0</v>
      </c>
      <c r="E910" s="10">
        <f>0</f>
        <v>0</v>
      </c>
      <c r="F910" s="10">
        <f>'1-Input'!$B$8</f>
        <v>760000</v>
      </c>
      <c r="G910" s="10">
        <f>'1-Input'!$B$9</f>
        <v>586000</v>
      </c>
      <c r="H910" s="9">
        <f>1</f>
        <v>1</v>
      </c>
    </row>
    <row r="911" spans="1:8">
      <c r="A911" s="9">
        <f t="shared" ref="A911:A952" si="26">A910+1</f>
        <v>1</v>
      </c>
      <c r="B911" s="12">
        <f>IF($A911='P-Parametri'!$D$47,'P-Parametri'!$B$34,IF($A911='P-Parametri'!$D$48,'P-Parametri'!$C$34,'P-Parametri'!$D$50))</f>
        <v>2.7158250435358244E-2</v>
      </c>
      <c r="C911" s="10">
        <f>IF($A911&lt;='1-Input'!$B$26,0,IF($A911='1-Input'!$B$26+1,('1-Input'!$B$23+'5-Leve'!$I$11)*'1-Input'!$B$27,'1-Input'!$B$23+'5-Leve'!$I$11))</f>
        <v>0</v>
      </c>
      <c r="D911" s="10">
        <f>IF(AND($A911&gt;=1,$A911&lt;1+'1-Input'!$B$12),'5-Leve'!$H$11,0)</f>
        <v>4734.8386200403829</v>
      </c>
      <c r="E911" s="10">
        <f>MAX(0,('1-Input'!$B$10-C911-D911))/(1-'P-Parametri'!$B$31*MAX(0,IF(F910&lt;=0,0,(F910-G910)/F910)))</f>
        <v>25800.999844380363</v>
      </c>
      <c r="F911" s="10">
        <f>((F910-E911+MAX(0,-('1-Input'!$B$10-C911-D911)))*(1+B911))*(1-'P-Parametri'!$B$32)</f>
        <v>752630.28335029306</v>
      </c>
      <c r="G911" s="10">
        <f>IF(F910&lt;=0,G910,G910*(1-E911/F910))+MAX(0,-('1-Input'!$B$10-C911-D911))</f>
        <v>566106.0711726225</v>
      </c>
      <c r="H911" s="9">
        <f t="shared" ref="H911:H952" si="27">IF(OR(F910&lt;=0,F910&lt;E911),0,1)</f>
        <v>1</v>
      </c>
    </row>
    <row r="912" spans="1:8">
      <c r="A912" s="9">
        <f t="shared" si="26"/>
        <v>2</v>
      </c>
      <c r="B912" s="12">
        <f>IF($A912='P-Parametri'!$D$47,'P-Parametri'!$B$34,IF($A912='P-Parametri'!$D$48,'P-Parametri'!$C$34,'P-Parametri'!$D$50))</f>
        <v>2.7158250435358244E-2</v>
      </c>
      <c r="C912" s="10">
        <f>IF($A912&lt;='1-Input'!$B$26,0,IF($A912='1-Input'!$B$26+1,('1-Input'!$B$23+'5-Leve'!$I$11)*'1-Input'!$B$27,'1-Input'!$B$23+'5-Leve'!$I$11))</f>
        <v>0</v>
      </c>
      <c r="D912" s="10">
        <f>IF(AND($A912&gt;=1,$A912&lt;1+'1-Input'!$B$12),'5-Leve'!$H$11,0)</f>
        <v>4734.8386200403829</v>
      </c>
      <c r="E912" s="10">
        <f>MAX(0,('1-Input'!$B$10-C912-D912))/(1-'P-Parametri'!$B$31*MAX(0,IF(F911&lt;=0,0,(F911-G911)/F911)))</f>
        <v>25936.392208587349</v>
      </c>
      <c r="F912" s="10">
        <f>((F911-E912+MAX(0,-('1-Input'!$B$10-C912-D912)))*(1+B912))*(1-'P-Parametri'!$B$32)</f>
        <v>744936.76657552272</v>
      </c>
      <c r="G912" s="10">
        <f>IF(F911&lt;=0,G911,G911*(1-E912/F911))+MAX(0,-('1-Input'!$B$10-C912-D912))</f>
        <v>546597.4898433726</v>
      </c>
      <c r="H912" s="9">
        <f t="shared" si="27"/>
        <v>1</v>
      </c>
    </row>
    <row r="913" spans="1:8">
      <c r="A913" s="9">
        <f t="shared" si="26"/>
        <v>3</v>
      </c>
      <c r="B913" s="12">
        <f>IF($A913='P-Parametri'!$D$47,'P-Parametri'!$B$34,IF($A913='P-Parametri'!$D$48,'P-Parametri'!$C$34,'P-Parametri'!$D$50))</f>
        <v>2.7158250435358244E-2</v>
      </c>
      <c r="C913" s="10">
        <f>IF($A913&lt;='1-Input'!$B$26,0,IF($A913='1-Input'!$B$26+1,('1-Input'!$B$23+'5-Leve'!$I$11)*'1-Input'!$B$27,'1-Input'!$B$23+'5-Leve'!$I$11))</f>
        <v>0</v>
      </c>
      <c r="D913" s="10">
        <f>IF(AND($A913&gt;=1,$A913&lt;1+'1-Input'!$B$12),'5-Leve'!$H$11,0)</f>
        <v>4734.8386200403829</v>
      </c>
      <c r="E913" s="10">
        <f>MAX(0,('1-Input'!$B$10-C913-D913))/(1-'P-Parametri'!$B$31*MAX(0,IF(F912&lt;=0,0,(F912-G912)/F912)))</f>
        <v>26069.845161340338</v>
      </c>
      <c r="F913" s="10">
        <f>((F912-E913+MAX(0,-('1-Input'!$B$10-C913-D913)))*(1+B913))*(1-'P-Parametri'!$B$32)</f>
        <v>736913.30911705247</v>
      </c>
      <c r="G913" s="10">
        <f>IF(F912&lt;=0,G912,G912*(1-E913/F912))+MAX(0,-('1-Input'!$B$10-C913-D913))</f>
        <v>527468.73614888114</v>
      </c>
      <c r="H913" s="9">
        <f t="shared" si="27"/>
        <v>1</v>
      </c>
    </row>
    <row r="914" spans="1:8">
      <c r="A914" s="9">
        <f t="shared" si="26"/>
        <v>4</v>
      </c>
      <c r="B914" s="12">
        <f>IF($A914='P-Parametri'!$D$47,'P-Parametri'!$B$34,IF($A914='P-Parametri'!$D$48,'P-Parametri'!$C$34,'P-Parametri'!$D$50))</f>
        <v>2.7158250435358244E-2</v>
      </c>
      <c r="C914" s="10">
        <f>IF($A914&lt;='1-Input'!$B$26,0,IF($A914='1-Input'!$B$26+1,('1-Input'!$B$23+'5-Leve'!$I$11)*'1-Input'!$B$27,'1-Input'!$B$23+'5-Leve'!$I$11))</f>
        <v>0</v>
      </c>
      <c r="D914" s="10">
        <f>IF(AND($A914&gt;=1,$A914&lt;1+'1-Input'!$B$12),'5-Leve'!$H$11,0)</f>
        <v>4734.8386200403829</v>
      </c>
      <c r="E914" s="10">
        <f>MAX(0,('1-Input'!$B$10-C914-D914))/(1-'P-Parametri'!$B$31*MAX(0,IF(F913&lt;=0,0,(F913-G913)/F913)))</f>
        <v>26201.35993912935</v>
      </c>
      <c r="F914" s="10">
        <f>((F913-E914+MAX(0,-('1-Input'!$B$10-C914-D914)))*(1+B914))*(1-'P-Parametri'!$B$32)</f>
        <v>728553.61499653652</v>
      </c>
      <c r="G914" s="10">
        <f>IF(F913&lt;=0,G913,G913*(1-E914/F913))+MAX(0,-('1-Input'!$B$10-C914-D914))</f>
        <v>508714.29374502</v>
      </c>
      <c r="H914" s="9">
        <f t="shared" si="27"/>
        <v>1</v>
      </c>
    </row>
    <row r="915" spans="1:8">
      <c r="A915" s="9">
        <f t="shared" si="26"/>
        <v>5</v>
      </c>
      <c r="B915" s="12">
        <f>IF($A915='P-Parametri'!$D$47,'P-Parametri'!$B$34,IF($A915='P-Parametri'!$D$48,'P-Parametri'!$C$34,'P-Parametri'!$D$50))</f>
        <v>2.7158250435358244E-2</v>
      </c>
      <c r="C915" s="10">
        <f>IF($A915&lt;='1-Input'!$B$26,0,IF($A915='1-Input'!$B$26+1,('1-Input'!$B$23+'5-Leve'!$I$11)*'1-Input'!$B$27,'1-Input'!$B$23+'5-Leve'!$I$11))</f>
        <v>0</v>
      </c>
      <c r="D915" s="10">
        <f>IF(AND($A915&gt;=1,$A915&lt;1+'1-Input'!$B$12),'5-Leve'!$H$11,0)</f>
        <v>4734.8386200403829</v>
      </c>
      <c r="E915" s="10">
        <f>MAX(0,('1-Input'!$B$10-C915-D915))/(1-'P-Parametri'!$B$31*MAX(0,IF(F914&lt;=0,0,(F914-G914)/F914)))</f>
        <v>26330.938916794421</v>
      </c>
      <c r="F915" s="10">
        <f>((F914-E915+MAX(0,-('1-Input'!$B$10-C915-D915)))*(1+B915))*(1-'P-Parametri'!$B$32)</f>
        <v>719851.22774734709</v>
      </c>
      <c r="G915" s="10">
        <f>IF(F914&lt;=0,G914,G914*(1-E915/F914))+MAX(0,-('1-Input'!$B$10-C915-D915))</f>
        <v>490328.65304682101</v>
      </c>
      <c r="H915" s="9">
        <f t="shared" si="27"/>
        <v>1</v>
      </c>
    </row>
    <row r="916" spans="1:8">
      <c r="A916" s="9">
        <f t="shared" si="26"/>
        <v>6</v>
      </c>
      <c r="B916" s="12">
        <f>IF($A916='P-Parametri'!$D$47,'P-Parametri'!$B$34,IF($A916='P-Parametri'!$D$48,'P-Parametri'!$C$34,'P-Parametri'!$D$50))</f>
        <v>2.7158250435358244E-2</v>
      </c>
      <c r="C916" s="10">
        <f>IF($A916&lt;='1-Input'!$B$26,0,IF($A916='1-Input'!$B$26+1,('1-Input'!$B$23+'5-Leve'!$I$11)*'1-Input'!$B$27,'1-Input'!$B$23+'5-Leve'!$I$11))</f>
        <v>0</v>
      </c>
      <c r="D916" s="10">
        <f>IF(AND($A916&gt;=1,$A916&lt;1+'1-Input'!$B$12),'5-Leve'!$H$11,0)</f>
        <v>0</v>
      </c>
      <c r="E916" s="10">
        <f>MAX(0,('1-Input'!$B$10-C916-D916))/(1-'P-Parametri'!$B$31*MAX(0,IF(F915&lt;=0,0,(F915-G915)/F915)))</f>
        <v>31621.425037178462</v>
      </c>
      <c r="F916" s="10">
        <f>((F915-E916+MAX(0,-('1-Input'!$B$10-C916-D916)))*(1+B916))*(1-'P-Parametri'!$B$32)</f>
        <v>705507.07820915012</v>
      </c>
      <c r="G916" s="10">
        <f>IF(F915&lt;=0,G915,G915*(1-E916/F915))+MAX(0,-('1-Input'!$B$10-C916-D916))</f>
        <v>468789.63199879049</v>
      </c>
      <c r="H916" s="9">
        <f t="shared" si="27"/>
        <v>1</v>
      </c>
    </row>
    <row r="917" spans="1:8">
      <c r="A917" s="9">
        <f t="shared" si="26"/>
        <v>7</v>
      </c>
      <c r="B917" s="12">
        <f>IF($A917='P-Parametri'!$D$47,'P-Parametri'!$B$34,IF($A917='P-Parametri'!$D$48,'P-Parametri'!$C$34,'P-Parametri'!$D$50))</f>
        <v>2.7158250435358244E-2</v>
      </c>
      <c r="C917" s="10">
        <f>IF($A917&lt;='1-Input'!$B$26,0,IF($A917='1-Input'!$B$26+1,('1-Input'!$B$23+'5-Leve'!$I$11)*'1-Input'!$B$27,'1-Input'!$B$23+'5-Leve'!$I$11))</f>
        <v>0</v>
      </c>
      <c r="D917" s="10">
        <f>IF(AND($A917&gt;=1,$A917&lt;1+'1-Input'!$B$12),'5-Leve'!$H$11,0)</f>
        <v>0</v>
      </c>
      <c r="E917" s="10">
        <f>MAX(0,('1-Input'!$B$10-C917-D917))/(1-'P-Parametri'!$B$31*MAX(0,IF(F916&lt;=0,0,(F916-G916)/F916)))</f>
        <v>31771.675323993906</v>
      </c>
      <c r="F917" s="10">
        <f>((F916-E917+MAX(0,-('1-Input'!$B$10-C917-D917)))*(1+B917))*(1-'P-Parametri'!$B$32)</f>
        <v>690648.81192851055</v>
      </c>
      <c r="G917" s="10">
        <f>IF(F916&lt;=0,G916,G916*(1-E917/F916))+MAX(0,-('1-Input'!$B$10-C917-D917))</f>
        <v>447678.24638246547</v>
      </c>
      <c r="H917" s="9">
        <f t="shared" si="27"/>
        <v>1</v>
      </c>
    </row>
    <row r="918" spans="1:8">
      <c r="A918" s="9">
        <f t="shared" si="26"/>
        <v>8</v>
      </c>
      <c r="B918" s="12">
        <f>IF($A918='P-Parametri'!$D$47,'P-Parametri'!$B$34,IF($A918='P-Parametri'!$D$48,'P-Parametri'!$C$34,'P-Parametri'!$D$50))</f>
        <v>2.7158250435358244E-2</v>
      </c>
      <c r="C918" s="10">
        <f>IF($A918&lt;='1-Input'!$B$26,0,IF($A918='1-Input'!$B$26+1,('1-Input'!$B$23+'5-Leve'!$I$11)*'1-Input'!$B$27,'1-Input'!$B$23+'5-Leve'!$I$11))</f>
        <v>0</v>
      </c>
      <c r="D918" s="10">
        <f>IF(AND($A918&gt;=1,$A918&lt;1+'1-Input'!$B$12),'5-Leve'!$H$11,0)</f>
        <v>0</v>
      </c>
      <c r="E918" s="10">
        <f>MAX(0,('1-Input'!$B$10-C918-D918))/(1-'P-Parametri'!$B$31*MAX(0,IF(F917&lt;=0,0,(F917-G917)/F917)))</f>
        <v>31919.628331476059</v>
      </c>
      <c r="F918" s="10">
        <f>((F917-E918+MAX(0,-('1-Input'!$B$10-C918-D918)))*(1+B918))*(1-'P-Parametri'!$B$32)</f>
        <v>675265.87750277342</v>
      </c>
      <c r="G918" s="10">
        <f>IF(F917&lt;=0,G917,G917*(1-E918/F917))+MAX(0,-('1-Input'!$B$10-C918-D918))</f>
        <v>426987.95778743579</v>
      </c>
      <c r="H918" s="9">
        <f t="shared" si="27"/>
        <v>1</v>
      </c>
    </row>
    <row r="919" spans="1:8">
      <c r="A919" s="9">
        <f t="shared" si="26"/>
        <v>9</v>
      </c>
      <c r="B919" s="12">
        <f>IF($A919='P-Parametri'!$D$47,'P-Parametri'!$B$34,IF($A919='P-Parametri'!$D$48,'P-Parametri'!$C$34,'P-Parametri'!$D$50))</f>
        <v>2.7158250435358244E-2</v>
      </c>
      <c r="C919" s="10">
        <f>IF($A919&lt;='1-Input'!$B$26,0,IF($A919='1-Input'!$B$26+1,('1-Input'!$B$23+'5-Leve'!$I$11)*'1-Input'!$B$27,'1-Input'!$B$23+'5-Leve'!$I$11))</f>
        <v>0</v>
      </c>
      <c r="D919" s="10">
        <f>IF(AND($A919&gt;=1,$A919&lt;1+'1-Input'!$B$12),'5-Leve'!$H$11,0)</f>
        <v>0</v>
      </c>
      <c r="E919" s="10">
        <f>MAX(0,('1-Input'!$B$10-C919-D919))/(1-'P-Parametri'!$B$31*MAX(0,IF(F918&lt;=0,0,(F918-G918)/F918)))</f>
        <v>32065.291911500633</v>
      </c>
      <c r="F919" s="10">
        <f>((F918-E919+MAX(0,-('1-Input'!$B$10-C919-D919)))*(1+B919))*(1-'P-Parametri'!$B$32)</f>
        <v>659347.45059857983</v>
      </c>
      <c r="G919" s="10">
        <f>IF(F918&lt;=0,G918,G918*(1-E919/F918))+MAX(0,-('1-Input'!$B$10-C919-D919))</f>
        <v>406712.25015093759</v>
      </c>
      <c r="H919" s="9">
        <f t="shared" si="27"/>
        <v>1</v>
      </c>
    </row>
    <row r="920" spans="1:8">
      <c r="A920" s="9">
        <f t="shared" si="26"/>
        <v>10</v>
      </c>
      <c r="B920" s="12">
        <f>IF($A920='P-Parametri'!$D$47,'P-Parametri'!$B$34,IF($A920='P-Parametri'!$D$48,'P-Parametri'!$C$34,'P-Parametri'!$D$50))</f>
        <v>2.7158250435358244E-2</v>
      </c>
      <c r="C920" s="10">
        <f>IF($A920&lt;='1-Input'!$B$26,0,IF($A920='1-Input'!$B$26+1,('1-Input'!$B$23+'5-Leve'!$I$11)*'1-Input'!$B$27,'1-Input'!$B$23+'5-Leve'!$I$11))</f>
        <v>0</v>
      </c>
      <c r="D920" s="10">
        <f>IF(AND($A920&gt;=1,$A920&lt;1+'1-Input'!$B$12),'5-Leve'!$H$11,0)</f>
        <v>0</v>
      </c>
      <c r="E920" s="10">
        <f>MAX(0,('1-Input'!$B$10-C920-D920))/(1-'P-Parametri'!$B$31*MAX(0,IF(F919&lt;=0,0,(F919-G919)/F919)))</f>
        <v>32208.675060291636</v>
      </c>
      <c r="F920" s="10">
        <f>((F919-E920+MAX(0,-('1-Input'!$B$10-C920-D920)))*(1+B920))*(1-'P-Parametri'!$B$32)</f>
        <v>642882.42592715682</v>
      </c>
      <c r="G920" s="10">
        <f>IF(F919&lt;=0,G919,G919*(1-E920/F919))+MAX(0,-('1-Input'!$B$10-C920-D920))</f>
        <v>386844.63301484456</v>
      </c>
      <c r="H920" s="9">
        <f t="shared" si="27"/>
        <v>1</v>
      </c>
    </row>
    <row r="921" spans="1:8">
      <c r="A921" s="9">
        <f t="shared" si="26"/>
        <v>11</v>
      </c>
      <c r="B921" s="12">
        <f>IF($A921='P-Parametri'!$D$47,'P-Parametri'!$B$34,IF($A921='P-Parametri'!$D$48,'P-Parametri'!$C$34,'P-Parametri'!$D$50))</f>
        <v>2.7158250435358244E-2</v>
      </c>
      <c r="C921" s="10">
        <f>IF($A921&lt;='1-Input'!$B$26,0,IF($A921='1-Input'!$B$26+1,('1-Input'!$B$23+'5-Leve'!$I$11)*'1-Input'!$B$27,'1-Input'!$B$23+'5-Leve'!$I$11))</f>
        <v>0</v>
      </c>
      <c r="D921" s="10">
        <f>IF(AND($A921&gt;=1,$A921&lt;1+'1-Input'!$B$12),'5-Leve'!$H$11,0)</f>
        <v>0</v>
      </c>
      <c r="E921" s="10">
        <f>MAX(0,('1-Input'!$B$10-C921-D921))/(1-'P-Parametri'!$B$31*MAX(0,IF(F920&lt;=0,0,(F920-G920)/F920)))</f>
        <v>32349.787874374833</v>
      </c>
      <c r="F921" s="10">
        <f>((F920-E921+MAX(0,-('1-Input'!$B$10-C921-D921)))*(1+B921))*(1-'P-Parametri'!$B$32)</f>
        <v>625859.40906330734</v>
      </c>
      <c r="G921" s="10">
        <f>IF(F920&lt;=0,G920,G920*(1-E921/F920))+MAX(0,-('1-Input'!$B$10-C921-D921))</f>
        <v>367378.64465729601</v>
      </c>
      <c r="H921" s="9">
        <f t="shared" si="27"/>
        <v>1</v>
      </c>
    </row>
    <row r="922" spans="1:8">
      <c r="A922" s="9">
        <f t="shared" si="26"/>
        <v>12</v>
      </c>
      <c r="B922" s="12">
        <f>IF($A922='P-Parametri'!$D$47,'P-Parametri'!$B$34,IF($A922='P-Parametri'!$D$48,'P-Parametri'!$C$34,'P-Parametri'!$D$50))</f>
        <v>2.7158250435358244E-2</v>
      </c>
      <c r="C922" s="10">
        <f>IF($A922&lt;='1-Input'!$B$26,0,IF($A922='1-Input'!$B$26+1,('1-Input'!$B$23+'5-Leve'!$I$11)*'1-Input'!$B$27,'1-Input'!$B$23+'5-Leve'!$I$11))</f>
        <v>0</v>
      </c>
      <c r="D922" s="10">
        <f>IF(AND($A922&gt;=1,$A922&lt;1+'1-Input'!$B$12),'5-Leve'!$H$11,0)</f>
        <v>0</v>
      </c>
      <c r="E922" s="10">
        <f>MAX(0,('1-Input'!$B$10-C922-D922))/(1-'P-Parametri'!$B$31*MAX(0,IF(F921&lt;=0,0,(F921-G921)/F921)))</f>
        <v>32488.641506495635</v>
      </c>
      <c r="F922" s="10">
        <f>((F921-E922+MAX(0,-('1-Input'!$B$10-C922-D922)))*(1+B922))*(1-'P-Parametri'!$B$32)</f>
        <v>608266.70810421405</v>
      </c>
      <c r="G922" s="10">
        <f>IF(F921&lt;=0,G921,G921*(1-E922/F921))+MAX(0,-('1-Input'!$B$10-C922-D922))</f>
        <v>348307.85509886051</v>
      </c>
      <c r="H922" s="9">
        <f t="shared" si="27"/>
        <v>1</v>
      </c>
    </row>
    <row r="923" spans="1:8">
      <c r="A923" s="9">
        <f t="shared" si="26"/>
        <v>13</v>
      </c>
      <c r="B923" s="12">
        <f>IF($A923='P-Parametri'!$D$47,'P-Parametri'!$B$34,IF($A923='P-Parametri'!$D$48,'P-Parametri'!$C$34,'P-Parametri'!$D$50))</f>
        <v>2.7158250435358244E-2</v>
      </c>
      <c r="C923" s="10">
        <f>IF($A923&lt;='1-Input'!$B$26,0,IF($A923='1-Input'!$B$26+1,('1-Input'!$B$23+'5-Leve'!$I$11)*'1-Input'!$B$27,'1-Input'!$B$23+'5-Leve'!$I$11))</f>
        <v>0</v>
      </c>
      <c r="D923" s="10">
        <f>IF(AND($A923&gt;=1,$A923&lt;1+'1-Input'!$B$12),'5-Leve'!$H$11,0)</f>
        <v>0</v>
      </c>
      <c r="E923" s="10">
        <f>MAX(0,('1-Input'!$B$10-C923-D923))/(1-'P-Parametri'!$B$31*MAX(0,IF(F922&lt;=0,0,(F922-G922)/F922)))</f>
        <v>32625.248121594439</v>
      </c>
      <c r="F923" s="10">
        <f>((F922-E923+MAX(0,-('1-Input'!$B$10-C923-D923)))*(1+B923))*(1-'P-Parametri'!$B$32)</f>
        <v>590092.32516397524</v>
      </c>
      <c r="G923" s="10">
        <f>IF(F922&lt;=0,G922,G922*(1-E923/F922))+MAX(0,-('1-Input'!$B$10-C923-D923))</f>
        <v>329625.86898339854</v>
      </c>
      <c r="H923" s="9">
        <f t="shared" si="27"/>
        <v>1</v>
      </c>
    </row>
    <row r="924" spans="1:8">
      <c r="A924" s="9">
        <f t="shared" si="26"/>
        <v>14</v>
      </c>
      <c r="B924" s="12">
        <f>IF($A924='P-Parametri'!$D$47,'P-Parametri'!$B$34,IF($A924='P-Parametri'!$D$48,'P-Parametri'!$C$34,'P-Parametri'!$D$50))</f>
        <v>2.7158250435358244E-2</v>
      </c>
      <c r="C924" s="10">
        <f>IF($A924&lt;='1-Input'!$B$26,0,IF($A924='1-Input'!$B$26+1,('1-Input'!$B$23+'5-Leve'!$I$11)*'1-Input'!$B$27,'1-Input'!$B$23+'5-Leve'!$I$11))</f>
        <v>0</v>
      </c>
      <c r="D924" s="10">
        <f>IF(AND($A924&gt;=1,$A924&lt;1+'1-Input'!$B$12),'5-Leve'!$H$11,0)</f>
        <v>0</v>
      </c>
      <c r="E924" s="10">
        <f>MAX(0,('1-Input'!$B$10-C924-D924))/(1-'P-Parametri'!$B$31*MAX(0,IF(F923&lt;=0,0,(F923-G923)/F923)))</f>
        <v>32759.62085292787</v>
      </c>
      <c r="F924" s="10">
        <f>((F923-E924+MAX(0,-('1-Input'!$B$10-C924-D924)))*(1+B924))*(1-'P-Parametri'!$B$32)</f>
        <v>571323.94769960118</v>
      </c>
      <c r="G924" s="10">
        <f>IF(F923&lt;=0,G923,G923*(1-E924/F923))+MAX(0,-('1-Input'!$B$10-C924-D924))</f>
        <v>311326.32833403943</v>
      </c>
      <c r="H924" s="9">
        <f t="shared" si="27"/>
        <v>1</v>
      </c>
    </row>
    <row r="925" spans="1:8">
      <c r="A925" s="9">
        <f t="shared" si="26"/>
        <v>15</v>
      </c>
      <c r="B925" s="12">
        <f>IF($A925='P-Parametri'!$D$47,'P-Parametri'!$B$34,IF($A925='P-Parametri'!$D$48,'P-Parametri'!$C$34,'P-Parametri'!$D$50))</f>
        <v>2.7158250435358244E-2</v>
      </c>
      <c r="C925" s="10">
        <f>IF($A925&lt;='1-Input'!$B$26,0,IF($A925='1-Input'!$B$26+1,('1-Input'!$B$23+'5-Leve'!$I$11)*'1-Input'!$B$27,'1-Input'!$B$23+'5-Leve'!$I$11))</f>
        <v>0</v>
      </c>
      <c r="D925" s="10">
        <f>IF(AND($A925&gt;=1,$A925&lt;1+'1-Input'!$B$12),'5-Leve'!$H$11,0)</f>
        <v>0</v>
      </c>
      <c r="E925" s="10">
        <f>MAX(0,('1-Input'!$B$10-C925-D925))/(1-'P-Parametri'!$B$31*MAX(0,IF(F924&lt;=0,0,(F924-G924)/F924)))</f>
        <v>32891.773758419477</v>
      </c>
      <c r="F925" s="10">
        <f>((F924-E925+MAX(0,-('1-Input'!$B$10-C925-D925)))*(1+B925))*(1-'P-Parametri'!$B$32)</f>
        <v>551948.93966400367</v>
      </c>
      <c r="G925" s="10">
        <f>IF(F924&lt;=0,G924,G924*(1-E925/F924))+MAX(0,-('1-Input'!$B$10-C925-D925))</f>
        <v>293402.9151849256</v>
      </c>
      <c r="H925" s="9">
        <f t="shared" si="27"/>
        <v>1</v>
      </c>
    </row>
    <row r="926" spans="1:8">
      <c r="A926" s="9">
        <f t="shared" si="26"/>
        <v>16</v>
      </c>
      <c r="B926" s="12">
        <f>IF($A926='P-Parametri'!$D$47,'P-Parametri'!$B$34,IF($A926='P-Parametri'!$D$48,'P-Parametri'!$C$34,'P-Parametri'!$D$50))</f>
        <v>2.7158250435358244E-2</v>
      </c>
      <c r="C926" s="10">
        <f>IF($A926&lt;='1-Input'!$B$26,0,IF($A926='1-Input'!$B$26+1,('1-Input'!$B$23+'5-Leve'!$I$11)*'1-Input'!$B$27,'1-Input'!$B$23+'5-Leve'!$I$11))</f>
        <v>0</v>
      </c>
      <c r="D926" s="10">
        <f>IF(AND($A926&gt;=1,$A926&lt;1+'1-Input'!$B$12),'5-Leve'!$H$11,0)</f>
        <v>0</v>
      </c>
      <c r="E926" s="10">
        <f>MAX(0,('1-Input'!$B$10-C926-D926))/(1-'P-Parametri'!$B$31*MAX(0,IF(F925&lt;=0,0,(F925-G925)/F925)))</f>
        <v>33021.721777318897</v>
      </c>
      <c r="F926" s="10">
        <f>((F925-E926+MAX(0,-('1-Input'!$B$10-C926-D926)))*(1+B926))*(1-'P-Parametri'!$B$32)</f>
        <v>531954.33248131955</v>
      </c>
      <c r="G926" s="10">
        <f>IF(F925&lt;=0,G925,G925*(1-E926/F925))+MAX(0,-('1-Input'!$B$10-C926-D926))</f>
        <v>275849.35408960248</v>
      </c>
      <c r="H926" s="9">
        <f t="shared" si="27"/>
        <v>1</v>
      </c>
    </row>
    <row r="927" spans="1:8">
      <c r="A927" s="9">
        <f t="shared" si="26"/>
        <v>17</v>
      </c>
      <c r="B927" s="12">
        <f>IF($A927='P-Parametri'!$D$47,'P-Parametri'!$B$34,IF($A927='P-Parametri'!$D$48,'P-Parametri'!$C$34,'P-Parametri'!$D$50))</f>
        <v>2.7158250435358244E-2</v>
      </c>
      <c r="C927" s="10">
        <f>IF($A927&lt;='1-Input'!$B$26,0,IF($A927='1-Input'!$B$26+1,('1-Input'!$B$23+'5-Leve'!$I$11)*'1-Input'!$B$27,'1-Input'!$B$23+'5-Leve'!$I$11))</f>
        <v>0</v>
      </c>
      <c r="D927" s="10">
        <f>IF(AND($A927&gt;=1,$A927&lt;1+'1-Input'!$B$12),'5-Leve'!$H$11,0)</f>
        <v>0</v>
      </c>
      <c r="E927" s="10">
        <f>MAX(0,('1-Input'!$B$10-C927-D927))/(1-'P-Parametri'!$B$31*MAX(0,IF(F926&lt;=0,0,(F926-G926)/F926)))</f>
        <v>33149.480687243653</v>
      </c>
      <c r="F927" s="10">
        <f>((F926-E927+MAX(0,-('1-Input'!$B$10-C927-D927)))*(1+B927))*(1-'P-Parametri'!$B$32)</f>
        <v>511326.81583971629</v>
      </c>
      <c r="G927" s="10">
        <f>IF(F926&lt;=0,G926,G926*(1-E927/F926))+MAX(0,-('1-Input'!$B$10-C927-D927))</f>
        <v>258659.41450714212</v>
      </c>
      <c r="H927" s="9">
        <f t="shared" si="27"/>
        <v>1</v>
      </c>
    </row>
    <row r="928" spans="1:8">
      <c r="A928" s="9">
        <f t="shared" si="26"/>
        <v>18</v>
      </c>
      <c r="B928" s="12">
        <f>IF($A928='P-Parametri'!$D$47,'P-Parametri'!$B$34,IF($A928='P-Parametri'!$D$48,'P-Parametri'!$C$34,'P-Parametri'!$D$50))</f>
        <v>2.7158250435358244E-2</v>
      </c>
      <c r="C928" s="10">
        <f>IF($A928&lt;='1-Input'!$B$26,0,IF($A928='1-Input'!$B$26+1,('1-Input'!$B$23+'5-Leve'!$I$11)*'1-Input'!$B$27,'1-Input'!$B$23+'5-Leve'!$I$11))</f>
        <v>0</v>
      </c>
      <c r="D928" s="10">
        <f>IF(AND($A928&gt;=1,$A928&lt;1+'1-Input'!$B$12),'5-Leve'!$H$11,0)</f>
        <v>0</v>
      </c>
      <c r="E928" s="10">
        <f>MAX(0,('1-Input'!$B$10-C928-D928))/(1-'P-Parametri'!$B$31*MAX(0,IF(F927&lt;=0,0,(F927-G927)/F927)))</f>
        <v>33275.067061672795</v>
      </c>
      <c r="F928" s="10">
        <f>((F927-E928+MAX(0,-('1-Input'!$B$10-C928-D928)))*(1+B928))*(1-'P-Parametri'!$B$32)</f>
        <v>490052.72829663375</v>
      </c>
      <c r="G928" s="10">
        <f>IF(F927&lt;=0,G927,G927*(1-E928/F927))+MAX(0,-('1-Input'!$B$10-C928-D928))</f>
        <v>241826.91306728774</v>
      </c>
      <c r="H928" s="9">
        <f t="shared" si="27"/>
        <v>1</v>
      </c>
    </row>
    <row r="929" spans="1:8">
      <c r="A929" s="9">
        <f t="shared" si="26"/>
        <v>19</v>
      </c>
      <c r="B929" s="12">
        <f>IF($A929='P-Parametri'!$D$47,'P-Parametri'!$B$34,IF($A929='P-Parametri'!$D$48,'P-Parametri'!$C$34,'P-Parametri'!$D$50))</f>
        <v>2.7158250435358244E-2</v>
      </c>
      <c r="C929" s="10">
        <f>IF($A929&lt;='1-Input'!$B$26,0,IF($A929='1-Input'!$B$26+1,('1-Input'!$B$23+'5-Leve'!$I$11)*'1-Input'!$B$27,'1-Input'!$B$23+'5-Leve'!$I$11))</f>
        <v>5298.3443271589122</v>
      </c>
      <c r="D929" s="10">
        <f>IF(AND($A929&gt;=1,$A929&lt;1+'1-Input'!$B$12),'5-Leve'!$H$11,0)</f>
        <v>0</v>
      </c>
      <c r="E929" s="10">
        <f>MAX(0,('1-Input'!$B$10-C929-D929))/(1-'P-Parametri'!$B$31*MAX(0,IF(F928&lt;=0,0,(F928-G928)/F928)))</f>
        <v>27296.541551346039</v>
      </c>
      <c r="F929" s="10">
        <f>((F928-E929+MAX(0,-('1-Input'!$B$10-C929-D929)))*(1+B929))*(1-'P-Parametri'!$B$32)</f>
        <v>474373.18748511682</v>
      </c>
      <c r="G929" s="10">
        <f>IF(F928&lt;=0,G928,G928*(1-E929/F928))+MAX(0,-('1-Input'!$B$10-C929-D929))</f>
        <v>228356.85566403769</v>
      </c>
      <c r="H929" s="9">
        <f t="shared" si="27"/>
        <v>1</v>
      </c>
    </row>
    <row r="930" spans="1:8">
      <c r="A930" s="9">
        <f t="shared" si="26"/>
        <v>20</v>
      </c>
      <c r="B930" s="12">
        <f>IF($A930='P-Parametri'!$D$47,'P-Parametri'!$B$34,IF($A930='P-Parametri'!$D$48,'P-Parametri'!$C$34,'P-Parametri'!$D$50))</f>
        <v>2.7158250435358244E-2</v>
      </c>
      <c r="C930" s="10">
        <f>IF($A930&lt;='1-Input'!$B$26,0,IF($A930='1-Input'!$B$26+1,('1-Input'!$B$23+'5-Leve'!$I$11)*'1-Input'!$B$27,'1-Input'!$B$23+'5-Leve'!$I$11))</f>
        <v>15895.032981476961</v>
      </c>
      <c r="D930" s="10">
        <f>IF(AND($A930&gt;=1,$A930&lt;1+'1-Input'!$B$12),'5-Leve'!$H$11,0)</f>
        <v>0</v>
      </c>
      <c r="E930" s="10">
        <f>MAX(0,('1-Input'!$B$10-C930-D930))/(1-'P-Parametri'!$B$31*MAX(0,IF(F929&lt;=0,0,(F929-G929)/F929)))</f>
        <v>15147.440399594887</v>
      </c>
      <c r="F930" s="10">
        <f>((F929-E930+MAX(0,-('1-Input'!$B$10-C930-D930)))*(1+B930))*(1-'P-Parametri'!$B$32)</f>
        <v>470754.11990137253</v>
      </c>
      <c r="G930" s="10">
        <f>IF(F929&lt;=0,G929,G929*(1-E930/F929))+MAX(0,-('1-Input'!$B$10-C930-D930))</f>
        <v>221065.08211471915</v>
      </c>
      <c r="H930" s="9">
        <f t="shared" si="27"/>
        <v>1</v>
      </c>
    </row>
    <row r="931" spans="1:8">
      <c r="A931" s="9">
        <f t="shared" si="26"/>
        <v>21</v>
      </c>
      <c r="B931" s="12">
        <f>IF($A931='P-Parametri'!$D$47,'P-Parametri'!$B$34,IF($A931='P-Parametri'!$D$48,'P-Parametri'!$C$34,'P-Parametri'!$D$50))</f>
        <v>-0.35</v>
      </c>
      <c r="C931" s="10">
        <f>IF($A931&lt;='1-Input'!$B$26,0,IF($A931='1-Input'!$B$26+1,('1-Input'!$B$23+'5-Leve'!$I$11)*'1-Input'!$B$27,'1-Input'!$B$23+'5-Leve'!$I$11))</f>
        <v>15895.032981476961</v>
      </c>
      <c r="D931" s="10">
        <f>IF(AND($A931&gt;=1,$A931&lt;1+'1-Input'!$B$12),'5-Leve'!$H$11,0)</f>
        <v>0</v>
      </c>
      <c r="E931" s="10">
        <f>MAX(0,('1-Input'!$B$10-C931-D931))/(1-'P-Parametri'!$B$31*MAX(0,IF(F930&lt;=0,0,(F930-G930)/F930)))</f>
        <v>15201.295280131279</v>
      </c>
      <c r="F931" s="10">
        <f>((F930-E931+MAX(0,-('1-Input'!$B$10-C931-D931)))*(1+B931))*(1-'P-Parametri'!$B$32)</f>
        <v>295517.11733179924</v>
      </c>
      <c r="G931" s="10">
        <f>IF(F930&lt;=0,G930,G930*(1-E931/F930))+MAX(0,-('1-Input'!$B$10-C931-D931))</f>
        <v>213926.5878407734</v>
      </c>
      <c r="H931" s="9">
        <f t="shared" si="27"/>
        <v>1</v>
      </c>
    </row>
    <row r="932" spans="1:8">
      <c r="A932" s="9">
        <f t="shared" si="26"/>
        <v>22</v>
      </c>
      <c r="B932" s="12">
        <f>IF($A932='P-Parametri'!$D$47,'P-Parametri'!$B$34,IF($A932='P-Parametri'!$D$48,'P-Parametri'!$C$34,'P-Parametri'!$D$50))</f>
        <v>-0.2</v>
      </c>
      <c r="C932" s="10">
        <f>IF($A932&lt;='1-Input'!$B$26,0,IF($A932='1-Input'!$B$26+1,('1-Input'!$B$23+'5-Leve'!$I$11)*'1-Input'!$B$27,'1-Input'!$B$23+'5-Leve'!$I$11))</f>
        <v>15895.032981476961</v>
      </c>
      <c r="D932" s="10">
        <f>IF(AND($A932&gt;=1,$A932&lt;1+'1-Input'!$B$12),'5-Leve'!$H$11,0)</f>
        <v>0</v>
      </c>
      <c r="E932" s="10">
        <f>MAX(0,('1-Input'!$B$10-C932-D932))/(1-'P-Parametri'!$B$31*MAX(0,IF(F931&lt;=0,0,(F931-G931)/F931)))</f>
        <v>14118.452558235518</v>
      </c>
      <c r="F932" s="10">
        <f>((F931-E932+MAX(0,-('1-Input'!$B$10-C932-D932)))*(1+B932))*(1-'P-Parametri'!$B$32)</f>
        <v>224668.6939552133</v>
      </c>
      <c r="G932" s="10">
        <f>IF(F931&lt;=0,G931,G931*(1-E932/F931))+MAX(0,-('1-Input'!$B$10-C932-D932))</f>
        <v>203706.15658912432</v>
      </c>
      <c r="H932" s="9">
        <f t="shared" si="27"/>
        <v>1</v>
      </c>
    </row>
    <row r="933" spans="1:8">
      <c r="A933" s="9">
        <f t="shared" si="26"/>
        <v>23</v>
      </c>
      <c r="B933" s="12">
        <f>IF($A933='P-Parametri'!$D$47,'P-Parametri'!$B$34,IF($A933='P-Parametri'!$D$48,'P-Parametri'!$C$34,'P-Parametri'!$D$50))</f>
        <v>2.7158250435358244E-2</v>
      </c>
      <c r="C933" s="10">
        <f>IF($A933&lt;='1-Input'!$B$26,0,IF($A933='1-Input'!$B$26+1,('1-Input'!$B$23+'5-Leve'!$I$11)*'1-Input'!$B$27,'1-Input'!$B$23+'5-Leve'!$I$11))</f>
        <v>15895.032981476961</v>
      </c>
      <c r="D933" s="10">
        <f>IF(AND($A933&gt;=1,$A933&lt;1+'1-Input'!$B$12),'5-Leve'!$H$11,0)</f>
        <v>0</v>
      </c>
      <c r="E933" s="10">
        <f>MAX(0,('1-Input'!$B$10-C933-D933))/(1-'P-Parametri'!$B$31*MAX(0,IF(F932&lt;=0,0,(F932-G932)/F932)))</f>
        <v>13430.785757524036</v>
      </c>
      <c r="F933" s="10">
        <f>((F932-E933+MAX(0,-('1-Input'!$B$10-C933-D933)))*(1+B933))*(1-'P-Parametri'!$B$32)</f>
        <v>216540.81068954337</v>
      </c>
      <c r="G933" s="10">
        <f>IF(F932&lt;=0,G932,G932*(1-E933/F932))+MAX(0,-('1-Input'!$B$10-C933-D933))</f>
        <v>191528.51982775796</v>
      </c>
      <c r="H933" s="9">
        <f t="shared" si="27"/>
        <v>1</v>
      </c>
    </row>
    <row r="934" spans="1:8">
      <c r="A934" s="9">
        <f t="shared" si="26"/>
        <v>24</v>
      </c>
      <c r="B934" s="12">
        <f>IF($A934='P-Parametri'!$D$47,'P-Parametri'!$B$34,IF($A934='P-Parametri'!$D$48,'P-Parametri'!$C$34,'P-Parametri'!$D$50))</f>
        <v>2.7158250435358244E-2</v>
      </c>
      <c r="C934" s="10">
        <f>IF($A934&lt;='1-Input'!$B$26,0,IF($A934='1-Input'!$B$26+1,('1-Input'!$B$23+'5-Leve'!$I$11)*'1-Input'!$B$27,'1-Input'!$B$23+'5-Leve'!$I$11))</f>
        <v>15895.032981476961</v>
      </c>
      <c r="D934" s="10">
        <f>IF(AND($A934&gt;=1,$A934&lt;1+'1-Input'!$B$12),'5-Leve'!$H$11,0)</f>
        <v>0</v>
      </c>
      <c r="E934" s="10">
        <f>MAX(0,('1-Input'!$B$10-C934-D934))/(1-'P-Parametri'!$B$31*MAX(0,IF(F933&lt;=0,0,(F933-G933)/F933)))</f>
        <v>13510.723692830145</v>
      </c>
      <c r="F934" s="10">
        <f>((F933-E934+MAX(0,-('1-Input'!$B$10-C934-D934)))*(1+B934))*(1-'P-Parametri'!$B$32)</f>
        <v>208126.94088739197</v>
      </c>
      <c r="G934" s="10">
        <f>IF(F933&lt;=0,G933,G933*(1-E934/F933))+MAX(0,-('1-Input'!$B$10-C934-D934))</f>
        <v>179578.39872841668</v>
      </c>
      <c r="H934" s="9">
        <f t="shared" si="27"/>
        <v>1</v>
      </c>
    </row>
    <row r="935" spans="1:8">
      <c r="A935" s="9">
        <f t="shared" si="26"/>
        <v>25</v>
      </c>
      <c r="B935" s="12">
        <f>IF($A935='P-Parametri'!$D$47,'P-Parametri'!$B$34,IF($A935='P-Parametri'!$D$48,'P-Parametri'!$C$34,'P-Parametri'!$D$50))</f>
        <v>2.7158250435358244E-2</v>
      </c>
      <c r="C935" s="10">
        <f>IF($A935&lt;='1-Input'!$B$26,0,IF($A935='1-Input'!$B$26+1,('1-Input'!$B$23+'5-Leve'!$I$11)*'1-Input'!$B$27,'1-Input'!$B$23+'5-Leve'!$I$11))</f>
        <v>15895.032981476961</v>
      </c>
      <c r="D935" s="10">
        <f>IF(AND($A935&gt;=1,$A935&lt;1+'1-Input'!$B$12),'5-Leve'!$H$11,0)</f>
        <v>0</v>
      </c>
      <c r="E935" s="10">
        <f>MAX(0,('1-Input'!$B$10-C935-D935))/(1-'P-Parametri'!$B$31*MAX(0,IF(F934&lt;=0,0,(F934-G934)/F934)))</f>
        <v>13589.626257173761</v>
      </c>
      <c r="F935" s="10">
        <f>((F934-E935+MAX(0,-('1-Input'!$B$10-C935-D935)))*(1+B935))*(1-'P-Parametri'!$B$32)</f>
        <v>199420.96652448783</v>
      </c>
      <c r="G935" s="10">
        <f>IF(F934&lt;=0,G934,G934*(1-E935/F934))+MAX(0,-('1-Input'!$B$10-C935-D935))</f>
        <v>167852.84646605339</v>
      </c>
      <c r="H935" s="9">
        <f t="shared" si="27"/>
        <v>1</v>
      </c>
    </row>
    <row r="936" spans="1:8">
      <c r="A936" s="9">
        <f t="shared" si="26"/>
        <v>26</v>
      </c>
      <c r="B936" s="12">
        <f>IF($A936='P-Parametri'!$D$47,'P-Parametri'!$B$34,IF($A936='P-Parametri'!$D$48,'P-Parametri'!$C$34,'P-Parametri'!$D$50))</f>
        <v>2.7158250435358244E-2</v>
      </c>
      <c r="C936" s="10">
        <f>IF($A936&lt;='1-Input'!$B$26,0,IF($A936='1-Input'!$B$26+1,('1-Input'!$B$23+'5-Leve'!$I$11)*'1-Input'!$B$27,'1-Input'!$B$23+'5-Leve'!$I$11))</f>
        <v>15895.032981476961</v>
      </c>
      <c r="D936" s="10">
        <f>IF(AND($A936&gt;=1,$A936&lt;1+'1-Input'!$B$12),'5-Leve'!$H$11,0)</f>
        <v>0</v>
      </c>
      <c r="E936" s="10">
        <f>MAX(0,('1-Input'!$B$10-C936-D936))/(1-'P-Parametri'!$B$31*MAX(0,IF(F935&lt;=0,0,(F935-G935)/F935)))</f>
        <v>13667.489656394979</v>
      </c>
      <c r="F936" s="10">
        <f>((F935-E936+MAX(0,-('1-Input'!$B$10-C936-D936)))*(1+B936))*(1-'P-Parametri'!$B$32)</f>
        <v>190416.61987949078</v>
      </c>
      <c r="G936" s="10">
        <f>IF(F935&lt;=0,G935,G935*(1-E936/F935))+MAX(0,-('1-Input'!$B$10-C936-D936))</f>
        <v>156348.90541685818</v>
      </c>
      <c r="H936" s="9">
        <f t="shared" si="27"/>
        <v>1</v>
      </c>
    </row>
    <row r="937" spans="1:8">
      <c r="A937" s="9">
        <f t="shared" si="26"/>
        <v>27</v>
      </c>
      <c r="B937" s="12">
        <f>IF($A937='P-Parametri'!$D$47,'P-Parametri'!$B$34,IF($A937='P-Parametri'!$D$48,'P-Parametri'!$C$34,'P-Parametri'!$D$50))</f>
        <v>2.7158250435358244E-2</v>
      </c>
      <c r="C937" s="10">
        <f>IF($A937&lt;='1-Input'!$B$26,0,IF($A937='1-Input'!$B$26+1,('1-Input'!$B$23+'5-Leve'!$I$11)*'1-Input'!$B$27,'1-Input'!$B$23+'5-Leve'!$I$11))</f>
        <v>15895.032981476961</v>
      </c>
      <c r="D937" s="10">
        <f>IF(AND($A937&gt;=1,$A937&lt;1+'1-Input'!$B$12),'5-Leve'!$H$11,0)</f>
        <v>0</v>
      </c>
      <c r="E937" s="10">
        <f>MAX(0,('1-Input'!$B$10-C937-D937))/(1-'P-Parametri'!$B$31*MAX(0,IF(F936&lt;=0,0,(F936-G936)/F936)))</f>
        <v>13744.310825905657</v>
      </c>
      <c r="F937" s="10">
        <f>((F936-E937+MAX(0,-('1-Input'!$B$10-C937-D937)))*(1+B937))*(1-'P-Parametri'!$B$32)</f>
        <v>181107.47902811971</v>
      </c>
      <c r="G937" s="10">
        <f>IF(F936&lt;=0,G936,G936*(1-E937/F936))+MAX(0,-('1-Input'!$B$10-C937-D937))</f>
        <v>145063.60923473182</v>
      </c>
      <c r="H937" s="9">
        <f t="shared" si="27"/>
        <v>1</v>
      </c>
    </row>
    <row r="938" spans="1:8">
      <c r="A938" s="9">
        <f t="shared" si="26"/>
        <v>28</v>
      </c>
      <c r="B938" s="12">
        <f>IF($A938='P-Parametri'!$D$47,'P-Parametri'!$B$34,IF($A938='P-Parametri'!$D$48,'P-Parametri'!$C$34,'P-Parametri'!$D$50))</f>
        <v>2.7158250435358244E-2</v>
      </c>
      <c r="C938" s="10">
        <f>IF($A938&lt;='1-Input'!$B$26,0,IF($A938='1-Input'!$B$26+1,('1-Input'!$B$23+'5-Leve'!$I$11)*'1-Input'!$B$27,'1-Input'!$B$23+'5-Leve'!$I$11))</f>
        <v>15895.032981476961</v>
      </c>
      <c r="D938" s="10">
        <f>IF(AND($A938&gt;=1,$A938&lt;1+'1-Input'!$B$12),'5-Leve'!$H$11,0)</f>
        <v>0</v>
      </c>
      <c r="E938" s="10">
        <f>MAX(0,('1-Input'!$B$10-C938-D938))/(1-'P-Parametri'!$B$31*MAX(0,IF(F937&lt;=0,0,(F937-G937)/F937)))</f>
        <v>13820.087414624642</v>
      </c>
      <c r="F938" s="10">
        <f>((F937-E938+MAX(0,-('1-Input'!$B$10-C938-D938)))*(1+B938))*(1-'P-Parametri'!$B$32)</f>
        <v>171486.96324063299</v>
      </c>
      <c r="G938" s="10">
        <f>IF(F937&lt;=0,G937,G937*(1-E938/F937))+MAX(0,-('1-Input'!$B$10-C938-D938))</f>
        <v>133993.98488203643</v>
      </c>
      <c r="H938" s="9">
        <f t="shared" si="27"/>
        <v>1</v>
      </c>
    </row>
    <row r="939" spans="1:8">
      <c r="A939" s="9">
        <f t="shared" si="26"/>
        <v>29</v>
      </c>
      <c r="B939" s="12">
        <f>IF($A939='P-Parametri'!$D$47,'P-Parametri'!$B$34,IF($A939='P-Parametri'!$D$48,'P-Parametri'!$C$34,'P-Parametri'!$D$50))</f>
        <v>2.7158250435358244E-2</v>
      </c>
      <c r="C939" s="10">
        <f>IF($A939&lt;='1-Input'!$B$26,0,IF($A939='1-Input'!$B$26+1,('1-Input'!$B$23+'5-Leve'!$I$11)*'1-Input'!$B$27,'1-Input'!$B$23+'5-Leve'!$I$11))</f>
        <v>15895.032981476961</v>
      </c>
      <c r="D939" s="10">
        <f>IF(AND($A939&gt;=1,$A939&lt;1+'1-Input'!$B$12),'5-Leve'!$H$11,0)</f>
        <v>0</v>
      </c>
      <c r="E939" s="10">
        <f>MAX(0,('1-Input'!$B$10-C939-D939))/(1-'P-Parametri'!$B$31*MAX(0,IF(F938&lt;=0,0,(F938-G938)/F938)))</f>
        <v>13894.81776828223</v>
      </c>
      <c r="F939" s="10">
        <f>((F938-E939+MAX(0,-('1-Input'!$B$10-C939-D939)))*(1+B939))*(1-'P-Parametri'!$B$32)</f>
        <v>161548.32828088282</v>
      </c>
      <c r="G939" s="10">
        <f>IF(F938&lt;=0,G938,G938*(1-E939/F938))+MAX(0,-('1-Input'!$B$10-C939-D939))</f>
        <v>123137.054612828</v>
      </c>
      <c r="H939" s="9">
        <f t="shared" si="27"/>
        <v>1</v>
      </c>
    </row>
    <row r="940" spans="1:8">
      <c r="A940" s="9">
        <f t="shared" si="26"/>
        <v>30</v>
      </c>
      <c r="B940" s="12">
        <f>IF($A940='P-Parametri'!$D$47,'P-Parametri'!$B$34,IF($A940='P-Parametri'!$D$48,'P-Parametri'!$C$34,'P-Parametri'!$D$50))</f>
        <v>2.7158250435358244E-2</v>
      </c>
      <c r="C940" s="10">
        <f>IF($A940&lt;='1-Input'!$B$26,0,IF($A940='1-Input'!$B$26+1,('1-Input'!$B$23+'5-Leve'!$I$11)*'1-Input'!$B$27,'1-Input'!$B$23+'5-Leve'!$I$11))</f>
        <v>15895.032981476961</v>
      </c>
      <c r="D940" s="10">
        <f>IF(AND($A940&gt;=1,$A940&lt;1+'1-Input'!$B$12),'5-Leve'!$H$11,0)</f>
        <v>0</v>
      </c>
      <c r="E940" s="10">
        <f>MAX(0,('1-Input'!$B$10-C940-D940))/(1-'P-Parametri'!$B$31*MAX(0,IF(F939&lt;=0,0,(F939-G939)/F939)))</f>
        <v>13968.500912154224</v>
      </c>
      <c r="F940" s="10">
        <f>((F939-E940+MAX(0,-('1-Input'!$B$10-C940-D940)))*(1+B940))*(1-'P-Parametri'!$B$32)</f>
        <v>151284.66160505623</v>
      </c>
      <c r="G940" s="10">
        <f>IF(F939&lt;=0,G939,G939*(1-E940/F939))+MAX(0,-('1-Input'!$B$10-C940-D940))</f>
        <v>112489.83790694756</v>
      </c>
      <c r="H940" s="9">
        <f t="shared" si="27"/>
        <v>1</v>
      </c>
    </row>
    <row r="941" spans="1:8">
      <c r="A941" s="9">
        <f t="shared" si="26"/>
        <v>31</v>
      </c>
      <c r="B941" s="12">
        <f>IF($A941='P-Parametri'!$D$47,'P-Parametri'!$B$34,IF($A941='P-Parametri'!$D$48,'P-Parametri'!$C$34,'P-Parametri'!$D$50))</f>
        <v>2.7158250435358244E-2</v>
      </c>
      <c r="C941" s="10">
        <f>IF($A941&lt;='1-Input'!$B$26,0,IF($A941='1-Input'!$B$26+1,('1-Input'!$B$23+'5-Leve'!$I$11)*'1-Input'!$B$27,'1-Input'!$B$23+'5-Leve'!$I$11))</f>
        <v>15895.032981476961</v>
      </c>
      <c r="D941" s="10">
        <f>IF(AND($A941&gt;=1,$A941&lt;1+'1-Input'!$B$12),'5-Leve'!$H$11,0)</f>
        <v>0</v>
      </c>
      <c r="E941" s="10">
        <f>MAX(0,('1-Input'!$B$10-C941-D941))/(1-'P-Parametri'!$B$31*MAX(0,IF(F940&lt;=0,0,(F940-G940)/F940)))</f>
        <v>14041.136533285226</v>
      </c>
      <c r="F941" s="10">
        <f>((F940-E941+MAX(0,-('1-Input'!$B$10-C941-D941)))*(1+B941))*(1-'P-Parametri'!$B$32)</f>
        <v>140688.87745810894</v>
      </c>
      <c r="G941" s="10">
        <f>IF(F940&lt;=0,G940,G940*(1-E941/F940))+MAX(0,-('1-Input'!$B$10-C941-D941))</f>
        <v>102049.3533535169</v>
      </c>
      <c r="H941" s="9">
        <f t="shared" si="27"/>
        <v>1</v>
      </c>
    </row>
    <row r="942" spans="1:8">
      <c r="A942" s="9">
        <f t="shared" si="26"/>
        <v>32</v>
      </c>
      <c r="B942" s="12">
        <f>IF($A942='P-Parametri'!$D$47,'P-Parametri'!$B$34,IF($A942='P-Parametri'!$D$48,'P-Parametri'!$C$34,'P-Parametri'!$D$50))</f>
        <v>2.7158250435358244E-2</v>
      </c>
      <c r="C942" s="10">
        <f>IF($A942&lt;='1-Input'!$B$26,0,IF($A942='1-Input'!$B$26+1,('1-Input'!$B$23+'5-Leve'!$I$11)*'1-Input'!$B$27,'1-Input'!$B$23+'5-Leve'!$I$11))</f>
        <v>15895.032981476961</v>
      </c>
      <c r="D942" s="10">
        <f>IF(AND($A942&gt;=1,$A942&lt;1+'1-Input'!$B$12),'5-Leve'!$H$11,0)</f>
        <v>0</v>
      </c>
      <c r="E942" s="10">
        <f>MAX(0,('1-Input'!$B$10-C942-D942))/(1-'P-Parametri'!$B$31*MAX(0,IF(F941&lt;=0,0,(F941-G941)/F941)))</f>
        <v>14112.724962259563</v>
      </c>
      <c r="F942" s="10">
        <f>((F941-E942+MAX(0,-('1-Input'!$B$10-C942-D942)))*(1+B942))*(1-'P-Parametri'!$B$32)</f>
        <v>129753.71186578681</v>
      </c>
      <c r="G942" s="10">
        <f>IF(F941&lt;=0,G941,G941*(1-E942/F941))+MAX(0,-('1-Input'!$B$10-C942-D942))</f>
        <v>91812.620482551662</v>
      </c>
      <c r="H942" s="9">
        <f t="shared" si="27"/>
        <v>1</v>
      </c>
    </row>
    <row r="943" spans="1:8">
      <c r="A943" s="9">
        <f t="shared" si="26"/>
        <v>33</v>
      </c>
      <c r="B943" s="12">
        <f>IF($A943='P-Parametri'!$D$47,'P-Parametri'!$B$34,IF($A943='P-Parametri'!$D$48,'P-Parametri'!$C$34,'P-Parametri'!$D$50))</f>
        <v>2.7158250435358244E-2</v>
      </c>
      <c r="C943" s="10">
        <f>IF($A943&lt;='1-Input'!$B$26,0,IF($A943='1-Input'!$B$26+1,('1-Input'!$B$23+'5-Leve'!$I$11)*'1-Input'!$B$27,'1-Input'!$B$23+'5-Leve'!$I$11))</f>
        <v>15895.032981476961</v>
      </c>
      <c r="D943" s="10">
        <f>IF(AND($A943&gt;=1,$A943&lt;1+'1-Input'!$B$12),'5-Leve'!$H$11,0)</f>
        <v>0</v>
      </c>
      <c r="E943" s="10">
        <f>MAX(0,('1-Input'!$B$10-C943-D943))/(1-'P-Parametri'!$B$31*MAX(0,IF(F942&lt;=0,0,(F942-G942)/F942)))</f>
        <v>14183.267154577192</v>
      </c>
      <c r="F943" s="10">
        <f>((F942-E943+MAX(0,-('1-Input'!$B$10-C943-D943)))*(1+B943))*(1-'P-Parametri'!$B$32)</f>
        <v>118471.71752001919</v>
      </c>
      <c r="G943" s="10">
        <f>IF(F942&lt;=0,G942,G942*(1-E943/F942))+MAX(0,-('1-Input'!$B$10-C943-D943))</f>
        <v>81776.661543567359</v>
      </c>
      <c r="H943" s="9">
        <f t="shared" si="27"/>
        <v>1</v>
      </c>
    </row>
    <row r="944" spans="1:8">
      <c r="A944" s="9">
        <f t="shared" si="26"/>
        <v>34</v>
      </c>
      <c r="B944" s="12">
        <f>IF($A944='P-Parametri'!$D$47,'P-Parametri'!$B$34,IF($A944='P-Parametri'!$D$48,'P-Parametri'!$C$34,'P-Parametri'!$D$50))</f>
        <v>2.7158250435358244E-2</v>
      </c>
      <c r="C944" s="10">
        <f>IF($A944&lt;='1-Input'!$B$26,0,IF($A944='1-Input'!$B$26+1,('1-Input'!$B$23+'5-Leve'!$I$11)*'1-Input'!$B$27,'1-Input'!$B$23+'5-Leve'!$I$11))</f>
        <v>15895.032981476961</v>
      </c>
      <c r="D944" s="10">
        <f>IF(AND($A944&gt;=1,$A944&lt;1+'1-Input'!$B$12),'5-Leve'!$H$11,0)</f>
        <v>0</v>
      </c>
      <c r="E944" s="10">
        <f>MAX(0,('1-Input'!$B$10-C944-D944))/(1-'P-Parametri'!$B$31*MAX(0,IF(F943&lt;=0,0,(F943-G943)/F943)))</f>
        <v>14252.764671690426</v>
      </c>
      <c r="F944" s="10">
        <f>((F943-E944+MAX(0,-('1-Input'!$B$10-C944-D944)))*(1+B944))*(1-'P-Parametri'!$B$32)</f>
        <v>106835.25855535467</v>
      </c>
      <c r="G944" s="10">
        <f>IF(F943&lt;=0,G943,G943*(1-E944/F943))+MAX(0,-('1-Input'!$B$10-C944-D944))</f>
        <v>71938.503230213042</v>
      </c>
      <c r="H944" s="9">
        <f t="shared" si="27"/>
        <v>1</v>
      </c>
    </row>
    <row r="945" spans="1:8">
      <c r="A945" s="9">
        <f t="shared" si="26"/>
        <v>35</v>
      </c>
      <c r="B945" s="12">
        <f>IF($A945='P-Parametri'!$D$47,'P-Parametri'!$B$34,IF($A945='P-Parametri'!$D$48,'P-Parametri'!$C$34,'P-Parametri'!$D$50))</f>
        <v>2.7158250435358244E-2</v>
      </c>
      <c r="C945" s="10">
        <f>IF($A945&lt;='1-Input'!$B$26,0,IF($A945='1-Input'!$B$26+1,('1-Input'!$B$23+'5-Leve'!$I$11)*'1-Input'!$B$27,'1-Input'!$B$23+'5-Leve'!$I$11))</f>
        <v>15895.032981476961</v>
      </c>
      <c r="D945" s="10">
        <f>IF(AND($A945&gt;=1,$A945&lt;1+'1-Input'!$B$12),'5-Leve'!$H$11,0)</f>
        <v>0</v>
      </c>
      <c r="E945" s="10">
        <f>MAX(0,('1-Input'!$B$10-C945-D945))/(1-'P-Parametri'!$B$31*MAX(0,IF(F944&lt;=0,0,(F944-G944)/F944)))</f>
        <v>14321.219661755886</v>
      </c>
      <c r="F945" s="10">
        <f>((F944-E945+MAX(0,-('1-Input'!$B$10-C945-D945)))*(1+B945))*(1-'P-Parametri'!$B$32)</f>
        <v>94836.505213996294</v>
      </c>
      <c r="G945" s="10">
        <f>IF(F944&lt;=0,G944,G944*(1-E945/F944))+MAX(0,-('1-Input'!$B$10-C945-D945))</f>
        <v>62295.178350121954</v>
      </c>
      <c r="H945" s="9">
        <f t="shared" si="27"/>
        <v>1</v>
      </c>
    </row>
    <row r="946" spans="1:8">
      <c r="A946" s="9">
        <f t="shared" si="26"/>
        <v>36</v>
      </c>
      <c r="B946" s="12">
        <f>IF($A946='P-Parametri'!$D$47,'P-Parametri'!$B$34,IF($A946='P-Parametri'!$D$48,'P-Parametri'!$C$34,'P-Parametri'!$D$50))</f>
        <v>2.7158250435358244E-2</v>
      </c>
      <c r="C946" s="10">
        <f>IF($A946&lt;='1-Input'!$B$26,0,IF($A946='1-Input'!$B$26+1,('1-Input'!$B$23+'5-Leve'!$I$11)*'1-Input'!$B$27,'1-Input'!$B$23+'5-Leve'!$I$11))</f>
        <v>15895.032981476961</v>
      </c>
      <c r="D946" s="10">
        <f>IF(AND($A946&gt;=1,$A946&lt;1+'1-Input'!$B$12),'5-Leve'!$H$11,0)</f>
        <v>0</v>
      </c>
      <c r="E946" s="10">
        <f>MAX(0,('1-Input'!$B$10-C946-D946))/(1-'P-Parametri'!$B$31*MAX(0,IF(F945&lt;=0,0,(F945-G945)/F945)))</f>
        <v>14388.634840154409</v>
      </c>
      <c r="F946" s="10">
        <f>((F945-E946+MAX(0,-('1-Input'!$B$10-C946-D946)))*(1+B946))*(1-'P-Parametri'!$B$32)</f>
        <v>82467.428396877032</v>
      </c>
      <c r="G946" s="10">
        <f>IF(F945&lt;=0,G945,G945*(1-E946/F945))+MAX(0,-('1-Input'!$B$10-C946-D946))</f>
        <v>52843.727439318965</v>
      </c>
      <c r="H946" s="9">
        <f t="shared" si="27"/>
        <v>1</v>
      </c>
    </row>
    <row r="947" spans="1:8">
      <c r="A947" s="9">
        <f t="shared" si="26"/>
        <v>37</v>
      </c>
      <c r="B947" s="12">
        <f>IF($A947='P-Parametri'!$D$47,'P-Parametri'!$B$34,IF($A947='P-Parametri'!$D$48,'P-Parametri'!$C$34,'P-Parametri'!$D$50))</f>
        <v>2.7158250435358244E-2</v>
      </c>
      <c r="C947" s="10">
        <f>IF($A947&lt;='1-Input'!$B$26,0,IF($A947='1-Input'!$B$26+1,('1-Input'!$B$23+'5-Leve'!$I$11)*'1-Input'!$B$27,'1-Input'!$B$23+'5-Leve'!$I$11))</f>
        <v>15895.032981476961</v>
      </c>
      <c r="D947" s="10">
        <f>IF(AND($A947&gt;=1,$A947&lt;1+'1-Input'!$B$12),'5-Leve'!$H$11,0)</f>
        <v>0</v>
      </c>
      <c r="E947" s="10">
        <f>MAX(0,('1-Input'!$B$10-C947-D947))/(1-'P-Parametri'!$B$31*MAX(0,IF(F946&lt;=0,0,(F946-G946)/F946)))</f>
        <v>14455.013469829892</v>
      </c>
      <c r="F947" s="10">
        <f>((F946-E947+MAX(0,-('1-Input'!$B$10-C947-D947)))*(1+B947))*(1-'P-Parametri'!$B$32)</f>
        <v>69719.794098100683</v>
      </c>
      <c r="G947" s="10">
        <f>IF(F946&lt;=0,G946,G946*(1-E947/F946))+MAX(0,-('1-Input'!$B$10-C947-D947))</f>
        <v>43581.200320669275</v>
      </c>
      <c r="H947" s="9">
        <f t="shared" si="27"/>
        <v>1</v>
      </c>
    </row>
    <row r="948" spans="1:8">
      <c r="A948" s="9">
        <f t="shared" si="26"/>
        <v>38</v>
      </c>
      <c r="B948" s="12">
        <f>IF($A948='P-Parametri'!$D$47,'P-Parametri'!$B$34,IF($A948='P-Parametri'!$D$48,'P-Parametri'!$C$34,'P-Parametri'!$D$50))</f>
        <v>2.7158250435358244E-2</v>
      </c>
      <c r="C948" s="10">
        <f>IF($A948&lt;='1-Input'!$B$26,0,IF($A948='1-Input'!$B$26+1,('1-Input'!$B$23+'5-Leve'!$I$11)*'1-Input'!$B$27,'1-Input'!$B$23+'5-Leve'!$I$11))</f>
        <v>15895.032981476961</v>
      </c>
      <c r="D948" s="10">
        <f>IF(AND($A948&gt;=1,$A948&lt;1+'1-Input'!$B$12),'5-Leve'!$H$11,0)</f>
        <v>0</v>
      </c>
      <c r="E948" s="10">
        <f>MAX(0,('1-Input'!$B$10-C948-D948))/(1-'P-Parametri'!$B$31*MAX(0,IF(F947&lt;=0,0,(F947-G947)/F947)))</f>
        <v>14520.359341496214</v>
      </c>
      <c r="F948" s="10">
        <f>((F947-E948+MAX(0,-('1-Input'!$B$10-C948-D948)))*(1+B948))*(1-'P-Parametri'!$B$32)</f>
        <v>56585.157719955321</v>
      </c>
      <c r="G948" s="10">
        <f>IF(F947&lt;=0,G947,G947*(1-E948/F947))+MAX(0,-('1-Input'!$B$10-C948-D948))</f>
        <v>34504.657605992972</v>
      </c>
      <c r="H948" s="9">
        <f t="shared" si="27"/>
        <v>1</v>
      </c>
    </row>
    <row r="949" spans="1:8">
      <c r="A949" s="9">
        <f t="shared" si="26"/>
        <v>39</v>
      </c>
      <c r="B949" s="12">
        <f>IF($A949='P-Parametri'!$D$47,'P-Parametri'!$B$34,IF($A949='P-Parametri'!$D$48,'P-Parametri'!$C$34,'P-Parametri'!$D$50))</f>
        <v>2.7158250435358244E-2</v>
      </c>
      <c r="C949" s="10">
        <f>IF($A949&lt;='1-Input'!$B$26,0,IF($A949='1-Input'!$B$26+1,('1-Input'!$B$23+'5-Leve'!$I$11)*'1-Input'!$B$27,'1-Input'!$B$23+'5-Leve'!$I$11))</f>
        <v>15895.032981476961</v>
      </c>
      <c r="D949" s="10">
        <f>IF(AND($A949&gt;=1,$A949&lt;1+'1-Input'!$B$12),'5-Leve'!$H$11,0)</f>
        <v>0</v>
      </c>
      <c r="E949" s="10">
        <f>MAX(0,('1-Input'!$B$10-C949-D949))/(1-'P-Parametri'!$B$31*MAX(0,IF(F948&lt;=0,0,(F948-G948)/F948)))</f>
        <v>14584.676753759481</v>
      </c>
      <c r="F949" s="10">
        <f>((F948-E949+MAX(0,-('1-Input'!$B$10-C949-D949)))*(1+B949))*(1-'P-Parametri'!$B$32)</f>
        <v>43054.858265587922</v>
      </c>
      <c r="G949" s="10">
        <f>IF(F948&lt;=0,G948,G948*(1-E949/F948))+MAX(0,-('1-Input'!$B$10-C949-D949))</f>
        <v>25611.172141604427</v>
      </c>
      <c r="H949" s="9">
        <f t="shared" si="27"/>
        <v>1</v>
      </c>
    </row>
    <row r="950" spans="1:8">
      <c r="A950" s="9">
        <f t="shared" si="26"/>
        <v>40</v>
      </c>
      <c r="B950" s="12">
        <f>IF($A950='P-Parametri'!$D$47,'P-Parametri'!$B$34,IF($A950='P-Parametri'!$D$48,'P-Parametri'!$C$34,'P-Parametri'!$D$50))</f>
        <v>2.7158250435358244E-2</v>
      </c>
      <c r="C950" s="10">
        <f>IF($A950&lt;='1-Input'!$B$26,0,IF($A950='1-Input'!$B$26+1,('1-Input'!$B$23+'5-Leve'!$I$11)*'1-Input'!$B$27,'1-Input'!$B$23+'5-Leve'!$I$11))</f>
        <v>15895.032981476961</v>
      </c>
      <c r="D950" s="10">
        <f>IF(AND($A950&gt;=1,$A950&lt;1+'1-Input'!$B$12),'5-Leve'!$H$11,0)</f>
        <v>0</v>
      </c>
      <c r="E950" s="10">
        <f>MAX(0,('1-Input'!$B$10-C950-D950))/(1-'P-Parametri'!$B$31*MAX(0,IF(F949&lt;=0,0,(F949-G949)/F949)))</f>
        <v>14647.970493200764</v>
      </c>
      <c r="F950" s="10">
        <f>((F949-E950+MAX(0,-('1-Input'!$B$10-C950-D950)))*(1+B950))*(1-'P-Parametri'!$B$32)</f>
        <v>29120.012406309565</v>
      </c>
      <c r="G950" s="10">
        <f>IF(F949&lt;=0,G949,G949*(1-E950/F949))+MAX(0,-('1-Input'!$B$10-C950-D950))</f>
        <v>16897.83039716414</v>
      </c>
      <c r="H950" s="9">
        <f t="shared" si="27"/>
        <v>1</v>
      </c>
    </row>
    <row r="951" spans="1:8">
      <c r="A951" s="9">
        <f t="shared" si="26"/>
        <v>41</v>
      </c>
      <c r="B951" s="12">
        <f>IF($A951='P-Parametri'!$D$47,'P-Parametri'!$B$34,IF($A951='P-Parametri'!$D$48,'P-Parametri'!$C$34,'P-Parametri'!$D$50))</f>
        <v>2.7158250435358244E-2</v>
      </c>
      <c r="C951" s="10">
        <f>IF($A951&lt;='1-Input'!$B$26,0,IF($A951='1-Input'!$B$26+1,('1-Input'!$B$23+'5-Leve'!$I$11)*'1-Input'!$B$27,'1-Input'!$B$23+'5-Leve'!$I$11))</f>
        <v>15895.032981476961</v>
      </c>
      <c r="D951" s="10">
        <f>IF(AND($A951&gt;=1,$A951&lt;1+'1-Input'!$B$12),'5-Leve'!$H$11,0)</f>
        <v>0</v>
      </c>
      <c r="E951" s="10">
        <f>MAX(0,('1-Input'!$B$10-C951-D951))/(1-'P-Parametri'!$B$31*MAX(0,IF(F950&lt;=0,0,(F950-G950)/F950)))</f>
        <v>14710.245814462542</v>
      </c>
      <c r="F951" s="10">
        <f>((F950-E951+MAX(0,-('1-Input'!$B$10-C951-D951)))*(1+B951))*(1-'P-Parametri'!$B$32)</f>
        <v>14771.508420380136</v>
      </c>
      <c r="G951" s="10">
        <f>IF(F950&lt;=0,G950,G950*(1-E951/F950))+MAX(0,-('1-Input'!$B$10-C951-D951))</f>
        <v>8361.7337978535361</v>
      </c>
      <c r="H951" s="9">
        <f t="shared" si="27"/>
        <v>1</v>
      </c>
    </row>
    <row r="952" spans="1:8">
      <c r="A952" s="9">
        <f t="shared" si="26"/>
        <v>42</v>
      </c>
      <c r="B952" s="12">
        <f>IF($A952='P-Parametri'!$D$47,'P-Parametri'!$B$34,IF($A952='P-Parametri'!$D$48,'P-Parametri'!$C$34,'P-Parametri'!$D$50))</f>
        <v>2.7158250435358244E-2</v>
      </c>
      <c r="C952" s="10">
        <f>IF($A952&lt;='1-Input'!$B$26,0,IF($A952='1-Input'!$B$26+1,('1-Input'!$B$23+'5-Leve'!$I$11)*'1-Input'!$B$27,'1-Input'!$B$23+'5-Leve'!$I$11))</f>
        <v>15895.032981476961</v>
      </c>
      <c r="D952" s="10">
        <f>IF(AND($A952&gt;=1,$A952&lt;1+'1-Input'!$B$12),'5-Leve'!$H$11,0)</f>
        <v>0</v>
      </c>
      <c r="E952" s="10">
        <f>MAX(0,('1-Input'!$B$10-C952-D952))/(1-'P-Parametri'!$B$31*MAX(0,IF(F951&lt;=0,0,(F951-G951)/F951)))</f>
        <v>14771.508420379931</v>
      </c>
      <c r="F952" s="10">
        <f>((F951-E952+MAX(0,-('1-Input'!$B$10-C952-D952)))*(1+B952))*(1-'P-Parametri'!$B$32)</f>
        <v>2.1070581084968051E-10</v>
      </c>
      <c r="G952" s="10">
        <f>IF(F951&lt;=0,G951,G951*(1-E952/F951))+MAX(0,-('1-Input'!$B$10-C952-D952))</f>
        <v>1.1604236735204187E-10</v>
      </c>
      <c r="H952" s="9">
        <f t="shared" si="27"/>
        <v>1</v>
      </c>
    </row>
    <row r="953" spans="1:8" ht="30">
      <c r="A953" s="5" t="s">
        <v>184</v>
      </c>
      <c r="B953" s="18" t="str">
        <f>IFERROR('1-Input'!$B$5-1+MATCH(0,H910:H952,0)-1,"non si esaurisce")</f>
        <v>non si esaurisce</v>
      </c>
      <c r="D953" s="5" t="s">
        <v>185</v>
      </c>
      <c r="E953" s="10">
        <f>F952</f>
        <v>2.1070581084968051E-10</v>
      </c>
    </row>
    <row r="956" spans="1:8">
      <c r="A956" s="2" t="s">
        <v>473</v>
      </c>
    </row>
    <row r="957" spans="1:8">
      <c r="A957" s="15" t="s">
        <v>176</v>
      </c>
      <c r="B957" s="15" t="s">
        <v>177</v>
      </c>
      <c r="C957" s="15" t="s">
        <v>178</v>
      </c>
      <c r="D957" s="15" t="s">
        <v>179</v>
      </c>
      <c r="E957" s="15" t="s">
        <v>180</v>
      </c>
      <c r="F957" s="15" t="s">
        <v>181</v>
      </c>
      <c r="G957" s="15" t="s">
        <v>182</v>
      </c>
      <c r="H957" s="15" t="s">
        <v>183</v>
      </c>
    </row>
    <row r="958" spans="1:8">
      <c r="A958" s="9">
        <f>0</f>
        <v>0</v>
      </c>
      <c r="E958" s="10">
        <f>0</f>
        <v>0</v>
      </c>
      <c r="F958" s="10">
        <f>'1-Input'!$B$8</f>
        <v>760000</v>
      </c>
      <c r="G958" s="10">
        <f>'1-Input'!$B$9</f>
        <v>586000</v>
      </c>
      <c r="H958" s="9">
        <f>1</f>
        <v>1</v>
      </c>
    </row>
    <row r="959" spans="1:8">
      <c r="A959" s="9">
        <f t="shared" ref="A959:A1000" si="28">A958+1</f>
        <v>1</v>
      </c>
      <c r="B959" s="12">
        <f>IF($A959='P-Parametri'!$D$47,'P-Parametri'!$B$34,IF($A959='P-Parametri'!$D$48,'P-Parametri'!$C$34,'P-Parametri'!$D$50))</f>
        <v>2.7158250435358244E-2</v>
      </c>
      <c r="C959" s="10">
        <f>IF($A959&lt;='1-Input'!$B$26,0,IF($A959='1-Input'!$B$26+1,('1-Input'!$B$23+'5-Leve'!$O$11)*'1-Input'!$B$27,'1-Input'!$B$23+'5-Leve'!$O$11))</f>
        <v>0</v>
      </c>
      <c r="D959" s="10">
        <f>IF(AND($A959&gt;=1,$A959&lt;1+'1-Input'!$C$12),'5-Leve'!$N$11,0)</f>
        <v>2463.9305345647585</v>
      </c>
      <c r="E959" s="10">
        <f>MAX(0,('1-Input'!$B$10-C959-D959))/(1-'P-Parametri'!$B$31*MAX(0,IF(F958&lt;=0,0,(F958-G958)/F958)))</f>
        <v>28215.642724454057</v>
      </c>
      <c r="F959" s="10">
        <f>((F958-E959+MAX(0,-('1-Input'!$B$10-C959-D959)))*(1+B959))*(1-'P-Parametri'!$B$32)</f>
        <v>750155.02343488275</v>
      </c>
      <c r="G959" s="10">
        <f>IF(F958&lt;=0,G958,G958*(1-E959/F958))+MAX(0,-('1-Input'!$B$10-C959-D959))</f>
        <v>564244.25442561833</v>
      </c>
      <c r="H959" s="9">
        <f t="shared" ref="H959:H1000" si="29">IF(OR(F958&lt;=0,F958&lt;E959),0,1)</f>
        <v>1</v>
      </c>
    </row>
    <row r="960" spans="1:8">
      <c r="A960" s="9">
        <f t="shared" si="28"/>
        <v>2</v>
      </c>
      <c r="B960" s="12">
        <f>IF($A960='P-Parametri'!$D$47,'P-Parametri'!$B$34,IF($A960='P-Parametri'!$D$48,'P-Parametri'!$C$34,'P-Parametri'!$D$50))</f>
        <v>2.7158250435358244E-2</v>
      </c>
      <c r="C960" s="10">
        <f>IF($A960&lt;='1-Input'!$B$26,0,IF($A960='1-Input'!$B$26+1,('1-Input'!$B$23+'5-Leve'!$O$11)*'1-Input'!$B$27,'1-Input'!$B$23+'5-Leve'!$O$11))</f>
        <v>0</v>
      </c>
      <c r="D960" s="10">
        <f>IF(AND($A960&gt;=1,$A960&lt;1+'1-Input'!$C$12),'5-Leve'!$N$11,0)</f>
        <v>2463.9305345647585</v>
      </c>
      <c r="E960" s="10">
        <f>MAX(0,('1-Input'!$B$10-C960-D960))/(1-'P-Parametri'!$B$31*MAX(0,IF(F959&lt;=0,0,(F959-G959)/F959)))</f>
        <v>28363.706078553707</v>
      </c>
      <c r="F960" s="10">
        <f>((F959-E960+MAX(0,-('1-Input'!$B$10-C960-D960)))*(1+B960))*(1-'P-Parametri'!$B$32)</f>
        <v>739911.11890172912</v>
      </c>
      <c r="G960" s="10">
        <f>IF(F959&lt;=0,G959,G959*(1-E960/F959))+MAX(0,-('1-Input'!$B$10-C960-D960))</f>
        <v>542909.91993598186</v>
      </c>
      <c r="H960" s="9">
        <f t="shared" si="29"/>
        <v>1</v>
      </c>
    </row>
    <row r="961" spans="1:8">
      <c r="A961" s="9">
        <f t="shared" si="28"/>
        <v>3</v>
      </c>
      <c r="B961" s="12">
        <f>IF($A961='P-Parametri'!$D$47,'P-Parametri'!$B$34,IF($A961='P-Parametri'!$D$48,'P-Parametri'!$C$34,'P-Parametri'!$D$50))</f>
        <v>2.7158250435358244E-2</v>
      </c>
      <c r="C961" s="10">
        <f>IF($A961&lt;='1-Input'!$B$26,0,IF($A961='1-Input'!$B$26+1,('1-Input'!$B$23+'5-Leve'!$O$11)*'1-Input'!$B$27,'1-Input'!$B$23+'5-Leve'!$O$11))</f>
        <v>0</v>
      </c>
      <c r="D961" s="10">
        <f>IF(AND($A961&gt;=1,$A961&lt;1+'1-Input'!$C$12),'5-Leve'!$N$11,0)</f>
        <v>2463.9305345647585</v>
      </c>
      <c r="E961" s="10">
        <f>MAX(0,('1-Input'!$B$10-C961-D961))/(1-'P-Parametri'!$B$31*MAX(0,IF(F960&lt;=0,0,(F960-G960)/F960)))</f>
        <v>28509.64851714575</v>
      </c>
      <c r="F961" s="10">
        <f>((F960-E961+MAX(0,-('1-Input'!$B$10-C961-D961)))*(1+B961))*(1-'P-Parametri'!$B$32)</f>
        <v>729260.44589801517</v>
      </c>
      <c r="G961" s="10">
        <f>IF(F960&lt;=0,G960,G960*(1-E961/F960))+MAX(0,-('1-Input'!$B$10-C961-D961))</f>
        <v>521990.96007926116</v>
      </c>
      <c r="H961" s="9">
        <f t="shared" si="29"/>
        <v>1</v>
      </c>
    </row>
    <row r="962" spans="1:8">
      <c r="A962" s="9">
        <f t="shared" si="28"/>
        <v>4</v>
      </c>
      <c r="B962" s="12">
        <f>IF($A962='P-Parametri'!$D$47,'P-Parametri'!$B$34,IF($A962='P-Parametri'!$D$48,'P-Parametri'!$C$34,'P-Parametri'!$D$50))</f>
        <v>2.7158250435358244E-2</v>
      </c>
      <c r="C962" s="10">
        <f>IF($A962&lt;='1-Input'!$B$26,0,IF($A962='1-Input'!$B$26+1,('1-Input'!$B$23+'5-Leve'!$O$11)*'1-Input'!$B$27,'1-Input'!$B$23+'5-Leve'!$O$11))</f>
        <v>0</v>
      </c>
      <c r="D962" s="10">
        <f>IF(AND($A962&gt;=1,$A962&lt;1+'1-Input'!$C$12),'5-Leve'!$N$11,0)</f>
        <v>2463.9305345647585</v>
      </c>
      <c r="E962" s="10">
        <f>MAX(0,('1-Input'!$B$10-C962-D962))/(1-'P-Parametri'!$B$31*MAX(0,IF(F961&lt;=0,0,(F961-G961)/F961)))</f>
        <v>28653.471392439824</v>
      </c>
      <c r="F962" s="10">
        <f>((F961-E962+MAX(0,-('1-Input'!$B$10-C962-D962)))*(1+B962))*(1-'P-Parametri'!$B$32)</f>
        <v>718194.96570760454</v>
      </c>
      <c r="G962" s="10">
        <f>IF(F961&lt;=0,G961,G961*(1-E962/F961))+MAX(0,-('1-Input'!$B$10-C962-D962))</f>
        <v>501481.34225222358</v>
      </c>
      <c r="H962" s="9">
        <f t="shared" si="29"/>
        <v>1</v>
      </c>
    </row>
    <row r="963" spans="1:8">
      <c r="A963" s="9">
        <f t="shared" si="28"/>
        <v>5</v>
      </c>
      <c r="B963" s="12">
        <f>IF($A963='P-Parametri'!$D$47,'P-Parametri'!$B$34,IF($A963='P-Parametri'!$D$48,'P-Parametri'!$C$34,'P-Parametri'!$D$50))</f>
        <v>2.7158250435358244E-2</v>
      </c>
      <c r="C963" s="10">
        <f>IF($A963&lt;='1-Input'!$B$26,0,IF($A963='1-Input'!$B$26+1,('1-Input'!$B$23+'5-Leve'!$O$11)*'1-Input'!$B$27,'1-Input'!$B$23+'5-Leve'!$O$11))</f>
        <v>0</v>
      </c>
      <c r="D963" s="10">
        <f>IF(AND($A963&gt;=1,$A963&lt;1+'1-Input'!$C$12),'5-Leve'!$N$11,0)</f>
        <v>2463.9305345647585</v>
      </c>
      <c r="E963" s="10">
        <f>MAX(0,('1-Input'!$B$10-C963-D963))/(1-'P-Parametri'!$B$31*MAX(0,IF(F962&lt;=0,0,(F962-G962)/F962)))</f>
        <v>28795.177301530555</v>
      </c>
      <c r="F963" s="10">
        <f>((F962-E963+MAX(0,-('1-Input'!$B$10-C963-D963)))*(1+B963))*(1-'P-Parametri'!$B$32)</f>
        <v>706706.43514866964</v>
      </c>
      <c r="G963" s="10">
        <f>IF(F962&lt;=0,G962,G962*(1-E963/F962))+MAX(0,-('1-Input'!$B$10-C963-D963))</f>
        <v>481375.0412433673</v>
      </c>
      <c r="H963" s="9">
        <f t="shared" si="29"/>
        <v>1</v>
      </c>
    </row>
    <row r="964" spans="1:8">
      <c r="A964" s="9">
        <f t="shared" si="28"/>
        <v>6</v>
      </c>
      <c r="B964" s="12">
        <f>IF($A964='P-Parametri'!$D$47,'P-Parametri'!$B$34,IF($A964='P-Parametri'!$D$48,'P-Parametri'!$C$34,'P-Parametri'!$D$50))</f>
        <v>2.7158250435358244E-2</v>
      </c>
      <c r="C964" s="10">
        <f>IF($A964&lt;='1-Input'!$B$26,0,IF($A964='1-Input'!$B$26+1,('1-Input'!$B$23+'5-Leve'!$O$11)*'1-Input'!$B$27,'1-Input'!$B$23+'5-Leve'!$O$11))</f>
        <v>0</v>
      </c>
      <c r="D964" s="10">
        <f>IF(AND($A964&gt;=1,$A964&lt;1+'1-Input'!$C$12),'5-Leve'!$N$11,0)</f>
        <v>2463.9305345647585</v>
      </c>
      <c r="E964" s="10">
        <f>MAX(0,('1-Input'!$B$10-C964-D964))/(1-'P-Parametri'!$B$31*MAX(0,IF(F963&lt;=0,0,(F963-G963)/F963)))</f>
        <v>28934.770047676575</v>
      </c>
      <c r="F964" s="10">
        <f>((F963-E964+MAX(0,-('1-Input'!$B$10-C964-D964)))*(1+B964))*(1-'P-Parametri'!$B$32)</f>
        <v>694786.40020435606</v>
      </c>
      <c r="G964" s="10">
        <f>IF(F963&lt;=0,G963,G963*(1-E964/F963))+MAX(0,-('1-Input'!$B$10-C964-D964))</f>
        <v>461666.04266584967</v>
      </c>
      <c r="H964" s="9">
        <f t="shared" si="29"/>
        <v>1</v>
      </c>
    </row>
    <row r="965" spans="1:8">
      <c r="A965" s="9">
        <f t="shared" si="28"/>
        <v>7</v>
      </c>
      <c r="B965" s="12">
        <f>IF($A965='P-Parametri'!$D$47,'P-Parametri'!$B$34,IF($A965='P-Parametri'!$D$48,'P-Parametri'!$C$34,'P-Parametri'!$D$50))</f>
        <v>2.7158250435358244E-2</v>
      </c>
      <c r="C965" s="10">
        <f>IF($A965&lt;='1-Input'!$B$26,0,IF($A965='1-Input'!$B$26+1,('1-Input'!$B$23+'5-Leve'!$O$11)*'1-Input'!$B$27,'1-Input'!$B$23+'5-Leve'!$O$11))</f>
        <v>0</v>
      </c>
      <c r="D965" s="10">
        <f>IF(AND($A965&gt;=1,$A965&lt;1+'1-Input'!$C$12),'5-Leve'!$N$11,0)</f>
        <v>2463.9305345647585</v>
      </c>
      <c r="E965" s="10">
        <f>MAX(0,('1-Input'!$B$10-C965-D965))/(1-'P-Parametri'!$B$31*MAX(0,IF(F964&lt;=0,0,(F964-G964)/F964)))</f>
        <v>29072.254601060584</v>
      </c>
      <c r="F965" s="10">
        <f>((F964-E965+MAX(0,-('1-Input'!$B$10-C965-D965)))*(1+B965))*(1-'P-Parametri'!$B$32)</f>
        <v>682426.18953377451</v>
      </c>
      <c r="G965" s="10">
        <f>IF(F964&lt;=0,G964,G964*(1-E965/F964))+MAX(0,-('1-Input'!$B$10-C965-D965))</f>
        <v>442348.3462787327</v>
      </c>
      <c r="H965" s="9">
        <f t="shared" si="29"/>
        <v>1</v>
      </c>
    </row>
    <row r="966" spans="1:8">
      <c r="A966" s="9">
        <f t="shared" si="28"/>
        <v>8</v>
      </c>
      <c r="B966" s="12">
        <f>IF($A966='P-Parametri'!$D$47,'P-Parametri'!$B$34,IF($A966='P-Parametri'!$D$48,'P-Parametri'!$C$34,'P-Parametri'!$D$50))</f>
        <v>2.7158250435358244E-2</v>
      </c>
      <c r="C966" s="10">
        <f>IF($A966&lt;='1-Input'!$B$26,0,IF($A966='1-Input'!$B$26+1,('1-Input'!$B$23+'5-Leve'!$O$11)*'1-Input'!$B$27,'1-Input'!$B$23+'5-Leve'!$O$11))</f>
        <v>0</v>
      </c>
      <c r="D966" s="10">
        <f>IF(AND($A966&gt;=1,$A966&lt;1+'1-Input'!$C$12),'5-Leve'!$N$11,0)</f>
        <v>2463.9305345647585</v>
      </c>
      <c r="E966" s="10">
        <f>MAX(0,('1-Input'!$B$10-C966-D966))/(1-'P-Parametri'!$B$31*MAX(0,IF(F965&lt;=0,0,(F965-G965)/F965)))</f>
        <v>29207.637059135293</v>
      </c>
      <c r="F966" s="10">
        <f>((F965-E966+MAX(0,-('1-Input'!$B$10-C966-D966)))*(1+B966))*(1-'P-Parametri'!$B$32)</f>
        <v>669616.90786074428</v>
      </c>
      <c r="G966" s="10">
        <f>IF(F965&lt;=0,G965,G965*(1-E966/F965))+MAX(0,-('1-Input'!$B$10-C966-D966))</f>
        <v>423415.96919536684</v>
      </c>
      <c r="H966" s="9">
        <f t="shared" si="29"/>
        <v>1</v>
      </c>
    </row>
    <row r="967" spans="1:8">
      <c r="A967" s="9">
        <f t="shared" si="28"/>
        <v>9</v>
      </c>
      <c r="B967" s="12">
        <f>IF($A967='P-Parametri'!$D$47,'P-Parametri'!$B$34,IF($A967='P-Parametri'!$D$48,'P-Parametri'!$C$34,'P-Parametri'!$D$50))</f>
        <v>2.7158250435358244E-2</v>
      </c>
      <c r="C967" s="10">
        <f>IF($A967&lt;='1-Input'!$B$26,0,IF($A967='1-Input'!$B$26+1,('1-Input'!$B$23+'5-Leve'!$O$11)*'1-Input'!$B$27,'1-Input'!$B$23+'5-Leve'!$O$11))</f>
        <v>0</v>
      </c>
      <c r="D967" s="10">
        <f>IF(AND($A967&gt;=1,$A967&lt;1+'1-Input'!$C$12),'5-Leve'!$N$11,0)</f>
        <v>2463.9305345647585</v>
      </c>
      <c r="E967" s="10">
        <f>MAX(0,('1-Input'!$B$10-C967-D967))/(1-'P-Parametri'!$B$31*MAX(0,IF(F966&lt;=0,0,(F966-G966)/F966)))</f>
        <v>29340.924606656539</v>
      </c>
      <c r="F967" s="10">
        <f>((F966-E967+MAX(0,-('1-Input'!$B$10-C967-D967)))*(1+B967))*(1-'P-Parametri'!$B$32)</f>
        <v>656349.42923753732</v>
      </c>
      <c r="G967" s="10">
        <f>IF(F966&lt;=0,G966,G966*(1-E967/F966))+MAX(0,-('1-Input'!$B$10-C967-D967))</f>
        <v>404862.94897802296</v>
      </c>
      <c r="H967" s="9">
        <f t="shared" si="29"/>
        <v>1</v>
      </c>
    </row>
    <row r="968" spans="1:8">
      <c r="A968" s="9">
        <f t="shared" si="28"/>
        <v>10</v>
      </c>
      <c r="B968" s="12">
        <f>IF($A968='P-Parametri'!$D$47,'P-Parametri'!$B$34,IF($A968='P-Parametri'!$D$48,'P-Parametri'!$C$34,'P-Parametri'!$D$50))</f>
        <v>2.7158250435358244E-2</v>
      </c>
      <c r="C968" s="10">
        <f>IF($A968&lt;='1-Input'!$B$26,0,IF($A968='1-Input'!$B$26+1,('1-Input'!$B$23+'5-Leve'!$O$11)*'1-Input'!$B$27,'1-Input'!$B$23+'5-Leve'!$O$11))</f>
        <v>0</v>
      </c>
      <c r="D968" s="10">
        <f>IF(AND($A968&gt;=1,$A968&lt;1+'1-Input'!$C$12),'5-Leve'!$N$11,0)</f>
        <v>2463.9305345647585</v>
      </c>
      <c r="E968" s="10">
        <f>MAX(0,('1-Input'!$B$10-C968-D968))/(1-'P-Parametri'!$B$31*MAX(0,IF(F967&lt;=0,0,(F967-G967)/F967)))</f>
        <v>29472.125475501052</v>
      </c>
      <c r="F968" s="10">
        <f>((F967-E968+MAX(0,-('1-Input'!$B$10-C968-D968)))*(1+B968))*(1-'P-Parametri'!$B$32)</f>
        <v>642614.39018070803</v>
      </c>
      <c r="G968" s="10">
        <f>IF(F967&lt;=0,G967,G967*(1-E968/F967))+MAX(0,-('1-Input'!$B$10-C968-D968))</f>
        <v>386683.34661815967</v>
      </c>
      <c r="H968" s="9">
        <f t="shared" si="29"/>
        <v>1</v>
      </c>
    </row>
    <row r="969" spans="1:8">
      <c r="A969" s="9">
        <f t="shared" si="28"/>
        <v>11</v>
      </c>
      <c r="B969" s="12">
        <f>IF($A969='P-Parametri'!$D$47,'P-Parametri'!$B$34,IF($A969='P-Parametri'!$D$48,'P-Parametri'!$C$34,'P-Parametri'!$D$50))</f>
        <v>2.7158250435358244E-2</v>
      </c>
      <c r="C969" s="10">
        <f>IF($A969&lt;='1-Input'!$B$26,0,IF($A969='1-Input'!$B$26+1,('1-Input'!$B$23+'5-Leve'!$O$11)*'1-Input'!$B$27,'1-Input'!$B$23+'5-Leve'!$O$11))</f>
        <v>0</v>
      </c>
      <c r="D969" s="10">
        <f>IF(AND($A969&gt;=1,$A969&lt;1+'1-Input'!$C$12),'5-Leve'!$N$11,0)</f>
        <v>0</v>
      </c>
      <c r="E969" s="10">
        <f>MAX(0,('1-Input'!$B$10-C969-D969))/(1-'P-Parametri'!$B$31*MAX(0,IF(F968&lt;=0,0,(F968-G968)/F968)))</f>
        <v>32349.787874374833</v>
      </c>
      <c r="F969" s="10">
        <f>((F968-E969+MAX(0,-('1-Input'!$B$10-C969-D969)))*(1+B969))*(1-'P-Parametri'!$B$32)</f>
        <v>625584.64456518763</v>
      </c>
      <c r="G969" s="10">
        <f>IF(F968&lt;=0,G968,G968*(1-E969/F968))+MAX(0,-('1-Input'!$B$10-C969-D969))</f>
        <v>367217.35826061113</v>
      </c>
      <c r="H969" s="9">
        <f t="shared" si="29"/>
        <v>1</v>
      </c>
    </row>
    <row r="970" spans="1:8">
      <c r="A970" s="9">
        <f t="shared" si="28"/>
        <v>12</v>
      </c>
      <c r="B970" s="12">
        <f>IF($A970='P-Parametri'!$D$47,'P-Parametri'!$B$34,IF($A970='P-Parametri'!$D$48,'P-Parametri'!$C$34,'P-Parametri'!$D$50))</f>
        <v>2.7158250435358244E-2</v>
      </c>
      <c r="C970" s="10">
        <f>IF($A970&lt;='1-Input'!$B$26,0,IF($A970='1-Input'!$B$26+1,('1-Input'!$B$23+'5-Leve'!$O$11)*'1-Input'!$B$27,'1-Input'!$B$23+'5-Leve'!$O$11))</f>
        <v>0</v>
      </c>
      <c r="D970" s="10">
        <f>IF(AND($A970&gt;=1,$A970&lt;1+'1-Input'!$C$12),'5-Leve'!$N$11,0)</f>
        <v>0</v>
      </c>
      <c r="E970" s="10">
        <f>MAX(0,('1-Input'!$B$10-C970-D970))/(1-'P-Parametri'!$B$31*MAX(0,IF(F969&lt;=0,0,(F969-G969)/F969)))</f>
        <v>32488.641506495635</v>
      </c>
      <c r="F970" s="10">
        <f>((F969-E970+MAX(0,-('1-Input'!$B$10-C970-D970)))*(1+B970))*(1-'P-Parametri'!$B$32)</f>
        <v>607985.04593628598</v>
      </c>
      <c r="G970" s="10">
        <f>IF(F969&lt;=0,G969,G969*(1-E970/F969))+MAX(0,-('1-Input'!$B$10-C970-D970))</f>
        <v>348146.56870217563</v>
      </c>
      <c r="H970" s="9">
        <f t="shared" si="29"/>
        <v>1</v>
      </c>
    </row>
    <row r="971" spans="1:8">
      <c r="A971" s="9">
        <f t="shared" si="28"/>
        <v>13</v>
      </c>
      <c r="B971" s="12">
        <f>IF($A971='P-Parametri'!$D$47,'P-Parametri'!$B$34,IF($A971='P-Parametri'!$D$48,'P-Parametri'!$C$34,'P-Parametri'!$D$50))</f>
        <v>2.7158250435358244E-2</v>
      </c>
      <c r="C971" s="10">
        <f>IF($A971&lt;='1-Input'!$B$26,0,IF($A971='1-Input'!$B$26+1,('1-Input'!$B$23+'5-Leve'!$O$11)*'1-Input'!$B$27,'1-Input'!$B$23+'5-Leve'!$O$11))</f>
        <v>0</v>
      </c>
      <c r="D971" s="10">
        <f>IF(AND($A971&gt;=1,$A971&lt;1+'1-Input'!$C$12),'5-Leve'!$N$11,0)</f>
        <v>0</v>
      </c>
      <c r="E971" s="10">
        <f>MAX(0,('1-Input'!$B$10-C971-D971))/(1-'P-Parametri'!$B$31*MAX(0,IF(F970&lt;=0,0,(F970-G970)/F970)))</f>
        <v>32625.248121594439</v>
      </c>
      <c r="F971" s="10">
        <f>((F970-E971+MAX(0,-('1-Input'!$B$10-C971-D971)))*(1+B971))*(1-'P-Parametri'!$B$32)</f>
        <v>589803.59216759168</v>
      </c>
      <c r="G971" s="10">
        <f>IF(F970&lt;=0,G970,G970*(1-E971/F970))+MAX(0,-('1-Input'!$B$10-C971-D971))</f>
        <v>329464.58258671366</v>
      </c>
      <c r="H971" s="9">
        <f t="shared" si="29"/>
        <v>1</v>
      </c>
    </row>
    <row r="972" spans="1:8">
      <c r="A972" s="9">
        <f t="shared" si="28"/>
        <v>14</v>
      </c>
      <c r="B972" s="12">
        <f>IF($A972='P-Parametri'!$D$47,'P-Parametri'!$B$34,IF($A972='P-Parametri'!$D$48,'P-Parametri'!$C$34,'P-Parametri'!$D$50))</f>
        <v>2.7158250435358244E-2</v>
      </c>
      <c r="C972" s="10">
        <f>IF($A972&lt;='1-Input'!$B$26,0,IF($A972='1-Input'!$B$26+1,('1-Input'!$B$23+'5-Leve'!$O$11)*'1-Input'!$B$27,'1-Input'!$B$23+'5-Leve'!$O$11))</f>
        <v>0</v>
      </c>
      <c r="D972" s="10">
        <f>IF(AND($A972&gt;=1,$A972&lt;1+'1-Input'!$C$12),'5-Leve'!$N$11,0)</f>
        <v>0</v>
      </c>
      <c r="E972" s="10">
        <f>MAX(0,('1-Input'!$B$10-C972-D972))/(1-'P-Parametri'!$B$31*MAX(0,IF(F971&lt;=0,0,(F971-G971)/F971)))</f>
        <v>32759.62085292787</v>
      </c>
      <c r="F972" s="10">
        <f>((F971-E972+MAX(0,-('1-Input'!$B$10-C972-D972)))*(1+B972))*(1-'P-Parametri'!$B$32)</f>
        <v>571027.9663691516</v>
      </c>
      <c r="G972" s="10">
        <f>IF(F971&lt;=0,G971,G971*(1-E972/F971))+MAX(0,-('1-Input'!$B$10-C972-D972))</f>
        <v>311165.04193735449</v>
      </c>
      <c r="H972" s="9">
        <f t="shared" si="29"/>
        <v>1</v>
      </c>
    </row>
    <row r="973" spans="1:8">
      <c r="A973" s="9">
        <f t="shared" si="28"/>
        <v>15</v>
      </c>
      <c r="B973" s="12">
        <f>IF($A973='P-Parametri'!$D$47,'P-Parametri'!$B$34,IF($A973='P-Parametri'!$D$48,'P-Parametri'!$C$34,'P-Parametri'!$D$50))</f>
        <v>2.7158250435358244E-2</v>
      </c>
      <c r="C973" s="10">
        <f>IF($A973&lt;='1-Input'!$B$26,0,IF($A973='1-Input'!$B$26+1,('1-Input'!$B$23+'5-Leve'!$O$11)*'1-Input'!$B$27,'1-Input'!$B$23+'5-Leve'!$O$11))</f>
        <v>0</v>
      </c>
      <c r="D973" s="10">
        <f>IF(AND($A973&gt;=1,$A973&lt;1+'1-Input'!$C$12),'5-Leve'!$N$11,0)</f>
        <v>0</v>
      </c>
      <c r="E973" s="10">
        <f>MAX(0,('1-Input'!$B$10-C973-D973))/(1-'P-Parametri'!$B$31*MAX(0,IF(F972&lt;=0,0,(F972-G972)/F972)))</f>
        <v>32891.773758419469</v>
      </c>
      <c r="F973" s="10">
        <f>((F972-E973+MAX(0,-('1-Input'!$B$10-C973-D973)))*(1+B973))*(1-'P-Parametri'!$B$32)</f>
        <v>551645.52803778858</v>
      </c>
      <c r="G973" s="10">
        <f>IF(F972&lt;=0,G972,G972*(1-E973/F972))+MAX(0,-('1-Input'!$B$10-C973-D973))</f>
        <v>293241.62878824066</v>
      </c>
      <c r="H973" s="9">
        <f t="shared" si="29"/>
        <v>1</v>
      </c>
    </row>
    <row r="974" spans="1:8">
      <c r="A974" s="9">
        <f t="shared" si="28"/>
        <v>16</v>
      </c>
      <c r="B974" s="12">
        <f>IF($A974='P-Parametri'!$D$47,'P-Parametri'!$B$34,IF($A974='P-Parametri'!$D$48,'P-Parametri'!$C$34,'P-Parametri'!$D$50))</f>
        <v>2.7158250435358244E-2</v>
      </c>
      <c r="C974" s="10">
        <f>IF($A974&lt;='1-Input'!$B$26,0,IF($A974='1-Input'!$B$26+1,('1-Input'!$B$23+'5-Leve'!$O$11)*'1-Input'!$B$27,'1-Input'!$B$23+'5-Leve'!$O$11))</f>
        <v>0</v>
      </c>
      <c r="D974" s="10">
        <f>IF(AND($A974&gt;=1,$A974&lt;1+'1-Input'!$C$12),'5-Leve'!$N$11,0)</f>
        <v>0</v>
      </c>
      <c r="E974" s="10">
        <f>MAX(0,('1-Input'!$B$10-C974-D974))/(1-'P-Parametri'!$B$31*MAX(0,IF(F973&lt;=0,0,(F973-G973)/F973)))</f>
        <v>33021.721777318897</v>
      </c>
      <c r="F974" s="10">
        <f>((F973-E974+MAX(0,-('1-Input'!$B$10-C974-D974)))*(1+B974))*(1-'P-Parametri'!$B$32)</f>
        <v>531643.30402968486</v>
      </c>
      <c r="G974" s="10">
        <f>IF(F973&lt;=0,G973,G973*(1-E974/F973))+MAX(0,-('1-Input'!$B$10-C974-D974))</f>
        <v>275688.06769291754</v>
      </c>
      <c r="H974" s="9">
        <f t="shared" si="29"/>
        <v>1</v>
      </c>
    </row>
    <row r="975" spans="1:8">
      <c r="A975" s="9">
        <f t="shared" si="28"/>
        <v>17</v>
      </c>
      <c r="B975" s="12">
        <f>IF($A975='P-Parametri'!$D$47,'P-Parametri'!$B$34,IF($A975='P-Parametri'!$D$48,'P-Parametri'!$C$34,'P-Parametri'!$D$50))</f>
        <v>2.7158250435358244E-2</v>
      </c>
      <c r="C975" s="10">
        <f>IF($A975&lt;='1-Input'!$B$26,0,IF($A975='1-Input'!$B$26+1,('1-Input'!$B$23+'5-Leve'!$O$11)*'1-Input'!$B$27,'1-Input'!$B$23+'5-Leve'!$O$11))</f>
        <v>0</v>
      </c>
      <c r="D975" s="10">
        <f>IF(AND($A975&gt;=1,$A975&lt;1+'1-Input'!$C$12),'5-Leve'!$N$11,0)</f>
        <v>0</v>
      </c>
      <c r="E975" s="10">
        <f>MAX(0,('1-Input'!$B$10-C975-D975))/(1-'P-Parametri'!$B$31*MAX(0,IF(F974&lt;=0,0,(F974-G974)/F974)))</f>
        <v>33149.480687243653</v>
      </c>
      <c r="F975" s="10">
        <f>((F974-E975+MAX(0,-('1-Input'!$B$10-C975-D975)))*(1+B975))*(1-'P-Parametri'!$B$32)</f>
        <v>511007.97935038002</v>
      </c>
      <c r="G975" s="10">
        <f>IF(F974&lt;=0,G974,G974*(1-E975/F974))+MAX(0,-('1-Input'!$B$10-C975-D975))</f>
        <v>258498.12811045718</v>
      </c>
      <c r="H975" s="9">
        <f t="shared" si="29"/>
        <v>1</v>
      </c>
    </row>
    <row r="976" spans="1:8">
      <c r="A976" s="9">
        <f t="shared" si="28"/>
        <v>18</v>
      </c>
      <c r="B976" s="12">
        <f>IF($A976='P-Parametri'!$D$47,'P-Parametri'!$B$34,IF($A976='P-Parametri'!$D$48,'P-Parametri'!$C$34,'P-Parametri'!$D$50))</f>
        <v>2.7158250435358244E-2</v>
      </c>
      <c r="C976" s="10">
        <f>IF($A976&lt;='1-Input'!$B$26,0,IF($A976='1-Input'!$B$26+1,('1-Input'!$B$23+'5-Leve'!$O$11)*'1-Input'!$B$27,'1-Input'!$B$23+'5-Leve'!$O$11))</f>
        <v>0</v>
      </c>
      <c r="D976" s="10">
        <f>IF(AND($A976&gt;=1,$A976&lt;1+'1-Input'!$C$12),'5-Leve'!$N$11,0)</f>
        <v>0</v>
      </c>
      <c r="E976" s="10">
        <f>MAX(0,('1-Input'!$B$10-C976-D976))/(1-'P-Parametri'!$B$31*MAX(0,IF(F975&lt;=0,0,(F975-G975)/F975)))</f>
        <v>33275.067061672788</v>
      </c>
      <c r="F976" s="10">
        <f>((F975-E976+MAX(0,-('1-Input'!$B$10-C976-D976)))*(1+B976))*(1-'P-Parametri'!$B$32)</f>
        <v>489725.88775713329</v>
      </c>
      <c r="G976" s="10">
        <f>IF(F975&lt;=0,G975,G975*(1-E976/F975))+MAX(0,-('1-Input'!$B$10-C976-D976))</f>
        <v>241665.6266706028</v>
      </c>
      <c r="H976" s="9">
        <f t="shared" si="29"/>
        <v>1</v>
      </c>
    </row>
    <row r="977" spans="1:8">
      <c r="A977" s="9">
        <f t="shared" si="28"/>
        <v>19</v>
      </c>
      <c r="B977" s="12">
        <f>IF($A977='P-Parametri'!$D$47,'P-Parametri'!$B$34,IF($A977='P-Parametri'!$D$48,'P-Parametri'!$C$34,'P-Parametri'!$D$50))</f>
        <v>2.7158250435358244E-2</v>
      </c>
      <c r="C977" s="10">
        <f>IF($A977&lt;='1-Input'!$B$26,0,IF($A977='1-Input'!$B$26+1,('1-Input'!$B$23+'5-Leve'!$O$11)*'1-Input'!$B$27,'1-Input'!$B$23+'5-Leve'!$O$11))</f>
        <v>5301.3964526742602</v>
      </c>
      <c r="D977" s="10">
        <f>IF(AND($A977&gt;=1,$A977&lt;1+'1-Input'!$C$12),'5-Leve'!$N$11,0)</f>
        <v>0</v>
      </c>
      <c r="E977" s="10">
        <f>MAX(0,('1-Input'!$B$10-C977-D977))/(1-'P-Parametri'!$B$31*MAX(0,IF(F976&lt;=0,0,(F976-G976)/F976)))</f>
        <v>27293.026502773078</v>
      </c>
      <c r="F977" s="10">
        <f>((F976-E977+MAX(0,-('1-Input'!$B$10-C977-D977)))*(1+B977))*(1-'P-Parametri'!$B$32)</f>
        <v>474041.74525242567</v>
      </c>
      <c r="G977" s="10">
        <f>IF(F976&lt;=0,G976,G976*(1-E977/F976))+MAX(0,-('1-Input'!$B$10-C977-D977))</f>
        <v>228197.30384262715</v>
      </c>
      <c r="H977" s="9">
        <f t="shared" si="29"/>
        <v>1</v>
      </c>
    </row>
    <row r="978" spans="1:8">
      <c r="A978" s="9">
        <f t="shared" si="28"/>
        <v>20</v>
      </c>
      <c r="B978" s="12">
        <f>IF($A978='P-Parametri'!$D$47,'P-Parametri'!$B$34,IF($A978='P-Parametri'!$D$48,'P-Parametri'!$C$34,'P-Parametri'!$D$50))</f>
        <v>2.7158250435358244E-2</v>
      </c>
      <c r="C978" s="10">
        <f>IF($A978&lt;='1-Input'!$B$26,0,IF($A978='1-Input'!$B$26+1,('1-Input'!$B$23+'5-Leve'!$O$11)*'1-Input'!$B$27,'1-Input'!$B$23+'5-Leve'!$O$11))</f>
        <v>15904.189358023006</v>
      </c>
      <c r="D978" s="10">
        <f>IF(AND($A978&gt;=1,$A978&lt;1+'1-Input'!$C$12),'5-Leve'!$N$11,0)</f>
        <v>0</v>
      </c>
      <c r="E978" s="10">
        <f>MAX(0,('1-Input'!$B$10-C978-D978))/(1-'P-Parametri'!$B$31*MAX(0,IF(F977&lt;=0,0,(F977-G977)/F977)))</f>
        <v>15136.856956858141</v>
      </c>
      <c r="F978" s="10">
        <f>((F977-E978+MAX(0,-('1-Input'!$B$10-C978-D978)))*(1+B978))*(1-'P-Parametri'!$B$32)</f>
        <v>470425.20629355282</v>
      </c>
      <c r="G978" s="10">
        <f>IF(F977&lt;=0,G977,G977*(1-E978/F977))+MAX(0,-('1-Input'!$B$10-C978-D978))</f>
        <v>220910.62501992728</v>
      </c>
      <c r="H978" s="9">
        <f t="shared" si="29"/>
        <v>1</v>
      </c>
    </row>
    <row r="979" spans="1:8">
      <c r="A979" s="9">
        <f t="shared" si="28"/>
        <v>21</v>
      </c>
      <c r="B979" s="12">
        <f>IF($A979='P-Parametri'!$D$47,'P-Parametri'!$B$34,IF($A979='P-Parametri'!$D$48,'P-Parametri'!$C$34,'P-Parametri'!$D$50))</f>
        <v>-0.35</v>
      </c>
      <c r="C979" s="10">
        <f>IF($A979&lt;='1-Input'!$B$26,0,IF($A979='1-Input'!$B$26+1,('1-Input'!$B$23+'5-Leve'!$O$11)*'1-Input'!$B$27,'1-Input'!$B$23+'5-Leve'!$O$11))</f>
        <v>15904.189358023006</v>
      </c>
      <c r="D979" s="10">
        <f>IF(AND($A979&gt;=1,$A979&lt;1+'1-Input'!$C$12),'5-Leve'!$N$11,0)</f>
        <v>0</v>
      </c>
      <c r="E979" s="10">
        <f>MAX(0,('1-Input'!$B$10-C979-D979))/(1-'P-Parametri'!$B$31*MAX(0,IF(F978&lt;=0,0,(F978-G978)/F978)))</f>
        <v>15190.67420925214</v>
      </c>
      <c r="F979" s="10">
        <f>((F978-E979+MAX(0,-('1-Input'!$B$10-C979-D979)))*(1+B979))*(1-'P-Parametri'!$B$32)</f>
        <v>295310.64096308587</v>
      </c>
      <c r="G979" s="10">
        <f>IF(F978&lt;=0,G978,G978*(1-E979/F978))+MAX(0,-('1-Input'!$B$10-C979-D979))</f>
        <v>213777.11837711802</v>
      </c>
      <c r="H979" s="9">
        <f t="shared" si="29"/>
        <v>1</v>
      </c>
    </row>
    <row r="980" spans="1:8">
      <c r="A980" s="9">
        <f t="shared" si="28"/>
        <v>22</v>
      </c>
      <c r="B980" s="12">
        <f>IF($A980='P-Parametri'!$D$47,'P-Parametri'!$B$34,IF($A980='P-Parametri'!$D$48,'P-Parametri'!$C$34,'P-Parametri'!$D$50))</f>
        <v>-0.2</v>
      </c>
      <c r="C980" s="10">
        <f>IF($A980&lt;='1-Input'!$B$26,0,IF($A980='1-Input'!$B$26+1,('1-Input'!$B$23+'5-Leve'!$O$11)*'1-Input'!$B$27,'1-Input'!$B$23+'5-Leve'!$O$11))</f>
        <v>15904.189358023006</v>
      </c>
      <c r="D980" s="10">
        <f>IF(AND($A980&gt;=1,$A980&lt;1+'1-Input'!$C$12),'5-Leve'!$N$11,0)</f>
        <v>0</v>
      </c>
      <c r="E980" s="10">
        <f>MAX(0,('1-Input'!$B$10-C980-D980))/(1-'P-Parametri'!$B$31*MAX(0,IF(F979&lt;=0,0,(F979-G979)/F979)))</f>
        <v>14108.588064285403</v>
      </c>
      <c r="F980" s="10">
        <f>((F979-E980+MAX(0,-('1-Input'!$B$10-C980-D980)))*(1+B980))*(1-'P-Parametri'!$B$32)</f>
        <v>224511.71903440228</v>
      </c>
      <c r="G980" s="10">
        <f>IF(F979&lt;=0,G979,G979*(1-E980/F979))+MAX(0,-('1-Input'!$B$10-C980-D980))</f>
        <v>203563.82809094188</v>
      </c>
      <c r="H980" s="9">
        <f t="shared" si="29"/>
        <v>1</v>
      </c>
    </row>
    <row r="981" spans="1:8">
      <c r="A981" s="9">
        <f t="shared" si="28"/>
        <v>23</v>
      </c>
      <c r="B981" s="12">
        <f>IF($A981='P-Parametri'!$D$47,'P-Parametri'!$B$34,IF($A981='P-Parametri'!$D$48,'P-Parametri'!$C$34,'P-Parametri'!$D$50))</f>
        <v>2.7158250435358244E-2</v>
      </c>
      <c r="C981" s="10">
        <f>IF($A981&lt;='1-Input'!$B$26,0,IF($A981='1-Input'!$B$26+1,('1-Input'!$B$23+'5-Leve'!$O$11)*'1-Input'!$B$27,'1-Input'!$B$23+'5-Leve'!$O$11))</f>
        <v>15904.189358023006</v>
      </c>
      <c r="D981" s="10">
        <f>IF(AND($A981&gt;=1,$A981&lt;1+'1-Input'!$C$12),'5-Leve'!$N$11,0)</f>
        <v>0</v>
      </c>
      <c r="E981" s="10">
        <f>MAX(0,('1-Input'!$B$10-C981-D981))/(1-'P-Parametri'!$B$31*MAX(0,IF(F980&lt;=0,0,(F980-G980)/F980)))</f>
        <v>13421.401733013989</v>
      </c>
      <c r="F981" s="10">
        <f>((F980-E981+MAX(0,-('1-Input'!$B$10-C981-D981)))*(1+B981))*(1-'P-Parametri'!$B$32)</f>
        <v>216389.51468113236</v>
      </c>
      <c r="G981" s="10">
        <f>IF(F980&lt;=0,G980,G980*(1-E981/F980))+MAX(0,-('1-Input'!$B$10-C981-D981))</f>
        <v>191394.69978499325</v>
      </c>
      <c r="H981" s="9">
        <f t="shared" si="29"/>
        <v>1</v>
      </c>
    </row>
    <row r="982" spans="1:8">
      <c r="A982" s="9">
        <f t="shared" si="28"/>
        <v>24</v>
      </c>
      <c r="B982" s="12">
        <f>IF($A982='P-Parametri'!$D$47,'P-Parametri'!$B$34,IF($A982='P-Parametri'!$D$48,'P-Parametri'!$C$34,'P-Parametri'!$D$50))</f>
        <v>2.7158250435358244E-2</v>
      </c>
      <c r="C982" s="10">
        <f>IF($A982&lt;='1-Input'!$B$26,0,IF($A982='1-Input'!$B$26+1,('1-Input'!$B$23+'5-Leve'!$O$11)*'1-Input'!$B$27,'1-Input'!$B$23+'5-Leve'!$O$11))</f>
        <v>15904.189358023006</v>
      </c>
      <c r="D982" s="10">
        <f>IF(AND($A982&gt;=1,$A982&lt;1+'1-Input'!$C$12),'5-Leve'!$N$11,0)</f>
        <v>0</v>
      </c>
      <c r="E982" s="10">
        <f>MAX(0,('1-Input'!$B$10-C982-D982))/(1-'P-Parametri'!$B$31*MAX(0,IF(F981&lt;=0,0,(F981-G981)/F981)))</f>
        <v>13501.283816074536</v>
      </c>
      <c r="F982" s="10">
        <f>((F981-E982+MAX(0,-('1-Input'!$B$10-C982-D982)))*(1+B982))*(1-'P-Parametri'!$B$32)</f>
        <v>207981.52360877927</v>
      </c>
      <c r="G982" s="10">
        <f>IF(F981&lt;=0,G981,G981*(1-E982/F981))+MAX(0,-('1-Input'!$B$10-C982-D982))</f>
        <v>179452.9281769862</v>
      </c>
      <c r="H982" s="9">
        <f t="shared" si="29"/>
        <v>1</v>
      </c>
    </row>
    <row r="983" spans="1:8">
      <c r="A983" s="9">
        <f t="shared" si="28"/>
        <v>25</v>
      </c>
      <c r="B983" s="12">
        <f>IF($A983='P-Parametri'!$D$47,'P-Parametri'!$B$34,IF($A983='P-Parametri'!$D$48,'P-Parametri'!$C$34,'P-Parametri'!$D$50))</f>
        <v>2.7158250435358244E-2</v>
      </c>
      <c r="C983" s="10">
        <f>IF($A983&lt;='1-Input'!$B$26,0,IF($A983='1-Input'!$B$26+1,('1-Input'!$B$23+'5-Leve'!$O$11)*'1-Input'!$B$27,'1-Input'!$B$23+'5-Leve'!$O$11))</f>
        <v>15904.189358023006</v>
      </c>
      <c r="D983" s="10">
        <f>IF(AND($A983&gt;=1,$A983&lt;1+'1-Input'!$C$12),'5-Leve'!$N$11,0)</f>
        <v>0</v>
      </c>
      <c r="E983" s="10">
        <f>MAX(0,('1-Input'!$B$10-C983-D983))/(1-'P-Parametri'!$B$31*MAX(0,IF(F982&lt;=0,0,(F982-G982)/F982)))</f>
        <v>13580.131251581235</v>
      </c>
      <c r="F983" s="10">
        <f>((F982-E983+MAX(0,-('1-Input'!$B$10-C983-D983)))*(1+B983))*(1-'P-Parametri'!$B$32)</f>
        <v>199281.6320677055</v>
      </c>
      <c r="G983" s="10">
        <f>IF(F982&lt;=0,G982,G982*(1-E983/F982))+MAX(0,-('1-Input'!$B$10-C983-D983))</f>
        <v>167735.56850080591</v>
      </c>
      <c r="H983" s="9">
        <f t="shared" si="29"/>
        <v>1</v>
      </c>
    </row>
    <row r="984" spans="1:8">
      <c r="A984" s="9">
        <f t="shared" si="28"/>
        <v>26</v>
      </c>
      <c r="B984" s="12">
        <f>IF($A984='P-Parametri'!$D$47,'P-Parametri'!$B$34,IF($A984='P-Parametri'!$D$48,'P-Parametri'!$C$34,'P-Parametri'!$D$50))</f>
        <v>2.7158250435358244E-2</v>
      </c>
      <c r="C984" s="10">
        <f>IF($A984&lt;='1-Input'!$B$26,0,IF($A984='1-Input'!$B$26+1,('1-Input'!$B$23+'5-Leve'!$O$11)*'1-Input'!$B$27,'1-Input'!$B$23+'5-Leve'!$O$11))</f>
        <v>15904.189358023006</v>
      </c>
      <c r="D984" s="10">
        <f>IF(AND($A984&gt;=1,$A984&lt;1+'1-Input'!$C$12),'5-Leve'!$N$11,0)</f>
        <v>0</v>
      </c>
      <c r="E984" s="10">
        <f>MAX(0,('1-Input'!$B$10-C984-D984))/(1-'P-Parametri'!$B$31*MAX(0,IF(F983&lt;=0,0,(F983-G983)/F983)))</f>
        <v>13657.940248025137</v>
      </c>
      <c r="F984" s="10">
        <f>((F983-E984+MAX(0,-('1-Input'!$B$10-C984-D984)))*(1+B984))*(1-'P-Parametri'!$B$32)</f>
        <v>190283.5767157973</v>
      </c>
      <c r="G984" s="10">
        <f>IF(F983&lt;=0,G983,G983*(1-E984/F983))+MAX(0,-('1-Input'!$B$10-C984-D984))</f>
        <v>156239.66519911977</v>
      </c>
      <c r="H984" s="9">
        <f t="shared" si="29"/>
        <v>1</v>
      </c>
    </row>
    <row r="985" spans="1:8">
      <c r="A985" s="9">
        <f t="shared" si="28"/>
        <v>27</v>
      </c>
      <c r="B985" s="12">
        <f>IF($A985='P-Parametri'!$D$47,'P-Parametri'!$B$34,IF($A985='P-Parametri'!$D$48,'P-Parametri'!$C$34,'P-Parametri'!$D$50))</f>
        <v>2.7158250435358244E-2</v>
      </c>
      <c r="C985" s="10">
        <f>IF($A985&lt;='1-Input'!$B$26,0,IF($A985='1-Input'!$B$26+1,('1-Input'!$B$23+'5-Leve'!$O$11)*'1-Input'!$B$27,'1-Input'!$B$23+'5-Leve'!$O$11))</f>
        <v>15904.189358023006</v>
      </c>
      <c r="D985" s="10">
        <f>IF(AND($A985&gt;=1,$A985&lt;1+'1-Input'!$C$12),'5-Leve'!$N$11,0)</f>
        <v>0</v>
      </c>
      <c r="E985" s="10">
        <f>MAX(0,('1-Input'!$B$10-C985-D985))/(1-'P-Parametri'!$B$31*MAX(0,IF(F984&lt;=0,0,(F984-G984)/F984)))</f>
        <v>13734.707742959317</v>
      </c>
      <c r="F985" s="10">
        <f>((F984-E985+MAX(0,-('1-Input'!$B$10-C985-D985)))*(1+B985))*(1-'P-Parametri'!$B$32)</f>
        <v>180980.94011574058</v>
      </c>
      <c r="G985" s="10">
        <f>IF(F984&lt;=0,G984,G984*(1-E985/F984))+MAX(0,-('1-Input'!$B$10-C985-D985))</f>
        <v>144962.25399840018</v>
      </c>
      <c r="H985" s="9">
        <f t="shared" si="29"/>
        <v>1</v>
      </c>
    </row>
    <row r="986" spans="1:8">
      <c r="A986" s="9">
        <f t="shared" si="28"/>
        <v>28</v>
      </c>
      <c r="B986" s="12">
        <f>IF($A986='P-Parametri'!$D$47,'P-Parametri'!$B$34,IF($A986='P-Parametri'!$D$48,'P-Parametri'!$C$34,'P-Parametri'!$D$50))</f>
        <v>2.7158250435358244E-2</v>
      </c>
      <c r="C986" s="10">
        <f>IF($A986&lt;='1-Input'!$B$26,0,IF($A986='1-Input'!$B$26+1,('1-Input'!$B$23+'5-Leve'!$O$11)*'1-Input'!$B$27,'1-Input'!$B$23+'5-Leve'!$O$11))</f>
        <v>15904.189358023006</v>
      </c>
      <c r="D986" s="10">
        <f>IF(AND($A986&gt;=1,$A986&lt;1+'1-Input'!$C$12),'5-Leve'!$N$11,0)</f>
        <v>0</v>
      </c>
      <c r="E986" s="10">
        <f>MAX(0,('1-Input'!$B$10-C986-D986))/(1-'P-Parametri'!$B$31*MAX(0,IF(F985&lt;=0,0,(F985-G985)/F985)))</f>
        <v>13810.431386945309</v>
      </c>
      <c r="F986" s="10">
        <f>((F985-E986+MAX(0,-('1-Input'!$B$10-C986-D986)))*(1+B986))*(1-'P-Parametri'!$B$32)</f>
        <v>171367.14613571763</v>
      </c>
      <c r="G986" s="10">
        <f>IF(F985&lt;=0,G985,G985*(1-E986/F985))+MAX(0,-('1-Input'!$B$10-C986-D986))</f>
        <v>133900.36393825608</v>
      </c>
      <c r="H986" s="9">
        <f t="shared" si="29"/>
        <v>1</v>
      </c>
    </row>
    <row r="987" spans="1:8">
      <c r="A987" s="9">
        <f t="shared" si="28"/>
        <v>29</v>
      </c>
      <c r="B987" s="12">
        <f>IF($A987='P-Parametri'!$D$47,'P-Parametri'!$B$34,IF($A987='P-Parametri'!$D$48,'P-Parametri'!$C$34,'P-Parametri'!$D$50))</f>
        <v>2.7158250435358244E-2</v>
      </c>
      <c r="C987" s="10">
        <f>IF($A987&lt;='1-Input'!$B$26,0,IF($A987='1-Input'!$B$26+1,('1-Input'!$B$23+'5-Leve'!$O$11)*'1-Input'!$B$27,'1-Input'!$B$23+'5-Leve'!$O$11))</f>
        <v>15904.189358023006</v>
      </c>
      <c r="D987" s="10">
        <f>IF(AND($A987&gt;=1,$A987&lt;1+'1-Input'!$C$12),'5-Leve'!$N$11,0)</f>
        <v>0</v>
      </c>
      <c r="E987" s="10">
        <f>MAX(0,('1-Input'!$B$10-C987-D987))/(1-'P-Parametri'!$B$31*MAX(0,IF(F986&lt;=0,0,(F986-G986)/F986)))</f>
        <v>13885.109526869239</v>
      </c>
      <c r="F987" s="10">
        <f>((F986-E987+MAX(0,-('1-Input'!$B$10-C987-D987)))*(1+B987))*(1-'P-Parametri'!$B$32)</f>
        <v>161435.45525174547</v>
      </c>
      <c r="G987" s="10">
        <f>IF(F986&lt;=0,G986,G986*(1-E987/F986))+MAX(0,-('1-Input'!$B$10-C987-D987))</f>
        <v>123051.01935328009</v>
      </c>
      <c r="H987" s="9">
        <f t="shared" si="29"/>
        <v>1</v>
      </c>
    </row>
    <row r="988" spans="1:8">
      <c r="A988" s="9">
        <f t="shared" si="28"/>
        <v>30</v>
      </c>
      <c r="B988" s="12">
        <f>IF($A988='P-Parametri'!$D$47,'P-Parametri'!$B$34,IF($A988='P-Parametri'!$D$48,'P-Parametri'!$C$34,'P-Parametri'!$D$50))</f>
        <v>2.7158250435358244E-2</v>
      </c>
      <c r="C988" s="10">
        <f>IF($A988&lt;='1-Input'!$B$26,0,IF($A988='1-Input'!$B$26+1,('1-Input'!$B$23+'5-Leve'!$O$11)*'1-Input'!$B$27,'1-Input'!$B$23+'5-Leve'!$O$11))</f>
        <v>15904.189358023006</v>
      </c>
      <c r="D988" s="10">
        <f>IF(AND($A988&gt;=1,$A988&lt;1+'1-Input'!$C$12),'5-Leve'!$N$11,0)</f>
        <v>0</v>
      </c>
      <c r="E988" s="10">
        <f>MAX(0,('1-Input'!$B$10-C988-D988))/(1-'P-Parametri'!$B$31*MAX(0,IF(F987&lt;=0,0,(F987-G987)/F987)))</f>
        <v>13958.741188687944</v>
      </c>
      <c r="F988" s="10">
        <f>((F987-E988+MAX(0,-('1-Input'!$B$10-C988-D988)))*(1+B988))*(1-'P-Parametri'!$B$32)</f>
        <v>151178.95974977184</v>
      </c>
      <c r="G988" s="10">
        <f>IF(F987&lt;=0,G987,G987*(1-E988/F987))+MAX(0,-('1-Input'!$B$10-C988-D988))</f>
        <v>112411.24180578812</v>
      </c>
      <c r="H988" s="9">
        <f t="shared" si="29"/>
        <v>1</v>
      </c>
    </row>
    <row r="989" spans="1:8">
      <c r="A989" s="9">
        <f t="shared" si="28"/>
        <v>31</v>
      </c>
      <c r="B989" s="12">
        <f>IF($A989='P-Parametri'!$D$47,'P-Parametri'!$B$34,IF($A989='P-Parametri'!$D$48,'P-Parametri'!$C$34,'P-Parametri'!$D$50))</f>
        <v>2.7158250435358244E-2</v>
      </c>
      <c r="C989" s="10">
        <f>IF($A989&lt;='1-Input'!$B$26,0,IF($A989='1-Input'!$B$26+1,('1-Input'!$B$23+'5-Leve'!$O$11)*'1-Input'!$B$27,'1-Input'!$B$23+'5-Leve'!$O$11))</f>
        <v>15904.189358023006</v>
      </c>
      <c r="D989" s="10">
        <f>IF(AND($A989&gt;=1,$A989&lt;1+'1-Input'!$C$12),'5-Leve'!$N$11,0)</f>
        <v>0</v>
      </c>
      <c r="E989" s="10">
        <f>MAX(0,('1-Input'!$B$10-C989-D989))/(1-'P-Parametri'!$B$31*MAX(0,IF(F988&lt;=0,0,(F988-G988)/F988)))</f>
        <v>14031.326059664687</v>
      </c>
      <c r="F989" s="10">
        <f>((F988-E989+MAX(0,-('1-Input'!$B$10-C989-D989)))*(1+B989))*(1-'P-Parametri'!$B$32)</f>
        <v>140590.5788255349</v>
      </c>
      <c r="G989" s="10">
        <f>IF(F988&lt;=0,G988,G988*(1-E989/F988))+MAX(0,-('1-Input'!$B$10-C989-D989))</f>
        <v>101978.05196799917</v>
      </c>
      <c r="H989" s="9">
        <f t="shared" si="29"/>
        <v>1</v>
      </c>
    </row>
    <row r="990" spans="1:8">
      <c r="A990" s="9">
        <f t="shared" si="28"/>
        <v>32</v>
      </c>
      <c r="B990" s="12">
        <f>IF($A990='P-Parametri'!$D$47,'P-Parametri'!$B$34,IF($A990='P-Parametri'!$D$48,'P-Parametri'!$C$34,'P-Parametri'!$D$50))</f>
        <v>2.7158250435358244E-2</v>
      </c>
      <c r="C990" s="10">
        <f>IF($A990&lt;='1-Input'!$B$26,0,IF($A990='1-Input'!$B$26+1,('1-Input'!$B$23+'5-Leve'!$O$11)*'1-Input'!$B$27,'1-Input'!$B$23+'5-Leve'!$O$11))</f>
        <v>15904.189358023006</v>
      </c>
      <c r="D990" s="10">
        <f>IF(AND($A990&gt;=1,$A990&lt;1+'1-Input'!$C$12),'5-Leve'!$N$11,0)</f>
        <v>0</v>
      </c>
      <c r="E990" s="10">
        <f>MAX(0,('1-Input'!$B$10-C990-D990))/(1-'P-Parametri'!$B$31*MAX(0,IF(F989&lt;=0,0,(F989-G989)/F989)))</f>
        <v>14102.864470152821</v>
      </c>
      <c r="F990" s="10">
        <f>((F989-E990+MAX(0,-('1-Input'!$B$10-C990-D990)))*(1+B990))*(1-'P-Parametri'!$B$32)</f>
        <v>129663.05358008391</v>
      </c>
      <c r="G990" s="10">
        <f>IF(F989&lt;=0,G989,G989*(1-E990/F989))+MAX(0,-('1-Input'!$B$10-C990-D990))</f>
        <v>91748.471452368758</v>
      </c>
      <c r="H990" s="9">
        <f t="shared" si="29"/>
        <v>1</v>
      </c>
    </row>
    <row r="991" spans="1:8">
      <c r="A991" s="9">
        <f t="shared" si="28"/>
        <v>33</v>
      </c>
      <c r="B991" s="12">
        <f>IF($A991='P-Parametri'!$D$47,'P-Parametri'!$B$34,IF($A991='P-Parametri'!$D$48,'P-Parametri'!$C$34,'P-Parametri'!$D$50))</f>
        <v>2.7158250435358244E-2</v>
      </c>
      <c r="C991" s="10">
        <f>IF($A991&lt;='1-Input'!$B$26,0,IF($A991='1-Input'!$B$26+1,('1-Input'!$B$23+'5-Leve'!$O$11)*'1-Input'!$B$27,'1-Input'!$B$23+'5-Leve'!$O$11))</f>
        <v>15904.189358023006</v>
      </c>
      <c r="D991" s="10">
        <f>IF(AND($A991&gt;=1,$A991&lt;1+'1-Input'!$C$12),'5-Leve'!$N$11,0)</f>
        <v>0</v>
      </c>
      <c r="E991" s="10">
        <f>MAX(0,('1-Input'!$B$10-C991-D991))/(1-'P-Parametri'!$B$31*MAX(0,IF(F990&lt;=0,0,(F990-G990)/F990)))</f>
        <v>14173.357374984693</v>
      </c>
      <c r="F991" s="10">
        <f>((F990-E991+MAX(0,-('1-Input'!$B$10-C991-D991)))*(1+B991))*(1-'P-Parametri'!$B$32)</f>
        <v>118388.94190874606</v>
      </c>
      <c r="G991" s="10">
        <f>IF(F990&lt;=0,G990,G990*(1-E991/F990))+MAX(0,-('1-Input'!$B$10-C991-D991))</f>
        <v>81719.524588952147</v>
      </c>
      <c r="H991" s="9">
        <f t="shared" si="29"/>
        <v>1</v>
      </c>
    </row>
    <row r="992" spans="1:8">
      <c r="A992" s="9">
        <f t="shared" si="28"/>
        <v>34</v>
      </c>
      <c r="B992" s="12">
        <f>IF($A992='P-Parametri'!$D$47,'P-Parametri'!$B$34,IF($A992='P-Parametri'!$D$48,'P-Parametri'!$C$34,'P-Parametri'!$D$50))</f>
        <v>2.7158250435358244E-2</v>
      </c>
      <c r="C992" s="10">
        <f>IF($A992&lt;='1-Input'!$B$26,0,IF($A992='1-Input'!$B$26+1,('1-Input'!$B$23+'5-Leve'!$O$11)*'1-Input'!$B$27,'1-Input'!$B$23+'5-Leve'!$O$11))</f>
        <v>15904.189358023006</v>
      </c>
      <c r="D992" s="10">
        <f>IF(AND($A992&gt;=1,$A992&lt;1+'1-Input'!$C$12),'5-Leve'!$N$11,0)</f>
        <v>0</v>
      </c>
      <c r="E992" s="10">
        <f>MAX(0,('1-Input'!$B$10-C992-D992))/(1-'P-Parametri'!$B$31*MAX(0,IF(F991&lt;=0,0,(F991-G991)/F991)))</f>
        <v>14242.806334521641</v>
      </c>
      <c r="F992" s="10">
        <f>((F991-E992+MAX(0,-('1-Input'!$B$10-C992-D992)))*(1+B992))*(1-'P-Parametri'!$B$32)</f>
        <v>106760.61328121193</v>
      </c>
      <c r="G992" s="10">
        <f>IF(F991&lt;=0,G991,G991*(1-E992/F991))+MAX(0,-('1-Input'!$B$10-C992-D992))</f>
        <v>71888.240148833007</v>
      </c>
      <c r="H992" s="9">
        <f t="shared" si="29"/>
        <v>1</v>
      </c>
    </row>
    <row r="993" spans="1:8">
      <c r="A993" s="9">
        <f t="shared" si="28"/>
        <v>35</v>
      </c>
      <c r="B993" s="12">
        <f>IF($A993='P-Parametri'!$D$47,'P-Parametri'!$B$34,IF($A993='P-Parametri'!$D$48,'P-Parametri'!$C$34,'P-Parametri'!$D$50))</f>
        <v>2.7158250435358244E-2</v>
      </c>
      <c r="C993" s="10">
        <f>IF($A993&lt;='1-Input'!$B$26,0,IF($A993='1-Input'!$B$26+1,('1-Input'!$B$23+'5-Leve'!$O$11)*'1-Input'!$B$27,'1-Input'!$B$23+'5-Leve'!$O$11))</f>
        <v>15904.189358023006</v>
      </c>
      <c r="D993" s="10">
        <f>IF(AND($A993&gt;=1,$A993&lt;1+'1-Input'!$C$12),'5-Leve'!$N$11,0)</f>
        <v>0</v>
      </c>
      <c r="E993" s="10">
        <f>MAX(0,('1-Input'!$B$10-C993-D993))/(1-'P-Parametri'!$B$31*MAX(0,IF(F992&lt;=0,0,(F992-G992)/F992)))</f>
        <v>14311.213495419383</v>
      </c>
      <c r="F993" s="10">
        <f>((F992-E993+MAX(0,-('1-Input'!$B$10-C993-D993)))*(1+B993))*(1-'P-Parametri'!$B$32)</f>
        <v>94770.243410298106</v>
      </c>
      <c r="G993" s="10">
        <f>IF(F992&lt;=0,G992,G992*(1-E993/F992))+MAX(0,-('1-Input'!$B$10-C993-D993))</f>
        <v>62251.65301280743</v>
      </c>
      <c r="H993" s="9">
        <f t="shared" si="29"/>
        <v>1</v>
      </c>
    </row>
    <row r="994" spans="1:8">
      <c r="A994" s="9">
        <f t="shared" si="28"/>
        <v>36</v>
      </c>
      <c r="B994" s="12">
        <f>IF($A994='P-Parametri'!$D$47,'P-Parametri'!$B$34,IF($A994='P-Parametri'!$D$48,'P-Parametri'!$C$34,'P-Parametri'!$D$50))</f>
        <v>2.7158250435358244E-2</v>
      </c>
      <c r="C994" s="10">
        <f>IF($A994&lt;='1-Input'!$B$26,0,IF($A994='1-Input'!$B$26+1,('1-Input'!$B$23+'5-Leve'!$O$11)*'1-Input'!$B$27,'1-Input'!$B$23+'5-Leve'!$O$11))</f>
        <v>15904.189358023006</v>
      </c>
      <c r="D994" s="10">
        <f>IF(AND($A994&gt;=1,$A994&lt;1+'1-Input'!$C$12),'5-Leve'!$N$11,0)</f>
        <v>0</v>
      </c>
      <c r="E994" s="10">
        <f>MAX(0,('1-Input'!$B$10-C994-D994))/(1-'P-Parametri'!$B$31*MAX(0,IF(F993&lt;=0,0,(F993-G993)/F993)))</f>
        <v>14378.581571161529</v>
      </c>
      <c r="F994" s="10">
        <f>((F993-E994+MAX(0,-('1-Input'!$B$10-C994-D994)))*(1+B994))*(1-'P-Parametri'!$B$32)</f>
        <v>82409.808806829926</v>
      </c>
      <c r="G994" s="10">
        <f>IF(F993&lt;=0,G993,G993*(1-E994/F993))+MAX(0,-('1-Input'!$B$10-C994-D994))</f>
        <v>52806.805784663338</v>
      </c>
      <c r="H994" s="9">
        <f t="shared" si="29"/>
        <v>1</v>
      </c>
    </row>
    <row r="995" spans="1:8">
      <c r="A995" s="9">
        <f t="shared" si="28"/>
        <v>37</v>
      </c>
      <c r="B995" s="12">
        <f>IF($A995='P-Parametri'!$D$47,'P-Parametri'!$B$34,IF($A995='P-Parametri'!$D$48,'P-Parametri'!$C$34,'P-Parametri'!$D$50))</f>
        <v>2.7158250435358244E-2</v>
      </c>
      <c r="C995" s="10">
        <f>IF($A995&lt;='1-Input'!$B$26,0,IF($A995='1-Input'!$B$26+1,('1-Input'!$B$23+'5-Leve'!$O$11)*'1-Input'!$B$27,'1-Input'!$B$23+'5-Leve'!$O$11))</f>
        <v>15904.189358023006</v>
      </c>
      <c r="D995" s="10">
        <f>IF(AND($A995&gt;=1,$A995&lt;1+'1-Input'!$C$12),'5-Leve'!$N$11,0)</f>
        <v>0</v>
      </c>
      <c r="E995" s="10">
        <f>MAX(0,('1-Input'!$B$10-C995-D995))/(1-'P-Parametri'!$B$31*MAX(0,IF(F994&lt;=0,0,(F994-G994)/F994)))</f>
        <v>14444.913822412167</v>
      </c>
      <c r="F995" s="10">
        <f>((F994-E995+MAX(0,-('1-Input'!$B$10-C995-D995)))*(1+B995))*(1-'P-Parametri'!$B$32)</f>
        <v>69671.081217970961</v>
      </c>
      <c r="G995" s="10">
        <f>IF(F994&lt;=0,G994,G994*(1-E995/F994))+MAX(0,-('1-Input'!$B$10-C995-D995))</f>
        <v>43550.750348540299</v>
      </c>
      <c r="H995" s="9">
        <f t="shared" si="29"/>
        <v>1</v>
      </c>
    </row>
    <row r="996" spans="1:8">
      <c r="A996" s="9">
        <f t="shared" si="28"/>
        <v>38</v>
      </c>
      <c r="B996" s="12">
        <f>IF($A996='P-Parametri'!$D$47,'P-Parametri'!$B$34,IF($A996='P-Parametri'!$D$48,'P-Parametri'!$C$34,'P-Parametri'!$D$50))</f>
        <v>2.7158250435358244E-2</v>
      </c>
      <c r="C996" s="10">
        <f>IF($A996&lt;='1-Input'!$B$26,0,IF($A996='1-Input'!$B$26+1,('1-Input'!$B$23+'5-Leve'!$O$11)*'1-Input'!$B$27,'1-Input'!$B$23+'5-Leve'!$O$11))</f>
        <v>15904.189358023006</v>
      </c>
      <c r="D996" s="10">
        <f>IF(AND($A996&gt;=1,$A996&lt;1+'1-Input'!$C$12),'5-Leve'!$N$11,0)</f>
        <v>0</v>
      </c>
      <c r="E996" s="10">
        <f>MAX(0,('1-Input'!$B$10-C996-D996))/(1-'P-Parametri'!$B$31*MAX(0,IF(F995&lt;=0,0,(F995-G995)/F995)))</f>
        <v>14510.214037236636</v>
      </c>
      <c r="F996" s="10">
        <f>((F995-E996+MAX(0,-('1-Input'!$B$10-C996-D996)))*(1+B996))*(1-'P-Parametri'!$B$32)</f>
        <v>56545.621946208521</v>
      </c>
      <c r="G996" s="10">
        <f>IF(F995&lt;=0,G995,G995*(1-E996/F995))+MAX(0,-('1-Input'!$B$10-C996-D996))</f>
        <v>34480.549369994595</v>
      </c>
      <c r="H996" s="9">
        <f t="shared" si="29"/>
        <v>1</v>
      </c>
    </row>
    <row r="997" spans="1:8">
      <c r="A997" s="9">
        <f t="shared" si="28"/>
        <v>39</v>
      </c>
      <c r="B997" s="12">
        <f>IF($A997='P-Parametri'!$D$47,'P-Parametri'!$B$34,IF($A997='P-Parametri'!$D$48,'P-Parametri'!$C$34,'P-Parametri'!$D$50))</f>
        <v>2.7158250435358244E-2</v>
      </c>
      <c r="C997" s="10">
        <f>IF($A997&lt;='1-Input'!$B$26,0,IF($A997='1-Input'!$B$26+1,('1-Input'!$B$23+'5-Leve'!$O$11)*'1-Input'!$B$27,'1-Input'!$B$23+'5-Leve'!$O$11))</f>
        <v>15904.189358023006</v>
      </c>
      <c r="D997" s="10">
        <f>IF(AND($A997&gt;=1,$A997&lt;1+'1-Input'!$C$12),'5-Leve'!$N$11,0)</f>
        <v>0</v>
      </c>
      <c r="E997" s="10">
        <f>MAX(0,('1-Input'!$B$10-C997-D997))/(1-'P-Parametri'!$B$31*MAX(0,IF(F996&lt;=0,0,(F996-G996)/F996)))</f>
        <v>14574.486511237614</v>
      </c>
      <c r="F997" s="10">
        <f>((F996-E997+MAX(0,-('1-Input'!$B$10-C997-D997)))*(1+B997))*(1-'P-Parametri'!$B$32)</f>
        <v>43024.776046085841</v>
      </c>
      <c r="G997" s="10">
        <f>IF(F996&lt;=0,G996,G996*(1-E997/F996))+MAX(0,-('1-Input'!$B$10-C997-D997))</f>
        <v>25593.277740528596</v>
      </c>
      <c r="H997" s="9">
        <f t="shared" si="29"/>
        <v>1</v>
      </c>
    </row>
    <row r="998" spans="1:8">
      <c r="A998" s="9">
        <f t="shared" si="28"/>
        <v>40</v>
      </c>
      <c r="B998" s="12">
        <f>IF($A998='P-Parametri'!$D$47,'P-Parametri'!$B$34,IF($A998='P-Parametri'!$D$48,'P-Parametri'!$C$34,'P-Parametri'!$D$50))</f>
        <v>2.7158250435358244E-2</v>
      </c>
      <c r="C998" s="10">
        <f>IF($A998&lt;='1-Input'!$B$26,0,IF($A998='1-Input'!$B$26+1,('1-Input'!$B$23+'5-Leve'!$O$11)*'1-Input'!$B$27,'1-Input'!$B$23+'5-Leve'!$O$11))</f>
        <v>15904.189358023006</v>
      </c>
      <c r="D998" s="10">
        <f>IF(AND($A998&gt;=1,$A998&lt;1+'1-Input'!$C$12),'5-Leve'!$N$11,0)</f>
        <v>0</v>
      </c>
      <c r="E998" s="10">
        <f>MAX(0,('1-Input'!$B$10-C998-D998))/(1-'P-Parametri'!$B$31*MAX(0,IF(F997&lt;=0,0,(F997-G997)/F997)))</f>
        <v>14637.736027651816</v>
      </c>
      <c r="F998" s="10">
        <f>((F997-E998+MAX(0,-('1-Input'!$B$10-C998-D998)))*(1+B998))*(1-'P-Parametri'!$B$32)</f>
        <v>29099.666395652446</v>
      </c>
      <c r="G998" s="10">
        <f>IF(F997&lt;=0,G997,G997*(1-E998/F997))+MAX(0,-('1-Input'!$B$10-C998-D998))</f>
        <v>16886.02396547225</v>
      </c>
      <c r="H998" s="9">
        <f t="shared" si="29"/>
        <v>1</v>
      </c>
    </row>
    <row r="999" spans="1:8">
      <c r="A999" s="9">
        <f t="shared" si="28"/>
        <v>41</v>
      </c>
      <c r="B999" s="12">
        <f>IF($A999='P-Parametri'!$D$47,'P-Parametri'!$B$34,IF($A999='P-Parametri'!$D$48,'P-Parametri'!$C$34,'P-Parametri'!$D$50))</f>
        <v>2.7158250435358244E-2</v>
      </c>
      <c r="C999" s="10">
        <f>IF($A999&lt;='1-Input'!$B$26,0,IF($A999='1-Input'!$B$26+1,('1-Input'!$B$23+'5-Leve'!$O$11)*'1-Input'!$B$27,'1-Input'!$B$23+'5-Leve'!$O$11))</f>
        <v>15904.189358023006</v>
      </c>
      <c r="D999" s="10">
        <f>IF(AND($A999&gt;=1,$A999&lt;1+'1-Input'!$C$12),'5-Leve'!$N$11,0)</f>
        <v>0</v>
      </c>
      <c r="E999" s="10">
        <f>MAX(0,('1-Input'!$B$10-C999-D999))/(1-'P-Parametri'!$B$31*MAX(0,IF(F998&lt;=0,0,(F998-G998)/F998)))</f>
        <v>14699.967837450333</v>
      </c>
      <c r="F999" s="10">
        <f>((F998-E999+MAX(0,-('1-Input'!$B$10-C999-D999)))*(1+B999))*(1-'P-Parametri'!$B$32)</f>
        <v>14761.187639483755</v>
      </c>
      <c r="G999" s="10">
        <f>IF(F998&lt;=0,G998,G998*(1-E999/F998))+MAX(0,-('1-Input'!$B$10-C999-D999))</f>
        <v>8355.8914952270643</v>
      </c>
      <c r="H999" s="9">
        <f t="shared" si="29"/>
        <v>1</v>
      </c>
    </row>
    <row r="1000" spans="1:8">
      <c r="A1000" s="9">
        <f t="shared" si="28"/>
        <v>42</v>
      </c>
      <c r="B1000" s="12">
        <f>IF($A1000='P-Parametri'!$D$47,'P-Parametri'!$B$34,IF($A1000='P-Parametri'!$D$48,'P-Parametri'!$C$34,'P-Parametri'!$D$50))</f>
        <v>2.7158250435358244E-2</v>
      </c>
      <c r="C1000" s="10">
        <f>IF($A1000&lt;='1-Input'!$B$26,0,IF($A1000='1-Input'!$B$26+1,('1-Input'!$B$23+'5-Leve'!$O$11)*'1-Input'!$B$27,'1-Input'!$B$23+'5-Leve'!$O$11))</f>
        <v>15904.189358023006</v>
      </c>
      <c r="D1000" s="10">
        <f>IF(AND($A1000&gt;=1,$A1000&lt;1+'1-Input'!$C$12),'5-Leve'!$N$11,0)</f>
        <v>0</v>
      </c>
      <c r="E1000" s="10">
        <f>MAX(0,('1-Input'!$B$10-C1000-D1000))/(1-'P-Parametri'!$B$31*MAX(0,IF(F999&lt;=0,0,(F999-G999)/F999)))</f>
        <v>14761.187639483731</v>
      </c>
      <c r="F1000" s="10">
        <f>((F999-E1000+MAX(0,-('1-Input'!$B$10-C1000-D1000)))*(1+B1000))*(1-'P-Parametri'!$B$32)</f>
        <v>2.4240491513680059E-11</v>
      </c>
      <c r="G1000" s="10">
        <f>IF(F999&lt;=0,G999,G999*(1-E1000/F999))+MAX(0,-('1-Input'!$B$10-C1000-D1000))</f>
        <v>1.2987664380978858E-11</v>
      </c>
      <c r="H1000" s="9">
        <f t="shared" si="29"/>
        <v>1</v>
      </c>
    </row>
    <row r="1001" spans="1:8" ht="30">
      <c r="A1001" s="5" t="s">
        <v>184</v>
      </c>
      <c r="B1001" s="18" t="str">
        <f>IFERROR('1-Input'!$B$5-1+MATCH(0,H958:H1000,0)-1,"non si esaurisce")</f>
        <v>non si esaurisce</v>
      </c>
      <c r="D1001" s="5" t="s">
        <v>185</v>
      </c>
      <c r="E1001" s="10">
        <f>F1000</f>
        <v>2.4240491513680059E-11</v>
      </c>
    </row>
  </sheetData>
  <mergeCells count="2">
    <mergeCell ref="A2:J2"/>
    <mergeCell ref="A1:H1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1637"/>
  <sheetViews>
    <sheetView workbookViewId="0"/>
  </sheetViews>
  <sheetFormatPr defaultRowHeight="15"/>
  <cols>
    <col min="1" max="1" width="30" customWidth="1"/>
    <col min="2" max="23" width="15" customWidth="1"/>
  </cols>
  <sheetData>
    <row r="1" spans="1:22" ht="24.95" customHeight="1">
      <c r="A1" s="24" t="s">
        <v>474</v>
      </c>
      <c r="B1" s="23"/>
      <c r="C1" s="23"/>
      <c r="D1" s="23"/>
      <c r="E1" s="23"/>
      <c r="F1" s="23"/>
      <c r="G1" s="23"/>
      <c r="H1" s="23"/>
    </row>
    <row r="2" spans="1:22" ht="30" customHeight="1">
      <c r="A2" s="26" t="s">
        <v>475</v>
      </c>
      <c r="B2" s="23"/>
      <c r="C2" s="23"/>
      <c r="D2" s="23"/>
      <c r="E2" s="23"/>
      <c r="F2" s="23"/>
      <c r="G2" s="23"/>
      <c r="H2" s="23"/>
      <c r="I2" s="23"/>
      <c r="J2" s="23"/>
    </row>
    <row r="4" spans="1:22">
      <c r="A4" s="2" t="s">
        <v>476</v>
      </c>
    </row>
    <row r="5" spans="1:22">
      <c r="A5" s="4" t="s">
        <v>268</v>
      </c>
      <c r="E5" s="19">
        <f>'1-Input'!$B$10*0.9</f>
        <v>26100</v>
      </c>
      <c r="H5" s="19">
        <f>'1-Input'!$B$10*1.05</f>
        <v>30450</v>
      </c>
      <c r="K5" s="10">
        <f>IFERROR(H5-H50*(H5-E5)/(H50-E50),H5)</f>
        <v>34208.637694759251</v>
      </c>
      <c r="N5" s="10">
        <f>IFERROR(K5-K50*(K5-H5)/(K50-H50),K5)</f>
        <v>34208.637694759258</v>
      </c>
      <c r="Q5" s="10">
        <f>IFERROR(N5-N50*(N5-K5)/(N50-K50),N5)</f>
        <v>34208.637694759258</v>
      </c>
      <c r="T5" s="10">
        <f>IFERROR(Q5-Q50*(Q5-N5)/(Q50-N50),Q5)</f>
        <v>34208.637694759258</v>
      </c>
    </row>
    <row r="6" spans="1:22">
      <c r="A6" s="15" t="s">
        <v>176</v>
      </c>
      <c r="B6" s="15" t="s">
        <v>177</v>
      </c>
      <c r="C6" s="15" t="s">
        <v>178</v>
      </c>
      <c r="D6" s="15" t="s">
        <v>179</v>
      </c>
      <c r="E6" s="15" t="s">
        <v>180</v>
      </c>
      <c r="F6" s="15" t="s">
        <v>181</v>
      </c>
      <c r="G6" s="15" t="s">
        <v>182</v>
      </c>
      <c r="H6" s="15" t="s">
        <v>180</v>
      </c>
      <c r="I6" s="15" t="s">
        <v>181</v>
      </c>
      <c r="J6" s="15" t="s">
        <v>182</v>
      </c>
      <c r="K6" s="15" t="s">
        <v>180</v>
      </c>
      <c r="L6" s="15" t="s">
        <v>181</v>
      </c>
      <c r="M6" s="15" t="s">
        <v>182</v>
      </c>
      <c r="N6" s="15" t="s">
        <v>180</v>
      </c>
      <c r="O6" s="15" t="s">
        <v>181</v>
      </c>
      <c r="P6" s="15" t="s">
        <v>182</v>
      </c>
      <c r="Q6" s="15" t="s">
        <v>180</v>
      </c>
      <c r="R6" s="15" t="s">
        <v>181</v>
      </c>
      <c r="S6" s="15" t="s">
        <v>182</v>
      </c>
      <c r="T6" s="15" t="s">
        <v>180</v>
      </c>
      <c r="U6" s="15" t="s">
        <v>181</v>
      </c>
      <c r="V6" s="15" t="s">
        <v>182</v>
      </c>
    </row>
    <row r="7" spans="1:22">
      <c r="A7" s="9">
        <f>0</f>
        <v>0</v>
      </c>
      <c r="E7" s="10">
        <f>0</f>
        <v>0</v>
      </c>
      <c r="F7" s="10">
        <f>'1-Input'!$B$8</f>
        <v>760000</v>
      </c>
      <c r="G7" s="10">
        <f>'1-Input'!$B$9</f>
        <v>586000</v>
      </c>
      <c r="H7" s="10">
        <f>0</f>
        <v>0</v>
      </c>
      <c r="I7" s="10">
        <f>'1-Input'!$B$8</f>
        <v>760000</v>
      </c>
      <c r="J7" s="10">
        <f>'1-Input'!$B$9</f>
        <v>586000</v>
      </c>
      <c r="K7" s="10">
        <f>0</f>
        <v>0</v>
      </c>
      <c r="L7" s="10">
        <f>'1-Input'!$B$8</f>
        <v>760000</v>
      </c>
      <c r="M7" s="10">
        <f>'1-Input'!$B$9</f>
        <v>586000</v>
      </c>
      <c r="N7" s="10">
        <f>0</f>
        <v>0</v>
      </c>
      <c r="O7" s="10">
        <f>'1-Input'!$B$8</f>
        <v>760000</v>
      </c>
      <c r="P7" s="10">
        <f>'1-Input'!$B$9</f>
        <v>586000</v>
      </c>
      <c r="Q7" s="10">
        <f>0</f>
        <v>0</v>
      </c>
      <c r="R7" s="10">
        <f>'1-Input'!$B$8</f>
        <v>760000</v>
      </c>
      <c r="S7" s="10">
        <f>'1-Input'!$B$9</f>
        <v>586000</v>
      </c>
      <c r="T7" s="10">
        <f>0</f>
        <v>0</v>
      </c>
      <c r="U7" s="10">
        <f>'1-Input'!$B$8</f>
        <v>760000</v>
      </c>
      <c r="V7" s="10">
        <f>'1-Input'!$B$9</f>
        <v>586000</v>
      </c>
    </row>
    <row r="8" spans="1:22">
      <c r="A8" s="9">
        <f t="shared" ref="A8:A49" si="0">A7+1</f>
        <v>1</v>
      </c>
      <c r="B8" s="12">
        <f>IF($A8='P-Parametri'!$B$47,'P-Parametri'!$B$34,IF($A8='P-Parametri'!$B$48,'P-Parametri'!$C$34,'P-Parametri'!$B$52))</f>
        <v>0.03</v>
      </c>
      <c r="C8" s="10">
        <f>IF($A8&lt;='1-Input'!$B$26,0,IF($A8='1-Input'!$B$26+1,('1-Input'!$B$23+'7-Rientro'!$D$8)*'1-Input'!$B$27,'1-Input'!$B$23+'7-Rientro'!$D$8))</f>
        <v>0</v>
      </c>
      <c r="D8" s="10">
        <f>IF(AND($A8&gt;=1,$A8&lt;1+'1-Input'!$B$12),'7-Rientro'!$C$8,0)</f>
        <v>5835.4506000000001</v>
      </c>
      <c r="E8" s="10">
        <f>MAX(0,(E5-C8-D8))/(1-'P-Parametri'!$B$31*MAX(0,IF(F7&lt;=0,0,(F7-G7)/F7)))</f>
        <v>21547.17323856959</v>
      </c>
      <c r="F8" s="10">
        <f>((F7-E8+MAX(0,-(E5-C8-D8)))*(1+B8))*(1-'P-Parametri'!$B$32)</f>
        <v>759085.19874114473</v>
      </c>
      <c r="G8" s="10">
        <f>IF(F7&lt;=0,G7,G7*(1-E8/F7))+MAX(0,-(E5-C8-D8))</f>
        <v>569385.99537131342</v>
      </c>
      <c r="H8" s="10">
        <f>MAX(0,(H5-C8-D8))/(1-'P-Parametri'!$B$31*MAX(0,IF(I7&lt;=0,0,(I7-J7)/I7)))</f>
        <v>26172.502020258547</v>
      </c>
      <c r="I8" s="10">
        <f>((I7-H8+MAX(0,-(H5-C8-D8)))*(1+B8))*(1-'P-Parametri'!$B$32)</f>
        <v>754330.63827329548</v>
      </c>
      <c r="J8" s="10">
        <f>IF(I7&lt;=0,J7,J7*(1-H8/I7))+MAX(0,-(H5-C8-D8))</f>
        <v>565819.62344227429</v>
      </c>
      <c r="K8" s="10">
        <f>MAX(0,(K5-C8-D8))/(1-'P-Parametri'!$B$31*MAX(0,IF(L7&lt;=0,0,(L7-M7)/L7)))</f>
        <v>30169.038827042685</v>
      </c>
      <c r="L8" s="10">
        <f>((L7-K8+MAX(0,-(K5-C8-D8)))*(1+B8))*(1-'P-Parametri'!$B$32)</f>
        <v>750222.43822812976</v>
      </c>
      <c r="M8" s="10">
        <f>IF(L7&lt;=0,M7,M7*(1-K8/L7))+MAX(0,-(K5-C8-D8))</f>
        <v>562738.08322020131</v>
      </c>
      <c r="N8" s="10">
        <f>MAX(0,(N5-C8-D8))/(1-'P-Parametri'!$B$31*MAX(0,IF(O7&lt;=0,0,(O7-P7)/O7)))</f>
        <v>30169.038827042692</v>
      </c>
      <c r="O8" s="10">
        <f>((O7-N8+MAX(0,-(N5-C8-D8)))*(1+B8))*(1-'P-Parametri'!$B$32)</f>
        <v>750222.43822812976</v>
      </c>
      <c r="P8" s="10">
        <f>IF(O7&lt;=0,P7,P7*(1-N8/O7))+MAX(0,-(N5-C8-D8))</f>
        <v>562738.08322020131</v>
      </c>
      <c r="Q8" s="10">
        <f>MAX(0,(Q5-C8-D8))/(1-'P-Parametri'!$B$31*MAX(0,IF(R7&lt;=0,0,(R7-S7)/R7)))</f>
        <v>30169.038827042692</v>
      </c>
      <c r="R8" s="10">
        <f>((R7-Q8+MAX(0,-(Q5-C8-D8)))*(1+B8))*(1-'P-Parametri'!$B$32)</f>
        <v>750222.43822812976</v>
      </c>
      <c r="S8" s="10">
        <f>IF(R7&lt;=0,S7,S7*(1-Q8/R7))+MAX(0,-(Q5-C8-D8))</f>
        <v>562738.08322020131</v>
      </c>
      <c r="T8" s="10">
        <f>MAX(0,(T5-C8-D8))/(1-'P-Parametri'!$B$31*MAX(0,IF(U7&lt;=0,0,(U7-V7)/U7)))</f>
        <v>30169.038827042692</v>
      </c>
      <c r="U8" s="10">
        <f>((U7-T8+MAX(0,-(T5-C8-D8)))*(1+B8))*(1-'P-Parametri'!$B$32)</f>
        <v>750222.43822812976</v>
      </c>
      <c r="V8" s="10">
        <f>IF(U7&lt;=0,V7,V7*(1-T8/U7))+MAX(0,-(T5-C8-D8))</f>
        <v>562738.08322020131</v>
      </c>
    </row>
    <row r="9" spans="1:22">
      <c r="A9" s="9">
        <f t="shared" si="0"/>
        <v>2</v>
      </c>
      <c r="B9" s="12">
        <f>IF($A9='P-Parametri'!$B$47,'P-Parametri'!$B$34,IF($A9='P-Parametri'!$B$48,'P-Parametri'!$C$34,'P-Parametri'!$B$52))</f>
        <v>0.03</v>
      </c>
      <c r="C9" s="10">
        <f>IF($A9&lt;='1-Input'!$B$26,0,IF($A9='1-Input'!$B$26+1,('1-Input'!$B$23+'7-Rientro'!$D$8)*'1-Input'!$B$27,'1-Input'!$B$23+'7-Rientro'!$D$8))</f>
        <v>0</v>
      </c>
      <c r="D9" s="10">
        <f>IF(AND($A9&gt;=1,$A9&lt;1+'1-Input'!$B$12),'7-Rientro'!$C$8,0)</f>
        <v>5835.4506000000001</v>
      </c>
      <c r="E9" s="10">
        <f>MAX(0,(E5-C9-D9))/(1-'P-Parametri'!$B$31*MAX(0,IF(F8&lt;=0,0,(F8-G8)/F8)))</f>
        <v>21672.742468248372</v>
      </c>
      <c r="F9" s="10">
        <f>((F8-E9+MAX(0,-(E5-C9-D9)))*(1+B9))*(1-'P-Parametri'!$B$32)</f>
        <v>758015.76030116109</v>
      </c>
      <c r="G9" s="10">
        <f>IF(F8&lt;=0,G8,G8*(1-E9/F8))+MAX(0,-(E5-C9-D9))</f>
        <v>553129.38008863572</v>
      </c>
      <c r="H9" s="10">
        <f>MAX(0,(H5-C9-D9))/(1-'P-Parametri'!$B$31*MAX(0,IF(I8&lt;=0,0,(I8-J8)/I8)))</f>
        <v>26325.026014058694</v>
      </c>
      <c r="I9" s="10">
        <f>((I8-H9+MAX(0,-(H5-C9-D9)))*(1+B9))*(1-'P-Parametri'!$B$32)</f>
        <v>748346.08906575991</v>
      </c>
      <c r="J9" s="10">
        <f>IF(I8&lt;=0,J8,J8*(1-H9/I8))+MAX(0,-(H5-C9-D9))</f>
        <v>546073.35363613372</v>
      </c>
      <c r="K9" s="10">
        <f>MAX(0,(K5-C9-D9))/(1-'P-Parametri'!$B$31*MAX(0,IF(L8&lt;=0,0,(L8-M8)/L8)))</f>
        <v>30344.85320991867</v>
      </c>
      <c r="L9" s="10">
        <f>((L8-K9+MAX(0,-(K5-C9-D9)))*(1+B9))*(1-'P-Parametri'!$B$32)</f>
        <v>739990.9647436199</v>
      </c>
      <c r="M9" s="10">
        <f>IF(L8&lt;=0,M8,M8*(1-K9/L8))+MAX(0,-(K5-C9-D9))</f>
        <v>539976.56122243428</v>
      </c>
      <c r="N9" s="10">
        <f>MAX(0,(N5-C9-D9))/(1-'P-Parametri'!$B$31*MAX(0,IF(O8&lt;=0,0,(O8-P8)/O8)))</f>
        <v>30344.853209918681</v>
      </c>
      <c r="O9" s="10">
        <f>((O8-N9+MAX(0,-(N5-C9-D9)))*(1+B9))*(1-'P-Parametri'!$B$32)</f>
        <v>739990.9647436199</v>
      </c>
      <c r="P9" s="10">
        <f>IF(O8&lt;=0,P8,P8*(1-N9/O8))+MAX(0,-(N5-C9-D9))</f>
        <v>539976.56122243428</v>
      </c>
      <c r="Q9" s="10">
        <f>MAX(0,(Q5-C9-D9))/(1-'P-Parametri'!$B$31*MAX(0,IF(R8&lt;=0,0,(R8-S8)/R8)))</f>
        <v>30344.853209918681</v>
      </c>
      <c r="R9" s="10">
        <f>((R8-Q9+MAX(0,-(Q5-C9-D9)))*(1+B9))*(1-'P-Parametri'!$B$32)</f>
        <v>739990.9647436199</v>
      </c>
      <c r="S9" s="10">
        <f>IF(R8&lt;=0,S8,S8*(1-Q9/R8))+MAX(0,-(Q5-C9-D9))</f>
        <v>539976.56122243428</v>
      </c>
      <c r="T9" s="10">
        <f>MAX(0,(T5-C9-D9))/(1-'P-Parametri'!$B$31*MAX(0,IF(U8&lt;=0,0,(U8-V8)/U8)))</f>
        <v>30344.853209918681</v>
      </c>
      <c r="U9" s="10">
        <f>((U8-T9+MAX(0,-(T5-C9-D9)))*(1+B9))*(1-'P-Parametri'!$B$32)</f>
        <v>739990.9647436199</v>
      </c>
      <c r="V9" s="10">
        <f>IF(U8&lt;=0,V8,V8*(1-T9/U8))+MAX(0,-(T5-C9-D9))</f>
        <v>539976.56122243428</v>
      </c>
    </row>
    <row r="10" spans="1:22">
      <c r="A10" s="9">
        <f t="shared" si="0"/>
        <v>3</v>
      </c>
      <c r="B10" s="12">
        <f>IF($A10='P-Parametri'!$B$47,'P-Parametri'!$B$34,IF($A10='P-Parametri'!$B$48,'P-Parametri'!$C$34,'P-Parametri'!$B$52))</f>
        <v>0.03</v>
      </c>
      <c r="C10" s="10">
        <f>IF($A10&lt;='1-Input'!$B$26,0,IF($A10='1-Input'!$B$26+1,('1-Input'!$B$23+'7-Rientro'!$D$8)*'1-Input'!$B$27,'1-Input'!$B$23+'7-Rientro'!$D$8))</f>
        <v>0</v>
      </c>
      <c r="D10" s="10">
        <f>IF(AND($A10&gt;=1,$A10&lt;1+'1-Input'!$B$12),'7-Rientro'!$C$8,0)</f>
        <v>5835.4506000000001</v>
      </c>
      <c r="E10" s="10">
        <f>MAX(0,(E5-C10-D10))/(1-'P-Parametri'!$B$31*MAX(0,IF(F9&lt;=0,0,(F9-G9)/F9)))</f>
        <v>21796.311077329716</v>
      </c>
      <c r="F10" s="10">
        <f>((F9-E10+MAX(0,-(E5-C10-D10)))*(1+B10))*(1-'P-Parametri'!$B$32)</f>
        <v>756789.42063514527</v>
      </c>
      <c r="G10" s="10">
        <f>IF(F9&lt;=0,G9,G9*(1-E10/F9))+MAX(0,-(E5-C10-D10))</f>
        <v>537224.46007795876</v>
      </c>
      <c r="H10" s="10">
        <f>MAX(0,(H5-C10-D10))/(1-'P-Parametri'!$B$31*MAX(0,IF(I9&lt;=0,0,(I9-J9)/I9)))</f>
        <v>26475.119932876449</v>
      </c>
      <c r="I10" s="10">
        <f>((I9-H10+MAX(0,-(H5-C10-D10)))*(1+B10))*(1-'P-Parametri'!$B$32)</f>
        <v>742040.0440104563</v>
      </c>
      <c r="J10" s="10">
        <f>IF(I9&lt;=0,J9,J9*(1-H10/I9))+MAX(0,-(H5-C10-D10))</f>
        <v>526754.27421432047</v>
      </c>
      <c r="K10" s="10">
        <f>MAX(0,(K5-C10-D10))/(1-'P-Parametri'!$B$31*MAX(0,IF(L9&lt;=0,0,(L9-M9)/L9)))</f>
        <v>30517.866445757219</v>
      </c>
      <c r="L10" s="10">
        <f>((L9-K10+MAX(0,-(K5-C10-D10)))*(1+B10))*(1-'P-Parametri'!$B$32)</f>
        <v>729295.77666430501</v>
      </c>
      <c r="M10" s="10">
        <f>IF(L9&lt;=0,M9,M9*(1-K10/L9))+MAX(0,-(K5-C10-D10))</f>
        <v>517707.46151128464</v>
      </c>
      <c r="N10" s="10">
        <f>MAX(0,(N5-C10-D10))/(1-'P-Parametri'!$B$31*MAX(0,IF(O9&lt;=0,0,(O9-P9)/O9)))</f>
        <v>30517.866445757227</v>
      </c>
      <c r="O10" s="10">
        <f>((O9-N10+MAX(0,-(N5-C10-D10)))*(1+B10))*(1-'P-Parametri'!$B$32)</f>
        <v>729295.77666430501</v>
      </c>
      <c r="P10" s="10">
        <f>IF(O9&lt;=0,P9,P9*(1-N10/O9))+MAX(0,-(N5-C10-D10))</f>
        <v>517707.46151128464</v>
      </c>
      <c r="Q10" s="10">
        <f>MAX(0,(Q5-C10-D10))/(1-'P-Parametri'!$B$31*MAX(0,IF(R9&lt;=0,0,(R9-S9)/R9)))</f>
        <v>30517.866445757227</v>
      </c>
      <c r="R10" s="10">
        <f>((R9-Q10+MAX(0,-(Q5-C10-D10)))*(1+B10))*(1-'P-Parametri'!$B$32)</f>
        <v>729295.77666430501</v>
      </c>
      <c r="S10" s="10">
        <f>IF(R9&lt;=0,S9,S9*(1-Q10/R9))+MAX(0,-(Q5-C10-D10))</f>
        <v>517707.46151128464</v>
      </c>
      <c r="T10" s="10">
        <f>MAX(0,(T5-C10-D10))/(1-'P-Parametri'!$B$31*MAX(0,IF(U9&lt;=0,0,(U9-V9)/U9)))</f>
        <v>30517.866445757227</v>
      </c>
      <c r="U10" s="10">
        <f>((U9-T10+MAX(0,-(T5-C10-D10)))*(1+B10))*(1-'P-Parametri'!$B$32)</f>
        <v>729295.77666430501</v>
      </c>
      <c r="V10" s="10">
        <f>IF(U9&lt;=0,V9,V9*(1-T10/U9))+MAX(0,-(T5-C10-D10))</f>
        <v>517707.46151128464</v>
      </c>
    </row>
    <row r="11" spans="1:22">
      <c r="A11" s="9">
        <f t="shared" si="0"/>
        <v>4</v>
      </c>
      <c r="B11" s="12">
        <f>IF($A11='P-Parametri'!$B$47,'P-Parametri'!$B$34,IF($A11='P-Parametri'!$B$48,'P-Parametri'!$C$34,'P-Parametri'!$B$52))</f>
        <v>0.03</v>
      </c>
      <c r="C11" s="10">
        <f>IF($A11&lt;='1-Input'!$B$26,0,IF($A11='1-Input'!$B$26+1,('1-Input'!$B$23+'7-Rientro'!$D$8)*'1-Input'!$B$27,'1-Input'!$B$23+'7-Rientro'!$D$8))</f>
        <v>0</v>
      </c>
      <c r="D11" s="10">
        <f>IF(AND($A11&gt;=1,$A11&lt;1+'1-Input'!$B$12),'7-Rientro'!$C$8,0)</f>
        <v>5835.4506000000001</v>
      </c>
      <c r="E11" s="10">
        <f>MAX(0,(E5-C11-D11))/(1-'P-Parametri'!$B$31*MAX(0,IF(F10&lt;=0,0,(F10-G10)/F10)))</f>
        <v>21917.880703311592</v>
      </c>
      <c r="F11" s="10">
        <f>((F10-E11+MAX(0,-(E5-C11-D11)))*(1+B11))*(1-'P-Parametri'!$B$32)</f>
        <v>755403.85075752903</v>
      </c>
      <c r="G11" s="10">
        <f>IF(F10&lt;=0,G10,G10*(1-E11/F10))+MAX(0,-(E5-C11-D11))</f>
        <v>521665.54592584562</v>
      </c>
      <c r="H11" s="10">
        <f>MAX(0,(H5-C11-D11))/(1-'P-Parametri'!$B$31*MAX(0,IF(I10&lt;=0,0,(I10-J10)/I10)))</f>
        <v>26622.785765716064</v>
      </c>
      <c r="I11" s="10">
        <f>((I10-H11+MAX(0,-(H5-C11-D11)))*(1+B11))*(1-'P-Parametri'!$B$32)</f>
        <v>735406.01644009829</v>
      </c>
      <c r="J11" s="10">
        <f>IF(I10&lt;=0,J10,J10*(1-H11/I10))+MAX(0,-(H5-C11-D11))</f>
        <v>507855.47447058925</v>
      </c>
      <c r="K11" s="10">
        <f>MAX(0,(K5-C11-D11))/(1-'P-Parametri'!$B$31*MAX(0,IF(L10&lt;=0,0,(L10-M10)/L10)))</f>
        <v>30688.0808272832</v>
      </c>
      <c r="L11" s="10">
        <f>((L10-K11+MAX(0,-(K5-C11-D11)))*(1+B11))*(1-'P-Parametri'!$B$32)</f>
        <v>718126.79485870828</v>
      </c>
      <c r="M11" s="10">
        <f>IF(L10&lt;=0,M10,M10*(1-K11/L10))+MAX(0,-(K5-C11-D11))</f>
        <v>495922.81811678584</v>
      </c>
      <c r="N11" s="10">
        <f>MAX(0,(N5-C11-D11))/(1-'P-Parametri'!$B$31*MAX(0,IF(O10&lt;=0,0,(O10-P10)/O10)))</f>
        <v>30688.080827283207</v>
      </c>
      <c r="O11" s="10">
        <f>((O10-N11+MAX(0,-(N5-C11-D11)))*(1+B11))*(1-'P-Parametri'!$B$32)</f>
        <v>718126.79485870828</v>
      </c>
      <c r="P11" s="10">
        <f>IF(O10&lt;=0,P10,P10*(1-N11/O10))+MAX(0,-(N5-C11-D11))</f>
        <v>495922.81811678584</v>
      </c>
      <c r="Q11" s="10">
        <f>MAX(0,(Q5-C11-D11))/(1-'P-Parametri'!$B$31*MAX(0,IF(R10&lt;=0,0,(R10-S10)/R10)))</f>
        <v>30688.080827283207</v>
      </c>
      <c r="R11" s="10">
        <f>((R10-Q11+MAX(0,-(Q5-C11-D11)))*(1+B11))*(1-'P-Parametri'!$B$32)</f>
        <v>718126.79485870828</v>
      </c>
      <c r="S11" s="10">
        <f>IF(R10&lt;=0,S10,S10*(1-Q11/R10))+MAX(0,-(Q5-C11-D11))</f>
        <v>495922.81811678584</v>
      </c>
      <c r="T11" s="10">
        <f>MAX(0,(T5-C11-D11))/(1-'P-Parametri'!$B$31*MAX(0,IF(U10&lt;=0,0,(U10-V10)/U10)))</f>
        <v>30688.080827283207</v>
      </c>
      <c r="U11" s="10">
        <f>((U10-T11+MAX(0,-(T5-C11-D11)))*(1+B11))*(1-'P-Parametri'!$B$32)</f>
        <v>718126.79485870828</v>
      </c>
      <c r="V11" s="10">
        <f>IF(U10&lt;=0,V10,V10*(1-T11/U10))+MAX(0,-(T5-C11-D11))</f>
        <v>495922.81811678584</v>
      </c>
    </row>
    <row r="12" spans="1:22">
      <c r="A12" s="9">
        <f t="shared" si="0"/>
        <v>5</v>
      </c>
      <c r="B12" s="12">
        <f>IF($A12='P-Parametri'!$B$47,'P-Parametri'!$B$34,IF($A12='P-Parametri'!$B$48,'P-Parametri'!$C$34,'P-Parametri'!$B$52))</f>
        <v>0.03</v>
      </c>
      <c r="C12" s="10">
        <f>IF($A12&lt;='1-Input'!$B$26,0,IF($A12='1-Input'!$B$26+1,('1-Input'!$B$23+'7-Rientro'!$D$8)*'1-Input'!$B$27,'1-Input'!$B$23+'7-Rientro'!$D$8))</f>
        <v>0</v>
      </c>
      <c r="D12" s="10">
        <f>IF(AND($A12&gt;=1,$A12&lt;1+'1-Input'!$B$12),'7-Rientro'!$C$8,0)</f>
        <v>5835.4506000000001</v>
      </c>
      <c r="E12" s="10">
        <f>MAX(0,(E5-C12-D12))/(1-'P-Parametri'!$B$31*MAX(0,IF(F11&lt;=0,0,(F11-G11)/F11)))</f>
        <v>22037.454424301675</v>
      </c>
      <c r="F12" s="10">
        <f>((F11-E12+MAX(0,-(E5-C12-D12)))*(1+B12))*(1-'P-Parametri'!$B$32)</f>
        <v>753856.65344677772</v>
      </c>
      <c r="G12" s="10">
        <f>IF(F11&lt;=0,G11,G11*(1-E12/F11))+MAX(0,-(E5-C12-D12))</f>
        <v>506446.95697962731</v>
      </c>
      <c r="H12" s="10">
        <f>MAX(0,(H5-C12-D12))/(1-'P-Parametri'!$B$31*MAX(0,IF(I11&lt;=0,0,(I11-J11)/I11)))</f>
        <v>26768.027251433588</v>
      </c>
      <c r="I12" s="10">
        <f>((I11-H12+MAX(0,-(H5-C12-D12)))*(1+B12))*(1-'P-Parametri'!$B$32)</f>
        <v>728437.33460659604</v>
      </c>
      <c r="J12" s="10">
        <f>IF(I11&lt;=0,J11,J11*(1-H12/I11))+MAX(0,-(H5-C12-D12))</f>
        <v>489370.05434005411</v>
      </c>
      <c r="K12" s="10">
        <f>MAX(0,(K5-C12-D12))/(1-'P-Parametri'!$B$31*MAX(0,IF(L11&lt;=0,0,(L11-M11)/L11)))</f>
        <v>30855.500664275391</v>
      </c>
      <c r="L12" s="10">
        <f>((L11-K12+MAX(0,-(K5-C12-D12)))*(1+B12))*(1-'P-Parametri'!$B$32)</f>
        <v>706473.65415422537</v>
      </c>
      <c r="M12" s="10">
        <f>IF(L11&lt;=0,M11,M11*(1-K12/L11))+MAX(0,-(K5-C12-D12))</f>
        <v>474614.67733526486</v>
      </c>
      <c r="N12" s="10">
        <f>MAX(0,(N5-C12-D12))/(1-'P-Parametri'!$B$31*MAX(0,IF(O11&lt;=0,0,(O11-P11)/O11)))</f>
        <v>30855.500664275398</v>
      </c>
      <c r="O12" s="10">
        <f>((O11-N12+MAX(0,-(N5-C12-D12)))*(1+B12))*(1-'P-Parametri'!$B$32)</f>
        <v>706473.65415422537</v>
      </c>
      <c r="P12" s="10">
        <f>IF(O11&lt;=0,P11,P11*(1-N12/O11))+MAX(0,-(N5-C12-D12))</f>
        <v>474614.67733526486</v>
      </c>
      <c r="Q12" s="10">
        <f>MAX(0,(Q5-C12-D12))/(1-'P-Parametri'!$B$31*MAX(0,IF(R11&lt;=0,0,(R11-S11)/R11)))</f>
        <v>30855.500664275398</v>
      </c>
      <c r="R12" s="10">
        <f>((R11-Q12+MAX(0,-(Q5-C12-D12)))*(1+B12))*(1-'P-Parametri'!$B$32)</f>
        <v>706473.65415422537</v>
      </c>
      <c r="S12" s="10">
        <f>IF(R11&lt;=0,S11,S11*(1-Q12/R11))+MAX(0,-(Q5-C12-D12))</f>
        <v>474614.67733526486</v>
      </c>
      <c r="T12" s="10">
        <f>MAX(0,(T5-C12-D12))/(1-'P-Parametri'!$B$31*MAX(0,IF(U11&lt;=0,0,(U11-V11)/U11)))</f>
        <v>30855.500664275398</v>
      </c>
      <c r="U12" s="10">
        <f>((U11-T12+MAX(0,-(T5-C12-D12)))*(1+B12))*(1-'P-Parametri'!$B$32)</f>
        <v>706473.65415422537</v>
      </c>
      <c r="V12" s="10">
        <f>IF(U11&lt;=0,V11,V11*(1-T12/U11))+MAX(0,-(T5-C12-D12))</f>
        <v>474614.67733526486</v>
      </c>
    </row>
    <row r="13" spans="1:22">
      <c r="A13" s="9">
        <f t="shared" si="0"/>
        <v>6</v>
      </c>
      <c r="B13" s="12">
        <f>IF($A13='P-Parametri'!$B$47,'P-Parametri'!$B$34,IF($A13='P-Parametri'!$B$48,'P-Parametri'!$C$34,'P-Parametri'!$B$52))</f>
        <v>0.03</v>
      </c>
      <c r="C13" s="10">
        <f>IF($A13&lt;='1-Input'!$B$26,0,IF($A13='1-Input'!$B$26+1,('1-Input'!$B$23+'7-Rientro'!$D$8)*'1-Input'!$B$27,'1-Input'!$B$23+'7-Rientro'!$D$8))</f>
        <v>0</v>
      </c>
      <c r="D13" s="10">
        <f>IF(AND($A13&gt;=1,$A13&lt;1+'1-Input'!$B$12),'7-Rientro'!$C$8,0)</f>
        <v>0</v>
      </c>
      <c r="E13" s="10">
        <f>MAX(0,(E5-C13-D13))/(1-'P-Parametri'!$B$31*MAX(0,IF(F12&lt;=0,0,(F12-G12)/F12)))</f>
        <v>28534.878653477866</v>
      </c>
      <c r="F13" s="10">
        <f>((F12-E13+MAX(0,-(E5-C13-D13)))*(1+B13))*(1-'P-Parametri'!$B$32)</f>
        <v>745587.26518102468</v>
      </c>
      <c r="G13" s="10">
        <f>IF(F12&lt;=0,G12,G12*(1-E13/F12))+MAX(0,-(E5-C13-D13))</f>
        <v>487276.99622414121</v>
      </c>
      <c r="H13" s="10">
        <f>MAX(0,(H5-C13-D13))/(1-'P-Parametri'!$B$31*MAX(0,IF(I12&lt;=0,0,(I12-J12)/I12)))</f>
        <v>33290.691762390852</v>
      </c>
      <c r="I13" s="10">
        <f>((I12-H13+MAX(0,-(H5-C13-D13)))*(1+B13))*(1-'P-Parametri'!$B$32)</f>
        <v>714569.04004527221</v>
      </c>
      <c r="J13" s="10">
        <f>IF(I12&lt;=0,J12,J12*(1-H13/I12))+MAX(0,-(H5-C13-D13))</f>
        <v>467005.10012532037</v>
      </c>
      <c r="K13" s="10">
        <f>MAX(0,(K5-C13-D13))/(1-'P-Parametri'!$B$31*MAX(0,IF(L12&lt;=0,0,(L12-M12)/L12)))</f>
        <v>37399.97415788292</v>
      </c>
      <c r="L13" s="10">
        <f>((L12-K13+MAX(0,-(K5-C13-D13)))*(1+B13))*(1-'P-Parametri'!$B$32)</f>
        <v>687767.59861544031</v>
      </c>
      <c r="M13" s="10">
        <f>IF(L12&lt;=0,M12,M12*(1-K13/L12))+MAX(0,-(K5-C13-D13))</f>
        <v>449489.07418939605</v>
      </c>
      <c r="N13" s="10">
        <f>MAX(0,(N5-C13-D13))/(1-'P-Parametri'!$B$31*MAX(0,IF(O12&lt;=0,0,(O12-P12)/O12)))</f>
        <v>37399.974157882927</v>
      </c>
      <c r="O13" s="10">
        <f>((O12-N13+MAX(0,-(N5-C13-D13)))*(1+B13))*(1-'P-Parametri'!$B$32)</f>
        <v>687767.59861544031</v>
      </c>
      <c r="P13" s="10">
        <f>IF(O12&lt;=0,P12,P12*(1-N13/O12))+MAX(0,-(N5-C13-D13))</f>
        <v>449489.07418939605</v>
      </c>
      <c r="Q13" s="10">
        <f>MAX(0,(Q5-C13-D13))/(1-'P-Parametri'!$B$31*MAX(0,IF(R12&lt;=0,0,(R12-S12)/R12)))</f>
        <v>37399.974157882927</v>
      </c>
      <c r="R13" s="10">
        <f>((R12-Q13+MAX(0,-(Q5-C13-D13)))*(1+B13))*(1-'P-Parametri'!$B$32)</f>
        <v>687767.59861544031</v>
      </c>
      <c r="S13" s="10">
        <f>IF(R12&lt;=0,S12,S12*(1-Q13/R12))+MAX(0,-(Q5-C13-D13))</f>
        <v>449489.07418939605</v>
      </c>
      <c r="T13" s="10">
        <f>MAX(0,(T5-C13-D13))/(1-'P-Parametri'!$B$31*MAX(0,IF(U12&lt;=0,0,(U12-V12)/U12)))</f>
        <v>37399.974157882927</v>
      </c>
      <c r="U13" s="10">
        <f>((U12-T13+MAX(0,-(T5-C13-D13)))*(1+B13))*(1-'P-Parametri'!$B$32)</f>
        <v>687767.59861544031</v>
      </c>
      <c r="V13" s="10">
        <f>IF(U12&lt;=0,V12,V12*(1-T13/U12))+MAX(0,-(T5-C13-D13))</f>
        <v>449489.07418939605</v>
      </c>
    </row>
    <row r="14" spans="1:22">
      <c r="A14" s="9">
        <f t="shared" si="0"/>
        <v>7</v>
      </c>
      <c r="B14" s="12">
        <f>IF($A14='P-Parametri'!$B$47,'P-Parametri'!$B$34,IF($A14='P-Parametri'!$B$48,'P-Parametri'!$C$34,'P-Parametri'!$B$52))</f>
        <v>0.03</v>
      </c>
      <c r="C14" s="10">
        <f>IF($A14&lt;='1-Input'!$B$26,0,IF($A14='1-Input'!$B$26+1,('1-Input'!$B$23+'7-Rientro'!$D$8)*'1-Input'!$B$27,'1-Input'!$B$23+'7-Rientro'!$D$8))</f>
        <v>0</v>
      </c>
      <c r="D14" s="10">
        <f>IF(AND($A14&gt;=1,$A14&lt;1+'1-Input'!$B$12),'7-Rientro'!$C$8,0)</f>
        <v>0</v>
      </c>
      <c r="E14" s="10">
        <f>MAX(0,(E5-C14-D14))/(1-'P-Parametri'!$B$31*MAX(0,IF(F13&lt;=0,0,(F13-G13)/F13)))</f>
        <v>28683.762926466195</v>
      </c>
      <c r="F14" s="10">
        <f>((F13-E14+MAX(0,-(E5-C14-D14)))*(1+B14))*(1-'P-Parametri'!$B$32)</f>
        <v>736933.78610755096</v>
      </c>
      <c r="G14" s="10">
        <f>IF(F13&lt;=0,G13,G13*(1-E14/F13))+MAX(0,-(E5-C14-D14))</f>
        <v>468530.78301485267</v>
      </c>
      <c r="H14" s="10">
        <f>MAX(0,(H5-C14-D14))/(1-'P-Parametri'!$B$31*MAX(0,IF(I13&lt;=0,0,(I13-J13)/I13)))</f>
        <v>33464.390080877231</v>
      </c>
      <c r="I14" s="10">
        <f>((I13-H14+MAX(0,-(H5-C14-D14)))*(1+B14))*(1-'P-Parametri'!$B$32)</f>
        <v>700134.7138844002</v>
      </c>
      <c r="J14" s="10">
        <f>IF(I13&lt;=0,J13,J13*(1-H14/I13))+MAX(0,-(H5-C14-D14))</f>
        <v>445134.51804781711</v>
      </c>
      <c r="K14" s="10">
        <f>MAX(0,(K5-C14-D14))/(1-'P-Parametri'!$B$31*MAX(0,IF(L13&lt;=0,0,(L13-M13)/L13)))</f>
        <v>37595.113167580435</v>
      </c>
      <c r="L14" s="10">
        <f>((L13-K14+MAX(0,-(K5-C14-D14)))*(1+B14))*(1-'P-Parametri'!$B$32)</f>
        <v>668338.30469127314</v>
      </c>
      <c r="M14" s="10">
        <f>IF(L13&lt;=0,M13,M13*(1-K14/L13))+MAX(0,-(K5-C14-D14))</f>
        <v>424918.86668651248</v>
      </c>
      <c r="N14" s="10">
        <f>MAX(0,(N5-C14-D14))/(1-'P-Parametri'!$B$31*MAX(0,IF(O13&lt;=0,0,(O13-P13)/O13)))</f>
        <v>37595.113167580443</v>
      </c>
      <c r="O14" s="10">
        <f>((O13-N14+MAX(0,-(N5-C14-D14)))*(1+B14))*(1-'P-Parametri'!$B$32)</f>
        <v>668338.30469127314</v>
      </c>
      <c r="P14" s="10">
        <f>IF(O13&lt;=0,P13,P13*(1-N14/O13))+MAX(0,-(N5-C14-D14))</f>
        <v>424918.86668651248</v>
      </c>
      <c r="Q14" s="10">
        <f>MAX(0,(Q5-C14-D14))/(1-'P-Parametri'!$B$31*MAX(0,IF(R13&lt;=0,0,(R13-S13)/R13)))</f>
        <v>37595.113167580443</v>
      </c>
      <c r="R14" s="10">
        <f>((R13-Q14+MAX(0,-(Q5-C14-D14)))*(1+B14))*(1-'P-Parametri'!$B$32)</f>
        <v>668338.30469127314</v>
      </c>
      <c r="S14" s="10">
        <f>IF(R13&lt;=0,S13,S13*(1-Q14/R13))+MAX(0,-(Q5-C14-D14))</f>
        <v>424918.86668651248</v>
      </c>
      <c r="T14" s="10">
        <f>MAX(0,(T5-C14-D14))/(1-'P-Parametri'!$B$31*MAX(0,IF(U13&lt;=0,0,(U13-V13)/U13)))</f>
        <v>37595.113167580443</v>
      </c>
      <c r="U14" s="10">
        <f>((U13-T14+MAX(0,-(T5-C14-D14)))*(1+B14))*(1-'P-Parametri'!$B$32)</f>
        <v>668338.30469127314</v>
      </c>
      <c r="V14" s="10">
        <f>IF(U13&lt;=0,V13,V13*(1-T14/U13))+MAX(0,-(T5-C14-D14))</f>
        <v>424918.86668651248</v>
      </c>
    </row>
    <row r="15" spans="1:22">
      <c r="A15" s="9">
        <f t="shared" si="0"/>
        <v>8</v>
      </c>
      <c r="B15" s="12">
        <f>IF($A15='P-Parametri'!$B$47,'P-Parametri'!$B$34,IF($A15='P-Parametri'!$B$48,'P-Parametri'!$C$34,'P-Parametri'!$B$52))</f>
        <v>0.03</v>
      </c>
      <c r="C15" s="10">
        <f>IF($A15&lt;='1-Input'!$B$26,0,IF($A15='1-Input'!$B$26+1,('1-Input'!$B$23+'7-Rientro'!$D$8)*'1-Input'!$B$27,'1-Input'!$B$23+'7-Rientro'!$D$8))</f>
        <v>0</v>
      </c>
      <c r="D15" s="10">
        <f>IF(AND($A15&gt;=1,$A15&lt;1+'1-Input'!$B$12),'7-Rientro'!$C$8,0)</f>
        <v>0</v>
      </c>
      <c r="E15" s="10">
        <f>MAX(0,(E5-C15-D15))/(1-'P-Parametri'!$B$31*MAX(0,IF(F14&lt;=0,0,(F14-G14)/F14)))</f>
        <v>28830.098920193403</v>
      </c>
      <c r="F15" s="10">
        <f>((F14-E15+MAX(0,-(E5-C15-D15)))*(1+B15))*(1-'P-Parametri'!$B$32)</f>
        <v>727888.10420737241</v>
      </c>
      <c r="G15" s="10">
        <f>IF(F14&lt;=0,G14,G14*(1-E15/F14))+MAX(0,-(E5-C15-D15))</f>
        <v>450201.06455694156</v>
      </c>
      <c r="H15" s="10">
        <f>MAX(0,(H5-C15-D15))/(1-'P-Parametri'!$B$31*MAX(0,IF(I14&lt;=0,0,(I14-J14)/I14)))</f>
        <v>33635.115406892306</v>
      </c>
      <c r="I15" s="10">
        <f>((I14-H15+MAX(0,-(H5-C15-D15)))*(1+B15))*(1-'P-Parametri'!$B$32)</f>
        <v>685121.59725896956</v>
      </c>
      <c r="J15" s="10">
        <f>IF(I14&lt;=0,J14,J14*(1-H15/I14))+MAX(0,-(H5-C15-D15))</f>
        <v>423749.84651358752</v>
      </c>
      <c r="K15" s="10">
        <f>MAX(0,(K5-C15-D15))/(1-'P-Parametri'!$B$31*MAX(0,IF(L14&lt;=0,0,(L14-M14)/L14)))</f>
        <v>37786.912209385679</v>
      </c>
      <c r="L15" s="10">
        <f>((L14-K15+MAX(0,-(K5-C15-D15)))*(1+B15))*(1-'P-Parametri'!$B$32)</f>
        <v>648168.99838783138</v>
      </c>
      <c r="M15" s="10">
        <f>IF(L14&lt;=0,M14,M14*(1-K15/L14))+MAX(0,-(K5-C15-D15))</f>
        <v>400894.54876415146</v>
      </c>
      <c r="N15" s="10">
        <f>MAX(0,(N5-C15-D15))/(1-'P-Parametri'!$B$31*MAX(0,IF(O14&lt;=0,0,(O14-P14)/O14)))</f>
        <v>37786.912209385686</v>
      </c>
      <c r="O15" s="10">
        <f>((O14-N15+MAX(0,-(N5-C15-D15)))*(1+B15))*(1-'P-Parametri'!$B$32)</f>
        <v>648168.99838783138</v>
      </c>
      <c r="P15" s="10">
        <f>IF(O14&lt;=0,P14,P14*(1-N15/O14))+MAX(0,-(N5-C15-D15))</f>
        <v>400894.54876415146</v>
      </c>
      <c r="Q15" s="10">
        <f>MAX(0,(Q5-C15-D15))/(1-'P-Parametri'!$B$31*MAX(0,IF(R14&lt;=0,0,(R14-S14)/R14)))</f>
        <v>37786.912209385686</v>
      </c>
      <c r="R15" s="10">
        <f>((R14-Q15+MAX(0,-(Q5-C15-D15)))*(1+B15))*(1-'P-Parametri'!$B$32)</f>
        <v>648168.99838783138</v>
      </c>
      <c r="S15" s="10">
        <f>IF(R14&lt;=0,S14,S14*(1-Q15/R14))+MAX(0,-(Q5-C15-D15))</f>
        <v>400894.54876415146</v>
      </c>
      <c r="T15" s="10">
        <f>MAX(0,(T5-C15-D15))/(1-'P-Parametri'!$B$31*MAX(0,IF(U14&lt;=0,0,(U14-V14)/U14)))</f>
        <v>37786.912209385686</v>
      </c>
      <c r="U15" s="10">
        <f>((U14-T15+MAX(0,-(T5-C15-D15)))*(1+B15))*(1-'P-Parametri'!$B$32)</f>
        <v>648168.99838783138</v>
      </c>
      <c r="V15" s="10">
        <f>IF(U14&lt;=0,V14,V14*(1-T15/U14))+MAX(0,-(T5-C15-D15))</f>
        <v>400894.54876415146</v>
      </c>
    </row>
    <row r="16" spans="1:22">
      <c r="A16" s="9">
        <f t="shared" si="0"/>
        <v>9</v>
      </c>
      <c r="B16" s="12">
        <f>IF($A16='P-Parametri'!$B$47,'P-Parametri'!$B$34,IF($A16='P-Parametri'!$B$48,'P-Parametri'!$C$34,'P-Parametri'!$B$52))</f>
        <v>0.03</v>
      </c>
      <c r="C16" s="10">
        <f>IF($A16&lt;='1-Input'!$B$26,0,IF($A16='1-Input'!$B$26+1,('1-Input'!$B$23+'7-Rientro'!$D$8)*'1-Input'!$B$27,'1-Input'!$B$23+'7-Rientro'!$D$8))</f>
        <v>0</v>
      </c>
      <c r="D16" s="10">
        <f>IF(AND($A16&gt;=1,$A16&lt;1+'1-Input'!$B$12),'7-Rientro'!$C$8,0)</f>
        <v>0</v>
      </c>
      <c r="E16" s="10">
        <f>MAX(0,(E5-C16-D16))/(1-'P-Parametri'!$B$31*MAX(0,IF(F15&lt;=0,0,(F15-G15)/F15)))</f>
        <v>28973.897364654375</v>
      </c>
      <c r="F16" s="10">
        <f>((F15-E16+MAX(0,-(E5-C16-D16)))*(1+B16))*(1-'P-Parametri'!$B$32)</f>
        <v>718441.86978190357</v>
      </c>
      <c r="G16" s="10">
        <f>IF(F15&lt;=0,G15,G15*(1-E16/F15))+MAX(0,-(E5-C16-D16))</f>
        <v>432280.61859480402</v>
      </c>
      <c r="H16" s="10">
        <f>MAX(0,(H5-C16-D16))/(1-'P-Parametri'!$B$31*MAX(0,IF(I15&lt;=0,0,(I15-J15)/I15)))</f>
        <v>33802.880258763442</v>
      </c>
      <c r="I16" s="10">
        <f>((I15-H16+MAX(0,-(H5-C16-D16)))*(1+B16))*(1-'P-Parametri'!$B$32)</f>
        <v>669516.56195319188</v>
      </c>
      <c r="J16" s="10">
        <f>IF(I15&lt;=0,J15,J15*(1-H16/I15))+MAX(0,-(H5-C16-D16))</f>
        <v>402842.65955776034</v>
      </c>
      <c r="K16" s="10">
        <f>MAX(0,(K5-C16-D16))/(1-'P-Parametri'!$B$31*MAX(0,IF(L15&lt;=0,0,(L15-M15)/L15)))</f>
        <v>37975.385346842966</v>
      </c>
      <c r="L16" s="10">
        <f>((L15-K16+MAX(0,-(K5-C16-D16)))*(1+B16))*(1-'P-Parametri'!$B$32)</f>
        <v>627242.42258935375</v>
      </c>
      <c r="M16" s="10">
        <f>IF(L15&lt;=0,M15,M15*(1-K16/L15))+MAX(0,-(K5-C16-D16))</f>
        <v>377406.65438686125</v>
      </c>
      <c r="N16" s="10">
        <f>MAX(0,(N5-C16-D16))/(1-'P-Parametri'!$B$31*MAX(0,IF(O15&lt;=0,0,(O15-P15)/O15)))</f>
        <v>37975.385346842973</v>
      </c>
      <c r="O16" s="10">
        <f>((O15-N16+MAX(0,-(N5-C16-D16)))*(1+B16))*(1-'P-Parametri'!$B$32)</f>
        <v>627242.42258935375</v>
      </c>
      <c r="P16" s="10">
        <f>IF(O15&lt;=0,P15,P15*(1-N16/O15))+MAX(0,-(N5-C16-D16))</f>
        <v>377406.65438686125</v>
      </c>
      <c r="Q16" s="10">
        <f>MAX(0,(Q5-C16-D16))/(1-'P-Parametri'!$B$31*MAX(0,IF(R15&lt;=0,0,(R15-S15)/R15)))</f>
        <v>37975.385346842973</v>
      </c>
      <c r="R16" s="10">
        <f>((R15-Q16+MAX(0,-(Q5-C16-D16)))*(1+B16))*(1-'P-Parametri'!$B$32)</f>
        <v>627242.42258935375</v>
      </c>
      <c r="S16" s="10">
        <f>IF(R15&lt;=0,S15,S15*(1-Q16/R15))+MAX(0,-(Q5-C16-D16))</f>
        <v>377406.65438686125</v>
      </c>
      <c r="T16" s="10">
        <f>MAX(0,(T5-C16-D16))/(1-'P-Parametri'!$B$31*MAX(0,IF(U15&lt;=0,0,(U15-V15)/U15)))</f>
        <v>37975.385346842973</v>
      </c>
      <c r="U16" s="10">
        <f>((U15-T16+MAX(0,-(T5-C16-D16)))*(1+B16))*(1-'P-Parametri'!$B$32)</f>
        <v>627242.42258935375</v>
      </c>
      <c r="V16" s="10">
        <f>IF(U15&lt;=0,V15,V15*(1-T16/U15))+MAX(0,-(T5-C16-D16))</f>
        <v>377406.65438686125</v>
      </c>
    </row>
    <row r="17" spans="1:22">
      <c r="A17" s="9">
        <f t="shared" si="0"/>
        <v>10</v>
      </c>
      <c r="B17" s="12">
        <f>IF($A17='P-Parametri'!$B$47,'P-Parametri'!$B$34,IF($A17='P-Parametri'!$B$48,'P-Parametri'!$C$34,'P-Parametri'!$B$52))</f>
        <v>0.03</v>
      </c>
      <c r="C17" s="10">
        <f>IF($A17&lt;='1-Input'!$B$26,0,IF($A17='1-Input'!$B$26+1,('1-Input'!$B$23+'7-Rientro'!$D$8)*'1-Input'!$B$27,'1-Input'!$B$23+'7-Rientro'!$D$8))</f>
        <v>0</v>
      </c>
      <c r="D17" s="10">
        <f>IF(AND($A17&gt;=1,$A17&lt;1+'1-Input'!$B$12),'7-Rientro'!$C$8,0)</f>
        <v>0</v>
      </c>
      <c r="E17" s="10">
        <f>MAX(0,(E5-C17-D17))/(1-'P-Parametri'!$B$31*MAX(0,IF(F16&lt;=0,0,(F16-G16)/F16)))</f>
        <v>29115.170514220004</v>
      </c>
      <c r="F17" s="10">
        <f>((F16-E17+MAX(0,-(E5-C17-D17)))*(1+B17))*(1-'P-Parametri'!$B$32)</f>
        <v>708586.48724522267</v>
      </c>
      <c r="G17" s="10">
        <f>IF(F16&lt;=0,G16,G16*(1-E17/F16))+MAX(0,-(E5-C17-D17))</f>
        <v>414762.257750661</v>
      </c>
      <c r="H17" s="10">
        <f>MAX(0,(H5-C17-D17))/(1-'P-Parametri'!$B$31*MAX(0,IF(I16&lt;=0,0,(I16-J16)/I16)))</f>
        <v>33967.698933256681</v>
      </c>
      <c r="I17" s="10">
        <f>((I16-H17+MAX(0,-(H5-C17-D17)))*(1+B17))*(1-'P-Parametri'!$B$32)</f>
        <v>653306.09825271217</v>
      </c>
      <c r="J17" s="10">
        <f>IF(I16&lt;=0,J16,J16*(1-H17/I16))+MAX(0,-(H5-C17-D17))</f>
        <v>382404.5719062601</v>
      </c>
      <c r="K17" s="10">
        <f>MAX(0,(K5-C17-D17))/(1-'P-Parametri'!$B$31*MAX(0,IF(L16&lt;=0,0,(L16-M16)/L16)))</f>
        <v>38160.548641459376</v>
      </c>
      <c r="L17" s="10">
        <f>((L16-K17+MAX(0,-(K5-C17-D17)))*(1+B17))*(1-'P-Parametri'!$B$32)</f>
        <v>605540.82150599861</v>
      </c>
      <c r="M17" s="10">
        <f>IF(L16&lt;=0,M16,M16*(1-K17/L16))+MAX(0,-(K5-C17-D17))</f>
        <v>354445.76323271001</v>
      </c>
      <c r="N17" s="10">
        <f>MAX(0,(N5-C17-D17))/(1-'P-Parametri'!$B$31*MAX(0,IF(O16&lt;=0,0,(O16-P16)/O16)))</f>
        <v>38160.548641459383</v>
      </c>
      <c r="O17" s="10">
        <f>((O16-N17+MAX(0,-(N5-C17-D17)))*(1+B17))*(1-'P-Parametri'!$B$32)</f>
        <v>605540.82150599849</v>
      </c>
      <c r="P17" s="10">
        <f>IF(O16&lt;=0,P16,P16*(1-N17/O16))+MAX(0,-(N5-C17-D17))</f>
        <v>354445.76323271001</v>
      </c>
      <c r="Q17" s="10">
        <f>MAX(0,(Q5-C17-D17))/(1-'P-Parametri'!$B$31*MAX(0,IF(R16&lt;=0,0,(R16-S16)/R16)))</f>
        <v>38160.548641459383</v>
      </c>
      <c r="R17" s="10">
        <f>((R16-Q17+MAX(0,-(Q5-C17-D17)))*(1+B17))*(1-'P-Parametri'!$B$32)</f>
        <v>605540.82150599849</v>
      </c>
      <c r="S17" s="10">
        <f>IF(R16&lt;=0,S16,S16*(1-Q17/R16))+MAX(0,-(Q5-C17-D17))</f>
        <v>354445.76323271001</v>
      </c>
      <c r="T17" s="10">
        <f>MAX(0,(T5-C17-D17))/(1-'P-Parametri'!$B$31*MAX(0,IF(U16&lt;=0,0,(U16-V16)/U16)))</f>
        <v>38160.548641459383</v>
      </c>
      <c r="U17" s="10">
        <f>((U16-T17+MAX(0,-(T5-C17-D17)))*(1+B17))*(1-'P-Parametri'!$B$32)</f>
        <v>605540.82150599849</v>
      </c>
      <c r="V17" s="10">
        <f>IF(U16&lt;=0,V16,V16*(1-T17/U16))+MAX(0,-(T5-C17-D17))</f>
        <v>354445.76323271001</v>
      </c>
    </row>
    <row r="18" spans="1:22">
      <c r="A18" s="9">
        <f t="shared" si="0"/>
        <v>11</v>
      </c>
      <c r="B18" s="12">
        <f>IF($A18='P-Parametri'!$B$47,'P-Parametri'!$B$34,IF($A18='P-Parametri'!$B$48,'P-Parametri'!$C$34,'P-Parametri'!$B$52))</f>
        <v>0.03</v>
      </c>
      <c r="C18" s="10">
        <f>IF($A18&lt;='1-Input'!$B$26,0,IF($A18='1-Input'!$B$26+1,('1-Input'!$B$23+'7-Rientro'!$D$8)*'1-Input'!$B$27,'1-Input'!$B$23+'7-Rientro'!$D$8))</f>
        <v>0</v>
      </c>
      <c r="D18" s="10">
        <f>IF(AND($A18&gt;=1,$A18&lt;1+'1-Input'!$B$12),'7-Rientro'!$C$8,0)</f>
        <v>0</v>
      </c>
      <c r="E18" s="10">
        <f>MAX(0,(E5-C18-D18))/(1-'P-Parametri'!$B$31*MAX(0,IF(F17&lt;=0,0,(F17-G17)/F17)))</f>
        <v>29253.932080358692</v>
      </c>
      <c r="F18" s="10">
        <f>((F17-E18+MAX(0,-(E5-C18-D18)))*(1+B18))*(1-'P-Parametri'!$B$32)</f>
        <v>698313.10675617028</v>
      </c>
      <c r="G18" s="10">
        <f>IF(F17&lt;=0,G17,G17*(1-E18/F17))+MAX(0,-(E5-C18-D18))</f>
        <v>397638.83367168187</v>
      </c>
      <c r="H18" s="10">
        <f>MAX(0,(H5-C18-D18))/(1-'P-Parametri'!$B$31*MAX(0,IF(I17&lt;=0,0,(I17-J17)/I17)))</f>
        <v>34129.587427085149</v>
      </c>
      <c r="I18" s="10">
        <f>((I17-H18+MAX(0,-(H5-C18-D18)))*(1+B18))*(1-'P-Parametri'!$B$32)</f>
        <v>636476.30253809504</v>
      </c>
      <c r="J18" s="10">
        <f>IF(I17&lt;=0,J17,J17*(1-H18/I17))+MAX(0,-(H5-C18-D18))</f>
        <v>362427.2438141178</v>
      </c>
      <c r="K18" s="10">
        <f>MAX(0,(K5-C18-D18))/(1-'P-Parametri'!$B$31*MAX(0,IF(L17&lt;=0,0,(L17-M17)/L17)))</f>
        <v>38342.420064524347</v>
      </c>
      <c r="L18" s="10">
        <f>((L17-K18+MAX(0,-(K5-C18-D18)))*(1+B18))*(1-'P-Parametri'!$B$32)</f>
        <v>583045.92477774899</v>
      </c>
      <c r="M18" s="10">
        <f>IF(L17&lt;=0,M17,M17*(1-K18/L17))+MAX(0,-(K5-C18-D18))</f>
        <v>332002.50612882065</v>
      </c>
      <c r="N18" s="10">
        <f>MAX(0,(N5-C18-D18))/(1-'P-Parametri'!$B$31*MAX(0,IF(O17&lt;=0,0,(O17-P17)/O17)))</f>
        <v>38342.420064524355</v>
      </c>
      <c r="O18" s="10">
        <f>((O17-N18+MAX(0,-(N5-C18-D18)))*(1+B18))*(1-'P-Parametri'!$B$32)</f>
        <v>583045.92477774888</v>
      </c>
      <c r="P18" s="10">
        <f>IF(O17&lt;=0,P17,P17*(1-N18/O17))+MAX(0,-(N5-C18-D18))</f>
        <v>332002.50612882065</v>
      </c>
      <c r="Q18" s="10">
        <f>MAX(0,(Q5-C18-D18))/(1-'P-Parametri'!$B$31*MAX(0,IF(R17&lt;=0,0,(R17-S17)/R17)))</f>
        <v>38342.420064524355</v>
      </c>
      <c r="R18" s="10">
        <f>((R17-Q18+MAX(0,-(Q5-C18-D18)))*(1+B18))*(1-'P-Parametri'!$B$32)</f>
        <v>583045.92477774888</v>
      </c>
      <c r="S18" s="10">
        <f>IF(R17&lt;=0,S17,S17*(1-Q18/R17))+MAX(0,-(Q5-C18-D18))</f>
        <v>332002.50612882065</v>
      </c>
      <c r="T18" s="10">
        <f>MAX(0,(T5-C18-D18))/(1-'P-Parametri'!$B$31*MAX(0,IF(U17&lt;=0,0,(U17-V17)/U17)))</f>
        <v>38342.420064524355</v>
      </c>
      <c r="U18" s="10">
        <f>((U17-T18+MAX(0,-(T5-C18-D18)))*(1+B18))*(1-'P-Parametri'!$B$32)</f>
        <v>583045.92477774888</v>
      </c>
      <c r="V18" s="10">
        <f>IF(U17&lt;=0,V17,V17*(1-T18/U17))+MAX(0,-(T5-C18-D18))</f>
        <v>332002.50612882065</v>
      </c>
    </row>
    <row r="19" spans="1:22">
      <c r="A19" s="9">
        <f t="shared" si="0"/>
        <v>12</v>
      </c>
      <c r="B19" s="12">
        <f>IF($A19='P-Parametri'!$B$47,'P-Parametri'!$B$34,IF($A19='P-Parametri'!$B$48,'P-Parametri'!$C$34,'P-Parametri'!$B$52))</f>
        <v>0.03</v>
      </c>
      <c r="C19" s="10">
        <f>IF($A19&lt;='1-Input'!$B$26,0,IF($A19='1-Input'!$B$26+1,('1-Input'!$B$23+'7-Rientro'!$D$8)*'1-Input'!$B$27,'1-Input'!$B$23+'7-Rientro'!$D$8))</f>
        <v>0</v>
      </c>
      <c r="D19" s="10">
        <f>IF(AND($A19&gt;=1,$A19&lt;1+'1-Input'!$B$12),'7-Rientro'!$C$8,0)</f>
        <v>0</v>
      </c>
      <c r="E19" s="10">
        <f>MAX(0,(E5-C19-D19))/(1-'P-Parametri'!$B$31*MAX(0,IF(F18&lt;=0,0,(F18-G18)/F18)))</f>
        <v>29390.197164438043</v>
      </c>
      <c r="F19" s="10">
        <f>((F18-E19+MAX(0,-(E5-C19-D19)))*(1+B19))*(1-'P-Parametri'!$B$32)</f>
        <v>687612.61568572512</v>
      </c>
      <c r="G19" s="10">
        <f>IF(F18&lt;=0,G18,G18*(1-E19/F18))+MAX(0,-(E5-C19-D19))</f>
        <v>380903.24098585168</v>
      </c>
      <c r="H19" s="10">
        <f>MAX(0,(H5-C19-D19))/(1-'P-Parametri'!$B$31*MAX(0,IF(I18&lt;=0,0,(I18-J18)/I18)))</f>
        <v>34288.563358511048</v>
      </c>
      <c r="I19" s="10">
        <f>((I18-H19+MAX(0,-(H5-C19-D19)))*(1+B19))*(1-'P-Parametri'!$B$32)</f>
        <v>619012.86461226165</v>
      </c>
      <c r="J19" s="10">
        <f>IF(I18&lt;=0,J18,J18*(1-H19/I18))+MAX(0,-(H5-C19-D19))</f>
        <v>342902.38568064925</v>
      </c>
      <c r="K19" s="10">
        <f>MAX(0,(K5-C19-D19))/(1-'P-Parametri'!$B$31*MAX(0,IF(L18&lt;=0,0,(L18-M18)/L18)))</f>
        <v>38521.019409034554</v>
      </c>
      <c r="L19" s="10">
        <f>((L18-K19+MAX(0,-(K5-C19-D19)))*(1+B19))*(1-'P-Parametri'!$B$32)</f>
        <v>559738.93122471648</v>
      </c>
      <c r="M19" s="10">
        <f>IF(L18&lt;=0,M18,M18*(1-K19/L18))+MAX(0,-(K5-C19-D19))</f>
        <v>310067.57023622957</v>
      </c>
      <c r="N19" s="10">
        <f>MAX(0,(N5-C19-D19))/(1-'P-Parametri'!$B$31*MAX(0,IF(O18&lt;=0,0,(O18-P18)/O18)))</f>
        <v>38521.019409034554</v>
      </c>
      <c r="O19" s="10">
        <f>((O18-N19+MAX(0,-(N5-C19-D19)))*(1+B19))*(1-'P-Parametri'!$B$32)</f>
        <v>559738.93122471636</v>
      </c>
      <c r="P19" s="10">
        <f>IF(O18&lt;=0,P18,P18*(1-N19/O18))+MAX(0,-(N5-C19-D19))</f>
        <v>310067.57023622957</v>
      </c>
      <c r="Q19" s="10">
        <f>MAX(0,(Q5-C19-D19))/(1-'P-Parametri'!$B$31*MAX(0,IF(R18&lt;=0,0,(R18-S18)/R18)))</f>
        <v>38521.019409034554</v>
      </c>
      <c r="R19" s="10">
        <f>((R18-Q19+MAX(0,-(Q5-C19-D19)))*(1+B19))*(1-'P-Parametri'!$B$32)</f>
        <v>559738.93122471636</v>
      </c>
      <c r="S19" s="10">
        <f>IF(R18&lt;=0,S18,S18*(1-Q19/R18))+MAX(0,-(Q5-C19-D19))</f>
        <v>310067.57023622957</v>
      </c>
      <c r="T19" s="10">
        <f>MAX(0,(T5-C19-D19))/(1-'P-Parametri'!$B$31*MAX(0,IF(U18&lt;=0,0,(U18-V18)/U18)))</f>
        <v>38521.019409034554</v>
      </c>
      <c r="U19" s="10">
        <f>((U18-T19+MAX(0,-(T5-C19-D19)))*(1+B19))*(1-'P-Parametri'!$B$32)</f>
        <v>559738.93122471636</v>
      </c>
      <c r="V19" s="10">
        <f>IF(U18&lt;=0,V18,V18*(1-T19/U18))+MAX(0,-(T5-C19-D19))</f>
        <v>310067.57023622957</v>
      </c>
    </row>
    <row r="20" spans="1:22">
      <c r="A20" s="9">
        <f t="shared" si="0"/>
        <v>13</v>
      </c>
      <c r="B20" s="12">
        <f>IF($A20='P-Parametri'!$B$47,'P-Parametri'!$B$34,IF($A20='P-Parametri'!$B$48,'P-Parametri'!$C$34,'P-Parametri'!$B$52))</f>
        <v>0.03</v>
      </c>
      <c r="C20" s="10">
        <f>IF($A20&lt;='1-Input'!$B$26,0,IF($A20='1-Input'!$B$26+1,('1-Input'!$B$23+'7-Rientro'!$D$8)*'1-Input'!$B$27,'1-Input'!$B$23+'7-Rientro'!$D$8))</f>
        <v>0</v>
      </c>
      <c r="D20" s="10">
        <f>IF(AND($A20&gt;=1,$A20&lt;1+'1-Input'!$B$12),'7-Rientro'!$C$8,0)</f>
        <v>0</v>
      </c>
      <c r="E20" s="10">
        <f>MAX(0,(E5-C20-D20))/(1-'P-Parametri'!$B$31*MAX(0,IF(F19&lt;=0,0,(F19-G19)/F19)))</f>
        <v>29523.982190774001</v>
      </c>
      <c r="F20" s="10">
        <f>((F19-E20+MAX(0,-(E5-C20-D20)))*(1+B20))*(1-'P-Parametri'!$B$32)</f>
        <v>676475.62991480005</v>
      </c>
      <c r="G20" s="10">
        <f>IF(F19&lt;=0,G19,G19*(1-E20/F19))+MAX(0,-(E5-C20-D20))</f>
        <v>364548.42106728535</v>
      </c>
      <c r="H20" s="10">
        <f>MAX(0,(H5-C20-D20))/(1-'P-Parametri'!$B$31*MAX(0,IF(I19&lt;=0,0,(I19-J19)/I19)))</f>
        <v>34444.64588923633</v>
      </c>
      <c r="I20" s="10">
        <f>((I19-H20+MAX(0,-(H5-C20-D20)))*(1+B20))*(1-'P-Parametri'!$B$32)</f>
        <v>600901.05475414661</v>
      </c>
      <c r="J20" s="10">
        <f>IF(I19&lt;=0,J19,J19*(1-H20/I19))+MAX(0,-(H5-C20-D20))</f>
        <v>323821.76244232192</v>
      </c>
      <c r="K20" s="10">
        <f>MAX(0,(K5-C20-D20))/(1-'P-Parametri'!$B$31*MAX(0,IF(L19&lt;=0,0,(L19-M19)/L19)))</f>
        <v>38696.368201942998</v>
      </c>
      <c r="L20" s="10">
        <f>((L19-K20+MAX(0,-(K5-C20-D20)))*(1+B20))*(1-'P-Parametri'!$B$32)</f>
        <v>535600.4922336298</v>
      </c>
      <c r="M20" s="10">
        <f>IF(L19&lt;=0,M19,M19*(1-K20/L19))+MAX(0,-(K5-C20-D20))</f>
        <v>288631.70398499334</v>
      </c>
      <c r="N20" s="10">
        <f>MAX(0,(N5-C20-D20))/(1-'P-Parametri'!$B$31*MAX(0,IF(O19&lt;=0,0,(O19-P19)/O19)))</f>
        <v>38696.368201943005</v>
      </c>
      <c r="O20" s="10">
        <f>((O19-N20+MAX(0,-(N5-C20-D20)))*(1+B20))*(1-'P-Parametri'!$B$32)</f>
        <v>535600.49223362969</v>
      </c>
      <c r="P20" s="10">
        <f>IF(O19&lt;=0,P19,P19*(1-N20/O19))+MAX(0,-(N5-C20-D20))</f>
        <v>288631.70398499328</v>
      </c>
      <c r="Q20" s="10">
        <f>MAX(0,(Q5-C20-D20))/(1-'P-Parametri'!$B$31*MAX(0,IF(R19&lt;=0,0,(R19-S19)/R19)))</f>
        <v>38696.368201943005</v>
      </c>
      <c r="R20" s="10">
        <f>((R19-Q20+MAX(0,-(Q5-C20-D20)))*(1+B20))*(1-'P-Parametri'!$B$32)</f>
        <v>535600.49223362969</v>
      </c>
      <c r="S20" s="10">
        <f>IF(R19&lt;=0,S19,S19*(1-Q20/R19))+MAX(0,-(Q5-C20-D20))</f>
        <v>288631.70398499328</v>
      </c>
      <c r="T20" s="10">
        <f>MAX(0,(T5-C20-D20))/(1-'P-Parametri'!$B$31*MAX(0,IF(U19&lt;=0,0,(U19-V19)/U19)))</f>
        <v>38696.368201943005</v>
      </c>
      <c r="U20" s="10">
        <f>((U19-T20+MAX(0,-(T5-C20-D20)))*(1+B20))*(1-'P-Parametri'!$B$32)</f>
        <v>535600.49223362969</v>
      </c>
      <c r="V20" s="10">
        <f>IF(U19&lt;=0,V19,V19*(1-T20/U19))+MAX(0,-(T5-C20-D20))</f>
        <v>288631.70398499328</v>
      </c>
    </row>
    <row r="21" spans="1:22">
      <c r="A21" s="9">
        <f t="shared" si="0"/>
        <v>14</v>
      </c>
      <c r="B21" s="12">
        <f>IF($A21='P-Parametri'!$B$47,'P-Parametri'!$B$34,IF($A21='P-Parametri'!$B$48,'P-Parametri'!$C$34,'P-Parametri'!$B$52))</f>
        <v>0.03</v>
      </c>
      <c r="C21" s="10">
        <f>IF($A21&lt;='1-Input'!$B$26,0,IF($A21='1-Input'!$B$26+1,('1-Input'!$B$23+'7-Rientro'!$D$8)*'1-Input'!$B$27,'1-Input'!$B$23+'7-Rientro'!$D$8))</f>
        <v>0</v>
      </c>
      <c r="D21" s="10">
        <f>IF(AND($A21&gt;=1,$A21&lt;1+'1-Input'!$B$12),'7-Rientro'!$C$8,0)</f>
        <v>0</v>
      </c>
      <c r="E21" s="10">
        <f>MAX(0,(E5-C21-D21))/(1-'P-Parametri'!$B$31*MAX(0,IF(F20&lt;=0,0,(F20-G20)/F20)))</f>
        <v>29655.304840084562</v>
      </c>
      <c r="F21" s="10">
        <f>((F20-E21+MAX(0,-(E5-C21-D21)))*(1+B21))*(1-'P-Parametri'!$B$32)</f>
        <v>664892.48495730315</v>
      </c>
      <c r="G21" s="10">
        <f>IF(F20&lt;=0,G20,G20*(1-E21/F20))+MAX(0,-(E5-C21-D21))</f>
        <v>348567.36561214138</v>
      </c>
      <c r="H21" s="10">
        <f>MAX(0,(H5-C21-D21))/(1-'P-Parametri'!$B$31*MAX(0,IF(I20&lt;=0,0,(I20-J20)/I20)))</f>
        <v>34597.855646765325</v>
      </c>
      <c r="I21" s="10">
        <f>((I20-H21+MAX(0,-(H5-C21-D21)))*(1+B21))*(1-'P-Parametri'!$B$32)</f>
        <v>582125.71049044153</v>
      </c>
      <c r="J21" s="10">
        <f>IF(I20&lt;=0,J20,J20*(1-H21/I20))+MAX(0,-(H5-C21-D21))</f>
        <v>305177.19774465403</v>
      </c>
      <c r="K21" s="10">
        <f>MAX(0,(K5-C21-D21))/(1-'P-Parametri'!$B$31*MAX(0,IF(L20&lt;=0,0,(L20-M20)/L20)))</f>
        <v>38868.489616938437</v>
      </c>
      <c r="L21" s="10">
        <f>((L20-K21+MAX(0,-(K5-C21-D21)))*(1+B21))*(1-'P-Parametri'!$B$32)</f>
        <v>510610.69476980169</v>
      </c>
      <c r="M21" s="10">
        <f>IF(L20&lt;=0,M20,M20*(1-K21/L20))+MAX(0,-(K5-C21-D21))</f>
        <v>267685.72176105174</v>
      </c>
      <c r="N21" s="10">
        <f>MAX(0,(N5-C21-D21))/(1-'P-Parametri'!$B$31*MAX(0,IF(O20&lt;=0,0,(O20-P20)/O20)))</f>
        <v>38868.489616938445</v>
      </c>
      <c r="O21" s="10">
        <f>((O20-N21+MAX(0,-(N5-C21-D21)))*(1+B21))*(1-'P-Parametri'!$B$32)</f>
        <v>510610.69476980157</v>
      </c>
      <c r="P21" s="10">
        <f>IF(O20&lt;=0,P20,P20*(1-N21/O20))+MAX(0,-(N5-C21-D21))</f>
        <v>267685.72176105174</v>
      </c>
      <c r="Q21" s="10">
        <f>MAX(0,(Q5-C21-D21))/(1-'P-Parametri'!$B$31*MAX(0,IF(R20&lt;=0,0,(R20-S20)/R20)))</f>
        <v>38868.489616938445</v>
      </c>
      <c r="R21" s="10">
        <f>((R20-Q21+MAX(0,-(Q5-C21-D21)))*(1+B21))*(1-'P-Parametri'!$B$32)</f>
        <v>510610.69476980157</v>
      </c>
      <c r="S21" s="10">
        <f>IF(R20&lt;=0,S20,S20*(1-Q21/R20))+MAX(0,-(Q5-C21-D21))</f>
        <v>267685.72176105174</v>
      </c>
      <c r="T21" s="10">
        <f>MAX(0,(T5-C21-D21))/(1-'P-Parametri'!$B$31*MAX(0,IF(U20&lt;=0,0,(U20-V20)/U20)))</f>
        <v>38868.489616938445</v>
      </c>
      <c r="U21" s="10">
        <f>((U20-T21+MAX(0,-(T5-C21-D21)))*(1+B21))*(1-'P-Parametri'!$B$32)</f>
        <v>510610.69476980157</v>
      </c>
      <c r="V21" s="10">
        <f>IF(U20&lt;=0,V20,V20*(1-T21/U20))+MAX(0,-(T5-C21-D21))</f>
        <v>267685.72176105174</v>
      </c>
    </row>
    <row r="22" spans="1:22">
      <c r="A22" s="9">
        <f t="shared" si="0"/>
        <v>15</v>
      </c>
      <c r="B22" s="12">
        <f>IF($A22='P-Parametri'!$B$47,'P-Parametri'!$B$34,IF($A22='P-Parametri'!$B$48,'P-Parametri'!$C$34,'P-Parametri'!$B$52))</f>
        <v>0.03</v>
      </c>
      <c r="C22" s="10">
        <f>IF($A22&lt;='1-Input'!$B$26,0,IF($A22='1-Input'!$B$26+1,('1-Input'!$B$23+'7-Rientro'!$D$8)*'1-Input'!$B$27,'1-Input'!$B$23+'7-Rientro'!$D$8))</f>
        <v>0</v>
      </c>
      <c r="D22" s="10">
        <f>IF(AND($A22&gt;=1,$A22&lt;1+'1-Input'!$B$12),'7-Rientro'!$C$8,0)</f>
        <v>0</v>
      </c>
      <c r="E22" s="10">
        <f>MAX(0,(E5-C22-D22))/(1-'P-Parametri'!$B$31*MAX(0,IF(F21&lt;=0,0,(F21-G21)/F21)))</f>
        <v>29784.183983495368</v>
      </c>
      <c r="F22" s="10">
        <f>((F21-E22+MAX(0,-(E5-C22-D22)))*(1+B22))*(1-'P-Parametri'!$B$32)</f>
        <v>652853.22690301598</v>
      </c>
      <c r="G22" s="10">
        <f>IF(F21&lt;=0,G21,G21*(1-E22/F21))+MAX(0,-(E5-C22-D22))</f>
        <v>332953.12002670515</v>
      </c>
      <c r="H22" s="10">
        <f>MAX(0,(H5-C22-D22))/(1-'P-Parametri'!$B$31*MAX(0,IF(I21&lt;=0,0,(I21-J21)/I21)))</f>
        <v>34748.214647411267</v>
      </c>
      <c r="I22" s="10">
        <f>((I21-H22+MAX(0,-(H5-C22-D22)))*(1+B22))*(1-'P-Parametri'!$B$32)</f>
        <v>562671.22307688463</v>
      </c>
      <c r="J22" s="10">
        <f>IF(I21&lt;=0,J21,J21*(1-H22/I21))+MAX(0,-(H5-C22-D22))</f>
        <v>286960.5778949784</v>
      </c>
      <c r="K22" s="10">
        <f>MAX(0,(K5-C22-D22))/(1-'P-Parametri'!$B$31*MAX(0,IF(L21&lt;=0,0,(L21-M21)/L21)))</f>
        <v>39037.40838794806</v>
      </c>
      <c r="L22" s="10">
        <f>((L21-K22+MAX(0,-(K5-C22-D22)))*(1+B22))*(1-'P-Parametri'!$B$32)</f>
        <v>484749.04400336265</v>
      </c>
      <c r="M22" s="10">
        <f>IF(L21&lt;=0,M21,M21*(1-K22/L21))+MAX(0,-(K5-C22-D22))</f>
        <v>247220.5083469068</v>
      </c>
      <c r="N22" s="10">
        <f>MAX(0,(N5-C22-D22))/(1-'P-Parametri'!$B$31*MAX(0,IF(O21&lt;=0,0,(O21-P21)/O21)))</f>
        <v>39037.408387948068</v>
      </c>
      <c r="O22" s="10">
        <f>((O21-N22+MAX(0,-(N5-C22-D22)))*(1+B22))*(1-'P-Parametri'!$B$32)</f>
        <v>484749.04400336253</v>
      </c>
      <c r="P22" s="10">
        <f>IF(O21&lt;=0,P21,P21*(1-N22/O21))+MAX(0,-(N5-C22-D22))</f>
        <v>247220.5083469068</v>
      </c>
      <c r="Q22" s="10">
        <f>MAX(0,(Q5-C22-D22))/(1-'P-Parametri'!$B$31*MAX(0,IF(R21&lt;=0,0,(R21-S21)/R21)))</f>
        <v>39037.408387948068</v>
      </c>
      <c r="R22" s="10">
        <f>((R21-Q22+MAX(0,-(Q5-C22-D22)))*(1+B22))*(1-'P-Parametri'!$B$32)</f>
        <v>484749.04400336253</v>
      </c>
      <c r="S22" s="10">
        <f>IF(R21&lt;=0,S21,S21*(1-Q22/R21))+MAX(0,-(Q5-C22-D22))</f>
        <v>247220.5083469068</v>
      </c>
      <c r="T22" s="10">
        <f>MAX(0,(T5-C22-D22))/(1-'P-Parametri'!$B$31*MAX(0,IF(U21&lt;=0,0,(U21-V21)/U21)))</f>
        <v>39037.408387948068</v>
      </c>
      <c r="U22" s="10">
        <f>((U21-T22+MAX(0,-(T5-C22-D22)))*(1+B22))*(1-'P-Parametri'!$B$32)</f>
        <v>484749.04400336253</v>
      </c>
      <c r="V22" s="10">
        <f>IF(U21&lt;=0,V21,V21*(1-T22/U21))+MAX(0,-(T5-C22-D22))</f>
        <v>247220.5083469068</v>
      </c>
    </row>
    <row r="23" spans="1:22">
      <c r="A23" s="9">
        <f t="shared" si="0"/>
        <v>16</v>
      </c>
      <c r="B23" s="12">
        <f>IF($A23='P-Parametri'!$B$47,'P-Parametri'!$B$34,IF($A23='P-Parametri'!$B$48,'P-Parametri'!$C$34,'P-Parametri'!$B$52))</f>
        <v>0.03</v>
      </c>
      <c r="C23" s="10">
        <f>IF($A23&lt;='1-Input'!$B$26,0,IF($A23='1-Input'!$B$26+1,('1-Input'!$B$23+'7-Rientro'!$D$8)*'1-Input'!$B$27,'1-Input'!$B$23+'7-Rientro'!$D$8))</f>
        <v>0</v>
      </c>
      <c r="D23" s="10">
        <f>IF(AND($A23&gt;=1,$A23&lt;1+'1-Input'!$B$12),'7-Rientro'!$C$8,0)</f>
        <v>0</v>
      </c>
      <c r="E23" s="10">
        <f>MAX(0,(E5-C23-D23))/(1-'P-Parametri'!$B$31*MAX(0,IF(F22&lt;=0,0,(F22-G22)/F22)))</f>
        <v>29910.639617234392</v>
      </c>
      <c r="F23" s="10">
        <f>((F22-E23+MAX(0,-(E5-C23-D23)))*(1+B23))*(1-'P-Parametri'!$B$32)</f>
        <v>640347.60317454638</v>
      </c>
      <c r="G23" s="10">
        <f>IF(F22&lt;=0,G22,G22*(1-E23/F22))+MAX(0,-(E5-C23-D23))</f>
        <v>317698.78662960301</v>
      </c>
      <c r="H23" s="10">
        <f>MAX(0,(H5-C23-D23))/(1-'P-Parametri'!$B$31*MAX(0,IF(I22&lt;=0,0,(I22-J22)/I22)))</f>
        <v>34895.74622010679</v>
      </c>
      <c r="I23" s="10">
        <f>((I22-H23+MAX(0,-(H5-C23-D23)))*(1+B23))*(1-'P-Parametri'!$B$32)</f>
        <v>542521.52368015621</v>
      </c>
      <c r="J23" s="10">
        <f>IF(I22&lt;=0,J22,J22*(1-H23/I22))+MAX(0,-(H5-C23-D23))</f>
        <v>269163.85559835925</v>
      </c>
      <c r="K23" s="10">
        <f>MAX(0,(K5-C23-D23))/(1-'P-Parametri'!$B$31*MAX(0,IF(L22&lt;=0,0,(L22-M22)/L22)))</f>
        <v>39203.15072354344</v>
      </c>
      <c r="L23" s="10">
        <f>((L22-K23+MAX(0,-(K5-C23-D23)))*(1+B23))*(1-'P-Parametri'!$B$32)</f>
        <v>457994.44553805742</v>
      </c>
      <c r="M23" s="10">
        <f>IF(L22&lt;=0,M22,M22*(1-K23/L22))+MAX(0,-(K5-C23-D23))</f>
        <v>227227.02311868718</v>
      </c>
      <c r="N23" s="10">
        <f>MAX(0,(N5-C23-D23))/(1-'P-Parametri'!$B$31*MAX(0,IF(O22&lt;=0,0,(O22-P22)/O22)))</f>
        <v>39203.150723543447</v>
      </c>
      <c r="O23" s="10">
        <f>((O22-N23+MAX(0,-(N5-C23-D23)))*(1+B23))*(1-'P-Parametri'!$B$32)</f>
        <v>457994.44553805731</v>
      </c>
      <c r="P23" s="10">
        <f>IF(O22&lt;=0,P22,P22*(1-N23/O22))+MAX(0,-(N5-C23-D23))</f>
        <v>227227.02311868718</v>
      </c>
      <c r="Q23" s="10">
        <f>MAX(0,(Q5-C23-D23))/(1-'P-Parametri'!$B$31*MAX(0,IF(R22&lt;=0,0,(R22-S22)/R22)))</f>
        <v>39203.150723543447</v>
      </c>
      <c r="R23" s="10">
        <f>((R22-Q23+MAX(0,-(Q5-C23-D23)))*(1+B23))*(1-'P-Parametri'!$B$32)</f>
        <v>457994.44553805731</v>
      </c>
      <c r="S23" s="10">
        <f>IF(R22&lt;=0,S22,S22*(1-Q23/R22))+MAX(0,-(Q5-C23-D23))</f>
        <v>227227.02311868718</v>
      </c>
      <c r="T23" s="10">
        <f>MAX(0,(T5-C23-D23))/(1-'P-Parametri'!$B$31*MAX(0,IF(U22&lt;=0,0,(U22-V22)/U22)))</f>
        <v>39203.150723543447</v>
      </c>
      <c r="U23" s="10">
        <f>((U22-T23+MAX(0,-(T5-C23-D23)))*(1+B23))*(1-'P-Parametri'!$B$32)</f>
        <v>457994.44553805731</v>
      </c>
      <c r="V23" s="10">
        <f>IF(U22&lt;=0,V22,V22*(1-T23/U22))+MAX(0,-(T5-C23-D23))</f>
        <v>227227.02311868718</v>
      </c>
    </row>
    <row r="24" spans="1:22">
      <c r="A24" s="9">
        <f t="shared" si="0"/>
        <v>17</v>
      </c>
      <c r="B24" s="12">
        <f>IF($A24='P-Parametri'!$B$47,'P-Parametri'!$B$34,IF($A24='P-Parametri'!$B$48,'P-Parametri'!$C$34,'P-Parametri'!$B$52))</f>
        <v>0.03</v>
      </c>
      <c r="C24" s="10">
        <f>IF($A24&lt;='1-Input'!$B$26,0,IF($A24='1-Input'!$B$26+1,('1-Input'!$B$23+'7-Rientro'!$D$8)*'1-Input'!$B$27,'1-Input'!$B$23+'7-Rientro'!$D$8))</f>
        <v>0</v>
      </c>
      <c r="D24" s="10">
        <f>IF(AND($A24&gt;=1,$A24&lt;1+'1-Input'!$B$12),'7-Rientro'!$C$8,0)</f>
        <v>0</v>
      </c>
      <c r="E24" s="10">
        <f>MAX(0,(E5-C24-D24))/(1-'P-Parametri'!$B$31*MAX(0,IF(F23&lt;=0,0,(F23-G23)/F23)))</f>
        <v>30034.692798143074</v>
      </c>
      <c r="F24" s="10">
        <f>((F23-E24+MAX(0,-(E5-C24-D24)))*(1+B24))*(1-'P-Parametri'!$B$32)</f>
        <v>627365.0530923201</v>
      </c>
      <c r="G24" s="10">
        <f>IF(F23&lt;=0,G23,G23*(1-E24/F23))+MAX(0,-(E5-C24-D24))</f>
        <v>302797.52767047175</v>
      </c>
      <c r="H24" s="10">
        <f>MAX(0,(H5-C24-D24))/(1-'P-Parametri'!$B$31*MAX(0,IF(I23&lt;=0,0,(I23-J23)/I23)))</f>
        <v>35040.474931166922</v>
      </c>
      <c r="I24" s="10">
        <f>((I23-H24+MAX(0,-(H5-C24-D24)))*(1+B24))*(1-'P-Parametri'!$B$32)</f>
        <v>521660.06925103604</v>
      </c>
      <c r="J24" s="10">
        <f>IF(I23&lt;=0,J23,J23*(1-H24/I23))+MAX(0,-(H5-C24-D24))</f>
        <v>251779.05347937279</v>
      </c>
      <c r="K24" s="10">
        <f>MAX(0,(K5-C24-D24))/(1-'P-Parametri'!$B$31*MAX(0,IF(L23&lt;=0,0,(L23-M23)/L23)))</f>
        <v>39365.744222416535</v>
      </c>
      <c r="L24" s="10">
        <f>((L23-K24+MAX(0,-(K5-C24-D24)))*(1+B24))*(1-'P-Parametri'!$B$32)</f>
        <v>430325.18723039993</v>
      </c>
      <c r="M24" s="10">
        <f>IF(L23&lt;=0,M23,M23*(1-K24/L23))+MAX(0,-(K5-C24-D24))</f>
        <v>207696.30400264481</v>
      </c>
      <c r="N24" s="10">
        <f>MAX(0,(N5-C24-D24))/(1-'P-Parametri'!$B$31*MAX(0,IF(O23&lt;=0,0,(O23-P23)/O23)))</f>
        <v>39365.744222416535</v>
      </c>
      <c r="O24" s="10">
        <f>((O23-N24+MAX(0,-(N5-C24-D24)))*(1+B24))*(1-'P-Parametri'!$B$32)</f>
        <v>430325.18723039981</v>
      </c>
      <c r="P24" s="10">
        <f>IF(O23&lt;=0,P23,P23*(1-N24/O23))+MAX(0,-(N5-C24-D24))</f>
        <v>207696.30400264481</v>
      </c>
      <c r="Q24" s="10">
        <f>MAX(0,(Q5-C24-D24))/(1-'P-Parametri'!$B$31*MAX(0,IF(R23&lt;=0,0,(R23-S23)/R23)))</f>
        <v>39365.744222416535</v>
      </c>
      <c r="R24" s="10">
        <f>((R23-Q24+MAX(0,-(Q5-C24-D24)))*(1+B24))*(1-'P-Parametri'!$B$32)</f>
        <v>430325.18723039981</v>
      </c>
      <c r="S24" s="10">
        <f>IF(R23&lt;=0,S23,S23*(1-Q24/R23))+MAX(0,-(Q5-C24-D24))</f>
        <v>207696.30400264481</v>
      </c>
      <c r="T24" s="10">
        <f>MAX(0,(T5-C24-D24))/(1-'P-Parametri'!$B$31*MAX(0,IF(U23&lt;=0,0,(U23-V23)/U23)))</f>
        <v>39365.744222416535</v>
      </c>
      <c r="U24" s="10">
        <f>((U23-T24+MAX(0,-(T5-C24-D24)))*(1+B24))*(1-'P-Parametri'!$B$32)</f>
        <v>430325.18723039981</v>
      </c>
      <c r="V24" s="10">
        <f>IF(U23&lt;=0,V23,V23*(1-T24/U23))+MAX(0,-(T5-C24-D24))</f>
        <v>207696.30400264481</v>
      </c>
    </row>
    <row r="25" spans="1:22">
      <c r="A25" s="9">
        <f t="shared" si="0"/>
        <v>18</v>
      </c>
      <c r="B25" s="12">
        <f>IF($A25='P-Parametri'!$B$47,'P-Parametri'!$B$34,IF($A25='P-Parametri'!$B$48,'P-Parametri'!$C$34,'P-Parametri'!$B$52))</f>
        <v>0.03</v>
      </c>
      <c r="C25" s="10">
        <f>IF($A25&lt;='1-Input'!$B$26,0,IF($A25='1-Input'!$B$26+1,('1-Input'!$B$23+'7-Rientro'!$D$8)*'1-Input'!$B$27,'1-Input'!$B$23+'7-Rientro'!$D$8))</f>
        <v>0</v>
      </c>
      <c r="D25" s="10">
        <f>IF(AND($A25&gt;=1,$A25&lt;1+'1-Input'!$B$12),'7-Rientro'!$C$8,0)</f>
        <v>0</v>
      </c>
      <c r="E25" s="10">
        <f>MAX(0,(E5-C25-D25))/(1-'P-Parametri'!$B$31*MAX(0,IF(F24&lt;=0,0,(F24-G24)/F24)))</f>
        <v>30156.365580121394</v>
      </c>
      <c r="F25" s="10">
        <f>((F24-E25+MAX(0,-(E5-C25-D25)))*(1+B25))*(1-'P-Parametri'!$B$32)</f>
        <v>613894.69824128959</v>
      </c>
      <c r="G25" s="10">
        <f>IF(F24&lt;=0,G24,G24*(1-E25/F24))+MAX(0,-(E5-C25-D25))</f>
        <v>288242.5681677403</v>
      </c>
      <c r="H25" s="10">
        <f>MAX(0,(H5-C25-D25))/(1-'P-Parametri'!$B$31*MAX(0,IF(I24&lt;=0,0,(I24-J24)/I24)))</f>
        <v>35182.426510141624</v>
      </c>
      <c r="I25" s="10">
        <f>((I24-H25+MAX(0,-(H5-C25-D25)))*(1+B25))*(1-'P-Parametri'!$B$32)</f>
        <v>500069.82807907503</v>
      </c>
      <c r="J25" s="10">
        <f>IF(I24&lt;=0,J24,J24*(1-H25/I24))+MAX(0,-(H5-C25-D25))</f>
        <v>234798.26739285278</v>
      </c>
      <c r="K25" s="10">
        <f>MAX(0,(K5-C25-D25))/(1-'P-Parametri'!$B$31*MAX(0,IF(L24&lt;=0,0,(L24-M24)/L24)))</f>
        <v>39525.217790079732</v>
      </c>
      <c r="L25" s="10">
        <f>((L24-K25+MAX(0,-(K5-C25-D25)))*(1+B25))*(1-'P-Parametri'!$B$32)</f>
        <v>401718.92058648274</v>
      </c>
      <c r="M25" s="10">
        <f>IF(L24&lt;=0,M24,M24*(1-K25/L24))+MAX(0,-(K5-C25-D25))</f>
        <v>188619.47119456696</v>
      </c>
      <c r="N25" s="10">
        <f>MAX(0,(N5-C25-D25))/(1-'P-Parametri'!$B$31*MAX(0,IF(O24&lt;=0,0,(O24-P24)/O24)))</f>
        <v>39525.217790079747</v>
      </c>
      <c r="O25" s="10">
        <f>((O24-N25+MAX(0,-(N5-C25-D25)))*(1+B25))*(1-'P-Parametri'!$B$32)</f>
        <v>401718.92058648256</v>
      </c>
      <c r="P25" s="10">
        <f>IF(O24&lt;=0,P24,P24*(1-N25/O24))+MAX(0,-(N5-C25-D25))</f>
        <v>188619.47119456693</v>
      </c>
      <c r="Q25" s="10">
        <f>MAX(0,(Q5-C25-D25))/(1-'P-Parametri'!$B$31*MAX(0,IF(R24&lt;=0,0,(R24-S24)/R24)))</f>
        <v>39525.217790079747</v>
      </c>
      <c r="R25" s="10">
        <f>((R24-Q25+MAX(0,-(Q5-C25-D25)))*(1+B25))*(1-'P-Parametri'!$B$32)</f>
        <v>401718.92058648256</v>
      </c>
      <c r="S25" s="10">
        <f>IF(R24&lt;=0,S24,S24*(1-Q25/R24))+MAX(0,-(Q5-C25-D25))</f>
        <v>188619.47119456693</v>
      </c>
      <c r="T25" s="10">
        <f>MAX(0,(T5-C25-D25))/(1-'P-Parametri'!$B$31*MAX(0,IF(U24&lt;=0,0,(U24-V24)/U24)))</f>
        <v>39525.217790079747</v>
      </c>
      <c r="U25" s="10">
        <f>((U24-T25+MAX(0,-(T5-C25-D25)))*(1+B25))*(1-'P-Parametri'!$B$32)</f>
        <v>401718.92058648256</v>
      </c>
      <c r="V25" s="10">
        <f>IF(U24&lt;=0,V24,V24*(1-T25/U24))+MAX(0,-(T5-C25-D25))</f>
        <v>188619.47119456693</v>
      </c>
    </row>
    <row r="26" spans="1:22">
      <c r="A26" s="9">
        <f t="shared" si="0"/>
        <v>19</v>
      </c>
      <c r="B26" s="12">
        <f>IF($A26='P-Parametri'!$B$47,'P-Parametri'!$B$34,IF($A26='P-Parametri'!$B$48,'P-Parametri'!$C$34,'P-Parametri'!$B$52))</f>
        <v>0.03</v>
      </c>
      <c r="C26" s="10">
        <f>IF($A26&lt;='1-Input'!$B$26,0,IF($A26='1-Input'!$B$26+1,('1-Input'!$B$23+'7-Rientro'!$D$8)*'1-Input'!$B$27,'1-Input'!$B$23+'7-Rientro'!$D$8))</f>
        <v>5326.2408508064791</v>
      </c>
      <c r="D26" s="10">
        <f>IF(AND($A26&gt;=1,$A26&lt;1+'1-Input'!$B$12),'7-Rientro'!$C$8,0)</f>
        <v>0</v>
      </c>
      <c r="E26" s="10">
        <f>MAX(0,(E5-C26-D26))/(1-'P-Parametri'!$B$31*MAX(0,IF(F25&lt;=0,0,(F25-G25)/F25)))</f>
        <v>24097.306673052371</v>
      </c>
      <c r="F26" s="10">
        <f>((F25-E26+MAX(0,-(E5-C26-D26)))*(1+B26))*(1-'P-Parametri'!$B$32)</f>
        <v>606276.33068865375</v>
      </c>
      <c r="G26" s="10">
        <f>IF(F25&lt;=0,G25,G25*(1-E26/F25))+MAX(0,-(E5-C26-D26))</f>
        <v>276928.13658645272</v>
      </c>
      <c r="H26" s="10">
        <f>MAX(0,(H5-C26-D26))/(1-'P-Parametri'!$B$31*MAX(0,IF(I25&lt;=0,0,(I25-J25)/I25)))</f>
        <v>29143.253498321465</v>
      </c>
      <c r="I26" s="10">
        <f>((I25-H26+MAX(0,-(H5-C26-D26)))*(1+B26))*(1-'P-Parametri'!$B$32)</f>
        <v>484084.26307453983</v>
      </c>
      <c r="J26" s="10">
        <f>IF(I25&lt;=0,J25,J25*(1-H26/I25))+MAX(0,-(H5-C26-D26))</f>
        <v>221114.60754502341</v>
      </c>
      <c r="K26" s="10">
        <f>MAX(0,(K5-C26-D26))/(1-'P-Parametri'!$B$31*MAX(0,IF(L25&lt;=0,0,(L25-M25)/L25)))</f>
        <v>33503.227278369093</v>
      </c>
      <c r="L26" s="10">
        <f>((L25-K26+MAX(0,-(K5-C26-D26)))*(1+B26))*(1-'P-Parametri'!$B$32)</f>
        <v>378503.6397791424</v>
      </c>
      <c r="M26" s="10">
        <f>IF(L25&lt;=0,M25,M25*(1-K26/L25))+MAX(0,-(K5-C26-D26))</f>
        <v>172888.66866395294</v>
      </c>
      <c r="N26" s="10">
        <f>MAX(0,(N5-C26-D26))/(1-'P-Parametri'!$B$31*MAX(0,IF(O25&lt;=0,0,(O25-P25)/O25)))</f>
        <v>33503.227278369101</v>
      </c>
      <c r="O26" s="10">
        <f>((O25-N26+MAX(0,-(N5-C26-D26)))*(1+B26))*(1-'P-Parametri'!$B$32)</f>
        <v>378503.63977914222</v>
      </c>
      <c r="P26" s="10">
        <f>IF(O25&lt;=0,P25,P25*(1-N26/O25))+MAX(0,-(N5-C26-D26))</f>
        <v>172888.66866395291</v>
      </c>
      <c r="Q26" s="10">
        <f>MAX(0,(Q5-C26-D26))/(1-'P-Parametri'!$B$31*MAX(0,IF(R25&lt;=0,0,(R25-S25)/R25)))</f>
        <v>33503.227278369101</v>
      </c>
      <c r="R26" s="10">
        <f>((R25-Q26+MAX(0,-(Q5-C26-D26)))*(1+B26))*(1-'P-Parametri'!$B$32)</f>
        <v>378503.63977914222</v>
      </c>
      <c r="S26" s="10">
        <f>IF(R25&lt;=0,S25,S25*(1-Q26/R25))+MAX(0,-(Q5-C26-D26))</f>
        <v>172888.66866395291</v>
      </c>
      <c r="T26" s="10">
        <f>MAX(0,(T5-C26-D26))/(1-'P-Parametri'!$B$31*MAX(0,IF(U25&lt;=0,0,(U25-V25)/U25)))</f>
        <v>33503.227278369101</v>
      </c>
      <c r="U26" s="10">
        <f>((U25-T26+MAX(0,-(T5-C26-D26)))*(1+B26))*(1-'P-Parametri'!$B$32)</f>
        <v>378503.63977914222</v>
      </c>
      <c r="V26" s="10">
        <f>IF(U25&lt;=0,V25,V25*(1-T26/U25))+MAX(0,-(T5-C26-D26))</f>
        <v>172888.66866395291</v>
      </c>
    </row>
    <row r="27" spans="1:22">
      <c r="A27" s="9">
        <f t="shared" si="0"/>
        <v>20</v>
      </c>
      <c r="B27" s="12">
        <f>IF($A27='P-Parametri'!$B$47,'P-Parametri'!$B$34,IF($A27='P-Parametri'!$B$48,'P-Parametri'!$C$34,'P-Parametri'!$B$52))</f>
        <v>0.03</v>
      </c>
      <c r="C27" s="10">
        <f>IF($A27&lt;='1-Input'!$B$26,0,IF($A27='1-Input'!$B$26+1,('1-Input'!$B$23+'7-Rientro'!$D$8)*'1-Input'!$B$27,'1-Input'!$B$23+'7-Rientro'!$D$8))</f>
        <v>15978.722552419666</v>
      </c>
      <c r="D27" s="10">
        <f>IF(AND($A27&gt;=1,$A27&lt;1+'1-Input'!$B$12),'7-Rientro'!$C$8,0)</f>
        <v>0</v>
      </c>
      <c r="E27" s="10">
        <f>MAX(0,(E5-C27-D27))/(1-'P-Parametri'!$B$31*MAX(0,IF(F26&lt;=0,0,(F26-G26)/F26)))</f>
        <v>11785.922310682989</v>
      </c>
      <c r="F27" s="10">
        <f>((F26-E27+MAX(0,-(E5-C27-D27)))*(1+B27))*(1-'P-Parametri'!$B$32)</f>
        <v>611100.47038805124</v>
      </c>
      <c r="G27" s="10">
        <f>IF(F26&lt;=0,G26,G26*(1-E27/F26))+MAX(0,-(E5-C27-D27))</f>
        <v>271544.69451847224</v>
      </c>
      <c r="H27" s="10">
        <f>MAX(0,(H5-C27-D27))/(1-'P-Parametri'!$B$31*MAX(0,IF(I26&lt;=0,0,(I26-J26)/I26)))</f>
        <v>16851.366106389592</v>
      </c>
      <c r="I27" s="10">
        <f>((I26-H27+MAX(0,-(H5-C27-D27)))*(1+B27))*(1-'P-Parametri'!$B$32)</f>
        <v>480287.38410944032</v>
      </c>
      <c r="J27" s="10">
        <f>IF(I26&lt;=0,J26,J26*(1-H27/I26))+MAX(0,-(H5-C27-D27))</f>
        <v>213417.42858790018</v>
      </c>
      <c r="K27" s="10">
        <f>MAX(0,(K5-C27-D27))/(1-'P-Parametri'!$B$31*MAX(0,IF(L26&lt;=0,0,(L26-M26)/L26)))</f>
        <v>21228.186334257924</v>
      </c>
      <c r="L27" s="10">
        <f>((L26-K27+MAX(0,-(K5-C27-D27)))*(1+B27))*(1-'P-Parametri'!$B$32)</f>
        <v>367257.72961413453</v>
      </c>
      <c r="M27" s="10">
        <f>IF(L26&lt;=0,M26,M26*(1-K27/L26))+MAX(0,-(K5-C27-D27))</f>
        <v>163192.294606304</v>
      </c>
      <c r="N27" s="10">
        <f>MAX(0,(N5-C27-D27))/(1-'P-Parametri'!$B$31*MAX(0,IF(O26&lt;=0,0,(O26-P26)/O26)))</f>
        <v>21228.186334257931</v>
      </c>
      <c r="O27" s="10">
        <f>((O26-N27+MAX(0,-(N5-C27-D27)))*(1+B27))*(1-'P-Parametri'!$B$32)</f>
        <v>367257.72961413435</v>
      </c>
      <c r="P27" s="10">
        <f>IF(O26&lt;=0,P26,P26*(1-N27/O26))+MAX(0,-(N5-C27-D27))</f>
        <v>163192.29460630397</v>
      </c>
      <c r="Q27" s="10">
        <f>MAX(0,(Q5-C27-D27))/(1-'P-Parametri'!$B$31*MAX(0,IF(R26&lt;=0,0,(R26-S26)/R26)))</f>
        <v>21228.186334257931</v>
      </c>
      <c r="R27" s="10">
        <f>((R26-Q27+MAX(0,-(Q5-C27-D27)))*(1+B27))*(1-'P-Parametri'!$B$32)</f>
        <v>367257.72961413435</v>
      </c>
      <c r="S27" s="10">
        <f>IF(R26&lt;=0,S26,S26*(1-Q27/R26))+MAX(0,-(Q5-C27-D27))</f>
        <v>163192.29460630397</v>
      </c>
      <c r="T27" s="10">
        <f>MAX(0,(T5-C27-D27))/(1-'P-Parametri'!$B$31*MAX(0,IF(U26&lt;=0,0,(U26-V26)/U26)))</f>
        <v>21228.186334257931</v>
      </c>
      <c r="U27" s="10">
        <f>((U26-T27+MAX(0,-(T5-C27-D27)))*(1+B27))*(1-'P-Parametri'!$B$32)</f>
        <v>367257.72961413435</v>
      </c>
      <c r="V27" s="10">
        <f>IF(U26&lt;=0,V26,V26*(1-T27/U26))+MAX(0,-(T5-C27-D27))</f>
        <v>163192.29460630397</v>
      </c>
    </row>
    <row r="28" spans="1:22">
      <c r="A28" s="9">
        <f t="shared" si="0"/>
        <v>21</v>
      </c>
      <c r="B28" s="12">
        <f>IF($A28='P-Parametri'!$B$47,'P-Parametri'!$B$34,IF($A28='P-Parametri'!$B$48,'P-Parametri'!$C$34,'P-Parametri'!$B$52))</f>
        <v>0.03</v>
      </c>
      <c r="C28" s="10">
        <f>IF($A28&lt;='1-Input'!$B$26,0,IF($A28='1-Input'!$B$26+1,('1-Input'!$B$23+'7-Rientro'!$D$8)*'1-Input'!$B$27,'1-Input'!$B$23+'7-Rientro'!$D$8))</f>
        <v>15978.722552419666</v>
      </c>
      <c r="D28" s="10">
        <f>IF(AND($A28&gt;=1,$A28&lt;1+'1-Input'!$B$12),'7-Rientro'!$C$8,0)</f>
        <v>0</v>
      </c>
      <c r="E28" s="10">
        <f>MAX(0,(E5-C28-D28))/(1-'P-Parametri'!$B$31*MAX(0,IF(F27&lt;=0,0,(F27-G27)/F27)))</f>
        <v>11830.39115077882</v>
      </c>
      <c r="F28" s="10">
        <f>((F27-E28+MAX(0,-(E5-C28-D28)))*(1+B28))*(1-'P-Parametri'!$B$32)</f>
        <v>616013.68525116181</v>
      </c>
      <c r="G28" s="10">
        <f>IF(F27&lt;=0,G27,G27*(1-E28/F27))+MAX(0,-(E5-C28-D28))</f>
        <v>266287.81761076453</v>
      </c>
      <c r="H28" s="10">
        <f>MAX(0,(H5-C28-D28))/(1-'P-Parametri'!$B$31*MAX(0,IF(I27&lt;=0,0,(I27-J27)/I27)))</f>
        <v>16914.947104552302</v>
      </c>
      <c r="I28" s="10">
        <f>((I27-H28+MAX(0,-(H5-C28-D28)))*(1+B28))*(1-'P-Parametri'!$B$32)</f>
        <v>476319.06289480464</v>
      </c>
      <c r="J28" s="10">
        <f>IF(I27&lt;=0,J27,J27*(1-H28/I27))+MAX(0,-(H5-C28-D28))</f>
        <v>205901.21093324007</v>
      </c>
      <c r="K28" s="10">
        <f>MAX(0,(K5-C28-D28))/(1-'P-Parametri'!$B$31*MAX(0,IF(L27&lt;=0,0,(L27-M27)/L27)))</f>
        <v>21308.281281326002</v>
      </c>
      <c r="L28" s="10">
        <f>((L27-K28+MAX(0,-(K5-C28-D28)))*(1+B28))*(1-'P-Parametri'!$B$32)</f>
        <v>355615.27591922722</v>
      </c>
      <c r="M28" s="10">
        <f>IF(L27&lt;=0,M27,M27*(1-K28/L27))+MAX(0,-(K5-C28-D28))</f>
        <v>153723.88309031038</v>
      </c>
      <c r="N28" s="10">
        <f>MAX(0,(N5-C28-D28))/(1-'P-Parametri'!$B$31*MAX(0,IF(O27&lt;=0,0,(O27-P27)/O27)))</f>
        <v>21308.28128132601</v>
      </c>
      <c r="O28" s="10">
        <f>((O27-N28+MAX(0,-(N5-C28-D28)))*(1+B28))*(1-'P-Parametri'!$B$32)</f>
        <v>355615.27591922705</v>
      </c>
      <c r="P28" s="10">
        <f>IF(O27&lt;=0,P27,P27*(1-N28/O27))+MAX(0,-(N5-C28-D28))</f>
        <v>153723.88309031032</v>
      </c>
      <c r="Q28" s="10">
        <f>MAX(0,(Q5-C28-D28))/(1-'P-Parametri'!$B$31*MAX(0,IF(R27&lt;=0,0,(R27-S27)/R27)))</f>
        <v>21308.28128132601</v>
      </c>
      <c r="R28" s="10">
        <f>((R27-Q28+MAX(0,-(Q5-C28-D28)))*(1+B28))*(1-'P-Parametri'!$B$32)</f>
        <v>355615.27591922705</v>
      </c>
      <c r="S28" s="10">
        <f>IF(R27&lt;=0,S27,S27*(1-Q28/R27))+MAX(0,-(Q5-C28-D28))</f>
        <v>153723.88309031032</v>
      </c>
      <c r="T28" s="10">
        <f>MAX(0,(T5-C28-D28))/(1-'P-Parametri'!$B$31*MAX(0,IF(U27&lt;=0,0,(U27-V27)/U27)))</f>
        <v>21308.28128132601</v>
      </c>
      <c r="U28" s="10">
        <f>((U27-T28+MAX(0,-(T5-C28-D28)))*(1+B28))*(1-'P-Parametri'!$B$32)</f>
        <v>355615.27591922705</v>
      </c>
      <c r="V28" s="10">
        <f>IF(U27&lt;=0,V27,V27*(1-T28/U27))+MAX(0,-(T5-C28-D28))</f>
        <v>153723.88309031032</v>
      </c>
    </row>
    <row r="29" spans="1:22">
      <c r="A29" s="9">
        <f t="shared" si="0"/>
        <v>22</v>
      </c>
      <c r="B29" s="12">
        <f>IF($A29='P-Parametri'!$B$47,'P-Parametri'!$B$34,IF($A29='P-Parametri'!$B$48,'P-Parametri'!$C$34,'P-Parametri'!$B$52))</f>
        <v>0.03</v>
      </c>
      <c r="C29" s="10">
        <f>IF($A29&lt;='1-Input'!$B$26,0,IF($A29='1-Input'!$B$26+1,('1-Input'!$B$23+'7-Rientro'!$D$8)*'1-Input'!$B$27,'1-Input'!$B$23+'7-Rientro'!$D$8))</f>
        <v>15978.722552419666</v>
      </c>
      <c r="D29" s="10">
        <f>IF(AND($A29&gt;=1,$A29&lt;1+'1-Input'!$B$12),'7-Rientro'!$C$8,0)</f>
        <v>0</v>
      </c>
      <c r="E29" s="10">
        <f>MAX(0,(E5-C29-D29))/(1-'P-Parametri'!$B$31*MAX(0,IF(F28&lt;=0,0,(F28-G28)/F28)))</f>
        <v>11873.974497222831</v>
      </c>
      <c r="F29" s="10">
        <f>((F28-E29+MAX(0,-(E5-C29-D29)))*(1+B29))*(1-'P-Parametri'!$B$32)</f>
        <v>621019.37427240401</v>
      </c>
      <c r="G29" s="10">
        <f>IF(F28&lt;=0,G28,G28*(1-E29/F28))+MAX(0,-(E5-C29-D29))</f>
        <v>261154.9856121667</v>
      </c>
      <c r="H29" s="10">
        <f>MAX(0,(H5-C29-D29))/(1-'P-Parametri'!$B$31*MAX(0,IF(I28&lt;=0,0,(I28-J28)/I28)))</f>
        <v>16977.262034831791</v>
      </c>
      <c r="I29" s="10">
        <f>((I28-H29+MAX(0,-(H5-C29-D29)))*(1+B29))*(1-'P-Parametri'!$B$32)</f>
        <v>472175.81077600049</v>
      </c>
      <c r="J29" s="10">
        <f>IF(I28&lt;=0,J28,J28*(1-H29/I28))+MAX(0,-(H5-C29-D29))</f>
        <v>198562.35115706772</v>
      </c>
      <c r="K29" s="10">
        <f>MAX(0,(K5-C29-D29))/(1-'P-Parametri'!$B$31*MAX(0,IF(L28&lt;=0,0,(L28-M28)/L28)))</f>
        <v>21386.781323579409</v>
      </c>
      <c r="L29" s="10">
        <f>((L28-K29+MAX(0,-(K5-C29-D29)))*(1+B29))*(1-'P-Parametri'!$B$32)</f>
        <v>343566.83873465023</v>
      </c>
      <c r="M29" s="10">
        <f>IF(L28&lt;=0,M28,M28*(1-K29/L28))+MAX(0,-(K5-C29-D29))</f>
        <v>144478.89477149953</v>
      </c>
      <c r="N29" s="10">
        <f>MAX(0,(N5-C29-D29))/(1-'P-Parametri'!$B$31*MAX(0,IF(O28&lt;=0,0,(O28-P28)/O28)))</f>
        <v>21386.781323579416</v>
      </c>
      <c r="O29" s="10">
        <f>((O28-N29+MAX(0,-(N5-C29-D29)))*(1+B29))*(1-'P-Parametri'!$B$32)</f>
        <v>343566.83873464999</v>
      </c>
      <c r="P29" s="10">
        <f>IF(O28&lt;=0,P28,P28*(1-N29/O28))+MAX(0,-(N5-C29-D29))</f>
        <v>144478.89477149947</v>
      </c>
      <c r="Q29" s="10">
        <f>MAX(0,(Q5-C29-D29))/(1-'P-Parametri'!$B$31*MAX(0,IF(R28&lt;=0,0,(R28-S28)/R28)))</f>
        <v>21386.781323579416</v>
      </c>
      <c r="R29" s="10">
        <f>((R28-Q29+MAX(0,-(Q5-C29-D29)))*(1+B29))*(1-'P-Parametri'!$B$32)</f>
        <v>343566.83873464999</v>
      </c>
      <c r="S29" s="10">
        <f>IF(R28&lt;=0,S28,S28*(1-Q29/R28))+MAX(0,-(Q5-C29-D29))</f>
        <v>144478.89477149947</v>
      </c>
      <c r="T29" s="10">
        <f>MAX(0,(T5-C29-D29))/(1-'P-Parametri'!$B$31*MAX(0,IF(U28&lt;=0,0,(U28-V28)/U28)))</f>
        <v>21386.781323579416</v>
      </c>
      <c r="U29" s="10">
        <f>((U28-T29+MAX(0,-(T5-C29-D29)))*(1+B29))*(1-'P-Parametri'!$B$32)</f>
        <v>343566.83873464999</v>
      </c>
      <c r="V29" s="10">
        <f>IF(U28&lt;=0,V28,V28*(1-T29/U28))+MAX(0,-(T5-C29-D29))</f>
        <v>144478.89477149947</v>
      </c>
    </row>
    <row r="30" spans="1:22">
      <c r="A30" s="9">
        <f t="shared" si="0"/>
        <v>23</v>
      </c>
      <c r="B30" s="12">
        <f>IF($A30='P-Parametri'!$B$47,'P-Parametri'!$B$34,IF($A30='P-Parametri'!$B$48,'P-Parametri'!$C$34,'P-Parametri'!$B$52))</f>
        <v>0.03</v>
      </c>
      <c r="C30" s="10">
        <f>IF($A30&lt;='1-Input'!$B$26,0,IF($A30='1-Input'!$B$26+1,('1-Input'!$B$23+'7-Rientro'!$D$8)*'1-Input'!$B$27,'1-Input'!$B$23+'7-Rientro'!$D$8))</f>
        <v>15978.722552419666</v>
      </c>
      <c r="D30" s="10">
        <f>IF(AND($A30&gt;=1,$A30&lt;1+'1-Input'!$B$12),'7-Rientro'!$C$8,0)</f>
        <v>0</v>
      </c>
      <c r="E30" s="10">
        <f>MAX(0,(E5-C30-D30))/(1-'P-Parametri'!$B$31*MAX(0,IF(F29&lt;=0,0,(F29-G29)/F29)))</f>
        <v>11916.682481208232</v>
      </c>
      <c r="F30" s="10">
        <f>((F29-E30+MAX(0,-(E5-C30-D30)))*(1+B30))*(1-'P-Parametri'!$B$32)</f>
        <v>626121.02099984174</v>
      </c>
      <c r="G30" s="10">
        <f>IF(F29&lt;=0,G29,G29*(1-E30/F29))+MAX(0,-(E5-C30-D30))</f>
        <v>256143.7071064504</v>
      </c>
      <c r="H30" s="10">
        <f>MAX(0,(H5-C30-D30))/(1-'P-Parametri'!$B$31*MAX(0,IF(I29&lt;=0,0,(I29-J29)/I29)))</f>
        <v>17038.325382682935</v>
      </c>
      <c r="I30" s="10">
        <f>((I29-H30+MAX(0,-(H5-C30-D30)))*(1+B30))*(1-'P-Parametri'!$B$32)</f>
        <v>467854.02673520683</v>
      </c>
      <c r="J30" s="10">
        <f>IF(I29&lt;=0,J29,J29*(1-H30/I29))+MAX(0,-(H5-C30-D30))</f>
        <v>191397.28706324095</v>
      </c>
      <c r="K30" s="10">
        <f>MAX(0,(K5-C30-D30))/(1-'P-Parametri'!$B$31*MAX(0,IF(L29&lt;=0,0,(L29-M29)/L29)))</f>
        <v>21463.70470879304</v>
      </c>
      <c r="L30" s="10">
        <f>((L29-K30+MAX(0,-(K5-C30-D30)))*(1+B30))*(1-'P-Parametri'!$B$32)</f>
        <v>331102.69559053966</v>
      </c>
      <c r="M30" s="10">
        <f>IF(L29&lt;=0,M29,M29*(1-K30/L29))+MAX(0,-(K5-C30-D30))</f>
        <v>135452.84224137361</v>
      </c>
      <c r="N30" s="10">
        <f>MAX(0,(N5-C30-D30))/(1-'P-Parametri'!$B$31*MAX(0,IF(O29&lt;=0,0,(O29-P29)/O29)))</f>
        <v>21463.704708793048</v>
      </c>
      <c r="O30" s="10">
        <f>((O29-N30+MAX(0,-(N5-C30-D30)))*(1+B30))*(1-'P-Parametri'!$B$32)</f>
        <v>331102.69559053937</v>
      </c>
      <c r="P30" s="10">
        <f>IF(O29&lt;=0,P29,P29*(1-N30/O29))+MAX(0,-(N5-C30-D30))</f>
        <v>135452.84224137358</v>
      </c>
      <c r="Q30" s="10">
        <f>MAX(0,(Q5-C30-D30))/(1-'P-Parametri'!$B$31*MAX(0,IF(R29&lt;=0,0,(R29-S29)/R29)))</f>
        <v>21463.704708793048</v>
      </c>
      <c r="R30" s="10">
        <f>((R29-Q30+MAX(0,-(Q5-C30-D30)))*(1+B30))*(1-'P-Parametri'!$B$32)</f>
        <v>331102.69559053937</v>
      </c>
      <c r="S30" s="10">
        <f>IF(R29&lt;=0,S29,S29*(1-Q30/R29))+MAX(0,-(Q5-C30-D30))</f>
        <v>135452.84224137358</v>
      </c>
      <c r="T30" s="10">
        <f>MAX(0,(T5-C30-D30))/(1-'P-Parametri'!$B$31*MAX(0,IF(U29&lt;=0,0,(U29-V29)/U29)))</f>
        <v>21463.704708793048</v>
      </c>
      <c r="U30" s="10">
        <f>((U29-T30+MAX(0,-(T5-C30-D30)))*(1+B30))*(1-'P-Parametri'!$B$32)</f>
        <v>331102.69559053937</v>
      </c>
      <c r="V30" s="10">
        <f>IF(U29&lt;=0,V29,V29*(1-T30/U29))+MAX(0,-(T5-C30-D30))</f>
        <v>135452.84224137358</v>
      </c>
    </row>
    <row r="31" spans="1:22">
      <c r="A31" s="9">
        <f t="shared" si="0"/>
        <v>24</v>
      </c>
      <c r="B31" s="12">
        <f>IF($A31='P-Parametri'!$B$47,'P-Parametri'!$B$34,IF($A31='P-Parametri'!$B$48,'P-Parametri'!$C$34,'P-Parametri'!$B$52))</f>
        <v>0.03</v>
      </c>
      <c r="C31" s="10">
        <f>IF($A31&lt;='1-Input'!$B$26,0,IF($A31='1-Input'!$B$26+1,('1-Input'!$B$23+'7-Rientro'!$D$8)*'1-Input'!$B$27,'1-Input'!$B$23+'7-Rientro'!$D$8))</f>
        <v>15978.722552419666</v>
      </c>
      <c r="D31" s="10">
        <f>IF(AND($A31&gt;=1,$A31&lt;1+'1-Input'!$B$12),'7-Rientro'!$C$8,0)</f>
        <v>0</v>
      </c>
      <c r="E31" s="10">
        <f>MAX(0,(E5-C31-D31))/(1-'P-Parametri'!$B$31*MAX(0,IF(F30&lt;=0,0,(F30-G30)/F30)))</f>
        <v>11958.525482392082</v>
      </c>
      <c r="F31" s="10">
        <f>((F30-E31+MAX(0,-(E5-C31-D31)))*(1+B31))*(1-'P-Parametri'!$B$32)</f>
        <v>631322.19564220728</v>
      </c>
      <c r="G31" s="10">
        <f>IF(F30&lt;=0,G30,G30*(1-E31/F30))+MAX(0,-(E5-C31-D31))</f>
        <v>251251.5202194881</v>
      </c>
      <c r="H31" s="10">
        <f>MAX(0,(H5-C31-D31))/(1-'P-Parametri'!$B$31*MAX(0,IF(I30&lt;=0,0,(I30-J30)/I30)))</f>
        <v>17098.151988811165</v>
      </c>
      <c r="I31" s="10">
        <f>((I30-H31+MAX(0,-(H5-C31-D31)))*(1+B31))*(1-'P-Parametri'!$B$32)</f>
        <v>463349.99388680997</v>
      </c>
      <c r="J31" s="10">
        <f>IF(I30&lt;=0,J30,J30*(1-H31/I30))+MAX(0,-(H5-C31-D31))</f>
        <v>184402.49869454835</v>
      </c>
      <c r="K31" s="10">
        <f>MAX(0,(K5-C31-D31))/(1-'P-Parametri'!$B$31*MAX(0,IF(L30&lt;=0,0,(L30-M30)/L30)))</f>
        <v>21539.07013226187</v>
      </c>
      <c r="L31" s="10">
        <f>((L30-K31+MAX(0,-(K5-C31-D31)))*(1+B31))*(1-'P-Parametri'!$B$32)</f>
        <v>318212.83315358206</v>
      </c>
      <c r="M31" s="10">
        <f>IF(L30&lt;=0,M30,M30*(1-K31/L30))+MAX(0,-(K5-C31-D31))</f>
        <v>126641.29130112052</v>
      </c>
      <c r="N31" s="10">
        <f>MAX(0,(N5-C31-D31))/(1-'P-Parametri'!$B$31*MAX(0,IF(O30&lt;=0,0,(O30-P30)/O30)))</f>
        <v>21539.070132261877</v>
      </c>
      <c r="O31" s="10">
        <f>((O30-N31+MAX(0,-(N5-C31-D31)))*(1+B31))*(1-'P-Parametri'!$B$32)</f>
        <v>318212.83315358177</v>
      </c>
      <c r="P31" s="10">
        <f>IF(O30&lt;=0,P30,P30*(1-N31/O30))+MAX(0,-(N5-C31-D31))</f>
        <v>126641.29130112049</v>
      </c>
      <c r="Q31" s="10">
        <f>MAX(0,(Q5-C31-D31))/(1-'P-Parametri'!$B$31*MAX(0,IF(R30&lt;=0,0,(R30-S30)/R30)))</f>
        <v>21539.070132261877</v>
      </c>
      <c r="R31" s="10">
        <f>((R30-Q31+MAX(0,-(Q5-C31-D31)))*(1+B31))*(1-'P-Parametri'!$B$32)</f>
        <v>318212.83315358177</v>
      </c>
      <c r="S31" s="10">
        <f>IF(R30&lt;=0,S30,S30*(1-Q31/R30))+MAX(0,-(Q5-C31-D31))</f>
        <v>126641.29130112049</v>
      </c>
      <c r="T31" s="10">
        <f>MAX(0,(T5-C31-D31))/(1-'P-Parametri'!$B$31*MAX(0,IF(U30&lt;=0,0,(U30-V30)/U30)))</f>
        <v>21539.070132261877</v>
      </c>
      <c r="U31" s="10">
        <f>((U30-T31+MAX(0,-(T5-C31-D31)))*(1+B31))*(1-'P-Parametri'!$B$32)</f>
        <v>318212.83315358177</v>
      </c>
      <c r="V31" s="10">
        <f>IF(U30&lt;=0,V30,V30*(1-T31/U30))+MAX(0,-(T5-C31-D31))</f>
        <v>126641.29130112049</v>
      </c>
    </row>
    <row r="32" spans="1:22">
      <c r="A32" s="9">
        <f t="shared" si="0"/>
        <v>25</v>
      </c>
      <c r="B32" s="12">
        <f>IF($A32='P-Parametri'!$B$47,'P-Parametri'!$B$34,IF($A32='P-Parametri'!$B$48,'P-Parametri'!$C$34,'P-Parametri'!$B$52))</f>
        <v>0.03</v>
      </c>
      <c r="C32" s="10">
        <f>IF($A32&lt;='1-Input'!$B$26,0,IF($A32='1-Input'!$B$26+1,('1-Input'!$B$23+'7-Rientro'!$D$8)*'1-Input'!$B$27,'1-Input'!$B$23+'7-Rientro'!$D$8))</f>
        <v>15978.722552419666</v>
      </c>
      <c r="D32" s="10">
        <f>IF(AND($A32&gt;=1,$A32&lt;1+'1-Input'!$B$12),'7-Rientro'!$C$8,0)</f>
        <v>0</v>
      </c>
      <c r="E32" s="10">
        <f>MAX(0,(E5-C32-D32))/(1-'P-Parametri'!$B$31*MAX(0,IF(F31&lt;=0,0,(F31-G31)/F31)))</f>
        <v>11999.51410775379</v>
      </c>
      <c r="F32" s="10">
        <f>((F31-E32+MAX(0,-(E5-C32-D32)))*(1+B32))*(1-'P-Parametri'!$B$32)</f>
        <v>636626.5572565262</v>
      </c>
      <c r="G32" s="10">
        <f>IF(F31&lt;=0,G31,G31*(1-E32/F31))+MAX(0,-(E5-C32-D32))</f>
        <v>246475.99326624759</v>
      </c>
      <c r="H32" s="10">
        <f>MAX(0,(H5-C32-D32))/(1-'P-Parametri'!$B$31*MAX(0,IF(I31&lt;=0,0,(I31-J31)/I31)))</f>
        <v>17156.757018944591</v>
      </c>
      <c r="I32" s="10">
        <f>((I31-H32+MAX(0,-(H5-C32-D32)))*(1+B32))*(1-'P-Parametri'!$B$32)</f>
        <v>458659.87590595358</v>
      </c>
      <c r="J32" s="10">
        <f>IF(I31&lt;=0,J31,J31*(1-H32/I31))+MAX(0,-(H5-C32-D32))</f>
        <v>177574.50925777396</v>
      </c>
      <c r="K32" s="10">
        <f>MAX(0,(K5-C32-D32))/(1-'P-Parametri'!$B$31*MAX(0,IF(L31&lt;=0,0,(L31-M31)/L31)))</f>
        <v>21612.896698721986</v>
      </c>
      <c r="L32" s="10">
        <f>((L31-K32+MAX(0,-(K5-C32-D32)))*(1+B32))*(1-'P-Parametri'!$B$32)</f>
        <v>304886.93867940886</v>
      </c>
      <c r="M32" s="10">
        <f>IF(L31&lt;=0,M31,M31*(1-K32/L31))+MAX(0,-(K5-C32-D32))</f>
        <v>118039.86212694623</v>
      </c>
      <c r="N32" s="10">
        <f>MAX(0,(N5-C32-D32))/(1-'P-Parametri'!$B$31*MAX(0,IF(O31&lt;=0,0,(O31-P31)/O31)))</f>
        <v>21612.896698721994</v>
      </c>
      <c r="O32" s="10">
        <f>((O31-N32+MAX(0,-(N5-C32-D32)))*(1+B32))*(1-'P-Parametri'!$B$32)</f>
        <v>304886.93867940857</v>
      </c>
      <c r="P32" s="10">
        <f>IF(O31&lt;=0,P31,P31*(1-N32/O31))+MAX(0,-(N5-C32-D32))</f>
        <v>118039.86212694619</v>
      </c>
      <c r="Q32" s="10">
        <f>MAX(0,(Q5-C32-D32))/(1-'P-Parametri'!$B$31*MAX(0,IF(R31&lt;=0,0,(R31-S31)/R31)))</f>
        <v>21612.896698721994</v>
      </c>
      <c r="R32" s="10">
        <f>((R31-Q32+MAX(0,-(Q5-C32-D32)))*(1+B32))*(1-'P-Parametri'!$B$32)</f>
        <v>304886.93867940857</v>
      </c>
      <c r="S32" s="10">
        <f>IF(R31&lt;=0,S31,S31*(1-Q32/R31))+MAX(0,-(Q5-C32-D32))</f>
        <v>118039.86212694619</v>
      </c>
      <c r="T32" s="10">
        <f>MAX(0,(T5-C32-D32))/(1-'P-Parametri'!$B$31*MAX(0,IF(U31&lt;=0,0,(U31-V31)/U31)))</f>
        <v>21612.896698721994</v>
      </c>
      <c r="U32" s="10">
        <f>((U31-T32+MAX(0,-(T5-C32-D32)))*(1+B32))*(1-'P-Parametri'!$B$32)</f>
        <v>304886.93867940857</v>
      </c>
      <c r="V32" s="10">
        <f>IF(U31&lt;=0,V31,V31*(1-T32/U31))+MAX(0,-(T5-C32-D32))</f>
        <v>118039.86212694619</v>
      </c>
    </row>
    <row r="33" spans="1:22">
      <c r="A33" s="9">
        <f t="shared" si="0"/>
        <v>26</v>
      </c>
      <c r="B33" s="12">
        <f>IF($A33='P-Parametri'!$B$47,'P-Parametri'!$B$34,IF($A33='P-Parametri'!$B$48,'P-Parametri'!$C$34,'P-Parametri'!$B$52))</f>
        <v>0.03</v>
      </c>
      <c r="C33" s="10">
        <f>IF($A33&lt;='1-Input'!$B$26,0,IF($A33='1-Input'!$B$26+1,('1-Input'!$B$23+'7-Rientro'!$D$8)*'1-Input'!$B$27,'1-Input'!$B$23+'7-Rientro'!$D$8))</f>
        <v>15978.722552419666</v>
      </c>
      <c r="D33" s="10">
        <f>IF(AND($A33&gt;=1,$A33&lt;1+'1-Input'!$B$12),'7-Rientro'!$C$8,0)</f>
        <v>0</v>
      </c>
      <c r="E33" s="10">
        <f>MAX(0,(E5-C33-D33))/(1-'P-Parametri'!$B$31*MAX(0,IF(F32&lt;=0,0,(F32-G32)/F32)))</f>
        <v>12039.659171051862</v>
      </c>
      <c r="F33" s="10">
        <f>((F32-E33+MAX(0,-(E5-C33-D33)))*(1+B33))*(1-'P-Parametri'!$B$32)</f>
        <v>642037.85601798259</v>
      </c>
      <c r="G33" s="10">
        <f>IF(F32&lt;=0,G32,G32*(1-E33/F32))+MAX(0,-(E5-C33-D33))</f>
        <v>241814.725339317</v>
      </c>
      <c r="H33" s="10">
        <f>MAX(0,(H5-C33-D33))/(1-'P-Parametri'!$B$31*MAX(0,IF(I32&lt;=0,0,(I32-J32)/I32)))</f>
        <v>17214.15593446152</v>
      </c>
      <c r="I33" s="10">
        <f>((I32-H33+MAX(0,-(H5-C33-D33)))*(1+B33))*(1-'P-Parametri'!$B$32)</f>
        <v>453779.71338749555</v>
      </c>
      <c r="J33" s="10">
        <f>IF(I32&lt;=0,J32,J32*(1-H33/I32))+MAX(0,-(H5-C33-D33))</f>
        <v>170909.88596516315</v>
      </c>
      <c r="K33" s="10">
        <f>MAX(0,(K5-C33-D33))/(1-'P-Parametri'!$B$31*MAX(0,IF(L32&lt;=0,0,(L32-M32)/L32)))</f>
        <v>21685.203885349169</v>
      </c>
      <c r="L33" s="10">
        <f>((L32-K33+MAX(0,-(K5-C33-D33)))*(1+B33))*(1-'P-Parametri'!$B$32)</f>
        <v>291114.39126420574</v>
      </c>
      <c r="M33" s="10">
        <f>IF(L32&lt;=0,M32,M32*(1-K33/L32))+MAX(0,-(K5-C33-D33))</f>
        <v>109644.23033009547</v>
      </c>
      <c r="N33" s="10">
        <f>MAX(0,(N5-C33-D33))/(1-'P-Parametri'!$B$31*MAX(0,IF(O32&lt;=0,0,(O32-P32)/O32)))</f>
        <v>21685.203885349179</v>
      </c>
      <c r="O33" s="10">
        <f>((O32-N33+MAX(0,-(N5-C33-D33)))*(1+B33))*(1-'P-Parametri'!$B$32)</f>
        <v>291114.39126420545</v>
      </c>
      <c r="P33" s="10">
        <f>IF(O32&lt;=0,P32,P32*(1-N33/O32))+MAX(0,-(N5-C33-D33))</f>
        <v>109644.23033009541</v>
      </c>
      <c r="Q33" s="10">
        <f>MAX(0,(Q5-C33-D33))/(1-'P-Parametri'!$B$31*MAX(0,IF(R32&lt;=0,0,(R32-S32)/R32)))</f>
        <v>21685.203885349179</v>
      </c>
      <c r="R33" s="10">
        <f>((R32-Q33+MAX(0,-(Q5-C33-D33)))*(1+B33))*(1-'P-Parametri'!$B$32)</f>
        <v>291114.39126420545</v>
      </c>
      <c r="S33" s="10">
        <f>IF(R32&lt;=0,S32,S32*(1-Q33/R32))+MAX(0,-(Q5-C33-D33))</f>
        <v>109644.23033009541</v>
      </c>
      <c r="T33" s="10">
        <f>MAX(0,(T5-C33-D33))/(1-'P-Parametri'!$B$31*MAX(0,IF(U32&lt;=0,0,(U32-V32)/U32)))</f>
        <v>21685.203885349179</v>
      </c>
      <c r="U33" s="10">
        <f>((U32-T33+MAX(0,-(T5-C33-D33)))*(1+B33))*(1-'P-Parametri'!$B$32)</f>
        <v>291114.39126420545</v>
      </c>
      <c r="V33" s="10">
        <f>IF(U32&lt;=0,V32,V32*(1-T33/U32))+MAX(0,-(T5-C33-D33))</f>
        <v>109644.23033009541</v>
      </c>
    </row>
    <row r="34" spans="1:22">
      <c r="A34" s="9">
        <f t="shared" si="0"/>
        <v>27</v>
      </c>
      <c r="B34" s="12">
        <f>IF($A34='P-Parametri'!$B$47,'P-Parametri'!$B$34,IF($A34='P-Parametri'!$B$48,'P-Parametri'!$C$34,'P-Parametri'!$B$52))</f>
        <v>0.03</v>
      </c>
      <c r="C34" s="10">
        <f>IF($A34&lt;='1-Input'!$B$26,0,IF($A34='1-Input'!$B$26+1,('1-Input'!$B$23+'7-Rientro'!$D$8)*'1-Input'!$B$27,'1-Input'!$B$23+'7-Rientro'!$D$8))</f>
        <v>15978.722552419666</v>
      </c>
      <c r="D34" s="10">
        <f>IF(AND($A34&gt;=1,$A34&lt;1+'1-Input'!$B$12),'7-Rientro'!$C$8,0)</f>
        <v>0</v>
      </c>
      <c r="E34" s="10">
        <f>MAX(0,(E5-C34-D34))/(1-'P-Parametri'!$B$31*MAX(0,IF(F33&lt;=0,0,(F33-G33)/F33)))</f>
        <v>12078.971672894024</v>
      </c>
      <c r="F34" s="10">
        <f>((F33-E34+MAX(0,-(E5-C34-D34)))*(1+B34))*(1-'P-Parametri'!$B$32)</f>
        <v>647559.93557369034</v>
      </c>
      <c r="G34" s="10">
        <f>IF(F33&lt;=0,G33,G33*(1-E34/F33))+MAX(0,-(E5-C34-D34))</f>
        <v>237265.34684070639</v>
      </c>
      <c r="H34" s="10">
        <f>MAX(0,(H5-C34-D34))/(1-'P-Parametri'!$B$31*MAX(0,IF(I33&lt;=0,0,(I33-J33)/I33)))</f>
        <v>17270.36446389497</v>
      </c>
      <c r="I34" s="10">
        <f>((I33-H34+MAX(0,-(H5-C34-D34)))*(1+B34))*(1-'P-Parametri'!$B$32)</f>
        <v>448705.42013252596</v>
      </c>
      <c r="J34" s="10">
        <f>IF(I33&lt;=0,J33,J33*(1-H34/I33))+MAX(0,-(H5-C34-D34))</f>
        <v>164405.24079478602</v>
      </c>
      <c r="K34" s="10">
        <f>MAX(0,(K5-C34-D34))/(1-'P-Parametri'!$B$31*MAX(0,IF(L33&lt;=0,0,(L33-M33)/L33)))</f>
        <v>21756.011505862232</v>
      </c>
      <c r="L34" s="10">
        <f>((L33-K34+MAX(0,-(K5-C34-D34)))*(1+B34))*(1-'P-Parametri'!$B$32)</f>
        <v>276884.25288879161</v>
      </c>
      <c r="M34" s="10">
        <f>IF(L33&lt;=0,M33,M33*(1-K34/L33))+MAX(0,-(K5-C34-D34))</f>
        <v>101450.12791470495</v>
      </c>
      <c r="N34" s="10">
        <f>MAX(0,(N5-C34-D34))/(1-'P-Parametri'!$B$31*MAX(0,IF(O33&lt;=0,0,(O33-P33)/O33)))</f>
        <v>21756.011505862243</v>
      </c>
      <c r="O34" s="10">
        <f>((O33-N34+MAX(0,-(N5-C34-D34)))*(1+B34))*(1-'P-Parametri'!$B$32)</f>
        <v>276884.25288879132</v>
      </c>
      <c r="P34" s="10">
        <f>IF(O33&lt;=0,P33,P33*(1-N34/O33))+MAX(0,-(N5-C34-D34))</f>
        <v>101450.12791470489</v>
      </c>
      <c r="Q34" s="10">
        <f>MAX(0,(Q5-C34-D34))/(1-'P-Parametri'!$B$31*MAX(0,IF(R33&lt;=0,0,(R33-S33)/R33)))</f>
        <v>21756.011505862243</v>
      </c>
      <c r="R34" s="10">
        <f>((R33-Q34+MAX(0,-(Q5-C34-D34)))*(1+B34))*(1-'P-Parametri'!$B$32)</f>
        <v>276884.25288879132</v>
      </c>
      <c r="S34" s="10">
        <f>IF(R33&lt;=0,S33,S33*(1-Q34/R33))+MAX(0,-(Q5-C34-D34))</f>
        <v>101450.12791470489</v>
      </c>
      <c r="T34" s="10">
        <f>MAX(0,(T5-C34-D34))/(1-'P-Parametri'!$B$31*MAX(0,IF(U33&lt;=0,0,(U33-V33)/U33)))</f>
        <v>21756.011505862243</v>
      </c>
      <c r="U34" s="10">
        <f>((U33-T34+MAX(0,-(T5-C34-D34)))*(1+B34))*(1-'P-Parametri'!$B$32)</f>
        <v>276884.25288879132</v>
      </c>
      <c r="V34" s="10">
        <f>IF(U33&lt;=0,V33,V33*(1-T34/U33))+MAX(0,-(T5-C34-D34))</f>
        <v>101450.12791470489</v>
      </c>
    </row>
    <row r="35" spans="1:22">
      <c r="A35" s="9">
        <f t="shared" si="0"/>
        <v>28</v>
      </c>
      <c r="B35" s="12">
        <f>IF($A35='P-Parametri'!$B$47,'P-Parametri'!$B$34,IF($A35='P-Parametri'!$B$48,'P-Parametri'!$C$34,'P-Parametri'!$B$52))</f>
        <v>0.03</v>
      </c>
      <c r="C35" s="10">
        <f>IF($A35&lt;='1-Input'!$B$26,0,IF($A35='1-Input'!$B$26+1,('1-Input'!$B$23+'7-Rientro'!$D$8)*'1-Input'!$B$27,'1-Input'!$B$23+'7-Rientro'!$D$8))</f>
        <v>15978.722552419666</v>
      </c>
      <c r="D35" s="10">
        <f>IF(AND($A35&gt;=1,$A35&lt;1+'1-Input'!$B$12),'7-Rientro'!$C$8,0)</f>
        <v>0</v>
      </c>
      <c r="E35" s="10">
        <f>MAX(0,(E5-C35-D35))/(1-'P-Parametri'!$B$31*MAX(0,IF(F34&lt;=0,0,(F34-G34)/F34)))</f>
        <v>12117.462781432996</v>
      </c>
      <c r="F35" s="10">
        <f>((F34-E35+MAX(0,-(E5-C35-D35)))*(1+B35))*(1-'P-Parametri'!$B$32)</f>
        <v>653196.73548207304</v>
      </c>
      <c r="G35" s="10">
        <f>IF(F34&lt;=0,G34,G34*(1-E35/F34))+MAX(0,-(E5-C35-D35))</f>
        <v>232825.51995870672</v>
      </c>
      <c r="H35" s="10">
        <f>MAX(0,(H5-C35-D35))/(1-'P-Parametri'!$B$31*MAX(0,IF(I34&lt;=0,0,(I34-J34)/I34)))</f>
        <v>17325.398575331717</v>
      </c>
      <c r="I35" s="10">
        <f>((I34-H35+MAX(0,-(H5-C35-D35)))*(1+B35))*(1-'P-Parametri'!$B$32)</f>
        <v>443432.77935950225</v>
      </c>
      <c r="J35" s="10">
        <f>IF(I34&lt;=0,J34,J34*(1-H35/I34))+MAX(0,-(H5-C35-D35))</f>
        <v>158057.23117234424</v>
      </c>
      <c r="K35" s="10">
        <f>MAX(0,(K5-C35-D35))/(1-'P-Parametri'!$B$31*MAX(0,IF(L34&lt;=0,0,(L34-M34)/L34)))</f>
        <v>21825.339675753257</v>
      </c>
      <c r="L35" s="10">
        <f>((L34-K35+MAX(0,-(K5-C35-D35)))*(1+B35))*(1-'P-Parametri'!$B$32)</f>
        <v>262185.25924821064</v>
      </c>
      <c r="M35" s="10">
        <f>IF(L34&lt;=0,M34,M34*(1-K35/L34))+MAX(0,-(K5-C35-D35))</f>
        <v>93453.344136696585</v>
      </c>
      <c r="N35" s="10">
        <f>MAX(0,(N5-C35-D35))/(1-'P-Parametri'!$B$31*MAX(0,IF(O34&lt;=0,0,(O34-P34)/O34)))</f>
        <v>21825.339675753265</v>
      </c>
      <c r="O35" s="10">
        <f>((O34-N35+MAX(0,-(N5-C35-D35)))*(1+B35))*(1-'P-Parametri'!$B$32)</f>
        <v>262185.25924821035</v>
      </c>
      <c r="P35" s="10">
        <f>IF(O34&lt;=0,P34,P34*(1-N35/O34))+MAX(0,-(N5-C35-D35))</f>
        <v>93453.344136696527</v>
      </c>
      <c r="Q35" s="10">
        <f>MAX(0,(Q5-C35-D35))/(1-'P-Parametri'!$B$31*MAX(0,IF(R34&lt;=0,0,(R34-S34)/R34)))</f>
        <v>21825.339675753265</v>
      </c>
      <c r="R35" s="10">
        <f>((R34-Q35+MAX(0,-(Q5-C35-D35)))*(1+B35))*(1-'P-Parametri'!$B$32)</f>
        <v>262185.25924821035</v>
      </c>
      <c r="S35" s="10">
        <f>IF(R34&lt;=0,S34,S34*(1-Q35/R34))+MAX(0,-(Q5-C35-D35))</f>
        <v>93453.344136696527</v>
      </c>
      <c r="T35" s="10">
        <f>MAX(0,(T5-C35-D35))/(1-'P-Parametri'!$B$31*MAX(0,IF(U34&lt;=0,0,(U34-V34)/U34)))</f>
        <v>21825.339675753265</v>
      </c>
      <c r="U35" s="10">
        <f>((U34-T35+MAX(0,-(T5-C35-D35)))*(1+B35))*(1-'P-Parametri'!$B$32)</f>
        <v>262185.25924821035</v>
      </c>
      <c r="V35" s="10">
        <f>IF(U34&lt;=0,V34,V34*(1-T35/U34))+MAX(0,-(T5-C35-D35))</f>
        <v>93453.344136696527</v>
      </c>
    </row>
    <row r="36" spans="1:22">
      <c r="A36" s="9">
        <f t="shared" si="0"/>
        <v>29</v>
      </c>
      <c r="B36" s="12">
        <f>IF($A36='P-Parametri'!$B$47,'P-Parametri'!$B$34,IF($A36='P-Parametri'!$B$48,'P-Parametri'!$C$34,'P-Parametri'!$B$52))</f>
        <v>0.03</v>
      </c>
      <c r="C36" s="10">
        <f>IF($A36&lt;='1-Input'!$B$26,0,IF($A36='1-Input'!$B$26+1,('1-Input'!$B$23+'7-Rientro'!$D$8)*'1-Input'!$B$27,'1-Input'!$B$23+'7-Rientro'!$D$8))</f>
        <v>15978.722552419666</v>
      </c>
      <c r="D36" s="10">
        <f>IF(AND($A36&gt;=1,$A36&lt;1+'1-Input'!$B$12),'7-Rientro'!$C$8,0)</f>
        <v>0</v>
      </c>
      <c r="E36" s="10">
        <f>MAX(0,(E5-C36-D36))/(1-'P-Parametri'!$B$31*MAX(0,IF(F35&lt;=0,0,(F35-G35)/F35)))</f>
        <v>12155.143813697629</v>
      </c>
      <c r="F36" s="10">
        <f>((F35-E36+MAX(0,-(E5-C36-D36)))*(1+B36))*(1-'P-Parametri'!$B$32)</f>
        <v>658952.29373958986</v>
      </c>
      <c r="G36" s="10">
        <f>IF(F35&lt;=0,G35,G35*(1-E36/F35))+MAX(0,-(E5-C36-D36))</f>
        <v>228492.93909161407</v>
      </c>
      <c r="H36" s="10">
        <f>MAX(0,(H5-C36-D36))/(1-'P-Parametri'!$B$31*MAX(0,IF(I35&lt;=0,0,(I35-J35)/I35)))</f>
        <v>17379.2744497198</v>
      </c>
      <c r="I36" s="10">
        <f>((I35-H36+MAX(0,-(H5-C36-D36)))*(1+B36))*(1-'P-Parametri'!$B$32)</f>
        <v>437957.43983696174</v>
      </c>
      <c r="J36" s="10">
        <f>IF(I35&lt;=0,J35,J35*(1-H36/I35))+MAX(0,-(H5-C36-D36))</f>
        <v>151862.56057700698</v>
      </c>
      <c r="K36" s="10">
        <f>MAX(0,(K5-C36-D36))/(1-'P-Parametri'!$B$31*MAX(0,IF(L35&lt;=0,0,(L35-M35)/L35)))</f>
        <v>21893.208778662221</v>
      </c>
      <c r="L36" s="10">
        <f>((L35-K36+MAX(0,-(K5-C36-D36)))*(1+B36))*(1-'P-Parametri'!$B$32)</f>
        <v>247005.81035966758</v>
      </c>
      <c r="M36" s="10">
        <f>IF(L35&lt;=0,M35,M35*(1-K36/L35))+MAX(0,-(K5-C36-D36))</f>
        <v>85649.726266967584</v>
      </c>
      <c r="N36" s="10">
        <f>MAX(0,(N5-C36-D36))/(1-'P-Parametri'!$B$31*MAX(0,IF(O35&lt;=0,0,(O35-P35)/O35)))</f>
        <v>21893.208778662232</v>
      </c>
      <c r="O36" s="10">
        <f>((O35-N36+MAX(0,-(N5-C36-D36)))*(1+B36))*(1-'P-Parametri'!$B$32)</f>
        <v>247005.81035966729</v>
      </c>
      <c r="P36" s="10">
        <f>IF(O35&lt;=0,P35,P35*(1-N36/O35))+MAX(0,-(N5-C36-D36))</f>
        <v>85649.726266967526</v>
      </c>
      <c r="Q36" s="10">
        <f>MAX(0,(Q5-C36-D36))/(1-'P-Parametri'!$B$31*MAX(0,IF(R35&lt;=0,0,(R35-S35)/R35)))</f>
        <v>21893.208778662232</v>
      </c>
      <c r="R36" s="10">
        <f>((R35-Q36+MAX(0,-(Q5-C36-D36)))*(1+B36))*(1-'P-Parametri'!$B$32)</f>
        <v>247005.81035966729</v>
      </c>
      <c r="S36" s="10">
        <f>IF(R35&lt;=0,S35,S35*(1-Q36/R35))+MAX(0,-(Q5-C36-D36))</f>
        <v>85649.726266967526</v>
      </c>
      <c r="T36" s="10">
        <f>MAX(0,(T5-C36-D36))/(1-'P-Parametri'!$B$31*MAX(0,IF(U35&lt;=0,0,(U35-V35)/U35)))</f>
        <v>21893.208778662232</v>
      </c>
      <c r="U36" s="10">
        <f>((U35-T36+MAX(0,-(T5-C36-D36)))*(1+B36))*(1-'P-Parametri'!$B$32)</f>
        <v>247005.81035966729</v>
      </c>
      <c r="V36" s="10">
        <f>IF(U35&lt;=0,V35,V35*(1-T36/U35))+MAX(0,-(T5-C36-D36))</f>
        <v>85649.726266967526</v>
      </c>
    </row>
    <row r="37" spans="1:22">
      <c r="A37" s="9">
        <f t="shared" si="0"/>
        <v>30</v>
      </c>
      <c r="B37" s="12">
        <f>IF($A37='P-Parametri'!$B$47,'P-Parametri'!$B$34,IF($A37='P-Parametri'!$B$48,'P-Parametri'!$C$34,'P-Parametri'!$B$52))</f>
        <v>0.03</v>
      </c>
      <c r="C37" s="10">
        <f>IF($A37&lt;='1-Input'!$B$26,0,IF($A37='1-Input'!$B$26+1,('1-Input'!$B$23+'7-Rientro'!$D$8)*'1-Input'!$B$27,'1-Input'!$B$23+'7-Rientro'!$D$8))</f>
        <v>15978.722552419666</v>
      </c>
      <c r="D37" s="10">
        <f>IF(AND($A37&gt;=1,$A37&lt;1+'1-Input'!$B$12),'7-Rientro'!$C$8,0)</f>
        <v>0</v>
      </c>
      <c r="E37" s="10">
        <f>MAX(0,(E5-C37-D37))/(1-'P-Parametri'!$B$31*MAX(0,IF(F36&lt;=0,0,(F36-G36)/F36)))</f>
        <v>12192.026217566592</v>
      </c>
      <c r="F37" s="10">
        <f>((F36-E37+MAX(0,-(E5-C37-D37)))*(1+B37))*(1-'P-Parametri'!$B$32)</f>
        <v>664830.74939658865</v>
      </c>
      <c r="G37" s="10">
        <f>IF(F36&lt;=0,G36,G36*(1-E37/F36))+MAX(0,-(E5-C37-D37))</f>
        <v>224265.33122014848</v>
      </c>
      <c r="H37" s="10">
        <f>MAX(0,(H5-C37-D37))/(1-'P-Parametri'!$B$31*MAX(0,IF(I36&lt;=0,0,(I36-J36)/I36)))</f>
        <v>17432.008455094689</v>
      </c>
      <c r="I37" s="10">
        <f>((I36-H37+MAX(0,-(H5-C37-D37)))*(1+B37))*(1-'P-Parametri'!$B$32)</f>
        <v>432274.91193467646</v>
      </c>
      <c r="J37" s="10">
        <f>IF(I36&lt;=0,J36,J36*(1-H37/I36))+MAX(0,-(H5-C37-D37))</f>
        <v>145817.97907389057</v>
      </c>
      <c r="K37" s="10">
        <f>MAX(0,(K5-C37-D37))/(1-'P-Parametri'!$B$31*MAX(0,IF(L36&lt;=0,0,(L36-M36)/L36)))</f>
        <v>21959.639433908949</v>
      </c>
      <c r="L37" s="10">
        <f>((L36-K37+MAX(0,-(K5-C37-D37)))*(1+B37))*(1-'P-Parametri'!$B$32)</f>
        <v>231333.96094142433</v>
      </c>
      <c r="M37" s="10">
        <f>IF(L36&lt;=0,M36,M36*(1-K37/L36))+MAX(0,-(K5-C37-D37))</f>
        <v>78035.180262171576</v>
      </c>
      <c r="N37" s="10">
        <f>MAX(0,(N5-C37-D37))/(1-'P-Parametri'!$B$31*MAX(0,IF(O36&lt;=0,0,(O36-P36)/O36)))</f>
        <v>21959.639433908957</v>
      </c>
      <c r="O37" s="10">
        <f>((O36-N37+MAX(0,-(N5-C37-D37)))*(1+B37))*(1-'P-Parametri'!$B$32)</f>
        <v>231333.96094142404</v>
      </c>
      <c r="P37" s="10">
        <f>IF(O36&lt;=0,P36,P36*(1-N37/O36))+MAX(0,-(N5-C37-D37))</f>
        <v>78035.180262171503</v>
      </c>
      <c r="Q37" s="10">
        <f>MAX(0,(Q5-C37-D37))/(1-'P-Parametri'!$B$31*MAX(0,IF(R36&lt;=0,0,(R36-S36)/R36)))</f>
        <v>21959.639433908957</v>
      </c>
      <c r="R37" s="10">
        <f>((R36-Q37+MAX(0,-(Q5-C37-D37)))*(1+B37))*(1-'P-Parametri'!$B$32)</f>
        <v>231333.96094142404</v>
      </c>
      <c r="S37" s="10">
        <f>IF(R36&lt;=0,S36,S36*(1-Q37/R36))+MAX(0,-(Q5-C37-D37))</f>
        <v>78035.180262171503</v>
      </c>
      <c r="T37" s="10">
        <f>MAX(0,(T5-C37-D37))/(1-'P-Parametri'!$B$31*MAX(0,IF(U36&lt;=0,0,(U36-V36)/U36)))</f>
        <v>21959.639433908957</v>
      </c>
      <c r="U37" s="10">
        <f>((U36-T37+MAX(0,-(T5-C37-D37)))*(1+B37))*(1-'P-Parametri'!$B$32)</f>
        <v>231333.96094142404</v>
      </c>
      <c r="V37" s="10">
        <f>IF(U36&lt;=0,V36,V36*(1-T37/U36))+MAX(0,-(T5-C37-D37))</f>
        <v>78035.180262171503</v>
      </c>
    </row>
    <row r="38" spans="1:22">
      <c r="A38" s="9">
        <f t="shared" si="0"/>
        <v>31</v>
      </c>
      <c r="B38" s="12">
        <f>IF($A38='P-Parametri'!$B$47,'P-Parametri'!$B$34,IF($A38='P-Parametri'!$B$48,'P-Parametri'!$C$34,'P-Parametri'!$B$52))</f>
        <v>0.03</v>
      </c>
      <c r="C38" s="10">
        <f>IF($A38&lt;='1-Input'!$B$26,0,IF($A38='1-Input'!$B$26+1,('1-Input'!$B$23+'7-Rientro'!$D$8)*'1-Input'!$B$27,'1-Input'!$B$23+'7-Rientro'!$D$8))</f>
        <v>15978.722552419666</v>
      </c>
      <c r="D38" s="10">
        <f>IF(AND($A38&gt;=1,$A38&lt;1+'1-Input'!$B$12),'7-Rientro'!$C$8,0)</f>
        <v>0</v>
      </c>
      <c r="E38" s="10">
        <f>MAX(0,(E5-C38-D38))/(1-'P-Parametri'!$B$31*MAX(0,IF(F37&lt;=0,0,(F37-G37)/F37)))</f>
        <v>12228.12155438947</v>
      </c>
      <c r="F38" s="10">
        <f>((F37-E38+MAX(0,-(E5-C38-D38)))*(1+B38))*(1-'P-Parametri'!$B$32)</f>
        <v>670836.34526411013</v>
      </c>
      <c r="G38" s="10">
        <f>IF(F37&lt;=0,G37,G37*(1-E38/F37))+MAX(0,-(E5-C38-D38))</f>
        <v>220140.45623040953</v>
      </c>
      <c r="H38" s="10">
        <f>MAX(0,(H5-C38-D38))/(1-'P-Parametri'!$B$31*MAX(0,IF(I37&lt;=0,0,(I37-J37)/I37)))</f>
        <v>17483.617121731193</v>
      </c>
      <c r="I38" s="10">
        <f>((I37-H38+MAX(0,-(H5-C38-D38)))*(1+B38))*(1-'P-Parametri'!$B$32)</f>
        <v>426380.56359001901</v>
      </c>
      <c r="J38" s="10">
        <f>IF(I37&lt;=0,J37,J37*(1-H38/I37))+MAX(0,-(H5-C38-D38))</f>
        <v>139920.28377581653</v>
      </c>
      <c r="K38" s="10">
        <f>MAX(0,(K5-C38-D38))/(1-'P-Parametri'!$B$31*MAX(0,IF(L37&lt;=0,0,(L37-M37)/L37)))</f>
        <v>22024.652465191135</v>
      </c>
      <c r="L38" s="10">
        <f>((L37-K38+MAX(0,-(K5-C38-D38)))*(1+B38))*(1-'P-Parametri'!$B$32)</f>
        <v>215157.41055505915</v>
      </c>
      <c r="M38" s="10">
        <f>IF(L37&lt;=0,M37,M37*(1-K38/L37))+MAX(0,-(K5-C38-D38))</f>
        <v>70605.671346409479</v>
      </c>
      <c r="N38" s="10">
        <f>MAX(0,(N5-C38-D38))/(1-'P-Parametri'!$B$31*MAX(0,IF(O37&lt;=0,0,(O37-P37)/O37)))</f>
        <v>22024.652465191146</v>
      </c>
      <c r="O38" s="10">
        <f>((O37-N38+MAX(0,-(N5-C38-D38)))*(1+B38))*(1-'P-Parametri'!$B$32)</f>
        <v>215157.41055505883</v>
      </c>
      <c r="P38" s="10">
        <f>IF(O37&lt;=0,P37,P37*(1-N38/O37))+MAX(0,-(N5-C38-D38))</f>
        <v>70605.671346409406</v>
      </c>
      <c r="Q38" s="10">
        <f>MAX(0,(Q5-C38-D38))/(1-'P-Parametri'!$B$31*MAX(0,IF(R37&lt;=0,0,(R37-S37)/R37)))</f>
        <v>22024.652465191146</v>
      </c>
      <c r="R38" s="10">
        <f>((R37-Q38+MAX(0,-(Q5-C38-D38)))*(1+B38))*(1-'P-Parametri'!$B$32)</f>
        <v>215157.41055505883</v>
      </c>
      <c r="S38" s="10">
        <f>IF(R37&lt;=0,S37,S37*(1-Q38/R37))+MAX(0,-(Q5-C38-D38))</f>
        <v>70605.671346409406</v>
      </c>
      <c r="T38" s="10">
        <f>MAX(0,(T5-C38-D38))/(1-'P-Parametri'!$B$31*MAX(0,IF(U37&lt;=0,0,(U37-V37)/U37)))</f>
        <v>22024.652465191146</v>
      </c>
      <c r="U38" s="10">
        <f>((U37-T38+MAX(0,-(T5-C38-D38)))*(1+B38))*(1-'P-Parametri'!$B$32)</f>
        <v>215157.41055505883</v>
      </c>
      <c r="V38" s="10">
        <f>IF(U37&lt;=0,V37,V37*(1-T38/U37))+MAX(0,-(T5-C38-D38))</f>
        <v>70605.671346409406</v>
      </c>
    </row>
    <row r="39" spans="1:22">
      <c r="A39" s="9">
        <f t="shared" si="0"/>
        <v>32</v>
      </c>
      <c r="B39" s="12">
        <f>IF($A39='P-Parametri'!$B$47,'P-Parametri'!$B$34,IF($A39='P-Parametri'!$B$48,'P-Parametri'!$C$34,'P-Parametri'!$B$52))</f>
        <v>0.03</v>
      </c>
      <c r="C39" s="10">
        <f>IF($A39&lt;='1-Input'!$B$26,0,IF($A39='1-Input'!$B$26+1,('1-Input'!$B$23+'7-Rientro'!$D$8)*'1-Input'!$B$27,'1-Input'!$B$23+'7-Rientro'!$D$8))</f>
        <v>15978.722552419666</v>
      </c>
      <c r="D39" s="10">
        <f>IF(AND($A39&gt;=1,$A39&lt;1+'1-Input'!$B$12),'7-Rientro'!$C$8,0)</f>
        <v>0</v>
      </c>
      <c r="E39" s="10">
        <f>MAX(0,(E5-C39-D39))/(1-'P-Parametri'!$B$31*MAX(0,IF(F38&lt;=0,0,(F38-G38)/F38)))</f>
        <v>12263.441482257933</v>
      </c>
      <c r="F39" s="10">
        <f>((F38-E39+MAX(0,-(E5-C39-D39)))*(1+B39))*(1-'P-Parametri'!$B$32)</f>
        <v>676973.43071351724</v>
      </c>
      <c r="G39" s="10">
        <f>IF(F38&lt;=0,G38,G38*(1-E39/F38))+MAX(0,-(E5-C39-D39))</f>
        <v>216116.1071892193</v>
      </c>
      <c r="H39" s="10">
        <f>MAX(0,(H5-C39-D39))/(1-'P-Parametri'!$B$31*MAX(0,IF(I38&lt;=0,0,(I38-J38)/I38)))</f>
        <v>17534.117118224742</v>
      </c>
      <c r="I39" s="10">
        <f>((I38-H39+MAX(0,-(H5-C39-D39)))*(1+B39))*(1-'P-Parametri'!$B$32)</f>
        <v>420269.61618621624</v>
      </c>
      <c r="J39" s="10">
        <f>IF(I38&lt;=0,J38,J38*(1-H39/I38))+MAX(0,-(H5-C39-D39))</f>
        <v>134166.31923699335</v>
      </c>
      <c r="K39" s="10">
        <f>MAX(0,(K5-C39-D39))/(1-'P-Parametri'!$B$31*MAX(0,IF(L38&lt;=0,0,(L38-M38)/L38)))</f>
        <v>22088.268870453259</v>
      </c>
      <c r="L39" s="10">
        <f>((L38-K39+MAX(0,-(K5-C39-D39)))*(1+B39))*(1-'P-Parametri'!$B$32)</f>
        <v>198463.49350327378</v>
      </c>
      <c r="M39" s="10">
        <f>IF(L38&lt;=0,M38,M38*(1-K39/L38))+MAX(0,-(K5-C39-D39))</f>
        <v>63357.224507162653</v>
      </c>
      <c r="N39" s="10">
        <f>MAX(0,(N5-C39-D39))/(1-'P-Parametri'!$B$31*MAX(0,IF(O38&lt;=0,0,(O38-P38)/O38)))</f>
        <v>22088.268870453267</v>
      </c>
      <c r="O39" s="10">
        <f>((O38-N39+MAX(0,-(N5-C39-D39)))*(1+B39))*(1-'P-Parametri'!$B$32)</f>
        <v>198463.49350327344</v>
      </c>
      <c r="P39" s="10">
        <f>IF(O38&lt;=0,P38,P38*(1-N39/O38))+MAX(0,-(N5-C39-D39))</f>
        <v>63357.22450716258</v>
      </c>
      <c r="Q39" s="10">
        <f>MAX(0,(Q5-C39-D39))/(1-'P-Parametri'!$B$31*MAX(0,IF(R38&lt;=0,0,(R38-S38)/R38)))</f>
        <v>22088.268870453267</v>
      </c>
      <c r="R39" s="10">
        <f>((R38-Q39+MAX(0,-(Q5-C39-D39)))*(1+B39))*(1-'P-Parametri'!$B$32)</f>
        <v>198463.49350327344</v>
      </c>
      <c r="S39" s="10">
        <f>IF(R38&lt;=0,S38,S38*(1-Q39/R38))+MAX(0,-(Q5-C39-D39))</f>
        <v>63357.22450716258</v>
      </c>
      <c r="T39" s="10">
        <f>MAX(0,(T5-C39-D39))/(1-'P-Parametri'!$B$31*MAX(0,IF(U38&lt;=0,0,(U38-V38)/U38)))</f>
        <v>22088.268870453267</v>
      </c>
      <c r="U39" s="10">
        <f>((U38-T39+MAX(0,-(T5-C39-D39)))*(1+B39))*(1-'P-Parametri'!$B$32)</f>
        <v>198463.49350327344</v>
      </c>
      <c r="V39" s="10">
        <f>IF(U38&lt;=0,V38,V38*(1-T39/U38))+MAX(0,-(T5-C39-D39))</f>
        <v>63357.22450716258</v>
      </c>
    </row>
    <row r="40" spans="1:22">
      <c r="A40" s="9">
        <f t="shared" si="0"/>
        <v>33</v>
      </c>
      <c r="B40" s="12">
        <f>IF($A40='P-Parametri'!$B$47,'P-Parametri'!$B$34,IF($A40='P-Parametri'!$B$48,'P-Parametri'!$C$34,'P-Parametri'!$B$52))</f>
        <v>0.03</v>
      </c>
      <c r="C40" s="10">
        <f>IF($A40&lt;='1-Input'!$B$26,0,IF($A40='1-Input'!$B$26+1,('1-Input'!$B$23+'7-Rientro'!$D$8)*'1-Input'!$B$27,'1-Input'!$B$23+'7-Rientro'!$D$8))</f>
        <v>15978.722552419666</v>
      </c>
      <c r="D40" s="10">
        <f>IF(AND($A40&gt;=1,$A40&lt;1+'1-Input'!$B$12),'7-Rientro'!$C$8,0)</f>
        <v>0</v>
      </c>
      <c r="E40" s="10">
        <f>MAX(0,(E5-C40-D40))/(1-'P-Parametri'!$B$31*MAX(0,IF(F39&lt;=0,0,(F39-G39)/F39)))</f>
        <v>12297.997739927556</v>
      </c>
      <c r="F40" s="10">
        <f>((F39-E40+MAX(0,-(E5-C40-D40)))*(1+B40))*(1-'P-Parametri'!$B$32)</f>
        <v>683246.46457087179</v>
      </c>
      <c r="G40" s="10">
        <f>IF(F39&lt;=0,G39,G39*(1-E40/F39))+MAX(0,-(E5-C40-D40))</f>
        <v>212190.11057370412</v>
      </c>
      <c r="H40" s="10">
        <f>MAX(0,(H5-C40-D40))/(1-'P-Parametri'!$B$31*MAX(0,IF(I39&lt;=0,0,(I39-J39)/I39)))</f>
        <v>17583.525228503029</v>
      </c>
      <c r="I40" s="10">
        <f>((I39-H40+MAX(0,-(H5-C40-D40)))*(1+B40))*(1-'P-Parametri'!$B$32)</f>
        <v>413937.14033907169</v>
      </c>
      <c r="J40" s="10">
        <f>IF(I39&lt;=0,J39,J39*(1-H40/I39))+MAX(0,-(H5-C40-D40))</f>
        <v>128552.97778126992</v>
      </c>
      <c r="K40" s="10">
        <f>MAX(0,(K5-C40-D40))/(1-'P-Parametri'!$B$31*MAX(0,IF(L39&lt;=0,0,(L39-M39)/L39)))</f>
        <v>22150.509792927391</v>
      </c>
      <c r="L40" s="10">
        <f>((L39-K40+MAX(0,-(K5-C40-D40)))*(1+B40))*(1-'P-Parametri'!$B$32)</f>
        <v>181239.16847521349</v>
      </c>
      <c r="M40" s="10">
        <f>IF(L39&lt;=0,M39,M39*(1-K40/L39))+MAX(0,-(K5-C40-D40))</f>
        <v>56285.924908803747</v>
      </c>
      <c r="N40" s="10">
        <f>MAX(0,(N5-C40-D40))/(1-'P-Parametri'!$B$31*MAX(0,IF(O39&lt;=0,0,(O39-P39)/O39)))</f>
        <v>22150.509792927398</v>
      </c>
      <c r="O40" s="10">
        <f>((O39-N40+MAX(0,-(N5-C40-D40)))*(1+B40))*(1-'P-Parametri'!$B$32)</f>
        <v>181239.16847521311</v>
      </c>
      <c r="P40" s="10">
        <f>IF(O39&lt;=0,P39,P39*(1-N40/O39))+MAX(0,-(N5-C40-D40))</f>
        <v>56285.924908803667</v>
      </c>
      <c r="Q40" s="10">
        <f>MAX(0,(Q5-C40-D40))/(1-'P-Parametri'!$B$31*MAX(0,IF(R39&lt;=0,0,(R39-S39)/R39)))</f>
        <v>22150.509792927398</v>
      </c>
      <c r="R40" s="10">
        <f>((R39-Q40+MAX(0,-(Q5-C40-D40)))*(1+B40))*(1-'P-Parametri'!$B$32)</f>
        <v>181239.16847521311</v>
      </c>
      <c r="S40" s="10">
        <f>IF(R39&lt;=0,S39,S39*(1-Q40/R39))+MAX(0,-(Q5-C40-D40))</f>
        <v>56285.924908803667</v>
      </c>
      <c r="T40" s="10">
        <f>MAX(0,(T5-C40-D40))/(1-'P-Parametri'!$B$31*MAX(0,IF(U39&lt;=0,0,(U39-V39)/U39)))</f>
        <v>22150.509792927398</v>
      </c>
      <c r="U40" s="10">
        <f>((U39-T40+MAX(0,-(T5-C40-D40)))*(1+B40))*(1-'P-Parametri'!$B$32)</f>
        <v>181239.16847521311</v>
      </c>
      <c r="V40" s="10">
        <f>IF(U39&lt;=0,V39,V39*(1-T40/U39))+MAX(0,-(T5-C40-D40))</f>
        <v>56285.924908803667</v>
      </c>
    </row>
    <row r="41" spans="1:22">
      <c r="A41" s="9">
        <f t="shared" si="0"/>
        <v>34</v>
      </c>
      <c r="B41" s="12">
        <f>IF($A41='P-Parametri'!$B$47,'P-Parametri'!$B$34,IF($A41='P-Parametri'!$B$48,'P-Parametri'!$C$34,'P-Parametri'!$B$52))</f>
        <v>0.03</v>
      </c>
      <c r="C41" s="10">
        <f>IF($A41&lt;='1-Input'!$B$26,0,IF($A41='1-Input'!$B$26+1,('1-Input'!$B$23+'7-Rientro'!$D$8)*'1-Input'!$B$27,'1-Input'!$B$23+'7-Rientro'!$D$8))</f>
        <v>15978.722552419666</v>
      </c>
      <c r="D41" s="10">
        <f>IF(AND($A41&gt;=1,$A41&lt;1+'1-Input'!$B$12),'7-Rientro'!$C$8,0)</f>
        <v>0</v>
      </c>
      <c r="E41" s="10">
        <f>MAX(0,(E5-C41-D41))/(1-'P-Parametri'!$B$31*MAX(0,IF(F40&lt;=0,0,(F40-G40)/F40)))</f>
        <v>12331.802131389004</v>
      </c>
      <c r="F41" s="10">
        <f>((F40-E41+MAX(0,-(E5-C41-D41)))*(1+B41))*(1-'P-Parametri'!$B$32)</f>
        <v>689660.01810804196</v>
      </c>
      <c r="G41" s="10">
        <f>IF(F40&lt;=0,G40,G40*(1-E41/F40))+MAX(0,-(E5-C41-D41))</f>
        <v>208360.32645696384</v>
      </c>
      <c r="H41" s="10">
        <f>MAX(0,(H5-C41-D41))/(1-'P-Parametri'!$B$31*MAX(0,IF(I40&lt;=0,0,(I40-J40)/I40)))</f>
        <v>17631.85832976607</v>
      </c>
      <c r="I41" s="10">
        <f>((I40-H41+MAX(0,-(H5-C41-D41)))*(1+B41))*(1-'P-Parametri'!$B$32)</f>
        <v>407378.05158864561</v>
      </c>
      <c r="J41" s="10">
        <f>IF(I40&lt;=0,J40,J40*(1-H41/I40))+MAX(0,-(H5-C41-D41))</f>
        <v>123077.19976760283</v>
      </c>
      <c r="K41" s="10">
        <f>MAX(0,(K5-C41-D41))/(1-'P-Parametri'!$B$31*MAX(0,IF(L40&lt;=0,0,(L40-M40)/L40)))</f>
        <v>22211.396493343644</v>
      </c>
      <c r="L41" s="10">
        <f>((L40-K41+MAX(0,-(K5-C41-D41)))*(1+B41))*(1-'P-Parametri'!$B$32)</f>
        <v>163471.00793104328</v>
      </c>
      <c r="M41" s="10">
        <f>IF(L40&lt;=0,M40,M40*(1-K41/L40))+MAX(0,-(K5-C41-D41))</f>
        <v>49387.918227014183</v>
      </c>
      <c r="N41" s="10">
        <f>MAX(0,(N5-C41-D41))/(1-'P-Parametri'!$B$31*MAX(0,IF(O40&lt;=0,0,(O40-P40)/O40)))</f>
        <v>22211.396493343655</v>
      </c>
      <c r="O41" s="10">
        <f>((O40-N41+MAX(0,-(N5-C41-D41)))*(1+B41))*(1-'P-Parametri'!$B$32)</f>
        <v>163471.00793104287</v>
      </c>
      <c r="P41" s="10">
        <f>IF(O40&lt;=0,P40,P40*(1-N41/O40))+MAX(0,-(N5-C41-D41))</f>
        <v>49387.918227014095</v>
      </c>
      <c r="Q41" s="10">
        <f>MAX(0,(Q5-C41-D41))/(1-'P-Parametri'!$B$31*MAX(0,IF(R40&lt;=0,0,(R40-S40)/R40)))</f>
        <v>22211.396493343655</v>
      </c>
      <c r="R41" s="10">
        <f>((R40-Q41+MAX(0,-(Q5-C41-D41)))*(1+B41))*(1-'P-Parametri'!$B$32)</f>
        <v>163471.00793104287</v>
      </c>
      <c r="S41" s="10">
        <f>IF(R40&lt;=0,S40,S40*(1-Q41/R40))+MAX(0,-(Q5-C41-D41))</f>
        <v>49387.918227014095</v>
      </c>
      <c r="T41" s="10">
        <f>MAX(0,(T5-C41-D41))/(1-'P-Parametri'!$B$31*MAX(0,IF(U40&lt;=0,0,(U40-V40)/U40)))</f>
        <v>22211.396493343655</v>
      </c>
      <c r="U41" s="10">
        <f>((U40-T41+MAX(0,-(T5-C41-D41)))*(1+B41))*(1-'P-Parametri'!$B$32)</f>
        <v>163471.00793104287</v>
      </c>
      <c r="V41" s="10">
        <f>IF(U40&lt;=0,V40,V40*(1-T41/U40))+MAX(0,-(T5-C41-D41))</f>
        <v>49387.918227014095</v>
      </c>
    </row>
    <row r="42" spans="1:22">
      <c r="A42" s="9">
        <f t="shared" si="0"/>
        <v>35</v>
      </c>
      <c r="B42" s="12">
        <f>IF($A42='P-Parametri'!$B$47,'P-Parametri'!$B$34,IF($A42='P-Parametri'!$B$48,'P-Parametri'!$C$34,'P-Parametri'!$B$52))</f>
        <v>0.03</v>
      </c>
      <c r="C42" s="10">
        <f>IF($A42&lt;='1-Input'!$B$26,0,IF($A42='1-Input'!$B$26+1,('1-Input'!$B$23+'7-Rientro'!$D$8)*'1-Input'!$B$27,'1-Input'!$B$23+'7-Rientro'!$D$8))</f>
        <v>15978.722552419666</v>
      </c>
      <c r="D42" s="10">
        <f>IF(AND($A42&gt;=1,$A42&lt;1+'1-Input'!$B$12),'7-Rientro'!$C$8,0)</f>
        <v>0</v>
      </c>
      <c r="E42" s="10">
        <f>MAX(0,(E5-C42-D42))/(1-'P-Parametri'!$B$31*MAX(0,IF(F41&lt;=0,0,(F41-G41)/F41)))</f>
        <v>12364.866511085487</v>
      </c>
      <c r="F42" s="10">
        <f>((F41-E42+MAX(0,-(E5-C42-D42)))*(1+B42))*(1-'P-Parametri'!$B$32)</f>
        <v>696218.77813257545</v>
      </c>
      <c r="G42" s="10">
        <f>IF(F41&lt;=0,G41,G41*(1-E42/F41))+MAX(0,-(E5-C42-D42))</f>
        <v>204624.6486516674</v>
      </c>
      <c r="H42" s="10">
        <f>MAX(0,(H5-C42-D42))/(1-'P-Parametri'!$B$31*MAX(0,IF(I41&lt;=0,0,(I41-J41)/I41)))</f>
        <v>17679.133371350305</v>
      </c>
      <c r="I42" s="10">
        <f>((I41-H42+MAX(0,-(H5-C42-D42)))*(1+B42))*(1-'P-Parametri'!$B$32)</f>
        <v>400587.10599228658</v>
      </c>
      <c r="J42" s="10">
        <f>IF(I41&lt;=0,J41,J41*(1-H42/I41))+MAX(0,-(H5-C42-D42))</f>
        <v>117735.9737953678</v>
      </c>
      <c r="K42" s="10">
        <f>MAX(0,(K5-C42-D42))/(1-'P-Parametri'!$B$31*MAX(0,IF(L41&lt;=0,0,(L41-M41)/L41)))</f>
        <v>22270.950323304616</v>
      </c>
      <c r="L42" s="10">
        <f>((L41-K42+MAX(0,-(K5-C42-D42)))*(1+B42))*(1-'P-Parametri'!$B$32)</f>
        <v>145145.18721729887</v>
      </c>
      <c r="M42" s="10">
        <f>IF(L41&lt;=0,M41,M41*(1-K42/L41))+MAX(0,-(K5-C42-D42))</f>
        <v>42659.410907421225</v>
      </c>
      <c r="N42" s="10">
        <f>MAX(0,(N5-C42-D42))/(1-'P-Parametri'!$B$31*MAX(0,IF(O41&lt;=0,0,(O41-P41)/O41)))</f>
        <v>22270.950323304623</v>
      </c>
      <c r="O42" s="10">
        <f>((O41-N42+MAX(0,-(N5-C42-D42)))*(1+B42))*(1-'P-Parametri'!$B$32)</f>
        <v>145145.18721729846</v>
      </c>
      <c r="P42" s="10">
        <f>IF(O41&lt;=0,P41,P41*(1-N42/O41))+MAX(0,-(N5-C42-D42))</f>
        <v>42659.41090742113</v>
      </c>
      <c r="Q42" s="10">
        <f>MAX(0,(Q5-C42-D42))/(1-'P-Parametri'!$B$31*MAX(0,IF(R41&lt;=0,0,(R41-S41)/R41)))</f>
        <v>22270.950323304623</v>
      </c>
      <c r="R42" s="10">
        <f>((R41-Q42+MAX(0,-(Q5-C42-D42)))*(1+B42))*(1-'P-Parametri'!$B$32)</f>
        <v>145145.18721729846</v>
      </c>
      <c r="S42" s="10">
        <f>IF(R41&lt;=0,S41,S41*(1-Q42/R41))+MAX(0,-(Q5-C42-D42))</f>
        <v>42659.41090742113</v>
      </c>
      <c r="T42" s="10">
        <f>MAX(0,(T5-C42-D42))/(1-'P-Parametri'!$B$31*MAX(0,IF(U41&lt;=0,0,(U41-V41)/U41)))</f>
        <v>22270.950323304623</v>
      </c>
      <c r="U42" s="10">
        <f>((U41-T42+MAX(0,-(T5-C42-D42)))*(1+B42))*(1-'P-Parametri'!$B$32)</f>
        <v>145145.18721729846</v>
      </c>
      <c r="V42" s="10">
        <f>IF(U41&lt;=0,V41,V41*(1-T42/U41))+MAX(0,-(T5-C42-D42))</f>
        <v>42659.41090742113</v>
      </c>
    </row>
    <row r="43" spans="1:22">
      <c r="A43" s="9">
        <f t="shared" si="0"/>
        <v>36</v>
      </c>
      <c r="B43" s="12">
        <f>IF($A43='P-Parametri'!$B$47,'P-Parametri'!$B$34,IF($A43='P-Parametri'!$B$48,'P-Parametri'!$C$34,'P-Parametri'!$B$52))</f>
        <v>0.03</v>
      </c>
      <c r="C43" s="10">
        <f>IF($A43&lt;='1-Input'!$B$26,0,IF($A43='1-Input'!$B$26+1,('1-Input'!$B$23+'7-Rientro'!$D$8)*'1-Input'!$B$27,'1-Input'!$B$23+'7-Rientro'!$D$8))</f>
        <v>15978.722552419666</v>
      </c>
      <c r="D43" s="10">
        <f>IF(AND($A43&gt;=1,$A43&lt;1+'1-Input'!$B$12),'7-Rientro'!$C$8,0)</f>
        <v>0</v>
      </c>
      <c r="E43" s="10">
        <f>MAX(0,(E5-C43-D43))/(1-'P-Parametri'!$B$31*MAX(0,IF(F42&lt;=0,0,(F42-G42)/F42)))</f>
        <v>12397.202769771764</v>
      </c>
      <c r="F43" s="10">
        <f>((F42-E43+MAX(0,-(E5-C43-D43)))*(1+B43))*(1-'P-Parametri'!$B$32)</f>
        <v>702927.5501784404</v>
      </c>
      <c r="G43" s="10">
        <f>IF(F42&lt;=0,G42,G42*(1-E43/F42))+MAX(0,-(E5-C43-D43))</f>
        <v>200981.00481340114</v>
      </c>
      <c r="H43" s="10">
        <f>MAX(0,(H5-C43-D43))/(1-'P-Parametri'!$B$31*MAX(0,IF(I42&lt;=0,0,(I42-J42)/I42)))</f>
        <v>17725.367354509985</v>
      </c>
      <c r="I43" s="10">
        <f>((I42-H43+MAX(0,-(H5-C43-D43)))*(1+B43))*(1-'P-Parametri'!$B$32)</f>
        <v>393558.89561531605</v>
      </c>
      <c r="J43" s="10">
        <f>IF(I42&lt;=0,J42,J42*(1-H43/I42))+MAX(0,-(H5-C43-D43))</f>
        <v>112526.33685212569</v>
      </c>
      <c r="K43" s="10">
        <f>MAX(0,(K5-C43-D43))/(1-'P-Parametri'!$B$31*MAX(0,IF(L42&lt;=0,0,(L42-M42)/L42)))</f>
        <v>22329.192699815347</v>
      </c>
      <c r="L43" s="10">
        <f>((L42-K43+MAX(0,-(K5-C43-D43)))*(1+B43))*(1-'P-Parametri'!$B$32)</f>
        <v>126247.47340430201</v>
      </c>
      <c r="M43" s="10">
        <f>IF(L42&lt;=0,M42,M42*(1-K43/L42))+MAX(0,-(K5-C43-D43))</f>
        <v>36096.670351743429</v>
      </c>
      <c r="N43" s="10">
        <f>MAX(0,(N5-C43-D43))/(1-'P-Parametri'!$B$31*MAX(0,IF(O42&lt;=0,0,(O42-P42)/O42)))</f>
        <v>22329.192699815358</v>
      </c>
      <c r="O43" s="10">
        <f>((O42-N43+MAX(0,-(N5-C43-D43)))*(1+B43))*(1-'P-Parametri'!$B$32)</f>
        <v>126247.47340430159</v>
      </c>
      <c r="P43" s="10">
        <f>IF(O42&lt;=0,P42,P42*(1-N43/O42))+MAX(0,-(N5-C43-D43))</f>
        <v>36096.670351743334</v>
      </c>
      <c r="Q43" s="10">
        <f>MAX(0,(Q5-C43-D43))/(1-'P-Parametri'!$B$31*MAX(0,IF(R42&lt;=0,0,(R42-S42)/R42)))</f>
        <v>22329.192699815358</v>
      </c>
      <c r="R43" s="10">
        <f>((R42-Q43+MAX(0,-(Q5-C43-D43)))*(1+B43))*(1-'P-Parametri'!$B$32)</f>
        <v>126247.47340430159</v>
      </c>
      <c r="S43" s="10">
        <f>IF(R42&lt;=0,S42,S42*(1-Q43/R42))+MAX(0,-(Q5-C43-D43))</f>
        <v>36096.670351743334</v>
      </c>
      <c r="T43" s="10">
        <f>MAX(0,(T5-C43-D43))/(1-'P-Parametri'!$B$31*MAX(0,IF(U42&lt;=0,0,(U42-V42)/U42)))</f>
        <v>22329.192699815358</v>
      </c>
      <c r="U43" s="10">
        <f>((U42-T43+MAX(0,-(T5-C43-D43)))*(1+B43))*(1-'P-Parametri'!$B$32)</f>
        <v>126247.47340430159</v>
      </c>
      <c r="V43" s="10">
        <f>IF(U42&lt;=0,V42,V42*(1-T43/U42))+MAX(0,-(T5-C43-D43))</f>
        <v>36096.670351743334</v>
      </c>
    </row>
    <row r="44" spans="1:22">
      <c r="A44" s="9">
        <f t="shared" si="0"/>
        <v>37</v>
      </c>
      <c r="B44" s="12">
        <f>IF($A44='P-Parametri'!$B$47,'P-Parametri'!$B$34,IF($A44='P-Parametri'!$B$48,'P-Parametri'!$C$34,'P-Parametri'!$B$52))</f>
        <v>0.03</v>
      </c>
      <c r="C44" s="10">
        <f>IF($A44&lt;='1-Input'!$B$26,0,IF($A44='1-Input'!$B$26+1,('1-Input'!$B$23+'7-Rientro'!$D$8)*'1-Input'!$B$27,'1-Input'!$B$23+'7-Rientro'!$D$8))</f>
        <v>15978.722552419666</v>
      </c>
      <c r="D44" s="10">
        <f>IF(AND($A44&gt;=1,$A44&lt;1+'1-Input'!$B$12),'7-Rientro'!$C$8,0)</f>
        <v>0</v>
      </c>
      <c r="E44" s="10">
        <f>MAX(0,(E5-C44-D44))/(1-'P-Parametri'!$B$31*MAX(0,IF(F43&lt;=0,0,(F43-G43)/F43)))</f>
        <v>12428.822821008471</v>
      </c>
      <c r="F44" s="10">
        <f>((F43-E44+MAX(0,-(E5-C44-D44)))*(1+B44))*(1-'P-Parametri'!$B$32)</f>
        <v>709791.26179979858</v>
      </c>
      <c r="G44" s="10">
        <f>IF(F43&lt;=0,G43,G43*(1-E44/F43))+MAX(0,-(E5-C44-D44))</f>
        <v>197427.35650557783</v>
      </c>
      <c r="H44" s="10">
        <f>MAX(0,(H5-C44-D44))/(1-'P-Parametri'!$B$31*MAX(0,IF(I43&lt;=0,0,(I43-J43)/I43)))</f>
        <v>17770.577313106907</v>
      </c>
      <c r="I44" s="10">
        <f>((I43-H44+MAX(0,-(H5-C44-D44)))*(1+B44))*(1-'P-Parametri'!$B$32)</f>
        <v>386287.84391557286</v>
      </c>
      <c r="J44" s="10">
        <f>IF(I43&lt;=0,J43,J43*(1-H44/I43))+MAX(0,-(H5-C44-D44))</f>
        <v>107445.37440642869</v>
      </c>
      <c r="K44" s="10">
        <f>MAX(0,(K5-C44-D44))/(1-'P-Parametri'!$B$31*MAX(0,IF(L43&lt;=0,0,(L43-M43)/L43)))</f>
        <v>22386.145080957653</v>
      </c>
      <c r="L44" s="10">
        <f>((L43-K44+MAX(0,-(K5-C44-D44)))*(1+B44))*(1-'P-Parametri'!$B$32)</f>
        <v>106763.21383669862</v>
      </c>
      <c r="M44" s="10">
        <f>IF(L43&lt;=0,M43,M43*(1-K44/L43))+MAX(0,-(K5-C44-D44))</f>
        <v>29696.025034701419</v>
      </c>
      <c r="N44" s="10">
        <f>MAX(0,(N5-C44-D44))/(1-'P-Parametri'!$B$31*MAX(0,IF(O43&lt;=0,0,(O43-P43)/O43)))</f>
        <v>22386.14508095766</v>
      </c>
      <c r="O44" s="10">
        <f>((O43-N44+MAX(0,-(N5-C44-D44)))*(1+B44))*(1-'P-Parametri'!$B$32)</f>
        <v>106763.21383669817</v>
      </c>
      <c r="P44" s="10">
        <f>IF(O43&lt;=0,P43,P43*(1-N44/O43))+MAX(0,-(N5-C44-D44))</f>
        <v>29696.025034701321</v>
      </c>
      <c r="Q44" s="10">
        <f>MAX(0,(Q5-C44-D44))/(1-'P-Parametri'!$B$31*MAX(0,IF(R43&lt;=0,0,(R43-S43)/R43)))</f>
        <v>22386.14508095766</v>
      </c>
      <c r="R44" s="10">
        <f>((R43-Q44+MAX(0,-(Q5-C44-D44)))*(1+B44))*(1-'P-Parametri'!$B$32)</f>
        <v>106763.21383669817</v>
      </c>
      <c r="S44" s="10">
        <f>IF(R43&lt;=0,S43,S43*(1-Q44/R43))+MAX(0,-(Q5-C44-D44))</f>
        <v>29696.025034701321</v>
      </c>
      <c r="T44" s="10">
        <f>MAX(0,(T5-C44-D44))/(1-'P-Parametri'!$B$31*MAX(0,IF(U43&lt;=0,0,(U43-V43)/U43)))</f>
        <v>22386.14508095766</v>
      </c>
      <c r="U44" s="10">
        <f>((U43-T44+MAX(0,-(T5-C44-D44)))*(1+B44))*(1-'P-Parametri'!$B$32)</f>
        <v>106763.21383669817</v>
      </c>
      <c r="V44" s="10">
        <f>IF(U43&lt;=0,V43,V43*(1-T44/U43))+MAX(0,-(T5-C44-D44))</f>
        <v>29696.025034701321</v>
      </c>
    </row>
    <row r="45" spans="1:22">
      <c r="A45" s="9">
        <f t="shared" si="0"/>
        <v>38</v>
      </c>
      <c r="B45" s="12">
        <f>IF($A45='P-Parametri'!$B$47,'P-Parametri'!$B$34,IF($A45='P-Parametri'!$B$48,'P-Parametri'!$C$34,'P-Parametri'!$B$52))</f>
        <v>0.03</v>
      </c>
      <c r="C45" s="10">
        <f>IF($A45&lt;='1-Input'!$B$26,0,IF($A45='1-Input'!$B$26+1,('1-Input'!$B$23+'7-Rientro'!$D$8)*'1-Input'!$B$27,'1-Input'!$B$23+'7-Rientro'!$D$8))</f>
        <v>15978.722552419666</v>
      </c>
      <c r="D45" s="10">
        <f>IF(AND($A45&gt;=1,$A45&lt;1+'1-Input'!$B$12),'7-Rientro'!$C$8,0)</f>
        <v>0</v>
      </c>
      <c r="E45" s="10">
        <f>MAX(0,(E5-C45-D45))/(1-'P-Parametri'!$B$31*MAX(0,IF(F44&lt;=0,0,(F44-G44)/F44)))</f>
        <v>12459.738588284183</v>
      </c>
      <c r="F45" s="10">
        <f>((F44-E45+MAX(0,-(E5-C45-D45)))*(1+B45))*(1-'P-Parametri'!$B$32)</f>
        <v>716814.96597004402</v>
      </c>
      <c r="G45" s="10">
        <f>IF(F44&lt;=0,G44,G44*(1-E45/F44))+MAX(0,-(E5-C45-D45))</f>
        <v>193961.69922769305</v>
      </c>
      <c r="H45" s="10">
        <f>MAX(0,(H5-C45-D45))/(1-'P-Parametri'!$B$31*MAX(0,IF(I44&lt;=0,0,(I44-J44)/I44)))</f>
        <v>17814.780295197732</v>
      </c>
      <c r="I45" s="10">
        <f>((I44-H45+MAX(0,-(H5-C45-D45)))*(1+B45))*(1-'P-Parametri'!$B$32)</f>
        <v>378768.20101792843</v>
      </c>
      <c r="J45" s="10">
        <f>IF(I44&lt;=0,J44,J44*(1-H45/I44))+MAX(0,-(H5-C45-D45))</f>
        <v>102490.22044822093</v>
      </c>
      <c r="K45" s="10">
        <f>MAX(0,(K5-C45-D45))/(1-'P-Parametri'!$B$31*MAX(0,IF(L44&lt;=0,0,(L44-M44)/L44)))</f>
        <v>22441.828942695014</v>
      </c>
      <c r="L45" s="10">
        <f>((L44-K45+MAX(0,-(K5-C45-D45)))*(1+B45))*(1-'P-Parametri'!$B$32)</f>
        <v>86677.324387942062</v>
      </c>
      <c r="M45" s="10">
        <f>IF(L44&lt;=0,M44,M44*(1-K45/L44))+MAX(0,-(K5-C45-D45))</f>
        <v>23453.864554911896</v>
      </c>
      <c r="N45" s="10">
        <f>MAX(0,(N5-C45-D45))/(1-'P-Parametri'!$B$31*MAX(0,IF(O44&lt;=0,0,(O44-P44)/O44)))</f>
        <v>22441.828942695021</v>
      </c>
      <c r="O45" s="10">
        <f>((O44-N45+MAX(0,-(N5-C45-D45)))*(1+B45))*(1-'P-Parametri'!$B$32)</f>
        <v>86677.324387941597</v>
      </c>
      <c r="P45" s="10">
        <f>IF(O44&lt;=0,P44,P44*(1-N45/O44))+MAX(0,-(N5-C45-D45))</f>
        <v>23453.86455491179</v>
      </c>
      <c r="Q45" s="10">
        <f>MAX(0,(Q5-C45-D45))/(1-'P-Parametri'!$B$31*MAX(0,IF(R44&lt;=0,0,(R44-S44)/R44)))</f>
        <v>22441.828942695021</v>
      </c>
      <c r="R45" s="10">
        <f>((R44-Q45+MAX(0,-(Q5-C45-D45)))*(1+B45))*(1-'P-Parametri'!$B$32)</f>
        <v>86677.324387941597</v>
      </c>
      <c r="S45" s="10">
        <f>IF(R44&lt;=0,S44,S44*(1-Q45/R44))+MAX(0,-(Q5-C45-D45))</f>
        <v>23453.86455491179</v>
      </c>
      <c r="T45" s="10">
        <f>MAX(0,(T5-C45-D45))/(1-'P-Parametri'!$B$31*MAX(0,IF(U44&lt;=0,0,(U44-V44)/U44)))</f>
        <v>22441.828942695021</v>
      </c>
      <c r="U45" s="10">
        <f>((U44-T45+MAX(0,-(T5-C45-D45)))*(1+B45))*(1-'P-Parametri'!$B$32)</f>
        <v>86677.324387941597</v>
      </c>
      <c r="V45" s="10">
        <f>IF(U44&lt;=0,V44,V44*(1-T45/U44))+MAX(0,-(T5-C45-D45))</f>
        <v>23453.86455491179</v>
      </c>
    </row>
    <row r="46" spans="1:22">
      <c r="A46" s="9">
        <f t="shared" si="0"/>
        <v>39</v>
      </c>
      <c r="B46" s="12">
        <f>IF($A46='P-Parametri'!$B$47,'P-Parametri'!$B$34,IF($A46='P-Parametri'!$B$48,'P-Parametri'!$C$34,'P-Parametri'!$B$52))</f>
        <v>0.03</v>
      </c>
      <c r="C46" s="10">
        <f>IF($A46&lt;='1-Input'!$B$26,0,IF($A46='1-Input'!$B$26+1,('1-Input'!$B$23+'7-Rientro'!$D$8)*'1-Input'!$B$27,'1-Input'!$B$23+'7-Rientro'!$D$8))</f>
        <v>15978.722552419666</v>
      </c>
      <c r="D46" s="10">
        <f>IF(AND($A46&gt;=1,$A46&lt;1+'1-Input'!$B$12),'7-Rientro'!$C$8,0)</f>
        <v>0</v>
      </c>
      <c r="E46" s="10">
        <f>MAX(0,(E5-C46-D46))/(1-'P-Parametri'!$B$31*MAX(0,IF(F45&lt;=0,0,(F45-G45)/F45)))</f>
        <v>12489.96199275636</v>
      </c>
      <c r="F46" s="10">
        <f>((F45-E46+MAX(0,-(E5-C46-D46)))*(1+B46))*(1-'P-Parametri'!$B$32)</f>
        <v>724003.84458841302</v>
      </c>
      <c r="G46" s="10">
        <f>IF(F45&lt;=0,G45,G45*(1-E46/F45))+MAX(0,-(E5-C46-D46))</f>
        <v>190582.06240869063</v>
      </c>
      <c r="H46" s="10">
        <f>MAX(0,(H5-C46-D46))/(1-'P-Parametri'!$B$31*MAX(0,IF(I45&lt;=0,0,(I45-J45)/I45)))</f>
        <v>17857.993345506107</v>
      </c>
      <c r="I46" s="10">
        <f>((I45-H46+MAX(0,-(H5-C46-D46)))*(1+B46))*(1-'P-Parametri'!$B$32)</f>
        <v>370994.03887478984</v>
      </c>
      <c r="J46" s="10">
        <f>IF(I45&lt;=0,J45,J45*(1-H46/I45))+MAX(0,-(H5-C46-D46))</f>
        <v>97658.057479352414</v>
      </c>
      <c r="K46" s="10">
        <f>MAX(0,(K5-C46-D46))/(1-'P-Parametri'!$B$31*MAX(0,IF(L45&lt;=0,0,(L45-M45)/L45)))</f>
        <v>22496.26575679224</v>
      </c>
      <c r="L46" s="10">
        <f>((L45-K46+MAX(0,-(K5-C46-D46)))*(1+B46))*(1-'P-Parametri'!$B$32)</f>
        <v>65974.277409304152</v>
      </c>
      <c r="M46" s="10">
        <f>IF(L45&lt;=0,M45,M45*(1-K46/L45))+MAX(0,-(K5-C46-D46))</f>
        <v>17366.639622937564</v>
      </c>
      <c r="N46" s="10">
        <f>MAX(0,(N5-C46-D46))/(1-'P-Parametri'!$B$31*MAX(0,IF(O45&lt;=0,0,(O45-P45)/O45)))</f>
        <v>22496.265756792247</v>
      </c>
      <c r="O46" s="10">
        <f>((O45-N46+MAX(0,-(N5-C46-D46)))*(1+B46))*(1-'P-Parametri'!$B$32)</f>
        <v>65974.277409303671</v>
      </c>
      <c r="P46" s="10">
        <f>IF(O45&lt;=0,P45,P45*(1-N46/O45))+MAX(0,-(N5-C46-D46))</f>
        <v>17366.639622937451</v>
      </c>
      <c r="Q46" s="10">
        <f>MAX(0,(Q5-C46-D46))/(1-'P-Parametri'!$B$31*MAX(0,IF(R45&lt;=0,0,(R45-S45)/R45)))</f>
        <v>22496.265756792247</v>
      </c>
      <c r="R46" s="10">
        <f>((R45-Q46+MAX(0,-(Q5-C46-D46)))*(1+B46))*(1-'P-Parametri'!$B$32)</f>
        <v>65974.277409303671</v>
      </c>
      <c r="S46" s="10">
        <f>IF(R45&lt;=0,S45,S45*(1-Q46/R45))+MAX(0,-(Q5-C46-D46))</f>
        <v>17366.639622937451</v>
      </c>
      <c r="T46" s="10">
        <f>MAX(0,(T5-C46-D46))/(1-'P-Parametri'!$B$31*MAX(0,IF(U45&lt;=0,0,(U45-V45)/U45)))</f>
        <v>22496.265756792247</v>
      </c>
      <c r="U46" s="10">
        <f>((U45-T46+MAX(0,-(T5-C46-D46)))*(1+B46))*(1-'P-Parametri'!$B$32)</f>
        <v>65974.277409303671</v>
      </c>
      <c r="V46" s="10">
        <f>IF(U45&lt;=0,V45,V45*(1-T46/U45))+MAX(0,-(T5-C46-D46))</f>
        <v>17366.639622937451</v>
      </c>
    </row>
    <row r="47" spans="1:22">
      <c r="A47" s="9">
        <f t="shared" si="0"/>
        <v>40</v>
      </c>
      <c r="B47" s="12">
        <f>IF($A47='P-Parametri'!$B$47,'P-Parametri'!$B$34,IF($A47='P-Parametri'!$B$48,'P-Parametri'!$C$34,'P-Parametri'!$B$52))</f>
        <v>0.03</v>
      </c>
      <c r="C47" s="10">
        <f>IF($A47&lt;='1-Input'!$B$26,0,IF($A47='1-Input'!$B$26+1,('1-Input'!$B$23+'7-Rientro'!$D$8)*'1-Input'!$B$27,'1-Input'!$B$23+'7-Rientro'!$D$8))</f>
        <v>15978.722552419666</v>
      </c>
      <c r="D47" s="10">
        <f>IF(AND($A47&gt;=1,$A47&lt;1+'1-Input'!$B$12),'7-Rientro'!$C$8,0)</f>
        <v>0</v>
      </c>
      <c r="E47" s="10">
        <f>MAX(0,(E5-C47-D47))/(1-'P-Parametri'!$B$31*MAX(0,IF(F46&lt;=0,0,(F46-G46)/F46)))</f>
        <v>12519.504941601224</v>
      </c>
      <c r="F47" s="10">
        <f>((F46-E47+MAX(0,-(E5-C47-D47)))*(1+B47))*(1-'P-Parametri'!$B$32)</f>
        <v>731363.21209654375</v>
      </c>
      <c r="G47" s="10">
        <f>IF(F46&lt;=0,G46,G46*(1-E47/F46))+MAX(0,-(E5-C47-D47))</f>
        <v>187286.50936716975</v>
      </c>
      <c r="H47" s="10">
        <f>MAX(0,(H5-C47-D47))/(1-'P-Parametri'!$B$31*MAX(0,IF(I46&lt;=0,0,(I46-J46)/I46)))</f>
        <v>17900.233488765483</v>
      </c>
      <c r="I47" s="10">
        <f>((I46-H47+MAX(0,-(H5-C47-D47)))*(1+B47))*(1-'P-Parametri'!$B$32)</f>
        <v>362959.2463085099</v>
      </c>
      <c r="J47" s="10">
        <f>IF(I46&lt;=0,J46,J46*(1-H47/I46))+MAX(0,-(H5-C47-D47))</f>
        <v>92946.116456683652</v>
      </c>
      <c r="K47" s="10">
        <f>MAX(0,(K5-C47-D47))/(1-'P-Parametri'!$B$31*MAX(0,IF(L46&lt;=0,0,(L46-M46)/L46)))</f>
        <v>22549.476969831867</v>
      </c>
      <c r="L47" s="10">
        <f>((L46-K47+MAX(0,-(K5-C47-D47)))*(1+B47))*(1-'P-Parametri'!$B$32)</f>
        <v>44638.08936375114</v>
      </c>
      <c r="M47" s="10">
        <f>IF(L46&lt;=0,M46,M46*(1-K47/L46))+MAX(0,-(K5-C47-D47))</f>
        <v>11430.861989614477</v>
      </c>
      <c r="N47" s="10">
        <f>MAX(0,(N5-C47-D47))/(1-'P-Parametri'!$B$31*MAX(0,IF(O46&lt;=0,0,(O46-P46)/O46)))</f>
        <v>22549.476969831878</v>
      </c>
      <c r="O47" s="10">
        <f>((O46-N47+MAX(0,-(N5-C47-D47)))*(1+B47))*(1-'P-Parametri'!$B$32)</f>
        <v>44638.089363750638</v>
      </c>
      <c r="P47" s="10">
        <f>IF(O46&lt;=0,P46,P46*(1-N47/O46))+MAX(0,-(N5-C47-D47))</f>
        <v>11430.861989614357</v>
      </c>
      <c r="Q47" s="10">
        <f>MAX(0,(Q5-C47-D47))/(1-'P-Parametri'!$B$31*MAX(0,IF(R46&lt;=0,0,(R46-S46)/R46)))</f>
        <v>22549.476969831878</v>
      </c>
      <c r="R47" s="10">
        <f>((R46-Q47+MAX(0,-(Q5-C47-D47)))*(1+B47))*(1-'P-Parametri'!$B$32)</f>
        <v>44638.089363750638</v>
      </c>
      <c r="S47" s="10">
        <f>IF(R46&lt;=0,S46,S46*(1-Q47/R46))+MAX(0,-(Q5-C47-D47))</f>
        <v>11430.861989614357</v>
      </c>
      <c r="T47" s="10">
        <f>MAX(0,(T5-C47-D47))/(1-'P-Parametri'!$B$31*MAX(0,IF(U46&lt;=0,0,(U46-V46)/U46)))</f>
        <v>22549.476969831878</v>
      </c>
      <c r="U47" s="10">
        <f>((U46-T47+MAX(0,-(T5-C47-D47)))*(1+B47))*(1-'P-Parametri'!$B$32)</f>
        <v>44638.089363750638</v>
      </c>
      <c r="V47" s="10">
        <f>IF(U46&lt;=0,V46,V46*(1-T47/U46))+MAX(0,-(T5-C47-D47))</f>
        <v>11430.861989614357</v>
      </c>
    </row>
    <row r="48" spans="1:22">
      <c r="A48" s="9">
        <f t="shared" si="0"/>
        <v>41</v>
      </c>
      <c r="B48" s="12">
        <f>IF($A48='P-Parametri'!$B$47,'P-Parametri'!$B$34,IF($A48='P-Parametri'!$B$48,'P-Parametri'!$C$34,'P-Parametri'!$B$52))</f>
        <v>0.03</v>
      </c>
      <c r="C48" s="10">
        <f>IF($A48&lt;='1-Input'!$B$26,0,IF($A48='1-Input'!$B$26+1,('1-Input'!$B$23+'7-Rientro'!$D$8)*'1-Input'!$B$27,'1-Input'!$B$23+'7-Rientro'!$D$8))</f>
        <v>15978.722552419666</v>
      </c>
      <c r="D48" s="10">
        <f>IF(AND($A48&gt;=1,$A48&lt;1+'1-Input'!$B$12),'7-Rientro'!$C$8,0)</f>
        <v>0</v>
      </c>
      <c r="E48" s="10">
        <f>MAX(0,(E5-C48-D48))/(1-'P-Parametri'!$B$31*MAX(0,IF(F47&lt;=0,0,(F47-G47)/F47)))</f>
        <v>12548.37931696156</v>
      </c>
      <c r="F48" s="10">
        <f>((F47-E48+MAX(0,-(E5-C48-D48)))*(1+B48))*(1-'P-Parametri'!$B$32)</f>
        <v>738898.51920744381</v>
      </c>
      <c r="G48" s="10">
        <f>IF(F47&lt;=0,G47,G47*(1-E48/F47))+MAX(0,-(E5-C48-D48))</f>
        <v>184073.13724013598</v>
      </c>
      <c r="H48" s="10">
        <f>MAX(0,(H5-C48-D48))/(1-'P-Parametri'!$B$31*MAX(0,IF(I47&lt;=0,0,(I47-J47)/I47)))</f>
        <v>17941.517713916815</v>
      </c>
      <c r="I48" s="10">
        <f>((I47-H48+MAX(0,-(H5-C48-D48)))*(1+B48))*(1-'P-Parametri'!$B$32)</f>
        <v>354657.523931526</v>
      </c>
      <c r="J48" s="10">
        <f>IF(I47&lt;=0,J47,J47*(1-H48/I47))+MAX(0,-(H5-C48-D48))</f>
        <v>88351.676690214837</v>
      </c>
      <c r="K48" s="10">
        <f>MAX(0,(K5-C48-D48))/(1-'P-Parametri'!$B$31*MAX(0,IF(L47&lt;=0,0,(L47-M47)/L47)))</f>
        <v>22601.483983307509</v>
      </c>
      <c r="L48" s="10">
        <f>((L47-K48+MAX(0,-(K5-C48-D48)))*(1+B48))*(1-'P-Parametri'!$B$32)</f>
        <v>22652.308134773226</v>
      </c>
      <c r="M48" s="10">
        <f>IF(L47&lt;=0,M47,M47*(1-K48/L47))+MAX(0,-(K5-C48-D48))</f>
        <v>5643.1043177220545</v>
      </c>
      <c r="N48" s="10">
        <f>MAX(0,(N5-C48-D48))/(1-'P-Parametri'!$B$31*MAX(0,IF(O47&lt;=0,0,(O47-P47)/O47)))</f>
        <v>22601.483983307517</v>
      </c>
      <c r="O48" s="10">
        <f>((O47-N48+MAX(0,-(N5-C48-D48)))*(1+B48))*(1-'P-Parametri'!$B$32)</f>
        <v>22652.308134772702</v>
      </c>
      <c r="P48" s="10">
        <f>IF(O47&lt;=0,P47,P47*(1-N48/O47))+MAX(0,-(N5-C48-D48))</f>
        <v>5643.1043177219281</v>
      </c>
      <c r="Q48" s="10">
        <f>MAX(0,(Q5-C48-D48))/(1-'P-Parametri'!$B$31*MAX(0,IF(R47&lt;=0,0,(R47-S47)/R47)))</f>
        <v>22601.483983307517</v>
      </c>
      <c r="R48" s="10">
        <f>((R47-Q48+MAX(0,-(Q5-C48-D48)))*(1+B48))*(1-'P-Parametri'!$B$32)</f>
        <v>22652.308134772702</v>
      </c>
      <c r="S48" s="10">
        <f>IF(R47&lt;=0,S47,S47*(1-Q48/R47))+MAX(0,-(Q5-C48-D48))</f>
        <v>5643.1043177219281</v>
      </c>
      <c r="T48" s="10">
        <f>MAX(0,(T5-C48-D48))/(1-'P-Parametri'!$B$31*MAX(0,IF(U47&lt;=0,0,(U47-V47)/U47)))</f>
        <v>22601.483983307517</v>
      </c>
      <c r="U48" s="10">
        <f>((U47-T48+MAX(0,-(T5-C48-D48)))*(1+B48))*(1-'P-Parametri'!$B$32)</f>
        <v>22652.308134772702</v>
      </c>
      <c r="V48" s="10">
        <f>IF(U47&lt;=0,V47,V47*(1-T48/U47))+MAX(0,-(T5-C48-D48))</f>
        <v>5643.1043177219281</v>
      </c>
    </row>
    <row r="49" spans="1:22">
      <c r="A49" s="9">
        <f t="shared" si="0"/>
        <v>42</v>
      </c>
      <c r="B49" s="12">
        <f>IF($A49='P-Parametri'!$B$47,'P-Parametri'!$B$34,IF($A49='P-Parametri'!$B$48,'P-Parametri'!$C$34,'P-Parametri'!$B$52))</f>
        <v>0.03</v>
      </c>
      <c r="C49" s="10">
        <f>IF($A49&lt;='1-Input'!$B$26,0,IF($A49='1-Input'!$B$26+1,('1-Input'!$B$23+'7-Rientro'!$D$8)*'1-Input'!$B$27,'1-Input'!$B$23+'7-Rientro'!$D$8))</f>
        <v>15978.722552419666</v>
      </c>
      <c r="D49" s="10">
        <f>IF(AND($A49&gt;=1,$A49&lt;1+'1-Input'!$B$12),'7-Rientro'!$C$8,0)</f>
        <v>0</v>
      </c>
      <c r="E49" s="10">
        <f>MAX(0,(E5-C49-D49))/(1-'P-Parametri'!$B$31*MAX(0,IF(F48&lt;=0,0,(F48-G48)/F48)))</f>
        <v>12576.596965480583</v>
      </c>
      <c r="F49" s="10">
        <f>((F48-E49+MAX(0,-(E5-C49-D49)))*(1+B49))*(1-'P-Parametri'!$B$32)</f>
        <v>746615.35674940364</v>
      </c>
      <c r="G49" s="10">
        <f>IF(F48&lt;=0,G48,G48*(1-E49/F48))+MAX(0,-(E5-C49-D49))</f>
        <v>180940.07688196405</v>
      </c>
      <c r="H49" s="10">
        <f>MAX(0,(H5-C49-D49))/(1-'P-Parametri'!$B$31*MAX(0,IF(I48&lt;=0,0,(I48-J48)/I48)))</f>
        <v>17981.862959144208</v>
      </c>
      <c r="I49" s="10">
        <f>((I48-H49+MAX(0,-(H5-C49-D49)))*(1+B49))*(1-'P-Parametri'!$B$32)</f>
        <v>346082.37893995014</v>
      </c>
      <c r="J49" s="10">
        <f>IF(I48&lt;=0,J48,J48*(1-H49/I48))+MAX(0,-(H5-C49-D49))</f>
        <v>83872.065698623992</v>
      </c>
      <c r="K49" s="10">
        <f>MAX(0,(K5-C49-D49))/(1-'P-Parametri'!$B$31*MAX(0,IF(L48&lt;=0,0,(L48-M48)/L48)))</f>
        <v>22652.308134772808</v>
      </c>
      <c r="L49" s="10">
        <f>((L48-K49+MAX(0,-(K5-C49-D49)))*(1+B49))*(1-'P-Parametri'!$B$32)</f>
        <v>4.3005675252061336E-10</v>
      </c>
      <c r="M49" s="10">
        <f>IF(L48&lt;=0,M48,M48*(1-K49/L48))+MAX(0,-(K5-C49-D49))</f>
        <v>1.0400073210868455E-10</v>
      </c>
      <c r="N49" s="10">
        <f>MAX(0,(N5-C49-D49))/(1-'P-Parametri'!$B$31*MAX(0,IF(O48&lt;=0,0,(O48-P48)/O48)))</f>
        <v>22652.308134772815</v>
      </c>
      <c r="O49" s="10">
        <f>((O48-N49+MAX(0,-(N5-C49-D49)))*(1+B49))*(1-'P-Parametri'!$B$32)</f>
        <v>-1.1592834198381751E-10</v>
      </c>
      <c r="P49" s="10">
        <f>IF(O48&lt;=0,P48,P48*(1-N49/O48))+MAX(0,-(N5-C49-D49))</f>
        <v>-2.7566459113144685E-11</v>
      </c>
      <c r="Q49" s="10">
        <f>MAX(0,(Q5-C49-D49))/(1-'P-Parametri'!$B$31*MAX(0,IF(R48&lt;=0,0,(R48-S48)/R48)))</f>
        <v>22652.308134772815</v>
      </c>
      <c r="R49" s="10">
        <f>((R48-Q49+MAX(0,-(Q5-C49-D49)))*(1+B49))*(1-'P-Parametri'!$B$32)</f>
        <v>-1.1592834198381751E-10</v>
      </c>
      <c r="S49" s="10">
        <f>IF(R48&lt;=0,S48,S48*(1-Q49/R48))+MAX(0,-(Q5-C49-D49))</f>
        <v>-2.7566459113144685E-11</v>
      </c>
      <c r="T49" s="10">
        <f>MAX(0,(T5-C49-D49))/(1-'P-Parametri'!$B$31*MAX(0,IF(U48&lt;=0,0,(U48-V48)/U48)))</f>
        <v>22652.308134772815</v>
      </c>
      <c r="U49" s="10">
        <f>((U48-T49+MAX(0,-(T5-C49-D49)))*(1+B49))*(1-'P-Parametri'!$B$32)</f>
        <v>-1.1592834198381751E-10</v>
      </c>
      <c r="V49" s="10">
        <f>IF(U48&lt;=0,V48,V48*(1-T49/U48))+MAX(0,-(T5-C49-D49))</f>
        <v>-2.7566459113144685E-11</v>
      </c>
    </row>
    <row r="50" spans="1:22">
      <c r="A50" s="4" t="s">
        <v>410</v>
      </c>
      <c r="E50" s="10">
        <f>F49</f>
        <v>746615.35674940364</v>
      </c>
      <c r="H50" s="10">
        <f>I49</f>
        <v>346082.37893995014</v>
      </c>
      <c r="K50" s="10">
        <f>L49</f>
        <v>4.3005675252061336E-10</v>
      </c>
      <c r="N50" s="10">
        <f>O49</f>
        <v>-1.1592834198381751E-10</v>
      </c>
      <c r="Q50" s="10">
        <f>R49</f>
        <v>-1.1592834198381751E-10</v>
      </c>
      <c r="T50" s="10">
        <f>U49</f>
        <v>-1.1592834198381751E-10</v>
      </c>
    </row>
    <row r="51" spans="1:22">
      <c r="A51" s="5" t="s">
        <v>411</v>
      </c>
      <c r="B51" s="10">
        <f>IFERROR(T5-T50*(T5-Q5)/(T50-Q50),T5)</f>
        <v>34208.637694759258</v>
      </c>
    </row>
    <row r="54" spans="1:22">
      <c r="A54" s="2" t="s">
        <v>477</v>
      </c>
    </row>
    <row r="55" spans="1:22">
      <c r="A55" s="4" t="s">
        <v>268</v>
      </c>
      <c r="E55" s="19">
        <f>'1-Input'!$B$10*0.9</f>
        <v>26100</v>
      </c>
      <c r="H55" s="19">
        <f>'1-Input'!$B$10*1.05</f>
        <v>30450</v>
      </c>
      <c r="K55" s="10">
        <f>IFERROR(H55-H100*(H55-E55)/(H100-E100),H55)</f>
        <v>35148.072088993285</v>
      </c>
      <c r="N55" s="10">
        <f>IFERROR(K55-K100*(K55-H55)/(K100-H100),K55)</f>
        <v>35148.072088993271</v>
      </c>
      <c r="Q55" s="10">
        <f>IFERROR(N55-N100*(N55-K55)/(N100-K100),N55)</f>
        <v>35148.072088993271</v>
      </c>
      <c r="T55" s="10">
        <f>IFERROR(Q55-Q100*(Q55-N55)/(Q100-N100),Q55)</f>
        <v>35148.072088993271</v>
      </c>
    </row>
    <row r="56" spans="1:22">
      <c r="A56" s="15" t="s">
        <v>176</v>
      </c>
      <c r="B56" s="15" t="s">
        <v>177</v>
      </c>
      <c r="C56" s="15" t="s">
        <v>178</v>
      </c>
      <c r="D56" s="15" t="s">
        <v>179</v>
      </c>
      <c r="E56" s="15" t="s">
        <v>180</v>
      </c>
      <c r="F56" s="15" t="s">
        <v>181</v>
      </c>
      <c r="G56" s="15" t="s">
        <v>182</v>
      </c>
      <c r="H56" s="15" t="s">
        <v>180</v>
      </c>
      <c r="I56" s="15" t="s">
        <v>181</v>
      </c>
      <c r="J56" s="15" t="s">
        <v>182</v>
      </c>
      <c r="K56" s="15" t="s">
        <v>180</v>
      </c>
      <c r="L56" s="15" t="s">
        <v>181</v>
      </c>
      <c r="M56" s="15" t="s">
        <v>182</v>
      </c>
      <c r="N56" s="15" t="s">
        <v>180</v>
      </c>
      <c r="O56" s="15" t="s">
        <v>181</v>
      </c>
      <c r="P56" s="15" t="s">
        <v>182</v>
      </c>
      <c r="Q56" s="15" t="s">
        <v>180</v>
      </c>
      <c r="R56" s="15" t="s">
        <v>181</v>
      </c>
      <c r="S56" s="15" t="s">
        <v>182</v>
      </c>
      <c r="T56" s="15" t="s">
        <v>180</v>
      </c>
      <c r="U56" s="15" t="s">
        <v>181</v>
      </c>
      <c r="V56" s="15" t="s">
        <v>182</v>
      </c>
    </row>
    <row r="57" spans="1:22">
      <c r="A57" s="9">
        <f>0</f>
        <v>0</v>
      </c>
      <c r="E57" s="10">
        <f>0</f>
        <v>0</v>
      </c>
      <c r="F57" s="10">
        <f>'1-Input'!$B$8</f>
        <v>760000</v>
      </c>
      <c r="G57" s="10">
        <f>'1-Input'!$B$9</f>
        <v>586000</v>
      </c>
      <c r="H57" s="10">
        <f>0</f>
        <v>0</v>
      </c>
      <c r="I57" s="10">
        <f>'1-Input'!$B$8</f>
        <v>760000</v>
      </c>
      <c r="J57" s="10">
        <f>'1-Input'!$B$9</f>
        <v>586000</v>
      </c>
      <c r="K57" s="10">
        <f>0</f>
        <v>0</v>
      </c>
      <c r="L57" s="10">
        <f>'1-Input'!$B$8</f>
        <v>760000</v>
      </c>
      <c r="M57" s="10">
        <f>'1-Input'!$B$9</f>
        <v>586000</v>
      </c>
      <c r="N57" s="10">
        <f>0</f>
        <v>0</v>
      </c>
      <c r="O57" s="10">
        <f>'1-Input'!$B$8</f>
        <v>760000</v>
      </c>
      <c r="P57" s="10">
        <f>'1-Input'!$B$9</f>
        <v>586000</v>
      </c>
      <c r="Q57" s="10">
        <f>0</f>
        <v>0</v>
      </c>
      <c r="R57" s="10">
        <f>'1-Input'!$B$8</f>
        <v>760000</v>
      </c>
      <c r="S57" s="10">
        <f>'1-Input'!$B$9</f>
        <v>586000</v>
      </c>
      <c r="T57" s="10">
        <f>0</f>
        <v>0</v>
      </c>
      <c r="U57" s="10">
        <f>'1-Input'!$B$8</f>
        <v>760000</v>
      </c>
      <c r="V57" s="10">
        <f>'1-Input'!$B$9</f>
        <v>586000</v>
      </c>
    </row>
    <row r="58" spans="1:22">
      <c r="A58" s="9">
        <f t="shared" ref="A58:A99" si="1">A57+1</f>
        <v>1</v>
      </c>
      <c r="B58" s="12">
        <f>IF($A58='P-Parametri'!$B$47,'P-Parametri'!$B$34,IF($A58='P-Parametri'!$B$48,'P-Parametri'!$C$34,'P-Parametri'!$B$52))</f>
        <v>0.03</v>
      </c>
      <c r="C58" s="10">
        <f>IF($A58&lt;='1-Input'!$B$26,0,IF($A58='1-Input'!$B$26+1,('1-Input'!$B$23+'7-Rientro'!$D$9)*'1-Input'!$B$27,'1-Input'!$B$23+'7-Rientro'!$D$9))</f>
        <v>0</v>
      </c>
      <c r="D58" s="10">
        <f>IF(AND($A58&gt;=1,$A58&lt;1+'1-Input'!$B$12),'7-Rientro'!$C$9,0)</f>
        <v>10447.042999999998</v>
      </c>
      <c r="E58" s="10">
        <f>MAX(0,(E55-C58-D58))/(1-'P-Parametri'!$B$31*MAX(0,IF(F57&lt;=0,0,(F57-G57)/F57)))</f>
        <v>16643.694834629809</v>
      </c>
      <c r="F58" s="10">
        <f>((F57-E58+MAX(0,-(E55-C58-D58)))*(1+B58))*(1-'P-Parametri'!$B$32)</f>
        <v>764125.6803316907</v>
      </c>
      <c r="G58" s="10">
        <f>IF(F57&lt;=0,G57,G57*(1-E58/F57))+MAX(0,-(E55-C58-D58))</f>
        <v>573166.83529856172</v>
      </c>
      <c r="H58" s="10">
        <f>MAX(0,(H55-C58-D58))/(1-'P-Parametri'!$B$31*MAX(0,IF(I57&lt;=0,0,(I57-J57)/I57)))</f>
        <v>21269.023616318766</v>
      </c>
      <c r="I58" s="10">
        <f>((I57-H58+MAX(0,-(H55-C58-D58)))*(1+B58))*(1-'P-Parametri'!$B$32)</f>
        <v>759371.11986384133</v>
      </c>
      <c r="J58" s="10">
        <f>IF(I57&lt;=0,J57,J57*(1-H58/I57))+MAX(0,-(H55-C58-D58))</f>
        <v>569600.46336952271</v>
      </c>
      <c r="K58" s="10">
        <f>MAX(0,(K55-C58-D58))/(1-'P-Parametri'!$B$31*MAX(0,IF(L57&lt;=0,0,(L57-M57)/L57)))</f>
        <v>26264.455352334906</v>
      </c>
      <c r="L58" s="10">
        <f>((L57-K58+MAX(0,-(K55-C58-D58)))*(1+B58))*(1-'P-Parametri'!$B$32)</f>
        <v>754236.11576512083</v>
      </c>
      <c r="M58" s="10">
        <f>IF(L57&lt;=0,M57,M57*(1-K58/L57))+MAX(0,-(K55-C58-D58))</f>
        <v>565748.72258359438</v>
      </c>
      <c r="N58" s="10">
        <f>MAX(0,(N55-C58-D58))/(1-'P-Parametri'!$B$31*MAX(0,IF(O57&lt;=0,0,(O57-P57)/O57)))</f>
        <v>26264.455352334891</v>
      </c>
      <c r="O58" s="10">
        <f>((O57-N58+MAX(0,-(N55-C58-D58)))*(1+B58))*(1-'P-Parametri'!$B$32)</f>
        <v>754236.11576512083</v>
      </c>
      <c r="P58" s="10">
        <f>IF(O57&lt;=0,P57,P57*(1-N58/O57))+MAX(0,-(N55-C58-D58))</f>
        <v>565748.72258359438</v>
      </c>
      <c r="Q58" s="10">
        <f>MAX(0,(Q55-C58-D58))/(1-'P-Parametri'!$B$31*MAX(0,IF(R57&lt;=0,0,(R57-S57)/R57)))</f>
        <v>26264.455352334891</v>
      </c>
      <c r="R58" s="10">
        <f>((R57-Q58+MAX(0,-(Q55-C58-D58)))*(1+B58))*(1-'P-Parametri'!$B$32)</f>
        <v>754236.11576512083</v>
      </c>
      <c r="S58" s="10">
        <f>IF(R57&lt;=0,S57,S57*(1-Q58/R57))+MAX(0,-(Q55-C58-D58))</f>
        <v>565748.72258359438</v>
      </c>
      <c r="T58" s="10">
        <f>MAX(0,(T55-C58-D58))/(1-'P-Parametri'!$B$31*MAX(0,IF(U57&lt;=0,0,(U57-V57)/U57)))</f>
        <v>26264.455352334891</v>
      </c>
      <c r="U58" s="10">
        <f>((U57-T58+MAX(0,-(T55-C58-D58)))*(1+B58))*(1-'P-Parametri'!$B$32)</f>
        <v>754236.11576512083</v>
      </c>
      <c r="V58" s="10">
        <f>IF(U57&lt;=0,V57,V57*(1-T58/U57))+MAX(0,-(T55-C58-D58))</f>
        <v>565748.72258359438</v>
      </c>
    </row>
    <row r="59" spans="1:22">
      <c r="A59" s="9">
        <f t="shared" si="1"/>
        <v>2</v>
      </c>
      <c r="B59" s="12">
        <f>IF($A59='P-Parametri'!$B$47,'P-Parametri'!$B$34,IF($A59='P-Parametri'!$B$48,'P-Parametri'!$C$34,'P-Parametri'!$B$52))</f>
        <v>0.03</v>
      </c>
      <c r="C59" s="10">
        <f>IF($A59&lt;='1-Input'!$B$26,0,IF($A59='1-Input'!$B$26+1,('1-Input'!$B$23+'7-Rientro'!$D$9)*'1-Input'!$B$27,'1-Input'!$B$23+'7-Rientro'!$D$9))</f>
        <v>0</v>
      </c>
      <c r="D59" s="10">
        <f>IF(AND($A59&gt;=1,$A59&lt;1+'1-Input'!$B$12),'7-Rientro'!$C$9,0)</f>
        <v>10447.042999999998</v>
      </c>
      <c r="E59" s="10">
        <f>MAX(0,(E55-C59-D59))/(1-'P-Parametri'!$B$31*MAX(0,IF(F58&lt;=0,0,(F58-G58)/F58)))</f>
        <v>16740.688343534828</v>
      </c>
      <c r="F59" s="10">
        <f>((F58-E59+MAX(0,-(E55-C59-D59)))*(1+B59))*(1-'P-Parametri'!$B$32)</f>
        <v>768266.9286643049</v>
      </c>
      <c r="G59" s="10">
        <f>IF(F58&lt;=0,G58,G58*(1-E59/F58))+MAX(0,-(E55-C59-D59))</f>
        <v>560609.72904554545</v>
      </c>
      <c r="H59" s="10">
        <f>MAX(0,(H55-C59-D59))/(1-'P-Parametri'!$B$31*MAX(0,IF(I58&lt;=0,0,(I58-J58)/I58)))</f>
        <v>21392.97188934515</v>
      </c>
      <c r="I59" s="10">
        <f>((I58-H59+MAX(0,-(H55-C59-D59)))*(1+B59))*(1-'P-Parametri'!$B$32)</f>
        <v>758597.25742890371</v>
      </c>
      <c r="J59" s="10">
        <f>IF(I58&lt;=0,J58,J58*(1-H59/I58))+MAX(0,-(H55-C59-D59))</f>
        <v>553553.70259304345</v>
      </c>
      <c r="K59" s="10">
        <f>MAX(0,(K55-C59-D59))/(1-'P-Parametri'!$B$31*MAX(0,IF(L58&lt;=0,0,(L58-M58)/L58)))</f>
        <v>26417.515217311629</v>
      </c>
      <c r="L59" s="10">
        <f>((L58-K59+MAX(0,-(K55-C59-D59)))*(1+B59))*(1-'P-Parametri'!$B$32)</f>
        <v>748153.85224711499</v>
      </c>
      <c r="M59" s="10">
        <f>IF(L58&lt;=0,M58,M58*(1-K59/L58))+MAX(0,-(K55-C59-D59))</f>
        <v>545933.07709058409</v>
      </c>
      <c r="N59" s="10">
        <f>MAX(0,(N55-C59-D59))/(1-'P-Parametri'!$B$31*MAX(0,IF(O58&lt;=0,0,(O58-P58)/O58)))</f>
        <v>26417.515217311615</v>
      </c>
      <c r="O59" s="10">
        <f>((O58-N59+MAX(0,-(N55-C59-D59)))*(1+B59))*(1-'P-Parametri'!$B$32)</f>
        <v>748153.85224711511</v>
      </c>
      <c r="P59" s="10">
        <f>IF(O58&lt;=0,P58,P58*(1-N59/O58))+MAX(0,-(N55-C59-D59))</f>
        <v>545933.07709058409</v>
      </c>
      <c r="Q59" s="10">
        <f>MAX(0,(Q55-C59-D59))/(1-'P-Parametri'!$B$31*MAX(0,IF(R58&lt;=0,0,(R58-S58)/R58)))</f>
        <v>26417.515217311615</v>
      </c>
      <c r="R59" s="10">
        <f>((R58-Q59+MAX(0,-(Q55-C59-D59)))*(1+B59))*(1-'P-Parametri'!$B$32)</f>
        <v>748153.85224711511</v>
      </c>
      <c r="S59" s="10">
        <f>IF(R58&lt;=0,S58,S58*(1-Q59/R58))+MAX(0,-(Q55-C59-D59))</f>
        <v>545933.07709058409</v>
      </c>
      <c r="T59" s="10">
        <f>MAX(0,(T55-C59-D59))/(1-'P-Parametri'!$B$31*MAX(0,IF(U58&lt;=0,0,(U58-V58)/U58)))</f>
        <v>26417.515217311615</v>
      </c>
      <c r="U59" s="10">
        <f>((U58-T59+MAX(0,-(T55-C59-D59)))*(1+B59))*(1-'P-Parametri'!$B$32)</f>
        <v>748153.85224711511</v>
      </c>
      <c r="V59" s="10">
        <f>IF(U58&lt;=0,V58,V58*(1-T59/U58))+MAX(0,-(T55-C59-D59))</f>
        <v>545933.07709058409</v>
      </c>
    </row>
    <row r="60" spans="1:22">
      <c r="A60" s="9">
        <f t="shared" si="1"/>
        <v>3</v>
      </c>
      <c r="B60" s="12">
        <f>IF($A60='P-Parametri'!$B$47,'P-Parametri'!$B$34,IF($A60='P-Parametri'!$B$48,'P-Parametri'!$C$34,'P-Parametri'!$B$52))</f>
        <v>0.03</v>
      </c>
      <c r="C60" s="10">
        <f>IF($A60&lt;='1-Input'!$B$26,0,IF($A60='1-Input'!$B$26+1,('1-Input'!$B$23+'7-Rientro'!$D$9)*'1-Input'!$B$27,'1-Input'!$B$23+'7-Rientro'!$D$9))</f>
        <v>0</v>
      </c>
      <c r="D60" s="10">
        <f>IF(AND($A60&gt;=1,$A60&lt;1+'1-Input'!$B$12),'7-Rientro'!$C$9,0)</f>
        <v>10447.042999999998</v>
      </c>
      <c r="E60" s="10">
        <f>MAX(0,(E55-C60-D60))/(1-'P-Parametri'!$B$31*MAX(0,IF(F59&lt;=0,0,(F59-G59)/F59)))</f>
        <v>16836.13651197523</v>
      </c>
      <c r="F60" s="10">
        <f>((F59-E60+MAX(0,-(E55-C60-D60)))*(1+B60))*(1-'P-Parametri'!$B$32)</f>
        <v>772425.76848506578</v>
      </c>
      <c r="G60" s="10">
        <f>IF(F59&lt;=0,G59,G59*(1-E60/F59))+MAX(0,-(E55-C60-D60))</f>
        <v>548324.28296424414</v>
      </c>
      <c r="H60" s="10">
        <f>MAX(0,(H55-C60-D60))/(1-'P-Parametri'!$B$31*MAX(0,IF(I59&lt;=0,0,(I59-J59)/I59)))</f>
        <v>21514.945367521967</v>
      </c>
      <c r="I60" s="10">
        <f>((I59-H60+MAX(0,-(H55-C60-D60)))*(1+B60))*(1-'P-Parametri'!$B$32)</f>
        <v>757676.39186037681</v>
      </c>
      <c r="J60" s="10">
        <f>IF(I59&lt;=0,J59,J59*(1-H60/I59))+MAX(0,-(H55-C60-D60))</f>
        <v>537854.09710060596</v>
      </c>
      <c r="K60" s="10">
        <f>MAX(0,(K55-C60-D60))/(1-'P-Parametri'!$B$31*MAX(0,IF(L59&lt;=0,0,(L59-M59)/L59)))</f>
        <v>26568.136469586039</v>
      </c>
      <c r="L60" s="10">
        <f>((L59-K60+MAX(0,-(K55-C60-D60)))*(1+B60))*(1-'P-Parametri'!$B$32)</f>
        <v>741746.82067635306</v>
      </c>
      <c r="M60" s="10">
        <f>IF(L59&lt;=0,M59,M59*(1-K60/L59))+MAX(0,-(K55-C60-D60))</f>
        <v>526546.12285404711</v>
      </c>
      <c r="N60" s="10">
        <f>MAX(0,(N55-C60-D60))/(1-'P-Parametri'!$B$31*MAX(0,IF(O59&lt;=0,0,(O59-P59)/O59)))</f>
        <v>26568.136469586025</v>
      </c>
      <c r="O60" s="10">
        <f>((O59-N60+MAX(0,-(N55-C60-D60)))*(1+B60))*(1-'P-Parametri'!$B$32)</f>
        <v>741746.82067635318</v>
      </c>
      <c r="P60" s="10">
        <f>IF(O59&lt;=0,P59,P59*(1-N60/O59))+MAX(0,-(N55-C60-D60))</f>
        <v>526546.12285404711</v>
      </c>
      <c r="Q60" s="10">
        <f>MAX(0,(Q55-C60-D60))/(1-'P-Parametri'!$B$31*MAX(0,IF(R59&lt;=0,0,(R59-S59)/R59)))</f>
        <v>26568.136469586025</v>
      </c>
      <c r="R60" s="10">
        <f>((R59-Q60+MAX(0,-(Q55-C60-D60)))*(1+B60))*(1-'P-Parametri'!$B$32)</f>
        <v>741746.82067635318</v>
      </c>
      <c r="S60" s="10">
        <f>IF(R59&lt;=0,S59,S59*(1-Q60/R59))+MAX(0,-(Q55-C60-D60))</f>
        <v>526546.12285404711</v>
      </c>
      <c r="T60" s="10">
        <f>MAX(0,(T55-C60-D60))/(1-'P-Parametri'!$B$31*MAX(0,IF(U59&lt;=0,0,(U59-V59)/U59)))</f>
        <v>26568.136469586025</v>
      </c>
      <c r="U60" s="10">
        <f>((U59-T60+MAX(0,-(T55-C60-D60)))*(1+B60))*(1-'P-Parametri'!$B$32)</f>
        <v>741746.82067635318</v>
      </c>
      <c r="V60" s="10">
        <f>IF(U59&lt;=0,V59,V59*(1-T60/U59))+MAX(0,-(T55-C60-D60))</f>
        <v>526546.12285404711</v>
      </c>
    </row>
    <row r="61" spans="1:22">
      <c r="A61" s="9">
        <f t="shared" si="1"/>
        <v>4</v>
      </c>
      <c r="B61" s="12">
        <f>IF($A61='P-Parametri'!$B$47,'P-Parametri'!$B$34,IF($A61='P-Parametri'!$B$48,'P-Parametri'!$C$34,'P-Parametri'!$B$52))</f>
        <v>0.03</v>
      </c>
      <c r="C61" s="10">
        <f>IF($A61&lt;='1-Input'!$B$26,0,IF($A61='1-Input'!$B$26+1,('1-Input'!$B$23+'7-Rientro'!$D$9)*'1-Input'!$B$27,'1-Input'!$B$23+'7-Rientro'!$D$9))</f>
        <v>0</v>
      </c>
      <c r="D61" s="10">
        <f>IF(AND($A61&gt;=1,$A61&lt;1+'1-Input'!$B$12),'7-Rientro'!$C$9,0)</f>
        <v>10447.042999999998</v>
      </c>
      <c r="E61" s="10">
        <f>MAX(0,(E55-C61-D61))/(1-'P-Parametri'!$B$31*MAX(0,IF(F60&lt;=0,0,(F60-G60)/F60)))</f>
        <v>16930.040604804475</v>
      </c>
      <c r="F61" s="10">
        <f>((F60-E61+MAX(0,-(E55-C61-D61)))*(1+B61))*(1-'P-Parametri'!$B$32)</f>
        <v>776604.27851723577</v>
      </c>
      <c r="G61" s="10">
        <f>IF(F60&lt;=0,G60,G60*(1-E61/F60))+MAX(0,-(E55-C61-D61))</f>
        <v>536306.10237791843</v>
      </c>
      <c r="H61" s="10">
        <f>MAX(0,(H55-C61-D61))/(1-'P-Parametri'!$B$31*MAX(0,IF(I60&lt;=0,0,(I60-J60)/I60)))</f>
        <v>21634.945667208944</v>
      </c>
      <c r="I61" s="10">
        <f>((I60-H61+MAX(0,-(H55-C61-D61)))*(1+B61))*(1-'P-Parametri'!$B$32)</f>
        <v>756606.44419980492</v>
      </c>
      <c r="J61" s="10">
        <f>IF(I60&lt;=0,J60,J60*(1-H61/I60))+MAX(0,-(H55-C61-D61))</f>
        <v>522496.03092266218</v>
      </c>
      <c r="K61" s="10">
        <f>MAX(0,(K55-C61-D61))/(1-'P-Parametri'!$B$31*MAX(0,IF(L60&lt;=0,0,(L60-M60)/L60)))</f>
        <v>26716.32110515047</v>
      </c>
      <c r="L61" s="10">
        <f>((L60-K61+MAX(0,-(K55-C61-D61)))*(1+B61))*(1-'P-Parametri'!$B$32)</f>
        <v>735008.45172922197</v>
      </c>
      <c r="M61" s="10">
        <f>IF(L60&lt;=0,M60,M60*(1-K61/L60))+MAX(0,-(K55-C61-D61))</f>
        <v>507580.92488796276</v>
      </c>
      <c r="N61" s="10">
        <f>MAX(0,(N55-C61-D61))/(1-'P-Parametri'!$B$31*MAX(0,IF(O60&lt;=0,0,(O60-P60)/O60)))</f>
        <v>26716.321105150455</v>
      </c>
      <c r="O61" s="10">
        <f>((O60-N61+MAX(0,-(N55-C61-D61)))*(1+B61))*(1-'P-Parametri'!$B$32)</f>
        <v>735008.45172922208</v>
      </c>
      <c r="P61" s="10">
        <f>IF(O60&lt;=0,P60,P60*(1-N61/O60))+MAX(0,-(N55-C61-D61))</f>
        <v>507580.92488796276</v>
      </c>
      <c r="Q61" s="10">
        <f>MAX(0,(Q55-C61-D61))/(1-'P-Parametri'!$B$31*MAX(0,IF(R60&lt;=0,0,(R60-S60)/R60)))</f>
        <v>26716.321105150455</v>
      </c>
      <c r="R61" s="10">
        <f>((R60-Q61+MAX(0,-(Q55-C61-D61)))*(1+B61))*(1-'P-Parametri'!$B$32)</f>
        <v>735008.45172922208</v>
      </c>
      <c r="S61" s="10">
        <f>IF(R60&lt;=0,S60,S60*(1-Q61/R60))+MAX(0,-(Q55-C61-D61))</f>
        <v>507580.92488796276</v>
      </c>
      <c r="T61" s="10">
        <f>MAX(0,(T55-C61-D61))/(1-'P-Parametri'!$B$31*MAX(0,IF(U60&lt;=0,0,(U60-V60)/U60)))</f>
        <v>26716.321105150455</v>
      </c>
      <c r="U61" s="10">
        <f>((U60-T61+MAX(0,-(T55-C61-D61)))*(1+B61))*(1-'P-Parametri'!$B$32)</f>
        <v>735008.45172922208</v>
      </c>
      <c r="V61" s="10">
        <f>IF(U60&lt;=0,V60,V60*(1-T61/U60))+MAX(0,-(T55-C61-D61))</f>
        <v>507580.92488796276</v>
      </c>
    </row>
    <row r="62" spans="1:22">
      <c r="A62" s="9">
        <f t="shared" si="1"/>
        <v>5</v>
      </c>
      <c r="B62" s="12">
        <f>IF($A62='P-Parametri'!$B$47,'P-Parametri'!$B$34,IF($A62='P-Parametri'!$B$48,'P-Parametri'!$C$34,'P-Parametri'!$B$52))</f>
        <v>0.03</v>
      </c>
      <c r="C62" s="10">
        <f>IF($A62&lt;='1-Input'!$B$26,0,IF($A62='1-Input'!$B$26+1,('1-Input'!$B$23+'7-Rientro'!$D$9)*'1-Input'!$B$27,'1-Input'!$B$23+'7-Rientro'!$D$9))</f>
        <v>0</v>
      </c>
      <c r="D62" s="10">
        <f>IF(AND($A62&gt;=1,$A62&lt;1+'1-Input'!$B$12),'7-Rientro'!$C$9,0)</f>
        <v>10447.042999999998</v>
      </c>
      <c r="E62" s="10">
        <f>MAX(0,(E55-C62-D62))/(1-'P-Parametri'!$B$31*MAX(0,IF(F61&lt;=0,0,(F61-G61)/F61)))</f>
        <v>17022.402999646958</v>
      </c>
      <c r="F62" s="10">
        <f>((F61-E62+MAX(0,-(E55-C62-D62)))*(1+B62))*(1-'P-Parametri'!$B$32)</f>
        <v>780804.59311955026</v>
      </c>
      <c r="G62" s="10">
        <f>IF(F61&lt;=0,G61,G61*(1-E62/F61))+MAX(0,-(E55-C62-D62))</f>
        <v>524550.79937691358</v>
      </c>
      <c r="H62" s="10">
        <f>MAX(0,(H55-C62-D62))/(1-'P-Parametri'!$B$31*MAX(0,IF(I61&lt;=0,0,(I61-J61)/I61)))</f>
        <v>21752.975826778871</v>
      </c>
      <c r="I62" s="10">
        <f>((I61-H62+MAX(0,-(H55-C62-D62)))*(1+B62))*(1-'P-Parametri'!$B$32)</f>
        <v>755385.27427936834</v>
      </c>
      <c r="J62" s="10">
        <f>IF(I61&lt;=0,J61,J61*(1-H62/I61))+MAX(0,-(H55-C62-D62))</f>
        <v>507473.89673734049</v>
      </c>
      <c r="K62" s="10">
        <f>MAX(0,(K55-C62-D62))/(1-'P-Parametri'!$B$31*MAX(0,IF(L61&lt;=0,0,(L61-M61)/L61)))</f>
        <v>26862.07287599691</v>
      </c>
      <c r="L62" s="10">
        <f>((L61-K62+MAX(0,-(K55-C62-D62)))*(1+B62))*(1-'P-Parametri'!$B$32)</f>
        <v>727931.98867838422</v>
      </c>
      <c r="M62" s="10">
        <f>IF(L61&lt;=0,M61,M61*(1-K62/L61))+MAX(0,-(K55-C62-D62))</f>
        <v>489030.55888505676</v>
      </c>
      <c r="N62" s="10">
        <f>MAX(0,(N55-C62-D62))/(1-'P-Parametri'!$B$31*MAX(0,IF(O61&lt;=0,0,(O61-P61)/O61)))</f>
        <v>26862.072875996899</v>
      </c>
      <c r="O62" s="10">
        <f>((O61-N62+MAX(0,-(N55-C62-D62)))*(1+B62))*(1-'P-Parametri'!$B$32)</f>
        <v>727931.98867838434</v>
      </c>
      <c r="P62" s="10">
        <f>IF(O61&lt;=0,P61,P61*(1-N62/O61))+MAX(0,-(N55-C62-D62))</f>
        <v>489030.55888505676</v>
      </c>
      <c r="Q62" s="10">
        <f>MAX(0,(Q55-C62-D62))/(1-'P-Parametri'!$B$31*MAX(0,IF(R61&lt;=0,0,(R61-S61)/R61)))</f>
        <v>26862.072875996899</v>
      </c>
      <c r="R62" s="10">
        <f>((R61-Q62+MAX(0,-(Q55-C62-D62)))*(1+B62))*(1-'P-Parametri'!$B$32)</f>
        <v>727931.98867838434</v>
      </c>
      <c r="S62" s="10">
        <f>IF(R61&lt;=0,S61,S61*(1-Q62/R61))+MAX(0,-(Q55-C62-D62))</f>
        <v>489030.55888505676</v>
      </c>
      <c r="T62" s="10">
        <f>MAX(0,(T55-C62-D62))/(1-'P-Parametri'!$B$31*MAX(0,IF(U61&lt;=0,0,(U61-V61)/U61)))</f>
        <v>26862.072875996899</v>
      </c>
      <c r="U62" s="10">
        <f>((U61-T62+MAX(0,-(T55-C62-D62)))*(1+B62))*(1-'P-Parametri'!$B$32)</f>
        <v>727931.98867838434</v>
      </c>
      <c r="V62" s="10">
        <f>IF(U61&lt;=0,V61,V61*(1-T62/U61))+MAX(0,-(T55-C62-D62))</f>
        <v>489030.55888505676</v>
      </c>
    </row>
    <row r="63" spans="1:22">
      <c r="A63" s="9">
        <f t="shared" si="1"/>
        <v>6</v>
      </c>
      <c r="B63" s="12">
        <f>IF($A63='P-Parametri'!$B$47,'P-Parametri'!$B$34,IF($A63='P-Parametri'!$B$48,'P-Parametri'!$C$34,'P-Parametri'!$B$52))</f>
        <v>0.03</v>
      </c>
      <c r="C63" s="10">
        <f>IF($A63&lt;='1-Input'!$B$26,0,IF($A63='1-Input'!$B$26+1,('1-Input'!$B$23+'7-Rientro'!$D$9)*'1-Input'!$B$27,'1-Input'!$B$23+'7-Rientro'!$D$9))</f>
        <v>0</v>
      </c>
      <c r="D63" s="10">
        <f>IF(AND($A63&gt;=1,$A63&lt;1+'1-Input'!$B$12),'7-Rientro'!$C$9,0)</f>
        <v>0</v>
      </c>
      <c r="E63" s="10">
        <f>MAX(0,(E55-C63-D63))/(1-'P-Parametri'!$B$31*MAX(0,IF(F62&lt;=0,0,(F62-G62)/F62)))</f>
        <v>28534.87865347787</v>
      </c>
      <c r="F63" s="10">
        <f>((F62-E63+MAX(0,-(E55-C63-D63)))*(1+B63))*(1-'P-Parametri'!$B$32)</f>
        <v>773288.13028825447</v>
      </c>
      <c r="G63" s="10">
        <f>IF(F62&lt;=0,G62,G62*(1-E63/F62))+MAX(0,-(E55-C63-D63))</f>
        <v>505380.83862142754</v>
      </c>
      <c r="H63" s="10">
        <f>MAX(0,(H55-C63-D63))/(1-'P-Parametri'!$B$31*MAX(0,IF(I62&lt;=0,0,(I62-J62)/I62)))</f>
        <v>33290.691762390852</v>
      </c>
      <c r="I63" s="10">
        <f>((I62-H63+MAX(0,-(H55-C63-D63)))*(1+B63))*(1-'P-Parametri'!$B$32)</f>
        <v>742269.90515250189</v>
      </c>
      <c r="J63" s="10">
        <f>IF(I62&lt;=0,J62,J62*(1-H63/I62))+MAX(0,-(H55-C63-D63))</f>
        <v>485108.9425226067</v>
      </c>
      <c r="K63" s="10">
        <f>MAX(0,(K55-C63-D63))/(1-'P-Parametri'!$B$31*MAX(0,IF(L62&lt;=0,0,(L62-M62)/L62)))</f>
        <v>38427.048734218995</v>
      </c>
      <c r="L63" s="10">
        <f>((L62-K63+MAX(0,-(K55-C63-D63)))*(1+B63))*(1-'P-Parametri'!$B$32)</f>
        <v>708769.7079662052</v>
      </c>
      <c r="M63" s="10">
        <f>IF(L62&lt;=0,M62,M62*(1-K63/L62))+MAX(0,-(K55-C63-D63))</f>
        <v>463214.95878632128</v>
      </c>
      <c r="N63" s="10">
        <f>MAX(0,(N55-C63-D63))/(1-'P-Parametri'!$B$31*MAX(0,IF(O62&lt;=0,0,(O62-P62)/O62)))</f>
        <v>38427.048734218981</v>
      </c>
      <c r="O63" s="10">
        <f>((O62-N63+MAX(0,-(N55-C63-D63)))*(1+B63))*(1-'P-Parametri'!$B$32)</f>
        <v>708769.70796620543</v>
      </c>
      <c r="P63" s="10">
        <f>IF(O62&lt;=0,P62,P62*(1-N63/O62))+MAX(0,-(N55-C63-D63))</f>
        <v>463214.95878632128</v>
      </c>
      <c r="Q63" s="10">
        <f>MAX(0,(Q55-C63-D63))/(1-'P-Parametri'!$B$31*MAX(0,IF(R62&lt;=0,0,(R62-S62)/R62)))</f>
        <v>38427.048734218981</v>
      </c>
      <c r="R63" s="10">
        <f>((R62-Q63+MAX(0,-(Q55-C63-D63)))*(1+B63))*(1-'P-Parametri'!$B$32)</f>
        <v>708769.70796620543</v>
      </c>
      <c r="S63" s="10">
        <f>IF(R62&lt;=0,S62,S62*(1-Q63/R62))+MAX(0,-(Q55-C63-D63))</f>
        <v>463214.95878632128</v>
      </c>
      <c r="T63" s="10">
        <f>MAX(0,(T55-C63-D63))/(1-'P-Parametri'!$B$31*MAX(0,IF(U62&lt;=0,0,(U62-V62)/U62)))</f>
        <v>38427.048734218981</v>
      </c>
      <c r="U63" s="10">
        <f>((U62-T63+MAX(0,-(T55-C63-D63)))*(1+B63))*(1-'P-Parametri'!$B$32)</f>
        <v>708769.70796620543</v>
      </c>
      <c r="V63" s="10">
        <f>IF(U62&lt;=0,V62,V62*(1-T63/U62))+MAX(0,-(T55-C63-D63))</f>
        <v>463214.95878632128</v>
      </c>
    </row>
    <row r="64" spans="1:22">
      <c r="A64" s="9">
        <f t="shared" si="1"/>
        <v>7</v>
      </c>
      <c r="B64" s="12">
        <f>IF($A64='P-Parametri'!$B$47,'P-Parametri'!$B$34,IF($A64='P-Parametri'!$B$48,'P-Parametri'!$C$34,'P-Parametri'!$B$52))</f>
        <v>0.03</v>
      </c>
      <c r="C64" s="10">
        <f>IF($A64&lt;='1-Input'!$B$26,0,IF($A64='1-Input'!$B$26+1,('1-Input'!$B$23+'7-Rientro'!$D$9)*'1-Input'!$B$27,'1-Input'!$B$23+'7-Rientro'!$D$9))</f>
        <v>0</v>
      </c>
      <c r="D64" s="10">
        <f>IF(AND($A64&gt;=1,$A64&lt;1+'1-Input'!$B$12),'7-Rientro'!$C$9,0)</f>
        <v>0</v>
      </c>
      <c r="E64" s="10">
        <f>MAX(0,(E55-C64-D64))/(1-'P-Parametri'!$B$31*MAX(0,IF(F63&lt;=0,0,(F63-G63)/F63)))</f>
        <v>28683.762926466195</v>
      </c>
      <c r="F64" s="10">
        <f>((F63-E64+MAX(0,-(E55-C64-D64)))*(1+B64))*(1-'P-Parametri'!$B$32)</f>
        <v>765408.61338587664</v>
      </c>
      <c r="G64" s="10">
        <f>IF(F63&lt;=0,G63,G63*(1-E64/F63))+MAX(0,-(E55-C64-D64))</f>
        <v>486634.62541213899</v>
      </c>
      <c r="H64" s="10">
        <f>MAX(0,(H55-C64-D64))/(1-'P-Parametri'!$B$31*MAX(0,IF(I63&lt;=0,0,(I63-J63)/I63)))</f>
        <v>33464.390080877231</v>
      </c>
      <c r="I64" s="10">
        <f>((I63-H64+MAX(0,-(H55-C64-D64)))*(1+B64))*(1-'P-Parametri'!$B$32)</f>
        <v>728609.54116272589</v>
      </c>
      <c r="J64" s="10">
        <f>IF(I63&lt;=0,J63,J63*(1-H64/I63))+MAX(0,-(H55-C64-D64))</f>
        <v>463238.36044510343</v>
      </c>
      <c r="K64" s="10">
        <f>MAX(0,(K55-C64-D64))/(1-'P-Parametri'!$B$31*MAX(0,IF(L63&lt;=0,0,(L63-M63)/L63)))</f>
        <v>38627.546633066158</v>
      </c>
      <c r="L64" s="10">
        <f>((L63-K64+MAX(0,-(K55-C64-D64)))*(1+B64))*(1-'P-Parametri'!$B$32)</f>
        <v>688865.93332078692</v>
      </c>
      <c r="M64" s="10">
        <f>IF(L63&lt;=0,M63,M63*(1-K64/L63))+MAX(0,-(K55-C64-D64))</f>
        <v>437970.00655353541</v>
      </c>
      <c r="N64" s="10">
        <f>MAX(0,(N55-C64-D64))/(1-'P-Parametri'!$B$31*MAX(0,IF(O63&lt;=0,0,(O63-P63)/O63)))</f>
        <v>38627.546633066144</v>
      </c>
      <c r="O64" s="10">
        <f>((O63-N64+MAX(0,-(N55-C64-D64)))*(1+B64))*(1-'P-Parametri'!$B$32)</f>
        <v>688865.93332078715</v>
      </c>
      <c r="P64" s="10">
        <f>IF(O63&lt;=0,P63,P63*(1-N64/O63))+MAX(0,-(N55-C64-D64))</f>
        <v>437970.00655353541</v>
      </c>
      <c r="Q64" s="10">
        <f>MAX(0,(Q55-C64-D64))/(1-'P-Parametri'!$B$31*MAX(0,IF(R63&lt;=0,0,(R63-S63)/R63)))</f>
        <v>38627.546633066144</v>
      </c>
      <c r="R64" s="10">
        <f>((R63-Q64+MAX(0,-(Q55-C64-D64)))*(1+B64))*(1-'P-Parametri'!$B$32)</f>
        <v>688865.93332078715</v>
      </c>
      <c r="S64" s="10">
        <f>IF(R63&lt;=0,S63,S63*(1-Q64/R63))+MAX(0,-(Q55-C64-D64))</f>
        <v>437970.00655353541</v>
      </c>
      <c r="T64" s="10">
        <f>MAX(0,(T55-C64-D64))/(1-'P-Parametri'!$B$31*MAX(0,IF(U63&lt;=0,0,(U63-V63)/U63)))</f>
        <v>38627.546633066144</v>
      </c>
      <c r="U64" s="10">
        <f>((U63-T64+MAX(0,-(T55-C64-D64)))*(1+B64))*(1-'P-Parametri'!$B$32)</f>
        <v>688865.93332078715</v>
      </c>
      <c r="V64" s="10">
        <f>IF(U63&lt;=0,V63,V63*(1-T64/U63))+MAX(0,-(T55-C64-D64))</f>
        <v>437970.00655353541</v>
      </c>
    </row>
    <row r="65" spans="1:22">
      <c r="A65" s="9">
        <f t="shared" si="1"/>
        <v>8</v>
      </c>
      <c r="B65" s="12">
        <f>IF($A65='P-Parametri'!$B$47,'P-Parametri'!$B$34,IF($A65='P-Parametri'!$B$48,'P-Parametri'!$C$34,'P-Parametri'!$B$52))</f>
        <v>0.03</v>
      </c>
      <c r="C65" s="10">
        <f>IF($A65&lt;='1-Input'!$B$26,0,IF($A65='1-Input'!$B$26+1,('1-Input'!$B$23+'7-Rientro'!$D$9)*'1-Input'!$B$27,'1-Input'!$B$23+'7-Rientro'!$D$9))</f>
        <v>0</v>
      </c>
      <c r="D65" s="10">
        <f>IF(AND($A65&gt;=1,$A65&lt;1+'1-Input'!$B$12),'7-Rientro'!$C$9,0)</f>
        <v>0</v>
      </c>
      <c r="E65" s="10">
        <f>MAX(0,(E55-C65-D65))/(1-'P-Parametri'!$B$31*MAX(0,IF(F64&lt;=0,0,(F64-G64)/F64)))</f>
        <v>28830.098920193403</v>
      </c>
      <c r="F65" s="10">
        <f>((F64-E65+MAX(0,-(E55-C65-D65)))*(1+B65))*(1-'P-Parametri'!$B$32)</f>
        <v>757158.51815985458</v>
      </c>
      <c r="G65" s="10">
        <f>IF(F64&lt;=0,G64,G64*(1-E65/F64))+MAX(0,-(E55-C65-D65))</f>
        <v>468304.90695422795</v>
      </c>
      <c r="H65" s="10">
        <f>MAX(0,(H55-C65-D65))/(1-'P-Parametri'!$B$31*MAX(0,IF(I64&lt;=0,0,(I64-J64)/I64)))</f>
        <v>33635.115406892306</v>
      </c>
      <c r="I65" s="10">
        <f>((I64-H65+MAX(0,-(H55-C65-D65)))*(1+B65))*(1-'P-Parametri'!$B$32)</f>
        <v>714392.01121145161</v>
      </c>
      <c r="J65" s="10">
        <f>IF(I64&lt;=0,J64,J64*(1-H65/I64))+MAX(0,-(H55-C65-D65))</f>
        <v>441853.68891087384</v>
      </c>
      <c r="K65" s="10">
        <f>MAX(0,(K55-C65-D65))/(1-'P-Parametri'!$B$31*MAX(0,IF(L64&lt;=0,0,(L64-M64)/L64)))</f>
        <v>38824.612842136594</v>
      </c>
      <c r="L65" s="10">
        <f>((L64-K65+MAX(0,-(K55-C65-D65)))*(1+B65))*(1-'P-Parametri'!$B$32)</f>
        <v>668203.47497282387</v>
      </c>
      <c r="M65" s="10">
        <f>IF(L64&lt;=0,M64,M64*(1-K65/L64))+MAX(0,-(K55-C65-D65))</f>
        <v>413285.93506964232</v>
      </c>
      <c r="N65" s="10">
        <f>MAX(0,(N55-C65-D65))/(1-'P-Parametri'!$B$31*MAX(0,IF(O64&lt;=0,0,(O64-P64)/O64)))</f>
        <v>38824.612842136579</v>
      </c>
      <c r="O65" s="10">
        <f>((O64-N65+MAX(0,-(N55-C65-D65)))*(1+B65))*(1-'P-Parametri'!$B$32)</f>
        <v>668203.47497282422</v>
      </c>
      <c r="P65" s="10">
        <f>IF(O64&lt;=0,P64,P64*(1-N65/O64))+MAX(0,-(N55-C65-D65))</f>
        <v>413285.93506964232</v>
      </c>
      <c r="Q65" s="10">
        <f>MAX(0,(Q55-C65-D65))/(1-'P-Parametri'!$B$31*MAX(0,IF(R64&lt;=0,0,(R64-S64)/R64)))</f>
        <v>38824.612842136579</v>
      </c>
      <c r="R65" s="10">
        <f>((R64-Q65+MAX(0,-(Q55-C65-D65)))*(1+B65))*(1-'P-Parametri'!$B$32)</f>
        <v>668203.47497282422</v>
      </c>
      <c r="S65" s="10">
        <f>IF(R64&lt;=0,S64,S64*(1-Q65/R64))+MAX(0,-(Q55-C65-D65))</f>
        <v>413285.93506964232</v>
      </c>
      <c r="T65" s="10">
        <f>MAX(0,(T55-C65-D65))/(1-'P-Parametri'!$B$31*MAX(0,IF(U64&lt;=0,0,(U64-V64)/U64)))</f>
        <v>38824.612842136579</v>
      </c>
      <c r="U65" s="10">
        <f>((U64-T65+MAX(0,-(T55-C65-D65)))*(1+B65))*(1-'P-Parametri'!$B$32)</f>
        <v>668203.47497282422</v>
      </c>
      <c r="V65" s="10">
        <f>IF(U64&lt;=0,V64,V64*(1-T65/U64))+MAX(0,-(T55-C65-D65))</f>
        <v>413285.93506964232</v>
      </c>
    </row>
    <row r="66" spans="1:22">
      <c r="A66" s="9">
        <f t="shared" si="1"/>
        <v>9</v>
      </c>
      <c r="B66" s="12">
        <f>IF($A66='P-Parametri'!$B$47,'P-Parametri'!$B$34,IF($A66='P-Parametri'!$B$48,'P-Parametri'!$C$34,'P-Parametri'!$B$52))</f>
        <v>0.03</v>
      </c>
      <c r="C66" s="10">
        <f>IF($A66&lt;='1-Input'!$B$26,0,IF($A66='1-Input'!$B$26+1,('1-Input'!$B$23+'7-Rientro'!$D$9)*'1-Input'!$B$27,'1-Input'!$B$23+'7-Rientro'!$D$9))</f>
        <v>0</v>
      </c>
      <c r="D66" s="10">
        <f>IF(AND($A66&gt;=1,$A66&lt;1+'1-Input'!$B$12),'7-Rientro'!$C$9,0)</f>
        <v>0</v>
      </c>
      <c r="E66" s="10">
        <f>MAX(0,(E55-C66-D66))/(1-'P-Parametri'!$B$31*MAX(0,IF(F65&lt;=0,0,(F65-G65)/F65)))</f>
        <v>28973.897364654375</v>
      </c>
      <c r="F66" s="10">
        <f>((F65-E66+MAX(0,-(E55-C66-D66)))*(1+B66))*(1-'P-Parametri'!$B$32)</f>
        <v>748530.09910021815</v>
      </c>
      <c r="G66" s="10">
        <f>IF(F65&lt;=0,G65,G65*(1-E66/F65))+MAX(0,-(E55-C66-D66))</f>
        <v>450384.4609920904</v>
      </c>
      <c r="H66" s="10">
        <f>MAX(0,(H55-C66-D66))/(1-'P-Parametri'!$B$31*MAX(0,IF(I65&lt;=0,0,(I65-J65)/I65)))</f>
        <v>33802.880258763442</v>
      </c>
      <c r="I66" s="10">
        <f>((I65-H66+MAX(0,-(H55-C66-D66)))*(1+B66))*(1-'P-Parametri'!$B$32)</f>
        <v>699604.79127150634</v>
      </c>
      <c r="J66" s="10">
        <f>IF(I65&lt;=0,J65,J65*(1-H66/I65))+MAX(0,-(H55-C66-D66))</f>
        <v>420946.50195504673</v>
      </c>
      <c r="K66" s="10">
        <f>MAX(0,(K55-C66-D66))/(1-'P-Parametri'!$B$31*MAX(0,IF(L65&lt;=0,0,(L65-M65)/L65)))</f>
        <v>39018.261811186378</v>
      </c>
      <c r="L66" s="10">
        <f>((L65-K66+MAX(0,-(K55-C66-D66)))*(1+B66))*(1-'P-Parametri'!$B$32)</f>
        <v>646764.64801737363</v>
      </c>
      <c r="M66" s="10">
        <f>IF(L65&lt;=0,M65,M65*(1-K66/L65))+MAX(0,-(K55-C66-D66))</f>
        <v>389153.01834381395</v>
      </c>
      <c r="N66" s="10">
        <f>MAX(0,(N55-C66-D66))/(1-'P-Parametri'!$B$31*MAX(0,IF(O65&lt;=0,0,(O65-P65)/O65)))</f>
        <v>39018.261811186363</v>
      </c>
      <c r="O66" s="10">
        <f>((O65-N66+MAX(0,-(N55-C66-D66)))*(1+B66))*(1-'P-Parametri'!$B$32)</f>
        <v>646764.6480173741</v>
      </c>
      <c r="P66" s="10">
        <f>IF(O65&lt;=0,P65,P65*(1-N66/O65))+MAX(0,-(N55-C66-D66))</f>
        <v>389153.01834381401</v>
      </c>
      <c r="Q66" s="10">
        <f>MAX(0,(Q55-C66-D66))/(1-'P-Parametri'!$B$31*MAX(0,IF(R65&lt;=0,0,(R65-S65)/R65)))</f>
        <v>39018.261811186363</v>
      </c>
      <c r="R66" s="10">
        <f>((R65-Q66+MAX(0,-(Q55-C66-D66)))*(1+B66))*(1-'P-Parametri'!$B$32)</f>
        <v>646764.6480173741</v>
      </c>
      <c r="S66" s="10">
        <f>IF(R65&lt;=0,S65,S65*(1-Q66/R65))+MAX(0,-(Q55-C66-D66))</f>
        <v>389153.01834381401</v>
      </c>
      <c r="T66" s="10">
        <f>MAX(0,(T55-C66-D66))/(1-'P-Parametri'!$B$31*MAX(0,IF(U65&lt;=0,0,(U65-V65)/U65)))</f>
        <v>39018.261811186363</v>
      </c>
      <c r="U66" s="10">
        <f>((U65-T66+MAX(0,-(T55-C66-D66)))*(1+B66))*(1-'P-Parametri'!$B$32)</f>
        <v>646764.6480173741</v>
      </c>
      <c r="V66" s="10">
        <f>IF(U65&lt;=0,V65,V65*(1-T66/U65))+MAX(0,-(T55-C66-D66))</f>
        <v>389153.01834381401</v>
      </c>
    </row>
    <row r="67" spans="1:22">
      <c r="A67" s="9">
        <f t="shared" si="1"/>
        <v>10</v>
      </c>
      <c r="B67" s="12">
        <f>IF($A67='P-Parametri'!$B$47,'P-Parametri'!$B$34,IF($A67='P-Parametri'!$B$48,'P-Parametri'!$C$34,'P-Parametri'!$B$52))</f>
        <v>0.03</v>
      </c>
      <c r="C67" s="10">
        <f>IF($A67&lt;='1-Input'!$B$26,0,IF($A67='1-Input'!$B$26+1,('1-Input'!$B$23+'7-Rientro'!$D$9)*'1-Input'!$B$27,'1-Input'!$B$23+'7-Rientro'!$D$9))</f>
        <v>0</v>
      </c>
      <c r="D67" s="10">
        <f>IF(AND($A67&gt;=1,$A67&lt;1+'1-Input'!$B$12),'7-Rientro'!$C$9,0)</f>
        <v>0</v>
      </c>
      <c r="E67" s="10">
        <f>MAX(0,(E55-C67-D67))/(1-'P-Parametri'!$B$31*MAX(0,IF(F66&lt;=0,0,(F66-G66)/F66)))</f>
        <v>29115.170514220008</v>
      </c>
      <c r="F67" s="10">
        <f>((F66-E67+MAX(0,-(E55-C67-D67)))*(1+B67))*(1-'P-Parametri'!$B$32)</f>
        <v>739515.38169069088</v>
      </c>
      <c r="G67" s="10">
        <f>IF(F66&lt;=0,G66,G66*(1-E67/F66))+MAX(0,-(E55-C67-D67))</f>
        <v>432866.10014794738</v>
      </c>
      <c r="H67" s="10">
        <f>MAX(0,(H55-C67-D67))/(1-'P-Parametri'!$B$31*MAX(0,IF(I66&lt;=0,0,(I66-J66)/I66)))</f>
        <v>33967.698933256681</v>
      </c>
      <c r="I67" s="10">
        <f>((I66-H67+MAX(0,-(H55-C67-D67)))*(1+B67))*(1-'P-Parametri'!$B$32)</f>
        <v>684234.99269818037</v>
      </c>
      <c r="J67" s="10">
        <f>IF(I66&lt;=0,J66,J66*(1-H67/I66))+MAX(0,-(H55-C67-D67))</f>
        <v>400508.41430354648</v>
      </c>
      <c r="K67" s="10">
        <f>MAX(0,(K55-C67-D67))/(1-'P-Parametri'!$B$31*MAX(0,IF(L66&lt;=0,0,(L66-M66)/L66)))</f>
        <v>39208.510042802161</v>
      </c>
      <c r="L67" s="10">
        <f>((L66-K67+MAX(0,-(K55-C67-D67)))*(1+B67))*(1-'P-Parametri'!$B$32)</f>
        <v>624531.25646958093</v>
      </c>
      <c r="M67" s="10">
        <f>IF(L66&lt;=0,M66,M66*(1-K67/L66))+MAX(0,-(K55-C67-D67))</f>
        <v>365561.57735412288</v>
      </c>
      <c r="N67" s="10">
        <f>MAX(0,(N55-C67-D67))/(1-'P-Parametri'!$B$31*MAX(0,IF(O66&lt;=0,0,(O66-P66)/O66)))</f>
        <v>39208.510042802154</v>
      </c>
      <c r="O67" s="10">
        <f>((O66-N67+MAX(0,-(N55-C67-D67)))*(1+B67))*(1-'P-Parametri'!$B$32)</f>
        <v>624531.25646958139</v>
      </c>
      <c r="P67" s="10">
        <f>IF(O66&lt;=0,P66,P66*(1-N67/O66))+MAX(0,-(N55-C67-D67))</f>
        <v>365561.57735412294</v>
      </c>
      <c r="Q67" s="10">
        <f>MAX(0,(Q55-C67-D67))/(1-'P-Parametri'!$B$31*MAX(0,IF(R66&lt;=0,0,(R66-S66)/R66)))</f>
        <v>39208.510042802154</v>
      </c>
      <c r="R67" s="10">
        <f>((R66-Q67+MAX(0,-(Q55-C67-D67)))*(1+B67))*(1-'P-Parametri'!$B$32)</f>
        <v>624531.25646958139</v>
      </c>
      <c r="S67" s="10">
        <f>IF(R66&lt;=0,S66,S66*(1-Q67/R66))+MAX(0,-(Q55-C67-D67))</f>
        <v>365561.57735412294</v>
      </c>
      <c r="T67" s="10">
        <f>MAX(0,(T55-C67-D67))/(1-'P-Parametri'!$B$31*MAX(0,IF(U66&lt;=0,0,(U66-V66)/U66)))</f>
        <v>39208.510042802154</v>
      </c>
      <c r="U67" s="10">
        <f>((U66-T67+MAX(0,-(T55-C67-D67)))*(1+B67))*(1-'P-Parametri'!$B$32)</f>
        <v>624531.25646958139</v>
      </c>
      <c r="V67" s="10">
        <f>IF(U66&lt;=0,V66,V66*(1-T67/U66))+MAX(0,-(T55-C67-D67))</f>
        <v>365561.57735412294</v>
      </c>
    </row>
    <row r="68" spans="1:22">
      <c r="A68" s="9">
        <f t="shared" si="1"/>
        <v>11</v>
      </c>
      <c r="B68" s="12">
        <f>IF($A68='P-Parametri'!$B$47,'P-Parametri'!$B$34,IF($A68='P-Parametri'!$B$48,'P-Parametri'!$C$34,'P-Parametri'!$B$52))</f>
        <v>0.03</v>
      </c>
      <c r="C68" s="10">
        <f>IF($A68&lt;='1-Input'!$B$26,0,IF($A68='1-Input'!$B$26+1,('1-Input'!$B$23+'7-Rientro'!$D$9)*'1-Input'!$B$27,'1-Input'!$B$23+'7-Rientro'!$D$9))</f>
        <v>0</v>
      </c>
      <c r="D68" s="10">
        <f>IF(AND($A68&gt;=1,$A68&lt;1+'1-Input'!$B$12),'7-Rientro'!$C$9,0)</f>
        <v>0</v>
      </c>
      <c r="E68" s="10">
        <f>MAX(0,(E55-C68-D68))/(1-'P-Parametri'!$B$31*MAX(0,IF(F67&lt;=0,0,(F67-G67)/F67)))</f>
        <v>29253.932080358692</v>
      </c>
      <c r="F68" s="10">
        <f>((F67-E68+MAX(0,-(E55-C68-D68)))*(1+B68))*(1-'P-Parametri'!$B$32)</f>
        <v>730106.15451244486</v>
      </c>
      <c r="G68" s="10">
        <f>IF(F67&lt;=0,G67,G67*(1-E68/F67))+MAX(0,-(E55-C68-D68))</f>
        <v>415742.67606896831</v>
      </c>
      <c r="H68" s="10">
        <f>MAX(0,(H55-C68-D68))/(1-'P-Parametri'!$B$31*MAX(0,IF(I67&lt;=0,0,(I67-J67)/I67)))</f>
        <v>34129.587427085149</v>
      </c>
      <c r="I68" s="10">
        <f>((I67-H68+MAX(0,-(H55-C68-D68)))*(1+B68))*(1-'P-Parametri'!$B$32)</f>
        <v>668269.35029436962</v>
      </c>
      <c r="J68" s="10">
        <f>IF(I67&lt;=0,J67,J67*(1-H68/I67))+MAX(0,-(H55-C68-D68))</f>
        <v>380531.08621140418</v>
      </c>
      <c r="K68" s="10">
        <f>MAX(0,(K55-C68-D68))/(1-'P-Parametri'!$B$31*MAX(0,IF(L67&lt;=0,0,(L67-M67)/L67)))</f>
        <v>39395.376001799261</v>
      </c>
      <c r="L68" s="10">
        <f>((L67-K68+MAX(0,-(K55-C68-D68)))*(1+B68))*(1-'P-Parametri'!$B$32)</f>
        <v>601484.57696805149</v>
      </c>
      <c r="M68" s="10">
        <f>IF(L67&lt;=0,M67,M67*(1-K68/L67))+MAX(0,-(K55-C68-D68))</f>
        <v>342501.98563234659</v>
      </c>
      <c r="N68" s="10">
        <f>MAX(0,(N55-C68-D68))/(1-'P-Parametri'!$B$31*MAX(0,IF(O67&lt;=0,0,(O67-P67)/O67)))</f>
        <v>39395.376001799239</v>
      </c>
      <c r="O68" s="10">
        <f>((O67-N68+MAX(0,-(N55-C68-D68)))*(1+B68))*(1-'P-Parametri'!$B$32)</f>
        <v>601484.57696805208</v>
      </c>
      <c r="P68" s="10">
        <f>IF(O67&lt;=0,P67,P67*(1-N68/O67))+MAX(0,-(N55-C68-D68))</f>
        <v>342501.98563234671</v>
      </c>
      <c r="Q68" s="10">
        <f>MAX(0,(Q55-C68-D68))/(1-'P-Parametri'!$B$31*MAX(0,IF(R67&lt;=0,0,(R67-S67)/R67)))</f>
        <v>39395.376001799239</v>
      </c>
      <c r="R68" s="10">
        <f>((R67-Q68+MAX(0,-(Q55-C68-D68)))*(1+B68))*(1-'P-Parametri'!$B$32)</f>
        <v>601484.57696805208</v>
      </c>
      <c r="S68" s="10">
        <f>IF(R67&lt;=0,S67,S67*(1-Q68/R67))+MAX(0,-(Q55-C68-D68))</f>
        <v>342501.98563234671</v>
      </c>
      <c r="T68" s="10">
        <f>MAX(0,(T55-C68-D68))/(1-'P-Parametri'!$B$31*MAX(0,IF(U67&lt;=0,0,(U67-V67)/U67)))</f>
        <v>39395.376001799239</v>
      </c>
      <c r="U68" s="10">
        <f>((U67-T68+MAX(0,-(T55-C68-D68)))*(1+B68))*(1-'P-Parametri'!$B$32)</f>
        <v>601484.57696805208</v>
      </c>
      <c r="V68" s="10">
        <f>IF(U67&lt;=0,V67,V67*(1-T68/U67))+MAX(0,-(T55-C68-D68))</f>
        <v>342501.98563234671</v>
      </c>
    </row>
    <row r="69" spans="1:22">
      <c r="A69" s="9">
        <f t="shared" si="1"/>
        <v>12</v>
      </c>
      <c r="B69" s="12">
        <f>IF($A69='P-Parametri'!$B$47,'P-Parametri'!$B$34,IF($A69='P-Parametri'!$B$48,'P-Parametri'!$C$34,'P-Parametri'!$B$52))</f>
        <v>0.03</v>
      </c>
      <c r="C69" s="10">
        <f>IF($A69&lt;='1-Input'!$B$26,0,IF($A69='1-Input'!$B$26+1,('1-Input'!$B$23+'7-Rientro'!$D$9)*'1-Input'!$B$27,'1-Input'!$B$23+'7-Rientro'!$D$9))</f>
        <v>0</v>
      </c>
      <c r="D69" s="10">
        <f>IF(AND($A69&gt;=1,$A69&lt;1+'1-Input'!$B$12),'7-Rientro'!$C$9,0)</f>
        <v>0</v>
      </c>
      <c r="E69" s="10">
        <f>MAX(0,(E55-C69-D69))/(1-'P-Parametri'!$B$31*MAX(0,IF(F68&lt;=0,0,(F68-G68)/F68)))</f>
        <v>29390.197164438043</v>
      </c>
      <c r="F69" s="10">
        <f>((F68-E69+MAX(0,-(E55-C69-D69)))*(1+B69))*(1-'P-Parametri'!$B$32)</f>
        <v>720293.96119631012</v>
      </c>
      <c r="G69" s="10">
        <f>IF(F68&lt;=0,G68,G68*(1-E69/F68))+MAX(0,-(E55-C69-D69))</f>
        <v>399007.08338313812</v>
      </c>
      <c r="H69" s="10">
        <f>MAX(0,(H55-C69-D69))/(1-'P-Parametri'!$B$31*MAX(0,IF(I68&lt;=0,0,(I68-J68)/I68)))</f>
        <v>34288.563358511048</v>
      </c>
      <c r="I69" s="10">
        <f>((I68-H69+MAX(0,-(H55-C69-D69)))*(1+B69))*(1-'P-Parametri'!$B$32)</f>
        <v>651694.21012284653</v>
      </c>
      <c r="J69" s="10">
        <f>IF(I68&lt;=0,J68,J68*(1-H69/I68))+MAX(0,-(H55-C69-D69))</f>
        <v>361006.22807793564</v>
      </c>
      <c r="K69" s="10">
        <f>MAX(0,(K55-C69-D69))/(1-'P-Parametri'!$B$31*MAX(0,IF(L68&lt;=0,0,(L68-M68)/L68)))</f>
        <v>39578.880024727747</v>
      </c>
      <c r="L69" s="10">
        <f>((L68-K69+MAX(0,-(K55-C69-D69)))*(1+B69))*(1-'P-Parametri'!$B$32)</f>
        <v>577605.34211592015</v>
      </c>
      <c r="M69" s="10">
        <f>IF(L68&lt;=0,M68,M68*(1-K69/L68))+MAX(0,-(K55-C69-D69))</f>
        <v>319964.67459121294</v>
      </c>
      <c r="N69" s="10">
        <f>MAX(0,(N55-C69-D69))/(1-'P-Parametri'!$B$31*MAX(0,IF(O68&lt;=0,0,(O68-P68)/O68)))</f>
        <v>39578.88002472774</v>
      </c>
      <c r="O69" s="10">
        <f>((O68-N69+MAX(0,-(N55-C69-D69)))*(1+B69))*(1-'P-Parametri'!$B$32)</f>
        <v>577605.34211592074</v>
      </c>
      <c r="P69" s="10">
        <f>IF(O68&lt;=0,P68,P68*(1-N69/O68))+MAX(0,-(N55-C69-D69))</f>
        <v>319964.67459121306</v>
      </c>
      <c r="Q69" s="10">
        <f>MAX(0,(Q55-C69-D69))/(1-'P-Parametri'!$B$31*MAX(0,IF(R68&lt;=0,0,(R68-S68)/R68)))</f>
        <v>39578.88002472774</v>
      </c>
      <c r="R69" s="10">
        <f>((R68-Q69+MAX(0,-(Q55-C69-D69)))*(1+B69))*(1-'P-Parametri'!$B$32)</f>
        <v>577605.34211592074</v>
      </c>
      <c r="S69" s="10">
        <f>IF(R68&lt;=0,S68,S68*(1-Q69/R68))+MAX(0,-(Q55-C69-D69))</f>
        <v>319964.67459121306</v>
      </c>
      <c r="T69" s="10">
        <f>MAX(0,(T55-C69-D69))/(1-'P-Parametri'!$B$31*MAX(0,IF(U68&lt;=0,0,(U68-V68)/U68)))</f>
        <v>39578.88002472774</v>
      </c>
      <c r="U69" s="10">
        <f>((U68-T69+MAX(0,-(T55-C69-D69)))*(1+B69))*(1-'P-Parametri'!$B$32)</f>
        <v>577605.34211592074</v>
      </c>
      <c r="V69" s="10">
        <f>IF(U68&lt;=0,V68,V68*(1-T69/U68))+MAX(0,-(T55-C69-D69))</f>
        <v>319964.67459121306</v>
      </c>
    </row>
    <row r="70" spans="1:22">
      <c r="A70" s="9">
        <f t="shared" si="1"/>
        <v>13</v>
      </c>
      <c r="B70" s="12">
        <f>IF($A70='P-Parametri'!$B$47,'P-Parametri'!$B$34,IF($A70='P-Parametri'!$B$48,'P-Parametri'!$C$34,'P-Parametri'!$B$52))</f>
        <v>0.03</v>
      </c>
      <c r="C70" s="10">
        <f>IF($A70&lt;='1-Input'!$B$26,0,IF($A70='1-Input'!$B$26+1,('1-Input'!$B$23+'7-Rientro'!$D$9)*'1-Input'!$B$27,'1-Input'!$B$23+'7-Rientro'!$D$9))</f>
        <v>0</v>
      </c>
      <c r="D70" s="10">
        <f>IF(AND($A70&gt;=1,$A70&lt;1+'1-Input'!$B$12),'7-Rientro'!$C$9,0)</f>
        <v>0</v>
      </c>
      <c r="E70" s="10">
        <f>MAX(0,(E55-C70-D70))/(1-'P-Parametri'!$B$31*MAX(0,IF(F69&lt;=0,0,(F69-G69)/F69)))</f>
        <v>29523.982190773997</v>
      </c>
      <c r="F70" s="10">
        <f>((F69-E70+MAX(0,-(E55-C70-D70)))*(1+B70))*(1-'P-Parametri'!$B$32)</f>
        <v>710070.09221895074</v>
      </c>
      <c r="G70" s="10">
        <f>IF(F69&lt;=0,G69,G69*(1-E70/F69))+MAX(0,-(E55-C70-D70))</f>
        <v>382652.26346457179</v>
      </c>
      <c r="H70" s="10">
        <f>MAX(0,(H55-C70-D70))/(1-'P-Parametri'!$B$31*MAX(0,IF(I69&lt;=0,0,(I69-J69)/I69)))</f>
        <v>34444.64588923633</v>
      </c>
      <c r="I70" s="10">
        <f>((I69-H70+MAX(0,-(H55-C70-D70)))*(1+B70))*(1-'P-Parametri'!$B$32)</f>
        <v>634495.51705829729</v>
      </c>
      <c r="J70" s="10">
        <f>IF(I69&lt;=0,J69,J69*(1-H70/I69))+MAX(0,-(H55-C70-D70))</f>
        <v>341925.60483960825</v>
      </c>
      <c r="K70" s="10">
        <f>MAX(0,(K55-C70-D70))/(1-'P-Parametri'!$B$31*MAX(0,IF(L69&lt;=0,0,(L69-M69)/L69)))</f>
        <v>39759.044229711813</v>
      </c>
      <c r="L70" s="10">
        <f>((L69-K70+MAX(0,-(K55-C70-D70)))*(1+B70))*(1-'P-Parametri'!$B$32)</f>
        <v>552873.72344914905</v>
      </c>
      <c r="M70" s="10">
        <f>IF(L69&lt;=0,M69,M69*(1-K70/L69))+MAX(0,-(K55-C70-D70))</f>
        <v>297940.13859503396</v>
      </c>
      <c r="N70" s="10">
        <f>MAX(0,(N55-C70-D70))/(1-'P-Parametri'!$B$31*MAX(0,IF(O69&lt;=0,0,(O69-P69)/O69)))</f>
        <v>39759.044229711799</v>
      </c>
      <c r="O70" s="10">
        <f>((O69-N70+MAX(0,-(N55-C70-D70)))*(1+B70))*(1-'P-Parametri'!$B$32)</f>
        <v>552873.72344914975</v>
      </c>
      <c r="P70" s="10">
        <f>IF(O69&lt;=0,P69,P69*(1-N70/O69))+MAX(0,-(N55-C70-D70))</f>
        <v>297940.13859503402</v>
      </c>
      <c r="Q70" s="10">
        <f>MAX(0,(Q55-C70-D70))/(1-'P-Parametri'!$B$31*MAX(0,IF(R69&lt;=0,0,(R69-S69)/R69)))</f>
        <v>39759.044229711799</v>
      </c>
      <c r="R70" s="10">
        <f>((R69-Q70+MAX(0,-(Q55-C70-D70)))*(1+B70))*(1-'P-Parametri'!$B$32)</f>
        <v>552873.72344914975</v>
      </c>
      <c r="S70" s="10">
        <f>IF(R69&lt;=0,S69,S69*(1-Q70/R69))+MAX(0,-(Q55-C70-D70))</f>
        <v>297940.13859503402</v>
      </c>
      <c r="T70" s="10">
        <f>MAX(0,(T55-C70-D70))/(1-'P-Parametri'!$B$31*MAX(0,IF(U69&lt;=0,0,(U69-V69)/U69)))</f>
        <v>39759.044229711799</v>
      </c>
      <c r="U70" s="10">
        <f>((U69-T70+MAX(0,-(T55-C70-D70)))*(1+B70))*(1-'P-Parametri'!$B$32)</f>
        <v>552873.72344914975</v>
      </c>
      <c r="V70" s="10">
        <f>IF(U69&lt;=0,V69,V69*(1-T70/U69))+MAX(0,-(T55-C70-D70))</f>
        <v>297940.13859503402</v>
      </c>
    </row>
    <row r="71" spans="1:22">
      <c r="A71" s="9">
        <f t="shared" si="1"/>
        <v>14</v>
      </c>
      <c r="B71" s="12">
        <f>IF($A71='P-Parametri'!$B$47,'P-Parametri'!$B$34,IF($A71='P-Parametri'!$B$48,'P-Parametri'!$C$34,'P-Parametri'!$B$52))</f>
        <v>0.03</v>
      </c>
      <c r="C71" s="10">
        <f>IF($A71&lt;='1-Input'!$B$26,0,IF($A71='1-Input'!$B$26+1,('1-Input'!$B$23+'7-Rientro'!$D$9)*'1-Input'!$B$27,'1-Input'!$B$23+'7-Rientro'!$D$9))</f>
        <v>0</v>
      </c>
      <c r="D71" s="10">
        <f>IF(AND($A71&gt;=1,$A71&lt;1+'1-Input'!$B$12),'7-Rientro'!$C$9,0)</f>
        <v>0</v>
      </c>
      <c r="E71" s="10">
        <f>MAX(0,(E55-C71-D71))/(1-'P-Parametri'!$B$31*MAX(0,IF(F70&lt;=0,0,(F70-G70)/F70)))</f>
        <v>29655.304840084558</v>
      </c>
      <c r="F71" s="10">
        <f>((F70-E71+MAX(0,-(E55-C71-D71)))*(1+B71))*(1-'P-Parametri'!$B$32)</f>
        <v>699425.57653823181</v>
      </c>
      <c r="G71" s="10">
        <f>IF(F70&lt;=0,G70,G70*(1-E71/F70))+MAX(0,-(E55-C71-D71))</f>
        <v>366671.20800942782</v>
      </c>
      <c r="H71" s="10">
        <f>MAX(0,(H55-C71-D71))/(1-'P-Parametri'!$B$31*MAX(0,IF(I70&lt;=0,0,(I70-J70)/I70)))</f>
        <v>34597.855646765325</v>
      </c>
      <c r="I71" s="10">
        <f>((I70-H71+MAX(0,-(H55-C71-D71)))*(1+B71))*(1-'P-Parametri'!$B$32)</f>
        <v>616658.80207137018</v>
      </c>
      <c r="J71" s="10">
        <f>IF(I70&lt;=0,J70,J70*(1-H71/I70))+MAX(0,-(H55-C71-D71))</f>
        <v>323281.04014194035</v>
      </c>
      <c r="K71" s="10">
        <f>MAX(0,(K55-C71-D71))/(1-'P-Parametri'!$B$31*MAX(0,IF(L70&lt;=0,0,(L70-M70)/L70)))</f>
        <v>39935.892426833852</v>
      </c>
      <c r="L71" s="10">
        <f>((L70-K71+MAX(0,-(K55-C71-D71)))*(1+B71))*(1-'P-Parametri'!$B$32)</f>
        <v>527269.31402107864</v>
      </c>
      <c r="M71" s="10">
        <f>IF(L70&lt;=0,M70,M70*(1-K71/L70))+MAX(0,-(K55-C71-D71))</f>
        <v>276418.9397752792</v>
      </c>
      <c r="N71" s="10">
        <f>MAX(0,(N55-C71-D71))/(1-'P-Parametri'!$B$31*MAX(0,IF(O70&lt;=0,0,(O70-P70)/O70)))</f>
        <v>39935.892426833838</v>
      </c>
      <c r="O71" s="10">
        <f>((O70-N71+MAX(0,-(N55-C71-D71)))*(1+B71))*(1-'P-Parametri'!$B$32)</f>
        <v>527269.31402107934</v>
      </c>
      <c r="P71" s="10">
        <f>IF(O70&lt;=0,P70,P70*(1-N71/O70))+MAX(0,-(N55-C71-D71))</f>
        <v>276418.93977527932</v>
      </c>
      <c r="Q71" s="10">
        <f>MAX(0,(Q55-C71-D71))/(1-'P-Parametri'!$B$31*MAX(0,IF(R70&lt;=0,0,(R70-S70)/R70)))</f>
        <v>39935.892426833838</v>
      </c>
      <c r="R71" s="10">
        <f>((R70-Q71+MAX(0,-(Q55-C71-D71)))*(1+B71))*(1-'P-Parametri'!$B$32)</f>
        <v>527269.31402107934</v>
      </c>
      <c r="S71" s="10">
        <f>IF(R70&lt;=0,S70,S70*(1-Q71/R70))+MAX(0,-(Q55-C71-D71))</f>
        <v>276418.93977527932</v>
      </c>
      <c r="T71" s="10">
        <f>MAX(0,(T55-C71-D71))/(1-'P-Parametri'!$B$31*MAX(0,IF(U70&lt;=0,0,(U70-V70)/U70)))</f>
        <v>39935.892426833838</v>
      </c>
      <c r="U71" s="10">
        <f>((U70-T71+MAX(0,-(T55-C71-D71)))*(1+B71))*(1-'P-Parametri'!$B$32)</f>
        <v>527269.31402107934</v>
      </c>
      <c r="V71" s="10">
        <f>IF(U70&lt;=0,V70,V70*(1-T71/U70))+MAX(0,-(T55-C71-D71))</f>
        <v>276418.93977527932</v>
      </c>
    </row>
    <row r="72" spans="1:22">
      <c r="A72" s="9">
        <f t="shared" si="1"/>
        <v>15</v>
      </c>
      <c r="B72" s="12">
        <f>IF($A72='P-Parametri'!$B$47,'P-Parametri'!$B$34,IF($A72='P-Parametri'!$B$48,'P-Parametri'!$C$34,'P-Parametri'!$B$52))</f>
        <v>0.03</v>
      </c>
      <c r="C72" s="10">
        <f>IF($A72&lt;='1-Input'!$B$26,0,IF($A72='1-Input'!$B$26+1,('1-Input'!$B$23+'7-Rientro'!$D$9)*'1-Input'!$B$27,'1-Input'!$B$23+'7-Rientro'!$D$9))</f>
        <v>0</v>
      </c>
      <c r="D72" s="10">
        <f>IF(AND($A72&gt;=1,$A72&lt;1+'1-Input'!$B$12),'7-Rientro'!$C$9,0)</f>
        <v>0</v>
      </c>
      <c r="E72" s="10">
        <f>MAX(0,(E55-C72-D72))/(1-'P-Parametri'!$B$31*MAX(0,IF(F71&lt;=0,0,(F71-G71)/F71)))</f>
        <v>29784.183983495368</v>
      </c>
      <c r="F72" s="10">
        <f>((F71-E72+MAX(0,-(E55-C72-D72)))*(1+B72))*(1-'P-Parametri'!$B$32)</f>
        <v>688351.17306271591</v>
      </c>
      <c r="G72" s="10">
        <f>IF(F71&lt;=0,G71,G71*(1-E72/F71))+MAX(0,-(E55-C72-D72))</f>
        <v>351056.96242399153</v>
      </c>
      <c r="H72" s="10">
        <f>MAX(0,(H55-C72-D72))/(1-'P-Parametri'!$B$31*MAX(0,IF(I71&lt;=0,0,(I71-J71)/I71)))</f>
        <v>34748.214647411267</v>
      </c>
      <c r="I72" s="10">
        <f>((I71-H72+MAX(0,-(H55-C72-D72)))*(1+B72))*(1-'P-Parametri'!$B$32)</f>
        <v>598169.16923658433</v>
      </c>
      <c r="J72" s="10">
        <f>IF(I71&lt;=0,J71,J71*(1-H72/I71))+MAX(0,-(H55-C72-D72))</f>
        <v>305064.42029226472</v>
      </c>
      <c r="K72" s="10">
        <f>MAX(0,(K55-C72-D72))/(1-'P-Parametri'!$B$31*MAX(0,IF(L71&lt;=0,0,(L71-M71)/L71)))</f>
        <v>40109.450029261847</v>
      </c>
      <c r="L72" s="10">
        <f>((L71-K72+MAX(0,-(K55-C72-D72)))*(1+B72))*(1-'P-Parametri'!$B$32)</f>
        <v>500771.11059174815</v>
      </c>
      <c r="M72" s="10">
        <f>IF(L71&lt;=0,M71,M71*(1-K72/L71))+MAX(0,-(K55-C72-D72))</f>
        <v>255391.71259320414</v>
      </c>
      <c r="N72" s="10">
        <f>MAX(0,(N55-C72-D72))/(1-'P-Parametri'!$B$31*MAX(0,IF(O71&lt;=0,0,(O71-P71)/O71)))</f>
        <v>40109.45002926184</v>
      </c>
      <c r="O72" s="10">
        <f>((O71-N72+MAX(0,-(N55-C72-D72)))*(1+B72))*(1-'P-Parametri'!$B$32)</f>
        <v>500771.1105917489</v>
      </c>
      <c r="P72" s="10">
        <f>IF(O71&lt;=0,P71,P71*(1-N72/O71))+MAX(0,-(N55-C72-D72))</f>
        <v>255391.71259320425</v>
      </c>
      <c r="Q72" s="10">
        <f>MAX(0,(Q55-C72-D72))/(1-'P-Parametri'!$B$31*MAX(0,IF(R71&lt;=0,0,(R71-S71)/R71)))</f>
        <v>40109.45002926184</v>
      </c>
      <c r="R72" s="10">
        <f>((R71-Q72+MAX(0,-(Q55-C72-D72)))*(1+B72))*(1-'P-Parametri'!$B$32)</f>
        <v>500771.1105917489</v>
      </c>
      <c r="S72" s="10">
        <f>IF(R71&lt;=0,S71,S71*(1-Q72/R71))+MAX(0,-(Q55-C72-D72))</f>
        <v>255391.71259320425</v>
      </c>
      <c r="T72" s="10">
        <f>MAX(0,(T55-C72-D72))/(1-'P-Parametri'!$B$31*MAX(0,IF(U71&lt;=0,0,(U71-V71)/U71)))</f>
        <v>40109.45002926184</v>
      </c>
      <c r="U72" s="10">
        <f>((U71-T72+MAX(0,-(T55-C72-D72)))*(1+B72))*(1-'P-Parametri'!$B$32)</f>
        <v>500771.1105917489</v>
      </c>
      <c r="V72" s="10">
        <f>IF(U71&lt;=0,V71,V71*(1-T72/U71))+MAX(0,-(T55-C72-D72))</f>
        <v>255391.71259320425</v>
      </c>
    </row>
    <row r="73" spans="1:22">
      <c r="A73" s="9">
        <f t="shared" si="1"/>
        <v>16</v>
      </c>
      <c r="B73" s="12">
        <f>IF($A73='P-Parametri'!$B$47,'P-Parametri'!$B$34,IF($A73='P-Parametri'!$B$48,'P-Parametri'!$C$34,'P-Parametri'!$B$52))</f>
        <v>0.03</v>
      </c>
      <c r="C73" s="10">
        <f>IF($A73&lt;='1-Input'!$B$26,0,IF($A73='1-Input'!$B$26+1,('1-Input'!$B$23+'7-Rientro'!$D$9)*'1-Input'!$B$27,'1-Input'!$B$23+'7-Rientro'!$D$9))</f>
        <v>0</v>
      </c>
      <c r="D73" s="10">
        <f>IF(AND($A73&gt;=1,$A73&lt;1+'1-Input'!$B$12),'7-Rientro'!$C$9,0)</f>
        <v>0</v>
      </c>
      <c r="E73" s="10">
        <f>MAX(0,(E55-C73-D73))/(1-'P-Parametri'!$B$31*MAX(0,IF(F72&lt;=0,0,(F72-G72)/F72)))</f>
        <v>29910.639617234392</v>
      </c>
      <c r="F73" s="10">
        <f>((F72-E73+MAX(0,-(E55-C73-D73)))*(1+B73))*(1-'P-Parametri'!$B$32)</f>
        <v>676837.36194994824</v>
      </c>
      <c r="G73" s="10">
        <f>IF(F72&lt;=0,G72,G72*(1-E73/F72))+MAX(0,-(E55-C73-D73))</f>
        <v>335802.62902688939</v>
      </c>
      <c r="H73" s="10">
        <f>MAX(0,(H55-C73-D73))/(1-'P-Parametri'!$B$31*MAX(0,IF(I72&lt;=0,0,(I72-J72)/I72)))</f>
        <v>34895.74622010679</v>
      </c>
      <c r="I73" s="10">
        <f>((I72-H73+MAX(0,-(H55-C73-D73)))*(1+B73))*(1-'P-Parametri'!$B$32)</f>
        <v>579011.28245555796</v>
      </c>
      <c r="J73" s="10">
        <f>IF(I72&lt;=0,J72,J72*(1-H73/I72))+MAX(0,-(H55-C73-D73))</f>
        <v>287267.69799564558</v>
      </c>
      <c r="K73" s="10">
        <f>MAX(0,(K55-C73-D73))/(1-'P-Parametri'!$B$31*MAX(0,IF(L72&lt;=0,0,(L72-M72)/L72)))</f>
        <v>40279.743965304704</v>
      </c>
      <c r="L73" s="10">
        <f>((L72-K73+MAX(0,-(K55-C73-D73)))*(1+B73))*(1-'P-Parametri'!$B$32)</f>
        <v>473357.4954099863</v>
      </c>
      <c r="M73" s="10">
        <f>IF(L72&lt;=0,M72,M72*(1-K73/L72))+MAX(0,-(K55-C73-D73))</f>
        <v>234849.16815217413</v>
      </c>
      <c r="N73" s="10">
        <f>MAX(0,(N55-C73-D73))/(1-'P-Parametri'!$B$31*MAX(0,IF(O72&lt;=0,0,(O72-P72)/O72)))</f>
        <v>40279.743965304697</v>
      </c>
      <c r="O73" s="10">
        <f>((O72-N73+MAX(0,-(N55-C73-D73)))*(1+B73))*(1-'P-Parametri'!$B$32)</f>
        <v>473357.49540998705</v>
      </c>
      <c r="P73" s="10">
        <f>IF(O72&lt;=0,P72,P72*(1-N73/O72))+MAX(0,-(N55-C73-D73))</f>
        <v>234849.16815217427</v>
      </c>
      <c r="Q73" s="10">
        <f>MAX(0,(Q55-C73-D73))/(1-'P-Parametri'!$B$31*MAX(0,IF(R72&lt;=0,0,(R72-S72)/R72)))</f>
        <v>40279.743965304697</v>
      </c>
      <c r="R73" s="10">
        <f>((R72-Q73+MAX(0,-(Q55-C73-D73)))*(1+B73))*(1-'P-Parametri'!$B$32)</f>
        <v>473357.49540998705</v>
      </c>
      <c r="S73" s="10">
        <f>IF(R72&lt;=0,S72,S72*(1-Q73/R72))+MAX(0,-(Q55-C73-D73))</f>
        <v>234849.16815217427</v>
      </c>
      <c r="T73" s="10">
        <f>MAX(0,(T55-C73-D73))/(1-'P-Parametri'!$B$31*MAX(0,IF(U72&lt;=0,0,(U72-V72)/U72)))</f>
        <v>40279.743965304697</v>
      </c>
      <c r="U73" s="10">
        <f>((U72-T73+MAX(0,-(T55-C73-D73)))*(1+B73))*(1-'P-Parametri'!$B$32)</f>
        <v>473357.49540998705</v>
      </c>
      <c r="V73" s="10">
        <f>IF(U72&lt;=0,V72,V72*(1-T73/U72))+MAX(0,-(T55-C73-D73))</f>
        <v>234849.16815217427</v>
      </c>
    </row>
    <row r="74" spans="1:22">
      <c r="A74" s="9">
        <f t="shared" si="1"/>
        <v>17</v>
      </c>
      <c r="B74" s="12">
        <f>IF($A74='P-Parametri'!$B$47,'P-Parametri'!$B$34,IF($A74='P-Parametri'!$B$48,'P-Parametri'!$C$34,'P-Parametri'!$B$52))</f>
        <v>0.03</v>
      </c>
      <c r="C74" s="10">
        <f>IF($A74&lt;='1-Input'!$B$26,0,IF($A74='1-Input'!$B$26+1,('1-Input'!$B$23+'7-Rientro'!$D$9)*'1-Input'!$B$27,'1-Input'!$B$23+'7-Rientro'!$D$9))</f>
        <v>0</v>
      </c>
      <c r="D74" s="10">
        <f>IF(AND($A74&gt;=1,$A74&lt;1+'1-Input'!$B$12),'7-Rientro'!$C$9,0)</f>
        <v>0</v>
      </c>
      <c r="E74" s="10">
        <f>MAX(0,(E55-C74-D74))/(1-'P-Parametri'!$B$31*MAX(0,IF(F73&lt;=0,0,(F73-G73)/F73)))</f>
        <v>30034.692798143074</v>
      </c>
      <c r="F74" s="10">
        <f>((F73-E74+MAX(0,-(E55-C74-D74)))*(1+B74))*(1-'P-Parametri'!$B$32)</f>
        <v>664874.33572790667</v>
      </c>
      <c r="G74" s="10">
        <f>IF(F73&lt;=0,G73,G73*(1-E74/F73))+MAX(0,-(E55-C74-D74))</f>
        <v>320901.37006775814</v>
      </c>
      <c r="H74" s="10">
        <f>MAX(0,(H55-C74-D74))/(1-'P-Parametri'!$B$31*MAX(0,IF(I73&lt;=0,0,(I73-J73)/I73)))</f>
        <v>35040.474931166922</v>
      </c>
      <c r="I74" s="10">
        <f>((I73-H74+MAX(0,-(H55-C74-D74)))*(1+B74))*(1-'P-Parametri'!$B$32)</f>
        <v>559169.35188662249</v>
      </c>
      <c r="J74" s="10">
        <f>IF(I73&lt;=0,J73,J73*(1-H74/I73))+MAX(0,-(H55-C74-D74))</f>
        <v>269882.89587665914</v>
      </c>
      <c r="K74" s="10">
        <f>MAX(0,(K55-C74-D74))/(1-'P-Parametri'!$B$31*MAX(0,IF(L73&lt;=0,0,(L73-M73)/L73)))</f>
        <v>40446.802591567051</v>
      </c>
      <c r="L74" s="10">
        <f>((L73-K74+MAX(0,-(K55-C74-D74)))*(1+B74))*(1-'P-Parametri'!$B$32)</f>
        <v>445006.21757576591</v>
      </c>
      <c r="M74" s="10">
        <f>IF(L73&lt;=0,M73,M73*(1-K74/L73))+MAX(0,-(K55-C74-D74))</f>
        <v>214782.09826281387</v>
      </c>
      <c r="N74" s="10">
        <f>MAX(0,(N55-C74-D74))/(1-'P-Parametri'!$B$31*MAX(0,IF(O73&lt;=0,0,(O73-P73)/O73)))</f>
        <v>40446.802591567044</v>
      </c>
      <c r="O74" s="10">
        <f>((O73-N74+MAX(0,-(N55-C74-D74)))*(1+B74))*(1-'P-Parametri'!$B$32)</f>
        <v>445006.21757576667</v>
      </c>
      <c r="P74" s="10">
        <f>IF(O73&lt;=0,P73,P73*(1-N74/O73))+MAX(0,-(N55-C74-D74))</f>
        <v>214782.09826281405</v>
      </c>
      <c r="Q74" s="10">
        <f>MAX(0,(Q55-C74-D74))/(1-'P-Parametri'!$B$31*MAX(0,IF(R73&lt;=0,0,(R73-S73)/R73)))</f>
        <v>40446.802591567044</v>
      </c>
      <c r="R74" s="10">
        <f>((R73-Q74+MAX(0,-(Q55-C74-D74)))*(1+B74))*(1-'P-Parametri'!$B$32)</f>
        <v>445006.21757576667</v>
      </c>
      <c r="S74" s="10">
        <f>IF(R73&lt;=0,S73,S73*(1-Q74/R73))+MAX(0,-(Q55-C74-D74))</f>
        <v>214782.09826281405</v>
      </c>
      <c r="T74" s="10">
        <f>MAX(0,(T55-C74-D74))/(1-'P-Parametri'!$B$31*MAX(0,IF(U73&lt;=0,0,(U73-V73)/U73)))</f>
        <v>40446.802591567044</v>
      </c>
      <c r="U74" s="10">
        <f>((U73-T74+MAX(0,-(T55-C74-D74)))*(1+B74))*(1-'P-Parametri'!$B$32)</f>
        <v>445006.21757576667</v>
      </c>
      <c r="V74" s="10">
        <f>IF(U73&lt;=0,V73,V73*(1-T74/U73))+MAX(0,-(T55-C74-D74))</f>
        <v>214782.09826281405</v>
      </c>
    </row>
    <row r="75" spans="1:22">
      <c r="A75" s="9">
        <f t="shared" si="1"/>
        <v>18</v>
      </c>
      <c r="B75" s="12">
        <f>IF($A75='P-Parametri'!$B$47,'P-Parametri'!$B$34,IF($A75='P-Parametri'!$B$48,'P-Parametri'!$C$34,'P-Parametri'!$B$52))</f>
        <v>0.03</v>
      </c>
      <c r="C75" s="10">
        <f>IF($A75&lt;='1-Input'!$B$26,0,IF($A75='1-Input'!$B$26+1,('1-Input'!$B$23+'7-Rientro'!$D$9)*'1-Input'!$B$27,'1-Input'!$B$23+'7-Rientro'!$D$9))</f>
        <v>0</v>
      </c>
      <c r="D75" s="10">
        <f>IF(AND($A75&gt;=1,$A75&lt;1+'1-Input'!$B$12),'7-Rientro'!$C$9,0)</f>
        <v>0</v>
      </c>
      <c r="E75" s="10">
        <f>MAX(0,(E55-C75-D75))/(1-'P-Parametri'!$B$31*MAX(0,IF(F74&lt;=0,0,(F74-G74)/F74)))</f>
        <v>30156.365580121394</v>
      </c>
      <c r="F75" s="10">
        <f>((F74-E75+MAX(0,-(E55-C75-D75)))*(1+B75))*(1-'P-Parametri'!$B$32)</f>
        <v>652451.99023371446</v>
      </c>
      <c r="G75" s="10">
        <f>IF(F74&lt;=0,G74,G74*(1-E75/F74))+MAX(0,-(E55-C75-D75))</f>
        <v>306346.41056502669</v>
      </c>
      <c r="H75" s="10">
        <f>MAX(0,(H55-C75-D75))/(1-'P-Parametri'!$B$31*MAX(0,IF(I74&lt;=0,0,(I74-J74)/I74)))</f>
        <v>35182.426510141624</v>
      </c>
      <c r="I75" s="10">
        <f>((I74-H75+MAX(0,-(H55-C75-D75)))*(1+B75))*(1-'P-Parametri'!$B$32)</f>
        <v>538627.12007149972</v>
      </c>
      <c r="J75" s="10">
        <f>IF(I74&lt;=0,J74,J74*(1-H75/I74))+MAX(0,-(H55-C75-D75))</f>
        <v>252902.10979013913</v>
      </c>
      <c r="K75" s="10">
        <f>MAX(0,(K55-C75-D75))/(1-'P-Parametri'!$B$31*MAX(0,IF(L74&lt;=0,0,(L74-M74)/L74)))</f>
        <v>40610.655607361768</v>
      </c>
      <c r="L75" s="10">
        <f>((L74-K75+MAX(0,-(K55-C75-D75)))*(1+B75))*(1-'P-Parametri'!$B$32)</f>
        <v>415694.37396980141</v>
      </c>
      <c r="M75" s="10">
        <f>IF(L74&lt;=0,M74,M74*(1-K75/L74))+MAX(0,-(K55-C75-D75))</f>
        <v>195181.37926456166</v>
      </c>
      <c r="N75" s="10">
        <f>MAX(0,(N55-C75-D75))/(1-'P-Parametri'!$B$31*MAX(0,IF(O74&lt;=0,0,(O74-P74)/O74)))</f>
        <v>40610.655607361761</v>
      </c>
      <c r="O75" s="10">
        <f>((O74-N75+MAX(0,-(N55-C75-D75)))*(1+B75))*(1-'P-Parametri'!$B$32)</f>
        <v>415694.37396980217</v>
      </c>
      <c r="P75" s="10">
        <f>IF(O74&lt;=0,P74,P74*(1-N75/O74))+MAX(0,-(N55-C75-D75))</f>
        <v>195181.37926456187</v>
      </c>
      <c r="Q75" s="10">
        <f>MAX(0,(Q55-C75-D75))/(1-'P-Parametri'!$B$31*MAX(0,IF(R74&lt;=0,0,(R74-S74)/R74)))</f>
        <v>40610.655607361761</v>
      </c>
      <c r="R75" s="10">
        <f>((R74-Q75+MAX(0,-(Q55-C75-D75)))*(1+B75))*(1-'P-Parametri'!$B$32)</f>
        <v>415694.37396980217</v>
      </c>
      <c r="S75" s="10">
        <f>IF(R74&lt;=0,S74,S74*(1-Q75/R74))+MAX(0,-(Q55-C75-D75))</f>
        <v>195181.37926456187</v>
      </c>
      <c r="T75" s="10">
        <f>MAX(0,(T55-C75-D75))/(1-'P-Parametri'!$B$31*MAX(0,IF(U74&lt;=0,0,(U74-V74)/U74)))</f>
        <v>40610.655607361761</v>
      </c>
      <c r="U75" s="10">
        <f>((U74-T75+MAX(0,-(T55-C75-D75)))*(1+B75))*(1-'P-Parametri'!$B$32)</f>
        <v>415694.37396980217</v>
      </c>
      <c r="V75" s="10">
        <f>IF(U74&lt;=0,V74,V74*(1-T75/U74))+MAX(0,-(T55-C75-D75))</f>
        <v>195181.37926456187</v>
      </c>
    </row>
    <row r="76" spans="1:22">
      <c r="A76" s="9">
        <f t="shared" si="1"/>
        <v>19</v>
      </c>
      <c r="B76" s="12">
        <f>IF($A76='P-Parametri'!$B$47,'P-Parametri'!$B$34,IF($A76='P-Parametri'!$B$48,'P-Parametri'!$C$34,'P-Parametri'!$B$52))</f>
        <v>0.03</v>
      </c>
      <c r="C76" s="10">
        <f>IF($A76&lt;='1-Input'!$B$26,0,IF($A76='1-Input'!$B$26+1,('1-Input'!$B$23+'7-Rientro'!$D$9)*'1-Input'!$B$27,'1-Input'!$B$23+'7-Rientro'!$D$9))</f>
        <v>5424.8458624552923</v>
      </c>
      <c r="D76" s="10">
        <f>IF(AND($A76&gt;=1,$A76&lt;1+'1-Input'!$B$12),'7-Rientro'!$C$9,0)</f>
        <v>0</v>
      </c>
      <c r="E76" s="10">
        <f>MAX(0,(E55-C76-D76))/(1-'P-Parametri'!$B$31*MAX(0,IF(F75&lt;=0,0,(F75-G75)/F75)))</f>
        <v>23982.926064894913</v>
      </c>
      <c r="F76" s="10">
        <f>((F75-E76+MAX(0,-(E55-C76-D76)))*(1+B76))*(1-'P-Parametri'!$B$32)</f>
        <v>646028.4898216963</v>
      </c>
      <c r="G76" s="10">
        <f>IF(F75&lt;=0,G75,G75*(1-E76/F75))+MAX(0,-(E55-C76-D76))</f>
        <v>295085.68422070949</v>
      </c>
      <c r="H76" s="10">
        <f>MAX(0,(H55-C76-D76))/(1-'P-Parametri'!$B$31*MAX(0,IF(I75&lt;=0,0,(I75-J75)/I75)))</f>
        <v>29028.872890164006</v>
      </c>
      <c r="I76" s="10">
        <f>((I75-H76+MAX(0,-(H55-C76-D76)))*(1+B76))*(1-'P-Parametri'!$B$32)</f>
        <v>523836.42220758228</v>
      </c>
      <c r="J76" s="10">
        <f>IF(I75&lt;=0,J75,J75*(1-H76/I75))+MAX(0,-(H55-C76-D76))</f>
        <v>239272.15517928012</v>
      </c>
      <c r="K76" s="10">
        <f>MAX(0,(K55-C76-D76))/(1-'P-Parametri'!$B$31*MAX(0,IF(L75&lt;=0,0,(L75-M75)/L75)))</f>
        <v>34478.579083805613</v>
      </c>
      <c r="L76" s="10">
        <f>((L75-K76+MAX(0,-(K55-C76-D76)))*(1+B76))*(1-'P-Parametri'!$B$32)</f>
        <v>391866.96419511054</v>
      </c>
      <c r="M76" s="10">
        <f>IF(L75&lt;=0,M75,M75*(1-K76/L75))+MAX(0,-(K55-C76-D76))</f>
        <v>178992.61886255458</v>
      </c>
      <c r="N76" s="10">
        <f>MAX(0,(N55-C76-D76))/(1-'P-Parametri'!$B$31*MAX(0,IF(O75&lt;=0,0,(O75-P75)/O75)))</f>
        <v>34478.579083805598</v>
      </c>
      <c r="O76" s="10">
        <f>((O75-N76+MAX(0,-(N55-C76-D76)))*(1+B76))*(1-'P-Parametri'!$B$32)</f>
        <v>391866.9641951113</v>
      </c>
      <c r="P76" s="10">
        <f>IF(O75&lt;=0,P75,P75*(1-N76/O75))+MAX(0,-(N55-C76-D76))</f>
        <v>178992.61886255481</v>
      </c>
      <c r="Q76" s="10">
        <f>MAX(0,(Q55-C76-D76))/(1-'P-Parametri'!$B$31*MAX(0,IF(R75&lt;=0,0,(R75-S75)/R75)))</f>
        <v>34478.579083805598</v>
      </c>
      <c r="R76" s="10">
        <f>((R75-Q76+MAX(0,-(Q55-C76-D76)))*(1+B76))*(1-'P-Parametri'!$B$32)</f>
        <v>391866.9641951113</v>
      </c>
      <c r="S76" s="10">
        <f>IF(R75&lt;=0,S75,S75*(1-Q76/R75))+MAX(0,-(Q55-C76-D76))</f>
        <v>178992.61886255481</v>
      </c>
      <c r="T76" s="10">
        <f>MAX(0,(T55-C76-D76))/(1-'P-Parametri'!$B$31*MAX(0,IF(U75&lt;=0,0,(U75-V75)/U75)))</f>
        <v>34478.579083805598</v>
      </c>
      <c r="U76" s="10">
        <f>((U75-T76+MAX(0,-(T55-C76-D76)))*(1+B76))*(1-'P-Parametri'!$B$32)</f>
        <v>391866.9641951113</v>
      </c>
      <c r="V76" s="10">
        <f>IF(U75&lt;=0,V75,V75*(1-T76/U75))+MAX(0,-(T55-C76-D76))</f>
        <v>178992.61886255481</v>
      </c>
    </row>
    <row r="77" spans="1:22">
      <c r="A77" s="9">
        <f t="shared" si="1"/>
        <v>20</v>
      </c>
      <c r="B77" s="12">
        <f>IF($A77='P-Parametri'!$B$47,'P-Parametri'!$B$34,IF($A77='P-Parametri'!$B$48,'P-Parametri'!$C$34,'P-Parametri'!$B$52))</f>
        <v>0.03</v>
      </c>
      <c r="C77" s="10">
        <f>IF($A77&lt;='1-Input'!$B$26,0,IF($A77='1-Input'!$B$26+1,('1-Input'!$B$23+'7-Rientro'!$D$9)*'1-Input'!$B$27,'1-Input'!$B$23+'7-Rientro'!$D$9))</f>
        <v>16274.537587366109</v>
      </c>
      <c r="D77" s="10">
        <f>IF(AND($A77&gt;=1,$A77&lt;1+'1-Input'!$B$12),'7-Rientro'!$C$9,0)</f>
        <v>0</v>
      </c>
      <c r="E77" s="10">
        <f>MAX(0,(E55-C77-D77))/(1-'P-Parametri'!$B$31*MAX(0,IF(F76&lt;=0,0,(F76-G76)/F76)))</f>
        <v>11441.454624833288</v>
      </c>
      <c r="F77" s="10">
        <f>((F76-E77+MAX(0,-(E55-C77-D77)))*(1+B77))*(1-'P-Parametri'!$B$32)</f>
        <v>652317.39696026337</v>
      </c>
      <c r="G77" s="10">
        <f>IF(F76&lt;=0,G76,G76*(1-E77/F76))+MAX(0,-(E55-C77-D77))</f>
        <v>289859.58425818157</v>
      </c>
      <c r="H77" s="10">
        <f>MAX(0,(H55-C77-D77))/(1-'P-Parametri'!$B$31*MAX(0,IF(I76&lt;=0,0,(I76-J76)/I76)))</f>
        <v>16506.898420539896</v>
      </c>
      <c r="I77" s="10">
        <f>((I76-H77+MAX(0,-(H55-C77-D77)))*(1+B77))*(1-'P-Parametri'!$B$32)</f>
        <v>521504.31068165234</v>
      </c>
      <c r="J77" s="10">
        <f>IF(I76&lt;=0,J76,J76*(1-H77/I76))+MAX(0,-(H55-C77-D77))</f>
        <v>231732.31832760948</v>
      </c>
      <c r="K77" s="10">
        <f>MAX(0,(K55-C77-D77))/(1-'P-Parametri'!$B$31*MAX(0,IF(L76&lt;=0,0,(L76-M76)/L76)))</f>
        <v>21977.661665361364</v>
      </c>
      <c r="L77" s="10">
        <f>((L76-K77+MAX(0,-(K55-C77-D77)))*(1+B77))*(1-'P-Parametri'!$B$32)</f>
        <v>380224.00964243035</v>
      </c>
      <c r="M77" s="10">
        <f>IF(L76&lt;=0,M76,M76*(1-K77/L76))+MAX(0,-(K55-C77-D77))</f>
        <v>168953.90782694009</v>
      </c>
      <c r="N77" s="10">
        <f>MAX(0,(N55-C77-D77))/(1-'P-Parametri'!$B$31*MAX(0,IF(O76&lt;=0,0,(O76-P76)/O76)))</f>
        <v>21977.661665361349</v>
      </c>
      <c r="O77" s="10">
        <f>((O76-N77+MAX(0,-(N55-C77-D77)))*(1+B77))*(1-'P-Parametri'!$B$32)</f>
        <v>380224.00964243111</v>
      </c>
      <c r="P77" s="10">
        <f>IF(O76&lt;=0,P76,P76*(1-N77/O76))+MAX(0,-(N55-C77-D77))</f>
        <v>168953.90782694033</v>
      </c>
      <c r="Q77" s="10">
        <f>MAX(0,(Q55-C77-D77))/(1-'P-Parametri'!$B$31*MAX(0,IF(R76&lt;=0,0,(R76-S76)/R76)))</f>
        <v>21977.661665361349</v>
      </c>
      <c r="R77" s="10">
        <f>((R76-Q77+MAX(0,-(Q55-C77-D77)))*(1+B77))*(1-'P-Parametri'!$B$32)</f>
        <v>380224.00964243111</v>
      </c>
      <c r="S77" s="10">
        <f>IF(R76&lt;=0,S76,S76*(1-Q77/R76))+MAX(0,-(Q55-C77-D77))</f>
        <v>168953.90782694033</v>
      </c>
      <c r="T77" s="10">
        <f>MAX(0,(T55-C77-D77))/(1-'P-Parametri'!$B$31*MAX(0,IF(U76&lt;=0,0,(U76-V76)/U76)))</f>
        <v>21977.661665361349</v>
      </c>
      <c r="U77" s="10">
        <f>((U76-T77+MAX(0,-(T55-C77-D77)))*(1+B77))*(1-'P-Parametri'!$B$32)</f>
        <v>380224.00964243111</v>
      </c>
      <c r="V77" s="10">
        <f>IF(U76&lt;=0,V76,V76*(1-T77/U76))+MAX(0,-(T55-C77-D77))</f>
        <v>168953.90782694033</v>
      </c>
    </row>
    <row r="78" spans="1:22">
      <c r="A78" s="9">
        <f t="shared" si="1"/>
        <v>21</v>
      </c>
      <c r="B78" s="12">
        <f>IF($A78='P-Parametri'!$B$47,'P-Parametri'!$B$34,IF($A78='P-Parametri'!$B$48,'P-Parametri'!$C$34,'P-Parametri'!$B$52))</f>
        <v>0.03</v>
      </c>
      <c r="C78" s="10">
        <f>IF($A78&lt;='1-Input'!$B$26,0,IF($A78='1-Input'!$B$26+1,('1-Input'!$B$23+'7-Rientro'!$D$9)*'1-Input'!$B$27,'1-Input'!$B$23+'7-Rientro'!$D$9))</f>
        <v>16274.537587366109</v>
      </c>
      <c r="D78" s="10">
        <f>IF(AND($A78&gt;=1,$A78&lt;1+'1-Input'!$B$12),'7-Rientro'!$C$9,0)</f>
        <v>0</v>
      </c>
      <c r="E78" s="10">
        <f>MAX(0,(E55-C78-D78))/(1-'P-Parametri'!$B$31*MAX(0,IF(F77&lt;=0,0,(F77-G77)/F77)))</f>
        <v>11484.623772123039</v>
      </c>
      <c r="F78" s="10">
        <f>((F77-E78+MAX(0,-(E55-C78-D78)))*(1+B78))*(1-'P-Parametri'!$B$32)</f>
        <v>658737.64087101701</v>
      </c>
      <c r="G78" s="10">
        <f>IF(F77&lt;=0,G77,G77*(1-E78/F77))+MAX(0,-(E55-C78-D78))</f>
        <v>284756.35033024754</v>
      </c>
      <c r="H78" s="10">
        <f>MAX(0,(H55-C78-D78))/(1-'P-Parametri'!$B$31*MAX(0,IF(I77&lt;=0,0,(I77-J77)/I77)))</f>
        <v>16569.17972589652</v>
      </c>
      <c r="I78" s="10">
        <f>((I77-H78+MAX(0,-(H55-C78-D78)))*(1+B78))*(1-'P-Parametri'!$B$32)</f>
        <v>519043.01851465966</v>
      </c>
      <c r="J78" s="10">
        <f>IF(I77&lt;=0,J77,J77*(1-H78/I77))+MAX(0,-(H55-C78-D78))</f>
        <v>224369.74365272309</v>
      </c>
      <c r="K78" s="10">
        <f>MAX(0,(K55-C78-D78))/(1-'P-Parametri'!$B$31*MAX(0,IF(L77&lt;=0,0,(L77-M77)/L77)))</f>
        <v>22060.584418160386</v>
      </c>
      <c r="L78" s="10">
        <f>((L77-K78+MAX(0,-(K55-C78-D78)))*(1+B78))*(1-'P-Parametri'!$B$32)</f>
        <v>368170.51132503612</v>
      </c>
      <c r="M78" s="10">
        <f>IF(L77&lt;=0,M77,M77*(1-K78/L77))+MAX(0,-(K55-C78-D78))</f>
        <v>159151.20770313821</v>
      </c>
      <c r="N78" s="10">
        <f>MAX(0,(N55-C78-D78))/(1-'P-Parametri'!$B$31*MAX(0,IF(O77&lt;=0,0,(O77-P77)/O77)))</f>
        <v>22060.584418160372</v>
      </c>
      <c r="O78" s="10">
        <f>((O77-N78+MAX(0,-(N55-C78-D78)))*(1+B78))*(1-'P-Parametri'!$B$32)</f>
        <v>368170.51132503687</v>
      </c>
      <c r="P78" s="10">
        <f>IF(O77&lt;=0,P77,P77*(1-N78/O77))+MAX(0,-(N55-C78-D78))</f>
        <v>159151.20770313847</v>
      </c>
      <c r="Q78" s="10">
        <f>MAX(0,(Q55-C78-D78))/(1-'P-Parametri'!$B$31*MAX(0,IF(R77&lt;=0,0,(R77-S77)/R77)))</f>
        <v>22060.584418160372</v>
      </c>
      <c r="R78" s="10">
        <f>((R77-Q78+MAX(0,-(Q55-C78-D78)))*(1+B78))*(1-'P-Parametri'!$B$32)</f>
        <v>368170.51132503687</v>
      </c>
      <c r="S78" s="10">
        <f>IF(R77&lt;=0,S77,S77*(1-Q78/R77))+MAX(0,-(Q55-C78-D78))</f>
        <v>159151.20770313847</v>
      </c>
      <c r="T78" s="10">
        <f>MAX(0,(T55-C78-D78))/(1-'P-Parametri'!$B$31*MAX(0,IF(U77&lt;=0,0,(U77-V77)/U77)))</f>
        <v>22060.584418160372</v>
      </c>
      <c r="U78" s="10">
        <f>((U77-T78+MAX(0,-(T55-C78-D78)))*(1+B78))*(1-'P-Parametri'!$B$32)</f>
        <v>368170.51132503687</v>
      </c>
      <c r="V78" s="10">
        <f>IF(U77&lt;=0,V77,V77*(1-T78/U77))+MAX(0,-(T55-C78-D78))</f>
        <v>159151.20770313847</v>
      </c>
    </row>
    <row r="79" spans="1:22">
      <c r="A79" s="9">
        <f t="shared" si="1"/>
        <v>22</v>
      </c>
      <c r="B79" s="12">
        <f>IF($A79='P-Parametri'!$B$47,'P-Parametri'!$B$34,IF($A79='P-Parametri'!$B$48,'P-Parametri'!$C$34,'P-Parametri'!$B$52))</f>
        <v>0.03</v>
      </c>
      <c r="C79" s="10">
        <f>IF($A79&lt;='1-Input'!$B$26,0,IF($A79='1-Input'!$B$26+1,('1-Input'!$B$23+'7-Rientro'!$D$9)*'1-Input'!$B$27,'1-Input'!$B$23+'7-Rientro'!$D$9))</f>
        <v>16274.537587366109</v>
      </c>
      <c r="D79" s="10">
        <f>IF(AND($A79&gt;=1,$A79&lt;1+'1-Input'!$B$12),'7-Rientro'!$C$9,0)</f>
        <v>0</v>
      </c>
      <c r="E79" s="10">
        <f>MAX(0,(E55-C79-D79))/(1-'P-Parametri'!$B$31*MAX(0,IF(F78&lt;=0,0,(F78-G78)/F78)))</f>
        <v>11526.933306124087</v>
      </c>
      <c r="F79" s="10">
        <f>((F78-E79+MAX(0,-(E55-C79-D79)))*(1+B79))*(1-'P-Parametri'!$B$32)</f>
        <v>665293.77473425609</v>
      </c>
      <c r="G79" s="10">
        <f>IF(F78&lt;=0,G78,G78*(1-E79/F78))+MAX(0,-(E55-C79-D79))</f>
        <v>279773.53584523959</v>
      </c>
      <c r="H79" s="10">
        <f>MAX(0,(H55-C79-D79))/(1-'P-Parametri'!$B$31*MAX(0,IF(I78&lt;=0,0,(I78-J78)/I78)))</f>
        <v>16630.220843733041</v>
      </c>
      <c r="I79" s="10">
        <f>((I78-H79+MAX(0,-(H55-C79-D79)))*(1+B79))*(1-'P-Parametri'!$B$32)</f>
        <v>516450.21123785235</v>
      </c>
      <c r="J79" s="10">
        <f>IF(I78&lt;=0,J78,J78*(1-H79/I78))+MAX(0,-(H55-C79-D79))</f>
        <v>217180.90139014064</v>
      </c>
      <c r="K79" s="10">
        <f>MAX(0,(K55-C79-D79))/(1-'P-Parametri'!$B$31*MAX(0,IF(L78&lt;=0,0,(L78-M78)/L78)))</f>
        <v>22141.855956962445</v>
      </c>
      <c r="L79" s="10">
        <f>((L78-K79+MAX(0,-(K55-C79-D79)))*(1+B79))*(1-'P-Parametri'!$B$32)</f>
        <v>355696.69599905767</v>
      </c>
      <c r="M79" s="10">
        <f>IF(L78&lt;=0,M78,M78*(1-K79/L78))+MAX(0,-(K55-C79-D79))</f>
        <v>149579.81888208064</v>
      </c>
      <c r="N79" s="10">
        <f>MAX(0,(N55-C79-D79))/(1-'P-Parametri'!$B$31*MAX(0,IF(O78&lt;=0,0,(O78-P78)/O78)))</f>
        <v>22141.855956962427</v>
      </c>
      <c r="O79" s="10">
        <f>((O78-N79+MAX(0,-(N55-C79-D79)))*(1+B79))*(1-'P-Parametri'!$B$32)</f>
        <v>355696.69599905843</v>
      </c>
      <c r="P79" s="10">
        <f>IF(O78&lt;=0,P78,P78*(1-N79/O78))+MAX(0,-(N55-C79-D79))</f>
        <v>149579.8188820809</v>
      </c>
      <c r="Q79" s="10">
        <f>MAX(0,(Q55-C79-D79))/(1-'P-Parametri'!$B$31*MAX(0,IF(R78&lt;=0,0,(R78-S78)/R78)))</f>
        <v>22141.855956962427</v>
      </c>
      <c r="R79" s="10">
        <f>((R78-Q79+MAX(0,-(Q55-C79-D79)))*(1+B79))*(1-'P-Parametri'!$B$32)</f>
        <v>355696.69599905843</v>
      </c>
      <c r="S79" s="10">
        <f>IF(R78&lt;=0,S78,S78*(1-Q79/R78))+MAX(0,-(Q55-C79-D79))</f>
        <v>149579.8188820809</v>
      </c>
      <c r="T79" s="10">
        <f>MAX(0,(T55-C79-D79))/(1-'P-Parametri'!$B$31*MAX(0,IF(U78&lt;=0,0,(U78-V78)/U78)))</f>
        <v>22141.855956962427</v>
      </c>
      <c r="U79" s="10">
        <f>((U78-T79+MAX(0,-(T55-C79-D79)))*(1+B79))*(1-'P-Parametri'!$B$32)</f>
        <v>355696.69599905843</v>
      </c>
      <c r="V79" s="10">
        <f>IF(U78&lt;=0,V78,V78*(1-T79/U78))+MAX(0,-(T55-C79-D79))</f>
        <v>149579.8188820809</v>
      </c>
    </row>
    <row r="80" spans="1:22">
      <c r="A80" s="9">
        <f t="shared" si="1"/>
        <v>23</v>
      </c>
      <c r="B80" s="12">
        <f>IF($A80='P-Parametri'!$B$47,'P-Parametri'!$B$34,IF($A80='P-Parametri'!$B$48,'P-Parametri'!$C$34,'P-Parametri'!$B$52))</f>
        <v>0.03</v>
      </c>
      <c r="C80" s="10">
        <f>IF($A80&lt;='1-Input'!$B$26,0,IF($A80='1-Input'!$B$26+1,('1-Input'!$B$23+'7-Rientro'!$D$9)*'1-Input'!$B$27,'1-Input'!$B$23+'7-Rientro'!$D$9))</f>
        <v>16274.537587366109</v>
      </c>
      <c r="D80" s="10">
        <f>IF(AND($A80&gt;=1,$A80&lt;1+'1-Input'!$B$12),'7-Rientro'!$C$9,0)</f>
        <v>0</v>
      </c>
      <c r="E80" s="10">
        <f>MAX(0,(E55-C80-D80))/(1-'P-Parametri'!$B$31*MAX(0,IF(F79&lt;=0,0,(F79-G79)/F79)))</f>
        <v>11568.393061924799</v>
      </c>
      <c r="F80" s="10">
        <f>((F79-E80+MAX(0,-(E55-C80-D80)))*(1+B80))*(1-'P-Parametri'!$B$32)</f>
        <v>671990.46883625619</v>
      </c>
      <c r="G80" s="10">
        <f>IF(F79&lt;=0,G79,G79*(1-E80/F79))+MAX(0,-(E55-C80-D80))</f>
        <v>274908.72220366442</v>
      </c>
      <c r="H80" s="10">
        <f>MAX(0,(H55-C80-D80))/(1-'P-Parametri'!$B$31*MAX(0,IF(I79&lt;=0,0,(I79-J79)/I79)))</f>
        <v>16690.035963399499</v>
      </c>
      <c r="I80" s="10">
        <f>((I79-H80+MAX(0,-(H55-C80-D80)))*(1+B80))*(1-'P-Parametri'!$B$32)</f>
        <v>513723.4745716211</v>
      </c>
      <c r="J80" s="10">
        <f>IF(I79&lt;=0,J79,J79*(1-H80/I79))+MAX(0,-(H55-C80-D80))</f>
        <v>210162.30216045503</v>
      </c>
      <c r="K80" s="10">
        <f>MAX(0,(K55-C80-D80))/(1-'P-Parametri'!$B$31*MAX(0,IF(L79&lt;=0,0,(L79-M79)/L79)))</f>
        <v>22221.495173792344</v>
      </c>
      <c r="L80" s="10">
        <f>((L79-K80+MAX(0,-(K55-C80-D80)))*(1+B80))*(1-'P-Parametri'!$B$32)</f>
        <v>342792.49793632323</v>
      </c>
      <c r="M80" s="10">
        <f>IF(L79&lt;=0,M79,M79*(1-K80/L79))+MAX(0,-(K55-C80-D80))</f>
        <v>140235.09552430816</v>
      </c>
      <c r="N80" s="10">
        <f>MAX(0,(N55-C80-D80))/(1-'P-Parametri'!$B$31*MAX(0,IF(O79&lt;=0,0,(O79-P79)/O79)))</f>
        <v>22221.495173792326</v>
      </c>
      <c r="O80" s="10">
        <f>((O79-N80+MAX(0,-(N55-C80-D80)))*(1+B80))*(1-'P-Parametri'!$B$32)</f>
        <v>342792.49793632398</v>
      </c>
      <c r="P80" s="10">
        <f>IF(O79&lt;=0,P79,P79*(1-N80/O79))+MAX(0,-(N55-C80-D80))</f>
        <v>140235.09552430845</v>
      </c>
      <c r="Q80" s="10">
        <f>MAX(0,(Q55-C80-D80))/(1-'P-Parametri'!$B$31*MAX(0,IF(R79&lt;=0,0,(R79-S79)/R79)))</f>
        <v>22221.495173792326</v>
      </c>
      <c r="R80" s="10">
        <f>((R79-Q80+MAX(0,-(Q55-C80-D80)))*(1+B80))*(1-'P-Parametri'!$B$32)</f>
        <v>342792.49793632398</v>
      </c>
      <c r="S80" s="10">
        <f>IF(R79&lt;=0,S79,S79*(1-Q80/R79))+MAX(0,-(Q55-C80-D80))</f>
        <v>140235.09552430845</v>
      </c>
      <c r="T80" s="10">
        <f>MAX(0,(T55-C80-D80))/(1-'P-Parametri'!$B$31*MAX(0,IF(U79&lt;=0,0,(U79-V79)/U79)))</f>
        <v>22221.495173792326</v>
      </c>
      <c r="U80" s="10">
        <f>((U79-T80+MAX(0,-(T55-C80-D80)))*(1+B80))*(1-'P-Parametri'!$B$32)</f>
        <v>342792.49793632398</v>
      </c>
      <c r="V80" s="10">
        <f>IF(U79&lt;=0,V79,V79*(1-T80/U79))+MAX(0,-(T55-C80-D80))</f>
        <v>140235.09552430845</v>
      </c>
    </row>
    <row r="81" spans="1:22">
      <c r="A81" s="9">
        <f t="shared" si="1"/>
        <v>24</v>
      </c>
      <c r="B81" s="12">
        <f>IF($A81='P-Parametri'!$B$47,'P-Parametri'!$B$34,IF($A81='P-Parametri'!$B$48,'P-Parametri'!$C$34,'P-Parametri'!$B$52))</f>
        <v>0.03</v>
      </c>
      <c r="C81" s="10">
        <f>IF($A81&lt;='1-Input'!$B$26,0,IF($A81='1-Input'!$B$26+1,('1-Input'!$B$23+'7-Rientro'!$D$9)*'1-Input'!$B$27,'1-Input'!$B$23+'7-Rientro'!$D$9))</f>
        <v>16274.537587366109</v>
      </c>
      <c r="D81" s="10">
        <f>IF(AND($A81&gt;=1,$A81&lt;1+'1-Input'!$B$12),'7-Rientro'!$C$9,0)</f>
        <v>0</v>
      </c>
      <c r="E81" s="10">
        <f>MAX(0,(E55-C81-D81))/(1-'P-Parametri'!$B$31*MAX(0,IF(F80&lt;=0,0,(F80-G80)/F80)))</f>
        <v>11609.013115815525</v>
      </c>
      <c r="F81" s="10">
        <f>((F80-E81+MAX(0,-(E55-C81-D81)))*(1+B81))*(1-'P-Parametri'!$B$32)</f>
        <v>678832.51359326986</v>
      </c>
      <c r="G81" s="10">
        <f>IF(F80&lt;=0,G80,G80*(1-E81/F80))+MAX(0,-(E55-C81-D81))</f>
        <v>270159.51948470133</v>
      </c>
      <c r="H81" s="10">
        <f>MAX(0,(H55-C81-D81))/(1-'P-Parametri'!$B$31*MAX(0,IF(I80&lt;=0,0,(I80-J80)/I80)))</f>
        <v>16748.639622234605</v>
      </c>
      <c r="I81" s="10">
        <f>((I80-H81+MAX(0,-(H55-C81-D81)))*(1+B81))*(1-'P-Parametri'!$B$32)</f>
        <v>510860.31183787237</v>
      </c>
      <c r="J81" s="10">
        <f>IF(I80&lt;=0,J80,J80*(1-H81/I80))+MAX(0,-(H55-C81-D81))</f>
        <v>203310.49795976165</v>
      </c>
      <c r="K81" s="10">
        <f>MAX(0,(K55-C81-D81))/(1-'P-Parametri'!$B$31*MAX(0,IF(L80&lt;=0,0,(L80-M80)/L80)))</f>
        <v>22299.52142399496</v>
      </c>
      <c r="L81" s="10">
        <f>((L80-K81+MAX(0,-(K55-C81-D81)))*(1+B81))*(1-'P-Parametri'!$B$32)</f>
        <v>329447.55027608271</v>
      </c>
      <c r="M81" s="10">
        <f>IF(L80&lt;=0,M80,M80*(1-K81/L80))+MAX(0,-(K55-C81-D81))</f>
        <v>131112.44687865084</v>
      </c>
      <c r="N81" s="10">
        <f>MAX(0,(N55-C81-D81))/(1-'P-Parametri'!$B$31*MAX(0,IF(O80&lt;=0,0,(O80-P80)/O80)))</f>
        <v>22299.521423994946</v>
      </c>
      <c r="O81" s="10">
        <f>((O80-N81+MAX(0,-(N55-C81-D81)))*(1+B81))*(1-'P-Parametri'!$B$32)</f>
        <v>329447.55027608346</v>
      </c>
      <c r="P81" s="10">
        <f>IF(O80&lt;=0,P80,P80*(1-N81/O80))+MAX(0,-(N55-C81-D81))</f>
        <v>131112.44687865113</v>
      </c>
      <c r="Q81" s="10">
        <f>MAX(0,(Q55-C81-D81))/(1-'P-Parametri'!$B$31*MAX(0,IF(R80&lt;=0,0,(R80-S80)/R80)))</f>
        <v>22299.521423994946</v>
      </c>
      <c r="R81" s="10">
        <f>((R80-Q81+MAX(0,-(Q55-C81-D81)))*(1+B81))*(1-'P-Parametri'!$B$32)</f>
        <v>329447.55027608346</v>
      </c>
      <c r="S81" s="10">
        <f>IF(R80&lt;=0,S80,S80*(1-Q81/R80))+MAX(0,-(Q55-C81-D81))</f>
        <v>131112.44687865113</v>
      </c>
      <c r="T81" s="10">
        <f>MAX(0,(T55-C81-D81))/(1-'P-Parametri'!$B$31*MAX(0,IF(U80&lt;=0,0,(U80-V80)/U80)))</f>
        <v>22299.521423994946</v>
      </c>
      <c r="U81" s="10">
        <f>((U80-T81+MAX(0,-(T55-C81-D81)))*(1+B81))*(1-'P-Parametri'!$B$32)</f>
        <v>329447.55027608346</v>
      </c>
      <c r="V81" s="10">
        <f>IF(U80&lt;=0,V80,V80*(1-T81/U80))+MAX(0,-(T55-C81-D81))</f>
        <v>131112.44687865113</v>
      </c>
    </row>
    <row r="82" spans="1:22">
      <c r="A82" s="9">
        <f t="shared" si="1"/>
        <v>25</v>
      </c>
      <c r="B82" s="12">
        <f>IF($A82='P-Parametri'!$B$47,'P-Parametri'!$B$34,IF($A82='P-Parametri'!$B$48,'P-Parametri'!$C$34,'P-Parametri'!$B$52))</f>
        <v>0.03</v>
      </c>
      <c r="C82" s="10">
        <f>IF($A82&lt;='1-Input'!$B$26,0,IF($A82='1-Input'!$B$26+1,('1-Input'!$B$23+'7-Rientro'!$D$9)*'1-Input'!$B$27,'1-Input'!$B$23+'7-Rientro'!$D$9))</f>
        <v>16274.537587366109</v>
      </c>
      <c r="D82" s="10">
        <f>IF(AND($A82&gt;=1,$A82&lt;1+'1-Input'!$B$12),'7-Rientro'!$C$9,0)</f>
        <v>0</v>
      </c>
      <c r="E82" s="10">
        <f>MAX(0,(E55-C82-D82))/(1-'P-Parametri'!$B$31*MAX(0,IF(F81&lt;=0,0,(F81-G81)/F81)))</f>
        <v>11648.803764765007</v>
      </c>
      <c r="F82" s="10">
        <f>((F81-E82+MAX(0,-(E55-C82-D82)))*(1+B82))*(1-'P-Parametri'!$B$32)</f>
        <v>685824.82268111326</v>
      </c>
      <c r="G82" s="10">
        <f>IF(F81&lt;=0,G81,G81*(1-E82/F81))+MAX(0,-(E55-C82-D82))</f>
        <v>265523.56707428675</v>
      </c>
      <c r="H82" s="10">
        <f>MAX(0,(H55-C82-D82))/(1-'P-Parametri'!$B$31*MAX(0,IF(I81&lt;=0,0,(I81-J81)/I81)))</f>
        <v>16806.046675955804</v>
      </c>
      <c r="I82" s="10">
        <f>((I81-H82+MAX(0,-(H55-C82-D82)))*(1+B82))*(1-'P-Parametri'!$B$32)</f>
        <v>507858.14133054047</v>
      </c>
      <c r="J82" s="10">
        <f>IF(I81&lt;=0,J81,J81*(1-H82/I81))+MAX(0,-(H55-C82-D82))</f>
        <v>196622.0830658132</v>
      </c>
      <c r="K82" s="10">
        <f>MAX(0,(K55-C82-D82))/(1-'P-Parametri'!$B$31*MAX(0,IF(L81&lt;=0,0,(L81-M81)/L81)))</f>
        <v>22375.954486811886</v>
      </c>
      <c r="L82" s="10">
        <f>((L81-K82+MAX(0,-(K55-C82-D82)))*(1+B82))*(1-'P-Parametri'!$B$32)</f>
        <v>315651.17617562303</v>
      </c>
      <c r="M82" s="10">
        <f>IF(L81&lt;=0,M81,M81*(1-K82/L81))+MAX(0,-(K55-C82-D82))</f>
        <v>122207.33848870322</v>
      </c>
      <c r="N82" s="10">
        <f>MAX(0,(N55-C82-D82))/(1-'P-Parametri'!$B$31*MAX(0,IF(O81&lt;=0,0,(O81-P81)/O81)))</f>
        <v>22375.954486811868</v>
      </c>
      <c r="O82" s="10">
        <f>((O81-N82+MAX(0,-(N55-C82-D82)))*(1+B82))*(1-'P-Parametri'!$B$32)</f>
        <v>315651.17617562378</v>
      </c>
      <c r="P82" s="10">
        <f>IF(O81&lt;=0,P81,P81*(1-N82/O81))+MAX(0,-(N55-C82-D82))</f>
        <v>122207.33848870352</v>
      </c>
      <c r="Q82" s="10">
        <f>MAX(0,(Q55-C82-D82))/(1-'P-Parametri'!$B$31*MAX(0,IF(R81&lt;=0,0,(R81-S81)/R81)))</f>
        <v>22375.954486811868</v>
      </c>
      <c r="R82" s="10">
        <f>((R81-Q82+MAX(0,-(Q55-C82-D82)))*(1+B82))*(1-'P-Parametri'!$B$32)</f>
        <v>315651.17617562378</v>
      </c>
      <c r="S82" s="10">
        <f>IF(R81&lt;=0,S81,S81*(1-Q82/R81))+MAX(0,-(Q55-C82-D82))</f>
        <v>122207.33848870352</v>
      </c>
      <c r="T82" s="10">
        <f>MAX(0,(T55-C82-D82))/(1-'P-Parametri'!$B$31*MAX(0,IF(U81&lt;=0,0,(U81-V81)/U81)))</f>
        <v>22375.954486811868</v>
      </c>
      <c r="U82" s="10">
        <f>((U81-T82+MAX(0,-(T55-C82-D82)))*(1+B82))*(1-'P-Parametri'!$B$32)</f>
        <v>315651.17617562378</v>
      </c>
      <c r="V82" s="10">
        <f>IF(U81&lt;=0,V81,V81*(1-T82/U81))+MAX(0,-(T55-C82-D82))</f>
        <v>122207.33848870352</v>
      </c>
    </row>
    <row r="83" spans="1:22">
      <c r="A83" s="9">
        <f t="shared" si="1"/>
        <v>26</v>
      </c>
      <c r="B83" s="12">
        <f>IF($A83='P-Parametri'!$B$47,'P-Parametri'!$B$34,IF($A83='P-Parametri'!$B$48,'P-Parametri'!$C$34,'P-Parametri'!$B$52))</f>
        <v>0.03</v>
      </c>
      <c r="C83" s="10">
        <f>IF($A83&lt;='1-Input'!$B$26,0,IF($A83='1-Input'!$B$26+1,('1-Input'!$B$23+'7-Rientro'!$D$9)*'1-Input'!$B$27,'1-Input'!$B$23+'7-Rientro'!$D$9))</f>
        <v>16274.537587366109</v>
      </c>
      <c r="D83" s="10">
        <f>IF(AND($A83&gt;=1,$A83&lt;1+'1-Input'!$B$12),'7-Rientro'!$C$9,0)</f>
        <v>0</v>
      </c>
      <c r="E83" s="10">
        <f>MAX(0,(E55-C83-D83))/(1-'P-Parametri'!$B$31*MAX(0,IF(F82&lt;=0,0,(F82-G82)/F82)))</f>
        <v>11687.775506477543</v>
      </c>
      <c r="F83" s="10">
        <f>((F82-E83+MAX(0,-(E55-C83-D83)))*(1+B83))*(1-'P-Parametri'!$B$32)</f>
        <v>692972.43627269496</v>
      </c>
      <c r="G83" s="10">
        <f>IF(F82&lt;=0,G82,G82*(1-E83/F82))+MAX(0,-(E55-C83-D83))</f>
        <v>260998.53423643863</v>
      </c>
      <c r="H83" s="10">
        <f>MAX(0,(H55-C83-D83))/(1-'P-Parametri'!$B$31*MAX(0,IF(I82&lt;=0,0,(I82-J82)/I82)))</f>
        <v>16862.272269887202</v>
      </c>
      <c r="I83" s="10">
        <f>((I82-H83+MAX(0,-(H55-C83-D83)))*(1+B83))*(1-'P-Parametri'!$B$32)</f>
        <v>504714.29364220792</v>
      </c>
      <c r="J83" s="10">
        <f>IF(I82&lt;=0,J82,J82*(1-H83/I82))+MAX(0,-(H55-C83-D83))</f>
        <v>190093.69486228487</v>
      </c>
      <c r="K83" s="10">
        <f>MAX(0,(K55-C83-D83))/(1-'P-Parametri'!$B$31*MAX(0,IF(L82&lt;=0,0,(L82-M82)/L82)))</f>
        <v>22450.814527073631</v>
      </c>
      <c r="L83" s="10">
        <f>((L82-K83+MAX(0,-(K55-C83-D83)))*(1+B83))*(1-'P-Parametri'!$B$32)</f>
        <v>301392.37975300982</v>
      </c>
      <c r="M83" s="10">
        <f>IF(L82&lt;=0,M82,M82*(1-K83/L82))+MAX(0,-(K55-C83-D83))</f>
        <v>113515.29329026981</v>
      </c>
      <c r="N83" s="10">
        <f>MAX(0,(N55-C83-D83))/(1-'P-Parametri'!$B$31*MAX(0,IF(O82&lt;=0,0,(O82-P82)/O82)))</f>
        <v>22450.814527073617</v>
      </c>
      <c r="O83" s="10">
        <f>((O82-N83+MAX(0,-(N55-C83-D83)))*(1+B83))*(1-'P-Parametri'!$B$32)</f>
        <v>301392.37975301064</v>
      </c>
      <c r="P83" s="10">
        <f>IF(O82&lt;=0,P82,P82*(1-N83/O82))+MAX(0,-(N55-C83-D83))</f>
        <v>113515.29329027011</v>
      </c>
      <c r="Q83" s="10">
        <f>MAX(0,(Q55-C83-D83))/(1-'P-Parametri'!$B$31*MAX(0,IF(R82&lt;=0,0,(R82-S82)/R82)))</f>
        <v>22450.814527073617</v>
      </c>
      <c r="R83" s="10">
        <f>((R82-Q83+MAX(0,-(Q55-C83-D83)))*(1+B83))*(1-'P-Parametri'!$B$32)</f>
        <v>301392.37975301064</v>
      </c>
      <c r="S83" s="10">
        <f>IF(R82&lt;=0,S82,S82*(1-Q83/R82))+MAX(0,-(Q55-C83-D83))</f>
        <v>113515.29329027011</v>
      </c>
      <c r="T83" s="10">
        <f>MAX(0,(T55-C83-D83))/(1-'P-Parametri'!$B$31*MAX(0,IF(U82&lt;=0,0,(U82-V82)/U82)))</f>
        <v>22450.814527073617</v>
      </c>
      <c r="U83" s="10">
        <f>((U82-T83+MAX(0,-(T55-C83-D83)))*(1+B83))*(1-'P-Parametri'!$B$32)</f>
        <v>301392.37975301064</v>
      </c>
      <c r="V83" s="10">
        <f>IF(U82&lt;=0,V82,V82*(1-T83/U82))+MAX(0,-(T55-C83-D83))</f>
        <v>113515.29329027011</v>
      </c>
    </row>
    <row r="84" spans="1:22">
      <c r="A84" s="9">
        <f t="shared" si="1"/>
        <v>27</v>
      </c>
      <c r="B84" s="12">
        <f>IF($A84='P-Parametri'!$B$47,'P-Parametri'!$B$34,IF($A84='P-Parametri'!$B$48,'P-Parametri'!$C$34,'P-Parametri'!$B$52))</f>
        <v>0.03</v>
      </c>
      <c r="C84" s="10">
        <f>IF($A84&lt;='1-Input'!$B$26,0,IF($A84='1-Input'!$B$26+1,('1-Input'!$B$23+'7-Rientro'!$D$9)*'1-Input'!$B$27,'1-Input'!$B$23+'7-Rientro'!$D$9))</f>
        <v>16274.537587366109</v>
      </c>
      <c r="D84" s="10">
        <f>IF(AND($A84&gt;=1,$A84&lt;1+'1-Input'!$B$12),'7-Rientro'!$C$9,0)</f>
        <v>0</v>
      </c>
      <c r="E84" s="10">
        <f>MAX(0,(E55-C84-D84))/(1-'P-Parametri'!$B$31*MAX(0,IF(F83&lt;=0,0,(F83-G83)/F83)))</f>
        <v>11725.939020045598</v>
      </c>
      <c r="F84" s="10">
        <f>((F83-E84+MAX(0,-(E55-C84-D84)))*(1+B84))*(1-'P-Parametri'!$B$32)</f>
        <v>700280.52438588836</v>
      </c>
      <c r="G84" s="10">
        <f>IF(F83&lt;=0,G83,G83*(1-E84/F83))+MAX(0,-(E55-C84-D84))</f>
        <v>256582.12062951498</v>
      </c>
      <c r="H84" s="10">
        <f>MAX(0,(H55-C84-D84))/(1-'P-Parametri'!$B$31*MAX(0,IF(I83&lt;=0,0,(I83-J83)/I83)))</f>
        <v>16917.331811046544</v>
      </c>
      <c r="I84" s="10">
        <f>((I83-H84+MAX(0,-(H55-C84-D84)))*(1+B84))*(1-'P-Parametri'!$B$32)</f>
        <v>501426.00894472405</v>
      </c>
      <c r="J84" s="10">
        <f>IF(I83&lt;=0,J83,J83*(1-H84/I83))+MAX(0,-(H55-C84-D84))</f>
        <v>183722.01458359469</v>
      </c>
      <c r="K84" s="10">
        <f>MAX(0,(K55-C84-D84))/(1-'P-Parametri'!$B$31*MAX(0,IF(L83&lt;=0,0,(L83-M83)/L83)))</f>
        <v>22524.12205803562</v>
      </c>
      <c r="L84" s="10">
        <f>((L83-K84+MAX(0,-(K55-C84-D84)))*(1+B84))*(1-'P-Parametri'!$B$32)</f>
        <v>286659.83681497176</v>
      </c>
      <c r="M84" s="10">
        <f>IF(L83&lt;=0,M83,M83*(1-K84/L83))+MAX(0,-(K55-C84-D84))</f>
        <v>105031.8926030359</v>
      </c>
      <c r="N84" s="10">
        <f>MAX(0,(N55-C84-D84))/(1-'P-Parametri'!$B$31*MAX(0,IF(O83&lt;=0,0,(O83-P83)/O83)))</f>
        <v>22524.122058035598</v>
      </c>
      <c r="O84" s="10">
        <f>((O83-N84+MAX(0,-(N55-C84-D84)))*(1+B84))*(1-'P-Parametri'!$B$32)</f>
        <v>286659.83681497263</v>
      </c>
      <c r="P84" s="10">
        <f>IF(O83&lt;=0,P83,P83*(1-N84/O83))+MAX(0,-(N55-C84-D84))</f>
        <v>105031.89260303621</v>
      </c>
      <c r="Q84" s="10">
        <f>MAX(0,(Q55-C84-D84))/(1-'P-Parametri'!$B$31*MAX(0,IF(R83&lt;=0,0,(R83-S83)/R83)))</f>
        <v>22524.122058035598</v>
      </c>
      <c r="R84" s="10">
        <f>((R83-Q84+MAX(0,-(Q55-C84-D84)))*(1+B84))*(1-'P-Parametri'!$B$32)</f>
        <v>286659.83681497263</v>
      </c>
      <c r="S84" s="10">
        <f>IF(R83&lt;=0,S83,S83*(1-Q84/R83))+MAX(0,-(Q55-C84-D84))</f>
        <v>105031.89260303621</v>
      </c>
      <c r="T84" s="10">
        <f>MAX(0,(T55-C84-D84))/(1-'P-Parametri'!$B$31*MAX(0,IF(U83&lt;=0,0,(U83-V83)/U83)))</f>
        <v>22524.122058035598</v>
      </c>
      <c r="U84" s="10">
        <f>((U83-T84+MAX(0,-(T55-C84-D84)))*(1+B84))*(1-'P-Parametri'!$B$32)</f>
        <v>286659.83681497263</v>
      </c>
      <c r="V84" s="10">
        <f>IF(U83&lt;=0,V83,V83*(1-T84/U83))+MAX(0,-(T55-C84-D84))</f>
        <v>105031.89260303621</v>
      </c>
    </row>
    <row r="85" spans="1:22">
      <c r="A85" s="9">
        <f t="shared" si="1"/>
        <v>28</v>
      </c>
      <c r="B85" s="12">
        <f>IF($A85='P-Parametri'!$B$47,'P-Parametri'!$B$34,IF($A85='P-Parametri'!$B$48,'P-Parametri'!$C$34,'P-Parametri'!$B$52))</f>
        <v>0.03</v>
      </c>
      <c r="C85" s="10">
        <f>IF($A85&lt;='1-Input'!$B$26,0,IF($A85='1-Input'!$B$26+1,('1-Input'!$B$23+'7-Rientro'!$D$9)*'1-Input'!$B$27,'1-Input'!$B$23+'7-Rientro'!$D$9))</f>
        <v>16274.537587366109</v>
      </c>
      <c r="D85" s="10">
        <f>IF(AND($A85&gt;=1,$A85&lt;1+'1-Input'!$B$12),'7-Rientro'!$C$9,0)</f>
        <v>0</v>
      </c>
      <c r="E85" s="10">
        <f>MAX(0,(E55-C85-D85))/(1-'P-Parametri'!$B$31*MAX(0,IF(F84&lt;=0,0,(F84-G84)/F84)))</f>
        <v>11763.305147209783</v>
      </c>
      <c r="F85" s="10">
        <f>((F84-E85+MAX(0,-(E55-C85-D85)))*(1+B85))*(1-'P-Parametri'!$B$32)</f>
        <v>707754.39034420718</v>
      </c>
      <c r="G85" s="10">
        <f>IF(F84&lt;=0,G84,G84*(1-E85/F84))+MAX(0,-(E55-C85-D85))</f>
        <v>252272.05676913552</v>
      </c>
      <c r="H85" s="10">
        <f>MAX(0,(H55-C85-D85))/(1-'P-Parametri'!$B$31*MAX(0,IF(I84&lt;=0,0,(I84-J84)/I84)))</f>
        <v>16971.240941108506</v>
      </c>
      <c r="I85" s="10">
        <f>((I84-H85+MAX(0,-(H55-C85-D85)))*(1+B85))*(1-'P-Parametri'!$B$32)</f>
        <v>497990.43422163662</v>
      </c>
      <c r="J85" s="10">
        <f>IF(I84&lt;=0,J84,J84*(1-H85/I84))+MAX(0,-(H55-C85-D85))</f>
        <v>177503.76798277316</v>
      </c>
      <c r="K85" s="10">
        <f>MAX(0,(K55-C85-D85))/(1-'P-Parametri'!$B$31*MAX(0,IF(L84&lt;=0,0,(L84-M84)/L84)))</f>
        <v>22595.89790538084</v>
      </c>
      <c r="L85" s="10">
        <f>((L84-K85+MAX(0,-(K55-C85-D85)))*(1+B85))*(1-'P-Parametri'!$B$32)</f>
        <v>271441.88536272489</v>
      </c>
      <c r="M85" s="10">
        <f>IF(L84&lt;=0,M84,M84*(1-K85/L84))+MAX(0,-(K55-C85-D85))</f>
        <v>96752.777019784538</v>
      </c>
      <c r="N85" s="10">
        <f>MAX(0,(N55-C85-D85))/(1-'P-Parametri'!$B$31*MAX(0,IF(O84&lt;=0,0,(O84-P84)/O84)))</f>
        <v>22595.897905380825</v>
      </c>
      <c r="O85" s="10">
        <f>((O84-N85+MAX(0,-(N55-C85-D85)))*(1+B85))*(1-'P-Parametri'!$B$32)</f>
        <v>271441.88536272582</v>
      </c>
      <c r="P85" s="10">
        <f>IF(O84&lt;=0,P84,P84*(1-N85/O84))+MAX(0,-(N55-C85-D85))</f>
        <v>96752.777019784844</v>
      </c>
      <c r="Q85" s="10">
        <f>MAX(0,(Q55-C85-D85))/(1-'P-Parametri'!$B$31*MAX(0,IF(R84&lt;=0,0,(R84-S84)/R84)))</f>
        <v>22595.897905380825</v>
      </c>
      <c r="R85" s="10">
        <f>((R84-Q85+MAX(0,-(Q55-C85-D85)))*(1+B85))*(1-'P-Parametri'!$B$32)</f>
        <v>271441.88536272582</v>
      </c>
      <c r="S85" s="10">
        <f>IF(R84&lt;=0,S84,S84*(1-Q85/R84))+MAX(0,-(Q55-C85-D85))</f>
        <v>96752.777019784844</v>
      </c>
      <c r="T85" s="10">
        <f>MAX(0,(T55-C85-D85))/(1-'P-Parametri'!$B$31*MAX(0,IF(U84&lt;=0,0,(U84-V84)/U84)))</f>
        <v>22595.897905380825</v>
      </c>
      <c r="U85" s="10">
        <f>((U84-T85+MAX(0,-(T55-C85-D85)))*(1+B85))*(1-'P-Parametri'!$B$32)</f>
        <v>271441.88536272582</v>
      </c>
      <c r="V85" s="10">
        <f>IF(U84&lt;=0,V84,V84*(1-T85/U84))+MAX(0,-(T55-C85-D85))</f>
        <v>96752.777019784844</v>
      </c>
    </row>
    <row r="86" spans="1:22">
      <c r="A86" s="9">
        <f t="shared" si="1"/>
        <v>29</v>
      </c>
      <c r="B86" s="12">
        <f>IF($A86='P-Parametri'!$B$47,'P-Parametri'!$B$34,IF($A86='P-Parametri'!$B$48,'P-Parametri'!$C$34,'P-Parametri'!$B$52))</f>
        <v>0.03</v>
      </c>
      <c r="C86" s="10">
        <f>IF($A86&lt;='1-Input'!$B$26,0,IF($A86='1-Input'!$B$26+1,('1-Input'!$B$23+'7-Rientro'!$D$9)*'1-Input'!$B$27,'1-Input'!$B$23+'7-Rientro'!$D$9))</f>
        <v>16274.537587366109</v>
      </c>
      <c r="D86" s="10">
        <f>IF(AND($A86&gt;=1,$A86&lt;1+'1-Input'!$B$12),'7-Rientro'!$C$9,0)</f>
        <v>0</v>
      </c>
      <c r="E86" s="10">
        <f>MAX(0,(E55-C86-D86))/(1-'P-Parametri'!$B$31*MAX(0,IF(F85&lt;=0,0,(F85-G85)/F85)))</f>
        <v>11799.884874235633</v>
      </c>
      <c r="F86" s="10">
        <f>((F85-E86+MAX(0,-(E55-C86-D86)))*(1+B86))*(1-'P-Parametri'!$B$32)</f>
        <v>715399.47435280262</v>
      </c>
      <c r="G86" s="10">
        <f>IF(F85&lt;=0,G85,G85*(1-E86/F85))+MAX(0,-(E55-C86-D86))</f>
        <v>248066.10443952197</v>
      </c>
      <c r="H86" s="10">
        <f>MAX(0,(H55-C86-D86))/(1-'P-Parametri'!$B$31*MAX(0,IF(I85&lt;=0,0,(I85-J85)/I85)))</f>
        <v>17024.015510257803</v>
      </c>
      <c r="I86" s="10">
        <f>((I85-H86+MAX(0,-(H55-C86-D86)))*(1+B86))*(1-'P-Parametri'!$B$32)</f>
        <v>494404.62045017479</v>
      </c>
      <c r="J86" s="10">
        <f>IF(I85&lt;=0,J85,J85*(1-H86/I85))+MAX(0,-(H55-C86-D86))</f>
        <v>171435.72592491499</v>
      </c>
      <c r="K86" s="10">
        <f>MAX(0,(K55-C86-D86))/(1-'P-Parametri'!$B$31*MAX(0,IF(L85&lt;=0,0,(L85-M85)/L85)))</f>
        <v>22666.163172407334</v>
      </c>
      <c r="L86" s="10">
        <f>((L85-K86+MAX(0,-(K55-C86-D86)))*(1+B86))*(1-'P-Parametri'!$B$32)</f>
        <v>255726.51586831504</v>
      </c>
      <c r="M86" s="10">
        <f>IF(L85&lt;=0,M85,M85*(1-K86/L85))+MAX(0,-(K55-C86-D86))</f>
        <v>88673.64719653166</v>
      </c>
      <c r="N86" s="10">
        <f>MAX(0,(N55-C86-D86))/(1-'P-Parametri'!$B$31*MAX(0,IF(O85&lt;=0,0,(O85-P85)/O85)))</f>
        <v>22666.163172407316</v>
      </c>
      <c r="O86" s="10">
        <f>((O85-N86+MAX(0,-(N55-C86-D86)))*(1+B86))*(1-'P-Parametri'!$B$32)</f>
        <v>255726.51586831603</v>
      </c>
      <c r="P86" s="10">
        <f>IF(O85&lt;=0,P85,P85*(1-N86/O85))+MAX(0,-(N55-C86-D86))</f>
        <v>88673.647196531965</v>
      </c>
      <c r="Q86" s="10">
        <f>MAX(0,(Q55-C86-D86))/(1-'P-Parametri'!$B$31*MAX(0,IF(R85&lt;=0,0,(R85-S85)/R85)))</f>
        <v>22666.163172407316</v>
      </c>
      <c r="R86" s="10">
        <f>((R85-Q86+MAX(0,-(Q55-C86-D86)))*(1+B86))*(1-'P-Parametri'!$B$32)</f>
        <v>255726.51586831603</v>
      </c>
      <c r="S86" s="10">
        <f>IF(R85&lt;=0,S85,S85*(1-Q86/R85))+MAX(0,-(Q55-C86-D86))</f>
        <v>88673.647196531965</v>
      </c>
      <c r="T86" s="10">
        <f>MAX(0,(T55-C86-D86))/(1-'P-Parametri'!$B$31*MAX(0,IF(U85&lt;=0,0,(U85-V85)/U85)))</f>
        <v>22666.163172407316</v>
      </c>
      <c r="U86" s="10">
        <f>((U85-T86+MAX(0,-(T55-C86-D86)))*(1+B86))*(1-'P-Parametri'!$B$32)</f>
        <v>255726.51586831603</v>
      </c>
      <c r="V86" s="10">
        <f>IF(U85&lt;=0,V85,V85*(1-T86/U85))+MAX(0,-(T55-C86-D86))</f>
        <v>88673.647196531965</v>
      </c>
    </row>
    <row r="87" spans="1:22">
      <c r="A87" s="9">
        <f t="shared" si="1"/>
        <v>30</v>
      </c>
      <c r="B87" s="12">
        <f>IF($A87='P-Parametri'!$B$47,'P-Parametri'!$B$34,IF($A87='P-Parametri'!$B$48,'P-Parametri'!$C$34,'P-Parametri'!$B$52))</f>
        <v>0.03</v>
      </c>
      <c r="C87" s="10">
        <f>IF($A87&lt;='1-Input'!$B$26,0,IF($A87='1-Input'!$B$26+1,('1-Input'!$B$23+'7-Rientro'!$D$9)*'1-Input'!$B$27,'1-Input'!$B$23+'7-Rientro'!$D$9))</f>
        <v>16274.537587366109</v>
      </c>
      <c r="D87" s="10">
        <f>IF(AND($A87&gt;=1,$A87&lt;1+'1-Input'!$B$12),'7-Rientro'!$C$9,0)</f>
        <v>0</v>
      </c>
      <c r="E87" s="10">
        <f>MAX(0,(E55-C87-D87))/(1-'P-Parametri'!$B$31*MAX(0,IF(F86&lt;=0,0,(F86-G86)/F86)))</f>
        <v>11835.689314414152</v>
      </c>
      <c r="F87" s="10">
        <f>((F86-E87+MAX(0,-(E55-C87-D87)))*(1+B87))*(1-'P-Parametri'!$B$32)</f>
        <v>723221.35719236103</v>
      </c>
      <c r="G87" s="10">
        <f>IF(F86&lt;=0,G86,G86*(1-E87/F86))+MAX(0,-(E55-C87-D87))</f>
        <v>243962.05705503188</v>
      </c>
      <c r="H87" s="10">
        <f>MAX(0,(H55-C87-D87))/(1-'P-Parametri'!$B$31*MAX(0,IF(I86&lt;=0,0,(I86-J86)/I86)))</f>
        <v>17075.671551942247</v>
      </c>
      <c r="I87" s="10">
        <f>((I86-H87+MAX(0,-(H55-C87-D87)))*(1+B87))*(1-'P-Parametri'!$B$32)</f>
        <v>490665.51973044919</v>
      </c>
      <c r="J87" s="10">
        <f>IF(I86&lt;=0,J86,J86*(1-H87/I86))+MAX(0,-(H55-C87-D87))</f>
        <v>165514.70490877412</v>
      </c>
      <c r="K87" s="10">
        <f>MAX(0,(K55-C87-D87))/(1-'P-Parametri'!$B$31*MAX(0,IF(L86&lt;=0,0,(L86-M86)/L86)))</f>
        <v>22734.939206413812</v>
      </c>
      <c r="L87" s="10">
        <f>((L86-K87+MAX(0,-(K55-C87-D87)))*(1+B87))*(1-'P-Parametri'!$B$32)</f>
        <v>239501.36131383473</v>
      </c>
      <c r="M87" s="10">
        <f>IF(L86&lt;=0,M86,M86*(1-K87/L86))+MAX(0,-(K55-C87-D87))</f>
        <v>80790.264546989536</v>
      </c>
      <c r="N87" s="10">
        <f>MAX(0,(N55-C87-D87))/(1-'P-Parametri'!$B$31*MAX(0,IF(O86&lt;=0,0,(O86-P86)/O86)))</f>
        <v>22734.939206413797</v>
      </c>
      <c r="O87" s="10">
        <f>((O86-N87+MAX(0,-(N55-C87-D87)))*(1+B87))*(1-'P-Parametri'!$B$32)</f>
        <v>239501.36131383575</v>
      </c>
      <c r="P87" s="10">
        <f>IF(O86&lt;=0,P86,P86*(1-N87/O86))+MAX(0,-(N55-C87-D87))</f>
        <v>80790.264546989856</v>
      </c>
      <c r="Q87" s="10">
        <f>MAX(0,(Q55-C87-D87))/(1-'P-Parametri'!$B$31*MAX(0,IF(R86&lt;=0,0,(R86-S86)/R86)))</f>
        <v>22734.939206413797</v>
      </c>
      <c r="R87" s="10">
        <f>((R86-Q87+MAX(0,-(Q55-C87-D87)))*(1+B87))*(1-'P-Parametri'!$B$32)</f>
        <v>239501.36131383575</v>
      </c>
      <c r="S87" s="10">
        <f>IF(R86&lt;=0,S86,S86*(1-Q87/R86))+MAX(0,-(Q55-C87-D87))</f>
        <v>80790.264546989856</v>
      </c>
      <c r="T87" s="10">
        <f>MAX(0,(T55-C87-D87))/(1-'P-Parametri'!$B$31*MAX(0,IF(U86&lt;=0,0,(U86-V86)/U86)))</f>
        <v>22734.939206413797</v>
      </c>
      <c r="U87" s="10">
        <f>((U86-T87+MAX(0,-(T55-C87-D87)))*(1+B87))*(1-'P-Parametri'!$B$32)</f>
        <v>239501.36131383575</v>
      </c>
      <c r="V87" s="10">
        <f>IF(U86&lt;=0,V86,V86*(1-T87/U86))+MAX(0,-(T55-C87-D87))</f>
        <v>80790.264546989856</v>
      </c>
    </row>
    <row r="88" spans="1:22">
      <c r="A88" s="9">
        <f t="shared" si="1"/>
        <v>31</v>
      </c>
      <c r="B88" s="12">
        <f>IF($A88='P-Parametri'!$B$47,'P-Parametri'!$B$34,IF($A88='P-Parametri'!$B$48,'P-Parametri'!$C$34,'P-Parametri'!$B$52))</f>
        <v>0.03</v>
      </c>
      <c r="C88" s="10">
        <f>IF($A88&lt;='1-Input'!$B$26,0,IF($A88='1-Input'!$B$26+1,('1-Input'!$B$23+'7-Rientro'!$D$9)*'1-Input'!$B$27,'1-Input'!$B$23+'7-Rientro'!$D$9))</f>
        <v>16274.537587366109</v>
      </c>
      <c r="D88" s="10">
        <f>IF(AND($A88&gt;=1,$A88&lt;1+'1-Input'!$B$12),'7-Rientro'!$C$9,0)</f>
        <v>0</v>
      </c>
      <c r="E88" s="10">
        <f>MAX(0,(E55-C88-D88))/(1-'P-Parametri'!$B$31*MAX(0,IF(F87&lt;=0,0,(F87-G87)/F87)))</f>
        <v>11870.729691190832</v>
      </c>
      <c r="F88" s="10">
        <f>((F87-E88+MAX(0,-(E55-C88-D88)))*(1+B88))*(1-'P-Parametri'!$B$32)</f>
        <v>731225.76403355284</v>
      </c>
      <c r="G88" s="10">
        <f>IF(F87&lt;=0,G87,G87*(1-E88/F87))+MAX(0,-(E55-C88-D88))</f>
        <v>239957.73997367546</v>
      </c>
      <c r="H88" s="10">
        <f>MAX(0,(H55-C88-D88))/(1-'P-Parametri'!$B$31*MAX(0,IF(I87&lt;=0,0,(I87-J87)/I87)))</f>
        <v>17126.225258532555</v>
      </c>
      <c r="I88" s="10">
        <f>((I87-H88+MAX(0,-(H55-C88-D88)))*(1+B88))*(1-'P-Parametri'!$B$32)</f>
        <v>486769.98235946201</v>
      </c>
      <c r="J88" s="10">
        <f>IF(I87&lt;=0,J87,J87*(1-H88/I87))+MAX(0,-(H55-C88-D88))</f>
        <v>159737.56751908257</v>
      </c>
      <c r="K88" s="10">
        <f>MAX(0,(K55-C88-D88))/(1-'P-Parametri'!$B$31*MAX(0,IF(L87&lt;=0,0,(L87-M87)/L87)))</f>
        <v>22802.247566292568</v>
      </c>
      <c r="L88" s="10">
        <f>((L87-K88+MAX(0,-(K55-C88-D88)))*(1+B88))*(1-'P-Parametri'!$B$32)</f>
        <v>222753.6869856485</v>
      </c>
      <c r="M88" s="10">
        <f>IF(L87&lt;=0,M87,M87*(1-K88/L87))+MAX(0,-(K55-C88-D88))</f>
        <v>73098.451844794632</v>
      </c>
      <c r="N88" s="10">
        <f>MAX(0,(N55-C88-D88))/(1-'P-Parametri'!$B$31*MAX(0,IF(O87&lt;=0,0,(O87-P87)/O87)))</f>
        <v>22802.24756629255</v>
      </c>
      <c r="O88" s="10">
        <f>((O87-N88+MAX(0,-(N55-C88-D88)))*(1+B88))*(1-'P-Parametri'!$B$32)</f>
        <v>222753.68698564955</v>
      </c>
      <c r="P88" s="10">
        <f>IF(O87&lt;=0,P87,P87*(1-N88/O87))+MAX(0,-(N55-C88-D88))</f>
        <v>73098.451844794952</v>
      </c>
      <c r="Q88" s="10">
        <f>MAX(0,(Q55-C88-D88))/(1-'P-Parametri'!$B$31*MAX(0,IF(R87&lt;=0,0,(R87-S87)/R87)))</f>
        <v>22802.24756629255</v>
      </c>
      <c r="R88" s="10">
        <f>((R87-Q88+MAX(0,-(Q55-C88-D88)))*(1+B88))*(1-'P-Parametri'!$B$32)</f>
        <v>222753.68698564955</v>
      </c>
      <c r="S88" s="10">
        <f>IF(R87&lt;=0,S87,S87*(1-Q88/R87))+MAX(0,-(Q55-C88-D88))</f>
        <v>73098.451844794952</v>
      </c>
      <c r="T88" s="10">
        <f>MAX(0,(T55-C88-D88))/(1-'P-Parametri'!$B$31*MAX(0,IF(U87&lt;=0,0,(U87-V87)/U87)))</f>
        <v>22802.24756629255</v>
      </c>
      <c r="U88" s="10">
        <f>((U87-T88+MAX(0,-(T55-C88-D88)))*(1+B88))*(1-'P-Parametri'!$B$32)</f>
        <v>222753.68698564955</v>
      </c>
      <c r="V88" s="10">
        <f>IF(U87&lt;=0,V87,V87*(1-T88/U87))+MAX(0,-(T55-C88-D88))</f>
        <v>73098.451844794952</v>
      </c>
    </row>
    <row r="89" spans="1:22">
      <c r="A89" s="9">
        <f t="shared" si="1"/>
        <v>32</v>
      </c>
      <c r="B89" s="12">
        <f>IF($A89='P-Parametri'!$B$47,'P-Parametri'!$B$34,IF($A89='P-Parametri'!$B$48,'P-Parametri'!$C$34,'P-Parametri'!$B$52))</f>
        <v>0.03</v>
      </c>
      <c r="C89" s="10">
        <f>IF($A89&lt;='1-Input'!$B$26,0,IF($A89='1-Input'!$B$26+1,('1-Input'!$B$23+'7-Rientro'!$D$9)*'1-Input'!$B$27,'1-Input'!$B$23+'7-Rientro'!$D$9))</f>
        <v>16274.537587366109</v>
      </c>
      <c r="D89" s="10">
        <f>IF(AND($A89&gt;=1,$A89&lt;1+'1-Input'!$B$12),'7-Rientro'!$C$9,0)</f>
        <v>0</v>
      </c>
      <c r="E89" s="10">
        <f>MAX(0,(E55-C89-D89))/(1-'P-Parametri'!$B$31*MAX(0,IF(F88&lt;=0,0,(F88-G88)/F88)))</f>
        <v>11905.017321925776</v>
      </c>
      <c r="F89" s="10">
        <f>((F88-E89+MAX(0,-(E55-C89-D89)))*(1+B89))*(1-'P-Parametri'!$B$32)</f>
        <v>739418.56837474997</v>
      </c>
      <c r="G89" s="10">
        <f>IF(F88&lt;=0,G88,G88*(1-E89/F88))+MAX(0,-(E55-C89-D89))</f>
        <v>236051.01076441078</v>
      </c>
      <c r="H89" s="10">
        <f>MAX(0,(H55-C89-D89))/(1-'P-Parametri'!$B$31*MAX(0,IF(I88&lt;=0,0,(I88-J88)/I88)))</f>
        <v>17175.692957892585</v>
      </c>
      <c r="I89" s="10">
        <f>((I88-H89+MAX(0,-(H55-C89-D89)))*(1+B89))*(1-'P-Parametri'!$B$32)</f>
        <v>482714.75384744926</v>
      </c>
      <c r="J89" s="10">
        <f>IF(I88&lt;=0,J88,J88*(1-H89/I88))+MAX(0,-(H55-C89-D89))</f>
        <v>154101.22281218495</v>
      </c>
      <c r="K89" s="10">
        <f>MAX(0,(K55-C89-D89))/(1-'P-Parametri'!$B$31*MAX(0,IF(L88&lt;=0,0,(L88-M88)/L88)))</f>
        <v>22868.109991334553</v>
      </c>
      <c r="L89" s="10">
        <f>((L88-K89+MAX(0,-(K55-C89-D89)))*(1+B89))*(1-'P-Parametri'!$B$32)</f>
        <v>205470.38001553511</v>
      </c>
      <c r="M89" s="10">
        <f>IF(L88&lt;=0,M88,M88*(1-K89/L88))+MAX(0,-(K55-C89-D89))</f>
        <v>65594.093736950002</v>
      </c>
      <c r="N89" s="10">
        <f>MAX(0,(N55-C89-D89))/(1-'P-Parametri'!$B$31*MAX(0,IF(O88&lt;=0,0,(O88-P88)/O88)))</f>
        <v>22868.109991334539</v>
      </c>
      <c r="O89" s="10">
        <f>((O88-N89+MAX(0,-(N55-C89-D89)))*(1+B89))*(1-'P-Parametri'!$B$32)</f>
        <v>205470.38001553621</v>
      </c>
      <c r="P89" s="10">
        <f>IF(O88&lt;=0,P88,P88*(1-N89/O88))+MAX(0,-(N55-C89-D89))</f>
        <v>65594.093736950337</v>
      </c>
      <c r="Q89" s="10">
        <f>MAX(0,(Q55-C89-D89))/(1-'P-Parametri'!$B$31*MAX(0,IF(R88&lt;=0,0,(R88-S88)/R88)))</f>
        <v>22868.109991334539</v>
      </c>
      <c r="R89" s="10">
        <f>((R88-Q89+MAX(0,-(Q55-C89-D89)))*(1+B89))*(1-'P-Parametri'!$B$32)</f>
        <v>205470.38001553621</v>
      </c>
      <c r="S89" s="10">
        <f>IF(R88&lt;=0,S88,S88*(1-Q89/R88))+MAX(0,-(Q55-C89-D89))</f>
        <v>65594.093736950337</v>
      </c>
      <c r="T89" s="10">
        <f>MAX(0,(T55-C89-D89))/(1-'P-Parametri'!$B$31*MAX(0,IF(U88&lt;=0,0,(U88-V88)/U88)))</f>
        <v>22868.109991334539</v>
      </c>
      <c r="U89" s="10">
        <f>((U88-T89+MAX(0,-(T55-C89-D89)))*(1+B89))*(1-'P-Parametri'!$B$32)</f>
        <v>205470.38001553621</v>
      </c>
      <c r="V89" s="10">
        <f>IF(U88&lt;=0,V88,V88*(1-T89/U88))+MAX(0,-(T55-C89-D89))</f>
        <v>65594.093736950337</v>
      </c>
    </row>
    <row r="90" spans="1:22">
      <c r="A90" s="9">
        <f t="shared" si="1"/>
        <v>33</v>
      </c>
      <c r="B90" s="12">
        <f>IF($A90='P-Parametri'!$B$47,'P-Parametri'!$B$34,IF($A90='P-Parametri'!$B$48,'P-Parametri'!$C$34,'P-Parametri'!$B$52))</f>
        <v>0.03</v>
      </c>
      <c r="C90" s="10">
        <f>IF($A90&lt;='1-Input'!$B$26,0,IF($A90='1-Input'!$B$26+1,('1-Input'!$B$23+'7-Rientro'!$D$9)*'1-Input'!$B$27,'1-Input'!$B$23+'7-Rientro'!$D$9))</f>
        <v>16274.537587366109</v>
      </c>
      <c r="D90" s="10">
        <f>IF(AND($A90&gt;=1,$A90&lt;1+'1-Input'!$B$12),'7-Rientro'!$C$9,0)</f>
        <v>0</v>
      </c>
      <c r="E90" s="10">
        <f>MAX(0,(E55-C90-D90))/(1-'P-Parametri'!$B$31*MAX(0,IF(F89&lt;=0,0,(F89-G89)/F89)))</f>
        <v>11938.563602285409</v>
      </c>
      <c r="F90" s="10">
        <f>((F89-E90+MAX(0,-(E55-C90-D90)))*(1+B90))*(1-'P-Parametri'!$B$32)</f>
        <v>747805.79610580718</v>
      </c>
      <c r="G90" s="10">
        <f>IF(F89&lt;=0,G89,G89*(1-E90/F89))+MAX(0,-(E55-C90-D90))</f>
        <v>232239.75943001581</v>
      </c>
      <c r="H90" s="10">
        <f>MAX(0,(H55-C90-D90))/(1-'P-Parametri'!$B$31*MAX(0,IF(I89&lt;=0,0,(I89-J89)/I89)))</f>
        <v>17224.091090860882</v>
      </c>
      <c r="I90" s="10">
        <f>((I89-H90+MAX(0,-(H55-C90-D90)))*(1+B90))*(1-'P-Parametri'!$B$32)</f>
        <v>478496.47187400749</v>
      </c>
      <c r="J90" s="10">
        <f>IF(I89&lt;=0,J89,J89*(1-H90/I89))+MAX(0,-(H55-C90-D90))</f>
        <v>148602.62663758171</v>
      </c>
      <c r="K90" s="10">
        <f>MAX(0,(K55-C90-D90))/(1-'P-Parametri'!$B$31*MAX(0,IF(L89&lt;=0,0,(L89-M89)/L89)))</f>
        <v>22932.54837124782</v>
      </c>
      <c r="L90" s="10">
        <f>((L89-K90+MAX(0,-(K55-C90-D90)))*(1+B90))*(1-'P-Parametri'!$B$32)</f>
        <v>187637.93866042866</v>
      </c>
      <c r="M90" s="10">
        <f>IF(L89&lt;=0,M89,M89*(1-K90/L89))+MAX(0,-(K55-C90-D90))</f>
        <v>58273.137171935436</v>
      </c>
      <c r="N90" s="10">
        <f>MAX(0,(N55-C90-D90))/(1-'P-Parametri'!$B$31*MAX(0,IF(O89&lt;=0,0,(O89-P89)/O89)))</f>
        <v>22932.548371247805</v>
      </c>
      <c r="O90" s="10">
        <f>((O89-N90+MAX(0,-(N55-C90-D90)))*(1+B90))*(1-'P-Parametri'!$B$32)</f>
        <v>187637.93866042985</v>
      </c>
      <c r="P90" s="10">
        <f>IF(O89&lt;=0,P89,P89*(1-N90/O89))+MAX(0,-(N55-C90-D90))</f>
        <v>58273.137171935778</v>
      </c>
      <c r="Q90" s="10">
        <f>MAX(0,(Q55-C90-D90))/(1-'P-Parametri'!$B$31*MAX(0,IF(R89&lt;=0,0,(R89-S89)/R89)))</f>
        <v>22932.548371247805</v>
      </c>
      <c r="R90" s="10">
        <f>((R89-Q90+MAX(0,-(Q55-C90-D90)))*(1+B90))*(1-'P-Parametri'!$B$32)</f>
        <v>187637.93866042985</v>
      </c>
      <c r="S90" s="10">
        <f>IF(R89&lt;=0,S89,S89*(1-Q90/R89))+MAX(0,-(Q55-C90-D90))</f>
        <v>58273.137171935778</v>
      </c>
      <c r="T90" s="10">
        <f>MAX(0,(T55-C90-D90))/(1-'P-Parametri'!$B$31*MAX(0,IF(U89&lt;=0,0,(U89-V89)/U89)))</f>
        <v>22932.548371247805</v>
      </c>
      <c r="U90" s="10">
        <f>((U89-T90+MAX(0,-(T55-C90-D90)))*(1+B90))*(1-'P-Parametri'!$B$32)</f>
        <v>187637.93866042985</v>
      </c>
      <c r="V90" s="10">
        <f>IF(U89&lt;=0,V89,V89*(1-T90/U89))+MAX(0,-(T55-C90-D90))</f>
        <v>58273.137171935778</v>
      </c>
    </row>
    <row r="91" spans="1:22">
      <c r="A91" s="9">
        <f t="shared" si="1"/>
        <v>34</v>
      </c>
      <c r="B91" s="12">
        <f>IF($A91='P-Parametri'!$B$47,'P-Parametri'!$B$34,IF($A91='P-Parametri'!$B$48,'P-Parametri'!$C$34,'P-Parametri'!$B$52))</f>
        <v>0.03</v>
      </c>
      <c r="C91" s="10">
        <f>IF($A91&lt;='1-Input'!$B$26,0,IF($A91='1-Input'!$B$26+1,('1-Input'!$B$23+'7-Rientro'!$D$9)*'1-Input'!$B$27,'1-Input'!$B$23+'7-Rientro'!$D$9))</f>
        <v>16274.537587366109</v>
      </c>
      <c r="D91" s="10">
        <f>IF(AND($A91&gt;=1,$A91&lt;1+'1-Input'!$B$12),'7-Rientro'!$C$9,0)</f>
        <v>0</v>
      </c>
      <c r="E91" s="10">
        <f>MAX(0,(E55-C91-D91))/(1-'P-Parametri'!$B$31*MAX(0,IF(F90&lt;=0,0,(F90-G90)/F90)))</f>
        <v>11971.37999126463</v>
      </c>
      <c r="F91" s="10">
        <f>((F90-E91+MAX(0,-(E55-C91-D91)))*(1+B91))*(1-'P-Parametri'!$B$32)</f>
        <v>756393.62970078283</v>
      </c>
      <c r="G91" s="10">
        <f>IF(F90&lt;=0,G90,G90*(1-E91/F90))+MAX(0,-(E55-C91-D91))</f>
        <v>228521.90858733092</v>
      </c>
      <c r="H91" s="10">
        <f>MAX(0,(H55-C91-D91))/(1-'P-Parametri'!$B$31*MAX(0,IF(I90&lt;=0,0,(I90-J90)/I90)))</f>
        <v>17271.436189641696</v>
      </c>
      <c r="I91" s="10">
        <f>((I90-H91+MAX(0,-(H55-C91-D91)))*(1+B91))*(1-'P-Parametri'!$B$32)</f>
        <v>474111.66318138695</v>
      </c>
      <c r="J91" s="10">
        <f>IF(I90&lt;=0,J90,J90*(1-H91/I90))+MAX(0,-(H55-C91-D91))</f>
        <v>143238.78189797004</v>
      </c>
      <c r="K91" s="10">
        <f>MAX(0,(K55-C91-D91))/(1-'P-Parametri'!$B$31*MAX(0,IF(L90&lt;=0,0,(L90-M90)/L90)))</f>
        <v>22995.584717386784</v>
      </c>
      <c r="L91" s="10">
        <f>((L90-K91+MAX(0,-(K55-C91-D91)))*(1+B91))*(1-'P-Parametri'!$B$32)</f>
        <v>169242.46131221045</v>
      </c>
      <c r="M91" s="10">
        <f>IF(L90&lt;=0,M90,M90*(1-K91/L90))+MAX(0,-(K55-C91-D91))</f>
        <v>51131.591745931757</v>
      </c>
      <c r="N91" s="10">
        <f>MAX(0,(N55-C91-D91))/(1-'P-Parametri'!$B$31*MAX(0,IF(O90&lt;=0,0,(O90-P90)/O90)))</f>
        <v>22995.584717386766</v>
      </c>
      <c r="O91" s="10">
        <f>((O90-N91+MAX(0,-(N55-C91-D91)))*(1+B91))*(1-'P-Parametri'!$B$32)</f>
        <v>169242.46131221173</v>
      </c>
      <c r="P91" s="10">
        <f>IF(O90&lt;=0,P90,P90*(1-N91/O90))+MAX(0,-(N55-C91-D91))</f>
        <v>51131.591745932114</v>
      </c>
      <c r="Q91" s="10">
        <f>MAX(0,(Q55-C91-D91))/(1-'P-Parametri'!$B$31*MAX(0,IF(R90&lt;=0,0,(R90-S90)/R90)))</f>
        <v>22995.584717386766</v>
      </c>
      <c r="R91" s="10">
        <f>((R90-Q91+MAX(0,-(Q55-C91-D91)))*(1+B91))*(1-'P-Parametri'!$B$32)</f>
        <v>169242.46131221173</v>
      </c>
      <c r="S91" s="10">
        <f>IF(R90&lt;=0,S90,S90*(1-Q91/R90))+MAX(0,-(Q55-C91-D91))</f>
        <v>51131.591745932114</v>
      </c>
      <c r="T91" s="10">
        <f>MAX(0,(T55-C91-D91))/(1-'P-Parametri'!$B$31*MAX(0,IF(U90&lt;=0,0,(U90-V90)/U90)))</f>
        <v>22995.584717386766</v>
      </c>
      <c r="U91" s="10">
        <f>((U90-T91+MAX(0,-(T55-C91-D91)))*(1+B91))*(1-'P-Parametri'!$B$32)</f>
        <v>169242.46131221173</v>
      </c>
      <c r="V91" s="10">
        <f>IF(U90&lt;=0,V90,V90*(1-T91/U90))+MAX(0,-(T55-C91-D91))</f>
        <v>51131.591745932114</v>
      </c>
    </row>
    <row r="92" spans="1:22">
      <c r="A92" s="9">
        <f t="shared" si="1"/>
        <v>35</v>
      </c>
      <c r="B92" s="12">
        <f>IF($A92='P-Parametri'!$B$47,'P-Parametri'!$B$34,IF($A92='P-Parametri'!$B$48,'P-Parametri'!$C$34,'P-Parametri'!$B$52))</f>
        <v>0.03</v>
      </c>
      <c r="C92" s="10">
        <f>IF($A92&lt;='1-Input'!$B$26,0,IF($A92='1-Input'!$B$26+1,('1-Input'!$B$23+'7-Rientro'!$D$9)*'1-Input'!$B$27,'1-Input'!$B$23+'7-Rientro'!$D$9))</f>
        <v>16274.537587366109</v>
      </c>
      <c r="D92" s="10">
        <f>IF(AND($A92&gt;=1,$A92&lt;1+'1-Input'!$B$12),'7-Rientro'!$C$9,0)</f>
        <v>0</v>
      </c>
      <c r="E92" s="10">
        <f>MAX(0,(E55-C92-D92))/(1-'P-Parametri'!$B$31*MAX(0,IF(F91&lt;=0,0,(F91-G91)/F91)))</f>
        <v>12003.4779968363</v>
      </c>
      <c r="F92" s="10">
        <f>((F91-E92+MAX(0,-(E55-C92-D92)))*(1+B92))*(1-'P-Parametri'!$B$32)</f>
        <v>765188.41254255478</v>
      </c>
      <c r="G92" s="10">
        <f>IF(F91&lt;=0,G91,G91*(1-E92/F91))+MAX(0,-(E55-C92-D92))</f>
        <v>224895.41360665773</v>
      </c>
      <c r="H92" s="10">
        <f>MAX(0,(H55-C92-D92))/(1-'P-Parametri'!$B$31*MAX(0,IF(I91&lt;=0,0,(I91-J91)/I91)))</f>
        <v>17317.744857101119</v>
      </c>
      <c r="I92" s="10">
        <f>((I91-H92+MAX(0,-(H55-C92-D92)))*(1+B92))*(1-'P-Parametri'!$B$32)</f>
        <v>469556.74040226638</v>
      </c>
      <c r="J92" s="10">
        <f>IF(I91&lt;=0,J91,J91*(1-H92/I91))+MAX(0,-(H55-C92-D92))</f>
        <v>138006.73875035826</v>
      </c>
      <c r="K92" s="10">
        <f>MAX(0,(K55-C92-D92))/(1-'P-Parametri'!$B$31*MAX(0,IF(L91&lt;=0,0,(L91-M91)/L91)))</f>
        <v>23057.241135186661</v>
      </c>
      <c r="L92" s="10">
        <f>((L91-K92+MAX(0,-(K55-C92-D92)))*(1+B92))*(1-'P-Parametri'!$B$32)</f>
        <v>150269.63522876982</v>
      </c>
      <c r="M92" s="10">
        <f>IF(L91&lt;=0,M91,M91*(1-K92/L91))+MAX(0,-(K55-C92-D92))</f>
        <v>44165.529970589268</v>
      </c>
      <c r="N92" s="10">
        <f>MAX(0,(N55-C92-D92))/(1-'P-Parametri'!$B$31*MAX(0,IF(O91&lt;=0,0,(O91-P91)/O91)))</f>
        <v>23057.241135186643</v>
      </c>
      <c r="O92" s="10">
        <f>((O91-N92+MAX(0,-(N55-C92-D92)))*(1+B92))*(1-'P-Parametri'!$B$32)</f>
        <v>150269.63522877119</v>
      </c>
      <c r="P92" s="10">
        <f>IF(O91&lt;=0,P91,P91*(1-N92/O91))+MAX(0,-(N55-C92-D92))</f>
        <v>44165.52997058964</v>
      </c>
      <c r="Q92" s="10">
        <f>MAX(0,(Q55-C92-D92))/(1-'P-Parametri'!$B$31*MAX(0,IF(R91&lt;=0,0,(R91-S91)/R91)))</f>
        <v>23057.241135186643</v>
      </c>
      <c r="R92" s="10">
        <f>((R91-Q92+MAX(0,-(Q55-C92-D92)))*(1+B92))*(1-'P-Parametri'!$B$32)</f>
        <v>150269.63522877119</v>
      </c>
      <c r="S92" s="10">
        <f>IF(R91&lt;=0,S91,S91*(1-Q92/R91))+MAX(0,-(Q55-C92-D92))</f>
        <v>44165.52997058964</v>
      </c>
      <c r="T92" s="10">
        <f>MAX(0,(T55-C92-D92))/(1-'P-Parametri'!$B$31*MAX(0,IF(U91&lt;=0,0,(U91-V91)/U91)))</f>
        <v>23057.241135186643</v>
      </c>
      <c r="U92" s="10">
        <f>((U91-T92+MAX(0,-(T55-C92-D92)))*(1+B92))*(1-'P-Parametri'!$B$32)</f>
        <v>150269.63522877119</v>
      </c>
      <c r="V92" s="10">
        <f>IF(U91&lt;=0,V91,V91*(1-T92/U91))+MAX(0,-(T55-C92-D92))</f>
        <v>44165.52997058964</v>
      </c>
    </row>
    <row r="93" spans="1:22">
      <c r="A93" s="9">
        <f t="shared" si="1"/>
        <v>36</v>
      </c>
      <c r="B93" s="12">
        <f>IF($A93='P-Parametri'!$B$47,'P-Parametri'!$B$34,IF($A93='P-Parametri'!$B$48,'P-Parametri'!$C$34,'P-Parametri'!$B$52))</f>
        <v>0.03</v>
      </c>
      <c r="C93" s="10">
        <f>IF($A93&lt;='1-Input'!$B$26,0,IF($A93='1-Input'!$B$26+1,('1-Input'!$B$23+'7-Rientro'!$D$9)*'1-Input'!$B$27,'1-Input'!$B$23+'7-Rientro'!$D$9))</f>
        <v>16274.537587366109</v>
      </c>
      <c r="D93" s="10">
        <f>IF(AND($A93&gt;=1,$A93&lt;1+'1-Input'!$B$12),'7-Rientro'!$C$9,0)</f>
        <v>0</v>
      </c>
      <c r="E93" s="10">
        <f>MAX(0,(E55-C93-D93))/(1-'P-Parametri'!$B$31*MAX(0,IF(F92&lt;=0,0,(F92-G92)/F92)))</f>
        <v>12034.869162223549</v>
      </c>
      <c r="F93" s="10">
        <f>((F92-E93+MAX(0,-(E55-C93-D93)))*(1+B93))*(1-'P-Parametri'!$B$32)</f>
        <v>774196.65338237782</v>
      </c>
      <c r="G93" s="10">
        <f>IF(F92&lt;=0,G92,G92*(1-E93/F92))+MAX(0,-(E55-C93-D93))</f>
        <v>221358.2627120867</v>
      </c>
      <c r="H93" s="10">
        <f>MAX(0,(H55-C93-D93))/(1-'P-Parametri'!$B$31*MAX(0,IF(I92&lt;=0,0,(I92-J92)/I92)))</f>
        <v>17363.033746961766</v>
      </c>
      <c r="I93" s="10">
        <f>((I92-H93+MAX(0,-(H55-C93-D93)))*(1+B93))*(1-'P-Parametri'!$B$32)</f>
        <v>464827.99881925387</v>
      </c>
      <c r="J93" s="10">
        <f>IF(I92&lt;=0,J92,J92*(1-H93/I92))+MAX(0,-(H55-C93-D93))</f>
        <v>132903.5947508114</v>
      </c>
      <c r="K93" s="10">
        <f>MAX(0,(K55-C93-D93))/(1-'P-Parametri'!$B$31*MAX(0,IF(L92&lt;=0,0,(L92-M92)/L92)))</f>
        <v>23117.539797794205</v>
      </c>
      <c r="L93" s="10">
        <f>((L92-K93+MAX(0,-(K55-C93-D93)))*(1+B93))*(1-'P-Parametri'!$B$32)</f>
        <v>130704.72497731709</v>
      </c>
      <c r="M93" s="10">
        <f>IF(L92&lt;=0,M92,M92*(1-K93/L92))+MAX(0,-(K55-C93-D93))</f>
        <v>37371.087465745186</v>
      </c>
      <c r="N93" s="10">
        <f>MAX(0,(N55-C93-D93))/(1-'P-Parametri'!$B$31*MAX(0,IF(O92&lt;=0,0,(O92-P92)/O92)))</f>
        <v>23117.53979779419</v>
      </c>
      <c r="O93" s="10">
        <f>((O92-N93+MAX(0,-(N55-C93-D93)))*(1+B93))*(1-'P-Parametri'!$B$32)</f>
        <v>130704.7249773185</v>
      </c>
      <c r="P93" s="10">
        <f>IF(O92&lt;=0,P92,P92*(1-N93/O92))+MAX(0,-(N55-C93-D93))</f>
        <v>37371.087465745564</v>
      </c>
      <c r="Q93" s="10">
        <f>MAX(0,(Q55-C93-D93))/(1-'P-Parametri'!$B$31*MAX(0,IF(R92&lt;=0,0,(R92-S92)/R92)))</f>
        <v>23117.53979779419</v>
      </c>
      <c r="R93" s="10">
        <f>((R92-Q93+MAX(0,-(Q55-C93-D93)))*(1+B93))*(1-'P-Parametri'!$B$32)</f>
        <v>130704.7249773185</v>
      </c>
      <c r="S93" s="10">
        <f>IF(R92&lt;=0,S92,S92*(1-Q93/R92))+MAX(0,-(Q55-C93-D93))</f>
        <v>37371.087465745564</v>
      </c>
      <c r="T93" s="10">
        <f>MAX(0,(T55-C93-D93))/(1-'P-Parametri'!$B$31*MAX(0,IF(U92&lt;=0,0,(U92-V92)/U92)))</f>
        <v>23117.53979779419</v>
      </c>
      <c r="U93" s="10">
        <f>((U92-T93+MAX(0,-(T55-C93-D93)))*(1+B93))*(1-'P-Parametri'!$B$32)</f>
        <v>130704.7249773185</v>
      </c>
      <c r="V93" s="10">
        <f>IF(U92&lt;=0,V92,V92*(1-T93/U92))+MAX(0,-(T55-C93-D93))</f>
        <v>37371.087465745564</v>
      </c>
    </row>
    <row r="94" spans="1:22">
      <c r="A94" s="9">
        <f t="shared" si="1"/>
        <v>37</v>
      </c>
      <c r="B94" s="12">
        <f>IF($A94='P-Parametri'!$B$47,'P-Parametri'!$B$34,IF($A94='P-Parametri'!$B$48,'P-Parametri'!$C$34,'P-Parametri'!$B$52))</f>
        <v>0.03</v>
      </c>
      <c r="C94" s="10">
        <f>IF($A94&lt;='1-Input'!$B$26,0,IF($A94='1-Input'!$B$26+1,('1-Input'!$B$23+'7-Rientro'!$D$9)*'1-Input'!$B$27,'1-Input'!$B$23+'7-Rientro'!$D$9))</f>
        <v>16274.537587366109</v>
      </c>
      <c r="D94" s="10">
        <f>IF(AND($A94&gt;=1,$A94&lt;1+'1-Input'!$B$12),'7-Rientro'!$C$9,0)</f>
        <v>0</v>
      </c>
      <c r="E94" s="10">
        <f>MAX(0,(E55-C94-D94))/(1-'P-Parametri'!$B$31*MAX(0,IF(F93&lt;=0,0,(F93-G93)/F93)))</f>
        <v>12065.565052788836</v>
      </c>
      <c r="F94" s="10">
        <f>((F93-E94+MAX(0,-(E55-C94-D94)))*(1+B94))*(1-'P-Parametri'!$B$32)</f>
        <v>783425.03093751764</v>
      </c>
      <c r="G94" s="10">
        <f>IF(F93&lt;=0,G93,G93*(1-E94/F93))+MAX(0,-(E55-C94-D94))</f>
        <v>217908.47704450917</v>
      </c>
      <c r="H94" s="10">
        <f>MAX(0,(H55-C94-D94))/(1-'P-Parametri'!$B$31*MAX(0,IF(I93&lt;=0,0,(I93-J93)/I93)))</f>
        <v>17407.319544887272</v>
      </c>
      <c r="I94" s="10">
        <f>((I93-H94+MAX(0,-(H55-C94-D94)))*(1+B94))*(1-'P-Parametri'!$B$32)</f>
        <v>459921.61305329239</v>
      </c>
      <c r="J94" s="10">
        <f>IF(I93&lt;=0,J93,J93*(1-H94/I93))+MAX(0,-(H55-C94-D94))</f>
        <v>127926.4949453602</v>
      </c>
      <c r="K94" s="10">
        <f>MAX(0,(K55-C94-D94))/(1-'P-Parametri'!$B$31*MAX(0,IF(L93&lt;=0,0,(L93-M93)/L93)))</f>
        <v>23176.502920883166</v>
      </c>
      <c r="L94" s="10">
        <f>((L93-K94+MAX(0,-(K55-C94-D94)))*(1+B94))*(1-'P-Parametri'!$B$32)</f>
        <v>110532.5605806907</v>
      </c>
      <c r="M94" s="10">
        <f>IF(L93&lt;=0,M93,M93*(1-K94/L93))+MAX(0,-(K55-C94-D94))</f>
        <v>30744.463080461985</v>
      </c>
      <c r="N94" s="10">
        <f>MAX(0,(N55-C94-D94))/(1-'P-Parametri'!$B$31*MAX(0,IF(O93&lt;=0,0,(O93-P93)/O93)))</f>
        <v>23176.502920883147</v>
      </c>
      <c r="O94" s="10">
        <f>((O93-N94+MAX(0,-(N55-C94-D94)))*(1+B94))*(1-'P-Parametri'!$B$32)</f>
        <v>110532.56058069217</v>
      </c>
      <c r="P94" s="10">
        <f>IF(O93&lt;=0,P93,P93*(1-N94/O93))+MAX(0,-(N55-C94-D94))</f>
        <v>30744.463080462374</v>
      </c>
      <c r="Q94" s="10">
        <f>MAX(0,(Q55-C94-D94))/(1-'P-Parametri'!$B$31*MAX(0,IF(R93&lt;=0,0,(R93-S93)/R93)))</f>
        <v>23176.502920883147</v>
      </c>
      <c r="R94" s="10">
        <f>((R93-Q94+MAX(0,-(Q55-C94-D94)))*(1+B94))*(1-'P-Parametri'!$B$32)</f>
        <v>110532.56058069217</v>
      </c>
      <c r="S94" s="10">
        <f>IF(R93&lt;=0,S93,S93*(1-Q94/R93))+MAX(0,-(Q55-C94-D94))</f>
        <v>30744.463080462374</v>
      </c>
      <c r="T94" s="10">
        <f>MAX(0,(T55-C94-D94))/(1-'P-Parametri'!$B$31*MAX(0,IF(U93&lt;=0,0,(U93-V93)/U93)))</f>
        <v>23176.502920883147</v>
      </c>
      <c r="U94" s="10">
        <f>((U93-T94+MAX(0,-(T55-C94-D94)))*(1+B94))*(1-'P-Parametri'!$B$32)</f>
        <v>110532.56058069217</v>
      </c>
      <c r="V94" s="10">
        <f>IF(U93&lt;=0,V93,V93*(1-T94/U93))+MAX(0,-(T55-C94-D94))</f>
        <v>30744.463080462374</v>
      </c>
    </row>
    <row r="95" spans="1:22">
      <c r="A95" s="9">
        <f t="shared" si="1"/>
        <v>38</v>
      </c>
      <c r="B95" s="12">
        <f>IF($A95='P-Parametri'!$B$47,'P-Parametri'!$B$34,IF($A95='P-Parametri'!$B$48,'P-Parametri'!$C$34,'P-Parametri'!$B$52))</f>
        <v>0.03</v>
      </c>
      <c r="C95" s="10">
        <f>IF($A95&lt;='1-Input'!$B$26,0,IF($A95='1-Input'!$B$26+1,('1-Input'!$B$23+'7-Rientro'!$D$9)*'1-Input'!$B$27,'1-Input'!$B$23+'7-Rientro'!$D$9))</f>
        <v>16274.537587366109</v>
      </c>
      <c r="D95" s="10">
        <f>IF(AND($A95&gt;=1,$A95&lt;1+'1-Input'!$B$12),'7-Rientro'!$C$9,0)</f>
        <v>0</v>
      </c>
      <c r="E95" s="10">
        <f>MAX(0,(E55-C95-D95))/(1-'P-Parametri'!$B$31*MAX(0,IF(F94&lt;=0,0,(F94-G94)/F94)))</f>
        <v>12095.577243532391</v>
      </c>
      <c r="F95" s="10">
        <f>((F94-E95+MAX(0,-(E55-C95-D95)))*(1+B95))*(1-'P-Parametri'!$B$32)</f>
        <v>792880.39863019518</v>
      </c>
      <c r="G95" s="10">
        <f>IF(F94&lt;=0,G94,G94*(1-E95/F94))+MAX(0,-(E55-C95-D95))</f>
        <v>214544.11068904793</v>
      </c>
      <c r="H95" s="10">
        <f>MAX(0,(H55-C95-D95))/(1-'P-Parametri'!$B$31*MAX(0,IF(I94&lt;=0,0,(I94-J94)/I94)))</f>
        <v>17450.61895044594</v>
      </c>
      <c r="I95" s="10">
        <f>((I94-H95+MAX(0,-(H55-C95-D95)))*(1+B95))*(1-'P-Parametri'!$B$32)</f>
        <v>454833.63367807993</v>
      </c>
      <c r="J95" s="10">
        <f>IF(I94&lt;=0,J94,J94*(1-H95/I94))+MAX(0,-(H55-C95-D95))</f>
        <v>123072.63190957598</v>
      </c>
      <c r="K95" s="10">
        <f>MAX(0,(K55-C95-D95))/(1-'P-Parametri'!$B$31*MAX(0,IF(L94&lt;=0,0,(L94-M94)/L94)))</f>
        <v>23234.1527386403</v>
      </c>
      <c r="L95" s="10">
        <f>((L94-K95+MAX(0,-(K55-C95-D95)))*(1+B95))*(1-'P-Parametri'!$B$32)</f>
        <v>89737.525357157283</v>
      </c>
      <c r="M95" s="10">
        <f>IF(L94&lt;=0,M94,M94*(1-K95/L94))+MAX(0,-(K55-C95-D95))</f>
        <v>24281.91894571832</v>
      </c>
      <c r="N95" s="10">
        <f>MAX(0,(N55-C95-D95))/(1-'P-Parametri'!$B$31*MAX(0,IF(O94&lt;=0,0,(O94-P94)/O94)))</f>
        <v>23234.152738640285</v>
      </c>
      <c r="O95" s="10">
        <f>((O94-N95+MAX(0,-(N55-C95-D95)))*(1+B95))*(1-'P-Parametri'!$B$32)</f>
        <v>89737.525357158811</v>
      </c>
      <c r="P95" s="10">
        <f>IF(O94&lt;=0,P94,P94*(1-N95/O94))+MAX(0,-(N55-C95-D95))</f>
        <v>24281.91894571872</v>
      </c>
      <c r="Q95" s="10">
        <f>MAX(0,(Q55-C95-D95))/(1-'P-Parametri'!$B$31*MAX(0,IF(R94&lt;=0,0,(R94-S94)/R94)))</f>
        <v>23234.152738640285</v>
      </c>
      <c r="R95" s="10">
        <f>((R94-Q95+MAX(0,-(Q55-C95-D95)))*(1+B95))*(1-'P-Parametri'!$B$32)</f>
        <v>89737.525357158811</v>
      </c>
      <c r="S95" s="10">
        <f>IF(R94&lt;=0,S94,S94*(1-Q95/R94))+MAX(0,-(Q55-C95-D95))</f>
        <v>24281.91894571872</v>
      </c>
      <c r="T95" s="10">
        <f>MAX(0,(T55-C95-D95))/(1-'P-Parametri'!$B$31*MAX(0,IF(U94&lt;=0,0,(U94-V94)/U94)))</f>
        <v>23234.152738640285</v>
      </c>
      <c r="U95" s="10">
        <f>((U94-T95+MAX(0,-(T55-C95-D95)))*(1+B95))*(1-'P-Parametri'!$B$32)</f>
        <v>89737.525357158811</v>
      </c>
      <c r="V95" s="10">
        <f>IF(U94&lt;=0,V94,V94*(1-T95/U94))+MAX(0,-(T55-C95-D95))</f>
        <v>24281.91894571872</v>
      </c>
    </row>
    <row r="96" spans="1:22">
      <c r="A96" s="9">
        <f t="shared" si="1"/>
        <v>39</v>
      </c>
      <c r="B96" s="12">
        <f>IF($A96='P-Parametri'!$B$47,'P-Parametri'!$B$34,IF($A96='P-Parametri'!$B$48,'P-Parametri'!$C$34,'P-Parametri'!$B$52))</f>
        <v>0.03</v>
      </c>
      <c r="C96" s="10">
        <f>IF($A96&lt;='1-Input'!$B$26,0,IF($A96='1-Input'!$B$26+1,('1-Input'!$B$23+'7-Rientro'!$D$9)*'1-Input'!$B$27,'1-Input'!$B$23+'7-Rientro'!$D$9))</f>
        <v>16274.537587366109</v>
      </c>
      <c r="D96" s="10">
        <f>IF(AND($A96&gt;=1,$A96&lt;1+'1-Input'!$B$12),'7-Rientro'!$C$9,0)</f>
        <v>0</v>
      </c>
      <c r="E96" s="10">
        <f>MAX(0,(E55-C96-D96))/(1-'P-Parametri'!$B$31*MAX(0,IF(F95&lt;=0,0,(F95-G95)/F95)))</f>
        <v>12124.91730719147</v>
      </c>
      <c r="F96" s="10">
        <f>((F95-E96+MAX(0,-(E55-C96-D96)))*(1+B96))*(1-'P-Parametri'!$B$32)</f>
        <v>802569.78947116854</v>
      </c>
      <c r="G96" s="10">
        <f>IF(F95&lt;=0,G95,G95*(1-E96/F95))+MAX(0,-(E55-C96-D96))</f>
        <v>211263.25066861638</v>
      </c>
      <c r="H96" s="10">
        <f>MAX(0,(H55-C96-D96))/(1-'P-Parametri'!$B$31*MAX(0,IF(I95&lt;=0,0,(I95-J95)/I95)))</f>
        <v>17492.948659941216</v>
      </c>
      <c r="I96" s="10">
        <f>((I95-H96+MAX(0,-(H55-C96-D96)))*(1+B96))*(1-'P-Parametri'!$B$32)</f>
        <v>449559.98375754553</v>
      </c>
      <c r="J96" s="10">
        <f>IF(I95&lt;=0,J95,J95*(1-H96/I95))+MAX(0,-(H55-C96-D96))</f>
        <v>118339.24573927833</v>
      </c>
      <c r="K96" s="10">
        <f>MAX(0,(K55-C96-D96))/(1-'P-Parametri'!$B$31*MAX(0,IF(L95&lt;=0,0,(L95-M95)/L95)))</f>
        <v>23290.511480905454</v>
      </c>
      <c r="L96" s="10">
        <f>((L95-K96+MAX(0,-(K55-C96-D96)))*(1+B96))*(1-'P-Parametri'!$B$32)</f>
        <v>68303.543443954317</v>
      </c>
      <c r="M96" s="10">
        <f>IF(L95&lt;=0,M95,M95*(1-K96/L95))+MAX(0,-(K55-C96-D96))</f>
        <v>17979.780462037012</v>
      </c>
      <c r="N96" s="10">
        <f>MAX(0,(N55-C96-D96))/(1-'P-Parametri'!$B$31*MAX(0,IF(O95&lt;=0,0,(O95-P95)/O95)))</f>
        <v>23290.511480905436</v>
      </c>
      <c r="O96" s="10">
        <f>((O95-N96+MAX(0,-(N55-C96-D96)))*(1+B96))*(1-'P-Parametri'!$B$32)</f>
        <v>68303.543443955903</v>
      </c>
      <c r="P96" s="10">
        <f>IF(O95&lt;=0,P95,P95*(1-N96/O95))+MAX(0,-(N55-C96-D96))</f>
        <v>17979.780462037423</v>
      </c>
      <c r="Q96" s="10">
        <f>MAX(0,(Q55-C96-D96))/(1-'P-Parametri'!$B$31*MAX(0,IF(R95&lt;=0,0,(R95-S95)/R95)))</f>
        <v>23290.511480905436</v>
      </c>
      <c r="R96" s="10">
        <f>((R95-Q96+MAX(0,-(Q55-C96-D96)))*(1+B96))*(1-'P-Parametri'!$B$32)</f>
        <v>68303.543443955903</v>
      </c>
      <c r="S96" s="10">
        <f>IF(R95&lt;=0,S95,S95*(1-Q96/R95))+MAX(0,-(Q55-C96-D96))</f>
        <v>17979.780462037423</v>
      </c>
      <c r="T96" s="10">
        <f>MAX(0,(T55-C96-D96))/(1-'P-Parametri'!$B$31*MAX(0,IF(U95&lt;=0,0,(U95-V95)/U95)))</f>
        <v>23290.511480905436</v>
      </c>
      <c r="U96" s="10">
        <f>((U95-T96+MAX(0,-(T55-C96-D96)))*(1+B96))*(1-'P-Parametri'!$B$32)</f>
        <v>68303.543443955903</v>
      </c>
      <c r="V96" s="10">
        <f>IF(U95&lt;=0,V95,V95*(1-T96/U95))+MAX(0,-(T55-C96-D96))</f>
        <v>17979.780462037423</v>
      </c>
    </row>
    <row r="97" spans="1:22">
      <c r="A97" s="9">
        <f t="shared" si="1"/>
        <v>40</v>
      </c>
      <c r="B97" s="12">
        <f>IF($A97='P-Parametri'!$B$47,'P-Parametri'!$B$34,IF($A97='P-Parametri'!$B$48,'P-Parametri'!$C$34,'P-Parametri'!$B$52))</f>
        <v>0.03</v>
      </c>
      <c r="C97" s="10">
        <f>IF($A97&lt;='1-Input'!$B$26,0,IF($A97='1-Input'!$B$26+1,('1-Input'!$B$23+'7-Rientro'!$D$9)*'1-Input'!$B$27,'1-Input'!$B$23+'7-Rientro'!$D$9))</f>
        <v>16274.537587366109</v>
      </c>
      <c r="D97" s="10">
        <f>IF(AND($A97&gt;=1,$A97&lt;1+'1-Input'!$B$12),'7-Rientro'!$C$9,0)</f>
        <v>0</v>
      </c>
      <c r="E97" s="10">
        <f>MAX(0,(E55-C97-D97))/(1-'P-Parametri'!$B$31*MAX(0,IF(F96&lt;=0,0,(F96-G96)/F96)))</f>
        <v>12153.596802930713</v>
      </c>
      <c r="F97" s="10">
        <f>((F96-E97+MAX(0,-(E55-C97-D97)))*(1+B97))*(1-'P-Parametri'!$B$32)</f>
        <v>812500.42109138845</v>
      </c>
      <c r="G97" s="10">
        <f>IF(F96&lt;=0,G96,G96*(1-E97/F96))+MAX(0,-(E55-C97-D97))</f>
        <v>208064.01690528882</v>
      </c>
      <c r="H97" s="10">
        <f>MAX(0,(H55-C97-D97))/(1-'P-Parametri'!$B$31*MAX(0,IF(I96&lt;=0,0,(I96-J96)/I96)))</f>
        <v>17534.325350094972</v>
      </c>
      <c r="I97" s="10">
        <f>((I96-H97+MAX(0,-(H55-C97-D97)))*(1+B97))*(1-'P-Parametri'!$B$32)</f>
        <v>444096.45530335471</v>
      </c>
      <c r="J97" s="10">
        <f>IF(I96&lt;=0,J96,J96*(1-H97/I96))+MAX(0,-(H55-C97-D97))</f>
        <v>113723.6239948029</v>
      </c>
      <c r="K97" s="10">
        <f>MAX(0,(K55-C97-D97))/(1-'P-Parametri'!$B$31*MAX(0,IF(L96&lt;=0,0,(L96-M96)/L96)))</f>
        <v>23345.601351447105</v>
      </c>
      <c r="L97" s="10">
        <f>((L96-K97+MAX(0,-(K55-C97-D97)))*(1+B97))*(1-'P-Parametri'!$B$32)</f>
        <v>46214.066994571862</v>
      </c>
      <c r="M97" s="10">
        <f>IF(L96&lt;=0,M96,M96*(1-K97/L96))+MAX(0,-(K55-C97-D97))</f>
        <v>11834.436225281952</v>
      </c>
      <c r="N97" s="10">
        <f>MAX(0,(N55-C97-D97))/(1-'P-Parametri'!$B$31*MAX(0,IF(O96&lt;=0,0,(O96-P96)/O96)))</f>
        <v>23345.601351447087</v>
      </c>
      <c r="O97" s="10">
        <f>((O96-N97+MAX(0,-(N55-C97-D97)))*(1+B97))*(1-'P-Parametri'!$B$32)</f>
        <v>46214.066994573521</v>
      </c>
      <c r="P97" s="10">
        <f>IF(O96&lt;=0,P96,P96*(1-N97/O96))+MAX(0,-(N55-C97-D97))</f>
        <v>11834.43622528237</v>
      </c>
      <c r="Q97" s="10">
        <f>MAX(0,(Q55-C97-D97))/(1-'P-Parametri'!$B$31*MAX(0,IF(R96&lt;=0,0,(R96-S96)/R96)))</f>
        <v>23345.601351447087</v>
      </c>
      <c r="R97" s="10">
        <f>((R96-Q97+MAX(0,-(Q55-C97-D97)))*(1+B97))*(1-'P-Parametri'!$B$32)</f>
        <v>46214.066994573521</v>
      </c>
      <c r="S97" s="10">
        <f>IF(R96&lt;=0,S96,S96*(1-Q97/R96))+MAX(0,-(Q55-C97-D97))</f>
        <v>11834.43622528237</v>
      </c>
      <c r="T97" s="10">
        <f>MAX(0,(T55-C97-D97))/(1-'P-Parametri'!$B$31*MAX(0,IF(U96&lt;=0,0,(U96-V96)/U96)))</f>
        <v>23345.601351447087</v>
      </c>
      <c r="U97" s="10">
        <f>((U96-T97+MAX(0,-(T55-C97-D97)))*(1+B97))*(1-'P-Parametri'!$B$32)</f>
        <v>46214.066994573521</v>
      </c>
      <c r="V97" s="10">
        <f>IF(U96&lt;=0,V96,V96*(1-T97/U96))+MAX(0,-(T55-C97-D97))</f>
        <v>11834.43622528237</v>
      </c>
    </row>
    <row r="98" spans="1:22">
      <c r="A98" s="9">
        <f t="shared" si="1"/>
        <v>41</v>
      </c>
      <c r="B98" s="12">
        <f>IF($A98='P-Parametri'!$B$47,'P-Parametri'!$B$34,IF($A98='P-Parametri'!$B$48,'P-Parametri'!$C$34,'P-Parametri'!$B$52))</f>
        <v>0.03</v>
      </c>
      <c r="C98" s="10">
        <f>IF($A98&lt;='1-Input'!$B$26,0,IF($A98='1-Input'!$B$26+1,('1-Input'!$B$23+'7-Rientro'!$D$9)*'1-Input'!$B$27,'1-Input'!$B$23+'7-Rientro'!$D$9))</f>
        <v>16274.537587366109</v>
      </c>
      <c r="D98" s="10">
        <f>IF(AND($A98&gt;=1,$A98&lt;1+'1-Input'!$B$12),'7-Rientro'!$C$9,0)</f>
        <v>0</v>
      </c>
      <c r="E98" s="10">
        <f>MAX(0,(E55-C98-D98))/(1-'P-Parametri'!$B$31*MAX(0,IF(F97&lt;=0,0,(F97-G97)/F97)))</f>
        <v>12181.62726561298</v>
      </c>
      <c r="F98" s="10">
        <f>((F97-E98+MAX(0,-(E55-C98-D98)))*(1+B98))*(1-'P-Parametri'!$B$32)</f>
        <v>822679.70092526777</v>
      </c>
      <c r="G98" s="10">
        <f>IF(F97&lt;=0,G97,G97*(1-E98/F97))+MAX(0,-(E55-C98-D98))</f>
        <v>204944.5621511339</v>
      </c>
      <c r="H98" s="10">
        <f>MAX(0,(H55-C98-D98))/(1-'P-Parametri'!$B$31*MAX(0,IF(I97&lt;=0,0,(I97-J97)/I97)))</f>
        <v>17574.765662568236</v>
      </c>
      <c r="I98" s="10">
        <f>((I97-H98+MAX(0,-(H55-C98-D98)))*(1+B98))*(1-'P-Parametri'!$B$32)</f>
        <v>438438.70564935007</v>
      </c>
      <c r="J98" s="10">
        <f>IF(I97&lt;=0,J97,J97*(1-H98/I97))+MAX(0,-(H55-C98-D98))</f>
        <v>109223.10160121291</v>
      </c>
      <c r="K98" s="10">
        <f>MAX(0,(K55-C98-D98))/(1-'P-Parametri'!$B$31*MAX(0,IF(L97&lt;=0,0,(L97-M97)/L97)))</f>
        <v>23399.444507352939</v>
      </c>
      <c r="L98" s="10">
        <f>((L97-K98+MAX(0,-(K55-C98-D98)))*(1+B98))*(1-'P-Parametri'!$B$32)</f>
        <v>23452.063039511821</v>
      </c>
      <c r="M98" s="10">
        <f>IF(L97&lt;=0,M97,M97*(1-K98/L97))+MAX(0,-(K55-C98-D98))</f>
        <v>5842.3378937973339</v>
      </c>
      <c r="N98" s="10">
        <f>MAX(0,(N55-C98-D98))/(1-'P-Parametri'!$B$31*MAX(0,IF(O97&lt;=0,0,(O97-P97)/O97)))</f>
        <v>23399.44450735292</v>
      </c>
      <c r="O98" s="10">
        <f>((O97-N98+MAX(0,-(N55-C98-D98)))*(1+B98))*(1-'P-Parametri'!$B$32)</f>
        <v>23452.063039513545</v>
      </c>
      <c r="P98" s="10">
        <f>IF(O97&lt;=0,P97,P97*(1-N98/O97))+MAX(0,-(N55-C98-D98))</f>
        <v>5842.3378937977595</v>
      </c>
      <c r="Q98" s="10">
        <f>MAX(0,(Q55-C98-D98))/(1-'P-Parametri'!$B$31*MAX(0,IF(R97&lt;=0,0,(R97-S97)/R97)))</f>
        <v>23399.44450735292</v>
      </c>
      <c r="R98" s="10">
        <f>((R97-Q98+MAX(0,-(Q55-C98-D98)))*(1+B98))*(1-'P-Parametri'!$B$32)</f>
        <v>23452.063039513545</v>
      </c>
      <c r="S98" s="10">
        <f>IF(R97&lt;=0,S97,S97*(1-Q98/R97))+MAX(0,-(Q55-C98-D98))</f>
        <v>5842.3378937977595</v>
      </c>
      <c r="T98" s="10">
        <f>MAX(0,(T55-C98-D98))/(1-'P-Parametri'!$B$31*MAX(0,IF(U97&lt;=0,0,(U97-V97)/U97)))</f>
        <v>23399.44450735292</v>
      </c>
      <c r="U98" s="10">
        <f>((U97-T98+MAX(0,-(T55-C98-D98)))*(1+B98))*(1-'P-Parametri'!$B$32)</f>
        <v>23452.063039513545</v>
      </c>
      <c r="V98" s="10">
        <f>IF(U97&lt;=0,V97,V97*(1-T98/U97))+MAX(0,-(T55-C98-D98))</f>
        <v>5842.3378937977595</v>
      </c>
    </row>
    <row r="99" spans="1:22">
      <c r="A99" s="9">
        <f t="shared" si="1"/>
        <v>42</v>
      </c>
      <c r="B99" s="12">
        <f>IF($A99='P-Parametri'!$B$47,'P-Parametri'!$B$34,IF($A99='P-Parametri'!$B$48,'P-Parametri'!$C$34,'P-Parametri'!$B$52))</f>
        <v>0.03</v>
      </c>
      <c r="C99" s="10">
        <f>IF($A99&lt;='1-Input'!$B$26,0,IF($A99='1-Input'!$B$26+1,('1-Input'!$B$23+'7-Rientro'!$D$9)*'1-Input'!$B$27,'1-Input'!$B$23+'7-Rientro'!$D$9))</f>
        <v>16274.537587366109</v>
      </c>
      <c r="D99" s="10">
        <f>IF(AND($A99&gt;=1,$A99&lt;1+'1-Input'!$B$12),'7-Rientro'!$C$9,0)</f>
        <v>0</v>
      </c>
      <c r="E99" s="10">
        <f>MAX(0,(E55-C99-D99))/(1-'P-Parametri'!$B$31*MAX(0,IF(F98&lt;=0,0,(F98-G98)/F98)))</f>
        <v>12209.020195639107</v>
      </c>
      <c r="F99" s="10">
        <f>((F98-E99+MAX(0,-(E55-C99-D99)))*(1+B99))*(1-'P-Parametri'!$B$32)</f>
        <v>833115.23154921446</v>
      </c>
      <c r="G99" s="10">
        <f>IF(F98&lt;=0,G98,G98*(1-E99/F98))+MAX(0,-(E55-C99-D99))</f>
        <v>201903.07189013023</v>
      </c>
      <c r="H99" s="10">
        <f>MAX(0,(H55-C99-D99))/(1-'P-Parametri'!$B$31*MAX(0,IF(I98&lt;=0,0,(I98-J98)/I98)))</f>
        <v>17614.286189302729</v>
      </c>
      <c r="I99" s="10">
        <f>((I98-H99+MAX(0,-(H55-C99-D99)))*(1+B99))*(1-'P-Parametri'!$B$32)</f>
        <v>432582.25373976107</v>
      </c>
      <c r="J99" s="10">
        <f>IF(I98&lt;=0,J98,J98*(1-H99/I98))+MAX(0,-(H55-C99-D99))</f>
        <v>104835.06070679032</v>
      </c>
      <c r="K99" s="10">
        <f>MAX(0,(K55-C99-D99))/(1-'P-Parametri'!$B$31*MAX(0,IF(L98&lt;=0,0,(L98-M98)/L98)))</f>
        <v>23452.063039513214</v>
      </c>
      <c r="L99" s="10">
        <f>((L98-K99+MAX(0,-(K55-C99-D99)))*(1+B99))*(1-'P-Parametri'!$B$32)</f>
        <v>-1.4322759670903907E-9</v>
      </c>
      <c r="M99" s="10">
        <f>IF(L98&lt;=0,M98,M98*(1-K99/L98))+MAX(0,-(K55-C99-D99))</f>
        <v>-3.4766557533709397E-10</v>
      </c>
      <c r="N99" s="10">
        <f>MAX(0,(N55-C99-D99))/(1-'P-Parametri'!$B$31*MAX(0,IF(O98&lt;=0,0,(O98-P98)/O98)))</f>
        <v>23452.063039513196</v>
      </c>
      <c r="O99" s="10">
        <f>((O98-N99+MAX(0,-(N55-C99-D99)))*(1+B99))*(1-'P-Parametri'!$B$32)</f>
        <v>3.5900389775633809E-10</v>
      </c>
      <c r="P99" s="10">
        <f>IF(O98&lt;=0,P98,P98*(1-N99/O98))+MAX(0,-(N55-C99-D99))</f>
        <v>8.6916393834279826E-11</v>
      </c>
      <c r="Q99" s="10">
        <f>MAX(0,(Q55-C99-D99))/(1-'P-Parametri'!$B$31*MAX(0,IF(R98&lt;=0,0,(R98-S98)/R98)))</f>
        <v>23452.063039513196</v>
      </c>
      <c r="R99" s="10">
        <f>((R98-Q99+MAX(0,-(Q55-C99-D99)))*(1+B99))*(1-'P-Parametri'!$B$32)</f>
        <v>3.5900389775633809E-10</v>
      </c>
      <c r="S99" s="10">
        <f>IF(R98&lt;=0,S98,S98*(1-Q99/R98))+MAX(0,-(Q55-C99-D99))</f>
        <v>8.6916393834279826E-11</v>
      </c>
      <c r="T99" s="10">
        <f>MAX(0,(T55-C99-D99))/(1-'P-Parametri'!$B$31*MAX(0,IF(U98&lt;=0,0,(U98-V98)/U98)))</f>
        <v>23452.063039513196</v>
      </c>
      <c r="U99" s="10">
        <f>((U98-T99+MAX(0,-(T55-C99-D99)))*(1+B99))*(1-'P-Parametri'!$B$32)</f>
        <v>3.5900389775633809E-10</v>
      </c>
      <c r="V99" s="10">
        <f>IF(U98&lt;=0,V98,V98*(1-T99/U98))+MAX(0,-(T55-C99-D99))</f>
        <v>8.6916393834279826E-11</v>
      </c>
    </row>
    <row r="100" spans="1:22">
      <c r="A100" s="4" t="s">
        <v>410</v>
      </c>
      <c r="E100" s="10">
        <f>F99</f>
        <v>833115.23154921446</v>
      </c>
      <c r="H100" s="10">
        <f>I99</f>
        <v>432582.25373976107</v>
      </c>
      <c r="K100" s="10">
        <f>L99</f>
        <v>-1.4322759670903907E-9</v>
      </c>
      <c r="N100" s="10">
        <f>O99</f>
        <v>3.5900389775633809E-10</v>
      </c>
      <c r="Q100" s="10">
        <f>R99</f>
        <v>3.5900389775633809E-10</v>
      </c>
      <c r="T100" s="10">
        <f>U99</f>
        <v>3.5900389775633809E-10</v>
      </c>
    </row>
    <row r="101" spans="1:22">
      <c r="A101" s="5" t="s">
        <v>411</v>
      </c>
      <c r="B101" s="10">
        <f>IFERROR(T55-T100*(T55-Q55)/(T100-Q100),T55)</f>
        <v>35148.072088993271</v>
      </c>
    </row>
    <row r="104" spans="1:22">
      <c r="A104" s="2" t="s">
        <v>478</v>
      </c>
    </row>
    <row r="105" spans="1:22">
      <c r="A105" s="4" t="s">
        <v>268</v>
      </c>
      <c r="E105" s="19">
        <f>'1-Input'!$B$10*0.9</f>
        <v>26100</v>
      </c>
      <c r="H105" s="19">
        <f>'1-Input'!$B$10*1.05</f>
        <v>30450</v>
      </c>
      <c r="K105" s="10">
        <f>IFERROR(H105-H150*(H105-E105)/(H150-E150),H105)</f>
        <v>35468.710765114818</v>
      </c>
      <c r="N105" s="10">
        <f>IFERROR(K105-K150*(K105-H105)/(K150-H150),K105)</f>
        <v>35468.710765114847</v>
      </c>
      <c r="Q105" s="10">
        <f>IFERROR(N105-N150*(N105-K105)/(N150-K150),N105)</f>
        <v>35468.710765114862</v>
      </c>
      <c r="T105" s="10">
        <f>IFERROR(Q105-Q150*(Q105-N105)/(Q150-N150),Q105)</f>
        <v>35468.710765114854</v>
      </c>
    </row>
    <row r="106" spans="1:22">
      <c r="A106" s="15" t="s">
        <v>176</v>
      </c>
      <c r="B106" s="15" t="s">
        <v>177</v>
      </c>
      <c r="C106" s="15" t="s">
        <v>178</v>
      </c>
      <c r="D106" s="15" t="s">
        <v>179</v>
      </c>
      <c r="E106" s="15" t="s">
        <v>180</v>
      </c>
      <c r="F106" s="15" t="s">
        <v>181</v>
      </c>
      <c r="G106" s="15" t="s">
        <v>182</v>
      </c>
      <c r="H106" s="15" t="s">
        <v>180</v>
      </c>
      <c r="I106" s="15" t="s">
        <v>181</v>
      </c>
      <c r="J106" s="15" t="s">
        <v>182</v>
      </c>
      <c r="K106" s="15" t="s">
        <v>180</v>
      </c>
      <c r="L106" s="15" t="s">
        <v>181</v>
      </c>
      <c r="M106" s="15" t="s">
        <v>182</v>
      </c>
      <c r="N106" s="15" t="s">
        <v>180</v>
      </c>
      <c r="O106" s="15" t="s">
        <v>181</v>
      </c>
      <c r="P106" s="15" t="s">
        <v>182</v>
      </c>
      <c r="Q106" s="15" t="s">
        <v>180</v>
      </c>
      <c r="R106" s="15" t="s">
        <v>181</v>
      </c>
      <c r="S106" s="15" t="s">
        <v>182</v>
      </c>
      <c r="T106" s="15" t="s">
        <v>180</v>
      </c>
      <c r="U106" s="15" t="s">
        <v>181</v>
      </c>
      <c r="V106" s="15" t="s">
        <v>182</v>
      </c>
    </row>
    <row r="107" spans="1:22">
      <c r="A107" s="9">
        <f>0</f>
        <v>0</v>
      </c>
      <c r="E107" s="10">
        <f>0</f>
        <v>0</v>
      </c>
      <c r="F107" s="10">
        <f>'1-Input'!$B$8</f>
        <v>760000</v>
      </c>
      <c r="G107" s="10">
        <f>'1-Input'!$B$9</f>
        <v>586000</v>
      </c>
      <c r="H107" s="10">
        <f>0</f>
        <v>0</v>
      </c>
      <c r="I107" s="10">
        <f>'1-Input'!$B$8</f>
        <v>760000</v>
      </c>
      <c r="J107" s="10">
        <f>'1-Input'!$B$9</f>
        <v>586000</v>
      </c>
      <c r="K107" s="10">
        <f>0</f>
        <v>0</v>
      </c>
      <c r="L107" s="10">
        <f>'1-Input'!$B$8</f>
        <v>760000</v>
      </c>
      <c r="M107" s="10">
        <f>'1-Input'!$B$9</f>
        <v>586000</v>
      </c>
      <c r="N107" s="10">
        <f>0</f>
        <v>0</v>
      </c>
      <c r="O107" s="10">
        <f>'1-Input'!$B$8</f>
        <v>760000</v>
      </c>
      <c r="P107" s="10">
        <f>'1-Input'!$B$9</f>
        <v>586000</v>
      </c>
      <c r="Q107" s="10">
        <f>0</f>
        <v>0</v>
      </c>
      <c r="R107" s="10">
        <f>'1-Input'!$B$8</f>
        <v>760000</v>
      </c>
      <c r="S107" s="10">
        <f>'1-Input'!$B$9</f>
        <v>586000</v>
      </c>
      <c r="T107" s="10">
        <f>0</f>
        <v>0</v>
      </c>
      <c r="U107" s="10">
        <f>'1-Input'!$B$8</f>
        <v>760000</v>
      </c>
      <c r="V107" s="10">
        <f>'1-Input'!$B$9</f>
        <v>586000</v>
      </c>
    </row>
    <row r="108" spans="1:22">
      <c r="A108" s="9">
        <f t="shared" ref="A108:A149" si="2">A107+1</f>
        <v>1</v>
      </c>
      <c r="B108" s="12">
        <f>IF($A108='P-Parametri'!$B$47,'P-Parametri'!$B$34,IF($A108='P-Parametri'!$B$48,'P-Parametri'!$C$34,'P-Parametri'!$B$52))</f>
        <v>0.03</v>
      </c>
      <c r="C108" s="10">
        <f>IF($A108&lt;='1-Input'!$B$26,0,IF($A108='1-Input'!$B$26+1,('1-Input'!$B$23+'7-Rientro'!$D$10)*'1-Input'!$B$27,'1-Input'!$B$23+'7-Rientro'!$D$10))</f>
        <v>0</v>
      </c>
      <c r="D108" s="10">
        <f>IF(AND($A108&gt;=1,$A108&lt;1+'1-Input'!$B$12),'7-Rientro'!$C$10,0)</f>
        <v>11905.451600000002</v>
      </c>
      <c r="E108" s="10">
        <f>MAX(0,(E105-C108-D108))/(1-'P-Parametri'!$B$31*MAX(0,IF(F107&lt;=0,0,(F107-G107)/F107)))</f>
        <v>15092.977760367114</v>
      </c>
      <c r="F108" s="10">
        <f>((F107-E108+MAX(0,-(E105-C108-D108)))*(1+B108))*(1-'P-Parametri'!$B$32)</f>
        <v>765719.72444100829</v>
      </c>
      <c r="G108" s="10">
        <f>IF(F107&lt;=0,G107,G107*(1-E108/F107))+MAX(0,-(E105-C108-D108))</f>
        <v>574362.51977950637</v>
      </c>
      <c r="H108" s="10">
        <f>MAX(0,(H105-C108-D108))/(1-'P-Parametri'!$B$31*MAX(0,IF(I107&lt;=0,0,(I107-J107)/I107)))</f>
        <v>19718.306542056074</v>
      </c>
      <c r="I108" s="10">
        <f>((I107-H108+MAX(0,-(H105-C108-D108)))*(1+B108))*(1-'P-Parametri'!$B$32)</f>
        <v>760965.16397315892</v>
      </c>
      <c r="J108" s="10">
        <f>IF(I107&lt;=0,J107,J107*(1-H108/I107))+MAX(0,-(H105-C108-D108))</f>
        <v>570796.14785046736</v>
      </c>
      <c r="K108" s="10">
        <f>MAX(0,(K105-C108-D108))/(1-'P-Parametri'!$B$31*MAX(0,IF(L107&lt;=0,0,(L107-M107)/L107)))</f>
        <v>25054.671449839472</v>
      </c>
      <c r="L108" s="10">
        <f>((L107-K108+MAX(0,-(K105-C108-D108)))*(1+B108))*(1-'P-Parametri'!$B$32)</f>
        <v>755479.70102985203</v>
      </c>
      <c r="M108" s="10">
        <f>IF(L107&lt;=0,M107,M107*(1-K108/L107))+MAX(0,-(K105-C108-D108))</f>
        <v>566681.52964525542</v>
      </c>
      <c r="N108" s="10">
        <f>MAX(0,(N105-C108-D108))/(1-'P-Parametri'!$B$31*MAX(0,IF(O107&lt;=0,0,(O107-P107)/O107)))</f>
        <v>25054.671449839501</v>
      </c>
      <c r="O108" s="10">
        <f>((O107-N108+MAX(0,-(N105-C108-D108)))*(1+B108))*(1-'P-Parametri'!$B$32)</f>
        <v>755479.70102985203</v>
      </c>
      <c r="P108" s="10">
        <f>IF(O107&lt;=0,P107,P107*(1-N108/O107))+MAX(0,-(N105-C108-D108))</f>
        <v>566681.52964525542</v>
      </c>
      <c r="Q108" s="10">
        <f>MAX(0,(Q105-C108-D108))/(1-'P-Parametri'!$B$31*MAX(0,IF(R107&lt;=0,0,(R107-S107)/R107)))</f>
        <v>25054.671449839519</v>
      </c>
      <c r="R108" s="10">
        <f>((R107-Q108+MAX(0,-(Q105-C108-D108)))*(1+B108))*(1-'P-Parametri'!$B$32)</f>
        <v>755479.70102985203</v>
      </c>
      <c r="S108" s="10">
        <f>IF(R107&lt;=0,S107,S107*(1-Q108/R107))+MAX(0,-(Q105-C108-D108))</f>
        <v>566681.5296452553</v>
      </c>
      <c r="T108" s="10">
        <f>MAX(0,(T105-C108-D108))/(1-'P-Parametri'!$B$31*MAX(0,IF(U107&lt;=0,0,(U107-V107)/U107)))</f>
        <v>25054.671449839512</v>
      </c>
      <c r="U108" s="10">
        <f>((U107-T108+MAX(0,-(T105-C108-D108)))*(1+B108))*(1-'P-Parametri'!$B$32)</f>
        <v>755479.70102985203</v>
      </c>
      <c r="V108" s="10">
        <f>IF(U107&lt;=0,V107,V107*(1-T108/U107))+MAX(0,-(T105-C108-D108))</f>
        <v>566681.5296452553</v>
      </c>
    </row>
    <row r="109" spans="1:22">
      <c r="A109" s="9">
        <f t="shared" si="2"/>
        <v>2</v>
      </c>
      <c r="B109" s="12">
        <f>IF($A109='P-Parametri'!$B$47,'P-Parametri'!$B$34,IF($A109='P-Parametri'!$B$48,'P-Parametri'!$C$34,'P-Parametri'!$B$52))</f>
        <v>0.03</v>
      </c>
      <c r="C109" s="10">
        <f>IF($A109&lt;='1-Input'!$B$26,0,IF($A109='1-Input'!$B$26+1,('1-Input'!$B$23+'7-Rientro'!$D$10)*'1-Input'!$B$27,'1-Input'!$B$23+'7-Rientro'!$D$10))</f>
        <v>0</v>
      </c>
      <c r="D109" s="10">
        <f>IF(AND($A109&gt;=1,$A109&lt;1+'1-Input'!$B$12),'7-Rientro'!$C$10,0)</f>
        <v>11905.451600000002</v>
      </c>
      <c r="E109" s="10">
        <f>MAX(0,(E105-C109-D109))/(1-'P-Parametri'!$B$31*MAX(0,IF(F108&lt;=0,0,(F108-G108)/F108)))</f>
        <v>15180.934244029475</v>
      </c>
      <c r="F109" s="10">
        <f>((F108-E109+MAX(0,-(E105-C109-D109)))*(1+B109))*(1-'P-Parametri'!$B$32)</f>
        <v>771508.84399508242</v>
      </c>
      <c r="G109" s="10">
        <f>IF(F108&lt;=0,G108,G108*(1-E109/F108))+MAX(0,-(E105-C109-D109))</f>
        <v>562975.37724328262</v>
      </c>
      <c r="H109" s="10">
        <f>MAX(0,(H105-C109-D109))/(1-'P-Parametri'!$B$31*MAX(0,IF(I108&lt;=0,0,(I108-J108)/I108)))</f>
        <v>19833.2177898398</v>
      </c>
      <c r="I109" s="10">
        <f>((I108-H109+MAX(0,-(H105-C109-D109)))*(1+B109))*(1-'P-Parametri'!$B$32)</f>
        <v>761839.17275968101</v>
      </c>
      <c r="J109" s="10">
        <f>IF(I108&lt;=0,J108,J108*(1-H109/I108))+MAX(0,-(H105-C109-D109))</f>
        <v>555919.35079078062</v>
      </c>
      <c r="K109" s="10">
        <f>MAX(0,(K105-C109-D109))/(1-'P-Parametri'!$B$31*MAX(0,IF(L108&lt;=0,0,(L108-M108)/L108)))</f>
        <v>25200.681126328258</v>
      </c>
      <c r="L109" s="10">
        <f>((L108-K109+MAX(0,-(K105-C109-D109)))*(1+B109))*(1-'P-Parametri'!$B$32)</f>
        <v>750683.01571962819</v>
      </c>
      <c r="M109" s="10">
        <f>IF(L108&lt;=0,M108,M108*(1-K109/L108))+MAX(0,-(K105-C109-D109))</f>
        <v>547778.62529282493</v>
      </c>
      <c r="N109" s="10">
        <f>MAX(0,(N105-C109-D109))/(1-'P-Parametri'!$B$31*MAX(0,IF(O108&lt;=0,0,(O108-P108)/O108)))</f>
        <v>25200.681126328291</v>
      </c>
      <c r="O109" s="10">
        <f>((O108-N109+MAX(0,-(N105-C109-D109)))*(1+B109))*(1-'P-Parametri'!$B$32)</f>
        <v>750683.01571962819</v>
      </c>
      <c r="P109" s="10">
        <f>IF(O108&lt;=0,P108,P108*(1-N109/O108))+MAX(0,-(N105-C109-D109))</f>
        <v>547778.62529282493</v>
      </c>
      <c r="Q109" s="10">
        <f>MAX(0,(Q105-C109-D109))/(1-'P-Parametri'!$B$31*MAX(0,IF(R108&lt;=0,0,(R108-S108)/R108)))</f>
        <v>25200.681126328305</v>
      </c>
      <c r="R109" s="10">
        <f>((R108-Q109+MAX(0,-(Q105-C109-D109)))*(1+B109))*(1-'P-Parametri'!$B$32)</f>
        <v>750683.01571962819</v>
      </c>
      <c r="S109" s="10">
        <f>IF(R108&lt;=0,S108,S108*(1-Q109/R108))+MAX(0,-(Q105-C109-D109))</f>
        <v>547778.62529282481</v>
      </c>
      <c r="T109" s="10">
        <f>MAX(0,(T105-C109-D109))/(1-'P-Parametri'!$B$31*MAX(0,IF(U108&lt;=0,0,(U108-V108)/U108)))</f>
        <v>25200.681126328298</v>
      </c>
      <c r="U109" s="10">
        <f>((U108-T109+MAX(0,-(T105-C109-D109)))*(1+B109))*(1-'P-Parametri'!$B$32)</f>
        <v>750683.01571962819</v>
      </c>
      <c r="V109" s="10">
        <f>IF(U108&lt;=0,V108,V108*(1-T109/U108))+MAX(0,-(T105-C109-D109))</f>
        <v>547778.62529282481</v>
      </c>
    </row>
    <row r="110" spans="1:22">
      <c r="A110" s="9">
        <f t="shared" si="2"/>
        <v>3</v>
      </c>
      <c r="B110" s="12">
        <f>IF($A110='P-Parametri'!$B$47,'P-Parametri'!$B$34,IF($A110='P-Parametri'!$B$48,'P-Parametri'!$C$34,'P-Parametri'!$B$52))</f>
        <v>0.03</v>
      </c>
      <c r="C110" s="10">
        <f>IF($A110&lt;='1-Input'!$B$26,0,IF($A110='1-Input'!$B$26+1,('1-Input'!$B$23+'7-Rientro'!$D$10)*'1-Input'!$B$27,'1-Input'!$B$23+'7-Rientro'!$D$10))</f>
        <v>0</v>
      </c>
      <c r="D110" s="10">
        <f>IF(AND($A110&gt;=1,$A110&lt;1+'1-Input'!$B$12),'7-Rientro'!$C$10,0)</f>
        <v>11905.451600000002</v>
      </c>
      <c r="E110" s="10">
        <f>MAX(0,(E105-C110-D110))/(1-'P-Parametri'!$B$31*MAX(0,IF(F109&lt;=0,0,(F109-G109)/F109)))</f>
        <v>15267.48936882913</v>
      </c>
      <c r="F110" s="10">
        <f>((F109-E110+MAX(0,-(E105-C110-D110)))*(1+B110))*(1-'P-Parametri'!$B$32)</f>
        <v>777370.73807451082</v>
      </c>
      <c r="G110" s="10">
        <f>IF(F109&lt;=0,G109,G109*(1-E110/F109))+MAX(0,-(E105-C110-D110))</f>
        <v>551834.58390841167</v>
      </c>
      <c r="H110" s="10">
        <f>MAX(0,(H105-C110-D110))/(1-'P-Parametri'!$B$31*MAX(0,IF(I109&lt;=0,0,(I109-J109)/I109)))</f>
        <v>19946.298224375867</v>
      </c>
      <c r="I110" s="10">
        <f>((I109-H110+MAX(0,-(H105-C110-D110)))*(1+B110))*(1-'P-Parametri'!$B$32)</f>
        <v>762621.36144982162</v>
      </c>
      <c r="J110" s="10">
        <f>IF(I109&lt;=0,J109,J109*(1-H110/I109))+MAX(0,-(H105-C110-D110))</f>
        <v>541364.39804477349</v>
      </c>
      <c r="K110" s="10">
        <f>MAX(0,(K105-C110-D110))/(1-'P-Parametri'!$B$31*MAX(0,IF(L109&lt;=0,0,(L109-M109)/L109)))</f>
        <v>25344.364516616541</v>
      </c>
      <c r="L110" s="10">
        <f>((L109-K110+MAX(0,-(K105-C110-D110)))*(1+B110))*(1-'P-Parametri'!$B$32)</f>
        <v>745604.61311762372</v>
      </c>
      <c r="M110" s="10">
        <f>IF(L109&lt;=0,M109,M109*(1-K110/L109))+MAX(0,-(K105-C110-D110))</f>
        <v>529284.66597429197</v>
      </c>
      <c r="N110" s="10">
        <f>MAX(0,(N105-C110-D110))/(1-'P-Parametri'!$B$31*MAX(0,IF(O109&lt;=0,0,(O109-P109)/O109)))</f>
        <v>25344.364516616573</v>
      </c>
      <c r="O110" s="10">
        <f>((O109-N110+MAX(0,-(N105-C110-D110)))*(1+B110))*(1-'P-Parametri'!$B$32)</f>
        <v>745604.61311762372</v>
      </c>
      <c r="P110" s="10">
        <f>IF(O109&lt;=0,P109,P109*(1-N110/O109))+MAX(0,-(N105-C110-D110))</f>
        <v>529284.66597429197</v>
      </c>
      <c r="Q110" s="10">
        <f>MAX(0,(Q105-C110-D110))/(1-'P-Parametri'!$B$31*MAX(0,IF(R109&lt;=0,0,(R109-S109)/R109)))</f>
        <v>25344.364516616592</v>
      </c>
      <c r="R110" s="10">
        <f>((R109-Q110+MAX(0,-(Q105-C110-D110)))*(1+B110))*(1-'P-Parametri'!$B$32)</f>
        <v>745604.61311762372</v>
      </c>
      <c r="S110" s="10">
        <f>IF(R109&lt;=0,S109,S109*(1-Q110/R109))+MAX(0,-(Q105-C110-D110))</f>
        <v>529284.66597429186</v>
      </c>
      <c r="T110" s="10">
        <f>MAX(0,(T105-C110-D110))/(1-'P-Parametri'!$B$31*MAX(0,IF(U109&lt;=0,0,(U109-V109)/U109)))</f>
        <v>25344.364516616584</v>
      </c>
      <c r="U110" s="10">
        <f>((U109-T110+MAX(0,-(T105-C110-D110)))*(1+B110))*(1-'P-Parametri'!$B$32)</f>
        <v>745604.61311762372</v>
      </c>
      <c r="V110" s="10">
        <f>IF(U109&lt;=0,V109,V109*(1-T110/U109))+MAX(0,-(T105-C110-D110))</f>
        <v>529284.66597429186</v>
      </c>
    </row>
    <row r="111" spans="1:22">
      <c r="A111" s="9">
        <f t="shared" si="2"/>
        <v>4</v>
      </c>
      <c r="B111" s="12">
        <f>IF($A111='P-Parametri'!$B$47,'P-Parametri'!$B$34,IF($A111='P-Parametri'!$B$48,'P-Parametri'!$C$34,'P-Parametri'!$B$52))</f>
        <v>0.03</v>
      </c>
      <c r="C111" s="10">
        <f>IF($A111&lt;='1-Input'!$B$26,0,IF($A111='1-Input'!$B$26+1,('1-Input'!$B$23+'7-Rientro'!$D$10)*'1-Input'!$B$27,'1-Input'!$B$23+'7-Rientro'!$D$10))</f>
        <v>0</v>
      </c>
      <c r="D111" s="10">
        <f>IF(AND($A111&gt;=1,$A111&lt;1+'1-Input'!$B$12),'7-Rientro'!$C$10,0)</f>
        <v>11905.451600000002</v>
      </c>
      <c r="E111" s="10">
        <f>MAX(0,(E105-C111-D111))/(1-'P-Parametri'!$B$31*MAX(0,IF(F110&lt;=0,0,(F110-G110)/F110)))</f>
        <v>15352.64428177132</v>
      </c>
      <c r="F111" s="10">
        <f>((F110-E111+MAX(0,-(E105-C111-D111)))*(1+B111))*(1-'P-Parametri'!$B$32)</f>
        <v>783308.87933330878</v>
      </c>
      <c r="G111" s="10">
        <f>IF(F110&lt;=0,G110,G110*(1-E111/F110))+MAX(0,-(E105-C111-D111))</f>
        <v>540936.15455653006</v>
      </c>
      <c r="H111" s="10">
        <f>MAX(0,(H105-C111-D111))/(1-'P-Parametri'!$B$31*MAX(0,IF(I110&lt;=0,0,(I110-J110)/I110)))</f>
        <v>20057.549344175786</v>
      </c>
      <c r="I111" s="10">
        <f>((I110-H111+MAX(0,-(H105-C111-D111)))*(1+B111))*(1-'P-Parametri'!$B$32)</f>
        <v>763311.04501587758</v>
      </c>
      <c r="J111" s="10">
        <f>IF(I110&lt;=0,J110,J110*(1-H111/I110))+MAX(0,-(H105-C111-D111))</f>
        <v>527126.08310127386</v>
      </c>
      <c r="K111" s="10">
        <f>MAX(0,(K105-C111-D111))/(1-'P-Parametri'!$B$31*MAX(0,IF(L110&lt;=0,0,(L110-M110)/L110)))</f>
        <v>25485.723524757974</v>
      </c>
      <c r="L111" s="10">
        <f>((L110-K111+MAX(0,-(K105-C111-D111)))*(1+B111))*(1-'P-Parametri'!$B$32)</f>
        <v>740239.0113680904</v>
      </c>
      <c r="M111" s="10">
        <f>IF(L110&lt;=0,M110,M110*(1-K111/L110))+MAX(0,-(K105-C111-D111))</f>
        <v>511193.03614046925</v>
      </c>
      <c r="N111" s="10">
        <f>MAX(0,(N105-C111-D111))/(1-'P-Parametri'!$B$31*MAX(0,IF(O110&lt;=0,0,(O110-P110)/O110)))</f>
        <v>25485.723524758003</v>
      </c>
      <c r="O111" s="10">
        <f>((O110-N111+MAX(0,-(N105-C111-D111)))*(1+B111))*(1-'P-Parametri'!$B$32)</f>
        <v>740239.0113680904</v>
      </c>
      <c r="P111" s="10">
        <f>IF(O110&lt;=0,P110,P110*(1-N111/O110))+MAX(0,-(N105-C111-D111))</f>
        <v>511193.03614046919</v>
      </c>
      <c r="Q111" s="10">
        <f>MAX(0,(Q105-C111-D111))/(1-'P-Parametri'!$B$31*MAX(0,IF(R110&lt;=0,0,(R110-S110)/R110)))</f>
        <v>25485.723524758021</v>
      </c>
      <c r="R111" s="10">
        <f>((R110-Q111+MAX(0,-(Q105-C111-D111)))*(1+B111))*(1-'P-Parametri'!$B$32)</f>
        <v>740239.0113680904</v>
      </c>
      <c r="S111" s="10">
        <f>IF(R110&lt;=0,S110,S110*(1-Q111/R110))+MAX(0,-(Q105-C111-D111))</f>
        <v>511193.03614046908</v>
      </c>
      <c r="T111" s="10">
        <f>MAX(0,(T105-C111-D111))/(1-'P-Parametri'!$B$31*MAX(0,IF(U110&lt;=0,0,(U110-V110)/U110)))</f>
        <v>25485.72352475801</v>
      </c>
      <c r="U111" s="10">
        <f>((U110-T111+MAX(0,-(T105-C111-D111)))*(1+B111))*(1-'P-Parametri'!$B$32)</f>
        <v>740239.0113680904</v>
      </c>
      <c r="V111" s="10">
        <f>IF(U110&lt;=0,V110,V110*(1-T111/U110))+MAX(0,-(T105-C111-D111))</f>
        <v>511193.03614046908</v>
      </c>
    </row>
    <row r="112" spans="1:22">
      <c r="A112" s="9">
        <f t="shared" si="2"/>
        <v>5</v>
      </c>
      <c r="B112" s="12">
        <f>IF($A112='P-Parametri'!$B$47,'P-Parametri'!$B$34,IF($A112='P-Parametri'!$B$48,'P-Parametri'!$C$34,'P-Parametri'!$B$52))</f>
        <v>0.03</v>
      </c>
      <c r="C112" s="10">
        <f>IF($A112&lt;='1-Input'!$B$26,0,IF($A112='1-Input'!$B$26+1,('1-Input'!$B$23+'7-Rientro'!$D$10)*'1-Input'!$B$27,'1-Input'!$B$23+'7-Rientro'!$D$10))</f>
        <v>0</v>
      </c>
      <c r="D112" s="10">
        <f>IF(AND($A112&gt;=1,$A112&lt;1+'1-Input'!$B$12),'7-Rientro'!$C$10,0)</f>
        <v>11905.451600000002</v>
      </c>
      <c r="E112" s="10">
        <f>MAX(0,(E105-C112-D112))/(1-'P-Parametri'!$B$31*MAX(0,IF(F111&lt;=0,0,(F111-G111)/F111)))</f>
        <v>15436.401138953735</v>
      </c>
      <c r="F112" s="10">
        <f>((F111-E112+MAX(0,-(E105-C112-D112)))*(1+B112))*(1-'P-Parametri'!$B$32)</f>
        <v>789326.83523510536</v>
      </c>
      <c r="G112" s="10">
        <f>IF(F111&lt;=0,G111,G111*(1-E112/F111))+MAX(0,-(E105-C112-D112))</f>
        <v>530276.11010585993</v>
      </c>
      <c r="H112" s="10">
        <f>MAX(0,(H105-C112-D112))/(1-'P-Parametri'!$B$31*MAX(0,IF(I111&lt;=0,0,(I111-J111)/I111)))</f>
        <v>20166.973966085647</v>
      </c>
      <c r="I112" s="10">
        <f>((I111-H112+MAX(0,-(H105-C112-D112)))*(1+B112))*(1-'P-Parametri'!$B$32)</f>
        <v>763907.51639492309</v>
      </c>
      <c r="J112" s="10">
        <f>IF(I111&lt;=0,J111,J111*(1-H112/I111))+MAX(0,-(H105-C112-D112))</f>
        <v>513199.20746628684</v>
      </c>
      <c r="K112" s="10">
        <f>MAX(0,(K105-C112-D112))/(1-'P-Parametri'!$B$31*MAX(0,IF(L111&lt;=0,0,(L111-M111)/L111)))</f>
        <v>25624.76172992164</v>
      </c>
      <c r="L112" s="10">
        <f>((L111-K112+MAX(0,-(K105-C112-D112)))*(1+B112))*(1-'P-Parametri'!$B$32)</f>
        <v>734580.5717730592</v>
      </c>
      <c r="M112" s="10">
        <f>IF(L111&lt;=0,M111,M111*(1-K112/L111))+MAX(0,-(K105-C112-D112))</f>
        <v>493497.1304290354</v>
      </c>
      <c r="N112" s="10">
        <f>MAX(0,(N105-C112-D112))/(1-'P-Parametri'!$B$31*MAX(0,IF(O111&lt;=0,0,(O111-P111)/O111)))</f>
        <v>25624.761729921673</v>
      </c>
      <c r="O112" s="10">
        <f>((O111-N112+MAX(0,-(N105-C112-D112)))*(1+B112))*(1-'P-Parametri'!$B$32)</f>
        <v>734580.5717730592</v>
      </c>
      <c r="P112" s="10">
        <f>IF(O111&lt;=0,P111,P111*(1-N112/O111))+MAX(0,-(N105-C112-D112))</f>
        <v>493497.13042903534</v>
      </c>
      <c r="Q112" s="10">
        <f>MAX(0,(Q105-C112-D112))/(1-'P-Parametri'!$B$31*MAX(0,IF(R111&lt;=0,0,(R111-S111)/R111)))</f>
        <v>25624.761729921691</v>
      </c>
      <c r="R112" s="10">
        <f>((R111-Q112+MAX(0,-(Q105-C112-D112)))*(1+B112))*(1-'P-Parametri'!$B$32)</f>
        <v>734580.5717730592</v>
      </c>
      <c r="S112" s="10">
        <f>IF(R111&lt;=0,S111,S111*(1-Q112/R111))+MAX(0,-(Q105-C112-D112))</f>
        <v>493497.13042903517</v>
      </c>
      <c r="T112" s="10">
        <f>MAX(0,(T105-C112-D112))/(1-'P-Parametri'!$B$31*MAX(0,IF(U111&lt;=0,0,(U111-V111)/U111)))</f>
        <v>25624.761729921684</v>
      </c>
      <c r="U112" s="10">
        <f>((U111-T112+MAX(0,-(T105-C112-D112)))*(1+B112))*(1-'P-Parametri'!$B$32)</f>
        <v>734580.5717730592</v>
      </c>
      <c r="V112" s="10">
        <f>IF(U111&lt;=0,V111,V111*(1-T112/U111))+MAX(0,-(T105-C112-D112))</f>
        <v>493497.13042903523</v>
      </c>
    </row>
    <row r="113" spans="1:22">
      <c r="A113" s="9">
        <f t="shared" si="2"/>
        <v>6</v>
      </c>
      <c r="B113" s="12">
        <f>IF($A113='P-Parametri'!$B$47,'P-Parametri'!$B$34,IF($A113='P-Parametri'!$B$48,'P-Parametri'!$C$34,'P-Parametri'!$B$52))</f>
        <v>0.03</v>
      </c>
      <c r="C113" s="10">
        <f>IF($A113&lt;='1-Input'!$B$26,0,IF($A113='1-Input'!$B$26+1,('1-Input'!$B$23+'7-Rientro'!$D$10)*'1-Input'!$B$27,'1-Input'!$B$23+'7-Rientro'!$D$10))</f>
        <v>0</v>
      </c>
      <c r="D113" s="10">
        <f>IF(AND($A113&gt;=1,$A113&lt;1+'1-Input'!$B$12),'7-Rientro'!$C$10,0)</f>
        <v>0</v>
      </c>
      <c r="E113" s="10">
        <f>MAX(0,(E105-C113-D113))/(1-'P-Parametri'!$B$31*MAX(0,IF(F112&lt;=0,0,(F112-G112)/F112)))</f>
        <v>28534.87865347787</v>
      </c>
      <c r="F113" s="10">
        <f>((F112-E113+MAX(0,-(E105-C113-D113)))*(1+B113))*(1-'P-Parametri'!$B$32)</f>
        <v>782048.48384851823</v>
      </c>
      <c r="G113" s="10">
        <f>IF(F112&lt;=0,G112,G112*(1-E113/F112))+MAX(0,-(E105-C113-D113))</f>
        <v>511106.14935037389</v>
      </c>
      <c r="H113" s="10">
        <f>MAX(0,(H105-C113-D113))/(1-'P-Parametri'!$B$31*MAX(0,IF(I112&lt;=0,0,(I112-J112)/I112)))</f>
        <v>33290.691762390845</v>
      </c>
      <c r="I113" s="10">
        <f>((I112-H113+MAX(0,-(H105-C113-D113)))*(1+B113))*(1-'P-Parametri'!$B$32)</f>
        <v>751030.25871276518</v>
      </c>
      <c r="J113" s="10">
        <f>IF(I112&lt;=0,J112,J112*(1-H113/I112))+MAX(0,-(H105-C113-D113))</f>
        <v>490834.25325155311</v>
      </c>
      <c r="K113" s="10">
        <f>MAX(0,(K105-C113-D113))/(1-'P-Parametri'!$B$31*MAX(0,IF(L112&lt;=0,0,(L112-M112)/L112)))</f>
        <v>38777.599911028941</v>
      </c>
      <c r="L113" s="10">
        <f>((L112-K113+MAX(0,-(K105-C113-D113)))*(1+B113))*(1-'P-Parametri'!$B$32)</f>
        <v>715243.70689585537</v>
      </c>
      <c r="M113" s="10">
        <f>IF(L112&lt;=0,M112,M112*(1-K113/L112))+MAX(0,-(K105-C113-D113))</f>
        <v>467446.0272330608</v>
      </c>
      <c r="N113" s="10">
        <f>MAX(0,(N105-C113-D113))/(1-'P-Parametri'!$B$31*MAX(0,IF(O112&lt;=0,0,(O112-P112)/O112)))</f>
        <v>38777.599911028978</v>
      </c>
      <c r="O113" s="10">
        <f>((O112-N113+MAX(0,-(N105-C113-D113)))*(1+B113))*(1-'P-Parametri'!$B$32)</f>
        <v>715243.70689585537</v>
      </c>
      <c r="P113" s="10">
        <f>IF(O112&lt;=0,P112,P112*(1-N113/O112))+MAX(0,-(N105-C113-D113))</f>
        <v>467446.02723306074</v>
      </c>
      <c r="Q113" s="10">
        <f>MAX(0,(Q105-C113-D113))/(1-'P-Parametri'!$B$31*MAX(0,IF(R112&lt;=0,0,(R112-S112)/R112)))</f>
        <v>38777.599911028999</v>
      </c>
      <c r="R113" s="10">
        <f>((R112-Q113+MAX(0,-(Q105-C113-D113)))*(1+B113))*(1-'P-Parametri'!$B$32)</f>
        <v>715243.70689585537</v>
      </c>
      <c r="S113" s="10">
        <f>IF(R112&lt;=0,S112,S112*(1-Q113/R112))+MAX(0,-(Q105-C113-D113))</f>
        <v>467446.02723306057</v>
      </c>
      <c r="T113" s="10">
        <f>MAX(0,(T105-C113-D113))/(1-'P-Parametri'!$B$31*MAX(0,IF(U112&lt;=0,0,(U112-V112)/U112)))</f>
        <v>38777.599911028985</v>
      </c>
      <c r="U113" s="10">
        <f>((U112-T113+MAX(0,-(T105-C113-D113)))*(1+B113))*(1-'P-Parametri'!$B$32)</f>
        <v>715243.70689585537</v>
      </c>
      <c r="V113" s="10">
        <f>IF(U112&lt;=0,V112,V112*(1-T113/U112))+MAX(0,-(T105-C113-D113))</f>
        <v>467446.02723306062</v>
      </c>
    </row>
    <row r="114" spans="1:22">
      <c r="A114" s="9">
        <f t="shared" si="2"/>
        <v>7</v>
      </c>
      <c r="B114" s="12">
        <f>IF($A114='P-Parametri'!$B$47,'P-Parametri'!$B$34,IF($A114='P-Parametri'!$B$48,'P-Parametri'!$C$34,'P-Parametri'!$B$52))</f>
        <v>0.03</v>
      </c>
      <c r="C114" s="10">
        <f>IF($A114&lt;='1-Input'!$B$26,0,IF($A114='1-Input'!$B$26+1,('1-Input'!$B$23+'7-Rientro'!$D$10)*'1-Input'!$B$27,'1-Input'!$B$23+'7-Rientro'!$D$10))</f>
        <v>0</v>
      </c>
      <c r="D114" s="10">
        <f>IF(AND($A114&gt;=1,$A114&lt;1+'1-Input'!$B$12),'7-Rientro'!$C$10,0)</f>
        <v>0</v>
      </c>
      <c r="E114" s="10">
        <f>MAX(0,(E105-C114-D114))/(1-'P-Parametri'!$B$31*MAX(0,IF(F113&lt;=0,0,(F113-G113)/F113)))</f>
        <v>28683.762926466195</v>
      </c>
      <c r="F114" s="10">
        <f>((F113-E114+MAX(0,-(E105-C114-D114)))*(1+B114))*(1-'P-Parametri'!$B$32)</f>
        <v>774413.7312246142</v>
      </c>
      <c r="G114" s="10">
        <f>IF(F113&lt;=0,G113,G113*(1-E114/F113))+MAX(0,-(E105-C114-D114))</f>
        <v>492359.9361410854</v>
      </c>
      <c r="H114" s="10">
        <f>MAX(0,(H105-C114-D114))/(1-'P-Parametri'!$B$31*MAX(0,IF(I113&lt;=0,0,(I113-J113)/I113)))</f>
        <v>33464.390080877231</v>
      </c>
      <c r="I114" s="10">
        <f>((I113-H114+MAX(0,-(H105-C114-D114)))*(1+B114))*(1-'P-Parametri'!$B$32)</f>
        <v>737614.65900146298</v>
      </c>
      <c r="J114" s="10">
        <f>IF(I113&lt;=0,J113,J113*(1-H114/I113))+MAX(0,-(H105-C114-D114))</f>
        <v>468963.67117404984</v>
      </c>
      <c r="K114" s="10">
        <f>MAX(0,(K105-C114-D114))/(1-'P-Parametri'!$B$31*MAX(0,IF(L113&lt;=0,0,(L113-M113)/L113)))</f>
        <v>38979.926854174431</v>
      </c>
      <c r="L114" s="10">
        <f>((L113-K114+MAX(0,-(K105-C114-D114)))*(1+B114))*(1-'P-Parametri'!$B$32)</f>
        <v>695158.59005604556</v>
      </c>
      <c r="M114" s="10">
        <f>IF(L113&lt;=0,M113,M113*(1-K114/L113))+MAX(0,-(K105-C114-D114))</f>
        <v>441970.77764450031</v>
      </c>
      <c r="N114" s="10">
        <f>MAX(0,(N105-C114-D114))/(1-'P-Parametri'!$B$31*MAX(0,IF(O113&lt;=0,0,(O113-P113)/O113)))</f>
        <v>38979.926854174468</v>
      </c>
      <c r="O114" s="10">
        <f>((O113-N114+MAX(0,-(N105-C114-D114)))*(1+B114))*(1-'P-Parametri'!$B$32)</f>
        <v>695158.59005604556</v>
      </c>
      <c r="P114" s="10">
        <f>IF(O113&lt;=0,P113,P113*(1-N114/O113))+MAX(0,-(N105-C114-D114))</f>
        <v>441970.77764450019</v>
      </c>
      <c r="Q114" s="10">
        <f>MAX(0,(Q105-C114-D114))/(1-'P-Parametri'!$B$31*MAX(0,IF(R113&lt;=0,0,(R113-S113)/R113)))</f>
        <v>38979.92685417449</v>
      </c>
      <c r="R114" s="10">
        <f>((R113-Q114+MAX(0,-(Q105-C114-D114)))*(1+B114))*(1-'P-Parametri'!$B$32)</f>
        <v>695158.59005604556</v>
      </c>
      <c r="S114" s="10">
        <f>IF(R113&lt;=0,S113,S113*(1-Q114/R113))+MAX(0,-(Q105-C114-D114))</f>
        <v>441970.77764450002</v>
      </c>
      <c r="T114" s="10">
        <f>MAX(0,(T105-C114-D114))/(1-'P-Parametri'!$B$31*MAX(0,IF(U113&lt;=0,0,(U113-V113)/U113)))</f>
        <v>38979.926854174482</v>
      </c>
      <c r="U114" s="10">
        <f>((U113-T114+MAX(0,-(T105-C114-D114)))*(1+B114))*(1-'P-Parametri'!$B$32)</f>
        <v>695158.59005604556</v>
      </c>
      <c r="V114" s="10">
        <f>IF(U113&lt;=0,V113,V113*(1-T114/U113))+MAX(0,-(T105-C114-D114))</f>
        <v>441970.77764450008</v>
      </c>
    </row>
    <row r="115" spans="1:22">
      <c r="A115" s="9">
        <f t="shared" si="2"/>
        <v>8</v>
      </c>
      <c r="B115" s="12">
        <f>IF($A115='P-Parametri'!$B$47,'P-Parametri'!$B$34,IF($A115='P-Parametri'!$B$48,'P-Parametri'!$C$34,'P-Parametri'!$B$52))</f>
        <v>0.03</v>
      </c>
      <c r="C115" s="10">
        <f>IF($A115&lt;='1-Input'!$B$26,0,IF($A115='1-Input'!$B$26+1,('1-Input'!$B$23+'7-Rientro'!$D$10)*'1-Input'!$B$27,'1-Input'!$B$23+'7-Rientro'!$D$10))</f>
        <v>0</v>
      </c>
      <c r="D115" s="10">
        <f>IF(AND($A115&gt;=1,$A115&lt;1+'1-Input'!$B$12),'7-Rientro'!$C$10,0)</f>
        <v>0</v>
      </c>
      <c r="E115" s="10">
        <f>MAX(0,(E105-C115-D115))/(1-'P-Parametri'!$B$31*MAX(0,IF(F114&lt;=0,0,(F114-G114)/F114)))</f>
        <v>28830.098920193406</v>
      </c>
      <c r="F115" s="10">
        <f>((F114-E115+MAX(0,-(E105-C115-D115)))*(1+B115))*(1-'P-Parametri'!$B$32)</f>
        <v>766415.23899100639</v>
      </c>
      <c r="G115" s="10">
        <f>IF(F114&lt;=0,G114,G114*(1-E115/F114))+MAX(0,-(E105-C115-D115))</f>
        <v>474030.2176831743</v>
      </c>
      <c r="H115" s="10">
        <f>MAX(0,(H105-C115-D115))/(1-'P-Parametri'!$B$31*MAX(0,IF(I114&lt;=0,0,(I114-J114)/I114)))</f>
        <v>33635.115406892306</v>
      </c>
      <c r="I115" s="10">
        <f>((I114-H115+MAX(0,-(H105-C115-D115)))*(1+B115))*(1-'P-Parametri'!$B$32)</f>
        <v>723648.73204260296</v>
      </c>
      <c r="J115" s="10">
        <f>IF(I114&lt;=0,J114,J114*(1-H115/I114))+MAX(0,-(H105-C115-D115))</f>
        <v>447578.99963982025</v>
      </c>
      <c r="K115" s="10">
        <f>MAX(0,(K105-C115-D115))/(1-'P-Parametri'!$B$31*MAX(0,IF(L114&lt;=0,0,(L114-M114)/L114)))</f>
        <v>39178.790801915282</v>
      </c>
      <c r="L115" s="10">
        <f>((L114-K115+MAX(0,-(K105-C115-D115)))*(1+B115))*(1-'P-Parametri'!$B$32)</f>
        <v>674307.87484529067</v>
      </c>
      <c r="M115" s="10">
        <f>IF(L114&lt;=0,M114,M114*(1-K115/L114))+MAX(0,-(K105-C115-D115))</f>
        <v>417061.52544566372</v>
      </c>
      <c r="N115" s="10">
        <f>MAX(0,(N105-C115-D115))/(1-'P-Parametri'!$B$31*MAX(0,IF(O114&lt;=0,0,(O114-P114)/O114)))</f>
        <v>39178.790801915311</v>
      </c>
      <c r="O115" s="10">
        <f>((O114-N115+MAX(0,-(N105-C115-D115)))*(1+B115))*(1-'P-Parametri'!$B$32)</f>
        <v>674307.87484529056</v>
      </c>
      <c r="P115" s="10">
        <f>IF(O114&lt;=0,P114,P114*(1-N115/O114))+MAX(0,-(N105-C115-D115))</f>
        <v>417061.5254456636</v>
      </c>
      <c r="Q115" s="10">
        <f>MAX(0,(Q105-C115-D115))/(1-'P-Parametri'!$B$31*MAX(0,IF(R114&lt;=0,0,(R114-S114)/R114)))</f>
        <v>39178.790801915333</v>
      </c>
      <c r="R115" s="10">
        <f>((R114-Q115+MAX(0,-(Q105-C115-D115)))*(1+B115))*(1-'P-Parametri'!$B$32)</f>
        <v>674307.87484529056</v>
      </c>
      <c r="S115" s="10">
        <f>IF(R114&lt;=0,S114,S114*(1-Q115/R114))+MAX(0,-(Q105-C115-D115))</f>
        <v>417061.52544566337</v>
      </c>
      <c r="T115" s="10">
        <f>MAX(0,(T105-C115-D115))/(1-'P-Parametri'!$B$31*MAX(0,IF(U114&lt;=0,0,(U114-V114)/U114)))</f>
        <v>39178.790801915318</v>
      </c>
      <c r="U115" s="10">
        <f>((U114-T115+MAX(0,-(T105-C115-D115)))*(1+B115))*(1-'P-Parametri'!$B$32)</f>
        <v>674307.87484529056</v>
      </c>
      <c r="V115" s="10">
        <f>IF(U114&lt;=0,V114,V114*(1-T115/U114))+MAX(0,-(T105-C115-D115))</f>
        <v>417061.52544566349</v>
      </c>
    </row>
    <row r="116" spans="1:22">
      <c r="A116" s="9">
        <f t="shared" si="2"/>
        <v>9</v>
      </c>
      <c r="B116" s="12">
        <f>IF($A116='P-Parametri'!$B$47,'P-Parametri'!$B$34,IF($A116='P-Parametri'!$B$48,'P-Parametri'!$C$34,'P-Parametri'!$B$52))</f>
        <v>0.03</v>
      </c>
      <c r="C116" s="10">
        <f>IF($A116&lt;='1-Input'!$B$26,0,IF($A116='1-Input'!$B$26+1,('1-Input'!$B$23+'7-Rientro'!$D$10)*'1-Input'!$B$27,'1-Input'!$B$23+'7-Rientro'!$D$10))</f>
        <v>0</v>
      </c>
      <c r="D116" s="10">
        <f>IF(AND($A116&gt;=1,$A116&lt;1+'1-Input'!$B$12),'7-Rientro'!$C$10,0)</f>
        <v>0</v>
      </c>
      <c r="E116" s="10">
        <f>MAX(0,(E105-C116-D116))/(1-'P-Parametri'!$B$31*MAX(0,IF(F115&lt;=0,0,(F115-G115)/F115)))</f>
        <v>28973.897364654375</v>
      </c>
      <c r="F116" s="10">
        <f>((F115-E116+MAX(0,-(E105-C116-D116)))*(1+B116))*(1-'P-Parametri'!$B$32)</f>
        <v>758045.45271139231</v>
      </c>
      <c r="G116" s="10">
        <f>IF(F115&lt;=0,G115,G115*(1-E116/F115))+MAX(0,-(E105-C116-D116))</f>
        <v>456109.77172103676</v>
      </c>
      <c r="H116" s="10">
        <f>MAX(0,(H105-C116-D116))/(1-'P-Parametri'!$B$31*MAX(0,IF(I115&lt;=0,0,(I115-J115)/I115)))</f>
        <v>33802.880258763435</v>
      </c>
      <c r="I116" s="10">
        <f>((I115-H116+MAX(0,-(H105-C116-D116)))*(1+B116))*(1-'P-Parametri'!$B$32)</f>
        <v>709120.14488267992</v>
      </c>
      <c r="J116" s="10">
        <f>IF(I115&lt;=0,J115,J115*(1-H116/I115))+MAX(0,-(H105-C116-D116))</f>
        <v>426671.81268399314</v>
      </c>
      <c r="K116" s="10">
        <f>MAX(0,(K105-C116-D116))/(1-'P-Parametri'!$B$31*MAX(0,IF(L115&lt;=0,0,(L115-M115)/L115)))</f>
        <v>39374.206335825605</v>
      </c>
      <c r="L116" s="10">
        <f>((L115-K116+MAX(0,-(K105-C116-D116)))*(1+B116))*(1-'P-Parametri'!$B$32)</f>
        <v>652673.71520761959</v>
      </c>
      <c r="M116" s="10">
        <f>IF(L115&lt;=0,M115,M115*(1-K116/L115))+MAX(0,-(K105-C116-D116))</f>
        <v>392708.45592026424</v>
      </c>
      <c r="N116" s="10">
        <f>MAX(0,(N105-C116-D116))/(1-'P-Parametri'!$B$31*MAX(0,IF(O115&lt;=0,0,(O115-P115)/O115)))</f>
        <v>39374.206335825642</v>
      </c>
      <c r="O116" s="10">
        <f>((O115-N116+MAX(0,-(N105-C116-D116)))*(1+B116))*(1-'P-Parametri'!$B$32)</f>
        <v>652673.71520761948</v>
      </c>
      <c r="P116" s="10">
        <f>IF(O115&lt;=0,P115,P115*(1-N116/O115))+MAX(0,-(N105-C116-D116))</f>
        <v>392708.45592026407</v>
      </c>
      <c r="Q116" s="10">
        <f>MAX(0,(Q105-C116-D116))/(1-'P-Parametri'!$B$31*MAX(0,IF(R115&lt;=0,0,(R115-S115)/R115)))</f>
        <v>39374.206335825664</v>
      </c>
      <c r="R116" s="10">
        <f>((R115-Q116+MAX(0,-(Q105-C116-D116)))*(1+B116))*(1-'P-Parametri'!$B$32)</f>
        <v>652673.71520761948</v>
      </c>
      <c r="S116" s="10">
        <f>IF(R115&lt;=0,S115,S115*(1-Q116/R115))+MAX(0,-(Q105-C116-D116))</f>
        <v>392708.45592026383</v>
      </c>
      <c r="T116" s="10">
        <f>MAX(0,(T105-C116-D116))/(1-'P-Parametri'!$B$31*MAX(0,IF(U115&lt;=0,0,(U115-V115)/U115)))</f>
        <v>39374.206335825649</v>
      </c>
      <c r="U116" s="10">
        <f>((U115-T116+MAX(0,-(T105-C116-D116)))*(1+B116))*(1-'P-Parametri'!$B$32)</f>
        <v>652673.71520761948</v>
      </c>
      <c r="V116" s="10">
        <f>IF(U115&lt;=0,V115,V115*(1-T116/U115))+MAX(0,-(T105-C116-D116))</f>
        <v>392708.45592026395</v>
      </c>
    </row>
    <row r="117" spans="1:22">
      <c r="A117" s="9">
        <f t="shared" si="2"/>
        <v>10</v>
      </c>
      <c r="B117" s="12">
        <f>IF($A117='P-Parametri'!$B$47,'P-Parametri'!$B$34,IF($A117='P-Parametri'!$B$48,'P-Parametri'!$C$34,'P-Parametri'!$B$52))</f>
        <v>0.03</v>
      </c>
      <c r="C117" s="10">
        <f>IF($A117&lt;='1-Input'!$B$26,0,IF($A117='1-Input'!$B$26+1,('1-Input'!$B$23+'7-Rientro'!$D$10)*'1-Input'!$B$27,'1-Input'!$B$23+'7-Rientro'!$D$10))</f>
        <v>0</v>
      </c>
      <c r="D117" s="10">
        <f>IF(AND($A117&gt;=1,$A117&lt;1+'1-Input'!$B$12),'7-Rientro'!$C$10,0)</f>
        <v>0</v>
      </c>
      <c r="E117" s="10">
        <f>MAX(0,(E105-C117-D117))/(1-'P-Parametri'!$B$31*MAX(0,IF(F116&lt;=0,0,(F116-G116)/F116)))</f>
        <v>29115.170514220008</v>
      </c>
      <c r="F117" s="10">
        <f>((F116-E117+MAX(0,-(E105-C117-D117)))*(1+B117))*(1-'P-Parametri'!$B$32)</f>
        <v>749296.59428176132</v>
      </c>
      <c r="G117" s="10">
        <f>IF(F116&lt;=0,G116,G116*(1-E117/F116))+MAX(0,-(E105-C117-D117))</f>
        <v>438591.41087689373</v>
      </c>
      <c r="H117" s="10">
        <f>MAX(0,(H105-C117-D117))/(1-'P-Parametri'!$B$31*MAX(0,IF(I116&lt;=0,0,(I116-J116)/I116)))</f>
        <v>33967.698933256666</v>
      </c>
      <c r="I117" s="10">
        <f>((I116-H117+MAX(0,-(H105-C117-D117)))*(1+B117))*(1-'P-Parametri'!$B$32)</f>
        <v>694016.20528925012</v>
      </c>
      <c r="J117" s="10">
        <f>IF(I116&lt;=0,J116,J116*(1-H117/I116))+MAX(0,-(H105-C117-D117))</f>
        <v>406233.72503249289</v>
      </c>
      <c r="K117" s="10">
        <f>MAX(0,(K105-C117-D117))/(1-'P-Parametri'!$B$31*MAX(0,IF(L116&lt;=0,0,(L116-M116)/L116)))</f>
        <v>39566.19010903711</v>
      </c>
      <c r="L117" s="10">
        <f>((L116-K117+MAX(0,-(K105-C117-D117)))*(1+B117))*(1-'P-Parametri'!$B$32)</f>
        <v>630237.74934983696</v>
      </c>
      <c r="M117" s="10">
        <f>IF(L116&lt;=0,M116,M116*(1-K117/L116))+MAX(0,-(K105-C117-D117))</f>
        <v>368901.80174938979</v>
      </c>
      <c r="N117" s="10">
        <f>MAX(0,(N105-C117-D117))/(1-'P-Parametri'!$B$31*MAX(0,IF(O116&lt;=0,0,(O116-P116)/O116)))</f>
        <v>39566.190109037147</v>
      </c>
      <c r="O117" s="10">
        <f>((O116-N117+MAX(0,-(N105-C117-D117)))*(1+B117))*(1-'P-Parametri'!$B$32)</f>
        <v>630237.74934983684</v>
      </c>
      <c r="P117" s="10">
        <f>IF(O116&lt;=0,P116,P116*(1-N117/O116))+MAX(0,-(N105-C117-D117))</f>
        <v>368901.80174938962</v>
      </c>
      <c r="Q117" s="10">
        <f>MAX(0,(Q105-C117-D117))/(1-'P-Parametri'!$B$31*MAX(0,IF(R116&lt;=0,0,(R116-S116)/R116)))</f>
        <v>39566.190109037168</v>
      </c>
      <c r="R117" s="10">
        <f>((R116-Q117+MAX(0,-(Q105-C117-D117)))*(1+B117))*(1-'P-Parametri'!$B$32)</f>
        <v>630237.74934983673</v>
      </c>
      <c r="S117" s="10">
        <f>IF(R116&lt;=0,S116,S116*(1-Q117/R116))+MAX(0,-(Q105-C117-D117))</f>
        <v>368901.80174938939</v>
      </c>
      <c r="T117" s="10">
        <f>MAX(0,(T105-C117-D117))/(1-'P-Parametri'!$B$31*MAX(0,IF(U116&lt;=0,0,(U116-V116)/U116)))</f>
        <v>39566.190109037161</v>
      </c>
      <c r="U117" s="10">
        <f>((U116-T117+MAX(0,-(T105-C117-D117)))*(1+B117))*(1-'P-Parametri'!$B$32)</f>
        <v>630237.74934983673</v>
      </c>
      <c r="V117" s="10">
        <f>IF(U116&lt;=0,V116,V116*(1-T117/U116))+MAX(0,-(T105-C117-D117))</f>
        <v>368901.80174938944</v>
      </c>
    </row>
    <row r="118" spans="1:22">
      <c r="A118" s="9">
        <f t="shared" si="2"/>
        <v>11</v>
      </c>
      <c r="B118" s="12">
        <f>IF($A118='P-Parametri'!$B$47,'P-Parametri'!$B$34,IF($A118='P-Parametri'!$B$48,'P-Parametri'!$C$34,'P-Parametri'!$B$52))</f>
        <v>0.03</v>
      </c>
      <c r="C118" s="10">
        <f>IF($A118&lt;='1-Input'!$B$26,0,IF($A118='1-Input'!$B$26+1,('1-Input'!$B$23+'7-Rientro'!$D$10)*'1-Input'!$B$27,'1-Input'!$B$23+'7-Rientro'!$D$10))</f>
        <v>0</v>
      </c>
      <c r="D118" s="10">
        <f>IF(AND($A118&gt;=1,$A118&lt;1+'1-Input'!$B$12),'7-Rientro'!$C$10,0)</f>
        <v>0</v>
      </c>
      <c r="E118" s="10">
        <f>MAX(0,(E105-C118-D118))/(1-'P-Parametri'!$B$31*MAX(0,IF(F117&lt;=0,0,(F117-G117)/F117)))</f>
        <v>29253.932080358696</v>
      </c>
      <c r="F118" s="10">
        <f>((F117-E118+MAX(0,-(E105-C118-D118)))*(1+B118))*(1-'P-Parametri'!$B$32)</f>
        <v>740160.65418330976</v>
      </c>
      <c r="G118" s="10">
        <f>IF(F117&lt;=0,G117,G117*(1-E118/F117))+MAX(0,-(E105-C118-D118))</f>
        <v>421467.98679791461</v>
      </c>
      <c r="H118" s="10">
        <f>MAX(0,(H105-C118-D118))/(1-'P-Parametri'!$B$31*MAX(0,IF(I117&lt;=0,0,(I117-J117)/I117)))</f>
        <v>34129.587427085142</v>
      </c>
      <c r="I118" s="10">
        <f>((I117-H118+MAX(0,-(H105-C118-D118)))*(1+B118))*(1-'P-Parametri'!$B$32)</f>
        <v>678323.84996523382</v>
      </c>
      <c r="J118" s="10">
        <f>IF(I117&lt;=0,J117,J117*(1-H118/I117))+MAX(0,-(H105-C118-D118))</f>
        <v>386256.39694035059</v>
      </c>
      <c r="K118" s="10">
        <f>MAX(0,(K105-C118-D118))/(1-'P-Parametri'!$B$31*MAX(0,IF(L117&lt;=0,0,(L117-M117)/L117)))</f>
        <v>39754.760754810581</v>
      </c>
      <c r="L118" s="10">
        <f>((L117-K118+MAX(0,-(K105-C118-D118)))*(1+B118))*(1-'P-Parametri'!$B$32)</f>
        <v>606981.08329637151</v>
      </c>
      <c r="M118" s="10">
        <f>IF(L117&lt;=0,M117,M117*(1-K118/L117))+MAX(0,-(K105-C118-D118))</f>
        <v>345631.84864725522</v>
      </c>
      <c r="N118" s="10">
        <f>MAX(0,(N105-C118-D118))/(1-'P-Parametri'!$B$31*MAX(0,IF(O117&lt;=0,0,(O117-P117)/O117)))</f>
        <v>39754.76075481061</v>
      </c>
      <c r="O118" s="10">
        <f>((O117-N118+MAX(0,-(N105-C118-D118)))*(1+B118))*(1-'P-Parametri'!$B$32)</f>
        <v>606981.08329637127</v>
      </c>
      <c r="P118" s="10">
        <f>IF(O117&lt;=0,P117,P117*(1-N118/O117))+MAX(0,-(N105-C118-D118))</f>
        <v>345631.84864725498</v>
      </c>
      <c r="Q118" s="10">
        <f>MAX(0,(Q105-C118-D118))/(1-'P-Parametri'!$B$31*MAX(0,IF(R117&lt;=0,0,(R117-S117)/R117)))</f>
        <v>39754.760754810632</v>
      </c>
      <c r="R118" s="10">
        <f>((R117-Q118+MAX(0,-(Q105-C118-D118)))*(1+B118))*(1-'P-Parametri'!$B$32)</f>
        <v>606981.08329637116</v>
      </c>
      <c r="S118" s="10">
        <f>IF(R117&lt;=0,S117,S117*(1-Q118/R117))+MAX(0,-(Q105-C118-D118))</f>
        <v>345631.84864725481</v>
      </c>
      <c r="T118" s="10">
        <f>MAX(0,(T105-C118-D118))/(1-'P-Parametri'!$B$31*MAX(0,IF(U117&lt;=0,0,(U117-V117)/U117)))</f>
        <v>39754.760754810624</v>
      </c>
      <c r="U118" s="10">
        <f>((U117-T118+MAX(0,-(T105-C118-D118)))*(1+B118))*(1-'P-Parametri'!$B$32)</f>
        <v>606981.08329637116</v>
      </c>
      <c r="V118" s="10">
        <f>IF(U117&lt;=0,V117,V117*(1-T118/U117))+MAX(0,-(T105-C118-D118))</f>
        <v>345631.84864725487</v>
      </c>
    </row>
    <row r="119" spans="1:22">
      <c r="A119" s="9">
        <f t="shared" si="2"/>
        <v>12</v>
      </c>
      <c r="B119" s="12">
        <f>IF($A119='P-Parametri'!$B$47,'P-Parametri'!$B$34,IF($A119='P-Parametri'!$B$48,'P-Parametri'!$C$34,'P-Parametri'!$B$52))</f>
        <v>0.03</v>
      </c>
      <c r="C119" s="10">
        <f>IF($A119&lt;='1-Input'!$B$26,0,IF($A119='1-Input'!$B$26+1,('1-Input'!$B$23+'7-Rientro'!$D$10)*'1-Input'!$B$27,'1-Input'!$B$23+'7-Rientro'!$D$10))</f>
        <v>0</v>
      </c>
      <c r="D119" s="10">
        <f>IF(AND($A119&gt;=1,$A119&lt;1+'1-Input'!$B$12),'7-Rientro'!$C$10,0)</f>
        <v>0</v>
      </c>
      <c r="E119" s="10">
        <f>MAX(0,(E105-C119-D119))/(1-'P-Parametri'!$B$31*MAX(0,IF(F118&lt;=0,0,(F118-G118)/F118)))</f>
        <v>29390.197164438043</v>
      </c>
      <c r="F119" s="10">
        <f>((F118-E119+MAX(0,-(E105-C119-D119)))*(1+B119))*(1-'P-Parametri'!$B$32)</f>
        <v>730629.38358797901</v>
      </c>
      <c r="G119" s="10">
        <f>IF(F118&lt;=0,G118,G118*(1-E119/F118))+MAX(0,-(E105-C119-D119))</f>
        <v>404732.39411208447</v>
      </c>
      <c r="H119" s="10">
        <f>MAX(0,(H105-C119-D119))/(1-'P-Parametri'!$B$31*MAX(0,IF(I118&lt;=0,0,(I118-J118)/I118)))</f>
        <v>34288.563358511048</v>
      </c>
      <c r="I119" s="10">
        <f>((I118-H119+MAX(0,-(H105-C119-D119)))*(1+B119))*(1-'P-Parametri'!$B$32)</f>
        <v>662029.63251451461</v>
      </c>
      <c r="J119" s="10">
        <f>IF(I118&lt;=0,J118,J118*(1-H119/I118))+MAX(0,-(H105-C119-D119))</f>
        <v>366731.53880688205</v>
      </c>
      <c r="K119" s="10">
        <f>MAX(0,(K105-C119-D119))/(1-'P-Parametri'!$B$31*MAX(0,IF(L118&lt;=0,0,(L118-M118)/L118)))</f>
        <v>39939.938795216498</v>
      </c>
      <c r="L119" s="10">
        <f>((L118-K119+MAX(0,-(K105-C119-D119)))*(1+B119))*(1-'P-Parametri'!$B$32)</f>
        <v>582884.27407851722</v>
      </c>
      <c r="M119" s="10">
        <f>IF(L118&lt;=0,M118,M118*(1-K119/L118))+MAX(0,-(K105-C119-D119))</f>
        <v>322888.9407370452</v>
      </c>
      <c r="N119" s="10">
        <f>MAX(0,(N105-C119-D119))/(1-'P-Parametri'!$B$31*MAX(0,IF(O118&lt;=0,0,(O118-P118)/O118)))</f>
        <v>39939.938795216534</v>
      </c>
      <c r="O119" s="10">
        <f>((O118-N119+MAX(0,-(N105-C119-D119)))*(1+B119))*(1-'P-Parametri'!$B$32)</f>
        <v>582884.27407851699</v>
      </c>
      <c r="P119" s="10">
        <f>IF(O118&lt;=0,P118,P118*(1-N119/O118))+MAX(0,-(N105-C119-D119))</f>
        <v>322888.94073704496</v>
      </c>
      <c r="Q119" s="10">
        <f>MAX(0,(Q105-C119-D119))/(1-'P-Parametri'!$B$31*MAX(0,IF(R118&lt;=0,0,(R118-S118)/R118)))</f>
        <v>39939.938795216556</v>
      </c>
      <c r="R119" s="10">
        <f>((R118-Q119+MAX(0,-(Q105-C119-D119)))*(1+B119))*(1-'P-Parametri'!$B$32)</f>
        <v>582884.27407851676</v>
      </c>
      <c r="S119" s="10">
        <f>IF(R118&lt;=0,S118,S118*(1-Q119/R118))+MAX(0,-(Q105-C119-D119))</f>
        <v>322888.94073704473</v>
      </c>
      <c r="T119" s="10">
        <f>MAX(0,(T105-C119-D119))/(1-'P-Parametri'!$B$31*MAX(0,IF(U118&lt;=0,0,(U118-V118)/U118)))</f>
        <v>39939.938795216542</v>
      </c>
      <c r="U119" s="10">
        <f>((U118-T119+MAX(0,-(T105-C119-D119)))*(1+B119))*(1-'P-Parametri'!$B$32)</f>
        <v>582884.27407851687</v>
      </c>
      <c r="V119" s="10">
        <f>IF(U118&lt;=0,V118,V118*(1-T119/U118))+MAX(0,-(T105-C119-D119))</f>
        <v>322888.94073704479</v>
      </c>
    </row>
    <row r="120" spans="1:22">
      <c r="A120" s="9">
        <f t="shared" si="2"/>
        <v>13</v>
      </c>
      <c r="B120" s="12">
        <f>IF($A120='P-Parametri'!$B$47,'P-Parametri'!$B$34,IF($A120='P-Parametri'!$B$48,'P-Parametri'!$C$34,'P-Parametri'!$B$52))</f>
        <v>0.03</v>
      </c>
      <c r="C120" s="10">
        <f>IF($A120&lt;='1-Input'!$B$26,0,IF($A120='1-Input'!$B$26+1,('1-Input'!$B$23+'7-Rientro'!$D$10)*'1-Input'!$B$27,'1-Input'!$B$23+'7-Rientro'!$D$10))</f>
        <v>0</v>
      </c>
      <c r="D120" s="10">
        <f>IF(AND($A120&gt;=1,$A120&lt;1+'1-Input'!$B$12),'7-Rientro'!$C$10,0)</f>
        <v>0</v>
      </c>
      <c r="E120" s="10">
        <f>MAX(0,(E105-C120-D120))/(1-'P-Parametri'!$B$31*MAX(0,IF(F119&lt;=0,0,(F119-G119)/F119)))</f>
        <v>29523.982190774001</v>
      </c>
      <c r="F120" s="10">
        <f>((F119-E120+MAX(0,-(E105-C120-D120)))*(1+B120))*(1-'P-Parametri'!$B$32)</f>
        <v>720694.28631224285</v>
      </c>
      <c r="G120" s="10">
        <f>IF(F119&lt;=0,G119,G119*(1-E120/F119))+MAX(0,-(E105-C120-D120))</f>
        <v>388377.57419351814</v>
      </c>
      <c r="H120" s="10">
        <f>MAX(0,(H105-C120-D120))/(1-'P-Parametri'!$B$31*MAX(0,IF(I119&lt;=0,0,(I119-J119)/I119)))</f>
        <v>34444.64588923633</v>
      </c>
      <c r="I120" s="10">
        <f>((I119-H120+MAX(0,-(H105-C120-D120)))*(1+B120))*(1-'P-Parametri'!$B$32)</f>
        <v>645119.71115158848</v>
      </c>
      <c r="J120" s="10">
        <f>IF(I119&lt;=0,J119,J119*(1-H120/I119))+MAX(0,-(H105-C120-D120))</f>
        <v>347650.91556855466</v>
      </c>
      <c r="K120" s="10">
        <f>MAX(0,(K105-C120-D120))/(1-'P-Parametri'!$B$31*MAX(0,IF(L119&lt;=0,0,(L119-M119)/L119)))</f>
        <v>40121.746550151867</v>
      </c>
      <c r="L120" s="10">
        <f>((L119-K120+MAX(0,-(K105-C120-D120)))*(1+B120))*(1-'P-Parametri'!$B$32)</f>
        <v>557927.31254750793</v>
      </c>
      <c r="M120" s="10">
        <f>IF(L119&lt;=0,M119,M119*(1-K120/L119))+MAX(0,-(K105-C120-D120))</f>
        <v>300663.48566780507</v>
      </c>
      <c r="N120" s="10">
        <f>MAX(0,(N105-C120-D120))/(1-'P-Parametri'!$B$31*MAX(0,IF(O119&lt;=0,0,(O119-P119)/O119)))</f>
        <v>40121.746550151904</v>
      </c>
      <c r="O120" s="10">
        <f>((O119-N120+MAX(0,-(N105-C120-D120)))*(1+B120))*(1-'P-Parametri'!$B$32)</f>
        <v>557927.3125475077</v>
      </c>
      <c r="P120" s="10">
        <f>IF(O119&lt;=0,P119,P119*(1-N120/O119))+MAX(0,-(N105-C120-D120))</f>
        <v>300663.48566780484</v>
      </c>
      <c r="Q120" s="10">
        <f>MAX(0,(Q105-C120-D120))/(1-'P-Parametri'!$B$31*MAX(0,IF(R119&lt;=0,0,(R119-S119)/R119)))</f>
        <v>40121.746550151925</v>
      </c>
      <c r="R120" s="10">
        <f>((R119-Q120+MAX(0,-(Q105-C120-D120)))*(1+B120))*(1-'P-Parametri'!$B$32)</f>
        <v>557927.31254750735</v>
      </c>
      <c r="S120" s="10">
        <f>IF(R119&lt;=0,S119,S119*(1-Q120/R119))+MAX(0,-(Q105-C120-D120))</f>
        <v>300663.48566780461</v>
      </c>
      <c r="T120" s="10">
        <f>MAX(0,(T105-C120-D120))/(1-'P-Parametri'!$B$31*MAX(0,IF(U119&lt;=0,0,(U119-V119)/U119)))</f>
        <v>40121.746550151918</v>
      </c>
      <c r="U120" s="10">
        <f>((U119-T120+MAX(0,-(T105-C120-D120)))*(1+B120))*(1-'P-Parametri'!$B$32)</f>
        <v>557927.31254750746</v>
      </c>
      <c r="V120" s="10">
        <f>IF(U119&lt;=0,V119,V119*(1-T120/U119))+MAX(0,-(T105-C120-D120))</f>
        <v>300663.48566780461</v>
      </c>
    </row>
    <row r="121" spans="1:22">
      <c r="A121" s="9">
        <f t="shared" si="2"/>
        <v>14</v>
      </c>
      <c r="B121" s="12">
        <f>IF($A121='P-Parametri'!$B$47,'P-Parametri'!$B$34,IF($A121='P-Parametri'!$B$48,'P-Parametri'!$C$34,'P-Parametri'!$B$52))</f>
        <v>0.03</v>
      </c>
      <c r="C121" s="10">
        <f>IF($A121&lt;='1-Input'!$B$26,0,IF($A121='1-Input'!$B$26+1,('1-Input'!$B$23+'7-Rientro'!$D$10)*'1-Input'!$B$27,'1-Input'!$B$23+'7-Rientro'!$D$10))</f>
        <v>0</v>
      </c>
      <c r="D121" s="10">
        <f>IF(AND($A121&gt;=1,$A121&lt;1+'1-Input'!$B$12),'7-Rientro'!$C$10,0)</f>
        <v>0</v>
      </c>
      <c r="E121" s="10">
        <f>MAX(0,(E105-C121-D121))/(1-'P-Parametri'!$B$31*MAX(0,IF(F120&lt;=0,0,(F120-G120)/F120)))</f>
        <v>29655.304840084562</v>
      </c>
      <c r="F121" s="10">
        <f>((F120-E121+MAX(0,-(E105-C121-D121)))*(1+B121))*(1-'P-Parametri'!$B$32)</f>
        <v>710346.61061449046</v>
      </c>
      <c r="G121" s="10">
        <f>IF(F120&lt;=0,G120,G120*(1-E121/F120))+MAX(0,-(E105-C121-D121))</f>
        <v>372396.51873837417</v>
      </c>
      <c r="H121" s="10">
        <f>MAX(0,(H105-C121-D121))/(1-'P-Parametri'!$B$31*MAX(0,IF(I120&lt;=0,0,(I120-J120)/I120)))</f>
        <v>34597.855646765318</v>
      </c>
      <c r="I121" s="10">
        <f>((I120-H121+MAX(0,-(H105-C121-D121)))*(1+B121))*(1-'P-Parametri'!$B$32)</f>
        <v>627579.83614762791</v>
      </c>
      <c r="J121" s="10">
        <f>IF(I120&lt;=0,J120,J120*(1-H121/I120))+MAX(0,-(H105-C121-D121))</f>
        <v>329006.3508708867</v>
      </c>
      <c r="K121" s="10">
        <f>MAX(0,(K105-C121-D121))/(1-'P-Parametri'!$B$31*MAX(0,IF(L120&lt;=0,0,(L120-M120)/L120)))</f>
        <v>40300.208046906846</v>
      </c>
      <c r="L121" s="10">
        <f>((L120-K121+MAX(0,-(K105-C121-D121)))*(1+B121))*(1-'P-Parametri'!$B$32)</f>
        <v>532089.60580034787</v>
      </c>
      <c r="M121" s="10">
        <f>IF(L120&lt;=0,M120,M120*(1-K121/L120))+MAX(0,-(K105-C121-D121))</f>
        <v>278945.9594739445</v>
      </c>
      <c r="N121" s="10">
        <f>MAX(0,(N105-C121-D121))/(1-'P-Parametri'!$B$31*MAX(0,IF(O120&lt;=0,0,(O120-P120)/O120)))</f>
        <v>40300.208046906882</v>
      </c>
      <c r="O121" s="10">
        <f>((O120-N121+MAX(0,-(N105-C121-D121)))*(1+B121))*(1-'P-Parametri'!$B$32)</f>
        <v>532089.60580034764</v>
      </c>
      <c r="P121" s="10">
        <f>IF(O120&lt;=0,P120,P120*(1-N121/O120))+MAX(0,-(N105-C121-D121))</f>
        <v>278945.95947394427</v>
      </c>
      <c r="Q121" s="10">
        <f>MAX(0,(Q105-C121-D121))/(1-'P-Parametri'!$B$31*MAX(0,IF(R120&lt;=0,0,(R120-S120)/R120)))</f>
        <v>40300.208046906904</v>
      </c>
      <c r="R121" s="10">
        <f>((R120-Q121+MAX(0,-(Q105-C121-D121)))*(1+B121))*(1-'P-Parametri'!$B$32)</f>
        <v>532089.60580034729</v>
      </c>
      <c r="S121" s="10">
        <f>IF(R120&lt;=0,S120,S120*(1-Q121/R120))+MAX(0,-(Q105-C121-D121))</f>
        <v>278945.95947394398</v>
      </c>
      <c r="T121" s="10">
        <f>MAX(0,(T105-C121-D121))/(1-'P-Parametri'!$B$31*MAX(0,IF(U120&lt;=0,0,(U120-V120)/U120)))</f>
        <v>40300.208046906897</v>
      </c>
      <c r="U121" s="10">
        <f>((U120-T121+MAX(0,-(T105-C121-D121)))*(1+B121))*(1-'P-Parametri'!$B$32)</f>
        <v>532089.6058003474</v>
      </c>
      <c r="V121" s="10">
        <f>IF(U120&lt;=0,V120,V120*(1-T121/U120))+MAX(0,-(T105-C121-D121))</f>
        <v>278945.95947394398</v>
      </c>
    </row>
    <row r="122" spans="1:22">
      <c r="A122" s="9">
        <f t="shared" si="2"/>
        <v>15</v>
      </c>
      <c r="B122" s="12">
        <f>IF($A122='P-Parametri'!$B$47,'P-Parametri'!$B$34,IF($A122='P-Parametri'!$B$48,'P-Parametri'!$C$34,'P-Parametri'!$B$52))</f>
        <v>0.03</v>
      </c>
      <c r="C122" s="10">
        <f>IF($A122&lt;='1-Input'!$B$26,0,IF($A122='1-Input'!$B$26+1,('1-Input'!$B$23+'7-Rientro'!$D$10)*'1-Input'!$B$27,'1-Input'!$B$23+'7-Rientro'!$D$10))</f>
        <v>0</v>
      </c>
      <c r="D122" s="10">
        <f>IF(AND($A122&gt;=1,$A122&lt;1+'1-Input'!$B$12),'7-Rientro'!$C$10,0)</f>
        <v>0</v>
      </c>
      <c r="E122" s="10">
        <f>MAX(0,(E105-C122-D122))/(1-'P-Parametri'!$B$31*MAX(0,IF(F121&lt;=0,0,(F121-G121)/F121)))</f>
        <v>29784.183983495368</v>
      </c>
      <c r="F122" s="10">
        <f>((F121-E122+MAX(0,-(E105-C122-D122)))*(1+B122))*(1-'P-Parametri'!$B$32)</f>
        <v>699577.3408310652</v>
      </c>
      <c r="G122" s="10">
        <f>IF(F121&lt;=0,G121,G121*(1-E122/F121))+MAX(0,-(E105-C122-D122))</f>
        <v>356782.27315293794</v>
      </c>
      <c r="H122" s="10">
        <f>MAX(0,(H105-C122-D122))/(1-'P-Parametri'!$B$31*MAX(0,IF(I121&lt;=0,0,(I121-J121)/I121)))</f>
        <v>34748.214647411252</v>
      </c>
      <c r="I122" s="10">
        <f>((I121-H122+MAX(0,-(H105-C122-D122)))*(1+B122))*(1-'P-Parametri'!$B$32)</f>
        <v>609395.33700493269</v>
      </c>
      <c r="J122" s="10">
        <f>IF(I121&lt;=0,J121,J121*(1-H122/I121))+MAX(0,-(H105-C122-D122))</f>
        <v>310789.73102121108</v>
      </c>
      <c r="K122" s="10">
        <f>MAX(0,(K105-C122-D122))/(1-'P-Parametri'!$B$31*MAX(0,IF(L121&lt;=0,0,(L121-M121)/L121)))</f>
        <v>40475.348930481319</v>
      </c>
      <c r="L122" s="10">
        <f>((L121-K122+MAX(0,-(K105-C122-D122)))*(1+B122))*(1-'P-Parametri'!$B$32)</f>
        <v>505349.95920681069</v>
      </c>
      <c r="M122" s="10">
        <f>IF(L121&lt;=0,M121,M121*(1-K122/L121))+MAX(0,-(K105-C122-D122))</f>
        <v>257726.91117948818</v>
      </c>
      <c r="N122" s="10">
        <f>MAX(0,(N105-C122-D122))/(1-'P-Parametri'!$B$31*MAX(0,IF(O121&lt;=0,0,(O121-P121)/O121)))</f>
        <v>40475.348930481356</v>
      </c>
      <c r="O122" s="10">
        <f>((O121-N122+MAX(0,-(N105-C122-D122)))*(1+B122))*(1-'P-Parametri'!$B$32)</f>
        <v>505349.9592068104</v>
      </c>
      <c r="P122" s="10">
        <f>IF(O121&lt;=0,P121,P121*(1-N122/O121))+MAX(0,-(N105-C122-D122))</f>
        <v>257726.91117948794</v>
      </c>
      <c r="Q122" s="10">
        <f>MAX(0,(Q105-C122-D122))/(1-'P-Parametri'!$B$31*MAX(0,IF(R121&lt;=0,0,(R121-S121)/R121)))</f>
        <v>40475.34893048137</v>
      </c>
      <c r="R122" s="10">
        <f>((R121-Q122+MAX(0,-(Q105-C122-D122)))*(1+B122))*(1-'P-Parametri'!$B$32)</f>
        <v>505349.95920680999</v>
      </c>
      <c r="S122" s="10">
        <f>IF(R121&lt;=0,S121,S121*(1-Q122/R121))+MAX(0,-(Q105-C122-D122))</f>
        <v>257726.91117948765</v>
      </c>
      <c r="T122" s="10">
        <f>MAX(0,(T105-C122-D122))/(1-'P-Parametri'!$B$31*MAX(0,IF(U121&lt;=0,0,(U121-V121)/U121)))</f>
        <v>40475.348930481363</v>
      </c>
      <c r="U122" s="10">
        <f>((U121-T122+MAX(0,-(T105-C122-D122)))*(1+B122))*(1-'P-Parametri'!$B$32)</f>
        <v>505349.9592068101</v>
      </c>
      <c r="V122" s="10">
        <f>IF(U121&lt;=0,V121,V121*(1-T122/U121))+MAX(0,-(T105-C122-D122))</f>
        <v>257726.91117948768</v>
      </c>
    </row>
    <row r="123" spans="1:22">
      <c r="A123" s="9">
        <f t="shared" si="2"/>
        <v>16</v>
      </c>
      <c r="B123" s="12">
        <f>IF($A123='P-Parametri'!$B$47,'P-Parametri'!$B$34,IF($A123='P-Parametri'!$B$48,'P-Parametri'!$C$34,'P-Parametri'!$B$52))</f>
        <v>0.03</v>
      </c>
      <c r="C123" s="10">
        <f>IF($A123&lt;='1-Input'!$B$26,0,IF($A123='1-Input'!$B$26+1,('1-Input'!$B$23+'7-Rientro'!$D$10)*'1-Input'!$B$27,'1-Input'!$B$23+'7-Rientro'!$D$10))</f>
        <v>0</v>
      </c>
      <c r="D123" s="10">
        <f>IF(AND($A123&gt;=1,$A123&lt;1+'1-Input'!$B$12),'7-Rientro'!$C$10,0)</f>
        <v>0</v>
      </c>
      <c r="E123" s="10">
        <f>MAX(0,(E105-C123-D123))/(1-'P-Parametri'!$B$31*MAX(0,IF(F122&lt;=0,0,(F122-G122)/F122)))</f>
        <v>29910.639617234392</v>
      </c>
      <c r="F123" s="10">
        <f>((F122-E123+MAX(0,-(E105-C123-D123)))*(1+B123))*(1-'P-Parametri'!$B$32)</f>
        <v>688377.1888457454</v>
      </c>
      <c r="G123" s="10">
        <f>IF(F122&lt;=0,G122,G122*(1-E123/F122))+MAX(0,-(E105-C123-D123))</f>
        <v>341527.9397558358</v>
      </c>
      <c r="H123" s="10">
        <f>MAX(0,(H105-C123-D123))/(1-'P-Parametri'!$B$31*MAX(0,IF(I122&lt;=0,0,(I122-J122)/I122)))</f>
        <v>34895.746220106783</v>
      </c>
      <c r="I123" s="10">
        <f>((I122-H123+MAX(0,-(H105-C123-D123)))*(1+B123))*(1-'P-Parametri'!$B$32)</f>
        <v>590551.10935135395</v>
      </c>
      <c r="J123" s="10">
        <f>IF(I122&lt;=0,J122,J122*(1-H123/I122))+MAX(0,-(H105-C123-D123))</f>
        <v>292993.00872459193</v>
      </c>
      <c r="K123" s="10">
        <f>MAX(0,(K105-C123-D123))/(1-'P-Parametri'!$B$31*MAX(0,IF(L122&lt;=0,0,(L122-M122)/L122)))</f>
        <v>40647.196374837971</v>
      </c>
      <c r="L123" s="10">
        <f>((L122-K123+MAX(0,-(K105-C123-D123)))*(1+B123))*(1-'P-Parametri'!$B$32)</f>
        <v>477686.55802549806</v>
      </c>
      <c r="M123" s="10">
        <f>IF(L122&lt;=0,M122,M122*(1-K123/L122))+MAX(0,-(K105-C123-D123))</f>
        <v>236996.96714973927</v>
      </c>
      <c r="N123" s="10">
        <f>MAX(0,(N105-C123-D123))/(1-'P-Parametri'!$B$31*MAX(0,IF(O122&lt;=0,0,(O122-P122)/O122)))</f>
        <v>40647.196374838015</v>
      </c>
      <c r="O123" s="10">
        <f>((O122-N123+MAX(0,-(N105-C123-D123)))*(1+B123))*(1-'P-Parametri'!$B$32)</f>
        <v>477686.55802549771</v>
      </c>
      <c r="P123" s="10">
        <f>IF(O122&lt;=0,P122,P122*(1-N123/O122))+MAX(0,-(N105-C123-D123))</f>
        <v>236996.96714973904</v>
      </c>
      <c r="Q123" s="10">
        <f>MAX(0,(Q105-C123-D123))/(1-'P-Parametri'!$B$31*MAX(0,IF(R122&lt;=0,0,(R122-S122)/R122)))</f>
        <v>40647.196374838029</v>
      </c>
      <c r="R123" s="10">
        <f>((R122-Q123+MAX(0,-(Q105-C123-D123)))*(1+B123))*(1-'P-Parametri'!$B$32)</f>
        <v>477686.5580254973</v>
      </c>
      <c r="S123" s="10">
        <f>IF(R122&lt;=0,S122,S122*(1-Q123/R122))+MAX(0,-(Q105-C123-D123))</f>
        <v>236996.96714973875</v>
      </c>
      <c r="T123" s="10">
        <f>MAX(0,(T105-C123-D123))/(1-'P-Parametri'!$B$31*MAX(0,IF(U122&lt;=0,0,(U122-V122)/U122)))</f>
        <v>40647.196374838022</v>
      </c>
      <c r="U123" s="10">
        <f>((U122-T123+MAX(0,-(T105-C123-D123)))*(1+B123))*(1-'P-Parametri'!$B$32)</f>
        <v>477686.55802549742</v>
      </c>
      <c r="V123" s="10">
        <f>IF(U122&lt;=0,V122,V122*(1-T123/U122))+MAX(0,-(T105-C123-D123))</f>
        <v>236996.96714973878</v>
      </c>
    </row>
    <row r="124" spans="1:22">
      <c r="A124" s="9">
        <f t="shared" si="2"/>
        <v>17</v>
      </c>
      <c r="B124" s="12">
        <f>IF($A124='P-Parametri'!$B$47,'P-Parametri'!$B$34,IF($A124='P-Parametri'!$B$48,'P-Parametri'!$C$34,'P-Parametri'!$B$52))</f>
        <v>0.03</v>
      </c>
      <c r="C124" s="10">
        <f>IF($A124&lt;='1-Input'!$B$26,0,IF($A124='1-Input'!$B$26+1,('1-Input'!$B$23+'7-Rientro'!$D$10)*'1-Input'!$B$27,'1-Input'!$B$23+'7-Rientro'!$D$10))</f>
        <v>0</v>
      </c>
      <c r="D124" s="10">
        <f>IF(AND($A124&gt;=1,$A124&lt;1+'1-Input'!$B$12),'7-Rientro'!$C$10,0)</f>
        <v>0</v>
      </c>
      <c r="E124" s="10">
        <f>MAX(0,(E105-C124-D124))/(1-'P-Parametri'!$B$31*MAX(0,IF(F123&lt;=0,0,(F123-G123)/F123)))</f>
        <v>30034.692798143078</v>
      </c>
      <c r="F124" s="10">
        <f>((F123-E124+MAX(0,-(E105-C124-D124)))*(1+B124))*(1-'P-Parametri'!$B$32)</f>
        <v>676736.58538717229</v>
      </c>
      <c r="G124" s="10">
        <f>IF(F123&lt;=0,G123,G123*(1-E124/F123))+MAX(0,-(E105-C124-D124))</f>
        <v>326626.68079670455</v>
      </c>
      <c r="H124" s="10">
        <f>MAX(0,(H105-C124-D124))/(1-'P-Parametri'!$B$31*MAX(0,IF(I123&lt;=0,0,(I123-J123)/I123)))</f>
        <v>35040.474931166915</v>
      </c>
      <c r="I124" s="10">
        <f>((I123-H124+MAX(0,-(H105-C124-D124)))*(1+B124))*(1-'P-Parametri'!$B$32)</f>
        <v>571031.60154588707</v>
      </c>
      <c r="J124" s="10">
        <f>IF(I123&lt;=0,J123,J123*(1-H124/I123))+MAX(0,-(H105-C124-D124))</f>
        <v>275608.20660560543</v>
      </c>
      <c r="K124" s="10">
        <f>MAX(0,(K105-C124-D124))/(1-'P-Parametri'!$B$31*MAX(0,IF(L123&lt;=0,0,(L123-M123)/L123)))</f>
        <v>40815.778995264896</v>
      </c>
      <c r="L124" s="10">
        <f>((L123-K124+MAX(0,-(K105-C124-D124)))*(1+B124))*(1-'P-Parametri'!$B$32)</f>
        <v>449076.94859633787</v>
      </c>
      <c r="M124" s="10">
        <f>IF(L123&lt;=0,M123,M123*(1-K124/L123))+MAX(0,-(K105-C124-D124))</f>
        <v>216746.83519351314</v>
      </c>
      <c r="N124" s="10">
        <f>MAX(0,(N105-C124-D124))/(1-'P-Parametri'!$B$31*MAX(0,IF(O123&lt;=0,0,(O123-P123)/O123)))</f>
        <v>40815.778995264925</v>
      </c>
      <c r="O124" s="10">
        <f>((O123-N124+MAX(0,-(N105-C124-D124)))*(1+B124))*(1-'P-Parametri'!$B$32)</f>
        <v>449076.94859633752</v>
      </c>
      <c r="P124" s="10">
        <f>IF(O123&lt;=0,P123,P123*(1-N124/O123))+MAX(0,-(N105-C124-D124))</f>
        <v>216746.83519351287</v>
      </c>
      <c r="Q124" s="10">
        <f>MAX(0,(Q105-C124-D124))/(1-'P-Parametri'!$B$31*MAX(0,IF(R123&lt;=0,0,(R123-S123)/R123)))</f>
        <v>40815.778995264947</v>
      </c>
      <c r="R124" s="10">
        <f>((R123-Q124+MAX(0,-(Q105-C124-D124)))*(1+B124))*(1-'P-Parametri'!$B$32)</f>
        <v>449076.94859633705</v>
      </c>
      <c r="S124" s="10">
        <f>IF(R123&lt;=0,S123,S123*(1-Q124/R123))+MAX(0,-(Q105-C124-D124))</f>
        <v>216746.83519351258</v>
      </c>
      <c r="T124" s="10">
        <f>MAX(0,(T105-C124-D124))/(1-'P-Parametri'!$B$31*MAX(0,IF(U123&lt;=0,0,(U123-V123)/U123)))</f>
        <v>40815.77899526494</v>
      </c>
      <c r="U124" s="10">
        <f>((U123-T124+MAX(0,-(T105-C124-D124)))*(1+B124))*(1-'P-Parametri'!$B$32)</f>
        <v>449076.94859633717</v>
      </c>
      <c r="V124" s="10">
        <f>IF(U123&lt;=0,V123,V123*(1-T124/U123))+MAX(0,-(T105-C124-D124))</f>
        <v>216746.83519351261</v>
      </c>
    </row>
    <row r="125" spans="1:22">
      <c r="A125" s="9">
        <f t="shared" si="2"/>
        <v>18</v>
      </c>
      <c r="B125" s="12">
        <f>IF($A125='P-Parametri'!$B$47,'P-Parametri'!$B$34,IF($A125='P-Parametri'!$B$48,'P-Parametri'!$C$34,'P-Parametri'!$B$52))</f>
        <v>0.03</v>
      </c>
      <c r="C125" s="10">
        <f>IF($A125&lt;='1-Input'!$B$26,0,IF($A125='1-Input'!$B$26+1,('1-Input'!$B$23+'7-Rientro'!$D$10)*'1-Input'!$B$27,'1-Input'!$B$23+'7-Rientro'!$D$10))</f>
        <v>0</v>
      </c>
      <c r="D125" s="10">
        <f>IF(AND($A125&gt;=1,$A125&lt;1+'1-Input'!$B$12),'7-Rientro'!$C$10,0)</f>
        <v>0</v>
      </c>
      <c r="E125" s="10">
        <f>MAX(0,(E105-C125-D125))/(1-'P-Parametri'!$B$31*MAX(0,IF(F124&lt;=0,0,(F124-G124)/F124)))</f>
        <v>30156.365580121394</v>
      </c>
      <c r="F125" s="10">
        <f>((F124-E125+MAX(0,-(E105-C125-D125)))*(1+B125))*(1-'P-Parametri'!$B$32)</f>
        <v>664645.67114845989</v>
      </c>
      <c r="G125" s="10">
        <f>IF(F124&lt;=0,G124,G124*(1-E125/F124))+MAX(0,-(E105-C125-D125))</f>
        <v>312071.7212939731</v>
      </c>
      <c r="H125" s="10">
        <f>MAX(0,(H105-C125-D125))/(1-'P-Parametri'!$B$31*MAX(0,IF(I124&lt;=0,0,(I124-J124)/I124)))</f>
        <v>35182.426510141617</v>
      </c>
      <c r="I125" s="10">
        <f>((I124-H125+MAX(0,-(H105-C125-D125)))*(1+B125))*(1-'P-Parametri'!$B$32)</f>
        <v>550820.80098624434</v>
      </c>
      <c r="J125" s="10">
        <f>IF(I124&lt;=0,J124,J124*(1-H125/I124))+MAX(0,-(H105-C125-D125))</f>
        <v>258627.42051908543</v>
      </c>
      <c r="K125" s="10">
        <f>MAX(0,(K105-C125-D125))/(1-'P-Parametri'!$B$31*MAX(0,IF(L124&lt;=0,0,(L124-M124)/L124)))</f>
        <v>40981.126762007261</v>
      </c>
      <c r="L125" s="10">
        <f>((L124-K125+MAX(0,-(K105-C125-D125)))*(1+B125))*(1-'P-Parametri'!$B$32)</f>
        <v>419498.01909638179</v>
      </c>
      <c r="M125" s="10">
        <f>IF(L124&lt;=0,M124,M124*(1-K125/L124))+MAX(0,-(K105-C125-D125))</f>
        <v>196967.30841955374</v>
      </c>
      <c r="N125" s="10">
        <f>MAX(0,(N105-C125-D125))/(1-'P-Parametri'!$B$31*MAX(0,IF(O124&lt;=0,0,(O124-P124)/O124)))</f>
        <v>40981.126762007298</v>
      </c>
      <c r="O125" s="10">
        <f>((O124-N125+MAX(0,-(N105-C125-D125)))*(1+B125))*(1-'P-Parametri'!$B$32)</f>
        <v>419498.01909638138</v>
      </c>
      <c r="P125" s="10">
        <f>IF(O124&lt;=0,P124,P124*(1-N125/O124))+MAX(0,-(N105-C125-D125))</f>
        <v>196967.30841955345</v>
      </c>
      <c r="Q125" s="10">
        <f>MAX(0,(Q105-C125-D125))/(1-'P-Parametri'!$B$31*MAX(0,IF(R124&lt;=0,0,(R124-S124)/R124)))</f>
        <v>40981.126762007312</v>
      </c>
      <c r="R125" s="10">
        <f>((R124-Q125+MAX(0,-(Q105-C125-D125)))*(1+B125))*(1-'P-Parametri'!$B$32)</f>
        <v>419498.01909638091</v>
      </c>
      <c r="S125" s="10">
        <f>IF(R124&lt;=0,S124,S124*(1-Q125/R124))+MAX(0,-(Q105-C125-D125))</f>
        <v>196967.30841955316</v>
      </c>
      <c r="T125" s="10">
        <f>MAX(0,(T105-C125-D125))/(1-'P-Parametri'!$B$31*MAX(0,IF(U124&lt;=0,0,(U124-V124)/U124)))</f>
        <v>40981.126762007305</v>
      </c>
      <c r="U125" s="10">
        <f>((U124-T125+MAX(0,-(T105-C125-D125)))*(1+B125))*(1-'P-Parametri'!$B$32)</f>
        <v>419498.01909638103</v>
      </c>
      <c r="V125" s="10">
        <f>IF(U124&lt;=0,V124,V124*(1-T125/U124))+MAX(0,-(T105-C125-D125))</f>
        <v>196967.30841955318</v>
      </c>
    </row>
    <row r="126" spans="1:22">
      <c r="A126" s="9">
        <f t="shared" si="2"/>
        <v>19</v>
      </c>
      <c r="B126" s="12">
        <f>IF($A126='P-Parametri'!$B$47,'P-Parametri'!$B$34,IF($A126='P-Parametri'!$B$48,'P-Parametri'!$C$34,'P-Parametri'!$B$52))</f>
        <v>0.03</v>
      </c>
      <c r="C126" s="10">
        <f>IF($A126&lt;='1-Input'!$B$26,0,IF($A126='1-Input'!$B$26+1,('1-Input'!$B$23+'7-Rientro'!$D$10)*'1-Input'!$B$27,'1-Input'!$B$23+'7-Rientro'!$D$10))</f>
        <v>5474.1483682796988</v>
      </c>
      <c r="D126" s="10">
        <f>IF(AND($A126&gt;=1,$A126&lt;1+'1-Input'!$B$12),'7-Rientro'!$C$10,0)</f>
        <v>0</v>
      </c>
      <c r="E126" s="10">
        <f>MAX(0,(E105-C126-D126))/(1-'P-Parametri'!$B$31*MAX(0,IF(F125&lt;=0,0,(F125-G125)/F125)))</f>
        <v>23925.735760816184</v>
      </c>
      <c r="F126" s="10">
        <f>((F125-E126+MAX(0,-(E105-C126-D126)))*(1+B126))*(1-'P-Parametri'!$B$32)</f>
        <v>658621.65038237453</v>
      </c>
      <c r="G126" s="10">
        <f>IF(F125&lt;=0,G125,G125*(1-E126/F125))+MAX(0,-(E105-C126-D126))</f>
        <v>300837.84756814106</v>
      </c>
      <c r="H126" s="10">
        <f>MAX(0,(H105-C126-D126))/(1-'P-Parametri'!$B$31*MAX(0,IF(I125&lt;=0,0,(I125-J125)/I125)))</f>
        <v>28971.682586085273</v>
      </c>
      <c r="I126" s="10">
        <f>((I125-H126+MAX(0,-(H105-C126-D126)))*(1+B126))*(1-'P-Parametri'!$B$32)</f>
        <v>536429.58276825957</v>
      </c>
      <c r="J126" s="10">
        <f>IF(I125&lt;=0,J125,J125*(1-H126/I125))+MAX(0,-(H105-C126-D126))</f>
        <v>245024.31852671158</v>
      </c>
      <c r="K126" s="10">
        <f>MAX(0,(K105-C126-D126))/(1-'P-Parametri'!$B$31*MAX(0,IF(L125&lt;=0,0,(L125-M125)/L125)))</f>
        <v>34793.325724516297</v>
      </c>
      <c r="L126" s="10">
        <f>((L125-K126+MAX(0,-(K105-C126-D126)))*(1+B126))*(1-'P-Parametri'!$B$32)</f>
        <v>395453.34250467544</v>
      </c>
      <c r="M126" s="10">
        <f>IF(L125&lt;=0,M125,M125*(1-K126/L125))+MAX(0,-(K105-C126-D126))</f>
        <v>180630.76472458043</v>
      </c>
      <c r="N126" s="10">
        <f>MAX(0,(N105-C126-D126))/(1-'P-Parametri'!$B$31*MAX(0,IF(O125&lt;=0,0,(O125-P125)/O125)))</f>
        <v>34793.325724516333</v>
      </c>
      <c r="O126" s="10">
        <f>((O125-N126+MAX(0,-(N105-C126-D126)))*(1+B126))*(1-'P-Parametri'!$B$32)</f>
        <v>395453.34250467492</v>
      </c>
      <c r="P126" s="10">
        <f>IF(O125&lt;=0,P125,P125*(1-N126/O125))+MAX(0,-(N105-C126-D126))</f>
        <v>180630.76472458011</v>
      </c>
      <c r="Q126" s="10">
        <f>MAX(0,(Q105-C126-D126))/(1-'P-Parametri'!$B$31*MAX(0,IF(R125&lt;=0,0,(R125-S125)/R125)))</f>
        <v>34793.325724516348</v>
      </c>
      <c r="R126" s="10">
        <f>((R125-Q126+MAX(0,-(Q105-C126-D126)))*(1+B126))*(1-'P-Parametri'!$B$32)</f>
        <v>395453.34250467445</v>
      </c>
      <c r="S126" s="10">
        <f>IF(R125&lt;=0,S125,S125*(1-Q126/R125))+MAX(0,-(Q105-C126-D126))</f>
        <v>180630.76472457981</v>
      </c>
      <c r="T126" s="10">
        <f>MAX(0,(T105-C126-D126))/(1-'P-Parametri'!$B$31*MAX(0,IF(U125&lt;=0,0,(U125-V125)/U125)))</f>
        <v>34793.32572451634</v>
      </c>
      <c r="U126" s="10">
        <f>((U125-T126+MAX(0,-(T105-C126-D126)))*(1+B126))*(1-'P-Parametri'!$B$32)</f>
        <v>395453.34250467457</v>
      </c>
      <c r="V126" s="10">
        <f>IF(U125&lt;=0,V125,V125*(1-T126/U125))+MAX(0,-(T105-C126-D126))</f>
        <v>180630.76472457984</v>
      </c>
    </row>
    <row r="127" spans="1:22">
      <c r="A127" s="9">
        <f t="shared" si="2"/>
        <v>20</v>
      </c>
      <c r="B127" s="12">
        <f>IF($A127='P-Parametri'!$B$47,'P-Parametri'!$B$34,IF($A127='P-Parametri'!$B$48,'P-Parametri'!$C$34,'P-Parametri'!$B$52))</f>
        <v>0.03</v>
      </c>
      <c r="C127" s="10">
        <f>IF($A127&lt;='1-Input'!$B$26,0,IF($A127='1-Input'!$B$26+1,('1-Input'!$B$23+'7-Rientro'!$D$10)*'1-Input'!$B$27,'1-Input'!$B$23+'7-Rientro'!$D$10))</f>
        <v>16422.445104839331</v>
      </c>
      <c r="D127" s="10">
        <f>IF(AND($A127&gt;=1,$A127&lt;1+'1-Input'!$B$12),'7-Rientro'!$C$10,0)</f>
        <v>0</v>
      </c>
      <c r="E127" s="10">
        <f>MAX(0,(E105-C127-D127))/(1-'P-Parametri'!$B$31*MAX(0,IF(F126&lt;=0,0,(F126-G126)/F126)))</f>
        <v>11269.220781908438</v>
      </c>
      <c r="F127" s="10">
        <f>((F126-E127+MAX(0,-(E105-C127-D127)))*(1+B127))*(1-'P-Parametri'!$B$32)</f>
        <v>665439.45648350311</v>
      </c>
      <c r="G127" s="10">
        <f>IF(F126&lt;=0,G126,G126*(1-E127/F126))+MAX(0,-(E105-C127-D127))</f>
        <v>295690.41865833942</v>
      </c>
      <c r="H127" s="10">
        <f>MAX(0,(H105-C127-D127))/(1-'P-Parametri'!$B$31*MAX(0,IF(I126&lt;=0,0,(I126-J126)/I126)))</f>
        <v>16334.664577615042</v>
      </c>
      <c r="I127" s="10">
        <f>((I126-H127+MAX(0,-(H105-C127-D127)))*(1+B127))*(1-'P-Parametri'!$B$32)</f>
        <v>534626.37020489108</v>
      </c>
      <c r="J127" s="10">
        <f>IF(I126&lt;=0,J126,J126*(1-H127/I126))+MAX(0,-(H105-C127-D127))</f>
        <v>237563.15272776718</v>
      </c>
      <c r="K127" s="10">
        <f>MAX(0,(K105-C127-D127))/(1-'P-Parametri'!$B$31*MAX(0,IF(L126&lt;=0,0,(L126-M126)/L126)))</f>
        <v>22178.801889706261</v>
      </c>
      <c r="L127" s="10">
        <f>((L126-K127+MAX(0,-(K105-C127-D127)))*(1+B127))*(1-'P-Parametri'!$B$32)</f>
        <v>383703.83127975138</v>
      </c>
      <c r="M127" s="10">
        <f>IF(L126&lt;=0,M126,M126*(1-K127/L126))+MAX(0,-(K105-C127-D127))</f>
        <v>170500.17910191559</v>
      </c>
      <c r="N127" s="10">
        <f>MAX(0,(N105-C127-D127))/(1-'P-Parametri'!$B$31*MAX(0,IF(O126&lt;=0,0,(O126-P126)/O126)))</f>
        <v>22178.801889706298</v>
      </c>
      <c r="O127" s="10">
        <f>((O126-N127+MAX(0,-(N105-C127-D127)))*(1+B127))*(1-'P-Parametri'!$B$32)</f>
        <v>383703.83127975086</v>
      </c>
      <c r="P127" s="10">
        <f>IF(O126&lt;=0,P126,P126*(1-N127/O126))+MAX(0,-(N105-C127-D127))</f>
        <v>170500.17910191527</v>
      </c>
      <c r="Q127" s="10">
        <f>MAX(0,(Q105-C127-D127))/(1-'P-Parametri'!$B$31*MAX(0,IF(R126&lt;=0,0,(R126-S126)/R126)))</f>
        <v>22178.801889706316</v>
      </c>
      <c r="R127" s="10">
        <f>((R126-Q127+MAX(0,-(Q105-C127-D127)))*(1+B127))*(1-'P-Parametri'!$B$32)</f>
        <v>383703.83127975039</v>
      </c>
      <c r="S127" s="10">
        <f>IF(R126&lt;=0,S126,S126*(1-Q127/R126))+MAX(0,-(Q105-C127-D127))</f>
        <v>170500.17910191498</v>
      </c>
      <c r="T127" s="10">
        <f>MAX(0,(T105-C127-D127))/(1-'P-Parametri'!$B$31*MAX(0,IF(U126&lt;=0,0,(U126-V126)/U126)))</f>
        <v>22178.801889706305</v>
      </c>
      <c r="U127" s="10">
        <f>((U126-T127+MAX(0,-(T105-C127-D127)))*(1+B127))*(1-'P-Parametri'!$B$32)</f>
        <v>383703.83127975051</v>
      </c>
      <c r="V127" s="10">
        <f>IF(U126&lt;=0,V126,V126*(1-T127/U126))+MAX(0,-(T105-C127-D127))</f>
        <v>170500.17910191501</v>
      </c>
    </row>
    <row r="128" spans="1:22">
      <c r="A128" s="9">
        <f t="shared" si="2"/>
        <v>21</v>
      </c>
      <c r="B128" s="12">
        <f>IF($A128='P-Parametri'!$B$47,'P-Parametri'!$B$34,IF($A128='P-Parametri'!$B$48,'P-Parametri'!$C$34,'P-Parametri'!$B$52))</f>
        <v>0.03</v>
      </c>
      <c r="C128" s="10">
        <f>IF($A128&lt;='1-Input'!$B$26,0,IF($A128='1-Input'!$B$26+1,('1-Input'!$B$23+'7-Rientro'!$D$10)*'1-Input'!$B$27,'1-Input'!$B$23+'7-Rientro'!$D$10))</f>
        <v>16422.445104839331</v>
      </c>
      <c r="D128" s="10">
        <f>IF(AND($A128&gt;=1,$A128&lt;1+'1-Input'!$B$12),'7-Rientro'!$C$10,0)</f>
        <v>0</v>
      </c>
      <c r="E128" s="10">
        <f>MAX(0,(E105-C128-D128))/(1-'P-Parametri'!$B$31*MAX(0,IF(F127&lt;=0,0,(F127-G127)/F127)))</f>
        <v>11311.740082795148</v>
      </c>
      <c r="F128" s="10">
        <f>((F127-E128+MAX(0,-(E105-C128-D128)))*(1+B128))*(1-'P-Parametri'!$B$32)</f>
        <v>672404.04479694366</v>
      </c>
      <c r="G128" s="10">
        <f>IF(F127&lt;=0,G127,G127*(1-E128/F127))+MAX(0,-(E105-C128-D128))</f>
        <v>290664.00622029224</v>
      </c>
      <c r="H128" s="10">
        <f>MAX(0,(H105-C128-D128))/(1-'P-Parametri'!$B$31*MAX(0,IF(I127&lt;=0,0,(I127-J127)/I127)))</f>
        <v>16396.296036568627</v>
      </c>
      <c r="I128" s="10">
        <f>((I127-H128+MAX(0,-(H105-C128-D128)))*(1+B128))*(1-'P-Parametri'!$B$32)</f>
        <v>532709.42244058545</v>
      </c>
      <c r="J128" s="10">
        <f>IF(I127&lt;=0,J127,J127*(1-H128/I127))+MAX(0,-(H105-C128-D128))</f>
        <v>230277.39954276761</v>
      </c>
      <c r="K128" s="10">
        <f>MAX(0,(K105-C128-D128))/(1-'P-Parametri'!$B$31*MAX(0,IF(L127&lt;=0,0,(L127-M127)/L127)))</f>
        <v>22262.483554047161</v>
      </c>
      <c r="L128" s="10">
        <f>((L127-K128+MAX(0,-(K105-C128-D128)))*(1+B128))*(1-'P-Parametri'!$B$32)</f>
        <v>371540.01898116042</v>
      </c>
      <c r="M128" s="10">
        <f>IF(L127&lt;=0,M127,M127*(1-K128/L127))+MAX(0,-(K105-C128-D128))</f>
        <v>160607.76437006719</v>
      </c>
      <c r="N128" s="10">
        <f>MAX(0,(N105-C128-D128))/(1-'P-Parametri'!$B$31*MAX(0,IF(O127&lt;=0,0,(O127-P127)/O127)))</f>
        <v>22262.483554047198</v>
      </c>
      <c r="O128" s="10">
        <f>((O127-N128+MAX(0,-(N105-C128-D128)))*(1+B128))*(1-'P-Parametri'!$B$32)</f>
        <v>371540.0189811599</v>
      </c>
      <c r="P128" s="10">
        <f>IF(O127&lt;=0,P127,P127*(1-N128/O127))+MAX(0,-(N105-C128-D128))</f>
        <v>160607.76437006684</v>
      </c>
      <c r="Q128" s="10">
        <f>MAX(0,(Q105-C128-D128))/(1-'P-Parametri'!$B$31*MAX(0,IF(R127&lt;=0,0,(R127-S127)/R127)))</f>
        <v>22262.483554047212</v>
      </c>
      <c r="R128" s="10">
        <f>((R127-Q128+MAX(0,-(Q105-C128-D128)))*(1+B128))*(1-'P-Parametri'!$B$32)</f>
        <v>371540.01898115932</v>
      </c>
      <c r="S128" s="10">
        <f>IF(R127&lt;=0,S127,S127*(1-Q128/R127))+MAX(0,-(Q105-C128-D128))</f>
        <v>160607.76437006655</v>
      </c>
      <c r="T128" s="10">
        <f>MAX(0,(T105-C128-D128))/(1-'P-Parametri'!$B$31*MAX(0,IF(U127&lt;=0,0,(U127-V127)/U127)))</f>
        <v>22262.483554047205</v>
      </c>
      <c r="U128" s="10">
        <f>((U127-T128+MAX(0,-(T105-C128-D128)))*(1+B128))*(1-'P-Parametri'!$B$32)</f>
        <v>371540.01898115949</v>
      </c>
      <c r="V128" s="10">
        <f>IF(U127&lt;=0,V127,V127*(1-T128/U127))+MAX(0,-(T105-C128-D128))</f>
        <v>160607.76437006658</v>
      </c>
    </row>
    <row r="129" spans="1:22">
      <c r="A129" s="9">
        <f t="shared" si="2"/>
        <v>22</v>
      </c>
      <c r="B129" s="12">
        <f>IF($A129='P-Parametri'!$B$47,'P-Parametri'!$B$34,IF($A129='P-Parametri'!$B$48,'P-Parametri'!$C$34,'P-Parametri'!$B$52))</f>
        <v>0.03</v>
      </c>
      <c r="C129" s="10">
        <f>IF($A129&lt;='1-Input'!$B$26,0,IF($A129='1-Input'!$B$26+1,('1-Input'!$B$23+'7-Rientro'!$D$10)*'1-Input'!$B$27,'1-Input'!$B$23+'7-Rientro'!$D$10))</f>
        <v>16422.445104839331</v>
      </c>
      <c r="D129" s="10">
        <f>IF(AND($A129&gt;=1,$A129&lt;1+'1-Input'!$B$12),'7-Rientro'!$C$10,0)</f>
        <v>0</v>
      </c>
      <c r="E129" s="10">
        <f>MAX(0,(E105-C129-D129))/(1-'P-Parametri'!$B$31*MAX(0,IF(F128&lt;=0,0,(F128-G128)/F128)))</f>
        <v>11353.412710574714</v>
      </c>
      <c r="F129" s="10">
        <f>((F128-E129+MAX(0,-(E105-C129-D129)))*(1+B129))*(1-'P-Parametri'!$B$32)</f>
        <v>679520.38674686209</v>
      </c>
      <c r="G129" s="10">
        <f>IF(F128&lt;=0,G128,G128*(1-E129/F128))+MAX(0,-(E105-C129-D129))</f>
        <v>285756.20049207925</v>
      </c>
      <c r="H129" s="10">
        <f>MAX(0,(H105-C129-D129))/(1-'P-Parametri'!$B$31*MAX(0,IF(I128&lt;=0,0,(I128-J128)/I128)))</f>
        <v>16456.700248183668</v>
      </c>
      <c r="I129" s="10">
        <f>((I128-H129+MAX(0,-(H105-C129-D129)))*(1+B129))*(1-'P-Parametri'!$B$32)</f>
        <v>530676.82325045741</v>
      </c>
      <c r="J129" s="10">
        <f>IF(I128&lt;=0,J128,J128*(1-H129/I128))+MAX(0,-(H105-C129-D129))</f>
        <v>223163.5660369801</v>
      </c>
      <c r="K129" s="10">
        <f>MAX(0,(K105-C129-D129))/(1-'P-Parametri'!$B$31*MAX(0,IF(L128&lt;=0,0,(L128-M128)/L128)))</f>
        <v>22344.498892430649</v>
      </c>
      <c r="L129" s="10">
        <f>((L128-K129+MAX(0,-(K105-C129-D129)))*(1+B129))*(1-'P-Parametri'!$B$32)</f>
        <v>358952.04292000894</v>
      </c>
      <c r="M129" s="10">
        <f>IF(L128&lt;=0,M128,M128*(1-K129/L128))+MAX(0,-(K105-C129-D129))</f>
        <v>150948.77790900253</v>
      </c>
      <c r="N129" s="10">
        <f>MAX(0,(N105-C129-D129))/(1-'P-Parametri'!$B$31*MAX(0,IF(O128&lt;=0,0,(O128-P128)/O128)))</f>
        <v>22344.498892430685</v>
      </c>
      <c r="O129" s="10">
        <f>((O128-N129+MAX(0,-(N105-C129-D129)))*(1+B129))*(1-'P-Parametri'!$B$32)</f>
        <v>358952.04292000836</v>
      </c>
      <c r="P129" s="10">
        <f>IF(O128&lt;=0,P128,P128*(1-N129/O128))+MAX(0,-(N105-C129-D129))</f>
        <v>150948.77790900221</v>
      </c>
      <c r="Q129" s="10">
        <f>MAX(0,(Q105-C129-D129))/(1-'P-Parametri'!$B$31*MAX(0,IF(R128&lt;=0,0,(R128-S128)/R128)))</f>
        <v>22344.498892430704</v>
      </c>
      <c r="R129" s="10">
        <f>((R128-Q129+MAX(0,-(Q105-C129-D129)))*(1+B129))*(1-'P-Parametri'!$B$32)</f>
        <v>358952.04292000772</v>
      </c>
      <c r="S129" s="10">
        <f>IF(R128&lt;=0,S128,S128*(1-Q129/R128))+MAX(0,-(Q105-C129-D129))</f>
        <v>150948.77790900189</v>
      </c>
      <c r="T129" s="10">
        <f>MAX(0,(T105-C129-D129))/(1-'P-Parametri'!$B$31*MAX(0,IF(U128&lt;=0,0,(U128-V128)/U128)))</f>
        <v>22344.498892430693</v>
      </c>
      <c r="U129" s="10">
        <f>((U128-T129+MAX(0,-(T105-C129-D129)))*(1+B129))*(1-'P-Parametri'!$B$32)</f>
        <v>358952.04292000789</v>
      </c>
      <c r="V129" s="10">
        <f>IF(U128&lt;=0,V128,V128*(1-T129/U128))+MAX(0,-(T105-C129-D129))</f>
        <v>150948.77790900195</v>
      </c>
    </row>
    <row r="130" spans="1:22">
      <c r="A130" s="9">
        <f t="shared" si="2"/>
        <v>23</v>
      </c>
      <c r="B130" s="12">
        <f>IF($A130='P-Parametri'!$B$47,'P-Parametri'!$B$34,IF($A130='P-Parametri'!$B$48,'P-Parametri'!$C$34,'P-Parametri'!$B$52))</f>
        <v>0.03</v>
      </c>
      <c r="C130" s="10">
        <f>IF($A130&lt;='1-Input'!$B$26,0,IF($A130='1-Input'!$B$26+1,('1-Input'!$B$23+'7-Rientro'!$D$10)*'1-Input'!$B$27,'1-Input'!$B$23+'7-Rientro'!$D$10))</f>
        <v>16422.445104839331</v>
      </c>
      <c r="D130" s="10">
        <f>IF(AND($A130&gt;=1,$A130&lt;1+'1-Input'!$B$12),'7-Rientro'!$C$10,0)</f>
        <v>0</v>
      </c>
      <c r="E130" s="10">
        <f>MAX(0,(E105-C130-D130))/(1-'P-Parametri'!$B$31*MAX(0,IF(F129&lt;=0,0,(F129-G129)/F129)))</f>
        <v>11394.248352283079</v>
      </c>
      <c r="F130" s="10">
        <f>((F129-E130+MAX(0,-(E105-C130-D130)))*(1+B130))*(1-'P-Parametri'!$B$32)</f>
        <v>686793.58270132355</v>
      </c>
      <c r="G130" s="10">
        <f>IF(F129&lt;=0,G129,G129*(1-E130/F129))+MAX(0,-(E105-C130-D130))</f>
        <v>280964.61928257468</v>
      </c>
      <c r="H130" s="10">
        <f>MAX(0,(H105-C130-D130))/(1-'P-Parametri'!$B$31*MAX(0,IF(I129&lt;=0,0,(I129-J129)/I129)))</f>
        <v>16515.891253757778</v>
      </c>
      <c r="I130" s="10">
        <f>((I129-H130+MAX(0,-(H105-C130-D130)))*(1+B130))*(1-'P-Parametri'!$B$32)</f>
        <v>528526.58843668737</v>
      </c>
      <c r="J130" s="10">
        <f>IF(I129&lt;=0,J129,J129*(1-H130/I129))+MAX(0,-(H105-C130-D130))</f>
        <v>216218.19923936506</v>
      </c>
      <c r="K130" s="10">
        <f>MAX(0,(K105-C130-D130))/(1-'P-Parametri'!$B$31*MAX(0,IF(L129&lt;=0,0,(L129-M129)/L129)))</f>
        <v>22424.866969781913</v>
      </c>
      <c r="L130" s="10">
        <f>((L129-K130+MAX(0,-(K105-C130-D130)))*(1+B130))*(1-'P-Parametri'!$B$32)</f>
        <v>345929.74524627638</v>
      </c>
      <c r="M130" s="10">
        <f>IF(L129&lt;=0,M129,M129*(1-K130/L129))+MAX(0,-(K105-C130-D130))</f>
        <v>141518.53136039918</v>
      </c>
      <c r="N130" s="10">
        <f>MAX(0,(N105-C130-D130))/(1-'P-Parametri'!$B$31*MAX(0,IF(O129&lt;=0,0,(O129-P129)/O129)))</f>
        <v>22424.866969781946</v>
      </c>
      <c r="O130" s="10">
        <f>((O129-N130+MAX(0,-(N105-C130-D130)))*(1+B130))*(1-'P-Parametri'!$B$32)</f>
        <v>345929.74524627574</v>
      </c>
      <c r="P130" s="10">
        <f>IF(O129&lt;=0,P129,P129*(1-N130/O129))+MAX(0,-(N105-C130-D130))</f>
        <v>141518.53136039886</v>
      </c>
      <c r="Q130" s="10">
        <f>MAX(0,(Q105-C130-D130))/(1-'P-Parametri'!$B$31*MAX(0,IF(R129&lt;=0,0,(R129-S129)/R129)))</f>
        <v>22424.866969781968</v>
      </c>
      <c r="R130" s="10">
        <f>((R129-Q130+MAX(0,-(Q105-C130-D130)))*(1+B130))*(1-'P-Parametri'!$B$32)</f>
        <v>345929.74524627504</v>
      </c>
      <c r="S130" s="10">
        <f>IF(R129&lt;=0,S129,S129*(1-Q130/R129))+MAX(0,-(Q105-C130-D130))</f>
        <v>141518.53136039851</v>
      </c>
      <c r="T130" s="10">
        <f>MAX(0,(T105-C130-D130))/(1-'P-Parametri'!$B$31*MAX(0,IF(U129&lt;=0,0,(U129-V129)/U129)))</f>
        <v>22424.866969781961</v>
      </c>
      <c r="U130" s="10">
        <f>((U129-T130+MAX(0,-(T105-C130-D130)))*(1+B130))*(1-'P-Parametri'!$B$32)</f>
        <v>345929.74524627521</v>
      </c>
      <c r="V130" s="10">
        <f>IF(U129&lt;=0,V129,V129*(1-T130/U129))+MAX(0,-(T105-C130-D130))</f>
        <v>141518.53136039857</v>
      </c>
    </row>
    <row r="131" spans="1:22">
      <c r="A131" s="9">
        <f t="shared" si="2"/>
        <v>24</v>
      </c>
      <c r="B131" s="12">
        <f>IF($A131='P-Parametri'!$B$47,'P-Parametri'!$B$34,IF($A131='P-Parametri'!$B$48,'P-Parametri'!$C$34,'P-Parametri'!$B$52))</f>
        <v>0.03</v>
      </c>
      <c r="C131" s="10">
        <f>IF($A131&lt;='1-Input'!$B$26,0,IF($A131='1-Input'!$B$26+1,('1-Input'!$B$23+'7-Rientro'!$D$10)*'1-Input'!$B$27,'1-Input'!$B$23+'7-Rientro'!$D$10))</f>
        <v>16422.445104839331</v>
      </c>
      <c r="D131" s="10">
        <f>IF(AND($A131&gt;=1,$A131&lt;1+'1-Input'!$B$12),'7-Rientro'!$C$10,0)</f>
        <v>0</v>
      </c>
      <c r="E131" s="10">
        <f>MAX(0,(E105-C131-D131))/(1-'P-Parametri'!$B$31*MAX(0,IF(F130&lt;=0,0,(F130-G130)/F130)))</f>
        <v>11434.256932527245</v>
      </c>
      <c r="F131" s="10">
        <f>((F130-E131+MAX(0,-(E105-C131-D131)))*(1+B131))*(1-'P-Parametri'!$B$32)</f>
        <v>694228.86533077655</v>
      </c>
      <c r="G131" s="10">
        <f>IF(F130&lt;=0,G130,G130*(1-E131/F130))+MAX(0,-(E105-C131-D131))</f>
        <v>276286.90864761121</v>
      </c>
      <c r="H131" s="10">
        <f>MAX(0,(H105-C131-D131))/(1-'P-Parametri'!$B$31*MAX(0,IF(I130&lt;=0,0,(I130-J130)/I130)))</f>
        <v>16573.883438946323</v>
      </c>
      <c r="I131" s="10">
        <f>((I130-H131+MAX(0,-(H105-C131-D131)))*(1+B131))*(1-'P-Parametri'!$B$32)</f>
        <v>526256.6635753779</v>
      </c>
      <c r="J131" s="10">
        <f>IF(I130&lt;=0,J130,J130*(1-H131/I130))+MAX(0,-(H105-C131-D131))</f>
        <v>209437.88712267127</v>
      </c>
      <c r="K131" s="10">
        <f>MAX(0,(K105-C131-D131))/(1-'P-Parametri'!$B$31*MAX(0,IF(L130&lt;=0,0,(L130-M130)/L130)))</f>
        <v>22503.607318586535</v>
      </c>
      <c r="L131" s="10">
        <f>((L130-K131+MAX(0,-(K105-C131-D131)))*(1+B131))*(1-'P-Parametri'!$B$32)</f>
        <v>332462.66422138951</v>
      </c>
      <c r="M131" s="10">
        <f>IF(L130&lt;=0,M130,M130*(1-K131/L130))+MAX(0,-(K105-C131-D131))</f>
        <v>132312.39195839359</v>
      </c>
      <c r="N131" s="10">
        <f>MAX(0,(N105-C131-D131))/(1-'P-Parametri'!$B$31*MAX(0,IF(O130&lt;=0,0,(O130-P130)/O130)))</f>
        <v>22503.607318586572</v>
      </c>
      <c r="O131" s="10">
        <f>((O130-N131+MAX(0,-(N105-C131-D131)))*(1+B131))*(1-'P-Parametri'!$B$32)</f>
        <v>332462.66422138881</v>
      </c>
      <c r="P131" s="10">
        <f>IF(O130&lt;=0,P130,P130*(1-N131/O130))+MAX(0,-(N105-C131-D131))</f>
        <v>132312.39195839327</v>
      </c>
      <c r="Q131" s="10">
        <f>MAX(0,(Q105-C131-D131))/(1-'P-Parametri'!$B$31*MAX(0,IF(R130&lt;=0,0,(R130-S130)/R130)))</f>
        <v>22503.60731858659</v>
      </c>
      <c r="R131" s="10">
        <f>((R130-Q131+MAX(0,-(Q105-C131-D131)))*(1+B131))*(1-'P-Parametri'!$B$32)</f>
        <v>332462.66422138806</v>
      </c>
      <c r="S131" s="10">
        <f>IF(R130&lt;=0,S130,S130*(1-Q131/R130))+MAX(0,-(Q105-C131-D131))</f>
        <v>132312.39195839292</v>
      </c>
      <c r="T131" s="10">
        <f>MAX(0,(T105-C131-D131))/(1-'P-Parametri'!$B$31*MAX(0,IF(U130&lt;=0,0,(U130-V130)/U130)))</f>
        <v>22503.607318586583</v>
      </c>
      <c r="U131" s="10">
        <f>((U130-T131+MAX(0,-(T105-C131-D131)))*(1+B131))*(1-'P-Parametri'!$B$32)</f>
        <v>332462.66422138829</v>
      </c>
      <c r="V131" s="10">
        <f>IF(U130&lt;=0,V130,V130*(1-T131/U130))+MAX(0,-(T105-C131-D131))</f>
        <v>132312.39195839298</v>
      </c>
    </row>
    <row r="132" spans="1:22">
      <c r="A132" s="9">
        <f t="shared" si="2"/>
        <v>25</v>
      </c>
      <c r="B132" s="12">
        <f>IF($A132='P-Parametri'!$B$47,'P-Parametri'!$B$34,IF($A132='P-Parametri'!$B$48,'P-Parametri'!$C$34,'P-Parametri'!$B$52))</f>
        <v>0.03</v>
      </c>
      <c r="C132" s="10">
        <f>IF($A132&lt;='1-Input'!$B$26,0,IF($A132='1-Input'!$B$26+1,('1-Input'!$B$23+'7-Rientro'!$D$10)*'1-Input'!$B$27,'1-Input'!$B$23+'7-Rientro'!$D$10))</f>
        <v>16422.445104839331</v>
      </c>
      <c r="D132" s="10">
        <f>IF(AND($A132&gt;=1,$A132&lt;1+'1-Input'!$B$12),'7-Rientro'!$C$10,0)</f>
        <v>0</v>
      </c>
      <c r="E132" s="10">
        <f>MAX(0,(E105-C132-D132))/(1-'P-Parametri'!$B$31*MAX(0,IF(F131&lt;=0,0,(F131-G131)/F131)))</f>
        <v>11473.448593270616</v>
      </c>
      <c r="F132" s="10">
        <f>((F131-E132+MAX(0,-(E105-C132-D132)))*(1+B132))*(1-'P-Parametri'!$B$32)</f>
        <v>701831.60308115184</v>
      </c>
      <c r="G132" s="10">
        <f>IF(F131&lt;=0,G131,G131*(1-E132/F131))+MAX(0,-(E105-C132-D132))</f>
        <v>271720.74350860965</v>
      </c>
      <c r="H132" s="10">
        <f>MAX(0,(H105-C132-D132))/(1-'P-Parametri'!$B$31*MAX(0,IF(I131&lt;=0,0,(I131-J131)/I131)))</f>
        <v>16630.691504461411</v>
      </c>
      <c r="I132" s="10">
        <f>((I131-H132+MAX(0,-(H105-C132-D132)))*(1+B132))*(1-'P-Parametri'!$B$32)</f>
        <v>523864.92173057789</v>
      </c>
      <c r="J132" s="10">
        <f>IF(I131&lt;=0,J131,J131*(1-H132/I131))+MAX(0,-(H105-C132-D132))</f>
        <v>202819.25950013578</v>
      </c>
      <c r="K132" s="10">
        <f>MAX(0,(K105-C132-D132))/(1-'P-Parametri'!$B$31*MAX(0,IF(L131&lt;=0,0,(L131-M131)/L131)))</f>
        <v>22580.73989910632</v>
      </c>
      <c r="L132" s="10">
        <f>((L131-K132+MAX(0,-(K105-C132-D132)))*(1+B132))*(1-'P-Parametri'!$B$32)</f>
        <v>318540.02528784779</v>
      </c>
      <c r="M132" s="10">
        <f>IF(L131&lt;=0,M131,M131*(1-K132/L131))+MAX(0,-(K105-C132-D132))</f>
        <v>123325.78374709818</v>
      </c>
      <c r="N132" s="10">
        <f>MAX(0,(N105-C132-D132))/(1-'P-Parametri'!$B$31*MAX(0,IF(O131&lt;=0,0,(O131-P131)/O131)))</f>
        <v>22580.739899106353</v>
      </c>
      <c r="O132" s="10">
        <f>((O131-N132+MAX(0,-(N105-C132-D132)))*(1+B132))*(1-'P-Parametri'!$B$32)</f>
        <v>318540.02528784698</v>
      </c>
      <c r="P132" s="10">
        <f>IF(O131&lt;=0,P131,P131*(1-N132/O131))+MAX(0,-(N105-C132-D132))</f>
        <v>123325.78374709784</v>
      </c>
      <c r="Q132" s="10">
        <f>MAX(0,(Q105-C132-D132))/(1-'P-Parametri'!$B$31*MAX(0,IF(R131&lt;=0,0,(R131-S131)/R131)))</f>
        <v>22580.739899106375</v>
      </c>
      <c r="R132" s="10">
        <f>((R131-Q132+MAX(0,-(Q105-C132-D132)))*(1+B132))*(1-'P-Parametri'!$B$32)</f>
        <v>318540.02528784622</v>
      </c>
      <c r="S132" s="10">
        <f>IF(R131&lt;=0,S131,S131*(1-Q132/R131))+MAX(0,-(Q105-C132-D132))</f>
        <v>123325.78374709749</v>
      </c>
      <c r="T132" s="10">
        <f>MAX(0,(T105-C132-D132))/(1-'P-Parametri'!$B$31*MAX(0,IF(U131&lt;=0,0,(U131-V131)/U131)))</f>
        <v>22580.739899106364</v>
      </c>
      <c r="U132" s="10">
        <f>((U131-T132+MAX(0,-(T105-C132-D132)))*(1+B132))*(1-'P-Parametri'!$B$32)</f>
        <v>318540.02528784645</v>
      </c>
      <c r="V132" s="10">
        <f>IF(U131&lt;=0,V131,V131*(1-T132/U131))+MAX(0,-(T105-C132-D132))</f>
        <v>123325.78374709754</v>
      </c>
    </row>
    <row r="133" spans="1:22">
      <c r="A133" s="9">
        <f t="shared" si="2"/>
        <v>26</v>
      </c>
      <c r="B133" s="12">
        <f>IF($A133='P-Parametri'!$B$47,'P-Parametri'!$B$34,IF($A133='P-Parametri'!$B$48,'P-Parametri'!$C$34,'P-Parametri'!$B$52))</f>
        <v>0.03</v>
      </c>
      <c r="C133" s="10">
        <f>IF($A133&lt;='1-Input'!$B$26,0,IF($A133='1-Input'!$B$26+1,('1-Input'!$B$23+'7-Rientro'!$D$10)*'1-Input'!$B$27,'1-Input'!$B$23+'7-Rientro'!$D$10))</f>
        <v>16422.445104839331</v>
      </c>
      <c r="D133" s="10">
        <f>IF(AND($A133&gt;=1,$A133&lt;1+'1-Input'!$B$12),'7-Rientro'!$C$10,0)</f>
        <v>0</v>
      </c>
      <c r="E133" s="10">
        <f>MAX(0,(E105-C133-D133))/(1-'P-Parametri'!$B$31*MAX(0,IF(F132&lt;=0,0,(F132-G132)/F132)))</f>
        <v>11511.833674190382</v>
      </c>
      <c r="F133" s="10">
        <f>((F132-E133+MAX(0,-(E105-C133-D133)))*(1+B133))*(1-'P-Parametri'!$B$32)</f>
        <v>709607.30376419204</v>
      </c>
      <c r="G133" s="10">
        <f>IF(F132&lt;=0,G132,G132*(1-E133/F132))+MAX(0,-(E105-C133-D133))</f>
        <v>267263.82821530278</v>
      </c>
      <c r="H133" s="10">
        <f>MAX(0,(H105-C133-D133))/(1-'P-Parametri'!$B$31*MAX(0,IF(I132&lt;=0,0,(I132-J132)/I132)))</f>
        <v>16686.330437600038</v>
      </c>
      <c r="I133" s="10">
        <f>((I132-H133+MAX(0,-(H105-C133-D133)))*(1+B133))*(1-'P-Parametri'!$B$32)</f>
        <v>521349.16113370366</v>
      </c>
      <c r="J133" s="10">
        <f>IF(I132&lt;=0,J132,J132*(1-H133/I132))+MAX(0,-(H105-C133-D133))</f>
        <v>196358.9888411487</v>
      </c>
      <c r="K133" s="10">
        <f>MAX(0,(K105-C133-D133))/(1-'P-Parametri'!$B$31*MAX(0,IF(L132&lt;=0,0,(L132-M132)/L132)))</f>
        <v>22656.285060720922</v>
      </c>
      <c r="L133" s="10">
        <f>((L132-K133+MAX(0,-(K105-C133-D133)))*(1+B133))*(1-'P-Parametri'!$B$32)</f>
        <v>304150.73192907276</v>
      </c>
      <c r="M133" s="10">
        <f>IF(L132&lt;=0,M132,M132*(1-K133/L132))+MAX(0,-(K105-C133-D133))</f>
        <v>114554.18868809046</v>
      </c>
      <c r="N133" s="10">
        <f>MAX(0,(N105-C133-D133))/(1-'P-Parametri'!$B$31*MAX(0,IF(O132&lt;=0,0,(O132-P132)/O132)))</f>
        <v>22656.285060720955</v>
      </c>
      <c r="O133" s="10">
        <f>((O132-N133+MAX(0,-(N105-C133-D133)))*(1+B133))*(1-'P-Parametri'!$B$32)</f>
        <v>304150.73192907195</v>
      </c>
      <c r="P133" s="10">
        <f>IF(O132&lt;=0,P132,P132*(1-N133/O132))+MAX(0,-(N105-C133-D133))</f>
        <v>114554.18868809011</v>
      </c>
      <c r="Q133" s="10">
        <f>MAX(0,(Q105-C133-D133))/(1-'P-Parametri'!$B$31*MAX(0,IF(R132&lt;=0,0,(R132-S132)/R132)))</f>
        <v>22656.285060720973</v>
      </c>
      <c r="R133" s="10">
        <f>((R132-Q133+MAX(0,-(Q105-C133-D133)))*(1+B133))*(1-'P-Parametri'!$B$32)</f>
        <v>304150.73192907113</v>
      </c>
      <c r="S133" s="10">
        <f>IF(R132&lt;=0,S132,S132*(1-Q133/R132))+MAX(0,-(Q105-C133-D133))</f>
        <v>114554.18868808975</v>
      </c>
      <c r="T133" s="10">
        <f>MAX(0,(T105-C133-D133))/(1-'P-Parametri'!$B$31*MAX(0,IF(U132&lt;=0,0,(U132-V132)/U132)))</f>
        <v>22656.285060720966</v>
      </c>
      <c r="U133" s="10">
        <f>((U132-T133+MAX(0,-(T105-C133-D133)))*(1+B133))*(1-'P-Parametri'!$B$32)</f>
        <v>304150.73192907136</v>
      </c>
      <c r="V133" s="10">
        <f>IF(U132&lt;=0,V132,V132*(1-T133/U132))+MAX(0,-(T105-C133-D133))</f>
        <v>114554.18868808981</v>
      </c>
    </row>
    <row r="134" spans="1:22">
      <c r="A134" s="9">
        <f t="shared" si="2"/>
        <v>27</v>
      </c>
      <c r="B134" s="12">
        <f>IF($A134='P-Parametri'!$B$47,'P-Parametri'!$B$34,IF($A134='P-Parametri'!$B$48,'P-Parametri'!$C$34,'P-Parametri'!$B$52))</f>
        <v>0.03</v>
      </c>
      <c r="C134" s="10">
        <f>IF($A134&lt;='1-Input'!$B$26,0,IF($A134='1-Input'!$B$26+1,('1-Input'!$B$23+'7-Rientro'!$D$10)*'1-Input'!$B$27,'1-Input'!$B$23+'7-Rientro'!$D$10))</f>
        <v>16422.445104839331</v>
      </c>
      <c r="D134" s="10">
        <f>IF(AND($A134&gt;=1,$A134&lt;1+'1-Input'!$B$12),'7-Rientro'!$C$10,0)</f>
        <v>0</v>
      </c>
      <c r="E134" s="10">
        <f>MAX(0,(E105-C134-D134))/(1-'P-Parametri'!$B$31*MAX(0,IF(F133&lt;=0,0,(F133-G133)/F133)))</f>
        <v>11549.422693621384</v>
      </c>
      <c r="F134" s="10">
        <f>((F133-E134+MAX(0,-(E105-C134-D134)))*(1+B134))*(1-'P-Parametri'!$B$32)</f>
        <v>717561.6182676825</v>
      </c>
      <c r="G134" s="10">
        <f>IF(F133&lt;=0,G133,G133*(1-E134/F133))+MAX(0,-(E105-C134-D134))</f>
        <v>262913.89705422259</v>
      </c>
      <c r="H134" s="10">
        <f>MAX(0,(H105-C134-D134))/(1-'P-Parametri'!$B$31*MAX(0,IF(I133&lt;=0,0,(I133-J133)/I133)))</f>
        <v>16740.815484622326</v>
      </c>
      <c r="I134" s="10">
        <f>((I133-H134+MAX(0,-(H105-C134-D134)))*(1+B134))*(1-'P-Parametri'!$B$32)</f>
        <v>518707.10282651667</v>
      </c>
      <c r="J134" s="10">
        <f>IF(I133&lt;=0,J133,J133*(1-H134/I133))+MAX(0,-(H105-C134-D134))</f>
        <v>190053.79100830198</v>
      </c>
      <c r="K134" s="10">
        <f>MAX(0,(K105-C134-D134))/(1-'P-Parametri'!$B$31*MAX(0,IF(L133&lt;=0,0,(L133-M133)/L133)))</f>
        <v>22730.263504423685</v>
      </c>
      <c r="L134" s="10">
        <f>((L133-K134+MAX(0,-(K105-C134-D134)))*(1+B134))*(1-'P-Parametri'!$B$32)</f>
        <v>289283.35631243378</v>
      </c>
      <c r="M134" s="10">
        <f>IF(L133&lt;=0,M133,M133*(1-K134/L133))+MAX(0,-(K105-C134-D134))</f>
        <v>105993.14766115985</v>
      </c>
      <c r="N134" s="10">
        <f>MAX(0,(N105-C134-D134))/(1-'P-Parametri'!$B$31*MAX(0,IF(O133&lt;=0,0,(O133-P133)/O133)))</f>
        <v>22730.263504423721</v>
      </c>
      <c r="O134" s="10">
        <f>((O133-N134+MAX(0,-(N105-C134-D134)))*(1+B134))*(1-'P-Parametri'!$B$32)</f>
        <v>289283.35631243291</v>
      </c>
      <c r="P134" s="10">
        <f>IF(O133&lt;=0,P133,P133*(1-N134/O133))+MAX(0,-(N105-C134-D134))</f>
        <v>105993.14766115948</v>
      </c>
      <c r="Q134" s="10">
        <f>MAX(0,(Q105-C134-D134))/(1-'P-Parametri'!$B$31*MAX(0,IF(R133&lt;=0,0,(R133-S133)/R133)))</f>
        <v>22730.26350442374</v>
      </c>
      <c r="R134" s="10">
        <f>((R133-Q134+MAX(0,-(Q105-C134-D134)))*(1+B134))*(1-'P-Parametri'!$B$32)</f>
        <v>289283.35631243204</v>
      </c>
      <c r="S134" s="10">
        <f>IF(R133&lt;=0,S133,S133*(1-Q134/R133))+MAX(0,-(Q105-C134-D134))</f>
        <v>105993.14766115914</v>
      </c>
      <c r="T134" s="10">
        <f>MAX(0,(T105-C134-D134))/(1-'P-Parametri'!$B$31*MAX(0,IF(U133&lt;=0,0,(U133-V133)/U133)))</f>
        <v>22730.263504423732</v>
      </c>
      <c r="U134" s="10">
        <f>((U133-T134+MAX(0,-(T105-C134-D134)))*(1+B134))*(1-'P-Parametri'!$B$32)</f>
        <v>289283.35631243233</v>
      </c>
      <c r="V134" s="10">
        <f>IF(U133&lt;=0,V133,V133*(1-T134/U133))+MAX(0,-(T105-C134-D134))</f>
        <v>105993.14766115918</v>
      </c>
    </row>
    <row r="135" spans="1:22">
      <c r="A135" s="9">
        <f t="shared" si="2"/>
        <v>28</v>
      </c>
      <c r="B135" s="12">
        <f>IF($A135='P-Parametri'!$B$47,'P-Parametri'!$B$34,IF($A135='P-Parametri'!$B$48,'P-Parametri'!$C$34,'P-Parametri'!$B$52))</f>
        <v>0.03</v>
      </c>
      <c r="C135" s="10">
        <f>IF($A135&lt;='1-Input'!$B$26,0,IF($A135='1-Input'!$B$26+1,('1-Input'!$B$23+'7-Rientro'!$D$10)*'1-Input'!$B$27,'1-Input'!$B$23+'7-Rientro'!$D$10))</f>
        <v>16422.445104839331</v>
      </c>
      <c r="D135" s="10">
        <f>IF(AND($A135&gt;=1,$A135&lt;1+'1-Input'!$B$12),'7-Rientro'!$C$10,0)</f>
        <v>0</v>
      </c>
      <c r="E135" s="10">
        <f>MAX(0,(E105-C135-D135))/(1-'P-Parametri'!$B$31*MAX(0,IF(F134&lt;=0,0,(F134-G134)/F134)))</f>
        <v>11586.226330098174</v>
      </c>
      <c r="F135" s="10">
        <f>((F134-E135+MAX(0,-(E105-C135-D135)))*(1+B135))*(1-'P-Parametri'!$B$32)</f>
        <v>725700.34438832046</v>
      </c>
      <c r="G135" s="10">
        <f>IF(F134&lt;=0,G134,G134*(1-E135/F134))+MAX(0,-(E105-C135-D135))</f>
        <v>258668.71470465328</v>
      </c>
      <c r="H135" s="10">
        <f>MAX(0,(H105-C135-D135))/(1-'P-Parametri'!$B$31*MAX(0,IF(I134&lt;=0,0,(I134-J134)/I134)))</f>
        <v>16794.162123996895</v>
      </c>
      <c r="I135" s="10">
        <f>((I134-H135+MAX(0,-(H105-C135-D135)))*(1+B135))*(1-'P-Parametri'!$B$32)</f>
        <v>515936.38826574816</v>
      </c>
      <c r="J135" s="10">
        <f>IF(I134&lt;=0,J134,J134*(1-H135/I134))+MAX(0,-(H105-C135-D135))</f>
        <v>183900.42591829057</v>
      </c>
      <c r="K135" s="10">
        <f>MAX(0,(K105-C135-D135))/(1-'P-Parametri'!$B$31*MAX(0,IF(L134&lt;=0,0,(L134-M134)/L134)))</f>
        <v>22802.696246494899</v>
      </c>
      <c r="L135" s="10">
        <f>((L134-K135+MAX(0,-(K105-C135-D135)))*(1+B135))*(1-'P-Parametri'!$B$32)</f>
        <v>273926.12970818119</v>
      </c>
      <c r="M135" s="10">
        <f>IF(L134&lt;=0,M134,M134*(1-K135/L134))+MAX(0,-(K105-C135-D135))</f>
        <v>97638.261361662691</v>
      </c>
      <c r="N135" s="10">
        <f>MAX(0,(N105-C135-D135))/(1-'P-Parametri'!$B$31*MAX(0,IF(O134&lt;=0,0,(O134-P134)/O134)))</f>
        <v>22802.696246494932</v>
      </c>
      <c r="O135" s="10">
        <f>((O134-N135+MAX(0,-(N105-C135-D135)))*(1+B135))*(1-'P-Parametri'!$B$32)</f>
        <v>273926.12970818026</v>
      </c>
      <c r="P135" s="10">
        <f>IF(O134&lt;=0,P134,P134*(1-N135/O134))+MAX(0,-(N105-C135-D135))</f>
        <v>97638.261361662313</v>
      </c>
      <c r="Q135" s="10">
        <f>MAX(0,(Q105-C135-D135))/(1-'P-Parametri'!$B$31*MAX(0,IF(R134&lt;=0,0,(R134-S134)/R134)))</f>
        <v>22802.69624649495</v>
      </c>
      <c r="R135" s="10">
        <f>((R134-Q135+MAX(0,-(Q105-C135-D135)))*(1+B135))*(1-'P-Parametri'!$B$32)</f>
        <v>273926.12970817939</v>
      </c>
      <c r="S135" s="10">
        <f>IF(R134&lt;=0,S134,S134*(1-Q135/R134))+MAX(0,-(Q105-C135-D135))</f>
        <v>97638.261361661964</v>
      </c>
      <c r="T135" s="10">
        <f>MAX(0,(T105-C135-D135))/(1-'P-Parametri'!$B$31*MAX(0,IF(U134&lt;=0,0,(U134-V134)/U134)))</f>
        <v>22802.696246494947</v>
      </c>
      <c r="U135" s="10">
        <f>((U134-T135+MAX(0,-(T105-C135-D135)))*(1+B135))*(1-'P-Parametri'!$B$32)</f>
        <v>273926.12970817968</v>
      </c>
      <c r="V135" s="10">
        <f>IF(U134&lt;=0,V134,V134*(1-T135/U134))+MAX(0,-(T105-C135-D135))</f>
        <v>97638.261361662007</v>
      </c>
    </row>
    <row r="136" spans="1:22">
      <c r="A136" s="9">
        <f t="shared" si="2"/>
        <v>29</v>
      </c>
      <c r="B136" s="12">
        <f>IF($A136='P-Parametri'!$B$47,'P-Parametri'!$B$34,IF($A136='P-Parametri'!$B$48,'P-Parametri'!$C$34,'P-Parametri'!$B$52))</f>
        <v>0.03</v>
      </c>
      <c r="C136" s="10">
        <f>IF($A136&lt;='1-Input'!$B$26,0,IF($A136='1-Input'!$B$26+1,('1-Input'!$B$23+'7-Rientro'!$D$10)*'1-Input'!$B$27,'1-Input'!$B$23+'7-Rientro'!$D$10))</f>
        <v>16422.445104839331</v>
      </c>
      <c r="D136" s="10">
        <f>IF(AND($A136&gt;=1,$A136&lt;1+'1-Input'!$B$12),'7-Rientro'!$C$10,0)</f>
        <v>0</v>
      </c>
      <c r="E136" s="10">
        <f>MAX(0,(E105-C136-D136))/(1-'P-Parametri'!$B$31*MAX(0,IF(F135&lt;=0,0,(F135-G135)/F135)))</f>
        <v>11622.255404504634</v>
      </c>
      <c r="F136" s="10">
        <f>((F135-E136+MAX(0,-(E105-C136-D136)))*(1+B136))*(1-'P-Parametri'!$B$32)</f>
        <v>734029.43079002365</v>
      </c>
      <c r="G136" s="10">
        <f>IF(F135&lt;=0,G135,G135*(1-E136/F135))+MAX(0,-(E105-C136-D136))</f>
        <v>254526.07664377926</v>
      </c>
      <c r="H136" s="10">
        <f>MAX(0,(H105-C136-D136))/(1-'P-Parametri'!$B$31*MAX(0,IF(I135&lt;=0,0,(I135-J135)/I135)))</f>
        <v>16846.386040526799</v>
      </c>
      <c r="I136" s="10">
        <f>((I135-H136+MAX(0,-(H105-C136-D136)))*(1+B136))*(1-'P-Parametri'!$B$32)</f>
        <v>513034.57688739407</v>
      </c>
      <c r="J136" s="10">
        <f>IF(I135&lt;=0,J135,J135*(1-H136/I135))+MAX(0,-(H105-C136-D136))</f>
        <v>177895.69812917194</v>
      </c>
      <c r="K136" s="10">
        <f>MAX(0,(K105-C136-D136))/(1-'P-Parametri'!$B$31*MAX(0,IF(L135&lt;=0,0,(L135-M135)/L135)))</f>
        <v>22873.604583370612</v>
      </c>
      <c r="L136" s="10">
        <f>((L135-K136+MAX(0,-(K105-C136-D136)))*(1+B136))*(1-'P-Parametri'!$B$32)</f>
        <v>258066.93267679779</v>
      </c>
      <c r="M136" s="10">
        <f>IF(L135&lt;=0,M135,M135*(1-K136/L135))+MAX(0,-(K105-C136-D136))</f>
        <v>89485.191097888717</v>
      </c>
      <c r="N136" s="10">
        <f>MAX(0,(N105-C136-D136))/(1-'P-Parametri'!$B$31*MAX(0,IF(O135&lt;=0,0,(O135-P135)/O135)))</f>
        <v>22873.604583370648</v>
      </c>
      <c r="O136" s="10">
        <f>((O135-N136+MAX(0,-(N105-C136-D136)))*(1+B136))*(1-'P-Parametri'!$B$32)</f>
        <v>258066.9326767968</v>
      </c>
      <c r="P136" s="10">
        <f>IF(O135&lt;=0,P135,P135*(1-N136/O135))+MAX(0,-(N105-C136-D136))</f>
        <v>89485.191097888324</v>
      </c>
      <c r="Q136" s="10">
        <f>MAX(0,(Q105-C136-D136))/(1-'P-Parametri'!$B$31*MAX(0,IF(R135&lt;=0,0,(R135-S135)/R135)))</f>
        <v>22873.604583370667</v>
      </c>
      <c r="R136" s="10">
        <f>((R135-Q136+MAX(0,-(Q105-C136-D136)))*(1+B136))*(1-'P-Parametri'!$B$32)</f>
        <v>258066.93267679587</v>
      </c>
      <c r="S136" s="10">
        <f>IF(R135&lt;=0,S135,S135*(1-Q136/R135))+MAX(0,-(Q105-C136-D136))</f>
        <v>89485.191097887975</v>
      </c>
      <c r="T136" s="10">
        <f>MAX(0,(T105-C136-D136))/(1-'P-Parametri'!$B$31*MAX(0,IF(U135&lt;=0,0,(U135-V135)/U135)))</f>
        <v>22873.604583370659</v>
      </c>
      <c r="U136" s="10">
        <f>((U135-T136+MAX(0,-(T105-C136-D136)))*(1+B136))*(1-'P-Parametri'!$B$32)</f>
        <v>258066.93267679619</v>
      </c>
      <c r="V136" s="10">
        <f>IF(U135&lt;=0,V135,V135*(1-T136/U135))+MAX(0,-(T105-C136-D136))</f>
        <v>89485.191097888033</v>
      </c>
    </row>
    <row r="137" spans="1:22">
      <c r="A137" s="9">
        <f t="shared" si="2"/>
        <v>30</v>
      </c>
      <c r="B137" s="12">
        <f>IF($A137='P-Parametri'!$B$47,'P-Parametri'!$B$34,IF($A137='P-Parametri'!$B$48,'P-Parametri'!$C$34,'P-Parametri'!$B$52))</f>
        <v>0.03</v>
      </c>
      <c r="C137" s="10">
        <f>IF($A137&lt;='1-Input'!$B$26,0,IF($A137='1-Input'!$B$26+1,('1-Input'!$B$23+'7-Rientro'!$D$10)*'1-Input'!$B$27,'1-Input'!$B$23+'7-Rientro'!$D$10))</f>
        <v>16422.445104839331</v>
      </c>
      <c r="D137" s="10">
        <f>IF(AND($A137&gt;=1,$A137&lt;1+'1-Input'!$B$12),'7-Rientro'!$C$10,0)</f>
        <v>0</v>
      </c>
      <c r="E137" s="10">
        <f>MAX(0,(E105-C137-D137))/(1-'P-Parametri'!$B$31*MAX(0,IF(F136&lt;=0,0,(F136-G136)/F136)))</f>
        <v>11657.52086283793</v>
      </c>
      <c r="F137" s="10">
        <f>((F136-E137+MAX(0,-(E105-C137-D137)))*(1+B137))*(1-'P-Parametri'!$B$32)</f>
        <v>742554.98109055124</v>
      </c>
      <c r="G137" s="10">
        <f>IF(F136&lt;=0,G136,G136*(1-E137/F136))+MAX(0,-(E105-C137-D137))</f>
        <v>250483.80950277695</v>
      </c>
      <c r="H137" s="10">
        <f>MAX(0,(H105-C137-D137))/(1-'P-Parametri'!$B$31*MAX(0,IF(I136&lt;=0,0,(I136-J136)/I136)))</f>
        <v>16897.503100366022</v>
      </c>
      <c r="I137" s="10">
        <f>((I136-H137+MAX(0,-(H105-C137-D137)))*(1+B137))*(1-'P-Parametri'!$B$32)</f>
        <v>509999.1436286376</v>
      </c>
      <c r="J137" s="10">
        <f>IF(I136&lt;=0,J136,J136*(1-H137/I136))+MAX(0,-(H105-C137-D137))</f>
        <v>172036.45735651883</v>
      </c>
      <c r="K137" s="10">
        <f>MAX(0,(K105-C137-D137))/(1-'P-Parametri'!$B$31*MAX(0,IF(L136&lt;=0,0,(L136-M136)/L136)))</f>
        <v>22943.010057720669</v>
      </c>
      <c r="L137" s="10">
        <f>((L136-K137+MAX(0,-(K105-C137-D137)))*(1+B137))*(1-'P-Parametri'!$B$32)</f>
        <v>241693.28501705412</v>
      </c>
      <c r="M137" s="10">
        <f>IF(L136&lt;=0,M136,M136*(1-K137/L136))+MAX(0,-(K105-C137-D137))</f>
        <v>81529.659491880273</v>
      </c>
      <c r="N137" s="10">
        <f>MAX(0,(N105-C137-D137))/(1-'P-Parametri'!$B$31*MAX(0,IF(O136&lt;=0,0,(O136-P136)/O136)))</f>
        <v>22943.010057720701</v>
      </c>
      <c r="O137" s="10">
        <f>((O136-N137+MAX(0,-(N105-C137-D137)))*(1+B137))*(1-'P-Parametri'!$B$32)</f>
        <v>241693.28501705307</v>
      </c>
      <c r="P137" s="10">
        <f>IF(O136&lt;=0,P136,P136*(1-N137/O136))+MAX(0,-(N105-C137-D137))</f>
        <v>81529.65949187988</v>
      </c>
      <c r="Q137" s="10">
        <f>MAX(0,(Q105-C137-D137))/(1-'P-Parametri'!$B$31*MAX(0,IF(R136&lt;=0,0,(R136-S136)/R136)))</f>
        <v>22943.010057720719</v>
      </c>
      <c r="R137" s="10">
        <f>((R136-Q137+MAX(0,-(Q105-C137-D137)))*(1+B137))*(1-'P-Parametri'!$B$32)</f>
        <v>241693.28501705211</v>
      </c>
      <c r="S137" s="10">
        <f>IF(R136&lt;=0,S136,S136*(1-Q137/R136))+MAX(0,-(Q105-C137-D137))</f>
        <v>81529.659491879531</v>
      </c>
      <c r="T137" s="10">
        <f>MAX(0,(T105-C137-D137))/(1-'P-Parametri'!$B$31*MAX(0,IF(U136&lt;=0,0,(U136-V136)/U136)))</f>
        <v>22943.010057720716</v>
      </c>
      <c r="U137" s="10">
        <f>((U136-T137+MAX(0,-(T105-C137-D137)))*(1+B137))*(1-'P-Parametri'!$B$32)</f>
        <v>241693.28501705246</v>
      </c>
      <c r="V137" s="10">
        <f>IF(U136&lt;=0,V136,V136*(1-T137/U136))+MAX(0,-(T105-C137-D137))</f>
        <v>81529.659491879589</v>
      </c>
    </row>
    <row r="138" spans="1:22">
      <c r="A138" s="9">
        <f t="shared" si="2"/>
        <v>31</v>
      </c>
      <c r="B138" s="12">
        <f>IF($A138='P-Parametri'!$B$47,'P-Parametri'!$B$34,IF($A138='P-Parametri'!$B$48,'P-Parametri'!$C$34,'P-Parametri'!$B$52))</f>
        <v>0.03</v>
      </c>
      <c r="C138" s="10">
        <f>IF($A138&lt;='1-Input'!$B$26,0,IF($A138='1-Input'!$B$26+1,('1-Input'!$B$23+'7-Rientro'!$D$10)*'1-Input'!$B$27,'1-Input'!$B$23+'7-Rientro'!$D$10))</f>
        <v>16422.445104839331</v>
      </c>
      <c r="D138" s="10">
        <f>IF(AND($A138&gt;=1,$A138&lt;1+'1-Input'!$B$12),'7-Rientro'!$C$10,0)</f>
        <v>0</v>
      </c>
      <c r="E138" s="10">
        <f>MAX(0,(E105-C138-D138))/(1-'P-Parametri'!$B$31*MAX(0,IF(F137&lt;=0,0,(F137-G137)/F137)))</f>
        <v>11692.033759591513</v>
      </c>
      <c r="F138" s="10">
        <f>((F137-E138+MAX(0,-(E105-C138-D138)))*(1+B138))*(1-'P-Parametri'!$B$32)</f>
        <v>751283.25807938678</v>
      </c>
      <c r="G138" s="10">
        <f>IF(F137&lt;=0,G137,G137*(1-E138/F137))+MAX(0,-(E105-C138-D138))</f>
        <v>246539.77137561174</v>
      </c>
      <c r="H138" s="10">
        <f>MAX(0,(H105-C138-D138))/(1-'P-Parametri'!$B$31*MAX(0,IF(I137&lt;=0,0,(I137-J137)/I137)))</f>
        <v>16947.529326933236</v>
      </c>
      <c r="I138" s="10">
        <f>((I137-H138+MAX(0,-(H105-C138-D138)))*(1+B138))*(1-'P-Parametri'!$B$32)</f>
        <v>506827.47640529397</v>
      </c>
      <c r="J138" s="10">
        <f>IF(I137&lt;=0,J137,J137*(1-H138/I137))+MAX(0,-(H105-C138-D138))</f>
        <v>166319.59892101854</v>
      </c>
      <c r="K138" s="10">
        <f>MAX(0,(K105-C138-D138))/(1-'P-Parametri'!$B$31*MAX(0,IF(L137&lt;=0,0,(L137-M137)/L137)))</f>
        <v>23010.934425744985</v>
      </c>
      <c r="L138" s="10">
        <f>((L137-K138+MAX(0,-(K105-C138-D138)))*(1+B138))*(1-'P-Parametri'!$B$32)</f>
        <v>224792.33546683032</v>
      </c>
      <c r="M138" s="10">
        <f>IF(L137&lt;=0,M137,M137*(1-K138/L137))+MAX(0,-(K105-C138-D138))</f>
        <v>73767.451087171808</v>
      </c>
      <c r="N138" s="10">
        <f>MAX(0,(N105-C138-D138))/(1-'P-Parametri'!$B$31*MAX(0,IF(O137&lt;=0,0,(O137-P137)/O137)))</f>
        <v>23010.934425745021</v>
      </c>
      <c r="O138" s="10">
        <f>((O137-N138+MAX(0,-(N105-C138-D138)))*(1+B138))*(1-'P-Parametri'!$B$32)</f>
        <v>224792.33546682922</v>
      </c>
      <c r="P138" s="10">
        <f>IF(O137&lt;=0,P137,P137*(1-N138/O137))+MAX(0,-(N105-C138-D138))</f>
        <v>73767.451087171416</v>
      </c>
      <c r="Q138" s="10">
        <f>MAX(0,(Q105-C138-D138))/(1-'P-Parametri'!$B$31*MAX(0,IF(R137&lt;=0,0,(R137-S137)/R137)))</f>
        <v>23010.934425745039</v>
      </c>
      <c r="R138" s="10">
        <f>((R137-Q138+MAX(0,-(Q105-C138-D138)))*(1+B138))*(1-'P-Parametri'!$B$32)</f>
        <v>224792.3354668282</v>
      </c>
      <c r="S138" s="10">
        <f>IF(R137&lt;=0,S137,S137*(1-Q138/R137))+MAX(0,-(Q105-C138-D138))</f>
        <v>73767.451087171066</v>
      </c>
      <c r="T138" s="10">
        <f>MAX(0,(T105-C138-D138))/(1-'P-Parametri'!$B$31*MAX(0,IF(U137&lt;=0,0,(U137-V137)/U137)))</f>
        <v>23010.934425745032</v>
      </c>
      <c r="U138" s="10">
        <f>((U137-T138+MAX(0,-(T105-C138-D138)))*(1+B138))*(1-'P-Parametri'!$B$32)</f>
        <v>224792.33546682855</v>
      </c>
      <c r="V138" s="10">
        <f>IF(U137&lt;=0,V137,V137*(1-T138/U137))+MAX(0,-(T105-C138-D138))</f>
        <v>73767.451087171125</v>
      </c>
    </row>
    <row r="139" spans="1:22">
      <c r="A139" s="9">
        <f t="shared" si="2"/>
        <v>32</v>
      </c>
      <c r="B139" s="12">
        <f>IF($A139='P-Parametri'!$B$47,'P-Parametri'!$B$34,IF($A139='P-Parametri'!$B$48,'P-Parametri'!$C$34,'P-Parametri'!$B$52))</f>
        <v>0.03</v>
      </c>
      <c r="C139" s="10">
        <f>IF($A139&lt;='1-Input'!$B$26,0,IF($A139='1-Input'!$B$26+1,('1-Input'!$B$23+'7-Rientro'!$D$10)*'1-Input'!$B$27,'1-Input'!$B$23+'7-Rientro'!$D$10))</f>
        <v>16422.445104839331</v>
      </c>
      <c r="D139" s="10">
        <f>IF(AND($A139&gt;=1,$A139&lt;1+'1-Input'!$B$12),'7-Rientro'!$C$10,0)</f>
        <v>0</v>
      </c>
      <c r="E139" s="10">
        <f>MAX(0,(E105-C139-D139))/(1-'P-Parametri'!$B$31*MAX(0,IF(F138&lt;=0,0,(F138-G138)/F138)))</f>
        <v>11725.805241759695</v>
      </c>
      <c r="F139" s="10">
        <f>((F138-E139+MAX(0,-(E105-C139-D139)))*(1+B139))*(1-'P-Parametri'!$B$32)</f>
        <v>760220.68806991028</v>
      </c>
      <c r="G139" s="10">
        <f>IF(F138&lt;=0,G138,G138*(1-E139/F138))+MAX(0,-(E105-C139-D139))</f>
        <v>242691.85208230984</v>
      </c>
      <c r="H139" s="10">
        <f>MAX(0,(H105-C139-D139))/(1-'P-Parametri'!$B$31*MAX(0,IF(I138&lt;=0,0,(I138-J138)/I138)))</f>
        <v>16996.480877726503</v>
      </c>
      <c r="I139" s="10">
        <f>((I138-H139+MAX(0,-(H105-C139-D139)))*(1+B139))*(1-'P-Parametri'!$B$32)</f>
        <v>503516.8735426077</v>
      </c>
      <c r="J139" s="10">
        <f>IF(I138&lt;=0,J138,J138*(1-H139/I138))+MAX(0,-(H105-C139-D139))</f>
        <v>160742.06413008372</v>
      </c>
      <c r="K139" s="10">
        <f>MAX(0,(K105-C139-D139))/(1-'P-Parametri'!$B$31*MAX(0,IF(L138&lt;=0,0,(L138-M138)/L138)))</f>
        <v>23077.399625693171</v>
      </c>
      <c r="L139" s="10">
        <f>((L138-K139+MAX(0,-(K105-C139-D139)))*(1+B139))*(1-'P-Parametri'!$B$32)</f>
        <v>207350.85114853852</v>
      </c>
      <c r="M139" s="10">
        <f>IF(L138&lt;=0,M138,M138*(1-K139/L138))+MAX(0,-(K105-C139-D139))</f>
        <v>66194.412866931278</v>
      </c>
      <c r="N139" s="10">
        <f>MAX(0,(N105-C139-D139))/(1-'P-Parametri'!$B$31*MAX(0,IF(O138&lt;=0,0,(O138-P138)/O138)))</f>
        <v>23077.399625693208</v>
      </c>
      <c r="O139" s="10">
        <f>((O138-N139+MAX(0,-(N105-C139-D139)))*(1+B139))*(1-'P-Parametri'!$B$32)</f>
        <v>207350.85114853733</v>
      </c>
      <c r="P139" s="10">
        <f>IF(O138&lt;=0,P138,P138*(1-N139/O138))+MAX(0,-(N105-C139-D139))</f>
        <v>66194.41286693087</v>
      </c>
      <c r="Q139" s="10">
        <f>MAX(0,(Q105-C139-D139))/(1-'P-Parametri'!$B$31*MAX(0,IF(R138&lt;=0,0,(R138-S138)/R138)))</f>
        <v>23077.399625693226</v>
      </c>
      <c r="R139" s="10">
        <f>((R138-Q139+MAX(0,-(Q105-C139-D139)))*(1+B139))*(1-'P-Parametri'!$B$32)</f>
        <v>207350.85114853628</v>
      </c>
      <c r="S139" s="10">
        <f>IF(R138&lt;=0,S138,S138*(1-Q139/R138))+MAX(0,-(Q105-C139-D139))</f>
        <v>66194.412866930521</v>
      </c>
      <c r="T139" s="10">
        <f>MAX(0,(T105-C139-D139))/(1-'P-Parametri'!$B$31*MAX(0,IF(U138&lt;=0,0,(U138-V138)/U138)))</f>
        <v>23077.399625693219</v>
      </c>
      <c r="U139" s="10">
        <f>((U138-T139+MAX(0,-(T105-C139-D139)))*(1+B139))*(1-'P-Parametri'!$B$32)</f>
        <v>207350.85114853666</v>
      </c>
      <c r="V139" s="10">
        <f>IF(U138&lt;=0,V138,V138*(1-T139/U138))+MAX(0,-(T105-C139-D139))</f>
        <v>66194.412866930594</v>
      </c>
    </row>
    <row r="140" spans="1:22">
      <c r="A140" s="9">
        <f t="shared" si="2"/>
        <v>33</v>
      </c>
      <c r="B140" s="12">
        <f>IF($A140='P-Parametri'!$B$47,'P-Parametri'!$B$34,IF($A140='P-Parametri'!$B$48,'P-Parametri'!$C$34,'P-Parametri'!$B$52))</f>
        <v>0.03</v>
      </c>
      <c r="C140" s="10">
        <f>IF($A140&lt;='1-Input'!$B$26,0,IF($A140='1-Input'!$B$26+1,('1-Input'!$B$23+'7-Rientro'!$D$10)*'1-Input'!$B$27,'1-Input'!$B$23+'7-Rientro'!$D$10))</f>
        <v>16422.445104839331</v>
      </c>
      <c r="D140" s="10">
        <f>IF(AND($A140&gt;=1,$A140&lt;1+'1-Input'!$B$12),'7-Rientro'!$C$10,0)</f>
        <v>0</v>
      </c>
      <c r="E140" s="10">
        <f>MAX(0,(E105-C140-D140))/(1-'P-Parametri'!$B$31*MAX(0,IF(F139&lt;=0,0,(F139-G139)/F139)))</f>
        <v>11758.846533464333</v>
      </c>
      <c r="F140" s="10">
        <f>((F139-E140+MAX(0,-(E105-C140-D140)))*(1+B140))*(1-'P-Parametri'!$B$32)</f>
        <v>769373.8653889742</v>
      </c>
      <c r="G140" s="10">
        <f>IF(F139&lt;=0,G139,G139*(1-E140/F139))+MAX(0,-(E105-C140-D140))</f>
        <v>238937.97338847496</v>
      </c>
      <c r="H140" s="10">
        <f>MAX(0,(H105-C140-D140))/(1-'P-Parametri'!$B$31*MAX(0,IF(I139&lt;=0,0,(I139-J139)/I139)))</f>
        <v>17044.374022039803</v>
      </c>
      <c r="I140" s="10">
        <f>((I139-H140+MAX(0,-(H105-C140-D140)))*(1+B140))*(1-'P-Parametri'!$B$32)</f>
        <v>500064.54115717259</v>
      </c>
      <c r="J140" s="10">
        <f>IF(I139&lt;=0,J139,J139*(1-H140/I139))+MAX(0,-(H105-C140-D140))</f>
        <v>155300.84059604059</v>
      </c>
      <c r="K140" s="10">
        <f>MAX(0,(K105-C140-D140))/(1-'P-Parametri'!$B$31*MAX(0,IF(L139&lt;=0,0,(L139-M139)/L139)))</f>
        <v>23142.427747608544</v>
      </c>
      <c r="L140" s="10">
        <f>((L139-K140+MAX(0,-(K105-C140-D140)))*(1+B140))*(1-'P-Parametri'!$B$32)</f>
        <v>189355.20675075197</v>
      </c>
      <c r="M140" s="10">
        <f>IF(L139&lt;=0,M139,M139*(1-K140/L139))+MAX(0,-(K105-C140-D140))</f>
        <v>58806.454685988334</v>
      </c>
      <c r="N140" s="10">
        <f>MAX(0,(N105-C140-D140))/(1-'P-Parametri'!$B$31*MAX(0,IF(O139&lt;=0,0,(O139-P139)/O139)))</f>
        <v>23142.427747608584</v>
      </c>
      <c r="O140" s="10">
        <f>((O139-N140+MAX(0,-(N105-C140-D140)))*(1+B140))*(1-'P-Parametri'!$B$32)</f>
        <v>189355.20675075069</v>
      </c>
      <c r="P140" s="10">
        <f>IF(O139&lt;=0,P139,P139*(1-N140/O139))+MAX(0,-(N105-C140-D140))</f>
        <v>58806.454685987926</v>
      </c>
      <c r="Q140" s="10">
        <f>MAX(0,(Q105-C140-D140))/(1-'P-Parametri'!$B$31*MAX(0,IF(R139&lt;=0,0,(R139-S139)/R139)))</f>
        <v>23142.427747608599</v>
      </c>
      <c r="R140" s="10">
        <f>((R139-Q140+MAX(0,-(Q105-C140-D140)))*(1+B140))*(1-'P-Parametri'!$B$32)</f>
        <v>189355.20675074958</v>
      </c>
      <c r="S140" s="10">
        <f>IF(R139&lt;=0,S139,S139*(1-Q140/R139))+MAX(0,-(Q105-C140-D140))</f>
        <v>58806.45468598757</v>
      </c>
      <c r="T140" s="10">
        <f>MAX(0,(T105-C140-D140))/(1-'P-Parametri'!$B$31*MAX(0,IF(U139&lt;=0,0,(U139-V139)/U139)))</f>
        <v>23142.427747608592</v>
      </c>
      <c r="U140" s="10">
        <f>((U139-T140+MAX(0,-(T105-C140-D140)))*(1+B140))*(1-'P-Parametri'!$B$32)</f>
        <v>189355.20675074999</v>
      </c>
      <c r="V140" s="10">
        <f>IF(U139&lt;=0,V139,V139*(1-T140/U139))+MAX(0,-(T105-C140-D140))</f>
        <v>58806.45468598765</v>
      </c>
    </row>
    <row r="141" spans="1:22">
      <c r="A141" s="9">
        <f t="shared" si="2"/>
        <v>34</v>
      </c>
      <c r="B141" s="12">
        <f>IF($A141='P-Parametri'!$B$47,'P-Parametri'!$B$34,IF($A141='P-Parametri'!$B$48,'P-Parametri'!$C$34,'P-Parametri'!$B$52))</f>
        <v>0.03</v>
      </c>
      <c r="C141" s="10">
        <f>IF($A141&lt;='1-Input'!$B$26,0,IF($A141='1-Input'!$B$26+1,('1-Input'!$B$23+'7-Rientro'!$D$10)*'1-Input'!$B$27,'1-Input'!$B$23+'7-Rientro'!$D$10))</f>
        <v>16422.445104839331</v>
      </c>
      <c r="D141" s="10">
        <f>IF(AND($A141&gt;=1,$A141&lt;1+'1-Input'!$B$12),'7-Rientro'!$C$10,0)</f>
        <v>0</v>
      </c>
      <c r="E141" s="10">
        <f>MAX(0,(E105-C141-D141))/(1-'P-Parametri'!$B$31*MAX(0,IF(F140&lt;=0,0,(F140-G140)/F140)))</f>
        <v>11791.168921202441</v>
      </c>
      <c r="F141" s="10">
        <f>((F140-E141+MAX(0,-(E105-C141-D141)))*(1+B141))*(1-'P-Parametri'!$B$32)</f>
        <v>778749.55700708134</v>
      </c>
      <c r="G141" s="10">
        <f>IF(F140&lt;=0,G140,G140*(1-E141/F140))+MAX(0,-(E105-C141-D141))</f>
        <v>235276.08918281781</v>
      </c>
      <c r="H141" s="10">
        <f>MAX(0,(H105-C141-D141))/(1-'P-Parametri'!$B$31*MAX(0,IF(I140&lt;=0,0,(I140-J140)/I140)))</f>
        <v>17091.225119579507</v>
      </c>
      <c r="I141" s="10">
        <f>((I140-H141+MAX(0,-(H105-C141-D141)))*(1+B141))*(1-'P-Parametri'!$B$32)</f>
        <v>496467.59048768342</v>
      </c>
      <c r="J141" s="10">
        <f>IF(I140&lt;=0,J140,J140*(1-H141/I140))+MAX(0,-(H105-C141-D141))</f>
        <v>149992.96249345661</v>
      </c>
      <c r="K141" s="10">
        <f>MAX(0,(K105-C141-D141))/(1-'P-Parametri'!$B$31*MAX(0,IF(L140&lt;=0,0,(L140-M140)/L140)))</f>
        <v>23206.041004294104</v>
      </c>
      <c r="L141" s="10">
        <f>((L140-K141+MAX(0,-(K105-C141-D141)))*(1+B141))*(1-'P-Parametri'!$B$32)</f>
        <v>170791.37343741392</v>
      </c>
      <c r="M141" s="10">
        <f>IF(L140&lt;=0,M140,M140*(1-K141/L140))+MAX(0,-(K105-C141-D141))</f>
        <v>51599.549620227372</v>
      </c>
      <c r="N141" s="10">
        <f>MAX(0,(N105-C141-D141))/(1-'P-Parametri'!$B$31*MAX(0,IF(O140&lt;=0,0,(O140-P140)/O140)))</f>
        <v>23206.041004294137</v>
      </c>
      <c r="O141" s="10">
        <f>((O140-N141+MAX(0,-(N105-C141-D141)))*(1+B141))*(1-'P-Parametri'!$B$32)</f>
        <v>170791.37343741255</v>
      </c>
      <c r="P141" s="10">
        <f>IF(O140&lt;=0,P140,P140*(1-N141/O140))+MAX(0,-(N105-C141-D141))</f>
        <v>51599.549620226957</v>
      </c>
      <c r="Q141" s="10">
        <f>MAX(0,(Q105-C141-D141))/(1-'P-Parametri'!$B$31*MAX(0,IF(R140&lt;=0,0,(R140-S140)/R140)))</f>
        <v>23206.041004294158</v>
      </c>
      <c r="R141" s="10">
        <f>((R140-Q141+MAX(0,-(Q105-C141-D141)))*(1+B141))*(1-'P-Parametri'!$B$32)</f>
        <v>170791.37343741138</v>
      </c>
      <c r="S141" s="10">
        <f>IF(R140&lt;=0,S140,S140*(1-Q141/R140))+MAX(0,-(Q105-C141-D141))</f>
        <v>51599.549620226593</v>
      </c>
      <c r="T141" s="10">
        <f>MAX(0,(T105-C141-D141))/(1-'P-Parametri'!$B$31*MAX(0,IF(U140&lt;=0,0,(U140-V140)/U140)))</f>
        <v>23206.041004294151</v>
      </c>
      <c r="U141" s="10">
        <f>((U140-T141+MAX(0,-(T105-C141-D141)))*(1+B141))*(1-'P-Parametri'!$B$32)</f>
        <v>170791.37343741182</v>
      </c>
      <c r="V141" s="10">
        <f>IF(U140&lt;=0,V140,V140*(1-T141/U140))+MAX(0,-(T105-C141-D141))</f>
        <v>51599.54962022668</v>
      </c>
    </row>
    <row r="142" spans="1:22">
      <c r="A142" s="9">
        <f t="shared" si="2"/>
        <v>35</v>
      </c>
      <c r="B142" s="12">
        <f>IF($A142='P-Parametri'!$B$47,'P-Parametri'!$B$34,IF($A142='P-Parametri'!$B$48,'P-Parametri'!$C$34,'P-Parametri'!$B$52))</f>
        <v>0.03</v>
      </c>
      <c r="C142" s="10">
        <f>IF($A142&lt;='1-Input'!$B$26,0,IF($A142='1-Input'!$B$26+1,('1-Input'!$B$23+'7-Rientro'!$D$10)*'1-Input'!$B$27,'1-Input'!$B$23+'7-Rientro'!$D$10))</f>
        <v>16422.445104839331</v>
      </c>
      <c r="D142" s="10">
        <f>IF(AND($A142&gt;=1,$A142&lt;1+'1-Input'!$B$12),'7-Rientro'!$C$10,0)</f>
        <v>0</v>
      </c>
      <c r="E142" s="10">
        <f>MAX(0,(E105-C142-D142))/(1-'P-Parametri'!$B$31*MAX(0,IF(F141&lt;=0,0,(F141-G141)/F141)))</f>
        <v>11822.783739711705</v>
      </c>
      <c r="F142" s="10">
        <f>((F141-E142+MAX(0,-(E105-C142-D142)))*(1+B142))*(1-'P-Parametri'!$B$32)</f>
        <v>788354.70731245994</v>
      </c>
      <c r="G142" s="10">
        <f>IF(F141&lt;=0,G141,G141*(1-E142/F141))+MAX(0,-(E105-C142-D142))</f>
        <v>231704.18561445625</v>
      </c>
      <c r="H142" s="10">
        <f>MAX(0,(H105-C142-D142))/(1-'P-Parametri'!$B$31*MAX(0,IF(I141&lt;=0,0,(I141-J141)/I141)))</f>
        <v>17137.050599976523</v>
      </c>
      <c r="I142" s="10">
        <f>((I141-H142+MAX(0,-(H105-C142-D142)))*(1+B142))*(1-'P-Parametri'!$B$32)</f>
        <v>492723.03517216945</v>
      </c>
      <c r="J142" s="10">
        <f>IF(I141&lt;=0,J141,J141*(1-H142/I141))+MAX(0,-(H105-C142-D142))</f>
        <v>144815.51075815645</v>
      </c>
      <c r="K142" s="10">
        <f>MAX(0,(K105-C142-D142))/(1-'P-Parametri'!$B$31*MAX(0,IF(L141&lt;=0,0,(L141-M141)/L141)))</f>
        <v>23268.261703494678</v>
      </c>
      <c r="L142" s="10">
        <f>((L141-K142+MAX(0,-(K105-C142-D142)))*(1+B142))*(1-'P-Parametri'!$B$32)</f>
        <v>151644.90747576495</v>
      </c>
      <c r="M142" s="10">
        <f>IF(L141&lt;=0,M141,M141*(1-K142/L141))+MAX(0,-(K105-C142-D142))</f>
        <v>44569.734236806507</v>
      </c>
      <c r="N142" s="10">
        <f>MAX(0,(N105-C142-D142))/(1-'P-Parametri'!$B$31*MAX(0,IF(O141&lt;=0,0,(O141-P141)/O141)))</f>
        <v>23268.261703494714</v>
      </c>
      <c r="O142" s="10">
        <f>((O141-N142+MAX(0,-(N105-C142-D142)))*(1+B142))*(1-'P-Parametri'!$B$32)</f>
        <v>151644.90747576352</v>
      </c>
      <c r="P142" s="10">
        <f>IF(O141&lt;=0,P141,P141*(1-N142/O141))+MAX(0,-(N105-C142-D142))</f>
        <v>44569.734236806085</v>
      </c>
      <c r="Q142" s="10">
        <f>MAX(0,(Q105-C142-D142))/(1-'P-Parametri'!$B$31*MAX(0,IF(R141&lt;=0,0,(R141-S141)/R141)))</f>
        <v>23268.261703494733</v>
      </c>
      <c r="R142" s="10">
        <f>((R141-Q142+MAX(0,-(Q105-C142-D142)))*(1+B142))*(1-'P-Parametri'!$B$32)</f>
        <v>151644.90747576227</v>
      </c>
      <c r="S142" s="10">
        <f>IF(R141&lt;=0,S141,S141*(1-Q142/R141))+MAX(0,-(Q105-C142-D142))</f>
        <v>44569.734236805714</v>
      </c>
      <c r="T142" s="10">
        <f>MAX(0,(T105-C142-D142))/(1-'P-Parametri'!$B$31*MAX(0,IF(U141&lt;=0,0,(U141-V141)/U141)))</f>
        <v>23268.261703494729</v>
      </c>
      <c r="U142" s="10">
        <f>((U141-T142+MAX(0,-(T105-C142-D142)))*(1+B142))*(1-'P-Parametri'!$B$32)</f>
        <v>151644.90747576274</v>
      </c>
      <c r="V142" s="10">
        <f>IF(U141&lt;=0,V141,V141*(1-T142/U141))+MAX(0,-(T105-C142-D142))</f>
        <v>44569.734236805809</v>
      </c>
    </row>
    <row r="143" spans="1:22">
      <c r="A143" s="9">
        <f t="shared" si="2"/>
        <v>36</v>
      </c>
      <c r="B143" s="12">
        <f>IF($A143='P-Parametri'!$B$47,'P-Parametri'!$B$34,IF($A143='P-Parametri'!$B$48,'P-Parametri'!$C$34,'P-Parametri'!$B$52))</f>
        <v>0.03</v>
      </c>
      <c r="C143" s="10">
        <f>IF($A143&lt;='1-Input'!$B$26,0,IF($A143='1-Input'!$B$26+1,('1-Input'!$B$23+'7-Rientro'!$D$10)*'1-Input'!$B$27,'1-Input'!$B$23+'7-Rientro'!$D$10))</f>
        <v>16422.445104839331</v>
      </c>
      <c r="D143" s="10">
        <f>IF(AND($A143&gt;=1,$A143&lt;1+'1-Input'!$B$12),'7-Rientro'!$C$10,0)</f>
        <v>0</v>
      </c>
      <c r="E143" s="10">
        <f>MAX(0,(E105-C143-D143))/(1-'P-Parametri'!$B$31*MAX(0,IF(F142&lt;=0,0,(F142-G142)/F142)))</f>
        <v>11853.70235844944</v>
      </c>
      <c r="F143" s="10">
        <f>((F142-E143+MAX(0,-(E105-C143-D143)))*(1+B143))*(1-'P-Parametri'!$B$32)</f>
        <v>798196.4430324256</v>
      </c>
      <c r="G143" s="10">
        <f>IF(F142&lt;=0,G142,G142*(1-E143/F142))+MAX(0,-(E105-C143-D143))</f>
        <v>228220.28119173285</v>
      </c>
      <c r="H143" s="10">
        <f>MAX(0,(H105-C143-D143))/(1-'P-Parametri'!$B$31*MAX(0,IF(I142&lt;=0,0,(I142-J142)/I142)))</f>
        <v>17181.866943187655</v>
      </c>
      <c r="I143" s="10">
        <f>((I142-H143+MAX(0,-(H105-C143-D143)))*(1+B143))*(1-'P-Parametri'!$B$32)</f>
        <v>488827.78846929956</v>
      </c>
      <c r="J143" s="10">
        <f>IF(I142&lt;=0,J142,J142*(1-H143/I142))+MAX(0,-(H105-C143-D143))</f>
        <v>139765.61323045721</v>
      </c>
      <c r="K143" s="10">
        <f>MAX(0,(K105-C143-D143))/(1-'P-Parametri'!$B$31*MAX(0,IF(L142&lt;=0,0,(L142-M142)/L142)))</f>
        <v>23329.11222128633</v>
      </c>
      <c r="L143" s="10">
        <f>((L142-K143+MAX(0,-(K105-C143-D143)))*(1+B143))*(1-'P-Parametri'!$B$32)</f>
        <v>131900.93857388876</v>
      </c>
      <c r="M143" s="10">
        <f>IF(L142&lt;=0,M142,M142*(1-K143/L142))+MAX(0,-(K105-C143-D143))</f>
        <v>37713.108788638805</v>
      </c>
      <c r="N143" s="10">
        <f>MAX(0,(N105-C143-D143))/(1-'P-Parametri'!$B$31*MAX(0,IF(O142&lt;=0,0,(O142-P142)/O142)))</f>
        <v>23329.112221286367</v>
      </c>
      <c r="O143" s="10">
        <f>((O142-N143+MAX(0,-(N105-C143-D143)))*(1+B143))*(1-'P-Parametri'!$B$32)</f>
        <v>131900.93857388725</v>
      </c>
      <c r="P143" s="10">
        <f>IF(O142&lt;=0,P142,P142*(1-N143/O142))+MAX(0,-(N105-C143-D143))</f>
        <v>37713.108788638376</v>
      </c>
      <c r="Q143" s="10">
        <f>MAX(0,(Q105-C143-D143))/(1-'P-Parametri'!$B$31*MAX(0,IF(R142&lt;=0,0,(R142-S142)/R142)))</f>
        <v>23329.112221286385</v>
      </c>
      <c r="R143" s="10">
        <f>((R142-Q143+MAX(0,-(Q105-C143-D143)))*(1+B143))*(1-'P-Parametri'!$B$32)</f>
        <v>131900.93857388594</v>
      </c>
      <c r="S143" s="10">
        <f>IF(R142&lt;=0,S142,S142*(1-Q143/R142))+MAX(0,-(Q105-C143-D143))</f>
        <v>37713.108788637997</v>
      </c>
      <c r="T143" s="10">
        <f>MAX(0,(T105-C143-D143))/(1-'P-Parametri'!$B$31*MAX(0,IF(U142&lt;=0,0,(U142-V142)/U142)))</f>
        <v>23329.112221286374</v>
      </c>
      <c r="U143" s="10">
        <f>((U142-T143+MAX(0,-(T105-C143-D143)))*(1+B143))*(1-'P-Parametri'!$B$32)</f>
        <v>131900.93857388644</v>
      </c>
      <c r="V143" s="10">
        <f>IF(U142&lt;=0,V142,V142*(1-T143/U142))+MAX(0,-(T105-C143-D143))</f>
        <v>37713.108788638106</v>
      </c>
    </row>
    <row r="144" spans="1:22">
      <c r="A144" s="9">
        <f t="shared" si="2"/>
        <v>37</v>
      </c>
      <c r="B144" s="12">
        <f>IF($A144='P-Parametri'!$B$47,'P-Parametri'!$B$34,IF($A144='P-Parametri'!$B$48,'P-Parametri'!$C$34,'P-Parametri'!$B$52))</f>
        <v>0.03</v>
      </c>
      <c r="C144" s="10">
        <f>IF($A144&lt;='1-Input'!$B$26,0,IF($A144='1-Input'!$B$26+1,('1-Input'!$B$23+'7-Rientro'!$D$10)*'1-Input'!$B$27,'1-Input'!$B$23+'7-Rientro'!$D$10))</f>
        <v>16422.445104839331</v>
      </c>
      <c r="D144" s="10">
        <f>IF(AND($A144&gt;=1,$A144&lt;1+'1-Input'!$B$12),'7-Rientro'!$C$10,0)</f>
        <v>0</v>
      </c>
      <c r="E144" s="10">
        <f>MAX(0,(E105-C144-D144))/(1-'P-Parametri'!$B$31*MAX(0,IF(F143&lt;=0,0,(F143-G143)/F143)))</f>
        <v>11883.936168679016</v>
      </c>
      <c r="F144" s="10">
        <f>((F143-E144+MAX(0,-(E105-C144-D144)))*(1+B144))*(1-'P-Parametri'!$B$32)</f>
        <v>808282.07830551965</v>
      </c>
      <c r="G144" s="10">
        <f>IF(F143&lt;=0,G143,G143*(1-E144/F143))+MAX(0,-(E105-C144-D144))</f>
        <v>224822.42684427823</v>
      </c>
      <c r="H144" s="10">
        <f>MAX(0,(H105-C144-D144))/(1-'P-Parametri'!$B$31*MAX(0,IF(I143&lt;=0,0,(I143-J143)/I143)))</f>
        <v>17225.690660777451</v>
      </c>
      <c r="I144" s="10">
        <f>((I143-H144+MAX(0,-(H105-C144-D144)))*(1+B144))*(1-'P-Parametri'!$B$32)</f>
        <v>484778.66042129224</v>
      </c>
      <c r="J144" s="10">
        <f>IF(I143&lt;=0,J143,J143*(1-H144/I143))+MAX(0,-(H105-C144-D144))</f>
        <v>134840.44474512892</v>
      </c>
      <c r="K144" s="10">
        <f>MAX(0,(K105-C144-D144))/(1-'P-Parametri'!$B$31*MAX(0,IF(L143&lt;=0,0,(L143-M143)/L143)))</f>
        <v>23388.614976661323</v>
      </c>
      <c r="L144" s="10">
        <f>((L143-K144+MAX(0,-(K105-C144-D144)))*(1+B144))*(1-'P-Parametri'!$B$32)</f>
        <v>111544.15791853397</v>
      </c>
      <c r="M144" s="10">
        <f>IF(L143&lt;=0,M143,M143*(1-K144/L143))+MAX(0,-(K105-C144-D144))</f>
        <v>31025.8373365384</v>
      </c>
      <c r="N144" s="10">
        <f>MAX(0,(N105-C144-D144))/(1-'P-Parametri'!$B$31*MAX(0,IF(O143&lt;=0,0,(O143-P143)/O143)))</f>
        <v>23388.61497666136</v>
      </c>
      <c r="O144" s="10">
        <f>((O143-N144+MAX(0,-(N105-C144-D144)))*(1+B144))*(1-'P-Parametri'!$B$32)</f>
        <v>111544.15791853238</v>
      </c>
      <c r="P144" s="10">
        <f>IF(O143&lt;=0,P143,P143*(1-N144/O143))+MAX(0,-(N105-C144-D144))</f>
        <v>31025.837336537959</v>
      </c>
      <c r="Q144" s="10">
        <f>MAX(0,(Q105-C144-D144))/(1-'P-Parametri'!$B$31*MAX(0,IF(R143&lt;=0,0,(R143-S143)/R143)))</f>
        <v>23388.614976661378</v>
      </c>
      <c r="R144" s="10">
        <f>((R143-Q144+MAX(0,-(Q105-C144-D144)))*(1+B144))*(1-'P-Parametri'!$B$32)</f>
        <v>111544.15791853103</v>
      </c>
      <c r="S144" s="10">
        <f>IF(R143&lt;=0,S143,S143*(1-Q144/R143))+MAX(0,-(Q105-C144-D144))</f>
        <v>31025.837336537577</v>
      </c>
      <c r="T144" s="10">
        <f>MAX(0,(T105-C144-D144))/(1-'P-Parametri'!$B$31*MAX(0,IF(U143&lt;=0,0,(U143-V143)/U143)))</f>
        <v>23388.614976661374</v>
      </c>
      <c r="U144" s="10">
        <f>((U143-T144+MAX(0,-(T105-C144-D144)))*(1+B144))*(1-'P-Parametri'!$B$32)</f>
        <v>111544.15791853155</v>
      </c>
      <c r="V144" s="10">
        <f>IF(U143&lt;=0,V143,V143*(1-T144/U143))+MAX(0,-(T105-C144-D144))</f>
        <v>31025.83733653769</v>
      </c>
    </row>
    <row r="145" spans="1:22">
      <c r="A145" s="9">
        <f t="shared" si="2"/>
        <v>38</v>
      </c>
      <c r="B145" s="12">
        <f>IF($A145='P-Parametri'!$B$47,'P-Parametri'!$B$34,IF($A145='P-Parametri'!$B$48,'P-Parametri'!$C$34,'P-Parametri'!$B$52))</f>
        <v>0.03</v>
      </c>
      <c r="C145" s="10">
        <f>IF($A145&lt;='1-Input'!$B$26,0,IF($A145='1-Input'!$B$26+1,('1-Input'!$B$23+'7-Rientro'!$D$10)*'1-Input'!$B$27,'1-Input'!$B$23+'7-Rientro'!$D$10))</f>
        <v>16422.445104839331</v>
      </c>
      <c r="D145" s="10">
        <f>IF(AND($A145&gt;=1,$A145&lt;1+'1-Input'!$B$12),'7-Rientro'!$C$10,0)</f>
        <v>0</v>
      </c>
      <c r="E145" s="10">
        <f>MAX(0,(E105-C145-D145))/(1-'P-Parametri'!$B$31*MAX(0,IF(F144&lt;=0,0,(F144-G144)/F144)))</f>
        <v>11913.496571156495</v>
      </c>
      <c r="F145" s="10">
        <f>((F144-E145+MAX(0,-(E105-C145-D145)))*(1+B145))*(1-'P-Parametri'!$B$32)</f>
        <v>818619.1199080213</v>
      </c>
      <c r="G145" s="10">
        <f>IF(F144&lt;=0,G144,G144*(1-E145/F144))+MAX(0,-(E105-C145-D145))</f>
        <v>221508.70595002876</v>
      </c>
      <c r="H145" s="10">
        <f>MAX(0,(H105-C145-D145))/(1-'P-Parametri'!$B$31*MAX(0,IF(I144&lt;=0,0,(I144-J144)/I144)))</f>
        <v>17268.538278070038</v>
      </c>
      <c r="I145" s="10">
        <f>((I144-H145+MAX(0,-(H105-C145-D145)))*(1+B145))*(1-'P-Parametri'!$B$32)</f>
        <v>480572.35495590384</v>
      </c>
      <c r="J145" s="10">
        <f>IF(I144&lt;=0,J144,J144*(1-H145/I144))+MAX(0,-(H105-C145-D145))</f>
        <v>130037.22717055646</v>
      </c>
      <c r="K145" s="10">
        <f>MAX(0,(K105-C145-D145))/(1-'P-Parametri'!$B$31*MAX(0,IF(L144&lt;=0,0,(L144-M144)/L144)))</f>
        <v>23446.792407294375</v>
      </c>
      <c r="L145" s="10">
        <f>((L144-K145+MAX(0,-(K105-C145-D145)))*(1+B145))*(1-'P-Parametri'!$B$32)</f>
        <v>90558.805903623637</v>
      </c>
      <c r="M145" s="10">
        <f>IF(L144&lt;=0,M144,M144*(1-K145/L144))+MAX(0,-(K105-C145-D145))</f>
        <v>24504.147802393589</v>
      </c>
      <c r="N145" s="10">
        <f>MAX(0,(N105-C145-D145))/(1-'P-Parametri'!$B$31*MAX(0,IF(O144&lt;=0,0,(O144-P144)/O144)))</f>
        <v>23446.792407294408</v>
      </c>
      <c r="O145" s="10">
        <f>((O144-N145+MAX(0,-(N105-C145-D145)))*(1+B145))*(1-'P-Parametri'!$B$32)</f>
        <v>90558.805903621949</v>
      </c>
      <c r="P145" s="10">
        <f>IF(O144&lt;=0,P144,P144*(1-N145/O144))+MAX(0,-(N105-C145-D145))</f>
        <v>24504.147802393141</v>
      </c>
      <c r="Q145" s="10">
        <f>MAX(0,(Q105-C145-D145))/(1-'P-Parametri'!$B$31*MAX(0,IF(R144&lt;=0,0,(R144-S144)/R144)))</f>
        <v>23446.792407294426</v>
      </c>
      <c r="R145" s="10">
        <f>((R144-Q145+MAX(0,-(Q105-C145-D145)))*(1+B145))*(1-'P-Parametri'!$B$32)</f>
        <v>90558.805903620552</v>
      </c>
      <c r="S145" s="10">
        <f>IF(R144&lt;=0,S144,S144*(1-Q145/R144))+MAX(0,-(Q105-C145-D145))</f>
        <v>24504.147802392752</v>
      </c>
      <c r="T145" s="10">
        <f>MAX(0,(T105-C145-D145))/(1-'P-Parametri'!$B$31*MAX(0,IF(U144&lt;=0,0,(U144-V144)/U144)))</f>
        <v>23446.792407294422</v>
      </c>
      <c r="U145" s="10">
        <f>((U144-T145+MAX(0,-(T105-C145-D145)))*(1+B145))*(1-'P-Parametri'!$B$32)</f>
        <v>90558.805903621091</v>
      </c>
      <c r="V145" s="10">
        <f>IF(U144&lt;=0,V144,V144*(1-T145/U144))+MAX(0,-(T105-C145-D145))</f>
        <v>24504.147802392872</v>
      </c>
    </row>
    <row r="146" spans="1:22">
      <c r="A146" s="9">
        <f t="shared" si="2"/>
        <v>39</v>
      </c>
      <c r="B146" s="12">
        <f>IF($A146='P-Parametri'!$B$47,'P-Parametri'!$B$34,IF($A146='P-Parametri'!$B$48,'P-Parametri'!$C$34,'P-Parametri'!$B$52))</f>
        <v>0.03</v>
      </c>
      <c r="C146" s="10">
        <f>IF($A146&lt;='1-Input'!$B$26,0,IF($A146='1-Input'!$B$26+1,('1-Input'!$B$23+'7-Rientro'!$D$10)*'1-Input'!$B$27,'1-Input'!$B$23+'7-Rientro'!$D$10))</f>
        <v>16422.445104839331</v>
      </c>
      <c r="D146" s="10">
        <f>IF(AND($A146&gt;=1,$A146&lt;1+'1-Input'!$B$12),'7-Rientro'!$C$10,0)</f>
        <v>0</v>
      </c>
      <c r="E146" s="10">
        <f>MAX(0,(E105-C146-D146))/(1-'P-Parametri'!$B$31*MAX(0,IF(F145&lt;=0,0,(F145-G145)/F145)))</f>
        <v>11942.394964409024</v>
      </c>
      <c r="F146" s="10">
        <f>((F145-E146+MAX(0,-(E105-C146-D146)))*(1+B146))*(1-'P-Parametri'!$B$32)</f>
        <v>829215.27263853676</v>
      </c>
      <c r="G146" s="10">
        <f>IF(F145&lt;=0,G145,G145*(1-E146/F145))+MAX(0,-(E105-C146-D146))</f>
        <v>218277.23432888265</v>
      </c>
      <c r="H146" s="10">
        <f>MAX(0,(H105-C146-D146))/(1-'P-Parametri'!$B$31*MAX(0,IF(I145&lt;=0,0,(I145-J145)/I145)))</f>
        <v>17310.42631715877</v>
      </c>
      <c r="I146" s="10">
        <f>((I145-H146+MAX(0,-(H105-C146-D146)))*(1+B146))*(1-'P-Parametri'!$B$32)</f>
        <v>476205.4669249116</v>
      </c>
      <c r="J146" s="10">
        <f>IF(I145&lt;=0,J145,J145*(1-H146/I145))+MAX(0,-(H105-C146-D146))</f>
        <v>125353.22939954422</v>
      </c>
      <c r="K146" s="10">
        <f>MAX(0,(K105-C146-D146))/(1-'P-Parametri'!$B$31*MAX(0,IF(L145&lt;=0,0,(L145-M145)/L145)))</f>
        <v>23503.666946473484</v>
      </c>
      <c r="L146" s="10">
        <f>((L145-K146+MAX(0,-(K105-C146-D146)))*(1+B146))*(1-'P-Parametri'!$B$32)</f>
        <v>68928.659539612927</v>
      </c>
      <c r="M146" s="10">
        <f>IF(L145&lt;=0,M145,M145*(1-K146/L145))+MAX(0,-(K105-C146-D146))</f>
        <v>18144.331956681632</v>
      </c>
      <c r="N146" s="10">
        <f>MAX(0,(N105-C146-D146))/(1-'P-Parametri'!$B$31*MAX(0,IF(O145&lt;=0,0,(O145-P145)/O145)))</f>
        <v>23503.666946473517</v>
      </c>
      <c r="O146" s="10">
        <f>((O145-N146+MAX(0,-(N105-C146-D146)))*(1+B146))*(1-'P-Parametri'!$B$32)</f>
        <v>68928.659539611152</v>
      </c>
      <c r="P146" s="10">
        <f>IF(O145&lt;=0,P145,P145*(1-N146/O145))+MAX(0,-(N105-C146-D146))</f>
        <v>18144.331956681173</v>
      </c>
      <c r="Q146" s="10">
        <f>MAX(0,(Q105-C146-D146))/(1-'P-Parametri'!$B$31*MAX(0,IF(R145&lt;=0,0,(R145-S145)/R145)))</f>
        <v>23503.666946473535</v>
      </c>
      <c r="R146" s="10">
        <f>((R145-Q146+MAX(0,-(Q105-C146-D146)))*(1+B146))*(1-'P-Parametri'!$B$32)</f>
        <v>68928.659539609696</v>
      </c>
      <c r="S146" s="10">
        <f>IF(R145&lt;=0,S145,S145*(1-Q146/R145))+MAX(0,-(Q105-C146-D146))</f>
        <v>18144.33195668078</v>
      </c>
      <c r="T146" s="10">
        <f>MAX(0,(T105-C146-D146))/(1-'P-Parametri'!$B$31*MAX(0,IF(U145&lt;=0,0,(U145-V145)/U145)))</f>
        <v>23503.666946473531</v>
      </c>
      <c r="U146" s="10">
        <f>((U145-T146+MAX(0,-(T105-C146-D146)))*(1+B146))*(1-'P-Parametri'!$B$32)</f>
        <v>68928.659539610264</v>
      </c>
      <c r="V146" s="10">
        <f>IF(U145&lt;=0,V145,V145*(1-T146/U145))+MAX(0,-(T105-C146-D146))</f>
        <v>18144.331956680908</v>
      </c>
    </row>
    <row r="147" spans="1:22">
      <c r="A147" s="9">
        <f t="shared" si="2"/>
        <v>40</v>
      </c>
      <c r="B147" s="12">
        <f>IF($A147='P-Parametri'!$B$47,'P-Parametri'!$B$34,IF($A147='P-Parametri'!$B$48,'P-Parametri'!$C$34,'P-Parametri'!$B$52))</f>
        <v>0.03</v>
      </c>
      <c r="C147" s="10">
        <f>IF($A147&lt;='1-Input'!$B$26,0,IF($A147='1-Input'!$B$26+1,('1-Input'!$B$23+'7-Rientro'!$D$10)*'1-Input'!$B$27,'1-Input'!$B$23+'7-Rientro'!$D$10))</f>
        <v>16422.445104839331</v>
      </c>
      <c r="D147" s="10">
        <f>IF(AND($A147&gt;=1,$A147&lt;1+'1-Input'!$B$12),'7-Rientro'!$C$10,0)</f>
        <v>0</v>
      </c>
      <c r="E147" s="10">
        <f>MAX(0,(E105-C147-D147))/(1-'P-Parametri'!$B$31*MAX(0,IF(F146&lt;=0,0,(F146-G146)/F146)))</f>
        <v>11970.642733595458</v>
      </c>
      <c r="F147" s="10">
        <f>((F146-E147+MAX(0,-(E105-C147-D147)))*(1+B147))*(1-'P-Parametri'!$B$32)</f>
        <v>840078.44486448541</v>
      </c>
      <c r="G147" s="10">
        <f>IF(F146&lt;=0,G146,G146*(1-E147/F146))+MAX(0,-(E105-C147-D147))</f>
        <v>215126.16020465177</v>
      </c>
      <c r="H147" s="10">
        <f>MAX(0,(H105-C147-D147))/(1-'P-Parametri'!$B$31*MAX(0,IF(I146&lt;=0,0,(I146-J146)/I146)))</f>
        <v>17351.371280759715</v>
      </c>
      <c r="I147" s="10">
        <f>((I146-H147+MAX(0,-(H105-C147-D147)))*(1+B147))*(1-'P-Parametri'!$B$32)</f>
        <v>471674.47907644953</v>
      </c>
      <c r="J147" s="10">
        <f>IF(I146&lt;=0,J146,J146*(1-H147/I146))+MAX(0,-(H105-C147-D147))</f>
        <v>120785.76729416545</v>
      </c>
      <c r="K147" s="10">
        <f>MAX(0,(K105-C147-D147))/(1-'P-Parametri'!$B$31*MAX(0,IF(L146&lt;=0,0,(L146-M146)/L146)))</f>
        <v>23559.261001176699</v>
      </c>
      <c r="L147" s="10">
        <f>((L146-K147+MAX(0,-(K105-C147-D147)))*(1+B147))*(1-'P-Parametri'!$B$32)</f>
        <v>46637.019533600142</v>
      </c>
      <c r="M147" s="10">
        <f>IF(L146&lt;=0,M146,M146*(1-K147/L146))+MAX(0,-(K105-C147-D147))</f>
        <v>11942.745343586528</v>
      </c>
      <c r="N147" s="10">
        <f>MAX(0,(N105-C147-D147))/(1-'P-Parametri'!$B$31*MAX(0,IF(O146&lt;=0,0,(O146-P146)/O146)))</f>
        <v>23559.261001176736</v>
      </c>
      <c r="O147" s="10">
        <f>((O146-N147+MAX(0,-(N105-C147-D147)))*(1+B147))*(1-'P-Parametri'!$B$32)</f>
        <v>46637.019533598272</v>
      </c>
      <c r="P147" s="10">
        <f>IF(O146&lt;=0,P146,P146*(1-N147/O146))+MAX(0,-(N105-C147-D147))</f>
        <v>11942.745343586057</v>
      </c>
      <c r="Q147" s="10">
        <f>MAX(0,(Q105-C147-D147))/(1-'P-Parametri'!$B$31*MAX(0,IF(R146&lt;=0,0,(R146-S146)/R146)))</f>
        <v>23559.261001176757</v>
      </c>
      <c r="R147" s="10">
        <f>((R146-Q147+MAX(0,-(Q105-C147-D147)))*(1+B147))*(1-'P-Parametri'!$B$32)</f>
        <v>46637.019533596758</v>
      </c>
      <c r="S147" s="10">
        <f>IF(R146&lt;=0,S146,S146*(1-Q147/R146))+MAX(0,-(Q105-C147-D147))</f>
        <v>11942.745343585661</v>
      </c>
      <c r="T147" s="10">
        <f>MAX(0,(T105-C147-D147))/(1-'P-Parametri'!$B$31*MAX(0,IF(U146&lt;=0,0,(U146-V146)/U146)))</f>
        <v>23559.26100117675</v>
      </c>
      <c r="U147" s="10">
        <f>((U146-T147+MAX(0,-(T105-C147-D147)))*(1+B147))*(1-'P-Parametri'!$B$32)</f>
        <v>46637.019533597348</v>
      </c>
      <c r="V147" s="10">
        <f>IF(U146&lt;=0,V146,V146*(1-T147/U146))+MAX(0,-(T105-C147-D147))</f>
        <v>11942.745343585797</v>
      </c>
    </row>
    <row r="148" spans="1:22">
      <c r="A148" s="9">
        <f t="shared" si="2"/>
        <v>41</v>
      </c>
      <c r="B148" s="12">
        <f>IF($A148='P-Parametri'!$B$47,'P-Parametri'!$B$34,IF($A148='P-Parametri'!$B$48,'P-Parametri'!$C$34,'P-Parametri'!$B$52))</f>
        <v>0.03</v>
      </c>
      <c r="C148" s="10">
        <f>IF($A148&lt;='1-Input'!$B$26,0,IF($A148='1-Input'!$B$26+1,('1-Input'!$B$23+'7-Rientro'!$D$10)*'1-Input'!$B$27,'1-Input'!$B$23+'7-Rientro'!$D$10))</f>
        <v>16422.445104839331</v>
      </c>
      <c r="D148" s="10">
        <f>IF(AND($A148&gt;=1,$A148&lt;1+'1-Input'!$B$12),'7-Rientro'!$C$10,0)</f>
        <v>0</v>
      </c>
      <c r="E148" s="10">
        <f>MAX(0,(E105-C148-D148))/(1-'P-Parametri'!$B$31*MAX(0,IF(F147&lt;=0,0,(F147-G147)/F147)))</f>
        <v>11998.251239938689</v>
      </c>
      <c r="F148" s="10">
        <f>((F147-E148+MAX(0,-(E105-C148-D148)))*(1+B148))*(1-'P-Parametri'!$B$32)</f>
        <v>851216.75423441664</v>
      </c>
      <c r="G148" s="10">
        <f>IF(F147&lt;=0,G147,G147*(1-E148/F147))+MAX(0,-(E105-C148-D148))</f>
        <v>212053.66413693625</v>
      </c>
      <c r="H148" s="10">
        <f>MAX(0,(H105-C148-D148))/(1-'P-Parametri'!$B$31*MAX(0,IF(I147&lt;=0,0,(I147-J147)/I147)))</f>
        <v>17391.389636893942</v>
      </c>
      <c r="I148" s="10">
        <f>((I147-H148+MAX(0,-(H105-C148-D148)))*(1+B148))*(1-'P-Parametri'!$B$32)</f>
        <v>466975.75895849679</v>
      </c>
      <c r="J148" s="10">
        <f>IF(I147&lt;=0,J147,J147*(1-H148/I147))+MAX(0,-(H105-C148-D148))</f>
        <v>116332.20358701487</v>
      </c>
      <c r="K148" s="10">
        <f>MAX(0,(K105-C148-D148))/(1-'P-Parametri'!$B$31*MAX(0,IF(L147&lt;=0,0,(L147-M147)/L147)))</f>
        <v>23613.596931274042</v>
      </c>
      <c r="L148" s="10">
        <f>((L147-K148+MAX(0,-(K105-C148-D148)))*(1+B148))*(1-'P-Parametri'!$B$32)</f>
        <v>23666.697029835093</v>
      </c>
      <c r="M148" s="10">
        <f>IF(L147&lt;=0,M147,M147*(1-K148/L147))+MAX(0,-(K105-C148-D148))</f>
        <v>5895.807146922305</v>
      </c>
      <c r="N148" s="10">
        <f>MAX(0,(N105-C148-D148))/(1-'P-Parametri'!$B$31*MAX(0,IF(O147&lt;=0,0,(O147-P147)/O147)))</f>
        <v>23613.596931274074</v>
      </c>
      <c r="O148" s="10">
        <f>((O147-N148+MAX(0,-(N105-C148-D148)))*(1+B148))*(1-'P-Parametri'!$B$32)</f>
        <v>23666.697029833136</v>
      </c>
      <c r="P148" s="10">
        <f>IF(O147&lt;=0,P147,P147*(1-N148/O147))+MAX(0,-(N105-C148-D148))</f>
        <v>5895.8071469218221</v>
      </c>
      <c r="Q148" s="10">
        <f>MAX(0,(Q105-C148-D148))/(1-'P-Parametri'!$B$31*MAX(0,IF(R147&lt;=0,0,(R147-S147)/R147)))</f>
        <v>23613.596931274093</v>
      </c>
      <c r="R148" s="10">
        <f>((R147-Q148+MAX(0,-(Q105-C148-D148)))*(1+B148))*(1-'P-Parametri'!$B$32)</f>
        <v>23666.697029831561</v>
      </c>
      <c r="S148" s="10">
        <f>IF(R147&lt;=0,S147,S147*(1-Q148/R147))+MAX(0,-(Q105-C148-D148))</f>
        <v>5895.8071469214246</v>
      </c>
      <c r="T148" s="10">
        <f>MAX(0,(T105-C148-D148))/(1-'P-Parametri'!$B$31*MAX(0,IF(U147&lt;=0,0,(U147-V147)/U147)))</f>
        <v>23613.596931274089</v>
      </c>
      <c r="U148" s="10">
        <f>((U147-T148+MAX(0,-(T105-C148-D148)))*(1+B148))*(1-'P-Parametri'!$B$32)</f>
        <v>23666.697029832172</v>
      </c>
      <c r="V148" s="10">
        <f>IF(U147&lt;=0,V147,V147*(1-T148/U147))+MAX(0,-(T105-C148-D148))</f>
        <v>5895.8071469215702</v>
      </c>
    </row>
    <row r="149" spans="1:22">
      <c r="A149" s="9">
        <f t="shared" si="2"/>
        <v>42</v>
      </c>
      <c r="B149" s="12">
        <f>IF($A149='P-Parametri'!$B$47,'P-Parametri'!$B$34,IF($A149='P-Parametri'!$B$48,'P-Parametri'!$C$34,'P-Parametri'!$B$52))</f>
        <v>0.03</v>
      </c>
      <c r="C149" s="10">
        <f>IF($A149&lt;='1-Input'!$B$26,0,IF($A149='1-Input'!$B$26+1,('1-Input'!$B$23+'7-Rientro'!$D$10)*'1-Input'!$B$27,'1-Input'!$B$23+'7-Rientro'!$D$10))</f>
        <v>16422.445104839331</v>
      </c>
      <c r="D149" s="10">
        <f>IF(AND($A149&gt;=1,$A149&lt;1+'1-Input'!$B$12),'7-Rientro'!$C$10,0)</f>
        <v>0</v>
      </c>
      <c r="E149" s="10">
        <f>MAX(0,(E105-C149-D149))/(1-'P-Parametri'!$B$31*MAX(0,IF(F148&lt;=0,0,(F148-G148)/F148)))</f>
        <v>12025.231810718367</v>
      </c>
      <c r="F149" s="10">
        <f>((F148-E149+MAX(0,-(E105-C149-D149)))*(1+B149))*(1-'P-Parametri'!$B$32)</f>
        <v>862638.53356021643</v>
      </c>
      <c r="G149" s="10">
        <f>IF(F148&lt;=0,G148,G148*(1-E149/F148))+MAX(0,-(E105-C149-D149))</f>
        <v>209057.95892451674</v>
      </c>
      <c r="H149" s="10">
        <f>MAX(0,(H105-C149-D149))/(1-'P-Parametri'!$B$31*MAX(0,IF(I148&lt;=0,0,(I148-J148)/I148)))</f>
        <v>17430.49780438199</v>
      </c>
      <c r="I149" s="10">
        <f>((I148-H149+MAX(0,-(H105-C149-D149)))*(1+B149))*(1-'P-Parametri'!$B$32)</f>
        <v>462105.55575076072</v>
      </c>
      <c r="J149" s="10">
        <f>IF(I148&lt;=0,J148,J148*(1-H149/I148))+MAX(0,-(H105-C149-D149))</f>
        <v>111989.94774117641</v>
      </c>
      <c r="K149" s="10">
        <f>MAX(0,(K105-C149-D149))/(1-'P-Parametri'!$B$31*MAX(0,IF(L148&lt;=0,0,(L148-M148)/L148)))</f>
        <v>23666.697029832256</v>
      </c>
      <c r="L149" s="10">
        <f>((L148-K149+MAX(0,-(K105-C149-D149)))*(1+B149))*(1-'P-Parametri'!$B$32)</f>
        <v>2.9169066692702471E-9</v>
      </c>
      <c r="M149" s="10">
        <f>IF(L148&lt;=0,M148,M148*(1-K149/L148))+MAX(0,-(K105-C149-D149))</f>
        <v>7.0693137107237117E-10</v>
      </c>
      <c r="N149" s="10">
        <f>MAX(0,(N105-C149-D149))/(1-'P-Parametri'!$B$31*MAX(0,IF(O148&lt;=0,0,(O148-P148)/O148)))</f>
        <v>23666.697029832292</v>
      </c>
      <c r="O149" s="10">
        <f>((O148-N149+MAX(0,-(N105-C149-D149)))*(1+B149))*(1-'P-Parametri'!$B$32)</f>
        <v>8.6759275291115044E-10</v>
      </c>
      <c r="P149" s="10">
        <f>IF(O148&lt;=0,P148,P148*(1-N149/O148))+MAX(0,-(N105-C149-D149))</f>
        <v>2.1011571306871534E-10</v>
      </c>
      <c r="Q149" s="10">
        <f>MAX(0,(Q105-C149-D149))/(1-'P-Parametri'!$B$31*MAX(0,IF(R148&lt;=0,0,(R148-S148)/R148)))</f>
        <v>23666.69702983231</v>
      </c>
      <c r="R149" s="10">
        <f>((R148-Q149+MAX(0,-(Q105-C149-D149)))*(1+B149))*(1-'P-Parametri'!$B$32)</f>
        <v>-7.7036253060214221E-10</v>
      </c>
      <c r="S149" s="10">
        <f>IF(R148&lt;=0,S148,S148*(1-Q149/R148))+MAX(0,-(Q105-C149-D149))</f>
        <v>-1.8720590011728517E-10</v>
      </c>
      <c r="T149" s="10">
        <f>MAX(0,(T105-C149-D149))/(1-'P-Parametri'!$B$31*MAX(0,IF(U148&lt;=0,0,(U148-V148)/U148)))</f>
        <v>23666.697029832307</v>
      </c>
      <c r="U149" s="10">
        <f>((U148-T149+MAX(0,-(T105-C149-D149)))*(1+B149))*(1-'P-Parametri'!$B$32)</f>
        <v>-1.3836608559358865E-10</v>
      </c>
      <c r="V149" s="10">
        <f>IF(U148&lt;=0,V148,V148*(1-T149/U148))+MAX(0,-(T105-C149-D149))</f>
        <v>-3.4037436384961778E-11</v>
      </c>
    </row>
    <row r="150" spans="1:22">
      <c r="A150" s="4" t="s">
        <v>410</v>
      </c>
      <c r="E150" s="10">
        <f>F149</f>
        <v>862638.53356021643</v>
      </c>
      <c r="H150" s="10">
        <f>I149</f>
        <v>462105.55575076072</v>
      </c>
      <c r="K150" s="10">
        <f>L149</f>
        <v>2.9169066692702471E-9</v>
      </c>
      <c r="N150" s="10">
        <f>O149</f>
        <v>8.6759275291115044E-10</v>
      </c>
      <c r="Q150" s="10">
        <f>R149</f>
        <v>-7.7036253060214221E-10</v>
      </c>
      <c r="T150" s="10">
        <f>U149</f>
        <v>-1.3836608559358865E-10</v>
      </c>
    </row>
    <row r="151" spans="1:22">
      <c r="A151" s="5" t="s">
        <v>411</v>
      </c>
      <c r="B151" s="10">
        <f>IFERROR(T105-T150*(T105-Q105)/(T150-Q150),T105)</f>
        <v>35468.710765114854</v>
      </c>
    </row>
    <row r="154" spans="1:22">
      <c r="A154" s="2" t="s">
        <v>479</v>
      </c>
    </row>
    <row r="155" spans="1:22">
      <c r="A155" s="4" t="s">
        <v>268</v>
      </c>
      <c r="E155" s="19">
        <f>'1-Input'!$B$10*0.9</f>
        <v>26100</v>
      </c>
      <c r="H155" s="19">
        <f>'1-Input'!$B$10*1.05</f>
        <v>30450</v>
      </c>
      <c r="K155" s="10">
        <f>IFERROR(H155-H200*(H155-E155)/(H200-E200),H155)</f>
        <v>35949.668779297201</v>
      </c>
      <c r="N155" s="10">
        <f>IFERROR(K155-K200*(K155-H155)/(K200-H200),K155)</f>
        <v>35949.668779297215</v>
      </c>
      <c r="Q155" s="10">
        <f>IFERROR(N155-N200*(N155-K155)/(N200-K200),N155)</f>
        <v>35949.668779297215</v>
      </c>
      <c r="T155" s="10">
        <f>IFERROR(Q155-Q200*(Q155-N155)/(Q200-N200),Q155)</f>
        <v>35949.668779297215</v>
      </c>
    </row>
    <row r="156" spans="1:22">
      <c r="A156" s="15" t="s">
        <v>176</v>
      </c>
      <c r="B156" s="15" t="s">
        <v>177</v>
      </c>
      <c r="C156" s="15" t="s">
        <v>178</v>
      </c>
      <c r="D156" s="15" t="s">
        <v>179</v>
      </c>
      <c r="E156" s="15" t="s">
        <v>180</v>
      </c>
      <c r="F156" s="15" t="s">
        <v>181</v>
      </c>
      <c r="G156" s="15" t="s">
        <v>182</v>
      </c>
      <c r="H156" s="15" t="s">
        <v>180</v>
      </c>
      <c r="I156" s="15" t="s">
        <v>181</v>
      </c>
      <c r="J156" s="15" t="s">
        <v>182</v>
      </c>
      <c r="K156" s="15" t="s">
        <v>180</v>
      </c>
      <c r="L156" s="15" t="s">
        <v>181</v>
      </c>
      <c r="M156" s="15" t="s">
        <v>182</v>
      </c>
      <c r="N156" s="15" t="s">
        <v>180</v>
      </c>
      <c r="O156" s="15" t="s">
        <v>181</v>
      </c>
      <c r="P156" s="15" t="s">
        <v>182</v>
      </c>
      <c r="Q156" s="15" t="s">
        <v>180</v>
      </c>
      <c r="R156" s="15" t="s">
        <v>181</v>
      </c>
      <c r="S156" s="15" t="s">
        <v>182</v>
      </c>
      <c r="T156" s="15" t="s">
        <v>180</v>
      </c>
      <c r="U156" s="15" t="s">
        <v>181</v>
      </c>
      <c r="V156" s="15" t="s">
        <v>182</v>
      </c>
    </row>
    <row r="157" spans="1:22">
      <c r="A157" s="9">
        <f>0</f>
        <v>0</v>
      </c>
      <c r="E157" s="10">
        <f>0</f>
        <v>0</v>
      </c>
      <c r="F157" s="10">
        <f>'1-Input'!$B$8</f>
        <v>760000</v>
      </c>
      <c r="G157" s="10">
        <f>'1-Input'!$B$9</f>
        <v>586000</v>
      </c>
      <c r="H157" s="10">
        <f>0</f>
        <v>0</v>
      </c>
      <c r="I157" s="10">
        <f>'1-Input'!$B$8</f>
        <v>760000</v>
      </c>
      <c r="J157" s="10">
        <f>'1-Input'!$B$9</f>
        <v>586000</v>
      </c>
      <c r="K157" s="10">
        <f>0</f>
        <v>0</v>
      </c>
      <c r="L157" s="10">
        <f>'1-Input'!$B$8</f>
        <v>760000</v>
      </c>
      <c r="M157" s="10">
        <f>'1-Input'!$B$9</f>
        <v>586000</v>
      </c>
      <c r="N157" s="10">
        <f>0</f>
        <v>0</v>
      </c>
      <c r="O157" s="10">
        <f>'1-Input'!$B$8</f>
        <v>760000</v>
      </c>
      <c r="P157" s="10">
        <f>'1-Input'!$B$9</f>
        <v>586000</v>
      </c>
      <c r="Q157" s="10">
        <f>0</f>
        <v>0</v>
      </c>
      <c r="R157" s="10">
        <f>'1-Input'!$B$8</f>
        <v>760000</v>
      </c>
      <c r="S157" s="10">
        <f>'1-Input'!$B$9</f>
        <v>586000</v>
      </c>
      <c r="T157" s="10">
        <f>0</f>
        <v>0</v>
      </c>
      <c r="U157" s="10">
        <f>'1-Input'!$B$8</f>
        <v>760000</v>
      </c>
      <c r="V157" s="10">
        <f>'1-Input'!$B$9</f>
        <v>586000</v>
      </c>
    </row>
    <row r="158" spans="1:22">
      <c r="A158" s="9">
        <f t="shared" ref="A158:A199" si="3">A157+1</f>
        <v>1</v>
      </c>
      <c r="B158" s="12">
        <f>IF($A158='P-Parametri'!$B$47,'P-Parametri'!$B$34,IF($A158='P-Parametri'!$B$48,'P-Parametri'!$C$34,'P-Parametri'!$B$52))</f>
        <v>0.03</v>
      </c>
      <c r="C158" s="10">
        <f>IF($A158&lt;='1-Input'!$B$26,0,IF($A158='1-Input'!$B$26+1,('1-Input'!$B$23+'7-Rientro'!$D$11)*'1-Input'!$B$27,'1-Input'!$B$23+'7-Rientro'!$D$11))</f>
        <v>0</v>
      </c>
      <c r="D158" s="10">
        <f>IF(AND($A158&gt;=1,$A158&lt;1+'1-Input'!$B$12),'7-Rientro'!$C$11,0)</f>
        <v>14093.0645</v>
      </c>
      <c r="E158" s="10">
        <f>MAX(0,(E155-C158-D158))/(1-'P-Parametri'!$B$31*MAX(0,IF(F157&lt;=0,0,(F157-G157)/F157)))</f>
        <v>12766.90214897308</v>
      </c>
      <c r="F158" s="10">
        <f>((F157-E158+MAX(0,-(E155-C158-D158)))*(1+B158))*(1-'P-Parametri'!$B$32)</f>
        <v>768110.79060498462</v>
      </c>
      <c r="G158" s="10">
        <f>IF(F157&lt;=0,G157,G157*(1-E158/F157))+MAX(0,-(E155-C158-D158))</f>
        <v>576156.04650092346</v>
      </c>
      <c r="H158" s="10">
        <f>MAX(0,(H155-C158-D158))/(1-'P-Parametri'!$B$31*MAX(0,IF(I157&lt;=0,0,(I157-J157)/I157)))</f>
        <v>17392.230930662041</v>
      </c>
      <c r="I158" s="10">
        <f>((I157-H158+MAX(0,-(H155-C158-D158)))*(1+B158))*(1-'P-Parametri'!$B$32)</f>
        <v>763356.23013713537</v>
      </c>
      <c r="J158" s="10">
        <f>IF(I157&lt;=0,J157,J157*(1-H158/I157))+MAX(0,-(H155-C158-D158))</f>
        <v>572589.67457188421</v>
      </c>
      <c r="K158" s="10">
        <f>MAX(0,(K155-C158-D158))/(1-'P-Parametri'!$B$31*MAX(0,IF(L157&lt;=0,0,(L157-M157)/L157)))</f>
        <v>23239.995596096411</v>
      </c>
      <c r="L158" s="10">
        <f>((L157-K158+MAX(0,-(K155-C158-D158)))*(1+B158))*(1-'P-Parametri'!$B$32)</f>
        <v>757345.07892694871</v>
      </c>
      <c r="M158" s="10">
        <f>IF(L157&lt;=0,M157,M157*(1-K158/L157))+MAX(0,-(K155-C158-D158))</f>
        <v>568080.74023774674</v>
      </c>
      <c r="N158" s="10">
        <f>MAX(0,(N155-C158-D158))/(1-'P-Parametri'!$B$31*MAX(0,IF(O157&lt;=0,0,(O157-P157)/O157)))</f>
        <v>23239.995596096429</v>
      </c>
      <c r="O158" s="10">
        <f>((O157-N158+MAX(0,-(N155-C158-D158)))*(1+B158))*(1-'P-Parametri'!$B$32)</f>
        <v>757345.07892694871</v>
      </c>
      <c r="P158" s="10">
        <f>IF(O157&lt;=0,P157,P157*(1-N158/O157))+MAX(0,-(N155-C158-D158))</f>
        <v>568080.74023774662</v>
      </c>
      <c r="Q158" s="10">
        <f>MAX(0,(Q155-C158-D158))/(1-'P-Parametri'!$B$31*MAX(0,IF(R157&lt;=0,0,(R157-S157)/R157)))</f>
        <v>23239.995596096429</v>
      </c>
      <c r="R158" s="10">
        <f>((R157-Q158+MAX(0,-(Q155-C158-D158)))*(1+B158))*(1-'P-Parametri'!$B$32)</f>
        <v>757345.07892694871</v>
      </c>
      <c r="S158" s="10">
        <f>IF(R157&lt;=0,S157,S157*(1-Q158/R157))+MAX(0,-(Q155-C158-D158))</f>
        <v>568080.74023774662</v>
      </c>
      <c r="T158" s="10">
        <f>MAX(0,(T155-C158-D158))/(1-'P-Parametri'!$B$31*MAX(0,IF(U157&lt;=0,0,(U157-V157)/U157)))</f>
        <v>23239.995596096429</v>
      </c>
      <c r="U158" s="10">
        <f>((U157-T158+MAX(0,-(T155-C158-D158)))*(1+B158))*(1-'P-Parametri'!$B$32)</f>
        <v>757345.07892694871</v>
      </c>
      <c r="V158" s="10">
        <f>IF(U157&lt;=0,V157,V157*(1-T158/U157))+MAX(0,-(T155-C158-D158))</f>
        <v>568080.74023774662</v>
      </c>
    </row>
    <row r="159" spans="1:22">
      <c r="A159" s="9">
        <f t="shared" si="3"/>
        <v>2</v>
      </c>
      <c r="B159" s="12">
        <f>IF($A159='P-Parametri'!$B$47,'P-Parametri'!$B$34,IF($A159='P-Parametri'!$B$48,'P-Parametri'!$C$34,'P-Parametri'!$B$52))</f>
        <v>0.03</v>
      </c>
      <c r="C159" s="10">
        <f>IF($A159&lt;='1-Input'!$B$26,0,IF($A159='1-Input'!$B$26+1,('1-Input'!$B$23+'7-Rientro'!$D$11)*'1-Input'!$B$27,'1-Input'!$B$23+'7-Rientro'!$D$11))</f>
        <v>0</v>
      </c>
      <c r="D159" s="10">
        <f>IF(AND($A159&gt;=1,$A159&lt;1+'1-Input'!$B$12),'7-Rientro'!$C$11,0)</f>
        <v>14093.0645</v>
      </c>
      <c r="E159" s="10">
        <f>MAX(0,(E155-C159-D159))/(1-'P-Parametri'!$B$31*MAX(0,IF(F158&lt;=0,0,(F158-G158)/F158)))</f>
        <v>12841.303094771454</v>
      </c>
      <c r="F159" s="10">
        <f>((F158-E159+MAX(0,-(E155-C159-D159)))*(1+B159))*(1-'P-Parametri'!$B$32)</f>
        <v>776371.71699124854</v>
      </c>
      <c r="G159" s="10">
        <f>IF(F158&lt;=0,G158,G158*(1-E159/F158))+MAX(0,-(E155-C159-D159))</f>
        <v>566523.84953988832</v>
      </c>
      <c r="H159" s="10">
        <f>MAX(0,(H155-C159-D159))/(1-'P-Parametri'!$B$31*MAX(0,IF(I158&lt;=0,0,(I158-J158)/I158)))</f>
        <v>17493.586640581776</v>
      </c>
      <c r="I159" s="10">
        <f>((I158-H159+MAX(0,-(H155-C159-D159)))*(1+B159))*(1-'P-Parametri'!$B$32)</f>
        <v>766702.04575584736</v>
      </c>
      <c r="J159" s="10">
        <f>IF(I158&lt;=0,J158,J158*(1-H159/I158))+MAX(0,-(H155-C159-D159))</f>
        <v>559467.8230873862</v>
      </c>
      <c r="K159" s="10">
        <f>MAX(0,(K155-C159-D159))/(1-'P-Parametri'!$B$31*MAX(0,IF(L158&lt;=0,0,(L158-M158)/L158)))</f>
        <v>23375.429989853292</v>
      </c>
      <c r="L159" s="10">
        <f>((L158-K159+MAX(0,-(K155-C159-D159)))*(1+B159))*(1-'P-Parametri'!$B$32)</f>
        <v>754476.76092839788</v>
      </c>
      <c r="M159" s="10">
        <f>IF(L158&lt;=0,M158,M158*(1-K159/L158))+MAX(0,-(K155-C159-D159))</f>
        <v>550546.94759618607</v>
      </c>
      <c r="N159" s="10">
        <f>MAX(0,(N155-C159-D159))/(1-'P-Parametri'!$B$31*MAX(0,IF(O158&lt;=0,0,(O158-P158)/O158)))</f>
        <v>23375.429989853314</v>
      </c>
      <c r="O159" s="10">
        <f>((O158-N159+MAX(0,-(N155-C159-D159)))*(1+B159))*(1-'P-Parametri'!$B$32)</f>
        <v>754476.76092839788</v>
      </c>
      <c r="P159" s="10">
        <f>IF(O158&lt;=0,P158,P158*(1-N159/O158))+MAX(0,-(N155-C159-D159))</f>
        <v>550546.94759618596</v>
      </c>
      <c r="Q159" s="10">
        <f>MAX(0,(Q155-C159-D159))/(1-'P-Parametri'!$B$31*MAX(0,IF(R158&lt;=0,0,(R158-S158)/R158)))</f>
        <v>23375.429989853314</v>
      </c>
      <c r="R159" s="10">
        <f>((R158-Q159+MAX(0,-(Q155-C159-D159)))*(1+B159))*(1-'P-Parametri'!$B$32)</f>
        <v>754476.76092839788</v>
      </c>
      <c r="S159" s="10">
        <f>IF(R158&lt;=0,S158,S158*(1-Q159/R158))+MAX(0,-(Q155-C159-D159))</f>
        <v>550546.94759618596</v>
      </c>
      <c r="T159" s="10">
        <f>MAX(0,(T155-C159-D159))/(1-'P-Parametri'!$B$31*MAX(0,IF(U158&lt;=0,0,(U158-V158)/U158)))</f>
        <v>23375.429989853314</v>
      </c>
      <c r="U159" s="10">
        <f>((U158-T159+MAX(0,-(T155-C159-D159)))*(1+B159))*(1-'P-Parametri'!$B$32)</f>
        <v>754476.76092839788</v>
      </c>
      <c r="V159" s="10">
        <f>IF(U158&lt;=0,V158,V158*(1-T159/U158))+MAX(0,-(T155-C159-D159))</f>
        <v>550546.94759618596</v>
      </c>
    </row>
    <row r="160" spans="1:22">
      <c r="A160" s="9">
        <f t="shared" si="3"/>
        <v>3</v>
      </c>
      <c r="B160" s="12">
        <f>IF($A160='P-Parametri'!$B$47,'P-Parametri'!$B$34,IF($A160='P-Parametri'!$B$48,'P-Parametri'!$C$34,'P-Parametri'!$B$52))</f>
        <v>0.03</v>
      </c>
      <c r="C160" s="10">
        <f>IF($A160&lt;='1-Input'!$B$26,0,IF($A160='1-Input'!$B$26+1,('1-Input'!$B$23+'7-Rientro'!$D$11)*'1-Input'!$B$27,'1-Input'!$B$23+'7-Rientro'!$D$11))</f>
        <v>0</v>
      </c>
      <c r="D160" s="10">
        <f>IF(AND($A160&gt;=1,$A160&lt;1+'1-Input'!$B$12),'7-Rientro'!$C$11,0)</f>
        <v>14093.0645</v>
      </c>
      <c r="E160" s="10">
        <f>MAX(0,(E155-C160-D160))/(1-'P-Parametri'!$B$31*MAX(0,IF(F159&lt;=0,0,(F159-G159)/F159)))</f>
        <v>12914.51865410999</v>
      </c>
      <c r="F160" s="10">
        <f>((F159-E160+MAX(0,-(E155-C160-D160)))*(1+B160))*(1-'P-Parametri'!$B$32)</f>
        <v>784788.19245867815</v>
      </c>
      <c r="G160" s="10">
        <f>IF(F159&lt;=0,G159,G159*(1-E160/F159))+MAX(0,-(E155-C160-D160))</f>
        <v>557100.03532466292</v>
      </c>
      <c r="H160" s="10">
        <f>MAX(0,(H155-C160-D160))/(1-'P-Parametri'!$B$31*MAX(0,IF(I159&lt;=0,0,(I159-J159)/I159)))</f>
        <v>17593.327509656727</v>
      </c>
      <c r="I160" s="10">
        <f>((I159-H160+MAX(0,-(H155-C160-D160)))*(1+B160))*(1-'P-Parametri'!$B$32)</f>
        <v>770038.81583398918</v>
      </c>
      <c r="J160" s="10">
        <f>IF(I159&lt;=0,J159,J159*(1-H160/I159))+MAX(0,-(H155-C160-D160))</f>
        <v>546629.84946102463</v>
      </c>
      <c r="K160" s="10">
        <f>MAX(0,(K155-C160-D160))/(1-'P-Parametri'!$B$31*MAX(0,IF(L159&lt;=0,0,(L159-M159)/L159)))</f>
        <v>23508.706587162389</v>
      </c>
      <c r="L160" s="10">
        <f>((L159-K160+MAX(0,-(K155-C160-D160)))*(1+B160))*(1-'P-Parametri'!$B$32)</f>
        <v>751391.30177952978</v>
      </c>
      <c r="M160" s="10">
        <f>IF(L159&lt;=0,M159,M159*(1-K160/L159))+MAX(0,-(K155-C160-D160))</f>
        <v>533392.48065465898</v>
      </c>
      <c r="N160" s="10">
        <f>MAX(0,(N155-C160-D160))/(1-'P-Parametri'!$B$31*MAX(0,IF(O159&lt;=0,0,(O159-P159)/O159)))</f>
        <v>23508.706587162407</v>
      </c>
      <c r="O160" s="10">
        <f>((O159-N160+MAX(0,-(N155-C160-D160)))*(1+B160))*(1-'P-Parametri'!$B$32)</f>
        <v>751391.30177952966</v>
      </c>
      <c r="P160" s="10">
        <f>IF(O159&lt;=0,P159,P159*(1-N160/O159))+MAX(0,-(N155-C160-D160))</f>
        <v>533392.48065465887</v>
      </c>
      <c r="Q160" s="10">
        <f>MAX(0,(Q155-C160-D160))/(1-'P-Parametri'!$B$31*MAX(0,IF(R159&lt;=0,0,(R159-S159)/R159)))</f>
        <v>23508.706587162407</v>
      </c>
      <c r="R160" s="10">
        <f>((R159-Q160+MAX(0,-(Q155-C160-D160)))*(1+B160))*(1-'P-Parametri'!$B$32)</f>
        <v>751391.30177952966</v>
      </c>
      <c r="S160" s="10">
        <f>IF(R159&lt;=0,S159,S159*(1-Q160/R159))+MAX(0,-(Q155-C160-D160))</f>
        <v>533392.48065465887</v>
      </c>
      <c r="T160" s="10">
        <f>MAX(0,(T155-C160-D160))/(1-'P-Parametri'!$B$31*MAX(0,IF(U159&lt;=0,0,(U159-V159)/U159)))</f>
        <v>23508.706587162407</v>
      </c>
      <c r="U160" s="10">
        <f>((U159-T160+MAX(0,-(T155-C160-D160)))*(1+B160))*(1-'P-Parametri'!$B$32)</f>
        <v>751391.30177952966</v>
      </c>
      <c r="V160" s="10">
        <f>IF(U159&lt;=0,V159,V159*(1-T160/U159))+MAX(0,-(T155-C160-D160))</f>
        <v>533392.48065465887</v>
      </c>
    </row>
    <row r="161" spans="1:22">
      <c r="A161" s="9">
        <f t="shared" si="3"/>
        <v>4</v>
      </c>
      <c r="B161" s="12">
        <f>IF($A161='P-Parametri'!$B$47,'P-Parametri'!$B$34,IF($A161='P-Parametri'!$B$48,'P-Parametri'!$C$34,'P-Parametri'!$B$52))</f>
        <v>0.03</v>
      </c>
      <c r="C161" s="10">
        <f>IF($A161&lt;='1-Input'!$B$26,0,IF($A161='1-Input'!$B$26+1,('1-Input'!$B$23+'7-Rientro'!$D$11)*'1-Input'!$B$27,'1-Input'!$B$23+'7-Rientro'!$D$11))</f>
        <v>0</v>
      </c>
      <c r="D161" s="10">
        <f>IF(AND($A161&gt;=1,$A161&lt;1+'1-Input'!$B$12),'7-Rientro'!$C$11,0)</f>
        <v>14093.0645</v>
      </c>
      <c r="E161" s="10">
        <f>MAX(0,(E155-C161-D161))/(1-'P-Parametri'!$B$31*MAX(0,IF(F160&lt;=0,0,(F160-G160)/F160)))</f>
        <v>12986.549797221591</v>
      </c>
      <c r="F161" s="10">
        <f>((F160-E161+MAX(0,-(E155-C161-D161)))*(1+B161))*(1-'P-Parametri'!$B$32)</f>
        <v>793365.78055741766</v>
      </c>
      <c r="G161" s="10">
        <f>IF(F160&lt;=0,G160,G160*(1-E161/F160))+MAX(0,-(E155-C161-D161))</f>
        <v>547881.23282444745</v>
      </c>
      <c r="H161" s="10">
        <f>MAX(0,(H155-C161-D161))/(1-'P-Parametri'!$B$31*MAX(0,IF(I160&lt;=0,0,(I160-J160)/I160)))</f>
        <v>17691.454859626061</v>
      </c>
      <c r="I161" s="10">
        <f>((I160-H161+MAX(0,-(H155-C161-D161)))*(1+B161))*(1-'P-Parametri'!$B$32)</f>
        <v>773367.94623998692</v>
      </c>
      <c r="J161" s="10">
        <f>IF(I160&lt;=0,J160,J160*(1-H161/I160))+MAX(0,-(H155-C161-D161))</f>
        <v>534071.16136919113</v>
      </c>
      <c r="K161" s="10">
        <f>MAX(0,(K155-C161-D161))/(1-'P-Parametri'!$B$31*MAX(0,IF(L160&lt;=0,0,(L160-M160)/L160)))</f>
        <v>23639.827154169325</v>
      </c>
      <c r="L161" s="10">
        <f>((L160-K161+MAX(0,-(K155-C161-D161)))*(1+B161))*(1-'P-Parametri'!$B$32)</f>
        <v>748084.850826393</v>
      </c>
      <c r="M161" s="10">
        <f>IF(L160&lt;=0,M160,M160*(1-K161/L160))+MAX(0,-(K155-C161-D161))</f>
        <v>516611.20301922859</v>
      </c>
      <c r="N161" s="10">
        <f>MAX(0,(N155-C161-D161))/(1-'P-Parametri'!$B$31*MAX(0,IF(O160&lt;=0,0,(O160-P160)/O160)))</f>
        <v>23639.827154169343</v>
      </c>
      <c r="O161" s="10">
        <f>((O160-N161+MAX(0,-(N155-C161-D161)))*(1+B161))*(1-'P-Parametri'!$B$32)</f>
        <v>748084.85082639288</v>
      </c>
      <c r="P161" s="10">
        <f>IF(O160&lt;=0,P160,P160*(1-N161/O160))+MAX(0,-(N155-C161-D161))</f>
        <v>516611.20301922847</v>
      </c>
      <c r="Q161" s="10">
        <f>MAX(0,(Q155-C161-D161))/(1-'P-Parametri'!$B$31*MAX(0,IF(R160&lt;=0,0,(R160-S160)/R160)))</f>
        <v>23639.827154169343</v>
      </c>
      <c r="R161" s="10">
        <f>((R160-Q161+MAX(0,-(Q155-C161-D161)))*(1+B161))*(1-'P-Parametri'!$B$32)</f>
        <v>748084.85082639288</v>
      </c>
      <c r="S161" s="10">
        <f>IF(R160&lt;=0,S160,S160*(1-Q161/R160))+MAX(0,-(Q155-C161-D161))</f>
        <v>516611.20301922847</v>
      </c>
      <c r="T161" s="10">
        <f>MAX(0,(T155-C161-D161))/(1-'P-Parametri'!$B$31*MAX(0,IF(U160&lt;=0,0,(U160-V160)/U160)))</f>
        <v>23639.827154169343</v>
      </c>
      <c r="U161" s="10">
        <f>((U160-T161+MAX(0,-(T155-C161-D161)))*(1+B161))*(1-'P-Parametri'!$B$32)</f>
        <v>748084.85082639288</v>
      </c>
      <c r="V161" s="10">
        <f>IF(U160&lt;=0,V160,V160*(1-T161/U160))+MAX(0,-(T155-C161-D161))</f>
        <v>516611.20301922847</v>
      </c>
    </row>
    <row r="162" spans="1:22">
      <c r="A162" s="9">
        <f t="shared" si="3"/>
        <v>5</v>
      </c>
      <c r="B162" s="12">
        <f>IF($A162='P-Parametri'!$B$47,'P-Parametri'!$B$34,IF($A162='P-Parametri'!$B$48,'P-Parametri'!$C$34,'P-Parametri'!$B$52))</f>
        <v>0.03</v>
      </c>
      <c r="C162" s="10">
        <f>IF($A162&lt;='1-Input'!$B$26,0,IF($A162='1-Input'!$B$26+1,('1-Input'!$B$23+'7-Rientro'!$D$11)*'1-Input'!$B$27,'1-Input'!$B$23+'7-Rientro'!$D$11))</f>
        <v>0</v>
      </c>
      <c r="D162" s="10">
        <f>IF(AND($A162&gt;=1,$A162&lt;1+'1-Input'!$B$12),'7-Rientro'!$C$11,0)</f>
        <v>14093.0645</v>
      </c>
      <c r="E162" s="10">
        <f>MAX(0,(E155-C162-D162))/(1-'P-Parametri'!$B$31*MAX(0,IF(F161&lt;=0,0,(F161-G161)/F161)))</f>
        <v>13057.398347913911</v>
      </c>
      <c r="F162" s="10">
        <f>((F161-E162+MAX(0,-(E155-C162-D162)))*(1+B162))*(1-'P-Parametri'!$B$32)</f>
        <v>802110.19840843731</v>
      </c>
      <c r="G162" s="10">
        <f>IF(F161&lt;=0,G161,G161*(1-E162/F161))+MAX(0,-(E155-C162-D162))</f>
        <v>538864.0761992794</v>
      </c>
      <c r="H162" s="10">
        <f>MAX(0,(H155-C162-D162))/(1-'P-Parametri'!$B$31*MAX(0,IF(I161&lt;=0,0,(I161-J161)/I161)))</f>
        <v>17787.971175045823</v>
      </c>
      <c r="I162" s="10">
        <f>((I161-H162+MAX(0,-(H155-C162-D162)))*(1+B162))*(1-'P-Parametri'!$B$32)</f>
        <v>776690.87956825551</v>
      </c>
      <c r="J162" s="10">
        <f>IF(I161&lt;=0,J161,J161*(1-H162/I161))+MAX(0,-(H155-C162-D162))</f>
        <v>521787.17355970613</v>
      </c>
      <c r="K162" s="10">
        <f>MAX(0,(K155-C162-D162))/(1-'P-Parametri'!$B$31*MAX(0,IF(L161&lt;=0,0,(L161-M161)/L161)))</f>
        <v>23768.79501080883</v>
      </c>
      <c r="L162" s="10">
        <f>((L161-K162+MAX(0,-(K155-C162-D162)))*(1+B162))*(1-'P-Parametri'!$B$32)</f>
        <v>744553.44641507161</v>
      </c>
      <c r="M162" s="10">
        <f>IF(L161&lt;=0,M161,M161*(1-K162/L161))+MAX(0,-(K155-C162-D162))</f>
        <v>500196.98774500296</v>
      </c>
      <c r="N162" s="10">
        <f>MAX(0,(N155-C162-D162))/(1-'P-Parametri'!$B$31*MAX(0,IF(O161&lt;=0,0,(O161-P161)/O161)))</f>
        <v>23768.795010808844</v>
      </c>
      <c r="O162" s="10">
        <f>((O161-N162+MAX(0,-(N155-C162-D162)))*(1+B162))*(1-'P-Parametri'!$B$32)</f>
        <v>744553.44641507149</v>
      </c>
      <c r="P162" s="10">
        <f>IF(O161&lt;=0,P161,P161*(1-N162/O161))+MAX(0,-(N155-C162-D162))</f>
        <v>500196.98774500284</v>
      </c>
      <c r="Q162" s="10">
        <f>MAX(0,(Q155-C162-D162))/(1-'P-Parametri'!$B$31*MAX(0,IF(R161&lt;=0,0,(R161-S161)/R161)))</f>
        <v>23768.795010808844</v>
      </c>
      <c r="R162" s="10">
        <f>((R161-Q162+MAX(0,-(Q155-C162-D162)))*(1+B162))*(1-'P-Parametri'!$B$32)</f>
        <v>744553.44641507149</v>
      </c>
      <c r="S162" s="10">
        <f>IF(R161&lt;=0,S161,S161*(1-Q162/R161))+MAX(0,-(Q155-C162-D162))</f>
        <v>500196.98774500284</v>
      </c>
      <c r="T162" s="10">
        <f>MAX(0,(T155-C162-D162))/(1-'P-Parametri'!$B$31*MAX(0,IF(U161&lt;=0,0,(U161-V161)/U161)))</f>
        <v>23768.795010808844</v>
      </c>
      <c r="U162" s="10">
        <f>((U161-T162+MAX(0,-(T155-C162-D162)))*(1+B162))*(1-'P-Parametri'!$B$32)</f>
        <v>744553.44641507149</v>
      </c>
      <c r="V162" s="10">
        <f>IF(U161&lt;=0,V161,V161*(1-T162/U161))+MAX(0,-(T155-C162-D162))</f>
        <v>500196.98774500284</v>
      </c>
    </row>
    <row r="163" spans="1:22">
      <c r="A163" s="9">
        <f t="shared" si="3"/>
        <v>6</v>
      </c>
      <c r="B163" s="12">
        <f>IF($A163='P-Parametri'!$B$47,'P-Parametri'!$B$34,IF($A163='P-Parametri'!$B$48,'P-Parametri'!$C$34,'P-Parametri'!$B$52))</f>
        <v>0.03</v>
      </c>
      <c r="C163" s="10">
        <f>IF($A163&lt;='1-Input'!$B$26,0,IF($A163='1-Input'!$B$26+1,('1-Input'!$B$23+'7-Rientro'!$D$11)*'1-Input'!$B$27,'1-Input'!$B$23+'7-Rientro'!$D$11))</f>
        <v>0</v>
      </c>
      <c r="D163" s="10">
        <f>IF(AND($A163&gt;=1,$A163&lt;1+'1-Input'!$B$12),'7-Rientro'!$C$11,0)</f>
        <v>0</v>
      </c>
      <c r="E163" s="10">
        <f>MAX(0,(E155-C163-D163))/(1-'P-Parametri'!$B$31*MAX(0,IF(F162&lt;=0,0,(F162-G162)/F162)))</f>
        <v>28534.878653477866</v>
      </c>
      <c r="F163" s="10">
        <f>((F162-E163+MAX(0,-(E155-C163-D163)))*(1+B163))*(1-'P-Parametri'!$B$32)</f>
        <v>795189.01418891305</v>
      </c>
      <c r="G163" s="10">
        <f>IF(F162&lt;=0,G162,G162*(1-E163/F162))+MAX(0,-(E155-C163-D163))</f>
        <v>519694.1154437933</v>
      </c>
      <c r="H163" s="10">
        <f>MAX(0,(H155-C163-D163))/(1-'P-Parametri'!$B$31*MAX(0,IF(I162&lt;=0,0,(I162-J162)/I162)))</f>
        <v>33290.691762390852</v>
      </c>
      <c r="I163" s="10">
        <f>((I162-H163+MAX(0,-(H155-C163-D163)))*(1+B163))*(1-'P-Parametri'!$B$32)</f>
        <v>764170.78905316046</v>
      </c>
      <c r="J163" s="10">
        <f>IF(I162&lt;=0,J162,J162*(1-H163/I162))+MAX(0,-(H155-C163-D163))</f>
        <v>499422.2193449724</v>
      </c>
      <c r="K163" s="10">
        <f>MAX(0,(K155-C163-D163))/(1-'P-Parametri'!$B$31*MAX(0,IF(L162&lt;=0,0,(L162-M162)/L162)))</f>
        <v>39303.426676243966</v>
      </c>
      <c r="L163" s="10">
        <f>((L162-K163+MAX(0,-(K155-C163-D163)))*(1+B163))*(1-'P-Parametri'!$B$32)</f>
        <v>724954.70529033046</v>
      </c>
      <c r="M163" s="10">
        <f>IF(L162&lt;=0,M162,M162*(1-K163/L162))+MAX(0,-(K155-C163-D163))</f>
        <v>473792.62990316958</v>
      </c>
      <c r="N163" s="10">
        <f>MAX(0,(N155-C163-D163))/(1-'P-Parametri'!$B$31*MAX(0,IF(O162&lt;=0,0,(O162-P162)/O162)))</f>
        <v>39303.42667624398</v>
      </c>
      <c r="O163" s="10">
        <f>((O162-N163+MAX(0,-(N155-C163-D163)))*(1+B163))*(1-'P-Parametri'!$B$32)</f>
        <v>724954.70529033034</v>
      </c>
      <c r="P163" s="10">
        <f>IF(O162&lt;=0,P162,P162*(1-N163/O162))+MAX(0,-(N155-C163-D163))</f>
        <v>473792.62990316952</v>
      </c>
      <c r="Q163" s="10">
        <f>MAX(0,(Q155-C163-D163))/(1-'P-Parametri'!$B$31*MAX(0,IF(R162&lt;=0,0,(R162-S162)/R162)))</f>
        <v>39303.42667624398</v>
      </c>
      <c r="R163" s="10">
        <f>((R162-Q163+MAX(0,-(Q155-C163-D163)))*(1+B163))*(1-'P-Parametri'!$B$32)</f>
        <v>724954.70529033034</v>
      </c>
      <c r="S163" s="10">
        <f>IF(R162&lt;=0,S162,S162*(1-Q163/R162))+MAX(0,-(Q155-C163-D163))</f>
        <v>473792.62990316952</v>
      </c>
      <c r="T163" s="10">
        <f>MAX(0,(T155-C163-D163))/(1-'P-Parametri'!$B$31*MAX(0,IF(U162&lt;=0,0,(U162-V162)/U162)))</f>
        <v>39303.42667624398</v>
      </c>
      <c r="U163" s="10">
        <f>((U162-T163+MAX(0,-(T155-C163-D163)))*(1+B163))*(1-'P-Parametri'!$B$32)</f>
        <v>724954.70529033034</v>
      </c>
      <c r="V163" s="10">
        <f>IF(U162&lt;=0,V162,V162*(1-T163/U162))+MAX(0,-(T155-C163-D163))</f>
        <v>473792.62990316952</v>
      </c>
    </row>
    <row r="164" spans="1:22">
      <c r="A164" s="9">
        <f t="shared" si="3"/>
        <v>7</v>
      </c>
      <c r="B164" s="12">
        <f>IF($A164='P-Parametri'!$B$47,'P-Parametri'!$B$34,IF($A164='P-Parametri'!$B$48,'P-Parametri'!$C$34,'P-Parametri'!$B$52))</f>
        <v>0.03</v>
      </c>
      <c r="C164" s="10">
        <f>IF($A164&lt;='1-Input'!$B$26,0,IF($A164='1-Input'!$B$26+1,('1-Input'!$B$23+'7-Rientro'!$D$11)*'1-Input'!$B$27,'1-Input'!$B$23+'7-Rientro'!$D$11))</f>
        <v>0</v>
      </c>
      <c r="D164" s="10">
        <f>IF(AND($A164&gt;=1,$A164&lt;1+'1-Input'!$B$12),'7-Rientro'!$C$11,0)</f>
        <v>0</v>
      </c>
      <c r="E164" s="10">
        <f>MAX(0,(E155-C164-D164))/(1-'P-Parametri'!$B$31*MAX(0,IF(F163&lt;=0,0,(F163-G163)/F163)))</f>
        <v>28683.762926466195</v>
      </c>
      <c r="F164" s="10">
        <f>((F163-E164+MAX(0,-(E155-C164-D164)))*(1+B164))*(1-'P-Parametri'!$B$32)</f>
        <v>787921.4079827196</v>
      </c>
      <c r="G164" s="10">
        <f>IF(F163&lt;=0,G163,G163*(1-E164/F163))+MAX(0,-(E155-C164-D164))</f>
        <v>500947.90223450476</v>
      </c>
      <c r="H164" s="10">
        <f>MAX(0,(H155-C164-D164))/(1-'P-Parametri'!$B$31*MAX(0,IF(I163&lt;=0,0,(I163-J163)/I163)))</f>
        <v>33464.390080877231</v>
      </c>
      <c r="I164" s="10">
        <f>((I163-H164+MAX(0,-(H155-C164-D164)))*(1+B164))*(1-'P-Parametri'!$B$32)</f>
        <v>751122.33575956884</v>
      </c>
      <c r="J164" s="10">
        <f>IF(I163&lt;=0,J163,J163*(1-H164/I163))+MAX(0,-(H155-C164-D164))</f>
        <v>477551.63726746908</v>
      </c>
      <c r="K164" s="10">
        <f>MAX(0,(K155-C164-D164))/(1-'P-Parametri'!$B$31*MAX(0,IF(L163&lt;=0,0,(L163-M163)/L163)))</f>
        <v>39508.497185836954</v>
      </c>
      <c r="L164" s="10">
        <f>((L163-K164+MAX(0,-(K155-C164-D164)))*(1+B164))*(1-'P-Parametri'!$B$32)</f>
        <v>704597.57515893318</v>
      </c>
      <c r="M164" s="10">
        <f>IF(L163&lt;=0,M163,M163*(1-K164/L163))+MAX(0,-(K155-C164-D164))</f>
        <v>447971.93428094708</v>
      </c>
      <c r="N164" s="10">
        <f>MAX(0,(N155-C164-D164))/(1-'P-Parametri'!$B$31*MAX(0,IF(O163&lt;=0,0,(O163-P163)/O163)))</f>
        <v>39508.497185836961</v>
      </c>
      <c r="O164" s="10">
        <f>((O163-N164+MAX(0,-(N155-C164-D164)))*(1+B164))*(1-'P-Parametri'!$B$32)</f>
        <v>704597.57515893294</v>
      </c>
      <c r="P164" s="10">
        <f>IF(O163&lt;=0,P163,P163*(1-N164/O163))+MAX(0,-(N155-C164-D164))</f>
        <v>447971.93428094697</v>
      </c>
      <c r="Q164" s="10">
        <f>MAX(0,(Q155-C164-D164))/(1-'P-Parametri'!$B$31*MAX(0,IF(R163&lt;=0,0,(R163-S163)/R163)))</f>
        <v>39508.497185836961</v>
      </c>
      <c r="R164" s="10">
        <f>((R163-Q164+MAX(0,-(Q155-C164-D164)))*(1+B164))*(1-'P-Parametri'!$B$32)</f>
        <v>704597.57515893294</v>
      </c>
      <c r="S164" s="10">
        <f>IF(R163&lt;=0,S163,S163*(1-Q164/R163))+MAX(0,-(Q155-C164-D164))</f>
        <v>447971.93428094697</v>
      </c>
      <c r="T164" s="10">
        <f>MAX(0,(T155-C164-D164))/(1-'P-Parametri'!$B$31*MAX(0,IF(U163&lt;=0,0,(U163-V163)/U163)))</f>
        <v>39508.497185836961</v>
      </c>
      <c r="U164" s="10">
        <f>((U163-T164+MAX(0,-(T155-C164-D164)))*(1+B164))*(1-'P-Parametri'!$B$32)</f>
        <v>704597.57515893294</v>
      </c>
      <c r="V164" s="10">
        <f>IF(U163&lt;=0,V163,V163*(1-T164/U163))+MAX(0,-(T155-C164-D164))</f>
        <v>447971.93428094697</v>
      </c>
    </row>
    <row r="165" spans="1:22">
      <c r="A165" s="9">
        <f t="shared" si="3"/>
        <v>8</v>
      </c>
      <c r="B165" s="12">
        <f>IF($A165='P-Parametri'!$B$47,'P-Parametri'!$B$34,IF($A165='P-Parametri'!$B$48,'P-Parametri'!$C$34,'P-Parametri'!$B$52))</f>
        <v>0.03</v>
      </c>
      <c r="C165" s="10">
        <f>IF($A165&lt;='1-Input'!$B$26,0,IF($A165='1-Input'!$B$26+1,('1-Input'!$B$23+'7-Rientro'!$D$11)*'1-Input'!$B$27,'1-Input'!$B$23+'7-Rientro'!$D$11))</f>
        <v>0</v>
      </c>
      <c r="D165" s="10">
        <f>IF(AND($A165&gt;=1,$A165&lt;1+'1-Input'!$B$12),'7-Rientro'!$C$11,0)</f>
        <v>0</v>
      </c>
      <c r="E165" s="10">
        <f>MAX(0,(E155-C165-D165))/(1-'P-Parametri'!$B$31*MAX(0,IF(F164&lt;=0,0,(F164-G164)/F164)))</f>
        <v>28830.098920193403</v>
      </c>
      <c r="F165" s="10">
        <f>((F164-E165+MAX(0,-(E155-C165-D165)))*(1+B165))*(1-'P-Parametri'!$B$32)</f>
        <v>780300.32023773319</v>
      </c>
      <c r="G165" s="10">
        <f>IF(F164&lt;=0,G164,G164*(1-E165/F164))+MAX(0,-(E155-C165-D165))</f>
        <v>482618.18377659365</v>
      </c>
      <c r="H165" s="10">
        <f>MAX(0,(H155-C165-D165))/(1-'P-Parametri'!$B$31*MAX(0,IF(I164&lt;=0,0,(I164-J164)/I164)))</f>
        <v>33635.115406892306</v>
      </c>
      <c r="I165" s="10">
        <f>((I164-H165+MAX(0,-(H155-C165-D165)))*(1+B165))*(1-'P-Parametri'!$B$32)</f>
        <v>737533.81328933046</v>
      </c>
      <c r="J165" s="10">
        <f>IF(I164&lt;=0,J164,J164*(1-H165/I164))+MAX(0,-(H155-C165-D165))</f>
        <v>456166.96573323949</v>
      </c>
      <c r="K165" s="10">
        <f>MAX(0,(K155-C165-D165))/(1-'P-Parametri'!$B$31*MAX(0,IF(L164&lt;=0,0,(L164-M164)/L164)))</f>
        <v>39710.057741583405</v>
      </c>
      <c r="L165" s="10">
        <f>((L164-K165+MAX(0,-(K155-C165-D165)))*(1+B165))*(1-'P-Parametri'!$B$32)</f>
        <v>683464.47465399047</v>
      </c>
      <c r="M165" s="10">
        <f>IF(L164&lt;=0,M164,M164*(1-K165/L164))+MAX(0,-(K155-C165-D165))</f>
        <v>422724.91100969526</v>
      </c>
      <c r="N165" s="10">
        <f>MAX(0,(N155-C165-D165))/(1-'P-Parametri'!$B$31*MAX(0,IF(O164&lt;=0,0,(O164-P164)/O164)))</f>
        <v>39710.05774158342</v>
      </c>
      <c r="O165" s="10">
        <f>((O164-N165+MAX(0,-(N155-C165-D165)))*(1+B165))*(1-'P-Parametri'!$B$32)</f>
        <v>683464.47465399024</v>
      </c>
      <c r="P165" s="10">
        <f>IF(O164&lt;=0,P164,P164*(1-N165/O164))+MAX(0,-(N155-C165-D165))</f>
        <v>422724.91100969509</v>
      </c>
      <c r="Q165" s="10">
        <f>MAX(0,(Q155-C165-D165))/(1-'P-Parametri'!$B$31*MAX(0,IF(R164&lt;=0,0,(R164-S164)/R164)))</f>
        <v>39710.05774158342</v>
      </c>
      <c r="R165" s="10">
        <f>((R164-Q165+MAX(0,-(Q155-C165-D165)))*(1+B165))*(1-'P-Parametri'!$B$32)</f>
        <v>683464.47465399024</v>
      </c>
      <c r="S165" s="10">
        <f>IF(R164&lt;=0,S164,S164*(1-Q165/R164))+MAX(0,-(Q155-C165-D165))</f>
        <v>422724.91100969509</v>
      </c>
      <c r="T165" s="10">
        <f>MAX(0,(T155-C165-D165))/(1-'P-Parametri'!$B$31*MAX(0,IF(U164&lt;=0,0,(U164-V164)/U164)))</f>
        <v>39710.05774158342</v>
      </c>
      <c r="U165" s="10">
        <f>((U164-T165+MAX(0,-(T155-C165-D165)))*(1+B165))*(1-'P-Parametri'!$B$32)</f>
        <v>683464.47465399024</v>
      </c>
      <c r="V165" s="10">
        <f>IF(U164&lt;=0,V164,V164*(1-T165/U164))+MAX(0,-(T155-C165-D165))</f>
        <v>422724.91100969509</v>
      </c>
    </row>
    <row r="166" spans="1:22">
      <c r="A166" s="9">
        <f t="shared" si="3"/>
        <v>9</v>
      </c>
      <c r="B166" s="12">
        <f>IF($A166='P-Parametri'!$B$47,'P-Parametri'!$B$34,IF($A166='P-Parametri'!$B$48,'P-Parametri'!$C$34,'P-Parametri'!$B$52))</f>
        <v>0.03</v>
      </c>
      <c r="C166" s="10">
        <f>IF($A166&lt;='1-Input'!$B$26,0,IF($A166='1-Input'!$B$26+1,('1-Input'!$B$23+'7-Rientro'!$D$11)*'1-Input'!$B$27,'1-Input'!$B$23+'7-Rientro'!$D$11))</f>
        <v>0</v>
      </c>
      <c r="D166" s="10">
        <f>IF(AND($A166&gt;=1,$A166&lt;1+'1-Input'!$B$12),'7-Rientro'!$C$11,0)</f>
        <v>0</v>
      </c>
      <c r="E166" s="10">
        <f>MAX(0,(E155-C166-D166))/(1-'P-Parametri'!$B$31*MAX(0,IF(F165&lt;=0,0,(F165-G165)/F165)))</f>
        <v>28973.897364654371</v>
      </c>
      <c r="F166" s="10">
        <f>((F165-E166+MAX(0,-(E155-C166-D166)))*(1+B166))*(1-'P-Parametri'!$B$32)</f>
        <v>772318.48312815279</v>
      </c>
      <c r="G166" s="10">
        <f>IF(F165&lt;=0,G165,G165*(1-E166/F165))+MAX(0,-(E155-C166-D166))</f>
        <v>464697.73781445611</v>
      </c>
      <c r="H166" s="10">
        <f>MAX(0,(H155-C166-D166))/(1-'P-Parametri'!$B$31*MAX(0,IF(I165&lt;=0,0,(I165-J165)/I165)))</f>
        <v>33802.880258763442</v>
      </c>
      <c r="I166" s="10">
        <f>((I165-H166+MAX(0,-(H155-C166-D166)))*(1+B166))*(1-'P-Parametri'!$B$32)</f>
        <v>723393.17529944109</v>
      </c>
      <c r="J166" s="10">
        <f>IF(I165&lt;=0,J165,J165*(1-H166/I165))+MAX(0,-(H155-C166-D166))</f>
        <v>435259.77877741231</v>
      </c>
      <c r="K166" s="10">
        <f>MAX(0,(K155-C166-D166))/(1-'P-Parametri'!$B$31*MAX(0,IF(L165&lt;=0,0,(L165-M165)/L165)))</f>
        <v>39908.123122784556</v>
      </c>
      <c r="L166" s="10">
        <f>((L165-K166+MAX(0,-(K155-C166-D166)))*(1+B166))*(1-'P-Parametri'!$B$32)</f>
        <v>661537.31599298783</v>
      </c>
      <c r="M166" s="10">
        <f>IF(L165&lt;=0,M165,M165*(1-K166/L165))+MAX(0,-(K155-C166-D166))</f>
        <v>398041.61228493898</v>
      </c>
      <c r="N166" s="10">
        <f>MAX(0,(N155-C166-D166))/(1-'P-Parametri'!$B$31*MAX(0,IF(O165&lt;=0,0,(O165-P165)/O165)))</f>
        <v>39908.123122784571</v>
      </c>
      <c r="O166" s="10">
        <f>((O165-N166+MAX(0,-(N155-C166-D166)))*(1+B166))*(1-'P-Parametri'!$B$32)</f>
        <v>661537.3159929876</v>
      </c>
      <c r="P166" s="10">
        <f>IF(O165&lt;=0,P165,P165*(1-N166/O165))+MAX(0,-(N155-C166-D166))</f>
        <v>398041.6122849388</v>
      </c>
      <c r="Q166" s="10">
        <f>MAX(0,(Q155-C166-D166))/(1-'P-Parametri'!$B$31*MAX(0,IF(R165&lt;=0,0,(R165-S165)/R165)))</f>
        <v>39908.123122784571</v>
      </c>
      <c r="R166" s="10">
        <f>((R165-Q166+MAX(0,-(Q155-C166-D166)))*(1+B166))*(1-'P-Parametri'!$B$32)</f>
        <v>661537.3159929876</v>
      </c>
      <c r="S166" s="10">
        <f>IF(R165&lt;=0,S165,S165*(1-Q166/R165))+MAX(0,-(Q155-C166-D166))</f>
        <v>398041.6122849388</v>
      </c>
      <c r="T166" s="10">
        <f>MAX(0,(T155-C166-D166))/(1-'P-Parametri'!$B$31*MAX(0,IF(U165&lt;=0,0,(U165-V165)/U165)))</f>
        <v>39908.123122784571</v>
      </c>
      <c r="U166" s="10">
        <f>((U165-T166+MAX(0,-(T155-C166-D166)))*(1+B166))*(1-'P-Parametri'!$B$32)</f>
        <v>661537.3159929876</v>
      </c>
      <c r="V166" s="10">
        <f>IF(U165&lt;=0,V165,V165*(1-T166/U165))+MAX(0,-(T155-C166-D166))</f>
        <v>398041.6122849388</v>
      </c>
    </row>
    <row r="167" spans="1:22">
      <c r="A167" s="9">
        <f t="shared" si="3"/>
        <v>10</v>
      </c>
      <c r="B167" s="12">
        <f>IF($A167='P-Parametri'!$B$47,'P-Parametri'!$B$34,IF($A167='P-Parametri'!$B$48,'P-Parametri'!$C$34,'P-Parametri'!$B$52))</f>
        <v>0.03</v>
      </c>
      <c r="C167" s="10">
        <f>IF($A167&lt;='1-Input'!$B$26,0,IF($A167='1-Input'!$B$26+1,('1-Input'!$B$23+'7-Rientro'!$D$11)*'1-Input'!$B$27,'1-Input'!$B$23+'7-Rientro'!$D$11))</f>
        <v>0</v>
      </c>
      <c r="D167" s="10">
        <f>IF(AND($A167&gt;=1,$A167&lt;1+'1-Input'!$B$12),'7-Rientro'!$C$11,0)</f>
        <v>0</v>
      </c>
      <c r="E167" s="10">
        <f>MAX(0,(E155-C167-D167))/(1-'P-Parametri'!$B$31*MAX(0,IF(F166&lt;=0,0,(F166-G166)/F166)))</f>
        <v>29115.170514220004</v>
      </c>
      <c r="F167" s="10">
        <f>((F166-E167+MAX(0,-(E155-C167-D167)))*(1+B167))*(1-'P-Parametri'!$B$32)</f>
        <v>763968.41316836607</v>
      </c>
      <c r="G167" s="10">
        <f>IF(F166&lt;=0,G166,G166*(1-E167/F166))+MAX(0,-(E155-C167-D167))</f>
        <v>447179.37697031302</v>
      </c>
      <c r="H167" s="10">
        <f>MAX(0,(H155-C167-D167))/(1-'P-Parametri'!$B$31*MAX(0,IF(I166&lt;=0,0,(I166-J166)/I166)))</f>
        <v>33967.698933256681</v>
      </c>
      <c r="I167" s="10">
        <f>((I166-H167+MAX(0,-(H155-C167-D167)))*(1+B167))*(1-'P-Parametri'!$B$32)</f>
        <v>708688.02417585556</v>
      </c>
      <c r="J167" s="10">
        <f>IF(I166&lt;=0,J166,J166*(1-H167/I166))+MAX(0,-(H155-C167-D167))</f>
        <v>414821.69112591207</v>
      </c>
      <c r="K167" s="10">
        <f>MAX(0,(K155-C167-D167))/(1-'P-Parametri'!$B$31*MAX(0,IF(L166&lt;=0,0,(L166-M166)/L166)))</f>
        <v>40102.710208389639</v>
      </c>
      <c r="L167" s="10">
        <f>((L166-K167+MAX(0,-(K155-C167-D167)))*(1+B167))*(1-'P-Parametri'!$B$32)</f>
        <v>638797.48867021978</v>
      </c>
      <c r="M167" s="10">
        <f>IF(L166&lt;=0,M166,M166*(1-K167/L166))+MAX(0,-(K155-C167-D167))</f>
        <v>373912.13834228949</v>
      </c>
      <c r="N167" s="10">
        <f>MAX(0,(N155-C167-D167))/(1-'P-Parametri'!$B$31*MAX(0,IF(O166&lt;=0,0,(O166-P166)/O166)))</f>
        <v>40102.710208389653</v>
      </c>
      <c r="O167" s="10">
        <f>((O166-N167+MAX(0,-(N155-C167-D167)))*(1+B167))*(1-'P-Parametri'!$B$32)</f>
        <v>638797.48867021955</v>
      </c>
      <c r="P167" s="10">
        <f>IF(O166&lt;=0,P166,P166*(1-N167/O166))+MAX(0,-(N155-C167-D167))</f>
        <v>373912.13834228931</v>
      </c>
      <c r="Q167" s="10">
        <f>MAX(0,(Q155-C167-D167))/(1-'P-Parametri'!$B$31*MAX(0,IF(R166&lt;=0,0,(R166-S166)/R166)))</f>
        <v>40102.710208389653</v>
      </c>
      <c r="R167" s="10">
        <f>((R166-Q167+MAX(0,-(Q155-C167-D167)))*(1+B167))*(1-'P-Parametri'!$B$32)</f>
        <v>638797.48867021955</v>
      </c>
      <c r="S167" s="10">
        <f>IF(R166&lt;=0,S166,S166*(1-Q167/R166))+MAX(0,-(Q155-C167-D167))</f>
        <v>373912.13834228931</v>
      </c>
      <c r="T167" s="10">
        <f>MAX(0,(T155-C167-D167))/(1-'P-Parametri'!$B$31*MAX(0,IF(U166&lt;=0,0,(U166-V166)/U166)))</f>
        <v>40102.710208389653</v>
      </c>
      <c r="U167" s="10">
        <f>((U166-T167+MAX(0,-(T155-C167-D167)))*(1+B167))*(1-'P-Parametri'!$B$32)</f>
        <v>638797.48867021955</v>
      </c>
      <c r="V167" s="10">
        <f>IF(U166&lt;=0,V166,V166*(1-T167/U166))+MAX(0,-(T155-C167-D167))</f>
        <v>373912.13834228931</v>
      </c>
    </row>
    <row r="168" spans="1:22">
      <c r="A168" s="9">
        <f t="shared" si="3"/>
        <v>11</v>
      </c>
      <c r="B168" s="12">
        <f>IF($A168='P-Parametri'!$B$47,'P-Parametri'!$B$34,IF($A168='P-Parametri'!$B$48,'P-Parametri'!$C$34,'P-Parametri'!$B$52))</f>
        <v>0.03</v>
      </c>
      <c r="C168" s="10">
        <f>IF($A168&lt;='1-Input'!$B$26,0,IF($A168='1-Input'!$B$26+1,('1-Input'!$B$23+'7-Rientro'!$D$11)*'1-Input'!$B$27,'1-Input'!$B$23+'7-Rientro'!$D$11))</f>
        <v>0</v>
      </c>
      <c r="D168" s="10">
        <f>IF(AND($A168&gt;=1,$A168&lt;1+'1-Input'!$B$12),'7-Rientro'!$C$11,0)</f>
        <v>0</v>
      </c>
      <c r="E168" s="10">
        <f>MAX(0,(E155-C168-D168))/(1-'P-Parametri'!$B$31*MAX(0,IF(F167&lt;=0,0,(F167-G167)/F167)))</f>
        <v>29253.932080358692</v>
      </c>
      <c r="F168" s="10">
        <f>((F167-E168+MAX(0,-(E155-C168-D168)))*(1+B168))*(1-'P-Parametri'!$B$32)</f>
        <v>755242.40368960623</v>
      </c>
      <c r="G168" s="10">
        <f>IF(F167&lt;=0,G167,G167*(1-E168/F167))+MAX(0,-(E155-C168-D168))</f>
        <v>430055.9528913339</v>
      </c>
      <c r="H168" s="10">
        <f>MAX(0,(H155-C168-D168))/(1-'P-Parametri'!$B$31*MAX(0,IF(I167&lt;=0,0,(I167-J167)/I167)))</f>
        <v>34129.587427085149</v>
      </c>
      <c r="I168" s="10">
        <f>((I167-H168+MAX(0,-(H155-C168-D168)))*(1+B168))*(1-'P-Parametri'!$B$32)</f>
        <v>693405.59947153099</v>
      </c>
      <c r="J168" s="10">
        <f>IF(I167&lt;=0,J167,J167*(1-H168/I167))+MAX(0,-(H155-C168-D168))</f>
        <v>394844.36303376977</v>
      </c>
      <c r="K168" s="10">
        <f>MAX(0,(K155-C168-D168))/(1-'P-Parametri'!$B$31*MAX(0,IF(L167&lt;=0,0,(L167-M167)/L167)))</f>
        <v>40293.837884327651</v>
      </c>
      <c r="L168" s="10">
        <f>((L167-K168+MAX(0,-(K155-C168-D168)))*(1+B168))*(1-'P-Parametri'!$B$32)</f>
        <v>615225.84278885007</v>
      </c>
      <c r="M168" s="10">
        <f>IF(L167&lt;=0,M167,M167*(1-K168/L167))+MAX(0,-(K155-C168-D168))</f>
        <v>350326.6431696174</v>
      </c>
      <c r="N168" s="10">
        <f>MAX(0,(N155-C168-D168))/(1-'P-Parametri'!$B$31*MAX(0,IF(O167&lt;=0,0,(O167-P167)/O167)))</f>
        <v>40293.837884327666</v>
      </c>
      <c r="O168" s="10">
        <f>((O167-N168+MAX(0,-(N155-C168-D168)))*(1+B168))*(1-'P-Parametri'!$B$32)</f>
        <v>615225.84278884984</v>
      </c>
      <c r="P168" s="10">
        <f>IF(O167&lt;=0,P167,P167*(1-N168/O167))+MAX(0,-(N155-C168-D168))</f>
        <v>350326.64316961722</v>
      </c>
      <c r="Q168" s="10">
        <f>MAX(0,(Q155-C168-D168))/(1-'P-Parametri'!$B$31*MAX(0,IF(R167&lt;=0,0,(R167-S167)/R167)))</f>
        <v>40293.837884327666</v>
      </c>
      <c r="R168" s="10">
        <f>((R167-Q168+MAX(0,-(Q155-C168-D168)))*(1+B168))*(1-'P-Parametri'!$B$32)</f>
        <v>615225.84278884984</v>
      </c>
      <c r="S168" s="10">
        <f>IF(R167&lt;=0,S167,S167*(1-Q168/R167))+MAX(0,-(Q155-C168-D168))</f>
        <v>350326.64316961722</v>
      </c>
      <c r="T168" s="10">
        <f>MAX(0,(T155-C168-D168))/(1-'P-Parametri'!$B$31*MAX(0,IF(U167&lt;=0,0,(U167-V167)/U167)))</f>
        <v>40293.837884327666</v>
      </c>
      <c r="U168" s="10">
        <f>((U167-T168+MAX(0,-(T155-C168-D168)))*(1+B168))*(1-'P-Parametri'!$B$32)</f>
        <v>615225.84278884984</v>
      </c>
      <c r="V168" s="10">
        <f>IF(U167&lt;=0,V167,V167*(1-T168/U167))+MAX(0,-(T155-C168-D168))</f>
        <v>350326.64316961722</v>
      </c>
    </row>
    <row r="169" spans="1:22">
      <c r="A169" s="9">
        <f t="shared" si="3"/>
        <v>12</v>
      </c>
      <c r="B169" s="12">
        <f>IF($A169='P-Parametri'!$B$47,'P-Parametri'!$B$34,IF($A169='P-Parametri'!$B$48,'P-Parametri'!$C$34,'P-Parametri'!$B$52))</f>
        <v>0.03</v>
      </c>
      <c r="C169" s="10">
        <f>IF($A169&lt;='1-Input'!$B$26,0,IF($A169='1-Input'!$B$26+1,('1-Input'!$B$23+'7-Rientro'!$D$11)*'1-Input'!$B$27,'1-Input'!$B$23+'7-Rientro'!$D$11))</f>
        <v>0</v>
      </c>
      <c r="D169" s="10">
        <f>IF(AND($A169&gt;=1,$A169&lt;1+'1-Input'!$B$12),'7-Rientro'!$C$11,0)</f>
        <v>0</v>
      </c>
      <c r="E169" s="10">
        <f>MAX(0,(E155-C169-D169))/(1-'P-Parametri'!$B$31*MAX(0,IF(F168&lt;=0,0,(F168-G168)/F168)))</f>
        <v>29390.197164438043</v>
      </c>
      <c r="F169" s="10">
        <f>((F168-E169+MAX(0,-(E155-C169-D169)))*(1+B169))*(1-'P-Parametri'!$B$32)</f>
        <v>746132.51717548131</v>
      </c>
      <c r="G169" s="10">
        <f>IF(F168&lt;=0,G168,G168*(1-E169/F168))+MAX(0,-(E155-C169-D169))</f>
        <v>413320.36020550376</v>
      </c>
      <c r="H169" s="10">
        <f>MAX(0,(H155-C169-D169))/(1-'P-Parametri'!$B$31*MAX(0,IF(I168&lt;=0,0,(I168-J168)/I168)))</f>
        <v>34288.563358511048</v>
      </c>
      <c r="I169" s="10">
        <f>((I168-H169+MAX(0,-(H155-C169-D169)))*(1+B169))*(1-'P-Parametri'!$B$32)</f>
        <v>677532.7661020176</v>
      </c>
      <c r="J169" s="10">
        <f>IF(I168&lt;=0,J168,J168*(1-H169/I168))+MAX(0,-(H155-C169-D169))</f>
        <v>375319.50490030122</v>
      </c>
      <c r="K169" s="10">
        <f>MAX(0,(K155-C169-D169))/(1-'P-Parametri'!$B$31*MAX(0,IF(L168&lt;=0,0,(L168-M168)/L168)))</f>
        <v>40481.526950949708</v>
      </c>
      <c r="L169" s="10">
        <f>((L168-K169+MAX(0,-(K155-C169-D169)))*(1+B169))*(1-'P-Parametri'!$B$32)</f>
        <v>590802.67202241137</v>
      </c>
      <c r="M169" s="10">
        <f>IF(L168&lt;=0,M168,M168*(1-K169/L168))+MAX(0,-(K155-C169-D169))</f>
        <v>327275.3399557927</v>
      </c>
      <c r="N169" s="10">
        <f>MAX(0,(N155-C169-D169))/(1-'P-Parametri'!$B$31*MAX(0,IF(O168&lt;=0,0,(O168-P168)/O168)))</f>
        <v>40481.52695094973</v>
      </c>
      <c r="O169" s="10">
        <f>((O168-N169+MAX(0,-(N155-C169-D169)))*(1+B169))*(1-'P-Parametri'!$B$32)</f>
        <v>590802.67202241113</v>
      </c>
      <c r="P169" s="10">
        <f>IF(O168&lt;=0,P168,P168*(1-N169/O168))+MAX(0,-(N155-C169-D169))</f>
        <v>327275.33995579259</v>
      </c>
      <c r="Q169" s="10">
        <f>MAX(0,(Q155-C169-D169))/(1-'P-Parametri'!$B$31*MAX(0,IF(R168&lt;=0,0,(R168-S168)/R168)))</f>
        <v>40481.52695094973</v>
      </c>
      <c r="R169" s="10">
        <f>((R168-Q169+MAX(0,-(Q155-C169-D169)))*(1+B169))*(1-'P-Parametri'!$B$32)</f>
        <v>590802.67202241113</v>
      </c>
      <c r="S169" s="10">
        <f>IF(R168&lt;=0,S168,S168*(1-Q169/R168))+MAX(0,-(Q155-C169-D169))</f>
        <v>327275.33995579259</v>
      </c>
      <c r="T169" s="10">
        <f>MAX(0,(T155-C169-D169))/(1-'P-Parametri'!$B$31*MAX(0,IF(U168&lt;=0,0,(U168-V168)/U168)))</f>
        <v>40481.52695094973</v>
      </c>
      <c r="U169" s="10">
        <f>((U168-T169+MAX(0,-(T155-C169-D169)))*(1+B169))*(1-'P-Parametri'!$B$32)</f>
        <v>590802.67202241113</v>
      </c>
      <c r="V169" s="10">
        <f>IF(U168&lt;=0,V168,V168*(1-T169/U168))+MAX(0,-(T155-C169-D169))</f>
        <v>327275.33995579259</v>
      </c>
    </row>
    <row r="170" spans="1:22">
      <c r="A170" s="9">
        <f t="shared" si="3"/>
        <v>13</v>
      </c>
      <c r="B170" s="12">
        <f>IF($A170='P-Parametri'!$B$47,'P-Parametri'!$B$34,IF($A170='P-Parametri'!$B$48,'P-Parametri'!$C$34,'P-Parametri'!$B$52))</f>
        <v>0.03</v>
      </c>
      <c r="C170" s="10">
        <f>IF($A170&lt;='1-Input'!$B$26,0,IF($A170='1-Input'!$B$26+1,('1-Input'!$B$23+'7-Rientro'!$D$11)*'1-Input'!$B$27,'1-Input'!$B$23+'7-Rientro'!$D$11))</f>
        <v>0</v>
      </c>
      <c r="D170" s="10">
        <f>IF(AND($A170&gt;=1,$A170&lt;1+'1-Input'!$B$12),'7-Rientro'!$C$11,0)</f>
        <v>0</v>
      </c>
      <c r="E170" s="10">
        <f>MAX(0,(E155-C170-D170))/(1-'P-Parametri'!$B$31*MAX(0,IF(F169&lt;=0,0,(F169-G169)/F169)))</f>
        <v>29523.982190773997</v>
      </c>
      <c r="F170" s="10">
        <f>((F169-E170+MAX(0,-(E155-C170-D170)))*(1+B170))*(1-'P-Parametri'!$B$32)</f>
        <v>736630.57745218021</v>
      </c>
      <c r="G170" s="10">
        <f>IF(F169&lt;=0,G169,G169*(1-E170/F169))+MAX(0,-(E155-C170-D170))</f>
        <v>396965.54028693744</v>
      </c>
      <c r="H170" s="10">
        <f>MAX(0,(H155-C170-D170))/(1-'P-Parametri'!$B$31*MAX(0,IF(I169&lt;=0,0,(I169-J169)/I169)))</f>
        <v>34444.64588923633</v>
      </c>
      <c r="I170" s="10">
        <f>((I169-H170+MAX(0,-(H155-C170-D170)))*(1+B170))*(1-'P-Parametri'!$B$32)</f>
        <v>661056.00229152641</v>
      </c>
      <c r="J170" s="10">
        <f>IF(I169&lt;=0,J169,J169*(1-H170/I169))+MAX(0,-(H155-C170-D170))</f>
        <v>356238.88166197389</v>
      </c>
      <c r="K170" s="10">
        <f>MAX(0,(K155-C170-D170))/(1-'P-Parametri'!$B$31*MAX(0,IF(L169&lt;=0,0,(L169-M169)/L169)))</f>
        <v>40665.800030812054</v>
      </c>
      <c r="L170" s="10">
        <f>((L169-K170+MAX(0,-(K155-C170-D170)))*(1+B170))*(1-'P-Parametri'!$B$32)</f>
        <v>565507.69619504467</v>
      </c>
      <c r="M170" s="10">
        <f>IF(L169&lt;=0,M169,M169*(1-K170/L169))+MAX(0,-(K155-C170-D170))</f>
        <v>304748.50627696089</v>
      </c>
      <c r="N170" s="10">
        <f>MAX(0,(N155-C170-D170))/(1-'P-Parametri'!$B$31*MAX(0,IF(O169&lt;=0,0,(O169-P169)/O169)))</f>
        <v>40665.800030812068</v>
      </c>
      <c r="O170" s="10">
        <f>((O169-N170+MAX(0,-(N155-C170-D170)))*(1+B170))*(1-'P-Parametri'!$B$32)</f>
        <v>565507.69619504444</v>
      </c>
      <c r="P170" s="10">
        <f>IF(O169&lt;=0,P169,P169*(1-N170/O169))+MAX(0,-(N155-C170-D170))</f>
        <v>304748.50627696072</v>
      </c>
      <c r="Q170" s="10">
        <f>MAX(0,(Q155-C170-D170))/(1-'P-Parametri'!$B$31*MAX(0,IF(R169&lt;=0,0,(R169-S169)/R169)))</f>
        <v>40665.800030812068</v>
      </c>
      <c r="R170" s="10">
        <f>((R169-Q170+MAX(0,-(Q155-C170-D170)))*(1+B170))*(1-'P-Parametri'!$B$32)</f>
        <v>565507.69619504444</v>
      </c>
      <c r="S170" s="10">
        <f>IF(R169&lt;=0,S169,S169*(1-Q170/R169))+MAX(0,-(Q155-C170-D170))</f>
        <v>304748.50627696072</v>
      </c>
      <c r="T170" s="10">
        <f>MAX(0,(T155-C170-D170))/(1-'P-Parametri'!$B$31*MAX(0,IF(U169&lt;=0,0,(U169-V169)/U169)))</f>
        <v>40665.800030812068</v>
      </c>
      <c r="U170" s="10">
        <f>((U169-T170+MAX(0,-(T155-C170-D170)))*(1+B170))*(1-'P-Parametri'!$B$32)</f>
        <v>565507.69619504444</v>
      </c>
      <c r="V170" s="10">
        <f>IF(U169&lt;=0,V169,V169*(1-T170/U169))+MAX(0,-(T155-C170-D170))</f>
        <v>304748.50627696072</v>
      </c>
    </row>
    <row r="171" spans="1:22">
      <c r="A171" s="9">
        <f t="shared" si="3"/>
        <v>14</v>
      </c>
      <c r="B171" s="12">
        <f>IF($A171='P-Parametri'!$B$47,'P-Parametri'!$B$34,IF($A171='P-Parametri'!$B$48,'P-Parametri'!$C$34,'P-Parametri'!$B$52))</f>
        <v>0.03</v>
      </c>
      <c r="C171" s="10">
        <f>IF($A171&lt;='1-Input'!$B$26,0,IF($A171='1-Input'!$B$26+1,('1-Input'!$B$23+'7-Rientro'!$D$11)*'1-Input'!$B$27,'1-Input'!$B$23+'7-Rientro'!$D$11))</f>
        <v>0</v>
      </c>
      <c r="D171" s="10">
        <f>IF(AND($A171&gt;=1,$A171&lt;1+'1-Input'!$B$12),'7-Rientro'!$C$11,0)</f>
        <v>0</v>
      </c>
      <c r="E171" s="10">
        <f>MAX(0,(E155-C171-D171))/(1-'P-Parametri'!$B$31*MAX(0,IF(F170&lt;=0,0,(F170-G170)/F170)))</f>
        <v>29655.304840084562</v>
      </c>
      <c r="F171" s="10">
        <f>((F170-E171+MAX(0,-(E155-C171-D171)))*(1+B171))*(1-'P-Parametri'!$B$32)</f>
        <v>726728.16172887757</v>
      </c>
      <c r="G171" s="10">
        <f>IF(F170&lt;=0,G170,G170*(1-E171/F170))+MAX(0,-(E155-C171-D171))</f>
        <v>380984.48483179352</v>
      </c>
      <c r="H171" s="10">
        <f>MAX(0,(H155-C171-D171))/(1-'P-Parametri'!$B$31*MAX(0,IF(I170&lt;=0,0,(I170-J170)/I170)))</f>
        <v>34597.855646765325</v>
      </c>
      <c r="I171" s="10">
        <f>((I170-H171+MAX(0,-(H155-C171-D171)))*(1+B171))*(1-'P-Parametri'!$B$32)</f>
        <v>643961.38726201572</v>
      </c>
      <c r="J171" s="10">
        <f>IF(I170&lt;=0,J170,J170*(1-H171/I170))+MAX(0,-(H155-C171-D171))</f>
        <v>337594.31696430594</v>
      </c>
      <c r="K171" s="10">
        <f>MAX(0,(K155-C171-D171))/(1-'P-Parametri'!$B$31*MAX(0,IF(L170&lt;=0,0,(L170-M170)/L170)))</f>
        <v>40846.681477016442</v>
      </c>
      <c r="L171" s="10">
        <f>((L170-K171+MAX(0,-(K155-C171-D171)))*(1+B171))*(1-'P-Parametri'!$B$32)</f>
        <v>539320.04346924997</v>
      </c>
      <c r="M171" s="10">
        <f>IF(L170&lt;=0,M170,M170*(1-K171/L170))+MAX(0,-(K155-C171-D171))</f>
        <v>282736.48902194155</v>
      </c>
      <c r="N171" s="10">
        <f>MAX(0,(N155-C171-D171))/(1-'P-Parametri'!$B$31*MAX(0,IF(O170&lt;=0,0,(O170-P170)/O170)))</f>
        <v>40846.681477016464</v>
      </c>
      <c r="O171" s="10">
        <f>((O170-N171+MAX(0,-(N155-C171-D171)))*(1+B171))*(1-'P-Parametri'!$B$32)</f>
        <v>539320.04346924974</v>
      </c>
      <c r="P171" s="10">
        <f>IF(O170&lt;=0,P170,P170*(1-N171/O170))+MAX(0,-(N155-C171-D171))</f>
        <v>282736.48902194132</v>
      </c>
      <c r="Q171" s="10">
        <f>MAX(0,(Q155-C171-D171))/(1-'P-Parametri'!$B$31*MAX(0,IF(R170&lt;=0,0,(R170-S170)/R170)))</f>
        <v>40846.681477016464</v>
      </c>
      <c r="R171" s="10">
        <f>((R170-Q171+MAX(0,-(Q155-C171-D171)))*(1+B171))*(1-'P-Parametri'!$B$32)</f>
        <v>539320.04346924974</v>
      </c>
      <c r="S171" s="10">
        <f>IF(R170&lt;=0,S170,S170*(1-Q171/R170))+MAX(0,-(Q155-C171-D171))</f>
        <v>282736.48902194132</v>
      </c>
      <c r="T171" s="10">
        <f>MAX(0,(T155-C171-D171))/(1-'P-Parametri'!$B$31*MAX(0,IF(U170&lt;=0,0,(U170-V170)/U170)))</f>
        <v>40846.681477016464</v>
      </c>
      <c r="U171" s="10">
        <f>((U170-T171+MAX(0,-(T155-C171-D171)))*(1+B171))*(1-'P-Parametri'!$B$32)</f>
        <v>539320.04346924974</v>
      </c>
      <c r="V171" s="10">
        <f>IF(U170&lt;=0,V170,V170*(1-T171/U170))+MAX(0,-(T155-C171-D171))</f>
        <v>282736.48902194132</v>
      </c>
    </row>
    <row r="172" spans="1:22">
      <c r="A172" s="9">
        <f t="shared" si="3"/>
        <v>15</v>
      </c>
      <c r="B172" s="12">
        <f>IF($A172='P-Parametri'!$B$47,'P-Parametri'!$B$34,IF($A172='P-Parametri'!$B$48,'P-Parametri'!$C$34,'P-Parametri'!$B$52))</f>
        <v>0.03</v>
      </c>
      <c r="C172" s="10">
        <f>IF($A172&lt;='1-Input'!$B$26,0,IF($A172='1-Input'!$B$26+1,('1-Input'!$B$23+'7-Rientro'!$D$11)*'1-Input'!$B$27,'1-Input'!$B$23+'7-Rientro'!$D$11))</f>
        <v>0</v>
      </c>
      <c r="D172" s="10">
        <f>IF(AND($A172&gt;=1,$A172&lt;1+'1-Input'!$B$12),'7-Rientro'!$C$11,0)</f>
        <v>0</v>
      </c>
      <c r="E172" s="10">
        <f>MAX(0,(E155-C172-D172))/(1-'P-Parametri'!$B$31*MAX(0,IF(F171&lt;=0,0,(F171-G171)/F171)))</f>
        <v>29784.183983495364</v>
      </c>
      <c r="F172" s="10">
        <f>((F171-E172+MAX(0,-(E155-C172-D172)))*(1+B172))*(1-'P-Parametri'!$B$32)</f>
        <v>716416.59248358815</v>
      </c>
      <c r="G172" s="10">
        <f>IF(F171&lt;=0,G171,G171*(1-E172/F171))+MAX(0,-(E155-C172-D172))</f>
        <v>365370.23924635723</v>
      </c>
      <c r="H172" s="10">
        <f>MAX(0,(H155-C172-D172))/(1-'P-Parametri'!$B$31*MAX(0,IF(I171&lt;=0,0,(I171-J171)/I171)))</f>
        <v>34748.214647411267</v>
      </c>
      <c r="I172" s="10">
        <f>((I171-H172+MAX(0,-(H155-C172-D172)))*(1+B172))*(1-'P-Parametri'!$B$32)</f>
        <v>626234.58865745657</v>
      </c>
      <c r="J172" s="10">
        <f>IF(I171&lt;=0,J171,J171*(1-H172/I171))+MAX(0,-(H155-C172-D172))</f>
        <v>319377.69711463031</v>
      </c>
      <c r="K172" s="10">
        <f>MAX(0,(K155-C172-D172))/(1-'P-Parametri'!$B$31*MAX(0,IF(L171&lt;=0,0,(L171-M171)/L171)))</f>
        <v>41024.197282310619</v>
      </c>
      <c r="L172" s="10">
        <f>((L171-K172+MAX(0,-(K155-C172-D172)))*(1+B172))*(1-'P-Parametri'!$B$32)</f>
        <v>512218.2321294024</v>
      </c>
      <c r="M172" s="10">
        <f>IF(L171&lt;=0,M171,M171*(1-K172/L171))+MAX(0,-(K155-C172-D172))</f>
        <v>261229.70905891331</v>
      </c>
      <c r="N172" s="10">
        <f>MAX(0,(N155-C172-D172))/(1-'P-Parametri'!$B$31*MAX(0,IF(O171&lt;=0,0,(O171-P171)/O171)))</f>
        <v>41024.197282310641</v>
      </c>
      <c r="O172" s="10">
        <f>((O171-N172+MAX(0,-(N155-C172-D172)))*(1+B172))*(1-'P-Parametri'!$B$32)</f>
        <v>512218.23212940217</v>
      </c>
      <c r="P172" s="10">
        <f>IF(O171&lt;=0,P171,P171*(1-N172/O171))+MAX(0,-(N155-C172-D172))</f>
        <v>261229.70905891308</v>
      </c>
      <c r="Q172" s="10">
        <f>MAX(0,(Q155-C172-D172))/(1-'P-Parametri'!$B$31*MAX(0,IF(R171&lt;=0,0,(R171-S171)/R171)))</f>
        <v>41024.197282310641</v>
      </c>
      <c r="R172" s="10">
        <f>((R171-Q172+MAX(0,-(Q155-C172-D172)))*(1+B172))*(1-'P-Parametri'!$B$32)</f>
        <v>512218.23212940217</v>
      </c>
      <c r="S172" s="10">
        <f>IF(R171&lt;=0,S171,S171*(1-Q172/R171))+MAX(0,-(Q155-C172-D172))</f>
        <v>261229.70905891308</v>
      </c>
      <c r="T172" s="10">
        <f>MAX(0,(T155-C172-D172))/(1-'P-Parametri'!$B$31*MAX(0,IF(U171&lt;=0,0,(U171-V171)/U171)))</f>
        <v>41024.197282310641</v>
      </c>
      <c r="U172" s="10">
        <f>((U171-T172+MAX(0,-(T155-C172-D172)))*(1+B172))*(1-'P-Parametri'!$B$32)</f>
        <v>512218.23212940217</v>
      </c>
      <c r="V172" s="10">
        <f>IF(U171&lt;=0,V171,V171*(1-T172/U171))+MAX(0,-(T155-C172-D172))</f>
        <v>261229.70905891308</v>
      </c>
    </row>
    <row r="173" spans="1:22">
      <c r="A173" s="9">
        <f t="shared" si="3"/>
        <v>16</v>
      </c>
      <c r="B173" s="12">
        <f>IF($A173='P-Parametri'!$B$47,'P-Parametri'!$B$34,IF($A173='P-Parametri'!$B$48,'P-Parametri'!$C$34,'P-Parametri'!$B$52))</f>
        <v>0.03</v>
      </c>
      <c r="C173" s="10">
        <f>IF($A173&lt;='1-Input'!$B$26,0,IF($A173='1-Input'!$B$26+1,('1-Input'!$B$23+'7-Rientro'!$D$11)*'1-Input'!$B$27,'1-Input'!$B$23+'7-Rientro'!$D$11))</f>
        <v>0</v>
      </c>
      <c r="D173" s="10">
        <f>IF(AND($A173&gt;=1,$A173&lt;1+'1-Input'!$B$12),'7-Rientro'!$C$11,0)</f>
        <v>0</v>
      </c>
      <c r="E173" s="10">
        <f>MAX(0,(E155-C173-D173))/(1-'P-Parametri'!$B$31*MAX(0,IF(F172&lt;=0,0,(F172-G172)/F172)))</f>
        <v>29910.639617234388</v>
      </c>
      <c r="F173" s="10">
        <f>((F172-E173+MAX(0,-(E155-C173-D173)))*(1+B173))*(1-'P-Parametri'!$B$32)</f>
        <v>705686.92918943975</v>
      </c>
      <c r="G173" s="10">
        <f>IF(F172&lt;=0,G172,G172*(1-E173/F172))+MAX(0,-(E155-C173-D173))</f>
        <v>350115.9058492551</v>
      </c>
      <c r="H173" s="10">
        <f>MAX(0,(H155-C173-D173))/(1-'P-Parametri'!$B$31*MAX(0,IF(I172&lt;=0,0,(I172-J172)/I172)))</f>
        <v>34895.74622010679</v>
      </c>
      <c r="I173" s="10">
        <f>((I172-H173+MAX(0,-(H155-C173-D173)))*(1+B173))*(1-'P-Parametri'!$B$32)</f>
        <v>607860.84969504934</v>
      </c>
      <c r="J173" s="10">
        <f>IF(I172&lt;=0,J172,J172*(1-H173/I172))+MAX(0,-(H155-C173-D173))</f>
        <v>301580.97481801116</v>
      </c>
      <c r="K173" s="10">
        <f>MAX(0,(K155-C173-D173))/(1-'P-Parametri'!$B$31*MAX(0,IF(L172&lt;=0,0,(L172-M172)/L172)))</f>
        <v>41198.374989137978</v>
      </c>
      <c r="L173" s="10">
        <f>((L172-K173+MAX(0,-(K155-C173-D173)))*(1+B173))*(1-'P-Parametri'!$B$32)</f>
        <v>484180.15194876347</v>
      </c>
      <c r="M173" s="10">
        <f>IF(L172&lt;=0,M172,M172*(1-K173/L172))+MAX(0,-(K155-C173-D173))</f>
        <v>240218.66564608601</v>
      </c>
      <c r="N173" s="10">
        <f>MAX(0,(N155-C173-D173))/(1-'P-Parametri'!$B$31*MAX(0,IF(O172&lt;=0,0,(O172-P172)/O172)))</f>
        <v>41198.374989137999</v>
      </c>
      <c r="O173" s="10">
        <f>((O172-N173+MAX(0,-(N155-C173-D173)))*(1+B173))*(1-'P-Parametri'!$B$32)</f>
        <v>484180.15194876317</v>
      </c>
      <c r="P173" s="10">
        <f>IF(O172&lt;=0,P172,P172*(1-N173/O172))+MAX(0,-(N155-C173-D173))</f>
        <v>240218.66564608578</v>
      </c>
      <c r="Q173" s="10">
        <f>MAX(0,(Q155-C173-D173))/(1-'P-Parametri'!$B$31*MAX(0,IF(R172&lt;=0,0,(R172-S172)/R172)))</f>
        <v>41198.374989137999</v>
      </c>
      <c r="R173" s="10">
        <f>((R172-Q173+MAX(0,-(Q155-C173-D173)))*(1+B173))*(1-'P-Parametri'!$B$32)</f>
        <v>484180.15194876317</v>
      </c>
      <c r="S173" s="10">
        <f>IF(R172&lt;=0,S172,S172*(1-Q173/R172))+MAX(0,-(Q155-C173-D173))</f>
        <v>240218.66564608578</v>
      </c>
      <c r="T173" s="10">
        <f>MAX(0,(T155-C173-D173))/(1-'P-Parametri'!$B$31*MAX(0,IF(U172&lt;=0,0,(U172-V172)/U172)))</f>
        <v>41198.374989137999</v>
      </c>
      <c r="U173" s="10">
        <f>((U172-T173+MAX(0,-(T155-C173-D173)))*(1+B173))*(1-'P-Parametri'!$B$32)</f>
        <v>484180.15194876317</v>
      </c>
      <c r="V173" s="10">
        <f>IF(U172&lt;=0,V172,V172*(1-T173/U172))+MAX(0,-(T155-C173-D173))</f>
        <v>240218.66564608578</v>
      </c>
    </row>
    <row r="174" spans="1:22">
      <c r="A174" s="9">
        <f t="shared" si="3"/>
        <v>17</v>
      </c>
      <c r="B174" s="12">
        <f>IF($A174='P-Parametri'!$B$47,'P-Parametri'!$B$34,IF($A174='P-Parametri'!$B$48,'P-Parametri'!$C$34,'P-Parametri'!$B$52))</f>
        <v>0.03</v>
      </c>
      <c r="C174" s="10">
        <f>IF($A174&lt;='1-Input'!$B$26,0,IF($A174='1-Input'!$B$26+1,('1-Input'!$B$23+'7-Rientro'!$D$11)*'1-Input'!$B$27,'1-Input'!$B$23+'7-Rientro'!$D$11))</f>
        <v>0</v>
      </c>
      <c r="D174" s="10">
        <f>IF(AND($A174&gt;=1,$A174&lt;1+'1-Input'!$B$12),'7-Rientro'!$C$11,0)</f>
        <v>0</v>
      </c>
      <c r="E174" s="10">
        <f>MAX(0,(E155-C174-D174))/(1-'P-Parametri'!$B$31*MAX(0,IF(F173&lt;=0,0,(F173-G173)/F173)))</f>
        <v>30034.692798143074</v>
      </c>
      <c r="F174" s="10">
        <f>((F173-E174+MAX(0,-(E155-C174-D174)))*(1+B174))*(1-'P-Parametri'!$B$32)</f>
        <v>694529.95987606957</v>
      </c>
      <c r="G174" s="10">
        <f>IF(F173&lt;=0,G173,G173*(1-E174/F173))+MAX(0,-(E155-C174-D174))</f>
        <v>335214.64689012384</v>
      </c>
      <c r="H174" s="10">
        <f>MAX(0,(H155-C174-D174))/(1-'P-Parametri'!$B$31*MAX(0,IF(I173&lt;=0,0,(I173-J173)/I173)))</f>
        <v>35040.474931166922</v>
      </c>
      <c r="I174" s="10">
        <f>((I173-H174+MAX(0,-(H155-C174-D174)))*(1+B174))*(1-'P-Parametri'!$B$32)</f>
        <v>588824.97603478516</v>
      </c>
      <c r="J174" s="10">
        <f>IF(I173&lt;=0,J173,J173*(1-H174/I173))+MAX(0,-(H155-C174-D174))</f>
        <v>284196.17269902473</v>
      </c>
      <c r="K174" s="10">
        <f>MAX(0,(K155-C174-D174))/(1-'P-Parametri'!$B$31*MAX(0,IF(L173&lt;=0,0,(L173-M173)/L173)))</f>
        <v>41369.243600811751</v>
      </c>
      <c r="L174" s="10">
        <f>((L173-K174+MAX(0,-(K155-C174-D174)))*(1+B174))*(1-'P-Parametri'!$B$32)</f>
        <v>455183.0451271935</v>
      </c>
      <c r="M174" s="10">
        <f>IF(L173&lt;=0,M173,M173*(1-K174/L173))+MAX(0,-(K155-C174-D174))</f>
        <v>219693.94058956098</v>
      </c>
      <c r="N174" s="10">
        <f>MAX(0,(N155-C174-D174))/(1-'P-Parametri'!$B$31*MAX(0,IF(O173&lt;=0,0,(O173-P173)/O173)))</f>
        <v>41369.243600811766</v>
      </c>
      <c r="O174" s="10">
        <f>((O173-N174+MAX(0,-(N155-C174-D174)))*(1+B174))*(1-'P-Parametri'!$B$32)</f>
        <v>455183.04512719321</v>
      </c>
      <c r="P174" s="10">
        <f>IF(O173&lt;=0,P173,P173*(1-N174/O173))+MAX(0,-(N155-C174-D174))</f>
        <v>219693.94058956075</v>
      </c>
      <c r="Q174" s="10">
        <f>MAX(0,(Q155-C174-D174))/(1-'P-Parametri'!$B$31*MAX(0,IF(R173&lt;=0,0,(R173-S173)/R173)))</f>
        <v>41369.243600811766</v>
      </c>
      <c r="R174" s="10">
        <f>((R173-Q174+MAX(0,-(Q155-C174-D174)))*(1+B174))*(1-'P-Parametri'!$B$32)</f>
        <v>455183.04512719321</v>
      </c>
      <c r="S174" s="10">
        <f>IF(R173&lt;=0,S173,S173*(1-Q174/R173))+MAX(0,-(Q155-C174-D174))</f>
        <v>219693.94058956075</v>
      </c>
      <c r="T174" s="10">
        <f>MAX(0,(T155-C174-D174))/(1-'P-Parametri'!$B$31*MAX(0,IF(U173&lt;=0,0,(U173-V173)/U173)))</f>
        <v>41369.243600811766</v>
      </c>
      <c r="U174" s="10">
        <f>((U173-T174+MAX(0,-(T155-C174-D174)))*(1+B174))*(1-'P-Parametri'!$B$32)</f>
        <v>455183.04512719321</v>
      </c>
      <c r="V174" s="10">
        <f>IF(U173&lt;=0,V173,V173*(1-T174/U173))+MAX(0,-(T155-C174-D174))</f>
        <v>219693.94058956075</v>
      </c>
    </row>
    <row r="175" spans="1:22">
      <c r="A175" s="9">
        <f t="shared" si="3"/>
        <v>18</v>
      </c>
      <c r="B175" s="12">
        <f>IF($A175='P-Parametri'!$B$47,'P-Parametri'!$B$34,IF($A175='P-Parametri'!$B$48,'P-Parametri'!$C$34,'P-Parametri'!$B$52))</f>
        <v>0.03</v>
      </c>
      <c r="C175" s="10">
        <f>IF($A175&lt;='1-Input'!$B$26,0,IF($A175='1-Input'!$B$26+1,('1-Input'!$B$23+'7-Rientro'!$D$11)*'1-Input'!$B$27,'1-Input'!$B$23+'7-Rientro'!$D$11))</f>
        <v>0</v>
      </c>
      <c r="D175" s="10">
        <f>IF(AND($A175&gt;=1,$A175&lt;1+'1-Input'!$B$12),'7-Rientro'!$C$11,0)</f>
        <v>0</v>
      </c>
      <c r="E175" s="10">
        <f>MAX(0,(E155-C175-D175))/(1-'P-Parametri'!$B$31*MAX(0,IF(F174&lt;=0,0,(F174-G174)/F174)))</f>
        <v>30156.365580121394</v>
      </c>
      <c r="F175" s="10">
        <f>((F174-E175+MAX(0,-(E155-C175-D175)))*(1+B175))*(1-'P-Parametri'!$B$32)</f>
        <v>682936.19252057688</v>
      </c>
      <c r="G175" s="10">
        <f>IF(F174&lt;=0,G174,G174*(1-E175/F174))+MAX(0,-(E155-C175-D175))</f>
        <v>320659.68738739239</v>
      </c>
      <c r="H175" s="10">
        <f>MAX(0,(H155-C175-D175))/(1-'P-Parametri'!$B$31*MAX(0,IF(I174&lt;=0,0,(I174-J174)/I174)))</f>
        <v>35182.426510141617</v>
      </c>
      <c r="I175" s="10">
        <f>((I174-H175+MAX(0,-(H155-C175-D175)))*(1+B175))*(1-'P-Parametri'!$B$32)</f>
        <v>569111.32235836203</v>
      </c>
      <c r="J175" s="10">
        <f>IF(I174&lt;=0,J174,J174*(1-H175/I174))+MAX(0,-(H155-C175-D175))</f>
        <v>267215.38661250472</v>
      </c>
      <c r="K175" s="10">
        <f>MAX(0,(K155-C175-D175))/(1-'P-Parametri'!$B$31*MAX(0,IF(L174&lt;=0,0,(L174-M174)/L174)))</f>
        <v>41536.83349397558</v>
      </c>
      <c r="L175" s="10">
        <f>((L174-K175+MAX(0,-(K155-C175-D175)))*(1+B175))*(1-'P-Parametri'!$B$32)</f>
        <v>425203.48678625003</v>
      </c>
      <c r="M175" s="10">
        <f>IF(L174&lt;=0,M174,M174*(1-K175/L174))+MAX(0,-(K155-C175-D175))</f>
        <v>199646.2021520407</v>
      </c>
      <c r="N175" s="10">
        <f>MAX(0,(N155-C175-D175))/(1-'P-Parametri'!$B$31*MAX(0,IF(O174&lt;=0,0,(O174-P174)/O174)))</f>
        <v>41536.833493975602</v>
      </c>
      <c r="O175" s="10">
        <f>((O174-N175+MAX(0,-(N155-C175-D175)))*(1+B175))*(1-'P-Parametri'!$B$32)</f>
        <v>425203.48678624973</v>
      </c>
      <c r="P175" s="10">
        <f>IF(O174&lt;=0,P174,P174*(1-N175/O174))+MAX(0,-(N155-C175-D175))</f>
        <v>199646.20215204047</v>
      </c>
      <c r="Q175" s="10">
        <f>MAX(0,(Q155-C175-D175))/(1-'P-Parametri'!$B$31*MAX(0,IF(R174&lt;=0,0,(R174-S174)/R174)))</f>
        <v>41536.833493975602</v>
      </c>
      <c r="R175" s="10">
        <f>((R174-Q175+MAX(0,-(Q155-C175-D175)))*(1+B175))*(1-'P-Parametri'!$B$32)</f>
        <v>425203.48678624973</v>
      </c>
      <c r="S175" s="10">
        <f>IF(R174&lt;=0,S174,S174*(1-Q175/R174))+MAX(0,-(Q155-C175-D175))</f>
        <v>199646.20215204047</v>
      </c>
      <c r="T175" s="10">
        <f>MAX(0,(T155-C175-D175))/(1-'P-Parametri'!$B$31*MAX(0,IF(U174&lt;=0,0,(U174-V174)/U174)))</f>
        <v>41536.833493975602</v>
      </c>
      <c r="U175" s="10">
        <f>((U174-T175+MAX(0,-(T155-C175-D175)))*(1+B175))*(1-'P-Parametri'!$B$32)</f>
        <v>425203.48678624973</v>
      </c>
      <c r="V175" s="10">
        <f>IF(U174&lt;=0,V174,V174*(1-T175/U174))+MAX(0,-(T155-C175-D175))</f>
        <v>199646.20215204047</v>
      </c>
    </row>
    <row r="176" spans="1:22">
      <c r="A176" s="9">
        <f t="shared" si="3"/>
        <v>19</v>
      </c>
      <c r="B176" s="12">
        <f>IF($A176='P-Parametri'!$B$47,'P-Parametri'!$B$34,IF($A176='P-Parametri'!$B$48,'P-Parametri'!$C$34,'P-Parametri'!$B$52))</f>
        <v>0.03</v>
      </c>
      <c r="C176" s="10">
        <f>IF($A176&lt;='1-Input'!$B$26,0,IF($A176='1-Input'!$B$26+1,('1-Input'!$B$23+'7-Rientro'!$D$11)*'1-Input'!$B$27,'1-Input'!$B$23+'7-Rientro'!$D$11))</f>
        <v>5548.1021270163101</v>
      </c>
      <c r="D176" s="10">
        <f>IF(AND($A176&gt;=1,$A176&lt;1+'1-Input'!$B$12),'7-Rientro'!$C$11,0)</f>
        <v>0</v>
      </c>
      <c r="E176" s="10">
        <f>MAX(0,(E155-C176-D176))/(1-'P-Parametri'!$B$31*MAX(0,IF(F175&lt;=0,0,(F175-G175)/F175)))</f>
        <v>23839.950304698083</v>
      </c>
      <c r="F176" s="10">
        <f>((F175-E176+MAX(0,-(E155-C176-D176)))*(1+B176))*(1-'P-Parametri'!$B$32)</f>
        <v>677511.39122339047</v>
      </c>
      <c r="G176" s="10">
        <f>IF(F175&lt;=0,G175,G175*(1-E176/F175))+MAX(0,-(E155-C176-D176))</f>
        <v>309466.09258928814</v>
      </c>
      <c r="H176" s="10">
        <f>MAX(0,(H155-C176-D176))/(1-'P-Parametri'!$B$31*MAX(0,IF(I175&lt;=0,0,(I175-J175)/I175)))</f>
        <v>28885.897129967176</v>
      </c>
      <c r="I176" s="10">
        <f>((I175-H176+MAX(0,-(H155-C176-D176)))*(1+B176))*(1-'P-Parametri'!$B$32)</f>
        <v>555319.32360927621</v>
      </c>
      <c r="J176" s="10">
        <f>IF(I175&lt;=0,J175,J175*(1-H176/I175))+MAX(0,-(H155-C176-D176))</f>
        <v>253652.56354785865</v>
      </c>
      <c r="K176" s="10">
        <f>MAX(0,(K155-C176-D176))/(1-'P-Parametri'!$B$31*MAX(0,IF(L175&lt;=0,0,(L175-M175)/L175)))</f>
        <v>35265.44568558241</v>
      </c>
      <c r="L176" s="10">
        <f>((L175-K176+MAX(0,-(K155-C176-D176)))*(1+B176))*(1-'P-Parametri'!$B$32)</f>
        <v>400832.90996902029</v>
      </c>
      <c r="M176" s="10">
        <f>IF(L175&lt;=0,M175,M175*(1-K176/L175))+MAX(0,-(K155-C176-D176))</f>
        <v>183087.98351761798</v>
      </c>
      <c r="N176" s="10">
        <f>MAX(0,(N155-C176-D176))/(1-'P-Parametri'!$B$31*MAX(0,IF(O175&lt;=0,0,(O175-P175)/O175)))</f>
        <v>35265.445685582432</v>
      </c>
      <c r="O176" s="10">
        <f>((O175-N176+MAX(0,-(N155-C176-D176)))*(1+B176))*(1-'P-Parametri'!$B$32)</f>
        <v>400832.90996901999</v>
      </c>
      <c r="P176" s="10">
        <f>IF(O175&lt;=0,P175,P175*(1-N176/O175))+MAX(0,-(N155-C176-D176))</f>
        <v>183087.98351761774</v>
      </c>
      <c r="Q176" s="10">
        <f>MAX(0,(Q155-C176-D176))/(1-'P-Parametri'!$B$31*MAX(0,IF(R175&lt;=0,0,(R175-S175)/R175)))</f>
        <v>35265.445685582432</v>
      </c>
      <c r="R176" s="10">
        <f>((R175-Q176+MAX(0,-(Q155-C176-D176)))*(1+B176))*(1-'P-Parametri'!$B$32)</f>
        <v>400832.90996901999</v>
      </c>
      <c r="S176" s="10">
        <f>IF(R175&lt;=0,S175,S175*(1-Q176/R175))+MAX(0,-(Q155-C176-D176))</f>
        <v>183087.98351761774</v>
      </c>
      <c r="T176" s="10">
        <f>MAX(0,(T155-C176-D176))/(1-'P-Parametri'!$B$31*MAX(0,IF(U175&lt;=0,0,(U175-V175)/U175)))</f>
        <v>35265.445685582432</v>
      </c>
      <c r="U176" s="10">
        <f>((U175-T176+MAX(0,-(T155-C176-D176)))*(1+B176))*(1-'P-Parametri'!$B$32)</f>
        <v>400832.90996901999</v>
      </c>
      <c r="V176" s="10">
        <f>IF(U175&lt;=0,V175,V175*(1-T176/U175))+MAX(0,-(T155-C176-D176))</f>
        <v>183087.98351761774</v>
      </c>
    </row>
    <row r="177" spans="1:22">
      <c r="A177" s="9">
        <f t="shared" si="3"/>
        <v>20</v>
      </c>
      <c r="B177" s="12">
        <f>IF($A177='P-Parametri'!$B$47,'P-Parametri'!$B$34,IF($A177='P-Parametri'!$B$48,'P-Parametri'!$C$34,'P-Parametri'!$B$52))</f>
        <v>0.03</v>
      </c>
      <c r="C177" s="10">
        <f>IF($A177&lt;='1-Input'!$B$26,0,IF($A177='1-Input'!$B$26+1,('1-Input'!$B$23+'7-Rientro'!$D$11)*'1-Input'!$B$27,'1-Input'!$B$23+'7-Rientro'!$D$11))</f>
        <v>16644.306381049166</v>
      </c>
      <c r="D177" s="10">
        <f>IF(AND($A177&gt;=1,$A177&lt;1+'1-Input'!$B$12),'7-Rientro'!$C$11,0)</f>
        <v>0</v>
      </c>
      <c r="E177" s="10">
        <f>MAX(0,(E155-C177-D177))/(1-'P-Parametri'!$B$31*MAX(0,IF(F176&lt;=0,0,(F176-G176)/F176)))</f>
        <v>11010.87001752116</v>
      </c>
      <c r="F177" s="10">
        <f>((F176-E177+MAX(0,-(E155-C177-D177)))*(1+B177))*(1-'P-Parametri'!$B$32)</f>
        <v>685122.54576836131</v>
      </c>
      <c r="G177" s="10">
        <f>IF(F176&lt;=0,G176,G176*(1-E177/F176))+MAX(0,-(E155-C177-D177))</f>
        <v>304436.67025857593</v>
      </c>
      <c r="H177" s="10">
        <f>MAX(0,(H155-C177-D177))/(1-'P-Parametri'!$B$31*MAX(0,IF(I176&lt;=0,0,(I176-J176)/I176)))</f>
        <v>16076.313813227767</v>
      </c>
      <c r="I177" s="10">
        <f>((I176-H177+MAX(0,-(H155-C177-D177)))*(1+B177))*(1-'P-Parametri'!$B$32)</f>
        <v>554309.45948974998</v>
      </c>
      <c r="J177" s="10">
        <f>IF(I176&lt;=0,J176,J176*(1-H177/I176))+MAX(0,-(H155-C177-D177))</f>
        <v>246309.4043280037</v>
      </c>
      <c r="K177" s="10">
        <f>MAX(0,(K155-C177-D177))/(1-'P-Parametri'!$B$31*MAX(0,IF(L176&lt;=0,0,(L176-M176)/L176)))</f>
        <v>22480.512226223706</v>
      </c>
      <c r="L177" s="10">
        <f>((L176-K177+MAX(0,-(K155-C177-D177)))*(1+B177))*(1-'P-Parametri'!$B$32)</f>
        <v>388923.56373573036</v>
      </c>
      <c r="M177" s="10">
        <f>IF(L176&lt;=0,M176,M176*(1-K177/L176))+MAX(0,-(K155-C177-D177))</f>
        <v>172819.58601437762</v>
      </c>
      <c r="N177" s="10">
        <f>MAX(0,(N155-C177-D177))/(1-'P-Parametri'!$B$31*MAX(0,IF(O176&lt;=0,0,(O176-P176)/O176)))</f>
        <v>22480.512226223724</v>
      </c>
      <c r="O177" s="10">
        <f>((O176-N177+MAX(0,-(N155-C177-D177)))*(1+B177))*(1-'P-Parametri'!$B$32)</f>
        <v>388923.56373573001</v>
      </c>
      <c r="P177" s="10">
        <f>IF(O176&lt;=0,P176,P176*(1-N177/O176))+MAX(0,-(N155-C177-D177))</f>
        <v>172819.58601437739</v>
      </c>
      <c r="Q177" s="10">
        <f>MAX(0,(Q155-C177-D177))/(1-'P-Parametri'!$B$31*MAX(0,IF(R176&lt;=0,0,(R176-S176)/R176)))</f>
        <v>22480.512226223724</v>
      </c>
      <c r="R177" s="10">
        <f>((R176-Q177+MAX(0,-(Q155-C177-D177)))*(1+B177))*(1-'P-Parametri'!$B$32)</f>
        <v>388923.56373573001</v>
      </c>
      <c r="S177" s="10">
        <f>IF(R176&lt;=0,S176,S176*(1-Q177/R176))+MAX(0,-(Q155-C177-D177))</f>
        <v>172819.58601437739</v>
      </c>
      <c r="T177" s="10">
        <f>MAX(0,(T155-C177-D177))/(1-'P-Parametri'!$B$31*MAX(0,IF(U176&lt;=0,0,(U176-V176)/U176)))</f>
        <v>22480.512226223724</v>
      </c>
      <c r="U177" s="10">
        <f>((U176-T177+MAX(0,-(T155-C177-D177)))*(1+B177))*(1-'P-Parametri'!$B$32)</f>
        <v>388923.56373573001</v>
      </c>
      <c r="V177" s="10">
        <f>IF(U176&lt;=0,V176,V176*(1-T177/U176))+MAX(0,-(T155-C177-D177))</f>
        <v>172819.58601437739</v>
      </c>
    </row>
    <row r="178" spans="1:22">
      <c r="A178" s="9">
        <f t="shared" si="3"/>
        <v>21</v>
      </c>
      <c r="B178" s="12">
        <f>IF($A178='P-Parametri'!$B$47,'P-Parametri'!$B$34,IF($A178='P-Parametri'!$B$48,'P-Parametri'!$C$34,'P-Parametri'!$B$52))</f>
        <v>0.03</v>
      </c>
      <c r="C178" s="10">
        <f>IF($A178&lt;='1-Input'!$B$26,0,IF($A178='1-Input'!$B$26+1,('1-Input'!$B$23+'7-Rientro'!$D$11)*'1-Input'!$B$27,'1-Input'!$B$23+'7-Rientro'!$D$11))</f>
        <v>16644.306381049166</v>
      </c>
      <c r="D178" s="10">
        <f>IF(AND($A178&gt;=1,$A178&lt;1+'1-Input'!$B$12),'7-Rientro'!$C$11,0)</f>
        <v>0</v>
      </c>
      <c r="E178" s="10">
        <f>MAX(0,(E155-C178-D178))/(1-'P-Parametri'!$B$31*MAX(0,IF(F177&lt;=0,0,(F177-G177)/F177)))</f>
        <v>11052.414548803308</v>
      </c>
      <c r="F178" s="10">
        <f>((F177-E178+MAX(0,-(E155-C178-D178)))*(1+B178))*(1-'P-Parametri'!$B$32)</f>
        <v>692903.65068583237</v>
      </c>
      <c r="G178" s="10">
        <f>IF(F177&lt;=0,G177,G177*(1-E178/F177))+MAX(0,-(E155-C178-D178))</f>
        <v>299525.49005535903</v>
      </c>
      <c r="H178" s="10">
        <f>MAX(0,(H155-C178-D178))/(1-'P-Parametri'!$B$31*MAX(0,IF(I177&lt;=0,0,(I177-J177)/I177)))</f>
        <v>16136.970502576789</v>
      </c>
      <c r="I178" s="10">
        <f>((I177-H178+MAX(0,-(H155-C178-D178)))*(1+B178))*(1-'P-Parametri'!$B$32)</f>
        <v>553209.02832947485</v>
      </c>
      <c r="J178" s="10">
        <f>IF(I177&lt;=0,J177,J177*(1-H178/I177))+MAX(0,-(H155-C178-D178))</f>
        <v>239138.88337783446</v>
      </c>
      <c r="K178" s="10">
        <f>MAX(0,(K155-C178-D178))/(1-'P-Parametri'!$B$31*MAX(0,IF(L177&lt;=0,0,(L177-M177)/L177)))</f>
        <v>22565.332257877417</v>
      </c>
      <c r="L178" s="10">
        <f>((L177-K178+MAX(0,-(K155-C178-D178)))*(1+B178))*(1-'P-Parametri'!$B$32)</f>
        <v>376594.2804653442</v>
      </c>
      <c r="M178" s="10">
        <f>IF(L177&lt;=0,M177,M177*(1-K178/L177))+MAX(0,-(K155-C178-D178))</f>
        <v>162792.59937045936</v>
      </c>
      <c r="N178" s="10">
        <f>MAX(0,(N155-C178-D178))/(1-'P-Parametri'!$B$31*MAX(0,IF(O177&lt;=0,0,(O177-P177)/O177)))</f>
        <v>22565.332257877439</v>
      </c>
      <c r="O178" s="10">
        <f>((O177-N178+MAX(0,-(N155-C178-D178)))*(1+B178))*(1-'P-Parametri'!$B$32)</f>
        <v>376594.28046534379</v>
      </c>
      <c r="P178" s="10">
        <f>IF(O177&lt;=0,P177,P177*(1-N178/O177))+MAX(0,-(N155-C178-D178))</f>
        <v>162792.59937045915</v>
      </c>
      <c r="Q178" s="10">
        <f>MAX(0,(Q155-C178-D178))/(1-'P-Parametri'!$B$31*MAX(0,IF(R177&lt;=0,0,(R177-S177)/R177)))</f>
        <v>22565.332257877439</v>
      </c>
      <c r="R178" s="10">
        <f>((R177-Q178+MAX(0,-(Q155-C178-D178)))*(1+B178))*(1-'P-Parametri'!$B$32)</f>
        <v>376594.28046534379</v>
      </c>
      <c r="S178" s="10">
        <f>IF(R177&lt;=0,S177,S177*(1-Q178/R177))+MAX(0,-(Q155-C178-D178))</f>
        <v>162792.59937045915</v>
      </c>
      <c r="T178" s="10">
        <f>MAX(0,(T155-C178-D178))/(1-'P-Parametri'!$B$31*MAX(0,IF(U177&lt;=0,0,(U177-V177)/U177)))</f>
        <v>22565.332257877439</v>
      </c>
      <c r="U178" s="10">
        <f>((U177-T178+MAX(0,-(T155-C178-D178)))*(1+B178))*(1-'P-Parametri'!$B$32)</f>
        <v>376594.28046534379</v>
      </c>
      <c r="V178" s="10">
        <f>IF(U177&lt;=0,V177,V177*(1-T178/U177))+MAX(0,-(T155-C178-D178))</f>
        <v>162792.59937045915</v>
      </c>
    </row>
    <row r="179" spans="1:22">
      <c r="A179" s="9">
        <f t="shared" si="3"/>
        <v>22</v>
      </c>
      <c r="B179" s="12">
        <f>IF($A179='P-Parametri'!$B$47,'P-Parametri'!$B$34,IF($A179='P-Parametri'!$B$48,'P-Parametri'!$C$34,'P-Parametri'!$B$52))</f>
        <v>0.03</v>
      </c>
      <c r="C179" s="10">
        <f>IF($A179&lt;='1-Input'!$B$26,0,IF($A179='1-Input'!$B$26+1,('1-Input'!$B$23+'7-Rientro'!$D$11)*'1-Input'!$B$27,'1-Input'!$B$23+'7-Rientro'!$D$11))</f>
        <v>16644.306381049166</v>
      </c>
      <c r="D179" s="10">
        <f>IF(AND($A179&gt;=1,$A179&lt;1+'1-Input'!$B$12),'7-Rientro'!$C$11,0)</f>
        <v>0</v>
      </c>
      <c r="E179" s="10">
        <f>MAX(0,(E155-C179-D179))/(1-'P-Parametri'!$B$31*MAX(0,IF(F178&lt;=0,0,(F178-G178)/F178)))</f>
        <v>11093.131817250651</v>
      </c>
      <c r="F179" s="10">
        <f>((F178-E179+MAX(0,-(E155-C179-D179)))*(1+B179))*(1-'P-Parametri'!$B$32)</f>
        <v>700860.30476576986</v>
      </c>
      <c r="G179" s="10">
        <f>IF(F178&lt;=0,G178,G178*(1-E179/F178))+MAX(0,-(E155-C179-D179))</f>
        <v>294730.19746233843</v>
      </c>
      <c r="H179" s="10">
        <f>MAX(0,(H155-C179-D179))/(1-'P-Parametri'!$B$31*MAX(0,IF(I178&lt;=0,0,(I178-J178)/I178)))</f>
        <v>16196.419354859607</v>
      </c>
      <c r="I179" s="10">
        <f>((I178-H179+MAX(0,-(H155-C179-D179)))*(1+B179))*(1-'P-Parametri'!$B$32)</f>
        <v>552016.741269366</v>
      </c>
      <c r="J179" s="10">
        <f>IF(I178&lt;=0,J178,J178*(1-H179/I178))+MAX(0,-(H155-C179-D179))</f>
        <v>232137.56300723934</v>
      </c>
      <c r="K179" s="10">
        <f>MAX(0,(K155-C179-D179))/(1-'P-Parametri'!$B$31*MAX(0,IF(L178&lt;=0,0,(L178-M178)/L178)))</f>
        <v>22648.46329563305</v>
      </c>
      <c r="L179" s="10">
        <f>((L178-K179+MAX(0,-(K155-C179-D179)))*(1+B179))*(1-'P-Parametri'!$B$32)</f>
        <v>363835.06330143294</v>
      </c>
      <c r="M179" s="10">
        <f>IF(L178&lt;=0,M178,M178*(1-K179/L178))+MAX(0,-(K155-C179-D179))</f>
        <v>153002.21644938405</v>
      </c>
      <c r="N179" s="10">
        <f>MAX(0,(N155-C179-D179))/(1-'P-Parametri'!$B$31*MAX(0,IF(O178&lt;=0,0,(O178-P178)/O178)))</f>
        <v>22648.463295633072</v>
      </c>
      <c r="O179" s="10">
        <f>((O178-N179+MAX(0,-(N155-C179-D179)))*(1+B179))*(1-'P-Parametri'!$B$32)</f>
        <v>363835.06330143241</v>
      </c>
      <c r="P179" s="10">
        <f>IF(O178&lt;=0,P178,P178*(1-N179/O178))+MAX(0,-(N155-C179-D179))</f>
        <v>153002.21644938385</v>
      </c>
      <c r="Q179" s="10">
        <f>MAX(0,(Q155-C179-D179))/(1-'P-Parametri'!$B$31*MAX(0,IF(R178&lt;=0,0,(R178-S178)/R178)))</f>
        <v>22648.463295633072</v>
      </c>
      <c r="R179" s="10">
        <f>((R178-Q179+MAX(0,-(Q155-C179-D179)))*(1+B179))*(1-'P-Parametri'!$B$32)</f>
        <v>363835.06330143241</v>
      </c>
      <c r="S179" s="10">
        <f>IF(R178&lt;=0,S178,S178*(1-Q179/R178))+MAX(0,-(Q155-C179-D179))</f>
        <v>153002.21644938385</v>
      </c>
      <c r="T179" s="10">
        <f>MAX(0,(T155-C179-D179))/(1-'P-Parametri'!$B$31*MAX(0,IF(U178&lt;=0,0,(U178-V178)/U178)))</f>
        <v>22648.463295633072</v>
      </c>
      <c r="U179" s="10">
        <f>((U178-T179+MAX(0,-(T155-C179-D179)))*(1+B179))*(1-'P-Parametri'!$B$32)</f>
        <v>363835.06330143241</v>
      </c>
      <c r="V179" s="10">
        <f>IF(U178&lt;=0,V178,V178*(1-T179/U178))+MAX(0,-(T155-C179-D179))</f>
        <v>153002.21644938385</v>
      </c>
    </row>
    <row r="180" spans="1:22">
      <c r="A180" s="9">
        <f t="shared" si="3"/>
        <v>23</v>
      </c>
      <c r="B180" s="12">
        <f>IF($A180='P-Parametri'!$B$47,'P-Parametri'!$B$34,IF($A180='P-Parametri'!$B$48,'P-Parametri'!$C$34,'P-Parametri'!$B$52))</f>
        <v>0.03</v>
      </c>
      <c r="C180" s="10">
        <f>IF($A180&lt;='1-Input'!$B$26,0,IF($A180='1-Input'!$B$26+1,('1-Input'!$B$23+'7-Rientro'!$D$11)*'1-Input'!$B$27,'1-Input'!$B$23+'7-Rientro'!$D$11))</f>
        <v>16644.306381049166</v>
      </c>
      <c r="D180" s="10">
        <f>IF(AND($A180&gt;=1,$A180&lt;1+'1-Input'!$B$12),'7-Rientro'!$C$11,0)</f>
        <v>0</v>
      </c>
      <c r="E180" s="10">
        <f>MAX(0,(E155-C180-D180))/(1-'P-Parametri'!$B$31*MAX(0,IF(F179&lt;=0,0,(F179-G179)/F179)))</f>
        <v>11133.0312878205</v>
      </c>
      <c r="F180" s="10">
        <f>((F179-E180+MAX(0,-(E155-C180-D180)))*(1+B180))*(1-'P-Parametri'!$B$32)</f>
        <v>708998.25349892327</v>
      </c>
      <c r="G180" s="10">
        <f>IF(F179&lt;=0,G179,G179*(1-E180/F179))+MAX(0,-(E155-C180-D180))</f>
        <v>290048.46490093973</v>
      </c>
      <c r="H180" s="10">
        <f>MAX(0,(H155-C180-D180))/(1-'P-Parametri'!$B$31*MAX(0,IF(I179&lt;=0,0,(I179-J179)/I179)))</f>
        <v>16254.674189295201</v>
      </c>
      <c r="I180" s="10">
        <f>((I179-H180+MAX(0,-(H155-C180-D180)))*(1+B180))*(1-'P-Parametri'!$B$32)</f>
        <v>550731.25923428801</v>
      </c>
      <c r="J180" s="10">
        <f>IF(I179&lt;=0,J179,J179*(1-H180/I179))+MAX(0,-(H155-C180-D180))</f>
        <v>225302.04485773016</v>
      </c>
      <c r="K180" s="10">
        <f>MAX(0,(K155-C180-D180))/(1-'P-Parametri'!$B$31*MAX(0,IF(L179&lt;=0,0,(L179-M179)/L179)))</f>
        <v>22729.924663766364</v>
      </c>
      <c r="L180" s="10">
        <f>((L179-K180+MAX(0,-(K155-C180-D180)))*(1+B180))*(1-'P-Parametri'!$B$32)</f>
        <v>350635.61621120299</v>
      </c>
      <c r="M180" s="10">
        <f>IF(L179&lt;=0,M179,M179*(1-K180/L179))+MAX(0,-(K155-C180-D180))</f>
        <v>143443.68511453434</v>
      </c>
      <c r="N180" s="10">
        <f>MAX(0,(N155-C180-D180))/(1-'P-Parametri'!$B$31*MAX(0,IF(O179&lt;=0,0,(O179-P179)/O179)))</f>
        <v>22729.924663766382</v>
      </c>
      <c r="O180" s="10">
        <f>((O179-N180+MAX(0,-(N155-C180-D180)))*(1+B180))*(1-'P-Parametri'!$B$32)</f>
        <v>350635.6162112024</v>
      </c>
      <c r="P180" s="10">
        <f>IF(O179&lt;=0,P179,P179*(1-N180/O179))+MAX(0,-(N155-C180-D180))</f>
        <v>143443.68511453414</v>
      </c>
      <c r="Q180" s="10">
        <f>MAX(0,(Q155-C180-D180))/(1-'P-Parametri'!$B$31*MAX(0,IF(R179&lt;=0,0,(R179-S179)/R179)))</f>
        <v>22729.924663766382</v>
      </c>
      <c r="R180" s="10">
        <f>((R179-Q180+MAX(0,-(Q155-C180-D180)))*(1+B180))*(1-'P-Parametri'!$B$32)</f>
        <v>350635.6162112024</v>
      </c>
      <c r="S180" s="10">
        <f>IF(R179&lt;=0,S179,S179*(1-Q180/R179))+MAX(0,-(Q155-C180-D180))</f>
        <v>143443.68511453414</v>
      </c>
      <c r="T180" s="10">
        <f>MAX(0,(T155-C180-D180))/(1-'P-Parametri'!$B$31*MAX(0,IF(U179&lt;=0,0,(U179-V179)/U179)))</f>
        <v>22729.924663766382</v>
      </c>
      <c r="U180" s="10">
        <f>((U179-T180+MAX(0,-(T155-C180-D180)))*(1+B180))*(1-'P-Parametri'!$B$32)</f>
        <v>350635.6162112024</v>
      </c>
      <c r="V180" s="10">
        <f>IF(U179&lt;=0,V179,V179*(1-T180/U179))+MAX(0,-(T155-C180-D180))</f>
        <v>143443.68511453414</v>
      </c>
    </row>
    <row r="181" spans="1:22">
      <c r="A181" s="9">
        <f t="shared" si="3"/>
        <v>24</v>
      </c>
      <c r="B181" s="12">
        <f>IF($A181='P-Parametri'!$B$47,'P-Parametri'!$B$34,IF($A181='P-Parametri'!$B$48,'P-Parametri'!$C$34,'P-Parametri'!$B$52))</f>
        <v>0.03</v>
      </c>
      <c r="C181" s="10">
        <f>IF($A181&lt;='1-Input'!$B$26,0,IF($A181='1-Input'!$B$26+1,('1-Input'!$B$23+'7-Rientro'!$D$11)*'1-Input'!$B$27,'1-Input'!$B$23+'7-Rientro'!$D$11))</f>
        <v>16644.306381049166</v>
      </c>
      <c r="D181" s="10">
        <f>IF(AND($A181&gt;=1,$A181&lt;1+'1-Input'!$B$12),'7-Rientro'!$C$11,0)</f>
        <v>0</v>
      </c>
      <c r="E181" s="10">
        <f>MAX(0,(E155-C181-D181))/(1-'P-Parametri'!$B$31*MAX(0,IF(F180&lt;=0,0,(F180-G180)/F180)))</f>
        <v>11172.122657594824</v>
      </c>
      <c r="F181" s="10">
        <f>((F180-E181+MAX(0,-(E155-C181-D181)))*(1+B181))*(1-'P-Parametri'!$B$32)</f>
        <v>717323.39293703518</v>
      </c>
      <c r="G181" s="10">
        <f>IF(F180&lt;=0,G180,G180*(1-E181/F180))+MAX(0,-(E155-C181-D181))</f>
        <v>285477.9923919756</v>
      </c>
      <c r="H181" s="10">
        <f>MAX(0,(H155-C181-D181))/(1-'P-Parametri'!$B$31*MAX(0,IF(I180&lt;=0,0,(I180-J180)/I180)))</f>
        <v>16311.749164013905</v>
      </c>
      <c r="I181" s="10">
        <f>((I180-H181+MAX(0,-(H155-C181-D181)))*(1+B181))*(1-'P-Parametri'!$B$32)</f>
        <v>549351.19118163758</v>
      </c>
      <c r="J181" s="10">
        <f>IF(I180&lt;=0,J180,J180*(1-H181/I180))+MAX(0,-(H155-C181-D181))</f>
        <v>218628.97086703574</v>
      </c>
      <c r="K181" s="10">
        <f>MAX(0,(K155-C181-D181))/(1-'P-Parametri'!$B$31*MAX(0,IF(L180&lt;=0,0,(L180-M180)/L180)))</f>
        <v>22809.736160473993</v>
      </c>
      <c r="L181" s="10">
        <f>((L180-K181+MAX(0,-(K155-C181-D181)))*(1+B181))*(1-'P-Parametri'!$B$32)</f>
        <v>336985.33513934637</v>
      </c>
      <c r="M181" s="10">
        <f>IF(L180&lt;=0,M180,M180*(1-K181/L180))+MAX(0,-(K155-C181-D181))</f>
        <v>134112.30957800633</v>
      </c>
      <c r="N181" s="10">
        <f>MAX(0,(N155-C181-D181))/(1-'P-Parametri'!$B$31*MAX(0,IF(O180&lt;=0,0,(O180-P180)/O180)))</f>
        <v>22809.736160474011</v>
      </c>
      <c r="O181" s="10">
        <f>((O180-N181+MAX(0,-(N155-C181-D181)))*(1+B181))*(1-'P-Parametri'!$B$32)</f>
        <v>336985.33513934579</v>
      </c>
      <c r="P181" s="10">
        <f>IF(O180&lt;=0,P180,P180*(1-N181/O180))+MAX(0,-(N155-C181-D181))</f>
        <v>134112.30957800613</v>
      </c>
      <c r="Q181" s="10">
        <f>MAX(0,(Q155-C181-D181))/(1-'P-Parametri'!$B$31*MAX(0,IF(R180&lt;=0,0,(R180-S180)/R180)))</f>
        <v>22809.736160474011</v>
      </c>
      <c r="R181" s="10">
        <f>((R180-Q181+MAX(0,-(Q155-C181-D181)))*(1+B181))*(1-'P-Parametri'!$B$32)</f>
        <v>336985.33513934579</v>
      </c>
      <c r="S181" s="10">
        <f>IF(R180&lt;=0,S180,S180*(1-Q181/R180))+MAX(0,-(Q155-C181-D181))</f>
        <v>134112.30957800613</v>
      </c>
      <c r="T181" s="10">
        <f>MAX(0,(T155-C181-D181))/(1-'P-Parametri'!$B$31*MAX(0,IF(U180&lt;=0,0,(U180-V180)/U180)))</f>
        <v>22809.736160474011</v>
      </c>
      <c r="U181" s="10">
        <f>((U180-T181+MAX(0,-(T155-C181-D181)))*(1+B181))*(1-'P-Parametri'!$B$32)</f>
        <v>336985.33513934579</v>
      </c>
      <c r="V181" s="10">
        <f>IF(U180&lt;=0,V180,V180*(1-T181/U180))+MAX(0,-(T155-C181-D181))</f>
        <v>134112.30957800613</v>
      </c>
    </row>
    <row r="182" spans="1:22">
      <c r="A182" s="9">
        <f t="shared" si="3"/>
        <v>25</v>
      </c>
      <c r="B182" s="12">
        <f>IF($A182='P-Parametri'!$B$47,'P-Parametri'!$B$34,IF($A182='P-Parametri'!$B$48,'P-Parametri'!$C$34,'P-Parametri'!$B$52))</f>
        <v>0.03</v>
      </c>
      <c r="C182" s="10">
        <f>IF($A182&lt;='1-Input'!$B$26,0,IF($A182='1-Input'!$B$26+1,('1-Input'!$B$23+'7-Rientro'!$D$11)*'1-Input'!$B$27,'1-Input'!$B$23+'7-Rientro'!$D$11))</f>
        <v>16644.306381049166</v>
      </c>
      <c r="D182" s="10">
        <f>IF(AND($A182&gt;=1,$A182&lt;1+'1-Input'!$B$12),'7-Rientro'!$C$11,0)</f>
        <v>0</v>
      </c>
      <c r="E182" s="10">
        <f>MAX(0,(E155-C182-D182))/(1-'P-Parametri'!$B$31*MAX(0,IF(F181&lt;=0,0,(F181-G181)/F181)))</f>
        <v>11210.415836029024</v>
      </c>
      <c r="F182" s="10">
        <f>((F181-E182+MAX(0,-(E155-C182-D182)))*(1+B182))*(1-'P-Parametri'!$B$32)</f>
        <v>725841.77368120826</v>
      </c>
      <c r="G182" s="10">
        <f>IF(F181&lt;=0,G181,G181*(1-E182/F181))+MAX(0,-(E155-C182-D182))</f>
        <v>281016.50816009345</v>
      </c>
      <c r="H182" s="10">
        <f>MAX(0,(H155-C182-D182))/(1-'P-Parametri'!$B$31*MAX(0,IF(I181&lt;=0,0,(I181-J181)/I181)))</f>
        <v>16367.658747219823</v>
      </c>
      <c r="I182" s="10">
        <f>((I181-H182+MAX(0,-(H155-C182-D182)))*(1+B182))*(1-'P-Parametri'!$B$32)</f>
        <v>547875.09233063541</v>
      </c>
      <c r="J182" s="10">
        <f>IF(I181&lt;=0,J181,J181*(1-H182/I181))+MAX(0,-(H155-C182-D182))</f>
        <v>212115.02415161973</v>
      </c>
      <c r="K182" s="10">
        <f>MAX(0,(K155-C182-D182))/(1-'P-Parametri'!$B$31*MAX(0,IF(L181&lt;=0,0,(L181-M181)/L181)))</f>
        <v>22887.918017548069</v>
      </c>
      <c r="L182" s="10">
        <f>((L181-K182+MAX(0,-(K155-C182-D182)))*(1+B182))*(1-'P-Parametri'!$B$32)</f>
        <v>322873.29895618133</v>
      </c>
      <c r="M182" s="10">
        <f>IF(L181&lt;=0,M181,M181*(1-K182/L181))+MAX(0,-(K155-C182-D182))</f>
        <v>125003.45163468915</v>
      </c>
      <c r="N182" s="10">
        <f>MAX(0,(N155-C182-D182))/(1-'P-Parametri'!$B$31*MAX(0,IF(O181&lt;=0,0,(O181-P181)/O181)))</f>
        <v>22887.918017548083</v>
      </c>
      <c r="O182" s="10">
        <f>((O181-N182+MAX(0,-(N155-C182-D182)))*(1+B182))*(1-'P-Parametri'!$B$32)</f>
        <v>322873.29895618069</v>
      </c>
      <c r="P182" s="10">
        <f>IF(O181&lt;=0,P181,P181*(1-N182/O181))+MAX(0,-(N155-C182-D182))</f>
        <v>125003.45163468894</v>
      </c>
      <c r="Q182" s="10">
        <f>MAX(0,(Q155-C182-D182))/(1-'P-Parametri'!$B$31*MAX(0,IF(R181&lt;=0,0,(R181-S181)/R181)))</f>
        <v>22887.918017548083</v>
      </c>
      <c r="R182" s="10">
        <f>((R181-Q182+MAX(0,-(Q155-C182-D182)))*(1+B182))*(1-'P-Parametri'!$B$32)</f>
        <v>322873.29895618069</v>
      </c>
      <c r="S182" s="10">
        <f>IF(R181&lt;=0,S181,S181*(1-Q182/R181))+MAX(0,-(Q155-C182-D182))</f>
        <v>125003.45163468894</v>
      </c>
      <c r="T182" s="10">
        <f>MAX(0,(T155-C182-D182))/(1-'P-Parametri'!$B$31*MAX(0,IF(U181&lt;=0,0,(U181-V181)/U181)))</f>
        <v>22887.918017548083</v>
      </c>
      <c r="U182" s="10">
        <f>((U181-T182+MAX(0,-(T155-C182-D182)))*(1+B182))*(1-'P-Parametri'!$B$32)</f>
        <v>322873.29895618069</v>
      </c>
      <c r="V182" s="10">
        <f>IF(U181&lt;=0,V181,V181*(1-T182/U181))+MAX(0,-(T155-C182-D182))</f>
        <v>125003.45163468894</v>
      </c>
    </row>
    <row r="183" spans="1:22">
      <c r="A183" s="9">
        <f t="shared" si="3"/>
        <v>26</v>
      </c>
      <c r="B183" s="12">
        <f>IF($A183='P-Parametri'!$B$47,'P-Parametri'!$B$34,IF($A183='P-Parametri'!$B$48,'P-Parametri'!$C$34,'P-Parametri'!$B$52))</f>
        <v>0.03</v>
      </c>
      <c r="C183" s="10">
        <f>IF($A183&lt;='1-Input'!$B$26,0,IF($A183='1-Input'!$B$26+1,('1-Input'!$B$23+'7-Rientro'!$D$11)*'1-Input'!$B$27,'1-Input'!$B$23+'7-Rientro'!$D$11))</f>
        <v>16644.306381049166</v>
      </c>
      <c r="D183" s="10">
        <f>IF(AND($A183&gt;=1,$A183&lt;1+'1-Input'!$B$12),'7-Rientro'!$C$11,0)</f>
        <v>0</v>
      </c>
      <c r="E183" s="10">
        <f>MAX(0,(E155-C183-D183))/(1-'P-Parametri'!$B$31*MAX(0,IF(F182&lt;=0,0,(F182-G182)/F182)))</f>
        <v>11247.920925759641</v>
      </c>
      <c r="F183" s="10">
        <f>((F182-E183+MAX(0,-(E155-C183-D183)))*(1+B183))*(1-'P-Parametri'!$B$32)</f>
        <v>734559.60500143596</v>
      </c>
      <c r="G183" s="10">
        <f>IF(F182&lt;=0,G182,G182*(1-E183/F182))+MAX(0,-(E155-C183-D183))</f>
        <v>276661.76918359846</v>
      </c>
      <c r="H183" s="10">
        <f>MAX(0,(H155-C183-D183))/(1-'P-Parametri'!$B$31*MAX(0,IF(I182&lt;=0,0,(I182-J182)/I182)))</f>
        <v>16422.417689169295</v>
      </c>
      <c r="I183" s="10">
        <f>((I182-H183+MAX(0,-(H155-C183-D183)))*(1+B183))*(1-'P-Parametri'!$B$32)</f>
        <v>546301.46237094875</v>
      </c>
      <c r="J183" s="10">
        <f>IF(I182&lt;=0,J182,J182*(1-H183/I182))+MAX(0,-(H155-C183-D183))</f>
        <v>205756.92980944453</v>
      </c>
      <c r="K183" s="10">
        <f>MAX(0,(K155-C183-D183))/(1-'P-Parametri'!$B$31*MAX(0,IF(L182&lt;=0,0,(L182-M182)/L182)))</f>
        <v>22964.490861191945</v>
      </c>
      <c r="L183" s="10">
        <f>((L182-K183+MAX(0,-(K155-C183-D183)))*(1+B183))*(1-'P-Parametri'!$B$32)</f>
        <v>308288.26019316335</v>
      </c>
      <c r="M183" s="10">
        <f>IF(L182&lt;=0,M182,M182*(1-K183/L182))+MAX(0,-(K155-C183-D183))</f>
        <v>116112.53178481993</v>
      </c>
      <c r="N183" s="10">
        <f>MAX(0,(N155-C183-D183))/(1-'P-Parametri'!$B$31*MAX(0,IF(O182&lt;=0,0,(O182-P182)/O182)))</f>
        <v>22964.49086119196</v>
      </c>
      <c r="O183" s="10">
        <f>((O182-N183+MAX(0,-(N155-C183-D183)))*(1+B183))*(1-'P-Parametri'!$B$32)</f>
        <v>308288.26019316271</v>
      </c>
      <c r="P183" s="10">
        <f>IF(O182&lt;=0,P182,P182*(1-N183/O182))+MAX(0,-(N155-C183-D183))</f>
        <v>116112.53178481972</v>
      </c>
      <c r="Q183" s="10">
        <f>MAX(0,(Q155-C183-D183))/(1-'P-Parametri'!$B$31*MAX(0,IF(R182&lt;=0,0,(R182-S182)/R182)))</f>
        <v>22964.49086119196</v>
      </c>
      <c r="R183" s="10">
        <f>((R182-Q183+MAX(0,-(Q155-C183-D183)))*(1+B183))*(1-'P-Parametri'!$B$32)</f>
        <v>308288.26019316271</v>
      </c>
      <c r="S183" s="10">
        <f>IF(R182&lt;=0,S182,S182*(1-Q183/R182))+MAX(0,-(Q155-C183-D183))</f>
        <v>116112.53178481972</v>
      </c>
      <c r="T183" s="10">
        <f>MAX(0,(T155-C183-D183))/(1-'P-Parametri'!$B$31*MAX(0,IF(U182&lt;=0,0,(U182-V182)/U182)))</f>
        <v>22964.49086119196</v>
      </c>
      <c r="U183" s="10">
        <f>((U182-T183+MAX(0,-(T155-C183-D183)))*(1+B183))*(1-'P-Parametri'!$B$32)</f>
        <v>308288.26019316271</v>
      </c>
      <c r="V183" s="10">
        <f>IF(U182&lt;=0,V182,V182*(1-T183/U182))+MAX(0,-(T155-C183-D183))</f>
        <v>116112.53178481972</v>
      </c>
    </row>
    <row r="184" spans="1:22">
      <c r="A184" s="9">
        <f t="shared" si="3"/>
        <v>27</v>
      </c>
      <c r="B184" s="12">
        <f>IF($A184='P-Parametri'!$B$47,'P-Parametri'!$B$34,IF($A184='P-Parametri'!$B$48,'P-Parametri'!$C$34,'P-Parametri'!$B$52))</f>
        <v>0.03</v>
      </c>
      <c r="C184" s="10">
        <f>IF($A184&lt;='1-Input'!$B$26,0,IF($A184='1-Input'!$B$26+1,('1-Input'!$B$23+'7-Rientro'!$D$11)*'1-Input'!$B$27,'1-Input'!$B$23+'7-Rientro'!$D$11))</f>
        <v>16644.306381049166</v>
      </c>
      <c r="D184" s="10">
        <f>IF(AND($A184&gt;=1,$A184&lt;1+'1-Input'!$B$12),'7-Rientro'!$C$11,0)</f>
        <v>0</v>
      </c>
      <c r="E184" s="10">
        <f>MAX(0,(E155-C184-D184))/(1-'P-Parametri'!$B$31*MAX(0,IF(F183&lt;=0,0,(F183-G183)/F183)))</f>
        <v>11284.64820398506</v>
      </c>
      <c r="F184" s="10">
        <f>((F183-E184+MAX(0,-(E155-C184-D184)))*(1+B184))*(1-'P-Parametri'!$B$32)</f>
        <v>743483.25909037166</v>
      </c>
      <c r="G184" s="10">
        <f>IF(F183&lt;=0,G183,G183*(1-E184/F183))+MAX(0,-(E155-C184-D184))</f>
        <v>272411.56169128348</v>
      </c>
      <c r="H184" s="10">
        <f>MAX(0,(H155-C184-D184))/(1-'P-Parametri'!$B$31*MAX(0,IF(I183&lt;=0,0,(I183-J183)/I183)))</f>
        <v>16476.040994986004</v>
      </c>
      <c r="I184" s="10">
        <f>((I183-H184+MAX(0,-(H155-C184-D184)))*(1+B184))*(1-'P-Parametri'!$B$32)</f>
        <v>544628.74364920717</v>
      </c>
      <c r="J184" s="10">
        <f>IF(I183&lt;=0,J183,J183*(1-H184/I183))+MAX(0,-(H155-C184-D184))</f>
        <v>199551.45564536302</v>
      </c>
      <c r="K184" s="10">
        <f>MAX(0,(K155-C184-D184))/(1-'P-Parametri'!$B$31*MAX(0,IF(L183&lt;=0,0,(L183-M183)/L183)))</f>
        <v>23039.475674005884</v>
      </c>
      <c r="L184" s="10">
        <f>((L183-K184+MAX(0,-(K155-C184-D184)))*(1+B184))*(1-'P-Parametri'!$B$32)</f>
        <v>293218.63555862277</v>
      </c>
      <c r="M184" s="10">
        <f>IF(L183&lt;=0,M183,M183*(1-K184/L183))+MAX(0,-(K155-C184-D184))</f>
        <v>107435.03024834425</v>
      </c>
      <c r="N184" s="10">
        <f>MAX(0,(N155-C184-D184))/(1-'P-Parametri'!$B$31*MAX(0,IF(O183&lt;=0,0,(O183-P183)/O183)))</f>
        <v>23039.475674005902</v>
      </c>
      <c r="O184" s="10">
        <f>((O183-N184+MAX(0,-(N155-C184-D184)))*(1+B184))*(1-'P-Parametri'!$B$32)</f>
        <v>293218.63555862207</v>
      </c>
      <c r="P184" s="10">
        <f>IF(O183&lt;=0,P183,P183*(1-N184/O183))+MAX(0,-(N155-C184-D184))</f>
        <v>107435.03024834402</v>
      </c>
      <c r="Q184" s="10">
        <f>MAX(0,(Q155-C184-D184))/(1-'P-Parametri'!$B$31*MAX(0,IF(R183&lt;=0,0,(R183-S183)/R183)))</f>
        <v>23039.475674005902</v>
      </c>
      <c r="R184" s="10">
        <f>((R183-Q184+MAX(0,-(Q155-C184-D184)))*(1+B184))*(1-'P-Parametri'!$B$32)</f>
        <v>293218.63555862207</v>
      </c>
      <c r="S184" s="10">
        <f>IF(R183&lt;=0,S183,S183*(1-Q184/R183))+MAX(0,-(Q155-C184-D184))</f>
        <v>107435.03024834402</v>
      </c>
      <c r="T184" s="10">
        <f>MAX(0,(T155-C184-D184))/(1-'P-Parametri'!$B$31*MAX(0,IF(U183&lt;=0,0,(U183-V183)/U183)))</f>
        <v>23039.475674005902</v>
      </c>
      <c r="U184" s="10">
        <f>((U183-T184+MAX(0,-(T155-C184-D184)))*(1+B184))*(1-'P-Parametri'!$B$32)</f>
        <v>293218.63555862207</v>
      </c>
      <c r="V184" s="10">
        <f>IF(U183&lt;=0,V183,V183*(1-T184/U183))+MAX(0,-(T155-C184-D184))</f>
        <v>107435.03024834402</v>
      </c>
    </row>
    <row r="185" spans="1:22">
      <c r="A185" s="9">
        <f t="shared" si="3"/>
        <v>28</v>
      </c>
      <c r="B185" s="12">
        <f>IF($A185='P-Parametri'!$B$47,'P-Parametri'!$B$34,IF($A185='P-Parametri'!$B$48,'P-Parametri'!$C$34,'P-Parametri'!$B$52))</f>
        <v>0.03</v>
      </c>
      <c r="C185" s="10">
        <f>IF($A185&lt;='1-Input'!$B$26,0,IF($A185='1-Input'!$B$26+1,('1-Input'!$B$23+'7-Rientro'!$D$11)*'1-Input'!$B$27,'1-Input'!$B$23+'7-Rientro'!$D$11))</f>
        <v>16644.306381049166</v>
      </c>
      <c r="D185" s="10">
        <f>IF(AND($A185&gt;=1,$A185&lt;1+'1-Input'!$B$12),'7-Rientro'!$C$11,0)</f>
        <v>0</v>
      </c>
      <c r="E185" s="10">
        <f>MAX(0,(E155-C185-D185))/(1-'P-Parametri'!$B$31*MAX(0,IF(F184&lt;=0,0,(F184-G184)/F184)))</f>
        <v>11320.608104430759</v>
      </c>
      <c r="F185" s="10">
        <f>((F184-E185+MAX(0,-(E155-C185-D185)))*(1+B185))*(1-'P-Parametri'!$B$32)</f>
        <v>752619.27545448812</v>
      </c>
      <c r="G185" s="10">
        <f>IF(F184&lt;=0,G184,G184*(1-E185/F184))+MAX(0,-(E155-C185-D185))</f>
        <v>268263.70160792937</v>
      </c>
      <c r="H185" s="10">
        <f>MAX(0,(H155-C185-D185))/(1-'P-Parametri'!$B$31*MAX(0,IF(I184&lt;=0,0,(I184-J184)/I184)))</f>
        <v>16528.543898329484</v>
      </c>
      <c r="I185" s="10">
        <f>((I184-H185+MAX(0,-(H155-C185-D185)))*(1+B185))*(1-'P-Parametri'!$B$32)</f>
        <v>542855.31933191721</v>
      </c>
      <c r="J185" s="10">
        <f>IF(I184&lt;=0,J184,J184*(1-H185/I184))+MAX(0,-(H155-C185-D185))</f>
        <v>193495.4128215668</v>
      </c>
      <c r="K185" s="10">
        <f>MAX(0,(K155-C185-D185))/(1-'P-Parametri'!$B$31*MAX(0,IF(L184&lt;=0,0,(L184-M184)/L184)))</f>
        <v>23112.893758166083</v>
      </c>
      <c r="L185" s="10">
        <f>((L184-K185+MAX(0,-(K155-C185-D185)))*(1+B185))*(1-'P-Parametri'!$B$32)</f>
        <v>277652.49622636149</v>
      </c>
      <c r="M185" s="10">
        <f>IF(L184&lt;=0,M184,M184*(1-K185/L184))+MAX(0,-(K155-C185-D185))</f>
        <v>98966.487874478349</v>
      </c>
      <c r="N185" s="10">
        <f>MAX(0,(N155-C185-D185))/(1-'P-Parametri'!$B$31*MAX(0,IF(O184&lt;=0,0,(O184-P184)/O184)))</f>
        <v>23112.893758166098</v>
      </c>
      <c r="O185" s="10">
        <f>((O184-N185+MAX(0,-(N155-C185-D185)))*(1+B185))*(1-'P-Parametri'!$B$32)</f>
        <v>277652.49622636073</v>
      </c>
      <c r="P185" s="10">
        <f>IF(O184&lt;=0,P184,P184*(1-N185/O184))+MAX(0,-(N155-C185-D185))</f>
        <v>98966.487874478102</v>
      </c>
      <c r="Q185" s="10">
        <f>MAX(0,(Q155-C185-D185))/(1-'P-Parametri'!$B$31*MAX(0,IF(R184&lt;=0,0,(R184-S184)/R184)))</f>
        <v>23112.893758166098</v>
      </c>
      <c r="R185" s="10">
        <f>((R184-Q185+MAX(0,-(Q155-C185-D185)))*(1+B185))*(1-'P-Parametri'!$B$32)</f>
        <v>277652.49622636073</v>
      </c>
      <c r="S185" s="10">
        <f>IF(R184&lt;=0,S184,S184*(1-Q185/R184))+MAX(0,-(Q155-C185-D185))</f>
        <v>98966.487874478102</v>
      </c>
      <c r="T185" s="10">
        <f>MAX(0,(T155-C185-D185))/(1-'P-Parametri'!$B$31*MAX(0,IF(U184&lt;=0,0,(U184-V184)/U184)))</f>
        <v>23112.893758166098</v>
      </c>
      <c r="U185" s="10">
        <f>((U184-T185+MAX(0,-(T155-C185-D185)))*(1+B185))*(1-'P-Parametri'!$B$32)</f>
        <v>277652.49622636073</v>
      </c>
      <c r="V185" s="10">
        <f>IF(U184&lt;=0,V184,V184*(1-T185/U184))+MAX(0,-(T155-C185-D185))</f>
        <v>98966.487874478102</v>
      </c>
    </row>
    <row r="186" spans="1:22">
      <c r="A186" s="9">
        <f t="shared" si="3"/>
        <v>29</v>
      </c>
      <c r="B186" s="12">
        <f>IF($A186='P-Parametri'!$B$47,'P-Parametri'!$B$34,IF($A186='P-Parametri'!$B$48,'P-Parametri'!$C$34,'P-Parametri'!$B$52))</f>
        <v>0.03</v>
      </c>
      <c r="C186" s="10">
        <f>IF($A186&lt;='1-Input'!$B$26,0,IF($A186='1-Input'!$B$26+1,('1-Input'!$B$23+'7-Rientro'!$D$11)*'1-Input'!$B$27,'1-Input'!$B$23+'7-Rientro'!$D$11))</f>
        <v>16644.306381049166</v>
      </c>
      <c r="D186" s="10">
        <f>IF(AND($A186&gt;=1,$A186&lt;1+'1-Input'!$B$12),'7-Rientro'!$C$11,0)</f>
        <v>0</v>
      </c>
      <c r="E186" s="10">
        <f>MAX(0,(E155-C186-D186))/(1-'P-Parametri'!$B$31*MAX(0,IF(F185&lt;=0,0,(F185-G185)/F185)))</f>
        <v>11355.811199908136</v>
      </c>
      <c r="F186" s="10">
        <f>((F185-E186+MAX(0,-(E155-C186-D186)))*(1+B186))*(1-'P-Parametri'!$B$32)</f>
        <v>761974.36544585286</v>
      </c>
      <c r="G186" s="10">
        <f>IF(F185&lt;=0,G185,G185*(1-E186/F185))+MAX(0,-(E155-C186-D186))</f>
        <v>264216.03495016473</v>
      </c>
      <c r="H186" s="10">
        <f>MAX(0,(H155-C186-D186))/(1-'P-Parametri'!$B$31*MAX(0,IF(I185&lt;=0,0,(I185-J185)/I185)))</f>
        <v>16579.941835930305</v>
      </c>
      <c r="I186" s="10">
        <f>((I185-H186+MAX(0,-(H155-C186-D186)))*(1+B186))*(1-'P-Parametri'!$B$32)</f>
        <v>540979.51154322468</v>
      </c>
      <c r="J186" s="10">
        <f>IF(I185&lt;=0,J185,J185*(1-H186/I185))+MAX(0,-(H155-C186-D186))</f>
        <v>187585.65643555752</v>
      </c>
      <c r="K186" s="10">
        <f>MAX(0,(K155-C186-D186))/(1-'P-Parametri'!$B$31*MAX(0,IF(L185&lt;=0,0,(L185-M185)/L185)))</f>
        <v>23184.766699815627</v>
      </c>
      <c r="L186" s="10">
        <f>((L185-K186+MAX(0,-(K155-C186-D186)))*(1+B186))*(1-'P-Parametri'!$B$32)</f>
        <v>261577.55788951754</v>
      </c>
      <c r="M186" s="10">
        <f>IF(L185&lt;=0,M185,M185*(1-K186/L185))+MAX(0,-(K155-C186-D186))</f>
        <v>90702.506949922696</v>
      </c>
      <c r="N186" s="10">
        <f>MAX(0,(N155-C186-D186))/(1-'P-Parametri'!$B$31*MAX(0,IF(O185&lt;=0,0,(O185-P185)/O185)))</f>
        <v>23184.766699815642</v>
      </c>
      <c r="O186" s="10">
        <f>((O185-N186+MAX(0,-(N155-C186-D186)))*(1+B186))*(1-'P-Parametri'!$B$32)</f>
        <v>261577.55788951679</v>
      </c>
      <c r="P186" s="10">
        <f>IF(O185&lt;=0,P185,P185*(1-N186/O185))+MAX(0,-(N155-C186-D186))</f>
        <v>90702.506949922434</v>
      </c>
      <c r="Q186" s="10">
        <f>MAX(0,(Q155-C186-D186))/(1-'P-Parametri'!$B$31*MAX(0,IF(R185&lt;=0,0,(R185-S185)/R185)))</f>
        <v>23184.766699815642</v>
      </c>
      <c r="R186" s="10">
        <f>((R185-Q186+MAX(0,-(Q155-C186-D186)))*(1+B186))*(1-'P-Parametri'!$B$32)</f>
        <v>261577.55788951679</v>
      </c>
      <c r="S186" s="10">
        <f>IF(R185&lt;=0,S185,S185*(1-Q186/R185))+MAX(0,-(Q155-C186-D186))</f>
        <v>90702.506949922434</v>
      </c>
      <c r="T186" s="10">
        <f>MAX(0,(T155-C186-D186))/(1-'P-Parametri'!$B$31*MAX(0,IF(U185&lt;=0,0,(U185-V185)/U185)))</f>
        <v>23184.766699815642</v>
      </c>
      <c r="U186" s="10">
        <f>((U185-T186+MAX(0,-(T155-C186-D186)))*(1+B186))*(1-'P-Parametri'!$B$32)</f>
        <v>261577.55788951679</v>
      </c>
      <c r="V186" s="10">
        <f>IF(U185&lt;=0,V185,V185*(1-T186/U185))+MAX(0,-(T155-C186-D186))</f>
        <v>90702.506949922434</v>
      </c>
    </row>
    <row r="187" spans="1:22">
      <c r="A187" s="9">
        <f t="shared" si="3"/>
        <v>30</v>
      </c>
      <c r="B187" s="12">
        <f>IF($A187='P-Parametri'!$B$47,'P-Parametri'!$B$34,IF($A187='P-Parametri'!$B$48,'P-Parametri'!$C$34,'P-Parametri'!$B$52))</f>
        <v>0.03</v>
      </c>
      <c r="C187" s="10">
        <f>IF($A187&lt;='1-Input'!$B$26,0,IF($A187='1-Input'!$B$26+1,('1-Input'!$B$23+'7-Rientro'!$D$11)*'1-Input'!$B$27,'1-Input'!$B$23+'7-Rientro'!$D$11))</f>
        <v>16644.306381049166</v>
      </c>
      <c r="D187" s="10">
        <f>IF(AND($A187&gt;=1,$A187&lt;1+'1-Input'!$B$12),'7-Rientro'!$C$11,0)</f>
        <v>0</v>
      </c>
      <c r="E187" s="10">
        <f>MAX(0,(E155-C187-D187))/(1-'P-Parametri'!$B$31*MAX(0,IF(F186&lt;=0,0,(F186-G186)/F186)))</f>
        <v>11390.268185473595</v>
      </c>
      <c r="F187" s="10">
        <f>((F186-E187+MAX(0,-(E155-C187-D187)))*(1+B187))*(1-'P-Parametri'!$B$32)</f>
        <v>771555.41693783423</v>
      </c>
      <c r="G187" s="10">
        <f>IF(F186&lt;=0,G186,G186*(1-E187/F186))+MAX(0,-(E155-C187-D187))</f>
        <v>260266.43817439408</v>
      </c>
      <c r="H187" s="10">
        <f>MAX(0,(H155-C187-D187))/(1-'P-Parametri'!$B$31*MAX(0,IF(I186&lt;=0,0,(I186-J186)/I186)))</f>
        <v>16630.250423001693</v>
      </c>
      <c r="I187" s="10">
        <f>((I186-H187+MAX(0,-(H155-C187-D187)))*(1+B187))*(1-'P-Parametri'!$B$32)</f>
        <v>538999.57947592193</v>
      </c>
      <c r="J187" s="10">
        <f>IF(I186&lt;=0,J186,J186*(1-H187/I186))+MAX(0,-(H155-C187-D187))</f>
        <v>181819.08602813605</v>
      </c>
      <c r="K187" s="10">
        <f>MAX(0,(K155-C187-D187))/(1-'P-Parametri'!$B$31*MAX(0,IF(L186&lt;=0,0,(L186-M186)/L186)))</f>
        <v>23255.116334681043</v>
      </c>
      <c r="L187" s="10">
        <f>((L186-K187+MAX(0,-(K155-C187-D187)))*(1+B187))*(1-'P-Parametri'!$B$32)</f>
        <v>244981.17057187864</v>
      </c>
      <c r="M187" s="10">
        <f>IF(L186&lt;=0,M186,M186*(1-K187/L186))+MAX(0,-(K155-C187-D187))</f>
        <v>82638.751909214756</v>
      </c>
      <c r="N187" s="10">
        <f>MAX(0,(N155-C187-D187))/(1-'P-Parametri'!$B$31*MAX(0,IF(O186&lt;=0,0,(O186-P186)/O186)))</f>
        <v>23255.116334681061</v>
      </c>
      <c r="O187" s="10">
        <f>((O186-N187+MAX(0,-(N155-C187-D187)))*(1+B187))*(1-'P-Parametri'!$B$32)</f>
        <v>244981.17057187785</v>
      </c>
      <c r="P187" s="10">
        <f>IF(O186&lt;=0,P186,P186*(1-N187/O186))+MAX(0,-(N155-C187-D187))</f>
        <v>82638.751909214494</v>
      </c>
      <c r="Q187" s="10">
        <f>MAX(0,(Q155-C187-D187))/(1-'P-Parametri'!$B$31*MAX(0,IF(R186&lt;=0,0,(R186-S186)/R186)))</f>
        <v>23255.116334681061</v>
      </c>
      <c r="R187" s="10">
        <f>((R186-Q187+MAX(0,-(Q155-C187-D187)))*(1+B187))*(1-'P-Parametri'!$B$32)</f>
        <v>244981.17057187785</v>
      </c>
      <c r="S187" s="10">
        <f>IF(R186&lt;=0,S186,S186*(1-Q187/R186))+MAX(0,-(Q155-C187-D187))</f>
        <v>82638.751909214494</v>
      </c>
      <c r="T187" s="10">
        <f>MAX(0,(T155-C187-D187))/(1-'P-Parametri'!$B$31*MAX(0,IF(U186&lt;=0,0,(U186-V186)/U186)))</f>
        <v>23255.116334681061</v>
      </c>
      <c r="U187" s="10">
        <f>((U186-T187+MAX(0,-(T155-C187-D187)))*(1+B187))*(1-'P-Parametri'!$B$32)</f>
        <v>244981.17057187785</v>
      </c>
      <c r="V187" s="10">
        <f>IF(U186&lt;=0,V186,V186*(1-T187/U186))+MAX(0,-(T155-C187-D187))</f>
        <v>82638.751909214494</v>
      </c>
    </row>
    <row r="188" spans="1:22">
      <c r="A188" s="9">
        <f t="shared" si="3"/>
        <v>31</v>
      </c>
      <c r="B188" s="12">
        <f>IF($A188='P-Parametri'!$B$47,'P-Parametri'!$B$34,IF($A188='P-Parametri'!$B$48,'P-Parametri'!$C$34,'P-Parametri'!$B$52))</f>
        <v>0.03</v>
      </c>
      <c r="C188" s="10">
        <f>IF($A188&lt;='1-Input'!$B$26,0,IF($A188='1-Input'!$B$26+1,('1-Input'!$B$23+'7-Rientro'!$D$11)*'1-Input'!$B$27,'1-Input'!$B$23+'7-Rientro'!$D$11))</f>
        <v>16644.306381049166</v>
      </c>
      <c r="D188" s="10">
        <f>IF(AND($A188&gt;=1,$A188&lt;1+'1-Input'!$B$12),'7-Rientro'!$C$11,0)</f>
        <v>0</v>
      </c>
      <c r="E188" s="10">
        <f>MAX(0,(E155-C188-D188))/(1-'P-Parametri'!$B$31*MAX(0,IF(F187&lt;=0,0,(F187-G187)/F187)))</f>
        <v>11423.989862192533</v>
      </c>
      <c r="F188" s="10">
        <f>((F187-E188+MAX(0,-(E155-C188-D188)))*(1+B188))*(1-'P-Parametri'!$B$32)</f>
        <v>781369.49914813519</v>
      </c>
      <c r="G188" s="10">
        <f>IF(F187&lt;=0,G187,G187*(1-E188/F187))+MAX(0,-(E155-C188-D188))</f>
        <v>256412.81847851578</v>
      </c>
      <c r="H188" s="10">
        <f>MAX(0,(H155-C188-D188))/(1-'P-Parametri'!$B$31*MAX(0,IF(I187&lt;=0,0,(I187-J187)/I187)))</f>
        <v>16679.485429534256</v>
      </c>
      <c r="I188" s="10">
        <f>((I187-H188+MAX(0,-(H155-C188-D188)))*(1+B188))*(1-'P-Parametri'!$B$32)</f>
        <v>536913.71747404372</v>
      </c>
      <c r="J188" s="10">
        <f>IF(I187&lt;=0,J187,J187*(1-H188/I187))+MAX(0,-(H155-C188-D188))</f>
        <v>176192.64602392266</v>
      </c>
      <c r="K188" s="10">
        <f>MAX(0,(K155-C188-D188))/(1-'P-Parametri'!$B$31*MAX(0,IF(L187&lt;=0,0,(L187-M187)/L187)))</f>
        <v>23323.96471492371</v>
      </c>
      <c r="L188" s="10">
        <f>((L187-K188+MAX(0,-(K155-C188-D188)))*(1+B188))*(1-'P-Parametri'!$B$32)</f>
        <v>227850.30818859828</v>
      </c>
      <c r="M188" s="10">
        <f>IF(L187&lt;=0,M187,M187*(1-K188/L187))+MAX(0,-(K155-C188-D188))</f>
        <v>74770.949950735943</v>
      </c>
      <c r="N188" s="10">
        <f>MAX(0,(N155-C188-D188))/(1-'P-Parametri'!$B$31*MAX(0,IF(O187&lt;=0,0,(O187-P187)/O187)))</f>
        <v>23323.964714923724</v>
      </c>
      <c r="O188" s="10">
        <f>((O187-N188+MAX(0,-(N155-C188-D188)))*(1+B188))*(1-'P-Parametri'!$B$32)</f>
        <v>227850.30818859744</v>
      </c>
      <c r="P188" s="10">
        <f>IF(O187&lt;=0,P187,P187*(1-N188/O187))+MAX(0,-(N155-C188-D188))</f>
        <v>74770.949950735667</v>
      </c>
      <c r="Q188" s="10">
        <f>MAX(0,(Q155-C188-D188))/(1-'P-Parametri'!$B$31*MAX(0,IF(R187&lt;=0,0,(R187-S187)/R187)))</f>
        <v>23323.964714923724</v>
      </c>
      <c r="R188" s="10">
        <f>((R187-Q188+MAX(0,-(Q155-C188-D188)))*(1+B188))*(1-'P-Parametri'!$B$32)</f>
        <v>227850.30818859744</v>
      </c>
      <c r="S188" s="10">
        <f>IF(R187&lt;=0,S187,S187*(1-Q188/R187))+MAX(0,-(Q155-C188-D188))</f>
        <v>74770.949950735667</v>
      </c>
      <c r="T188" s="10">
        <f>MAX(0,(T155-C188-D188))/(1-'P-Parametri'!$B$31*MAX(0,IF(U187&lt;=0,0,(U187-V187)/U187)))</f>
        <v>23323.964714923724</v>
      </c>
      <c r="U188" s="10">
        <f>((U187-T188+MAX(0,-(T155-C188-D188)))*(1+B188))*(1-'P-Parametri'!$B$32)</f>
        <v>227850.30818859744</v>
      </c>
      <c r="V188" s="10">
        <f>IF(U187&lt;=0,V187,V187*(1-T188/U187))+MAX(0,-(T155-C188-D188))</f>
        <v>74770.949950735667</v>
      </c>
    </row>
    <row r="189" spans="1:22">
      <c r="A189" s="9">
        <f t="shared" si="3"/>
        <v>32</v>
      </c>
      <c r="B189" s="12">
        <f>IF($A189='P-Parametri'!$B$47,'P-Parametri'!$B$34,IF($A189='P-Parametri'!$B$48,'P-Parametri'!$C$34,'P-Parametri'!$B$52))</f>
        <v>0.03</v>
      </c>
      <c r="C189" s="10">
        <f>IF($A189&lt;='1-Input'!$B$26,0,IF($A189='1-Input'!$B$26+1,('1-Input'!$B$23+'7-Rientro'!$D$11)*'1-Input'!$B$27,'1-Input'!$B$23+'7-Rientro'!$D$11))</f>
        <v>16644.306381049166</v>
      </c>
      <c r="D189" s="10">
        <f>IF(AND($A189&gt;=1,$A189&lt;1+'1-Input'!$B$12),'7-Rientro'!$C$11,0)</f>
        <v>0</v>
      </c>
      <c r="E189" s="10">
        <f>MAX(0,(E155-C189-D189))/(1-'P-Parametri'!$B$31*MAX(0,IF(F188&lt;=0,0,(F188-G188)/F188)))</f>
        <v>11456.987121510572</v>
      </c>
      <c r="F189" s="10">
        <f>((F188-E189+MAX(0,-(E155-C189-D189)))*(1+B189))*(1-'P-Parametri'!$B$32)</f>
        <v>791423.86761264852</v>
      </c>
      <c r="G189" s="10">
        <f>IF(F188&lt;=0,G188,G188*(1-E189/F188))+MAX(0,-(E155-C189-D189))</f>
        <v>252653.11405915805</v>
      </c>
      <c r="H189" s="10">
        <f>MAX(0,(H155-C189-D189))/(1-'P-Parametri'!$B$31*MAX(0,IF(I188&lt;=0,0,(I188-J188)/I188)))</f>
        <v>16727.662757477381</v>
      </c>
      <c r="I189" s="10">
        <f>((I188-H189+MAX(0,-(H155-C189-D189)))*(1+B189))*(1-'P-Parametri'!$B$32)</f>
        <v>534720.05308534717</v>
      </c>
      <c r="J189" s="10">
        <f>IF(I188&lt;=0,J188,J188*(1-H189/I188))+MAX(0,-(H155-C189-D189))</f>
        <v>170703.32610693201</v>
      </c>
      <c r="K189" s="10">
        <f>MAX(0,(K155-C189-D189))/(1-'P-Parametri'!$B$31*MAX(0,IF(L188&lt;=0,0,(L188-M188)/L188)))</f>
        <v>23391.334077231197</v>
      </c>
      <c r="L189" s="10">
        <f>((L188-K189+MAX(0,-(K155-C189-D189)))*(1+B189))*(1-'P-Parametri'!$B$32)</f>
        <v>210171.55784803868</v>
      </c>
      <c r="M189" s="10">
        <f>IF(L188&lt;=0,M188,M188*(1-K189/L188))+MAX(0,-(K155-C189-D189))</f>
        <v>67094.891561901532</v>
      </c>
      <c r="N189" s="10">
        <f>MAX(0,(N155-C189-D189))/(1-'P-Parametri'!$B$31*MAX(0,IF(O188&lt;=0,0,(O188-P188)/O188)))</f>
        <v>23391.334077231215</v>
      </c>
      <c r="O189" s="10">
        <f>((O188-N189+MAX(0,-(N155-C189-D189)))*(1+B189))*(1-'P-Parametri'!$B$32)</f>
        <v>210171.5578480378</v>
      </c>
      <c r="P189" s="10">
        <f>IF(O188&lt;=0,P188,P188*(1-N189/O188))+MAX(0,-(N155-C189-D189))</f>
        <v>67094.89156190124</v>
      </c>
      <c r="Q189" s="10">
        <f>MAX(0,(Q155-C189-D189))/(1-'P-Parametri'!$B$31*MAX(0,IF(R188&lt;=0,0,(R188-S188)/R188)))</f>
        <v>23391.334077231215</v>
      </c>
      <c r="R189" s="10">
        <f>((R188-Q189+MAX(0,-(Q155-C189-D189)))*(1+B189))*(1-'P-Parametri'!$B$32)</f>
        <v>210171.5578480378</v>
      </c>
      <c r="S189" s="10">
        <f>IF(R188&lt;=0,S188,S188*(1-Q189/R188))+MAX(0,-(Q155-C189-D189))</f>
        <v>67094.89156190124</v>
      </c>
      <c r="T189" s="10">
        <f>MAX(0,(T155-C189-D189))/(1-'P-Parametri'!$B$31*MAX(0,IF(U188&lt;=0,0,(U188-V188)/U188)))</f>
        <v>23391.334077231215</v>
      </c>
      <c r="U189" s="10">
        <f>((U188-T189+MAX(0,-(T155-C189-D189)))*(1+B189))*(1-'P-Parametri'!$B$32)</f>
        <v>210171.5578480378</v>
      </c>
      <c r="V189" s="10">
        <f>IF(U188&lt;=0,V188,V188*(1-T189/U188))+MAX(0,-(T155-C189-D189))</f>
        <v>67094.89156190124</v>
      </c>
    </row>
    <row r="190" spans="1:22">
      <c r="A190" s="9">
        <f t="shared" si="3"/>
        <v>33</v>
      </c>
      <c r="B190" s="12">
        <f>IF($A190='P-Parametri'!$B$47,'P-Parametri'!$B$34,IF($A190='P-Parametri'!$B$48,'P-Parametri'!$C$34,'P-Parametri'!$B$52))</f>
        <v>0.03</v>
      </c>
      <c r="C190" s="10">
        <f>IF($A190&lt;='1-Input'!$B$26,0,IF($A190='1-Input'!$B$26+1,('1-Input'!$B$23+'7-Rientro'!$D$11)*'1-Input'!$B$27,'1-Input'!$B$23+'7-Rientro'!$D$11))</f>
        <v>16644.306381049166</v>
      </c>
      <c r="D190" s="10">
        <f>IF(AND($A190&gt;=1,$A190&lt;1+'1-Input'!$B$12),'7-Rientro'!$C$11,0)</f>
        <v>0</v>
      </c>
      <c r="E190" s="10">
        <f>MAX(0,(E155-C190-D190))/(1-'P-Parametri'!$B$31*MAX(0,IF(F189&lt;=0,0,(F189-G189)/F189)))</f>
        <v>11489.27093023272</v>
      </c>
      <c r="F190" s="10">
        <f>((F189-E190+MAX(0,-(E155-C190-D190)))*(1+B190))*(1-'P-Parametri'!$B$32)</f>
        <v>801725.96931372257</v>
      </c>
      <c r="G190" s="10">
        <f>IF(F189&lt;=0,G189,G189*(1-E190/F189))+MAX(0,-(E155-C190-D190))</f>
        <v>248985.29432616336</v>
      </c>
      <c r="H190" s="10">
        <f>MAX(0,(H155-C190-D190))/(1-'P-Parametri'!$B$31*MAX(0,IF(I189&lt;=0,0,(I189-J189)/I189)))</f>
        <v>16774.798418808194</v>
      </c>
      <c r="I190" s="10">
        <f>((I189-H190+MAX(0,-(H155-C190-D190)))*(1+B190))*(1-'P-Parametri'!$B$32)</f>
        <v>532416.64508192206</v>
      </c>
      <c r="J190" s="10">
        <f>IF(I189&lt;=0,J189,J189*(1-H190/I189))+MAX(0,-(H155-C190-D190))</f>
        <v>165348.16153372903</v>
      </c>
      <c r="K190" s="10">
        <f>MAX(0,(K155-C190-D190))/(1-'P-Parametri'!$B$31*MAX(0,IF(L189&lt;=0,0,(L189-M189)/L189)))</f>
        <v>23457.24681214973</v>
      </c>
      <c r="L190" s="10">
        <f>((L189-K190+MAX(0,-(K155-C190-D190)))*(1+B190))*(1-'P-Parametri'!$B$32)</f>
        <v>191931.1088862317</v>
      </c>
      <c r="M190" s="10">
        <f>IF(L189&lt;=0,M189,M189*(1-K190/L189))+MAX(0,-(K155-C190-D190))</f>
        <v>59606.430957066019</v>
      </c>
      <c r="N190" s="10">
        <f>MAX(0,(N155-C190-D190))/(1-'P-Parametri'!$B$31*MAX(0,IF(O189&lt;=0,0,(O189-P189)/O189)))</f>
        <v>23457.246812149748</v>
      </c>
      <c r="O190" s="10">
        <f>((O189-N190+MAX(0,-(N155-C190-D190)))*(1+B190))*(1-'P-Parametri'!$B$32)</f>
        <v>191931.1088862308</v>
      </c>
      <c r="P190" s="10">
        <f>IF(O189&lt;=0,P189,P189*(1-N190/O189))+MAX(0,-(N155-C190-D190))</f>
        <v>59606.430957065713</v>
      </c>
      <c r="Q190" s="10">
        <f>MAX(0,(Q155-C190-D190))/(1-'P-Parametri'!$B$31*MAX(0,IF(R189&lt;=0,0,(R189-S189)/R189)))</f>
        <v>23457.246812149748</v>
      </c>
      <c r="R190" s="10">
        <f>((R189-Q190+MAX(0,-(Q155-C190-D190)))*(1+B190))*(1-'P-Parametri'!$B$32)</f>
        <v>191931.1088862308</v>
      </c>
      <c r="S190" s="10">
        <f>IF(R189&lt;=0,S189,S189*(1-Q190/R189))+MAX(0,-(Q155-C190-D190))</f>
        <v>59606.430957065713</v>
      </c>
      <c r="T190" s="10">
        <f>MAX(0,(T155-C190-D190))/(1-'P-Parametri'!$B$31*MAX(0,IF(U189&lt;=0,0,(U189-V189)/U189)))</f>
        <v>23457.246812149748</v>
      </c>
      <c r="U190" s="10">
        <f>((U189-T190+MAX(0,-(T155-C190-D190)))*(1+B190))*(1-'P-Parametri'!$B$32)</f>
        <v>191931.1088862308</v>
      </c>
      <c r="V190" s="10">
        <f>IF(U189&lt;=0,V189,V189*(1-T190/U189))+MAX(0,-(T155-C190-D190))</f>
        <v>59606.430957065713</v>
      </c>
    </row>
    <row r="191" spans="1:22">
      <c r="A191" s="9">
        <f t="shared" si="3"/>
        <v>34</v>
      </c>
      <c r="B191" s="12">
        <f>IF($A191='P-Parametri'!$B$47,'P-Parametri'!$B$34,IF($A191='P-Parametri'!$B$48,'P-Parametri'!$C$34,'P-Parametri'!$B$52))</f>
        <v>0.03</v>
      </c>
      <c r="C191" s="10">
        <f>IF($A191&lt;='1-Input'!$B$26,0,IF($A191='1-Input'!$B$26+1,('1-Input'!$B$23+'7-Rientro'!$D$11)*'1-Input'!$B$27,'1-Input'!$B$23+'7-Rientro'!$D$11))</f>
        <v>16644.306381049166</v>
      </c>
      <c r="D191" s="10">
        <f>IF(AND($A191&gt;=1,$A191&lt;1+'1-Input'!$B$12),'7-Rientro'!$C$11,0)</f>
        <v>0</v>
      </c>
      <c r="E191" s="10">
        <f>MAX(0,(E155-C191-D191))/(1-'P-Parametri'!$B$31*MAX(0,IF(F190&lt;=0,0,(F190-G190)/F190)))</f>
        <v>11520.852316109158</v>
      </c>
      <c r="F191" s="10">
        <f>((F190-E191+MAX(0,-(E155-C191-D191)))*(1+B191))*(1-'P-Parametri'!$B$32)</f>
        <v>812283.44796652673</v>
      </c>
      <c r="G191" s="10">
        <f>IF(F190&lt;=0,G190,G190*(1-E191/F190))+MAX(0,-(E155-C191-D191))</f>
        <v>245407.36007604774</v>
      </c>
      <c r="H191" s="10">
        <f>MAX(0,(H155-C191-D191))/(1-'P-Parametri'!$B$31*MAX(0,IF(I190&lt;=0,0,(I190-J190)/I190)))</f>
        <v>16820.908514486222</v>
      </c>
      <c r="I191" s="10">
        <f>((I190-H191+MAX(0,-(H155-C191-D191)))*(1+B191))*(1-'P-Parametri'!$B$32)</f>
        <v>530001.48144713009</v>
      </c>
      <c r="J191" s="10">
        <f>IF(I190&lt;=0,J190,J190*(1-H191/I190))+MAX(0,-(H155-C191-D191))</f>
        <v>160124.23338668662</v>
      </c>
      <c r="K191" s="10">
        <f>MAX(0,(K155-C191-D191))/(1-'P-Parametri'!$B$31*MAX(0,IF(L190&lt;=0,0,(L190-M190)/L190)))</f>
        <v>23521.725434655185</v>
      </c>
      <c r="L191" s="10">
        <f>((L190-K191+MAX(0,-(K155-C191-D191)))*(1+B191))*(1-'P-Parametri'!$B$32)</f>
        <v>173114.74162521359</v>
      </c>
      <c r="M191" s="10">
        <f>IF(L190&lt;=0,M190,M190*(1-K191/L190))+MAX(0,-(K155-C191-D191))</f>
        <v>52301.486431669102</v>
      </c>
      <c r="N191" s="10">
        <f>MAX(0,(N155-C191-D191))/(1-'P-Parametri'!$B$31*MAX(0,IF(O190&lt;=0,0,(O190-P190)/O190)))</f>
        <v>23521.725434655204</v>
      </c>
      <c r="O191" s="10">
        <f>((O190-N191+MAX(0,-(N155-C191-D191)))*(1+B191))*(1-'P-Parametri'!$B$32)</f>
        <v>173114.74162521263</v>
      </c>
      <c r="P191" s="10">
        <f>IF(O190&lt;=0,P190,P190*(1-N191/O190))+MAX(0,-(N155-C191-D191))</f>
        <v>52301.486431668796</v>
      </c>
      <c r="Q191" s="10">
        <f>MAX(0,(Q155-C191-D191))/(1-'P-Parametri'!$B$31*MAX(0,IF(R190&lt;=0,0,(R190-S190)/R190)))</f>
        <v>23521.725434655204</v>
      </c>
      <c r="R191" s="10">
        <f>((R190-Q191+MAX(0,-(Q155-C191-D191)))*(1+B191))*(1-'P-Parametri'!$B$32)</f>
        <v>173114.74162521263</v>
      </c>
      <c r="S191" s="10">
        <f>IF(R190&lt;=0,S190,S190*(1-Q191/R190))+MAX(0,-(Q155-C191-D191))</f>
        <v>52301.486431668796</v>
      </c>
      <c r="T191" s="10">
        <f>MAX(0,(T155-C191-D191))/(1-'P-Parametri'!$B$31*MAX(0,IF(U190&lt;=0,0,(U190-V190)/U190)))</f>
        <v>23521.725434655204</v>
      </c>
      <c r="U191" s="10">
        <f>((U190-T191+MAX(0,-(T155-C191-D191)))*(1+B191))*(1-'P-Parametri'!$B$32)</f>
        <v>173114.74162521263</v>
      </c>
      <c r="V191" s="10">
        <f>IF(U190&lt;=0,V190,V190*(1-T191/U190))+MAX(0,-(T155-C191-D191))</f>
        <v>52301.486431668796</v>
      </c>
    </row>
    <row r="192" spans="1:22">
      <c r="A192" s="9">
        <f t="shared" si="3"/>
        <v>35</v>
      </c>
      <c r="B192" s="12">
        <f>IF($A192='P-Parametri'!$B$47,'P-Parametri'!$B$34,IF($A192='P-Parametri'!$B$48,'P-Parametri'!$C$34,'P-Parametri'!$B$52))</f>
        <v>0.03</v>
      </c>
      <c r="C192" s="10">
        <f>IF($A192&lt;='1-Input'!$B$26,0,IF($A192='1-Input'!$B$26+1,('1-Input'!$B$23+'7-Rientro'!$D$11)*'1-Input'!$B$27,'1-Input'!$B$23+'7-Rientro'!$D$11))</f>
        <v>16644.306381049166</v>
      </c>
      <c r="D192" s="10">
        <f>IF(AND($A192&gt;=1,$A192&lt;1+'1-Input'!$B$12),'7-Rientro'!$C$11,0)</f>
        <v>0</v>
      </c>
      <c r="E192" s="10">
        <f>MAX(0,(E155-C192-D192))/(1-'P-Parametri'!$B$31*MAX(0,IF(F191&lt;=0,0,(F191-G191)/F191)))</f>
        <v>11551.742354024813</v>
      </c>
      <c r="F192" s="10">
        <f>((F191-E192+MAX(0,-(E155-C192-D192)))*(1+B192))*(1-'P-Parametri'!$B$32)</f>
        <v>823104.14946731529</v>
      </c>
      <c r="G192" s="10">
        <f>IF(F191&lt;=0,G191,G191*(1-E192/F191))+MAX(0,-(E155-C192-D192))</f>
        <v>241917.3436261536</v>
      </c>
      <c r="H192" s="10">
        <f>MAX(0,(H155-C192-D192))/(1-'P-Parametri'!$B$31*MAX(0,IF(I191&lt;=0,0,(I191-J191)/I191)))</f>
        <v>16866.009214289628</v>
      </c>
      <c r="I192" s="10">
        <f>((I191-H192+MAX(0,-(H155-C192-D192)))*(1+B192))*(1-'P-Parametri'!$B$32)</f>
        <v>527472.47732702608</v>
      </c>
      <c r="J192" s="10">
        <f>IF(I191&lt;=0,J191,J191*(1-H192/I191))+MAX(0,-(H155-C192-D192))</f>
        <v>155028.66876985392</v>
      </c>
      <c r="K192" s="10">
        <f>MAX(0,(K155-C192-D192))/(1-'P-Parametri'!$B$31*MAX(0,IF(L191&lt;=0,0,(L191-M191)/L191)))</f>
        <v>23584.792555956803</v>
      </c>
      <c r="L192" s="10">
        <f>((L191-K192+MAX(0,-(K155-C192-D192)))*(1+B192))*(1-'P-Parametri'!$B$32)</f>
        <v>153707.81584625182</v>
      </c>
      <c r="M192" s="10">
        <f>IF(L191&lt;=0,M191,M191*(1-K192/L191))+MAX(0,-(K155-C192-D192))</f>
        <v>45176.040636130645</v>
      </c>
      <c r="N192" s="10">
        <f>MAX(0,(N155-C192-D192))/(1-'P-Parametri'!$B$31*MAX(0,IF(O191&lt;=0,0,(O191-P191)/O191)))</f>
        <v>23584.792555956821</v>
      </c>
      <c r="O192" s="10">
        <f>((O191-N192+MAX(0,-(N155-C192-D192)))*(1+B192))*(1-'P-Parametri'!$B$32)</f>
        <v>153707.81584625083</v>
      </c>
      <c r="P192" s="10">
        <f>IF(O191&lt;=0,P191,P191*(1-N192/O191))+MAX(0,-(N155-C192-D192))</f>
        <v>45176.040636130332</v>
      </c>
      <c r="Q192" s="10">
        <f>MAX(0,(Q155-C192-D192))/(1-'P-Parametri'!$B$31*MAX(0,IF(R191&lt;=0,0,(R191-S191)/R191)))</f>
        <v>23584.792555956821</v>
      </c>
      <c r="R192" s="10">
        <f>((R191-Q192+MAX(0,-(Q155-C192-D192)))*(1+B192))*(1-'P-Parametri'!$B$32)</f>
        <v>153707.81584625083</v>
      </c>
      <c r="S192" s="10">
        <f>IF(R191&lt;=0,S191,S191*(1-Q192/R191))+MAX(0,-(Q155-C192-D192))</f>
        <v>45176.040636130332</v>
      </c>
      <c r="T192" s="10">
        <f>MAX(0,(T155-C192-D192))/(1-'P-Parametri'!$B$31*MAX(0,IF(U191&lt;=0,0,(U191-V191)/U191)))</f>
        <v>23584.792555956821</v>
      </c>
      <c r="U192" s="10">
        <f>((U191-T192+MAX(0,-(T155-C192-D192)))*(1+B192))*(1-'P-Parametri'!$B$32)</f>
        <v>153707.81584625083</v>
      </c>
      <c r="V192" s="10">
        <f>IF(U191&lt;=0,V191,V191*(1-T192/U191))+MAX(0,-(T155-C192-D192))</f>
        <v>45176.040636130332</v>
      </c>
    </row>
    <row r="193" spans="1:22">
      <c r="A193" s="9">
        <f t="shared" si="3"/>
        <v>36</v>
      </c>
      <c r="B193" s="12">
        <f>IF($A193='P-Parametri'!$B$47,'P-Parametri'!$B$34,IF($A193='P-Parametri'!$B$48,'P-Parametri'!$C$34,'P-Parametri'!$B$52))</f>
        <v>0.03</v>
      </c>
      <c r="C193" s="10">
        <f>IF($A193&lt;='1-Input'!$B$26,0,IF($A193='1-Input'!$B$26+1,('1-Input'!$B$23+'7-Rientro'!$D$11)*'1-Input'!$B$27,'1-Input'!$B$23+'7-Rientro'!$D$11))</f>
        <v>16644.306381049166</v>
      </c>
      <c r="D193" s="10">
        <f>IF(AND($A193&gt;=1,$A193&lt;1+'1-Input'!$B$12),'7-Rientro'!$C$11,0)</f>
        <v>0</v>
      </c>
      <c r="E193" s="10">
        <f>MAX(0,(E155-C193-D193))/(1-'P-Parametri'!$B$31*MAX(0,IF(F192&lt;=0,0,(F192-G192)/F192)))</f>
        <v>11581.952152788275</v>
      </c>
      <c r="F193" s="10">
        <f>((F192-E193+MAX(0,-(E155-C193-D193)))*(1+B193))*(1-'P-Parametri'!$B$32)</f>
        <v>834196.12750749488</v>
      </c>
      <c r="G193" s="10">
        <f>IF(F192&lt;=0,G192,G192*(1-E193/F192))+MAX(0,-(E155-C193-D193))</f>
        <v>238513.30891120163</v>
      </c>
      <c r="H193" s="10">
        <f>MAX(0,(H155-C193-D193))/(1-'P-Parametri'!$B$31*MAX(0,IF(I192&lt;=0,0,(I192-J192)/I192)))</f>
        <v>16910.116737526496</v>
      </c>
      <c r="I193" s="10">
        <f>((I192-H193+MAX(0,-(H155-C193-D193)))*(1+B193))*(1-'P-Parametri'!$B$32)</f>
        <v>524827.47294437024</v>
      </c>
      <c r="J193" s="10">
        <f>IF(I192&lt;=0,J192,J192*(1-H193/I192))+MAX(0,-(H155-C193-D193))</f>
        <v>150058.64094992611</v>
      </c>
      <c r="K193" s="10">
        <f>MAX(0,(K155-C193-D193))/(1-'P-Parametri'!$B$31*MAX(0,IF(L192&lt;=0,0,(L192-M192)/L192)))</f>
        <v>23646.470856524615</v>
      </c>
      <c r="L193" s="10">
        <f>((L192-K193+MAX(0,-(K155-C193-D193)))*(1+B193))*(1-'P-Parametri'!$B$32)</f>
        <v>133695.25896874018</v>
      </c>
      <c r="M193" s="10">
        <f>IF(L192&lt;=0,M192,M192*(1-K193/L192))+MAX(0,-(K155-C193-D193))</f>
        <v>38226.140772977495</v>
      </c>
      <c r="N193" s="10">
        <f>MAX(0,(N155-C193-D193))/(1-'P-Parametri'!$B$31*MAX(0,IF(O192&lt;=0,0,(O192-P192)/O192)))</f>
        <v>23646.470856524636</v>
      </c>
      <c r="O193" s="10">
        <f>((O192-N193+MAX(0,-(N155-C193-D193)))*(1+B193))*(1-'P-Parametri'!$B$32)</f>
        <v>133695.25896873913</v>
      </c>
      <c r="P193" s="10">
        <f>IF(O192&lt;=0,P192,P192*(1-N193/O192))+MAX(0,-(N155-C193-D193))</f>
        <v>38226.140772977174</v>
      </c>
      <c r="Q193" s="10">
        <f>MAX(0,(Q155-C193-D193))/(1-'P-Parametri'!$B$31*MAX(0,IF(R192&lt;=0,0,(R192-S192)/R192)))</f>
        <v>23646.470856524636</v>
      </c>
      <c r="R193" s="10">
        <f>((R192-Q193+MAX(0,-(Q155-C193-D193)))*(1+B193))*(1-'P-Parametri'!$B$32)</f>
        <v>133695.25896873913</v>
      </c>
      <c r="S193" s="10">
        <f>IF(R192&lt;=0,S192,S192*(1-Q193/R192))+MAX(0,-(Q155-C193-D193))</f>
        <v>38226.140772977174</v>
      </c>
      <c r="T193" s="10">
        <f>MAX(0,(T155-C193-D193))/(1-'P-Parametri'!$B$31*MAX(0,IF(U192&lt;=0,0,(U192-V192)/U192)))</f>
        <v>23646.470856524636</v>
      </c>
      <c r="U193" s="10">
        <f>((U192-T193+MAX(0,-(T155-C193-D193)))*(1+B193))*(1-'P-Parametri'!$B$32)</f>
        <v>133695.25896873913</v>
      </c>
      <c r="V193" s="10">
        <f>IF(U192&lt;=0,V192,V192*(1-T193/U192))+MAX(0,-(T155-C193-D193))</f>
        <v>38226.140772977174</v>
      </c>
    </row>
    <row r="194" spans="1:22">
      <c r="A194" s="9">
        <f t="shared" si="3"/>
        <v>37</v>
      </c>
      <c r="B194" s="12">
        <f>IF($A194='P-Parametri'!$B$47,'P-Parametri'!$B$34,IF($A194='P-Parametri'!$B$48,'P-Parametri'!$C$34,'P-Parametri'!$B$52))</f>
        <v>0.03</v>
      </c>
      <c r="C194" s="10">
        <f>IF($A194&lt;='1-Input'!$B$26,0,IF($A194='1-Input'!$B$26+1,('1-Input'!$B$23+'7-Rientro'!$D$11)*'1-Input'!$B$27,'1-Input'!$B$23+'7-Rientro'!$D$11))</f>
        <v>16644.306381049166</v>
      </c>
      <c r="D194" s="10">
        <f>IF(AND($A194&gt;=1,$A194&lt;1+'1-Input'!$B$12),'7-Rientro'!$C$11,0)</f>
        <v>0</v>
      </c>
      <c r="E194" s="10">
        <f>MAX(0,(E155-C194-D194))/(1-'P-Parametri'!$B$31*MAX(0,IF(F193&lt;=0,0,(F193-G193)/F193)))</f>
        <v>11611.492842514284</v>
      </c>
      <c r="F194" s="10">
        <f>((F193-E194+MAX(0,-(E155-C194-D194)))*(1+B194))*(1-'P-Parametri'!$B$32)</f>
        <v>845567.64935752016</v>
      </c>
      <c r="G194" s="10">
        <f>IF(F193&lt;=0,G193,G193*(1-E194/F193))+MAX(0,-(E155-C194-D194))</f>
        <v>235193.35154393138</v>
      </c>
      <c r="H194" s="10">
        <f>MAX(0,(H155-C194-D194))/(1-'P-Parametri'!$B$31*MAX(0,IF(I193&lt;=0,0,(I193-J193)/I193)))</f>
        <v>16953.247334612719</v>
      </c>
      <c r="I194" s="10">
        <f>((I193-H194+MAX(0,-(H155-C194-D194)))*(1+B194))*(1-'P-Parametri'!$B$32)</f>
        <v>522064.23147329414</v>
      </c>
      <c r="J194" s="10">
        <f>IF(I193&lt;=0,J193,J193*(1-H194/I193))+MAX(0,-(H155-C194-D194))</f>
        <v>145211.36944478218</v>
      </c>
      <c r="K194" s="10">
        <f>MAX(0,(K155-C194-D194))/(1-'P-Parametri'!$B$31*MAX(0,IF(L193&lt;=0,0,(L193-M193)/L193)))</f>
        <v>23706.783060328667</v>
      </c>
      <c r="L194" s="10">
        <f>((L193-K194+MAX(0,-(K155-C194-D194)))*(1+B194))*(1-'P-Parametri'!$B$32)</f>
        <v>113061.55392529254</v>
      </c>
      <c r="M194" s="10">
        <f>IF(L193&lt;=0,M193,M193*(1-K194/L193))+MAX(0,-(K155-C194-D194))</f>
        <v>31447.898720651254</v>
      </c>
      <c r="N194" s="10">
        <f>MAX(0,(N155-C194-D194))/(1-'P-Parametri'!$B$31*MAX(0,IF(O193&lt;=0,0,(O193-P193)/O193)))</f>
        <v>23706.783060328686</v>
      </c>
      <c r="O194" s="10">
        <f>((O193-N194+MAX(0,-(N155-C194-D194)))*(1+B194))*(1-'P-Parametri'!$B$32)</f>
        <v>113061.55392529143</v>
      </c>
      <c r="P194" s="10">
        <f>IF(O193&lt;=0,P193,P193*(1-N194/O193))+MAX(0,-(N155-C194-D194))</f>
        <v>31447.89872065093</v>
      </c>
      <c r="Q194" s="10">
        <f>MAX(0,(Q155-C194-D194))/(1-'P-Parametri'!$B$31*MAX(0,IF(R193&lt;=0,0,(R193-S193)/R193)))</f>
        <v>23706.783060328686</v>
      </c>
      <c r="R194" s="10">
        <f>((R193-Q194+MAX(0,-(Q155-C194-D194)))*(1+B194))*(1-'P-Parametri'!$B$32)</f>
        <v>113061.55392529143</v>
      </c>
      <c r="S194" s="10">
        <f>IF(R193&lt;=0,S193,S193*(1-Q194/R193))+MAX(0,-(Q155-C194-D194))</f>
        <v>31447.89872065093</v>
      </c>
      <c r="T194" s="10">
        <f>MAX(0,(T155-C194-D194))/(1-'P-Parametri'!$B$31*MAX(0,IF(U193&lt;=0,0,(U193-V193)/U193)))</f>
        <v>23706.783060328686</v>
      </c>
      <c r="U194" s="10">
        <f>((U193-T194+MAX(0,-(T155-C194-D194)))*(1+B194))*(1-'P-Parametri'!$B$32)</f>
        <v>113061.55392529143</v>
      </c>
      <c r="V194" s="10">
        <f>IF(U193&lt;=0,V193,V193*(1-T194/U193))+MAX(0,-(T155-C194-D194))</f>
        <v>31447.89872065093</v>
      </c>
    </row>
    <row r="195" spans="1:22">
      <c r="A195" s="9">
        <f t="shared" si="3"/>
        <v>38</v>
      </c>
      <c r="B195" s="12">
        <f>IF($A195='P-Parametri'!$B$47,'P-Parametri'!$B$34,IF($A195='P-Parametri'!$B$48,'P-Parametri'!$C$34,'P-Parametri'!$B$52))</f>
        <v>0.03</v>
      </c>
      <c r="C195" s="10">
        <f>IF($A195&lt;='1-Input'!$B$26,0,IF($A195='1-Input'!$B$26+1,('1-Input'!$B$23+'7-Rientro'!$D$11)*'1-Input'!$B$27,'1-Input'!$B$23+'7-Rientro'!$D$11))</f>
        <v>16644.306381049166</v>
      </c>
      <c r="D195" s="10">
        <f>IF(AND($A195&gt;=1,$A195&lt;1+'1-Input'!$B$12),'7-Rientro'!$C$11,0)</f>
        <v>0</v>
      </c>
      <c r="E195" s="10">
        <f>MAX(0,(E155-C195-D195))/(1-'P-Parametri'!$B$31*MAX(0,IF(F194&lt;=0,0,(F194-G194)/F194)))</f>
        <v>11640.375562592646</v>
      </c>
      <c r="F195" s="10">
        <f>((F194-E195+MAX(0,-(E155-C195-D195)))*(1+B195))*(1-'P-Parametri'!$B$32)</f>
        <v>857227.20182475774</v>
      </c>
      <c r="G195" s="10">
        <f>IF(F194&lt;=0,G194,G194*(1-E195/F194))+MAX(0,-(E155-C195-D195))</f>
        <v>231955.59884149954</v>
      </c>
      <c r="H195" s="10">
        <f>MAX(0,(H155-C195-D195))/(1-'P-Parametri'!$B$31*MAX(0,IF(I194&lt;=0,0,(I194-J194)/I194)))</f>
        <v>16995.417269506193</v>
      </c>
      <c r="I195" s="10">
        <f>((I194-H195+MAX(0,-(H155-C195-D195)))*(1+B195))*(1-'P-Parametri'!$B$32)</f>
        <v>519180.43687264179</v>
      </c>
      <c r="J195" s="10">
        <f>IF(I194&lt;=0,J194,J194*(1-H195/I194))+MAX(0,-(H155-C195-D195))</f>
        <v>140484.12006202736</v>
      </c>
      <c r="K195" s="10">
        <f>MAX(0,(K155-C195-D195))/(1-'P-Parametri'!$B$31*MAX(0,IF(L194&lt;=0,0,(L194-M194)/L194)))</f>
        <v>23765.751910275583</v>
      </c>
      <c r="L195" s="10">
        <f>((L194-K195+MAX(0,-(K155-C195-D195)))*(1+B195))*(1-'P-Parametri'!$B$32)</f>
        <v>91790.726723316548</v>
      </c>
      <c r="M195" s="10">
        <f>IF(L194&lt;=0,M194,M194*(1-K195/L194))+MAX(0,-(K155-C195-D195))</f>
        <v>24837.491087404702</v>
      </c>
      <c r="N195" s="10">
        <f>MAX(0,(N155-C195-D195))/(1-'P-Parametri'!$B$31*MAX(0,IF(O194&lt;=0,0,(O194-P194)/O194)))</f>
        <v>23765.751910275601</v>
      </c>
      <c r="O195" s="10">
        <f>((O194-N195+MAX(0,-(N155-C195-D195)))*(1+B195))*(1-'P-Parametri'!$B$32)</f>
        <v>91790.726723315369</v>
      </c>
      <c r="P195" s="10">
        <f>IF(O194&lt;=0,P194,P194*(1-N195/O194))+MAX(0,-(N155-C195-D195))</f>
        <v>24837.491087404374</v>
      </c>
      <c r="Q195" s="10">
        <f>MAX(0,(Q155-C195-D195))/(1-'P-Parametri'!$B$31*MAX(0,IF(R194&lt;=0,0,(R194-S194)/R194)))</f>
        <v>23765.751910275601</v>
      </c>
      <c r="R195" s="10">
        <f>((R194-Q195+MAX(0,-(Q155-C195-D195)))*(1+B195))*(1-'P-Parametri'!$B$32)</f>
        <v>91790.726723315369</v>
      </c>
      <c r="S195" s="10">
        <f>IF(R194&lt;=0,S194,S194*(1-Q195/R194))+MAX(0,-(Q155-C195-D195))</f>
        <v>24837.491087404374</v>
      </c>
      <c r="T195" s="10">
        <f>MAX(0,(T155-C195-D195))/(1-'P-Parametri'!$B$31*MAX(0,IF(U194&lt;=0,0,(U194-V194)/U194)))</f>
        <v>23765.751910275601</v>
      </c>
      <c r="U195" s="10">
        <f>((U194-T195+MAX(0,-(T155-C195-D195)))*(1+B195))*(1-'P-Parametri'!$B$32)</f>
        <v>91790.726723315369</v>
      </c>
      <c r="V195" s="10">
        <f>IF(U194&lt;=0,V194,V194*(1-T195/U194))+MAX(0,-(T155-C195-D195))</f>
        <v>24837.491087404374</v>
      </c>
    </row>
    <row r="196" spans="1:22">
      <c r="A196" s="9">
        <f t="shared" si="3"/>
        <v>39</v>
      </c>
      <c r="B196" s="12">
        <f>IF($A196='P-Parametri'!$B$47,'P-Parametri'!$B$34,IF($A196='P-Parametri'!$B$48,'P-Parametri'!$C$34,'P-Parametri'!$B$52))</f>
        <v>0.03</v>
      </c>
      <c r="C196" s="10">
        <f>IF($A196&lt;='1-Input'!$B$26,0,IF($A196='1-Input'!$B$26+1,('1-Input'!$B$23+'7-Rientro'!$D$11)*'1-Input'!$B$27,'1-Input'!$B$23+'7-Rientro'!$D$11))</f>
        <v>16644.306381049166</v>
      </c>
      <c r="D196" s="10">
        <f>IF(AND($A196&gt;=1,$A196&lt;1+'1-Input'!$B$12),'7-Rientro'!$C$11,0)</f>
        <v>0</v>
      </c>
      <c r="E196" s="10">
        <f>MAX(0,(E155-C196-D196))/(1-'P-Parametri'!$B$31*MAX(0,IF(F195&lt;=0,0,(F195-G195)/F195)))</f>
        <v>11668.611450235352</v>
      </c>
      <c r="F196" s="10">
        <f>((F195-E196+MAX(0,-(E155-C196-D196)))*(1+B196))*(1-'P-Parametri'!$B$32)</f>
        <v>869183.49738958653</v>
      </c>
      <c r="G196" s="10">
        <f>IF(F195&lt;=0,G195,G195*(1-E196/F195))+MAX(0,-(E155-C196-D196))</f>
        <v>228798.20981928156</v>
      </c>
      <c r="H196" s="10">
        <f>MAX(0,(H155-C196-D196))/(1-'P-Parametri'!$B$31*MAX(0,IF(I195&lt;=0,0,(I195-J195)/I195)))</f>
        <v>17036.642802985098</v>
      </c>
      <c r="I196" s="10">
        <f>((I195-H196+MAX(0,-(H155-C196-D196)))*(1+B196))*(1-'P-Parametri'!$B$32)</f>
        <v>516173.69167596288</v>
      </c>
      <c r="J196" s="10">
        <f>IF(I195&lt;=0,J195,J195*(1-H196/I195))+MAX(0,-(H155-C196-D196))</f>
        <v>135874.20488994327</v>
      </c>
      <c r="K196" s="10">
        <f>MAX(0,(K155-C196-D196))/(1-'P-Parametri'!$B$31*MAX(0,IF(L195&lt;=0,0,(L195-M195)/L195)))</f>
        <v>23823.400144825628</v>
      </c>
      <c r="L196" s="10">
        <f>((L195-K196+MAX(0,-(K155-C196-D196)))*(1+B196))*(1-'P-Parametri'!$B$32)</f>
        <v>69866.333683093952</v>
      </c>
      <c r="M196" s="10">
        <f>IF(L195&lt;=0,M195,M195*(1-K196/L195))+MAX(0,-(K155-C196-D196))</f>
        <v>18391.159198646747</v>
      </c>
      <c r="N196" s="10">
        <f>MAX(0,(N155-C196-D196))/(1-'P-Parametri'!$B$31*MAX(0,IF(O195&lt;=0,0,(O195-P195)/O195)))</f>
        <v>23823.400144825649</v>
      </c>
      <c r="O196" s="10">
        <f>((O195-N196+MAX(0,-(N155-C196-D196)))*(1+B196))*(1-'P-Parametri'!$B$32)</f>
        <v>69866.333683092729</v>
      </c>
      <c r="P196" s="10">
        <f>IF(O195&lt;=0,P195,P195*(1-N196/O195))+MAX(0,-(N155-C196-D196))</f>
        <v>18391.159198646415</v>
      </c>
      <c r="Q196" s="10">
        <f>MAX(0,(Q155-C196-D196))/(1-'P-Parametri'!$B$31*MAX(0,IF(R195&lt;=0,0,(R195-S195)/R195)))</f>
        <v>23823.400144825649</v>
      </c>
      <c r="R196" s="10">
        <f>((R195-Q196+MAX(0,-(Q155-C196-D196)))*(1+B196))*(1-'P-Parametri'!$B$32)</f>
        <v>69866.333683092729</v>
      </c>
      <c r="S196" s="10">
        <f>IF(R195&lt;=0,S195,S195*(1-Q196/R195))+MAX(0,-(Q155-C196-D196))</f>
        <v>18391.159198646415</v>
      </c>
      <c r="T196" s="10">
        <f>MAX(0,(T155-C196-D196))/(1-'P-Parametri'!$B$31*MAX(0,IF(U195&lt;=0,0,(U195-V195)/U195)))</f>
        <v>23823.400144825649</v>
      </c>
      <c r="U196" s="10">
        <f>((U195-T196+MAX(0,-(T155-C196-D196)))*(1+B196))*(1-'P-Parametri'!$B$32)</f>
        <v>69866.333683092729</v>
      </c>
      <c r="V196" s="10">
        <f>IF(U195&lt;=0,V195,V195*(1-T196/U195))+MAX(0,-(T155-C196-D196))</f>
        <v>18391.159198646415</v>
      </c>
    </row>
    <row r="197" spans="1:22">
      <c r="A197" s="9">
        <f t="shared" si="3"/>
        <v>40</v>
      </c>
      <c r="B197" s="12">
        <f>IF($A197='P-Parametri'!$B$47,'P-Parametri'!$B$34,IF($A197='P-Parametri'!$B$48,'P-Parametri'!$C$34,'P-Parametri'!$B$52))</f>
        <v>0.03</v>
      </c>
      <c r="C197" s="10">
        <f>IF($A197&lt;='1-Input'!$B$26,0,IF($A197='1-Input'!$B$26+1,('1-Input'!$B$23+'7-Rientro'!$D$11)*'1-Input'!$B$27,'1-Input'!$B$23+'7-Rientro'!$D$11))</f>
        <v>16644.306381049166</v>
      </c>
      <c r="D197" s="10">
        <f>IF(AND($A197&gt;=1,$A197&lt;1+'1-Input'!$B$12),'7-Rientro'!$C$11,0)</f>
        <v>0</v>
      </c>
      <c r="E197" s="10">
        <f>MAX(0,(E155-C197-D197))/(1-'P-Parametri'!$B$31*MAX(0,IF(F196&lt;=0,0,(F196-G196)/F196)))</f>
        <v>11696.21162959257</v>
      </c>
      <c r="F197" s="10">
        <f>((F196-E197+MAX(0,-(E155-C197-D197)))*(1+B197))*(1-'P-Parametri'!$B$32)</f>
        <v>881445.48052412819</v>
      </c>
      <c r="G197" s="10">
        <f>IF(F196&lt;=0,G196,G196*(1-E197/F196))+MAX(0,-(E155-C197-D197))</f>
        <v>225719.37515369567</v>
      </c>
      <c r="H197" s="10">
        <f>MAX(0,(H155-C197-D197))/(1-'P-Parametri'!$B$31*MAX(0,IF(I196&lt;=0,0,(I196-J196)/I196)))</f>
        <v>17076.940176756831</v>
      </c>
      <c r="I197" s="10">
        <f>((I196-H197+MAX(0,-(H155-C197-D197)))*(1+B197))*(1-'P-Parametri'!$B$32)</f>
        <v>513041.51473609393</v>
      </c>
      <c r="J197" s="10">
        <f>IF(I196&lt;=0,J196,J196*(1-H197/I196))+MAX(0,-(H155-C197-D197))</f>
        <v>131378.9822432095</v>
      </c>
      <c r="K197" s="10">
        <f>MAX(0,(K155-C197-D197))/(1-'P-Parametri'!$B$31*MAX(0,IF(L196&lt;=0,0,(L196-M196)/L196)))</f>
        <v>23879.750475771194</v>
      </c>
      <c r="L197" s="10">
        <f>((L196-K197+MAX(0,-(K155-C197-D197)))*(1+B197))*(1-'P-Parametri'!$B$32)</f>
        <v>47271.448342135358</v>
      </c>
      <c r="M197" s="10">
        <f>IF(L196&lt;=0,M196,M196*(1-K197/L196))+MAX(0,-(K155-C197-D197))</f>
        <v>12105.209021041548</v>
      </c>
      <c r="N197" s="10">
        <f>MAX(0,(N155-C197-D197))/(1-'P-Parametri'!$B$31*MAX(0,IF(O196&lt;=0,0,(O196-P196)/O196)))</f>
        <v>23879.750475771212</v>
      </c>
      <c r="O197" s="10">
        <f>((O196-N197+MAX(0,-(N155-C197-D197)))*(1+B197))*(1-'P-Parametri'!$B$32)</f>
        <v>47271.448342134077</v>
      </c>
      <c r="P197" s="10">
        <f>IF(O196&lt;=0,P196,P196*(1-N197/O196))+MAX(0,-(N155-C197-D197))</f>
        <v>12105.209021041215</v>
      </c>
      <c r="Q197" s="10">
        <f>MAX(0,(Q155-C197-D197))/(1-'P-Parametri'!$B$31*MAX(0,IF(R196&lt;=0,0,(R196-S196)/R196)))</f>
        <v>23879.750475771212</v>
      </c>
      <c r="R197" s="10">
        <f>((R196-Q197+MAX(0,-(Q155-C197-D197)))*(1+B197))*(1-'P-Parametri'!$B$32)</f>
        <v>47271.448342134077</v>
      </c>
      <c r="S197" s="10">
        <f>IF(R196&lt;=0,S196,S196*(1-Q197/R196))+MAX(0,-(Q155-C197-D197))</f>
        <v>12105.209021041215</v>
      </c>
      <c r="T197" s="10">
        <f>MAX(0,(T155-C197-D197))/(1-'P-Parametri'!$B$31*MAX(0,IF(U196&lt;=0,0,(U196-V196)/U196)))</f>
        <v>23879.750475771212</v>
      </c>
      <c r="U197" s="10">
        <f>((U196-T197+MAX(0,-(T155-C197-D197)))*(1+B197))*(1-'P-Parametri'!$B$32)</f>
        <v>47271.448342134077</v>
      </c>
      <c r="V197" s="10">
        <f>IF(U196&lt;=0,V196,V196*(1-T197/U196))+MAX(0,-(T155-C197-D197))</f>
        <v>12105.209021041215</v>
      </c>
    </row>
    <row r="198" spans="1:22">
      <c r="A198" s="9">
        <f t="shared" si="3"/>
        <v>41</v>
      </c>
      <c r="B198" s="12">
        <f>IF($A198='P-Parametri'!$B$47,'P-Parametri'!$B$34,IF($A198='P-Parametri'!$B$48,'P-Parametri'!$C$34,'P-Parametri'!$B$52))</f>
        <v>0.03</v>
      </c>
      <c r="C198" s="10">
        <f>IF($A198&lt;='1-Input'!$B$26,0,IF($A198='1-Input'!$B$26+1,('1-Input'!$B$23+'7-Rientro'!$D$11)*'1-Input'!$B$27,'1-Input'!$B$23+'7-Rientro'!$D$11))</f>
        <v>16644.306381049166</v>
      </c>
      <c r="D198" s="10">
        <f>IF(AND($A198&gt;=1,$A198&lt;1+'1-Input'!$B$12),'7-Rientro'!$C$11,0)</f>
        <v>0</v>
      </c>
      <c r="E198" s="10">
        <f>MAX(0,(E155-C198-D198))/(1-'P-Parametri'!$B$31*MAX(0,IF(F197&lt;=0,0,(F197-G197)/F197)))</f>
        <v>11723.18720142725</v>
      </c>
      <c r="F198" s="10">
        <f>((F197-E198+MAX(0,-(E155-C198-D198)))*(1+B198))*(1-'P-Parametri'!$B$32)</f>
        <v>894022.33419813716</v>
      </c>
      <c r="G198" s="10">
        <f>IF(F197&lt;=0,G197,G197*(1-E198/F197))+MAX(0,-(E155-C198-D198))</f>
        <v>222717.31711563925</v>
      </c>
      <c r="H198" s="10">
        <f>MAX(0,(H155-C198-D198))/(1-'P-Parametri'!$B$31*MAX(0,IF(I197&lt;=0,0,(I197-J197)/I197)))</f>
        <v>17116.325598382504</v>
      </c>
      <c r="I198" s="10">
        <f>((I197-H198+MAX(0,-(H155-C198-D198)))*(1+B198))*(1-'P-Parametri'!$B$32)</f>
        <v>509781.33892221906</v>
      </c>
      <c r="J198" s="10">
        <f>IF(I197&lt;=0,J197,J197*(1-H198/I197))+MAX(0,-(H155-C198-D198))</f>
        <v>126995.85656571803</v>
      </c>
      <c r="K198" s="10">
        <f>MAX(0,(K155-C198-D198))/(1-'P-Parametri'!$B$31*MAX(0,IF(L197&lt;=0,0,(L197-M197)/L197)))</f>
        <v>23934.825567155793</v>
      </c>
      <c r="L198" s="10">
        <f>((L197-K198+MAX(0,-(K155-C198-D198)))*(1+B198))*(1-'P-Parametri'!$B$32)</f>
        <v>23988.648015312494</v>
      </c>
      <c r="M198" s="10">
        <f>IF(L197&lt;=0,M197,M197*(1-K198/L197))+MAX(0,-(K155-C198-D198))</f>
        <v>5976.0110266078927</v>
      </c>
      <c r="N198" s="10">
        <f>MAX(0,(N155-C198-D198))/(1-'P-Parametri'!$B$31*MAX(0,IF(O197&lt;=0,0,(O197-P197)/O197)))</f>
        <v>23934.825567155811</v>
      </c>
      <c r="O198" s="10">
        <f>((O197-N198+MAX(0,-(N155-C198-D198)))*(1+B198))*(1-'P-Parametri'!$B$32)</f>
        <v>23988.648015311159</v>
      </c>
      <c r="P198" s="10">
        <f>IF(O197&lt;=0,P197,P197*(1-N198/O197))+MAX(0,-(N155-C198-D198))</f>
        <v>5976.0110266075581</v>
      </c>
      <c r="Q198" s="10">
        <f>MAX(0,(Q155-C198-D198))/(1-'P-Parametri'!$B$31*MAX(0,IF(R197&lt;=0,0,(R197-S197)/R197)))</f>
        <v>23934.825567155811</v>
      </c>
      <c r="R198" s="10">
        <f>((R197-Q198+MAX(0,-(Q155-C198-D198)))*(1+B198))*(1-'P-Parametri'!$B$32)</f>
        <v>23988.648015311159</v>
      </c>
      <c r="S198" s="10">
        <f>IF(R197&lt;=0,S197,S197*(1-Q198/R197))+MAX(0,-(Q155-C198-D198))</f>
        <v>5976.0110266075581</v>
      </c>
      <c r="T198" s="10">
        <f>MAX(0,(T155-C198-D198))/(1-'P-Parametri'!$B$31*MAX(0,IF(U197&lt;=0,0,(U197-V197)/U197)))</f>
        <v>23934.825567155811</v>
      </c>
      <c r="U198" s="10">
        <f>((U197-T198+MAX(0,-(T155-C198-D198)))*(1+B198))*(1-'P-Parametri'!$B$32)</f>
        <v>23988.648015311159</v>
      </c>
      <c r="V198" s="10">
        <f>IF(U197&lt;=0,V197,V197*(1-T198/U197))+MAX(0,-(T155-C198-D198))</f>
        <v>5976.0110266075581</v>
      </c>
    </row>
    <row r="199" spans="1:22">
      <c r="A199" s="9">
        <f t="shared" si="3"/>
        <v>42</v>
      </c>
      <c r="B199" s="12">
        <f>IF($A199='P-Parametri'!$B$47,'P-Parametri'!$B$34,IF($A199='P-Parametri'!$B$48,'P-Parametri'!$C$34,'P-Parametri'!$B$52))</f>
        <v>0.03</v>
      </c>
      <c r="C199" s="10">
        <f>IF($A199&lt;='1-Input'!$B$26,0,IF($A199='1-Input'!$B$26+1,('1-Input'!$B$23+'7-Rientro'!$D$11)*'1-Input'!$B$27,'1-Input'!$B$23+'7-Rientro'!$D$11))</f>
        <v>16644.306381049166</v>
      </c>
      <c r="D199" s="10">
        <f>IF(AND($A199&gt;=1,$A199&lt;1+'1-Input'!$B$12),'7-Rientro'!$C$11,0)</f>
        <v>0</v>
      </c>
      <c r="E199" s="10">
        <f>MAX(0,(E155-C199-D199))/(1-'P-Parametri'!$B$31*MAX(0,IF(F198&lt;=0,0,(F198-G198)/F198)))</f>
        <v>11749.549233337255</v>
      </c>
      <c r="F199" s="10">
        <f>((F198-E199+MAX(0,-(E155-C199-D199)))*(1+B199))*(1-'P-Parametri'!$B$32)</f>
        <v>906923.48657671642</v>
      </c>
      <c r="G199" s="10">
        <f>IF(F198&lt;=0,G198,G198*(1-E199/F198))+MAX(0,-(E155-C199-D199))</f>
        <v>219790.28947609593</v>
      </c>
      <c r="H199" s="10">
        <f>MAX(0,(H155-C199-D199))/(1-'P-Parametri'!$B$31*MAX(0,IF(I198&lt;=0,0,(I198-J198)/I198)))</f>
        <v>17154.81522700088</v>
      </c>
      <c r="I199" s="10">
        <f>((I198-H199+MAX(0,-(H155-C199-D199)))*(1+B199))*(1-'P-Parametri'!$B$32)</f>
        <v>506390.50876726263</v>
      </c>
      <c r="J199" s="10">
        <f>IF(I198&lt;=0,J198,J198*(1-H199/I198))+MAX(0,-(H155-C199-D199))</f>
        <v>122722.27829275579</v>
      </c>
      <c r="K199" s="10">
        <f>MAX(0,(K155-C199-D199))/(1-'P-Parametri'!$B$31*MAX(0,IF(L198&lt;=0,0,(L198-M198)/L198)))</f>
        <v>23988.648015310926</v>
      </c>
      <c r="L199" s="10">
        <f>((L198-K199+MAX(0,-(K155-C199-D199)))*(1+B199))*(1-'P-Parametri'!$B$32)</f>
        <v>1.6117779159685597E-9</v>
      </c>
      <c r="M199" s="10">
        <f>IF(L198&lt;=0,M198,M198*(1-K199/L198))+MAX(0,-(K155-C199-D199))</f>
        <v>3.907841266883648E-10</v>
      </c>
      <c r="N199" s="10">
        <f>MAX(0,(N155-C199-D199))/(1-'P-Parametri'!$B$31*MAX(0,IF(O198&lt;=0,0,(O198-P198)/O198)))</f>
        <v>23988.648015310944</v>
      </c>
      <c r="O199" s="10">
        <f>((O198-N199+MAX(0,-(N155-C199-D199)))*(1+B199))*(1-'P-Parametri'!$B$32)</f>
        <v>2.2063781216274947E-10</v>
      </c>
      <c r="P199" s="10">
        <f>IF(O198&lt;=0,P198,P198*(1-N199/O198))+MAX(0,-(N155-C199-D199))</f>
        <v>5.3741110800943595E-11</v>
      </c>
      <c r="Q199" s="10">
        <f>MAX(0,(Q155-C199-D199))/(1-'P-Parametri'!$B$31*MAX(0,IF(R198&lt;=0,0,(R198-S198)/R198)))</f>
        <v>23988.648015310944</v>
      </c>
      <c r="R199" s="10">
        <f>((R198-Q199+MAX(0,-(Q155-C199-D199)))*(1+B199))*(1-'P-Parametri'!$B$32)</f>
        <v>2.2063781216274947E-10</v>
      </c>
      <c r="S199" s="10">
        <f>IF(R198&lt;=0,S198,S198*(1-Q199/R198))+MAX(0,-(Q155-C199-D199))</f>
        <v>5.3741110800943595E-11</v>
      </c>
      <c r="T199" s="10">
        <f>MAX(0,(T155-C199-D199))/(1-'P-Parametri'!$B$31*MAX(0,IF(U198&lt;=0,0,(U198-V198)/U198)))</f>
        <v>23988.648015310944</v>
      </c>
      <c r="U199" s="10">
        <f>((U198-T199+MAX(0,-(T155-C199-D199)))*(1+B199))*(1-'P-Parametri'!$B$32)</f>
        <v>2.2063781216274947E-10</v>
      </c>
      <c r="V199" s="10">
        <f>IF(U198&lt;=0,V198,V198*(1-T199/U198))+MAX(0,-(T155-C199-D199))</f>
        <v>5.3741110800943595E-11</v>
      </c>
    </row>
    <row r="200" spans="1:22">
      <c r="A200" s="4" t="s">
        <v>410</v>
      </c>
      <c r="E200" s="10">
        <f>F199</f>
        <v>906923.48657671642</v>
      </c>
      <c r="H200" s="10">
        <f>I199</f>
        <v>506390.50876726263</v>
      </c>
      <c r="K200" s="10">
        <f>L199</f>
        <v>1.6117779159685597E-9</v>
      </c>
      <c r="N200" s="10">
        <f>O199</f>
        <v>2.2063781216274947E-10</v>
      </c>
      <c r="Q200" s="10">
        <f>R199</f>
        <v>2.2063781216274947E-10</v>
      </c>
      <c r="T200" s="10">
        <f>U199</f>
        <v>2.2063781216274947E-10</v>
      </c>
    </row>
    <row r="201" spans="1:22">
      <c r="A201" s="5" t="s">
        <v>411</v>
      </c>
      <c r="B201" s="10">
        <f>IFERROR(T155-T200*(T155-Q155)/(T200-Q200),T155)</f>
        <v>35949.668779297215</v>
      </c>
    </row>
    <row r="204" spans="1:22">
      <c r="A204" s="2" t="s">
        <v>480</v>
      </c>
    </row>
    <row r="205" spans="1:22">
      <c r="A205" s="4" t="s">
        <v>268</v>
      </c>
      <c r="E205" s="19">
        <f>'1-Input'!$B$10*0.9</f>
        <v>26100</v>
      </c>
      <c r="H205" s="19">
        <f>'1-Input'!$B$10*1.05</f>
        <v>30450</v>
      </c>
      <c r="K205" s="10">
        <f>IFERROR(H205-H250*(H205-E205)/(H250-E250),H205)</f>
        <v>36384.899540613056</v>
      </c>
      <c r="N205" s="10">
        <f>IFERROR(K205-K250*(K205-H205)/(K250-H250),K205)</f>
        <v>36384.899540613078</v>
      </c>
      <c r="Q205" s="10">
        <f>IFERROR(N205-N250*(N205-K205)/(N250-K250),N205)</f>
        <v>36384.899540613078</v>
      </c>
      <c r="T205" s="10">
        <f>IFERROR(Q205-Q250*(Q205-N205)/(Q250-N250),Q205)</f>
        <v>36384.899540613078</v>
      </c>
    </row>
    <row r="206" spans="1:22">
      <c r="A206" s="15" t="s">
        <v>176</v>
      </c>
      <c r="B206" s="15" t="s">
        <v>177</v>
      </c>
      <c r="C206" s="15" t="s">
        <v>178</v>
      </c>
      <c r="D206" s="15" t="s">
        <v>179</v>
      </c>
      <c r="E206" s="15" t="s">
        <v>180</v>
      </c>
      <c r="F206" s="15" t="s">
        <v>181</v>
      </c>
      <c r="G206" s="15" t="s">
        <v>182</v>
      </c>
      <c r="H206" s="15" t="s">
        <v>180</v>
      </c>
      <c r="I206" s="15" t="s">
        <v>181</v>
      </c>
      <c r="J206" s="15" t="s">
        <v>182</v>
      </c>
      <c r="K206" s="15" t="s">
        <v>180</v>
      </c>
      <c r="L206" s="15" t="s">
        <v>181</v>
      </c>
      <c r="M206" s="15" t="s">
        <v>182</v>
      </c>
      <c r="N206" s="15" t="s">
        <v>180</v>
      </c>
      <c r="O206" s="15" t="s">
        <v>181</v>
      </c>
      <c r="P206" s="15" t="s">
        <v>182</v>
      </c>
      <c r="Q206" s="15" t="s">
        <v>180</v>
      </c>
      <c r="R206" s="15" t="s">
        <v>181</v>
      </c>
      <c r="S206" s="15" t="s">
        <v>182</v>
      </c>
      <c r="T206" s="15" t="s">
        <v>180</v>
      </c>
      <c r="U206" s="15" t="s">
        <v>181</v>
      </c>
      <c r="V206" s="15" t="s">
        <v>182</v>
      </c>
    </row>
    <row r="207" spans="1:22">
      <c r="A207" s="9">
        <f>0</f>
        <v>0</v>
      </c>
      <c r="E207" s="10">
        <f>0</f>
        <v>0</v>
      </c>
      <c r="F207" s="10">
        <f>'1-Input'!$B$8</f>
        <v>760000</v>
      </c>
      <c r="G207" s="10">
        <f>'1-Input'!$B$9</f>
        <v>586000</v>
      </c>
      <c r="H207" s="10">
        <f>0</f>
        <v>0</v>
      </c>
      <c r="I207" s="10">
        <f>'1-Input'!$B$8</f>
        <v>760000</v>
      </c>
      <c r="J207" s="10">
        <f>'1-Input'!$B$9</f>
        <v>586000</v>
      </c>
      <c r="K207" s="10">
        <f>0</f>
        <v>0</v>
      </c>
      <c r="L207" s="10">
        <f>'1-Input'!$B$8</f>
        <v>760000</v>
      </c>
      <c r="M207" s="10">
        <f>'1-Input'!$B$9</f>
        <v>586000</v>
      </c>
      <c r="N207" s="10">
        <f>0</f>
        <v>0</v>
      </c>
      <c r="O207" s="10">
        <f>'1-Input'!$B$8</f>
        <v>760000</v>
      </c>
      <c r="P207" s="10">
        <f>'1-Input'!$B$9</f>
        <v>586000</v>
      </c>
      <c r="Q207" s="10">
        <f>0</f>
        <v>0</v>
      </c>
      <c r="R207" s="10">
        <f>'1-Input'!$B$8</f>
        <v>760000</v>
      </c>
      <c r="S207" s="10">
        <f>'1-Input'!$B$9</f>
        <v>586000</v>
      </c>
      <c r="T207" s="10">
        <f>0</f>
        <v>0</v>
      </c>
      <c r="U207" s="10">
        <f>'1-Input'!$B$8</f>
        <v>760000</v>
      </c>
      <c r="V207" s="10">
        <f>'1-Input'!$B$9</f>
        <v>586000</v>
      </c>
    </row>
    <row r="208" spans="1:22">
      <c r="A208" s="9">
        <f t="shared" ref="A208:A249" si="4">A207+1</f>
        <v>1</v>
      </c>
      <c r="B208" s="12">
        <f>IF($A208='P-Parametri'!$B$47,'P-Parametri'!$B$34,IF($A208='P-Parametri'!$B$48,'P-Parametri'!$C$34,'P-Parametri'!$B$52))</f>
        <v>0.03</v>
      </c>
      <c r="C208" s="10">
        <f>IF($A208&lt;='1-Input'!$B$26,0,IF($A208='1-Input'!$B$26+1,('1-Input'!$B$23+'7-Rientro'!$D$12)*'1-Input'!$B$27,'1-Input'!$B$23+'7-Rientro'!$D$12))</f>
        <v>0</v>
      </c>
      <c r="D208" s="10">
        <f>IF(AND($A208&gt;=1,$A208&lt;1+'1-Input'!$B$12),'7-Rientro'!$C$12,0)</f>
        <v>16020.755938461542</v>
      </c>
      <c r="E208" s="10">
        <f>MAX(0,(E205-C208-D208))/(1-'P-Parametri'!$B$31*MAX(0,IF(F207&lt;=0,0,(F207-G207)/F207)))</f>
        <v>10717.199461034792</v>
      </c>
      <c r="F208" s="10">
        <f>((F207-E208+MAX(0,-(E205-C208-D208)))*(1+B208))*(1-'P-Parametri'!$B$32)</f>
        <v>770217.76198602386</v>
      </c>
      <c r="G208" s="10">
        <f>IF(F207&lt;=0,G207,G207*(1-E208/F207))+MAX(0,-(E205-C208-D208))</f>
        <v>577736.47515241266</v>
      </c>
      <c r="H208" s="10">
        <f>MAX(0,(H205-C208-D208))/(1-'P-Parametri'!$B$31*MAX(0,IF(I207&lt;=0,0,(I207-J207)/I207)))</f>
        <v>15342.528242723751</v>
      </c>
      <c r="I208" s="10">
        <f>((I207-H208+MAX(0,-(H205-C208-D208)))*(1+B208))*(1-'P-Parametri'!$B$32)</f>
        <v>765463.20151817449</v>
      </c>
      <c r="J208" s="10">
        <f>IF(I207&lt;=0,J207,J207*(1-H208/I207))+MAX(0,-(H205-C208-D208))</f>
        <v>574170.10322337353</v>
      </c>
      <c r="K208" s="10">
        <f>MAX(0,(K205-C208-D208))/(1-'P-Parametri'!$B$31*MAX(0,IF(L207&lt;=0,0,(L207-M207)/L207)))</f>
        <v>21653.071153443325</v>
      </c>
      <c r="L208" s="10">
        <f>((L207-K208+MAX(0,-(K205-C208-D208)))*(1+B208))*(1-'P-Parametri'!$B$32)</f>
        <v>758976.34203852946</v>
      </c>
      <c r="M208" s="10">
        <f>IF(L207&lt;=0,M207,M207*(1-K208/L207))+MAX(0,-(K205-C208-D208))</f>
        <v>569304.34250537131</v>
      </c>
      <c r="N208" s="10">
        <f>MAX(0,(N205-C208-D208))/(1-'P-Parametri'!$B$31*MAX(0,IF(O207&lt;=0,0,(O207-P207)/O207)))</f>
        <v>21653.071153443347</v>
      </c>
      <c r="O208" s="10">
        <f>((O207-N208+MAX(0,-(N205-C208-D208)))*(1+B208))*(1-'P-Parametri'!$B$32)</f>
        <v>758976.34203852946</v>
      </c>
      <c r="P208" s="10">
        <f>IF(O207&lt;=0,P207,P207*(1-N208/O207))+MAX(0,-(N205-C208-D208))</f>
        <v>569304.34250537131</v>
      </c>
      <c r="Q208" s="10">
        <f>MAX(0,(Q205-C208-D208))/(1-'P-Parametri'!$B$31*MAX(0,IF(R207&lt;=0,0,(R207-S207)/R207)))</f>
        <v>21653.071153443347</v>
      </c>
      <c r="R208" s="10">
        <f>((R207-Q208+MAX(0,-(Q205-C208-D208)))*(1+B208))*(1-'P-Parametri'!$B$32)</f>
        <v>758976.34203852946</v>
      </c>
      <c r="S208" s="10">
        <f>IF(R207&lt;=0,S207,S207*(1-Q208/R207))+MAX(0,-(Q205-C208-D208))</f>
        <v>569304.34250537131</v>
      </c>
      <c r="T208" s="10">
        <f>MAX(0,(T205-C208-D208))/(1-'P-Parametri'!$B$31*MAX(0,IF(U207&lt;=0,0,(U207-V207)/U207)))</f>
        <v>21653.071153443347</v>
      </c>
      <c r="U208" s="10">
        <f>((U207-T208+MAX(0,-(T205-C208-D208)))*(1+B208))*(1-'P-Parametri'!$B$32)</f>
        <v>758976.34203852946</v>
      </c>
      <c r="V208" s="10">
        <f>IF(U207&lt;=0,V207,V207*(1-T208/U207))+MAX(0,-(T205-C208-D208))</f>
        <v>569304.34250537131</v>
      </c>
    </row>
    <row r="209" spans="1:22">
      <c r="A209" s="9">
        <f t="shared" si="4"/>
        <v>2</v>
      </c>
      <c r="B209" s="12">
        <f>IF($A209='P-Parametri'!$B$47,'P-Parametri'!$B$34,IF($A209='P-Parametri'!$B$48,'P-Parametri'!$C$34,'P-Parametri'!$B$52))</f>
        <v>0.03</v>
      </c>
      <c r="C209" s="10">
        <f>IF($A209&lt;='1-Input'!$B$26,0,IF($A209='1-Input'!$B$26+1,('1-Input'!$B$23+'7-Rientro'!$D$12)*'1-Input'!$B$27,'1-Input'!$B$23+'7-Rientro'!$D$12))</f>
        <v>0</v>
      </c>
      <c r="D209" s="10">
        <f>IF(AND($A209&gt;=1,$A209&lt;1+'1-Input'!$B$12),'7-Rientro'!$C$12,0)</f>
        <v>16020.755938461542</v>
      </c>
      <c r="E209" s="10">
        <f>MAX(0,(E205-C209-D209))/(1-'P-Parametri'!$B$31*MAX(0,IF(F208&lt;=0,0,(F208-G208)/F208)))</f>
        <v>10779.655471655578</v>
      </c>
      <c r="F209" s="10">
        <f>((F208-E209+MAX(0,-(E205-C209-D209)))*(1+B209))*(1-'P-Parametri'!$B$32)</f>
        <v>780656.80721037986</v>
      </c>
      <c r="G209" s="10">
        <f>IF(F208&lt;=0,G208,G208*(1-E209/F208))+MAX(0,-(E205-C209-D209))</f>
        <v>569650.70971966907</v>
      </c>
      <c r="H209" s="10">
        <f>MAX(0,(H205-C209-D209))/(1-'P-Parametri'!$B$31*MAX(0,IF(I208&lt;=0,0,(I208-J208)/I208)))</f>
        <v>15431.9390174659</v>
      </c>
      <c r="I209" s="10">
        <f>((I208-H209+MAX(0,-(H205-C209-D209)))*(1+B209))*(1-'P-Parametri'!$B$32)</f>
        <v>770987.13597497833</v>
      </c>
      <c r="J209" s="10">
        <f>IF(I208&lt;=0,J208,J208*(1-H209/I208))+MAX(0,-(H205-C209-D209))</f>
        <v>562594.68326716707</v>
      </c>
      <c r="K209" s="10">
        <f>MAX(0,(K205-C209-D209))/(1-'P-Parametri'!$B$31*MAX(0,IF(L208&lt;=0,0,(L208-M208)/L208)))</f>
        <v>21779.257518346672</v>
      </c>
      <c r="L209" s="10">
        <f>((L208-K209+MAX(0,-(K205-C209-D209)))*(1+B209))*(1-'P-Parametri'!$B$32)</f>
        <v>757794.37106167676</v>
      </c>
      <c r="M209" s="10">
        <f>IF(L208&lt;=0,M208,M208*(1-K209/L208))+MAX(0,-(K205-C209-D209))</f>
        <v>552967.83081854449</v>
      </c>
      <c r="N209" s="10">
        <f>MAX(0,(N205-C209-D209))/(1-'P-Parametri'!$B$31*MAX(0,IF(O208&lt;=0,0,(O208-P208)/O208)))</f>
        <v>21779.257518346694</v>
      </c>
      <c r="O209" s="10">
        <f>((O208-N209+MAX(0,-(N205-C209-D209)))*(1+B209))*(1-'P-Parametri'!$B$32)</f>
        <v>757794.37106167676</v>
      </c>
      <c r="P209" s="10">
        <f>IF(O208&lt;=0,P208,P208*(1-N209/O208))+MAX(0,-(N205-C209-D209))</f>
        <v>552967.83081854449</v>
      </c>
      <c r="Q209" s="10">
        <f>MAX(0,(Q205-C209-D209))/(1-'P-Parametri'!$B$31*MAX(0,IF(R208&lt;=0,0,(R208-S208)/R208)))</f>
        <v>21779.257518346694</v>
      </c>
      <c r="R209" s="10">
        <f>((R208-Q209+MAX(0,-(Q205-C209-D209)))*(1+B209))*(1-'P-Parametri'!$B$32)</f>
        <v>757794.37106167676</v>
      </c>
      <c r="S209" s="10">
        <f>IF(R208&lt;=0,S208,S208*(1-Q209/R208))+MAX(0,-(Q205-C209-D209))</f>
        <v>552967.83081854449</v>
      </c>
      <c r="T209" s="10">
        <f>MAX(0,(T205-C209-D209))/(1-'P-Parametri'!$B$31*MAX(0,IF(U208&lt;=0,0,(U208-V208)/U208)))</f>
        <v>21779.257518346694</v>
      </c>
      <c r="U209" s="10">
        <f>((U208-T209+MAX(0,-(T205-C209-D209)))*(1+B209))*(1-'P-Parametri'!$B$32)</f>
        <v>757794.37106167676</v>
      </c>
      <c r="V209" s="10">
        <f>IF(U208&lt;=0,V208,V208*(1-T209/U208))+MAX(0,-(T205-C209-D209))</f>
        <v>552967.83081854449</v>
      </c>
    </row>
    <row r="210" spans="1:22">
      <c r="A210" s="9">
        <f t="shared" si="4"/>
        <v>3</v>
      </c>
      <c r="B210" s="12">
        <f>IF($A210='P-Parametri'!$B$47,'P-Parametri'!$B$34,IF($A210='P-Parametri'!$B$48,'P-Parametri'!$C$34,'P-Parametri'!$B$52))</f>
        <v>0.03</v>
      </c>
      <c r="C210" s="10">
        <f>IF($A210&lt;='1-Input'!$B$26,0,IF($A210='1-Input'!$B$26+1,('1-Input'!$B$23+'7-Rientro'!$D$12)*'1-Input'!$B$27,'1-Input'!$B$23+'7-Rientro'!$D$12))</f>
        <v>0</v>
      </c>
      <c r="D210" s="10">
        <f>IF(AND($A210&gt;=1,$A210&lt;1+'1-Input'!$B$12),'7-Rientro'!$C$12,0)</f>
        <v>16020.755938461542</v>
      </c>
      <c r="E210" s="10">
        <f>MAX(0,(E205-C210-D210))/(1-'P-Parametri'!$B$31*MAX(0,IF(F209&lt;=0,0,(F209-G209)/F209)))</f>
        <v>10841.116407435165</v>
      </c>
      <c r="F210" s="10">
        <f>((F209-E210+MAX(0,-(E205-C210-D210)))*(1+B210))*(1-'P-Parametri'!$B$32)</f>
        <v>791324.34120397898</v>
      </c>
      <c r="G210" s="10">
        <f>IF(F209&lt;=0,G209,G209*(1-E210/F209))+MAX(0,-(E205-C210-D210))</f>
        <v>561739.87156568281</v>
      </c>
      <c r="H210" s="10">
        <f>MAX(0,(H205-C210-D210))/(1-'P-Parametri'!$B$31*MAX(0,IF(I209&lt;=0,0,(I209-J209)/I209)))</f>
        <v>15519.9252629819</v>
      </c>
      <c r="I210" s="10">
        <f>((I209-H210+MAX(0,-(H205-C210-D210)))*(1+B210))*(1-'P-Parametri'!$B$32)</f>
        <v>776574.96457928966</v>
      </c>
      <c r="J210" s="10">
        <f>IF(I209&lt;=0,J209,J209*(1-H210/I209))+MAX(0,-(H205-C210-D210))</f>
        <v>551269.68570204452</v>
      </c>
      <c r="K210" s="10">
        <f>MAX(0,(K205-C210-D210))/(1-'P-Parametri'!$B$31*MAX(0,IF(L209&lt;=0,0,(L209-M209)/L209)))</f>
        <v>21903.433430200432</v>
      </c>
      <c r="L210" s="10">
        <f>((L209-K210+MAX(0,-(K205-C210-D210)))*(1+B210))*(1-'P-Parametri'!$B$32)</f>
        <v>756451.73042889975</v>
      </c>
      <c r="M210" s="10">
        <f>IF(L209&lt;=0,M209,M209*(1-K210/L209))+MAX(0,-(K205-C210-D210))</f>
        <v>536984.74288083985</v>
      </c>
      <c r="N210" s="10">
        <f>MAX(0,(N205-C210-D210))/(1-'P-Parametri'!$B$31*MAX(0,IF(O209&lt;=0,0,(O209-P209)/O209)))</f>
        <v>21903.433430200457</v>
      </c>
      <c r="O210" s="10">
        <f>((O209-N210+MAX(0,-(N205-C210-D210)))*(1+B210))*(1-'P-Parametri'!$B$32)</f>
        <v>756451.73042889975</v>
      </c>
      <c r="P210" s="10">
        <f>IF(O209&lt;=0,P209,P209*(1-N210/O209))+MAX(0,-(N205-C210-D210))</f>
        <v>536984.74288083985</v>
      </c>
      <c r="Q210" s="10">
        <f>MAX(0,(Q205-C210-D210))/(1-'P-Parametri'!$B$31*MAX(0,IF(R209&lt;=0,0,(R209-S209)/R209)))</f>
        <v>21903.433430200457</v>
      </c>
      <c r="R210" s="10">
        <f>((R209-Q210+MAX(0,-(Q205-C210-D210)))*(1+B210))*(1-'P-Parametri'!$B$32)</f>
        <v>756451.73042889975</v>
      </c>
      <c r="S210" s="10">
        <f>IF(R209&lt;=0,S209,S209*(1-Q210/R209))+MAX(0,-(Q205-C210-D210))</f>
        <v>536984.74288083985</v>
      </c>
      <c r="T210" s="10">
        <f>MAX(0,(T205-C210-D210))/(1-'P-Parametri'!$B$31*MAX(0,IF(U209&lt;=0,0,(U209-V209)/U209)))</f>
        <v>21903.433430200457</v>
      </c>
      <c r="U210" s="10">
        <f>((U209-T210+MAX(0,-(T205-C210-D210)))*(1+B210))*(1-'P-Parametri'!$B$32)</f>
        <v>756451.73042889975</v>
      </c>
      <c r="V210" s="10">
        <f>IF(U209&lt;=0,V209,V209*(1-T210/U209))+MAX(0,-(T205-C210-D210))</f>
        <v>536984.74288083985</v>
      </c>
    </row>
    <row r="211" spans="1:22">
      <c r="A211" s="9">
        <f t="shared" si="4"/>
        <v>4</v>
      </c>
      <c r="B211" s="12">
        <f>IF($A211='P-Parametri'!$B$47,'P-Parametri'!$B$34,IF($A211='P-Parametri'!$B$48,'P-Parametri'!$C$34,'P-Parametri'!$B$52))</f>
        <v>0.03</v>
      </c>
      <c r="C211" s="10">
        <f>IF($A211&lt;='1-Input'!$B$26,0,IF($A211='1-Input'!$B$26+1,('1-Input'!$B$23+'7-Rientro'!$D$12)*'1-Input'!$B$27,'1-Input'!$B$23+'7-Rientro'!$D$12))</f>
        <v>0</v>
      </c>
      <c r="D211" s="10">
        <f>IF(AND($A211&gt;=1,$A211&lt;1+'1-Input'!$B$12),'7-Rientro'!$C$12,0)</f>
        <v>16020.755938461542</v>
      </c>
      <c r="E211" s="10">
        <f>MAX(0,(E205-C211-D211))/(1-'P-Parametri'!$B$31*MAX(0,IF(F210&lt;=0,0,(F210-G210)/F210)))</f>
        <v>10901.583082837347</v>
      </c>
      <c r="F211" s="10">
        <f>((F210-E211+MAX(0,-(E205-C211-D211)))*(1+B211))*(1-'P-Parametri'!$B$32)</f>
        <v>802227.76998304622</v>
      </c>
      <c r="G211" s="10">
        <f>IF(F210&lt;=0,G210,G210*(1-E211/F210))+MAX(0,-(E205-C211-D211))</f>
        <v>554001.13087245659</v>
      </c>
      <c r="H211" s="10">
        <f>MAX(0,(H205-C211-D211))/(1-'P-Parametri'!$B$31*MAX(0,IF(I210&lt;=0,0,(I210-J210)/I210)))</f>
        <v>15606.488145241816</v>
      </c>
      <c r="I211" s="10">
        <f>((I210-H211+MAX(0,-(H205-C211-D211)))*(1+B211))*(1-'P-Parametri'!$B$32)</f>
        <v>782229.93566561514</v>
      </c>
      <c r="J211" s="10">
        <f>IF(I210&lt;=0,J210,J210*(1-H211/I210))+MAX(0,-(H205-C211-D211))</f>
        <v>540191.05941720027</v>
      </c>
      <c r="K211" s="10">
        <f>MAX(0,(K205-C211-D211))/(1-'P-Parametri'!$B$31*MAX(0,IF(L210&lt;=0,0,(L210-M210)/L210)))</f>
        <v>22025.600534550398</v>
      </c>
      <c r="L211" s="10">
        <f>((L210-K211+MAX(0,-(K205-C211-D211)))*(1+B211))*(1-'P-Parametri'!$B$32)</f>
        <v>754945.99596359755</v>
      </c>
      <c r="M211" s="10">
        <f>IF(L210&lt;=0,M210,M210*(1-K211/L210))+MAX(0,-(K205-C211-D211))</f>
        <v>521349.36131705437</v>
      </c>
      <c r="N211" s="10">
        <f>MAX(0,(N205-C211-D211))/(1-'P-Parametri'!$B$31*MAX(0,IF(O210&lt;=0,0,(O210-P210)/O210)))</f>
        <v>22025.60053455042</v>
      </c>
      <c r="O211" s="10">
        <f>((O210-N211+MAX(0,-(N205-C211-D211)))*(1+B211))*(1-'P-Parametri'!$B$32)</f>
        <v>754945.99596359755</v>
      </c>
      <c r="P211" s="10">
        <f>IF(O210&lt;=0,P210,P210*(1-N211/O210))+MAX(0,-(N205-C211-D211))</f>
        <v>521349.36131705437</v>
      </c>
      <c r="Q211" s="10">
        <f>MAX(0,(Q205-C211-D211))/(1-'P-Parametri'!$B$31*MAX(0,IF(R210&lt;=0,0,(R210-S210)/R210)))</f>
        <v>22025.60053455042</v>
      </c>
      <c r="R211" s="10">
        <f>((R210-Q211+MAX(0,-(Q205-C211-D211)))*(1+B211))*(1-'P-Parametri'!$B$32)</f>
        <v>754945.99596359755</v>
      </c>
      <c r="S211" s="10">
        <f>IF(R210&lt;=0,S210,S210*(1-Q211/R210))+MAX(0,-(Q205-C211-D211))</f>
        <v>521349.36131705437</v>
      </c>
      <c r="T211" s="10">
        <f>MAX(0,(T205-C211-D211))/(1-'P-Parametri'!$B$31*MAX(0,IF(U210&lt;=0,0,(U210-V210)/U210)))</f>
        <v>22025.60053455042</v>
      </c>
      <c r="U211" s="10">
        <f>((U210-T211+MAX(0,-(T205-C211-D211)))*(1+B211))*(1-'P-Parametri'!$B$32)</f>
        <v>754945.99596359755</v>
      </c>
      <c r="V211" s="10">
        <f>IF(U210&lt;=0,V210,V210*(1-T211/U210))+MAX(0,-(T205-C211-D211))</f>
        <v>521349.36131705437</v>
      </c>
    </row>
    <row r="212" spans="1:22">
      <c r="A212" s="9">
        <f t="shared" si="4"/>
        <v>5</v>
      </c>
      <c r="B212" s="12">
        <f>IF($A212='P-Parametri'!$B$47,'P-Parametri'!$B$34,IF($A212='P-Parametri'!$B$48,'P-Parametri'!$C$34,'P-Parametri'!$B$52))</f>
        <v>0.03</v>
      </c>
      <c r="C212" s="10">
        <f>IF($A212&lt;='1-Input'!$B$26,0,IF($A212='1-Input'!$B$26+1,('1-Input'!$B$23+'7-Rientro'!$D$12)*'1-Input'!$B$27,'1-Input'!$B$23+'7-Rientro'!$D$12))</f>
        <v>0</v>
      </c>
      <c r="D212" s="10">
        <f>IF(AND($A212&gt;=1,$A212&lt;1+'1-Input'!$B$12),'7-Rientro'!$C$12,0)</f>
        <v>16020.755938461542</v>
      </c>
      <c r="E212" s="10">
        <f>MAX(0,(E205-C212-D212))/(1-'P-Parametri'!$B$31*MAX(0,IF(F211&lt;=0,0,(F211-G211)/F211)))</f>
        <v>10961.057028860811</v>
      </c>
      <c r="F212" s="10">
        <f>((F211-E212+MAX(0,-(E205-C212-D212)))*(1+B212))*(1-'P-Parametri'!$B$32)</f>
        <v>813374.70491412538</v>
      </c>
      <c r="G212" s="10">
        <f>IF(F211&lt;=0,G211,G211*(1-E212/F211))+MAX(0,-(E205-C212-D212))</f>
        <v>546431.66217945097</v>
      </c>
      <c r="H212" s="10">
        <f>MAX(0,(H205-C212-D212))/(1-'P-Parametri'!$B$31*MAX(0,IF(I211&lt;=0,0,(I211-J211)/I211)))</f>
        <v>15691.62985599272</v>
      </c>
      <c r="I212" s="10">
        <f>((I211-H212+MAX(0,-(H205-C212-D212)))*(1+B212))*(1-'P-Parametri'!$B$32)</f>
        <v>787955.38607394334</v>
      </c>
      <c r="J212" s="10">
        <f>IF(I211&lt;=0,J211,J211*(1-H212/I211))+MAX(0,-(H205-C212-D212))</f>
        <v>529354.75953987776</v>
      </c>
      <c r="K212" s="10">
        <f>MAX(0,(K205-C212-D212))/(1-'P-Parametri'!$B$31*MAX(0,IF(L211&lt;=0,0,(L211-M211)/L211)))</f>
        <v>22145.761924632214</v>
      </c>
      <c r="L212" s="10">
        <f>((L211-K212+MAX(0,-(K205-C212-D212)))*(1+B212))*(1-'P-Parametri'!$B$32)</f>
        <v>753274.67257801397</v>
      </c>
      <c r="M212" s="10">
        <f>IF(L211&lt;=0,M211,M211*(1-K212/L211))+MAX(0,-(K205-C212-D212))</f>
        <v>506055.97755580948</v>
      </c>
      <c r="N212" s="10">
        <f>MAX(0,(N205-C212-D212))/(1-'P-Parametri'!$B$31*MAX(0,IF(O211&lt;=0,0,(O211-P211)/O211)))</f>
        <v>22145.761924632239</v>
      </c>
      <c r="O212" s="10">
        <f>((O211-N212+MAX(0,-(N205-C212-D212)))*(1+B212))*(1-'P-Parametri'!$B$32)</f>
        <v>753274.67257801397</v>
      </c>
      <c r="P212" s="10">
        <f>IF(O211&lt;=0,P211,P211*(1-N212/O211))+MAX(0,-(N205-C212-D212))</f>
        <v>506055.97755580943</v>
      </c>
      <c r="Q212" s="10">
        <f>MAX(0,(Q205-C212-D212))/(1-'P-Parametri'!$B$31*MAX(0,IF(R211&lt;=0,0,(R211-S211)/R211)))</f>
        <v>22145.761924632239</v>
      </c>
      <c r="R212" s="10">
        <f>((R211-Q212+MAX(0,-(Q205-C212-D212)))*(1+B212))*(1-'P-Parametri'!$B$32)</f>
        <v>753274.67257801397</v>
      </c>
      <c r="S212" s="10">
        <f>IF(R211&lt;=0,S211,S211*(1-Q212/R211))+MAX(0,-(Q205-C212-D212))</f>
        <v>506055.97755580943</v>
      </c>
      <c r="T212" s="10">
        <f>MAX(0,(T205-C212-D212))/(1-'P-Parametri'!$B$31*MAX(0,IF(U211&lt;=0,0,(U211-V211)/U211)))</f>
        <v>22145.761924632239</v>
      </c>
      <c r="U212" s="10">
        <f>((U211-T212+MAX(0,-(T205-C212-D212)))*(1+B212))*(1-'P-Parametri'!$B$32)</f>
        <v>753274.67257801397</v>
      </c>
      <c r="V212" s="10">
        <f>IF(U211&lt;=0,V211,V211*(1-T212/U211))+MAX(0,-(T205-C212-D212))</f>
        <v>506055.97755580943</v>
      </c>
    </row>
    <row r="213" spans="1:22">
      <c r="A213" s="9">
        <f t="shared" si="4"/>
        <v>6</v>
      </c>
      <c r="B213" s="12">
        <f>IF($A213='P-Parametri'!$B$47,'P-Parametri'!$B$34,IF($A213='P-Parametri'!$B$48,'P-Parametri'!$C$34,'P-Parametri'!$B$52))</f>
        <v>0.03</v>
      </c>
      <c r="C213" s="10">
        <f>IF($A213&lt;='1-Input'!$B$26,0,IF($A213='1-Input'!$B$26+1,('1-Input'!$B$23+'7-Rientro'!$D$12)*'1-Input'!$B$27,'1-Input'!$B$23+'7-Rientro'!$D$12))</f>
        <v>0</v>
      </c>
      <c r="D213" s="10">
        <f>IF(AND($A213&gt;=1,$A213&lt;1+'1-Input'!$B$12),'7-Rientro'!$C$12,0)</f>
        <v>0</v>
      </c>
      <c r="E213" s="10">
        <f>MAX(0,(E205-C213-D213))/(1-'P-Parametri'!$B$31*MAX(0,IF(F212&lt;=0,0,(F212-G212)/F212)))</f>
        <v>28534.878653477866</v>
      </c>
      <c r="F213" s="10">
        <f>((F212-E213+MAX(0,-(E205-C213-D213)))*(1+B213))*(1-'P-Parametri'!$B$32)</f>
        <v>806768.25100636994</v>
      </c>
      <c r="G213" s="10">
        <f>IF(F212&lt;=0,G212,G212*(1-E213/F212))+MAX(0,-(E205-C213-D213))</f>
        <v>527261.70142396493</v>
      </c>
      <c r="H213" s="10">
        <f>MAX(0,(H205-C213-D213))/(1-'P-Parametri'!$B$31*MAX(0,IF(I212&lt;=0,0,(I212-J212)/I212)))</f>
        <v>33290.691762390845</v>
      </c>
      <c r="I213" s="10">
        <f>((I212-H213+MAX(0,-(H205-C213-D213)))*(1+B213))*(1-'P-Parametri'!$B$32)</f>
        <v>775750.02587061713</v>
      </c>
      <c r="J213" s="10">
        <f>IF(I212&lt;=0,J212,J212*(1-H213/I212))+MAX(0,-(H205-C213-D213))</f>
        <v>506989.80532514403</v>
      </c>
      <c r="K213" s="10">
        <f>MAX(0,(K205-C213-D213))/(1-'P-Parametri'!$B$31*MAX(0,IF(L212&lt;=0,0,(L212-M212)/L212)))</f>
        <v>39779.260276259629</v>
      </c>
      <c r="L213" s="10">
        <f>((L212-K213+MAX(0,-(K205-C213-D213)))*(1+B213))*(1-'P-Parametri'!$B$32)</f>
        <v>733430.47412146535</v>
      </c>
      <c r="M213" s="10">
        <f>IF(L212&lt;=0,M212,M212*(1-K213/L212))+MAX(0,-(K205-C213-D213))</f>
        <v>479331.95087819052</v>
      </c>
      <c r="N213" s="10">
        <f>MAX(0,(N205-C213-D213))/(1-'P-Parametri'!$B$31*MAX(0,IF(O212&lt;=0,0,(O212-P212)/O212)))</f>
        <v>39779.260276259651</v>
      </c>
      <c r="O213" s="10">
        <f>((O212-N213+MAX(0,-(N205-C213-D213)))*(1+B213))*(1-'P-Parametri'!$B$32)</f>
        <v>733430.47412146535</v>
      </c>
      <c r="P213" s="10">
        <f>IF(O212&lt;=0,P212,P212*(1-N213/O212))+MAX(0,-(N205-C213-D213))</f>
        <v>479331.95087819046</v>
      </c>
      <c r="Q213" s="10">
        <f>MAX(0,(Q205-C213-D213))/(1-'P-Parametri'!$B$31*MAX(0,IF(R212&lt;=0,0,(R212-S212)/R212)))</f>
        <v>39779.260276259651</v>
      </c>
      <c r="R213" s="10">
        <f>((R212-Q213+MAX(0,-(Q205-C213-D213)))*(1+B213))*(1-'P-Parametri'!$B$32)</f>
        <v>733430.47412146535</v>
      </c>
      <c r="S213" s="10">
        <f>IF(R212&lt;=0,S212,S212*(1-Q213/R212))+MAX(0,-(Q205-C213-D213))</f>
        <v>479331.95087819046</v>
      </c>
      <c r="T213" s="10">
        <f>MAX(0,(T205-C213-D213))/(1-'P-Parametri'!$B$31*MAX(0,IF(U212&lt;=0,0,(U212-V212)/U212)))</f>
        <v>39779.260276259651</v>
      </c>
      <c r="U213" s="10">
        <f>((U212-T213+MAX(0,-(T205-C213-D213)))*(1+B213))*(1-'P-Parametri'!$B$32)</f>
        <v>733430.47412146535</v>
      </c>
      <c r="V213" s="10">
        <f>IF(U212&lt;=0,V212,V212*(1-T213/U212))+MAX(0,-(T205-C213-D213))</f>
        <v>479331.95087819046</v>
      </c>
    </row>
    <row r="214" spans="1:22">
      <c r="A214" s="9">
        <f t="shared" si="4"/>
        <v>7</v>
      </c>
      <c r="B214" s="12">
        <f>IF($A214='P-Parametri'!$B$47,'P-Parametri'!$B$34,IF($A214='P-Parametri'!$B$48,'P-Parametri'!$C$34,'P-Parametri'!$B$52))</f>
        <v>0.03</v>
      </c>
      <c r="C214" s="10">
        <f>IF($A214&lt;='1-Input'!$B$26,0,IF($A214='1-Input'!$B$26+1,('1-Input'!$B$23+'7-Rientro'!$D$12)*'1-Input'!$B$27,'1-Input'!$B$23+'7-Rientro'!$D$12))</f>
        <v>0</v>
      </c>
      <c r="D214" s="10">
        <f>IF(AND($A214&gt;=1,$A214&lt;1+'1-Input'!$B$12),'7-Rientro'!$C$12,0)</f>
        <v>0</v>
      </c>
      <c r="E214" s="10">
        <f>MAX(0,(E205-C214-D214))/(1-'P-Parametri'!$B$31*MAX(0,IF(F213&lt;=0,0,(F213-G213)/F213)))</f>
        <v>28683.762926466195</v>
      </c>
      <c r="F214" s="10">
        <f>((F213-E214+MAX(0,-(E205-C214-D214)))*(1+B214))*(1-'P-Parametri'!$B$32)</f>
        <v>799824.16867685621</v>
      </c>
      <c r="G214" s="10">
        <f>IF(F213&lt;=0,G213,G213*(1-E214/F213))+MAX(0,-(E205-C214-D214))</f>
        <v>508515.48821467638</v>
      </c>
      <c r="H214" s="10">
        <f>MAX(0,(H205-C214-D214))/(1-'P-Parametri'!$B$31*MAX(0,IF(I213&lt;=0,0,(I213-J213)/I213)))</f>
        <v>33464.390080877231</v>
      </c>
      <c r="I214" s="10">
        <f>((I213-H214+MAX(0,-(H205-C214-D214)))*(1+B214))*(1-'P-Parametri'!$B$32)</f>
        <v>763025.09645370522</v>
      </c>
      <c r="J214" s="10">
        <f>IF(I213&lt;=0,J213,J213*(1-H214/I213))+MAX(0,-(H205-C214-D214))</f>
        <v>485119.22324764077</v>
      </c>
      <c r="K214" s="10">
        <f>MAX(0,(K205-C214-D214))/(1-'P-Parametri'!$B$31*MAX(0,IF(L213&lt;=0,0,(L213-M213)/L213)))</f>
        <v>39986.813506752245</v>
      </c>
      <c r="L214" s="10">
        <f>((L213-K214+MAX(0,-(K205-C214-D214)))*(1+B214))*(1-'P-Parametri'!$B$32)</f>
        <v>712818.47649228817</v>
      </c>
      <c r="M214" s="10">
        <f>IF(L213&lt;=0,M213,M213*(1-K214/L213))+MAX(0,-(K205-C214-D214))</f>
        <v>453198.65262581978</v>
      </c>
      <c r="N214" s="10">
        <f>MAX(0,(N205-C214-D214))/(1-'P-Parametri'!$B$31*MAX(0,IF(O213&lt;=0,0,(O213-P213)/O213)))</f>
        <v>39986.813506752274</v>
      </c>
      <c r="O214" s="10">
        <f>((O213-N214+MAX(0,-(N205-C214-D214)))*(1+B214))*(1-'P-Parametri'!$B$32)</f>
        <v>712818.47649228817</v>
      </c>
      <c r="P214" s="10">
        <f>IF(O213&lt;=0,P213,P213*(1-N214/O213))+MAX(0,-(N205-C214-D214))</f>
        <v>453198.65262581973</v>
      </c>
      <c r="Q214" s="10">
        <f>MAX(0,(Q205-C214-D214))/(1-'P-Parametri'!$B$31*MAX(0,IF(R213&lt;=0,0,(R213-S213)/R213)))</f>
        <v>39986.813506752274</v>
      </c>
      <c r="R214" s="10">
        <f>((R213-Q214+MAX(0,-(Q205-C214-D214)))*(1+B214))*(1-'P-Parametri'!$B$32)</f>
        <v>712818.47649228817</v>
      </c>
      <c r="S214" s="10">
        <f>IF(R213&lt;=0,S213,S213*(1-Q214/R213))+MAX(0,-(Q205-C214-D214))</f>
        <v>453198.65262581973</v>
      </c>
      <c r="T214" s="10">
        <f>MAX(0,(T205-C214-D214))/(1-'P-Parametri'!$B$31*MAX(0,IF(U213&lt;=0,0,(U213-V213)/U213)))</f>
        <v>39986.813506752274</v>
      </c>
      <c r="U214" s="10">
        <f>((U213-T214+MAX(0,-(T205-C214-D214)))*(1+B214))*(1-'P-Parametri'!$B$32)</f>
        <v>712818.47649228817</v>
      </c>
      <c r="V214" s="10">
        <f>IF(U213&lt;=0,V213,V213*(1-T214/U213))+MAX(0,-(T205-C214-D214))</f>
        <v>453198.65262581973</v>
      </c>
    </row>
    <row r="215" spans="1:22">
      <c r="A215" s="9">
        <f t="shared" si="4"/>
        <v>8</v>
      </c>
      <c r="B215" s="12">
        <f>IF($A215='P-Parametri'!$B$47,'P-Parametri'!$B$34,IF($A215='P-Parametri'!$B$48,'P-Parametri'!$C$34,'P-Parametri'!$B$52))</f>
        <v>0.03</v>
      </c>
      <c r="C215" s="10">
        <f>IF($A215&lt;='1-Input'!$B$26,0,IF($A215='1-Input'!$B$26+1,('1-Input'!$B$23+'7-Rientro'!$D$12)*'1-Input'!$B$27,'1-Input'!$B$23+'7-Rientro'!$D$12))</f>
        <v>0</v>
      </c>
      <c r="D215" s="10">
        <f>IF(AND($A215&gt;=1,$A215&lt;1+'1-Input'!$B$12),'7-Rientro'!$C$12,0)</f>
        <v>0</v>
      </c>
      <c r="E215" s="10">
        <f>MAX(0,(E205-C215-D215))/(1-'P-Parametri'!$B$31*MAX(0,IF(F214&lt;=0,0,(F214-G214)/F214)))</f>
        <v>28830.098920193403</v>
      </c>
      <c r="F215" s="10">
        <f>((F214-E215+MAX(0,-(E205-C215-D215)))*(1+B215))*(1-'P-Parametri'!$B$32)</f>
        <v>792535.64406566403</v>
      </c>
      <c r="G215" s="10">
        <f>IF(F214&lt;=0,G214,G214*(1-E215/F214))+MAX(0,-(E205-C215-D215))</f>
        <v>490185.76975676528</v>
      </c>
      <c r="H215" s="10">
        <f>MAX(0,(H205-C215-D215))/(1-'P-Parametri'!$B$31*MAX(0,IF(I214&lt;=0,0,(I214-J214)/I214)))</f>
        <v>33635.115406892306</v>
      </c>
      <c r="I215" s="10">
        <f>((I214-H215+MAX(0,-(H205-C215-D215)))*(1+B215))*(1-'P-Parametri'!$B$32)</f>
        <v>749769.13711726083</v>
      </c>
      <c r="J215" s="10">
        <f>IF(I214&lt;=0,J214,J214*(1-H215/I214))+MAX(0,-(H205-C215-D215))</f>
        <v>463734.55171341117</v>
      </c>
      <c r="K215" s="10">
        <f>MAX(0,(K205-C215-D215))/(1-'P-Parametri'!$B$31*MAX(0,IF(L214&lt;=0,0,(L214-M214)/L214)))</f>
        <v>40190.814289546892</v>
      </c>
      <c r="L215" s="10">
        <f>((L214-K215+MAX(0,-(K205-C215-D215)))*(1+B215))*(1-'P-Parametri'!$B$32)</f>
        <v>691420.87908468593</v>
      </c>
      <c r="M215" s="10">
        <f>IF(L214&lt;=0,M214,M214*(1-K215/L214))+MAX(0,-(K205-C215-D215))</f>
        <v>427645.97198601841</v>
      </c>
      <c r="N215" s="10">
        <f>MAX(0,(N205-C215-D215))/(1-'P-Parametri'!$B$31*MAX(0,IF(O214&lt;=0,0,(O214-P214)/O214)))</f>
        <v>40190.814289546914</v>
      </c>
      <c r="O215" s="10">
        <f>((O214-N215+MAX(0,-(N205-C215-D215)))*(1+B215))*(1-'P-Parametri'!$B$32)</f>
        <v>691420.87908468593</v>
      </c>
      <c r="P215" s="10">
        <f>IF(O214&lt;=0,P214,P214*(1-N215/O214))+MAX(0,-(N205-C215-D215))</f>
        <v>427645.97198601835</v>
      </c>
      <c r="Q215" s="10">
        <f>MAX(0,(Q205-C215-D215))/(1-'P-Parametri'!$B$31*MAX(0,IF(R214&lt;=0,0,(R214-S214)/R214)))</f>
        <v>40190.814289546914</v>
      </c>
      <c r="R215" s="10">
        <f>((R214-Q215+MAX(0,-(Q205-C215-D215)))*(1+B215))*(1-'P-Parametri'!$B$32)</f>
        <v>691420.87908468593</v>
      </c>
      <c r="S215" s="10">
        <f>IF(R214&lt;=0,S214,S214*(1-Q215/R214))+MAX(0,-(Q205-C215-D215))</f>
        <v>427645.97198601835</v>
      </c>
      <c r="T215" s="10">
        <f>MAX(0,(T205-C215-D215))/(1-'P-Parametri'!$B$31*MAX(0,IF(U214&lt;=0,0,(U214-V214)/U214)))</f>
        <v>40190.814289546914</v>
      </c>
      <c r="U215" s="10">
        <f>((U214-T215+MAX(0,-(T205-C215-D215)))*(1+B215))*(1-'P-Parametri'!$B$32)</f>
        <v>691420.87908468593</v>
      </c>
      <c r="V215" s="10">
        <f>IF(U214&lt;=0,V214,V214*(1-T215/U214))+MAX(0,-(T205-C215-D215))</f>
        <v>427645.97198601835</v>
      </c>
    </row>
    <row r="216" spans="1:22">
      <c r="A216" s="9">
        <f t="shared" si="4"/>
        <v>9</v>
      </c>
      <c r="B216" s="12">
        <f>IF($A216='P-Parametri'!$B$47,'P-Parametri'!$B$34,IF($A216='P-Parametri'!$B$48,'P-Parametri'!$C$34,'P-Parametri'!$B$52))</f>
        <v>0.03</v>
      </c>
      <c r="C216" s="10">
        <f>IF($A216&lt;='1-Input'!$B$26,0,IF($A216='1-Input'!$B$26+1,('1-Input'!$B$23+'7-Rientro'!$D$12)*'1-Input'!$B$27,'1-Input'!$B$23+'7-Rientro'!$D$12))</f>
        <v>0</v>
      </c>
      <c r="D216" s="10">
        <f>IF(AND($A216&gt;=1,$A216&lt;1+'1-Input'!$B$12),'7-Rientro'!$C$12,0)</f>
        <v>0</v>
      </c>
      <c r="E216" s="10">
        <f>MAX(0,(E205-C216-D216))/(1-'P-Parametri'!$B$31*MAX(0,IF(F215&lt;=0,0,(F215-G215)/F215)))</f>
        <v>28973.897364654371</v>
      </c>
      <c r="F216" s="10">
        <f>((F215-E216+MAX(0,-(E205-C216-D216)))*(1+B216))*(1-'P-Parametri'!$B$32)</f>
        <v>784895.66190383595</v>
      </c>
      <c r="G216" s="10">
        <f>IF(F215&lt;=0,G215,G215*(1-E216/F215))+MAX(0,-(E205-C216-D216))</f>
        <v>472265.32379462774</v>
      </c>
      <c r="H216" s="10">
        <f>MAX(0,(H205-C216-D216))/(1-'P-Parametri'!$B$31*MAX(0,IF(I215&lt;=0,0,(I215-J215)/I215)))</f>
        <v>33802.880258763427</v>
      </c>
      <c r="I216" s="10">
        <f>((I215-H216+MAX(0,-(H205-C216-D216)))*(1+B216))*(1-'P-Parametri'!$B$32)</f>
        <v>735970.35407512379</v>
      </c>
      <c r="J216" s="10">
        <f>IF(I215&lt;=0,J215,J215*(1-H216/I215))+MAX(0,-(H205-C216-D216))</f>
        <v>442827.364757584</v>
      </c>
      <c r="K216" s="10">
        <f>MAX(0,(K205-C216-D216))/(1-'P-Parametri'!$B$31*MAX(0,IF(L215&lt;=0,0,(L215-M215)/L215)))</f>
        <v>40391.277582872899</v>
      </c>
      <c r="L216" s="10">
        <f>((L215-K216+MAX(0,-(K205-C216-D216)))*(1+B216))*(1-'P-Parametri'!$B$32)</f>
        <v>669219.36856777372</v>
      </c>
      <c r="M216" s="10">
        <f>IF(L215&lt;=0,M215,M215*(1-K216/L215))+MAX(0,-(K205-C216-D216))</f>
        <v>402663.84071952954</v>
      </c>
      <c r="N216" s="10">
        <f>MAX(0,(N205-C216-D216))/(1-'P-Parametri'!$B$31*MAX(0,IF(O215&lt;=0,0,(O215-P215)/O215)))</f>
        <v>40391.277582872928</v>
      </c>
      <c r="O216" s="10">
        <f>((O215-N216+MAX(0,-(N205-C216-D216)))*(1+B216))*(1-'P-Parametri'!$B$32)</f>
        <v>669219.36856777372</v>
      </c>
      <c r="P216" s="10">
        <f>IF(O215&lt;=0,P215,P215*(1-N216/O215))+MAX(0,-(N205-C216-D216))</f>
        <v>402663.84071952949</v>
      </c>
      <c r="Q216" s="10">
        <f>MAX(0,(Q205-C216-D216))/(1-'P-Parametri'!$B$31*MAX(0,IF(R215&lt;=0,0,(R215-S215)/R215)))</f>
        <v>40391.277582872928</v>
      </c>
      <c r="R216" s="10">
        <f>((R215-Q216+MAX(0,-(Q205-C216-D216)))*(1+B216))*(1-'P-Parametri'!$B$32)</f>
        <v>669219.36856777372</v>
      </c>
      <c r="S216" s="10">
        <f>IF(R215&lt;=0,S215,S215*(1-Q216/R215))+MAX(0,-(Q205-C216-D216))</f>
        <v>402663.84071952949</v>
      </c>
      <c r="T216" s="10">
        <f>MAX(0,(T205-C216-D216))/(1-'P-Parametri'!$B$31*MAX(0,IF(U215&lt;=0,0,(U215-V215)/U215)))</f>
        <v>40391.277582872928</v>
      </c>
      <c r="U216" s="10">
        <f>((U215-T216+MAX(0,-(T205-C216-D216)))*(1+B216))*(1-'P-Parametri'!$B$32)</f>
        <v>669219.36856777372</v>
      </c>
      <c r="V216" s="10">
        <f>IF(U215&lt;=0,V215,V215*(1-T216/U215))+MAX(0,-(T205-C216-D216))</f>
        <v>402663.84071952949</v>
      </c>
    </row>
    <row r="217" spans="1:22">
      <c r="A217" s="9">
        <f t="shared" si="4"/>
        <v>10</v>
      </c>
      <c r="B217" s="12">
        <f>IF($A217='P-Parametri'!$B$47,'P-Parametri'!$B$34,IF($A217='P-Parametri'!$B$48,'P-Parametri'!$C$34,'P-Parametri'!$B$52))</f>
        <v>0.03</v>
      </c>
      <c r="C217" s="10">
        <f>IF($A217&lt;='1-Input'!$B$26,0,IF($A217='1-Input'!$B$26+1,('1-Input'!$B$23+'7-Rientro'!$D$12)*'1-Input'!$B$27,'1-Input'!$B$23+'7-Rientro'!$D$12))</f>
        <v>0</v>
      </c>
      <c r="D217" s="10">
        <f>IF(AND($A217&gt;=1,$A217&lt;1+'1-Input'!$B$12),'7-Rientro'!$C$12,0)</f>
        <v>0</v>
      </c>
      <c r="E217" s="10">
        <f>MAX(0,(E205-C217-D217))/(1-'P-Parametri'!$B$31*MAX(0,IF(F216&lt;=0,0,(F216-G216)/F216)))</f>
        <v>29115.170514220004</v>
      </c>
      <c r="F217" s="10">
        <f>((F216-E217+MAX(0,-(E205-C217-D217)))*(1+B217))*(1-'P-Parametri'!$B$32)</f>
        <v>776896.9983190418</v>
      </c>
      <c r="G217" s="10">
        <f>IF(F216&lt;=0,G216,G216*(1-E217/F216))+MAX(0,-(E205-C217-D217))</f>
        <v>454746.96295048465</v>
      </c>
      <c r="H217" s="10">
        <f>MAX(0,(H205-C217-D217))/(1-'P-Parametri'!$B$31*MAX(0,IF(I216&lt;=0,0,(I216-J216)/I216)))</f>
        <v>33967.698933256666</v>
      </c>
      <c r="I217" s="10">
        <f>((I216-H217+MAX(0,-(H205-C217-D217)))*(1+B217))*(1-'P-Parametri'!$B$32)</f>
        <v>721616.60932653083</v>
      </c>
      <c r="J217" s="10">
        <f>IF(I216&lt;=0,J216,J216*(1-H217/I216))+MAX(0,-(H205-C217-D217))</f>
        <v>422389.27710608375</v>
      </c>
      <c r="K217" s="10">
        <f>MAX(0,(K205-C217-D217))/(1-'P-Parametri'!$B$31*MAX(0,IF(L216&lt;=0,0,(L216-M216)/L216)))</f>
        <v>40588.220470027365</v>
      </c>
      <c r="L217" s="10">
        <f>((L216-K217+MAX(0,-(K205-C217-D217)))*(1+B217))*(1-'P-Parametri'!$B$32)</f>
        <v>646195.10237559734</v>
      </c>
      <c r="M217" s="10">
        <f>IF(L216&lt;=0,M216,M216*(1-K217/L216))+MAX(0,-(K205-C217-D217))</f>
        <v>378242.23920878803</v>
      </c>
      <c r="N217" s="10">
        <f>MAX(0,(N205-C217-D217))/(1-'P-Parametri'!$B$31*MAX(0,IF(O216&lt;=0,0,(O216-P216)/O216)))</f>
        <v>40588.220470027394</v>
      </c>
      <c r="O217" s="10">
        <f>((O216-N217+MAX(0,-(N205-C217-D217)))*(1+B217))*(1-'P-Parametri'!$B$32)</f>
        <v>646195.10237559734</v>
      </c>
      <c r="P217" s="10">
        <f>IF(O216&lt;=0,P216,P216*(1-N217/O216))+MAX(0,-(N205-C217-D217))</f>
        <v>378242.23920878791</v>
      </c>
      <c r="Q217" s="10">
        <f>MAX(0,(Q205-C217-D217))/(1-'P-Parametri'!$B$31*MAX(0,IF(R216&lt;=0,0,(R216-S216)/R216)))</f>
        <v>40588.220470027394</v>
      </c>
      <c r="R217" s="10">
        <f>((R216-Q217+MAX(0,-(Q205-C217-D217)))*(1+B217))*(1-'P-Parametri'!$B$32)</f>
        <v>646195.10237559734</v>
      </c>
      <c r="S217" s="10">
        <f>IF(R216&lt;=0,S216,S216*(1-Q217/R216))+MAX(0,-(Q205-C217-D217))</f>
        <v>378242.23920878791</v>
      </c>
      <c r="T217" s="10">
        <f>MAX(0,(T205-C217-D217))/(1-'P-Parametri'!$B$31*MAX(0,IF(U216&lt;=0,0,(U216-V216)/U216)))</f>
        <v>40588.220470027394</v>
      </c>
      <c r="U217" s="10">
        <f>((U216-T217+MAX(0,-(T205-C217-D217)))*(1+B217))*(1-'P-Parametri'!$B$32)</f>
        <v>646195.10237559734</v>
      </c>
      <c r="V217" s="10">
        <f>IF(U216&lt;=0,V216,V216*(1-T217/U216))+MAX(0,-(T205-C217-D217))</f>
        <v>378242.23920878791</v>
      </c>
    </row>
    <row r="218" spans="1:22">
      <c r="A218" s="9">
        <f t="shared" si="4"/>
        <v>11</v>
      </c>
      <c r="B218" s="12">
        <f>IF($A218='P-Parametri'!$B$47,'P-Parametri'!$B$34,IF($A218='P-Parametri'!$B$48,'P-Parametri'!$C$34,'P-Parametri'!$B$52))</f>
        <v>0.03</v>
      </c>
      <c r="C218" s="10">
        <f>IF($A218&lt;='1-Input'!$B$26,0,IF($A218='1-Input'!$B$26+1,('1-Input'!$B$23+'7-Rientro'!$D$12)*'1-Input'!$B$27,'1-Input'!$B$23+'7-Rientro'!$D$12))</f>
        <v>0</v>
      </c>
      <c r="D218" s="10">
        <f>IF(AND($A218&gt;=1,$A218&lt;1+'1-Input'!$B$12),'7-Rientro'!$C$12,0)</f>
        <v>0</v>
      </c>
      <c r="E218" s="10">
        <f>MAX(0,(E205-C218-D218))/(1-'P-Parametri'!$B$31*MAX(0,IF(F217&lt;=0,0,(F217-G217)/F217)))</f>
        <v>29253.932080358692</v>
      </c>
      <c r="F218" s="10">
        <f>((F217-E218+MAX(0,-(E205-C218-D218)))*(1+B218))*(1-'P-Parametri'!$B$32)</f>
        <v>768532.21350939199</v>
      </c>
      <c r="G218" s="10">
        <f>IF(F217&lt;=0,G217,G217*(1-E218/F217))+MAX(0,-(E205-C218-D218))</f>
        <v>437623.53887150553</v>
      </c>
      <c r="H218" s="10">
        <f>MAX(0,(H205-C218-D218))/(1-'P-Parametri'!$B$31*MAX(0,IF(I217&lt;=0,0,(I217-J217)/I217)))</f>
        <v>34129.587427085135</v>
      </c>
      <c r="I218" s="10">
        <f>((I217-H218+MAX(0,-(H205-C218-D218)))*(1+B218))*(1-'P-Parametri'!$B$32)</f>
        <v>706695.40929131617</v>
      </c>
      <c r="J218" s="10">
        <f>IF(I217&lt;=0,J217,J217*(1-H218/I217))+MAX(0,-(H205-C218-D218))</f>
        <v>402411.94901394146</v>
      </c>
      <c r="K218" s="10">
        <f>MAX(0,(K205-C218-D218))/(1-'P-Parametri'!$B$31*MAX(0,IF(L217&lt;=0,0,(L217-M217)/L217)))</f>
        <v>40781.662065585006</v>
      </c>
      <c r="L218" s="10">
        <f>((L217-K218+MAX(0,-(K205-C218-D218)))*(1+B218))*(1-'P-Parametri'!$B$32)</f>
        <v>622328.69183227408</v>
      </c>
      <c r="M218" s="10">
        <f>IF(L217&lt;=0,M217,M217*(1-K218/L217))+MAX(0,-(K205-C218-D218))</f>
        <v>354371.20223924902</v>
      </c>
      <c r="N218" s="10">
        <f>MAX(0,(N205-C218-D218))/(1-'P-Parametri'!$B$31*MAX(0,IF(O217&lt;=0,0,(O217-P217)/O217)))</f>
        <v>40781.662065585027</v>
      </c>
      <c r="O218" s="10">
        <f>((O217-N218+MAX(0,-(N205-C218-D218)))*(1+B218))*(1-'P-Parametri'!$B$32)</f>
        <v>622328.69183227408</v>
      </c>
      <c r="P218" s="10">
        <f>IF(O217&lt;=0,P217,P217*(1-N218/O217))+MAX(0,-(N205-C218-D218))</f>
        <v>354371.20223924884</v>
      </c>
      <c r="Q218" s="10">
        <f>MAX(0,(Q205-C218-D218))/(1-'P-Parametri'!$B$31*MAX(0,IF(R217&lt;=0,0,(R217-S217)/R217)))</f>
        <v>40781.662065585027</v>
      </c>
      <c r="R218" s="10">
        <f>((R217-Q218+MAX(0,-(Q205-C218-D218)))*(1+B218))*(1-'P-Parametri'!$B$32)</f>
        <v>622328.69183227408</v>
      </c>
      <c r="S218" s="10">
        <f>IF(R217&lt;=0,S217,S217*(1-Q218/R217))+MAX(0,-(Q205-C218-D218))</f>
        <v>354371.20223924884</v>
      </c>
      <c r="T218" s="10">
        <f>MAX(0,(T205-C218-D218))/(1-'P-Parametri'!$B$31*MAX(0,IF(U217&lt;=0,0,(U217-V217)/U217)))</f>
        <v>40781.662065585027</v>
      </c>
      <c r="U218" s="10">
        <f>((U217-T218+MAX(0,-(T205-C218-D218)))*(1+B218))*(1-'P-Parametri'!$B$32)</f>
        <v>622328.69183227408</v>
      </c>
      <c r="V218" s="10">
        <f>IF(U217&lt;=0,V217,V217*(1-T218/U217))+MAX(0,-(T205-C218-D218))</f>
        <v>354371.20223924884</v>
      </c>
    </row>
    <row r="219" spans="1:22">
      <c r="A219" s="9">
        <f t="shared" si="4"/>
        <v>12</v>
      </c>
      <c r="B219" s="12">
        <f>IF($A219='P-Parametri'!$B$47,'P-Parametri'!$B$34,IF($A219='P-Parametri'!$B$48,'P-Parametri'!$C$34,'P-Parametri'!$B$52))</f>
        <v>0.03</v>
      </c>
      <c r="C219" s="10">
        <f>IF($A219&lt;='1-Input'!$B$26,0,IF($A219='1-Input'!$B$26+1,('1-Input'!$B$23+'7-Rientro'!$D$12)*'1-Input'!$B$27,'1-Input'!$B$23+'7-Rientro'!$D$12))</f>
        <v>0</v>
      </c>
      <c r="D219" s="10">
        <f>IF(AND($A219&gt;=1,$A219&lt;1+'1-Input'!$B$12),'7-Rientro'!$C$12,0)</f>
        <v>0</v>
      </c>
      <c r="E219" s="10">
        <f>MAX(0,(E205-C219-D219))/(1-'P-Parametri'!$B$31*MAX(0,IF(F218&lt;=0,0,(F218-G218)/F218)))</f>
        <v>29390.197164438043</v>
      </c>
      <c r="F219" s="10">
        <f>((F218-E219+MAX(0,-(E205-C219-D219)))*(1+B219))*(1-'P-Parametri'!$B$32)</f>
        <v>759793.64428163203</v>
      </c>
      <c r="G219" s="10">
        <f>IF(F218&lt;=0,G218,G218*(1-E219/F218))+MAX(0,-(E205-C219-D219))</f>
        <v>420887.94618567533</v>
      </c>
      <c r="H219" s="10">
        <f>MAX(0,(H205-C219-D219))/(1-'P-Parametri'!$B$31*MAX(0,IF(I218&lt;=0,0,(I218-J218)/I218)))</f>
        <v>34288.563358511048</v>
      </c>
      <c r="I219" s="10">
        <f>((I218-H219+MAX(0,-(H205-C219-D219)))*(1+B219))*(1-'P-Parametri'!$B$32)</f>
        <v>691193.89320816775</v>
      </c>
      <c r="J219" s="10">
        <f>IF(I218&lt;=0,J218,J218*(1-H219/I218))+MAX(0,-(H205-C219-D219))</f>
        <v>382887.09088047291</v>
      </c>
      <c r="K219" s="10">
        <f>MAX(0,(K205-C219-D219))/(1-'P-Parametri'!$B$31*MAX(0,IF(L218&lt;=0,0,(L218-M218)/L218)))</f>
        <v>40971.62342171988</v>
      </c>
      <c r="L219" s="10">
        <f>((L218-K219+MAX(0,-(K205-C219-D219)))*(1+B219))*(1-'P-Parametri'!$B$32)</f>
        <v>597600.18490194506</v>
      </c>
      <c r="M219" s="10">
        <f>IF(L218&lt;=0,M218,M218*(1-K219/L218))+MAX(0,-(K205-C219-D219))</f>
        <v>331040.82451409381</v>
      </c>
      <c r="N219" s="10">
        <f>MAX(0,(N205-C219-D219))/(1-'P-Parametri'!$B$31*MAX(0,IF(O218&lt;=0,0,(O218-P218)/O218)))</f>
        <v>40971.623421719909</v>
      </c>
      <c r="O219" s="10">
        <f>((O218-N219+MAX(0,-(N205-C219-D219)))*(1+B219))*(1-'P-Parametri'!$B$32)</f>
        <v>597600.18490194506</v>
      </c>
      <c r="P219" s="10">
        <f>IF(O218&lt;=0,P218,P218*(1-N219/O218))+MAX(0,-(N205-C219-D219))</f>
        <v>331040.82451409369</v>
      </c>
      <c r="Q219" s="10">
        <f>MAX(0,(Q205-C219-D219))/(1-'P-Parametri'!$B$31*MAX(0,IF(R218&lt;=0,0,(R218-S218)/R218)))</f>
        <v>40971.623421719909</v>
      </c>
      <c r="R219" s="10">
        <f>((R218-Q219+MAX(0,-(Q205-C219-D219)))*(1+B219))*(1-'P-Parametri'!$B$32)</f>
        <v>597600.18490194506</v>
      </c>
      <c r="S219" s="10">
        <f>IF(R218&lt;=0,S218,S218*(1-Q219/R218))+MAX(0,-(Q205-C219-D219))</f>
        <v>331040.82451409369</v>
      </c>
      <c r="T219" s="10">
        <f>MAX(0,(T205-C219-D219))/(1-'P-Parametri'!$B$31*MAX(0,IF(U218&lt;=0,0,(U218-V218)/U218)))</f>
        <v>40971.623421719909</v>
      </c>
      <c r="U219" s="10">
        <f>((U218-T219+MAX(0,-(T205-C219-D219)))*(1+B219))*(1-'P-Parametri'!$B$32)</f>
        <v>597600.18490194506</v>
      </c>
      <c r="V219" s="10">
        <f>IF(U218&lt;=0,V218,V218*(1-T219/U218))+MAX(0,-(T205-C219-D219))</f>
        <v>331040.82451409369</v>
      </c>
    </row>
    <row r="220" spans="1:22">
      <c r="A220" s="9">
        <f t="shared" si="4"/>
        <v>13</v>
      </c>
      <c r="B220" s="12">
        <f>IF($A220='P-Parametri'!$B$47,'P-Parametri'!$B$34,IF($A220='P-Parametri'!$B$48,'P-Parametri'!$C$34,'P-Parametri'!$B$52))</f>
        <v>0.03</v>
      </c>
      <c r="C220" s="10">
        <f>IF($A220&lt;='1-Input'!$B$26,0,IF($A220='1-Input'!$B$26+1,('1-Input'!$B$23+'7-Rientro'!$D$12)*'1-Input'!$B$27,'1-Input'!$B$23+'7-Rientro'!$D$12))</f>
        <v>0</v>
      </c>
      <c r="D220" s="10">
        <f>IF(AND($A220&gt;=1,$A220&lt;1+'1-Input'!$B$12),'7-Rientro'!$C$12,0)</f>
        <v>0</v>
      </c>
      <c r="E220" s="10">
        <f>MAX(0,(E205-C220-D220))/(1-'P-Parametri'!$B$31*MAX(0,IF(F219&lt;=0,0,(F219-G219)/F219)))</f>
        <v>29523.982190774001</v>
      </c>
      <c r="F220" s="10">
        <f>((F219-E220+MAX(0,-(E205-C220-D220)))*(1+B220))*(1-'P-Parametri'!$B$32)</f>
        <v>750673.3964496766</v>
      </c>
      <c r="G220" s="10">
        <f>IF(F219&lt;=0,G219,G219*(1-E220/F219))+MAX(0,-(E205-C220-D220))</f>
        <v>404533.12626710901</v>
      </c>
      <c r="H220" s="10">
        <f>MAX(0,(H205-C220-D220))/(1-'P-Parametri'!$B$31*MAX(0,IF(I219&lt;=0,0,(I219-J219)/I219)))</f>
        <v>34444.64588923633</v>
      </c>
      <c r="I220" s="10">
        <f>((I219-H220+MAX(0,-(H205-C220-D220)))*(1+B220))*(1-'P-Parametri'!$B$32)</f>
        <v>675098.82128902234</v>
      </c>
      <c r="J220" s="10">
        <f>IF(I219&lt;=0,J219,J219*(1-H220/I219))+MAX(0,-(H205-C220-D220))</f>
        <v>363806.46764214552</v>
      </c>
      <c r="K220" s="10">
        <f>MAX(0,(K205-C220-D220))/(1-'P-Parametri'!$B$31*MAX(0,IF(L219&lt;=0,0,(L219-M219)/L219)))</f>
        <v>41158.127434872062</v>
      </c>
      <c r="L220" s="10">
        <f>((L219-K220+MAX(0,-(K205-C220-D220)))*(1+B220))*(1-'P-Parametri'!$B$32)</f>
        <v>571989.048552703</v>
      </c>
      <c r="M220" s="10">
        <f>IF(L219&lt;=0,M219,M219*(1-K220/L219))+MAX(0,-(K205-C220-D220))</f>
        <v>308241.26590329484</v>
      </c>
      <c r="N220" s="10">
        <f>MAX(0,(N205-C220-D220))/(1-'P-Parametri'!$B$31*MAX(0,IF(O219&lt;=0,0,(O219-P219)/O219)))</f>
        <v>41158.127434872091</v>
      </c>
      <c r="O220" s="10">
        <f>((O219-N220+MAX(0,-(N205-C220-D220)))*(1+B220))*(1-'P-Parametri'!$B$32)</f>
        <v>571989.048552703</v>
      </c>
      <c r="P220" s="10">
        <f>IF(O219&lt;=0,P219,P219*(1-N220/O219))+MAX(0,-(N205-C220-D220))</f>
        <v>308241.26590329473</v>
      </c>
      <c r="Q220" s="10">
        <f>MAX(0,(Q205-C220-D220))/(1-'P-Parametri'!$B$31*MAX(0,IF(R219&lt;=0,0,(R219-S219)/R219)))</f>
        <v>41158.127434872091</v>
      </c>
      <c r="R220" s="10">
        <f>((R219-Q220+MAX(0,-(Q205-C220-D220)))*(1+B220))*(1-'P-Parametri'!$B$32)</f>
        <v>571989.048552703</v>
      </c>
      <c r="S220" s="10">
        <f>IF(R219&lt;=0,S219,S219*(1-Q220/R219))+MAX(0,-(Q205-C220-D220))</f>
        <v>308241.26590329473</v>
      </c>
      <c r="T220" s="10">
        <f>MAX(0,(T205-C220-D220))/(1-'P-Parametri'!$B$31*MAX(0,IF(U219&lt;=0,0,(U219-V219)/U219)))</f>
        <v>41158.127434872091</v>
      </c>
      <c r="U220" s="10">
        <f>((U219-T220+MAX(0,-(T205-C220-D220)))*(1+B220))*(1-'P-Parametri'!$B$32)</f>
        <v>571989.048552703</v>
      </c>
      <c r="V220" s="10">
        <f>IF(U219&lt;=0,V219,V219*(1-T220/U219))+MAX(0,-(T205-C220-D220))</f>
        <v>308241.26590329473</v>
      </c>
    </row>
    <row r="221" spans="1:22">
      <c r="A221" s="9">
        <f t="shared" si="4"/>
        <v>14</v>
      </c>
      <c r="B221" s="12">
        <f>IF($A221='P-Parametri'!$B$47,'P-Parametri'!$B$34,IF($A221='P-Parametri'!$B$48,'P-Parametri'!$C$34,'P-Parametri'!$B$52))</f>
        <v>0.03</v>
      </c>
      <c r="C221" s="10">
        <f>IF($A221&lt;='1-Input'!$B$26,0,IF($A221='1-Input'!$B$26+1,('1-Input'!$B$23+'7-Rientro'!$D$12)*'1-Input'!$B$27,'1-Input'!$B$23+'7-Rientro'!$D$12))</f>
        <v>0</v>
      </c>
      <c r="D221" s="10">
        <f>IF(AND($A221&gt;=1,$A221&lt;1+'1-Input'!$B$12),'7-Rientro'!$C$12,0)</f>
        <v>0</v>
      </c>
      <c r="E221" s="10">
        <f>MAX(0,(E205-C221-D221))/(1-'P-Parametri'!$B$31*MAX(0,IF(F220&lt;=0,0,(F220-G220)/F220)))</f>
        <v>29655.304840084562</v>
      </c>
      <c r="F221" s="10">
        <f>((F220-E221+MAX(0,-(E205-C221-D221)))*(1+B221))*(1-'P-Parametri'!$B$32)</f>
        <v>741163.33708916407</v>
      </c>
      <c r="G221" s="10">
        <f>IF(F220&lt;=0,G220,G220*(1-E221/F220))+MAX(0,-(E205-C221-D221))</f>
        <v>388552.07081196504</v>
      </c>
      <c r="H221" s="10">
        <f>MAX(0,(H205-C221-D221))/(1-'P-Parametri'!$B$31*MAX(0,IF(I220&lt;=0,0,(I220-J220)/I220)))</f>
        <v>34597.855646765318</v>
      </c>
      <c r="I221" s="10">
        <f>((I220-H221+MAX(0,-(H205-C221-D221)))*(1+B221))*(1-'P-Parametri'!$B$32)</f>
        <v>658396.56262230175</v>
      </c>
      <c r="J221" s="10">
        <f>IF(I220&lt;=0,J220,J220*(1-H221/I220))+MAX(0,-(H205-C221-D221))</f>
        <v>345161.90294447757</v>
      </c>
      <c r="K221" s="10">
        <f>MAX(0,(K205-C221-D221))/(1-'P-Parametri'!$B$31*MAX(0,IF(L220&lt;=0,0,(L220-M220)/L220)))</f>
        <v>41341.198752978264</v>
      </c>
      <c r="L221" s="10">
        <f>((L220-K221+MAX(0,-(K205-C221-D221)))*(1+B221))*(1-'P-Parametri'!$B$32)</f>
        <v>545474.15072312905</v>
      </c>
      <c r="M221" s="10">
        <f>IF(L220&lt;=0,M220,M220*(1-K221/L220))+MAX(0,-(K205-C221-D221))</f>
        <v>285962.75642864429</v>
      </c>
      <c r="N221" s="10">
        <f>MAX(0,(N205-C221-D221))/(1-'P-Parametri'!$B$31*MAX(0,IF(O220&lt;=0,0,(O220-P220)/O220)))</f>
        <v>41341.1987529783</v>
      </c>
      <c r="O221" s="10">
        <f>((O220-N221+MAX(0,-(N205-C221-D221)))*(1+B221))*(1-'P-Parametri'!$B$32)</f>
        <v>545474.15072312893</v>
      </c>
      <c r="P221" s="10">
        <f>IF(O220&lt;=0,P220,P220*(1-N221/O220))+MAX(0,-(N205-C221-D221))</f>
        <v>285962.75642864418</v>
      </c>
      <c r="Q221" s="10">
        <f>MAX(0,(Q205-C221-D221))/(1-'P-Parametri'!$B$31*MAX(0,IF(R220&lt;=0,0,(R220-S220)/R220)))</f>
        <v>41341.1987529783</v>
      </c>
      <c r="R221" s="10">
        <f>((R220-Q221+MAX(0,-(Q205-C221-D221)))*(1+B221))*(1-'P-Parametri'!$B$32)</f>
        <v>545474.15072312893</v>
      </c>
      <c r="S221" s="10">
        <f>IF(R220&lt;=0,S220,S220*(1-Q221/R220))+MAX(0,-(Q205-C221-D221))</f>
        <v>285962.75642864418</v>
      </c>
      <c r="T221" s="10">
        <f>MAX(0,(T205-C221-D221))/(1-'P-Parametri'!$B$31*MAX(0,IF(U220&lt;=0,0,(U220-V220)/U220)))</f>
        <v>41341.1987529783</v>
      </c>
      <c r="U221" s="10">
        <f>((U220-T221+MAX(0,-(T205-C221-D221)))*(1+B221))*(1-'P-Parametri'!$B$32)</f>
        <v>545474.15072312893</v>
      </c>
      <c r="V221" s="10">
        <f>IF(U220&lt;=0,V220,V220*(1-T221/U220))+MAX(0,-(T205-C221-D221))</f>
        <v>285962.75642864418</v>
      </c>
    </row>
    <row r="222" spans="1:22">
      <c r="A222" s="9">
        <f t="shared" si="4"/>
        <v>15</v>
      </c>
      <c r="B222" s="12">
        <f>IF($A222='P-Parametri'!$B$47,'P-Parametri'!$B$34,IF($A222='P-Parametri'!$B$48,'P-Parametri'!$C$34,'P-Parametri'!$B$52))</f>
        <v>0.03</v>
      </c>
      <c r="C222" s="10">
        <f>IF($A222&lt;='1-Input'!$B$26,0,IF($A222='1-Input'!$B$26+1,('1-Input'!$B$23+'7-Rientro'!$D$12)*'1-Input'!$B$27,'1-Input'!$B$23+'7-Rientro'!$D$12))</f>
        <v>0</v>
      </c>
      <c r="D222" s="10">
        <f>IF(AND($A222&gt;=1,$A222&lt;1+'1-Input'!$B$12),'7-Rientro'!$C$12,0)</f>
        <v>0</v>
      </c>
      <c r="E222" s="10">
        <f>MAX(0,(E205-C222-D222))/(1-'P-Parametri'!$B$31*MAX(0,IF(F221&lt;=0,0,(F221-G221)/F221)))</f>
        <v>29784.183983495368</v>
      </c>
      <c r="F222" s="10">
        <f>((F221-E222+MAX(0,-(E205-C222-D222)))*(1+B222))*(1-'P-Parametri'!$B$32)</f>
        <v>731255.08664344111</v>
      </c>
      <c r="G222" s="10">
        <f>IF(F221&lt;=0,G221,G221*(1-E222/F221))+MAX(0,-(E205-C222-D222))</f>
        <v>372937.82522652874</v>
      </c>
      <c r="H222" s="10">
        <f>MAX(0,(H205-C222-D222))/(1-'P-Parametri'!$B$31*MAX(0,IF(I221&lt;=0,0,(I221-J221)/I221)))</f>
        <v>34748.21464741126</v>
      </c>
      <c r="I222" s="10">
        <f>((I221-H222+MAX(0,-(H205-C222-D222)))*(1+B222))*(1-'P-Parametri'!$B$32)</f>
        <v>641073.08281730895</v>
      </c>
      <c r="J222" s="10">
        <f>IF(I221&lt;=0,J221,J221*(1-H222/I221))+MAX(0,-(H205-C222-D222))</f>
        <v>326945.28309480194</v>
      </c>
      <c r="K222" s="10">
        <f>MAX(0,(K205-C222-D222))/(1-'P-Parametri'!$B$31*MAX(0,IF(L221&lt;=0,0,(L221-M221)/L221)))</f>
        <v>41520.863683471849</v>
      </c>
      <c r="L222" s="10">
        <f>((L221-K222+MAX(0,-(K205-C222-D222)))*(1+B222))*(1-'P-Parametri'!$B$32)</f>
        <v>518033.74187954521</v>
      </c>
      <c r="M222" s="10">
        <f>IF(L221&lt;=0,M221,M221*(1-K222/L221))+MAX(0,-(K205-C222-D222))</f>
        <v>264195.60098693706</v>
      </c>
      <c r="N222" s="10">
        <f>MAX(0,(N205-C222-D222))/(1-'P-Parametri'!$B$31*MAX(0,IF(O221&lt;=0,0,(O221-P221)/O221)))</f>
        <v>41520.863683471878</v>
      </c>
      <c r="O222" s="10">
        <f>((O221-N222+MAX(0,-(N205-C222-D222)))*(1+B222))*(1-'P-Parametri'!$B$32)</f>
        <v>518033.74187954509</v>
      </c>
      <c r="P222" s="10">
        <f>IF(O221&lt;=0,P221,P221*(1-N222/O221))+MAX(0,-(N205-C222-D222))</f>
        <v>264195.60098693689</v>
      </c>
      <c r="Q222" s="10">
        <f>MAX(0,(Q205-C222-D222))/(1-'P-Parametri'!$B$31*MAX(0,IF(R221&lt;=0,0,(R221-S221)/R221)))</f>
        <v>41520.863683471878</v>
      </c>
      <c r="R222" s="10">
        <f>((R221-Q222+MAX(0,-(Q205-C222-D222)))*(1+B222))*(1-'P-Parametri'!$B$32)</f>
        <v>518033.74187954509</v>
      </c>
      <c r="S222" s="10">
        <f>IF(R221&lt;=0,S221,S221*(1-Q222/R221))+MAX(0,-(Q205-C222-D222))</f>
        <v>264195.60098693689</v>
      </c>
      <c r="T222" s="10">
        <f>MAX(0,(T205-C222-D222))/(1-'P-Parametri'!$B$31*MAX(0,IF(U221&lt;=0,0,(U221-V221)/U221)))</f>
        <v>41520.863683471878</v>
      </c>
      <c r="U222" s="10">
        <f>((U221-T222+MAX(0,-(T205-C222-D222)))*(1+B222))*(1-'P-Parametri'!$B$32)</f>
        <v>518033.74187954509</v>
      </c>
      <c r="V222" s="10">
        <f>IF(U221&lt;=0,V221,V221*(1-T222/U221))+MAX(0,-(T205-C222-D222))</f>
        <v>264195.60098693689</v>
      </c>
    </row>
    <row r="223" spans="1:22">
      <c r="A223" s="9">
        <f t="shared" si="4"/>
        <v>16</v>
      </c>
      <c r="B223" s="12">
        <f>IF($A223='P-Parametri'!$B$47,'P-Parametri'!$B$34,IF($A223='P-Parametri'!$B$48,'P-Parametri'!$C$34,'P-Parametri'!$B$52))</f>
        <v>0.03</v>
      </c>
      <c r="C223" s="10">
        <f>IF($A223&lt;='1-Input'!$B$26,0,IF($A223='1-Input'!$B$26+1,('1-Input'!$B$23+'7-Rientro'!$D$12)*'1-Input'!$B$27,'1-Input'!$B$23+'7-Rientro'!$D$12))</f>
        <v>0</v>
      </c>
      <c r="D223" s="10">
        <f>IF(AND($A223&gt;=1,$A223&lt;1+'1-Input'!$B$12),'7-Rientro'!$C$12,0)</f>
        <v>0</v>
      </c>
      <c r="E223" s="10">
        <f>MAX(0,(E205-C223-D223))/(1-'P-Parametri'!$B$31*MAX(0,IF(F222&lt;=0,0,(F222-G222)/F222)))</f>
        <v>29910.639617234392</v>
      </c>
      <c r="F223" s="10">
        <f>((F222-E223+MAX(0,-(E205-C223-D223)))*(1+B223))*(1-'P-Parametri'!$B$32)</f>
        <v>720940.01087611902</v>
      </c>
      <c r="G223" s="10">
        <f>IF(F222&lt;=0,G222,G222*(1-E223/F222))+MAX(0,-(E205-C223-D223))</f>
        <v>357683.49182942661</v>
      </c>
      <c r="H223" s="10">
        <f>MAX(0,(H205-C223-D223))/(1-'P-Parametri'!$B$31*MAX(0,IF(I222&lt;=0,0,(I222-J222)/I222)))</f>
        <v>34895.746220106783</v>
      </c>
      <c r="I223" s="10">
        <f>((I222-H223+MAX(0,-(H205-C223-D223)))*(1+B223))*(1-'P-Parametri'!$B$32)</f>
        <v>623113.93138172792</v>
      </c>
      <c r="J223" s="10">
        <f>IF(I222&lt;=0,J222,J222*(1-H223/I222))+MAX(0,-(H205-C223-D223))</f>
        <v>309148.56079818279</v>
      </c>
      <c r="K223" s="10">
        <f>MAX(0,(K205-C223-D223))/(1-'P-Parametri'!$B$31*MAX(0,IF(L222&lt;=0,0,(L222-M222)/L222)))</f>
        <v>41697.150102243453</v>
      </c>
      <c r="L223" s="10">
        <f>((L222-K223+MAX(0,-(K205-C223-D223)))*(1+B223))*(1-'P-Parametri'!$B$32)</f>
        <v>489645.43615155958</v>
      </c>
      <c r="M223" s="10">
        <f>IF(L222&lt;=0,M222,M222*(1-K223/L222))+MAX(0,-(K205-C223-D223))</f>
        <v>242930.18381404132</v>
      </c>
      <c r="N223" s="10">
        <f>MAX(0,(N205-C223-D223))/(1-'P-Parametri'!$B$31*MAX(0,IF(O222&lt;=0,0,(O222-P222)/O222)))</f>
        <v>41697.150102243482</v>
      </c>
      <c r="O223" s="10">
        <f>((O222-N223+MAX(0,-(N205-C223-D223)))*(1+B223))*(1-'P-Parametri'!$B$32)</f>
        <v>489645.43615155946</v>
      </c>
      <c r="P223" s="10">
        <f>IF(O222&lt;=0,P222,P222*(1-N223/O222))+MAX(0,-(N205-C223-D223))</f>
        <v>242930.18381404111</v>
      </c>
      <c r="Q223" s="10">
        <f>MAX(0,(Q205-C223-D223))/(1-'P-Parametri'!$B$31*MAX(0,IF(R222&lt;=0,0,(R222-S222)/R222)))</f>
        <v>41697.150102243482</v>
      </c>
      <c r="R223" s="10">
        <f>((R222-Q223+MAX(0,-(Q205-C223-D223)))*(1+B223))*(1-'P-Parametri'!$B$32)</f>
        <v>489645.43615155946</v>
      </c>
      <c r="S223" s="10">
        <f>IF(R222&lt;=0,S222,S222*(1-Q223/R222))+MAX(0,-(Q205-C223-D223))</f>
        <v>242930.18381404111</v>
      </c>
      <c r="T223" s="10">
        <f>MAX(0,(T205-C223-D223))/(1-'P-Parametri'!$B$31*MAX(0,IF(U222&lt;=0,0,(U222-V222)/U222)))</f>
        <v>41697.150102243482</v>
      </c>
      <c r="U223" s="10">
        <f>((U222-T223+MAX(0,-(T205-C223-D223)))*(1+B223))*(1-'P-Parametri'!$B$32)</f>
        <v>489645.43615155946</v>
      </c>
      <c r="V223" s="10">
        <f>IF(U222&lt;=0,V222,V222*(1-T223/U222))+MAX(0,-(T205-C223-D223))</f>
        <v>242930.18381404111</v>
      </c>
    </row>
    <row r="224" spans="1:22">
      <c r="A224" s="9">
        <f t="shared" si="4"/>
        <v>17</v>
      </c>
      <c r="B224" s="12">
        <f>IF($A224='P-Parametri'!$B$47,'P-Parametri'!$B$34,IF($A224='P-Parametri'!$B$48,'P-Parametri'!$C$34,'P-Parametri'!$B$52))</f>
        <v>0.03</v>
      </c>
      <c r="C224" s="10">
        <f>IF($A224&lt;='1-Input'!$B$26,0,IF($A224='1-Input'!$B$26+1,('1-Input'!$B$23+'7-Rientro'!$D$12)*'1-Input'!$B$27,'1-Input'!$B$23+'7-Rientro'!$D$12))</f>
        <v>0</v>
      </c>
      <c r="D224" s="10">
        <f>IF(AND($A224&gt;=1,$A224&lt;1+'1-Input'!$B$12),'7-Rientro'!$C$12,0)</f>
        <v>0</v>
      </c>
      <c r="E224" s="10">
        <f>MAX(0,(E205-C224-D224))/(1-'P-Parametri'!$B$31*MAX(0,IF(F223&lt;=0,0,(F223-G223)/F223)))</f>
        <v>30034.692798143074</v>
      </c>
      <c r="F224" s="10">
        <f>((F223-E224+MAX(0,-(E205-C224-D224)))*(1+B224))*(1-'P-Parametri'!$B$32)</f>
        <v>710209.21266507462</v>
      </c>
      <c r="G224" s="10">
        <f>IF(F223&lt;=0,G223,G223*(1-E224/F223))+MAX(0,-(E205-C224-D224))</f>
        <v>342782.23287029535</v>
      </c>
      <c r="H224" s="10">
        <f>MAX(0,(H205-C224-D224))/(1-'P-Parametri'!$B$31*MAX(0,IF(I223&lt;=0,0,(I223-J223)/I223)))</f>
        <v>35040.474931166915</v>
      </c>
      <c r="I224" s="10">
        <f>((I223-H224+MAX(0,-(H205-C224-D224)))*(1+B224))*(1-'P-Parametri'!$B$32)</f>
        <v>604504.22882378986</v>
      </c>
      <c r="J224" s="10">
        <f>IF(I223&lt;=0,J223,J223*(1-H224/I223))+MAX(0,-(H205-C224-D224))</f>
        <v>291763.75867919635</v>
      </c>
      <c r="K224" s="10">
        <f>MAX(0,(K205-C224-D224))/(1-'P-Parametri'!$B$31*MAX(0,IF(L223&lt;=0,0,(L223-M223)/L223)))</f>
        <v>41870.087363739847</v>
      </c>
      <c r="L224" s="10">
        <f>((L223-K224+MAX(0,-(K205-C224-D224)))*(1+B224))*(1-'P-Parametri'!$B$32)</f>
        <v>460286.19203295145</v>
      </c>
      <c r="M224" s="10">
        <f>IF(L223&lt;=0,M223,M223*(1-K224/L223))+MAX(0,-(K205-C224-D224))</f>
        <v>222156.97269309682</v>
      </c>
      <c r="N224" s="10">
        <f>MAX(0,(N205-C224-D224))/(1-'P-Parametri'!$B$31*MAX(0,IF(O223&lt;=0,0,(O223-P223)/O223)))</f>
        <v>41870.087363739884</v>
      </c>
      <c r="O224" s="10">
        <f>((O223-N224+MAX(0,-(N205-C224-D224)))*(1+B224))*(1-'P-Parametri'!$B$32)</f>
        <v>460286.19203295128</v>
      </c>
      <c r="P224" s="10">
        <f>IF(O223&lt;=0,P223,P223*(1-N224/O223))+MAX(0,-(N205-C224-D224))</f>
        <v>222156.97269309661</v>
      </c>
      <c r="Q224" s="10">
        <f>MAX(0,(Q205-C224-D224))/(1-'P-Parametri'!$B$31*MAX(0,IF(R223&lt;=0,0,(R223-S223)/R223)))</f>
        <v>41870.087363739884</v>
      </c>
      <c r="R224" s="10">
        <f>((R223-Q224+MAX(0,-(Q205-C224-D224)))*(1+B224))*(1-'P-Parametri'!$B$32)</f>
        <v>460286.19203295128</v>
      </c>
      <c r="S224" s="10">
        <f>IF(R223&lt;=0,S223,S223*(1-Q224/R223))+MAX(0,-(Q205-C224-D224))</f>
        <v>222156.97269309661</v>
      </c>
      <c r="T224" s="10">
        <f>MAX(0,(T205-C224-D224))/(1-'P-Parametri'!$B$31*MAX(0,IF(U223&lt;=0,0,(U223-V223)/U223)))</f>
        <v>41870.087363739884</v>
      </c>
      <c r="U224" s="10">
        <f>((U223-T224+MAX(0,-(T205-C224-D224)))*(1+B224))*(1-'P-Parametri'!$B$32)</f>
        <v>460286.19203295128</v>
      </c>
      <c r="V224" s="10">
        <f>IF(U223&lt;=0,V223,V223*(1-T224/U223))+MAX(0,-(T205-C224-D224))</f>
        <v>222156.97269309661</v>
      </c>
    </row>
    <row r="225" spans="1:22">
      <c r="A225" s="9">
        <f t="shared" si="4"/>
        <v>18</v>
      </c>
      <c r="B225" s="12">
        <f>IF($A225='P-Parametri'!$B$47,'P-Parametri'!$B$34,IF($A225='P-Parametri'!$B$48,'P-Parametri'!$C$34,'P-Parametri'!$B$52))</f>
        <v>0.03</v>
      </c>
      <c r="C225" s="10">
        <f>IF($A225&lt;='1-Input'!$B$26,0,IF($A225='1-Input'!$B$26+1,('1-Input'!$B$23+'7-Rientro'!$D$12)*'1-Input'!$B$27,'1-Input'!$B$23+'7-Rientro'!$D$12))</f>
        <v>0</v>
      </c>
      <c r="D225" s="10">
        <f>IF(AND($A225&gt;=1,$A225&lt;1+'1-Input'!$B$12),'7-Rientro'!$C$12,0)</f>
        <v>0</v>
      </c>
      <c r="E225" s="10">
        <f>MAX(0,(E205-C225-D225))/(1-'P-Parametri'!$B$31*MAX(0,IF(F224&lt;=0,0,(F224-G224)/F224)))</f>
        <v>30156.365580121394</v>
      </c>
      <c r="F225" s="10">
        <f>((F224-E225+MAX(0,-(E205-C225-D225)))*(1+B225))*(1-'P-Parametri'!$B$32)</f>
        <v>699053.52363250684</v>
      </c>
      <c r="G225" s="10">
        <f>IF(F224&lt;=0,G224,G224*(1-E225/F224))+MAX(0,-(E205-C225-D225))</f>
        <v>328227.2733675639</v>
      </c>
      <c r="H225" s="10">
        <f>MAX(0,(H205-C225-D225))/(1-'P-Parametri'!$B$31*MAX(0,IF(I224&lt;=0,0,(I224-J224)/I224)))</f>
        <v>35182.426510141617</v>
      </c>
      <c r="I225" s="10">
        <f>((I224-H225+MAX(0,-(H205-C225-D225)))*(1+B225))*(1-'P-Parametri'!$B$32)</f>
        <v>585228.65347029164</v>
      </c>
      <c r="J225" s="10">
        <f>IF(I224&lt;=0,J224,J224*(1-H225/I224))+MAX(0,-(H205-C225-D225))</f>
        <v>274782.97259267635</v>
      </c>
      <c r="K225" s="10">
        <f>MAX(0,(K205-C225-D225))/(1-'P-Parametri'!$B$31*MAX(0,IF(L224&lt;=0,0,(L224-M224)/L224)))</f>
        <v>42039.706212364676</v>
      </c>
      <c r="L225" s="10">
        <f>((L224-K225+MAX(0,-(K205-C225-D225)))*(1+B225))*(1-'P-Parametri'!$B$32)</f>
        <v>429932.29263441399</v>
      </c>
      <c r="M225" s="10">
        <f>IF(L224&lt;=0,M224,M224*(1-K225/L224))+MAX(0,-(K205-C225-D225))</f>
        <v>201866.52291054605</v>
      </c>
      <c r="N225" s="10">
        <f>MAX(0,(N205-C225-D225))/(1-'P-Parametri'!$B$31*MAX(0,IF(O224&lt;=0,0,(O224-P224)/O224)))</f>
        <v>42039.706212364712</v>
      </c>
      <c r="O225" s="10">
        <f>((O224-N225+MAX(0,-(N205-C225-D225)))*(1+B225))*(1-'P-Parametri'!$B$32)</f>
        <v>429932.29263441375</v>
      </c>
      <c r="P225" s="10">
        <f>IF(O224&lt;=0,P224,P224*(1-N225/O224))+MAX(0,-(N205-C225-D225))</f>
        <v>201866.52291054584</v>
      </c>
      <c r="Q225" s="10">
        <f>MAX(0,(Q205-C225-D225))/(1-'P-Parametri'!$B$31*MAX(0,IF(R224&lt;=0,0,(R224-S224)/R224)))</f>
        <v>42039.706212364712</v>
      </c>
      <c r="R225" s="10">
        <f>((R224-Q225+MAX(0,-(Q205-C225-D225)))*(1+B225))*(1-'P-Parametri'!$B$32)</f>
        <v>429932.29263441375</v>
      </c>
      <c r="S225" s="10">
        <f>IF(R224&lt;=0,S224,S224*(1-Q225/R224))+MAX(0,-(Q205-C225-D225))</f>
        <v>201866.52291054584</v>
      </c>
      <c r="T225" s="10">
        <f>MAX(0,(T205-C225-D225))/(1-'P-Parametri'!$B$31*MAX(0,IF(U224&lt;=0,0,(U224-V224)/U224)))</f>
        <v>42039.706212364712</v>
      </c>
      <c r="U225" s="10">
        <f>((U224-T225+MAX(0,-(T205-C225-D225)))*(1+B225))*(1-'P-Parametri'!$B$32)</f>
        <v>429932.29263441375</v>
      </c>
      <c r="V225" s="10">
        <f>IF(U224&lt;=0,V224,V224*(1-T225/U224))+MAX(0,-(T205-C225-D225))</f>
        <v>201866.52291054584</v>
      </c>
    </row>
    <row r="226" spans="1:22">
      <c r="A226" s="9">
        <f t="shared" si="4"/>
        <v>19</v>
      </c>
      <c r="B226" s="12">
        <f>IF($A226='P-Parametri'!$B$47,'P-Parametri'!$B$34,IF($A226='P-Parametri'!$B$48,'P-Parametri'!$C$34,'P-Parametri'!$B$52))</f>
        <v>0.03</v>
      </c>
      <c r="C226" s="10">
        <f>IF($A226&lt;='1-Input'!$B$26,0,IF($A226='1-Input'!$B$26+1,('1-Input'!$B$23+'7-Rientro'!$D$12)*'1-Input'!$B$27,'1-Input'!$B$23+'7-Rientro'!$D$12))</f>
        <v>5622.0558857529186</v>
      </c>
      <c r="D226" s="10">
        <f>IF(AND($A226&gt;=1,$A226&lt;1+'1-Input'!$B$12),'7-Rientro'!$C$12,0)</f>
        <v>0</v>
      </c>
      <c r="E226" s="10">
        <f>MAX(0,(E205-C226-D226))/(1-'P-Parametri'!$B$31*MAX(0,IF(F225&lt;=0,0,(F225-G225)/F225)))</f>
        <v>23754.164848579992</v>
      </c>
      <c r="F226" s="10">
        <f>((F225-E226+MAX(0,-(E205-C226-D226)))*(1+B226))*(1-'P-Parametri'!$B$32)</f>
        <v>694167.22286834975</v>
      </c>
      <c r="G226" s="10">
        <f>IF(F225&lt;=0,G225,G225*(1-E226/F225))+MAX(0,-(E205-C226-D226))</f>
        <v>317073.95749718742</v>
      </c>
      <c r="H226" s="10">
        <f>MAX(0,(H205-C226-D226))/(1-'P-Parametri'!$B$31*MAX(0,IF(I225&lt;=0,0,(I225-J225)/I225)))</f>
        <v>28800.111673849082</v>
      </c>
      <c r="I226" s="10">
        <f>((I225-H226+MAX(0,-(H205-C226-D226)))*(1+B226))*(1-'P-Parametri'!$B$32)</f>
        <v>571975.15525423526</v>
      </c>
      <c r="J226" s="10">
        <f>IF(I225&lt;=0,J225,J225*(1-H226/I225))+MAX(0,-(H205-C226-D226))</f>
        <v>261260.42845575802</v>
      </c>
      <c r="K226" s="10">
        <f>MAX(0,(K205-C226-D226))/(1-'P-Parametri'!$B$31*MAX(0,IF(L225&lt;=0,0,(L225-M225)/L225)))</f>
        <v>35684.522592296773</v>
      </c>
      <c r="L226" s="10">
        <f>((L225-K226+MAX(0,-(K205-C226-D226)))*(1+B226))*(1-'P-Parametri'!$B$32)</f>
        <v>405263.052737094</v>
      </c>
      <c r="M226" s="10">
        <f>IF(L225&lt;=0,M225,M225*(1-K226/L225))+MAX(0,-(K205-C226-D226))</f>
        <v>185111.53469300558</v>
      </c>
      <c r="N226" s="10">
        <f>MAX(0,(N205-C226-D226))/(1-'P-Parametri'!$B$31*MAX(0,IF(O225&lt;=0,0,(O225-P225)/O225)))</f>
        <v>35684.522592296802</v>
      </c>
      <c r="O226" s="10">
        <f>((O225-N226+MAX(0,-(N205-C226-D226)))*(1+B226))*(1-'P-Parametri'!$B$32)</f>
        <v>405263.05273709371</v>
      </c>
      <c r="P226" s="10">
        <f>IF(O225&lt;=0,P225,P225*(1-N226/O225))+MAX(0,-(N205-C226-D226))</f>
        <v>185111.53469300535</v>
      </c>
      <c r="Q226" s="10">
        <f>MAX(0,(Q205-C226-D226))/(1-'P-Parametri'!$B$31*MAX(0,IF(R225&lt;=0,0,(R225-S225)/R225)))</f>
        <v>35684.522592296802</v>
      </c>
      <c r="R226" s="10">
        <f>((R225-Q226+MAX(0,-(Q205-C226-D226)))*(1+B226))*(1-'P-Parametri'!$B$32)</f>
        <v>405263.05273709371</v>
      </c>
      <c r="S226" s="10">
        <f>IF(R225&lt;=0,S225,S225*(1-Q226/R225))+MAX(0,-(Q205-C226-D226))</f>
        <v>185111.53469300535</v>
      </c>
      <c r="T226" s="10">
        <f>MAX(0,(T205-C226-D226))/(1-'P-Parametri'!$B$31*MAX(0,IF(U225&lt;=0,0,(U225-V225)/U225)))</f>
        <v>35684.522592296802</v>
      </c>
      <c r="U226" s="10">
        <f>((U225-T226+MAX(0,-(T205-C226-D226)))*(1+B226))*(1-'P-Parametri'!$B$32)</f>
        <v>405263.05273709371</v>
      </c>
      <c r="V226" s="10">
        <f>IF(U225&lt;=0,V225,V225*(1-T226/U225))+MAX(0,-(T205-C226-D226))</f>
        <v>185111.53469300535</v>
      </c>
    </row>
    <row r="227" spans="1:22">
      <c r="A227" s="9">
        <f t="shared" si="4"/>
        <v>20</v>
      </c>
      <c r="B227" s="12">
        <f>IF($A227='P-Parametri'!$B$47,'P-Parametri'!$B$34,IF($A227='P-Parametri'!$B$48,'P-Parametri'!$C$34,'P-Parametri'!$B$52))</f>
        <v>0.03</v>
      </c>
      <c r="C227" s="10">
        <f>IF($A227&lt;='1-Input'!$B$26,0,IF($A227='1-Input'!$B$26+1,('1-Input'!$B$23+'7-Rientro'!$D$12)*'1-Input'!$B$27,'1-Input'!$B$23+'7-Rientro'!$D$12))</f>
        <v>16866.167657258997</v>
      </c>
      <c r="D227" s="10">
        <f>IF(AND($A227&gt;=1,$A227&lt;1+'1-Input'!$B$12),'7-Rientro'!$C$12,0)</f>
        <v>0</v>
      </c>
      <c r="E227" s="10">
        <f>MAX(0,(E205-C227-D227))/(1-'P-Parametri'!$B$31*MAX(0,IF(F226&lt;=0,0,(F226-G226)/F226)))</f>
        <v>10752.519253133887</v>
      </c>
      <c r="F227" s="10">
        <f>((F226-E227+MAX(0,-(E205-C227-D227)))*(1+B227))*(1-'P-Parametri'!$B$32)</f>
        <v>702509.31043422502</v>
      </c>
      <c r="G227" s="10">
        <f>IF(F226&lt;=0,G226,G226*(1-E227/F226))+MAX(0,-(E205-C227-D227))</f>
        <v>312162.54174556461</v>
      </c>
      <c r="H227" s="10">
        <f>MAX(0,(H205-C227-D227))/(1-'P-Parametri'!$B$31*MAX(0,IF(I226&lt;=0,0,(I226-J226)/I226)))</f>
        <v>15817.963048840491</v>
      </c>
      <c r="I227" s="10">
        <f>((I226-H227+MAX(0,-(H205-C227-D227)))*(1+B227))*(1-'P-Parametri'!$B$32)</f>
        <v>571696.22415561357</v>
      </c>
      <c r="J227" s="10">
        <f>IF(I226&lt;=0,J226,J226*(1-H227/I226))+MAX(0,-(H205-C227-D227))</f>
        <v>254035.27581499249</v>
      </c>
      <c r="K227" s="10">
        <f>MAX(0,(K205-C227-D227))/(1-'P-Parametri'!$B$31*MAX(0,IF(L226&lt;=0,0,(L226-M226)/L226)))</f>
        <v>22728.974555999204</v>
      </c>
      <c r="L227" s="10">
        <f>((L226-K227+MAX(0,-(K205-C227-D227)))*(1+B227))*(1-'P-Parametri'!$B$32)</f>
        <v>393222.08032547456</v>
      </c>
      <c r="M227" s="10">
        <f>IF(L226&lt;=0,M226,M226*(1-K227/L226))+MAX(0,-(K205-C227-D227))</f>
        <v>174729.64733948771</v>
      </c>
      <c r="N227" s="10">
        <f>MAX(0,(N205-C227-D227))/(1-'P-Parametri'!$B$31*MAX(0,IF(O226&lt;=0,0,(O226-P226)/O226)))</f>
        <v>22728.97455599923</v>
      </c>
      <c r="O227" s="10">
        <f>((O226-N227+MAX(0,-(N205-C227-D227)))*(1+B227))*(1-'P-Parametri'!$B$32)</f>
        <v>393222.08032547426</v>
      </c>
      <c r="P227" s="10">
        <f>IF(O226&lt;=0,P226,P226*(1-N227/O226))+MAX(0,-(N205-C227-D227))</f>
        <v>174729.64733948745</v>
      </c>
      <c r="Q227" s="10">
        <f>MAX(0,(Q205-C227-D227))/(1-'P-Parametri'!$B$31*MAX(0,IF(R226&lt;=0,0,(R226-S226)/R226)))</f>
        <v>22728.97455599923</v>
      </c>
      <c r="R227" s="10">
        <f>((R226-Q227+MAX(0,-(Q205-C227-D227)))*(1+B227))*(1-'P-Parametri'!$B$32)</f>
        <v>393222.08032547426</v>
      </c>
      <c r="S227" s="10">
        <f>IF(R226&lt;=0,S226,S226*(1-Q227/R226))+MAX(0,-(Q205-C227-D227))</f>
        <v>174729.64733948745</v>
      </c>
      <c r="T227" s="10">
        <f>MAX(0,(T205-C227-D227))/(1-'P-Parametri'!$B$31*MAX(0,IF(U226&lt;=0,0,(U226-V226)/U226)))</f>
        <v>22728.97455599923</v>
      </c>
      <c r="U227" s="10">
        <f>((U226-T227+MAX(0,-(T205-C227-D227)))*(1+B227))*(1-'P-Parametri'!$B$32)</f>
        <v>393222.08032547426</v>
      </c>
      <c r="V227" s="10">
        <f>IF(U226&lt;=0,V226,V226*(1-T227/U226))+MAX(0,-(T205-C227-D227))</f>
        <v>174729.64733948745</v>
      </c>
    </row>
    <row r="228" spans="1:22">
      <c r="A228" s="9">
        <f t="shared" si="4"/>
        <v>21</v>
      </c>
      <c r="B228" s="12">
        <f>IF($A228='P-Parametri'!$B$47,'P-Parametri'!$B$34,IF($A228='P-Parametri'!$B$48,'P-Parametri'!$C$34,'P-Parametri'!$B$52))</f>
        <v>0.03</v>
      </c>
      <c r="C228" s="10">
        <f>IF($A228&lt;='1-Input'!$B$26,0,IF($A228='1-Input'!$B$26+1,('1-Input'!$B$23+'7-Rientro'!$D$12)*'1-Input'!$B$27,'1-Input'!$B$23+'7-Rientro'!$D$12))</f>
        <v>16866.167657258997</v>
      </c>
      <c r="D228" s="10">
        <f>IF(AND($A228&gt;=1,$A228&lt;1+'1-Input'!$B$12),'7-Rientro'!$C$12,0)</f>
        <v>0</v>
      </c>
      <c r="E228" s="10">
        <f>MAX(0,(E205-C228-D228))/(1-'P-Parametri'!$B$31*MAX(0,IF(F227&lt;=0,0,(F227-G227)/F227)))</f>
        <v>10793.089014811474</v>
      </c>
      <c r="F228" s="10">
        <f>((F227-E228+MAX(0,-(E205-C228-D228)))*(1+B228))*(1-'P-Parametri'!$B$32)</f>
        <v>711042.77264587209</v>
      </c>
      <c r="G228" s="10">
        <f>IF(F227&lt;=0,G227,G227*(1-E228/F227))+MAX(0,-(E205-C228-D228))</f>
        <v>307366.59377717803</v>
      </c>
      <c r="H228" s="10">
        <f>MAX(0,(H205-C228-D228))/(1-'P-Parametri'!$B$31*MAX(0,IF(I227&lt;=0,0,(I227-J227)/I227)))</f>
        <v>15877.644968584957</v>
      </c>
      <c r="I228" s="10">
        <f>((I227-H228+MAX(0,-(H205-C228-D228)))*(1+B228))*(1-'P-Parametri'!$B$32)</f>
        <v>571348.15028951422</v>
      </c>
      <c r="J228" s="10">
        <f>IF(I227&lt;=0,J227,J227*(1-H228/I227))+MAX(0,-(H205-C228-D228))</f>
        <v>246979.98709965349</v>
      </c>
      <c r="K228" s="10">
        <f>MAX(0,(K205-C228-D228))/(1-'P-Parametri'!$B$31*MAX(0,IF(L227&lt;=0,0,(L227-M227)/L227)))</f>
        <v>22814.732047727855</v>
      </c>
      <c r="L228" s="10">
        <f>((L227-K228+MAX(0,-(K205-C228-D228)))*(1+B228))*(1-'P-Parametri'!$B$32)</f>
        <v>380756.52958862699</v>
      </c>
      <c r="M228" s="10">
        <f>IF(L227&lt;=0,M227,M227*(1-K228/L227))+MAX(0,-(K205-C228-D228))</f>
        <v>164591.83900088986</v>
      </c>
      <c r="N228" s="10">
        <f>MAX(0,(N205-C228-D228))/(1-'P-Parametri'!$B$31*MAX(0,IF(O227&lt;=0,0,(O227-P227)/O227)))</f>
        <v>22814.732047727884</v>
      </c>
      <c r="O228" s="10">
        <f>((O227-N228+MAX(0,-(N205-C228-D228)))*(1+B228))*(1-'P-Parametri'!$B$32)</f>
        <v>380756.52958862658</v>
      </c>
      <c r="P228" s="10">
        <f>IF(O227&lt;=0,P227,P227*(1-N228/O227))+MAX(0,-(N205-C228-D228))</f>
        <v>164591.83900088959</v>
      </c>
      <c r="Q228" s="10">
        <f>MAX(0,(Q205-C228-D228))/(1-'P-Parametri'!$B$31*MAX(0,IF(R227&lt;=0,0,(R227-S227)/R227)))</f>
        <v>22814.732047727884</v>
      </c>
      <c r="R228" s="10">
        <f>((R227-Q228+MAX(0,-(Q205-C228-D228)))*(1+B228))*(1-'P-Parametri'!$B$32)</f>
        <v>380756.52958862658</v>
      </c>
      <c r="S228" s="10">
        <f>IF(R227&lt;=0,S227,S227*(1-Q228/R227))+MAX(0,-(Q205-C228-D228))</f>
        <v>164591.83900088959</v>
      </c>
      <c r="T228" s="10">
        <f>MAX(0,(T205-C228-D228))/(1-'P-Parametri'!$B$31*MAX(0,IF(U227&lt;=0,0,(U227-V227)/U227)))</f>
        <v>22814.732047727884</v>
      </c>
      <c r="U228" s="10">
        <f>((U227-T228+MAX(0,-(T205-C228-D228)))*(1+B228))*(1-'P-Parametri'!$B$32)</f>
        <v>380756.52958862658</v>
      </c>
      <c r="V228" s="10">
        <f>IF(U227&lt;=0,V227,V227*(1-T228/U227))+MAX(0,-(T205-C228-D228))</f>
        <v>164591.83900088959</v>
      </c>
    </row>
    <row r="229" spans="1:22">
      <c r="A229" s="9">
        <f t="shared" si="4"/>
        <v>22</v>
      </c>
      <c r="B229" s="12">
        <f>IF($A229='P-Parametri'!$B$47,'P-Parametri'!$B$34,IF($A229='P-Parametri'!$B$48,'P-Parametri'!$C$34,'P-Parametri'!$B$52))</f>
        <v>0.03</v>
      </c>
      <c r="C229" s="10">
        <f>IF($A229&lt;='1-Input'!$B$26,0,IF($A229='1-Input'!$B$26+1,('1-Input'!$B$23+'7-Rientro'!$D$12)*'1-Input'!$B$27,'1-Input'!$B$23+'7-Rientro'!$D$12))</f>
        <v>16866.167657258997</v>
      </c>
      <c r="D229" s="10">
        <f>IF(AND($A229&gt;=1,$A229&lt;1+'1-Input'!$B$12),'7-Rientro'!$C$12,0)</f>
        <v>0</v>
      </c>
      <c r="E229" s="10">
        <f>MAX(0,(E205-C229-D229))/(1-'P-Parametri'!$B$31*MAX(0,IF(F228&lt;=0,0,(F228-G228)/F228)))</f>
        <v>10832.850923926595</v>
      </c>
      <c r="F229" s="10">
        <f>((F228-E229+MAX(0,-(E205-C229-D229)))*(1+B229))*(1-'P-Parametri'!$B$32)</f>
        <v>719773.78693485667</v>
      </c>
      <c r="G229" s="10">
        <f>IF(F228&lt;=0,G228,G228*(1-E229/F228))+MAX(0,-(E205-C229-D229))</f>
        <v>302683.81431934988</v>
      </c>
      <c r="H229" s="10">
        <f>MAX(0,(H205-C229-D229))/(1-'P-Parametri'!$B$31*MAX(0,IF(I228&lt;=0,0,(I228-J228)/I228)))</f>
        <v>15936.138461535549</v>
      </c>
      <c r="I229" s="10">
        <f>((I228-H229+MAX(0,-(H205-C229-D229)))*(1+B229))*(1-'P-Parametri'!$B$32)</f>
        <v>570930.22343845235</v>
      </c>
      <c r="J229" s="10">
        <f>IF(I228&lt;=0,J228,J228*(1-H229/I228))+MAX(0,-(H205-C229-D229))</f>
        <v>240091.17986425082</v>
      </c>
      <c r="K229" s="10">
        <f>MAX(0,(K205-C229-D229))/(1-'P-Parametri'!$B$31*MAX(0,IF(L228&lt;=0,0,(L228-M228)/L228)))</f>
        <v>22898.781878218706</v>
      </c>
      <c r="L229" s="10">
        <f>((L228-K229+MAX(0,-(K205-C229-D229)))*(1+B229))*(1-'P-Parametri'!$B$32)</f>
        <v>367856.29318143713</v>
      </c>
      <c r="M229" s="10">
        <f>IF(L228&lt;=0,M228,M228*(1-K229/L228))+MAX(0,-(K205-C229-D229))</f>
        <v>154693.2494106121</v>
      </c>
      <c r="N229" s="10">
        <f>MAX(0,(N205-C229-D229))/(1-'P-Parametri'!$B$31*MAX(0,IF(O228&lt;=0,0,(O228-P228)/O228)))</f>
        <v>22898.781878218731</v>
      </c>
      <c r="O229" s="10">
        <f>((O228-N229+MAX(0,-(N205-C229-D229)))*(1+B229))*(1-'P-Parametri'!$B$32)</f>
        <v>367856.29318143666</v>
      </c>
      <c r="P229" s="10">
        <f>IF(O228&lt;=0,P228,P228*(1-N229/O228))+MAX(0,-(N205-C229-D229))</f>
        <v>154693.24941061184</v>
      </c>
      <c r="Q229" s="10">
        <f>MAX(0,(Q205-C229-D229))/(1-'P-Parametri'!$B$31*MAX(0,IF(R228&lt;=0,0,(R228-S228)/R228)))</f>
        <v>22898.781878218731</v>
      </c>
      <c r="R229" s="10">
        <f>((R228-Q229+MAX(0,-(Q205-C229-D229)))*(1+B229))*(1-'P-Parametri'!$B$32)</f>
        <v>367856.29318143666</v>
      </c>
      <c r="S229" s="10">
        <f>IF(R228&lt;=0,S228,S228*(1-Q229/R228))+MAX(0,-(Q205-C229-D229))</f>
        <v>154693.24941061184</v>
      </c>
      <c r="T229" s="10">
        <f>MAX(0,(T205-C229-D229))/(1-'P-Parametri'!$B$31*MAX(0,IF(U228&lt;=0,0,(U228-V228)/U228)))</f>
        <v>22898.781878218731</v>
      </c>
      <c r="U229" s="10">
        <f>((U228-T229+MAX(0,-(T205-C229-D229)))*(1+B229))*(1-'P-Parametri'!$B$32)</f>
        <v>367856.29318143666</v>
      </c>
      <c r="V229" s="10">
        <f>IF(U228&lt;=0,V228,V228*(1-T229/U228))+MAX(0,-(T205-C229-D229))</f>
        <v>154693.24941061184</v>
      </c>
    </row>
    <row r="230" spans="1:22">
      <c r="A230" s="9">
        <f t="shared" si="4"/>
        <v>23</v>
      </c>
      <c r="B230" s="12">
        <f>IF($A230='P-Parametri'!$B$47,'P-Parametri'!$B$34,IF($A230='P-Parametri'!$B$48,'P-Parametri'!$C$34,'P-Parametri'!$B$52))</f>
        <v>0.03</v>
      </c>
      <c r="C230" s="10">
        <f>IF($A230&lt;='1-Input'!$B$26,0,IF($A230='1-Input'!$B$26+1,('1-Input'!$B$23+'7-Rientro'!$D$12)*'1-Input'!$B$27,'1-Input'!$B$23+'7-Rientro'!$D$12))</f>
        <v>16866.167657258997</v>
      </c>
      <c r="D230" s="10">
        <f>IF(AND($A230&gt;=1,$A230&lt;1+'1-Input'!$B$12),'7-Rientro'!$C$12,0)</f>
        <v>0</v>
      </c>
      <c r="E230" s="10">
        <f>MAX(0,(E205-C230-D230))/(1-'P-Parametri'!$B$31*MAX(0,IF(F229&lt;=0,0,(F229-G229)/F229)))</f>
        <v>10871.814223357927</v>
      </c>
      <c r="F230" s="10">
        <f>((F229-E230+MAX(0,-(E205-C230-D230)))*(1+B230))*(1-'P-Parametri'!$B$32)</f>
        <v>728708.69382905797</v>
      </c>
      <c r="G230" s="10">
        <f>IF(F229&lt;=0,G229,G229*(1-E230/F229))+MAX(0,-(E205-C230-D230))</f>
        <v>298111.93040605704</v>
      </c>
      <c r="H230" s="10">
        <f>MAX(0,(H205-C230-D230))/(1-'P-Parametri'!$B$31*MAX(0,IF(I229&lt;=0,0,(I229-J229)/I229)))</f>
        <v>15993.457124832627</v>
      </c>
      <c r="I230" s="10">
        <f>((I229-H230+MAX(0,-(H205-C230-D230)))*(1+B230))*(1-'P-Parametri'!$B$32)</f>
        <v>570441.69956442225</v>
      </c>
      <c r="J230" s="10">
        <f>IF(I229&lt;=0,J229,J229*(1-H230/I229))+MAX(0,-(H205-C230-D230))</f>
        <v>233365.51036284753</v>
      </c>
      <c r="K230" s="10">
        <f>MAX(0,(K205-C230-D230))/(1-'P-Parametri'!$B$31*MAX(0,IF(L229&lt;=0,0,(L229-M229)/L229)))</f>
        <v>22981.143585326037</v>
      </c>
      <c r="L230" s="10">
        <f>((L229-K230+MAX(0,-(K205-C230-D230)))*(1+B230))*(1-'P-Parametri'!$B$32)</f>
        <v>354510.96127582644</v>
      </c>
      <c r="M230" s="10">
        <f>IF(L229&lt;=0,M229,M229*(1-K230/L229))+MAX(0,-(K205-C230-D230))</f>
        <v>145029.07390979366</v>
      </c>
      <c r="N230" s="10">
        <f>MAX(0,(N205-C230-D230))/(1-'P-Parametri'!$B$31*MAX(0,IF(O229&lt;=0,0,(O229-P229)/O229)))</f>
        <v>22981.143585326063</v>
      </c>
      <c r="O230" s="10">
        <f>((O229-N230+MAX(0,-(N205-C230-D230)))*(1+B230))*(1-'P-Parametri'!$B$32)</f>
        <v>354510.96127582586</v>
      </c>
      <c r="P230" s="10">
        <f>IF(O229&lt;=0,P229,P229*(1-N230/O229))+MAX(0,-(N205-C230-D230))</f>
        <v>145029.0739097934</v>
      </c>
      <c r="Q230" s="10">
        <f>MAX(0,(Q205-C230-D230))/(1-'P-Parametri'!$B$31*MAX(0,IF(R229&lt;=0,0,(R229-S229)/R229)))</f>
        <v>22981.143585326063</v>
      </c>
      <c r="R230" s="10">
        <f>((R229-Q230+MAX(0,-(Q205-C230-D230)))*(1+B230))*(1-'P-Parametri'!$B$32)</f>
        <v>354510.96127582586</v>
      </c>
      <c r="S230" s="10">
        <f>IF(R229&lt;=0,S229,S229*(1-Q230/R229))+MAX(0,-(Q205-C230-D230))</f>
        <v>145029.0739097934</v>
      </c>
      <c r="T230" s="10">
        <f>MAX(0,(T205-C230-D230))/(1-'P-Parametri'!$B$31*MAX(0,IF(U229&lt;=0,0,(U229-V229)/U229)))</f>
        <v>22981.143585326063</v>
      </c>
      <c r="U230" s="10">
        <f>((U229-T230+MAX(0,-(T205-C230-D230)))*(1+B230))*(1-'P-Parametri'!$B$32)</f>
        <v>354510.96127582586</v>
      </c>
      <c r="V230" s="10">
        <f>IF(U229&lt;=0,V229,V229*(1-T230/U229))+MAX(0,-(T205-C230-D230))</f>
        <v>145029.0739097934</v>
      </c>
    </row>
    <row r="231" spans="1:22">
      <c r="A231" s="9">
        <f t="shared" si="4"/>
        <v>24</v>
      </c>
      <c r="B231" s="12">
        <f>IF($A231='P-Parametri'!$B$47,'P-Parametri'!$B$34,IF($A231='P-Parametri'!$B$48,'P-Parametri'!$C$34,'P-Parametri'!$B$52))</f>
        <v>0.03</v>
      </c>
      <c r="C231" s="10">
        <f>IF($A231&lt;='1-Input'!$B$26,0,IF($A231='1-Input'!$B$26+1,('1-Input'!$B$23+'7-Rientro'!$D$12)*'1-Input'!$B$27,'1-Input'!$B$23+'7-Rientro'!$D$12))</f>
        <v>16866.167657258997</v>
      </c>
      <c r="D231" s="10">
        <f>IF(AND($A231&gt;=1,$A231&lt;1+'1-Input'!$B$12),'7-Rientro'!$C$12,0)</f>
        <v>0</v>
      </c>
      <c r="E231" s="10">
        <f>MAX(0,(E205-C231-D231))/(1-'P-Parametri'!$B$31*MAX(0,IF(F230&lt;=0,0,(F230-G230)/F230)))</f>
        <v>10909.988382662408</v>
      </c>
      <c r="F231" s="10">
        <f>((F230-E231+MAX(0,-(E205-C231-D231)))*(1+B231))*(1-'P-Parametri'!$B$32)</f>
        <v>737854.00127656793</v>
      </c>
      <c r="G231" s="10">
        <f>IF(F230&lt;=0,G230,G230*(1-E231/F230))+MAX(0,-(E205-C231-D231))</f>
        <v>293648.69602309231</v>
      </c>
      <c r="H231" s="10">
        <f>MAX(0,(H205-C231-D231))/(1-'P-Parametri'!$B$31*MAX(0,IF(I230&lt;=0,0,(I230-J230)/I230)))</f>
        <v>16049.614889081489</v>
      </c>
      <c r="I231" s="10">
        <f>((I230-H231+MAX(0,-(H205-C231-D231)))*(1+B231))*(1-'P-Parametri'!$B$32)</f>
        <v>569881.79952116986</v>
      </c>
      <c r="J231" s="10">
        <f>IF(I230&lt;=0,J230,J230*(1-H231/I230))+MAX(0,-(H205-C231-D231))</f>
        <v>226799.67449815251</v>
      </c>
      <c r="K231" s="10">
        <f>MAX(0,(K205-C231-D231))/(1-'P-Parametri'!$B$31*MAX(0,IF(L230&lt;=0,0,(L230-M230)/L230)))</f>
        <v>23061.837186062938</v>
      </c>
      <c r="L231" s="10">
        <f>((L230-K231+MAX(0,-(K205-C231-D231)))*(1+B231))*(1-'P-Parametri'!$B$32)</f>
        <v>340709.81261683151</v>
      </c>
      <c r="M231" s="10">
        <f>IF(L230&lt;=0,M230,M230*(1-K231/L230))+MAX(0,-(K205-C231-D231))</f>
        <v>135594.56481107255</v>
      </c>
      <c r="N231" s="10">
        <f>MAX(0,(N205-C231-D231))/(1-'P-Parametri'!$B$31*MAX(0,IF(O230&lt;=0,0,(O230-P230)/O230)))</f>
        <v>23061.837186062963</v>
      </c>
      <c r="O231" s="10">
        <f>((O230-N231+MAX(0,-(N205-C231-D231)))*(1+B231))*(1-'P-Parametri'!$B$32)</f>
        <v>340709.81261683087</v>
      </c>
      <c r="P231" s="10">
        <f>IF(O230&lt;=0,P230,P230*(1-N231/O230))+MAX(0,-(N205-C231-D231))</f>
        <v>135594.56481107228</v>
      </c>
      <c r="Q231" s="10">
        <f>MAX(0,(Q205-C231-D231))/(1-'P-Parametri'!$B$31*MAX(0,IF(R230&lt;=0,0,(R230-S230)/R230)))</f>
        <v>23061.837186062963</v>
      </c>
      <c r="R231" s="10">
        <f>((R230-Q231+MAX(0,-(Q205-C231-D231)))*(1+B231))*(1-'P-Parametri'!$B$32)</f>
        <v>340709.81261683087</v>
      </c>
      <c r="S231" s="10">
        <f>IF(R230&lt;=0,S230,S230*(1-Q231/R230))+MAX(0,-(Q205-C231-D231))</f>
        <v>135594.56481107228</v>
      </c>
      <c r="T231" s="10">
        <f>MAX(0,(T205-C231-D231))/(1-'P-Parametri'!$B$31*MAX(0,IF(U230&lt;=0,0,(U230-V230)/U230)))</f>
        <v>23061.837186062963</v>
      </c>
      <c r="U231" s="10">
        <f>((U230-T231+MAX(0,-(T205-C231-D231)))*(1+B231))*(1-'P-Parametri'!$B$32)</f>
        <v>340709.81261683087</v>
      </c>
      <c r="V231" s="10">
        <f>IF(U230&lt;=0,V230,V230*(1-T231/U230))+MAX(0,-(T205-C231-D231))</f>
        <v>135594.56481107228</v>
      </c>
    </row>
    <row r="232" spans="1:22">
      <c r="A232" s="9">
        <f t="shared" si="4"/>
        <v>25</v>
      </c>
      <c r="B232" s="12">
        <f>IF($A232='P-Parametri'!$B$47,'P-Parametri'!$B$34,IF($A232='P-Parametri'!$B$48,'P-Parametri'!$C$34,'P-Parametri'!$B$52))</f>
        <v>0.03</v>
      </c>
      <c r="C232" s="10">
        <f>IF($A232&lt;='1-Input'!$B$26,0,IF($A232='1-Input'!$B$26+1,('1-Input'!$B$23+'7-Rientro'!$D$12)*'1-Input'!$B$27,'1-Input'!$B$23+'7-Rientro'!$D$12))</f>
        <v>16866.167657258997</v>
      </c>
      <c r="D232" s="10">
        <f>IF(AND($A232&gt;=1,$A232&lt;1+'1-Input'!$B$12),'7-Rientro'!$C$12,0)</f>
        <v>0</v>
      </c>
      <c r="E232" s="10">
        <f>MAX(0,(E205-C232-D232))/(1-'P-Parametri'!$B$31*MAX(0,IF(F231&lt;=0,0,(F231-G231)/F231)))</f>
        <v>10947.383078787441</v>
      </c>
      <c r="F232" s="10">
        <f>((F231-E232+MAX(0,-(E205-C232-D232)))*(1+B232))*(1-'P-Parametri'!$B$32)</f>
        <v>747216.38911022653</v>
      </c>
      <c r="G232" s="10">
        <f>IF(F231&lt;=0,G231,G231*(1-E232/F231))+MAX(0,-(E205-C232-D232))</f>
        <v>289291.89269832964</v>
      </c>
      <c r="H232" s="10">
        <f>MAX(0,(H205-C232-D232))/(1-'P-Parametri'!$B$31*MAX(0,IF(I231&lt;=0,0,(I231-J231)/I231)))</f>
        <v>16104.625989978238</v>
      </c>
      <c r="I232" s="10">
        <f>((I231-H232+MAX(0,-(H205-C232-D232)))*(1+B232))*(1-'P-Parametri'!$B$32)</f>
        <v>569249.7077596531</v>
      </c>
      <c r="J232" s="10">
        <f>IF(I231&lt;=0,J231,J231*(1-H232/I231))+MAX(0,-(H205-C232-D232))</f>
        <v>220390.40868985595</v>
      </c>
      <c r="K232" s="10">
        <f>MAX(0,(K205-C232-D232))/(1-'P-Parametri'!$B$31*MAX(0,IF(L231&lt;=0,0,(L231-M231)/L231)))</f>
        <v>23140.883135830241</v>
      </c>
      <c r="L232" s="10">
        <f>((L231-K232+MAX(0,-(K205-C232-D232)))*(1+B232))*(1-'P-Parametri'!$B$32)</f>
        <v>326441.80537070049</v>
      </c>
      <c r="M232" s="10">
        <f>IF(L231&lt;=0,M231,M231*(1-K232/L231))+MAX(0,-(K205-C232-D232))</f>
        <v>126385.03264630453</v>
      </c>
      <c r="N232" s="10">
        <f>MAX(0,(N205-C232-D232))/(1-'P-Parametri'!$B$31*MAX(0,IF(O231&lt;=0,0,(O231-P231)/O231)))</f>
        <v>23140.883135830267</v>
      </c>
      <c r="O232" s="10">
        <f>((O231-N232+MAX(0,-(N205-C232-D232)))*(1+B232))*(1-'P-Parametri'!$B$32)</f>
        <v>326441.80537069973</v>
      </c>
      <c r="P232" s="10">
        <f>IF(O231&lt;=0,P231,P231*(1-N232/O231))+MAX(0,-(N205-C232-D232))</f>
        <v>126385.03264630427</v>
      </c>
      <c r="Q232" s="10">
        <f>MAX(0,(Q205-C232-D232))/(1-'P-Parametri'!$B$31*MAX(0,IF(R231&lt;=0,0,(R231-S231)/R231)))</f>
        <v>23140.883135830267</v>
      </c>
      <c r="R232" s="10">
        <f>((R231-Q232+MAX(0,-(Q205-C232-D232)))*(1+B232))*(1-'P-Parametri'!$B$32)</f>
        <v>326441.80537069973</v>
      </c>
      <c r="S232" s="10">
        <f>IF(R231&lt;=0,S231,S231*(1-Q232/R231))+MAX(0,-(Q205-C232-D232))</f>
        <v>126385.03264630427</v>
      </c>
      <c r="T232" s="10">
        <f>MAX(0,(T205-C232-D232))/(1-'P-Parametri'!$B$31*MAX(0,IF(U231&lt;=0,0,(U231-V231)/U231)))</f>
        <v>23140.883135830267</v>
      </c>
      <c r="U232" s="10">
        <f>((U231-T232+MAX(0,-(T205-C232-D232)))*(1+B232))*(1-'P-Parametri'!$B$32)</f>
        <v>326441.80537069973</v>
      </c>
      <c r="V232" s="10">
        <f>IF(U231&lt;=0,V231,V231*(1-T232/U231))+MAX(0,-(T205-C232-D232))</f>
        <v>126385.03264630427</v>
      </c>
    </row>
    <row r="233" spans="1:22">
      <c r="A233" s="9">
        <f t="shared" si="4"/>
        <v>26</v>
      </c>
      <c r="B233" s="12">
        <f>IF($A233='P-Parametri'!$B$47,'P-Parametri'!$B$34,IF($A233='P-Parametri'!$B$48,'P-Parametri'!$C$34,'P-Parametri'!$B$52))</f>
        <v>0.03</v>
      </c>
      <c r="C233" s="10">
        <f>IF($A233&lt;='1-Input'!$B$26,0,IF($A233='1-Input'!$B$26+1,('1-Input'!$B$23+'7-Rientro'!$D$12)*'1-Input'!$B$27,'1-Input'!$B$23+'7-Rientro'!$D$12))</f>
        <v>16866.167657258997</v>
      </c>
      <c r="D233" s="10">
        <f>IF(AND($A233&gt;=1,$A233&lt;1+'1-Input'!$B$12),'7-Rientro'!$C$12,0)</f>
        <v>0</v>
      </c>
      <c r="E233" s="10">
        <f>MAX(0,(E205-C233-D233))/(1-'P-Parametri'!$B$31*MAX(0,IF(F232&lt;=0,0,(F232-G232)/F232)))</f>
        <v>10984.008177328904</v>
      </c>
      <c r="F233" s="10">
        <f>((F232-E233+MAX(0,-(E205-C233-D233)))*(1+B233))*(1-'P-Parametri'!$B$32)</f>
        <v>756802.71365616284</v>
      </c>
      <c r="G233" s="10">
        <f>IF(F232&lt;=0,G232,G232*(1-E233/F232))+MAX(0,-(E205-C233-D233))</f>
        <v>285039.33003864653</v>
      </c>
      <c r="H233" s="10">
        <f>MAX(0,(H205-C233-D233))/(1-'P-Parametri'!$B$31*MAX(0,IF(I232&lt;=0,0,(I232-J232)/I232)))</f>
        <v>16158.50494073856</v>
      </c>
      <c r="I233" s="10">
        <f>((I232-H233+MAX(0,-(H205-C233-D233)))*(1+B233))*(1-'P-Parametri'!$B$32)</f>
        <v>568544.57102567505</v>
      </c>
      <c r="J233" s="10">
        <f>IF(I232&lt;=0,J232,J232*(1-H233/I232))+MAX(0,-(H205-C233-D233))</f>
        <v>214134.49066449259</v>
      </c>
      <c r="K233" s="10">
        <f>MAX(0,(K205-C233-D233))/(1-'P-Parametri'!$B$31*MAX(0,IF(L232&lt;=0,0,(L232-M232)/L232)))</f>
        <v>23218.302288799186</v>
      </c>
      <c r="L233" s="10">
        <f>((L232-K233+MAX(0,-(K205-C233-D233)))*(1+B233))*(1-'P-Parametri'!$B$32)</f>
        <v>311695.56775800965</v>
      </c>
      <c r="M233" s="10">
        <f>IF(L232&lt;=0,M232,M232*(1-K233/L232))+MAX(0,-(K205-C233-D233))</f>
        <v>117395.84730152506</v>
      </c>
      <c r="N233" s="10">
        <f>MAX(0,(N205-C233-D233))/(1-'P-Parametri'!$B$31*MAX(0,IF(O232&lt;=0,0,(O232-P232)/O232)))</f>
        <v>23218.302288799212</v>
      </c>
      <c r="O233" s="10">
        <f>((O232-N233+MAX(0,-(N205-C233-D233)))*(1+B233))*(1-'P-Parametri'!$B$32)</f>
        <v>311695.56775800884</v>
      </c>
      <c r="P233" s="10">
        <f>IF(O232&lt;=0,P232,P232*(1-N233/O232))+MAX(0,-(N205-C233-D233))</f>
        <v>117395.84730152479</v>
      </c>
      <c r="Q233" s="10">
        <f>MAX(0,(Q205-C233-D233))/(1-'P-Parametri'!$B$31*MAX(0,IF(R232&lt;=0,0,(R232-S232)/R232)))</f>
        <v>23218.302288799212</v>
      </c>
      <c r="R233" s="10">
        <f>((R232-Q233+MAX(0,-(Q205-C233-D233)))*(1+B233))*(1-'P-Parametri'!$B$32)</f>
        <v>311695.56775800884</v>
      </c>
      <c r="S233" s="10">
        <f>IF(R232&lt;=0,S232,S232*(1-Q233/R232))+MAX(0,-(Q205-C233-D233))</f>
        <v>117395.84730152479</v>
      </c>
      <c r="T233" s="10">
        <f>MAX(0,(T205-C233-D233))/(1-'P-Parametri'!$B$31*MAX(0,IF(U232&lt;=0,0,(U232-V232)/U232)))</f>
        <v>23218.302288799212</v>
      </c>
      <c r="U233" s="10">
        <f>((U232-T233+MAX(0,-(T205-C233-D233)))*(1+B233))*(1-'P-Parametri'!$B$32)</f>
        <v>311695.56775800884</v>
      </c>
      <c r="V233" s="10">
        <f>IF(U232&lt;=0,V232,V232*(1-T233/U232))+MAX(0,-(T205-C233-D233))</f>
        <v>117395.84730152479</v>
      </c>
    </row>
    <row r="234" spans="1:22">
      <c r="A234" s="9">
        <f t="shared" si="4"/>
        <v>27</v>
      </c>
      <c r="B234" s="12">
        <f>IF($A234='P-Parametri'!$B$47,'P-Parametri'!$B$34,IF($A234='P-Parametri'!$B$48,'P-Parametri'!$C$34,'P-Parametri'!$B$52))</f>
        <v>0.03</v>
      </c>
      <c r="C234" s="10">
        <f>IF($A234&lt;='1-Input'!$B$26,0,IF($A234='1-Input'!$B$26+1,('1-Input'!$B$23+'7-Rientro'!$D$12)*'1-Input'!$B$27,'1-Input'!$B$23+'7-Rientro'!$D$12))</f>
        <v>16866.167657258997</v>
      </c>
      <c r="D234" s="10">
        <f>IF(AND($A234&gt;=1,$A234&lt;1+'1-Input'!$B$12),'7-Rientro'!$C$12,0)</f>
        <v>0</v>
      </c>
      <c r="E234" s="10">
        <f>MAX(0,(E205-C234-D234))/(1-'P-Parametri'!$B$31*MAX(0,IF(F233&lt;=0,0,(F233-G233)/F233)))</f>
        <v>11019.873714348741</v>
      </c>
      <c r="F234" s="10">
        <f>((F233-E234+MAX(0,-(E205-C234-D234)))*(1+B234))*(1-'P-Parametri'!$B$32)</f>
        <v>766620.01248978835</v>
      </c>
      <c r="G234" s="10">
        <f>IF(F233&lt;=0,G233,G233*(1-E234/F233))+MAX(0,-(E205-C234-D234))</f>
        <v>280888.84621509677</v>
      </c>
      <c r="H234" s="10">
        <f>MAX(0,(H205-C234-D234))/(1-'P-Parametri'!$B$31*MAX(0,IF(I233&lt;=0,0,(I233-J233)/I233)))</f>
        <v>16211.266505349686</v>
      </c>
      <c r="I234" s="10">
        <f>((I233-H234+MAX(0,-(H205-C234-D234)))*(1+B234))*(1-'P-Parametri'!$B$32)</f>
        <v>567765.49704862339</v>
      </c>
      <c r="J234" s="10">
        <f>IF(I233&lt;=0,J233,J233*(1-H234/I233))+MAX(0,-(H205-C234-D234))</f>
        <v>208028.74016917631</v>
      </c>
      <c r="K234" s="10">
        <f>MAX(0,(K205-C234-D234))/(1-'P-Parametri'!$B$31*MAX(0,IF(L233&lt;=0,0,(L233-M233)/L233)))</f>
        <v>23294.115859476919</v>
      </c>
      <c r="L234" s="10">
        <f>((L233-K234+MAX(0,-(K205-C234-D234)))*(1+B234))*(1-'P-Parametri'!$B$32)</f>
        <v>296459.38846457779</v>
      </c>
      <c r="M234" s="10">
        <f>IF(L233&lt;=0,M233,M233*(1-K234/L233))+MAX(0,-(K205-C234-D234))</f>
        <v>108622.43904252067</v>
      </c>
      <c r="N234" s="10">
        <f>MAX(0,(N205-C234-D234))/(1-'P-Parametri'!$B$31*MAX(0,IF(O233&lt;=0,0,(O233-P233)/O233)))</f>
        <v>23294.11585947694</v>
      </c>
      <c r="O234" s="10">
        <f>((O233-N234+MAX(0,-(N205-C234-D234)))*(1+B234))*(1-'P-Parametri'!$B$32)</f>
        <v>296459.38846457691</v>
      </c>
      <c r="P234" s="10">
        <f>IF(O233&lt;=0,P233,P233*(1-N234/O233))+MAX(0,-(N205-C234-D234))</f>
        <v>108622.43904252039</v>
      </c>
      <c r="Q234" s="10">
        <f>MAX(0,(Q205-C234-D234))/(1-'P-Parametri'!$B$31*MAX(0,IF(R233&lt;=0,0,(R233-S233)/R233)))</f>
        <v>23294.11585947694</v>
      </c>
      <c r="R234" s="10">
        <f>((R233-Q234+MAX(0,-(Q205-C234-D234)))*(1+B234))*(1-'P-Parametri'!$B$32)</f>
        <v>296459.38846457691</v>
      </c>
      <c r="S234" s="10">
        <f>IF(R233&lt;=0,S233,S233*(1-Q234/R233))+MAX(0,-(Q205-C234-D234))</f>
        <v>108622.43904252039</v>
      </c>
      <c r="T234" s="10">
        <f>MAX(0,(T205-C234-D234))/(1-'P-Parametri'!$B$31*MAX(0,IF(U233&lt;=0,0,(U233-V233)/U233)))</f>
        <v>23294.11585947694</v>
      </c>
      <c r="U234" s="10">
        <f>((U233-T234+MAX(0,-(T205-C234-D234)))*(1+B234))*(1-'P-Parametri'!$B$32)</f>
        <v>296459.38846457691</v>
      </c>
      <c r="V234" s="10">
        <f>IF(U233&lt;=0,V233,V233*(1-T234/U233))+MAX(0,-(T205-C234-D234))</f>
        <v>108622.43904252039</v>
      </c>
    </row>
    <row r="235" spans="1:22">
      <c r="A235" s="9">
        <f t="shared" si="4"/>
        <v>28</v>
      </c>
      <c r="B235" s="12">
        <f>IF($A235='P-Parametri'!$B$47,'P-Parametri'!$B$34,IF($A235='P-Parametri'!$B$48,'P-Parametri'!$C$34,'P-Parametri'!$B$52))</f>
        <v>0.03</v>
      </c>
      <c r="C235" s="10">
        <f>IF($A235&lt;='1-Input'!$B$26,0,IF($A235='1-Input'!$B$26+1,('1-Input'!$B$23+'7-Rientro'!$D$12)*'1-Input'!$B$27,'1-Input'!$B$23+'7-Rientro'!$D$12))</f>
        <v>16866.167657258997</v>
      </c>
      <c r="D235" s="10">
        <f>IF(AND($A235&gt;=1,$A235&lt;1+'1-Input'!$B$12),'7-Rientro'!$C$12,0)</f>
        <v>0</v>
      </c>
      <c r="E235" s="10">
        <f>MAX(0,(E205-C235-D235))/(1-'P-Parametri'!$B$31*MAX(0,IF(F234&lt;=0,0,(F234-G234)/F234)))</f>
        <v>11054.989878763352</v>
      </c>
      <c r="F235" s="10">
        <f>((F234-E235+MAX(0,-(E205-C235-D235)))*(1+B235))*(1-'P-Parametri'!$B$32)</f>
        <v>776675.50934277708</v>
      </c>
      <c r="G235" s="10">
        <f>IF(F234&lt;=0,G234,G234*(1-E235/F234))+MAX(0,-(E205-C235-D235))</f>
        <v>276838.30839795782</v>
      </c>
      <c r="H235" s="10">
        <f>MAX(0,(H205-C235-D235))/(1-'P-Parametri'!$B$31*MAX(0,IF(I234&lt;=0,0,(I234-J234)/I234)))</f>
        <v>16262.925672662073</v>
      </c>
      <c r="I235" s="10">
        <f>((I234-H235+MAX(0,-(H205-C235-D235)))*(1+B235))*(1-'P-Parametri'!$B$32)</f>
        <v>566911.55322020571</v>
      </c>
      <c r="J235" s="10">
        <f>IF(I234&lt;=0,J234,J234*(1-H235/I234))+MAX(0,-(H205-C235-D235))</f>
        <v>202070.01961159526</v>
      </c>
      <c r="K235" s="10">
        <f>MAX(0,(K205-C235-D235))/(1-'P-Parametri'!$B$31*MAX(0,IF(L234&lt;=0,0,(L234-M234)/L234)))</f>
        <v>23368.345385478584</v>
      </c>
      <c r="L235" s="10">
        <f>((L234-K235+MAX(0,-(K205-C235-D235)))*(1+B235))*(1-'P-Parametri'!$B$32)</f>
        <v>280721.20682272926</v>
      </c>
      <c r="M235" s="10">
        <f>IF(L234&lt;=0,M234,M234*(1-K235/L234))+MAX(0,-(K205-C235-D235))</f>
        <v>100060.29943444411</v>
      </c>
      <c r="N235" s="10">
        <f>MAX(0,(N205-C235-D235))/(1-'P-Parametri'!$B$31*MAX(0,IF(O234&lt;=0,0,(O234-P234)/O234)))</f>
        <v>23368.345385478613</v>
      </c>
      <c r="O235" s="10">
        <f>((O234-N235+MAX(0,-(N205-C235-D235)))*(1+B235))*(1-'P-Parametri'!$B$32)</f>
        <v>280721.20682272833</v>
      </c>
      <c r="P235" s="10">
        <f>IF(O234&lt;=0,P234,P234*(1-N235/O234))+MAX(0,-(N205-C235-D235))</f>
        <v>100060.29943444382</v>
      </c>
      <c r="Q235" s="10">
        <f>MAX(0,(Q205-C235-D235))/(1-'P-Parametri'!$B$31*MAX(0,IF(R234&lt;=0,0,(R234-S234)/R234)))</f>
        <v>23368.345385478613</v>
      </c>
      <c r="R235" s="10">
        <f>((R234-Q235+MAX(0,-(Q205-C235-D235)))*(1+B235))*(1-'P-Parametri'!$B$32)</f>
        <v>280721.20682272833</v>
      </c>
      <c r="S235" s="10">
        <f>IF(R234&lt;=0,S234,S234*(1-Q235/R234))+MAX(0,-(Q205-C235-D235))</f>
        <v>100060.29943444382</v>
      </c>
      <c r="T235" s="10">
        <f>MAX(0,(T205-C235-D235))/(1-'P-Parametri'!$B$31*MAX(0,IF(U234&lt;=0,0,(U234-V234)/U234)))</f>
        <v>23368.345385478613</v>
      </c>
      <c r="U235" s="10">
        <f>((U234-T235+MAX(0,-(T205-C235-D235)))*(1+B235))*(1-'P-Parametri'!$B$32)</f>
        <v>280721.20682272833</v>
      </c>
      <c r="V235" s="10">
        <f>IF(U234&lt;=0,V234,V234*(1-T235/U234))+MAX(0,-(T205-C235-D235))</f>
        <v>100060.29943444382</v>
      </c>
    </row>
    <row r="236" spans="1:22">
      <c r="A236" s="9">
        <f t="shared" si="4"/>
        <v>29</v>
      </c>
      <c r="B236" s="12">
        <f>IF($A236='P-Parametri'!$B$47,'P-Parametri'!$B$34,IF($A236='P-Parametri'!$B$48,'P-Parametri'!$C$34,'P-Parametri'!$B$52))</f>
        <v>0.03</v>
      </c>
      <c r="C236" s="10">
        <f>IF($A236&lt;='1-Input'!$B$26,0,IF($A236='1-Input'!$B$26+1,('1-Input'!$B$23+'7-Rientro'!$D$12)*'1-Input'!$B$27,'1-Input'!$B$23+'7-Rientro'!$D$12))</f>
        <v>16866.167657258997</v>
      </c>
      <c r="D236" s="10">
        <f>IF(AND($A236&gt;=1,$A236&lt;1+'1-Input'!$B$12),'7-Rientro'!$C$12,0)</f>
        <v>0</v>
      </c>
      <c r="E236" s="10">
        <f>MAX(0,(E205-C236-D236))/(1-'P-Parametri'!$B$31*MAX(0,IF(F235&lt;=0,0,(F235-G235)/F235)))</f>
        <v>11089.36699531164</v>
      </c>
      <c r="F236" s="10">
        <f>((F235-E236+MAX(0,-(E205-C236-D236)))*(1+B236))*(1-'P-Parametri'!$B$32)</f>
        <v>786976.61916465359</v>
      </c>
      <c r="G236" s="10">
        <f>IF(F235&lt;=0,G235,G235*(1-E236/F235))+MAX(0,-(E205-C236-D236))</f>
        <v>272885.6131433025</v>
      </c>
      <c r="H236" s="10">
        <f>MAX(0,(H205-C236-D236))/(1-'P-Parametri'!$B$31*MAX(0,IF(I235&lt;=0,0,(I235-J235)/I235)))</f>
        <v>16313.497631333808</v>
      </c>
      <c r="I236" s="10">
        <f>((I235-H236+MAX(0,-(H205-C236-D236)))*(1+B236))*(1-'P-Parametri'!$B$32)</f>
        <v>565981.76526202506</v>
      </c>
      <c r="J236" s="10">
        <f>IF(I235&lt;=0,J235,J235*(1-H236/I235))+MAX(0,-(H205-C236-D236))</f>
        <v>196255.2346286953</v>
      </c>
      <c r="K236" s="10">
        <f>MAX(0,(K205-C236-D236))/(1-'P-Parametri'!$B$31*MAX(0,IF(L235&lt;=0,0,(L235-M235)/L235)))</f>
        <v>23441.012691524742</v>
      </c>
      <c r="L236" s="10">
        <f>((L235-K236+MAX(0,-(K205-C236-D236)))*(1+B236))*(1-'P-Parametri'!$B$32)</f>
        <v>264468.60275523039</v>
      </c>
      <c r="M236" s="10">
        <f>IF(L235&lt;=0,M235,M235*(1-K236/L235))+MAX(0,-(K205-C236-D236))</f>
        <v>91704.982158960454</v>
      </c>
      <c r="N236" s="10">
        <f>MAX(0,(N205-C236-D236))/(1-'P-Parametri'!$B$31*MAX(0,IF(O235&lt;=0,0,(O235-P235)/O235)))</f>
        <v>23441.012691524767</v>
      </c>
      <c r="O236" s="10">
        <f>((O235-N236+MAX(0,-(N205-C236-D236)))*(1+B236))*(1-'P-Parametri'!$B$32)</f>
        <v>264468.6027552294</v>
      </c>
      <c r="P236" s="10">
        <f>IF(O235&lt;=0,P235,P235*(1-N236/O235))+MAX(0,-(N205-C236-D236))</f>
        <v>91704.982158960149</v>
      </c>
      <c r="Q236" s="10">
        <f>MAX(0,(Q205-C236-D236))/(1-'P-Parametri'!$B$31*MAX(0,IF(R235&lt;=0,0,(R235-S235)/R235)))</f>
        <v>23441.012691524767</v>
      </c>
      <c r="R236" s="10">
        <f>((R235-Q236+MAX(0,-(Q205-C236-D236)))*(1+B236))*(1-'P-Parametri'!$B$32)</f>
        <v>264468.6027552294</v>
      </c>
      <c r="S236" s="10">
        <f>IF(R235&lt;=0,S235,S235*(1-Q236/R235))+MAX(0,-(Q205-C236-D236))</f>
        <v>91704.982158960149</v>
      </c>
      <c r="T236" s="10">
        <f>MAX(0,(T205-C236-D236))/(1-'P-Parametri'!$B$31*MAX(0,IF(U235&lt;=0,0,(U235-V235)/U235)))</f>
        <v>23441.012691524767</v>
      </c>
      <c r="U236" s="10">
        <f>((U235-T236+MAX(0,-(T205-C236-D236)))*(1+B236))*(1-'P-Parametri'!$B$32)</f>
        <v>264468.6027552294</v>
      </c>
      <c r="V236" s="10">
        <f>IF(U235&lt;=0,V235,V235*(1-T236/U235))+MAX(0,-(T205-C236-D236))</f>
        <v>91704.982158960149</v>
      </c>
    </row>
    <row r="237" spans="1:22">
      <c r="A237" s="9">
        <f t="shared" si="4"/>
        <v>30</v>
      </c>
      <c r="B237" s="12">
        <f>IF($A237='P-Parametri'!$B$47,'P-Parametri'!$B$34,IF($A237='P-Parametri'!$B$48,'P-Parametri'!$C$34,'P-Parametri'!$B$52))</f>
        <v>0.03</v>
      </c>
      <c r="C237" s="10">
        <f>IF($A237&lt;='1-Input'!$B$26,0,IF($A237='1-Input'!$B$26+1,('1-Input'!$B$23+'7-Rientro'!$D$12)*'1-Input'!$B$27,'1-Input'!$B$23+'7-Rientro'!$D$12))</f>
        <v>16866.167657258997</v>
      </c>
      <c r="D237" s="10">
        <f>IF(AND($A237&gt;=1,$A237&lt;1+'1-Input'!$B$12),'7-Rientro'!$C$12,0)</f>
        <v>0</v>
      </c>
      <c r="E237" s="10">
        <f>MAX(0,(E205-C237-D237))/(1-'P-Parametri'!$B$31*MAX(0,IF(F236&lt;=0,0,(F236-G236)/F236)))</f>
        <v>11123.015508109269</v>
      </c>
      <c r="F237" s="10">
        <f>((F236-E237+MAX(0,-(E205-C237-D237)))*(1+B237))*(1-'P-Parametri'!$B$32)</f>
        <v>797530.95334270818</v>
      </c>
      <c r="G237" s="10">
        <f>IF(F236&lt;=0,G236,G236*(1-E237/F236))+MAX(0,-(E205-C237-D237))</f>
        <v>269028.68673276348</v>
      </c>
      <c r="H237" s="10">
        <f>MAX(0,(H205-C237-D237))/(1-'P-Parametri'!$B$31*MAX(0,IF(I236&lt;=0,0,(I236-J236)/I236)))</f>
        <v>16362.997745637365</v>
      </c>
      <c r="I237" s="10">
        <f>((I236-H237+MAX(0,-(H205-C237-D237)))*(1+B237))*(1-'P-Parametri'!$B$32)</f>
        <v>564975.11588079564</v>
      </c>
      <c r="J237" s="10">
        <f>IF(I236&lt;=0,J236,J236*(1-H237/I236))+MAX(0,-(H205-C237-D237))</f>
        <v>190581.33458650546</v>
      </c>
      <c r="K237" s="10">
        <f>MAX(0,(K205-C237-D237))/(1-'P-Parametri'!$B$31*MAX(0,IF(L236&lt;=0,0,(L236-M236)/L236)))</f>
        <v>23512.139854677844</v>
      </c>
      <c r="L237" s="10">
        <f>((L236-K237+MAX(0,-(K205-C237-D237)))*(1+B237))*(1-'P-Parametri'!$B$32)</f>
        <v>247688.786473994</v>
      </c>
      <c r="M237" s="10">
        <f>IF(L236&lt;=0,M236,M236*(1-K237/L236))+MAX(0,-(K205-C237-D237))</f>
        <v>83552.103732451011</v>
      </c>
      <c r="N237" s="10">
        <f>MAX(0,(N205-C237-D237))/(1-'P-Parametri'!$B$31*MAX(0,IF(O236&lt;=0,0,(O236-P236)/O236)))</f>
        <v>23512.139854677869</v>
      </c>
      <c r="O237" s="10">
        <f>((O236-N237+MAX(0,-(N205-C237-D237)))*(1+B237))*(1-'P-Parametri'!$B$32)</f>
        <v>247688.78647399295</v>
      </c>
      <c r="P237" s="10">
        <f>IF(O236&lt;=0,P236,P236*(1-N237/O236))+MAX(0,-(N205-C237-D237))</f>
        <v>83552.103732450691</v>
      </c>
      <c r="Q237" s="10">
        <f>MAX(0,(Q205-C237-D237))/(1-'P-Parametri'!$B$31*MAX(0,IF(R236&lt;=0,0,(R236-S236)/R236)))</f>
        <v>23512.139854677869</v>
      </c>
      <c r="R237" s="10">
        <f>((R236-Q237+MAX(0,-(Q205-C237-D237)))*(1+B237))*(1-'P-Parametri'!$B$32)</f>
        <v>247688.78647399295</v>
      </c>
      <c r="S237" s="10">
        <f>IF(R236&lt;=0,S236,S236*(1-Q237/R236))+MAX(0,-(Q205-C237-D237))</f>
        <v>83552.103732450691</v>
      </c>
      <c r="T237" s="10">
        <f>MAX(0,(T205-C237-D237))/(1-'P-Parametri'!$B$31*MAX(0,IF(U236&lt;=0,0,(U236-V236)/U236)))</f>
        <v>23512.139854677869</v>
      </c>
      <c r="U237" s="10">
        <f>((U236-T237+MAX(0,-(T205-C237-D237)))*(1+B237))*(1-'P-Parametri'!$B$32)</f>
        <v>247688.78647399295</v>
      </c>
      <c r="V237" s="10">
        <f>IF(U236&lt;=0,V236,V236*(1-T237/U236))+MAX(0,-(T205-C237-D237))</f>
        <v>83552.103732450691</v>
      </c>
    </row>
    <row r="238" spans="1:22">
      <c r="A238" s="9">
        <f t="shared" si="4"/>
        <v>31</v>
      </c>
      <c r="B238" s="12">
        <f>IF($A238='P-Parametri'!$B$47,'P-Parametri'!$B$34,IF($A238='P-Parametri'!$B$48,'P-Parametri'!$C$34,'P-Parametri'!$B$52))</f>
        <v>0.03</v>
      </c>
      <c r="C238" s="10">
        <f>IF($A238&lt;='1-Input'!$B$26,0,IF($A238='1-Input'!$B$26+1,('1-Input'!$B$23+'7-Rientro'!$D$12)*'1-Input'!$B$27,'1-Input'!$B$23+'7-Rientro'!$D$12))</f>
        <v>16866.167657258997</v>
      </c>
      <c r="D238" s="10">
        <f>IF(AND($A238&gt;=1,$A238&lt;1+'1-Input'!$B$12),'7-Rientro'!$C$12,0)</f>
        <v>0</v>
      </c>
      <c r="E238" s="10">
        <f>MAX(0,(E205-C238-D238))/(1-'P-Parametri'!$B$31*MAX(0,IF(F237&lt;=0,0,(F237-G237)/F237)))</f>
        <v>11155.945964793558</v>
      </c>
      <c r="F238" s="10">
        <f>((F237-E238+MAX(0,-(E205-C238-D238)))*(1+B238))*(1-'P-Parametri'!$B$32)</f>
        <v>808346.32508405356</v>
      </c>
      <c r="G238" s="10">
        <f>IF(F237&lt;=0,G237,G237*(1-E238/F237))+MAX(0,-(E205-C238-D238))</f>
        <v>265265.48546817206</v>
      </c>
      <c r="H238" s="10">
        <f>MAX(0,(H205-C238-D238))/(1-'P-Parametri'!$B$31*MAX(0,IF(I237&lt;=0,0,(I237-J237)/I237)))</f>
        <v>16411.441532135283</v>
      </c>
      <c r="I238" s="10">
        <f>((I237-H238+MAX(0,-(H205-C238-D238)))*(1+B238))*(1-'P-Parametri'!$B$32)</f>
        <v>563890.54340996197</v>
      </c>
      <c r="J238" s="10">
        <f>IF(I237&lt;=0,J237,J237*(1-H238/I237))+MAX(0,-(H205-C238-D238))</f>
        <v>185045.31301357894</v>
      </c>
      <c r="K238" s="10">
        <f>MAX(0,(K205-C238-D238))/(1-'P-Parametri'!$B$31*MAX(0,IF(L237&lt;=0,0,(L237-M237)/L237)))</f>
        <v>23581.749170827316</v>
      </c>
      <c r="L238" s="10">
        <f>((L237-K238+MAX(0,-(K205-C238-D238)))*(1+B238))*(1-'P-Parametri'!$B$32)</f>
        <v>230368.58792541717</v>
      </c>
      <c r="M238" s="10">
        <f>IF(L237&lt;=0,M237,M237*(1-K238/L237))+MAX(0,-(K205-C238-D238))</f>
        <v>75597.34412882851</v>
      </c>
      <c r="N238" s="10">
        <f>MAX(0,(N205-C238-D238))/(1-'P-Parametri'!$B$31*MAX(0,IF(O237&lt;=0,0,(O237-P237)/O237)))</f>
        <v>23581.749170827341</v>
      </c>
      <c r="O238" s="10">
        <f>((O237-N238+MAX(0,-(N205-C238-D238)))*(1+B238))*(1-'P-Parametri'!$B$32)</f>
        <v>230368.58792541607</v>
      </c>
      <c r="P238" s="10">
        <f>IF(O237&lt;=0,P237,P237*(1-N238/O237))+MAX(0,-(N205-C238-D238))</f>
        <v>75597.34412882819</v>
      </c>
      <c r="Q238" s="10">
        <f>MAX(0,(Q205-C238-D238))/(1-'P-Parametri'!$B$31*MAX(0,IF(R237&lt;=0,0,(R237-S237)/R237)))</f>
        <v>23581.749170827341</v>
      </c>
      <c r="R238" s="10">
        <f>((R237-Q238+MAX(0,-(Q205-C238-D238)))*(1+B238))*(1-'P-Parametri'!$B$32)</f>
        <v>230368.58792541607</v>
      </c>
      <c r="S238" s="10">
        <f>IF(R237&lt;=0,S237,S237*(1-Q238/R237))+MAX(0,-(Q205-C238-D238))</f>
        <v>75597.34412882819</v>
      </c>
      <c r="T238" s="10">
        <f>MAX(0,(T205-C238-D238))/(1-'P-Parametri'!$B$31*MAX(0,IF(U237&lt;=0,0,(U237-V237)/U237)))</f>
        <v>23581.749170827341</v>
      </c>
      <c r="U238" s="10">
        <f>((U237-T238+MAX(0,-(T205-C238-D238)))*(1+B238))*(1-'P-Parametri'!$B$32)</f>
        <v>230368.58792541607</v>
      </c>
      <c r="V238" s="10">
        <f>IF(U237&lt;=0,V237,V237*(1-T238/U237))+MAX(0,-(T205-C238-D238))</f>
        <v>75597.34412882819</v>
      </c>
    </row>
    <row r="239" spans="1:22">
      <c r="A239" s="9">
        <f t="shared" si="4"/>
        <v>32</v>
      </c>
      <c r="B239" s="12">
        <f>IF($A239='P-Parametri'!$B$47,'P-Parametri'!$B$34,IF($A239='P-Parametri'!$B$48,'P-Parametri'!$C$34,'P-Parametri'!$B$52))</f>
        <v>0.03</v>
      </c>
      <c r="C239" s="10">
        <f>IF($A239&lt;='1-Input'!$B$26,0,IF($A239='1-Input'!$B$26+1,('1-Input'!$B$23+'7-Rientro'!$D$12)*'1-Input'!$B$27,'1-Input'!$B$23+'7-Rientro'!$D$12))</f>
        <v>16866.167657258997</v>
      </c>
      <c r="D239" s="10">
        <f>IF(AND($A239&gt;=1,$A239&lt;1+'1-Input'!$B$12),'7-Rientro'!$C$12,0)</f>
        <v>0</v>
      </c>
      <c r="E239" s="10">
        <f>MAX(0,(E205-C239-D239))/(1-'P-Parametri'!$B$31*MAX(0,IF(F238&lt;=0,0,(F238-G238)/F238)))</f>
        <v>11188.169001261456</v>
      </c>
      <c r="F239" s="10">
        <f>((F238-E239+MAX(0,-(E205-C239-D239)))*(1+B239))*(1-'P-Parametri'!$B$32)</f>
        <v>819430.75496374536</v>
      </c>
      <c r="G239" s="10">
        <f>IF(F238&lt;=0,G238,G238*(1-E239/F238))+MAX(0,-(E205-C239-D239))</f>
        <v>261593.99592275851</v>
      </c>
      <c r="H239" s="10">
        <f>MAX(0,(H205-C239-D239))/(1-'P-Parametri'!$B$31*MAX(0,IF(I238&lt;=0,0,(I238-J238)/I238)))</f>
        <v>16458.844637228267</v>
      </c>
      <c r="I239" s="10">
        <f>((I238-H239+MAX(0,-(H205-C239-D239)))*(1+B239))*(1-'P-Parametri'!$B$32)</f>
        <v>562726.9404364439</v>
      </c>
      <c r="J239" s="10">
        <f>IF(I238&lt;=0,J238,J238*(1-H239/I238))+MAX(0,-(H205-C239-D239))</f>
        <v>179644.20797053244</v>
      </c>
      <c r="K239" s="10">
        <f>MAX(0,(K205-C239-D239))/(1-'P-Parametri'!$B$31*MAX(0,IF(L238&lt;=0,0,(L238-M238)/L238)))</f>
        <v>23649.863122428233</v>
      </c>
      <c r="L239" s="10">
        <f>((L238-K239+MAX(0,-(K205-C239-D239)))*(1+B239))*(1-'P-Parametri'!$B$32)</f>
        <v>212494.44597398446</v>
      </c>
      <c r="M239" s="10">
        <f>IF(L238&lt;=0,M238,M238*(1-K239/L238))+MAX(0,-(K205-C239-D239))</f>
        <v>67836.447310531701</v>
      </c>
      <c r="N239" s="10">
        <f>MAX(0,(N205-C239-D239))/(1-'P-Parametri'!$B$31*MAX(0,IF(O238&lt;=0,0,(O238-P238)/O238)))</f>
        <v>23649.863122428254</v>
      </c>
      <c r="O239" s="10">
        <f>((O238-N239+MAX(0,-(N205-C239-D239)))*(1+B239))*(1-'P-Parametri'!$B$32)</f>
        <v>212494.44597398333</v>
      </c>
      <c r="P239" s="10">
        <f>IF(O238&lt;=0,P238,P238*(1-N239/O238))+MAX(0,-(N205-C239-D239))</f>
        <v>67836.447310531366</v>
      </c>
      <c r="Q239" s="10">
        <f>MAX(0,(Q205-C239-D239))/(1-'P-Parametri'!$B$31*MAX(0,IF(R238&lt;=0,0,(R238-S238)/R238)))</f>
        <v>23649.863122428254</v>
      </c>
      <c r="R239" s="10">
        <f>((R238-Q239+MAX(0,-(Q205-C239-D239)))*(1+B239))*(1-'P-Parametri'!$B$32)</f>
        <v>212494.44597398333</v>
      </c>
      <c r="S239" s="10">
        <f>IF(R238&lt;=0,S238,S238*(1-Q239/R238))+MAX(0,-(Q205-C239-D239))</f>
        <v>67836.447310531366</v>
      </c>
      <c r="T239" s="10">
        <f>MAX(0,(T205-C239-D239))/(1-'P-Parametri'!$B$31*MAX(0,IF(U238&lt;=0,0,(U238-V238)/U238)))</f>
        <v>23649.863122428254</v>
      </c>
      <c r="U239" s="10">
        <f>((U238-T239+MAX(0,-(T205-C239-D239)))*(1+B239))*(1-'P-Parametri'!$B$32)</f>
        <v>212494.44597398333</v>
      </c>
      <c r="V239" s="10">
        <f>IF(U238&lt;=0,V238,V238*(1-T239/U238))+MAX(0,-(T205-C239-D239))</f>
        <v>67836.447310531366</v>
      </c>
    </row>
    <row r="240" spans="1:22">
      <c r="A240" s="9">
        <f t="shared" si="4"/>
        <v>33</v>
      </c>
      <c r="B240" s="12">
        <f>IF($A240='P-Parametri'!$B$47,'P-Parametri'!$B$34,IF($A240='P-Parametri'!$B$48,'P-Parametri'!$C$34,'P-Parametri'!$B$52))</f>
        <v>0.03</v>
      </c>
      <c r="C240" s="10">
        <f>IF($A240&lt;='1-Input'!$B$26,0,IF($A240='1-Input'!$B$26+1,('1-Input'!$B$23+'7-Rientro'!$D$12)*'1-Input'!$B$27,'1-Input'!$B$23+'7-Rientro'!$D$12))</f>
        <v>16866.167657258997</v>
      </c>
      <c r="D240" s="10">
        <f>IF(AND($A240&gt;=1,$A240&lt;1+'1-Input'!$B$12),'7-Rientro'!$C$12,0)</f>
        <v>0</v>
      </c>
      <c r="E240" s="10">
        <f>MAX(0,(E205-C240-D240))/(1-'P-Parametri'!$B$31*MAX(0,IF(F239&lt;=0,0,(F239-G239)/F239)))</f>
        <v>11219.695327001113</v>
      </c>
      <c r="F240" s="10">
        <f>((F239-E240+MAX(0,-(E205-C240-D240)))*(1+B240))*(1-'P-Parametri'!$B$32)</f>
        <v>830792.47664299491</v>
      </c>
      <c r="G240" s="10">
        <f>IF(F239&lt;=0,G239,G239*(1-E240/F239))+MAX(0,-(E205-C240-D240))</f>
        <v>258012.23515060396</v>
      </c>
      <c r="H240" s="10">
        <f>MAX(0,(H205-C240-D240))/(1-'P-Parametri'!$B$31*MAX(0,IF(I239&lt;=0,0,(I239-J239)/I239)))</f>
        <v>16505.222815576584</v>
      </c>
      <c r="I240" s="10">
        <f>((I239-H240+MAX(0,-(H205-C240-D240)))*(1+B240))*(1-'P-Parametri'!$B$32)</f>
        <v>561483.15241119429</v>
      </c>
      <c r="J240" s="10">
        <f>IF(I239&lt;=0,J239,J239*(1-H240/I239))+MAX(0,-(H205-C240-D240))</f>
        <v>174375.10235816962</v>
      </c>
      <c r="K240" s="10">
        <f>MAX(0,(K205-C240-D240))/(1-'P-Parametri'!$B$31*MAX(0,IF(L239&lt;=0,0,(L239-M239)/L239)))</f>
        <v>23716.504347494807</v>
      </c>
      <c r="L240" s="10">
        <f>((L239-K240+MAX(0,-(K205-C240-D240)))*(1+B240))*(1-'P-Parametri'!$B$32)</f>
        <v>194052.39731553377</v>
      </c>
      <c r="M240" s="10">
        <f>IF(L239&lt;=0,M239,M239*(1-K240/L239))+MAX(0,-(K205-C240-D240))</f>
        <v>60265.221671270534</v>
      </c>
      <c r="N240" s="10">
        <f>MAX(0,(N205-C240-D240))/(1-'P-Parametri'!$B$31*MAX(0,IF(O239&lt;=0,0,(O239-P239)/O239)))</f>
        <v>23716.504347494832</v>
      </c>
      <c r="O240" s="10">
        <f>((O239-N240+MAX(0,-(N205-C240-D240)))*(1+B240))*(1-'P-Parametri'!$B$32)</f>
        <v>194052.39731553258</v>
      </c>
      <c r="P240" s="10">
        <f>IF(O239&lt;=0,P239,P239*(1-N240/O239))+MAX(0,-(N205-C240-D240))</f>
        <v>60265.221671270192</v>
      </c>
      <c r="Q240" s="10">
        <f>MAX(0,(Q205-C240-D240))/(1-'P-Parametri'!$B$31*MAX(0,IF(R239&lt;=0,0,(R239-S239)/R239)))</f>
        <v>23716.504347494832</v>
      </c>
      <c r="R240" s="10">
        <f>((R239-Q240+MAX(0,-(Q205-C240-D240)))*(1+B240))*(1-'P-Parametri'!$B$32)</f>
        <v>194052.39731553258</v>
      </c>
      <c r="S240" s="10">
        <f>IF(R239&lt;=0,S239,S239*(1-Q240/R239))+MAX(0,-(Q205-C240-D240))</f>
        <v>60265.221671270192</v>
      </c>
      <c r="T240" s="10">
        <f>MAX(0,(T205-C240-D240))/(1-'P-Parametri'!$B$31*MAX(0,IF(U239&lt;=0,0,(U239-V239)/U239)))</f>
        <v>23716.504347494832</v>
      </c>
      <c r="U240" s="10">
        <f>((U239-T240+MAX(0,-(T205-C240-D240)))*(1+B240))*(1-'P-Parametri'!$B$32)</f>
        <v>194052.39731553258</v>
      </c>
      <c r="V240" s="10">
        <f>IF(U239&lt;=0,V239,V239*(1-T240/U239))+MAX(0,-(T205-C240-D240))</f>
        <v>60265.221671270192</v>
      </c>
    </row>
    <row r="241" spans="1:22">
      <c r="A241" s="9">
        <f t="shared" si="4"/>
        <v>34</v>
      </c>
      <c r="B241" s="12">
        <f>IF($A241='P-Parametri'!$B$47,'P-Parametri'!$B$34,IF($A241='P-Parametri'!$B$48,'P-Parametri'!$C$34,'P-Parametri'!$B$52))</f>
        <v>0.03</v>
      </c>
      <c r="C241" s="10">
        <f>IF($A241&lt;='1-Input'!$B$26,0,IF($A241='1-Input'!$B$26+1,('1-Input'!$B$23+'7-Rientro'!$D$12)*'1-Input'!$B$27,'1-Input'!$B$23+'7-Rientro'!$D$12))</f>
        <v>16866.167657258997</v>
      </c>
      <c r="D241" s="10">
        <f>IF(AND($A241&gt;=1,$A241&lt;1+'1-Input'!$B$12),'7-Rientro'!$C$12,0)</f>
        <v>0</v>
      </c>
      <c r="E241" s="10">
        <f>MAX(0,(E205-C241-D241))/(1-'P-Parametri'!$B$31*MAX(0,IF(F240&lt;=0,0,(F240-G240)/F240)))</f>
        <v>11250.53571101588</v>
      </c>
      <c r="F241" s="10">
        <f>((F240-E241+MAX(0,-(E205-C241-D241)))*(1+B241))*(1-'P-Parametri'!$B$32)</f>
        <v>842439.94276161853</v>
      </c>
      <c r="G241" s="10">
        <f>IF(F240&lt;=0,G240,G240*(1-E241/F240))+MAX(0,-(E205-C241-D241))</f>
        <v>254518.25085602992</v>
      </c>
      <c r="H241" s="10">
        <f>MAX(0,(H205-C241-D241))/(1-'P-Parametri'!$B$31*MAX(0,IF(I240&lt;=0,0,(I240-J240)/I240)))</f>
        <v>16550.591909392948</v>
      </c>
      <c r="I241" s="10">
        <f>((I240-H241+MAX(0,-(H205-C241-D241)))*(1+B241))*(1-'P-Parametri'!$B$32)</f>
        <v>560157.97624222166</v>
      </c>
      <c r="J241" s="10">
        <f>IF(I240&lt;=0,J240,J240*(1-H241/I240))+MAX(0,-(H205-C241-D241))</f>
        <v>169235.12416666877</v>
      </c>
      <c r="K241" s="10">
        <f>MAX(0,(K205-C241-D241))/(1-'P-Parametri'!$B$31*MAX(0,IF(L240&lt;=0,0,(L240-M240)/L240)))</f>
        <v>23781.695609846149</v>
      </c>
      <c r="L241" s="10">
        <f>((L240-K241+MAX(0,-(K205-C241-D241)))*(1+B241))*(1-'P-Parametri'!$B$32)</f>
        <v>175028.06511134453</v>
      </c>
      <c r="M241" s="10">
        <f>IF(L240&lt;=0,M240,M240*(1-K241/L240))+MAX(0,-(K205-C241-D241))</f>
        <v>52879.540394086267</v>
      </c>
      <c r="N241" s="10">
        <f>MAX(0,(N205-C241-D241))/(1-'P-Parametri'!$B$31*MAX(0,IF(O240&lt;=0,0,(O240-P240)/O240)))</f>
        <v>23781.695609846178</v>
      </c>
      <c r="O241" s="10">
        <f>((O240-N241+MAX(0,-(N205-C241-D241)))*(1+B241))*(1-'P-Parametri'!$B$32)</f>
        <v>175028.06511134328</v>
      </c>
      <c r="P241" s="10">
        <f>IF(O240&lt;=0,P240,P240*(1-N241/O240))+MAX(0,-(N205-C241-D241))</f>
        <v>52879.540394085918</v>
      </c>
      <c r="Q241" s="10">
        <f>MAX(0,(Q205-C241-D241))/(1-'P-Parametri'!$B$31*MAX(0,IF(R240&lt;=0,0,(R240-S240)/R240)))</f>
        <v>23781.695609846178</v>
      </c>
      <c r="R241" s="10">
        <f>((R240-Q241+MAX(0,-(Q205-C241-D241)))*(1+B241))*(1-'P-Parametri'!$B$32)</f>
        <v>175028.06511134328</v>
      </c>
      <c r="S241" s="10">
        <f>IF(R240&lt;=0,S240,S240*(1-Q241/R240))+MAX(0,-(Q205-C241-D241))</f>
        <v>52879.540394085918</v>
      </c>
      <c r="T241" s="10">
        <f>MAX(0,(T205-C241-D241))/(1-'P-Parametri'!$B$31*MAX(0,IF(U240&lt;=0,0,(U240-V240)/U240)))</f>
        <v>23781.695609846178</v>
      </c>
      <c r="U241" s="10">
        <f>((U240-T241+MAX(0,-(T205-C241-D241)))*(1+B241))*(1-'P-Parametri'!$B$32)</f>
        <v>175028.06511134328</v>
      </c>
      <c r="V241" s="10">
        <f>IF(U240&lt;=0,V240,V240*(1-T241/U240))+MAX(0,-(T205-C241-D241))</f>
        <v>52879.540394085918</v>
      </c>
    </row>
    <row r="242" spans="1:22">
      <c r="A242" s="9">
        <f t="shared" si="4"/>
        <v>35</v>
      </c>
      <c r="B242" s="12">
        <f>IF($A242='P-Parametri'!$B$47,'P-Parametri'!$B$34,IF($A242='P-Parametri'!$B$48,'P-Parametri'!$C$34,'P-Parametri'!$B$52))</f>
        <v>0.03</v>
      </c>
      <c r="C242" s="10">
        <f>IF($A242&lt;='1-Input'!$B$26,0,IF($A242='1-Input'!$B$26+1,('1-Input'!$B$23+'7-Rientro'!$D$12)*'1-Input'!$B$27,'1-Input'!$B$23+'7-Rientro'!$D$12))</f>
        <v>16866.167657258997</v>
      </c>
      <c r="D242" s="10">
        <f>IF(AND($A242&gt;=1,$A242&lt;1+'1-Input'!$B$12),'7-Rientro'!$C$12,0)</f>
        <v>0</v>
      </c>
      <c r="E242" s="10">
        <f>MAX(0,(E205-C242-D242))/(1-'P-Parametri'!$B$31*MAX(0,IF(F241&lt;=0,0,(F241-G241)/F241)))</f>
        <v>11280.700968337924</v>
      </c>
      <c r="F242" s="10">
        <f>((F241-E242+MAX(0,-(E205-C242-D242)))*(1+B242))*(1-'P-Parametri'!$B$32)</f>
        <v>854381.83100898482</v>
      </c>
      <c r="G242" s="10">
        <f>IF(F241&lt;=0,G241,G241*(1-E242/F241))+MAX(0,-(E205-C242-D242))</f>
        <v>251110.12152460325</v>
      </c>
      <c r="H242" s="10">
        <f>MAX(0,(H205-C242-D242))/(1-'P-Parametri'!$B$31*MAX(0,IF(I241&lt;=0,0,(I241-J241)/I241)))</f>
        <v>16594.967828602745</v>
      </c>
      <c r="I242" s="10">
        <f>((I241-H242+MAX(0,-(H205-C242-D242)))*(1+B242))*(1-'P-Parametri'!$B$32)</f>
        <v>558750.15886869538</v>
      </c>
      <c r="J242" s="10">
        <f>IF(I241&lt;=0,J241,J241*(1-H242/I241))+MAX(0,-(H205-C242-D242))</f>
        <v>164221.44666830348</v>
      </c>
      <c r="K242" s="10">
        <f>MAX(0,(K205-C242-D242))/(1-'P-Parametri'!$B$31*MAX(0,IF(L241&lt;=0,0,(L241-M241)/L241)))</f>
        <v>23845.459770598343</v>
      </c>
      <c r="L242" s="10">
        <f>((L241-K242+MAX(0,-(K205-C242-D242)))*(1+B242))*(1-'P-Parametri'!$B$32)</f>
        <v>155406.64733396666</v>
      </c>
      <c r="M242" s="10">
        <f>IF(L241&lt;=0,M241,M241*(1-K242/L241))+MAX(0,-(K205-C242-D242))</f>
        <v>45675.341728273641</v>
      </c>
      <c r="N242" s="10">
        <f>MAX(0,(N205-C242-D242))/(1-'P-Parametri'!$B$31*MAX(0,IF(O241&lt;=0,0,(O241-P241)/O241)))</f>
        <v>23845.459770598372</v>
      </c>
      <c r="O242" s="10">
        <f>((O241-N242+MAX(0,-(N205-C242-D242)))*(1+B242))*(1-'P-Parametri'!$B$32)</f>
        <v>155406.64733396535</v>
      </c>
      <c r="P242" s="10">
        <f>IF(O241&lt;=0,P241,P241*(1-N242/O241))+MAX(0,-(N205-C242-D242))</f>
        <v>45675.341728273277</v>
      </c>
      <c r="Q242" s="10">
        <f>MAX(0,(Q205-C242-D242))/(1-'P-Parametri'!$B$31*MAX(0,IF(R241&lt;=0,0,(R241-S241)/R241)))</f>
        <v>23845.459770598372</v>
      </c>
      <c r="R242" s="10">
        <f>((R241-Q242+MAX(0,-(Q205-C242-D242)))*(1+B242))*(1-'P-Parametri'!$B$32)</f>
        <v>155406.64733396535</v>
      </c>
      <c r="S242" s="10">
        <f>IF(R241&lt;=0,S241,S241*(1-Q242/R241))+MAX(0,-(Q205-C242-D242))</f>
        <v>45675.341728273277</v>
      </c>
      <c r="T242" s="10">
        <f>MAX(0,(T205-C242-D242))/(1-'P-Parametri'!$B$31*MAX(0,IF(U241&lt;=0,0,(U241-V241)/U241)))</f>
        <v>23845.459770598372</v>
      </c>
      <c r="U242" s="10">
        <f>((U241-T242+MAX(0,-(T205-C242-D242)))*(1+B242))*(1-'P-Parametri'!$B$32)</f>
        <v>155406.64733396535</v>
      </c>
      <c r="V242" s="10">
        <f>IF(U241&lt;=0,V241,V241*(1-T242/U241))+MAX(0,-(T205-C242-D242))</f>
        <v>45675.341728273277</v>
      </c>
    </row>
    <row r="243" spans="1:22">
      <c r="A243" s="9">
        <f t="shared" si="4"/>
        <v>36</v>
      </c>
      <c r="B243" s="12">
        <f>IF($A243='P-Parametri'!$B$47,'P-Parametri'!$B$34,IF($A243='P-Parametri'!$B$48,'P-Parametri'!$C$34,'P-Parametri'!$B$52))</f>
        <v>0.03</v>
      </c>
      <c r="C243" s="10">
        <f>IF($A243&lt;='1-Input'!$B$26,0,IF($A243='1-Input'!$B$26+1,('1-Input'!$B$23+'7-Rientro'!$D$12)*'1-Input'!$B$27,'1-Input'!$B$23+'7-Rientro'!$D$12))</f>
        <v>16866.167657258997</v>
      </c>
      <c r="D243" s="10">
        <f>IF(AND($A243&gt;=1,$A243&lt;1+'1-Input'!$B$12),'7-Rientro'!$C$12,0)</f>
        <v>0</v>
      </c>
      <c r="E243" s="10">
        <f>MAX(0,(E205-C243-D243))/(1-'P-Parametri'!$B$31*MAX(0,IF(F242&lt;=0,0,(F242-G242)/F242)))</f>
        <v>11310.201947127116</v>
      </c>
      <c r="F243" s="10">
        <f>((F242-E243+MAX(0,-(E205-C243-D243)))*(1+B243))*(1-'P-Parametri'!$B$32)</f>
        <v>866627.05037784611</v>
      </c>
      <c r="G243" s="10">
        <f>IF(F242&lt;=0,G242,G242*(1-E243/F242))+MAX(0,-(E205-C243-D243))</f>
        <v>247785.95651742272</v>
      </c>
      <c r="H243" s="10">
        <f>MAX(0,(H205-C243-D243))/(1-'P-Parametri'!$B$31*MAX(0,IF(I242&lt;=0,0,(I242-J242)/I242)))</f>
        <v>16638.366531865333</v>
      </c>
      <c r="I243" s="10">
        <f>((I242-H243+MAX(0,-(H205-C243-D243)))*(1+B243))*(1-'P-Parametri'!$B$32)</f>
        <v>557258.39581472112</v>
      </c>
      <c r="J243" s="10">
        <f>IF(I242&lt;=0,J242,J242*(1-H243/I242))+MAX(0,-(H205-C243-D243))</f>
        <v>159331.28855614713</v>
      </c>
      <c r="K243" s="10">
        <f>MAX(0,(K205-C243-D243))/(1-'P-Parametri'!$B$31*MAX(0,IF(L242&lt;=0,0,(L242-M242)/L242)))</f>
        <v>23907.819760893752</v>
      </c>
      <c r="L243" s="10">
        <f>((L242-K243+MAX(0,-(K205-C243-D243)))*(1+B243))*(1-'P-Parametri'!$B$32)</f>
        <v>135172.90481546454</v>
      </c>
      <c r="M243" s="10">
        <f>IF(L242&lt;=0,M242,M242*(1-K243/L242))+MAX(0,-(K205-C243-D243))</f>
        <v>38648.629188686398</v>
      </c>
      <c r="N243" s="10">
        <f>MAX(0,(N205-C243-D243))/(1-'P-Parametri'!$B$31*MAX(0,IF(O242&lt;=0,0,(O242-P242)/O242)))</f>
        <v>23907.819760893777</v>
      </c>
      <c r="O243" s="10">
        <f>((O242-N243+MAX(0,-(N205-C243-D243)))*(1+B243))*(1-'P-Parametri'!$B$32)</f>
        <v>135172.9048154632</v>
      </c>
      <c r="P243" s="10">
        <f>IF(O242&lt;=0,P242,P242*(1-N243/O242))+MAX(0,-(N205-C243-D243))</f>
        <v>38648.629188686027</v>
      </c>
      <c r="Q243" s="10">
        <f>MAX(0,(Q205-C243-D243))/(1-'P-Parametri'!$B$31*MAX(0,IF(R242&lt;=0,0,(R242-S242)/R242)))</f>
        <v>23907.819760893777</v>
      </c>
      <c r="R243" s="10">
        <f>((R242-Q243+MAX(0,-(Q205-C243-D243)))*(1+B243))*(1-'P-Parametri'!$B$32)</f>
        <v>135172.9048154632</v>
      </c>
      <c r="S243" s="10">
        <f>IF(R242&lt;=0,S242,S242*(1-Q243/R242))+MAX(0,-(Q205-C243-D243))</f>
        <v>38648.629188686027</v>
      </c>
      <c r="T243" s="10">
        <f>MAX(0,(T205-C243-D243))/(1-'P-Parametri'!$B$31*MAX(0,IF(U242&lt;=0,0,(U242-V242)/U242)))</f>
        <v>23907.819760893777</v>
      </c>
      <c r="U243" s="10">
        <f>((U242-T243+MAX(0,-(T205-C243-D243)))*(1+B243))*(1-'P-Parametri'!$B$32)</f>
        <v>135172.9048154632</v>
      </c>
      <c r="V243" s="10">
        <f>IF(U242&lt;=0,V242,V242*(1-T243/U242))+MAX(0,-(T205-C243-D243))</f>
        <v>38648.629188686027</v>
      </c>
    </row>
    <row r="244" spans="1:22">
      <c r="A244" s="9">
        <f t="shared" si="4"/>
        <v>37</v>
      </c>
      <c r="B244" s="12">
        <f>IF($A244='P-Parametri'!$B$47,'P-Parametri'!$B$34,IF($A244='P-Parametri'!$B$48,'P-Parametri'!$C$34,'P-Parametri'!$B$52))</f>
        <v>0.03</v>
      </c>
      <c r="C244" s="10">
        <f>IF($A244&lt;='1-Input'!$B$26,0,IF($A244='1-Input'!$B$26+1,('1-Input'!$B$23+'7-Rientro'!$D$12)*'1-Input'!$B$27,'1-Input'!$B$23+'7-Rientro'!$D$12))</f>
        <v>16866.167657258997</v>
      </c>
      <c r="D244" s="10">
        <f>IF(AND($A244&gt;=1,$A244&lt;1+'1-Input'!$B$12),'7-Rientro'!$C$12,0)</f>
        <v>0</v>
      </c>
      <c r="E244" s="10">
        <f>MAX(0,(E205-C244-D244))/(1-'P-Parametri'!$B$31*MAX(0,IF(F243&lt;=0,0,(F243-G243)/F243)))</f>
        <v>11339.04951634956</v>
      </c>
      <c r="F244" s="10">
        <f>((F243-E244+MAX(0,-(E205-C244-D244)))*(1+B244))*(1-'P-Parametri'!$B$32)</f>
        <v>879184.74760556675</v>
      </c>
      <c r="G244" s="10">
        <f>IF(F243&lt;=0,G243,G243*(1-E244/F243))+MAX(0,-(E205-C244-D244))</f>
        <v>244543.89613033683</v>
      </c>
      <c r="H244" s="10">
        <f>MAX(0,(H205-C244-D244))/(1-'P-Parametri'!$B$31*MAX(0,IF(I243&lt;=0,0,(I243-J243)/I243)))</f>
        <v>16680.804008447998</v>
      </c>
      <c r="I244" s="10">
        <f>((I243-H244+MAX(0,-(H205-C244-D244)))*(1+B244))*(1-'P-Parametri'!$B$32)</f>
        <v>555681.32972134033</v>
      </c>
      <c r="J244" s="10">
        <f>IF(I243&lt;=0,J243,J243*(1-H244/I243))+MAX(0,-(H205-C244-D244))</f>
        <v>154561.91403118757</v>
      </c>
      <c r="K244" s="10">
        <f>MAX(0,(K205-C244-D244))/(1-'P-Parametri'!$B$31*MAX(0,IF(L243&lt;=0,0,(L243-M243)/L243)))</f>
        <v>23968.798555855523</v>
      </c>
      <c r="L244" s="10">
        <f>((L243-K244+MAX(0,-(K205-C244-D244)))*(1+B244))*(1-'P-Parametri'!$B$32)</f>
        <v>114311.14898850249</v>
      </c>
      <c r="M244" s="10">
        <f>IF(L243&lt;=0,M243,M243*(1-K244/L243))+MAX(0,-(K205-C244-D244))</f>
        <v>31795.471680913426</v>
      </c>
      <c r="N244" s="10">
        <f>MAX(0,(N205-C244-D244))/(1-'P-Parametri'!$B$31*MAX(0,IF(O243&lt;=0,0,(O243-P243)/O243)))</f>
        <v>23968.798555855548</v>
      </c>
      <c r="O244" s="10">
        <f>((O243-N244+MAX(0,-(N205-C244-D244)))*(1+B244))*(1-'P-Parametri'!$B$32)</f>
        <v>114311.1489885011</v>
      </c>
      <c r="P244" s="10">
        <f>IF(O243&lt;=0,P243,P243*(1-N244/O243))+MAX(0,-(N205-C244-D244))</f>
        <v>31795.471680913048</v>
      </c>
      <c r="Q244" s="10">
        <f>MAX(0,(Q205-C244-D244))/(1-'P-Parametri'!$B$31*MAX(0,IF(R243&lt;=0,0,(R243-S243)/R243)))</f>
        <v>23968.798555855548</v>
      </c>
      <c r="R244" s="10">
        <f>((R243-Q244+MAX(0,-(Q205-C244-D244)))*(1+B244))*(1-'P-Parametri'!$B$32)</f>
        <v>114311.1489885011</v>
      </c>
      <c r="S244" s="10">
        <f>IF(R243&lt;=0,S243,S243*(1-Q244/R243))+MAX(0,-(Q205-C244-D244))</f>
        <v>31795.471680913048</v>
      </c>
      <c r="T244" s="10">
        <f>MAX(0,(T205-C244-D244))/(1-'P-Parametri'!$B$31*MAX(0,IF(U243&lt;=0,0,(U243-V243)/U243)))</f>
        <v>23968.798555855548</v>
      </c>
      <c r="U244" s="10">
        <f>((U243-T244+MAX(0,-(T205-C244-D244)))*(1+B244))*(1-'P-Parametri'!$B$32)</f>
        <v>114311.1489885011</v>
      </c>
      <c r="V244" s="10">
        <f>IF(U243&lt;=0,V243,V243*(1-T244/U243))+MAX(0,-(T205-C244-D244))</f>
        <v>31795.471680913048</v>
      </c>
    </row>
    <row r="245" spans="1:22">
      <c r="A245" s="9">
        <f t="shared" si="4"/>
        <v>38</v>
      </c>
      <c r="B245" s="12">
        <f>IF($A245='P-Parametri'!$B$47,'P-Parametri'!$B$34,IF($A245='P-Parametri'!$B$48,'P-Parametri'!$C$34,'P-Parametri'!$B$52))</f>
        <v>0.03</v>
      </c>
      <c r="C245" s="10">
        <f>IF($A245&lt;='1-Input'!$B$26,0,IF($A245='1-Input'!$B$26+1,('1-Input'!$B$23+'7-Rientro'!$D$12)*'1-Input'!$B$27,'1-Input'!$B$23+'7-Rientro'!$D$12))</f>
        <v>16866.167657258997</v>
      </c>
      <c r="D245" s="10">
        <f>IF(AND($A245&gt;=1,$A245&lt;1+'1-Input'!$B$12),'7-Rientro'!$C$12,0)</f>
        <v>0</v>
      </c>
      <c r="E245" s="10">
        <f>MAX(0,(E205-C245-D245))/(1-'P-Parametri'!$B$31*MAX(0,IF(F244&lt;=0,0,(F244-G244)/F244)))</f>
        <v>11367.254554028807</v>
      </c>
      <c r="F245" s="10">
        <f>((F244-E245+MAX(0,-(E205-C245-D245)))*(1+B245))*(1-'P-Parametri'!$B$32)</f>
        <v>892064.31380739785</v>
      </c>
      <c r="G245" s="10">
        <f>IF(F244&lt;=0,G244,G244*(1-E245/F244))+MAX(0,-(E205-C245-D245))</f>
        <v>241382.11161972265</v>
      </c>
      <c r="H245" s="10">
        <f>MAX(0,(H205-C245-D245))/(1-'P-Parametri'!$B$31*MAX(0,IF(I244&lt;=0,0,(I244-J244)/I244)))</f>
        <v>16722.296260942356</v>
      </c>
      <c r="I245" s="10">
        <f>((I244-H245+MAX(0,-(H205-C245-D245)))*(1+B245))*(1-'P-Parametri'!$B$32)</f>
        <v>554017.54885528155</v>
      </c>
      <c r="J245" s="10">
        <f>IF(I244&lt;=0,J244,J244*(1-H245/I244))+MAX(0,-(H205-C245-D245))</f>
        <v>149910.63284025042</v>
      </c>
      <c r="K245" s="10">
        <f>MAX(0,(K205-C245-D245))/(1-'P-Parametri'!$B$31*MAX(0,IF(L244&lt;=0,0,(L244-M244)/L244)))</f>
        <v>24028.419149752692</v>
      </c>
      <c r="L245" s="10">
        <f>((L244-K245+MAX(0,-(K205-C245-D245)))*(1+B245))*(1-'P-Parametri'!$B$32)</f>
        <v>92805.229310444469</v>
      </c>
      <c r="M245" s="10">
        <f>IF(L244&lt;=0,M244,M244*(1-K245/L244))+MAX(0,-(K205-C245-D245))</f>
        <v>25112.003555770858</v>
      </c>
      <c r="N245" s="10">
        <f>MAX(0,(N205-C245-D245))/(1-'P-Parametri'!$B$31*MAX(0,IF(O244&lt;=0,0,(O244-P244)/O244)))</f>
        <v>24028.419149752717</v>
      </c>
      <c r="O245" s="10">
        <f>((O244-N245+MAX(0,-(N205-C245-D245)))*(1+B245))*(1-'P-Parametri'!$B$32)</f>
        <v>92805.229310442999</v>
      </c>
      <c r="P245" s="10">
        <f>IF(O244&lt;=0,P244,P244*(1-N245/O244))+MAX(0,-(N205-C245-D245))</f>
        <v>25112.003555770472</v>
      </c>
      <c r="Q245" s="10">
        <f>MAX(0,(Q205-C245-D245))/(1-'P-Parametri'!$B$31*MAX(0,IF(R244&lt;=0,0,(R244-S244)/R244)))</f>
        <v>24028.419149752717</v>
      </c>
      <c r="R245" s="10">
        <f>((R244-Q245+MAX(0,-(Q205-C245-D245)))*(1+B245))*(1-'P-Parametri'!$B$32)</f>
        <v>92805.229310442999</v>
      </c>
      <c r="S245" s="10">
        <f>IF(R244&lt;=0,S244,S244*(1-Q245/R244))+MAX(0,-(Q205-C245-D245))</f>
        <v>25112.003555770472</v>
      </c>
      <c r="T245" s="10">
        <f>MAX(0,(T205-C245-D245))/(1-'P-Parametri'!$B$31*MAX(0,IF(U244&lt;=0,0,(U244-V244)/U244)))</f>
        <v>24028.419149752717</v>
      </c>
      <c r="U245" s="10">
        <f>((U244-T245+MAX(0,-(T205-C245-D245)))*(1+B245))*(1-'P-Parametri'!$B$32)</f>
        <v>92805.229310442999</v>
      </c>
      <c r="V245" s="10">
        <f>IF(U244&lt;=0,V244,V244*(1-T245/U244))+MAX(0,-(T205-C245-D245))</f>
        <v>25112.003555770472</v>
      </c>
    </row>
    <row r="246" spans="1:22">
      <c r="A246" s="9">
        <f t="shared" si="4"/>
        <v>39</v>
      </c>
      <c r="B246" s="12">
        <f>IF($A246='P-Parametri'!$B$47,'P-Parametri'!$B$34,IF($A246='P-Parametri'!$B$48,'P-Parametri'!$C$34,'P-Parametri'!$B$52))</f>
        <v>0.03</v>
      </c>
      <c r="C246" s="10">
        <f>IF($A246&lt;='1-Input'!$B$26,0,IF($A246='1-Input'!$B$26+1,('1-Input'!$B$23+'7-Rientro'!$D$12)*'1-Input'!$B$27,'1-Input'!$B$23+'7-Rientro'!$D$12))</f>
        <v>16866.167657258997</v>
      </c>
      <c r="D246" s="10">
        <f>IF(AND($A246&gt;=1,$A246&lt;1+'1-Input'!$B$12),'7-Rientro'!$C$12,0)</f>
        <v>0</v>
      </c>
      <c r="E246" s="10">
        <f>MAX(0,(E205-C246-D246))/(1-'P-Parametri'!$B$31*MAX(0,IF(F245&lt;=0,0,(F245-G245)/F245)))</f>
        <v>11394.827936061689</v>
      </c>
      <c r="F246" s="10">
        <f>((F245-E246+MAX(0,-(E205-C246-D246)))*(1+B246))*(1-'P-Parametri'!$B$32)</f>
        <v>905275.39130658144</v>
      </c>
      <c r="G246" s="10">
        <f>IF(F245&lt;=0,G245,G245*(1-E246/F245))+MAX(0,-(E205-C246-D246))</f>
        <v>238298.80519643283</v>
      </c>
      <c r="H246" s="10">
        <f>MAX(0,(H205-C246-D246))/(1-'P-Parametri'!$B$31*MAX(0,IF(I245&lt;=0,0,(I245-J245)/I245)))</f>
        <v>16762.859288811436</v>
      </c>
      <c r="I246" s="10">
        <f>((I245-H246+MAX(0,-(H205-C246-D246)))*(1+B246))*(1-'P-Parametri'!$B$32)</f>
        <v>552265.58559295721</v>
      </c>
      <c r="J246" s="10">
        <f>IF(I245&lt;=0,J245,J245*(1-H246/I245))+MAX(0,-(H205-C246-D246))</f>
        <v>145374.80026709448</v>
      </c>
      <c r="K246" s="10">
        <f>MAX(0,(K205-C246-D246))/(1-'P-Parametri'!$B$31*MAX(0,IF(L245&lt;=0,0,(L245-M245)/L245)))</f>
        <v>24086.704532358781</v>
      </c>
      <c r="L246" s="10">
        <f>((L245-K246+MAX(0,-(K205-C246-D246)))*(1+B246))*(1-'P-Parametri'!$B$32)</f>
        <v>70638.520360385402</v>
      </c>
      <c r="M246" s="10">
        <f>IF(L245&lt;=0,M245,M245*(1-K246/L245))+MAX(0,-(K205-C246-D246))</f>
        <v>18594.424596507157</v>
      </c>
      <c r="N246" s="10">
        <f>MAX(0,(N205-C246-D246))/(1-'P-Parametri'!$B$31*MAX(0,IF(O245&lt;=0,0,(O245-P245)/O245)))</f>
        <v>24086.704532358806</v>
      </c>
      <c r="O246" s="10">
        <f>((O245-N246+MAX(0,-(N205-C246-D246)))*(1+B246))*(1-'P-Parametri'!$B$32)</f>
        <v>70638.52036038386</v>
      </c>
      <c r="P246" s="10">
        <f>IF(O245&lt;=0,P245,P245*(1-N246/O245))+MAX(0,-(N205-C246-D246))</f>
        <v>18594.42459650676</v>
      </c>
      <c r="Q246" s="10">
        <f>MAX(0,(Q205-C246-D246))/(1-'P-Parametri'!$B$31*MAX(0,IF(R245&lt;=0,0,(R245-S245)/R245)))</f>
        <v>24086.704532358806</v>
      </c>
      <c r="R246" s="10">
        <f>((R245-Q246+MAX(0,-(Q205-C246-D246)))*(1+B246))*(1-'P-Parametri'!$B$32)</f>
        <v>70638.52036038386</v>
      </c>
      <c r="S246" s="10">
        <f>IF(R245&lt;=0,S245,S245*(1-Q246/R245))+MAX(0,-(Q205-C246-D246))</f>
        <v>18594.42459650676</v>
      </c>
      <c r="T246" s="10">
        <f>MAX(0,(T205-C246-D246))/(1-'P-Parametri'!$B$31*MAX(0,IF(U245&lt;=0,0,(U245-V245)/U245)))</f>
        <v>24086.704532358806</v>
      </c>
      <c r="U246" s="10">
        <f>((U245-T246+MAX(0,-(T205-C246-D246)))*(1+B246))*(1-'P-Parametri'!$B$32)</f>
        <v>70638.52036038386</v>
      </c>
      <c r="V246" s="10">
        <f>IF(U245&lt;=0,V245,V245*(1-T246/U245))+MAX(0,-(T205-C246-D246))</f>
        <v>18594.42459650676</v>
      </c>
    </row>
    <row r="247" spans="1:22">
      <c r="A247" s="9">
        <f t="shared" si="4"/>
        <v>40</v>
      </c>
      <c r="B247" s="12">
        <f>IF($A247='P-Parametri'!$B$47,'P-Parametri'!$B$34,IF($A247='P-Parametri'!$B$48,'P-Parametri'!$C$34,'P-Parametri'!$B$52))</f>
        <v>0.03</v>
      </c>
      <c r="C247" s="10">
        <f>IF($A247&lt;='1-Input'!$B$26,0,IF($A247='1-Input'!$B$26+1,('1-Input'!$B$23+'7-Rientro'!$D$12)*'1-Input'!$B$27,'1-Input'!$B$23+'7-Rientro'!$D$12))</f>
        <v>16866.167657258997</v>
      </c>
      <c r="D247" s="10">
        <f>IF(AND($A247&gt;=1,$A247&lt;1+'1-Input'!$B$12),'7-Rientro'!$C$12,0)</f>
        <v>0</v>
      </c>
      <c r="E247" s="10">
        <f>MAX(0,(E205-C247-D247))/(1-'P-Parametri'!$B$31*MAX(0,IF(F246&lt;=0,0,(F246-G246)/F246)))</f>
        <v>11421.780525589691</v>
      </c>
      <c r="F247" s="10">
        <f>((F246-E247+MAX(0,-(E205-C247-D247)))*(1+B247))*(1-'P-Parametri'!$B$32)</f>
        <v>918827.88066621276</v>
      </c>
      <c r="G247" s="10">
        <f>IF(F246&lt;=0,G246,G246*(1-E247/F246))+MAX(0,-(E205-C247-D247))</f>
        <v>235292.20998949197</v>
      </c>
      <c r="H247" s="10">
        <f>MAX(0,(H205-C247-D247))/(1-'P-Parametri'!$B$31*MAX(0,IF(I246&lt;=0,0,(I246-J246)/I246)))</f>
        <v>16802.50907275395</v>
      </c>
      <c r="I247" s="10">
        <f>((I246-H247+MAX(0,-(H205-C247-D247)))*(1+B247))*(1-'P-Parametri'!$B$32)</f>
        <v>550423.91487817769</v>
      </c>
      <c r="J247" s="10">
        <f>IF(I246&lt;=0,J246,J246*(1-H247/I246))+MAX(0,-(H205-C247-D247))</f>
        <v>140951.8170790057</v>
      </c>
      <c r="K247" s="10">
        <f>MAX(0,(K205-C247-D247))/(1-'P-Parametri'!$B$31*MAX(0,IF(L246&lt;=0,0,(L246-M246)/L246)))</f>
        <v>24143.677666484691</v>
      </c>
      <c r="L247" s="10">
        <f>((L246-K247+MAX(0,-(K205-C247-D247)))*(1+B247))*(1-'P-Parametri'!$B$32)</f>
        <v>47793.908598768299</v>
      </c>
      <c r="M247" s="10">
        <f>IF(L246&lt;=0,M246,M246*(1-K247/L246))+MAX(0,-(K205-C247-D247))</f>
        <v>12238.999942063361</v>
      </c>
      <c r="N247" s="10">
        <f>MAX(0,(N205-C247-D247))/(1-'P-Parametri'!$B$31*MAX(0,IF(O246&lt;=0,0,(O246-P246)/O246)))</f>
        <v>24143.67766648472</v>
      </c>
      <c r="O247" s="10">
        <f>((O246-N247+MAX(0,-(N205-C247-D247)))*(1+B247))*(1-'P-Parametri'!$B$32)</f>
        <v>47793.908598766684</v>
      </c>
      <c r="P247" s="10">
        <f>IF(O246&lt;=0,P246,P246*(1-N247/O246))+MAX(0,-(N205-C247-D247))</f>
        <v>12238.999942062952</v>
      </c>
      <c r="Q247" s="10">
        <f>MAX(0,(Q205-C247-D247))/(1-'P-Parametri'!$B$31*MAX(0,IF(R246&lt;=0,0,(R246-S246)/R246)))</f>
        <v>24143.67766648472</v>
      </c>
      <c r="R247" s="10">
        <f>((R246-Q247+MAX(0,-(Q205-C247-D247)))*(1+B247))*(1-'P-Parametri'!$B$32)</f>
        <v>47793.908598766684</v>
      </c>
      <c r="S247" s="10">
        <f>IF(R246&lt;=0,S246,S246*(1-Q247/R246))+MAX(0,-(Q205-C247-D247))</f>
        <v>12238.999942062952</v>
      </c>
      <c r="T247" s="10">
        <f>MAX(0,(T205-C247-D247))/(1-'P-Parametri'!$B$31*MAX(0,IF(U246&lt;=0,0,(U246-V246)/U246)))</f>
        <v>24143.67766648472</v>
      </c>
      <c r="U247" s="10">
        <f>((U246-T247+MAX(0,-(T205-C247-D247)))*(1+B247))*(1-'P-Parametri'!$B$32)</f>
        <v>47793.908598766684</v>
      </c>
      <c r="V247" s="10">
        <f>IF(U246&lt;=0,V246,V246*(1-T247/U246))+MAX(0,-(T205-C247-D247))</f>
        <v>12238.999942062952</v>
      </c>
    </row>
    <row r="248" spans="1:22">
      <c r="A248" s="9">
        <f t="shared" si="4"/>
        <v>41</v>
      </c>
      <c r="B248" s="12">
        <f>IF($A248='P-Parametri'!$B$47,'P-Parametri'!$B$34,IF($A248='P-Parametri'!$B$48,'P-Parametri'!$C$34,'P-Parametri'!$B$52))</f>
        <v>0.03</v>
      </c>
      <c r="C248" s="10">
        <f>IF($A248&lt;='1-Input'!$B$26,0,IF($A248='1-Input'!$B$26+1,('1-Input'!$B$23+'7-Rientro'!$D$12)*'1-Input'!$B$27,'1-Input'!$B$23+'7-Rientro'!$D$12))</f>
        <v>16866.167657258997</v>
      </c>
      <c r="D248" s="10">
        <f>IF(AND($A248&gt;=1,$A248&lt;1+'1-Input'!$B$12),'7-Rientro'!$C$12,0)</f>
        <v>0</v>
      </c>
      <c r="E248" s="10">
        <f>MAX(0,(E205-C248-D248))/(1-'P-Parametri'!$B$31*MAX(0,IF(F247&lt;=0,0,(F247-G247)/F247)))</f>
        <v>11448.123162915817</v>
      </c>
      <c r="F248" s="10">
        <f>((F247-E248+MAX(0,-(E205-C248-D248)))*(1+B248))*(1-'P-Parametri'!$B$32)</f>
        <v>932731.94792793901</v>
      </c>
      <c r="G248" s="10">
        <f>IF(F247&lt;=0,G247,G247*(1-E248/F247))+MAX(0,-(E205-C248-D248))</f>
        <v>232360.58998109467</v>
      </c>
      <c r="H248" s="10">
        <f>MAX(0,(H205-C248-D248))/(1-'P-Parametri'!$B$31*MAX(0,IF(I247&lt;=0,0,(I247-J247)/I247)))</f>
        <v>16841.261559871073</v>
      </c>
      <c r="I248" s="10">
        <f>((I247-H248+MAX(0,-(H205-C248-D248)))*(1+B248))*(1-'P-Parametri'!$B$32)</f>
        <v>548490.95265202015</v>
      </c>
      <c r="J248" s="10">
        <f>IF(I247&lt;=0,J247,J247*(1-H248/I247))+MAX(0,-(H205-C248-D248))</f>
        <v>136639.12943117335</v>
      </c>
      <c r="K248" s="10">
        <f>MAX(0,(K205-C248-D248))/(1-'P-Parametri'!$B$31*MAX(0,IF(L247&lt;=0,0,(L247-M247)/L247)))</f>
        <v>24199.361466664723</v>
      </c>
      <c r="L248" s="10">
        <f>((L247-K248+MAX(0,-(K205-C248-D248)))*(1+B248))*(1-'P-Parametri'!$B$32)</f>
        <v>24253.778778974553</v>
      </c>
      <c r="M248" s="10">
        <f>IF(L247&lt;=0,M247,M247*(1-K248/L247))+MAX(0,-(K205-C248-D248))</f>
        <v>6042.0599496704262</v>
      </c>
      <c r="N248" s="10">
        <f>MAX(0,(N205-C248-D248))/(1-'P-Parametri'!$B$31*MAX(0,IF(O247&lt;=0,0,(O247-P247)/O247)))</f>
        <v>24199.361466664752</v>
      </c>
      <c r="O248" s="10">
        <f>((O247-N248+MAX(0,-(N205-C248-D248)))*(1+B248))*(1-'P-Parametri'!$B$32)</f>
        <v>24253.778778972861</v>
      </c>
      <c r="P248" s="10">
        <f>IF(O247&lt;=0,P247,P247*(1-N248/O247))+MAX(0,-(N205-C248-D248))</f>
        <v>6042.059949670007</v>
      </c>
      <c r="Q248" s="10">
        <f>MAX(0,(Q205-C248-D248))/(1-'P-Parametri'!$B$31*MAX(0,IF(R247&lt;=0,0,(R247-S247)/R247)))</f>
        <v>24199.361466664752</v>
      </c>
      <c r="R248" s="10">
        <f>((R247-Q248+MAX(0,-(Q205-C248-D248)))*(1+B248))*(1-'P-Parametri'!$B$32)</f>
        <v>24253.778778972861</v>
      </c>
      <c r="S248" s="10">
        <f>IF(R247&lt;=0,S247,S247*(1-Q248/R247))+MAX(0,-(Q205-C248-D248))</f>
        <v>6042.059949670007</v>
      </c>
      <c r="T248" s="10">
        <f>MAX(0,(T205-C248-D248))/(1-'P-Parametri'!$B$31*MAX(0,IF(U247&lt;=0,0,(U247-V247)/U247)))</f>
        <v>24199.361466664752</v>
      </c>
      <c r="U248" s="10">
        <f>((U247-T248+MAX(0,-(T205-C248-D248)))*(1+B248))*(1-'P-Parametri'!$B$32)</f>
        <v>24253.778778972861</v>
      </c>
      <c r="V248" s="10">
        <f>IF(U247&lt;=0,V247,V247*(1-T248/U247))+MAX(0,-(T205-C248-D248))</f>
        <v>6042.059949670007</v>
      </c>
    </row>
    <row r="249" spans="1:22">
      <c r="A249" s="9">
        <f t="shared" si="4"/>
        <v>42</v>
      </c>
      <c r="B249" s="12">
        <f>IF($A249='P-Parametri'!$B$47,'P-Parametri'!$B$34,IF($A249='P-Parametri'!$B$48,'P-Parametri'!$C$34,'P-Parametri'!$B$52))</f>
        <v>0.03</v>
      </c>
      <c r="C249" s="10">
        <f>IF($A249&lt;='1-Input'!$B$26,0,IF($A249='1-Input'!$B$26+1,('1-Input'!$B$23+'7-Rientro'!$D$12)*'1-Input'!$B$27,'1-Input'!$B$23+'7-Rientro'!$D$12))</f>
        <v>16866.167657258997</v>
      </c>
      <c r="D249" s="10">
        <f>IF(AND($A249&gt;=1,$A249&lt;1+'1-Input'!$B$12),'7-Rientro'!$C$12,0)</f>
        <v>0</v>
      </c>
      <c r="E249" s="10">
        <f>MAX(0,(E205-C249-D249))/(1-'P-Parametri'!$B$31*MAX(0,IF(F248&lt;=0,0,(F248-G248)/F248)))</f>
        <v>11473.86665595615</v>
      </c>
      <c r="F249" s="10">
        <f>((F248-E249+MAX(0,-(E205-C249-D249)))*(1+B249))*(1-'P-Parametri'!$B$32)</f>
        <v>946998.03206272214</v>
      </c>
      <c r="G249" s="10">
        <f>IF(F248&lt;=0,G248,G248*(1-E249/F248))+MAX(0,-(E205-C249-D249))</f>
        <v>229502.23991442754</v>
      </c>
      <c r="H249" s="10">
        <f>MAX(0,(H205-C249-D249))/(1-'P-Parametri'!$B$31*MAX(0,IF(I248&lt;=0,0,(I248-J248)/I248)))</f>
        <v>16879.132649619773</v>
      </c>
      <c r="I249" s="10">
        <f>((I248-H249+MAX(0,-(H205-C249-D249)))*(1+B249))*(1-'P-Parametri'!$B$32)</f>
        <v>546465.05425326736</v>
      </c>
      <c r="J249" s="10">
        <f>IF(I248&lt;=0,J248,J248*(1-H249/I248))+MAX(0,-(H205-C249-D249))</f>
        <v>132434.22873108732</v>
      </c>
      <c r="K249" s="10">
        <f>MAX(0,(K205-C249-D249))/(1-'P-Parametri'!$B$31*MAX(0,IF(L248&lt;=0,0,(L248-M248)/L248)))</f>
        <v>24253.778778972784</v>
      </c>
      <c r="L249" s="10">
        <f>((L248-K249+MAX(0,-(K205-C249-D249)))*(1+B249))*(1-'P-Parametri'!$B$32)</f>
        <v>1.8174572323914618E-9</v>
      </c>
      <c r="M249" s="10">
        <f>IF(L248&lt;=0,M248,M248*(1-K249/L248))+MAX(0,-(K205-C249-D249))</f>
        <v>4.4071783854942816E-10</v>
      </c>
      <c r="N249" s="10">
        <f>MAX(0,(N205-C249-D249))/(1-'P-Parametri'!$B$31*MAX(0,IF(O248&lt;=0,0,(O248-P248)/O248)))</f>
        <v>24253.778778972814</v>
      </c>
      <c r="O249" s="10">
        <f>((O248-N249+MAX(0,-(N205-C249-D249)))*(1+B249))*(1-'P-Parametri'!$B$32)</f>
        <v>4.8615111154504121E-11</v>
      </c>
      <c r="P249" s="10">
        <f>IF(O248&lt;=0,P248,P248*(1-N249/O248))+MAX(0,-(N205-C249-D249))</f>
        <v>1.2074461330120482E-11</v>
      </c>
      <c r="Q249" s="10">
        <f>MAX(0,(Q205-C249-D249))/(1-'P-Parametri'!$B$31*MAX(0,IF(R248&lt;=0,0,(R248-S248)/R248)))</f>
        <v>24253.778778972814</v>
      </c>
      <c r="R249" s="10">
        <f>((R248-Q249+MAX(0,-(Q205-C249-D249)))*(1+B249))*(1-'P-Parametri'!$B$32)</f>
        <v>4.8615111154504121E-11</v>
      </c>
      <c r="S249" s="10">
        <f>IF(R248&lt;=0,S248,S248*(1-Q249/R248))+MAX(0,-(Q205-C249-D249))</f>
        <v>1.2074461330120482E-11</v>
      </c>
      <c r="T249" s="10">
        <f>MAX(0,(T205-C249-D249))/(1-'P-Parametri'!$B$31*MAX(0,IF(U248&lt;=0,0,(U248-V248)/U248)))</f>
        <v>24253.778778972814</v>
      </c>
      <c r="U249" s="10">
        <f>((U248-T249+MAX(0,-(T205-C249-D249)))*(1+B249))*(1-'P-Parametri'!$B$32)</f>
        <v>4.8615111154504121E-11</v>
      </c>
      <c r="V249" s="10">
        <f>IF(U248&lt;=0,V248,V248*(1-T249/U248))+MAX(0,-(T205-C249-D249))</f>
        <v>1.2074461330120482E-11</v>
      </c>
    </row>
    <row r="250" spans="1:22">
      <c r="A250" s="4" t="s">
        <v>410</v>
      </c>
      <c r="E250" s="10">
        <f>F249</f>
        <v>946998.03206272214</v>
      </c>
      <c r="H250" s="10">
        <f>I249</f>
        <v>546465.05425326736</v>
      </c>
      <c r="K250" s="10">
        <f>L249</f>
        <v>1.8174572323914618E-9</v>
      </c>
      <c r="N250" s="10">
        <f>O249</f>
        <v>4.8615111154504121E-11</v>
      </c>
      <c r="Q250" s="10">
        <f>R249</f>
        <v>4.8615111154504121E-11</v>
      </c>
      <c r="T250" s="10">
        <f>U249</f>
        <v>4.8615111154504121E-11</v>
      </c>
    </row>
    <row r="251" spans="1:22">
      <c r="A251" s="5" t="s">
        <v>411</v>
      </c>
      <c r="B251" s="10">
        <f>IFERROR(T205-T250*(T205-Q205)/(T250-Q250),T205)</f>
        <v>36384.899540613078</v>
      </c>
    </row>
    <row r="254" spans="1:22">
      <c r="A254" s="2" t="s">
        <v>481</v>
      </c>
    </row>
    <row r="255" spans="1:22">
      <c r="A255" s="4" t="s">
        <v>268</v>
      </c>
      <c r="E255" s="19">
        <f>'1-Input'!$B$10*0.9</f>
        <v>26100</v>
      </c>
      <c r="H255" s="19">
        <f>'1-Input'!$B$10*1.05</f>
        <v>30450</v>
      </c>
      <c r="K255" s="10">
        <f>IFERROR(H255-H300*(H255-E255)/(H300-E300),H255)</f>
        <v>36674.692347315708</v>
      </c>
      <c r="N255" s="10">
        <f>IFERROR(K255-K300*(K255-H255)/(K300-H300),K255)</f>
        <v>36674.692347315678</v>
      </c>
      <c r="Q255" s="10">
        <f>IFERROR(N255-N300*(N255-K255)/(N300-K300),N255)</f>
        <v>36674.692347315686</v>
      </c>
      <c r="T255" s="10">
        <f>IFERROR(Q255-Q300*(Q255-N255)/(Q300-N300),Q255)</f>
        <v>36674.692347315686</v>
      </c>
    </row>
    <row r="256" spans="1:22">
      <c r="A256" s="15" t="s">
        <v>176</v>
      </c>
      <c r="B256" s="15" t="s">
        <v>177</v>
      </c>
      <c r="C256" s="15" t="s">
        <v>178</v>
      </c>
      <c r="D256" s="15" t="s">
        <v>179</v>
      </c>
      <c r="E256" s="15" t="s">
        <v>180</v>
      </c>
      <c r="F256" s="15" t="s">
        <v>181</v>
      </c>
      <c r="G256" s="15" t="s">
        <v>182</v>
      </c>
      <c r="H256" s="15" t="s">
        <v>180</v>
      </c>
      <c r="I256" s="15" t="s">
        <v>181</v>
      </c>
      <c r="J256" s="15" t="s">
        <v>182</v>
      </c>
      <c r="K256" s="15" t="s">
        <v>180</v>
      </c>
      <c r="L256" s="15" t="s">
        <v>181</v>
      </c>
      <c r="M256" s="15" t="s">
        <v>182</v>
      </c>
      <c r="N256" s="15" t="s">
        <v>180</v>
      </c>
      <c r="O256" s="15" t="s">
        <v>181</v>
      </c>
      <c r="P256" s="15" t="s">
        <v>182</v>
      </c>
      <c r="Q256" s="15" t="s">
        <v>180</v>
      </c>
      <c r="R256" s="15" t="s">
        <v>181</v>
      </c>
      <c r="S256" s="15" t="s">
        <v>182</v>
      </c>
      <c r="T256" s="15" t="s">
        <v>180</v>
      </c>
      <c r="U256" s="15" t="s">
        <v>181</v>
      </c>
      <c r="V256" s="15" t="s">
        <v>182</v>
      </c>
    </row>
    <row r="257" spans="1:22">
      <c r="A257" s="9">
        <f>0</f>
        <v>0</v>
      </c>
      <c r="E257" s="10">
        <f>0</f>
        <v>0</v>
      </c>
      <c r="F257" s="10">
        <f>'1-Input'!$B$8</f>
        <v>760000</v>
      </c>
      <c r="G257" s="10">
        <f>'1-Input'!$B$9</f>
        <v>586000</v>
      </c>
      <c r="H257" s="10">
        <f>0</f>
        <v>0</v>
      </c>
      <c r="I257" s="10">
        <f>'1-Input'!$B$8</f>
        <v>760000</v>
      </c>
      <c r="J257" s="10">
        <f>'1-Input'!$B$9</f>
        <v>586000</v>
      </c>
      <c r="K257" s="10">
        <f>0</f>
        <v>0</v>
      </c>
      <c r="L257" s="10">
        <f>'1-Input'!$B$8</f>
        <v>760000</v>
      </c>
      <c r="M257" s="10">
        <f>'1-Input'!$B$9</f>
        <v>586000</v>
      </c>
      <c r="N257" s="10">
        <f>0</f>
        <v>0</v>
      </c>
      <c r="O257" s="10">
        <f>'1-Input'!$B$8</f>
        <v>760000</v>
      </c>
      <c r="P257" s="10">
        <f>'1-Input'!$B$9</f>
        <v>586000</v>
      </c>
      <c r="Q257" s="10">
        <f>0</f>
        <v>0</v>
      </c>
      <c r="R257" s="10">
        <f>'1-Input'!$B$8</f>
        <v>760000</v>
      </c>
      <c r="S257" s="10">
        <f>'1-Input'!$B$9</f>
        <v>586000</v>
      </c>
      <c r="T257" s="10">
        <f>0</f>
        <v>0</v>
      </c>
      <c r="U257" s="10">
        <f>'1-Input'!$B$8</f>
        <v>760000</v>
      </c>
      <c r="V257" s="10">
        <f>'1-Input'!$B$9</f>
        <v>586000</v>
      </c>
    </row>
    <row r="258" spans="1:22">
      <c r="A258" s="9">
        <f t="shared" ref="A258:A299" si="5">A257+1</f>
        <v>1</v>
      </c>
      <c r="B258" s="12">
        <f>IF($A258='P-Parametri'!$B$47,'P-Parametri'!$B$34,IF($A258='P-Parametri'!$B$48,'P-Parametri'!$C$34,'P-Parametri'!$B$52))</f>
        <v>0.03</v>
      </c>
      <c r="C258" s="10">
        <f>IF($A258&lt;='1-Input'!$B$26,0,IF($A258='1-Input'!$B$26+1,('1-Input'!$B$23+'7-Rientro'!$D$13)*'1-Input'!$B$27,'1-Input'!$B$23+'7-Rientro'!$D$13))</f>
        <v>0</v>
      </c>
      <c r="D258" s="10">
        <f>IF(AND($A258&gt;=1,$A258&lt;1+'1-Input'!$B$12),'7-Rientro'!$C$13,0)</f>
        <v>17303.831384615383</v>
      </c>
      <c r="E258" s="10">
        <f>MAX(0,(E255-C258-D258))/(1-'P-Parametri'!$B$31*MAX(0,IF(F257&lt;=0,0,(F257-G257)/F257)))</f>
        <v>9352.9130724890983</v>
      </c>
      <c r="F258" s="10">
        <f>((F257-E258+MAX(0,-(E255-C258-D258)))*(1+B258))*(1-'P-Parametri'!$B$32)</f>
        <v>771620.16653626563</v>
      </c>
      <c r="G258" s="10">
        <f>IF(F257&lt;=0,G257,G257*(1-E258/F257))+MAX(0,-(E255-C258-D258))</f>
        <v>578788.41176252812</v>
      </c>
      <c r="H258" s="10">
        <f>MAX(0,(H255-C258-D258))/(1-'P-Parametri'!$B$31*MAX(0,IF(I257&lt;=0,0,(I257-J257)/I257)))</f>
        <v>13978.241854178057</v>
      </c>
      <c r="I258" s="10">
        <f>((I257-H258+MAX(0,-(H255-C258-D258)))*(1+B258))*(1-'P-Parametri'!$B$32)</f>
        <v>766865.60606841627</v>
      </c>
      <c r="J258" s="10">
        <f>IF(I257&lt;=0,J257,J257*(1-H258/I257))+MAX(0,-(H255-C258-D258))</f>
        <v>575222.03983348899</v>
      </c>
      <c r="K258" s="10">
        <f>MAX(0,(K255-C258-D258))/(1-'P-Parametri'!$B$31*MAX(0,IF(L257&lt;=0,0,(L257-M257)/L257)))</f>
        <v>20596.919709625952</v>
      </c>
      <c r="L258" s="10">
        <f>((L257-K258+MAX(0,-(K255-C258-D258)))*(1+B258))*(1-'P-Parametri'!$B$32)</f>
        <v>760062.00235368707</v>
      </c>
      <c r="M258" s="10">
        <f>IF(L257&lt;=0,M257,M257*(1-K258/L257))+MAX(0,-(K255-C258-D258))</f>
        <v>570118.69085547258</v>
      </c>
      <c r="N258" s="10">
        <f>MAX(0,(N255-C258-D258))/(1-'P-Parametri'!$B$31*MAX(0,IF(O257&lt;=0,0,(O257-P257)/O257)))</f>
        <v>20596.919709625923</v>
      </c>
      <c r="O258" s="10">
        <f>((O257-N258+MAX(0,-(N255-C258-D258)))*(1+B258))*(1-'P-Parametri'!$B$32)</f>
        <v>760062.00235368719</v>
      </c>
      <c r="P258" s="10">
        <f>IF(O257&lt;=0,P257,P257*(1-N258/O257))+MAX(0,-(N255-C258-D258))</f>
        <v>570118.6908554727</v>
      </c>
      <c r="Q258" s="10">
        <f>MAX(0,(Q255-C258-D258))/(1-'P-Parametri'!$B$31*MAX(0,IF(R257&lt;=0,0,(R257-S257)/R257)))</f>
        <v>20596.91970962593</v>
      </c>
      <c r="R258" s="10">
        <f>((R257-Q258+MAX(0,-(Q255-C258-D258)))*(1+B258))*(1-'P-Parametri'!$B$32)</f>
        <v>760062.00235368719</v>
      </c>
      <c r="S258" s="10">
        <f>IF(R257&lt;=0,S257,S257*(1-Q258/R257))+MAX(0,-(Q255-C258-D258))</f>
        <v>570118.6908554727</v>
      </c>
      <c r="T258" s="10">
        <f>MAX(0,(T255-C258-D258))/(1-'P-Parametri'!$B$31*MAX(0,IF(U257&lt;=0,0,(U257-V257)/U257)))</f>
        <v>20596.91970962593</v>
      </c>
      <c r="U258" s="10">
        <f>((U257-T258+MAX(0,-(T255-C258-D258)))*(1+B258))*(1-'P-Parametri'!$B$32)</f>
        <v>760062.00235368719</v>
      </c>
      <c r="V258" s="10">
        <f>IF(U257&lt;=0,V257,V257*(1-T258/U257))+MAX(0,-(T255-C258-D258))</f>
        <v>570118.6908554727</v>
      </c>
    </row>
    <row r="259" spans="1:22">
      <c r="A259" s="9">
        <f t="shared" si="5"/>
        <v>2</v>
      </c>
      <c r="B259" s="12">
        <f>IF($A259='P-Parametri'!$B$47,'P-Parametri'!$B$34,IF($A259='P-Parametri'!$B$48,'P-Parametri'!$C$34,'P-Parametri'!$B$52))</f>
        <v>0.03</v>
      </c>
      <c r="C259" s="10">
        <f>IF($A259&lt;='1-Input'!$B$26,0,IF($A259='1-Input'!$B$26+1,('1-Input'!$B$23+'7-Rientro'!$D$13)*'1-Input'!$B$27,'1-Input'!$B$23+'7-Rientro'!$D$13))</f>
        <v>0</v>
      </c>
      <c r="D259" s="10">
        <f>IF(AND($A259&gt;=1,$A259&lt;1+'1-Input'!$B$12),'7-Rientro'!$C$13,0)</f>
        <v>17303.831384615383</v>
      </c>
      <c r="E259" s="10">
        <f>MAX(0,(E255-C259-D259))/(1-'P-Parametri'!$B$31*MAX(0,IF(F258&lt;=0,0,(F258-G258)/F258)))</f>
        <v>9407.4185093165543</v>
      </c>
      <c r="F259" s="10">
        <f>((F258-E259+MAX(0,-(E255-C259-D259)))*(1+B259))*(1-'P-Parametri'!$B$32)</f>
        <v>783508.97220682201</v>
      </c>
      <c r="G259" s="10">
        <f>IF(F258&lt;=0,G258,G258*(1-E259/F258))+MAX(0,-(E255-C259-D259))</f>
        <v>571731.95438371901</v>
      </c>
      <c r="H259" s="10">
        <f>MAX(0,(H255-C259-D259))/(1-'P-Parametri'!$B$31*MAX(0,IF(I258&lt;=0,0,(I258-J258)/I258)))</f>
        <v>14059.702055126876</v>
      </c>
      <c r="I259" s="10">
        <f>((I258-H259+MAX(0,-(H255-C259-D259)))*(1+B259))*(1-'P-Parametri'!$B$32)</f>
        <v>773839.30097142071</v>
      </c>
      <c r="J259" s="10">
        <f>IF(I258&lt;=0,J258,J258*(1-H259/I258))+MAX(0,-(H255-C259-D259))</f>
        <v>564675.92793121701</v>
      </c>
      <c r="K259" s="10">
        <f>MAX(0,(K255-C259-D259))/(1-'P-Parametri'!$B$31*MAX(0,IF(L258&lt;=0,0,(L258-M258)/L258)))</f>
        <v>20716.951201137977</v>
      </c>
      <c r="L259" s="10">
        <f>((L258-K259+MAX(0,-(K255-C259-D259)))*(1+B259))*(1-'P-Parametri'!$B$32)</f>
        <v>760002.35188175132</v>
      </c>
      <c r="M259" s="10">
        <f>IF(L258&lt;=0,M258,M258*(1-K259/L258))+MAX(0,-(K255-C259-D259))</f>
        <v>554579.00980217173</v>
      </c>
      <c r="N259" s="10">
        <f>MAX(0,(N255-C259-D259))/(1-'P-Parametri'!$B$31*MAX(0,IF(O258&lt;=0,0,(O258-P258)/O258)))</f>
        <v>20716.951201137948</v>
      </c>
      <c r="O259" s="10">
        <f>((O258-N259+MAX(0,-(N255-C259-D259)))*(1+B259))*(1-'P-Parametri'!$B$32)</f>
        <v>760002.35188175144</v>
      </c>
      <c r="P259" s="10">
        <f>IF(O258&lt;=0,P258,P258*(1-N259/O258))+MAX(0,-(N255-C259-D259))</f>
        <v>554579.00980217184</v>
      </c>
      <c r="Q259" s="10">
        <f>MAX(0,(Q255-C259-D259))/(1-'P-Parametri'!$B$31*MAX(0,IF(R258&lt;=0,0,(R258-S258)/R258)))</f>
        <v>20716.951201137956</v>
      </c>
      <c r="R259" s="10">
        <f>((R258-Q259+MAX(0,-(Q255-C259-D259)))*(1+B259))*(1-'P-Parametri'!$B$32)</f>
        <v>760002.35188175144</v>
      </c>
      <c r="S259" s="10">
        <f>IF(R258&lt;=0,S258,S258*(1-Q259/R258))+MAX(0,-(Q255-C259-D259))</f>
        <v>554579.00980217184</v>
      </c>
      <c r="T259" s="10">
        <f>MAX(0,(T255-C259-D259))/(1-'P-Parametri'!$B$31*MAX(0,IF(U258&lt;=0,0,(U258-V258)/U258)))</f>
        <v>20716.951201137956</v>
      </c>
      <c r="U259" s="10">
        <f>((U258-T259+MAX(0,-(T255-C259-D259)))*(1+B259))*(1-'P-Parametri'!$B$32)</f>
        <v>760002.35188175144</v>
      </c>
      <c r="V259" s="10">
        <f>IF(U258&lt;=0,V258,V258*(1-T259/U258))+MAX(0,-(T255-C259-D259))</f>
        <v>554579.00980217184</v>
      </c>
    </row>
    <row r="260" spans="1:22">
      <c r="A260" s="9">
        <f t="shared" si="5"/>
        <v>3</v>
      </c>
      <c r="B260" s="12">
        <f>IF($A260='P-Parametri'!$B$47,'P-Parametri'!$B$34,IF($A260='P-Parametri'!$B$48,'P-Parametri'!$C$34,'P-Parametri'!$B$52))</f>
        <v>0.03</v>
      </c>
      <c r="C260" s="10">
        <f>IF($A260&lt;='1-Input'!$B$26,0,IF($A260='1-Input'!$B$26+1,('1-Input'!$B$23+'7-Rientro'!$D$13)*'1-Input'!$B$27,'1-Input'!$B$23+'7-Rientro'!$D$13))</f>
        <v>0</v>
      </c>
      <c r="D260" s="10">
        <f>IF(AND($A260&gt;=1,$A260&lt;1+'1-Input'!$B$12),'7-Rientro'!$C$13,0)</f>
        <v>17303.831384615383</v>
      </c>
      <c r="E260" s="10">
        <f>MAX(0,(E255-C260-D260))/(1-'P-Parametri'!$B$31*MAX(0,IF(F259&lt;=0,0,(F259-G259)/F259)))</f>
        <v>9461.0555431135181</v>
      </c>
      <c r="F260" s="10">
        <f>((F259-E260+MAX(0,-(E255-C260-D260)))*(1+B260))*(1-'P-Parametri'!$B$32)</f>
        <v>795674.81545529258</v>
      </c>
      <c r="G260" s="10">
        <f>IF(F259&lt;=0,G259,G259*(1-E260/F259))+MAX(0,-(E255-C260-D260))</f>
        <v>564828.15625494742</v>
      </c>
      <c r="H260" s="10">
        <f>MAX(0,(H255-C260-D260))/(1-'P-Parametri'!$B$31*MAX(0,IF(I259&lt;=0,0,(I259-J259)/I259)))</f>
        <v>14139.864398660253</v>
      </c>
      <c r="I260" s="10">
        <f>((I259-H260+MAX(0,-(H255-C260-D260)))*(1+B260))*(1-'P-Parametri'!$B$32)</f>
        <v>780925.43883060338</v>
      </c>
      <c r="J260" s="10">
        <f>IF(I259&lt;=0,J259,J259*(1-H260/I259))+MAX(0,-(H255-C260-D260))</f>
        <v>554357.97039130924</v>
      </c>
      <c r="K260" s="10">
        <f>MAX(0,(K255-C260-D260))/(1-'P-Parametri'!$B$31*MAX(0,IF(L259&lt;=0,0,(L259-M259)/L259)))</f>
        <v>20835.070301573982</v>
      </c>
      <c r="L260" s="10">
        <f>((L259-K260+MAX(0,-(K255-C260-D260)))*(1+B260))*(1-'P-Parametri'!$B$32)</f>
        <v>759819.61542752746</v>
      </c>
      <c r="M260" s="10">
        <f>IF(L259&lt;=0,M259,M259*(1-K260/L259))+MAX(0,-(K255-C260-D260))</f>
        <v>539375.51388088102</v>
      </c>
      <c r="N260" s="10">
        <f>MAX(0,(N255-C260-D260))/(1-'P-Parametri'!$B$31*MAX(0,IF(O259&lt;=0,0,(O259-P259)/O259)))</f>
        <v>20835.070301573949</v>
      </c>
      <c r="O260" s="10">
        <f>((O259-N260+MAX(0,-(N255-C260-D260)))*(1+B260))*(1-'P-Parametri'!$B$32)</f>
        <v>759819.61542752758</v>
      </c>
      <c r="P260" s="10">
        <f>IF(O259&lt;=0,P259,P259*(1-N260/O259))+MAX(0,-(N255-C260-D260))</f>
        <v>539375.51388088113</v>
      </c>
      <c r="Q260" s="10">
        <f>MAX(0,(Q255-C260-D260))/(1-'P-Parametri'!$B$31*MAX(0,IF(R259&lt;=0,0,(R259-S259)/R259)))</f>
        <v>20835.070301573956</v>
      </c>
      <c r="R260" s="10">
        <f>((R259-Q260+MAX(0,-(Q255-C260-D260)))*(1+B260))*(1-'P-Parametri'!$B$32)</f>
        <v>759819.61542752758</v>
      </c>
      <c r="S260" s="10">
        <f>IF(R259&lt;=0,S259,S259*(1-Q260/R259))+MAX(0,-(Q255-C260-D260))</f>
        <v>539375.51388088113</v>
      </c>
      <c r="T260" s="10">
        <f>MAX(0,(T255-C260-D260))/(1-'P-Parametri'!$B$31*MAX(0,IF(U259&lt;=0,0,(U259-V259)/U259)))</f>
        <v>20835.070301573956</v>
      </c>
      <c r="U260" s="10">
        <f>((U259-T260+MAX(0,-(T255-C260-D260)))*(1+B260))*(1-'P-Parametri'!$B$32)</f>
        <v>759819.61542752758</v>
      </c>
      <c r="V260" s="10">
        <f>IF(U259&lt;=0,V259,V259*(1-T260/U259))+MAX(0,-(T255-C260-D260))</f>
        <v>539375.51388088113</v>
      </c>
    </row>
    <row r="261" spans="1:22">
      <c r="A261" s="9">
        <f t="shared" si="5"/>
        <v>4</v>
      </c>
      <c r="B261" s="12">
        <f>IF($A261='P-Parametri'!$B$47,'P-Parametri'!$B$34,IF($A261='P-Parametri'!$B$48,'P-Parametri'!$C$34,'P-Parametri'!$B$52))</f>
        <v>0.03</v>
      </c>
      <c r="C261" s="10">
        <f>IF($A261&lt;='1-Input'!$B$26,0,IF($A261='1-Input'!$B$26+1,('1-Input'!$B$23+'7-Rientro'!$D$13)*'1-Input'!$B$27,'1-Input'!$B$23+'7-Rientro'!$D$13))</f>
        <v>0</v>
      </c>
      <c r="D261" s="10">
        <f>IF(AND($A261&gt;=1,$A261&lt;1+'1-Input'!$B$12),'7-Rientro'!$C$13,0)</f>
        <v>17303.831384615383</v>
      </c>
      <c r="E261" s="10">
        <f>MAX(0,(E255-C261-D261))/(1-'P-Parametri'!$B$31*MAX(0,IF(F260&lt;=0,0,(F260-G260)/F260)))</f>
        <v>9513.8248846635379</v>
      </c>
      <c r="F261" s="10">
        <f>((F260-E261+MAX(0,-(E255-C261-D261)))*(1+B261))*(1-'P-Parametri'!$B$32)</f>
        <v>808126.32864717243</v>
      </c>
      <c r="G261" s="10">
        <f>IF(F260&lt;=0,G260,G260*(1-E261/F260))+MAX(0,-(E255-C261-D261))</f>
        <v>558074.54779058741</v>
      </c>
      <c r="H261" s="10">
        <f>MAX(0,(H255-C261-D261))/(1-'P-Parametri'!$B$31*MAX(0,IF(I260&lt;=0,0,(I260-J260)/I260)))</f>
        <v>14218.729947068005</v>
      </c>
      <c r="I261" s="10">
        <f>((I260-H261+MAX(0,-(H255-C261-D261)))*(1+B261))*(1-'P-Parametri'!$B$32)</f>
        <v>788128.49432974134</v>
      </c>
      <c r="J261" s="10">
        <f>IF(I260&lt;=0,J260,J260*(1-H261/I260))+MAX(0,-(H255-C261-D261))</f>
        <v>544264.47633533122</v>
      </c>
      <c r="K261" s="10">
        <f>MAX(0,(K255-C261-D261))/(1-'P-Parametri'!$B$31*MAX(0,IF(L260&lt;=0,0,(L260-M260)/L260)))</f>
        <v>20951.278576216515</v>
      </c>
      <c r="L261" s="10">
        <f>((L260-K261+MAX(0,-(K255-C261-D261)))*(1+B261))*(1-'P-Parametri'!$B$32)</f>
        <v>759512.31818293664</v>
      </c>
      <c r="M261" s="10">
        <f>IF(L260&lt;=0,M260,M260*(1-K261/L260))+MAX(0,-(K255-C261-D261))</f>
        <v>524502.76458741911</v>
      </c>
      <c r="N261" s="10">
        <f>MAX(0,(N255-C261-D261))/(1-'P-Parametri'!$B$31*MAX(0,IF(O260&lt;=0,0,(O260-P260)/O260)))</f>
        <v>20951.278576216482</v>
      </c>
      <c r="O261" s="10">
        <f>((O260-N261+MAX(0,-(N255-C261-D261)))*(1+B261))*(1-'P-Parametri'!$B$32)</f>
        <v>759512.31818293687</v>
      </c>
      <c r="P261" s="10">
        <f>IF(O260&lt;=0,P260,P260*(1-N261/O260))+MAX(0,-(N255-C261-D261))</f>
        <v>524502.76458741922</v>
      </c>
      <c r="Q261" s="10">
        <f>MAX(0,(Q255-C261-D261))/(1-'P-Parametri'!$B$31*MAX(0,IF(R260&lt;=0,0,(R260-S260)/R260)))</f>
        <v>20951.278576216493</v>
      </c>
      <c r="R261" s="10">
        <f>((R260-Q261+MAX(0,-(Q255-C261-D261)))*(1+B261))*(1-'P-Parametri'!$B$32)</f>
        <v>759512.31818293675</v>
      </c>
      <c r="S261" s="10">
        <f>IF(R260&lt;=0,S260,S260*(1-Q261/R260))+MAX(0,-(Q255-C261-D261))</f>
        <v>524502.76458741922</v>
      </c>
      <c r="T261" s="10">
        <f>MAX(0,(T255-C261-D261))/(1-'P-Parametri'!$B$31*MAX(0,IF(U260&lt;=0,0,(U260-V260)/U260)))</f>
        <v>20951.278576216493</v>
      </c>
      <c r="U261" s="10">
        <f>((U260-T261+MAX(0,-(T255-C261-D261)))*(1+B261))*(1-'P-Parametri'!$B$32)</f>
        <v>759512.31818293675</v>
      </c>
      <c r="V261" s="10">
        <f>IF(U260&lt;=0,V260,V260*(1-T261/U260))+MAX(0,-(T255-C261-D261))</f>
        <v>524502.76458741922</v>
      </c>
    </row>
    <row r="262" spans="1:22">
      <c r="A262" s="9">
        <f t="shared" si="5"/>
        <v>5</v>
      </c>
      <c r="B262" s="12">
        <f>IF($A262='P-Parametri'!$B$47,'P-Parametri'!$B$34,IF($A262='P-Parametri'!$B$48,'P-Parametri'!$C$34,'P-Parametri'!$B$52))</f>
        <v>0.03</v>
      </c>
      <c r="C262" s="10">
        <f>IF($A262&lt;='1-Input'!$B$26,0,IF($A262='1-Input'!$B$26+1,('1-Input'!$B$23+'7-Rientro'!$D$13)*'1-Input'!$B$27,'1-Input'!$B$23+'7-Rientro'!$D$13))</f>
        <v>0</v>
      </c>
      <c r="D262" s="10">
        <f>IF(AND($A262&gt;=1,$A262&lt;1+'1-Input'!$B$12),'7-Rientro'!$C$13,0)</f>
        <v>17303.831384615383</v>
      </c>
      <c r="E262" s="10">
        <f>MAX(0,(E255-C262-D262))/(1-'P-Parametri'!$B$31*MAX(0,IF(F261&lt;=0,0,(F261-G261)/F261)))</f>
        <v>9565.7278700710358</v>
      </c>
      <c r="F262" s="10">
        <f>((F261-E262+MAX(0,-(E255-C262-D262)))*(1+B262))*(1-'P-Parametri'!$B$32)</f>
        <v>820872.38396281365</v>
      </c>
      <c r="G262" s="10">
        <f>IF(F261&lt;=0,G261,G261*(1-E262/F261))+MAX(0,-(E255-C262-D262))</f>
        <v>551468.66320777184</v>
      </c>
      <c r="H262" s="10">
        <f>MAX(0,(H255-C262-D262))/(1-'P-Parametri'!$B$31*MAX(0,IF(I261&lt;=0,0,(I261-J261)/I261)))</f>
        <v>14296.300697202947</v>
      </c>
      <c r="I262" s="10">
        <f>((I261-H262+MAX(0,-(H255-C262-D262)))*(1+B262))*(1-'P-Parametri'!$B$32)</f>
        <v>795453.06512263161</v>
      </c>
      <c r="J262" s="10">
        <f>IF(I261&lt;=0,J261,J261*(1-H262/I261))+MAX(0,-(H255-C262-D262))</f>
        <v>534391.76056819875</v>
      </c>
      <c r="K262" s="10">
        <f>MAX(0,(K255-C262-D262))/(1-'P-Parametri'!$B$31*MAX(0,IF(L261&lt;=0,0,(L261-M261)/L261)))</f>
        <v>21065.578967425394</v>
      </c>
      <c r="L262" s="10">
        <f>((L261-K262+MAX(0,-(K255-C262-D262)))*(1+B262))*(1-'P-Parametri'!$B$32)</f>
        <v>759078.94110919267</v>
      </c>
      <c r="M262" s="10">
        <f>IF(L261&lt;=0,M261,M261*(1-K262/L261))+MAX(0,-(K255-C262-D262))</f>
        <v>509955.3317920132</v>
      </c>
      <c r="N262" s="10">
        <f>MAX(0,(N255-C262-D262))/(1-'P-Parametri'!$B$31*MAX(0,IF(O261&lt;=0,0,(O261-P261)/O261)))</f>
        <v>21065.578967425365</v>
      </c>
      <c r="O262" s="10">
        <f>((O261-N262+MAX(0,-(N255-C262-D262)))*(1+B262))*(1-'P-Parametri'!$B$32)</f>
        <v>759078.94110919291</v>
      </c>
      <c r="P262" s="10">
        <f>IF(O261&lt;=0,P261,P261*(1-N262/O261))+MAX(0,-(N255-C262-D262))</f>
        <v>509955.33179201337</v>
      </c>
      <c r="Q262" s="10">
        <f>MAX(0,(Q255-C262-D262))/(1-'P-Parametri'!$B$31*MAX(0,IF(R261&lt;=0,0,(R261-S261)/R261)))</f>
        <v>21065.578967425372</v>
      </c>
      <c r="R262" s="10">
        <f>((R261-Q262+MAX(0,-(Q255-C262-D262)))*(1+B262))*(1-'P-Parametri'!$B$32)</f>
        <v>759078.94110919279</v>
      </c>
      <c r="S262" s="10">
        <f>IF(R261&lt;=0,S261,S261*(1-Q262/R261))+MAX(0,-(Q255-C262-D262))</f>
        <v>509955.33179201331</v>
      </c>
      <c r="T262" s="10">
        <f>MAX(0,(T255-C262-D262))/(1-'P-Parametri'!$B$31*MAX(0,IF(U261&lt;=0,0,(U261-V261)/U261)))</f>
        <v>21065.578967425372</v>
      </c>
      <c r="U262" s="10">
        <f>((U261-T262+MAX(0,-(T255-C262-D262)))*(1+B262))*(1-'P-Parametri'!$B$32)</f>
        <v>759078.94110919279</v>
      </c>
      <c r="V262" s="10">
        <f>IF(U261&lt;=0,V261,V261*(1-T262/U261))+MAX(0,-(T255-C262-D262))</f>
        <v>509955.33179201331</v>
      </c>
    </row>
    <row r="263" spans="1:22">
      <c r="A263" s="9">
        <f t="shared" si="5"/>
        <v>6</v>
      </c>
      <c r="B263" s="12">
        <f>IF($A263='P-Parametri'!$B$47,'P-Parametri'!$B$34,IF($A263='P-Parametri'!$B$48,'P-Parametri'!$C$34,'P-Parametri'!$B$52))</f>
        <v>0.03</v>
      </c>
      <c r="C263" s="10">
        <f>IF($A263&lt;='1-Input'!$B$26,0,IF($A263='1-Input'!$B$26+1,('1-Input'!$B$23+'7-Rientro'!$D$13)*'1-Input'!$B$27,'1-Input'!$B$23+'7-Rientro'!$D$13))</f>
        <v>0</v>
      </c>
      <c r="D263" s="10">
        <f>IF(AND($A263&gt;=1,$A263&lt;1+'1-Input'!$B$12),'7-Rientro'!$C$13,0)</f>
        <v>0</v>
      </c>
      <c r="E263" s="10">
        <f>MAX(0,(E255-C263-D263))/(1-'P-Parametri'!$B$31*MAX(0,IF(F262&lt;=0,0,(F262-G262)/F262)))</f>
        <v>28534.87865347787</v>
      </c>
      <c r="F263" s="10">
        <f>((F262-E263+MAX(0,-(E255-C263-D263)))*(1+B263))*(1-'P-Parametri'!$B$32)</f>
        <v>814475.41520767868</v>
      </c>
      <c r="G263" s="10">
        <f>IF(F262&lt;=0,G262,G262*(1-E263/F262))+MAX(0,-(E255-C263-D263))</f>
        <v>532298.7024522858</v>
      </c>
      <c r="H263" s="10">
        <f>MAX(0,(H255-C263-D263))/(1-'P-Parametri'!$B$31*MAX(0,IF(I262&lt;=0,0,(I262-J262)/I262)))</f>
        <v>33290.691762390845</v>
      </c>
      <c r="I263" s="10">
        <f>((I262-H263+MAX(0,-(H255-C263-D263)))*(1+B263))*(1-'P-Parametri'!$B$32)</f>
        <v>783457.19007192587</v>
      </c>
      <c r="J263" s="10">
        <f>IF(I262&lt;=0,J262,J262*(1-H263/I262))+MAX(0,-(H255-C263-D263))</f>
        <v>512026.80635346501</v>
      </c>
      <c r="K263" s="10">
        <f>MAX(0,(K255-C263-D263))/(1-'P-Parametri'!$B$31*MAX(0,IF(L262&lt;=0,0,(L262-M262)/L262)))</f>
        <v>40096.087961083802</v>
      </c>
      <c r="L263" s="10">
        <f>((L262-K263+MAX(0,-(K255-C263-D263)))*(1+B263))*(1-'P-Parametri'!$B$32)</f>
        <v>739071.23406506702</v>
      </c>
      <c r="M263" s="10">
        <f>IF(L262&lt;=0,M262,M262*(1-K263/L262))+MAX(0,-(K255-C263-D263))</f>
        <v>483018.45773003745</v>
      </c>
      <c r="N263" s="10">
        <f>MAX(0,(N255-C263-D263))/(1-'P-Parametri'!$B$31*MAX(0,IF(O262&lt;=0,0,(O262-P262)/O262)))</f>
        <v>40096.087961083766</v>
      </c>
      <c r="O263" s="10">
        <f>((O262-N263+MAX(0,-(N255-C263-D263)))*(1+B263))*(1-'P-Parametri'!$B$32)</f>
        <v>739071.23406506737</v>
      </c>
      <c r="P263" s="10">
        <f>IF(O262&lt;=0,P262,P262*(1-N263/O262))+MAX(0,-(N255-C263-D263))</f>
        <v>483018.45773003763</v>
      </c>
      <c r="Q263" s="10">
        <f>MAX(0,(Q255-C263-D263))/(1-'P-Parametri'!$B$31*MAX(0,IF(R262&lt;=0,0,(R262-S262)/R262)))</f>
        <v>40096.08796108378</v>
      </c>
      <c r="R263" s="10">
        <f>((R262-Q263+MAX(0,-(Q255-C263-D263)))*(1+B263))*(1-'P-Parametri'!$B$32)</f>
        <v>739071.23406506726</v>
      </c>
      <c r="S263" s="10">
        <f>IF(R262&lt;=0,S262,S262*(1-Q263/R262))+MAX(0,-(Q255-C263-D263))</f>
        <v>483018.45773003757</v>
      </c>
      <c r="T263" s="10">
        <f>MAX(0,(T255-C263-D263))/(1-'P-Parametri'!$B$31*MAX(0,IF(U262&lt;=0,0,(U262-V262)/U262)))</f>
        <v>40096.08796108378</v>
      </c>
      <c r="U263" s="10">
        <f>((U262-T263+MAX(0,-(T255-C263-D263)))*(1+B263))*(1-'P-Parametri'!$B$32)</f>
        <v>739071.23406506726</v>
      </c>
      <c r="V263" s="10">
        <f>IF(U262&lt;=0,V262,V262*(1-T263/U262))+MAX(0,-(T255-C263-D263))</f>
        <v>483018.45773003757</v>
      </c>
    </row>
    <row r="264" spans="1:22">
      <c r="A264" s="9">
        <f t="shared" si="5"/>
        <v>7</v>
      </c>
      <c r="B264" s="12">
        <f>IF($A264='P-Parametri'!$B$47,'P-Parametri'!$B$34,IF($A264='P-Parametri'!$B$48,'P-Parametri'!$C$34,'P-Parametri'!$B$52))</f>
        <v>0.03</v>
      </c>
      <c r="C264" s="10">
        <f>IF($A264&lt;='1-Input'!$B$26,0,IF($A264='1-Input'!$B$26+1,('1-Input'!$B$23+'7-Rientro'!$D$13)*'1-Input'!$B$27,'1-Input'!$B$23+'7-Rientro'!$D$13))</f>
        <v>0</v>
      </c>
      <c r="D264" s="10">
        <f>IF(AND($A264&gt;=1,$A264&lt;1+'1-Input'!$B$12),'7-Rientro'!$C$13,0)</f>
        <v>0</v>
      </c>
      <c r="E264" s="10">
        <f>MAX(0,(E255-C264-D264))/(1-'P-Parametri'!$B$31*MAX(0,IF(F263&lt;=0,0,(F263-G263)/F263)))</f>
        <v>28683.762926466195</v>
      </c>
      <c r="F264" s="10">
        <f>((F263-E264+MAX(0,-(E255-C264-D264)))*(1+B264))*(1-'P-Parametri'!$B$32)</f>
        <v>807746.67104594957</v>
      </c>
      <c r="G264" s="10">
        <f>IF(F263&lt;=0,G263,G263*(1-E264/F263))+MAX(0,-(E255-C264-D264))</f>
        <v>513552.48924299725</v>
      </c>
      <c r="H264" s="10">
        <f>MAX(0,(H255-C264-D264))/(1-'P-Parametri'!$B$31*MAX(0,IF(I263&lt;=0,0,(I263-J263)/I263)))</f>
        <v>33464.390080877231</v>
      </c>
      <c r="I264" s="10">
        <f>((I263-H264+MAX(0,-(H255-C264-D264)))*(1+B264))*(1-'P-Parametri'!$B$32)</f>
        <v>770947.59882279858</v>
      </c>
      <c r="J264" s="10">
        <f>IF(I263&lt;=0,J263,J263*(1-H264/I263))+MAX(0,-(H255-C264-D264))</f>
        <v>490156.22427596175</v>
      </c>
      <c r="K264" s="10">
        <f>MAX(0,(K255-C264-D264))/(1-'P-Parametri'!$B$31*MAX(0,IF(L263&lt;=0,0,(L263-M263)/L263)))</f>
        <v>40305.29427936735</v>
      </c>
      <c r="L264" s="10">
        <f>((L263-K264+MAX(0,-(K255-C264-D264)))*(1+B264))*(1-'P-Parametri'!$B$32)</f>
        <v>718289.46014331211</v>
      </c>
      <c r="M264" s="10">
        <f>IF(L263&lt;=0,M263,M263*(1-K264/L263))+MAX(0,-(K255-C264-D264))</f>
        <v>456677.01703548408</v>
      </c>
      <c r="N264" s="10">
        <f>MAX(0,(N255-C264-D264))/(1-'P-Parametri'!$B$31*MAX(0,IF(O263&lt;=0,0,(O263-P263)/O263)))</f>
        <v>40305.294279367314</v>
      </c>
      <c r="O264" s="10">
        <f>((O263-N264+MAX(0,-(N255-C264-D264)))*(1+B264))*(1-'P-Parametri'!$B$32)</f>
        <v>718289.46014331246</v>
      </c>
      <c r="P264" s="10">
        <f>IF(O263&lt;=0,P263,P263*(1-N264/O263))+MAX(0,-(N255-C264-D264))</f>
        <v>456677.01703548431</v>
      </c>
      <c r="Q264" s="10">
        <f>MAX(0,(Q255-C264-D264))/(1-'P-Parametri'!$B$31*MAX(0,IF(R263&lt;=0,0,(R263-S263)/R263)))</f>
        <v>40305.294279367321</v>
      </c>
      <c r="R264" s="10">
        <f>((R263-Q264+MAX(0,-(Q255-C264-D264)))*(1+B264))*(1-'P-Parametri'!$B$32)</f>
        <v>718289.46014331235</v>
      </c>
      <c r="S264" s="10">
        <f>IF(R263&lt;=0,S263,S263*(1-Q264/R263))+MAX(0,-(Q255-C264-D264))</f>
        <v>456677.01703548426</v>
      </c>
      <c r="T264" s="10">
        <f>MAX(0,(T255-C264-D264))/(1-'P-Parametri'!$B$31*MAX(0,IF(U263&lt;=0,0,(U263-V263)/U263)))</f>
        <v>40305.294279367321</v>
      </c>
      <c r="U264" s="10">
        <f>((U263-T264+MAX(0,-(T255-C264-D264)))*(1+B264))*(1-'P-Parametri'!$B$32)</f>
        <v>718289.46014331235</v>
      </c>
      <c r="V264" s="10">
        <f>IF(U263&lt;=0,V263,V263*(1-T264/U263))+MAX(0,-(T255-C264-D264))</f>
        <v>456677.01703548426</v>
      </c>
    </row>
    <row r="265" spans="1:22">
      <c r="A265" s="9">
        <f t="shared" si="5"/>
        <v>8</v>
      </c>
      <c r="B265" s="12">
        <f>IF($A265='P-Parametri'!$B$47,'P-Parametri'!$B$34,IF($A265='P-Parametri'!$B$48,'P-Parametri'!$C$34,'P-Parametri'!$B$52))</f>
        <v>0.03</v>
      </c>
      <c r="C265" s="10">
        <f>IF($A265&lt;='1-Input'!$B$26,0,IF($A265='1-Input'!$B$26+1,('1-Input'!$B$23+'7-Rientro'!$D$13)*'1-Input'!$B$27,'1-Input'!$B$23+'7-Rientro'!$D$13))</f>
        <v>0</v>
      </c>
      <c r="D265" s="10">
        <f>IF(AND($A265&gt;=1,$A265&lt;1+'1-Input'!$B$12),'7-Rientro'!$C$13,0)</f>
        <v>0</v>
      </c>
      <c r="E265" s="10">
        <f>MAX(0,(E255-C265-D265))/(1-'P-Parametri'!$B$31*MAX(0,IF(F264&lt;=0,0,(F264-G264)/F264)))</f>
        <v>28830.098920193406</v>
      </c>
      <c r="F265" s="10">
        <f>((F264-E265+MAX(0,-(E255-C265-D265)))*(1+B265))*(1-'P-Parametri'!$B$32)</f>
        <v>800679.50115094986</v>
      </c>
      <c r="G265" s="10">
        <f>IF(F264&lt;=0,G264,G264*(1-E265/F264))+MAX(0,-(E255-C265-D265))</f>
        <v>495222.77078508615</v>
      </c>
      <c r="H265" s="10">
        <f>MAX(0,(H255-C265-D265))/(1-'P-Parametri'!$B$31*MAX(0,IF(I264&lt;=0,0,(I264-J264)/I264)))</f>
        <v>33635.115406892306</v>
      </c>
      <c r="I265" s="10">
        <f>((I264-H265+MAX(0,-(H255-C265-D265)))*(1+B265))*(1-'P-Parametri'!$B$32)</f>
        <v>757912.99420254678</v>
      </c>
      <c r="J265" s="10">
        <f>IF(I264&lt;=0,J264,J264*(1-H265/I264))+MAX(0,-(H255-C265-D265))</f>
        <v>468771.55274173216</v>
      </c>
      <c r="K265" s="10">
        <f>MAX(0,(K255-C265-D265))/(1-'P-Parametri'!$B$31*MAX(0,IF(L264&lt;=0,0,(L264-M264)/L264)))</f>
        <v>40510.91985596827</v>
      </c>
      <c r="L265" s="10">
        <f>((L264-K265+MAX(0,-(K255-C265-D265)))*(1+B265))*(1-'P-Parametri'!$B$32)</f>
        <v>696715.6727029722</v>
      </c>
      <c r="M265" s="10">
        <f>IF(L264&lt;=0,M264,M264*(1-K265/L264))+MAX(0,-(K255-C265-D265))</f>
        <v>430920.81836664106</v>
      </c>
      <c r="N265" s="10">
        <f>MAX(0,(N255-C265-D265))/(1-'P-Parametri'!$B$31*MAX(0,IF(O264&lt;=0,0,(O264-P264)/O264)))</f>
        <v>40510.919855968234</v>
      </c>
      <c r="O265" s="10">
        <f>((O264-N265+MAX(0,-(N255-C265-D265)))*(1+B265))*(1-'P-Parametri'!$B$32)</f>
        <v>696715.67270297266</v>
      </c>
      <c r="P265" s="10">
        <f>IF(O264&lt;=0,P264,P264*(1-N265/O264))+MAX(0,-(N255-C265-D265))</f>
        <v>430920.81836664135</v>
      </c>
      <c r="Q265" s="10">
        <f>MAX(0,(Q255-C265-D265))/(1-'P-Parametri'!$B$31*MAX(0,IF(R264&lt;=0,0,(R264-S264)/R264)))</f>
        <v>40510.919855968248</v>
      </c>
      <c r="R265" s="10">
        <f>((R264-Q265+MAX(0,-(Q255-C265-D265)))*(1+B265))*(1-'P-Parametri'!$B$32)</f>
        <v>696715.67270297254</v>
      </c>
      <c r="S265" s="10">
        <f>IF(R264&lt;=0,S264,S264*(1-Q265/R264))+MAX(0,-(Q255-C265-D265))</f>
        <v>430920.81836664124</v>
      </c>
      <c r="T265" s="10">
        <f>MAX(0,(T255-C265-D265))/(1-'P-Parametri'!$B$31*MAX(0,IF(U264&lt;=0,0,(U264-V264)/U264)))</f>
        <v>40510.919855968248</v>
      </c>
      <c r="U265" s="10">
        <f>((U264-T265+MAX(0,-(T255-C265-D265)))*(1+B265))*(1-'P-Parametri'!$B$32)</f>
        <v>696715.67270297254</v>
      </c>
      <c r="V265" s="10">
        <f>IF(U264&lt;=0,V264,V264*(1-T265/U264))+MAX(0,-(T255-C265-D265))</f>
        <v>430920.81836664124</v>
      </c>
    </row>
    <row r="266" spans="1:22">
      <c r="A266" s="9">
        <f t="shared" si="5"/>
        <v>9</v>
      </c>
      <c r="B266" s="12">
        <f>IF($A266='P-Parametri'!$B$47,'P-Parametri'!$B$34,IF($A266='P-Parametri'!$B$48,'P-Parametri'!$C$34,'P-Parametri'!$B$52))</f>
        <v>0.03</v>
      </c>
      <c r="C266" s="10">
        <f>IF($A266&lt;='1-Input'!$B$26,0,IF($A266='1-Input'!$B$26+1,('1-Input'!$B$23+'7-Rientro'!$D$13)*'1-Input'!$B$27,'1-Input'!$B$23+'7-Rientro'!$D$13))</f>
        <v>0</v>
      </c>
      <c r="D266" s="10">
        <f>IF(AND($A266&gt;=1,$A266&lt;1+'1-Input'!$B$12),'7-Rientro'!$C$13,0)</f>
        <v>0</v>
      </c>
      <c r="E266" s="10">
        <f>MAX(0,(E255-C266-D266))/(1-'P-Parametri'!$B$31*MAX(0,IF(F265&lt;=0,0,(F265-G265)/F265)))</f>
        <v>28973.897364654375</v>
      </c>
      <c r="F266" s="10">
        <f>((F265-E266+MAX(0,-(E255-C266-D266)))*(1+B266))*(1-'P-Parametri'!$B$32)</f>
        <v>793267.05835608463</v>
      </c>
      <c r="G266" s="10">
        <f>IF(F265&lt;=0,G265,G265*(1-E266/F265))+MAX(0,-(E255-C266-D266))</f>
        <v>477302.32482294861</v>
      </c>
      <c r="H266" s="10">
        <f>MAX(0,(H255-C266-D266))/(1-'P-Parametri'!$B$31*MAX(0,IF(I265&lt;=0,0,(I265-J265)/I265)))</f>
        <v>33802.880258763435</v>
      </c>
      <c r="I266" s="10">
        <f>((I265-H266+MAX(0,-(H255-C266-D266)))*(1+B266))*(1-'P-Parametri'!$B$32)</f>
        <v>744341.75052737258</v>
      </c>
      <c r="J266" s="10">
        <f>IF(I265&lt;=0,J265,J265*(1-H266/I265))+MAX(0,-(H255-C266-D266))</f>
        <v>447864.36578590499</v>
      </c>
      <c r="K266" s="10">
        <f>MAX(0,(K255-C266-D266))/(1-'P-Parametri'!$B$31*MAX(0,IF(L265&lt;=0,0,(L265-M265)/L265)))</f>
        <v>40712.979768252888</v>
      </c>
      <c r="L266" s="10">
        <f>((L265-K266+MAX(0,-(K255-C266-D266)))*(1+B266))*(1-'P-Parametri'!$B$32)</f>
        <v>674331.40817531536</v>
      </c>
      <c r="M266" s="10">
        <f>IF(L265&lt;=0,M265,M265*(1-K266/L265))+MAX(0,-(K255-C266-D266))</f>
        <v>405739.71329430043</v>
      </c>
      <c r="N266" s="10">
        <f>MAX(0,(N255-C266-D266))/(1-'P-Parametri'!$B$31*MAX(0,IF(O265&lt;=0,0,(O265-P265)/O265)))</f>
        <v>40712.979768252859</v>
      </c>
      <c r="O266" s="10">
        <f>((O265-N266+MAX(0,-(N255-C266-D266)))*(1+B266))*(1-'P-Parametri'!$B$32)</f>
        <v>674331.40817531594</v>
      </c>
      <c r="P266" s="10">
        <f>IF(O265&lt;=0,P265,P265*(1-N266/O265))+MAX(0,-(N255-C266-D266))</f>
        <v>405739.71329430072</v>
      </c>
      <c r="Q266" s="10">
        <f>MAX(0,(Q255-C266-D266))/(1-'P-Parametri'!$B$31*MAX(0,IF(R265&lt;=0,0,(R265-S265)/R265)))</f>
        <v>40712.979768252866</v>
      </c>
      <c r="R266" s="10">
        <f>((R265-Q266+MAX(0,-(Q255-C266-D266)))*(1+B266))*(1-'P-Parametri'!$B$32)</f>
        <v>674331.40817531582</v>
      </c>
      <c r="S266" s="10">
        <f>IF(R265&lt;=0,S265,S265*(1-Q266/R265))+MAX(0,-(Q255-C266-D266))</f>
        <v>405739.7132943006</v>
      </c>
      <c r="T266" s="10">
        <f>MAX(0,(T255-C266-D266))/(1-'P-Parametri'!$B$31*MAX(0,IF(U265&lt;=0,0,(U265-V265)/U265)))</f>
        <v>40712.979768252866</v>
      </c>
      <c r="U266" s="10">
        <f>((U265-T266+MAX(0,-(T255-C266-D266)))*(1+B266))*(1-'P-Parametri'!$B$32)</f>
        <v>674331.40817531582</v>
      </c>
      <c r="V266" s="10">
        <f>IF(U265&lt;=0,V265,V265*(1-T266/U265))+MAX(0,-(T255-C266-D266))</f>
        <v>405739.7132943006</v>
      </c>
    </row>
    <row r="267" spans="1:22">
      <c r="A267" s="9">
        <f t="shared" si="5"/>
        <v>10</v>
      </c>
      <c r="B267" s="12">
        <f>IF($A267='P-Parametri'!$B$47,'P-Parametri'!$B$34,IF($A267='P-Parametri'!$B$48,'P-Parametri'!$C$34,'P-Parametri'!$B$52))</f>
        <v>0.03</v>
      </c>
      <c r="C267" s="10">
        <f>IF($A267&lt;='1-Input'!$B$26,0,IF($A267='1-Input'!$B$26+1,('1-Input'!$B$23+'7-Rientro'!$D$13)*'1-Input'!$B$27,'1-Input'!$B$23+'7-Rientro'!$D$13))</f>
        <v>0</v>
      </c>
      <c r="D267" s="10">
        <f>IF(AND($A267&gt;=1,$A267&lt;1+'1-Input'!$B$12),'7-Rientro'!$C$13,0)</f>
        <v>0</v>
      </c>
      <c r="E267" s="10">
        <f>MAX(0,(E255-C267-D267))/(1-'P-Parametri'!$B$31*MAX(0,IF(F266&lt;=0,0,(F266-G266)/F266)))</f>
        <v>29115.170514220008</v>
      </c>
      <c r="F267" s="10">
        <f>((F266-E267+MAX(0,-(E255-C267-D267)))*(1+B267))*(1-'P-Parametri'!$B$32)</f>
        <v>785502.29158816626</v>
      </c>
      <c r="G267" s="10">
        <f>IF(F266&lt;=0,G266,G266*(1-E267/F266))+MAX(0,-(E255-C267-D267))</f>
        <v>459783.96397880558</v>
      </c>
      <c r="H267" s="10">
        <f>MAX(0,(H255-C267-D267))/(1-'P-Parametri'!$B$31*MAX(0,IF(I266&lt;=0,0,(I266-J266)/I266)))</f>
        <v>33967.698933256674</v>
      </c>
      <c r="I267" s="10">
        <f>((I266-H267+MAX(0,-(H255-C267-D267)))*(1+B267))*(1-'P-Parametri'!$B$32)</f>
        <v>730221.90259565553</v>
      </c>
      <c r="J267" s="10">
        <f>IF(I266&lt;=0,J266,J266*(1-H267/I266))+MAX(0,-(H255-C267-D267))</f>
        <v>427426.27813440474</v>
      </c>
      <c r="K267" s="10">
        <f>MAX(0,(K255-C267-D267))/(1-'P-Parametri'!$B$31*MAX(0,IF(L266&lt;=0,0,(L266-M266)/L266)))</f>
        <v>40911.491235580703</v>
      </c>
      <c r="L267" s="10">
        <f>((L266-K267+MAX(0,-(K255-C267-D267)))*(1+B267))*(1-'P-Parametri'!$B$32)</f>
        <v>651117.66941903089</v>
      </c>
      <c r="M267" s="10">
        <f>IF(L266&lt;=0,M266,M266*(1-K267/L266))+MAX(0,-(K255-C267-D267))</f>
        <v>381123.60239820048</v>
      </c>
      <c r="N267" s="10">
        <f>MAX(0,(N255-C267-D267))/(1-'P-Parametri'!$B$31*MAX(0,IF(O266&lt;=0,0,(O266-P266)/O266)))</f>
        <v>40911.491235580674</v>
      </c>
      <c r="O267" s="10">
        <f>((O266-N267+MAX(0,-(N255-C267-D267)))*(1+B267))*(1-'P-Parametri'!$B$32)</f>
        <v>651117.66941903147</v>
      </c>
      <c r="P267" s="10">
        <f>IF(O266&lt;=0,P266,P266*(1-N267/O266))+MAX(0,-(N255-C267-D267))</f>
        <v>381123.60239820078</v>
      </c>
      <c r="Q267" s="10">
        <f>MAX(0,(Q255-C267-D267))/(1-'P-Parametri'!$B$31*MAX(0,IF(R266&lt;=0,0,(R266-S266)/R266)))</f>
        <v>40911.491235580688</v>
      </c>
      <c r="R267" s="10">
        <f>((R266-Q267+MAX(0,-(Q255-C267-D267)))*(1+B267))*(1-'P-Parametri'!$B$32)</f>
        <v>651117.66941903136</v>
      </c>
      <c r="S267" s="10">
        <f>IF(R266&lt;=0,S266,S266*(1-Q267/R266))+MAX(0,-(Q255-C267-D267))</f>
        <v>381123.60239820066</v>
      </c>
      <c r="T267" s="10">
        <f>MAX(0,(T255-C267-D267))/(1-'P-Parametri'!$B$31*MAX(0,IF(U266&lt;=0,0,(U266-V266)/U266)))</f>
        <v>40911.491235580688</v>
      </c>
      <c r="U267" s="10">
        <f>((U266-T267+MAX(0,-(T255-C267-D267)))*(1+B267))*(1-'P-Parametri'!$B$32)</f>
        <v>651117.66941903136</v>
      </c>
      <c r="V267" s="10">
        <f>IF(U266&lt;=0,V266,V266*(1-T267/U266))+MAX(0,-(T255-C267-D267))</f>
        <v>381123.60239820066</v>
      </c>
    </row>
    <row r="268" spans="1:22">
      <c r="A268" s="9">
        <f t="shared" si="5"/>
        <v>11</v>
      </c>
      <c r="B268" s="12">
        <f>IF($A268='P-Parametri'!$B$47,'P-Parametri'!$B$34,IF($A268='P-Parametri'!$B$48,'P-Parametri'!$C$34,'P-Parametri'!$B$52))</f>
        <v>0.03</v>
      </c>
      <c r="C268" s="10">
        <f>IF($A268&lt;='1-Input'!$B$26,0,IF($A268='1-Input'!$B$26+1,('1-Input'!$B$23+'7-Rientro'!$D$13)*'1-Input'!$B$27,'1-Input'!$B$23+'7-Rientro'!$D$13))</f>
        <v>0</v>
      </c>
      <c r="D268" s="10">
        <f>IF(AND($A268&gt;=1,$A268&lt;1+'1-Input'!$B$12),'7-Rientro'!$C$13,0)</f>
        <v>0</v>
      </c>
      <c r="E268" s="10">
        <f>MAX(0,(E255-C268-D268))/(1-'P-Parametri'!$B$31*MAX(0,IF(F267&lt;=0,0,(F267-G267)/F267)))</f>
        <v>29253.932080358696</v>
      </c>
      <c r="F268" s="10">
        <f>((F267-E268+MAX(0,-(E255-C268-D268)))*(1+B268))*(1-'P-Parametri'!$B$32)</f>
        <v>777377.93867245561</v>
      </c>
      <c r="G268" s="10">
        <f>IF(F267&lt;=0,G267,G267*(1-E268/F267))+MAX(0,-(E255-C268-D268))</f>
        <v>442660.53989982646</v>
      </c>
      <c r="H268" s="10">
        <f>MAX(0,(H255-C268-D268))/(1-'P-Parametri'!$B$31*MAX(0,IF(I267&lt;=0,0,(I267-J267)/I267)))</f>
        <v>34129.587427085142</v>
      </c>
      <c r="I268" s="10">
        <f>((I267-H268+MAX(0,-(H255-C268-D268)))*(1+B268))*(1-'P-Parametri'!$B$32)</f>
        <v>715541.13445438026</v>
      </c>
      <c r="J268" s="10">
        <f>IF(I267&lt;=0,J267,J267*(1-H268/I267))+MAX(0,-(H255-C268-D268))</f>
        <v>407448.9500422625</v>
      </c>
      <c r="K268" s="10">
        <f>MAX(0,(K255-C268-D268))/(1-'P-Parametri'!$B$31*MAX(0,IF(L267&lt;=0,0,(L267-M267)/L267)))</f>
        <v>41106.473524767222</v>
      </c>
      <c r="L268" s="10">
        <f>((L267-K268+MAX(0,-(K255-C268-D268)))*(1+B268))*(1-'P-Parametri'!$B$32)</f>
        <v>627054.90870754945</v>
      </c>
      <c r="M268" s="10">
        <f>IF(L267&lt;=0,M267,M267*(1-K268/L267))+MAX(0,-(K255-C268-D268))</f>
        <v>357062.44109440065</v>
      </c>
      <c r="N268" s="10">
        <f>MAX(0,(N255-C268-D268))/(1-'P-Parametri'!$B$31*MAX(0,IF(O267&lt;=0,0,(O267-P267)/O267)))</f>
        <v>41106.473524767185</v>
      </c>
      <c r="O268" s="10">
        <f>((O267-N268+MAX(0,-(N255-C268-D268)))*(1+B268))*(1-'P-Parametri'!$B$32)</f>
        <v>627054.90870755003</v>
      </c>
      <c r="P268" s="10">
        <f>IF(O267&lt;=0,P267,P267*(1-N268/O267))+MAX(0,-(N255-C268-D268))</f>
        <v>357062.44109440094</v>
      </c>
      <c r="Q268" s="10">
        <f>MAX(0,(Q255-C268-D268))/(1-'P-Parametri'!$B$31*MAX(0,IF(R267&lt;=0,0,(R267-S267)/R267)))</f>
        <v>41106.4735247672</v>
      </c>
      <c r="R268" s="10">
        <f>((R267-Q268+MAX(0,-(Q255-C268-D268)))*(1+B268))*(1-'P-Parametri'!$B$32)</f>
        <v>627054.90870754991</v>
      </c>
      <c r="S268" s="10">
        <f>IF(R267&lt;=0,S267,S267*(1-Q268/R267))+MAX(0,-(Q255-C268-D268))</f>
        <v>357062.44109440083</v>
      </c>
      <c r="T268" s="10">
        <f>MAX(0,(T255-C268-D268))/(1-'P-Parametri'!$B$31*MAX(0,IF(U267&lt;=0,0,(U267-V267)/U267)))</f>
        <v>41106.4735247672</v>
      </c>
      <c r="U268" s="10">
        <f>((U267-T268+MAX(0,-(T255-C268-D268)))*(1+B268))*(1-'P-Parametri'!$B$32)</f>
        <v>627054.90870754991</v>
      </c>
      <c r="V268" s="10">
        <f>IF(U267&lt;=0,V267,V267*(1-T268/U267))+MAX(0,-(T255-C268-D268))</f>
        <v>357062.44109440083</v>
      </c>
    </row>
    <row r="269" spans="1:22">
      <c r="A269" s="9">
        <f t="shared" si="5"/>
        <v>12</v>
      </c>
      <c r="B269" s="12">
        <f>IF($A269='P-Parametri'!$B$47,'P-Parametri'!$B$34,IF($A269='P-Parametri'!$B$48,'P-Parametri'!$C$34,'P-Parametri'!$B$52))</f>
        <v>0.03</v>
      </c>
      <c r="C269" s="10">
        <f>IF($A269&lt;='1-Input'!$B$26,0,IF($A269='1-Input'!$B$26+1,('1-Input'!$B$23+'7-Rientro'!$D$13)*'1-Input'!$B$27,'1-Input'!$B$23+'7-Rientro'!$D$13))</f>
        <v>0</v>
      </c>
      <c r="D269" s="10">
        <f>IF(AND($A269&gt;=1,$A269&lt;1+'1-Input'!$B$12),'7-Rientro'!$C$13,0)</f>
        <v>0</v>
      </c>
      <c r="E269" s="10">
        <f>MAX(0,(E255-C269-D269))/(1-'P-Parametri'!$B$31*MAX(0,IF(F268&lt;=0,0,(F268-G268)/F268)))</f>
        <v>29390.197164438043</v>
      </c>
      <c r="F269" s="10">
        <f>((F268-E269+MAX(0,-(E255-C269-D269)))*(1+B269))*(1-'P-Parametri'!$B$32)</f>
        <v>768886.51900575147</v>
      </c>
      <c r="G269" s="10">
        <f>IF(F268&lt;=0,G268,G268*(1-E269/F268))+MAX(0,-(E255-C269-D269))</f>
        <v>425924.94721399632</v>
      </c>
      <c r="H269" s="10">
        <f>MAX(0,(H255-C269-D269))/(1-'P-Parametri'!$B$31*MAX(0,IF(I268&lt;=0,0,(I268-J268)/I268)))</f>
        <v>34288.563358511048</v>
      </c>
      <c r="I269" s="10">
        <f>((I268-H269+MAX(0,-(H255-C269-D269)))*(1+B269))*(1-'P-Parametri'!$B$32)</f>
        <v>700286.76793228788</v>
      </c>
      <c r="J269" s="10">
        <f>IF(I268&lt;=0,J268,J268*(1-H269/I268))+MAX(0,-(H255-C269-D269))</f>
        <v>387924.09190879395</v>
      </c>
      <c r="K269" s="10">
        <f>MAX(0,(K255-C269-D269))/(1-'P-Parametri'!$B$31*MAX(0,IF(L268&lt;=0,0,(L268-M268)/L268)))</f>
        <v>41297.947855659608</v>
      </c>
      <c r="L269" s="10">
        <f>((L268-K269+MAX(0,-(K255-C269-D269)))*(1+B269))*(1-'P-Parametri'!$B$32)</f>
        <v>602123.01033809164</v>
      </c>
      <c r="M269" s="10">
        <f>IF(L268&lt;=0,M268,M268*(1-K269/L268))+MAX(0,-(K255-C269-D269))</f>
        <v>333546.24519390991</v>
      </c>
      <c r="N269" s="10">
        <f>MAX(0,(N255-C269-D269))/(1-'P-Parametri'!$B$31*MAX(0,IF(O268&lt;=0,0,(O268-P268)/O268)))</f>
        <v>41297.947855659571</v>
      </c>
      <c r="O269" s="10">
        <f>((O268-N269+MAX(0,-(N255-C269-D269)))*(1+B269))*(1-'P-Parametri'!$B$32)</f>
        <v>602123.01033809234</v>
      </c>
      <c r="P269" s="10">
        <f>IF(O268&lt;=0,P268,P268*(1-N269/O268))+MAX(0,-(N255-C269-D269))</f>
        <v>333546.2451939102</v>
      </c>
      <c r="Q269" s="10">
        <f>MAX(0,(Q255-C269-D269))/(1-'P-Parametri'!$B$31*MAX(0,IF(R268&lt;=0,0,(R268-S268)/R268)))</f>
        <v>41297.947855659579</v>
      </c>
      <c r="R269" s="10">
        <f>((R268-Q269+MAX(0,-(Q255-C269-D269)))*(1+B269))*(1-'P-Parametri'!$B$32)</f>
        <v>602123.01033809222</v>
      </c>
      <c r="S269" s="10">
        <f>IF(R268&lt;=0,S268,S268*(1-Q269/R268))+MAX(0,-(Q255-C269-D269))</f>
        <v>333546.24519391009</v>
      </c>
      <c r="T269" s="10">
        <f>MAX(0,(T255-C269-D269))/(1-'P-Parametri'!$B$31*MAX(0,IF(U268&lt;=0,0,(U268-V268)/U268)))</f>
        <v>41297.947855659579</v>
      </c>
      <c r="U269" s="10">
        <f>((U268-T269+MAX(0,-(T255-C269-D269)))*(1+B269))*(1-'P-Parametri'!$B$32)</f>
        <v>602123.01033809222</v>
      </c>
      <c r="V269" s="10">
        <f>IF(U268&lt;=0,V268,V268*(1-T269/U268))+MAX(0,-(T255-C269-D269))</f>
        <v>333546.24519391009</v>
      </c>
    </row>
    <row r="270" spans="1:22">
      <c r="A270" s="9">
        <f t="shared" si="5"/>
        <v>13</v>
      </c>
      <c r="B270" s="12">
        <f>IF($A270='P-Parametri'!$B$47,'P-Parametri'!$B$34,IF($A270='P-Parametri'!$B$48,'P-Parametri'!$C$34,'P-Parametri'!$B$52))</f>
        <v>0.03</v>
      </c>
      <c r="C270" s="10">
        <f>IF($A270&lt;='1-Input'!$B$26,0,IF($A270='1-Input'!$B$26+1,('1-Input'!$B$23+'7-Rientro'!$D$13)*'1-Input'!$B$27,'1-Input'!$B$23+'7-Rientro'!$D$13))</f>
        <v>0</v>
      </c>
      <c r="D270" s="10">
        <f>IF(AND($A270&gt;=1,$A270&lt;1+'1-Input'!$B$12),'7-Rientro'!$C$13,0)</f>
        <v>0</v>
      </c>
      <c r="E270" s="10">
        <f>MAX(0,(E255-C270-D270))/(1-'P-Parametri'!$B$31*MAX(0,IF(F269&lt;=0,0,(F269-G269)/F269)))</f>
        <v>29523.982190773997</v>
      </c>
      <c r="F270" s="10">
        <f>((F269-E270+MAX(0,-(E255-C270-D270)))*(1+B270))*(1-'P-Parametri'!$B$32)</f>
        <v>760020.32609358791</v>
      </c>
      <c r="G270" s="10">
        <f>IF(F269&lt;=0,G269,G269*(1-E270/F269))+MAX(0,-(E255-C270-D270))</f>
        <v>409570.12729542999</v>
      </c>
      <c r="H270" s="10">
        <f>MAX(0,(H255-C270-D270))/(1-'P-Parametri'!$B$31*MAX(0,IF(I269&lt;=0,0,(I269-J269)/I269)))</f>
        <v>34444.64588923633</v>
      </c>
      <c r="I270" s="10">
        <f>((I269-H270+MAX(0,-(H255-C270-D270)))*(1+B270))*(1-'P-Parametri'!$B$32)</f>
        <v>684445.75093293446</v>
      </c>
      <c r="J270" s="10">
        <f>IF(I269&lt;=0,J269,J269*(1-H270/I269))+MAX(0,-(H255-C270-D270))</f>
        <v>368843.46867046657</v>
      </c>
      <c r="K270" s="10">
        <f>MAX(0,(K255-C270-D270))/(1-'P-Parametri'!$B$31*MAX(0,IF(L269&lt;=0,0,(L269-M269)/L269)))</f>
        <v>41485.937307059932</v>
      </c>
      <c r="L270" s="10">
        <f>((L269-K270+MAX(0,-(K255-C270-D270)))*(1+B270))*(1-'P-Parametri'!$B$32)</f>
        <v>576301.27285151882</v>
      </c>
      <c r="M270" s="10">
        <f>IF(L269&lt;=0,M269,M269*(1-K270/L269))+MAX(0,-(K255-C270-D270))</f>
        <v>310565.09619355854</v>
      </c>
      <c r="N270" s="10">
        <f>MAX(0,(N255-C270-D270))/(1-'P-Parametri'!$B$31*MAX(0,IF(O269&lt;=0,0,(O269-P269)/O269)))</f>
        <v>41485.93730705991</v>
      </c>
      <c r="O270" s="10">
        <f>((O269-N270+MAX(0,-(N255-C270-D270)))*(1+B270))*(1-'P-Parametri'!$B$32)</f>
        <v>576301.27285151952</v>
      </c>
      <c r="P270" s="10">
        <f>IF(O269&lt;=0,P269,P269*(1-N270/O269))+MAX(0,-(N255-C270-D270))</f>
        <v>310565.09619355889</v>
      </c>
      <c r="Q270" s="10">
        <f>MAX(0,(Q255-C270-D270))/(1-'P-Parametri'!$B$31*MAX(0,IF(R269&lt;=0,0,(R269-S269)/R269)))</f>
        <v>41485.937307059918</v>
      </c>
      <c r="R270" s="10">
        <f>((R269-Q270+MAX(0,-(Q255-C270-D270)))*(1+B270))*(1-'P-Parametri'!$B$32)</f>
        <v>576301.2728515194</v>
      </c>
      <c r="S270" s="10">
        <f>IF(R269&lt;=0,S269,S269*(1-Q270/R269))+MAX(0,-(Q255-C270-D270))</f>
        <v>310565.09619355871</v>
      </c>
      <c r="T270" s="10">
        <f>MAX(0,(T255-C270-D270))/(1-'P-Parametri'!$B$31*MAX(0,IF(U269&lt;=0,0,(U269-V269)/U269)))</f>
        <v>41485.937307059918</v>
      </c>
      <c r="U270" s="10">
        <f>((U269-T270+MAX(0,-(T255-C270-D270)))*(1+B270))*(1-'P-Parametri'!$B$32)</f>
        <v>576301.2728515194</v>
      </c>
      <c r="V270" s="10">
        <f>IF(U269&lt;=0,V269,V269*(1-T270/U269))+MAX(0,-(T255-C270-D270))</f>
        <v>310565.09619355871</v>
      </c>
    </row>
    <row r="271" spans="1:22">
      <c r="A271" s="9">
        <f t="shared" si="5"/>
        <v>14</v>
      </c>
      <c r="B271" s="12">
        <f>IF($A271='P-Parametri'!$B$47,'P-Parametri'!$B$34,IF($A271='P-Parametri'!$B$48,'P-Parametri'!$C$34,'P-Parametri'!$B$52))</f>
        <v>0.03</v>
      </c>
      <c r="C271" s="10">
        <f>IF($A271&lt;='1-Input'!$B$26,0,IF($A271='1-Input'!$B$26+1,('1-Input'!$B$23+'7-Rientro'!$D$13)*'1-Input'!$B$27,'1-Input'!$B$23+'7-Rientro'!$D$13))</f>
        <v>0</v>
      </c>
      <c r="D271" s="10">
        <f>IF(AND($A271&gt;=1,$A271&lt;1+'1-Input'!$B$12),'7-Rientro'!$C$13,0)</f>
        <v>0</v>
      </c>
      <c r="E271" s="10">
        <f>MAX(0,(E255-C271-D271))/(1-'P-Parametri'!$B$31*MAX(0,IF(F270&lt;=0,0,(F270-G270)/F270)))</f>
        <v>29655.304840084558</v>
      </c>
      <c r="F271" s="10">
        <f>((F270-E271+MAX(0,-(E255-C271-D271)))*(1+B271))*(1-'P-Parametri'!$B$32)</f>
        <v>750771.4199473263</v>
      </c>
      <c r="G271" s="10">
        <f>IF(F270&lt;=0,G270,G270*(1-E271/F270))+MAX(0,-(E255-C271-D271))</f>
        <v>393589.07184028602</v>
      </c>
      <c r="H271" s="10">
        <f>MAX(0,(H255-C271-D271))/(1-'P-Parametri'!$B$31*MAX(0,IF(I270&lt;=0,0,(I270-J270)/I270)))</f>
        <v>34597.855646765325</v>
      </c>
      <c r="I271" s="10">
        <f>((I270-H271+MAX(0,-(H255-C271-D271)))*(1+B271))*(1-'P-Parametri'!$B$32)</f>
        <v>668004.64548046468</v>
      </c>
      <c r="J271" s="10">
        <f>IF(I270&lt;=0,J270,J270*(1-H271/I270))+MAX(0,-(H255-C271-D271))</f>
        <v>350198.90397279867</v>
      </c>
      <c r="K271" s="10">
        <f>MAX(0,(K255-C271-D271))/(1-'P-Parametri'!$B$31*MAX(0,IF(L270&lt;=0,0,(L270-M270)/L270)))</f>
        <v>41670.466723217003</v>
      </c>
      <c r="L271" s="10">
        <f>((L270-K271+MAX(0,-(K255-C271-D271)))*(1+B271))*(1-'P-Parametri'!$B$32)</f>
        <v>549568.39085152652</v>
      </c>
      <c r="M271" s="10">
        <f>IF(L270&lt;=0,M270,M270*(1-K271/L270))+MAX(0,-(K255-C271-D271))</f>
        <v>288109.14630073111</v>
      </c>
      <c r="N271" s="10">
        <f>MAX(0,(N255-C271-D271))/(1-'P-Parametri'!$B$31*MAX(0,IF(O270&lt;=0,0,(O270-P270)/O270)))</f>
        <v>41670.466723216967</v>
      </c>
      <c r="O271" s="10">
        <f>((O270-N271+MAX(0,-(N255-C271-D271)))*(1+B271))*(1-'P-Parametri'!$B$32)</f>
        <v>549568.39085152745</v>
      </c>
      <c r="P271" s="10">
        <f>IF(O270&lt;=0,P270,P270*(1-N271/O270))+MAX(0,-(N255-C271-D271))</f>
        <v>288109.14630073152</v>
      </c>
      <c r="Q271" s="10">
        <f>MAX(0,(Q255-C271-D271))/(1-'P-Parametri'!$B$31*MAX(0,IF(R270&lt;=0,0,(R270-S270)/R270)))</f>
        <v>41670.466723216974</v>
      </c>
      <c r="R271" s="10">
        <f>((R270-Q271+MAX(0,-(Q255-C271-D271)))*(1+B271))*(1-'P-Parametri'!$B$32)</f>
        <v>549568.39085152734</v>
      </c>
      <c r="S271" s="10">
        <f>IF(R270&lt;=0,S270,S270*(1-Q271/R270))+MAX(0,-(Q255-C271-D271))</f>
        <v>288109.14630073129</v>
      </c>
      <c r="T271" s="10">
        <f>MAX(0,(T255-C271-D271))/(1-'P-Parametri'!$B$31*MAX(0,IF(U270&lt;=0,0,(U270-V270)/U270)))</f>
        <v>41670.466723216974</v>
      </c>
      <c r="U271" s="10">
        <f>((U270-T271+MAX(0,-(T255-C271-D271)))*(1+B271))*(1-'P-Parametri'!$B$32)</f>
        <v>549568.39085152734</v>
      </c>
      <c r="V271" s="10">
        <f>IF(U270&lt;=0,V270,V270*(1-T271/U270))+MAX(0,-(T255-C271-D271))</f>
        <v>288109.14630073129</v>
      </c>
    </row>
    <row r="272" spans="1:22">
      <c r="A272" s="9">
        <f t="shared" si="5"/>
        <v>15</v>
      </c>
      <c r="B272" s="12">
        <f>IF($A272='P-Parametri'!$B$47,'P-Parametri'!$B$34,IF($A272='P-Parametri'!$B$48,'P-Parametri'!$C$34,'P-Parametri'!$B$52))</f>
        <v>0.03</v>
      </c>
      <c r="C272" s="10">
        <f>IF($A272&lt;='1-Input'!$B$26,0,IF($A272='1-Input'!$B$26+1,('1-Input'!$B$23+'7-Rientro'!$D$13)*'1-Input'!$B$27,'1-Input'!$B$23+'7-Rientro'!$D$13))</f>
        <v>0</v>
      </c>
      <c r="D272" s="10">
        <f>IF(AND($A272&gt;=1,$A272&lt;1+'1-Input'!$B$12),'7-Rientro'!$C$13,0)</f>
        <v>0</v>
      </c>
      <c r="E272" s="10">
        <f>MAX(0,(E255-C272-D272))/(1-'P-Parametri'!$B$31*MAX(0,IF(F271&lt;=0,0,(F271-G271)/F271)))</f>
        <v>29784.183983495368</v>
      </c>
      <c r="F272" s="10">
        <f>((F271-E272+MAX(0,-(E255-C272-D272)))*(1+B272))*(1-'P-Parametri'!$B$32)</f>
        <v>741131.61933666049</v>
      </c>
      <c r="G272" s="10">
        <f>IF(F271&lt;=0,G271,G271*(1-E272/F271))+MAX(0,-(E255-C272-D272))</f>
        <v>377974.82625484979</v>
      </c>
      <c r="H272" s="10">
        <f>MAX(0,(H255-C272-D272))/(1-'P-Parametri'!$B$31*MAX(0,IF(I271&lt;=0,0,(I271-J271)/I271)))</f>
        <v>34748.21464741126</v>
      </c>
      <c r="I272" s="10">
        <f>((I271-H272+MAX(0,-(H255-C272-D272)))*(1+B272))*(1-'P-Parametri'!$B$32)</f>
        <v>650949.61551052891</v>
      </c>
      <c r="J272" s="10">
        <f>IF(I271&lt;=0,J271,J271*(1-H272/I271))+MAX(0,-(H255-C272-D272))</f>
        <v>331982.28412312304</v>
      </c>
      <c r="K272" s="10">
        <f>MAX(0,(K255-C272-D272))/(1-'P-Parametri'!$B$31*MAX(0,IF(L271&lt;=0,0,(L271-M271)/L271)))</f>
        <v>41851.562621093515</v>
      </c>
      <c r="L272" s="10">
        <f>((L271-K272+MAX(0,-(K255-C272-D272)))*(1+B272))*(1-'P-Parametri'!$B$32)</f>
        <v>521902.4364111913</v>
      </c>
      <c r="M272" s="10">
        <f>IF(L271&lt;=0,M271,M271*(1-K272/L271))+MAX(0,-(K255-C272-D272))</f>
        <v>266168.62319416757</v>
      </c>
      <c r="N272" s="10">
        <f>MAX(0,(N255-C272-D272))/(1-'P-Parametri'!$B$31*MAX(0,IF(O271&lt;=0,0,(O271-P271)/O271)))</f>
        <v>41851.562621093479</v>
      </c>
      <c r="O272" s="10">
        <f>((O271-N272+MAX(0,-(N255-C272-D272)))*(1+B272))*(1-'P-Parametri'!$B$32)</f>
        <v>521902.43641119235</v>
      </c>
      <c r="P272" s="10">
        <f>IF(O271&lt;=0,P271,P271*(1-N272/O271))+MAX(0,-(N255-C272-D272))</f>
        <v>266168.62319416803</v>
      </c>
      <c r="Q272" s="10">
        <f>MAX(0,(Q255-C272-D272))/(1-'P-Parametri'!$B$31*MAX(0,IF(R271&lt;=0,0,(R271-S271)/R271)))</f>
        <v>41851.562621093486</v>
      </c>
      <c r="R272" s="10">
        <f>((R271-Q272+MAX(0,-(Q255-C272-D272)))*(1+B272))*(1-'P-Parametri'!$B$32)</f>
        <v>521902.43641119223</v>
      </c>
      <c r="S272" s="10">
        <f>IF(R271&lt;=0,S271,S271*(1-Q272/R271))+MAX(0,-(Q255-C272-D272))</f>
        <v>266168.6231941678</v>
      </c>
      <c r="T272" s="10">
        <f>MAX(0,(T255-C272-D272))/(1-'P-Parametri'!$B$31*MAX(0,IF(U271&lt;=0,0,(U271-V271)/U271)))</f>
        <v>41851.562621093486</v>
      </c>
      <c r="U272" s="10">
        <f>((U271-T272+MAX(0,-(T255-C272-D272)))*(1+B272))*(1-'P-Parametri'!$B$32)</f>
        <v>521902.43641119223</v>
      </c>
      <c r="V272" s="10">
        <f>IF(U271&lt;=0,V271,V271*(1-T272/U271))+MAX(0,-(T255-C272-D272))</f>
        <v>266168.6231941678</v>
      </c>
    </row>
    <row r="273" spans="1:22">
      <c r="A273" s="9">
        <f t="shared" si="5"/>
        <v>16</v>
      </c>
      <c r="B273" s="12">
        <f>IF($A273='P-Parametri'!$B$47,'P-Parametri'!$B$34,IF($A273='P-Parametri'!$B$48,'P-Parametri'!$C$34,'P-Parametri'!$B$52))</f>
        <v>0.03</v>
      </c>
      <c r="C273" s="10">
        <f>IF($A273&lt;='1-Input'!$B$26,0,IF($A273='1-Input'!$B$26+1,('1-Input'!$B$23+'7-Rientro'!$D$13)*'1-Input'!$B$27,'1-Input'!$B$23+'7-Rientro'!$D$13))</f>
        <v>0</v>
      </c>
      <c r="D273" s="10">
        <f>IF(AND($A273&gt;=1,$A273&lt;1+'1-Input'!$B$12),'7-Rientro'!$C$13,0)</f>
        <v>0</v>
      </c>
      <c r="E273" s="10">
        <f>MAX(0,(E255-C273-D273))/(1-'P-Parametri'!$B$31*MAX(0,IF(F272&lt;=0,0,(F272-G272)/F272)))</f>
        <v>29910.639617234388</v>
      </c>
      <c r="F273" s="10">
        <f>((F272-E273+MAX(0,-(E255-C273-D273)))*(1+B273))*(1-'P-Parametri'!$B$32)</f>
        <v>731092.49389278691</v>
      </c>
      <c r="G273" s="10">
        <f>IF(F272&lt;=0,G272,G272*(1-E273/F272))+MAX(0,-(E255-C273-D273))</f>
        <v>362720.49285774765</v>
      </c>
      <c r="H273" s="10">
        <f>MAX(0,(H255-C273-D273))/(1-'P-Parametri'!$B$31*MAX(0,IF(I272&lt;=0,0,(I272-J272)/I272)))</f>
        <v>34895.746220106783</v>
      </c>
      <c r="I273" s="10">
        <f>((I272-H273+MAX(0,-(H255-C273-D273)))*(1+B273))*(1-'P-Parametri'!$B$32)</f>
        <v>633266.4143983965</v>
      </c>
      <c r="J273" s="10">
        <f>IF(I272&lt;=0,J272,J272*(1-H273/I272))+MAX(0,-(H255-C273-D273))</f>
        <v>314185.56182650389</v>
      </c>
      <c r="K273" s="10">
        <f>MAX(0,(K255-C273-D273))/(1-'P-Parametri'!$B$31*MAX(0,IF(L272&lt;=0,0,(L272-M272)/L272)))</f>
        <v>42029.253098601694</v>
      </c>
      <c r="L273" s="10">
        <f>((L272-K273+MAX(0,-(K255-C273-D273)))*(1+B273))*(1-'P-Parametri'!$B$32)</f>
        <v>493280.84005434334</v>
      </c>
      <c r="M273" s="10">
        <f>IF(L272&lt;=0,M272,M272*(1-K273/L272))+MAX(0,-(K255-C273-D273))</f>
        <v>244733.83452358888</v>
      </c>
      <c r="N273" s="10">
        <f>MAX(0,(N255-C273-D273))/(1-'P-Parametri'!$B$31*MAX(0,IF(O272&lt;=0,0,(O272-P272)/O272)))</f>
        <v>42029.253098601657</v>
      </c>
      <c r="O273" s="10">
        <f>((O272-N273+MAX(0,-(N255-C273-D273)))*(1+B273))*(1-'P-Parametri'!$B$32)</f>
        <v>493280.8400543445</v>
      </c>
      <c r="P273" s="10">
        <f>IF(O272&lt;=0,P272,P272*(1-N273/O272))+MAX(0,-(N255-C273-D273))</f>
        <v>244733.83452358938</v>
      </c>
      <c r="Q273" s="10">
        <f>MAX(0,(Q255-C273-D273))/(1-'P-Parametri'!$B$31*MAX(0,IF(R272&lt;=0,0,(R272-S272)/R272)))</f>
        <v>42029.253098601672</v>
      </c>
      <c r="R273" s="10">
        <f>((R272-Q273+MAX(0,-(Q255-C273-D273)))*(1+B273))*(1-'P-Parametri'!$B$32)</f>
        <v>493280.84005434439</v>
      </c>
      <c r="S273" s="10">
        <f>IF(R272&lt;=0,S272,S272*(1-Q273/R272))+MAX(0,-(Q255-C273-D273))</f>
        <v>244733.83452358915</v>
      </c>
      <c r="T273" s="10">
        <f>MAX(0,(T255-C273-D273))/(1-'P-Parametri'!$B$31*MAX(0,IF(U272&lt;=0,0,(U272-V272)/U272)))</f>
        <v>42029.253098601672</v>
      </c>
      <c r="U273" s="10">
        <f>((U272-T273+MAX(0,-(T255-C273-D273)))*(1+B273))*(1-'P-Parametri'!$B$32)</f>
        <v>493280.84005434439</v>
      </c>
      <c r="V273" s="10">
        <f>IF(U272&lt;=0,V272,V272*(1-T273/U272))+MAX(0,-(T255-C273-D273))</f>
        <v>244733.83452358915</v>
      </c>
    </row>
    <row r="274" spans="1:22">
      <c r="A274" s="9">
        <f t="shared" si="5"/>
        <v>17</v>
      </c>
      <c r="B274" s="12">
        <f>IF($A274='P-Parametri'!$B$47,'P-Parametri'!$B$34,IF($A274='P-Parametri'!$B$48,'P-Parametri'!$C$34,'P-Parametri'!$B$52))</f>
        <v>0.03</v>
      </c>
      <c r="C274" s="10">
        <f>IF($A274&lt;='1-Input'!$B$26,0,IF($A274='1-Input'!$B$26+1,('1-Input'!$B$23+'7-Rientro'!$D$13)*'1-Input'!$B$27,'1-Input'!$B$23+'7-Rientro'!$D$13))</f>
        <v>0</v>
      </c>
      <c r="D274" s="10">
        <f>IF(AND($A274&gt;=1,$A274&lt;1+'1-Input'!$B$12),'7-Rientro'!$C$13,0)</f>
        <v>0</v>
      </c>
      <c r="E274" s="10">
        <f>MAX(0,(E255-C274-D274))/(1-'P-Parametri'!$B$31*MAX(0,IF(F273&lt;=0,0,(F273-G273)/F273)))</f>
        <v>30034.692798143074</v>
      </c>
      <c r="F274" s="10">
        <f>((F273-E274+MAX(0,-(E255-C274-D274)))*(1+B274))*(1-'P-Parametri'!$B$32)</f>
        <v>720645.35605722817</v>
      </c>
      <c r="G274" s="10">
        <f>IF(F273&lt;=0,G273,G273*(1-E274/F273))+MAX(0,-(E255-C274-D274))</f>
        <v>347819.2338986164</v>
      </c>
      <c r="H274" s="10">
        <f>MAX(0,(H255-C274-D274))/(1-'P-Parametri'!$B$31*MAX(0,IF(I273&lt;=0,0,(I273-J273)/I273)))</f>
        <v>35040.474931166915</v>
      </c>
      <c r="I274" s="10">
        <f>((I273-H274+MAX(0,-(H255-C274-D274)))*(1+B274))*(1-'P-Parametri'!$B$32)</f>
        <v>614940.37221594411</v>
      </c>
      <c r="J274" s="10">
        <f>IF(I273&lt;=0,J273,J273*(1-H274/I273))+MAX(0,-(H255-C274-D274))</f>
        <v>296800.7597075174</v>
      </c>
      <c r="K274" s="10">
        <f>MAX(0,(K255-C274-D274))/(1-'P-Parametri'!$B$31*MAX(0,IF(L273&lt;=0,0,(L273-M273)/L273)))</f>
        <v>42203.567743986052</v>
      </c>
      <c r="L274" s="10">
        <f>((L273-K274+MAX(0,-(K255-C274-D274)))*(1+B274))*(1-'P-Parametri'!$B$32)</f>
        <v>463680.37129870872</v>
      </c>
      <c r="M274" s="10">
        <f>IF(L273&lt;=0,M273,M273*(1-K274/L273))+MAX(0,-(K255-C274-D274))</f>
        <v>223795.17215141185</v>
      </c>
      <c r="N274" s="10">
        <f>MAX(0,(N255-C274-D274))/(1-'P-Parametri'!$B$31*MAX(0,IF(O273&lt;=0,0,(O273-P273)/O273)))</f>
        <v>42203.567743986023</v>
      </c>
      <c r="O274" s="10">
        <f>((O273-N274+MAX(0,-(N255-C274-D274)))*(1+B274))*(1-'P-Parametri'!$B$32)</f>
        <v>463680.37129870988</v>
      </c>
      <c r="P274" s="10">
        <f>IF(O273&lt;=0,P273,P273*(1-N274/O273))+MAX(0,-(N255-C274-D274))</f>
        <v>223795.17215141235</v>
      </c>
      <c r="Q274" s="10">
        <f>MAX(0,(Q255-C274-D274))/(1-'P-Parametri'!$B$31*MAX(0,IF(R273&lt;=0,0,(R273-S273)/R273)))</f>
        <v>42203.567743986037</v>
      </c>
      <c r="R274" s="10">
        <f>((R273-Q274+MAX(0,-(Q255-C274-D274)))*(1+B274))*(1-'P-Parametri'!$B$32)</f>
        <v>463680.37129870977</v>
      </c>
      <c r="S274" s="10">
        <f>IF(R273&lt;=0,S273,S273*(1-Q274/R273))+MAX(0,-(Q255-C274-D274))</f>
        <v>223795.17215141215</v>
      </c>
      <c r="T274" s="10">
        <f>MAX(0,(T255-C274-D274))/(1-'P-Parametri'!$B$31*MAX(0,IF(U273&lt;=0,0,(U273-V273)/U273)))</f>
        <v>42203.567743986037</v>
      </c>
      <c r="U274" s="10">
        <f>((U273-T274+MAX(0,-(T255-C274-D274)))*(1+B274))*(1-'P-Parametri'!$B$32)</f>
        <v>463680.37129870977</v>
      </c>
      <c r="V274" s="10">
        <f>IF(U273&lt;=0,V273,V273*(1-T274/U273))+MAX(0,-(T255-C274-D274))</f>
        <v>223795.17215141215</v>
      </c>
    </row>
    <row r="275" spans="1:22">
      <c r="A275" s="9">
        <f t="shared" si="5"/>
        <v>18</v>
      </c>
      <c r="B275" s="12">
        <f>IF($A275='P-Parametri'!$B$47,'P-Parametri'!$B$34,IF($A275='P-Parametri'!$B$48,'P-Parametri'!$C$34,'P-Parametri'!$B$52))</f>
        <v>0.03</v>
      </c>
      <c r="C275" s="10">
        <f>IF($A275&lt;='1-Input'!$B$26,0,IF($A275='1-Input'!$B$26+1,('1-Input'!$B$23+'7-Rientro'!$D$13)*'1-Input'!$B$27,'1-Input'!$B$23+'7-Rientro'!$D$13))</f>
        <v>0</v>
      </c>
      <c r="D275" s="10">
        <f>IF(AND($A275&gt;=1,$A275&lt;1+'1-Input'!$B$12),'7-Rientro'!$C$13,0)</f>
        <v>0</v>
      </c>
      <c r="E275" s="10">
        <f>MAX(0,(E255-C275-D275))/(1-'P-Parametri'!$B$31*MAX(0,IF(F274&lt;=0,0,(F274-G274)/F274)))</f>
        <v>30156.365580121394</v>
      </c>
      <c r="F275" s="10">
        <f>((F274-E275+MAX(0,-(E255-C275-D275)))*(1+B275))*(1-'P-Parametri'!$B$32)</f>
        <v>709781.25287103711</v>
      </c>
      <c r="G275" s="10">
        <f>IF(F274&lt;=0,G274,G274*(1-E275/F274))+MAX(0,-(E255-C275-D275))</f>
        <v>333264.27439588495</v>
      </c>
      <c r="H275" s="10">
        <f>MAX(0,(H255-C275-D275))/(1-'P-Parametri'!$B$31*MAX(0,IF(I274&lt;=0,0,(I274-J274)/I274)))</f>
        <v>35182.426510141624</v>
      </c>
      <c r="I275" s="10">
        <f>((I274-H275+MAX(0,-(H255-C275-D275)))*(1+B275))*(1-'P-Parametri'!$B$32)</f>
        <v>595956.38270882261</v>
      </c>
      <c r="J275" s="10">
        <f>IF(I274&lt;=0,J274,J274*(1-H275/I274))+MAX(0,-(H255-C275-D275))</f>
        <v>279819.97362099739</v>
      </c>
      <c r="K275" s="10">
        <f>MAX(0,(K255-C275-D275))/(1-'P-Parametri'!$B$31*MAX(0,IF(L274&lt;=0,0,(L274-M274)/L274)))</f>
        <v>42374.537546518499</v>
      </c>
      <c r="L275" s="10">
        <f>((L274-K275+MAX(0,-(K255-C275-D275)))*(1+B275))*(1-'P-Parametri'!$B$32)</f>
        <v>433077.11874722649</v>
      </c>
      <c r="M275" s="10">
        <f>IF(L274&lt;=0,M274,M274*(1-K275/L274))+MAX(0,-(K255-C275-D275))</f>
        <v>203343.11614028871</v>
      </c>
      <c r="N275" s="10">
        <f>MAX(0,(N255-C275-D275))/(1-'P-Parametri'!$B$31*MAX(0,IF(O274&lt;=0,0,(O274-P274)/O274)))</f>
        <v>42374.53754651847</v>
      </c>
      <c r="O275" s="10">
        <f>((O274-N275+MAX(0,-(N255-C275-D275)))*(1+B275))*(1-'P-Parametri'!$B$32)</f>
        <v>433077.11874722759</v>
      </c>
      <c r="P275" s="10">
        <f>IF(O274&lt;=0,P274,P274*(1-N275/O274))+MAX(0,-(N255-C275-D275))</f>
        <v>203343.1161402892</v>
      </c>
      <c r="Q275" s="10">
        <f>MAX(0,(Q255-C275-D275))/(1-'P-Parametri'!$B$31*MAX(0,IF(R274&lt;=0,0,(R274-S274)/R274)))</f>
        <v>42374.537546518477</v>
      </c>
      <c r="R275" s="10">
        <f>((R274-Q275+MAX(0,-(Q255-C275-D275)))*(1+B275))*(1-'P-Parametri'!$B$32)</f>
        <v>433077.11874722748</v>
      </c>
      <c r="S275" s="10">
        <f>IF(R274&lt;=0,S274,S274*(1-Q275/R274))+MAX(0,-(Q255-C275-D275))</f>
        <v>203343.11614028903</v>
      </c>
      <c r="T275" s="10">
        <f>MAX(0,(T255-C275-D275))/(1-'P-Parametri'!$B$31*MAX(0,IF(U274&lt;=0,0,(U274-V274)/U274)))</f>
        <v>42374.537546518477</v>
      </c>
      <c r="U275" s="10">
        <f>((U274-T275+MAX(0,-(T255-C275-D275)))*(1+B275))*(1-'P-Parametri'!$B$32)</f>
        <v>433077.11874722748</v>
      </c>
      <c r="V275" s="10">
        <f>IF(U274&lt;=0,V274,V274*(1-T275/U274))+MAX(0,-(T255-C275-D275))</f>
        <v>203343.11614028903</v>
      </c>
    </row>
    <row r="276" spans="1:22">
      <c r="A276" s="9">
        <f t="shared" si="5"/>
        <v>19</v>
      </c>
      <c r="B276" s="12">
        <f>IF($A276='P-Parametri'!$B$47,'P-Parametri'!$B$34,IF($A276='P-Parametri'!$B$48,'P-Parametri'!$C$34,'P-Parametri'!$B$52))</f>
        <v>0.03</v>
      </c>
      <c r="C276" s="10">
        <f>IF($A276&lt;='1-Input'!$B$26,0,IF($A276='1-Input'!$B$26+1,('1-Input'!$B$23+'7-Rientro'!$D$13)*'1-Input'!$B$27,'1-Input'!$B$23+'7-Rientro'!$D$13))</f>
        <v>5671.3583915773252</v>
      </c>
      <c r="D276" s="10">
        <f>IF(AND($A276&gt;=1,$A276&lt;1+'1-Input'!$B$12),'7-Rientro'!$C$13,0)</f>
        <v>0</v>
      </c>
      <c r="E276" s="10">
        <f>MAX(0,(E255-C276-D276))/(1-'P-Parametri'!$B$31*MAX(0,IF(F275&lt;=0,0,(F275-G275)/F275)))</f>
        <v>23696.97454450126</v>
      </c>
      <c r="F276" s="10">
        <f>((F275-E276+MAX(0,-(E255-C276-D276)))*(1+B276))*(1-'P-Parametri'!$B$32)</f>
        <v>705253.47306297929</v>
      </c>
      <c r="G276" s="10">
        <f>IF(F275&lt;=0,G275,G275*(1-E276/F275))+MAX(0,-(E255-C276-D276))</f>
        <v>322137.81114399363</v>
      </c>
      <c r="H276" s="10">
        <f>MAX(0,(H255-C276-D276))/(1-'P-Parametri'!$B$31*MAX(0,IF(I275&lt;=0,0,(I275-J275)/I275)))</f>
        <v>28742.921369770353</v>
      </c>
      <c r="I276" s="10">
        <f>((I275-H276+MAX(0,-(H255-C276-D276)))*(1+B276))*(1-'P-Parametri'!$B$32)</f>
        <v>583061.40544886549</v>
      </c>
      <c r="J276" s="10">
        <f>IF(I275&lt;=0,J275,J275*(1-H276/I275))+MAX(0,-(H255-C276-D276))</f>
        <v>266324.28210256423</v>
      </c>
      <c r="K276" s="10">
        <f>MAX(0,(K255-C276-D276))/(1-'P-Parametri'!$B$31*MAX(0,IF(L275&lt;=0,0,(L275-M275)/L275)))</f>
        <v>35963.488401543807</v>
      </c>
      <c r="L276" s="10">
        <f>((L275-K276+MAX(0,-(K255-C276-D276)))*(1+B276))*(1-'P-Parametri'!$B$32)</f>
        <v>408208.98517754104</v>
      </c>
      <c r="M276" s="10">
        <f>IF(L275&lt;=0,M275,M275*(1-K276/L275))+MAX(0,-(K255-C276-D276))</f>
        <v>186457.14483799651</v>
      </c>
      <c r="N276" s="10">
        <f>MAX(0,(N255-C276-D276))/(1-'P-Parametri'!$B$31*MAX(0,IF(O275&lt;=0,0,(O275-P275)/O275)))</f>
        <v>35963.488401543771</v>
      </c>
      <c r="O276" s="10">
        <f>((O275-N276+MAX(0,-(N255-C276-D276)))*(1+B276))*(1-'P-Parametri'!$B$32)</f>
        <v>408208.98517754226</v>
      </c>
      <c r="P276" s="10">
        <f>IF(O275&lt;=0,P275,P275*(1-N276/O275))+MAX(0,-(N255-C276-D276))</f>
        <v>186457.14483799704</v>
      </c>
      <c r="Q276" s="10">
        <f>MAX(0,(Q255-C276-D276))/(1-'P-Parametri'!$B$31*MAX(0,IF(R275&lt;=0,0,(R275-S275)/R275)))</f>
        <v>35963.488401543786</v>
      </c>
      <c r="R276" s="10">
        <f>((R275-Q276+MAX(0,-(Q255-C276-D276)))*(1+B276))*(1-'P-Parametri'!$B$32)</f>
        <v>408208.98517754208</v>
      </c>
      <c r="S276" s="10">
        <f>IF(R275&lt;=0,S275,S275*(1-Q276/R275))+MAX(0,-(Q255-C276-D276))</f>
        <v>186457.14483799686</v>
      </c>
      <c r="T276" s="10">
        <f>MAX(0,(T255-C276-D276))/(1-'P-Parametri'!$B$31*MAX(0,IF(U275&lt;=0,0,(U275-V275)/U275)))</f>
        <v>35963.488401543786</v>
      </c>
      <c r="U276" s="10">
        <f>((U275-T276+MAX(0,-(T255-C276-D276)))*(1+B276))*(1-'P-Parametri'!$B$32)</f>
        <v>408208.98517754208</v>
      </c>
      <c r="V276" s="10">
        <f>IF(U275&lt;=0,V275,V275*(1-T276/U275))+MAX(0,-(T255-C276-D276))</f>
        <v>186457.14483799686</v>
      </c>
    </row>
    <row r="277" spans="1:22">
      <c r="A277" s="9">
        <f t="shared" si="5"/>
        <v>20</v>
      </c>
      <c r="B277" s="12">
        <f>IF($A277='P-Parametri'!$B$47,'P-Parametri'!$B$34,IF($A277='P-Parametri'!$B$48,'P-Parametri'!$C$34,'P-Parametri'!$B$52))</f>
        <v>0.03</v>
      </c>
      <c r="C277" s="10">
        <f>IF($A277&lt;='1-Input'!$B$26,0,IF($A277='1-Input'!$B$26+1,('1-Input'!$B$23+'7-Rientro'!$D$13)*'1-Input'!$B$27,'1-Input'!$B$23+'7-Rientro'!$D$13))</f>
        <v>17014.075174732217</v>
      </c>
      <c r="D277" s="10">
        <f>IF(AND($A277&gt;=1,$A277&lt;1+'1-Input'!$B$12),'7-Rientro'!$C$13,0)</f>
        <v>0</v>
      </c>
      <c r="E277" s="10">
        <f>MAX(0,(E255-C277-D277))/(1-'P-Parametri'!$B$31*MAX(0,IF(F276&lt;=0,0,(F276-G276)/F276)))</f>
        <v>10580.285410209039</v>
      </c>
      <c r="F277" s="10">
        <f>((F276-E277+MAX(0,-(E255-C277-D277)))*(1+B277))*(1-'P-Parametri'!$B$32)</f>
        <v>714082.35651578859</v>
      </c>
      <c r="G277" s="10">
        <f>IF(F276&lt;=0,G276,G276*(1-E277/F276))+MAX(0,-(E255-C277-D277))</f>
        <v>317305.06644509709</v>
      </c>
      <c r="H277" s="10">
        <f>MAX(0,(H255-C277-D277))/(1-'P-Parametri'!$B$31*MAX(0,IF(I276&lt;=0,0,(I276-J276)/I276)))</f>
        <v>15645.729205915644</v>
      </c>
      <c r="I277" s="10">
        <f>((I276-H277+MAX(0,-(H255-C277-D277)))*(1+B277))*(1-'P-Parametri'!$B$32)</f>
        <v>583269.27023717796</v>
      </c>
      <c r="J277" s="10">
        <f>IF(I276&lt;=0,J276,J276*(1-H277/I276))+MAX(0,-(H255-C277-D277))</f>
        <v>259177.80051452501</v>
      </c>
      <c r="K277" s="10">
        <f>MAX(0,(K255-C277-D277))/(1-'P-Parametri'!$B$31*MAX(0,IF(L276&lt;=0,0,(L276-M276)/L276)))</f>
        <v>22894.195695776045</v>
      </c>
      <c r="L277" s="10">
        <f>((L276-K277+MAX(0,-(K255-C277-D277)))*(1+B277))*(1-'P-Parametri'!$B$32)</f>
        <v>396080.48469988554</v>
      </c>
      <c r="M277" s="10">
        <f>IF(L276&lt;=0,M276,M276*(1-K277/L276))+MAX(0,-(K255-C277-D277))</f>
        <v>175999.78961603798</v>
      </c>
      <c r="N277" s="10">
        <f>MAX(0,(N255-C277-D277))/(1-'P-Parametri'!$B$31*MAX(0,IF(O276&lt;=0,0,(O276-P276)/O276)))</f>
        <v>22894.195695776012</v>
      </c>
      <c r="O277" s="10">
        <f>((O276-N277+MAX(0,-(N255-C277-D277)))*(1+B277))*(1-'P-Parametri'!$B$32)</f>
        <v>396080.48469988676</v>
      </c>
      <c r="P277" s="10">
        <f>IF(O276&lt;=0,P276,P276*(1-N277/O276))+MAX(0,-(N255-C277-D277))</f>
        <v>175999.78961603853</v>
      </c>
      <c r="Q277" s="10">
        <f>MAX(0,(Q255-C277-D277))/(1-'P-Parametri'!$B$31*MAX(0,IF(R276&lt;=0,0,(R276-S276)/R276)))</f>
        <v>22894.195695776019</v>
      </c>
      <c r="R277" s="10">
        <f>((R276-Q277+MAX(0,-(Q255-C277-D277)))*(1+B277))*(1-'P-Parametri'!$B$32)</f>
        <v>396080.48469988658</v>
      </c>
      <c r="S277" s="10">
        <f>IF(R276&lt;=0,S276,S276*(1-Q277/R276))+MAX(0,-(Q255-C277-D277))</f>
        <v>175999.78961603835</v>
      </c>
      <c r="T277" s="10">
        <f>MAX(0,(T255-C277-D277))/(1-'P-Parametri'!$B$31*MAX(0,IF(U276&lt;=0,0,(U276-V276)/U276)))</f>
        <v>22894.195695776019</v>
      </c>
      <c r="U277" s="10">
        <f>((U276-T277+MAX(0,-(T255-C277-D277)))*(1+B277))*(1-'P-Parametri'!$B$32)</f>
        <v>396080.48469988658</v>
      </c>
      <c r="V277" s="10">
        <f>IF(U276&lt;=0,V276,V276*(1-T277/U276))+MAX(0,-(T255-C277-D277))</f>
        <v>175999.78961603835</v>
      </c>
    </row>
    <row r="278" spans="1:22">
      <c r="A278" s="9">
        <f t="shared" si="5"/>
        <v>21</v>
      </c>
      <c r="B278" s="12">
        <f>IF($A278='P-Parametri'!$B$47,'P-Parametri'!$B$34,IF($A278='P-Parametri'!$B$48,'P-Parametri'!$C$34,'P-Parametri'!$B$52))</f>
        <v>0.03</v>
      </c>
      <c r="C278" s="10">
        <f>IF($A278&lt;='1-Input'!$B$26,0,IF($A278='1-Input'!$B$26+1,('1-Input'!$B$23+'7-Rientro'!$D$13)*'1-Input'!$B$27,'1-Input'!$B$23+'7-Rientro'!$D$13))</f>
        <v>17014.075174732217</v>
      </c>
      <c r="D278" s="10">
        <f>IF(AND($A278&gt;=1,$A278&lt;1+'1-Input'!$B$12),'7-Rientro'!$C$13,0)</f>
        <v>0</v>
      </c>
      <c r="E278" s="10">
        <f>MAX(0,(E255-C278-D278))/(1-'P-Parametri'!$B$31*MAX(0,IF(F277&lt;=0,0,(F277-G277)/F277)))</f>
        <v>10620.205325483585</v>
      </c>
      <c r="F278" s="10">
        <f>((F277-E278+MAX(0,-(E255-C278-D278)))*(1+B278))*(1-'P-Parametri'!$B$32)</f>
        <v>723116.88369456213</v>
      </c>
      <c r="G278" s="10">
        <f>IF(F277&lt;=0,G277,G277*(1-E278/F277))+MAX(0,-(E255-C278-D278))</f>
        <v>312585.93996659736</v>
      </c>
      <c r="H278" s="10">
        <f>MAX(0,(H255-C278-D278))/(1-'P-Parametri'!$B$31*MAX(0,IF(I277&lt;=0,0,(I277-J277)/I277)))</f>
        <v>15704.761279257067</v>
      </c>
      <c r="I278" s="10">
        <f>((I277-H278+MAX(0,-(H255-C278-D278)))*(1+B278))*(1-'P-Parametri'!$B$32)</f>
        <v>583422.26133820519</v>
      </c>
      <c r="J278" s="10">
        <f>IF(I277&lt;=0,J277,J277*(1-H278/I277))+MAX(0,-(H255-C278-D278))</f>
        <v>252199.33328907288</v>
      </c>
      <c r="K278" s="10">
        <f>MAX(0,(K255-C278-D278))/(1-'P-Parametri'!$B$31*MAX(0,IF(L277&lt;=0,0,(L277-M277)/L277)))</f>
        <v>22980.576574648403</v>
      </c>
      <c r="L278" s="10">
        <f>((L277-K278+MAX(0,-(K255-C278-D278)))*(1+B278))*(1-'P-Parametri'!$B$32)</f>
        <v>383524.31955825631</v>
      </c>
      <c r="M278" s="10">
        <f>IF(L277&lt;=0,M277,M277*(1-K278/L277))+MAX(0,-(K255-C278-D278))</f>
        <v>165788.28766471616</v>
      </c>
      <c r="N278" s="10">
        <f>MAX(0,(N255-C278-D278))/(1-'P-Parametri'!$B$31*MAX(0,IF(O277&lt;=0,0,(O277-P277)/O277)))</f>
        <v>22980.57657464837</v>
      </c>
      <c r="O278" s="10">
        <f>((O277-N278+MAX(0,-(N255-C278-D278)))*(1+B278))*(1-'P-Parametri'!$B$32)</f>
        <v>383524.31955825759</v>
      </c>
      <c r="P278" s="10">
        <f>IF(O277&lt;=0,P277,P277*(1-N278/O277))+MAX(0,-(N255-C278-D278))</f>
        <v>165788.28766471674</v>
      </c>
      <c r="Q278" s="10">
        <f>MAX(0,(Q255-C278-D278))/(1-'P-Parametri'!$B$31*MAX(0,IF(R277&lt;=0,0,(R277-S277)/R277)))</f>
        <v>22980.576574648378</v>
      </c>
      <c r="R278" s="10">
        <f>((R277-Q278+MAX(0,-(Q255-C278-D278)))*(1+B278))*(1-'P-Parametri'!$B$32)</f>
        <v>383524.31955825741</v>
      </c>
      <c r="S278" s="10">
        <f>IF(R277&lt;=0,S277,S277*(1-Q278/R277))+MAX(0,-(Q255-C278-D278))</f>
        <v>165788.28766471657</v>
      </c>
      <c r="T278" s="10">
        <f>MAX(0,(T255-C278-D278))/(1-'P-Parametri'!$B$31*MAX(0,IF(U277&lt;=0,0,(U277-V277)/U277)))</f>
        <v>22980.576574648378</v>
      </c>
      <c r="U278" s="10">
        <f>((U277-T278+MAX(0,-(T255-C278-D278)))*(1+B278))*(1-'P-Parametri'!$B$32)</f>
        <v>383524.31955825741</v>
      </c>
      <c r="V278" s="10">
        <f>IF(U277&lt;=0,V277,V277*(1-T278/U277))+MAX(0,-(T255-C278-D278))</f>
        <v>165788.28766471657</v>
      </c>
    </row>
    <row r="279" spans="1:22">
      <c r="A279" s="9">
        <f t="shared" si="5"/>
        <v>22</v>
      </c>
      <c r="B279" s="12">
        <f>IF($A279='P-Parametri'!$B$47,'P-Parametri'!$B$34,IF($A279='P-Parametri'!$B$48,'P-Parametri'!$C$34,'P-Parametri'!$B$52))</f>
        <v>0.03</v>
      </c>
      <c r="C279" s="10">
        <f>IF($A279&lt;='1-Input'!$B$26,0,IF($A279='1-Input'!$B$26+1,('1-Input'!$B$23+'7-Rientro'!$D$13)*'1-Input'!$B$27,'1-Input'!$B$23+'7-Rientro'!$D$13))</f>
        <v>17014.075174732217</v>
      </c>
      <c r="D279" s="10">
        <f>IF(AND($A279&gt;=1,$A279&lt;1+'1-Input'!$B$12),'7-Rientro'!$C$13,0)</f>
        <v>0</v>
      </c>
      <c r="E279" s="10">
        <f>MAX(0,(E255-C279-D279))/(1-'P-Parametri'!$B$31*MAX(0,IF(F278&lt;=0,0,(F278-G278)/F278)))</f>
        <v>10659.330328377222</v>
      </c>
      <c r="F279" s="10">
        <f>((F278-E279+MAX(0,-(E255-C279-D279)))*(1+B279))*(1-'P-Parametri'!$B$32)</f>
        <v>732363.61740723625</v>
      </c>
      <c r="G279" s="10">
        <f>IF(F278&lt;=0,G278,G278*(1-E279/F278))+MAX(0,-(E255-C279-D279))</f>
        <v>307978.16926556418</v>
      </c>
      <c r="H279" s="10">
        <f>MAX(0,(H255-C279-D279))/(1-'P-Parametri'!$B$31*MAX(0,IF(I278&lt;=0,0,(I278-J278)/I278)))</f>
        <v>15762.61786598618</v>
      </c>
      <c r="I279" s="10">
        <f>((I278-H279+MAX(0,-(H255-C279-D279)))*(1+B279))*(1-'P-Parametri'!$B$32)</f>
        <v>583520.05391083285</v>
      </c>
      <c r="J279" s="10">
        <f>IF(I278&lt;=0,J278,J278*(1-H279/I278))+MAX(0,-(H255-C279-D279))</f>
        <v>245385.53481046515</v>
      </c>
      <c r="K279" s="10">
        <f>MAX(0,(K255-C279-D279))/(1-'P-Parametri'!$B$31*MAX(0,IF(L278&lt;=0,0,(L278-M278)/L278)))</f>
        <v>23065.23737897609</v>
      </c>
      <c r="L279" s="10">
        <f>((L278-K279+MAX(0,-(K255-C279-D279)))*(1+B279))*(1-'P-Parametri'!$B$32)</f>
        <v>370530.30893536931</v>
      </c>
      <c r="M279" s="10">
        <f>IF(L278&lt;=0,M278,M278*(1-K279/L278))+MAX(0,-(K255-C279-D279))</f>
        <v>155817.74338725006</v>
      </c>
      <c r="N279" s="10">
        <f>MAX(0,(N255-C279-D279))/(1-'P-Parametri'!$B$31*MAX(0,IF(O278&lt;=0,0,(O278-P278)/O278)))</f>
        <v>23065.237378976053</v>
      </c>
      <c r="O279" s="10">
        <f>((O278-N279+MAX(0,-(N255-C279-D279)))*(1+B279))*(1-'P-Parametri'!$B$32)</f>
        <v>370530.30893537065</v>
      </c>
      <c r="P279" s="10">
        <f>IF(O278&lt;=0,P278,P278*(1-N279/O278))+MAX(0,-(N255-C279-D279))</f>
        <v>155817.74338725064</v>
      </c>
      <c r="Q279" s="10">
        <f>MAX(0,(Q255-C279-D279))/(1-'P-Parametri'!$B$31*MAX(0,IF(R278&lt;=0,0,(R278-S278)/R278)))</f>
        <v>23065.23737897606</v>
      </c>
      <c r="R279" s="10">
        <f>((R278-Q279+MAX(0,-(Q255-C279-D279)))*(1+B279))*(1-'P-Parametri'!$B$32)</f>
        <v>370530.30893537047</v>
      </c>
      <c r="S279" s="10">
        <f>IF(R278&lt;=0,S278,S278*(1-Q279/R278))+MAX(0,-(Q255-C279-D279))</f>
        <v>155817.74338725049</v>
      </c>
      <c r="T279" s="10">
        <f>MAX(0,(T255-C279-D279))/(1-'P-Parametri'!$B$31*MAX(0,IF(U278&lt;=0,0,(U278-V278)/U278)))</f>
        <v>23065.23737897606</v>
      </c>
      <c r="U279" s="10">
        <f>((U278-T279+MAX(0,-(T255-C279-D279)))*(1+B279))*(1-'P-Parametri'!$B$32)</f>
        <v>370530.30893537047</v>
      </c>
      <c r="V279" s="10">
        <f>IF(U278&lt;=0,V278,V278*(1-T279/U278))+MAX(0,-(T255-C279-D279))</f>
        <v>155817.74338725049</v>
      </c>
    </row>
    <row r="280" spans="1:22">
      <c r="A280" s="9">
        <f t="shared" si="5"/>
        <v>23</v>
      </c>
      <c r="B280" s="12">
        <f>IF($A280='P-Parametri'!$B$47,'P-Parametri'!$B$34,IF($A280='P-Parametri'!$B$48,'P-Parametri'!$C$34,'P-Parametri'!$B$52))</f>
        <v>0.03</v>
      </c>
      <c r="C280" s="10">
        <f>IF($A280&lt;='1-Input'!$B$26,0,IF($A280='1-Input'!$B$26+1,('1-Input'!$B$23+'7-Rientro'!$D$13)*'1-Input'!$B$27,'1-Input'!$B$23+'7-Rientro'!$D$13))</f>
        <v>17014.075174732217</v>
      </c>
      <c r="D280" s="10">
        <f>IF(AND($A280&gt;=1,$A280&lt;1+'1-Input'!$B$12),'7-Rientro'!$C$13,0)</f>
        <v>0</v>
      </c>
      <c r="E280" s="10">
        <f>MAX(0,(E255-C280-D280))/(1-'P-Parametri'!$B$31*MAX(0,IF(F279&lt;=0,0,(F279-G279)/F279)))</f>
        <v>10697.66951371621</v>
      </c>
      <c r="F280" s="10">
        <f>((F279-E280+MAX(0,-(E255-C280-D280)))*(1+B280))*(1-'P-Parametri'!$B$32)</f>
        <v>741829.29447766498</v>
      </c>
      <c r="G280" s="10">
        <f>IF(F279&lt;=0,G279,G279*(1-E280/F279))+MAX(0,-(E255-C280-D280))</f>
        <v>303479.51778434194</v>
      </c>
      <c r="H280" s="10">
        <f>MAX(0,(H255-C280-D280))/(1-'P-Parametri'!$B$31*MAX(0,IF(I279&lt;=0,0,(I279-J279)/I279)))</f>
        <v>15819.312415190911</v>
      </c>
      <c r="I280" s="10">
        <f>((I279-H280+MAX(0,-(H255-C280-D280)))*(1+B280))*(1-'P-Parametri'!$B$32)</f>
        <v>583562.30021303019</v>
      </c>
      <c r="J280" s="10">
        <f>IF(I279&lt;=0,J279,J279*(1-H280/I279))+MAX(0,-(H255-C280-D280))</f>
        <v>238733.09774113243</v>
      </c>
      <c r="K280" s="10">
        <f>MAX(0,(K255-C280-D280))/(1-'P-Parametri'!$B$31*MAX(0,IF(L279&lt;=0,0,(L279-M279)/L279)))</f>
        <v>23148.197788637666</v>
      </c>
      <c r="L280" s="10">
        <f>((L279-K280+MAX(0,-(K255-C280-D280)))*(1+B280))*(1-'P-Parametri'!$B$32)</f>
        <v>357087.96733217133</v>
      </c>
      <c r="M280" s="10">
        <f>IF(L279&lt;=0,M279,M279*(1-K280/L279))+MAX(0,-(K255-C280-D280))</f>
        <v>146083.31719882076</v>
      </c>
      <c r="N280" s="10">
        <f>MAX(0,(N255-C280-D280))/(1-'P-Parametri'!$B$31*MAX(0,IF(O279&lt;=0,0,(O279-P279)/O279)))</f>
        <v>23148.197788637633</v>
      </c>
      <c r="O280" s="10">
        <f>((O279-N280+MAX(0,-(N255-C280-D280)))*(1+B280))*(1-'P-Parametri'!$B$32)</f>
        <v>357087.96733217273</v>
      </c>
      <c r="P280" s="10">
        <f>IF(O279&lt;=0,P279,P279*(1-N280/O279))+MAX(0,-(N255-C280-D280))</f>
        <v>146083.31719882137</v>
      </c>
      <c r="Q280" s="10">
        <f>MAX(0,(Q255-C280-D280))/(1-'P-Parametri'!$B$31*MAX(0,IF(R279&lt;=0,0,(R279-S279)/R279)))</f>
        <v>23148.197788637644</v>
      </c>
      <c r="R280" s="10">
        <f>((R279-Q280+MAX(0,-(Q255-C280-D280)))*(1+B280))*(1-'P-Parametri'!$B$32)</f>
        <v>357087.96733217256</v>
      </c>
      <c r="S280" s="10">
        <f>IF(R279&lt;=0,S279,S279*(1-Q280/R279))+MAX(0,-(Q255-C280-D280))</f>
        <v>146083.31719882123</v>
      </c>
      <c r="T280" s="10">
        <f>MAX(0,(T255-C280-D280))/(1-'P-Parametri'!$B$31*MAX(0,IF(U279&lt;=0,0,(U279-V279)/U279)))</f>
        <v>23148.197788637644</v>
      </c>
      <c r="U280" s="10">
        <f>((U279-T280+MAX(0,-(T255-C280-D280)))*(1+B280))*(1-'P-Parametri'!$B$32)</f>
        <v>357087.96733217256</v>
      </c>
      <c r="V280" s="10">
        <f>IF(U279&lt;=0,V279,V279*(1-T280/U279))+MAX(0,-(T255-C280-D280))</f>
        <v>146083.31719882123</v>
      </c>
    </row>
    <row r="281" spans="1:22">
      <c r="A281" s="9">
        <f t="shared" si="5"/>
        <v>24</v>
      </c>
      <c r="B281" s="12">
        <f>IF($A281='P-Parametri'!$B$47,'P-Parametri'!$B$34,IF($A281='P-Parametri'!$B$48,'P-Parametri'!$C$34,'P-Parametri'!$B$52))</f>
        <v>0.03</v>
      </c>
      <c r="C281" s="10">
        <f>IF($A281&lt;='1-Input'!$B$26,0,IF($A281='1-Input'!$B$26+1,('1-Input'!$B$23+'7-Rientro'!$D$13)*'1-Input'!$B$27,'1-Input'!$B$23+'7-Rientro'!$D$13))</f>
        <v>17014.075174732217</v>
      </c>
      <c r="D281" s="10">
        <f>IF(AND($A281&gt;=1,$A281&lt;1+'1-Input'!$B$12),'7-Rientro'!$C$13,0)</f>
        <v>0</v>
      </c>
      <c r="E281" s="10">
        <f>MAX(0,(E255-C281-D281))/(1-'P-Parametri'!$B$31*MAX(0,IF(F280&lt;=0,0,(F280-G280)/F280)))</f>
        <v>10735.23219937413</v>
      </c>
      <c r="F281" s="10">
        <f>((F280-E281+MAX(0,-(E255-C281-D281)))*(1+B281))*(1-'P-Parametri'!$B$32)</f>
        <v>751520.83037834638</v>
      </c>
      <c r="G281" s="10">
        <f>IF(F280&lt;=0,G280,G280*(1-E281/F280))+MAX(0,-(E255-C281-D281))</f>
        <v>299087.77548537683</v>
      </c>
      <c r="H281" s="10">
        <f>MAX(0,(H255-C281-D281))/(1-'P-Parametri'!$B$31*MAX(0,IF(I280&lt;=0,0,(I280-J280)/I280)))</f>
        <v>15874.858705793213</v>
      </c>
      <c r="I281" s="10">
        <f>((I280-H281+MAX(0,-(H255-C281-D281)))*(1+B281))*(1-'P-Parametri'!$B$32)</f>
        <v>583548.62862294924</v>
      </c>
      <c r="J281" s="10">
        <f>IF(I280&lt;=0,J280,J280*(1-H281/I280))+MAX(0,-(H255-C281-D281))</f>
        <v>232238.75396043702</v>
      </c>
      <c r="K281" s="10">
        <f>MAX(0,(K255-C281-D281))/(1-'P-Parametri'!$B$31*MAX(0,IF(L280&lt;=0,0,(L280-M280)/L280)))</f>
        <v>23229.477966153634</v>
      </c>
      <c r="L281" s="10">
        <f>((L280-K281+MAX(0,-(K255-C281-D281)))*(1+B281))*(1-'P-Parametri'!$B$32)</f>
        <v>343186.49555890419</v>
      </c>
      <c r="M281" s="10">
        <f>IF(L280&lt;=0,M280,M280*(1-K281/L280))+MAX(0,-(K255-C281-D281))</f>
        <v>136580.2269002446</v>
      </c>
      <c r="N281" s="10">
        <f>MAX(0,(N255-C281-D281))/(1-'P-Parametri'!$B$31*MAX(0,IF(O280&lt;=0,0,(O280-P280)/O280)))</f>
        <v>23229.477966153598</v>
      </c>
      <c r="O281" s="10">
        <f>((O280-N281+MAX(0,-(N255-C281-D281)))*(1+B281))*(1-'P-Parametri'!$B$32)</f>
        <v>343186.49555890571</v>
      </c>
      <c r="P281" s="10">
        <f>IF(O280&lt;=0,P280,P280*(1-N281/O280))+MAX(0,-(N255-C281-D281))</f>
        <v>136580.22690024521</v>
      </c>
      <c r="Q281" s="10">
        <f>MAX(0,(Q255-C281-D281))/(1-'P-Parametri'!$B$31*MAX(0,IF(R280&lt;=0,0,(R280-S280)/R280)))</f>
        <v>23229.477966153609</v>
      </c>
      <c r="R281" s="10">
        <f>((R280-Q281+MAX(0,-(Q255-C281-D281)))*(1+B281))*(1-'P-Parametri'!$B$32)</f>
        <v>343186.49555890553</v>
      </c>
      <c r="S281" s="10">
        <f>IF(R280&lt;=0,S280,S280*(1-Q281/R280))+MAX(0,-(Q255-C281-D281))</f>
        <v>136580.22690024509</v>
      </c>
      <c r="T281" s="10">
        <f>MAX(0,(T255-C281-D281))/(1-'P-Parametri'!$B$31*MAX(0,IF(U280&lt;=0,0,(U280-V280)/U280)))</f>
        <v>23229.477966153609</v>
      </c>
      <c r="U281" s="10">
        <f>((U280-T281+MAX(0,-(T255-C281-D281)))*(1+B281))*(1-'P-Parametri'!$B$32)</f>
        <v>343186.49555890553</v>
      </c>
      <c r="V281" s="10">
        <f>IF(U280&lt;=0,V280,V280*(1-T281/U280))+MAX(0,-(T255-C281-D281))</f>
        <v>136580.22690024509</v>
      </c>
    </row>
    <row r="282" spans="1:22">
      <c r="A282" s="9">
        <f t="shared" si="5"/>
        <v>25</v>
      </c>
      <c r="B282" s="12">
        <f>IF($A282='P-Parametri'!$B$47,'P-Parametri'!$B$34,IF($A282='P-Parametri'!$B$48,'P-Parametri'!$C$34,'P-Parametri'!$B$52))</f>
        <v>0.03</v>
      </c>
      <c r="C282" s="10">
        <f>IF($A282&lt;='1-Input'!$B$26,0,IF($A282='1-Input'!$B$26+1,('1-Input'!$B$23+'7-Rientro'!$D$13)*'1-Input'!$B$27,'1-Input'!$B$23+'7-Rientro'!$D$13))</f>
        <v>17014.075174732217</v>
      </c>
      <c r="D282" s="10">
        <f>IF(AND($A282&gt;=1,$A282&lt;1+'1-Input'!$B$12),'7-Rientro'!$C$13,0)</f>
        <v>0</v>
      </c>
      <c r="E282" s="10">
        <f>MAX(0,(E255-C282-D282))/(1-'P-Parametri'!$B$31*MAX(0,IF(F281&lt;=0,0,(F281-G281)/F281)))</f>
        <v>10772.02790729305</v>
      </c>
      <c r="F282" s="10">
        <f>((F281-E282+MAX(0,-(E255-C282-D282)))*(1+B282))*(1-'P-Parametri'!$B$32)</f>
        <v>761445.32401209453</v>
      </c>
      <c r="G282" s="10">
        <f>IF(F281&lt;=0,G281,G281*(1-E282/F281))+MAX(0,-(E255-C282-D282))</f>
        <v>294800.75943202712</v>
      </c>
      <c r="H282" s="10">
        <f>MAX(0,(H255-C282-D282))/(1-'P-Parametri'!$B$31*MAX(0,IF(I281&lt;=0,0,(I281-J281)/I281)))</f>
        <v>15929.27081848385</v>
      </c>
      <c r="I282" s="10">
        <f>((I281-H282+MAX(0,-(H255-C282-D282)))*(1+B282))*(1-'P-Parametri'!$B$32)</f>
        <v>583478.64266152214</v>
      </c>
      <c r="J282" s="10">
        <f>IF(I281&lt;=0,J281,J281*(1-H282/I281))+MAX(0,-(H255-C282-D282))</f>
        <v>225899.27542355342</v>
      </c>
      <c r="K282" s="10">
        <f>MAX(0,(K255-C282-D282))/(1-'P-Parametri'!$B$31*MAX(0,IF(L281&lt;=0,0,(L281-M281)/L281)))</f>
        <v>23309.09851561892</v>
      </c>
      <c r="L282" s="10">
        <f>((L281-K282+MAX(0,-(K255-C282-D282)))*(1+B282))*(1-'P-Parametri'!$B$32)</f>
        <v>328814.77151667466</v>
      </c>
      <c r="M282" s="10">
        <f>IF(L281&lt;=0,M281,M281*(1-K282/L281))+MAX(0,-(K255-C282-D282))</f>
        <v>127303.74893476194</v>
      </c>
      <c r="N282" s="10">
        <f>MAX(0,(N255-C282-D282))/(1-'P-Parametri'!$B$31*MAX(0,IF(O281&lt;=0,0,(O281-P281)/O281)))</f>
        <v>23309.098515618884</v>
      </c>
      <c r="O282" s="10">
        <f>((O281-N282+MAX(0,-(N255-C282-D282)))*(1+B282))*(1-'P-Parametri'!$B$32)</f>
        <v>328814.77151667624</v>
      </c>
      <c r="P282" s="10">
        <f>IF(O281&lt;=0,P281,P281*(1-N282/O281))+MAX(0,-(N255-C282-D282))</f>
        <v>127303.74893476257</v>
      </c>
      <c r="Q282" s="10">
        <f>MAX(0,(Q255-C282-D282))/(1-'P-Parametri'!$B$31*MAX(0,IF(R281&lt;=0,0,(R281-S281)/R281)))</f>
        <v>23309.098515618894</v>
      </c>
      <c r="R282" s="10">
        <f>((R281-Q282+MAX(0,-(Q255-C282-D282)))*(1+B282))*(1-'P-Parametri'!$B$32)</f>
        <v>328814.77151667606</v>
      </c>
      <c r="S282" s="10">
        <f>IF(R281&lt;=0,S281,S281*(1-Q282/R281))+MAX(0,-(Q255-C282-D282))</f>
        <v>127303.74893476245</v>
      </c>
      <c r="T282" s="10">
        <f>MAX(0,(T255-C282-D282))/(1-'P-Parametri'!$B$31*MAX(0,IF(U281&lt;=0,0,(U281-V281)/U281)))</f>
        <v>23309.098515618894</v>
      </c>
      <c r="U282" s="10">
        <f>((U281-T282+MAX(0,-(T255-C282-D282)))*(1+B282))*(1-'P-Parametri'!$B$32)</f>
        <v>328814.77151667606</v>
      </c>
      <c r="V282" s="10">
        <f>IF(U281&lt;=0,V281,V281*(1-T282/U281))+MAX(0,-(T255-C282-D282))</f>
        <v>127303.74893476245</v>
      </c>
    </row>
    <row r="283" spans="1:22">
      <c r="A283" s="9">
        <f t="shared" si="5"/>
        <v>26</v>
      </c>
      <c r="B283" s="12">
        <f>IF($A283='P-Parametri'!$B$47,'P-Parametri'!$B$34,IF($A283='P-Parametri'!$B$48,'P-Parametri'!$C$34,'P-Parametri'!$B$52))</f>
        <v>0.03</v>
      </c>
      <c r="C283" s="10">
        <f>IF($A283&lt;='1-Input'!$B$26,0,IF($A283='1-Input'!$B$26+1,('1-Input'!$B$23+'7-Rientro'!$D$13)*'1-Input'!$B$27,'1-Input'!$B$23+'7-Rientro'!$D$13))</f>
        <v>17014.075174732217</v>
      </c>
      <c r="D283" s="10">
        <f>IF(AND($A283&gt;=1,$A283&lt;1+'1-Input'!$B$12),'7-Rientro'!$C$13,0)</f>
        <v>0</v>
      </c>
      <c r="E283" s="10">
        <f>MAX(0,(E255-C283-D283))/(1-'P-Parametri'!$B$31*MAX(0,IF(F282&lt;=0,0,(F282-G282)/F282)))</f>
        <v>10808.066345041747</v>
      </c>
      <c r="F283" s="10">
        <f>((F282-E283+MAX(0,-(E255-C283-D283)))*(1+B283))*(1-'P-Parametri'!$B$32)</f>
        <v>771610.06264627026</v>
      </c>
      <c r="G283" s="10">
        <f>IF(F282&lt;=0,G282,G282*(1-E283/F282))+MAX(0,-(E255-C283-D283))</f>
        <v>290616.3143168852</v>
      </c>
      <c r="H283" s="10">
        <f>MAX(0,(H255-C283-D283))/(1-'P-Parametri'!$B$31*MAX(0,IF(I282&lt;=0,0,(I282-J282)/I282)))</f>
        <v>15982.563108451404</v>
      </c>
      <c r="I283" s="10">
        <f>((I282-H283+MAX(0,-(H255-C283-D283)))*(1+B283))*(1-'P-Parametri'!$B$32)</f>
        <v>583351.92001578351</v>
      </c>
      <c r="J283" s="10">
        <f>IF(I282&lt;=0,J282,J282*(1-H283/I282))+MAX(0,-(H255-C283-D283))</f>
        <v>219711.47494273132</v>
      </c>
      <c r="K283" s="10">
        <f>MAX(0,(K255-C283-D283))/(1-'P-Parametri'!$B$31*MAX(0,IF(L282&lt;=0,0,(L282-M282)/L282)))</f>
        <v>23387.080442797607</v>
      </c>
      <c r="L283" s="10">
        <f>((L282-K283+MAX(0,-(K255-C283-D283)))*(1+B283))*(1-'P-Parametri'!$B$32)</f>
        <v>313961.34076248115</v>
      </c>
      <c r="M283" s="10">
        <f>IF(L282&lt;=0,M282,M282*(1-K283/L282))+MAX(0,-(K255-C283-D283))</f>
        <v>118249.2195312494</v>
      </c>
      <c r="N283" s="10">
        <f>MAX(0,(N255-C283-D283))/(1-'P-Parametri'!$B$31*MAX(0,IF(O282&lt;=0,0,(O282-P282)/O282)))</f>
        <v>23387.080442797575</v>
      </c>
      <c r="O283" s="10">
        <f>((O282-N283+MAX(0,-(N255-C283-D283)))*(1+B283))*(1-'P-Parametri'!$B$32)</f>
        <v>313961.34076248284</v>
      </c>
      <c r="P283" s="10">
        <f>IF(O282&lt;=0,P282,P282*(1-N283/O282))+MAX(0,-(N255-C283-D283))</f>
        <v>118249.21953125004</v>
      </c>
      <c r="Q283" s="10">
        <f>MAX(0,(Q255-C283-D283))/(1-'P-Parametri'!$B$31*MAX(0,IF(R282&lt;=0,0,(R282-S282)/R282)))</f>
        <v>23387.080442797582</v>
      </c>
      <c r="R283" s="10">
        <f>((R282-Q283+MAX(0,-(Q255-C283-D283)))*(1+B283))*(1-'P-Parametri'!$B$32)</f>
        <v>313961.34076248267</v>
      </c>
      <c r="S283" s="10">
        <f>IF(R282&lt;=0,S282,S282*(1-Q283/R282))+MAX(0,-(Q255-C283-D283))</f>
        <v>118249.21953124992</v>
      </c>
      <c r="T283" s="10">
        <f>MAX(0,(T255-C283-D283))/(1-'P-Parametri'!$B$31*MAX(0,IF(U282&lt;=0,0,(U282-V282)/U282)))</f>
        <v>23387.080442797582</v>
      </c>
      <c r="U283" s="10">
        <f>((U282-T283+MAX(0,-(T255-C283-D283)))*(1+B283))*(1-'P-Parametri'!$B$32)</f>
        <v>313961.34076248267</v>
      </c>
      <c r="V283" s="10">
        <f>IF(U282&lt;=0,V282,V282*(1-T283/U282))+MAX(0,-(T255-C283-D283))</f>
        <v>118249.21953124992</v>
      </c>
    </row>
    <row r="284" spans="1:22">
      <c r="A284" s="9">
        <f t="shared" si="5"/>
        <v>27</v>
      </c>
      <c r="B284" s="12">
        <f>IF($A284='P-Parametri'!$B$47,'P-Parametri'!$B$34,IF($A284='P-Parametri'!$B$48,'P-Parametri'!$C$34,'P-Parametri'!$B$52))</f>
        <v>0.03</v>
      </c>
      <c r="C284" s="10">
        <f>IF($A284&lt;='1-Input'!$B$26,0,IF($A284='1-Input'!$B$26+1,('1-Input'!$B$23+'7-Rientro'!$D$13)*'1-Input'!$B$27,'1-Input'!$B$23+'7-Rientro'!$D$13))</f>
        <v>17014.075174732217</v>
      </c>
      <c r="D284" s="10">
        <f>IF(AND($A284&gt;=1,$A284&lt;1+'1-Input'!$B$12),'7-Rientro'!$C$13,0)</f>
        <v>0</v>
      </c>
      <c r="E284" s="10">
        <f>MAX(0,(E255-C284-D284))/(1-'P-Parametri'!$B$31*MAX(0,IF(F283&lt;=0,0,(F283-G283)/F283)))</f>
        <v>10843.357387924529</v>
      </c>
      <c r="F284" s="10">
        <f>((F283-E284+MAX(0,-(E255-C284-D284)))*(1+B284))*(1-'P-Parametri'!$B$32)</f>
        <v>782022.52700326382</v>
      </c>
      <c r="G284" s="10">
        <f>IF(F283&lt;=0,G283,G283*(1-E284/F283))+MAX(0,-(E255-C284-D284))</f>
        <v>286532.3129391789</v>
      </c>
      <c r="H284" s="10">
        <f>MAX(0,(H255-C284-D284))/(1-'P-Parametri'!$B$31*MAX(0,IF(I283&lt;=0,0,(I283-J283)/I283)))</f>
        <v>16034.750178925475</v>
      </c>
      <c r="I284" s="10">
        <f>((I283-H284+MAX(0,-(H255-C284-D284)))*(1+B284))*(1-'P-Parametri'!$B$32)</f>
        <v>583168.01156209991</v>
      </c>
      <c r="J284" s="10">
        <f>IF(I283&lt;=0,J283,J283*(1-H284/I283))+MAX(0,-(H255-C284-D284))</f>
        <v>213672.20689325852</v>
      </c>
      <c r="K284" s="10">
        <f>MAX(0,(K255-C284-D284))/(1-'P-Parametri'!$B$31*MAX(0,IF(L283&lt;=0,0,(L283-M283)/L283)))</f>
        <v>23463.445116409042</v>
      </c>
      <c r="L284" s="10">
        <f>((L283-K284+MAX(0,-(K255-C284-D284)))*(1+B284))*(1-'P-Parametri'!$B$32)</f>
        <v>298614.40685042337</v>
      </c>
      <c r="M284" s="10">
        <f>IF(L283&lt;=0,M283,M283*(1-K284/L283))+MAX(0,-(K255-C284-D284))</f>
        <v>109412.03573724633</v>
      </c>
      <c r="N284" s="10">
        <f>MAX(0,(N255-C284-D284))/(1-'P-Parametri'!$B$31*MAX(0,IF(O283&lt;=0,0,(O283-P283)/O283)))</f>
        <v>23463.44511640901</v>
      </c>
      <c r="O284" s="10">
        <f>((O283-N284+MAX(0,-(N255-C284-D284)))*(1+B284))*(1-'P-Parametri'!$B$32)</f>
        <v>298614.40685042518</v>
      </c>
      <c r="P284" s="10">
        <f>IF(O283&lt;=0,P283,P283*(1-N284/O283))+MAX(0,-(N255-C284-D284))</f>
        <v>109412.03573724697</v>
      </c>
      <c r="Q284" s="10">
        <f>MAX(0,(Q255-C284-D284))/(1-'P-Parametri'!$B$31*MAX(0,IF(R283&lt;=0,0,(R283-S283)/R283)))</f>
        <v>23463.445116409017</v>
      </c>
      <c r="R284" s="10">
        <f>((R283-Q284+MAX(0,-(Q255-C284-D284)))*(1+B284))*(1-'P-Parametri'!$B$32)</f>
        <v>298614.40685042494</v>
      </c>
      <c r="S284" s="10">
        <f>IF(R283&lt;=0,S283,S283*(1-Q284/R283))+MAX(0,-(Q255-C284-D284))</f>
        <v>109412.03573724687</v>
      </c>
      <c r="T284" s="10">
        <f>MAX(0,(T255-C284-D284))/(1-'P-Parametri'!$B$31*MAX(0,IF(U283&lt;=0,0,(U283-V283)/U283)))</f>
        <v>23463.445116409017</v>
      </c>
      <c r="U284" s="10">
        <f>((U283-T284+MAX(0,-(T255-C284-D284)))*(1+B284))*(1-'P-Parametri'!$B$32)</f>
        <v>298614.40685042494</v>
      </c>
      <c r="V284" s="10">
        <f>IF(U283&lt;=0,V283,V283*(1-T284/U283))+MAX(0,-(T255-C284-D284))</f>
        <v>109412.03573724687</v>
      </c>
    </row>
    <row r="285" spans="1:22">
      <c r="A285" s="9">
        <f t="shared" si="5"/>
        <v>28</v>
      </c>
      <c r="B285" s="12">
        <f>IF($A285='P-Parametri'!$B$47,'P-Parametri'!$B$34,IF($A285='P-Parametri'!$B$48,'P-Parametri'!$C$34,'P-Parametri'!$B$52))</f>
        <v>0.03</v>
      </c>
      <c r="C285" s="10">
        <f>IF($A285&lt;='1-Input'!$B$26,0,IF($A285='1-Input'!$B$26+1,('1-Input'!$B$23+'7-Rientro'!$D$13)*'1-Input'!$B$27,'1-Input'!$B$23+'7-Rientro'!$D$13))</f>
        <v>17014.075174732217</v>
      </c>
      <c r="D285" s="10">
        <f>IF(AND($A285&gt;=1,$A285&lt;1+'1-Input'!$B$12),'7-Rientro'!$C$13,0)</f>
        <v>0</v>
      </c>
      <c r="E285" s="10">
        <f>MAX(0,(E255-C285-D285))/(1-'P-Parametri'!$B$31*MAX(0,IF(F284&lt;=0,0,(F284-G284)/F284)))</f>
        <v>10877.911061651745</v>
      </c>
      <c r="F285" s="10">
        <f>((F284-E285+MAX(0,-(E255-C285-D285)))*(1+B285))*(1-'P-Parametri'!$B$32)</f>
        <v>792690.3965110206</v>
      </c>
      <c r="G285" s="10">
        <f>IF(F284&lt;=0,G284,G284*(1-E285/F284))+MAX(0,-(E255-C285-D285))</f>
        <v>282546.65663285006</v>
      </c>
      <c r="H285" s="10">
        <f>MAX(0,(H255-C285-D285))/(1-'P-Parametri'!$B$31*MAX(0,IF(I284&lt;=0,0,(I284-J284)/I284)))</f>
        <v>16085.84685555047</v>
      </c>
      <c r="I285" s="10">
        <f>((I284-H285+MAX(0,-(H255-C285-D285)))*(1+B285))*(1-'P-Parametri'!$B$32)</f>
        <v>582926.44038845052</v>
      </c>
      <c r="J285" s="10">
        <f>IF(I284&lt;=0,J284,J284*(1-H285/I284))+MAX(0,-(H255-C285-D285))</f>
        <v>207778.36784648761</v>
      </c>
      <c r="K285" s="10">
        <f>MAX(0,(K255-C285-D285))/(1-'P-Parametri'!$B$31*MAX(0,IF(L284&lt;=0,0,(L284-M284)/L284)))</f>
        <v>23538.214230629303</v>
      </c>
      <c r="L285" s="10">
        <f>((L284-K285+MAX(0,-(K255-C285-D285)))*(1+B285))*(1-'P-Parametri'!$B$32)</f>
        <v>282761.82144159114</v>
      </c>
      <c r="M285" s="10">
        <f>IF(L284&lt;=0,M284,M284*(1-K285/L284))+MAX(0,-(K255-C285-D285))</f>
        <v>100787.65634525477</v>
      </c>
      <c r="N285" s="10">
        <f>MAX(0,(N255-C285-D285))/(1-'P-Parametri'!$B$31*MAX(0,IF(O284&lt;=0,0,(O284-P284)/O284)))</f>
        <v>23538.21423062927</v>
      </c>
      <c r="O285" s="10">
        <f>((O284-N285+MAX(0,-(N255-C285-D285)))*(1+B285))*(1-'P-Parametri'!$B$32)</f>
        <v>282761.82144159306</v>
      </c>
      <c r="P285" s="10">
        <f>IF(O284&lt;=0,P284,P284*(1-N285/O284))+MAX(0,-(N255-C285-D285))</f>
        <v>100787.65634525543</v>
      </c>
      <c r="Q285" s="10">
        <f>MAX(0,(Q255-C285-D285))/(1-'P-Parametri'!$B$31*MAX(0,IF(R284&lt;=0,0,(R284-S284)/R284)))</f>
        <v>23538.214230629281</v>
      </c>
      <c r="R285" s="10">
        <f>((R284-Q285+MAX(0,-(Q255-C285-D285)))*(1+B285))*(1-'P-Parametri'!$B$32)</f>
        <v>282761.82144159277</v>
      </c>
      <c r="S285" s="10">
        <f>IF(R284&lt;=0,S284,S284*(1-Q285/R284))+MAX(0,-(Q255-C285-D285))</f>
        <v>100787.65634525532</v>
      </c>
      <c r="T285" s="10">
        <f>MAX(0,(T255-C285-D285))/(1-'P-Parametri'!$B$31*MAX(0,IF(U284&lt;=0,0,(U284-V284)/U284)))</f>
        <v>23538.214230629281</v>
      </c>
      <c r="U285" s="10">
        <f>((U284-T285+MAX(0,-(T255-C285-D285)))*(1+B285))*(1-'P-Parametri'!$B$32)</f>
        <v>282761.82144159277</v>
      </c>
      <c r="V285" s="10">
        <f>IF(U284&lt;=0,V284,V284*(1-T285/U284))+MAX(0,-(T255-C285-D285))</f>
        <v>100787.65634525532</v>
      </c>
    </row>
    <row r="286" spans="1:22">
      <c r="A286" s="9">
        <f t="shared" si="5"/>
        <v>29</v>
      </c>
      <c r="B286" s="12">
        <f>IF($A286='P-Parametri'!$B$47,'P-Parametri'!$B$34,IF($A286='P-Parametri'!$B$48,'P-Parametri'!$C$34,'P-Parametri'!$B$52))</f>
        <v>0.03</v>
      </c>
      <c r="C286" s="10">
        <f>IF($A286&lt;='1-Input'!$B$26,0,IF($A286='1-Input'!$B$26+1,('1-Input'!$B$23+'7-Rientro'!$D$13)*'1-Input'!$B$27,'1-Input'!$B$23+'7-Rientro'!$D$13))</f>
        <v>17014.075174732217</v>
      </c>
      <c r="D286" s="10">
        <f>IF(AND($A286&gt;=1,$A286&lt;1+'1-Input'!$B$12),'7-Rientro'!$C$13,0)</f>
        <v>0</v>
      </c>
      <c r="E286" s="10">
        <f>MAX(0,(E255-C286-D286))/(1-'P-Parametri'!$B$31*MAX(0,IF(F285&lt;=0,0,(F285-G285)/F285)))</f>
        <v>10911.737525580642</v>
      </c>
      <c r="F286" s="10">
        <f>((F285-E286+MAX(0,-(E255-C286-D286)))*(1+B286))*(1-'P-Parametri'!$B$32)</f>
        <v>803621.55471749313</v>
      </c>
      <c r="G286" s="10">
        <f>IF(F285&lt;=0,G285,G285*(1-E286/F285))+MAX(0,-(E255-C286-D286))</f>
        <v>278657.27564693429</v>
      </c>
      <c r="H286" s="10">
        <f>MAX(0,(H255-C286-D286))/(1-'P-Parametri'!$B$31*MAX(0,IF(I285&lt;=0,0,(I285-J285)/I285)))</f>
        <v>16135.868161602812</v>
      </c>
      <c r="I286" s="10">
        <f>((I285-H286+MAX(0,-(H255-C286-D286)))*(1+B286))*(1-'P-Parametri'!$B$32)</f>
        <v>582626.70081486588</v>
      </c>
      <c r="J286" s="10">
        <f>IF(I285&lt;=0,J285,J285*(1-H286/I285))+MAX(0,-(H255-C286-D286))</f>
        <v>202026.89713232723</v>
      </c>
      <c r="K286" s="10">
        <f>MAX(0,(K255-C286-D286))/(1-'P-Parametri'!$B$31*MAX(0,IF(L285&lt;=0,0,(L285-M285)/L285)))</f>
        <v>23611.409768826888</v>
      </c>
      <c r="L286" s="10">
        <f>((L285-K286+MAX(0,-(K255-C286-D286)))*(1+B286))*(1-'P-Parametri'!$B$32)</f>
        <v>266391.0741749013</v>
      </c>
      <c r="M286" s="10">
        <f>IF(L285&lt;=0,M285,M285*(1-K286/L285))+MAX(0,-(K255-C286-D286))</f>
        <v>92371.60271582556</v>
      </c>
      <c r="N286" s="10">
        <f>MAX(0,(N255-C286-D286))/(1-'P-Parametri'!$B$31*MAX(0,IF(O285&lt;=0,0,(O285-P285)/O285)))</f>
        <v>23611.409768826856</v>
      </c>
      <c r="O286" s="10">
        <f>((O285-N286+MAX(0,-(N255-C286-D286)))*(1+B286))*(1-'P-Parametri'!$B$32)</f>
        <v>266391.07417490327</v>
      </c>
      <c r="P286" s="10">
        <f>IF(O285&lt;=0,P285,P285*(1-N286/O285))+MAX(0,-(N255-C286-D286))</f>
        <v>92371.60271582623</v>
      </c>
      <c r="Q286" s="10">
        <f>MAX(0,(Q255-C286-D286))/(1-'P-Parametri'!$B$31*MAX(0,IF(R285&lt;=0,0,(R285-S285)/R285)))</f>
        <v>23611.409768826863</v>
      </c>
      <c r="R286" s="10">
        <f>((R285-Q286+MAX(0,-(Q255-C286-D286)))*(1+B286))*(1-'P-Parametri'!$B$32)</f>
        <v>266391.07417490298</v>
      </c>
      <c r="S286" s="10">
        <f>IF(R285&lt;=0,S285,S285*(1-Q286/R285))+MAX(0,-(Q255-C286-D286))</f>
        <v>92371.602715826128</v>
      </c>
      <c r="T286" s="10">
        <f>MAX(0,(T255-C286-D286))/(1-'P-Parametri'!$B$31*MAX(0,IF(U285&lt;=0,0,(U285-V285)/U285)))</f>
        <v>23611.409768826863</v>
      </c>
      <c r="U286" s="10">
        <f>((U285-T286+MAX(0,-(T255-C286-D286)))*(1+B286))*(1-'P-Parametri'!$B$32)</f>
        <v>266391.07417490298</v>
      </c>
      <c r="V286" s="10">
        <f>IF(U285&lt;=0,V285,V285*(1-T286/U285))+MAX(0,-(T255-C286-D286))</f>
        <v>92371.602715826128</v>
      </c>
    </row>
    <row r="287" spans="1:22">
      <c r="A287" s="9">
        <f t="shared" si="5"/>
        <v>30</v>
      </c>
      <c r="B287" s="12">
        <f>IF($A287='P-Parametri'!$B$47,'P-Parametri'!$B$34,IF($A287='P-Parametri'!$B$48,'P-Parametri'!$C$34,'P-Parametri'!$B$52))</f>
        <v>0.03</v>
      </c>
      <c r="C287" s="10">
        <f>IF($A287&lt;='1-Input'!$B$26,0,IF($A287='1-Input'!$B$26+1,('1-Input'!$B$23+'7-Rientro'!$D$13)*'1-Input'!$B$27,'1-Input'!$B$23+'7-Rientro'!$D$13))</f>
        <v>17014.075174732217</v>
      </c>
      <c r="D287" s="10">
        <f>IF(AND($A287&gt;=1,$A287&lt;1+'1-Input'!$B$12),'7-Rientro'!$C$13,0)</f>
        <v>0</v>
      </c>
      <c r="E287" s="10">
        <f>MAX(0,(E255-C287-D287))/(1-'P-Parametri'!$B$31*MAX(0,IF(F286&lt;=0,0,(F286-G286)/F286)))</f>
        <v>10944.847056533048</v>
      </c>
      <c r="F287" s="10">
        <f>((F286-E287+MAX(0,-(E255-C287-D287)))*(1+B287))*(1-'P-Parametri'!$B$32)</f>
        <v>814824.09487300727</v>
      </c>
      <c r="G287" s="10">
        <f>IF(F286&lt;=0,G286,G286*(1-E287/F286))+MAX(0,-(E255-C287-D287))</f>
        <v>274862.12947988301</v>
      </c>
      <c r="H287" s="10">
        <f>MAX(0,(H255-C287-D287))/(1-'P-Parametri'!$B$31*MAX(0,IF(I286&lt;=0,0,(I286-J286)/I286)))</f>
        <v>16184.829294061146</v>
      </c>
      <c r="I287" s="10">
        <f>((I286-H287+MAX(0,-(H255-C287-D287)))*(1+B287))*(1-'P-Parametri'!$B$32)</f>
        <v>582268.25741109601</v>
      </c>
      <c r="J287" s="10">
        <f>IF(I286&lt;=0,J286,J286*(1-H287/I286))+MAX(0,-(H255-C287-D287))</f>
        <v>196414.77733362518</v>
      </c>
      <c r="K287" s="10">
        <f>MAX(0,(K255-C287-D287))/(1-'P-Parametri'!$B$31*MAX(0,IF(L286&lt;=0,0,(L286-M286)/L286)))</f>
        <v>23683.053968546523</v>
      </c>
      <c r="L287" s="10">
        <f>((L286-K287+MAX(0,-(K255-C287-D287)))*(1+B287))*(1-'P-Parametri'!$B$32)</f>
        <v>249489.2822909203</v>
      </c>
      <c r="M287" s="10">
        <f>IF(L286&lt;=0,M286,M286*(1-K287/L286))+MAX(0,-(K255-C287-D287))</f>
        <v>84159.459500983008</v>
      </c>
      <c r="N287" s="10">
        <f>MAX(0,(N255-C287-D287))/(1-'P-Parametri'!$B$31*MAX(0,IF(O286&lt;=0,0,(O286-P286)/O286)))</f>
        <v>23683.05396854649</v>
      </c>
      <c r="O287" s="10">
        <f>((O286-N287+MAX(0,-(N255-C287-D287)))*(1+B287))*(1-'P-Parametri'!$B$32)</f>
        <v>249489.28229092239</v>
      </c>
      <c r="P287" s="10">
        <f>IF(O286&lt;=0,P286,P286*(1-N287/O286))+MAX(0,-(N255-C287-D287))</f>
        <v>84159.459500983678</v>
      </c>
      <c r="Q287" s="10">
        <f>MAX(0,(Q255-C287-D287))/(1-'P-Parametri'!$B$31*MAX(0,IF(R286&lt;=0,0,(R286-S286)/R286)))</f>
        <v>23683.053968546497</v>
      </c>
      <c r="R287" s="10">
        <f>((R286-Q287+MAX(0,-(Q255-C287-D287)))*(1+B287))*(1-'P-Parametri'!$B$32)</f>
        <v>249489.28229092207</v>
      </c>
      <c r="S287" s="10">
        <f>IF(R286&lt;=0,S286,S286*(1-Q287/R286))+MAX(0,-(Q255-C287-D287))</f>
        <v>84159.459500983576</v>
      </c>
      <c r="T287" s="10">
        <f>MAX(0,(T255-C287-D287))/(1-'P-Parametri'!$B$31*MAX(0,IF(U286&lt;=0,0,(U286-V286)/U286)))</f>
        <v>23683.053968546497</v>
      </c>
      <c r="U287" s="10">
        <f>((U286-T287+MAX(0,-(T255-C287-D287)))*(1+B287))*(1-'P-Parametri'!$B$32)</f>
        <v>249489.28229092207</v>
      </c>
      <c r="V287" s="10">
        <f>IF(U286&lt;=0,V286,V286*(1-T287/U286))+MAX(0,-(T255-C287-D287))</f>
        <v>84159.459500983576</v>
      </c>
    </row>
    <row r="288" spans="1:22">
      <c r="A288" s="9">
        <f t="shared" si="5"/>
        <v>31</v>
      </c>
      <c r="B288" s="12">
        <f>IF($A288='P-Parametri'!$B$47,'P-Parametri'!$B$34,IF($A288='P-Parametri'!$B$48,'P-Parametri'!$C$34,'P-Parametri'!$B$52))</f>
        <v>0.03</v>
      </c>
      <c r="C288" s="10">
        <f>IF($A288&lt;='1-Input'!$B$26,0,IF($A288='1-Input'!$B$26+1,('1-Input'!$B$23+'7-Rientro'!$D$13)*'1-Input'!$B$27,'1-Input'!$B$23+'7-Rientro'!$D$13))</f>
        <v>17014.075174732217</v>
      </c>
      <c r="D288" s="10">
        <f>IF(AND($A288&gt;=1,$A288&lt;1+'1-Input'!$B$12),'7-Rientro'!$C$13,0)</f>
        <v>0</v>
      </c>
      <c r="E288" s="10">
        <f>MAX(0,(E255-C288-D288))/(1-'P-Parametri'!$B$31*MAX(0,IF(F287&lt;=0,0,(F287-G287)/F287)))</f>
        <v>10977.250033194241</v>
      </c>
      <c r="F288" s="10">
        <f>((F287-E288+MAX(0,-(E255-C288-D288)))*(1+B288))*(1-'P-Parametri'!$B$32)</f>
        <v>826306.32568463741</v>
      </c>
      <c r="G288" s="10">
        <f>IF(F287&lt;=0,G287,G287*(1-E288/F287))+MAX(0,-(E255-C288-D288))</f>
        <v>271159.20716948283</v>
      </c>
      <c r="H288" s="10">
        <f>MAX(0,(H255-C288-D288))/(1-'P-Parametri'!$B$31*MAX(0,IF(I287&lt;=0,0,(I287-J287)/I287)))</f>
        <v>16232.745600535964</v>
      </c>
      <c r="I288" s="10">
        <f>((I287-H288+MAX(0,-(H255-C288-D288)))*(1+B288))*(1-'P-Parametri'!$B$32)</f>
        <v>581850.54401054711</v>
      </c>
      <c r="J288" s="10">
        <f>IF(I287&lt;=0,J287,J287*(1-H288/I287))+MAX(0,-(H255-C288-D288))</f>
        <v>190939.03471488992</v>
      </c>
      <c r="K288" s="10">
        <f>MAX(0,(K255-C288-D288))/(1-'P-Parametri'!$B$31*MAX(0,IF(L287&lt;=0,0,(L287-M287)/L287)))</f>
        <v>23753.169287750596</v>
      </c>
      <c r="L288" s="10">
        <f>((L287-K288+MAX(0,-(K255-C288-D288)))*(1+B288))*(1-'P-Parametri'!$B$32)</f>
        <v>232043.18000047829</v>
      </c>
      <c r="M288" s="10">
        <f>IF(L287&lt;=0,M287,M287*(1-K288/L287))+MAX(0,-(K255-C288-D288))</f>
        <v>76146.875271567435</v>
      </c>
      <c r="N288" s="10">
        <f>MAX(0,(N255-C288-D288))/(1-'P-Parametri'!$B$31*MAX(0,IF(O287&lt;=0,0,(O287-P287)/O287)))</f>
        <v>23753.169287750559</v>
      </c>
      <c r="O288" s="10">
        <f>((O287-N288+MAX(0,-(N255-C288-D288)))*(1+B288))*(1-'P-Parametri'!$B$32)</f>
        <v>232043.18000048047</v>
      </c>
      <c r="P288" s="10">
        <f>IF(O287&lt;=0,P287,P287*(1-N288/O287))+MAX(0,-(N255-C288-D288))</f>
        <v>76146.875271568118</v>
      </c>
      <c r="Q288" s="10">
        <f>MAX(0,(Q255-C288-D288))/(1-'P-Parametri'!$B$31*MAX(0,IF(R287&lt;=0,0,(R287-S287)/R287)))</f>
        <v>23753.16928775057</v>
      </c>
      <c r="R288" s="10">
        <f>((R287-Q288+MAX(0,-(Q255-C288-D288)))*(1+B288))*(1-'P-Parametri'!$B$32)</f>
        <v>232043.18000048015</v>
      </c>
      <c r="S288" s="10">
        <f>IF(R287&lt;=0,S287,S287*(1-Q288/R287))+MAX(0,-(Q255-C288-D288))</f>
        <v>76146.875271568002</v>
      </c>
      <c r="T288" s="10">
        <f>MAX(0,(T255-C288-D288))/(1-'P-Parametri'!$B$31*MAX(0,IF(U287&lt;=0,0,(U287-V287)/U287)))</f>
        <v>23753.16928775057</v>
      </c>
      <c r="U288" s="10">
        <f>((U287-T288+MAX(0,-(T255-C288-D288)))*(1+B288))*(1-'P-Parametri'!$B$32)</f>
        <v>232043.18000048015</v>
      </c>
      <c r="V288" s="10">
        <f>IF(U287&lt;=0,V287,V287*(1-T288/U287))+MAX(0,-(T255-C288-D288))</f>
        <v>76146.875271568002</v>
      </c>
    </row>
    <row r="289" spans="1:22">
      <c r="A289" s="9">
        <f t="shared" si="5"/>
        <v>32</v>
      </c>
      <c r="B289" s="12">
        <f>IF($A289='P-Parametri'!$B$47,'P-Parametri'!$B$34,IF($A289='P-Parametri'!$B$48,'P-Parametri'!$C$34,'P-Parametri'!$B$52))</f>
        <v>0.03</v>
      </c>
      <c r="C289" s="10">
        <f>IF($A289&lt;='1-Input'!$B$26,0,IF($A289='1-Input'!$B$26+1,('1-Input'!$B$23+'7-Rientro'!$D$13)*'1-Input'!$B$27,'1-Input'!$B$23+'7-Rientro'!$D$13))</f>
        <v>17014.075174732217</v>
      </c>
      <c r="D289" s="10">
        <f>IF(AND($A289&gt;=1,$A289&lt;1+'1-Input'!$B$12),'7-Rientro'!$C$13,0)</f>
        <v>0</v>
      </c>
      <c r="E289" s="10">
        <f>MAX(0,(E255-C289-D289))/(1-'P-Parametri'!$B$31*MAX(0,IF(F288&lt;=0,0,(F288-G288)/F288)))</f>
        <v>11008.956921095378</v>
      </c>
      <c r="F289" s="10">
        <f>((F288-E289+MAX(0,-(E255-C289-D289)))*(1+B289))*(1-'P-Parametri'!$B$32)</f>
        <v>838076.77724679536</v>
      </c>
      <c r="G289" s="10">
        <f>IF(F288&lt;=0,G288,G288*(1-E289/F288))+MAX(0,-(E255-C289-D289))</f>
        <v>267546.52754003205</v>
      </c>
      <c r="H289" s="10">
        <f>MAX(0,(H255-C289-D289))/(1-'P-Parametri'!$B$31*MAX(0,IF(I288&lt;=0,0,(I288-J288)/I288)))</f>
        <v>16279.632557062188</v>
      </c>
      <c r="I289" s="10">
        <f>((I288-H289+MAX(0,-(H255-C289-D289)))*(1+B289))*(1-'P-Parametri'!$B$32)</f>
        <v>581372.96271949529</v>
      </c>
      <c r="J289" s="10">
        <f>IF(I288&lt;=0,J288,J288*(1-H289/I288))+MAX(0,-(H255-C289-D289))</f>
        <v>185596.73958780622</v>
      </c>
      <c r="K289" s="10">
        <f>MAX(0,(K255-C289-D289))/(1-'P-Parametri'!$B$31*MAX(0,IF(L288&lt;=0,0,(L288-M288)/L288)))</f>
        <v>23821.778372323326</v>
      </c>
      <c r="L289" s="10">
        <f>((L288-K289+MAX(0,-(K255-C289-D289)))*(1+B289))*(1-'P-Parametri'!$B$32)</f>
        <v>214039.10758964563</v>
      </c>
      <c r="M289" s="10">
        <f>IF(L288&lt;=0,M288,M288*(1-K289/L288))+MAX(0,-(K255-C289-D289))</f>
        <v>68329.563052089623</v>
      </c>
      <c r="N289" s="10">
        <f>MAX(0,(N255-C289-D289))/(1-'P-Parametri'!$B$31*MAX(0,IF(O288&lt;=0,0,(O288-P288)/O288)))</f>
        <v>23821.77837232329</v>
      </c>
      <c r="O289" s="10">
        <f>((O288-N289+MAX(0,-(N255-C289-D289)))*(1+B289))*(1-'P-Parametri'!$B$32)</f>
        <v>214039.1075896479</v>
      </c>
      <c r="P289" s="10">
        <f>IF(O288&lt;=0,P288,P288*(1-N289/O288))+MAX(0,-(N255-C289-D289))</f>
        <v>68329.563052090321</v>
      </c>
      <c r="Q289" s="10">
        <f>MAX(0,(Q255-C289-D289))/(1-'P-Parametri'!$B$31*MAX(0,IF(R288&lt;=0,0,(R288-S288)/R288)))</f>
        <v>23821.778372323301</v>
      </c>
      <c r="R289" s="10">
        <f>((R288-Q289+MAX(0,-(Q255-C289-D289)))*(1+B289))*(1-'P-Parametri'!$B$32)</f>
        <v>214039.10758964755</v>
      </c>
      <c r="S289" s="10">
        <f>IF(R288&lt;=0,S288,S288*(1-Q289/R288))+MAX(0,-(Q255-C289-D289))</f>
        <v>68329.563052090205</v>
      </c>
      <c r="T289" s="10">
        <f>MAX(0,(T255-C289-D289))/(1-'P-Parametri'!$B$31*MAX(0,IF(U288&lt;=0,0,(U288-V288)/U288)))</f>
        <v>23821.778372323301</v>
      </c>
      <c r="U289" s="10">
        <f>((U288-T289+MAX(0,-(T255-C289-D289)))*(1+B289))*(1-'P-Parametri'!$B$32)</f>
        <v>214039.10758964755</v>
      </c>
      <c r="V289" s="10">
        <f>IF(U288&lt;=0,V288,V288*(1-T289/U288))+MAX(0,-(T255-C289-D289))</f>
        <v>68329.563052090205</v>
      </c>
    </row>
    <row r="290" spans="1:22">
      <c r="A290" s="9">
        <f t="shared" si="5"/>
        <v>33</v>
      </c>
      <c r="B290" s="12">
        <f>IF($A290='P-Parametri'!$B$47,'P-Parametri'!$B$34,IF($A290='P-Parametri'!$B$48,'P-Parametri'!$C$34,'P-Parametri'!$B$52))</f>
        <v>0.03</v>
      </c>
      <c r="C290" s="10">
        <f>IF($A290&lt;='1-Input'!$B$26,0,IF($A290='1-Input'!$B$26+1,('1-Input'!$B$23+'7-Rientro'!$D$13)*'1-Input'!$B$27,'1-Input'!$B$23+'7-Rientro'!$D$13))</f>
        <v>17014.075174732217</v>
      </c>
      <c r="D290" s="10">
        <f>IF(AND($A290&gt;=1,$A290&lt;1+'1-Input'!$B$12),'7-Rientro'!$C$13,0)</f>
        <v>0</v>
      </c>
      <c r="E290" s="10">
        <f>MAX(0,(E255-C290-D290))/(1-'P-Parametri'!$B$31*MAX(0,IF(F289&lt;=0,0,(F289-G289)/F289)))</f>
        <v>11039.978258180039</v>
      </c>
      <c r="F290" s="10">
        <f>((F289-E290+MAX(0,-(E255-C290-D290)))*(1+B290))*(1-'P-Parametri'!$B$32)</f>
        <v>850144.20715235721</v>
      </c>
      <c r="G290" s="10">
        <f>IF(F289&lt;=0,G289,G289*(1-E290/F289))+MAX(0,-(E255-C290-D290))</f>
        <v>264022.13940843765</v>
      </c>
      <c r="H290" s="10">
        <f>MAX(0,(H255-C290-D290))/(1-'P-Parametri'!$B$31*MAX(0,IF(I289&lt;=0,0,(I289-J289)/I289)))</f>
        <v>16325.505746755514</v>
      </c>
      <c r="I290" s="10">
        <f>((I289-H290+MAX(0,-(H255-C290-D290)))*(1+B290))*(1-'P-Parametri'!$B$32)</f>
        <v>580834.8829205581</v>
      </c>
      <c r="J290" s="10">
        <f>IF(I289&lt;=0,J289,J289*(1-H290/I289))+MAX(0,-(H255-C290-D290))</f>
        <v>180385.00661600352</v>
      </c>
      <c r="K290" s="10">
        <f>MAX(0,(K255-C290-D290))/(1-'P-Parametri'!$B$31*MAX(0,IF(L289&lt;=0,0,(L289-M289)/L289)))</f>
        <v>23888.904024838863</v>
      </c>
      <c r="L290" s="10">
        <f>((L289-K290+MAX(0,-(K255-C290-D290)))*(1+B290))*(1-'P-Parametri'!$B$32)</f>
        <v>195463.00025240748</v>
      </c>
      <c r="M290" s="10">
        <f>IF(L289&lt;=0,M289,M289*(1-K290/L289))+MAX(0,-(K255-C290-D290))</f>
        <v>60703.30076669449</v>
      </c>
      <c r="N290" s="10">
        <f>MAX(0,(N255-C290-D290))/(1-'P-Parametri'!$B$31*MAX(0,IF(O289&lt;=0,0,(O289-P289)/O289)))</f>
        <v>23888.904024838826</v>
      </c>
      <c r="O290" s="10">
        <f>((O289-N290+MAX(0,-(N255-C290-D290)))*(1+B290))*(1-'P-Parametri'!$B$32)</f>
        <v>195463.00025240987</v>
      </c>
      <c r="P290" s="10">
        <f>IF(O289&lt;=0,P289,P289*(1-N290/O289))+MAX(0,-(N255-C290-D290))</f>
        <v>60703.300766695203</v>
      </c>
      <c r="Q290" s="10">
        <f>MAX(0,(Q255-C290-D290))/(1-'P-Parametri'!$B$31*MAX(0,IF(R289&lt;=0,0,(R289-S289)/R289)))</f>
        <v>23888.904024838834</v>
      </c>
      <c r="R290" s="10">
        <f>((R289-Q290+MAX(0,-(Q255-C290-D290)))*(1+B290))*(1-'P-Parametri'!$B$32)</f>
        <v>195463.00025240946</v>
      </c>
      <c r="S290" s="10">
        <f>IF(R289&lt;=0,S289,S289*(1-Q290/R289))+MAX(0,-(Q255-C290-D290))</f>
        <v>60703.300766695087</v>
      </c>
      <c r="T290" s="10">
        <f>MAX(0,(T255-C290-D290))/(1-'P-Parametri'!$B$31*MAX(0,IF(U289&lt;=0,0,(U289-V289)/U289)))</f>
        <v>23888.904024838834</v>
      </c>
      <c r="U290" s="10">
        <f>((U289-T290+MAX(0,-(T255-C290-D290)))*(1+B290))*(1-'P-Parametri'!$B$32)</f>
        <v>195463.00025240946</v>
      </c>
      <c r="V290" s="10">
        <f>IF(U289&lt;=0,V289,V289*(1-T290/U289))+MAX(0,-(T255-C290-D290))</f>
        <v>60703.300766695087</v>
      </c>
    </row>
    <row r="291" spans="1:22">
      <c r="A291" s="9">
        <f t="shared" si="5"/>
        <v>34</v>
      </c>
      <c r="B291" s="12">
        <f>IF($A291='P-Parametri'!$B$47,'P-Parametri'!$B$34,IF($A291='P-Parametri'!$B$48,'P-Parametri'!$C$34,'P-Parametri'!$B$52))</f>
        <v>0.03</v>
      </c>
      <c r="C291" s="10">
        <f>IF($A291&lt;='1-Input'!$B$26,0,IF($A291='1-Input'!$B$26+1,('1-Input'!$B$23+'7-Rientro'!$D$13)*'1-Input'!$B$27,'1-Input'!$B$23+'7-Rientro'!$D$13))</f>
        <v>17014.075174732217</v>
      </c>
      <c r="D291" s="10">
        <f>IF(AND($A291&gt;=1,$A291&lt;1+'1-Input'!$B$12),'7-Rientro'!$C$13,0)</f>
        <v>0</v>
      </c>
      <c r="E291" s="10">
        <f>MAX(0,(E255-C291-D291))/(1-'P-Parametri'!$B$31*MAX(0,IF(F290&lt;=0,0,(F290-G290)/F290)))</f>
        <v>11070.324640953693</v>
      </c>
      <c r="F291" s="10">
        <f>((F290-E291+MAX(0,-(E255-C291-D291)))*(1+B291))*(1-'P-Parametri'!$B$32)</f>
        <v>862517.60678877216</v>
      </c>
      <c r="G291" s="10">
        <f>IF(F290&lt;=0,G290,G290*(1-E291/F290))+MAX(0,-(E255-C291-D291))</f>
        <v>260584.12175089133</v>
      </c>
      <c r="H291" s="10">
        <f>MAX(0,(H255-C291-D291))/(1-'P-Parametri'!$B$31*MAX(0,IF(I290&lt;=0,0,(I290-J290)/I290)))</f>
        <v>16370.380839330761</v>
      </c>
      <c r="I291" s="10">
        <f>((I290-H291+MAX(0,-(H255-C291-D291)))*(1+B291))*(1-'P-Parametri'!$B$32)</f>
        <v>580235.64026937692</v>
      </c>
      <c r="J291" s="10">
        <f>IF(I290&lt;=0,J290,J290*(1-H291/I290))+MAX(0,-(H255-C291-D291))</f>
        <v>175300.99506153035</v>
      </c>
      <c r="K291" s="10">
        <f>MAX(0,(K255-C291-D291))/(1-'P-Parametri'!$B$31*MAX(0,IF(L290&lt;=0,0,(L290-M290)/L290)))</f>
        <v>23954.569174590739</v>
      </c>
      <c r="L291" s="10">
        <f>((L290-K291+MAX(0,-(K255-C291-D291)))*(1+B291))*(1-'P-Parametri'!$B$32)</f>
        <v>176300.37664213096</v>
      </c>
      <c r="M291" s="10">
        <f>IF(L290&lt;=0,M290,M290*(1-K291/L290))+MAX(0,-(K255-C291-D291))</f>
        <v>53263.93159982394</v>
      </c>
      <c r="N291" s="10">
        <f>MAX(0,(N255-C291-D291))/(1-'P-Parametri'!$B$31*MAX(0,IF(O290&lt;=0,0,(O290-P290)/O290)))</f>
        <v>23954.569174590706</v>
      </c>
      <c r="O291" s="10">
        <f>((O290-N291+MAX(0,-(N255-C291-D291)))*(1+B291))*(1-'P-Parametri'!$B$32)</f>
        <v>176300.37664213346</v>
      </c>
      <c r="P291" s="10">
        <f>IF(O290&lt;=0,P290,P290*(1-N291/O290))+MAX(0,-(N255-C291-D291))</f>
        <v>53263.931599824668</v>
      </c>
      <c r="Q291" s="10">
        <f>MAX(0,(Q255-C291-D291))/(1-'P-Parametri'!$B$31*MAX(0,IF(R290&lt;=0,0,(R290-S290)/R290)))</f>
        <v>23954.569174590713</v>
      </c>
      <c r="R291" s="10">
        <f>((R290-Q291+MAX(0,-(Q255-C291-D291)))*(1+B291))*(1-'P-Parametri'!$B$32)</f>
        <v>176300.37664213302</v>
      </c>
      <c r="S291" s="10">
        <f>IF(R290&lt;=0,S290,S290*(1-Q291/R290))+MAX(0,-(Q255-C291-D291))</f>
        <v>53263.931599824544</v>
      </c>
      <c r="T291" s="10">
        <f>MAX(0,(T255-C291-D291))/(1-'P-Parametri'!$B$31*MAX(0,IF(U290&lt;=0,0,(U290-V290)/U290)))</f>
        <v>23954.569174590713</v>
      </c>
      <c r="U291" s="10">
        <f>((U290-T291+MAX(0,-(T255-C291-D291)))*(1+B291))*(1-'P-Parametri'!$B$32)</f>
        <v>176300.37664213302</v>
      </c>
      <c r="V291" s="10">
        <f>IF(U290&lt;=0,V290,V290*(1-T291/U290))+MAX(0,-(T255-C291-D291))</f>
        <v>53263.931599824544</v>
      </c>
    </row>
    <row r="292" spans="1:22">
      <c r="A292" s="9">
        <f t="shared" si="5"/>
        <v>35</v>
      </c>
      <c r="B292" s="12">
        <f>IF($A292='P-Parametri'!$B$47,'P-Parametri'!$B$34,IF($A292='P-Parametri'!$B$48,'P-Parametri'!$C$34,'P-Parametri'!$B$52))</f>
        <v>0.03</v>
      </c>
      <c r="C292" s="10">
        <f>IF($A292&lt;='1-Input'!$B$26,0,IF($A292='1-Input'!$B$26+1,('1-Input'!$B$23+'7-Rientro'!$D$13)*'1-Input'!$B$27,'1-Input'!$B$23+'7-Rientro'!$D$13))</f>
        <v>17014.075174732217</v>
      </c>
      <c r="D292" s="10">
        <f>IF(AND($A292&gt;=1,$A292&lt;1+'1-Input'!$B$12),'7-Rientro'!$C$13,0)</f>
        <v>0</v>
      </c>
      <c r="E292" s="10">
        <f>MAX(0,(E255-C292-D292))/(1-'P-Parametri'!$B$31*MAX(0,IF(F291&lt;=0,0,(F291-G291)/F291)))</f>
        <v>11100.006711213331</v>
      </c>
      <c r="F292" s="10">
        <f>((F291-E292+MAX(0,-(E255-C292-D292)))*(1+B292))*(1-'P-Parametri'!$B$32)</f>
        <v>875206.20782372588</v>
      </c>
      <c r="G292" s="10">
        <f>IF(F291&lt;=0,G291,G291*(1-E292/F291))+MAX(0,-(E255-C292-D292))</f>
        <v>257230.58383177625</v>
      </c>
      <c r="H292" s="10">
        <f>MAX(0,(H255-C292-D292))/(1-'P-Parametri'!$B$31*MAX(0,IF(I291&lt;=0,0,(I291-J291)/I291)))</f>
        <v>16414.273571478152</v>
      </c>
      <c r="I292" s="10">
        <f>((I291-H292+MAX(0,-(H255-C292-D292)))*(1+B292))*(1-'P-Parametri'!$B$32)</f>
        <v>579574.53568343807</v>
      </c>
      <c r="J292" s="10">
        <f>IF(I291&lt;=0,J291,J291*(1-H292/I291))+MAX(0,-(H255-C292-D292))</f>
        <v>170341.90897547669</v>
      </c>
      <c r="K292" s="10">
        <f>MAX(0,(K255-C292-D292))/(1-'P-Parametri'!$B$31*MAX(0,IF(L291&lt;=0,0,(L291-M291)/L291)))</f>
        <v>24018.796848876751</v>
      </c>
      <c r="L292" s="10">
        <f>((L291-K292+MAX(0,-(K255-C292-D292)))*(1+B292))*(1-'P-Parametri'!$B$32)</f>
        <v>156536.32713267772</v>
      </c>
      <c r="M292" s="10">
        <f>IF(L291&lt;=0,M291,M291*(1-K292/L291))+MAX(0,-(K255-C292-D292))</f>
        <v>46007.364275152031</v>
      </c>
      <c r="N292" s="10">
        <f>MAX(0,(N255-C292-D292))/(1-'P-Parametri'!$B$31*MAX(0,IF(O291&lt;=0,0,(O291-P291)/O291)))</f>
        <v>24018.796848876715</v>
      </c>
      <c r="O292" s="10">
        <f>((O291-N292+MAX(0,-(N255-C292-D292)))*(1+B292))*(1-'P-Parametri'!$B$32)</f>
        <v>156536.32713268034</v>
      </c>
      <c r="P292" s="10">
        <f>IF(O291&lt;=0,P291,P291*(1-N292/O291))+MAX(0,-(N255-C292-D292))</f>
        <v>46007.364275152773</v>
      </c>
      <c r="Q292" s="10">
        <f>MAX(0,(Q255-C292-D292))/(1-'P-Parametri'!$B$31*MAX(0,IF(R291&lt;=0,0,(R291-S291)/R291)))</f>
        <v>24018.796848876726</v>
      </c>
      <c r="R292" s="10">
        <f>((R291-Q292+MAX(0,-(Q255-C292-D292)))*(1+B292))*(1-'P-Parametri'!$B$32)</f>
        <v>156536.32713267987</v>
      </c>
      <c r="S292" s="10">
        <f>IF(R291&lt;=0,S291,S291*(1-Q292/R291))+MAX(0,-(Q255-C292-D292))</f>
        <v>46007.364275152642</v>
      </c>
      <c r="T292" s="10">
        <f>MAX(0,(T255-C292-D292))/(1-'P-Parametri'!$B$31*MAX(0,IF(U291&lt;=0,0,(U291-V291)/U291)))</f>
        <v>24018.796848876726</v>
      </c>
      <c r="U292" s="10">
        <f>((U291-T292+MAX(0,-(T255-C292-D292)))*(1+B292))*(1-'P-Parametri'!$B$32)</f>
        <v>156536.32713267987</v>
      </c>
      <c r="V292" s="10">
        <f>IF(U291&lt;=0,V291,V291*(1-T292/U291))+MAX(0,-(T255-C292-D292))</f>
        <v>46007.364275152642</v>
      </c>
    </row>
    <row r="293" spans="1:22">
      <c r="A293" s="9">
        <f t="shared" si="5"/>
        <v>36</v>
      </c>
      <c r="B293" s="12">
        <f>IF($A293='P-Parametri'!$B$47,'P-Parametri'!$B$34,IF($A293='P-Parametri'!$B$48,'P-Parametri'!$C$34,'P-Parametri'!$B$52))</f>
        <v>0.03</v>
      </c>
      <c r="C293" s="10">
        <f>IF($A293&lt;='1-Input'!$B$26,0,IF($A293='1-Input'!$B$26+1,('1-Input'!$B$23+'7-Rientro'!$D$13)*'1-Input'!$B$27,'1-Input'!$B$23+'7-Rientro'!$D$13))</f>
        <v>17014.075174732217</v>
      </c>
      <c r="D293" s="10">
        <f>IF(AND($A293&gt;=1,$A293&lt;1+'1-Input'!$B$12),'7-Rientro'!$C$13,0)</f>
        <v>0</v>
      </c>
      <c r="E293" s="10">
        <f>MAX(0,(E255-C293-D293))/(1-'P-Parametri'!$B$31*MAX(0,IF(F292&lt;=0,0,(F292-G292)/F292)))</f>
        <v>11129.035143353009</v>
      </c>
      <c r="F293" s="10">
        <f>((F292-E293+MAX(0,-(E255-C293-D293)))*(1+B293))*(1-'P-Parametri'!$B$32)</f>
        <v>888219.48888506251</v>
      </c>
      <c r="G293" s="10">
        <f>IF(F292&lt;=0,G292,G292*(1-E293/F292))+MAX(0,-(E255-C293-D293))</f>
        <v>253959.66529644333</v>
      </c>
      <c r="H293" s="10">
        <f>MAX(0,(H255-C293-D293))/(1-'P-Parametri'!$B$31*MAX(0,IF(I292&lt;=0,0,(I292-J292)/I292)))</f>
        <v>16457.199728091229</v>
      </c>
      <c r="I293" s="10">
        <f>((I292-H293+MAX(0,-(H255-C293-D293)))*(1+B293))*(1-'P-Parametri'!$B$32)</f>
        <v>578850.83432193927</v>
      </c>
      <c r="J293" s="10">
        <f>IF(I292&lt;=0,J292,J292*(1-H293/I292))+MAX(0,-(H255-C293-D293))</f>
        <v>165504.99733516795</v>
      </c>
      <c r="K293" s="10">
        <f>MAX(0,(K255-C293-D293))/(1-'P-Parametri'!$B$31*MAX(0,IF(L292&lt;=0,0,(L292-M292)/L292)))</f>
        <v>24081.610145529979</v>
      </c>
      <c r="L293" s="10">
        <f>((L292-K293+MAX(0,-(K255-C293-D293)))*(1+B293))*(1-'P-Parametri'!$B$32)</f>
        <v>136155.50177976867</v>
      </c>
      <c r="M293" s="10">
        <f>IF(L292&lt;=0,M292,M292*(1-K293/L292))+MAX(0,-(K255-C293-D293))</f>
        <v>38929.573256339325</v>
      </c>
      <c r="N293" s="10">
        <f>MAX(0,(N255-C293-D293))/(1-'P-Parametri'!$B$31*MAX(0,IF(O292&lt;=0,0,(O292-P292)/O292)))</f>
        <v>24081.610145529947</v>
      </c>
      <c r="O293" s="10">
        <f>((O292-N293+MAX(0,-(N255-C293-D293)))*(1+B293))*(1-'P-Parametri'!$B$32)</f>
        <v>136155.50177977138</v>
      </c>
      <c r="P293" s="10">
        <f>IF(O292&lt;=0,P292,P292*(1-N293/O292))+MAX(0,-(N255-C293-D293))</f>
        <v>38929.573256340074</v>
      </c>
      <c r="Q293" s="10">
        <f>MAX(0,(Q255-C293-D293))/(1-'P-Parametri'!$B$31*MAX(0,IF(R292&lt;=0,0,(R292-S292)/R292)))</f>
        <v>24081.610145529954</v>
      </c>
      <c r="R293" s="10">
        <f>((R292-Q293+MAX(0,-(Q255-C293-D293)))*(1+B293))*(1-'P-Parametri'!$B$32)</f>
        <v>136155.50177977089</v>
      </c>
      <c r="S293" s="10">
        <f>IF(R292&lt;=0,S292,S292*(1-Q293/R292))+MAX(0,-(Q255-C293-D293))</f>
        <v>38929.573256339943</v>
      </c>
      <c r="T293" s="10">
        <f>MAX(0,(T255-C293-D293))/(1-'P-Parametri'!$B$31*MAX(0,IF(U292&lt;=0,0,(U292-V292)/U292)))</f>
        <v>24081.610145529954</v>
      </c>
      <c r="U293" s="10">
        <f>((U292-T293+MAX(0,-(T255-C293-D293)))*(1+B293))*(1-'P-Parametri'!$B$32)</f>
        <v>136155.50177977089</v>
      </c>
      <c r="V293" s="10">
        <f>IF(U292&lt;=0,V292,V292*(1-T293/U292))+MAX(0,-(T255-C293-D293))</f>
        <v>38929.573256339943</v>
      </c>
    </row>
    <row r="294" spans="1:22">
      <c r="A294" s="9">
        <f t="shared" si="5"/>
        <v>37</v>
      </c>
      <c r="B294" s="12">
        <f>IF($A294='P-Parametri'!$B$47,'P-Parametri'!$B$34,IF($A294='P-Parametri'!$B$48,'P-Parametri'!$C$34,'P-Parametri'!$B$52))</f>
        <v>0.03</v>
      </c>
      <c r="C294" s="10">
        <f>IF($A294&lt;='1-Input'!$B$26,0,IF($A294='1-Input'!$B$26+1,('1-Input'!$B$23+'7-Rientro'!$D$13)*'1-Input'!$B$27,'1-Input'!$B$23+'7-Rientro'!$D$13))</f>
        <v>17014.075174732217</v>
      </c>
      <c r="D294" s="10">
        <f>IF(AND($A294&gt;=1,$A294&lt;1+'1-Input'!$B$12),'7-Rientro'!$C$13,0)</f>
        <v>0</v>
      </c>
      <c r="E294" s="10">
        <f>MAX(0,(E255-C294-D294))/(1-'P-Parametri'!$B$31*MAX(0,IF(F293&lt;=0,0,(F293-G293)/F293)))</f>
        <v>11157.42063223974</v>
      </c>
      <c r="F294" s="10">
        <f>((F293-E294+MAX(0,-(E255-C294-D294)))*(1+B294))*(1-'P-Parametri'!$B$32)</f>
        <v>901567.18243980664</v>
      </c>
      <c r="G294" s="10">
        <f>IF(F293&lt;=0,G293,G293*(1-E294/F293))+MAX(0,-(E255-C294-D294))</f>
        <v>250769.53622948035</v>
      </c>
      <c r="H294" s="10">
        <f>MAX(0,(H255-C294-D294))/(1-'P-Parametri'!$B$31*MAX(0,IF(I293&lt;=0,0,(I293-J293)/I293)))</f>
        <v>16499.17512433818</v>
      </c>
      <c r="I294" s="10">
        <f>((I293-H294+MAX(0,-(H255-C294-D294)))*(1+B294))*(1-'P-Parametri'!$B$32)</f>
        <v>578063.76455558208</v>
      </c>
      <c r="J294" s="10">
        <f>IF(I293&lt;=0,J293,J293*(1-H294/I293))+MAX(0,-(H255-C294-D294))</f>
        <v>160787.55413033129</v>
      </c>
      <c r="K294" s="10">
        <f>MAX(0,(K255-C294-D294))/(1-'P-Parametri'!$B$31*MAX(0,IF(L293&lt;=0,0,(L293-M293)/L293)))</f>
        <v>24143.032206684027</v>
      </c>
      <c r="L294" s="10">
        <f>((L293-K294+MAX(0,-(K255-C294-D294)))*(1+B294))*(1-'P-Parametri'!$B$32)</f>
        <v>115142.09797295663</v>
      </c>
      <c r="M294" s="10">
        <f>IF(L293&lt;=0,M293,M293*(1-K294/L293))+MAX(0,-(K255-C294-D294))</f>
        <v>32026.598873118906</v>
      </c>
      <c r="N294" s="10">
        <f>MAX(0,(N255-C294-D294))/(1-'P-Parametri'!$B$31*MAX(0,IF(O293&lt;=0,0,(O293-P293)/O293)))</f>
        <v>24143.032206683991</v>
      </c>
      <c r="O294" s="10">
        <f>((O293-N294+MAX(0,-(N255-C294-D294)))*(1+B294))*(1-'P-Parametri'!$B$32)</f>
        <v>115142.09797295945</v>
      </c>
      <c r="P294" s="10">
        <f>IF(O293&lt;=0,P293,P293*(1-N294/O293))+MAX(0,-(N255-C294-D294))</f>
        <v>32026.59887311967</v>
      </c>
      <c r="Q294" s="10">
        <f>MAX(0,(Q255-C294-D294))/(1-'P-Parametri'!$B$31*MAX(0,IF(R293&lt;=0,0,(R293-S293)/R293)))</f>
        <v>24143.032206684005</v>
      </c>
      <c r="R294" s="10">
        <f>((R293-Q294+MAX(0,-(Q255-C294-D294)))*(1+B294))*(1-'P-Parametri'!$B$32)</f>
        <v>115142.09797295895</v>
      </c>
      <c r="S294" s="10">
        <f>IF(R293&lt;=0,S293,S293*(1-Q294/R293))+MAX(0,-(Q255-C294-D294))</f>
        <v>32026.598873119532</v>
      </c>
      <c r="T294" s="10">
        <f>MAX(0,(T255-C294-D294))/(1-'P-Parametri'!$B$31*MAX(0,IF(U293&lt;=0,0,(U293-V293)/U293)))</f>
        <v>24143.032206684005</v>
      </c>
      <c r="U294" s="10">
        <f>((U293-T294+MAX(0,-(T255-C294-D294)))*(1+B294))*(1-'P-Parametri'!$B$32)</f>
        <v>115142.09797295895</v>
      </c>
      <c r="V294" s="10">
        <f>IF(U293&lt;=0,V293,V293*(1-T294/U293))+MAX(0,-(T255-C294-D294))</f>
        <v>32026.598873119532</v>
      </c>
    </row>
    <row r="295" spans="1:22">
      <c r="A295" s="9">
        <f t="shared" si="5"/>
        <v>38</v>
      </c>
      <c r="B295" s="12">
        <f>IF($A295='P-Parametri'!$B$47,'P-Parametri'!$B$34,IF($A295='P-Parametri'!$B$48,'P-Parametri'!$C$34,'P-Parametri'!$B$52))</f>
        <v>0.03</v>
      </c>
      <c r="C295" s="10">
        <f>IF($A295&lt;='1-Input'!$B$26,0,IF($A295='1-Input'!$B$26+1,('1-Input'!$B$23+'7-Rientro'!$D$13)*'1-Input'!$B$27,'1-Input'!$B$23+'7-Rientro'!$D$13))</f>
        <v>17014.075174732217</v>
      </c>
      <c r="D295" s="10">
        <f>IF(AND($A295&gt;=1,$A295&lt;1+'1-Input'!$B$12),'7-Rientro'!$C$13,0)</f>
        <v>0</v>
      </c>
      <c r="E295" s="10">
        <f>MAX(0,(E255-C295-D295))/(1-'P-Parametri'!$B$31*MAX(0,IF(F294&lt;=0,0,(F294-G294)/F294)))</f>
        <v>11185.17388165291</v>
      </c>
      <c r="F295" s="10">
        <f>((F294-E295+MAX(0,-(E255-C295-D295)))*(1+B295))*(1-'P-Parametri'!$B$32)</f>
        <v>915259.28187726857</v>
      </c>
      <c r="G295" s="10">
        <f>IF(F294&lt;=0,G294,G294*(1-E295/F294))+MAX(0,-(E255-C295-D295))</f>
        <v>247658.39718007794</v>
      </c>
      <c r="H295" s="10">
        <f>MAX(0,(H255-C295-D295))/(1-'P-Parametri'!$B$31*MAX(0,IF(I294&lt;=0,0,(I294-J294)/I294)))</f>
        <v>16540.215588566462</v>
      </c>
      <c r="I295" s="10">
        <f>((I294-H295+MAX(0,-(H255-C295-D295)))*(1+B295))*(1-'P-Parametri'!$B$32)</f>
        <v>577212.51692515402</v>
      </c>
      <c r="J295" s="10">
        <f>IF(I294&lt;=0,J294,J294*(1-H295/I294))+MAX(0,-(H255-C295-D295))</f>
        <v>156186.91840060591</v>
      </c>
      <c r="K295" s="10">
        <f>MAX(0,(K255-C295-D295))/(1-'P-Parametri'!$B$31*MAX(0,IF(L294&lt;=0,0,(L294-M294)/L294)))</f>
        <v>24203.086193757543</v>
      </c>
      <c r="L295" s="10">
        <f>((L294-K295+MAX(0,-(K255-C295-D295)))*(1+B295))*(1-'P-Parametri'!$B$32)</f>
        <v>93479.847768309919</v>
      </c>
      <c r="M295" s="10">
        <f>IF(L294&lt;=0,M294,M294*(1-K295/L294))+MAX(0,-(K255-C295-D295))</f>
        <v>25294.547376184637</v>
      </c>
      <c r="N295" s="10">
        <f>MAX(0,(N255-C295-D295))/(1-'P-Parametri'!$B$31*MAX(0,IF(O294&lt;=0,0,(O294-P294)/O294)))</f>
        <v>24203.086193757506</v>
      </c>
      <c r="O295" s="10">
        <f>((O294-N295+MAX(0,-(N255-C295-D295)))*(1+B295))*(1-'P-Parametri'!$B$32)</f>
        <v>93479.847768312844</v>
      </c>
      <c r="P295" s="10">
        <f>IF(O294&lt;=0,P294,P294*(1-N295/O294))+MAX(0,-(N255-C295-D295))</f>
        <v>25294.547376185415</v>
      </c>
      <c r="Q295" s="10">
        <f>MAX(0,(Q255-C295-D295))/(1-'P-Parametri'!$B$31*MAX(0,IF(R294&lt;=0,0,(R294-S294)/R294)))</f>
        <v>24203.086193757517</v>
      </c>
      <c r="R295" s="10">
        <f>((R294-Q295+MAX(0,-(Q255-C295-D295)))*(1+B295))*(1-'P-Parametri'!$B$32)</f>
        <v>93479.847768312306</v>
      </c>
      <c r="S295" s="10">
        <f>IF(R294&lt;=0,S294,S294*(1-Q295/R294))+MAX(0,-(Q255-C295-D295))</f>
        <v>25294.547376185274</v>
      </c>
      <c r="T295" s="10">
        <f>MAX(0,(T255-C295-D295))/(1-'P-Parametri'!$B$31*MAX(0,IF(U294&lt;=0,0,(U294-V294)/U294)))</f>
        <v>24203.086193757517</v>
      </c>
      <c r="U295" s="10">
        <f>((U294-T295+MAX(0,-(T255-C295-D295)))*(1+B295))*(1-'P-Parametri'!$B$32)</f>
        <v>93479.847768312306</v>
      </c>
      <c r="V295" s="10">
        <f>IF(U294&lt;=0,V294,V294*(1-T295/U294))+MAX(0,-(T255-C295-D295))</f>
        <v>25294.547376185274</v>
      </c>
    </row>
    <row r="296" spans="1:22">
      <c r="A296" s="9">
        <f t="shared" si="5"/>
        <v>39</v>
      </c>
      <c r="B296" s="12">
        <f>IF($A296='P-Parametri'!$B$47,'P-Parametri'!$B$34,IF($A296='P-Parametri'!$B$48,'P-Parametri'!$C$34,'P-Parametri'!$B$52))</f>
        <v>0.03</v>
      </c>
      <c r="C296" s="10">
        <f>IF($A296&lt;='1-Input'!$B$26,0,IF($A296='1-Input'!$B$26+1,('1-Input'!$B$23+'7-Rientro'!$D$13)*'1-Input'!$B$27,'1-Input'!$B$23+'7-Rientro'!$D$13))</f>
        <v>17014.075174732217</v>
      </c>
      <c r="D296" s="10">
        <f>IF(AND($A296&gt;=1,$A296&lt;1+'1-Input'!$B$12),'7-Rientro'!$C$13,0)</f>
        <v>0</v>
      </c>
      <c r="E296" s="10">
        <f>MAX(0,(E255-C296-D296))/(1-'P-Parametri'!$B$31*MAX(0,IF(F295&lt;=0,0,(F295-G295)/F295)))</f>
        <v>11212.305593279245</v>
      </c>
      <c r="F296" s="10">
        <f>((F295-E296+MAX(0,-(E255-C296-D296)))*(1+B296))*(1-'P-Parametri'!$B$32)</f>
        <v>929306.04880136414</v>
      </c>
      <c r="G296" s="10">
        <f>IF(F295&lt;=0,G295,G295*(1-E296/F295))+MAX(0,-(E255-C296-D296))</f>
        <v>244624.47915607353</v>
      </c>
      <c r="H296" s="10">
        <f>MAX(0,(H255-C296-D296))/(1-'P-Parametri'!$B$31*MAX(0,IF(I295&lt;=0,0,(I295-J295)/I295)))</f>
        <v>16580.33694602899</v>
      </c>
      <c r="I296" s="10">
        <f>((I295-H296+MAX(0,-(H255-C296-D296)))*(1+B296))*(1-'P-Parametri'!$B$32)</f>
        <v>576296.24308774178</v>
      </c>
      <c r="J296" s="10">
        <f>IF(I295&lt;=0,J295,J295*(1-H296/I295))+MAX(0,-(H255-C296-D296))</f>
        <v>151700.47422673542</v>
      </c>
      <c r="K296" s="10">
        <f>MAX(0,(K255-C296-D296))/(1-'P-Parametri'!$B$31*MAX(0,IF(L295&lt;=0,0,(L295-M295)/L295)))</f>
        <v>24261.795263640975</v>
      </c>
      <c r="L296" s="10">
        <f>((L295-K296+MAX(0,-(K255-C296-D296)))*(1+B296))*(1-'P-Parametri'!$B$32)</f>
        <v>71152.004891649398</v>
      </c>
      <c r="M296" s="10">
        <f>IF(L295&lt;=0,M295,M295*(1-K296/L295))+MAX(0,-(K255-C296-D296))</f>
        <v>18729.590924303222</v>
      </c>
      <c r="N296" s="10">
        <f>MAX(0,(N255-C296-D296))/(1-'P-Parametri'!$B$31*MAX(0,IF(O295&lt;=0,0,(O295-P295)/O295)))</f>
        <v>24261.795263640939</v>
      </c>
      <c r="O296" s="10">
        <f>((O295-N296+MAX(0,-(N255-C296-D296)))*(1+B296))*(1-'P-Parametri'!$B$32)</f>
        <v>71152.004891652454</v>
      </c>
      <c r="P296" s="10">
        <f>IF(O295&lt;=0,P295,P295*(1-N296/O295))+MAX(0,-(N255-C296-D296))</f>
        <v>18729.590924304011</v>
      </c>
      <c r="Q296" s="10">
        <f>MAX(0,(Q255-C296-D296))/(1-'P-Parametri'!$B$31*MAX(0,IF(R295&lt;=0,0,(R295-S295)/R295)))</f>
        <v>24261.79526364095</v>
      </c>
      <c r="R296" s="10">
        <f>((R295-Q296+MAX(0,-(Q255-C296-D296)))*(1+B296))*(1-'P-Parametri'!$B$32)</f>
        <v>71152.004891651886</v>
      </c>
      <c r="S296" s="10">
        <f>IF(R295&lt;=0,S295,S295*(1-Q296/R295))+MAX(0,-(Q255-C296-D296))</f>
        <v>18729.59092430387</v>
      </c>
      <c r="T296" s="10">
        <f>MAX(0,(T255-C296-D296))/(1-'P-Parametri'!$B$31*MAX(0,IF(U295&lt;=0,0,(U295-V295)/U295)))</f>
        <v>24261.79526364095</v>
      </c>
      <c r="U296" s="10">
        <f>((U295-T296+MAX(0,-(T255-C296-D296)))*(1+B296))*(1-'P-Parametri'!$B$32)</f>
        <v>71152.004891651886</v>
      </c>
      <c r="V296" s="10">
        <f>IF(U295&lt;=0,V295,V295*(1-T296/U295))+MAX(0,-(T255-C296-D296))</f>
        <v>18729.59092430387</v>
      </c>
    </row>
    <row r="297" spans="1:22">
      <c r="A297" s="9">
        <f t="shared" si="5"/>
        <v>40</v>
      </c>
      <c r="B297" s="12">
        <f>IF($A297='P-Parametri'!$B$47,'P-Parametri'!$B$34,IF($A297='P-Parametri'!$B$48,'P-Parametri'!$C$34,'P-Parametri'!$B$52))</f>
        <v>0.03</v>
      </c>
      <c r="C297" s="10">
        <f>IF($A297&lt;='1-Input'!$B$26,0,IF($A297='1-Input'!$B$26+1,('1-Input'!$B$23+'7-Rientro'!$D$13)*'1-Input'!$B$27,'1-Input'!$B$23+'7-Rientro'!$D$13))</f>
        <v>17014.075174732217</v>
      </c>
      <c r="D297" s="10">
        <f>IF(AND($A297&gt;=1,$A297&lt;1+'1-Input'!$B$12),'7-Rientro'!$C$13,0)</f>
        <v>0</v>
      </c>
      <c r="E297" s="10">
        <f>MAX(0,(E255-C297-D297))/(1-'P-Parametri'!$B$31*MAX(0,IF(F296&lt;=0,0,(F296-G296)/F296)))</f>
        <v>11238.826456254437</v>
      </c>
      <c r="F297" s="10">
        <f>((F296-E297+MAX(0,-(E255-C297-D297)))*(1+B297))*(1-'P-Parametri'!$B$32)</f>
        <v>943718.02053743217</v>
      </c>
      <c r="G297" s="10">
        <f>IF(F296&lt;=0,G296,G296*(1-E297/F296))+MAX(0,-(E255-C297-D297))</f>
        <v>241666.04358822931</v>
      </c>
      <c r="H297" s="10">
        <f>MAX(0,(H255-C297-D297))/(1-'P-Parametri'!$B$31*MAX(0,IF(I296&lt;=0,0,(I296-J296)/I296)))</f>
        <v>16619.555003418696</v>
      </c>
      <c r="I297" s="10">
        <f>((I296-H297+MAX(0,-(H255-C297-D297)))*(1+B297))*(1-'P-Parametri'!$B$32)</f>
        <v>575314.05474939907</v>
      </c>
      <c r="J297" s="10">
        <f>IF(I296&lt;=0,J296,J296*(1-H297/I296))+MAX(0,-(H255-C297-D297))</f>
        <v>147325.65067774331</v>
      </c>
      <c r="K297" s="10">
        <f>MAX(0,(K255-C297-D297))/(1-'P-Parametri'!$B$31*MAX(0,IF(L296&lt;=0,0,(L296-M296)/L296)))</f>
        <v>24319.182546066175</v>
      </c>
      <c r="L297" s="10">
        <f>((L296-K297+MAX(0,-(K255-C297-D297)))*(1+B297))*(1-'P-Parametri'!$B$32)</f>
        <v>48141.331401918818</v>
      </c>
      <c r="M297" s="10">
        <f>IF(L296&lt;=0,M296,M296*(1-K297/L296))+MAX(0,-(K255-C297-D297))</f>
        <v>12327.96750701661</v>
      </c>
      <c r="N297" s="10">
        <f>MAX(0,(N255-C297-D297))/(1-'P-Parametri'!$B$31*MAX(0,IF(O296&lt;=0,0,(O296-P296)/O296)))</f>
        <v>24319.182546066142</v>
      </c>
      <c r="O297" s="10">
        <f>((O296-N297+MAX(0,-(N255-C297-D297)))*(1+B297))*(1-'P-Parametri'!$B$32)</f>
        <v>48141.331401921998</v>
      </c>
      <c r="P297" s="10">
        <f>IF(O296&lt;=0,P296,P296*(1-N297/O296))+MAX(0,-(N255-C297-D297))</f>
        <v>12327.967507017413</v>
      </c>
      <c r="Q297" s="10">
        <f>MAX(0,(Q255-C297-D297))/(1-'P-Parametri'!$B$31*MAX(0,IF(R296&lt;=0,0,(R296-S296)/R296)))</f>
        <v>24319.182546066153</v>
      </c>
      <c r="R297" s="10">
        <f>((R296-Q297+MAX(0,-(Q255-C297-D297)))*(1+B297))*(1-'P-Parametri'!$B$32)</f>
        <v>48141.331401921401</v>
      </c>
      <c r="S297" s="10">
        <f>IF(R296&lt;=0,S296,S296*(1-Q297/R296))+MAX(0,-(Q255-C297-D297))</f>
        <v>12327.967507017267</v>
      </c>
      <c r="T297" s="10">
        <f>MAX(0,(T255-C297-D297))/(1-'P-Parametri'!$B$31*MAX(0,IF(U296&lt;=0,0,(U296-V296)/U296)))</f>
        <v>24319.182546066153</v>
      </c>
      <c r="U297" s="10">
        <f>((U296-T297+MAX(0,-(T255-C297-D297)))*(1+B297))*(1-'P-Parametri'!$B$32)</f>
        <v>48141.331401921401</v>
      </c>
      <c r="V297" s="10">
        <f>IF(U296&lt;=0,V296,V296*(1-T297/U296))+MAX(0,-(T255-C297-D297))</f>
        <v>12327.967507017267</v>
      </c>
    </row>
    <row r="298" spans="1:22">
      <c r="A298" s="9">
        <f t="shared" si="5"/>
        <v>41</v>
      </c>
      <c r="B298" s="12">
        <f>IF($A298='P-Parametri'!$B$47,'P-Parametri'!$B$34,IF($A298='P-Parametri'!$B$48,'P-Parametri'!$C$34,'P-Parametri'!$B$52))</f>
        <v>0.03</v>
      </c>
      <c r="C298" s="10">
        <f>IF($A298&lt;='1-Input'!$B$26,0,IF($A298='1-Input'!$B$26+1,('1-Input'!$B$23+'7-Rientro'!$D$13)*'1-Input'!$B$27,'1-Input'!$B$23+'7-Rientro'!$D$13))</f>
        <v>17014.075174732217</v>
      </c>
      <c r="D298" s="10">
        <f>IF(AND($A298&gt;=1,$A298&lt;1+'1-Input'!$B$12),'7-Rientro'!$C$13,0)</f>
        <v>0</v>
      </c>
      <c r="E298" s="10">
        <f>MAX(0,(E255-C298-D298))/(1-'P-Parametri'!$B$31*MAX(0,IF(F297&lt;=0,0,(F297-G297)/F297)))</f>
        <v>11264.747137241529</v>
      </c>
      <c r="F298" s="10">
        <f>((F297-E298+MAX(0,-(E255-C298-D298)))*(1+B298))*(1-'P-Parametri'!$B$32)</f>
        <v>958506.01785899198</v>
      </c>
      <c r="G298" s="10">
        <f>IF(F297&lt;=0,G297,G297*(1-E298/F297))+MAX(0,-(E255-C298-D298))</f>
        <v>238781.38226627139</v>
      </c>
      <c r="H298" s="10">
        <f>MAX(0,(H255-C298-D298))/(1-'P-Parametri'!$B$31*MAX(0,IF(I297&lt;=0,0,(I297-J297)/I297)))</f>
        <v>16657.885534196783</v>
      </c>
      <c r="I298" s="10">
        <f>((I297-H298+MAX(0,-(H255-C298-D298)))*(1+B298))*(1-'P-Parametri'!$B$32)</f>
        <v>574265.0225830751</v>
      </c>
      <c r="J298" s="10">
        <f>IF(I297&lt;=0,J297,J297*(1-H298/I297))+MAX(0,-(H255-C298-D298))</f>
        <v>143059.92171635039</v>
      </c>
      <c r="K298" s="10">
        <f>MAX(0,(K255-C298-D298))/(1-'P-Parametri'!$B$31*MAX(0,IF(L297&lt;=0,0,(L297-M297)/L297)))</f>
        <v>24375.271122137448</v>
      </c>
      <c r="L298" s="10">
        <f>((L297-K298+MAX(0,-(K255-C298-D298)))*(1+B298))*(1-'P-Parametri'!$B$32)</f>
        <v>24430.084003998461</v>
      </c>
      <c r="M298" s="10">
        <f>IF(L297&lt;=0,M297,M297*(1-K298/L297))+MAX(0,-(K255-C298-D298))</f>
        <v>6085.9808062405391</v>
      </c>
      <c r="N298" s="10">
        <f>MAX(0,(N255-C298-D298))/(1-'P-Parametri'!$B$31*MAX(0,IF(O297&lt;=0,0,(O297-P297)/O297)))</f>
        <v>24375.271122137416</v>
      </c>
      <c r="O298" s="10">
        <f>((O297-N298+MAX(0,-(N255-C298-D298)))*(1+B298))*(1-'P-Parametri'!$B$32)</f>
        <v>24430.084004001765</v>
      </c>
      <c r="P298" s="10">
        <f>IF(O297&lt;=0,P297,P297*(1-N298/O297))+MAX(0,-(N255-C298-D298))</f>
        <v>6085.9808062413549</v>
      </c>
      <c r="Q298" s="10">
        <f>MAX(0,(Q255-C298-D298))/(1-'P-Parametri'!$B$31*MAX(0,IF(R297&lt;=0,0,(R297-S297)/R297)))</f>
        <v>24375.271122137419</v>
      </c>
      <c r="R298" s="10">
        <f>((R297-Q298+MAX(0,-(Q255-C298-D298)))*(1+B298))*(1-'P-Parametri'!$B$32)</f>
        <v>24430.084004001146</v>
      </c>
      <c r="S298" s="10">
        <f>IF(R297&lt;=0,S297,S297*(1-Q298/R297))+MAX(0,-(Q255-C298-D298))</f>
        <v>6085.9808062412048</v>
      </c>
      <c r="T298" s="10">
        <f>MAX(0,(T255-C298-D298))/(1-'P-Parametri'!$B$31*MAX(0,IF(U297&lt;=0,0,(U297-V297)/U297)))</f>
        <v>24375.271122137419</v>
      </c>
      <c r="U298" s="10">
        <f>((U297-T298+MAX(0,-(T255-C298-D298)))*(1+B298))*(1-'P-Parametri'!$B$32)</f>
        <v>24430.084004001146</v>
      </c>
      <c r="V298" s="10">
        <f>IF(U297&lt;=0,V297,V297*(1-T298/U297))+MAX(0,-(T255-C298-D298))</f>
        <v>6085.9808062412048</v>
      </c>
    </row>
    <row r="299" spans="1:22">
      <c r="A299" s="9">
        <f t="shared" si="5"/>
        <v>42</v>
      </c>
      <c r="B299" s="12">
        <f>IF($A299='P-Parametri'!$B$47,'P-Parametri'!$B$34,IF($A299='P-Parametri'!$B$48,'P-Parametri'!$C$34,'P-Parametri'!$B$52))</f>
        <v>0.03</v>
      </c>
      <c r="C299" s="10">
        <f>IF($A299&lt;='1-Input'!$B$26,0,IF($A299='1-Input'!$B$26+1,('1-Input'!$B$23+'7-Rientro'!$D$13)*'1-Input'!$B$27,'1-Input'!$B$23+'7-Rientro'!$D$13))</f>
        <v>17014.075174732217</v>
      </c>
      <c r="D299" s="10">
        <f>IF(AND($A299&gt;=1,$A299&lt;1+'1-Input'!$B$12),'7-Rientro'!$C$13,0)</f>
        <v>0</v>
      </c>
      <c r="E299" s="10">
        <f>MAX(0,(E255-C299-D299))/(1-'P-Parametri'!$B$31*MAX(0,IF(F298&lt;=0,0,(F298-G298)/F298)))</f>
        <v>11290.078271035412</v>
      </c>
      <c r="F299" s="10">
        <f>((F298-E299+MAX(0,-(E255-C299-D299)))*(1+B299))*(1-'P-Parametri'!$B$32)</f>
        <v>973681.15294004406</v>
      </c>
      <c r="G299" s="10">
        <f>IF(F298&lt;=0,G298,G298*(1-E299/F298))+MAX(0,-(E255-C299-D299))</f>
        <v>235968.8172481884</v>
      </c>
      <c r="H299" s="10">
        <f>MAX(0,(H255-C299-D299))/(1-'P-Parametri'!$B$31*MAX(0,IF(I298&lt;=0,0,(I298-J298)/I298)))</f>
        <v>16695.344264699037</v>
      </c>
      <c r="I299" s="10">
        <f>((I298-H299+MAX(0,-(H255-C299-D299)))*(1+B299))*(1-'P-Parametri'!$B$32)</f>
        <v>573148.17513059149</v>
      </c>
      <c r="J299" s="10">
        <f>IF(I298&lt;=0,J298,J298*(1-H299/I298))+MAX(0,-(H255-C299-D299))</f>
        <v>138900.8060648485</v>
      </c>
      <c r="K299" s="10">
        <f>MAX(0,(K255-C299-D299))/(1-'P-Parametri'!$B$31*MAX(0,IF(L298&lt;=0,0,(L298-M298)/L298)))</f>
        <v>24430.084004001055</v>
      </c>
      <c r="L299" s="10">
        <f>((L298-K299+MAX(0,-(K255-C299-D299)))*(1+B299))*(1-'P-Parametri'!$B$32)</f>
        <v>-2.6663518656278027E-9</v>
      </c>
      <c r="M299" s="10">
        <f>IF(L298&lt;=0,M298,M298*(1-K299/L298))+MAX(0,-(K255-C299-D299))</f>
        <v>-6.4594969937003593E-10</v>
      </c>
      <c r="N299" s="10">
        <f>MAX(0,(N255-C299-D299))/(1-'P-Parametri'!$B$31*MAX(0,IF(O298&lt;=0,0,(O298-P298)/O298)))</f>
        <v>24430.084004001023</v>
      </c>
      <c r="O299" s="10">
        <f>((O298-N299+MAX(0,-(N255-C299-D299)))*(1+B299))*(1-'P-Parametri'!$B$32)</f>
        <v>7.628832827322185E-10</v>
      </c>
      <c r="P299" s="10">
        <f>IF(O298&lt;=0,P298,P298*(1-N299/O298))+MAX(0,-(N255-C299-D299))</f>
        <v>1.8513621090733637E-10</v>
      </c>
      <c r="Q299" s="10">
        <f>MAX(0,(Q255-C299-D299))/(1-'P-Parametri'!$B$31*MAX(0,IF(R298&lt;=0,0,(R298-S298)/R298)))</f>
        <v>24430.08400400103</v>
      </c>
      <c r="R299" s="10">
        <f>((R298-Q299+MAX(0,-(Q255-C299-D299)))*(1+B299))*(1-'P-Parametri'!$B$32)</f>
        <v>1.1966796591877938E-10</v>
      </c>
      <c r="S299" s="10">
        <f>IF(R298&lt;=0,S298,S298*(1-Q299/R298))+MAX(0,-(Q255-C299-D299))</f>
        <v>2.9054222879617763E-11</v>
      </c>
      <c r="T299" s="10">
        <f>MAX(0,(T255-C299-D299))/(1-'P-Parametri'!$B$31*MAX(0,IF(U298&lt;=0,0,(U298-V298)/U298)))</f>
        <v>24430.08400400103</v>
      </c>
      <c r="U299" s="10">
        <f>((U298-T299+MAX(0,-(T255-C299-D299)))*(1+B299))*(1-'P-Parametri'!$B$32)</f>
        <v>1.1966796591877938E-10</v>
      </c>
      <c r="V299" s="10">
        <f>IF(U298&lt;=0,V298,V298*(1-T299/U298))+MAX(0,-(T255-C299-D299))</f>
        <v>2.9054222879617763E-11</v>
      </c>
    </row>
    <row r="300" spans="1:22">
      <c r="A300" s="4" t="s">
        <v>410</v>
      </c>
      <c r="E300" s="10">
        <f>F299</f>
        <v>973681.15294004406</v>
      </c>
      <c r="H300" s="10">
        <f>I299</f>
        <v>573148.17513059149</v>
      </c>
      <c r="K300" s="10">
        <f>L299</f>
        <v>-2.6663518656278027E-9</v>
      </c>
      <c r="N300" s="10">
        <f>O299</f>
        <v>7.628832827322185E-10</v>
      </c>
      <c r="Q300" s="10">
        <f>R299</f>
        <v>1.1966796591877938E-10</v>
      </c>
      <c r="T300" s="10">
        <f>U299</f>
        <v>1.1966796591877938E-10</v>
      </c>
    </row>
    <row r="301" spans="1:22">
      <c r="A301" s="5" t="s">
        <v>411</v>
      </c>
      <c r="B301" s="10">
        <f>IFERROR(T255-T300*(T255-Q255)/(T300-Q300),T255)</f>
        <v>36674.692347315686</v>
      </c>
    </row>
    <row r="304" spans="1:22">
      <c r="A304" s="2" t="s">
        <v>482</v>
      </c>
    </row>
    <row r="305" spans="1:22">
      <c r="A305" s="4" t="s">
        <v>268</v>
      </c>
      <c r="E305" s="19">
        <f>'1-Input'!$B$10*0.9</f>
        <v>26100</v>
      </c>
      <c r="H305" s="19">
        <f>'1-Input'!$B$10*1.05</f>
        <v>30450</v>
      </c>
      <c r="K305" s="10">
        <f>IFERROR(H305-H350*(H305-E305)/(H350-E350),H305)</f>
        <v>34016.442855712288</v>
      </c>
      <c r="N305" s="10">
        <f>IFERROR(K305-K350*(K305-H305)/(K350-H350),K305)</f>
        <v>34016.442855712266</v>
      </c>
      <c r="Q305" s="10">
        <f>IFERROR(N305-N350*(N305-K305)/(N350-K350),N305)</f>
        <v>34016.442855712274</v>
      </c>
      <c r="T305" s="10">
        <f>IFERROR(Q305-Q350*(Q305-N305)/(Q350-N350),Q305)</f>
        <v>34016.442855712274</v>
      </c>
    </row>
    <row r="306" spans="1:22">
      <c r="A306" s="15" t="s">
        <v>176</v>
      </c>
      <c r="B306" s="15" t="s">
        <v>177</v>
      </c>
      <c r="C306" s="15" t="s">
        <v>178</v>
      </c>
      <c r="D306" s="15" t="s">
        <v>179</v>
      </c>
      <c r="E306" s="15" t="s">
        <v>180</v>
      </c>
      <c r="F306" s="15" t="s">
        <v>181</v>
      </c>
      <c r="G306" s="15" t="s">
        <v>182</v>
      </c>
      <c r="H306" s="15" t="s">
        <v>180</v>
      </c>
      <c r="I306" s="15" t="s">
        <v>181</v>
      </c>
      <c r="J306" s="15" t="s">
        <v>182</v>
      </c>
      <c r="K306" s="15" t="s">
        <v>180</v>
      </c>
      <c r="L306" s="15" t="s">
        <v>181</v>
      </c>
      <c r="M306" s="15" t="s">
        <v>182</v>
      </c>
      <c r="N306" s="15" t="s">
        <v>180</v>
      </c>
      <c r="O306" s="15" t="s">
        <v>181</v>
      </c>
      <c r="P306" s="15" t="s">
        <v>182</v>
      </c>
      <c r="Q306" s="15" t="s">
        <v>180</v>
      </c>
      <c r="R306" s="15" t="s">
        <v>181</v>
      </c>
      <c r="S306" s="15" t="s">
        <v>182</v>
      </c>
      <c r="T306" s="15" t="s">
        <v>180</v>
      </c>
      <c r="U306" s="15" t="s">
        <v>181</v>
      </c>
      <c r="V306" s="15" t="s">
        <v>182</v>
      </c>
    </row>
    <row r="307" spans="1:22">
      <c r="A307" s="9">
        <f>0</f>
        <v>0</v>
      </c>
      <c r="E307" s="10">
        <f>0</f>
        <v>0</v>
      </c>
      <c r="F307" s="10">
        <f>'1-Input'!$B$8</f>
        <v>760000</v>
      </c>
      <c r="G307" s="10">
        <f>'1-Input'!$B$9</f>
        <v>586000</v>
      </c>
      <c r="H307" s="10">
        <f>0</f>
        <v>0</v>
      </c>
      <c r="I307" s="10">
        <f>'1-Input'!$B$8</f>
        <v>760000</v>
      </c>
      <c r="J307" s="10">
        <f>'1-Input'!$B$9</f>
        <v>586000</v>
      </c>
      <c r="K307" s="10">
        <f>0</f>
        <v>0</v>
      </c>
      <c r="L307" s="10">
        <f>'1-Input'!$B$8</f>
        <v>760000</v>
      </c>
      <c r="M307" s="10">
        <f>'1-Input'!$B$9</f>
        <v>586000</v>
      </c>
      <c r="N307" s="10">
        <f>0</f>
        <v>0</v>
      </c>
      <c r="O307" s="10">
        <f>'1-Input'!$B$8</f>
        <v>760000</v>
      </c>
      <c r="P307" s="10">
        <f>'1-Input'!$B$9</f>
        <v>586000</v>
      </c>
      <c r="Q307" s="10">
        <f>0</f>
        <v>0</v>
      </c>
      <c r="R307" s="10">
        <f>'1-Input'!$B$8</f>
        <v>760000</v>
      </c>
      <c r="S307" s="10">
        <f>'1-Input'!$B$9</f>
        <v>586000</v>
      </c>
      <c r="T307" s="10">
        <f>0</f>
        <v>0</v>
      </c>
      <c r="U307" s="10">
        <f>'1-Input'!$B$8</f>
        <v>760000</v>
      </c>
      <c r="V307" s="10">
        <f>'1-Input'!$B$9</f>
        <v>586000</v>
      </c>
    </row>
    <row r="308" spans="1:22">
      <c r="A308" s="9">
        <f t="shared" ref="A308:A349" si="6">A307+1</f>
        <v>1</v>
      </c>
      <c r="B308" s="12">
        <f>IF($A308='P-Parametri'!$B$47,'P-Parametri'!$B$34,IF($A308='P-Parametri'!$B$48,'P-Parametri'!$C$34,'P-Parametri'!$B$52))</f>
        <v>0.03</v>
      </c>
      <c r="C308" s="10">
        <f>IF($A308&lt;='1-Input'!$B$26,0,IF($A308='1-Input'!$B$26+1,('1-Input'!$B$23+0)*'1-Input'!$B$27,'1-Input'!$B$23+0))</f>
        <v>0</v>
      </c>
      <c r="D308" s="10">
        <f>IF(AND($A308&gt;=1,$A308&lt;1+'1-Input'!$B$12),'7-Rientro'!$C$8,0)</f>
        <v>5835.4506000000001</v>
      </c>
      <c r="E308" s="10">
        <f>MAX(0,(E305-C308-D308))/(1-'P-Parametri'!$B$31*MAX(0,IF(F307&lt;=0,0,(F307-G307)/F307)))</f>
        <v>21547.17323856959</v>
      </c>
      <c r="F308" s="10">
        <f>((F307-E308+MAX(0,-(E305-C308-D308)))*(1+B308))*(1-'P-Parametri'!$B$32)</f>
        <v>759085.19874114473</v>
      </c>
      <c r="G308" s="10">
        <f>IF(F307&lt;=0,G307,G307*(1-E308/F307))+MAX(0,-(E305-C308-D308))</f>
        <v>569385.99537131342</v>
      </c>
      <c r="H308" s="10">
        <f>MAX(0,(H305-C308-D308))/(1-'P-Parametri'!$B$31*MAX(0,IF(I307&lt;=0,0,(I307-J307)/I307)))</f>
        <v>26172.502020258547</v>
      </c>
      <c r="I308" s="10">
        <f>((I307-H308+MAX(0,-(H305-C308-D308)))*(1+B308))*(1-'P-Parametri'!$B$32)</f>
        <v>754330.63827329548</v>
      </c>
      <c r="J308" s="10">
        <f>IF(I307&lt;=0,J307,J307*(1-H308/I307))+MAX(0,-(H305-C308-D308))</f>
        <v>565819.62344227429</v>
      </c>
      <c r="K308" s="10">
        <f>MAX(0,(K305-C308-D308))/(1-'P-Parametri'!$B$31*MAX(0,IF(L307&lt;=0,0,(L307-M307)/L307)))</f>
        <v>29964.679213080388</v>
      </c>
      <c r="L308" s="10">
        <f>((L307-K308+MAX(0,-(K305-C308-D308)))*(1+B308))*(1-'P-Parametri'!$B$32)</f>
        <v>750432.50764970609</v>
      </c>
      <c r="M308" s="10">
        <f>IF(L307&lt;=0,M307,M307*(1-K308/L307))+MAX(0,-(K305-C308-D308))</f>
        <v>562895.65523833537</v>
      </c>
      <c r="N308" s="10">
        <f>MAX(0,(N305-C308-D308))/(1-'P-Parametri'!$B$31*MAX(0,IF(O307&lt;=0,0,(O307-P307)/O307)))</f>
        <v>29964.679213080366</v>
      </c>
      <c r="O308" s="10">
        <f>((O307-N308+MAX(0,-(N305-C308-D308)))*(1+B308))*(1-'P-Parametri'!$B$32)</f>
        <v>750432.50764970633</v>
      </c>
      <c r="P308" s="10">
        <f>IF(O307&lt;=0,P307,P307*(1-N308/O307))+MAX(0,-(N305-C308-D308))</f>
        <v>562895.65523833537</v>
      </c>
      <c r="Q308" s="10">
        <f>MAX(0,(Q305-C308-D308))/(1-'P-Parametri'!$B$31*MAX(0,IF(R307&lt;=0,0,(R307-S307)/R307)))</f>
        <v>29964.679213080373</v>
      </c>
      <c r="R308" s="10">
        <f>((R307-Q308+MAX(0,-(Q305-C308-D308)))*(1+B308))*(1-'P-Parametri'!$B$32)</f>
        <v>750432.50764970633</v>
      </c>
      <c r="S308" s="10">
        <f>IF(R307&lt;=0,S307,S307*(1-Q308/R307))+MAX(0,-(Q305-C308-D308))</f>
        <v>562895.65523833537</v>
      </c>
      <c r="T308" s="10">
        <f>MAX(0,(T305-C308-D308))/(1-'P-Parametri'!$B$31*MAX(0,IF(U307&lt;=0,0,(U307-V307)/U307)))</f>
        <v>29964.679213080373</v>
      </c>
      <c r="U308" s="10">
        <f>((U307-T308+MAX(0,-(T305-C308-D308)))*(1+B308))*(1-'P-Parametri'!$B$32)</f>
        <v>750432.50764970633</v>
      </c>
      <c r="V308" s="10">
        <f>IF(U307&lt;=0,V307,V307*(1-T308/U307))+MAX(0,-(T305-C308-D308))</f>
        <v>562895.65523833537</v>
      </c>
    </row>
    <row r="309" spans="1:22">
      <c r="A309" s="9">
        <f t="shared" si="6"/>
        <v>2</v>
      </c>
      <c r="B309" s="12">
        <f>IF($A309='P-Parametri'!$B$47,'P-Parametri'!$B$34,IF($A309='P-Parametri'!$B$48,'P-Parametri'!$C$34,'P-Parametri'!$B$52))</f>
        <v>0.03</v>
      </c>
      <c r="C309" s="10">
        <f>IF($A309&lt;='1-Input'!$B$26,0,IF($A309='1-Input'!$B$26+1,('1-Input'!$B$23+0)*'1-Input'!$B$27,'1-Input'!$B$23+0))</f>
        <v>0</v>
      </c>
      <c r="D309" s="10">
        <f>IF(AND($A309&gt;=1,$A309&lt;1+'1-Input'!$B$12),'7-Rientro'!$C$8,0)</f>
        <v>5835.4506000000001</v>
      </c>
      <c r="E309" s="10">
        <f>MAX(0,(E305-C309-D309))/(1-'P-Parametri'!$B$31*MAX(0,IF(F308&lt;=0,0,(F308-G308)/F308)))</f>
        <v>21672.742468248372</v>
      </c>
      <c r="F309" s="10">
        <f>((F308-E309+MAX(0,-(E305-C309-D309)))*(1+B309))*(1-'P-Parametri'!$B$32)</f>
        <v>758015.76030116109</v>
      </c>
      <c r="G309" s="10">
        <f>IF(F308&lt;=0,G308,G308*(1-E309/F308))+MAX(0,-(E305-C309-D309))</f>
        <v>553129.38008863572</v>
      </c>
      <c r="H309" s="10">
        <f>MAX(0,(H305-C309-D309))/(1-'P-Parametri'!$B$31*MAX(0,IF(I308&lt;=0,0,(I308-J308)/I308)))</f>
        <v>26325.026014058694</v>
      </c>
      <c r="I309" s="10">
        <f>((I308-H309+MAX(0,-(H305-C309-D309)))*(1+B309))*(1-'P-Parametri'!$B$32)</f>
        <v>748346.08906575991</v>
      </c>
      <c r="J309" s="10">
        <f>IF(I308&lt;=0,J308,J308*(1-H309/I308))+MAX(0,-(H305-C309-D309))</f>
        <v>546073.35363613372</v>
      </c>
      <c r="K309" s="10">
        <f>MAX(0,(K305-C309-D309))/(1-'P-Parametri'!$B$31*MAX(0,IF(L308&lt;=0,0,(L308-M308)/L308)))</f>
        <v>30139.302661116868</v>
      </c>
      <c r="L309" s="10">
        <f>((L308-K309+MAX(0,-(K305-C309-D309)))*(1+B309))*(1-'P-Parametri'!$B$32)</f>
        <v>740418.19713597046</v>
      </c>
      <c r="M309" s="10">
        <f>IF(L308&lt;=0,M308,M308*(1-K309/L308))+MAX(0,-(K305-C309-D309))</f>
        <v>540288.31567492848</v>
      </c>
      <c r="N309" s="10">
        <f>MAX(0,(N305-C309-D309))/(1-'P-Parametri'!$B$31*MAX(0,IF(O308&lt;=0,0,(O308-P308)/O308)))</f>
        <v>30139.30266111685</v>
      </c>
      <c r="O309" s="10">
        <f>((O308-N309+MAX(0,-(N305-C309-D309)))*(1+B309))*(1-'P-Parametri'!$B$32)</f>
        <v>740418.19713597069</v>
      </c>
      <c r="P309" s="10">
        <f>IF(O308&lt;=0,P308,P308*(1-N309/O308))+MAX(0,-(N305-C309-D309))</f>
        <v>540288.31567492848</v>
      </c>
      <c r="Q309" s="10">
        <f>MAX(0,(Q305-C309-D309))/(1-'P-Parametri'!$B$31*MAX(0,IF(R308&lt;=0,0,(R308-S308)/R308)))</f>
        <v>30139.302661116857</v>
      </c>
      <c r="R309" s="10">
        <f>((R308-Q309+MAX(0,-(Q305-C309-D309)))*(1+B309))*(1-'P-Parametri'!$B$32)</f>
        <v>740418.19713597069</v>
      </c>
      <c r="S309" s="10">
        <f>IF(R308&lt;=0,S308,S308*(1-Q309/R308))+MAX(0,-(Q305-C309-D309))</f>
        <v>540288.31567492848</v>
      </c>
      <c r="T309" s="10">
        <f>MAX(0,(T305-C309-D309))/(1-'P-Parametri'!$B$31*MAX(0,IF(U308&lt;=0,0,(U308-V308)/U308)))</f>
        <v>30139.302661116857</v>
      </c>
      <c r="U309" s="10">
        <f>((U308-T309+MAX(0,-(T305-C309-D309)))*(1+B309))*(1-'P-Parametri'!$B$32)</f>
        <v>740418.19713597069</v>
      </c>
      <c r="V309" s="10">
        <f>IF(U308&lt;=0,V308,V308*(1-T309/U308))+MAX(0,-(T305-C309-D309))</f>
        <v>540288.31567492848</v>
      </c>
    </row>
    <row r="310" spans="1:22">
      <c r="A310" s="9">
        <f t="shared" si="6"/>
        <v>3</v>
      </c>
      <c r="B310" s="12">
        <f>IF($A310='P-Parametri'!$B$47,'P-Parametri'!$B$34,IF($A310='P-Parametri'!$B$48,'P-Parametri'!$C$34,'P-Parametri'!$B$52))</f>
        <v>0.03</v>
      </c>
      <c r="C310" s="10">
        <f>IF($A310&lt;='1-Input'!$B$26,0,IF($A310='1-Input'!$B$26+1,('1-Input'!$B$23+0)*'1-Input'!$B$27,'1-Input'!$B$23+0))</f>
        <v>0</v>
      </c>
      <c r="D310" s="10">
        <f>IF(AND($A310&gt;=1,$A310&lt;1+'1-Input'!$B$12),'7-Rientro'!$C$8,0)</f>
        <v>5835.4506000000001</v>
      </c>
      <c r="E310" s="10">
        <f>MAX(0,(E305-C310-D310))/(1-'P-Parametri'!$B$31*MAX(0,IF(F309&lt;=0,0,(F309-G309)/F309)))</f>
        <v>21796.311077329716</v>
      </c>
      <c r="F310" s="10">
        <f>((F309-E310+MAX(0,-(E305-C310-D310)))*(1+B310))*(1-'P-Parametri'!$B$32)</f>
        <v>756789.42063514527</v>
      </c>
      <c r="G310" s="10">
        <f>IF(F309&lt;=0,G309,G309*(1-E310/F309))+MAX(0,-(E305-C310-D310))</f>
        <v>537224.46007795876</v>
      </c>
      <c r="H310" s="10">
        <f>MAX(0,(H305-C310-D310))/(1-'P-Parametri'!$B$31*MAX(0,IF(I309&lt;=0,0,(I309-J309)/I309)))</f>
        <v>26475.119932876449</v>
      </c>
      <c r="I310" s="10">
        <f>((I309-H310+MAX(0,-(H305-C310-D310)))*(1+B310))*(1-'P-Parametri'!$B$32)</f>
        <v>742040.0440104563</v>
      </c>
      <c r="J310" s="10">
        <f>IF(I309&lt;=0,J309,J309*(1-H310/I309))+MAX(0,-(H305-C310-D310))</f>
        <v>526754.27421432047</v>
      </c>
      <c r="K310" s="10">
        <f>MAX(0,(K305-C310-D310))/(1-'P-Parametri'!$B$31*MAX(0,IF(L309&lt;=0,0,(L309-M309)/L309)))</f>
        <v>30311.143936579447</v>
      </c>
      <c r="L310" s="10">
        <f>((L309-K310+MAX(0,-(K305-C310-D310)))*(1+B310))*(1-'P-Parametri'!$B$32)</f>
        <v>729947.44426578202</v>
      </c>
      <c r="M310" s="10">
        <f>IF(L309&lt;=0,M309,M309*(1-K310/L309))+MAX(0,-(K305-C310-D310))</f>
        <v>518170.06281860732</v>
      </c>
      <c r="N310" s="10">
        <f>MAX(0,(N305-C310-D310))/(1-'P-Parametri'!$B$31*MAX(0,IF(O309&lt;=0,0,(O309-P309)/O309)))</f>
        <v>30311.143936579429</v>
      </c>
      <c r="O310" s="10">
        <f>((O309-N310+MAX(0,-(N305-C310-D310)))*(1+B310))*(1-'P-Parametri'!$B$32)</f>
        <v>729947.44426578225</v>
      </c>
      <c r="P310" s="10">
        <f>IF(O309&lt;=0,P309,P309*(1-N310/O309))+MAX(0,-(N305-C310-D310))</f>
        <v>518170.06281860737</v>
      </c>
      <c r="Q310" s="10">
        <f>MAX(0,(Q305-C310-D310))/(1-'P-Parametri'!$B$31*MAX(0,IF(R309&lt;=0,0,(R309-S309)/R309)))</f>
        <v>30311.143936579436</v>
      </c>
      <c r="R310" s="10">
        <f>((R309-Q310+MAX(0,-(Q305-C310-D310)))*(1+B310))*(1-'P-Parametri'!$B$32)</f>
        <v>729947.44426578225</v>
      </c>
      <c r="S310" s="10">
        <f>IF(R309&lt;=0,S309,S309*(1-Q310/R309))+MAX(0,-(Q305-C310-D310))</f>
        <v>518170.06281860737</v>
      </c>
      <c r="T310" s="10">
        <f>MAX(0,(T305-C310-D310))/(1-'P-Parametri'!$B$31*MAX(0,IF(U309&lt;=0,0,(U309-V309)/U309)))</f>
        <v>30311.143936579436</v>
      </c>
      <c r="U310" s="10">
        <f>((U309-T310+MAX(0,-(T305-C310-D310)))*(1+B310))*(1-'P-Parametri'!$B$32)</f>
        <v>729947.44426578225</v>
      </c>
      <c r="V310" s="10">
        <f>IF(U309&lt;=0,V309,V309*(1-T310/U309))+MAX(0,-(T305-C310-D310))</f>
        <v>518170.06281860737</v>
      </c>
    </row>
    <row r="311" spans="1:22">
      <c r="A311" s="9">
        <f t="shared" si="6"/>
        <v>4</v>
      </c>
      <c r="B311" s="12">
        <f>IF($A311='P-Parametri'!$B$47,'P-Parametri'!$B$34,IF($A311='P-Parametri'!$B$48,'P-Parametri'!$C$34,'P-Parametri'!$B$52))</f>
        <v>0.03</v>
      </c>
      <c r="C311" s="10">
        <f>IF($A311&lt;='1-Input'!$B$26,0,IF($A311='1-Input'!$B$26+1,('1-Input'!$B$23+0)*'1-Input'!$B$27,'1-Input'!$B$23+0))</f>
        <v>0</v>
      </c>
      <c r="D311" s="10">
        <f>IF(AND($A311&gt;=1,$A311&lt;1+'1-Input'!$B$12),'7-Rientro'!$C$8,0)</f>
        <v>5835.4506000000001</v>
      </c>
      <c r="E311" s="10">
        <f>MAX(0,(E305-C311-D311))/(1-'P-Parametri'!$B$31*MAX(0,IF(F310&lt;=0,0,(F310-G310)/F310)))</f>
        <v>21917.880703311592</v>
      </c>
      <c r="F311" s="10">
        <f>((F310-E311+MAX(0,-(E305-C311-D311)))*(1+B311))*(1-'P-Parametri'!$B$32)</f>
        <v>755403.85075752903</v>
      </c>
      <c r="G311" s="10">
        <f>IF(F310&lt;=0,G310,G310*(1-E311/F310))+MAX(0,-(E305-C311-D311))</f>
        <v>521665.54592584562</v>
      </c>
      <c r="H311" s="10">
        <f>MAX(0,(H305-C311-D311))/(1-'P-Parametri'!$B$31*MAX(0,IF(I310&lt;=0,0,(I310-J310)/I310)))</f>
        <v>26622.785765716064</v>
      </c>
      <c r="I311" s="10">
        <f>((I310-H311+MAX(0,-(H305-C311-D311)))*(1+B311))*(1-'P-Parametri'!$B$32)</f>
        <v>735406.01644009829</v>
      </c>
      <c r="J311" s="10">
        <f>IF(I310&lt;=0,J310,J310*(1-H311/I310))+MAX(0,-(H305-C311-D311))</f>
        <v>507855.47447058925</v>
      </c>
      <c r="K311" s="10">
        <f>MAX(0,(K305-C311-D311))/(1-'P-Parametri'!$B$31*MAX(0,IF(L310&lt;=0,0,(L310-M310)/L310)))</f>
        <v>30480.205316662494</v>
      </c>
      <c r="L311" s="10">
        <f>((L310-K311+MAX(0,-(K305-C311-D311)))*(1+B311))*(1-'P-Parametri'!$B$32)</f>
        <v>719010.35360535793</v>
      </c>
      <c r="M311" s="10">
        <f>IF(L310&lt;=0,M310,M310*(1-K311/L310))+MAX(0,-(K305-C311-D311))</f>
        <v>496532.98465944559</v>
      </c>
      <c r="N311" s="10">
        <f>MAX(0,(N305-C311-D311))/(1-'P-Parametri'!$B$31*MAX(0,IF(O310&lt;=0,0,(O310-P310)/O310)))</f>
        <v>30480.205316662476</v>
      </c>
      <c r="O311" s="10">
        <f>((O310-N311+MAX(0,-(N305-C311-D311)))*(1+B311))*(1-'P-Parametri'!$B$32)</f>
        <v>719010.35360535816</v>
      </c>
      <c r="P311" s="10">
        <f>IF(O310&lt;=0,P310,P310*(1-N311/O310))+MAX(0,-(N305-C311-D311))</f>
        <v>496532.9846594457</v>
      </c>
      <c r="Q311" s="10">
        <f>MAX(0,(Q305-C311-D311))/(1-'P-Parametri'!$B$31*MAX(0,IF(R310&lt;=0,0,(R310-S310)/R310)))</f>
        <v>30480.205316662483</v>
      </c>
      <c r="R311" s="10">
        <f>((R310-Q311+MAX(0,-(Q305-C311-D311)))*(1+B311))*(1-'P-Parametri'!$B$32)</f>
        <v>719010.35360535816</v>
      </c>
      <c r="S311" s="10">
        <f>IF(R310&lt;=0,S310,S310*(1-Q311/R310))+MAX(0,-(Q305-C311-D311))</f>
        <v>496532.9846594457</v>
      </c>
      <c r="T311" s="10">
        <f>MAX(0,(T305-C311-D311))/(1-'P-Parametri'!$B$31*MAX(0,IF(U310&lt;=0,0,(U310-V310)/U310)))</f>
        <v>30480.205316662483</v>
      </c>
      <c r="U311" s="10">
        <f>((U310-T311+MAX(0,-(T305-C311-D311)))*(1+B311))*(1-'P-Parametri'!$B$32)</f>
        <v>719010.35360535816</v>
      </c>
      <c r="V311" s="10">
        <f>IF(U310&lt;=0,V310,V310*(1-T311/U310))+MAX(0,-(T305-C311-D311))</f>
        <v>496532.9846594457</v>
      </c>
    </row>
    <row r="312" spans="1:22">
      <c r="A312" s="9">
        <f t="shared" si="6"/>
        <v>5</v>
      </c>
      <c r="B312" s="12">
        <f>IF($A312='P-Parametri'!$B$47,'P-Parametri'!$B$34,IF($A312='P-Parametri'!$B$48,'P-Parametri'!$C$34,'P-Parametri'!$B$52))</f>
        <v>0.03</v>
      </c>
      <c r="C312" s="10">
        <f>IF($A312&lt;='1-Input'!$B$26,0,IF($A312='1-Input'!$B$26+1,('1-Input'!$B$23+0)*'1-Input'!$B$27,'1-Input'!$B$23+0))</f>
        <v>0</v>
      </c>
      <c r="D312" s="10">
        <f>IF(AND($A312&gt;=1,$A312&lt;1+'1-Input'!$B$12),'7-Rientro'!$C$8,0)</f>
        <v>5835.4506000000001</v>
      </c>
      <c r="E312" s="10">
        <f>MAX(0,(E305-C312-D312))/(1-'P-Parametri'!$B$31*MAX(0,IF(F311&lt;=0,0,(F311-G311)/F311)))</f>
        <v>22037.454424301675</v>
      </c>
      <c r="F312" s="10">
        <f>((F311-E312+MAX(0,-(E305-C312-D312)))*(1+B312))*(1-'P-Parametri'!$B$32)</f>
        <v>753856.65344677772</v>
      </c>
      <c r="G312" s="10">
        <f>IF(F311&lt;=0,G311,G311*(1-E312/F311))+MAX(0,-(E305-C312-D312))</f>
        <v>506446.95697962731</v>
      </c>
      <c r="H312" s="10">
        <f>MAX(0,(H305-C312-D312))/(1-'P-Parametri'!$B$31*MAX(0,IF(I311&lt;=0,0,(I311-J311)/I311)))</f>
        <v>26768.027251433588</v>
      </c>
      <c r="I312" s="10">
        <f>((I311-H312+MAX(0,-(H305-C312-D312)))*(1+B312))*(1-'P-Parametri'!$B$32)</f>
        <v>728437.33460659604</v>
      </c>
      <c r="J312" s="10">
        <f>IF(I311&lt;=0,J311,J311*(1-H312/I311))+MAX(0,-(H305-C312-D312))</f>
        <v>489370.05434005411</v>
      </c>
      <c r="K312" s="10">
        <f>MAX(0,(K305-C312-D312))/(1-'P-Parametri'!$B$31*MAX(0,IF(L311&lt;=0,0,(L311-M311)/L311)))</f>
        <v>30646.491081951128</v>
      </c>
      <c r="L312" s="10">
        <f>((L311-K312+MAX(0,-(K305-C312-D312)))*(1+B312))*(1-'P-Parametri'!$B$32)</f>
        <v>707596.74884231074</v>
      </c>
      <c r="M312" s="10">
        <f>IF(L311&lt;=0,M311,M311*(1-K312/L311))+MAX(0,-(K305-C312-D312))</f>
        <v>475369.18137072079</v>
      </c>
      <c r="N312" s="10">
        <f>MAX(0,(N305-C312-D312))/(1-'P-Parametri'!$B$31*MAX(0,IF(O311&lt;=0,0,(O311-P311)/O311)))</f>
        <v>30646.491081951102</v>
      </c>
      <c r="O312" s="10">
        <f>((O311-N312+MAX(0,-(N305-C312-D312)))*(1+B312))*(1-'P-Parametri'!$B$32)</f>
        <v>707596.74884231121</v>
      </c>
      <c r="P312" s="10">
        <f>IF(O311&lt;=0,P311,P311*(1-N312/O311))+MAX(0,-(N305-C312-D312))</f>
        <v>475369.18137072091</v>
      </c>
      <c r="Q312" s="10">
        <f>MAX(0,(Q305-C312-D312))/(1-'P-Parametri'!$B$31*MAX(0,IF(R311&lt;=0,0,(R311-S311)/R311)))</f>
        <v>30646.49108195111</v>
      </c>
      <c r="R312" s="10">
        <f>((R311-Q312+MAX(0,-(Q305-C312-D312)))*(1+B312))*(1-'P-Parametri'!$B$32)</f>
        <v>707596.74884231121</v>
      </c>
      <c r="S312" s="10">
        <f>IF(R311&lt;=0,S311,S311*(1-Q312/R311))+MAX(0,-(Q305-C312-D312))</f>
        <v>475369.18137072091</v>
      </c>
      <c r="T312" s="10">
        <f>MAX(0,(T305-C312-D312))/(1-'P-Parametri'!$B$31*MAX(0,IF(U311&lt;=0,0,(U311-V311)/U311)))</f>
        <v>30646.49108195111</v>
      </c>
      <c r="U312" s="10">
        <f>((U311-T312+MAX(0,-(T305-C312-D312)))*(1+B312))*(1-'P-Parametri'!$B$32)</f>
        <v>707596.74884231121</v>
      </c>
      <c r="V312" s="10">
        <f>IF(U311&lt;=0,V311,V311*(1-T312/U311))+MAX(0,-(T305-C312-D312))</f>
        <v>475369.18137072091</v>
      </c>
    </row>
    <row r="313" spans="1:22">
      <c r="A313" s="9">
        <f t="shared" si="6"/>
        <v>6</v>
      </c>
      <c r="B313" s="12">
        <f>IF($A313='P-Parametri'!$B$47,'P-Parametri'!$B$34,IF($A313='P-Parametri'!$B$48,'P-Parametri'!$C$34,'P-Parametri'!$B$52))</f>
        <v>0.03</v>
      </c>
      <c r="C313" s="10">
        <f>IF($A313&lt;='1-Input'!$B$26,0,IF($A313='1-Input'!$B$26+1,('1-Input'!$B$23+0)*'1-Input'!$B$27,'1-Input'!$B$23+0))</f>
        <v>0</v>
      </c>
      <c r="D313" s="10">
        <f>IF(AND($A313&gt;=1,$A313&lt;1+'1-Input'!$B$12),'7-Rientro'!$C$8,0)</f>
        <v>0</v>
      </c>
      <c r="E313" s="10">
        <f>MAX(0,(E305-C313-D313))/(1-'P-Parametri'!$B$31*MAX(0,IF(F312&lt;=0,0,(F312-G312)/F312)))</f>
        <v>28534.878653477866</v>
      </c>
      <c r="F313" s="10">
        <f>((F312-E313+MAX(0,-(E305-C313-D313)))*(1+B313))*(1-'P-Parametri'!$B$32)</f>
        <v>745587.26518102468</v>
      </c>
      <c r="G313" s="10">
        <f>IF(F312&lt;=0,G312,G312*(1-E313/F312))+MAX(0,-(E305-C313-D313))</f>
        <v>487276.99622414121</v>
      </c>
      <c r="H313" s="10">
        <f>MAX(0,(H305-C313-D313))/(1-'P-Parametri'!$B$31*MAX(0,IF(I312&lt;=0,0,(I312-J312)/I312)))</f>
        <v>33290.691762390852</v>
      </c>
      <c r="I313" s="10">
        <f>((I312-H313+MAX(0,-(H305-C313-D313)))*(1+B313))*(1-'P-Parametri'!$B$32)</f>
        <v>714569.04004527221</v>
      </c>
      <c r="J313" s="10">
        <f>IF(I312&lt;=0,J312,J312*(1-H313/I312))+MAX(0,-(H305-C313-D313))</f>
        <v>467005.10012532037</v>
      </c>
      <c r="K313" s="10">
        <f>MAX(0,(K305-C313-D313))/(1-'P-Parametri'!$B$31*MAX(0,IF(L312&lt;=0,0,(L312-M312)/L312)))</f>
        <v>37189.84939121511</v>
      </c>
      <c r="L313" s="10">
        <f>((L312-K313+MAX(0,-(K305-C313-D313)))*(1+B313))*(1-'P-Parametri'!$B$32)</f>
        <v>689138.06822175917</v>
      </c>
      <c r="M313" s="10">
        <f>IF(L312&lt;=0,M312,M312*(1-K313/L312))+MAX(0,-(K305-C313-D313))</f>
        <v>450384.7417314396</v>
      </c>
      <c r="N313" s="10">
        <f>MAX(0,(N305-C313-D313))/(1-'P-Parametri'!$B$31*MAX(0,IF(O312&lt;=0,0,(O312-P312)/O312)))</f>
        <v>37189.849391215088</v>
      </c>
      <c r="O313" s="10">
        <f>((O312-N313+MAX(0,-(N305-C313-D313)))*(1+B313))*(1-'P-Parametri'!$B$32)</f>
        <v>689138.06822175963</v>
      </c>
      <c r="P313" s="10">
        <f>IF(O312&lt;=0,P312,P312*(1-N313/O312))+MAX(0,-(N305-C313-D313))</f>
        <v>450384.74173143972</v>
      </c>
      <c r="Q313" s="10">
        <f>MAX(0,(Q305-C313-D313))/(1-'P-Parametri'!$B$31*MAX(0,IF(R312&lt;=0,0,(R312-S312)/R312)))</f>
        <v>37189.849391215095</v>
      </c>
      <c r="R313" s="10">
        <f>((R312-Q313+MAX(0,-(Q305-C313-D313)))*(1+B313))*(1-'P-Parametri'!$B$32)</f>
        <v>689138.06822175963</v>
      </c>
      <c r="S313" s="10">
        <f>IF(R312&lt;=0,S312,S312*(1-Q313/R312))+MAX(0,-(Q305-C313-D313))</f>
        <v>450384.74173143972</v>
      </c>
      <c r="T313" s="10">
        <f>MAX(0,(T305-C313-D313))/(1-'P-Parametri'!$B$31*MAX(0,IF(U312&lt;=0,0,(U312-V312)/U312)))</f>
        <v>37189.849391215095</v>
      </c>
      <c r="U313" s="10">
        <f>((U312-T313+MAX(0,-(T305-C313-D313)))*(1+B313))*(1-'P-Parametri'!$B$32)</f>
        <v>689138.06822175963</v>
      </c>
      <c r="V313" s="10">
        <f>IF(U312&lt;=0,V312,V312*(1-T313/U312))+MAX(0,-(T305-C313-D313))</f>
        <v>450384.74173143972</v>
      </c>
    </row>
    <row r="314" spans="1:22">
      <c r="A314" s="9">
        <f t="shared" si="6"/>
        <v>7</v>
      </c>
      <c r="B314" s="12">
        <f>IF($A314='P-Parametri'!$B$47,'P-Parametri'!$B$34,IF($A314='P-Parametri'!$B$48,'P-Parametri'!$C$34,'P-Parametri'!$B$52))</f>
        <v>0.03</v>
      </c>
      <c r="C314" s="10">
        <f>IF($A314&lt;='1-Input'!$B$26,0,IF($A314='1-Input'!$B$26+1,('1-Input'!$B$23+0)*'1-Input'!$B$27,'1-Input'!$B$23+0))</f>
        <v>0</v>
      </c>
      <c r="D314" s="10">
        <f>IF(AND($A314&gt;=1,$A314&lt;1+'1-Input'!$B$12),'7-Rientro'!$C$8,0)</f>
        <v>0</v>
      </c>
      <c r="E314" s="10">
        <f>MAX(0,(E305-C314-D314))/(1-'P-Parametri'!$B$31*MAX(0,IF(F313&lt;=0,0,(F313-G313)/F313)))</f>
        <v>28683.762926466195</v>
      </c>
      <c r="F314" s="10">
        <f>((F313-E314+MAX(0,-(E305-C314-D314)))*(1+B314))*(1-'P-Parametri'!$B$32)</f>
        <v>736933.78610755096</v>
      </c>
      <c r="G314" s="10">
        <f>IF(F313&lt;=0,G313,G313*(1-E314/F313))+MAX(0,-(E305-C314-D314))</f>
        <v>468530.78301485267</v>
      </c>
      <c r="H314" s="10">
        <f>MAX(0,(H305-C314-D314))/(1-'P-Parametri'!$B$31*MAX(0,IF(I313&lt;=0,0,(I313-J313)/I313)))</f>
        <v>33464.390080877231</v>
      </c>
      <c r="I314" s="10">
        <f>((I313-H314+MAX(0,-(H305-C314-D314)))*(1+B314))*(1-'P-Parametri'!$B$32)</f>
        <v>700134.7138844002</v>
      </c>
      <c r="J314" s="10">
        <f>IF(I313&lt;=0,J313,J313*(1-H314/I313))+MAX(0,-(H305-C314-D314))</f>
        <v>445134.51804781711</v>
      </c>
      <c r="K314" s="10">
        <f>MAX(0,(K305-C314-D314))/(1-'P-Parametri'!$B$31*MAX(0,IF(L313&lt;=0,0,(L313-M313)/L313)))</f>
        <v>37383.892048848124</v>
      </c>
      <c r="L314" s="10">
        <f>((L313-K314+MAX(0,-(K305-C314-D314)))*(1+B314))*(1-'P-Parametri'!$B$32)</f>
        <v>669964.18785518222</v>
      </c>
      <c r="M314" s="10">
        <f>IF(L313&lt;=0,M313,M313*(1-K314/L313))+MAX(0,-(K305-C314-D314))</f>
        <v>425952.57734849851</v>
      </c>
      <c r="N314" s="10">
        <f>MAX(0,(N305-C314-D314))/(1-'P-Parametri'!$B$31*MAX(0,IF(O313&lt;=0,0,(O313-P313)/O313)))</f>
        <v>37383.892048848102</v>
      </c>
      <c r="O314" s="10">
        <f>((O313-N314+MAX(0,-(N305-C314-D314)))*(1+B314))*(1-'P-Parametri'!$B$32)</f>
        <v>669964.18785518268</v>
      </c>
      <c r="P314" s="10">
        <f>IF(O313&lt;=0,P313,P313*(1-N314/O313))+MAX(0,-(N305-C314-D314))</f>
        <v>425952.57734849863</v>
      </c>
      <c r="Q314" s="10">
        <f>MAX(0,(Q305-C314-D314))/(1-'P-Parametri'!$B$31*MAX(0,IF(R313&lt;=0,0,(R313-S313)/R313)))</f>
        <v>37383.892048848109</v>
      </c>
      <c r="R314" s="10">
        <f>((R313-Q314+MAX(0,-(Q305-C314-D314)))*(1+B314))*(1-'P-Parametri'!$B$32)</f>
        <v>669964.18785518268</v>
      </c>
      <c r="S314" s="10">
        <f>IF(R313&lt;=0,S313,S313*(1-Q314/R313))+MAX(0,-(Q305-C314-D314))</f>
        <v>425952.57734849863</v>
      </c>
      <c r="T314" s="10">
        <f>MAX(0,(T305-C314-D314))/(1-'P-Parametri'!$B$31*MAX(0,IF(U313&lt;=0,0,(U313-V313)/U313)))</f>
        <v>37383.892048848109</v>
      </c>
      <c r="U314" s="10">
        <f>((U313-T314+MAX(0,-(T305-C314-D314)))*(1+B314))*(1-'P-Parametri'!$B$32)</f>
        <v>669964.18785518268</v>
      </c>
      <c r="V314" s="10">
        <f>IF(U313&lt;=0,V313,V313*(1-T314/U313))+MAX(0,-(T305-C314-D314))</f>
        <v>425952.57734849863</v>
      </c>
    </row>
    <row r="315" spans="1:22">
      <c r="A315" s="9">
        <f t="shared" si="6"/>
        <v>8</v>
      </c>
      <c r="B315" s="12">
        <f>IF($A315='P-Parametri'!$B$47,'P-Parametri'!$B$34,IF($A315='P-Parametri'!$B$48,'P-Parametri'!$C$34,'P-Parametri'!$B$52))</f>
        <v>0.03</v>
      </c>
      <c r="C315" s="10">
        <f>IF($A315&lt;='1-Input'!$B$26,0,IF($A315='1-Input'!$B$26+1,('1-Input'!$B$23+0)*'1-Input'!$B$27,'1-Input'!$B$23+0))</f>
        <v>0</v>
      </c>
      <c r="D315" s="10">
        <f>IF(AND($A315&gt;=1,$A315&lt;1+'1-Input'!$B$12),'7-Rientro'!$C$8,0)</f>
        <v>0</v>
      </c>
      <c r="E315" s="10">
        <f>MAX(0,(E305-C315-D315))/(1-'P-Parametri'!$B$31*MAX(0,IF(F314&lt;=0,0,(F314-G314)/F314)))</f>
        <v>28830.098920193403</v>
      </c>
      <c r="F315" s="10">
        <f>((F314-E315+MAX(0,-(E305-C315-D315)))*(1+B315))*(1-'P-Parametri'!$B$32)</f>
        <v>727888.10420737241</v>
      </c>
      <c r="G315" s="10">
        <f>IF(F314&lt;=0,G314,G314*(1-E315/F314))+MAX(0,-(E305-C315-D315))</f>
        <v>450201.06455694156</v>
      </c>
      <c r="H315" s="10">
        <f>MAX(0,(H305-C315-D315))/(1-'P-Parametri'!$B$31*MAX(0,IF(I314&lt;=0,0,(I314-J314)/I314)))</f>
        <v>33635.115406892306</v>
      </c>
      <c r="I315" s="10">
        <f>((I314-H315+MAX(0,-(H305-C315-D315)))*(1+B315))*(1-'P-Parametri'!$B$32)</f>
        <v>685121.59725896956</v>
      </c>
      <c r="J315" s="10">
        <f>IF(I314&lt;=0,J314,J314*(1-H315/I314))+MAX(0,-(H305-C315-D315))</f>
        <v>423749.84651358752</v>
      </c>
      <c r="K315" s="10">
        <f>MAX(0,(K305-C315-D315))/(1-'P-Parametri'!$B$31*MAX(0,IF(L314&lt;=0,0,(L314-M314)/L314)))</f>
        <v>37574.613503574386</v>
      </c>
      <c r="L315" s="10">
        <f>((L314-K315+MAX(0,-(K305-C315-D315)))*(1+B315))*(1-'P-Parametri'!$B$32)</f>
        <v>650058.53905899171</v>
      </c>
      <c r="M315" s="10">
        <f>IF(L314&lt;=0,M314,M314*(1-K315/L314))+MAX(0,-(K305-C315-D315))</f>
        <v>402063.23556747066</v>
      </c>
      <c r="N315" s="10">
        <f>MAX(0,(N305-C315-D315))/(1-'P-Parametri'!$B$31*MAX(0,IF(O314&lt;=0,0,(O314-P314)/O314)))</f>
        <v>37574.613503574365</v>
      </c>
      <c r="O315" s="10">
        <f>((O314-N315+MAX(0,-(N305-C315-D315)))*(1+B315))*(1-'P-Parametri'!$B$32)</f>
        <v>650058.53905899217</v>
      </c>
      <c r="P315" s="10">
        <f>IF(O314&lt;=0,P314,P314*(1-N315/O314))+MAX(0,-(N305-C315-D315))</f>
        <v>402063.23556747078</v>
      </c>
      <c r="Q315" s="10">
        <f>MAX(0,(Q305-C315-D315))/(1-'P-Parametri'!$B$31*MAX(0,IF(R314&lt;=0,0,(R314-S314)/R314)))</f>
        <v>37574.613503574372</v>
      </c>
      <c r="R315" s="10">
        <f>((R314-Q315+MAX(0,-(Q305-C315-D315)))*(1+B315))*(1-'P-Parametri'!$B$32)</f>
        <v>650058.53905899217</v>
      </c>
      <c r="S315" s="10">
        <f>IF(R314&lt;=0,S314,S314*(1-Q315/R314))+MAX(0,-(Q305-C315-D315))</f>
        <v>402063.23556747078</v>
      </c>
      <c r="T315" s="10">
        <f>MAX(0,(T305-C315-D315))/(1-'P-Parametri'!$B$31*MAX(0,IF(U314&lt;=0,0,(U314-V314)/U314)))</f>
        <v>37574.613503574372</v>
      </c>
      <c r="U315" s="10">
        <f>((U314-T315+MAX(0,-(T305-C315-D315)))*(1+B315))*(1-'P-Parametri'!$B$32)</f>
        <v>650058.53905899217</v>
      </c>
      <c r="V315" s="10">
        <f>IF(U314&lt;=0,V314,V314*(1-T315/U314))+MAX(0,-(T305-C315-D315))</f>
        <v>402063.23556747078</v>
      </c>
    </row>
    <row r="316" spans="1:22">
      <c r="A316" s="9">
        <f t="shared" si="6"/>
        <v>9</v>
      </c>
      <c r="B316" s="12">
        <f>IF($A316='P-Parametri'!$B$47,'P-Parametri'!$B$34,IF($A316='P-Parametri'!$B$48,'P-Parametri'!$C$34,'P-Parametri'!$B$52))</f>
        <v>0.03</v>
      </c>
      <c r="C316" s="10">
        <f>IF($A316&lt;='1-Input'!$B$26,0,IF($A316='1-Input'!$B$26+1,('1-Input'!$B$23+0)*'1-Input'!$B$27,'1-Input'!$B$23+0))</f>
        <v>0</v>
      </c>
      <c r="D316" s="10">
        <f>IF(AND($A316&gt;=1,$A316&lt;1+'1-Input'!$B$12),'7-Rientro'!$C$8,0)</f>
        <v>0</v>
      </c>
      <c r="E316" s="10">
        <f>MAX(0,(E305-C316-D316))/(1-'P-Parametri'!$B$31*MAX(0,IF(F315&lt;=0,0,(F315-G315)/F315)))</f>
        <v>28973.897364654375</v>
      </c>
      <c r="F316" s="10">
        <f>((F315-E316+MAX(0,-(E305-C316-D316)))*(1+B316))*(1-'P-Parametri'!$B$32)</f>
        <v>718441.86978190357</v>
      </c>
      <c r="G316" s="10">
        <f>IF(F315&lt;=0,G315,G315*(1-E316/F315))+MAX(0,-(E305-C316-D316))</f>
        <v>432280.61859480402</v>
      </c>
      <c r="H316" s="10">
        <f>MAX(0,(H305-C316-D316))/(1-'P-Parametri'!$B$31*MAX(0,IF(I315&lt;=0,0,(I315-J315)/I315)))</f>
        <v>33802.880258763442</v>
      </c>
      <c r="I316" s="10">
        <f>((I315-H316+MAX(0,-(H305-C316-D316)))*(1+B316))*(1-'P-Parametri'!$B$32)</f>
        <v>669516.56195319188</v>
      </c>
      <c r="J316" s="10">
        <f>IF(I315&lt;=0,J315,J315*(1-H316/I315))+MAX(0,-(H305-C316-D316))</f>
        <v>402842.65955776034</v>
      </c>
      <c r="K316" s="10">
        <f>MAX(0,(K305-C316-D316))/(1-'P-Parametri'!$B$31*MAX(0,IF(L315&lt;=0,0,(L315-M315)/L315)))</f>
        <v>37762.027739924837</v>
      </c>
      <c r="L316" s="10">
        <f>((L315-K316+MAX(0,-(K305-C316-D316)))*(1+B316))*(1-'P-Parametri'!$B$32)</f>
        <v>629404.07584532152</v>
      </c>
      <c r="M316" s="10">
        <f>IF(L315&lt;=0,M315,M315*(1-K316/L315))+MAX(0,-(K305-C316-D316))</f>
        <v>378707.30353605561</v>
      </c>
      <c r="N316" s="10">
        <f>MAX(0,(N305-C316-D316))/(1-'P-Parametri'!$B$31*MAX(0,IF(O315&lt;=0,0,(O315-P315)/O315)))</f>
        <v>37762.027739924815</v>
      </c>
      <c r="O316" s="10">
        <f>((O315-N316+MAX(0,-(N305-C316-D316)))*(1+B316))*(1-'P-Parametri'!$B$32)</f>
        <v>629404.07584532199</v>
      </c>
      <c r="P316" s="10">
        <f>IF(O315&lt;=0,P315,P315*(1-N316/O315))+MAX(0,-(N305-C316-D316))</f>
        <v>378707.30353605578</v>
      </c>
      <c r="Q316" s="10">
        <f>MAX(0,(Q305-C316-D316))/(1-'P-Parametri'!$B$31*MAX(0,IF(R315&lt;=0,0,(R315-S315)/R315)))</f>
        <v>37762.027739924823</v>
      </c>
      <c r="R316" s="10">
        <f>((R315-Q316+MAX(0,-(Q305-C316-D316)))*(1+B316))*(1-'P-Parametri'!$B$32)</f>
        <v>629404.07584532199</v>
      </c>
      <c r="S316" s="10">
        <f>IF(R315&lt;=0,S315,S315*(1-Q316/R315))+MAX(0,-(Q305-C316-D316))</f>
        <v>378707.30353605578</v>
      </c>
      <c r="T316" s="10">
        <f>MAX(0,(T305-C316-D316))/(1-'P-Parametri'!$B$31*MAX(0,IF(U315&lt;=0,0,(U315-V315)/U315)))</f>
        <v>37762.027739924823</v>
      </c>
      <c r="U316" s="10">
        <f>((U315-T316+MAX(0,-(T305-C316-D316)))*(1+B316))*(1-'P-Parametri'!$B$32)</f>
        <v>629404.07584532199</v>
      </c>
      <c r="V316" s="10">
        <f>IF(U315&lt;=0,V315,V315*(1-T316/U315))+MAX(0,-(T305-C316-D316))</f>
        <v>378707.30353605578</v>
      </c>
    </row>
    <row r="317" spans="1:22">
      <c r="A317" s="9">
        <f t="shared" si="6"/>
        <v>10</v>
      </c>
      <c r="B317" s="12">
        <f>IF($A317='P-Parametri'!$B$47,'P-Parametri'!$B$34,IF($A317='P-Parametri'!$B$48,'P-Parametri'!$C$34,'P-Parametri'!$B$52))</f>
        <v>0.03</v>
      </c>
      <c r="C317" s="10">
        <f>IF($A317&lt;='1-Input'!$B$26,0,IF($A317='1-Input'!$B$26+1,('1-Input'!$B$23+0)*'1-Input'!$B$27,'1-Input'!$B$23+0))</f>
        <v>0</v>
      </c>
      <c r="D317" s="10">
        <f>IF(AND($A317&gt;=1,$A317&lt;1+'1-Input'!$B$12),'7-Rientro'!$C$8,0)</f>
        <v>0</v>
      </c>
      <c r="E317" s="10">
        <f>MAX(0,(E305-C317-D317))/(1-'P-Parametri'!$B$31*MAX(0,IF(F316&lt;=0,0,(F316-G316)/F316)))</f>
        <v>29115.170514220004</v>
      </c>
      <c r="F317" s="10">
        <f>((F316-E317+MAX(0,-(E305-C317-D317)))*(1+B317))*(1-'P-Parametri'!$B$32)</f>
        <v>708586.48724522267</v>
      </c>
      <c r="G317" s="10">
        <f>IF(F316&lt;=0,G316,G316*(1-E317/F316))+MAX(0,-(E305-C317-D317))</f>
        <v>414762.257750661</v>
      </c>
      <c r="H317" s="10">
        <f>MAX(0,(H305-C317-D317))/(1-'P-Parametri'!$B$31*MAX(0,IF(I316&lt;=0,0,(I316-J316)/I316)))</f>
        <v>33967.698933256681</v>
      </c>
      <c r="I317" s="10">
        <f>((I316-H317+MAX(0,-(H305-C317-D317)))*(1+B317))*(1-'P-Parametri'!$B$32)</f>
        <v>653306.09825271217</v>
      </c>
      <c r="J317" s="10">
        <f>IF(I316&lt;=0,J316,J316*(1-H317/I316))+MAX(0,-(H305-C317-D317))</f>
        <v>382404.5719062601</v>
      </c>
      <c r="K317" s="10">
        <f>MAX(0,(K305-C317-D317))/(1-'P-Parametri'!$B$31*MAX(0,IF(L316&lt;=0,0,(L316-M316)/L316)))</f>
        <v>37946.150729167974</v>
      </c>
      <c r="L317" s="10">
        <f>((L316-K317+MAX(0,-(K305-C317-D317)))*(1+B317))*(1-'P-Parametri'!$B$32)</f>
        <v>607983.25954389886</v>
      </c>
      <c r="M317" s="10">
        <f>IF(L316&lt;=0,M316,M316*(1-K317/L316))+MAX(0,-(K305-C317-D317))</f>
        <v>355875.4138586403</v>
      </c>
      <c r="N317" s="10">
        <f>MAX(0,(N305-C317-D317))/(1-'P-Parametri'!$B$31*MAX(0,IF(O316&lt;=0,0,(O316-P316)/O316)))</f>
        <v>37946.150729167952</v>
      </c>
      <c r="O317" s="10">
        <f>((O316-N317+MAX(0,-(N305-C317-D317)))*(1+B317))*(1-'P-Parametri'!$B$32)</f>
        <v>607983.25954389933</v>
      </c>
      <c r="P317" s="10">
        <f>IF(O316&lt;=0,P316,P316*(1-N317/O316))+MAX(0,-(N305-C317-D317))</f>
        <v>355875.41385864047</v>
      </c>
      <c r="Q317" s="10">
        <f>MAX(0,(Q305-C317-D317))/(1-'P-Parametri'!$B$31*MAX(0,IF(R316&lt;=0,0,(R316-S316)/R316)))</f>
        <v>37946.150729167959</v>
      </c>
      <c r="R317" s="10">
        <f>((R316-Q317+MAX(0,-(Q305-C317-D317)))*(1+B317))*(1-'P-Parametri'!$B$32)</f>
        <v>607983.25954389933</v>
      </c>
      <c r="S317" s="10">
        <f>IF(R316&lt;=0,S316,S316*(1-Q317/R316))+MAX(0,-(Q305-C317-D317))</f>
        <v>355875.41385864047</v>
      </c>
      <c r="T317" s="10">
        <f>MAX(0,(T305-C317-D317))/(1-'P-Parametri'!$B$31*MAX(0,IF(U316&lt;=0,0,(U316-V316)/U316)))</f>
        <v>37946.150729167959</v>
      </c>
      <c r="U317" s="10">
        <f>((U316-T317+MAX(0,-(T305-C317-D317)))*(1+B317))*(1-'P-Parametri'!$B$32)</f>
        <v>607983.25954389933</v>
      </c>
      <c r="V317" s="10">
        <f>IF(U316&lt;=0,V316,V316*(1-T317/U316))+MAX(0,-(T305-C317-D317))</f>
        <v>355875.41385864047</v>
      </c>
    </row>
    <row r="318" spans="1:22">
      <c r="A318" s="9">
        <f t="shared" si="6"/>
        <v>11</v>
      </c>
      <c r="B318" s="12">
        <f>IF($A318='P-Parametri'!$B$47,'P-Parametri'!$B$34,IF($A318='P-Parametri'!$B$48,'P-Parametri'!$C$34,'P-Parametri'!$B$52))</f>
        <v>0.03</v>
      </c>
      <c r="C318" s="10">
        <f>IF($A318&lt;='1-Input'!$B$26,0,IF($A318='1-Input'!$B$26+1,('1-Input'!$B$23+0)*'1-Input'!$B$27,'1-Input'!$B$23+0))</f>
        <v>0</v>
      </c>
      <c r="D318" s="10">
        <f>IF(AND($A318&gt;=1,$A318&lt;1+'1-Input'!$B$12),'7-Rientro'!$C$8,0)</f>
        <v>0</v>
      </c>
      <c r="E318" s="10">
        <f>MAX(0,(E305-C318-D318))/(1-'P-Parametri'!$B$31*MAX(0,IF(F317&lt;=0,0,(F317-G317)/F317)))</f>
        <v>29253.932080358692</v>
      </c>
      <c r="F318" s="10">
        <f>((F317-E318+MAX(0,-(E305-C318-D318)))*(1+B318))*(1-'P-Parametri'!$B$32)</f>
        <v>698313.10675617028</v>
      </c>
      <c r="G318" s="10">
        <f>IF(F317&lt;=0,G317,G317*(1-E318/F317))+MAX(0,-(E305-C318-D318))</f>
        <v>397638.83367168187</v>
      </c>
      <c r="H318" s="10">
        <f>MAX(0,(H305-C318-D318))/(1-'P-Parametri'!$B$31*MAX(0,IF(I317&lt;=0,0,(I317-J317)/I317)))</f>
        <v>34129.587427085149</v>
      </c>
      <c r="I318" s="10">
        <f>((I317-H318+MAX(0,-(H305-C318-D318)))*(1+B318))*(1-'P-Parametri'!$B$32)</f>
        <v>636476.30253809504</v>
      </c>
      <c r="J318" s="10">
        <f>IF(I317&lt;=0,J317,J317*(1-H318/I317))+MAX(0,-(H305-C318-D318))</f>
        <v>362427.2438141178</v>
      </c>
      <c r="K318" s="10">
        <f>MAX(0,(K305-C318-D318))/(1-'P-Parametri'!$B$31*MAX(0,IF(L317&lt;=0,0,(L317-M317)/L317)))</f>
        <v>38127.000341624902</v>
      </c>
      <c r="L318" s="10">
        <f>((L317-K318+MAX(0,-(K305-C318-D318)))*(1+B318))*(1-'P-Parametri'!$B$32)</f>
        <v>585778.04308438546</v>
      </c>
      <c r="M318" s="10">
        <f>IF(L317&lt;=0,M317,M317*(1-K318/L317))+MAX(0,-(K305-C318-D318))</f>
        <v>333558.25000129465</v>
      </c>
      <c r="N318" s="10">
        <f>MAX(0,(N305-C318-D318))/(1-'P-Parametri'!$B$31*MAX(0,IF(O317&lt;=0,0,(O317-P317)/O317)))</f>
        <v>38127.00034162488</v>
      </c>
      <c r="O318" s="10">
        <f>((O317-N318+MAX(0,-(N305-C318-D318)))*(1+B318))*(1-'P-Parametri'!$B$32)</f>
        <v>585778.04308438604</v>
      </c>
      <c r="P318" s="10">
        <f>IF(O317&lt;=0,P317,P317*(1-N318/O317))+MAX(0,-(N305-C318-D318))</f>
        <v>333558.25000129489</v>
      </c>
      <c r="Q318" s="10">
        <f>MAX(0,(Q305-C318-D318))/(1-'P-Parametri'!$B$31*MAX(0,IF(R317&lt;=0,0,(R317-S317)/R317)))</f>
        <v>38127.000341624887</v>
      </c>
      <c r="R318" s="10">
        <f>((R317-Q318+MAX(0,-(Q305-C318-D318)))*(1+B318))*(1-'P-Parametri'!$B$32)</f>
        <v>585778.04308438604</v>
      </c>
      <c r="S318" s="10">
        <f>IF(R317&lt;=0,S317,S317*(1-Q318/R317))+MAX(0,-(Q305-C318-D318))</f>
        <v>333558.25000129489</v>
      </c>
      <c r="T318" s="10">
        <f>MAX(0,(T305-C318-D318))/(1-'P-Parametri'!$B$31*MAX(0,IF(U317&lt;=0,0,(U317-V317)/U317)))</f>
        <v>38127.000341624887</v>
      </c>
      <c r="U318" s="10">
        <f>((U317-T318+MAX(0,-(T305-C318-D318)))*(1+B318))*(1-'P-Parametri'!$B$32)</f>
        <v>585778.04308438604</v>
      </c>
      <c r="V318" s="10">
        <f>IF(U317&lt;=0,V317,V317*(1-T318/U317))+MAX(0,-(T305-C318-D318))</f>
        <v>333558.25000129489</v>
      </c>
    </row>
    <row r="319" spans="1:22">
      <c r="A319" s="9">
        <f t="shared" si="6"/>
        <v>12</v>
      </c>
      <c r="B319" s="12">
        <f>IF($A319='P-Parametri'!$B$47,'P-Parametri'!$B$34,IF($A319='P-Parametri'!$B$48,'P-Parametri'!$C$34,'P-Parametri'!$B$52))</f>
        <v>0.03</v>
      </c>
      <c r="C319" s="10">
        <f>IF($A319&lt;='1-Input'!$B$26,0,IF($A319='1-Input'!$B$26+1,('1-Input'!$B$23+0)*'1-Input'!$B$27,'1-Input'!$B$23+0))</f>
        <v>0</v>
      </c>
      <c r="D319" s="10">
        <f>IF(AND($A319&gt;=1,$A319&lt;1+'1-Input'!$B$12),'7-Rientro'!$C$8,0)</f>
        <v>0</v>
      </c>
      <c r="E319" s="10">
        <f>MAX(0,(E305-C319-D319))/(1-'P-Parametri'!$B$31*MAX(0,IF(F318&lt;=0,0,(F318-G318)/F318)))</f>
        <v>29390.197164438043</v>
      </c>
      <c r="F319" s="10">
        <f>((F318-E319+MAX(0,-(E305-C319-D319)))*(1+B319))*(1-'P-Parametri'!$B$32)</f>
        <v>687612.61568572512</v>
      </c>
      <c r="G319" s="10">
        <f>IF(F318&lt;=0,G318,G318*(1-E319/F318))+MAX(0,-(E305-C319-D319))</f>
        <v>380903.24098585168</v>
      </c>
      <c r="H319" s="10">
        <f>MAX(0,(H305-C319-D319))/(1-'P-Parametri'!$B$31*MAX(0,IF(I318&lt;=0,0,(I318-J318)/I318)))</f>
        <v>34288.563358511048</v>
      </c>
      <c r="I319" s="10">
        <f>((I318-H319+MAX(0,-(H305-C319-D319)))*(1+B319))*(1-'P-Parametri'!$B$32)</f>
        <v>619012.86461226165</v>
      </c>
      <c r="J319" s="10">
        <f>IF(I318&lt;=0,J318,J318*(1-H319/I318))+MAX(0,-(H305-C319-D319))</f>
        <v>342902.38568064925</v>
      </c>
      <c r="K319" s="10">
        <f>MAX(0,(K305-C319-D319))/(1-'P-Parametri'!$B$31*MAX(0,IF(L318&lt;=0,0,(L318-M318)/L318)))</f>
        <v>38304.596259089041</v>
      </c>
      <c r="L319" s="10">
        <f>((L318-K319+MAX(0,-(K305-C319-D319)))*(1+B319))*(1-'P-Parametri'!$B$32)</f>
        <v>562769.85492959525</v>
      </c>
      <c r="M319" s="10">
        <f>IF(L318&lt;=0,M318,M318*(1-K319/L318))+MAX(0,-(K305-C319-D319))</f>
        <v>311746.55144750077</v>
      </c>
      <c r="N319" s="10">
        <f>MAX(0,(N305-C319-D319))/(1-'P-Parametri'!$B$31*MAX(0,IF(O318&lt;=0,0,(O318-P318)/O318)))</f>
        <v>38304.596259089019</v>
      </c>
      <c r="O319" s="10">
        <f>((O318-N319+MAX(0,-(N305-C319-D319)))*(1+B319))*(1-'P-Parametri'!$B$32)</f>
        <v>562769.85492959584</v>
      </c>
      <c r="P319" s="10">
        <f>IF(O318&lt;=0,P318,P318*(1-N319/O318))+MAX(0,-(N305-C319-D319))</f>
        <v>311746.55144750106</v>
      </c>
      <c r="Q319" s="10">
        <f>MAX(0,(Q305-C319-D319))/(1-'P-Parametri'!$B$31*MAX(0,IF(R318&lt;=0,0,(R318-S318)/R318)))</f>
        <v>38304.596259089027</v>
      </c>
      <c r="R319" s="10">
        <f>((R318-Q319+MAX(0,-(Q305-C319-D319)))*(1+B319))*(1-'P-Parametri'!$B$32)</f>
        <v>562769.85492959584</v>
      </c>
      <c r="S319" s="10">
        <f>IF(R318&lt;=0,S318,S318*(1-Q319/R318))+MAX(0,-(Q305-C319-D319))</f>
        <v>311746.55144750106</v>
      </c>
      <c r="T319" s="10">
        <f>MAX(0,(T305-C319-D319))/(1-'P-Parametri'!$B$31*MAX(0,IF(U318&lt;=0,0,(U318-V318)/U318)))</f>
        <v>38304.596259089027</v>
      </c>
      <c r="U319" s="10">
        <f>((U318-T319+MAX(0,-(T305-C319-D319)))*(1+B319))*(1-'P-Parametri'!$B$32)</f>
        <v>562769.85492959584</v>
      </c>
      <c r="V319" s="10">
        <f>IF(U318&lt;=0,V318,V318*(1-T319/U318))+MAX(0,-(T305-C319-D319))</f>
        <v>311746.55144750106</v>
      </c>
    </row>
    <row r="320" spans="1:22">
      <c r="A320" s="9">
        <f t="shared" si="6"/>
        <v>13</v>
      </c>
      <c r="B320" s="12">
        <f>IF($A320='P-Parametri'!$B$47,'P-Parametri'!$B$34,IF($A320='P-Parametri'!$B$48,'P-Parametri'!$C$34,'P-Parametri'!$B$52))</f>
        <v>0.03</v>
      </c>
      <c r="C320" s="10">
        <f>IF($A320&lt;='1-Input'!$B$26,0,IF($A320='1-Input'!$B$26+1,('1-Input'!$B$23+0)*'1-Input'!$B$27,'1-Input'!$B$23+0))</f>
        <v>0</v>
      </c>
      <c r="D320" s="10">
        <f>IF(AND($A320&gt;=1,$A320&lt;1+'1-Input'!$B$12),'7-Rientro'!$C$8,0)</f>
        <v>0</v>
      </c>
      <c r="E320" s="10">
        <f>MAX(0,(E305-C320-D320))/(1-'P-Parametri'!$B$31*MAX(0,IF(F319&lt;=0,0,(F319-G319)/F319)))</f>
        <v>29523.982190774001</v>
      </c>
      <c r="F320" s="10">
        <f>((F319-E320+MAX(0,-(E305-C320-D320)))*(1+B320))*(1-'P-Parametri'!$B$32)</f>
        <v>676475.62991480005</v>
      </c>
      <c r="G320" s="10">
        <f>IF(F319&lt;=0,G319,G319*(1-E320/F319))+MAX(0,-(E305-C320-D320))</f>
        <v>364548.42106728535</v>
      </c>
      <c r="H320" s="10">
        <f>MAX(0,(H305-C320-D320))/(1-'P-Parametri'!$B$31*MAX(0,IF(I319&lt;=0,0,(I319-J319)/I319)))</f>
        <v>34444.64588923633</v>
      </c>
      <c r="I320" s="10">
        <f>((I319-H320+MAX(0,-(H305-C320-D320)))*(1+B320))*(1-'P-Parametri'!$B$32)</f>
        <v>600901.05475414661</v>
      </c>
      <c r="J320" s="10">
        <f>IF(I319&lt;=0,J319,J319*(1-H320/I319))+MAX(0,-(H305-C320-D320))</f>
        <v>323821.76244232192</v>
      </c>
      <c r="K320" s="10">
        <f>MAX(0,(K305-C320-D320))/(1-'P-Parametri'!$B$31*MAX(0,IF(L319&lt;=0,0,(L319-M319)/L319)))</f>
        <v>38478.959887568235</v>
      </c>
      <c r="L320" s="10">
        <f>((L319-K320+MAX(0,-(K305-C320-D320)))*(1+B320))*(1-'P-Parametri'!$B$32)</f>
        <v>538939.58264950127</v>
      </c>
      <c r="M320" s="10">
        <f>IF(L319&lt;=0,M319,M319*(1-K320/L319))+MAX(0,-(K305-C320-D320))</f>
        <v>290431.11860553233</v>
      </c>
      <c r="N320" s="10">
        <f>MAX(0,(N305-C320-D320))/(1-'P-Parametri'!$B$31*MAX(0,IF(O319&lt;=0,0,(O319-P319)/O319)))</f>
        <v>38478.959887568213</v>
      </c>
      <c r="O320" s="10">
        <f>((O319-N320+MAX(0,-(N305-C320-D320)))*(1+B320))*(1-'P-Parametri'!$B$32)</f>
        <v>538939.58264950186</v>
      </c>
      <c r="P320" s="10">
        <f>IF(O319&lt;=0,P319,P319*(1-N320/O319))+MAX(0,-(N305-C320-D320))</f>
        <v>290431.11860553263</v>
      </c>
      <c r="Q320" s="10">
        <f>MAX(0,(Q305-C320-D320))/(1-'P-Parametri'!$B$31*MAX(0,IF(R319&lt;=0,0,(R319-S319)/R319)))</f>
        <v>38478.95988756822</v>
      </c>
      <c r="R320" s="10">
        <f>((R319-Q320+MAX(0,-(Q305-C320-D320)))*(1+B320))*(1-'P-Parametri'!$B$32)</f>
        <v>538939.58264950186</v>
      </c>
      <c r="S320" s="10">
        <f>IF(R319&lt;=0,S319,S319*(1-Q320/R319))+MAX(0,-(Q305-C320-D320))</f>
        <v>290431.11860553263</v>
      </c>
      <c r="T320" s="10">
        <f>MAX(0,(T305-C320-D320))/(1-'P-Parametri'!$B$31*MAX(0,IF(U319&lt;=0,0,(U319-V319)/U319)))</f>
        <v>38478.95988756822</v>
      </c>
      <c r="U320" s="10">
        <f>((U319-T320+MAX(0,-(T305-C320-D320)))*(1+B320))*(1-'P-Parametri'!$B$32)</f>
        <v>538939.58264950186</v>
      </c>
      <c r="V320" s="10">
        <f>IF(U319&lt;=0,V319,V319*(1-T320/U319))+MAX(0,-(T305-C320-D320))</f>
        <v>290431.11860553263</v>
      </c>
    </row>
    <row r="321" spans="1:22">
      <c r="A321" s="9">
        <f t="shared" si="6"/>
        <v>14</v>
      </c>
      <c r="B321" s="12">
        <f>IF($A321='P-Parametri'!$B$47,'P-Parametri'!$B$34,IF($A321='P-Parametri'!$B$48,'P-Parametri'!$C$34,'P-Parametri'!$B$52))</f>
        <v>0.03</v>
      </c>
      <c r="C321" s="10">
        <f>IF($A321&lt;='1-Input'!$B$26,0,IF($A321='1-Input'!$B$26+1,('1-Input'!$B$23+0)*'1-Input'!$B$27,'1-Input'!$B$23+0))</f>
        <v>0</v>
      </c>
      <c r="D321" s="10">
        <f>IF(AND($A321&gt;=1,$A321&lt;1+'1-Input'!$B$12),'7-Rientro'!$C$8,0)</f>
        <v>0</v>
      </c>
      <c r="E321" s="10">
        <f>MAX(0,(E305-C321-D321))/(1-'P-Parametri'!$B$31*MAX(0,IF(F320&lt;=0,0,(F320-G320)/F320)))</f>
        <v>29655.304840084562</v>
      </c>
      <c r="F321" s="10">
        <f>((F320-E321+MAX(0,-(E305-C321-D321)))*(1+B321))*(1-'P-Parametri'!$B$32)</f>
        <v>664892.48495730315</v>
      </c>
      <c r="G321" s="10">
        <f>IF(F320&lt;=0,G320,G320*(1-E321/F320))+MAX(0,-(E305-C321-D321))</f>
        <v>348567.36561214138</v>
      </c>
      <c r="H321" s="10">
        <f>MAX(0,(H305-C321-D321))/(1-'P-Parametri'!$B$31*MAX(0,IF(I320&lt;=0,0,(I320-J320)/I320)))</f>
        <v>34597.855646765325</v>
      </c>
      <c r="I321" s="10">
        <f>((I320-H321+MAX(0,-(H305-C321-D321)))*(1+B321))*(1-'P-Parametri'!$B$32)</f>
        <v>582125.71049044153</v>
      </c>
      <c r="J321" s="10">
        <f>IF(I320&lt;=0,J320,J320*(1-H321/I320))+MAX(0,-(H305-C321-D321))</f>
        <v>305177.19774465403</v>
      </c>
      <c r="K321" s="10">
        <f>MAX(0,(K305-C321-D321))/(1-'P-Parametri'!$B$31*MAX(0,IF(L320&lt;=0,0,(L320-M320)/L320)))</f>
        <v>38650.114270554193</v>
      </c>
      <c r="L321" s="10">
        <f>((L320-K321+MAX(0,-(K305-C321-D321)))*(1+B321))*(1-'P-Parametri'!$B$32)</f>
        <v>514267.5561254549</v>
      </c>
      <c r="M321" s="10">
        <f>IF(L320&lt;=0,M320,M320*(1-K321/L320))+MAX(0,-(K305-C321-D321))</f>
        <v>269602.81746898545</v>
      </c>
      <c r="N321" s="10">
        <f>MAX(0,(N305-C321-D321))/(1-'P-Parametri'!$B$31*MAX(0,IF(O320&lt;=0,0,(O320-P320)/O320)))</f>
        <v>38650.114270554164</v>
      </c>
      <c r="O321" s="10">
        <f>((O320-N321+MAX(0,-(N305-C321-D321)))*(1+B321))*(1-'P-Parametri'!$B$32)</f>
        <v>514267.55612545554</v>
      </c>
      <c r="P321" s="10">
        <f>IF(O320&lt;=0,P320,P320*(1-N321/O320))+MAX(0,-(N305-C321-D321))</f>
        <v>269602.81746898574</v>
      </c>
      <c r="Q321" s="10">
        <f>MAX(0,(Q305-C321-D321))/(1-'P-Parametri'!$B$31*MAX(0,IF(R320&lt;=0,0,(R320-S320)/R320)))</f>
        <v>38650.114270554172</v>
      </c>
      <c r="R321" s="10">
        <f>((R320-Q321+MAX(0,-(Q305-C321-D321)))*(1+B321))*(1-'P-Parametri'!$B$32)</f>
        <v>514267.55612545554</v>
      </c>
      <c r="S321" s="10">
        <f>IF(R320&lt;=0,S320,S320*(1-Q321/R320))+MAX(0,-(Q305-C321-D321))</f>
        <v>269602.81746898574</v>
      </c>
      <c r="T321" s="10">
        <f>MAX(0,(T305-C321-D321))/(1-'P-Parametri'!$B$31*MAX(0,IF(U320&lt;=0,0,(U320-V320)/U320)))</f>
        <v>38650.114270554172</v>
      </c>
      <c r="U321" s="10">
        <f>((U320-T321+MAX(0,-(T305-C321-D321)))*(1+B321))*(1-'P-Parametri'!$B$32)</f>
        <v>514267.55612545554</v>
      </c>
      <c r="V321" s="10">
        <f>IF(U320&lt;=0,V320,V320*(1-T321/U320))+MAX(0,-(T305-C321-D321))</f>
        <v>269602.81746898574</v>
      </c>
    </row>
    <row r="322" spans="1:22">
      <c r="A322" s="9">
        <f t="shared" si="6"/>
        <v>15</v>
      </c>
      <c r="B322" s="12">
        <f>IF($A322='P-Parametri'!$B$47,'P-Parametri'!$B$34,IF($A322='P-Parametri'!$B$48,'P-Parametri'!$C$34,'P-Parametri'!$B$52))</f>
        <v>0.03</v>
      </c>
      <c r="C322" s="10">
        <f>IF($A322&lt;='1-Input'!$B$26,0,IF($A322='1-Input'!$B$26+1,('1-Input'!$B$23+0)*'1-Input'!$B$27,'1-Input'!$B$23+0))</f>
        <v>0</v>
      </c>
      <c r="D322" s="10">
        <f>IF(AND($A322&gt;=1,$A322&lt;1+'1-Input'!$B$12),'7-Rientro'!$C$8,0)</f>
        <v>0</v>
      </c>
      <c r="E322" s="10">
        <f>MAX(0,(E305-C322-D322))/(1-'P-Parametri'!$B$31*MAX(0,IF(F321&lt;=0,0,(F321-G321)/F321)))</f>
        <v>29784.183983495368</v>
      </c>
      <c r="F322" s="10">
        <f>((F321-E322+MAX(0,-(E305-C322-D322)))*(1+B322))*(1-'P-Parametri'!$B$32)</f>
        <v>652853.22690301598</v>
      </c>
      <c r="G322" s="10">
        <f>IF(F321&lt;=0,G321,G321*(1-E322/F321))+MAX(0,-(E305-C322-D322))</f>
        <v>332953.12002670515</v>
      </c>
      <c r="H322" s="10">
        <f>MAX(0,(H305-C322-D322))/(1-'P-Parametri'!$B$31*MAX(0,IF(I321&lt;=0,0,(I321-J321)/I321)))</f>
        <v>34748.214647411267</v>
      </c>
      <c r="I322" s="10">
        <f>((I321-H322+MAX(0,-(H305-C322-D322)))*(1+B322))*(1-'P-Parametri'!$B$32)</f>
        <v>562671.22307688463</v>
      </c>
      <c r="J322" s="10">
        <f>IF(I321&lt;=0,J321,J321*(1-H322/I321))+MAX(0,-(H305-C322-D322))</f>
        <v>286960.5778949784</v>
      </c>
      <c r="K322" s="10">
        <f>MAX(0,(K305-C322-D322))/(1-'P-Parametri'!$B$31*MAX(0,IF(L321&lt;=0,0,(L321-M321)/L321)))</f>
        <v>38818.084003011158</v>
      </c>
      <c r="L322" s="10">
        <f>((L321-K322+MAX(0,-(K305-C322-D322)))*(1+B322))*(1-'P-Parametri'!$B$32)</f>
        <v>488733.53037354478</v>
      </c>
      <c r="M322" s="10">
        <f>IF(L321&lt;=0,M321,M321*(1-K322/L321))+MAX(0,-(K305-C322-D322))</f>
        <v>249252.58403250843</v>
      </c>
      <c r="N322" s="10">
        <f>MAX(0,(N305-C322-D322))/(1-'P-Parametri'!$B$31*MAX(0,IF(O321&lt;=0,0,(O321-P321)/O321)))</f>
        <v>38818.084003011143</v>
      </c>
      <c r="O322" s="10">
        <f>((O321-N322+MAX(0,-(N305-C322-D322)))*(1+B322))*(1-'P-Parametri'!$B$32)</f>
        <v>488733.53037354554</v>
      </c>
      <c r="P322" s="10">
        <f>IF(O321&lt;=0,P321,P321*(1-N322/O321))+MAX(0,-(N305-C322-D322))</f>
        <v>249252.58403250872</v>
      </c>
      <c r="Q322" s="10">
        <f>MAX(0,(Q305-C322-D322))/(1-'P-Parametri'!$B$31*MAX(0,IF(R321&lt;=0,0,(R321-S321)/R321)))</f>
        <v>38818.08400301115</v>
      </c>
      <c r="R322" s="10">
        <f>((R321-Q322+MAX(0,-(Q305-C322-D322)))*(1+B322))*(1-'P-Parametri'!$B$32)</f>
        <v>488733.53037354548</v>
      </c>
      <c r="S322" s="10">
        <f>IF(R321&lt;=0,S321,S321*(1-Q322/R321))+MAX(0,-(Q305-C322-D322))</f>
        <v>249252.58403250872</v>
      </c>
      <c r="T322" s="10">
        <f>MAX(0,(T305-C322-D322))/(1-'P-Parametri'!$B$31*MAX(0,IF(U321&lt;=0,0,(U321-V321)/U321)))</f>
        <v>38818.08400301115</v>
      </c>
      <c r="U322" s="10">
        <f>((U321-T322+MAX(0,-(T305-C322-D322)))*(1+B322))*(1-'P-Parametri'!$B$32)</f>
        <v>488733.53037354548</v>
      </c>
      <c r="V322" s="10">
        <f>IF(U321&lt;=0,V321,V321*(1-T322/U321))+MAX(0,-(T305-C322-D322))</f>
        <v>249252.58403250872</v>
      </c>
    </row>
    <row r="323" spans="1:22">
      <c r="A323" s="9">
        <f t="shared" si="6"/>
        <v>16</v>
      </c>
      <c r="B323" s="12">
        <f>IF($A323='P-Parametri'!$B$47,'P-Parametri'!$B$34,IF($A323='P-Parametri'!$B$48,'P-Parametri'!$C$34,'P-Parametri'!$B$52))</f>
        <v>0.03</v>
      </c>
      <c r="C323" s="10">
        <f>IF($A323&lt;='1-Input'!$B$26,0,IF($A323='1-Input'!$B$26+1,('1-Input'!$B$23+0)*'1-Input'!$B$27,'1-Input'!$B$23+0))</f>
        <v>0</v>
      </c>
      <c r="D323" s="10">
        <f>IF(AND($A323&gt;=1,$A323&lt;1+'1-Input'!$B$12),'7-Rientro'!$C$8,0)</f>
        <v>0</v>
      </c>
      <c r="E323" s="10">
        <f>MAX(0,(E305-C323-D323))/(1-'P-Parametri'!$B$31*MAX(0,IF(F322&lt;=0,0,(F322-G322)/F322)))</f>
        <v>29910.639617234392</v>
      </c>
      <c r="F323" s="10">
        <f>((F322-E323+MAX(0,-(E305-C323-D323)))*(1+B323))*(1-'P-Parametri'!$B$32)</f>
        <v>640347.60317454638</v>
      </c>
      <c r="G323" s="10">
        <f>IF(F322&lt;=0,G322,G322*(1-E323/F322))+MAX(0,-(E305-C323-D323))</f>
        <v>317698.78662960301</v>
      </c>
      <c r="H323" s="10">
        <f>MAX(0,(H305-C323-D323))/(1-'P-Parametri'!$B$31*MAX(0,IF(I322&lt;=0,0,(I322-J322)/I322)))</f>
        <v>34895.74622010679</v>
      </c>
      <c r="I323" s="10">
        <f>((I322-H323+MAX(0,-(H305-C323-D323)))*(1+B323))*(1-'P-Parametri'!$B$32)</f>
        <v>542521.52368015621</v>
      </c>
      <c r="J323" s="10">
        <f>IF(I322&lt;=0,J322,J322*(1-H323/I322))+MAX(0,-(H305-C323-D323))</f>
        <v>269163.85559835925</v>
      </c>
      <c r="K323" s="10">
        <f>MAX(0,(K305-C323-D323))/(1-'P-Parametri'!$B$31*MAX(0,IF(L322&lt;=0,0,(L322-M322)/L322)))</f>
        <v>38982.895146262745</v>
      </c>
      <c r="L323" s="10">
        <f>((L322-K323+MAX(0,-(K305-C323-D323)))*(1+B323))*(1-'P-Parametri'!$B$32)</f>
        <v>462316.6679755323</v>
      </c>
      <c r="M323" s="10">
        <f>IF(L322&lt;=0,M322,M322*(1-K323/L322))+MAX(0,-(K305-C323-D323))</f>
        <v>229371.42846528589</v>
      </c>
      <c r="N323" s="10">
        <f>MAX(0,(N305-C323-D323))/(1-'P-Parametri'!$B$31*MAX(0,IF(O322&lt;=0,0,(O322-P322)/O322)))</f>
        <v>38982.895146262723</v>
      </c>
      <c r="O323" s="10">
        <f>((O322-N323+MAX(0,-(N305-C323-D323)))*(1+B323))*(1-'P-Parametri'!$B$32)</f>
        <v>462316.66797553311</v>
      </c>
      <c r="P323" s="10">
        <f>IF(O322&lt;=0,P322,P322*(1-N323/O322))+MAX(0,-(N305-C323-D323))</f>
        <v>229371.42846528621</v>
      </c>
      <c r="Q323" s="10">
        <f>MAX(0,(Q305-C323-D323))/(1-'P-Parametri'!$B$31*MAX(0,IF(R322&lt;=0,0,(R322-S322)/R322)))</f>
        <v>38982.89514626273</v>
      </c>
      <c r="R323" s="10">
        <f>((R322-Q323+MAX(0,-(Q305-C323-D323)))*(1+B323))*(1-'P-Parametri'!$B$32)</f>
        <v>462316.66797553306</v>
      </c>
      <c r="S323" s="10">
        <f>IF(R322&lt;=0,S322,S322*(1-Q323/R322))+MAX(0,-(Q305-C323-D323))</f>
        <v>229371.42846528621</v>
      </c>
      <c r="T323" s="10">
        <f>MAX(0,(T305-C323-D323))/(1-'P-Parametri'!$B$31*MAX(0,IF(U322&lt;=0,0,(U322-V322)/U322)))</f>
        <v>38982.89514626273</v>
      </c>
      <c r="U323" s="10">
        <f>((U322-T323+MAX(0,-(T305-C323-D323)))*(1+B323))*(1-'P-Parametri'!$B$32)</f>
        <v>462316.66797553306</v>
      </c>
      <c r="V323" s="10">
        <f>IF(U322&lt;=0,V322,V322*(1-T323/U322))+MAX(0,-(T305-C323-D323))</f>
        <v>229371.42846528621</v>
      </c>
    </row>
    <row r="324" spans="1:22">
      <c r="A324" s="9">
        <f t="shared" si="6"/>
        <v>17</v>
      </c>
      <c r="B324" s="12">
        <f>IF($A324='P-Parametri'!$B$47,'P-Parametri'!$B$34,IF($A324='P-Parametri'!$B$48,'P-Parametri'!$C$34,'P-Parametri'!$B$52))</f>
        <v>0.03</v>
      </c>
      <c r="C324" s="10">
        <f>IF($A324&lt;='1-Input'!$B$26,0,IF($A324='1-Input'!$B$26+1,('1-Input'!$B$23+0)*'1-Input'!$B$27,'1-Input'!$B$23+0))</f>
        <v>0</v>
      </c>
      <c r="D324" s="10">
        <f>IF(AND($A324&gt;=1,$A324&lt;1+'1-Input'!$B$12),'7-Rientro'!$C$8,0)</f>
        <v>0</v>
      </c>
      <c r="E324" s="10">
        <f>MAX(0,(E305-C324-D324))/(1-'P-Parametri'!$B$31*MAX(0,IF(F323&lt;=0,0,(F323-G323)/F323)))</f>
        <v>30034.692798143074</v>
      </c>
      <c r="F324" s="10">
        <f>((F323-E324+MAX(0,-(E305-C324-D324)))*(1+B324))*(1-'P-Parametri'!$B$32)</f>
        <v>627365.0530923201</v>
      </c>
      <c r="G324" s="10">
        <f>IF(F323&lt;=0,G323,G323*(1-E324/F323))+MAX(0,-(E305-C324-D324))</f>
        <v>302797.52767047175</v>
      </c>
      <c r="H324" s="10">
        <f>MAX(0,(H305-C324-D324))/(1-'P-Parametri'!$B$31*MAX(0,IF(I323&lt;=0,0,(I323-J323)/I323)))</f>
        <v>35040.474931166922</v>
      </c>
      <c r="I324" s="10">
        <f>((I323-H324+MAX(0,-(H305-C324-D324)))*(1+B324))*(1-'P-Parametri'!$B$32)</f>
        <v>521660.06925103604</v>
      </c>
      <c r="J324" s="10">
        <f>IF(I323&lt;=0,J323,J323*(1-H324/I323))+MAX(0,-(H305-C324-D324))</f>
        <v>251779.05347937279</v>
      </c>
      <c r="K324" s="10">
        <f>MAX(0,(K305-C324-D324))/(1-'P-Parametri'!$B$31*MAX(0,IF(L323&lt;=0,0,(L323-M323)/L323)))</f>
        <v>39144.575143942806</v>
      </c>
      <c r="L324" s="10">
        <f>((L323-K324+MAX(0,-(K305-C324-D324)))*(1+B324))*(1-'P-Parametri'!$B$32)</f>
        <v>434995.52110530419</v>
      </c>
      <c r="M324" s="10">
        <f>IF(L323&lt;=0,M323,M323*(1-K324/L323))+MAX(0,-(K305-C324-D324))</f>
        <v>209950.43904530662</v>
      </c>
      <c r="N324" s="10">
        <f>MAX(0,(N305-C324-D324))/(1-'P-Parametri'!$B$31*MAX(0,IF(O323&lt;=0,0,(O323-P323)/O323)))</f>
        <v>39144.575143942784</v>
      </c>
      <c r="O324" s="10">
        <f>((O323-N324+MAX(0,-(N305-C324-D324)))*(1+B324))*(1-'P-Parametri'!$B$32)</f>
        <v>434995.521105305</v>
      </c>
      <c r="P324" s="10">
        <f>IF(O323&lt;=0,P323,P323*(1-N324/O323))+MAX(0,-(N305-C324-D324))</f>
        <v>209950.43904530696</v>
      </c>
      <c r="Q324" s="10">
        <f>MAX(0,(Q305-C324-D324))/(1-'P-Parametri'!$B$31*MAX(0,IF(R323&lt;=0,0,(R323-S323)/R323)))</f>
        <v>39144.575143942791</v>
      </c>
      <c r="R324" s="10">
        <f>((R323-Q324+MAX(0,-(Q305-C324-D324)))*(1+B324))*(1-'P-Parametri'!$B$32)</f>
        <v>434995.52110530494</v>
      </c>
      <c r="S324" s="10">
        <f>IF(R323&lt;=0,S323,S323*(1-Q324/R323))+MAX(0,-(Q305-C324-D324))</f>
        <v>209950.43904530694</v>
      </c>
      <c r="T324" s="10">
        <f>MAX(0,(T305-C324-D324))/(1-'P-Parametri'!$B$31*MAX(0,IF(U323&lt;=0,0,(U323-V323)/U323)))</f>
        <v>39144.575143942791</v>
      </c>
      <c r="U324" s="10">
        <f>((U323-T324+MAX(0,-(T305-C324-D324)))*(1+B324))*(1-'P-Parametri'!$B$32)</f>
        <v>434995.52110530494</v>
      </c>
      <c r="V324" s="10">
        <f>IF(U323&lt;=0,V323,V323*(1-T324/U323))+MAX(0,-(T305-C324-D324))</f>
        <v>209950.43904530694</v>
      </c>
    </row>
    <row r="325" spans="1:22">
      <c r="A325" s="9">
        <f t="shared" si="6"/>
        <v>18</v>
      </c>
      <c r="B325" s="12">
        <f>IF($A325='P-Parametri'!$B$47,'P-Parametri'!$B$34,IF($A325='P-Parametri'!$B$48,'P-Parametri'!$C$34,'P-Parametri'!$B$52))</f>
        <v>0.03</v>
      </c>
      <c r="C325" s="10">
        <f>IF($A325&lt;='1-Input'!$B$26,0,IF($A325='1-Input'!$B$26+1,('1-Input'!$B$23+0)*'1-Input'!$B$27,'1-Input'!$B$23+0))</f>
        <v>0</v>
      </c>
      <c r="D325" s="10">
        <f>IF(AND($A325&gt;=1,$A325&lt;1+'1-Input'!$B$12),'7-Rientro'!$C$8,0)</f>
        <v>0</v>
      </c>
      <c r="E325" s="10">
        <f>MAX(0,(E305-C325-D325))/(1-'P-Parametri'!$B$31*MAX(0,IF(F324&lt;=0,0,(F324-G324)/F324)))</f>
        <v>30156.365580121394</v>
      </c>
      <c r="F325" s="10">
        <f>((F324-E325+MAX(0,-(E305-C325-D325)))*(1+B325))*(1-'P-Parametri'!$B$32)</f>
        <v>613894.69824128959</v>
      </c>
      <c r="G325" s="10">
        <f>IF(F324&lt;=0,G324,G324*(1-E325/F324))+MAX(0,-(E305-C325-D325))</f>
        <v>288242.5681677403</v>
      </c>
      <c r="H325" s="10">
        <f>MAX(0,(H305-C325-D325))/(1-'P-Parametri'!$B$31*MAX(0,IF(I324&lt;=0,0,(I324-J324)/I324)))</f>
        <v>35182.426510141624</v>
      </c>
      <c r="I325" s="10">
        <f>((I324-H325+MAX(0,-(H305-C325-D325)))*(1+B325))*(1-'P-Parametri'!$B$32)</f>
        <v>500069.82807907503</v>
      </c>
      <c r="J325" s="10">
        <f>IF(I324&lt;=0,J324,J324*(1-H325/I324))+MAX(0,-(H305-C325-D325))</f>
        <v>234798.26739285278</v>
      </c>
      <c r="K325" s="10">
        <f>MAX(0,(K305-C325-D325))/(1-'P-Parametri'!$B$31*MAX(0,IF(L324&lt;=0,0,(L324-M324)/L324)))</f>
        <v>39303.152739163532</v>
      </c>
      <c r="L325" s="10">
        <f>((L324-K325+MAX(0,-(K305-C325-D325)))*(1+B325))*(1-'P-Parametri'!$B$32)</f>
        <v>406748.01313829061</v>
      </c>
      <c r="M325" s="10">
        <f>IF(L324&lt;=0,M324,M324*(1-K325/L324))+MAX(0,-(K305-C325-D325))</f>
        <v>190980.78585787863</v>
      </c>
      <c r="N325" s="10">
        <f>MAX(0,(N305-C325-D325))/(1-'P-Parametri'!$B$31*MAX(0,IF(O324&lt;=0,0,(O324-P324)/O324)))</f>
        <v>39303.15273916351</v>
      </c>
      <c r="O325" s="10">
        <f>((O324-N325+MAX(0,-(N305-C325-D325)))*(1+B325))*(1-'P-Parametri'!$B$32)</f>
        <v>406748.01313829154</v>
      </c>
      <c r="P325" s="10">
        <f>IF(O324&lt;=0,P324,P324*(1-N325/O324))+MAX(0,-(N305-C325-D325))</f>
        <v>190980.785857879</v>
      </c>
      <c r="Q325" s="10">
        <f>MAX(0,(Q305-C325-D325))/(1-'P-Parametri'!$B$31*MAX(0,IF(R324&lt;=0,0,(R324-S324)/R324)))</f>
        <v>39303.152739163517</v>
      </c>
      <c r="R325" s="10">
        <f>((R324-Q325+MAX(0,-(Q305-C325-D325)))*(1+B325))*(1-'P-Parametri'!$B$32)</f>
        <v>406748.01313829148</v>
      </c>
      <c r="S325" s="10">
        <f>IF(R324&lt;=0,S324,S324*(1-Q325/R324))+MAX(0,-(Q305-C325-D325))</f>
        <v>190980.78585787897</v>
      </c>
      <c r="T325" s="10">
        <f>MAX(0,(T305-C325-D325))/(1-'P-Parametri'!$B$31*MAX(0,IF(U324&lt;=0,0,(U324-V324)/U324)))</f>
        <v>39303.152739163517</v>
      </c>
      <c r="U325" s="10">
        <f>((U324-T325+MAX(0,-(T305-C325-D325)))*(1+B325))*(1-'P-Parametri'!$B$32)</f>
        <v>406748.01313829148</v>
      </c>
      <c r="V325" s="10">
        <f>IF(U324&lt;=0,V324,V324*(1-T325/U324))+MAX(0,-(T305-C325-D325))</f>
        <v>190980.78585787897</v>
      </c>
    </row>
    <row r="326" spans="1:22">
      <c r="A326" s="9">
        <f t="shared" si="6"/>
        <v>19</v>
      </c>
      <c r="B326" s="12">
        <f>IF($A326='P-Parametri'!$B$47,'P-Parametri'!$B$34,IF($A326='P-Parametri'!$B$48,'P-Parametri'!$C$34,'P-Parametri'!$B$52))</f>
        <v>0.03</v>
      </c>
      <c r="C326" s="10">
        <f>IF($A326&lt;='1-Input'!$B$26,0,IF($A326='1-Input'!$B$26+1,('1-Input'!$B$23+0)*'1-Input'!$B$27,'1-Input'!$B$23+0))</f>
        <v>5178.3333333332594</v>
      </c>
      <c r="D326" s="10">
        <f>IF(AND($A326&gt;=1,$A326&lt;1+'1-Input'!$B$12),'7-Rientro'!$C$8,0)</f>
        <v>0</v>
      </c>
      <c r="E326" s="10">
        <f>MAX(0,(E305-C326-D326))/(1-'P-Parametri'!$B$31*MAX(0,IF(F325&lt;=0,0,(F325-G325)/F325)))</f>
        <v>24268.877585288563</v>
      </c>
      <c r="F326" s="10">
        <f>((F325-E326+MAX(0,-(E305-C326-D326)))*(1+B326))*(1-'P-Parametri'!$B$32)</f>
        <v>606099.96608512965</v>
      </c>
      <c r="G326" s="10">
        <f>IF(F325&lt;=0,G325,G325*(1-E326/F325))+MAX(0,-(E305-C326-D326))</f>
        <v>276847.57873099722</v>
      </c>
      <c r="H326" s="10">
        <f>MAX(0,(H305-C326-D326))/(1-'P-Parametri'!$B$31*MAX(0,IF(I325&lt;=0,0,(I325-J325)/I325)))</f>
        <v>29314.824410557656</v>
      </c>
      <c r="I326" s="10">
        <f>((I325-H326+MAX(0,-(H305-C326-D326)))*(1+B326))*(1-'P-Parametri'!$B$32)</f>
        <v>483907.8984710158</v>
      </c>
      <c r="J326" s="10">
        <f>IF(I325&lt;=0,J325,J325*(1-H326/I325))+MAX(0,-(H305-C326-D326))</f>
        <v>221034.04968956788</v>
      </c>
      <c r="K326" s="10">
        <f>MAX(0,(K305-C326-D326))/(1-'P-Parametri'!$B$31*MAX(0,IF(L325&lt;=0,0,(L325-M325)/L325)))</f>
        <v>33451.854526715135</v>
      </c>
      <c r="L326" s="10">
        <f>((L325-K326+MAX(0,-(K305-C326-D326)))*(1+B326))*(1-'P-Parametri'!$B$32)</f>
        <v>383726.05328318296</v>
      </c>
      <c r="M326" s="10">
        <f>IF(L325&lt;=0,M325,M325*(1-K326/L325))+MAX(0,-(K305-C326-D326))</f>
        <v>175274.10442476391</v>
      </c>
      <c r="N326" s="10">
        <f>MAX(0,(N305-C326-D326))/(1-'P-Parametri'!$B$31*MAX(0,IF(O325&lt;=0,0,(O325-P325)/O325)))</f>
        <v>33451.854526715113</v>
      </c>
      <c r="O326" s="10">
        <f>((O325-N326+MAX(0,-(N305-C326-D326)))*(1+B326))*(1-'P-Parametri'!$B$32)</f>
        <v>383726.05328318389</v>
      </c>
      <c r="P326" s="10">
        <f>IF(O325&lt;=0,P325,P325*(1-N326/O325))+MAX(0,-(N305-C326-D326))</f>
        <v>175274.10442476431</v>
      </c>
      <c r="Q326" s="10">
        <f>MAX(0,(Q305-C326-D326))/(1-'P-Parametri'!$B$31*MAX(0,IF(R325&lt;=0,0,(R325-S325)/R325)))</f>
        <v>33451.85452671512</v>
      </c>
      <c r="R326" s="10">
        <f>((R325-Q326+MAX(0,-(Q305-C326-D326)))*(1+B326))*(1-'P-Parametri'!$B$32)</f>
        <v>383726.05328318384</v>
      </c>
      <c r="S326" s="10">
        <f>IF(R325&lt;=0,S325,S325*(1-Q326/R325))+MAX(0,-(Q305-C326-D326))</f>
        <v>175274.10442476426</v>
      </c>
      <c r="T326" s="10">
        <f>MAX(0,(T305-C326-D326))/(1-'P-Parametri'!$B$31*MAX(0,IF(U325&lt;=0,0,(U325-V325)/U325)))</f>
        <v>33451.85452671512</v>
      </c>
      <c r="U326" s="10">
        <f>((U325-T326+MAX(0,-(T305-C326-D326)))*(1+B326))*(1-'P-Parametri'!$B$32)</f>
        <v>383726.05328318384</v>
      </c>
      <c r="V326" s="10">
        <f>IF(U325&lt;=0,V325,V325*(1-T326/U325))+MAX(0,-(T305-C326-D326))</f>
        <v>175274.10442476426</v>
      </c>
    </row>
    <row r="327" spans="1:22">
      <c r="A327" s="9">
        <f t="shared" si="6"/>
        <v>20</v>
      </c>
      <c r="B327" s="12">
        <f>IF($A327='P-Parametri'!$B$47,'P-Parametri'!$B$34,IF($A327='P-Parametri'!$B$48,'P-Parametri'!$C$34,'P-Parametri'!$B$52))</f>
        <v>0.03</v>
      </c>
      <c r="C327" s="10">
        <f>IF($A327&lt;='1-Input'!$B$26,0,IF($A327='1-Input'!$B$26+1,('1-Input'!$B$23+0)*'1-Input'!$B$27,'1-Input'!$B$23+0))</f>
        <v>15535</v>
      </c>
      <c r="D327" s="10">
        <f>IF(AND($A327&gt;=1,$A327&lt;1+'1-Input'!$B$12),'7-Rientro'!$C$8,0)</f>
        <v>0</v>
      </c>
      <c r="E327" s="10">
        <f>MAX(0,(E305-C327-D327))/(1-'P-Parametri'!$B$31*MAX(0,IF(F326&lt;=0,0,(F326-G326)/F326)))</f>
        <v>12302.623839457539</v>
      </c>
      <c r="F327" s="10">
        <f>((F326-E327+MAX(0,-(E305-C327-D327)))*(1+B327))*(1-'P-Parametri'!$B$32)</f>
        <v>610388.03998801624</v>
      </c>
      <c r="G327" s="10">
        <f>IF(F326&lt;=0,G326,G326*(1-E327/F326))+MAX(0,-(E305-C327-D327))</f>
        <v>271228.12350483792</v>
      </c>
      <c r="H327" s="10">
        <f>MAX(0,(H305-C327-D327))/(1-'P-Parametri'!$B$31*MAX(0,IF(I326&lt;=0,0,(I326-J326)/I326)))</f>
        <v>17368.067635164145</v>
      </c>
      <c r="I327" s="10">
        <f>((I326-H327+MAX(0,-(H305-C327-D327)))*(1+B327))*(1-'P-Parametri'!$B$32)</f>
        <v>479574.95370940538</v>
      </c>
      <c r="J327" s="10">
        <f>IF(I326&lt;=0,J326,J326*(1-H327/I326))+MAX(0,-(H305-C327-D327))</f>
        <v>213100.85757426583</v>
      </c>
      <c r="K327" s="10">
        <f>MAX(0,(K305-C327-D327))/(1-'P-Parametri'!$B$31*MAX(0,IF(L326&lt;=0,0,(L326-M326)/L326)))</f>
        <v>21521.082769925055</v>
      </c>
      <c r="L327" s="10">
        <f>((L326-K327+MAX(0,-(K305-C327-D327)))*(1+B327))*(1-'P-Parametri'!$B$32)</f>
        <v>372324.97738939838</v>
      </c>
      <c r="M327" s="10">
        <f>IF(L326&lt;=0,M326,M326*(1-K327/L326))+MAX(0,-(K305-C327-D327))</f>
        <v>165443.94440181102</v>
      </c>
      <c r="N327" s="10">
        <f>MAX(0,(N305-C327-D327))/(1-'P-Parametri'!$B$31*MAX(0,IF(O326&lt;=0,0,(O326-P326)/O326)))</f>
        <v>21521.082769925029</v>
      </c>
      <c r="O327" s="10">
        <f>((O326-N327+MAX(0,-(N305-C327-D327)))*(1+B327))*(1-'P-Parametri'!$B$32)</f>
        <v>372324.97738939937</v>
      </c>
      <c r="P327" s="10">
        <f>IF(O326&lt;=0,P326,P326*(1-N327/O326))+MAX(0,-(N305-C327-D327))</f>
        <v>165443.94440181143</v>
      </c>
      <c r="Q327" s="10">
        <f>MAX(0,(Q305-C327-D327))/(1-'P-Parametri'!$B$31*MAX(0,IF(R326&lt;=0,0,(R326-S326)/R326)))</f>
        <v>21521.082769925037</v>
      </c>
      <c r="R327" s="10">
        <f>((R326-Q327+MAX(0,-(Q305-C327-D327)))*(1+B327))*(1-'P-Parametri'!$B$32)</f>
        <v>372324.97738939931</v>
      </c>
      <c r="S327" s="10">
        <f>IF(R326&lt;=0,S326,S326*(1-Q327/R326))+MAX(0,-(Q305-C327-D327))</f>
        <v>165443.9444018114</v>
      </c>
      <c r="T327" s="10">
        <f>MAX(0,(T305-C327-D327))/(1-'P-Parametri'!$B$31*MAX(0,IF(U326&lt;=0,0,(U326-V326)/U326)))</f>
        <v>21521.082769925037</v>
      </c>
      <c r="U327" s="10">
        <f>((U326-T327+MAX(0,-(T305-C327-D327)))*(1+B327))*(1-'P-Parametri'!$B$32)</f>
        <v>372324.97738939931</v>
      </c>
      <c r="V327" s="10">
        <f>IF(U326&lt;=0,V326,V326*(1-T327/U326))+MAX(0,-(T305-C327-D327))</f>
        <v>165443.9444018114</v>
      </c>
    </row>
    <row r="328" spans="1:22">
      <c r="A328" s="9">
        <f t="shared" si="6"/>
        <v>21</v>
      </c>
      <c r="B328" s="12">
        <f>IF($A328='P-Parametri'!$B$47,'P-Parametri'!$B$34,IF($A328='P-Parametri'!$B$48,'P-Parametri'!$C$34,'P-Parametri'!$B$52))</f>
        <v>0.03</v>
      </c>
      <c r="C328" s="10">
        <f>IF($A328&lt;='1-Input'!$B$26,0,IF($A328='1-Input'!$B$26+1,('1-Input'!$B$23+0)*'1-Input'!$B$27,'1-Input'!$B$23+0))</f>
        <v>15535</v>
      </c>
      <c r="D328" s="10">
        <f>IF(AND($A328&gt;=1,$A328&lt;1+'1-Input'!$B$12),'7-Rientro'!$C$8,0)</f>
        <v>0</v>
      </c>
      <c r="E328" s="10">
        <f>MAX(0,(E305-C328-D328))/(1-'P-Parametri'!$B$31*MAX(0,IF(F327&lt;=0,0,(F327-G327)/F327)))</f>
        <v>12349.042218762494</v>
      </c>
      <c r="F328" s="10">
        <f>((F327-E328+MAX(0,-(E305-C328-D328)))*(1+B328))*(1-'P-Parametri'!$B$32)</f>
        <v>614748.20736692683</v>
      </c>
      <c r="G328" s="10">
        <f>IF(F327&lt;=0,G327,G327*(1-E328/F327))+MAX(0,-(E305-C328-D328))</f>
        <v>265740.78212746966</v>
      </c>
      <c r="H328" s="10">
        <f>MAX(0,(H305-C328-D328))/(1-'P-Parametri'!$B$31*MAX(0,IF(I327&lt;=0,0,(I327-J327)/I327)))</f>
        <v>17433.598172535974</v>
      </c>
      <c r="I328" s="10">
        <f>((I327-H328+MAX(0,-(H305-C328-D328)))*(1+B328))*(1-'P-Parametri'!$B$32)</f>
        <v>475053.58501056954</v>
      </c>
      <c r="J328" s="10">
        <f>IF(I327&lt;=0,J327,J327*(1-H328/I327))+MAX(0,-(H305-C328-D328))</f>
        <v>205354.17544994515</v>
      </c>
      <c r="K328" s="10">
        <f>MAX(0,(K305-C328-D328))/(1-'P-Parametri'!$B$31*MAX(0,IF(L327&lt;=0,0,(L327-M327)/L327)))</f>
        <v>21602.28282904283</v>
      </c>
      <c r="L328" s="10">
        <f>((L327-K328+MAX(0,-(K305-C328-D328)))*(1+B328))*(1-'P-Parametri'!$B$32)</f>
        <v>360521.88664637192</v>
      </c>
      <c r="M328" s="10">
        <f>IF(L327&lt;=0,M327,M327*(1-K328/L327))+MAX(0,-(K305-C328-D328))</f>
        <v>155844.89223942411</v>
      </c>
      <c r="N328" s="10">
        <f>MAX(0,(N305-C328-D328))/(1-'P-Parametri'!$B$31*MAX(0,IF(O327&lt;=0,0,(O327-P327)/O327)))</f>
        <v>21602.282829042804</v>
      </c>
      <c r="O328" s="10">
        <f>((O327-N328+MAX(0,-(N305-C328-D328)))*(1+B328))*(1-'P-Parametri'!$B$32)</f>
        <v>360521.88664637296</v>
      </c>
      <c r="P328" s="10">
        <f>IF(O327&lt;=0,P327,P327*(1-N328/O327))+MAX(0,-(N305-C328-D328))</f>
        <v>155844.89223942455</v>
      </c>
      <c r="Q328" s="10">
        <f>MAX(0,(Q305-C328-D328))/(1-'P-Parametri'!$B$31*MAX(0,IF(R327&lt;=0,0,(R327-S327)/R327)))</f>
        <v>21602.282829042811</v>
      </c>
      <c r="R328" s="10">
        <f>((R327-Q328+MAX(0,-(Q305-C328-D328)))*(1+B328))*(1-'P-Parametri'!$B$32)</f>
        <v>360521.88664637291</v>
      </c>
      <c r="S328" s="10">
        <f>IF(R327&lt;=0,S327,S327*(1-Q328/R327))+MAX(0,-(Q305-C328-D328))</f>
        <v>155844.89223942452</v>
      </c>
      <c r="T328" s="10">
        <f>MAX(0,(T305-C328-D328))/(1-'P-Parametri'!$B$31*MAX(0,IF(U327&lt;=0,0,(U327-V327)/U327)))</f>
        <v>21602.282829042811</v>
      </c>
      <c r="U328" s="10">
        <f>((U327-T328+MAX(0,-(T305-C328-D328)))*(1+B328))*(1-'P-Parametri'!$B$32)</f>
        <v>360521.88664637291</v>
      </c>
      <c r="V328" s="10">
        <f>IF(U327&lt;=0,V327,V327*(1-T328/U327))+MAX(0,-(T305-C328-D328))</f>
        <v>155844.89223942452</v>
      </c>
    </row>
    <row r="329" spans="1:22">
      <c r="A329" s="9">
        <f t="shared" si="6"/>
        <v>22</v>
      </c>
      <c r="B329" s="12">
        <f>IF($A329='P-Parametri'!$B$47,'P-Parametri'!$B$34,IF($A329='P-Parametri'!$B$48,'P-Parametri'!$C$34,'P-Parametri'!$B$52))</f>
        <v>0.03</v>
      </c>
      <c r="C329" s="10">
        <f>IF($A329&lt;='1-Input'!$B$26,0,IF($A329='1-Input'!$B$26+1,('1-Input'!$B$23+0)*'1-Input'!$B$27,'1-Input'!$B$23+0))</f>
        <v>15535</v>
      </c>
      <c r="D329" s="10">
        <f>IF(AND($A329&gt;=1,$A329&lt;1+'1-Input'!$B$12),'7-Rientro'!$C$8,0)</f>
        <v>0</v>
      </c>
      <c r="E329" s="10">
        <f>MAX(0,(E305-C329-D329))/(1-'P-Parametri'!$B$31*MAX(0,IF(F328&lt;=0,0,(F328-G328)/F328)))</f>
        <v>12394.53628387095</v>
      </c>
      <c r="F329" s="10">
        <f>((F328-E329+MAX(0,-(E305-C329-D329)))*(1+B329))*(1-'P-Parametri'!$B$32)</f>
        <v>619183.43265311653</v>
      </c>
      <c r="G329" s="10">
        <f>IF(F328&lt;=0,G328,G328*(1-E329/F328))+MAX(0,-(E305-C329-D329))</f>
        <v>260382.92385848699</v>
      </c>
      <c r="H329" s="10">
        <f>MAX(0,(H305-C329-D329))/(1-'P-Parametri'!$B$31*MAX(0,IF(I328&lt;=0,0,(I328-J328)/I328)))</f>
        <v>17497.823821479909</v>
      </c>
      <c r="I329" s="10">
        <f>((I328-H329+MAX(0,-(H305-C329-D329)))*(1+B329))*(1-'P-Parametri'!$B$32)</f>
        <v>470339.86915671278</v>
      </c>
      <c r="J329" s="10">
        <f>IF(I328&lt;=0,J328,J328*(1-H329/I328))+MAX(0,-(H305-C329-D329))</f>
        <v>197790.28940338796</v>
      </c>
      <c r="K329" s="10">
        <f>MAX(0,(K305-C329-D329))/(1-'P-Parametri'!$B$31*MAX(0,IF(L328&lt;=0,0,(L328-M328)/L328)))</f>
        <v>21681.86597760658</v>
      </c>
      <c r="L329" s="10">
        <f>((L328-K329+MAX(0,-(K305-C329-D329)))*(1+B329))*(1-'P-Parametri'!$B$32)</f>
        <v>348307.2108462507</v>
      </c>
      <c r="M329" s="10">
        <f>IF(L328&lt;=0,M328,M328*(1-K329/L328))+MAX(0,-(K305-C329-D329))</f>
        <v>146472.34596141096</v>
      </c>
      <c r="N329" s="10">
        <f>MAX(0,(N305-C329-D329))/(1-'P-Parametri'!$B$31*MAX(0,IF(O328&lt;=0,0,(O328-P328)/O328)))</f>
        <v>21681.865977606554</v>
      </c>
      <c r="O329" s="10">
        <f>((O328-N329+MAX(0,-(N305-C329-D329)))*(1+B329))*(1-'P-Parametri'!$B$32)</f>
        <v>348307.21084625175</v>
      </c>
      <c r="P329" s="10">
        <f>IF(O328&lt;=0,P328,P328*(1-N329/O328))+MAX(0,-(N305-C329-D329))</f>
        <v>146472.3459614114</v>
      </c>
      <c r="Q329" s="10">
        <f>MAX(0,(Q305-C329-D329))/(1-'P-Parametri'!$B$31*MAX(0,IF(R328&lt;=0,0,(R328-S328)/R328)))</f>
        <v>21681.865977606562</v>
      </c>
      <c r="R329" s="10">
        <f>((R328-Q329+MAX(0,-(Q305-C329-D329)))*(1+B329))*(1-'P-Parametri'!$B$32)</f>
        <v>348307.21084625169</v>
      </c>
      <c r="S329" s="10">
        <f>IF(R328&lt;=0,S328,S328*(1-Q329/R328))+MAX(0,-(Q305-C329-D329))</f>
        <v>146472.34596141137</v>
      </c>
      <c r="T329" s="10">
        <f>MAX(0,(T305-C329-D329))/(1-'P-Parametri'!$B$31*MAX(0,IF(U328&lt;=0,0,(U328-V328)/U328)))</f>
        <v>21681.865977606562</v>
      </c>
      <c r="U329" s="10">
        <f>((U328-T329+MAX(0,-(T305-C329-D329)))*(1+B329))*(1-'P-Parametri'!$B$32)</f>
        <v>348307.21084625169</v>
      </c>
      <c r="V329" s="10">
        <f>IF(U328&lt;=0,V328,V328*(1-T329/U328))+MAX(0,-(T305-C329-D329))</f>
        <v>146472.34596141137</v>
      </c>
    </row>
    <row r="330" spans="1:22">
      <c r="A330" s="9">
        <f t="shared" si="6"/>
        <v>23</v>
      </c>
      <c r="B330" s="12">
        <f>IF($A330='P-Parametri'!$B$47,'P-Parametri'!$B$34,IF($A330='P-Parametri'!$B$48,'P-Parametri'!$C$34,'P-Parametri'!$B$52))</f>
        <v>0.03</v>
      </c>
      <c r="C330" s="10">
        <f>IF($A330&lt;='1-Input'!$B$26,0,IF($A330='1-Input'!$B$26+1,('1-Input'!$B$23+0)*'1-Input'!$B$27,'1-Input'!$B$23+0))</f>
        <v>15535</v>
      </c>
      <c r="D330" s="10">
        <f>IF(AND($A330&gt;=1,$A330&lt;1+'1-Input'!$B$12),'7-Rientro'!$C$8,0)</f>
        <v>0</v>
      </c>
      <c r="E330" s="10">
        <f>MAX(0,(E305-C330-D330))/(1-'P-Parametri'!$B$31*MAX(0,IF(F329&lt;=0,0,(F329-G329)/F329)))</f>
        <v>12439.116610133386</v>
      </c>
      <c r="F330" s="10">
        <f>((F329-E330+MAX(0,-(E305-C330-D330)))*(1+B330))*(1-'P-Parametri'!$B$32)</f>
        <v>623696.75223322399</v>
      </c>
      <c r="G330" s="10">
        <f>IF(F329&lt;=0,G329,G329*(1-E330/F329))+MAX(0,-(E305-C330-D330))</f>
        <v>255151.94805655893</v>
      </c>
      <c r="H330" s="10">
        <f>MAX(0,(H305-C330-D330))/(1-'P-Parametri'!$B$31*MAX(0,IF(I329&lt;=0,0,(I329-J329)/I329)))</f>
        <v>17560.759511608088</v>
      </c>
      <c r="I330" s="10">
        <f>((I329-H330+MAX(0,-(H305-C330-D330)))*(1+B330))*(1-'P-Parametri'!$B$32)</f>
        <v>465429.75796858891</v>
      </c>
      <c r="J330" s="10">
        <f>IF(I329&lt;=0,J329,J329*(1-H330/I329))+MAX(0,-(H305-C330-D330))</f>
        <v>190405.52801334945</v>
      </c>
      <c r="K330" s="10">
        <f>MAX(0,(K305-C330-D330))/(1-'P-Parametri'!$B$31*MAX(0,IF(L329&lt;=0,0,(L329-M329)/L329)))</f>
        <v>21759.850715165328</v>
      </c>
      <c r="L330" s="10">
        <f>((L329-K330+MAX(0,-(K305-C330-D330)))*(1+B330))*(1-'P-Parametri'!$B$32)</f>
        <v>335671.09337314795</v>
      </c>
      <c r="M330" s="10">
        <f>IF(L329&lt;=0,M329,M329*(1-K330/L329))+MAX(0,-(K305-C330-D330))</f>
        <v>137321.75624414196</v>
      </c>
      <c r="N330" s="10">
        <f>MAX(0,(N305-C330-D330))/(1-'P-Parametri'!$B$31*MAX(0,IF(O329&lt;=0,0,(O329-P329)/O329)))</f>
        <v>21759.850715165303</v>
      </c>
      <c r="O330" s="10">
        <f>((O329-N330+MAX(0,-(N305-C330-D330)))*(1+B330))*(1-'P-Parametri'!$B$32)</f>
        <v>335671.09337314899</v>
      </c>
      <c r="P330" s="10">
        <f>IF(O329&lt;=0,P329,P329*(1-N330/O329))+MAX(0,-(N305-C330-D330))</f>
        <v>137321.75624414239</v>
      </c>
      <c r="Q330" s="10">
        <f>MAX(0,(Q305-C330-D330))/(1-'P-Parametri'!$B$31*MAX(0,IF(R329&lt;=0,0,(R329-S329)/R329)))</f>
        <v>21759.850715165314</v>
      </c>
      <c r="R330" s="10">
        <f>((R329-Q330+MAX(0,-(Q305-C330-D330)))*(1+B330))*(1-'P-Parametri'!$B$32)</f>
        <v>335671.09337314893</v>
      </c>
      <c r="S330" s="10">
        <f>IF(R329&lt;=0,S329,S329*(1-Q330/R329))+MAX(0,-(Q305-C330-D330))</f>
        <v>137321.75624414237</v>
      </c>
      <c r="T330" s="10">
        <f>MAX(0,(T305-C330-D330))/(1-'P-Parametri'!$B$31*MAX(0,IF(U329&lt;=0,0,(U329-V329)/U329)))</f>
        <v>21759.850715165314</v>
      </c>
      <c r="U330" s="10">
        <f>((U329-T330+MAX(0,-(T305-C330-D330)))*(1+B330))*(1-'P-Parametri'!$B$32)</f>
        <v>335671.09337314893</v>
      </c>
      <c r="V330" s="10">
        <f>IF(U329&lt;=0,V329,V329*(1-T330/U329))+MAX(0,-(T305-C330-D330))</f>
        <v>137321.75624414237</v>
      </c>
    </row>
    <row r="331" spans="1:22">
      <c r="A331" s="9">
        <f t="shared" si="6"/>
        <v>24</v>
      </c>
      <c r="B331" s="12">
        <f>IF($A331='P-Parametri'!$B$47,'P-Parametri'!$B$34,IF($A331='P-Parametri'!$B$48,'P-Parametri'!$C$34,'P-Parametri'!$B$52))</f>
        <v>0.03</v>
      </c>
      <c r="C331" s="10">
        <f>IF($A331&lt;='1-Input'!$B$26,0,IF($A331='1-Input'!$B$26+1,('1-Input'!$B$23+0)*'1-Input'!$B$27,'1-Input'!$B$23+0))</f>
        <v>15535</v>
      </c>
      <c r="D331" s="10">
        <f>IF(AND($A331&gt;=1,$A331&lt;1+'1-Input'!$B$12),'7-Rientro'!$C$8,0)</f>
        <v>0</v>
      </c>
      <c r="E331" s="10">
        <f>MAX(0,(E305-C331-D331))/(1-'P-Parametri'!$B$31*MAX(0,IF(F330&lt;=0,0,(F330-G330)/F330)))</f>
        <v>12482.794032256921</v>
      </c>
      <c r="F331" s="10">
        <f>((F330-E331+MAX(0,-(E305-C331-D331)))*(1+B331))*(1-'P-Parametri'!$B$32)</f>
        <v>628291.27619310212</v>
      </c>
      <c r="G331" s="10">
        <f>IF(F330&lt;=0,G330,G330*(1-E331/F330))+MAX(0,-(E305-C331-D331))</f>
        <v>250045.28491759786</v>
      </c>
      <c r="H331" s="10">
        <f>MAX(0,(H305-C331-D331))/(1-'P-Parametri'!$B$31*MAX(0,IF(I330&lt;=0,0,(I330-J330)/I330)))</f>
        <v>17622.420538676004</v>
      </c>
      <c r="I331" s="10">
        <f>((I330-H331+MAX(0,-(H305-C331-D331)))*(1+B331))*(1-'P-Parametri'!$B$32)</f>
        <v>460319.07443770469</v>
      </c>
      <c r="J331" s="10">
        <f>IF(I330&lt;=0,J330,J330*(1-H331/I330))+MAX(0,-(H305-C331-D331))</f>
        <v>183196.26339265806</v>
      </c>
      <c r="K331" s="10">
        <f>MAX(0,(K305-C331-D331))/(1-'P-Parametri'!$B$31*MAX(0,IF(L330&lt;=0,0,(L330-M330)/L330)))</f>
        <v>21836.255994962863</v>
      </c>
      <c r="L331" s="10">
        <f>((L330-K331+MAX(0,-(K305-C331-D331)))*(1+B331))*(1-'P-Parametri'!$B$32)</f>
        <v>322603.38273453154</v>
      </c>
      <c r="M331" s="10">
        <f>IF(L330&lt;=0,M330,M330*(1-K331/L330))+MAX(0,-(K305-C331-D331))</f>
        <v>128388.62770783516</v>
      </c>
      <c r="N331" s="10">
        <f>MAX(0,(N305-C331-D331))/(1-'P-Parametri'!$B$31*MAX(0,IF(O330&lt;=0,0,(O330-P330)/O330)))</f>
        <v>21836.255994962838</v>
      </c>
      <c r="O331" s="10">
        <f>((O330-N331+MAX(0,-(N305-C331-D331)))*(1+B331))*(1-'P-Parametri'!$B$32)</f>
        <v>322603.3827345327</v>
      </c>
      <c r="P331" s="10">
        <f>IF(O330&lt;=0,P330,P330*(1-N331/O330))+MAX(0,-(N305-C331-D331))</f>
        <v>128388.62770783559</v>
      </c>
      <c r="Q331" s="10">
        <f>MAX(0,(Q305-C331-D331))/(1-'P-Parametri'!$B$31*MAX(0,IF(R330&lt;=0,0,(R330-S330)/R330)))</f>
        <v>21836.255994962848</v>
      </c>
      <c r="R331" s="10">
        <f>((R330-Q331+MAX(0,-(Q305-C331-D331)))*(1+B331))*(1-'P-Parametri'!$B$32)</f>
        <v>322603.38273453258</v>
      </c>
      <c r="S331" s="10">
        <f>IF(R330&lt;=0,S330,S330*(1-Q331/R330))+MAX(0,-(Q305-C331-D331))</f>
        <v>128388.62770783556</v>
      </c>
      <c r="T331" s="10">
        <f>MAX(0,(T305-C331-D331))/(1-'P-Parametri'!$B$31*MAX(0,IF(U330&lt;=0,0,(U330-V330)/U330)))</f>
        <v>21836.255994962848</v>
      </c>
      <c r="U331" s="10">
        <f>((U330-T331+MAX(0,-(T305-C331-D331)))*(1+B331))*(1-'P-Parametri'!$B$32)</f>
        <v>322603.38273453258</v>
      </c>
      <c r="V331" s="10">
        <f>IF(U330&lt;=0,V330,V330*(1-T331/U330))+MAX(0,-(T305-C331-D331))</f>
        <v>128388.62770783556</v>
      </c>
    </row>
    <row r="332" spans="1:22">
      <c r="A332" s="9">
        <f t="shared" si="6"/>
        <v>25</v>
      </c>
      <c r="B332" s="12">
        <f>IF($A332='P-Parametri'!$B$47,'P-Parametri'!$B$34,IF($A332='P-Parametri'!$B$48,'P-Parametri'!$C$34,'P-Parametri'!$B$52))</f>
        <v>0.03</v>
      </c>
      <c r="C332" s="10">
        <f>IF($A332&lt;='1-Input'!$B$26,0,IF($A332='1-Input'!$B$26+1,('1-Input'!$B$23+0)*'1-Input'!$B$27,'1-Input'!$B$23+0))</f>
        <v>15535</v>
      </c>
      <c r="D332" s="10">
        <f>IF(AND($A332&gt;=1,$A332&lt;1+'1-Input'!$B$12),'7-Rientro'!$C$8,0)</f>
        <v>0</v>
      </c>
      <c r="E332" s="10">
        <f>MAX(0,(E305-C332-D332))/(1-'P-Parametri'!$B$31*MAX(0,IF(F331&lt;=0,0,(F331-G331)/F331)))</f>
        <v>12525.579622236964</v>
      </c>
      <c r="F332" s="10">
        <f>((F331-E332+MAX(0,-(E305-C332-D332)))*(1+B332))*(1-'P-Parametri'!$B$32)</f>
        <v>632970.19013305509</v>
      </c>
      <c r="G332" s="10">
        <f>IF(F331&lt;=0,G331,G331*(1-E332/F331))+MAX(0,-(E305-C332-D332))</f>
        <v>245060.39615011844</v>
      </c>
      <c r="H332" s="10">
        <f>MAX(0,(H305-C332-D332))/(1-'P-Parametri'!$B$31*MAX(0,IF(I331&lt;=0,0,(I331-J331)/I331)))</f>
        <v>17682.822533427763</v>
      </c>
      <c r="I332" s="10">
        <f>((I331-H332+MAX(0,-(H305-C332-D332)))*(1+B332))*(1-'P-Parametri'!$B$32)</f>
        <v>455003.50878248247</v>
      </c>
      <c r="J332" s="10">
        <f>IF(I331&lt;=0,J331,J331*(1-H332/I331))+MAX(0,-(H305-C332-D332))</f>
        <v>176158.91214164477</v>
      </c>
      <c r="K332" s="10">
        <f>MAX(0,(K305-C332-D332))/(1-'P-Parametri'!$B$31*MAX(0,IF(L331&lt;=0,0,(L331-M331)/L331)))</f>
        <v>21911.10118533334</v>
      </c>
      <c r="L332" s="10">
        <f>((L331-K332+MAX(0,-(K305-C332-D332)))*(1+B332))*(1-'P-Parametri'!$B$32)</f>
        <v>309093.6238956828</v>
      </c>
      <c r="M332" s="10">
        <f>IF(L331&lt;=0,M331,M331*(1-K332/L331))+MAX(0,-(K305-C332-D332))</f>
        <v>119668.5200979674</v>
      </c>
      <c r="N332" s="10">
        <f>MAX(0,(N305-C332-D332))/(1-'P-Parametri'!$B$31*MAX(0,IF(O331&lt;=0,0,(O331-P331)/O331)))</f>
        <v>21911.101185333315</v>
      </c>
      <c r="O332" s="10">
        <f>((O331-N332+MAX(0,-(N305-C332-D332)))*(1+B332))*(1-'P-Parametri'!$B$32)</f>
        <v>309093.62389568397</v>
      </c>
      <c r="P332" s="10">
        <f>IF(O331&lt;=0,P331,P331*(1-N332/O331))+MAX(0,-(N305-C332-D332))</f>
        <v>119668.52009796786</v>
      </c>
      <c r="Q332" s="10">
        <f>MAX(0,(Q305-C332-D332))/(1-'P-Parametri'!$B$31*MAX(0,IF(R331&lt;=0,0,(R331-S331)/R331)))</f>
        <v>21911.101185333322</v>
      </c>
      <c r="R332" s="10">
        <f>((R331-Q332+MAX(0,-(Q305-C332-D332)))*(1+B332))*(1-'P-Parametri'!$B$32)</f>
        <v>309093.62389568385</v>
      </c>
      <c r="S332" s="10">
        <f>IF(R331&lt;=0,S331,S331*(1-Q332/R331))+MAX(0,-(Q305-C332-D332))</f>
        <v>119668.52009796782</v>
      </c>
      <c r="T332" s="10">
        <f>MAX(0,(T305-C332-D332))/(1-'P-Parametri'!$B$31*MAX(0,IF(U331&lt;=0,0,(U331-V331)/U331)))</f>
        <v>21911.101185333322</v>
      </c>
      <c r="U332" s="10">
        <f>((U331-T332+MAX(0,-(T305-C332-D332)))*(1+B332))*(1-'P-Parametri'!$B$32)</f>
        <v>309093.62389568385</v>
      </c>
      <c r="V332" s="10">
        <f>IF(U331&lt;=0,V331,V331*(1-T332/U331))+MAX(0,-(T305-C332-D332))</f>
        <v>119668.52009796782</v>
      </c>
    </row>
    <row r="333" spans="1:22">
      <c r="A333" s="9">
        <f t="shared" si="6"/>
        <v>26</v>
      </c>
      <c r="B333" s="12">
        <f>IF($A333='P-Parametri'!$B$47,'P-Parametri'!$B$34,IF($A333='P-Parametri'!$B$48,'P-Parametri'!$C$34,'P-Parametri'!$B$52))</f>
        <v>0.03</v>
      </c>
      <c r="C333" s="10">
        <f>IF($A333&lt;='1-Input'!$B$26,0,IF($A333='1-Input'!$B$26+1,('1-Input'!$B$23+0)*'1-Input'!$B$27,'1-Input'!$B$23+0))</f>
        <v>15535</v>
      </c>
      <c r="D333" s="10">
        <f>IF(AND($A333&gt;=1,$A333&lt;1+'1-Input'!$B$12),'7-Rientro'!$C$8,0)</f>
        <v>0</v>
      </c>
      <c r="E333" s="10">
        <f>MAX(0,(E305-C333-D333))/(1-'P-Parametri'!$B$31*MAX(0,IF(F332&lt;=0,0,(F332-G332)/F332)))</f>
        <v>12567.484667913341</v>
      </c>
      <c r="F333" s="10">
        <f>((F332-E333+MAX(0,-(E305-C333-D333)))*(1+B333))*(1-'P-Parametri'!$B$32)</f>
        <v>637736.75705583778</v>
      </c>
      <c r="G333" s="10">
        <f>IF(F332&lt;=0,G332,G332*(1-E333/F332))+MAX(0,-(E305-C333-D333))</f>
        <v>240194.77558956409</v>
      </c>
      <c r="H333" s="10">
        <f>MAX(0,(H305-C333-D333))/(1-'P-Parametri'!$B$31*MAX(0,IF(I332&lt;=0,0,(I332-J332)/I332)))</f>
        <v>17741.981431322998</v>
      </c>
      <c r="I333" s="10">
        <f>((I332-H333+MAX(0,-(H305-C333-D333)))*(1+B333))*(1-'P-Parametri'!$B$32)</f>
        <v>449478.61442535091</v>
      </c>
      <c r="J333" s="10">
        <f>IF(I332&lt;=0,J332,J332*(1-H333/I332))+MAX(0,-(H305-C333-D333))</f>
        <v>169289.93621541024</v>
      </c>
      <c r="K333" s="10">
        <f>MAX(0,(K305-C333-D333))/(1-'P-Parametri'!$B$31*MAX(0,IF(L332&lt;=0,0,(L332-M332)/L332)))</f>
        <v>21984.406032189374</v>
      </c>
      <c r="L333" s="10">
        <f>((L332-K333+MAX(0,-(K305-C333-D333)))*(1+B333))*(1-'P-Parametri'!$B$32)</f>
        <v>295131.0494105994</v>
      </c>
      <c r="M333" s="10">
        <f>IF(L332&lt;=0,M332,M332*(1-K333/L332))+MAX(0,-(K305-C333-D333))</f>
        <v>111157.04935992065</v>
      </c>
      <c r="N333" s="10">
        <f>MAX(0,(N305-C333-D333))/(1-'P-Parametri'!$B$31*MAX(0,IF(O332&lt;=0,0,(O332-P332)/O332)))</f>
        <v>21984.406032189345</v>
      </c>
      <c r="O333" s="10">
        <f>((O332-N333+MAX(0,-(N305-C333-D333)))*(1+B333))*(1-'P-Parametri'!$B$32)</f>
        <v>295131.04941060068</v>
      </c>
      <c r="P333" s="10">
        <f>IF(O332&lt;=0,P332,P332*(1-N333/O332))+MAX(0,-(N305-C333-D333))</f>
        <v>111157.04935992113</v>
      </c>
      <c r="Q333" s="10">
        <f>MAX(0,(Q305-C333-D333))/(1-'P-Parametri'!$B$31*MAX(0,IF(R332&lt;=0,0,(R332-S332)/R332)))</f>
        <v>21984.406032189356</v>
      </c>
      <c r="R333" s="10">
        <f>((R332-Q333+MAX(0,-(Q305-C333-D333)))*(1+B333))*(1-'P-Parametri'!$B$32)</f>
        <v>295131.04941060051</v>
      </c>
      <c r="S333" s="10">
        <f>IF(R332&lt;=0,S332,S332*(1-Q333/R332))+MAX(0,-(Q305-C333-D333))</f>
        <v>111157.04935992107</v>
      </c>
      <c r="T333" s="10">
        <f>MAX(0,(T305-C333-D333))/(1-'P-Parametri'!$B$31*MAX(0,IF(U332&lt;=0,0,(U332-V332)/U332)))</f>
        <v>21984.406032189356</v>
      </c>
      <c r="U333" s="10">
        <f>((U332-T333+MAX(0,-(T305-C333-D333)))*(1+B333))*(1-'P-Parametri'!$B$32)</f>
        <v>295131.04941060051</v>
      </c>
      <c r="V333" s="10">
        <f>IF(U332&lt;=0,V332,V332*(1-T333/U332))+MAX(0,-(T305-C333-D333))</f>
        <v>111157.04935992107</v>
      </c>
    </row>
    <row r="334" spans="1:22">
      <c r="A334" s="9">
        <f t="shared" si="6"/>
        <v>27</v>
      </c>
      <c r="B334" s="12">
        <f>IF($A334='P-Parametri'!$B$47,'P-Parametri'!$B$34,IF($A334='P-Parametri'!$B$48,'P-Parametri'!$C$34,'P-Parametri'!$B$52))</f>
        <v>0.03</v>
      </c>
      <c r="C334" s="10">
        <f>IF($A334&lt;='1-Input'!$B$26,0,IF($A334='1-Input'!$B$26+1,('1-Input'!$B$23+0)*'1-Input'!$B$27,'1-Input'!$B$23+0))</f>
        <v>15535</v>
      </c>
      <c r="D334" s="10">
        <f>IF(AND($A334&gt;=1,$A334&lt;1+'1-Input'!$B$12),'7-Rientro'!$C$8,0)</f>
        <v>0</v>
      </c>
      <c r="E334" s="10">
        <f>MAX(0,(E305-C334-D334))/(1-'P-Parametri'!$B$31*MAX(0,IF(F333&lt;=0,0,(F333-G333)/F333)))</f>
        <v>12608.520652166666</v>
      </c>
      <c r="F334" s="10">
        <f>((F333-E334+MAX(0,-(E305-C334-D334)))*(1+B334))*(1-'P-Parametri'!$B$32)</f>
        <v>642594.31932878972</v>
      </c>
      <c r="G334" s="10">
        <f>IF(F333&lt;=0,G333,G333*(1-E334/F333))+MAX(0,-(E305-C334-D334))</f>
        <v>235445.94975342305</v>
      </c>
      <c r="H334" s="10">
        <f>MAX(0,(H305-C334-D334))/(1-'P-Parametri'!$B$31*MAX(0,IF(I333&lt;=0,0,(I333-J333)/I333)))</f>
        <v>17799.913443167614</v>
      </c>
      <c r="I334" s="10">
        <f>((I333-H334+MAX(0,-(H305-C334-D334)))*(1+B334))*(1-'P-Parametri'!$B$32)</f>
        <v>443739.80388762546</v>
      </c>
      <c r="J334" s="10">
        <f>IF(I333&lt;=0,J333,J333*(1-H334/I333))+MAX(0,-(H305-C334-D334))</f>
        <v>162585.84370750267</v>
      </c>
      <c r="K334" s="10">
        <f>MAX(0,(K305-C334-D334))/(1-'P-Parametri'!$B$31*MAX(0,IF(L333&lt;=0,0,(L333-M333)/L333)))</f>
        <v>22056.190622630049</v>
      </c>
      <c r="L334" s="10">
        <f>((L333-K334+MAX(0,-(K305-C334-D334)))*(1+B334))*(1-'P-Parametri'!$B$32)</f>
        <v>280704.57034250523</v>
      </c>
      <c r="M334" s="10">
        <f>IF(L333&lt;=0,M333,M333*(1-K334/L333))+MAX(0,-(K305-C334-D334))</f>
        <v>102849.88861005122</v>
      </c>
      <c r="N334" s="10">
        <f>MAX(0,(N305-C334-D334))/(1-'P-Parametri'!$B$31*MAX(0,IF(O333&lt;=0,0,(O333-P333)/O333)))</f>
        <v>22056.190622630023</v>
      </c>
      <c r="O334" s="10">
        <f>((O333-N334+MAX(0,-(N305-C334-D334)))*(1+B334))*(1-'P-Parametri'!$B$32)</f>
        <v>280704.57034250657</v>
      </c>
      <c r="P334" s="10">
        <f>IF(O333&lt;=0,P333,P333*(1-N334/O333))+MAX(0,-(N305-C334-D334))</f>
        <v>102849.8886100517</v>
      </c>
      <c r="Q334" s="10">
        <f>MAX(0,(Q305-C334-D334))/(1-'P-Parametri'!$B$31*MAX(0,IF(R333&lt;=0,0,(R333-S333)/R333)))</f>
        <v>22056.190622630034</v>
      </c>
      <c r="R334" s="10">
        <f>((R333-Q334+MAX(0,-(Q305-C334-D334)))*(1+B334))*(1-'P-Parametri'!$B$32)</f>
        <v>280704.5703425064</v>
      </c>
      <c r="S334" s="10">
        <f>IF(R333&lt;=0,S333,S333*(1-Q334/R333))+MAX(0,-(Q305-C334-D334))</f>
        <v>102849.88861005165</v>
      </c>
      <c r="T334" s="10">
        <f>MAX(0,(T305-C334-D334))/(1-'P-Parametri'!$B$31*MAX(0,IF(U333&lt;=0,0,(U333-V333)/U333)))</f>
        <v>22056.190622630034</v>
      </c>
      <c r="U334" s="10">
        <f>((U333-T334+MAX(0,-(T305-C334-D334)))*(1+B334))*(1-'P-Parametri'!$B$32)</f>
        <v>280704.5703425064</v>
      </c>
      <c r="V334" s="10">
        <f>IF(U333&lt;=0,V333,V333*(1-T334/U333))+MAX(0,-(T305-C334-D334))</f>
        <v>102849.88861005165</v>
      </c>
    </row>
    <row r="335" spans="1:22">
      <c r="A335" s="9">
        <f t="shared" si="6"/>
        <v>28</v>
      </c>
      <c r="B335" s="12">
        <f>IF($A335='P-Parametri'!$B$47,'P-Parametri'!$B$34,IF($A335='P-Parametri'!$B$48,'P-Parametri'!$C$34,'P-Parametri'!$B$52))</f>
        <v>0.03</v>
      </c>
      <c r="C335" s="10">
        <f>IF($A335&lt;='1-Input'!$B$26,0,IF($A335='1-Input'!$B$26+1,('1-Input'!$B$23+0)*'1-Input'!$B$27,'1-Input'!$B$23+0))</f>
        <v>15535</v>
      </c>
      <c r="D335" s="10">
        <f>IF(AND($A335&gt;=1,$A335&lt;1+'1-Input'!$B$12),'7-Rientro'!$C$8,0)</f>
        <v>0</v>
      </c>
      <c r="E335" s="10">
        <f>MAX(0,(E305-C335-D335))/(1-'P-Parametri'!$B$31*MAX(0,IF(F334&lt;=0,0,(F334-G334)/F334)))</f>
        <v>12648.699232767818</v>
      </c>
      <c r="F335" s="10">
        <f>((F334-E335+MAX(0,-(E305-C335-D335)))*(1+B335))*(1-'P-Parametri'!$B$32)</f>
        <v>647546.30072150473</v>
      </c>
      <c r="G335" s="10">
        <f>IF(F334&lt;=0,G334,G334*(1-E335/F334))+MAX(0,-(E305-C335-D335))</f>
        <v>230811.47833899298</v>
      </c>
      <c r="H335" s="10">
        <f>MAX(0,(H305-C335-D335))/(1-'P-Parametri'!$B$31*MAX(0,IF(I334&lt;=0,0,(I334-J334)/I334)))</f>
        <v>17856.635026666543</v>
      </c>
      <c r="I335" s="10">
        <f>((I334-H335+MAX(0,-(H305-C335-D335)))*(1+B335))*(1-'P-Parametri'!$B$32)</f>
        <v>437782.34459893411</v>
      </c>
      <c r="J335" s="10">
        <f>IF(I334&lt;=0,J334,J334*(1-H335/I334))+MAX(0,-(H305-C335-D335))</f>
        <v>156043.18955263053</v>
      </c>
      <c r="K335" s="10">
        <f>MAX(0,(K305-C335-D335))/(1-'P-Parametri'!$B$31*MAX(0,IF(L334&lt;=0,0,(L334-M334)/L334)))</f>
        <v>22126.475349691464</v>
      </c>
      <c r="L335" s="10">
        <f>((L334-K335+MAX(0,-(K305-C335-D335)))*(1+B335))*(1-'P-Parametri'!$B$32)</f>
        <v>265802.76696691301</v>
      </c>
      <c r="M335" s="10">
        <f>IF(L334&lt;=0,M334,M334*(1-K335/L334))+MAX(0,-(K305-C335-D335))</f>
        <v>94742.769006433504</v>
      </c>
      <c r="N335" s="10">
        <f>MAX(0,(N305-C335-D335))/(1-'P-Parametri'!$B$31*MAX(0,IF(O334&lt;=0,0,(O334-P334)/O334)))</f>
        <v>22126.475349691438</v>
      </c>
      <c r="O335" s="10">
        <f>((O334-N335+MAX(0,-(N305-C335-D335)))*(1+B335))*(1-'P-Parametri'!$B$32)</f>
        <v>265802.76696691441</v>
      </c>
      <c r="P335" s="10">
        <f>IF(O334&lt;=0,P334,P334*(1-N335/O334))+MAX(0,-(N305-C335-D335))</f>
        <v>94742.769006433999</v>
      </c>
      <c r="Q335" s="10">
        <f>MAX(0,(Q305-C335-D335))/(1-'P-Parametri'!$B$31*MAX(0,IF(R334&lt;=0,0,(R334-S334)/R334)))</f>
        <v>22126.475349691445</v>
      </c>
      <c r="R335" s="10">
        <f>((R334-Q335+MAX(0,-(Q305-C335-D335)))*(1+B335))*(1-'P-Parametri'!$B$32)</f>
        <v>265802.76696691423</v>
      </c>
      <c r="S335" s="10">
        <f>IF(R334&lt;=0,S334,S334*(1-Q335/R334))+MAX(0,-(Q305-C335-D335))</f>
        <v>94742.769006433955</v>
      </c>
      <c r="T335" s="10">
        <f>MAX(0,(T305-C335-D335))/(1-'P-Parametri'!$B$31*MAX(0,IF(U334&lt;=0,0,(U334-V334)/U334)))</f>
        <v>22126.475349691445</v>
      </c>
      <c r="U335" s="10">
        <f>((U334-T335+MAX(0,-(T305-C335-D335)))*(1+B335))*(1-'P-Parametri'!$B$32)</f>
        <v>265802.76696691423</v>
      </c>
      <c r="V335" s="10">
        <f>IF(U334&lt;=0,V334,V334*(1-T335/U334))+MAX(0,-(T305-C335-D335))</f>
        <v>94742.769006433955</v>
      </c>
    </row>
    <row r="336" spans="1:22">
      <c r="A336" s="9">
        <f t="shared" si="6"/>
        <v>29</v>
      </c>
      <c r="B336" s="12">
        <f>IF($A336='P-Parametri'!$B$47,'P-Parametri'!$B$34,IF($A336='P-Parametri'!$B$48,'P-Parametri'!$C$34,'P-Parametri'!$B$52))</f>
        <v>0.03</v>
      </c>
      <c r="C336" s="10">
        <f>IF($A336&lt;='1-Input'!$B$26,0,IF($A336='1-Input'!$B$26+1,('1-Input'!$B$23+0)*'1-Input'!$B$27,'1-Input'!$B$23+0))</f>
        <v>15535</v>
      </c>
      <c r="D336" s="10">
        <f>IF(AND($A336&gt;=1,$A336&lt;1+'1-Input'!$B$12),'7-Rientro'!$C$8,0)</f>
        <v>0</v>
      </c>
      <c r="E336" s="10">
        <f>MAX(0,(E305-C336-D336))/(1-'P-Parametri'!$B$31*MAX(0,IF(F335&lt;=0,0,(F335-G335)/F335)))</f>
        <v>12688.032222890624</v>
      </c>
      <c r="F336" s="10">
        <f>((F335-E336+MAX(0,-(E305-C336-D336)))*(1+B336))*(1-'P-Parametri'!$B$32)</f>
        <v>652596.2085204653</v>
      </c>
      <c r="G336" s="10">
        <f>IF(F335&lt;=0,G335,G335*(1-E336/F335))+MAX(0,-(E305-C336-D336))</f>
        <v>226288.95466568167</v>
      </c>
      <c r="H336" s="10">
        <f>MAX(0,(H305-C336-D336))/(1-'P-Parametri'!$B$31*MAX(0,IF(I335&lt;=0,0,(I335-J335)/I335)))</f>
        <v>17912.162858912794</v>
      </c>
      <c r="I336" s="10">
        <f>((I335-H336+MAX(0,-(H305-C336-D336)))*(1+B336))*(1-'P-Parametri'!$B$32)</f>
        <v>431601.35461783753</v>
      </c>
      <c r="J336" s="10">
        <f>IF(I335&lt;=0,J335,J335*(1-H336/I335))+MAX(0,-(H305-C336-D336))</f>
        <v>149658.57615107464</v>
      </c>
      <c r="K336" s="10">
        <f>MAX(0,(K305-C336-D336))/(1-'P-Parametri'!$B$31*MAX(0,IF(L335&lt;=0,0,(L335-M335)/L335)))</f>
        <v>22195.280878257381</v>
      </c>
      <c r="L336" s="10">
        <f>((L335-K336+MAX(0,-(K305-C336-D336)))*(1+B336))*(1-'P-Parametri'!$B$32)</f>
        <v>250413.87924997267</v>
      </c>
      <c r="M336" s="10">
        <f>IF(L335&lt;=0,M335,M335*(1-K336/L335))+MAX(0,-(K305-C336-D336))</f>
        <v>86831.480522580314</v>
      </c>
      <c r="N336" s="10">
        <f>MAX(0,(N305-C336-D336))/(1-'P-Parametri'!$B$31*MAX(0,IF(O335&lt;=0,0,(O335-P335)/O335)))</f>
        <v>22195.280878257356</v>
      </c>
      <c r="O336" s="10">
        <f>((O335-N336+MAX(0,-(N305-C336-D336)))*(1+B336))*(1-'P-Parametri'!$B$32)</f>
        <v>250413.87924997415</v>
      </c>
      <c r="P336" s="10">
        <f>IF(O335&lt;=0,P335,P335*(1-N336/O335))+MAX(0,-(N305-C336-D336))</f>
        <v>86831.480522580823</v>
      </c>
      <c r="Q336" s="10">
        <f>MAX(0,(Q305-C336-D336))/(1-'P-Parametri'!$B$31*MAX(0,IF(R335&lt;=0,0,(R335-S335)/R335)))</f>
        <v>22195.280878257363</v>
      </c>
      <c r="R336" s="10">
        <f>((R335-Q336+MAX(0,-(Q305-C336-D336)))*(1+B336))*(1-'P-Parametri'!$B$32)</f>
        <v>250413.87924997398</v>
      </c>
      <c r="S336" s="10">
        <f>IF(R335&lt;=0,S335,S335*(1-Q336/R335))+MAX(0,-(Q305-C336-D336))</f>
        <v>86831.48052258078</v>
      </c>
      <c r="T336" s="10">
        <f>MAX(0,(T305-C336-D336))/(1-'P-Parametri'!$B$31*MAX(0,IF(U335&lt;=0,0,(U335-V335)/U335)))</f>
        <v>22195.280878257363</v>
      </c>
      <c r="U336" s="10">
        <f>((U335-T336+MAX(0,-(T305-C336-D336)))*(1+B336))*(1-'P-Parametri'!$B$32)</f>
        <v>250413.87924997398</v>
      </c>
      <c r="V336" s="10">
        <f>IF(U335&lt;=0,V335,V335*(1-T336/U335))+MAX(0,-(T305-C336-D336))</f>
        <v>86831.48052258078</v>
      </c>
    </row>
    <row r="337" spans="1:22">
      <c r="A337" s="9">
        <f t="shared" si="6"/>
        <v>30</v>
      </c>
      <c r="B337" s="12">
        <f>IF($A337='P-Parametri'!$B$47,'P-Parametri'!$B$34,IF($A337='P-Parametri'!$B$48,'P-Parametri'!$C$34,'P-Parametri'!$B$52))</f>
        <v>0.03</v>
      </c>
      <c r="C337" s="10">
        <f>IF($A337&lt;='1-Input'!$B$26,0,IF($A337='1-Input'!$B$26+1,('1-Input'!$B$23+0)*'1-Input'!$B$27,'1-Input'!$B$23+0))</f>
        <v>15535</v>
      </c>
      <c r="D337" s="10">
        <f>IF(AND($A337&gt;=1,$A337&lt;1+'1-Input'!$B$12),'7-Rientro'!$C$8,0)</f>
        <v>0</v>
      </c>
      <c r="E337" s="10">
        <f>MAX(0,(E305-C337-D337))/(1-'P-Parametri'!$B$31*MAX(0,IF(F336&lt;=0,0,(F336-G336)/F336)))</f>
        <v>12726.531572295251</v>
      </c>
      <c r="F337" s="10">
        <f>((F336-E337+MAX(0,-(E305-C337-D337)))*(1+B337))*(1-'P-Parametri'!$B$32)</f>
        <v>657747.63572210202</v>
      </c>
      <c r="G337" s="10">
        <f>IF(F336&lt;=0,G336,G336*(1-E337/F336))+MAX(0,-(E305-C337-D337))</f>
        <v>221876.00606375275</v>
      </c>
      <c r="H337" s="10">
        <f>MAX(0,(H305-C337-D337))/(1-'P-Parametri'!$B$31*MAX(0,IF(I336&lt;=0,0,(I336-J336)/I336)))</f>
        <v>17966.513809823347</v>
      </c>
      <c r="I337" s="10">
        <f>((I336-H337+MAX(0,-(H305-C337-D337)))*(1+B337))*(1-'P-Parametri'!$B$32)</f>
        <v>425191.79826019012</v>
      </c>
      <c r="J337" s="10">
        <f>IF(I336&lt;=0,J336,J336*(1-H337/I336))+MAX(0,-(H305-C337-D337))</f>
        <v>143428.65391749493</v>
      </c>
      <c r="K337" s="10">
        <f>MAX(0,(K305-C337-D337))/(1-'P-Parametri'!$B$31*MAX(0,IF(L336&lt;=0,0,(L336-M336)/L336)))</f>
        <v>22262.628112143208</v>
      </c>
      <c r="L337" s="10">
        <f>((L336-K337+MAX(0,-(K305-C337-D337)))*(1+B337))*(1-'P-Parametri'!$B$32)</f>
        <v>234525.79709462044</v>
      </c>
      <c r="M337" s="10">
        <f>IF(L336&lt;=0,M336,M336*(1-K337/L336))+MAX(0,-(K305-C337-D337))</f>
        <v>79111.872627479097</v>
      </c>
      <c r="N337" s="10">
        <f>MAX(0,(N305-C337-D337))/(1-'P-Parametri'!$B$31*MAX(0,IF(O336&lt;=0,0,(O336-P336)/O336)))</f>
        <v>22262.628112143182</v>
      </c>
      <c r="O337" s="10">
        <f>((O336-N337+MAX(0,-(N305-C337-D337)))*(1+B337))*(1-'P-Parametri'!$B$32)</f>
        <v>234525.79709462196</v>
      </c>
      <c r="P337" s="10">
        <f>IF(O336&lt;=0,P336,P336*(1-N337/O336))+MAX(0,-(N305-C337-D337))</f>
        <v>79111.872627479621</v>
      </c>
      <c r="Q337" s="10">
        <f>MAX(0,(Q305-C337-D337))/(1-'P-Parametri'!$B$31*MAX(0,IF(R336&lt;=0,0,(R336-S336)/R336)))</f>
        <v>22262.628112143186</v>
      </c>
      <c r="R337" s="10">
        <f>((R336-Q337+MAX(0,-(Q305-C337-D337)))*(1+B337))*(1-'P-Parametri'!$B$32)</f>
        <v>234525.79709462178</v>
      </c>
      <c r="S337" s="10">
        <f>IF(R336&lt;=0,S336,S336*(1-Q337/R336))+MAX(0,-(Q305-C337-D337))</f>
        <v>79111.872627479577</v>
      </c>
      <c r="T337" s="10">
        <f>MAX(0,(T305-C337-D337))/(1-'P-Parametri'!$B$31*MAX(0,IF(U336&lt;=0,0,(U336-V336)/U336)))</f>
        <v>22262.628112143186</v>
      </c>
      <c r="U337" s="10">
        <f>((U336-T337+MAX(0,-(T305-C337-D337)))*(1+B337))*(1-'P-Parametri'!$B$32)</f>
        <v>234525.79709462178</v>
      </c>
      <c r="V337" s="10">
        <f>IF(U336&lt;=0,V336,V336*(1-T337/U336))+MAX(0,-(T305-C337-D337))</f>
        <v>79111.872627479577</v>
      </c>
    </row>
    <row r="338" spans="1:22">
      <c r="A338" s="9">
        <f t="shared" si="6"/>
        <v>31</v>
      </c>
      <c r="B338" s="12">
        <f>IF($A338='P-Parametri'!$B$47,'P-Parametri'!$B$34,IF($A338='P-Parametri'!$B$48,'P-Parametri'!$C$34,'P-Parametri'!$B$52))</f>
        <v>0.03</v>
      </c>
      <c r="C338" s="10">
        <f>IF($A338&lt;='1-Input'!$B$26,0,IF($A338='1-Input'!$B$26+1,('1-Input'!$B$23+0)*'1-Input'!$B$27,'1-Input'!$B$23+0))</f>
        <v>15535</v>
      </c>
      <c r="D338" s="10">
        <f>IF(AND($A338&gt;=1,$A338&lt;1+'1-Input'!$B$12),'7-Rientro'!$C$8,0)</f>
        <v>0</v>
      </c>
      <c r="E338" s="10">
        <f>MAX(0,(E305-C338-D338))/(1-'P-Parametri'!$B$31*MAX(0,IF(F337&lt;=0,0,(F337-G337)/F337)))</f>
        <v>12764.209349187426</v>
      </c>
      <c r="F338" s="10">
        <f>((F337-E338+MAX(0,-(E305-C338-D338)))*(1+B338))*(1-'P-Parametri'!$B$32)</f>
        <v>663004.26330577384</v>
      </c>
      <c r="G338" s="10">
        <f>IF(F337&lt;=0,G337,G337*(1-E338/F337))+MAX(0,-(E305-C338-D338))</f>
        <v>217570.29421144005</v>
      </c>
      <c r="H338" s="10">
        <f>MAX(0,(H305-C338-D338))/(1-'P-Parametri'!$B$31*MAX(0,IF(I337&lt;=0,0,(I337-J337)/I337)))</f>
        <v>18019.70491652915</v>
      </c>
      <c r="I338" s="10">
        <f>((I337-H338+MAX(0,-(H305-C338-D338)))*(1+B338))*(1-'P-Parametri'!$B$32)</f>
        <v>418548.48163168289</v>
      </c>
      <c r="J338" s="10">
        <f>IF(I337&lt;=0,J337,J337*(1-H338/I337))+MAX(0,-(H305-C338-D338))</f>
        <v>137350.1217568471</v>
      </c>
      <c r="K338" s="10">
        <f>MAX(0,(K305-C338-D338))/(1-'P-Parametri'!$B$31*MAX(0,IF(L337&lt;=0,0,(L337-M337)/L337)))</f>
        <v>22328.538162362132</v>
      </c>
      <c r="L338" s="10">
        <f>((L337-K338+MAX(0,-(K305-C338-D338)))*(1+B338))*(1-'P-Parametri'!$B$32)</f>
        <v>218126.05034682565</v>
      </c>
      <c r="M338" s="10">
        <f>IF(L337&lt;=0,M337,M337*(1-K338/L337))+MAX(0,-(K305-C338-D338))</f>
        <v>71579.85487530868</v>
      </c>
      <c r="N338" s="10">
        <f>MAX(0,(N305-C338-D338))/(1-'P-Parametri'!$B$31*MAX(0,IF(O337&lt;=0,0,(O337-P337)/O337)))</f>
        <v>22328.538162362107</v>
      </c>
      <c r="O338" s="10">
        <f>((O337-N338+MAX(0,-(N305-C338-D338)))*(1+B338))*(1-'P-Parametri'!$B$32)</f>
        <v>218126.05034682719</v>
      </c>
      <c r="P338" s="10">
        <f>IF(O337&lt;=0,P337,P337*(1-N338/O337))+MAX(0,-(N305-C338-D338))</f>
        <v>71579.854875309204</v>
      </c>
      <c r="Q338" s="10">
        <f>MAX(0,(Q305-C338-D338))/(1-'P-Parametri'!$B$31*MAX(0,IF(R337&lt;=0,0,(R337-S337)/R337)))</f>
        <v>22328.538162362118</v>
      </c>
      <c r="R338" s="10">
        <f>((R337-Q338+MAX(0,-(Q305-C338-D338)))*(1+B338))*(1-'P-Parametri'!$B$32)</f>
        <v>218126.05034682699</v>
      </c>
      <c r="S338" s="10">
        <f>IF(R337&lt;=0,S337,S337*(1-Q338/R337))+MAX(0,-(Q305-C338-D338))</f>
        <v>71579.85487530916</v>
      </c>
      <c r="T338" s="10">
        <f>MAX(0,(T305-C338-D338))/(1-'P-Parametri'!$B$31*MAX(0,IF(U337&lt;=0,0,(U337-V337)/U337)))</f>
        <v>22328.538162362118</v>
      </c>
      <c r="U338" s="10">
        <f>((U337-T338+MAX(0,-(T305-C338-D338)))*(1+B338))*(1-'P-Parametri'!$B$32)</f>
        <v>218126.05034682699</v>
      </c>
      <c r="V338" s="10">
        <f>IF(U337&lt;=0,V337,V337*(1-T338/U337))+MAX(0,-(T305-C338-D338))</f>
        <v>71579.85487530916</v>
      </c>
    </row>
    <row r="339" spans="1:22">
      <c r="A339" s="9">
        <f t="shared" si="6"/>
        <v>32</v>
      </c>
      <c r="B339" s="12">
        <f>IF($A339='P-Parametri'!$B$47,'P-Parametri'!$B$34,IF($A339='P-Parametri'!$B$48,'P-Parametri'!$C$34,'P-Parametri'!$B$52))</f>
        <v>0.03</v>
      </c>
      <c r="C339" s="10">
        <f>IF($A339&lt;='1-Input'!$B$26,0,IF($A339='1-Input'!$B$26+1,('1-Input'!$B$23+0)*'1-Input'!$B$27,'1-Input'!$B$23+0))</f>
        <v>15535</v>
      </c>
      <c r="D339" s="10">
        <f>IF(AND($A339&gt;=1,$A339&lt;1+'1-Input'!$B$12),'7-Rientro'!$C$8,0)</f>
        <v>0</v>
      </c>
      <c r="E339" s="10">
        <f>MAX(0,(E305-C339-D339))/(1-'P-Parametri'!$B$31*MAX(0,IF(F338&lt;=0,0,(F338-G338)/F338)))</f>
        <v>12801.077722756172</v>
      </c>
      <c r="F339" s="10">
        <f>((F338-E339+MAX(0,-(E305-C339-D339)))*(1+B339))*(1-'P-Parametri'!$B$32)</f>
        <v>668369.86258820724</v>
      </c>
      <c r="G339" s="10">
        <f>IF(F338&lt;=0,G338,G338*(1-E339/F338))+MAX(0,-(E305-C339-D339))</f>
        <v>213369.51542236147</v>
      </c>
      <c r="H339" s="10">
        <f>MAX(0,(H305-C339-D339))/(1-'P-Parametri'!$B$31*MAX(0,IF(I338&lt;=0,0,(I338-J338)/I338)))</f>
        <v>18071.753358722981</v>
      </c>
      <c r="I339" s="10">
        <f>((I338-H339+MAX(0,-(H305-C339-D339)))*(1+B339))*(1-'P-Parametri'!$B$32)</f>
        <v>411666.04806090647</v>
      </c>
      <c r="J339" s="10">
        <f>IF(I338&lt;=0,J338,J338*(1-H339/I338))+MAX(0,-(H305-C339-D339))</f>
        <v>131419.72747013561</v>
      </c>
      <c r="K339" s="10">
        <f>MAX(0,(K305-C339-D339))/(1-'P-Parametri'!$B$31*MAX(0,IF(L338&lt;=0,0,(L338-M338)/L338)))</f>
        <v>22393.032316578305</v>
      </c>
      <c r="L339" s="10">
        <f>((L338-K339+MAX(0,-(K305-C339-D339)))*(1+B339))*(1-'P-Parametri'!$B$32)</f>
        <v>201201.79855401246</v>
      </c>
      <c r="M339" s="10">
        <f>IF(L338&lt;=0,M338,M338*(1-K339/L338))+MAX(0,-(K305-C339-D339))</f>
        <v>64231.397408215045</v>
      </c>
      <c r="N339" s="10">
        <f>MAX(0,(N305-C339-D339))/(1-'P-Parametri'!$B$31*MAX(0,IF(O338&lt;=0,0,(O338-P338)/O338)))</f>
        <v>22393.032316578276</v>
      </c>
      <c r="O339" s="10">
        <f>((O338-N339+MAX(0,-(N305-C339-D339)))*(1+B339))*(1-'P-Parametri'!$B$32)</f>
        <v>201201.79855401409</v>
      </c>
      <c r="P339" s="10">
        <f>IF(O338&lt;=0,P338,P338*(1-N339/O338))+MAX(0,-(N305-C339-D339))</f>
        <v>64231.397408215576</v>
      </c>
      <c r="Q339" s="10">
        <f>MAX(0,(Q305-C339-D339))/(1-'P-Parametri'!$B$31*MAX(0,IF(R338&lt;=0,0,(R338-S338)/R338)))</f>
        <v>22393.032316578283</v>
      </c>
      <c r="R339" s="10">
        <f>((R338-Q339+MAX(0,-(Q305-C339-D339)))*(1+B339))*(1-'P-Parametri'!$B$32)</f>
        <v>201201.79855401383</v>
      </c>
      <c r="S339" s="10">
        <f>IF(R338&lt;=0,S338,S338*(1-Q339/R338))+MAX(0,-(Q305-C339-D339))</f>
        <v>64231.397408215533</v>
      </c>
      <c r="T339" s="10">
        <f>MAX(0,(T305-C339-D339))/(1-'P-Parametri'!$B$31*MAX(0,IF(U338&lt;=0,0,(U338-V338)/U338)))</f>
        <v>22393.032316578283</v>
      </c>
      <c r="U339" s="10">
        <f>((U338-T339+MAX(0,-(T305-C339-D339)))*(1+B339))*(1-'P-Parametri'!$B$32)</f>
        <v>201201.79855401383</v>
      </c>
      <c r="V339" s="10">
        <f>IF(U338&lt;=0,V338,V338*(1-T339/U338))+MAX(0,-(T305-C339-D339))</f>
        <v>64231.397408215533</v>
      </c>
    </row>
    <row r="340" spans="1:22">
      <c r="A340" s="9">
        <f t="shared" si="6"/>
        <v>33</v>
      </c>
      <c r="B340" s="12">
        <f>IF($A340='P-Parametri'!$B$47,'P-Parametri'!$B$34,IF($A340='P-Parametri'!$B$48,'P-Parametri'!$C$34,'P-Parametri'!$B$52))</f>
        <v>0.03</v>
      </c>
      <c r="C340" s="10">
        <f>IF($A340&lt;='1-Input'!$B$26,0,IF($A340='1-Input'!$B$26+1,('1-Input'!$B$23+0)*'1-Input'!$B$27,'1-Input'!$B$23+0))</f>
        <v>15535</v>
      </c>
      <c r="D340" s="10">
        <f>IF(AND($A340&gt;=1,$A340&lt;1+'1-Input'!$B$12),'7-Rientro'!$C$8,0)</f>
        <v>0</v>
      </c>
      <c r="E340" s="10">
        <f>MAX(0,(E305-C340-D340))/(1-'P-Parametri'!$B$31*MAX(0,IF(F339&lt;=0,0,(F339-G339)/F339)))</f>
        <v>12837.148946390776</v>
      </c>
      <c r="F340" s="10">
        <f>((F339-E340+MAX(0,-(E305-C340-D340)))*(1+B340))*(1-'P-Parametri'!$B$32)</f>
        <v>673848.29766096885</v>
      </c>
      <c r="G340" s="10">
        <f>IF(F339&lt;=0,G339,G339*(1-E340/F339))+MAX(0,-(E305-C340-D340))</f>
        <v>209271.40088516599</v>
      </c>
      <c r="H340" s="10">
        <f>MAX(0,(H305-C340-D340))/(1-'P-Parametri'!$B$31*MAX(0,IF(I339&lt;=0,0,(I339-J339)/I339)))</f>
        <v>18122.676434966252</v>
      </c>
      <c r="I340" s="10">
        <f>((I339-H340+MAX(0,-(H305-C340-D340)))*(1+B340))*(1-'P-Parametri'!$B$32)</f>
        <v>404538.97342916898</v>
      </c>
      <c r="J340" s="10">
        <f>IF(I339&lt;=0,J339,J339*(1-H340/I339))+MAX(0,-(H305-C340-D340))</f>
        <v>125634.26809273186</v>
      </c>
      <c r="K340" s="10">
        <f>MAX(0,(K305-C340-D340))/(1-'P-Parametri'!$B$31*MAX(0,IF(L339&lt;=0,0,(L339-M339)/L339)))</f>
        <v>22456.132009748071</v>
      </c>
      <c r="L340" s="10">
        <f>((L339-K340+MAX(0,-(K305-C340-D340)))*(1+B340))*(1-'P-Parametri'!$B$32)</f>
        <v>183739.82046751113</v>
      </c>
      <c r="M340" s="10">
        <f>IF(L339&lt;=0,M339,M339*(1-K340/L339))+MAX(0,-(K305-C340-D340))</f>
        <v>57062.531375527673</v>
      </c>
      <c r="N340" s="10">
        <f>MAX(0,(N305-C340-D340))/(1-'P-Parametri'!$B$31*MAX(0,IF(O339&lt;=0,0,(O339-P339)/O339)))</f>
        <v>22456.132009748042</v>
      </c>
      <c r="O340" s="10">
        <f>((O339-N340+MAX(0,-(N305-C340-D340)))*(1+B340))*(1-'P-Parametri'!$B$32)</f>
        <v>183739.82046751285</v>
      </c>
      <c r="P340" s="10">
        <f>IF(O339&lt;=0,P339,P339*(1-N340/O339))+MAX(0,-(N305-C340-D340))</f>
        <v>57062.531375528211</v>
      </c>
      <c r="Q340" s="10">
        <f>MAX(0,(Q305-C340-D340))/(1-'P-Parametri'!$B$31*MAX(0,IF(R339&lt;=0,0,(R339-S339)/R339)))</f>
        <v>22456.132009748053</v>
      </c>
      <c r="R340" s="10">
        <f>((R339-Q340+MAX(0,-(Q305-C340-D340)))*(1+B340))*(1-'P-Parametri'!$B$32)</f>
        <v>183739.82046751256</v>
      </c>
      <c r="S340" s="10">
        <f>IF(R339&lt;=0,S339,S339*(1-Q340/R339))+MAX(0,-(Q305-C340-D340))</f>
        <v>57062.53137552816</v>
      </c>
      <c r="T340" s="10">
        <f>MAX(0,(T305-C340-D340))/(1-'P-Parametri'!$B$31*MAX(0,IF(U339&lt;=0,0,(U339-V339)/U339)))</f>
        <v>22456.132009748053</v>
      </c>
      <c r="U340" s="10">
        <f>((U339-T340+MAX(0,-(T305-C340-D340)))*(1+B340))*(1-'P-Parametri'!$B$32)</f>
        <v>183739.82046751256</v>
      </c>
      <c r="V340" s="10">
        <f>IF(U339&lt;=0,V339,V339*(1-T340/U339))+MAX(0,-(T305-C340-D340))</f>
        <v>57062.53137552816</v>
      </c>
    </row>
    <row r="341" spans="1:22">
      <c r="A341" s="9">
        <f t="shared" si="6"/>
        <v>34</v>
      </c>
      <c r="B341" s="12">
        <f>IF($A341='P-Parametri'!$B$47,'P-Parametri'!$B$34,IF($A341='P-Parametri'!$B$48,'P-Parametri'!$C$34,'P-Parametri'!$B$52))</f>
        <v>0.03</v>
      </c>
      <c r="C341" s="10">
        <f>IF($A341&lt;='1-Input'!$B$26,0,IF($A341='1-Input'!$B$26+1,('1-Input'!$B$23+0)*'1-Input'!$B$27,'1-Input'!$B$23+0))</f>
        <v>15535</v>
      </c>
      <c r="D341" s="10">
        <f>IF(AND($A341&gt;=1,$A341&lt;1+'1-Input'!$B$12),'7-Rientro'!$C$8,0)</f>
        <v>0</v>
      </c>
      <c r="E341" s="10">
        <f>MAX(0,(E305-C341-D341))/(1-'P-Parametri'!$B$31*MAX(0,IF(F340&lt;=0,0,(F340-G340)/F340)))</f>
        <v>12872.435341575565</v>
      </c>
      <c r="F341" s="10">
        <f>((F340-E341+MAX(0,-(E305-C341-D341)))*(1+B341))*(1-'P-Parametri'!$B$32)</f>
        <v>679443.52791259717</v>
      </c>
      <c r="G341" s="10">
        <f>IF(F340&lt;=0,G340,G340*(1-E341/F340))+MAX(0,-(E305-C341-D341))</f>
        <v>205273.7168573426</v>
      </c>
      <c r="H341" s="10">
        <f>MAX(0,(H305-C341-D341))/(1-'P-Parametri'!$B$31*MAX(0,IF(I340&lt;=0,0,(I340-J340)/I340)))</f>
        <v>18172.491539952629</v>
      </c>
      <c r="I341" s="10">
        <f>((I340-H341+MAX(0,-(H305-C341-D341)))*(1+B341))*(1-'P-Parametri'!$B$32)</f>
        <v>397161.56139320106</v>
      </c>
      <c r="J341" s="10">
        <f>IF(I340&lt;=0,J340,J340*(1-H341/I340))+MAX(0,-(H305-C341-D341))</f>
        <v>119990.59016798166</v>
      </c>
      <c r="K341" s="10">
        <f>MAX(0,(K305-C341-D341))/(1-'P-Parametri'!$B$31*MAX(0,IF(L340&lt;=0,0,(L340-M340)/L340)))</f>
        <v>22517.858795947002</v>
      </c>
      <c r="L341" s="10">
        <f>((L340-K341+MAX(0,-(K305-C341-D341)))*(1+B341))*(1-'P-Parametri'!$B$32)</f>
        <v>165726.50328066765</v>
      </c>
      <c r="M341" s="10">
        <f>IF(L340&lt;=0,M340,M340*(1-K341/L340))+MAX(0,-(K305-C341-D341))</f>
        <v>50069.349272791114</v>
      </c>
      <c r="N341" s="10">
        <f>MAX(0,(N305-C341-D341))/(1-'P-Parametri'!$B$31*MAX(0,IF(O340&lt;=0,0,(O340-P340)/O340)))</f>
        <v>22517.858795946977</v>
      </c>
      <c r="O341" s="10">
        <f>((O340-N341+MAX(0,-(N305-C341-D341)))*(1+B341))*(1-'P-Parametri'!$B$32)</f>
        <v>165726.50328066942</v>
      </c>
      <c r="P341" s="10">
        <f>IF(O340&lt;=0,P340,P340*(1-N341/O340))+MAX(0,-(N305-C341-D341))</f>
        <v>50069.34927279166</v>
      </c>
      <c r="Q341" s="10">
        <f>MAX(0,(Q305-C341-D341))/(1-'P-Parametri'!$B$31*MAX(0,IF(R340&lt;=0,0,(R340-S340)/R340)))</f>
        <v>22517.858795946981</v>
      </c>
      <c r="R341" s="10">
        <f>((R340-Q341+MAX(0,-(Q305-C341-D341)))*(1+B341))*(1-'P-Parametri'!$B$32)</f>
        <v>165726.50328066913</v>
      </c>
      <c r="S341" s="10">
        <f>IF(R340&lt;=0,S340,S340*(1-Q341/R340))+MAX(0,-(Q305-C341-D341))</f>
        <v>50069.349272791602</v>
      </c>
      <c r="T341" s="10">
        <f>MAX(0,(T305-C341-D341))/(1-'P-Parametri'!$B$31*MAX(0,IF(U340&lt;=0,0,(U340-V340)/U340)))</f>
        <v>22517.858795946981</v>
      </c>
      <c r="U341" s="10">
        <f>((U340-T341+MAX(0,-(T305-C341-D341)))*(1+B341))*(1-'P-Parametri'!$B$32)</f>
        <v>165726.50328066913</v>
      </c>
      <c r="V341" s="10">
        <f>IF(U340&lt;=0,V340,V340*(1-T341/U340))+MAX(0,-(T305-C341-D341))</f>
        <v>50069.349272791602</v>
      </c>
    </row>
    <row r="342" spans="1:22">
      <c r="A342" s="9">
        <f t="shared" si="6"/>
        <v>35</v>
      </c>
      <c r="B342" s="12">
        <f>IF($A342='P-Parametri'!$B$47,'P-Parametri'!$B$34,IF($A342='P-Parametri'!$B$48,'P-Parametri'!$C$34,'P-Parametri'!$B$52))</f>
        <v>0.03</v>
      </c>
      <c r="C342" s="10">
        <f>IF($A342&lt;='1-Input'!$B$26,0,IF($A342='1-Input'!$B$26+1,('1-Input'!$B$23+0)*'1-Input'!$B$27,'1-Input'!$B$23+0))</f>
        <v>15535</v>
      </c>
      <c r="D342" s="10">
        <f>IF(AND($A342&gt;=1,$A342&lt;1+'1-Input'!$B$12),'7-Rientro'!$C$8,0)</f>
        <v>0</v>
      </c>
      <c r="E342" s="10">
        <f>MAX(0,(E305-C342-D342))/(1-'P-Parametri'!$B$31*MAX(0,IF(F341&lt;=0,0,(F341-G341)/F341)))</f>
        <v>12906.949282459267</v>
      </c>
      <c r="F342" s="10">
        <f>((F341-E342+MAX(0,-(E305-C342-D342)))*(1+B342))*(1-'P-Parametri'!$B$32)</f>
        <v>685159.61063706409</v>
      </c>
      <c r="G342" s="10">
        <f>IF(F341&lt;=0,G341,G341*(1-E342/F341))+MAX(0,-(E305-C342-D342))</f>
        <v>201374.26481511127</v>
      </c>
      <c r="H342" s="10">
        <f>MAX(0,(H305-C342-D342))/(1-'P-Parametri'!$B$31*MAX(0,IF(I341&lt;=0,0,(I341-J341)/I341)))</f>
        <v>18221.216142724086</v>
      </c>
      <c r="I342" s="10">
        <f>((I341-H342+MAX(0,-(H305-C342-D342)))*(1+B342))*(1-'P-Parametri'!$B$32)</f>
        <v>389527.93849677528</v>
      </c>
      <c r="J342" s="10">
        <f>IF(I341&lt;=0,J341,J341*(1-H342/I341))+MAX(0,-(H305-C342-D342))</f>
        <v>114485.58995881176</v>
      </c>
      <c r="K342" s="10">
        <f>MAX(0,(K305-C342-D342))/(1-'P-Parametri'!$B$31*MAX(0,IF(L341&lt;=0,0,(L341-M341)/L341)))</f>
        <v>22578.234321376971</v>
      </c>
      <c r="L342" s="10">
        <f>((L341-K342+MAX(0,-(K305-C342-D342)))*(1+B342))*(1-'P-Parametri'!$B$32)</f>
        <v>147147.83159401326</v>
      </c>
      <c r="M342" s="10">
        <f>IF(L341&lt;=0,M341,M341*(1-K342/L341))+MAX(0,-(K305-C342-D342))</f>
        <v>43248.005203970613</v>
      </c>
      <c r="N342" s="10">
        <f>MAX(0,(N305-C342-D342))/(1-'P-Parametri'!$B$31*MAX(0,IF(O341&lt;=0,0,(O341-P341)/O341)))</f>
        <v>22578.234321376942</v>
      </c>
      <c r="O342" s="10">
        <f>((O341-N342+MAX(0,-(N305-C342-D342)))*(1+B342))*(1-'P-Parametri'!$B$32)</f>
        <v>147147.83159401512</v>
      </c>
      <c r="P342" s="10">
        <f>IF(O341&lt;=0,P341,P341*(1-N342/O341))+MAX(0,-(N305-C342-D342))</f>
        <v>43248.005203971166</v>
      </c>
      <c r="Q342" s="10">
        <f>MAX(0,(Q305-C342-D342))/(1-'P-Parametri'!$B$31*MAX(0,IF(R341&lt;=0,0,(R341-S341)/R341)))</f>
        <v>22578.234321376953</v>
      </c>
      <c r="R342" s="10">
        <f>((R341-Q342+MAX(0,-(Q305-C342-D342)))*(1+B342))*(1-'P-Parametri'!$B$32)</f>
        <v>147147.8315940148</v>
      </c>
      <c r="S342" s="10">
        <f>IF(R341&lt;=0,S341,S341*(1-Q342/R341))+MAX(0,-(Q305-C342-D342))</f>
        <v>43248.005203971101</v>
      </c>
      <c r="T342" s="10">
        <f>MAX(0,(T305-C342-D342))/(1-'P-Parametri'!$B$31*MAX(0,IF(U341&lt;=0,0,(U341-V341)/U341)))</f>
        <v>22578.234321376953</v>
      </c>
      <c r="U342" s="10">
        <f>((U341-T342+MAX(0,-(T305-C342-D342)))*(1+B342))*(1-'P-Parametri'!$B$32)</f>
        <v>147147.8315940148</v>
      </c>
      <c r="V342" s="10">
        <f>IF(U341&lt;=0,V341,V341*(1-T342/U341))+MAX(0,-(T305-C342-D342))</f>
        <v>43248.005203971101</v>
      </c>
    </row>
    <row r="343" spans="1:22">
      <c r="A343" s="9">
        <f t="shared" si="6"/>
        <v>36</v>
      </c>
      <c r="B343" s="12">
        <f>IF($A343='P-Parametri'!$B$47,'P-Parametri'!$B$34,IF($A343='P-Parametri'!$B$48,'P-Parametri'!$C$34,'P-Parametri'!$B$52))</f>
        <v>0.03</v>
      </c>
      <c r="C343" s="10">
        <f>IF($A343&lt;='1-Input'!$B$26,0,IF($A343='1-Input'!$B$26+1,('1-Input'!$B$23+0)*'1-Input'!$B$27,'1-Input'!$B$23+0))</f>
        <v>15535</v>
      </c>
      <c r="D343" s="10">
        <f>IF(AND($A343&gt;=1,$A343&lt;1+'1-Input'!$B$12),'7-Rientro'!$C$8,0)</f>
        <v>0</v>
      </c>
      <c r="E343" s="10">
        <f>MAX(0,(E305-C343-D343))/(1-'P-Parametri'!$B$31*MAX(0,IF(F342&lt;=0,0,(F342-G342)/F342)))</f>
        <v>12940.703181094088</v>
      </c>
      <c r="F343" s="10">
        <f>((F342-E343+MAX(0,-(E305-C343-D343)))*(1+B343))*(1-'P-Parametri'!$B$32)</f>
        <v>691000.70373028982</v>
      </c>
      <c r="G343" s="10">
        <f>IF(F342&lt;=0,G342,G342*(1-E343/F342))+MAX(0,-(E305-C343-D343))</f>
        <v>197570.88156130214</v>
      </c>
      <c r="H343" s="10">
        <f>MAX(0,(H305-C343-D343))/(1-'P-Parametri'!$B$31*MAX(0,IF(I342&lt;=0,0,(I342-J342)/I342)))</f>
        <v>18268.867765832307</v>
      </c>
      <c r="I343" s="10">
        <f>((I342-H343+MAX(0,-(H305-C343-D343)))*(1+B343))*(1-'P-Parametri'!$B$32)</f>
        <v>381632.04916716553</v>
      </c>
      <c r="J343" s="10">
        <f>IF(I342&lt;=0,J342,J342*(1-H343/I342))+MAX(0,-(H305-C343-D343))</f>
        <v>109116.21360002679</v>
      </c>
      <c r="K343" s="10">
        <f>MAX(0,(K305-C343-D343))/(1-'P-Parametri'!$B$31*MAX(0,IF(L342&lt;=0,0,(L342-M342)/L342)))</f>
        <v>22637.280298544687</v>
      </c>
      <c r="L343" s="10">
        <f>((L342-K343+MAX(0,-(K305-C343-D343)))*(1+B343))*(1-'P-Parametri'!$B$32)</f>
        <v>127989.37609866397</v>
      </c>
      <c r="M343" s="10">
        <f>IF(L342&lt;=0,M342,M342*(1-K343/L342))+MAX(0,-(K305-C343-D343))</f>
        <v>36594.715070165927</v>
      </c>
      <c r="N343" s="10">
        <f>MAX(0,(N305-C343-D343))/(1-'P-Parametri'!$B$31*MAX(0,IF(O342&lt;=0,0,(O342-P342)/O342)))</f>
        <v>22637.280298544661</v>
      </c>
      <c r="O343" s="10">
        <f>((O342-N343+MAX(0,-(N305-C343-D343)))*(1+B343))*(1-'P-Parametri'!$B$32)</f>
        <v>127989.37609866592</v>
      </c>
      <c r="P343" s="10">
        <f>IF(O342&lt;=0,P342,P342*(1-N343/O342))+MAX(0,-(N305-C343-D343))</f>
        <v>36594.715070166487</v>
      </c>
      <c r="Q343" s="10">
        <f>MAX(0,(Q305-C343-D343))/(1-'P-Parametri'!$B$31*MAX(0,IF(R342&lt;=0,0,(R342-S342)/R342)))</f>
        <v>22637.280298544669</v>
      </c>
      <c r="R343" s="10">
        <f>((R342-Q343+MAX(0,-(Q305-C343-D343)))*(1+B343))*(1-'P-Parametri'!$B$32)</f>
        <v>127989.37609866557</v>
      </c>
      <c r="S343" s="10">
        <f>IF(R342&lt;=0,S342,S342*(1-Q343/R342))+MAX(0,-(Q305-C343-D343))</f>
        <v>36594.715070166414</v>
      </c>
      <c r="T343" s="10">
        <f>MAX(0,(T305-C343-D343))/(1-'P-Parametri'!$B$31*MAX(0,IF(U342&lt;=0,0,(U342-V342)/U342)))</f>
        <v>22637.280298544669</v>
      </c>
      <c r="U343" s="10">
        <f>((U342-T343+MAX(0,-(T305-C343-D343)))*(1+B343))*(1-'P-Parametri'!$B$32)</f>
        <v>127989.37609866557</v>
      </c>
      <c r="V343" s="10">
        <f>IF(U342&lt;=0,V342,V342*(1-T343/U342))+MAX(0,-(T305-C343-D343))</f>
        <v>36594.715070166414</v>
      </c>
    </row>
    <row r="344" spans="1:22">
      <c r="A344" s="9">
        <f t="shared" si="6"/>
        <v>37</v>
      </c>
      <c r="B344" s="12">
        <f>IF($A344='P-Parametri'!$B$47,'P-Parametri'!$B$34,IF($A344='P-Parametri'!$B$48,'P-Parametri'!$C$34,'P-Parametri'!$B$52))</f>
        <v>0.03</v>
      </c>
      <c r="C344" s="10">
        <f>IF($A344&lt;='1-Input'!$B$26,0,IF($A344='1-Input'!$B$26+1,('1-Input'!$B$23+0)*'1-Input'!$B$27,'1-Input'!$B$23+0))</f>
        <v>15535</v>
      </c>
      <c r="D344" s="10">
        <f>IF(AND($A344&gt;=1,$A344&lt;1+'1-Input'!$B$12),'7-Rientro'!$C$8,0)</f>
        <v>0</v>
      </c>
      <c r="E344" s="10">
        <f>MAX(0,(E305-C344-D344))/(1-'P-Parametri'!$B$31*MAX(0,IF(F343&lt;=0,0,(F343-G343)/F343)))</f>
        <v>12973.709473337927</v>
      </c>
      <c r="F344" s="10">
        <f>((F343-E344+MAX(0,-(E305-C344-D344)))*(1+B344))*(1-'P-Parametri'!$B$32)</f>
        <v>696971.06847649103</v>
      </c>
      <c r="G344" s="10">
        <f>IF(F343&lt;=0,G343,G343*(1-E344/F343))+MAX(0,-(E305-C344-D344))</f>
        <v>193861.4392931101</v>
      </c>
      <c r="H344" s="10">
        <f>MAX(0,(H305-C344-D344))/(1-'P-Parametri'!$B$31*MAX(0,IF(I343&lt;=0,0,(I343-J343)/I343)))</f>
        <v>18315.463965436364</v>
      </c>
      <c r="I344" s="10">
        <f>((I343-H344+MAX(0,-(H305-C344-D344)))*(1+B344))*(1-'P-Parametri'!$B$32)</f>
        <v>373467.65059226548</v>
      </c>
      <c r="J344" s="10">
        <f>IF(I343&lt;=0,J343,J343*(1-H344/I343))+MAX(0,-(H305-C344-D344))</f>
        <v>103879.45719396106</v>
      </c>
      <c r="K344" s="10">
        <f>MAX(0,(K305-C344-D344))/(1-'P-Parametri'!$B$31*MAX(0,IF(L343&lt;=0,0,(L343-M343)/L343)))</f>
        <v>22695.018481600386</v>
      </c>
      <c r="L344" s="10">
        <f>((L343-K344+MAX(0,-(K305-C344-D344)))*(1+B344))*(1-'P-Parametri'!$B$32)</f>
        <v>108236.28196888433</v>
      </c>
      <c r="M344" s="10">
        <f>IF(L343&lt;=0,M343,M343*(1-K344/L343))+MAX(0,-(K305-C344-D344))</f>
        <v>30105.756688135145</v>
      </c>
      <c r="N344" s="10">
        <f>MAX(0,(N305-C344-D344))/(1-'P-Parametri'!$B$31*MAX(0,IF(O343&lt;=0,0,(O343-P343)/O343)))</f>
        <v>22695.018481600357</v>
      </c>
      <c r="O344" s="10">
        <f>((O343-N344+MAX(0,-(N305-C344-D344)))*(1+B344))*(1-'P-Parametri'!$B$32)</f>
        <v>108236.28196888637</v>
      </c>
      <c r="P344" s="10">
        <f>IF(O343&lt;=0,P343,P343*(1-N344/O343))+MAX(0,-(N305-C344-D344))</f>
        <v>30105.756688135712</v>
      </c>
      <c r="Q344" s="10">
        <f>MAX(0,(Q305-C344-D344))/(1-'P-Parametri'!$B$31*MAX(0,IF(R343&lt;=0,0,(R343-S343)/R343)))</f>
        <v>22695.018481600368</v>
      </c>
      <c r="R344" s="10">
        <f>((R343-Q344+MAX(0,-(Q305-C344-D344)))*(1+B344))*(1-'P-Parametri'!$B$32)</f>
        <v>108236.28196888599</v>
      </c>
      <c r="S344" s="10">
        <f>IF(R343&lt;=0,S343,S343*(1-Q344/R343))+MAX(0,-(Q305-C344-D344))</f>
        <v>30105.756688135629</v>
      </c>
      <c r="T344" s="10">
        <f>MAX(0,(T305-C344-D344))/(1-'P-Parametri'!$B$31*MAX(0,IF(U343&lt;=0,0,(U343-V343)/U343)))</f>
        <v>22695.018481600368</v>
      </c>
      <c r="U344" s="10">
        <f>((U343-T344+MAX(0,-(T305-C344-D344)))*(1+B344))*(1-'P-Parametri'!$B$32)</f>
        <v>108236.28196888599</v>
      </c>
      <c r="V344" s="10">
        <f>IF(U343&lt;=0,V343,V343*(1-T344/U343))+MAX(0,-(T305-C344-D344))</f>
        <v>30105.756688135629</v>
      </c>
    </row>
    <row r="345" spans="1:22">
      <c r="A345" s="9">
        <f t="shared" si="6"/>
        <v>38</v>
      </c>
      <c r="B345" s="12">
        <f>IF($A345='P-Parametri'!$B$47,'P-Parametri'!$B$34,IF($A345='P-Parametri'!$B$48,'P-Parametri'!$C$34,'P-Parametri'!$B$52))</f>
        <v>0.03</v>
      </c>
      <c r="C345" s="10">
        <f>IF($A345&lt;='1-Input'!$B$26,0,IF($A345='1-Input'!$B$26+1,('1-Input'!$B$23+0)*'1-Input'!$B$27,'1-Input'!$B$23+0))</f>
        <v>15535</v>
      </c>
      <c r="D345" s="10">
        <f>IF(AND($A345&gt;=1,$A345&lt;1+'1-Input'!$B$12),'7-Rientro'!$C$8,0)</f>
        <v>0</v>
      </c>
      <c r="E345" s="10">
        <f>MAX(0,(E305-C345-D345))/(1-'P-Parametri'!$B$31*MAX(0,IF(F344&lt;=0,0,(F344-G344)/F344)))</f>
        <v>13005.980605411871</v>
      </c>
      <c r="F345" s="10">
        <f>((F344-E345+MAX(0,-(E305-C345-D345)))*(1+B345))*(1-'P-Parametri'!$B$32)</f>
        <v>703075.072426197</v>
      </c>
      <c r="G345" s="10">
        <f>IF(F344&lt;=0,G344,G344*(1-E345/F344))+MAX(0,-(E305-C345-D345))</f>
        <v>190243.84563159003</v>
      </c>
      <c r="H345" s="10">
        <f>MAX(0,(H305-C345-D345))/(1-'P-Parametri'!$B$31*MAX(0,IF(I344&lt;=0,0,(I344-J344)/I344)))</f>
        <v>18361.022312325415</v>
      </c>
      <c r="I345" s="10">
        <f>((I344-H345+MAX(0,-(H305-C345-D345)))*(1+B345))*(1-'P-Parametri'!$B$32)</f>
        <v>365028.30747408158</v>
      </c>
      <c r="J345" s="10">
        <f>IF(I344&lt;=0,J344,J344*(1-H345/I344))+MAX(0,-(H305-C345-D345))</f>
        <v>98772.366852118023</v>
      </c>
      <c r="K345" s="10">
        <f>MAX(0,(K305-C345-D345))/(1-'P-Parametri'!$B$31*MAX(0,IF(L344&lt;=0,0,(L344-M344)/L344)))</f>
        <v>22751.470642822696</v>
      </c>
      <c r="L345" s="10">
        <f>((L344-K345+MAX(0,-(K305-C345-D345)))*(1+B345))*(1-'P-Parametri'!$B$32)</f>
        <v>87873.256954511802</v>
      </c>
      <c r="M345" s="10">
        <f>IF(L344&lt;=0,M344,M344*(1-K345/L344))+MAX(0,-(K305-C345-D345))</f>
        <v>23777.469841890936</v>
      </c>
      <c r="N345" s="10">
        <f>MAX(0,(N305-C345-D345))/(1-'P-Parametri'!$B$31*MAX(0,IF(O344&lt;=0,0,(O344-P344)/O344)))</f>
        <v>22751.470642822671</v>
      </c>
      <c r="O345" s="10">
        <f>((O344-N345+MAX(0,-(N305-C345-D345)))*(1+B345))*(1-'P-Parametri'!$B$32)</f>
        <v>87873.256954513927</v>
      </c>
      <c r="P345" s="10">
        <f>IF(O344&lt;=0,P344,P344*(1-N345/O344))+MAX(0,-(N305-C345-D345))</f>
        <v>23777.469841891514</v>
      </c>
      <c r="Q345" s="10">
        <f>MAX(0,(Q305-C345-D345))/(1-'P-Parametri'!$B$31*MAX(0,IF(R344&lt;=0,0,(R344-S344)/R344)))</f>
        <v>22751.470642822675</v>
      </c>
      <c r="R345" s="10">
        <f>((R344-Q345+MAX(0,-(Q305-C345-D345)))*(1+B345))*(1-'P-Parametri'!$B$32)</f>
        <v>87873.256954513519</v>
      </c>
      <c r="S345" s="10">
        <f>IF(R344&lt;=0,S344,S344*(1-Q345/R344))+MAX(0,-(Q305-C345-D345))</f>
        <v>23777.469841891423</v>
      </c>
      <c r="T345" s="10">
        <f>MAX(0,(T305-C345-D345))/(1-'P-Parametri'!$B$31*MAX(0,IF(U344&lt;=0,0,(U344-V344)/U344)))</f>
        <v>22751.470642822675</v>
      </c>
      <c r="U345" s="10">
        <f>((U344-T345+MAX(0,-(T305-C345-D345)))*(1+B345))*(1-'P-Parametri'!$B$32)</f>
        <v>87873.256954513519</v>
      </c>
      <c r="V345" s="10">
        <f>IF(U344&lt;=0,V344,V344*(1-T345/U344))+MAX(0,-(T305-C345-D345))</f>
        <v>23777.469841891423</v>
      </c>
    </row>
    <row r="346" spans="1:22">
      <c r="A346" s="9">
        <f t="shared" si="6"/>
        <v>39</v>
      </c>
      <c r="B346" s="12">
        <f>IF($A346='P-Parametri'!$B$47,'P-Parametri'!$B$34,IF($A346='P-Parametri'!$B$48,'P-Parametri'!$C$34,'P-Parametri'!$B$52))</f>
        <v>0.03</v>
      </c>
      <c r="C346" s="10">
        <f>IF($A346&lt;='1-Input'!$B$26,0,IF($A346='1-Input'!$B$26+1,('1-Input'!$B$23+0)*'1-Input'!$B$27,'1-Input'!$B$23+0))</f>
        <v>15535</v>
      </c>
      <c r="D346" s="10">
        <f>IF(AND($A346&gt;=1,$A346&lt;1+'1-Input'!$B$12),'7-Rientro'!$C$8,0)</f>
        <v>0</v>
      </c>
      <c r="E346" s="10">
        <f>MAX(0,(E305-C346-D346))/(1-'P-Parametri'!$B$31*MAX(0,IF(F345&lt;=0,0,(F345-G345)/F345)))</f>
        <v>13037.529021103694</v>
      </c>
      <c r="F346" s="10">
        <f>((F345-E346+MAX(0,-(E305-C346-D346)))*(1+B346))*(1-'P-Parametri'!$B$32)</f>
        <v>709317.19236783159</v>
      </c>
      <c r="G346" s="10">
        <f>IF(F345&lt;=0,G345,G345*(1-E346/F345))+MAX(0,-(E305-C346-D346))</f>
        <v>186716.04361473132</v>
      </c>
      <c r="H346" s="10">
        <f>MAX(0,(H305-C346-D346))/(1-'P-Parametri'!$B$31*MAX(0,IF(I345&lt;=0,0,(I345-J345)/I345)))</f>
        <v>18405.560373853441</v>
      </c>
      <c r="I346" s="10">
        <f>((I345-H346+MAX(0,-(H305-C346-D346)))*(1+B346))*(1-'P-Parametri'!$B$32)</f>
        <v>356307.38665420853</v>
      </c>
      <c r="J346" s="10">
        <f>IF(I345&lt;=0,J345,J345*(1-H346/I345))+MAX(0,-(H305-C346-D346))</f>
        <v>93792.0386853932</v>
      </c>
      <c r="K346" s="10">
        <f>MAX(0,(K305-C346-D346))/(1-'P-Parametri'!$B$31*MAX(0,IF(L345&lt;=0,0,(L345-M345)/L345)))</f>
        <v>22806.658550233649</v>
      </c>
      <c r="L346" s="10">
        <f>((L345-K346+MAX(0,-(K305-C346-D346)))*(1+B346))*(1-'P-Parametri'!$B$32)</f>
        <v>66884.559163693688</v>
      </c>
      <c r="M346" s="10">
        <f>IF(L345&lt;=0,M345,M345*(1-K346/L345))+MAX(0,-(K305-C346-D346))</f>
        <v>17606.256270585596</v>
      </c>
      <c r="N346" s="10">
        <f>MAX(0,(N305-C346-D346))/(1-'P-Parametri'!$B$31*MAX(0,IF(O345&lt;=0,0,(O345-P345)/O345)))</f>
        <v>22806.65855023362</v>
      </c>
      <c r="O346" s="10">
        <f>((O345-N346+MAX(0,-(N305-C346-D346)))*(1+B346))*(1-'P-Parametri'!$B$32)</f>
        <v>66884.5591636959</v>
      </c>
      <c r="P346" s="10">
        <f>IF(O345&lt;=0,P345,P345*(1-N346/O345))+MAX(0,-(N305-C346-D346))</f>
        <v>17606.256270586178</v>
      </c>
      <c r="Q346" s="10">
        <f>MAX(0,(Q305-C346-D346))/(1-'P-Parametri'!$B$31*MAX(0,IF(R345&lt;=0,0,(R345-S345)/R345)))</f>
        <v>22806.658550233627</v>
      </c>
      <c r="R346" s="10">
        <f>((R345-Q346+MAX(0,-(Q305-C346-D346)))*(1+B346))*(1-'P-Parametri'!$B$32)</f>
        <v>66884.559163695478</v>
      </c>
      <c r="S346" s="10">
        <f>IF(R345&lt;=0,S345,S345*(1-Q346/R345))+MAX(0,-(Q305-C346-D346))</f>
        <v>17606.25627058608</v>
      </c>
      <c r="T346" s="10">
        <f>MAX(0,(T305-C346-D346))/(1-'P-Parametri'!$B$31*MAX(0,IF(U345&lt;=0,0,(U345-V345)/U345)))</f>
        <v>22806.658550233627</v>
      </c>
      <c r="U346" s="10">
        <f>((U345-T346+MAX(0,-(T305-C346-D346)))*(1+B346))*(1-'P-Parametri'!$B$32)</f>
        <v>66884.559163695478</v>
      </c>
      <c r="V346" s="10">
        <f>IF(U345&lt;=0,V345,V345*(1-T346/U345))+MAX(0,-(T305-C346-D346))</f>
        <v>17606.25627058608</v>
      </c>
    </row>
    <row r="347" spans="1:22">
      <c r="A347" s="9">
        <f t="shared" si="6"/>
        <v>40</v>
      </c>
      <c r="B347" s="12">
        <f>IF($A347='P-Parametri'!$B$47,'P-Parametri'!$B$34,IF($A347='P-Parametri'!$B$48,'P-Parametri'!$C$34,'P-Parametri'!$B$52))</f>
        <v>0.03</v>
      </c>
      <c r="C347" s="10">
        <f>IF($A347&lt;='1-Input'!$B$26,0,IF($A347='1-Input'!$B$26+1,('1-Input'!$B$23+0)*'1-Input'!$B$27,'1-Input'!$B$23+0))</f>
        <v>15535</v>
      </c>
      <c r="D347" s="10">
        <f>IF(AND($A347&gt;=1,$A347&lt;1+'1-Input'!$B$12),'7-Rientro'!$C$8,0)</f>
        <v>0</v>
      </c>
      <c r="E347" s="10">
        <f>MAX(0,(E305-C347-D347))/(1-'P-Parametri'!$B$31*MAX(0,IF(F346&lt;=0,0,(F346-G346)/F346)))</f>
        <v>13068.367149606991</v>
      </c>
      <c r="F347" s="10">
        <f>((F346-E347+MAX(0,-(E305-C347-D347)))*(1+B347))*(1-'P-Parametri'!$B$32)</f>
        <v>715702.01739482174</v>
      </c>
      <c r="G347" s="10">
        <f>IF(F346&lt;=0,G346,G346*(1-E347/F346))+MAX(0,-(E305-C347-D347))</f>
        <v>183276.01165592045</v>
      </c>
      <c r="H347" s="10">
        <f>MAX(0,(H305-C347-D347))/(1-'P-Parametri'!$B$31*MAX(0,IF(I346&lt;=0,0,(I346-J346)/I346)))</f>
        <v>18449.095696771252</v>
      </c>
      <c r="I347" s="10">
        <f>((I346-H347+MAX(0,-(H305-C347-D347)))*(1+B347))*(1-'P-Parametri'!$B$32)</f>
        <v>347298.05160678813</v>
      </c>
      <c r="J347" s="10">
        <f>IF(I346&lt;=0,J346,J346*(1-H347/I346))+MAX(0,-(H305-C347-D347))</f>
        <v>88935.618745434447</v>
      </c>
      <c r="K347" s="10">
        <f>MAX(0,(K305-C347-D347))/(1-'P-Parametri'!$B$31*MAX(0,IF(L346&lt;=0,0,(L346-M346)/L346)))</f>
        <v>22860.603946325533</v>
      </c>
      <c r="L347" s="10">
        <f>((L346-K347+MAX(0,-(K305-C347-D347)))*(1+B347))*(1-'P-Parametri'!$B$32)</f>
        <v>45253.984526141423</v>
      </c>
      <c r="M347" s="10">
        <f>IF(L346&lt;=0,M346,M346*(1-K347/L346))+MAX(0,-(K305-C347-D347))</f>
        <v>11588.579595849475</v>
      </c>
      <c r="N347" s="10">
        <f>MAX(0,(N305-C347-D347))/(1-'P-Parametri'!$B$31*MAX(0,IF(O346&lt;=0,0,(O346-P346)/O346)))</f>
        <v>22860.603946325507</v>
      </c>
      <c r="O347" s="10">
        <f>((O346-N347+MAX(0,-(N305-C347-D347)))*(1+B347))*(1-'P-Parametri'!$B$32)</f>
        <v>45253.984526143722</v>
      </c>
      <c r="P347" s="10">
        <f>IF(O346&lt;=0,P346,P346*(1-N347/O346))+MAX(0,-(N305-C347-D347))</f>
        <v>11588.57959585006</v>
      </c>
      <c r="Q347" s="10">
        <f>MAX(0,(Q305-C347-D347))/(1-'P-Parametri'!$B$31*MAX(0,IF(R346&lt;=0,0,(R346-S346)/R346)))</f>
        <v>22860.603946325518</v>
      </c>
      <c r="R347" s="10">
        <f>((R346-Q347+MAX(0,-(Q305-C347-D347)))*(1+B347))*(1-'P-Parametri'!$B$32)</f>
        <v>45253.984526143286</v>
      </c>
      <c r="S347" s="10">
        <f>IF(R346&lt;=0,S346,S346*(1-Q347/R346))+MAX(0,-(Q305-C347-D347))</f>
        <v>11588.579595849957</v>
      </c>
      <c r="T347" s="10">
        <f>MAX(0,(T305-C347-D347))/(1-'P-Parametri'!$B$31*MAX(0,IF(U346&lt;=0,0,(U346-V346)/U346)))</f>
        <v>22860.603946325518</v>
      </c>
      <c r="U347" s="10">
        <f>((U346-T347+MAX(0,-(T305-C347-D347)))*(1+B347))*(1-'P-Parametri'!$B$32)</f>
        <v>45253.984526143286</v>
      </c>
      <c r="V347" s="10">
        <f>IF(U346&lt;=0,V346,V346*(1-T347/U346))+MAX(0,-(T305-C347-D347))</f>
        <v>11588.579595849957</v>
      </c>
    </row>
    <row r="348" spans="1:22">
      <c r="A348" s="9">
        <f t="shared" si="6"/>
        <v>41</v>
      </c>
      <c r="B348" s="12">
        <f>IF($A348='P-Parametri'!$B$47,'P-Parametri'!$B$34,IF($A348='P-Parametri'!$B$48,'P-Parametri'!$C$34,'P-Parametri'!$B$52))</f>
        <v>0.03</v>
      </c>
      <c r="C348" s="10">
        <f>IF($A348&lt;='1-Input'!$B$26,0,IF($A348='1-Input'!$B$26+1,('1-Input'!$B$23+0)*'1-Input'!$B$27,'1-Input'!$B$23+0))</f>
        <v>15535</v>
      </c>
      <c r="D348" s="10">
        <f>IF(AND($A348&gt;=1,$A348&lt;1+'1-Input'!$B$12),'7-Rientro'!$C$8,0)</f>
        <v>0</v>
      </c>
      <c r="E348" s="10">
        <f>MAX(0,(E305-C348-D348))/(1-'P-Parametri'!$B$31*MAX(0,IF(F347&lt;=0,0,(F347-G347)/F347)))</f>
        <v>13098.507393984431</v>
      </c>
      <c r="F348" s="10">
        <f>((F347-E348+MAX(0,-(E305-C348-D348)))*(1+B348))*(1-'P-Parametri'!$B$32)</f>
        <v>722234.25207026058</v>
      </c>
      <c r="G348" s="10">
        <f>IF(F347&lt;=0,G347,G347*(1-E348/F347))+MAX(0,-(E305-C348-D348))</f>
        <v>179921.76346956845</v>
      </c>
      <c r="H348" s="10">
        <f>MAX(0,(H305-C348-D348))/(1-'P-Parametri'!$B$31*MAX(0,IF(I347&lt;=0,0,(I347-J347)/I347)))</f>
        <v>18491.645790939689</v>
      </c>
      <c r="I348" s="10">
        <f>((I347-H348+MAX(0,-(H305-C348-D348)))*(1+B348))*(1-'P-Parametri'!$B$32)</f>
        <v>337993.25679434324</v>
      </c>
      <c r="J348" s="10">
        <f>IF(I347&lt;=0,J347,J347*(1-H348/I347))+MAX(0,-(H305-C348-D348))</f>
        <v>84200.302919647409</v>
      </c>
      <c r="K348" s="10">
        <f>MAX(0,(K305-C348-D348))/(1-'P-Parametri'!$B$31*MAX(0,IF(L347&lt;=0,0,(L347-M347)/L347)))</f>
        <v>22913.328527879617</v>
      </c>
      <c r="L348" s="10">
        <f>((L347-K348+MAX(0,-(K305-C348-D348)))*(1+B348))*(1-'P-Parametri'!$B$32)</f>
        <v>22964.85392685324</v>
      </c>
      <c r="M348" s="10">
        <f>IF(L347&lt;=0,M347,M347*(1-K348/L347))+MAX(0,-(K305-C348-D348))</f>
        <v>5720.9651916903522</v>
      </c>
      <c r="N348" s="10">
        <f>MAX(0,(N305-C348-D348))/(1-'P-Parametri'!$B$31*MAX(0,IF(O347&lt;=0,0,(O347-P347)/O347)))</f>
        <v>22913.328527879588</v>
      </c>
      <c r="O348" s="10">
        <f>((O347-N348+MAX(0,-(N305-C348-D348)))*(1+B348))*(1-'P-Parametri'!$B$32)</f>
        <v>22964.853926855634</v>
      </c>
      <c r="P348" s="10">
        <f>IF(O347&lt;=0,P347,P347*(1-N348/O347))+MAX(0,-(N305-C348-D348))</f>
        <v>5720.9651916909479</v>
      </c>
      <c r="Q348" s="10">
        <f>MAX(0,(Q305-C348-D348))/(1-'P-Parametri'!$B$31*MAX(0,IF(R347&lt;=0,0,(R347-S347)/R347)))</f>
        <v>22913.328527879599</v>
      </c>
      <c r="R348" s="10">
        <f>((R347-Q348+MAX(0,-(Q305-C348-D348)))*(1+B348))*(1-'P-Parametri'!$B$32)</f>
        <v>22964.853926855172</v>
      </c>
      <c r="S348" s="10">
        <f>IF(R347&lt;=0,S347,S347*(1-Q348/R347))+MAX(0,-(Q305-C348-D348))</f>
        <v>5720.9651916908379</v>
      </c>
      <c r="T348" s="10">
        <f>MAX(0,(T305-C348-D348))/(1-'P-Parametri'!$B$31*MAX(0,IF(U347&lt;=0,0,(U347-V347)/U347)))</f>
        <v>22913.328527879599</v>
      </c>
      <c r="U348" s="10">
        <f>((U347-T348+MAX(0,-(T305-C348-D348)))*(1+B348))*(1-'P-Parametri'!$B$32)</f>
        <v>22964.853926855172</v>
      </c>
      <c r="V348" s="10">
        <f>IF(U347&lt;=0,V347,V347*(1-T348/U347))+MAX(0,-(T305-C348-D348))</f>
        <v>5720.9651916908379</v>
      </c>
    </row>
    <row r="349" spans="1:22">
      <c r="A349" s="9">
        <f t="shared" si="6"/>
        <v>42</v>
      </c>
      <c r="B349" s="12">
        <f>IF($A349='P-Parametri'!$B$47,'P-Parametri'!$B$34,IF($A349='P-Parametri'!$B$48,'P-Parametri'!$C$34,'P-Parametri'!$B$52))</f>
        <v>0.03</v>
      </c>
      <c r="C349" s="10">
        <f>IF($A349&lt;='1-Input'!$B$26,0,IF($A349='1-Input'!$B$26+1,('1-Input'!$B$23+0)*'1-Input'!$B$27,'1-Input'!$B$23+0))</f>
        <v>15535</v>
      </c>
      <c r="D349" s="10">
        <f>IF(AND($A349&gt;=1,$A349&lt;1+'1-Input'!$B$12),'7-Rientro'!$C$8,0)</f>
        <v>0</v>
      </c>
      <c r="E349" s="10">
        <f>MAX(0,(E305-C349-D349))/(1-'P-Parametri'!$B$31*MAX(0,IF(F348&lt;=0,0,(F348-G348)/F348)))</f>
        <v>13127.962120242799</v>
      </c>
      <c r="F349" s="10">
        <f>((F348-E349+MAX(0,-(E305-C349-D349)))*(1+B349))*(1-'P-Parametri'!$B$32)</f>
        <v>728918.71969122125</v>
      </c>
      <c r="G349" s="10">
        <f>IF(F348&lt;=0,G348,G348*(1-E349/F348))+MAX(0,-(E305-C349-D349))</f>
        <v>176651.34796564412</v>
      </c>
      <c r="H349" s="10">
        <f>MAX(0,(H305-C349-D349))/(1-'P-Parametri'!$B$31*MAX(0,IF(I348&lt;=0,0,(I348-J348)/I348)))</f>
        <v>18533.228113906422</v>
      </c>
      <c r="I349" s="10">
        <f>((I348-H349+MAX(0,-(H305-C349-D349)))*(1+B349))*(1-'P-Parametri'!$B$32)</f>
        <v>328385.74188176828</v>
      </c>
      <c r="J349" s="10">
        <f>IF(I348&lt;=0,J348,J348*(1-H349/I348))+MAX(0,-(H305-C349-D349))</f>
        <v>79583.336782304148</v>
      </c>
      <c r="K349" s="10">
        <f>MAX(0,(K305-C349-D349))/(1-'P-Parametri'!$B$31*MAX(0,IF(L348&lt;=0,0,(L348-M348)/L348)))</f>
        <v>22964.853926854976</v>
      </c>
      <c r="L349" s="10">
        <f>((L348-K349+MAX(0,-(K305-C349-D349)))*(1+B349))*(1-'P-Parametri'!$B$32)</f>
        <v>-1.783800616976805E-9</v>
      </c>
      <c r="M349" s="10">
        <f>IF(L348&lt;=0,M348,M348*(1-K349/L348))+MAX(0,-(K305-C349-D349))</f>
        <v>-4.3190521496477167E-10</v>
      </c>
      <c r="N349" s="10">
        <f>MAX(0,(N305-C349-D349))/(1-'P-Parametri'!$B$31*MAX(0,IF(O348&lt;=0,0,(O348-P348)/O348)))</f>
        <v>22964.85392685495</v>
      </c>
      <c r="O349" s="10">
        <f>((O348-N349+MAX(0,-(N305-C349-D349)))*(1+B349))*(1-'P-Parametri'!$B$32)</f>
        <v>7.0304929977282886E-10</v>
      </c>
      <c r="P349" s="10">
        <f>IF(O348&lt;=0,P348,P348*(1-N349/O348))+MAX(0,-(N305-C349-D349))</f>
        <v>1.7022146707436892E-10</v>
      </c>
      <c r="Q349" s="10">
        <f>MAX(0,(Q305-C349-D349))/(1-'P-Parametri'!$B$31*MAX(0,IF(R348&lt;=0,0,(R348-S348)/R348)))</f>
        <v>22964.853926854958</v>
      </c>
      <c r="R349" s="10">
        <f>((R348-Q349+MAX(0,-(Q305-C349-D349)))*(1+B349))*(1-'P-Parametri'!$B$32)</f>
        <v>2.2063781216274947E-10</v>
      </c>
      <c r="S349" s="10">
        <f>IF(R348&lt;=0,S348,S348*(1-Q349/R348))+MAX(0,-(Q305-C349-D349))</f>
        <v>5.3352997142711623E-11</v>
      </c>
      <c r="T349" s="10">
        <f>MAX(0,(T305-C349-D349))/(1-'P-Parametri'!$B$31*MAX(0,IF(U348&lt;=0,0,(U348-V348)/U348)))</f>
        <v>22964.853926854958</v>
      </c>
      <c r="U349" s="10">
        <f>((U348-T349+MAX(0,-(T305-C349-D349)))*(1+B349))*(1-'P-Parametri'!$B$32)</f>
        <v>2.2063781216274947E-10</v>
      </c>
      <c r="V349" s="10">
        <f>IF(U348&lt;=0,V348,V348*(1-T349/U348))+MAX(0,-(T305-C349-D349))</f>
        <v>5.3352997142711623E-11</v>
      </c>
    </row>
    <row r="350" spans="1:22">
      <c r="A350" s="4" t="s">
        <v>410</v>
      </c>
      <c r="E350" s="10">
        <f>F349</f>
        <v>728918.71969122125</v>
      </c>
      <c r="H350" s="10">
        <f>I349</f>
        <v>328385.74188176828</v>
      </c>
      <c r="K350" s="10">
        <f>L349</f>
        <v>-1.783800616976805E-9</v>
      </c>
      <c r="N350" s="10">
        <f>O349</f>
        <v>7.0304929977282886E-10</v>
      </c>
      <c r="Q350" s="10">
        <f>R349</f>
        <v>2.2063781216274947E-10</v>
      </c>
      <c r="T350" s="10">
        <f>U349</f>
        <v>2.2063781216274947E-10</v>
      </c>
    </row>
    <row r="351" spans="1:22">
      <c r="A351" s="5" t="s">
        <v>411</v>
      </c>
      <c r="B351" s="10">
        <f>IFERROR(T305-T350*(T305-Q305)/(T350-Q350),T305)</f>
        <v>34016.442855712274</v>
      </c>
    </row>
    <row r="354" spans="1:22">
      <c r="A354" s="2" t="s">
        <v>483</v>
      </c>
    </row>
    <row r="355" spans="1:22">
      <c r="A355" s="4" t="s">
        <v>268</v>
      </c>
      <c r="E355" s="19">
        <f>'1-Input'!$B$10*0.9</f>
        <v>26100</v>
      </c>
      <c r="H355" s="19">
        <f>'1-Input'!$B$10*1.05</f>
        <v>30450</v>
      </c>
      <c r="K355" s="10">
        <f>IFERROR(H355-H400*(H355-E355)/(H400-E400),H355)</f>
        <v>34827.747357248336</v>
      </c>
      <c r="N355" s="10">
        <f>IFERROR(K355-K400*(K355-H355)/(K400-H400),K355)</f>
        <v>34827.747357248321</v>
      </c>
      <c r="Q355" s="10">
        <f>IFERROR(N355-N400*(N355-K355)/(N400-K400),N355)</f>
        <v>34827.747357248329</v>
      </c>
      <c r="T355" s="10">
        <f>IFERROR(Q355-Q400*(Q355-N355)/(Q400-N400),Q355)</f>
        <v>34827.747357248329</v>
      </c>
    </row>
    <row r="356" spans="1:22">
      <c r="A356" s="15" t="s">
        <v>176</v>
      </c>
      <c r="B356" s="15" t="s">
        <v>177</v>
      </c>
      <c r="C356" s="15" t="s">
        <v>178</v>
      </c>
      <c r="D356" s="15" t="s">
        <v>179</v>
      </c>
      <c r="E356" s="15" t="s">
        <v>180</v>
      </c>
      <c r="F356" s="15" t="s">
        <v>181</v>
      </c>
      <c r="G356" s="15" t="s">
        <v>182</v>
      </c>
      <c r="H356" s="15" t="s">
        <v>180</v>
      </c>
      <c r="I356" s="15" t="s">
        <v>181</v>
      </c>
      <c r="J356" s="15" t="s">
        <v>182</v>
      </c>
      <c r="K356" s="15" t="s">
        <v>180</v>
      </c>
      <c r="L356" s="15" t="s">
        <v>181</v>
      </c>
      <c r="M356" s="15" t="s">
        <v>182</v>
      </c>
      <c r="N356" s="15" t="s">
        <v>180</v>
      </c>
      <c r="O356" s="15" t="s">
        <v>181</v>
      </c>
      <c r="P356" s="15" t="s">
        <v>182</v>
      </c>
      <c r="Q356" s="15" t="s">
        <v>180</v>
      </c>
      <c r="R356" s="15" t="s">
        <v>181</v>
      </c>
      <c r="S356" s="15" t="s">
        <v>182</v>
      </c>
      <c r="T356" s="15" t="s">
        <v>180</v>
      </c>
      <c r="U356" s="15" t="s">
        <v>181</v>
      </c>
      <c r="V356" s="15" t="s">
        <v>182</v>
      </c>
    </row>
    <row r="357" spans="1:22">
      <c r="A357" s="9">
        <f>0</f>
        <v>0</v>
      </c>
      <c r="E357" s="10">
        <f>0</f>
        <v>0</v>
      </c>
      <c r="F357" s="10">
        <f>'1-Input'!$B$8</f>
        <v>760000</v>
      </c>
      <c r="G357" s="10">
        <f>'1-Input'!$B$9</f>
        <v>586000</v>
      </c>
      <c r="H357" s="10">
        <f>0</f>
        <v>0</v>
      </c>
      <c r="I357" s="10">
        <f>'1-Input'!$B$8</f>
        <v>760000</v>
      </c>
      <c r="J357" s="10">
        <f>'1-Input'!$B$9</f>
        <v>586000</v>
      </c>
      <c r="K357" s="10">
        <f>0</f>
        <v>0</v>
      </c>
      <c r="L357" s="10">
        <f>'1-Input'!$B$8</f>
        <v>760000</v>
      </c>
      <c r="M357" s="10">
        <f>'1-Input'!$B$9</f>
        <v>586000</v>
      </c>
      <c r="N357" s="10">
        <f>0</f>
        <v>0</v>
      </c>
      <c r="O357" s="10">
        <f>'1-Input'!$B$8</f>
        <v>760000</v>
      </c>
      <c r="P357" s="10">
        <f>'1-Input'!$B$9</f>
        <v>586000</v>
      </c>
      <c r="Q357" s="10">
        <f>0</f>
        <v>0</v>
      </c>
      <c r="R357" s="10">
        <f>'1-Input'!$B$8</f>
        <v>760000</v>
      </c>
      <c r="S357" s="10">
        <f>'1-Input'!$B$9</f>
        <v>586000</v>
      </c>
      <c r="T357" s="10">
        <f>0</f>
        <v>0</v>
      </c>
      <c r="U357" s="10">
        <f>'1-Input'!$B$8</f>
        <v>760000</v>
      </c>
      <c r="V357" s="10">
        <f>'1-Input'!$B$9</f>
        <v>586000</v>
      </c>
    </row>
    <row r="358" spans="1:22">
      <c r="A358" s="9">
        <f t="shared" ref="A358:A399" si="7">A357+1</f>
        <v>1</v>
      </c>
      <c r="B358" s="12">
        <f>IF($A358='P-Parametri'!$B$47,'P-Parametri'!$B$34,IF($A358='P-Parametri'!$B$48,'P-Parametri'!$C$34,'P-Parametri'!$B$52))</f>
        <v>0.03</v>
      </c>
      <c r="C358" s="10">
        <f>IF($A358&lt;='1-Input'!$B$26,0,IF($A358='1-Input'!$B$26+1,('1-Input'!$B$23+0)*'1-Input'!$B$27,'1-Input'!$B$23+0))</f>
        <v>0</v>
      </c>
      <c r="D358" s="10">
        <f>IF(AND($A358&gt;=1,$A358&lt;1+'1-Input'!$B$12),'7-Rientro'!$C$9,0)</f>
        <v>10447.042999999998</v>
      </c>
      <c r="E358" s="10">
        <f>MAX(0,(E355-C358-D358))/(1-'P-Parametri'!$B$31*MAX(0,IF(F357&lt;=0,0,(F357-G357)/F357)))</f>
        <v>16643.694834629809</v>
      </c>
      <c r="F358" s="10">
        <f>((F357-E358+MAX(0,-(E355-C358-D358)))*(1+B358))*(1-'P-Parametri'!$B$32)</f>
        <v>764125.6803316907</v>
      </c>
      <c r="G358" s="10">
        <f>IF(F357&lt;=0,G357,G357*(1-E358/F357))+MAX(0,-(E355-C358-D358))</f>
        <v>573166.83529856172</v>
      </c>
      <c r="H358" s="10">
        <f>MAX(0,(H355-C358-D358))/(1-'P-Parametri'!$B$31*MAX(0,IF(I357&lt;=0,0,(I357-J357)/I357)))</f>
        <v>21269.023616318766</v>
      </c>
      <c r="I358" s="10">
        <f>((I357-H358+MAX(0,-(H355-C358-D358)))*(1+B358))*(1-'P-Parametri'!$B$32)</f>
        <v>759371.11986384133</v>
      </c>
      <c r="J358" s="10">
        <f>IF(I357&lt;=0,J357,J357*(1-H358/I357))+MAX(0,-(H355-C358-D358))</f>
        <v>569600.46336952271</v>
      </c>
      <c r="K358" s="10">
        <f>MAX(0,(K355-C358-D358))/(1-'P-Parametri'!$B$31*MAX(0,IF(L357&lt;=0,0,(L357-M357)/L357)))</f>
        <v>25923.855995731064</v>
      </c>
      <c r="L358" s="10">
        <f>((L357-K358+MAX(0,-(K355-C358-D358)))*(1+B358))*(1-'P-Parametri'!$B$32)</f>
        <v>754586.23146774818</v>
      </c>
      <c r="M358" s="10">
        <f>IF(L357&lt;=0,M357,M357*(1-K358/L357))+MAX(0,-(K355-C358-D358))</f>
        <v>566011.34261381789</v>
      </c>
      <c r="N358" s="10">
        <f>MAX(0,(N355-C358-D358))/(1-'P-Parametri'!$B$31*MAX(0,IF(O357&lt;=0,0,(O357-P357)/O357)))</f>
        <v>25923.85599573105</v>
      </c>
      <c r="O358" s="10">
        <f>((O357-N358+MAX(0,-(N355-C358-D358)))*(1+B358))*(1-'P-Parametri'!$B$32)</f>
        <v>754586.23146774818</v>
      </c>
      <c r="P358" s="10">
        <f>IF(O357&lt;=0,P357,P357*(1-N358/O357))+MAX(0,-(N355-C358-D358))</f>
        <v>566011.34261381789</v>
      </c>
      <c r="Q358" s="10">
        <f>MAX(0,(Q355-C358-D358))/(1-'P-Parametri'!$B$31*MAX(0,IF(R357&lt;=0,0,(R357-S357)/R357)))</f>
        <v>25923.855995731057</v>
      </c>
      <c r="R358" s="10">
        <f>((R357-Q358+MAX(0,-(Q355-C358-D358)))*(1+B358))*(1-'P-Parametri'!$B$32)</f>
        <v>754586.23146774818</v>
      </c>
      <c r="S358" s="10">
        <f>IF(R357&lt;=0,S357,S357*(1-Q358/R357))+MAX(0,-(Q355-C358-D358))</f>
        <v>566011.34261381789</v>
      </c>
      <c r="T358" s="10">
        <f>MAX(0,(T355-C358-D358))/(1-'P-Parametri'!$B$31*MAX(0,IF(U357&lt;=0,0,(U357-V357)/U357)))</f>
        <v>25923.855995731057</v>
      </c>
      <c r="U358" s="10">
        <f>((U357-T358+MAX(0,-(T355-C358-D358)))*(1+B358))*(1-'P-Parametri'!$B$32)</f>
        <v>754586.23146774818</v>
      </c>
      <c r="V358" s="10">
        <f>IF(U357&lt;=0,V357,V357*(1-T358/U357))+MAX(0,-(T355-C358-D358))</f>
        <v>566011.34261381789</v>
      </c>
    </row>
    <row r="359" spans="1:22">
      <c r="A359" s="9">
        <f t="shared" si="7"/>
        <v>2</v>
      </c>
      <c r="B359" s="12">
        <f>IF($A359='P-Parametri'!$B$47,'P-Parametri'!$B$34,IF($A359='P-Parametri'!$B$48,'P-Parametri'!$C$34,'P-Parametri'!$B$52))</f>
        <v>0.03</v>
      </c>
      <c r="C359" s="10">
        <f>IF($A359&lt;='1-Input'!$B$26,0,IF($A359='1-Input'!$B$26+1,('1-Input'!$B$23+0)*'1-Input'!$B$27,'1-Input'!$B$23+0))</f>
        <v>0</v>
      </c>
      <c r="D359" s="10">
        <f>IF(AND($A359&gt;=1,$A359&lt;1+'1-Input'!$B$12),'7-Rientro'!$C$9,0)</f>
        <v>10447.042999999998</v>
      </c>
      <c r="E359" s="10">
        <f>MAX(0,(E355-C359-D359))/(1-'P-Parametri'!$B$31*MAX(0,IF(F358&lt;=0,0,(F358-G358)/F358)))</f>
        <v>16740.688343534828</v>
      </c>
      <c r="F359" s="10">
        <f>((F358-E359+MAX(0,-(E355-C359-D359)))*(1+B359))*(1-'P-Parametri'!$B$32)</f>
        <v>768266.9286643049</v>
      </c>
      <c r="G359" s="10">
        <f>IF(F358&lt;=0,G358,G358*(1-E359/F358))+MAX(0,-(E355-C359-D359))</f>
        <v>560609.72904554545</v>
      </c>
      <c r="H359" s="10">
        <f>MAX(0,(H355-C359-D359))/(1-'P-Parametri'!$B$31*MAX(0,IF(I358&lt;=0,0,(I358-J358)/I358)))</f>
        <v>21392.97188934515</v>
      </c>
      <c r="I359" s="10">
        <f>((I358-H359+MAX(0,-(H355-C359-D359)))*(1+B359))*(1-'P-Parametri'!$B$32)</f>
        <v>758597.25742890371</v>
      </c>
      <c r="J359" s="10">
        <f>IF(I358&lt;=0,J358,J358*(1-H359/I358))+MAX(0,-(H355-C359-D359))</f>
        <v>553553.70259304345</v>
      </c>
      <c r="K359" s="10">
        <f>MAX(0,(K355-C359-D359))/(1-'P-Parametri'!$B$31*MAX(0,IF(L358&lt;=0,0,(L358-M358)/L358)))</f>
        <v>26074.930969308611</v>
      </c>
      <c r="L359" s="10">
        <f>((L358-K359+MAX(0,-(K355-C359-D359)))*(1+B359))*(1-'P-Parametri'!$B$32)</f>
        <v>748865.906234366</v>
      </c>
      <c r="M359" s="10">
        <f>IF(L358&lt;=0,M358,M358*(1-K359/L358))+MAX(0,-(K355-C359-D359))</f>
        <v>546452.66784474114</v>
      </c>
      <c r="N359" s="10">
        <f>MAX(0,(N355-C359-D359))/(1-'P-Parametri'!$B$31*MAX(0,IF(O358&lt;=0,0,(O358-P358)/O358)))</f>
        <v>26074.930969308596</v>
      </c>
      <c r="O359" s="10">
        <f>((O358-N359+MAX(0,-(N355-C359-D359)))*(1+B359))*(1-'P-Parametri'!$B$32)</f>
        <v>748865.906234366</v>
      </c>
      <c r="P359" s="10">
        <f>IF(O358&lt;=0,P358,P358*(1-N359/O358))+MAX(0,-(N355-C359-D359))</f>
        <v>546452.66784474114</v>
      </c>
      <c r="Q359" s="10">
        <f>MAX(0,(Q355-C359-D359))/(1-'P-Parametri'!$B$31*MAX(0,IF(R358&lt;=0,0,(R358-S358)/R358)))</f>
        <v>26074.930969308603</v>
      </c>
      <c r="R359" s="10">
        <f>((R358-Q359+MAX(0,-(Q355-C359-D359)))*(1+B359))*(1-'P-Parametri'!$B$32)</f>
        <v>748865.906234366</v>
      </c>
      <c r="S359" s="10">
        <f>IF(R358&lt;=0,S358,S358*(1-Q359/R358))+MAX(0,-(Q355-C359-D359))</f>
        <v>546452.66784474114</v>
      </c>
      <c r="T359" s="10">
        <f>MAX(0,(T355-C359-D359))/(1-'P-Parametri'!$B$31*MAX(0,IF(U358&lt;=0,0,(U358-V358)/U358)))</f>
        <v>26074.930969308603</v>
      </c>
      <c r="U359" s="10">
        <f>((U358-T359+MAX(0,-(T355-C359-D359)))*(1+B359))*(1-'P-Parametri'!$B$32)</f>
        <v>748865.906234366</v>
      </c>
      <c r="V359" s="10">
        <f>IF(U358&lt;=0,V358,V358*(1-T359/U358))+MAX(0,-(T355-C359-D359))</f>
        <v>546452.66784474114</v>
      </c>
    </row>
    <row r="360" spans="1:22">
      <c r="A360" s="9">
        <f t="shared" si="7"/>
        <v>3</v>
      </c>
      <c r="B360" s="12">
        <f>IF($A360='P-Parametri'!$B$47,'P-Parametri'!$B$34,IF($A360='P-Parametri'!$B$48,'P-Parametri'!$C$34,'P-Parametri'!$B$52))</f>
        <v>0.03</v>
      </c>
      <c r="C360" s="10">
        <f>IF($A360&lt;='1-Input'!$B$26,0,IF($A360='1-Input'!$B$26+1,('1-Input'!$B$23+0)*'1-Input'!$B$27,'1-Input'!$B$23+0))</f>
        <v>0</v>
      </c>
      <c r="D360" s="10">
        <f>IF(AND($A360&gt;=1,$A360&lt;1+'1-Input'!$B$12),'7-Rientro'!$C$9,0)</f>
        <v>10447.042999999998</v>
      </c>
      <c r="E360" s="10">
        <f>MAX(0,(E355-C360-D360))/(1-'P-Parametri'!$B$31*MAX(0,IF(F359&lt;=0,0,(F359-G359)/F359)))</f>
        <v>16836.13651197523</v>
      </c>
      <c r="F360" s="10">
        <f>((F359-E360+MAX(0,-(E355-C360-D360)))*(1+B360))*(1-'P-Parametri'!$B$32)</f>
        <v>772425.76848506578</v>
      </c>
      <c r="G360" s="10">
        <f>IF(F359&lt;=0,G359,G359*(1-E360/F359))+MAX(0,-(E355-C360-D360))</f>
        <v>548324.28296424414</v>
      </c>
      <c r="H360" s="10">
        <f>MAX(0,(H355-C360-D360))/(1-'P-Parametri'!$B$31*MAX(0,IF(I359&lt;=0,0,(I359-J359)/I359)))</f>
        <v>21514.945367521967</v>
      </c>
      <c r="I360" s="10">
        <f>((I359-H360+MAX(0,-(H355-C360-D360)))*(1+B360))*(1-'P-Parametri'!$B$32)</f>
        <v>757676.39186037681</v>
      </c>
      <c r="J360" s="10">
        <f>IF(I359&lt;=0,J359,J359*(1-H360/I359))+MAX(0,-(H355-C360-D360))</f>
        <v>537854.09710060596</v>
      </c>
      <c r="K360" s="10">
        <f>MAX(0,(K355-C360-D360))/(1-'P-Parametri'!$B$31*MAX(0,IF(L359&lt;=0,0,(L359-M359)/L359)))</f>
        <v>26223.598954289741</v>
      </c>
      <c r="L360" s="10">
        <f>((L359-K360+MAX(0,-(K355-C360-D360)))*(1+B360))*(1-'P-Parametri'!$B$32)</f>
        <v>742832.93334548164</v>
      </c>
      <c r="M360" s="10">
        <f>IF(L359&lt;=0,M359,M359*(1-K360/L359))+MAX(0,-(K355-C360-D360))</f>
        <v>527317.12503291829</v>
      </c>
      <c r="N360" s="10">
        <f>MAX(0,(N355-C360-D360))/(1-'P-Parametri'!$B$31*MAX(0,IF(O359&lt;=0,0,(O359-P359)/O359)))</f>
        <v>26223.598954289726</v>
      </c>
      <c r="O360" s="10">
        <f>((O359-N360+MAX(0,-(N355-C360-D360)))*(1+B360))*(1-'P-Parametri'!$B$32)</f>
        <v>742832.93334548164</v>
      </c>
      <c r="P360" s="10">
        <f>IF(O359&lt;=0,P359,P359*(1-N360/O359))+MAX(0,-(N355-C360-D360))</f>
        <v>527317.12503291829</v>
      </c>
      <c r="Q360" s="10">
        <f>MAX(0,(Q355-C360-D360))/(1-'P-Parametri'!$B$31*MAX(0,IF(R359&lt;=0,0,(R359-S359)/R359)))</f>
        <v>26223.598954289733</v>
      </c>
      <c r="R360" s="10">
        <f>((R359-Q360+MAX(0,-(Q355-C360-D360)))*(1+B360))*(1-'P-Parametri'!$B$32)</f>
        <v>742832.93334548164</v>
      </c>
      <c r="S360" s="10">
        <f>IF(R359&lt;=0,S359,S359*(1-Q360/R359))+MAX(0,-(Q355-C360-D360))</f>
        <v>527317.12503291829</v>
      </c>
      <c r="T360" s="10">
        <f>MAX(0,(T355-C360-D360))/(1-'P-Parametri'!$B$31*MAX(0,IF(U359&lt;=0,0,(U359-V359)/U359)))</f>
        <v>26223.598954289733</v>
      </c>
      <c r="U360" s="10">
        <f>((U359-T360+MAX(0,-(T355-C360-D360)))*(1+B360))*(1-'P-Parametri'!$B$32)</f>
        <v>742832.93334548164</v>
      </c>
      <c r="V360" s="10">
        <f>IF(U359&lt;=0,V359,V359*(1-T360/U359))+MAX(0,-(T355-C360-D360))</f>
        <v>527317.12503291829</v>
      </c>
    </row>
    <row r="361" spans="1:22">
      <c r="A361" s="9">
        <f t="shared" si="7"/>
        <v>4</v>
      </c>
      <c r="B361" s="12">
        <f>IF($A361='P-Parametri'!$B$47,'P-Parametri'!$B$34,IF($A361='P-Parametri'!$B$48,'P-Parametri'!$C$34,'P-Parametri'!$B$52))</f>
        <v>0.03</v>
      </c>
      <c r="C361" s="10">
        <f>IF($A361&lt;='1-Input'!$B$26,0,IF($A361='1-Input'!$B$26+1,('1-Input'!$B$23+0)*'1-Input'!$B$27,'1-Input'!$B$23+0))</f>
        <v>0</v>
      </c>
      <c r="D361" s="10">
        <f>IF(AND($A361&gt;=1,$A361&lt;1+'1-Input'!$B$12),'7-Rientro'!$C$9,0)</f>
        <v>10447.042999999998</v>
      </c>
      <c r="E361" s="10">
        <f>MAX(0,(E355-C361-D361))/(1-'P-Parametri'!$B$31*MAX(0,IF(F360&lt;=0,0,(F360-G360)/F360)))</f>
        <v>16930.040604804475</v>
      </c>
      <c r="F361" s="10">
        <f>((F360-E361+MAX(0,-(E355-C361-D361)))*(1+B361))*(1-'P-Parametri'!$B$32)</f>
        <v>776604.27851723577</v>
      </c>
      <c r="G361" s="10">
        <f>IF(F360&lt;=0,G360,G360*(1-E361/F360))+MAX(0,-(E355-C361-D361))</f>
        <v>536306.10237791843</v>
      </c>
      <c r="H361" s="10">
        <f>MAX(0,(H355-C361-D361))/(1-'P-Parametri'!$B$31*MAX(0,IF(I360&lt;=0,0,(I360-J360)/I360)))</f>
        <v>21634.945667208944</v>
      </c>
      <c r="I361" s="10">
        <f>((I360-H361+MAX(0,-(H355-C361-D361)))*(1+B361))*(1-'P-Parametri'!$B$32)</f>
        <v>756606.44419980492</v>
      </c>
      <c r="J361" s="10">
        <f>IF(I360&lt;=0,J360,J360*(1-H361/I360))+MAX(0,-(H355-C361-D361))</f>
        <v>522496.03092266218</v>
      </c>
      <c r="K361" s="10">
        <f>MAX(0,(K355-C361-D361))/(1-'P-Parametri'!$B$31*MAX(0,IF(L360&lt;=0,0,(L360-M360)/L360)))</f>
        <v>26369.861920782616</v>
      </c>
      <c r="L361" s="10">
        <f>((L360-K361+MAX(0,-(K355-C361-D361)))*(1+B361))*(1-'P-Parametri'!$B$32)</f>
        <v>736481.04964030522</v>
      </c>
      <c r="M361" s="10">
        <f>IF(L360&lt;=0,M360,M360*(1-K361/L360))+MAX(0,-(K355-C361-D361))</f>
        <v>508597.86912572902</v>
      </c>
      <c r="N361" s="10">
        <f>MAX(0,(N355-C361-D361))/(1-'P-Parametri'!$B$31*MAX(0,IF(O360&lt;=0,0,(O360-P360)/O360)))</f>
        <v>26369.861920782598</v>
      </c>
      <c r="O361" s="10">
        <f>((O360-N361+MAX(0,-(N355-C361-D361)))*(1+B361))*(1-'P-Parametri'!$B$32)</f>
        <v>736481.04964030522</v>
      </c>
      <c r="P361" s="10">
        <f>IF(O360&lt;=0,P360,P360*(1-N361/O360))+MAX(0,-(N355-C361-D361))</f>
        <v>508597.86912572902</v>
      </c>
      <c r="Q361" s="10">
        <f>MAX(0,(Q355-C361-D361))/(1-'P-Parametri'!$B$31*MAX(0,IF(R360&lt;=0,0,(R360-S360)/R360)))</f>
        <v>26369.861920782605</v>
      </c>
      <c r="R361" s="10">
        <f>((R360-Q361+MAX(0,-(Q355-C361-D361)))*(1+B361))*(1-'P-Parametri'!$B$32)</f>
        <v>736481.04964030522</v>
      </c>
      <c r="S361" s="10">
        <f>IF(R360&lt;=0,S360,S360*(1-Q361/R360))+MAX(0,-(Q355-C361-D361))</f>
        <v>508597.86912572902</v>
      </c>
      <c r="T361" s="10">
        <f>MAX(0,(T355-C361-D361))/(1-'P-Parametri'!$B$31*MAX(0,IF(U360&lt;=0,0,(U360-V360)/U360)))</f>
        <v>26369.861920782605</v>
      </c>
      <c r="U361" s="10">
        <f>((U360-T361+MAX(0,-(T355-C361-D361)))*(1+B361))*(1-'P-Parametri'!$B$32)</f>
        <v>736481.04964030522</v>
      </c>
      <c r="V361" s="10">
        <f>IF(U360&lt;=0,V360,V360*(1-T361/U360))+MAX(0,-(T355-C361-D361))</f>
        <v>508597.86912572902</v>
      </c>
    </row>
    <row r="362" spans="1:22">
      <c r="A362" s="9">
        <f t="shared" si="7"/>
        <v>5</v>
      </c>
      <c r="B362" s="12">
        <f>IF($A362='P-Parametri'!$B$47,'P-Parametri'!$B$34,IF($A362='P-Parametri'!$B$48,'P-Parametri'!$C$34,'P-Parametri'!$B$52))</f>
        <v>0.03</v>
      </c>
      <c r="C362" s="10">
        <f>IF($A362&lt;='1-Input'!$B$26,0,IF($A362='1-Input'!$B$26+1,('1-Input'!$B$23+0)*'1-Input'!$B$27,'1-Input'!$B$23+0))</f>
        <v>0</v>
      </c>
      <c r="D362" s="10">
        <f>IF(AND($A362&gt;=1,$A362&lt;1+'1-Input'!$B$12),'7-Rientro'!$C$9,0)</f>
        <v>10447.042999999998</v>
      </c>
      <c r="E362" s="10">
        <f>MAX(0,(E355-C362-D362))/(1-'P-Parametri'!$B$31*MAX(0,IF(F361&lt;=0,0,(F361-G361)/F361)))</f>
        <v>17022.402999646958</v>
      </c>
      <c r="F362" s="10">
        <f>((F361-E362+MAX(0,-(E355-C362-D362)))*(1+B362))*(1-'P-Parametri'!$B$32)</f>
        <v>780804.59311955026</v>
      </c>
      <c r="G362" s="10">
        <f>IF(F361&lt;=0,G361,G361*(1-E362/F361))+MAX(0,-(E355-C362-D362))</f>
        <v>524550.79937691358</v>
      </c>
      <c r="H362" s="10">
        <f>MAX(0,(H355-C362-D362))/(1-'P-Parametri'!$B$31*MAX(0,IF(I361&lt;=0,0,(I361-J361)/I361)))</f>
        <v>21752.975826778871</v>
      </c>
      <c r="I362" s="10">
        <f>((I361-H362+MAX(0,-(H355-C362-D362)))*(1+B362))*(1-'P-Parametri'!$B$32)</f>
        <v>755385.27427936834</v>
      </c>
      <c r="J362" s="10">
        <f>IF(I361&lt;=0,J361,J361*(1-H362/I361))+MAX(0,-(H355-C362-D362))</f>
        <v>507473.89673734049</v>
      </c>
      <c r="K362" s="10">
        <f>MAX(0,(K355-C362-D362))/(1-'P-Parametri'!$B$31*MAX(0,IF(L361&lt;=0,0,(L361-M361)/L361)))</f>
        <v>26513.723572123126</v>
      </c>
      <c r="L362" s="10">
        <f>((L361-K362+MAX(0,-(K355-C362-D362)))*(1+B362))*(1-'P-Parametri'!$B$32)</f>
        <v>729803.81315852713</v>
      </c>
      <c r="M362" s="10">
        <f>IF(L361&lt;=0,M361,M361*(1-K362/L361))+MAX(0,-(K355-C362-D362))</f>
        <v>490288.06561081659</v>
      </c>
      <c r="N362" s="10">
        <f>MAX(0,(N355-C362-D362))/(1-'P-Parametri'!$B$31*MAX(0,IF(O361&lt;=0,0,(O361-P361)/O361)))</f>
        <v>26513.723572123112</v>
      </c>
      <c r="O362" s="10">
        <f>((O361-N362+MAX(0,-(N355-C362-D362)))*(1+B362))*(1-'P-Parametri'!$B$32)</f>
        <v>729803.81315852713</v>
      </c>
      <c r="P362" s="10">
        <f>IF(O361&lt;=0,P361,P361*(1-N362/O361))+MAX(0,-(N355-C362-D362))</f>
        <v>490288.06561081659</v>
      </c>
      <c r="Q362" s="10">
        <f>MAX(0,(Q355-C362-D362))/(1-'P-Parametri'!$B$31*MAX(0,IF(R361&lt;=0,0,(R361-S361)/R361)))</f>
        <v>26513.723572123119</v>
      </c>
      <c r="R362" s="10">
        <f>((R361-Q362+MAX(0,-(Q355-C362-D362)))*(1+B362))*(1-'P-Parametri'!$B$32)</f>
        <v>729803.81315852713</v>
      </c>
      <c r="S362" s="10">
        <f>IF(R361&lt;=0,S361,S361*(1-Q362/R361))+MAX(0,-(Q355-C362-D362))</f>
        <v>490288.06561081659</v>
      </c>
      <c r="T362" s="10">
        <f>MAX(0,(T355-C362-D362))/(1-'P-Parametri'!$B$31*MAX(0,IF(U361&lt;=0,0,(U361-V361)/U361)))</f>
        <v>26513.723572123119</v>
      </c>
      <c r="U362" s="10">
        <f>((U361-T362+MAX(0,-(T355-C362-D362)))*(1+B362))*(1-'P-Parametri'!$B$32)</f>
        <v>729803.81315852713</v>
      </c>
      <c r="V362" s="10">
        <f>IF(U361&lt;=0,V361,V361*(1-T362/U361))+MAX(0,-(T355-C362-D362))</f>
        <v>490288.06561081659</v>
      </c>
    </row>
    <row r="363" spans="1:22">
      <c r="A363" s="9">
        <f t="shared" si="7"/>
        <v>6</v>
      </c>
      <c r="B363" s="12">
        <f>IF($A363='P-Parametri'!$B$47,'P-Parametri'!$B$34,IF($A363='P-Parametri'!$B$48,'P-Parametri'!$C$34,'P-Parametri'!$B$52))</f>
        <v>0.03</v>
      </c>
      <c r="C363" s="10">
        <f>IF($A363&lt;='1-Input'!$B$26,0,IF($A363='1-Input'!$B$26+1,('1-Input'!$B$23+0)*'1-Input'!$B$27,'1-Input'!$B$23+0))</f>
        <v>0</v>
      </c>
      <c r="D363" s="10">
        <f>IF(AND($A363&gt;=1,$A363&lt;1+'1-Input'!$B$12),'7-Rientro'!$C$9,0)</f>
        <v>0</v>
      </c>
      <c r="E363" s="10">
        <f>MAX(0,(E355-C363-D363))/(1-'P-Parametri'!$B$31*MAX(0,IF(F362&lt;=0,0,(F362-G362)/F362)))</f>
        <v>28534.87865347787</v>
      </c>
      <c r="F363" s="10">
        <f>((F362-E363+MAX(0,-(E355-C363-D363)))*(1+B363))*(1-'P-Parametri'!$B$32)</f>
        <v>773288.13028825447</v>
      </c>
      <c r="G363" s="10">
        <f>IF(F362&lt;=0,G362,G362*(1-E363/F362))+MAX(0,-(E355-C363-D363))</f>
        <v>505380.83862142754</v>
      </c>
      <c r="H363" s="10">
        <f>MAX(0,(H355-C363-D363))/(1-'P-Parametri'!$B$31*MAX(0,IF(I362&lt;=0,0,(I362-J362)/I362)))</f>
        <v>33290.691762390852</v>
      </c>
      <c r="I363" s="10">
        <f>((I362-H363+MAX(0,-(H355-C363-D363)))*(1+B363))*(1-'P-Parametri'!$B$32)</f>
        <v>742269.90515250189</v>
      </c>
      <c r="J363" s="10">
        <f>IF(I362&lt;=0,J362,J362*(1-H363/I362))+MAX(0,-(H355-C363-D363))</f>
        <v>485108.9425226067</v>
      </c>
      <c r="K363" s="10">
        <f>MAX(0,(K355-C363-D363))/(1-'P-Parametri'!$B$31*MAX(0,IF(L362&lt;=0,0,(L362-M362)/L362)))</f>
        <v>38076.840789772636</v>
      </c>
      <c r="L363" s="10">
        <f>((L362-K363+MAX(0,-(K355-C363-D363)))*(1+B363))*(1-'P-Parametri'!$B$32)</f>
        <v>711053.82397673745</v>
      </c>
      <c r="M363" s="10">
        <f>IF(L362&lt;=0,M362,M362*(1-K363/L362))+MAX(0,-(K355-C363-D363))</f>
        <v>464707.73802306049</v>
      </c>
      <c r="N363" s="10">
        <f>MAX(0,(N355-C363-D363))/(1-'P-Parametri'!$B$31*MAX(0,IF(O362&lt;=0,0,(O362-P362)/O362)))</f>
        <v>38076.840789772621</v>
      </c>
      <c r="O363" s="10">
        <f>((O362-N363+MAX(0,-(N355-C363-D363)))*(1+B363))*(1-'P-Parametri'!$B$32)</f>
        <v>711053.82397673756</v>
      </c>
      <c r="P363" s="10">
        <f>IF(O362&lt;=0,P362,P362*(1-N363/O362))+MAX(0,-(N355-C363-D363))</f>
        <v>464707.73802306049</v>
      </c>
      <c r="Q363" s="10">
        <f>MAX(0,(Q355-C363-D363))/(1-'P-Parametri'!$B$31*MAX(0,IF(R362&lt;=0,0,(R362-S362)/R362)))</f>
        <v>38076.840789772628</v>
      </c>
      <c r="R363" s="10">
        <f>((R362-Q363+MAX(0,-(Q355-C363-D363)))*(1+B363))*(1-'P-Parametri'!$B$32)</f>
        <v>711053.82397673745</v>
      </c>
      <c r="S363" s="10">
        <f>IF(R362&lt;=0,S362,S362*(1-Q363/R362))+MAX(0,-(Q355-C363-D363))</f>
        <v>464707.73802306049</v>
      </c>
      <c r="T363" s="10">
        <f>MAX(0,(T355-C363-D363))/(1-'P-Parametri'!$B$31*MAX(0,IF(U362&lt;=0,0,(U362-V362)/U362)))</f>
        <v>38076.840789772628</v>
      </c>
      <c r="U363" s="10">
        <f>((U362-T363+MAX(0,-(T355-C363-D363)))*(1+B363))*(1-'P-Parametri'!$B$32)</f>
        <v>711053.82397673745</v>
      </c>
      <c r="V363" s="10">
        <f>IF(U362&lt;=0,V362,V362*(1-T363/U362))+MAX(0,-(T355-C363-D363))</f>
        <v>464707.73802306049</v>
      </c>
    </row>
    <row r="364" spans="1:22">
      <c r="A364" s="9">
        <f t="shared" si="7"/>
        <v>7</v>
      </c>
      <c r="B364" s="12">
        <f>IF($A364='P-Parametri'!$B$47,'P-Parametri'!$B$34,IF($A364='P-Parametri'!$B$48,'P-Parametri'!$C$34,'P-Parametri'!$B$52))</f>
        <v>0.03</v>
      </c>
      <c r="C364" s="10">
        <f>IF($A364&lt;='1-Input'!$B$26,0,IF($A364='1-Input'!$B$26+1,('1-Input'!$B$23+0)*'1-Input'!$B$27,'1-Input'!$B$23+0))</f>
        <v>0</v>
      </c>
      <c r="D364" s="10">
        <f>IF(AND($A364&gt;=1,$A364&lt;1+'1-Input'!$B$12),'7-Rientro'!$C$9,0)</f>
        <v>0</v>
      </c>
      <c r="E364" s="10">
        <f>MAX(0,(E355-C364-D364))/(1-'P-Parametri'!$B$31*MAX(0,IF(F363&lt;=0,0,(F363-G363)/F363)))</f>
        <v>28683.762926466195</v>
      </c>
      <c r="F364" s="10">
        <f>((F363-E364+MAX(0,-(E355-C364-D364)))*(1+B364))*(1-'P-Parametri'!$B$32)</f>
        <v>765408.61338587664</v>
      </c>
      <c r="G364" s="10">
        <f>IF(F363&lt;=0,G363,G363*(1-E364/F363))+MAX(0,-(E355-C364-D364))</f>
        <v>486634.62541213899</v>
      </c>
      <c r="H364" s="10">
        <f>MAX(0,(H355-C364-D364))/(1-'P-Parametri'!$B$31*MAX(0,IF(I363&lt;=0,0,(I363-J363)/I363)))</f>
        <v>33464.390080877231</v>
      </c>
      <c r="I364" s="10">
        <f>((I363-H364+MAX(0,-(H355-C364-D364)))*(1+B364))*(1-'P-Parametri'!$B$32)</f>
        <v>728609.54116272589</v>
      </c>
      <c r="J364" s="10">
        <f>IF(I363&lt;=0,J363,J363*(1-H364/I363))+MAX(0,-(H355-C364-D364))</f>
        <v>463238.36044510343</v>
      </c>
      <c r="K364" s="10">
        <f>MAX(0,(K355-C364-D364))/(1-'P-Parametri'!$B$31*MAX(0,IF(L363&lt;=0,0,(L363-M363)/L363)))</f>
        <v>38275.51143517896</v>
      </c>
      <c r="L364" s="10">
        <f>((L363-K364+MAX(0,-(K355-C364-D364)))*(1+B364))*(1-'P-Parametri'!$B$32)</f>
        <v>691575.73859396973</v>
      </c>
      <c r="M364" s="10">
        <f>IF(L363&lt;=0,M363,M363*(1-K364/L363))+MAX(0,-(K355-C364-D364))</f>
        <v>439692.85765684547</v>
      </c>
      <c r="N364" s="10">
        <f>MAX(0,(N355-C364-D364))/(1-'P-Parametri'!$B$31*MAX(0,IF(O363&lt;=0,0,(O363-P363)/O363)))</f>
        <v>38275.511435178945</v>
      </c>
      <c r="O364" s="10">
        <f>((O363-N364+MAX(0,-(N355-C364-D364)))*(1+B364))*(1-'P-Parametri'!$B$32)</f>
        <v>691575.73859396984</v>
      </c>
      <c r="P364" s="10">
        <f>IF(O363&lt;=0,P363,P363*(1-N364/O363))+MAX(0,-(N355-C364-D364))</f>
        <v>439692.85765684547</v>
      </c>
      <c r="Q364" s="10">
        <f>MAX(0,(Q355-C364-D364))/(1-'P-Parametri'!$B$31*MAX(0,IF(R363&lt;=0,0,(R363-S363)/R363)))</f>
        <v>38275.511435178953</v>
      </c>
      <c r="R364" s="10">
        <f>((R363-Q364+MAX(0,-(Q355-C364-D364)))*(1+B364))*(1-'P-Parametri'!$B$32)</f>
        <v>691575.73859396973</v>
      </c>
      <c r="S364" s="10">
        <f>IF(R363&lt;=0,S363,S363*(1-Q364/R363))+MAX(0,-(Q355-C364-D364))</f>
        <v>439692.85765684547</v>
      </c>
      <c r="T364" s="10">
        <f>MAX(0,(T355-C364-D364))/(1-'P-Parametri'!$B$31*MAX(0,IF(U363&lt;=0,0,(U363-V363)/U363)))</f>
        <v>38275.511435178953</v>
      </c>
      <c r="U364" s="10">
        <f>((U363-T364+MAX(0,-(T355-C364-D364)))*(1+B364))*(1-'P-Parametri'!$B$32)</f>
        <v>691575.73859396973</v>
      </c>
      <c r="V364" s="10">
        <f>IF(U363&lt;=0,V363,V363*(1-T364/U363))+MAX(0,-(T355-C364-D364))</f>
        <v>439692.85765684547</v>
      </c>
    </row>
    <row r="365" spans="1:22">
      <c r="A365" s="9">
        <f t="shared" si="7"/>
        <v>8</v>
      </c>
      <c r="B365" s="12">
        <f>IF($A365='P-Parametri'!$B$47,'P-Parametri'!$B$34,IF($A365='P-Parametri'!$B$48,'P-Parametri'!$C$34,'P-Parametri'!$B$52))</f>
        <v>0.03</v>
      </c>
      <c r="C365" s="10">
        <f>IF($A365&lt;='1-Input'!$B$26,0,IF($A365='1-Input'!$B$26+1,('1-Input'!$B$23+0)*'1-Input'!$B$27,'1-Input'!$B$23+0))</f>
        <v>0</v>
      </c>
      <c r="D365" s="10">
        <f>IF(AND($A365&gt;=1,$A365&lt;1+'1-Input'!$B$12),'7-Rientro'!$C$9,0)</f>
        <v>0</v>
      </c>
      <c r="E365" s="10">
        <f>MAX(0,(E355-C365-D365))/(1-'P-Parametri'!$B$31*MAX(0,IF(F364&lt;=0,0,(F364-G364)/F364)))</f>
        <v>28830.098920193403</v>
      </c>
      <c r="F365" s="10">
        <f>((F364-E365+MAX(0,-(E355-C365-D365)))*(1+B365))*(1-'P-Parametri'!$B$32)</f>
        <v>757158.51815985458</v>
      </c>
      <c r="G365" s="10">
        <f>IF(F364&lt;=0,G364,G364*(1-E365/F364))+MAX(0,-(E355-C365-D365))</f>
        <v>468304.90695422795</v>
      </c>
      <c r="H365" s="10">
        <f>MAX(0,(H355-C365-D365))/(1-'P-Parametri'!$B$31*MAX(0,IF(I364&lt;=0,0,(I364-J364)/I364)))</f>
        <v>33635.115406892306</v>
      </c>
      <c r="I365" s="10">
        <f>((I364-H365+MAX(0,-(H355-C365-D365)))*(1+B365))*(1-'P-Parametri'!$B$32)</f>
        <v>714392.01121145161</v>
      </c>
      <c r="J365" s="10">
        <f>IF(I364&lt;=0,J364,J364*(1-H365/I364))+MAX(0,-(H355-C365-D365))</f>
        <v>441853.68891087384</v>
      </c>
      <c r="K365" s="10">
        <f>MAX(0,(K355-C365-D365))/(1-'P-Parametri'!$B$31*MAX(0,IF(L364&lt;=0,0,(L364-M364)/L364)))</f>
        <v>38470.781665784445</v>
      </c>
      <c r="L365" s="10">
        <f>((L364-K365+MAX(0,-(K355-C365-D365)))*(1+B365))*(1-'P-Parametri'!$B$32)</f>
        <v>671352.7094247588</v>
      </c>
      <c r="M365" s="10">
        <f>IF(L364&lt;=0,M364,M364*(1-K365/L364))+MAX(0,-(K355-C365-D365))</f>
        <v>415233.74640850764</v>
      </c>
      <c r="N365" s="10">
        <f>MAX(0,(N355-C365-D365))/(1-'P-Parametri'!$B$31*MAX(0,IF(O364&lt;=0,0,(O364-P364)/O364)))</f>
        <v>38470.781665784431</v>
      </c>
      <c r="O365" s="10">
        <f>((O364-N365+MAX(0,-(N355-C365-D365)))*(1+B365))*(1-'P-Parametri'!$B$32)</f>
        <v>671352.70942475891</v>
      </c>
      <c r="P365" s="10">
        <f>IF(O364&lt;=0,P364,P364*(1-N365/O364))+MAX(0,-(N355-C365-D365))</f>
        <v>415233.74640850764</v>
      </c>
      <c r="Q365" s="10">
        <f>MAX(0,(Q355-C365-D365))/(1-'P-Parametri'!$B$31*MAX(0,IF(R364&lt;=0,0,(R364-S364)/R364)))</f>
        <v>38470.781665784438</v>
      </c>
      <c r="R365" s="10">
        <f>((R364-Q365+MAX(0,-(Q355-C365-D365)))*(1+B365))*(1-'P-Parametri'!$B$32)</f>
        <v>671352.7094247588</v>
      </c>
      <c r="S365" s="10">
        <f>IF(R364&lt;=0,S364,S364*(1-Q365/R364))+MAX(0,-(Q355-C365-D365))</f>
        <v>415233.74640850764</v>
      </c>
      <c r="T365" s="10">
        <f>MAX(0,(T355-C365-D365))/(1-'P-Parametri'!$B$31*MAX(0,IF(U364&lt;=0,0,(U364-V364)/U364)))</f>
        <v>38470.781665784438</v>
      </c>
      <c r="U365" s="10">
        <f>((U364-T365+MAX(0,-(T355-C365-D365)))*(1+B365))*(1-'P-Parametri'!$B$32)</f>
        <v>671352.7094247588</v>
      </c>
      <c r="V365" s="10">
        <f>IF(U364&lt;=0,V364,V364*(1-T365/U364))+MAX(0,-(T355-C365-D365))</f>
        <v>415233.74640850764</v>
      </c>
    </row>
    <row r="366" spans="1:22">
      <c r="A366" s="9">
        <f t="shared" si="7"/>
        <v>9</v>
      </c>
      <c r="B366" s="12">
        <f>IF($A366='P-Parametri'!$B$47,'P-Parametri'!$B$34,IF($A366='P-Parametri'!$B$48,'P-Parametri'!$C$34,'P-Parametri'!$B$52))</f>
        <v>0.03</v>
      </c>
      <c r="C366" s="10">
        <f>IF($A366&lt;='1-Input'!$B$26,0,IF($A366='1-Input'!$B$26+1,('1-Input'!$B$23+0)*'1-Input'!$B$27,'1-Input'!$B$23+0))</f>
        <v>0</v>
      </c>
      <c r="D366" s="10">
        <f>IF(AND($A366&gt;=1,$A366&lt;1+'1-Input'!$B$12),'7-Rientro'!$C$9,0)</f>
        <v>0</v>
      </c>
      <c r="E366" s="10">
        <f>MAX(0,(E355-C366-D366))/(1-'P-Parametri'!$B$31*MAX(0,IF(F365&lt;=0,0,(F365-G365)/F365)))</f>
        <v>28973.897364654375</v>
      </c>
      <c r="F366" s="10">
        <f>((F365-E366+MAX(0,-(E355-C366-D366)))*(1+B366))*(1-'P-Parametri'!$B$32)</f>
        <v>748530.09910021815</v>
      </c>
      <c r="G366" s="10">
        <f>IF(F365&lt;=0,G365,G365*(1-E366/F365))+MAX(0,-(E355-C366-D366))</f>
        <v>450384.4609920904</v>
      </c>
      <c r="H366" s="10">
        <f>MAX(0,(H355-C366-D366))/(1-'P-Parametri'!$B$31*MAX(0,IF(I365&lt;=0,0,(I365-J365)/I365)))</f>
        <v>33802.880258763442</v>
      </c>
      <c r="I366" s="10">
        <f>((I365-H366+MAX(0,-(H355-C366-D366)))*(1+B366))*(1-'P-Parametri'!$B$32)</f>
        <v>699604.79127150634</v>
      </c>
      <c r="J366" s="10">
        <f>IF(I365&lt;=0,J365,J365*(1-H366/I365))+MAX(0,-(H355-C366-D366))</f>
        <v>420946.50195504673</v>
      </c>
      <c r="K366" s="10">
        <f>MAX(0,(K355-C366-D366))/(1-'P-Parametri'!$B$31*MAX(0,IF(L365&lt;=0,0,(L365-M365)/L365)))</f>
        <v>38662.66579965617</v>
      </c>
      <c r="L366" s="10">
        <f>((L365-K366+MAX(0,-(K355-C366-D366)))*(1+B366))*(1-'P-Parametri'!$B$32)</f>
        <v>650367.40344398806</v>
      </c>
      <c r="M366" s="10">
        <f>IF(L365&lt;=0,M365,M365*(1-K366/L365))+MAX(0,-(K355-C366-D366))</f>
        <v>391320.76692580467</v>
      </c>
      <c r="N366" s="10">
        <f>MAX(0,(N355-C366-D366))/(1-'P-Parametri'!$B$31*MAX(0,IF(O365&lt;=0,0,(O365-P365)/O365)))</f>
        <v>38662.665799656148</v>
      </c>
      <c r="O366" s="10">
        <f>((O365-N366+MAX(0,-(N355-C366-D366)))*(1+B366))*(1-'P-Parametri'!$B$32)</f>
        <v>650367.40344398818</v>
      </c>
      <c r="P366" s="10">
        <f>IF(O365&lt;=0,P365,P365*(1-N366/O365))+MAX(0,-(N355-C366-D366))</f>
        <v>391320.76692580467</v>
      </c>
      <c r="Q366" s="10">
        <f>MAX(0,(Q355-C366-D366))/(1-'P-Parametri'!$B$31*MAX(0,IF(R365&lt;=0,0,(R365-S365)/R365)))</f>
        <v>38662.665799656163</v>
      </c>
      <c r="R366" s="10">
        <f>((R365-Q366+MAX(0,-(Q355-C366-D366)))*(1+B366))*(1-'P-Parametri'!$B$32)</f>
        <v>650367.40344398806</v>
      </c>
      <c r="S366" s="10">
        <f>IF(R365&lt;=0,S365,S365*(1-Q366/R365))+MAX(0,-(Q355-C366-D366))</f>
        <v>391320.76692580467</v>
      </c>
      <c r="T366" s="10">
        <f>MAX(0,(T355-C366-D366))/(1-'P-Parametri'!$B$31*MAX(0,IF(U365&lt;=0,0,(U365-V365)/U365)))</f>
        <v>38662.665799656163</v>
      </c>
      <c r="U366" s="10">
        <f>((U365-T366+MAX(0,-(T355-C366-D366)))*(1+B366))*(1-'P-Parametri'!$B$32)</f>
        <v>650367.40344398806</v>
      </c>
      <c r="V366" s="10">
        <f>IF(U365&lt;=0,V365,V365*(1-T366/U365))+MAX(0,-(T355-C366-D366))</f>
        <v>391320.76692580467</v>
      </c>
    </row>
    <row r="367" spans="1:22">
      <c r="A367" s="9">
        <f t="shared" si="7"/>
        <v>10</v>
      </c>
      <c r="B367" s="12">
        <f>IF($A367='P-Parametri'!$B$47,'P-Parametri'!$B$34,IF($A367='P-Parametri'!$B$48,'P-Parametri'!$C$34,'P-Parametri'!$B$52))</f>
        <v>0.03</v>
      </c>
      <c r="C367" s="10">
        <f>IF($A367&lt;='1-Input'!$B$26,0,IF($A367='1-Input'!$B$26+1,('1-Input'!$B$23+0)*'1-Input'!$B$27,'1-Input'!$B$23+0))</f>
        <v>0</v>
      </c>
      <c r="D367" s="10">
        <f>IF(AND($A367&gt;=1,$A367&lt;1+'1-Input'!$B$12),'7-Rientro'!$C$9,0)</f>
        <v>0</v>
      </c>
      <c r="E367" s="10">
        <f>MAX(0,(E355-C367-D367))/(1-'P-Parametri'!$B$31*MAX(0,IF(F366&lt;=0,0,(F366-G366)/F366)))</f>
        <v>29115.170514220008</v>
      </c>
      <c r="F367" s="10">
        <f>((F366-E367+MAX(0,-(E355-C367-D367)))*(1+B367))*(1-'P-Parametri'!$B$32)</f>
        <v>739515.38169069088</v>
      </c>
      <c r="G367" s="10">
        <f>IF(F366&lt;=0,G366,G366*(1-E367/F366))+MAX(0,-(E355-C367-D367))</f>
        <v>432866.10014794738</v>
      </c>
      <c r="H367" s="10">
        <f>MAX(0,(H355-C367-D367))/(1-'P-Parametri'!$B$31*MAX(0,IF(I366&lt;=0,0,(I366-J366)/I366)))</f>
        <v>33967.698933256681</v>
      </c>
      <c r="I367" s="10">
        <f>((I366-H367+MAX(0,-(H355-C367-D367)))*(1+B367))*(1-'P-Parametri'!$B$32)</f>
        <v>684234.99269818037</v>
      </c>
      <c r="J367" s="10">
        <f>IF(I366&lt;=0,J366,J366*(1-H367/I366))+MAX(0,-(H355-C367-D367))</f>
        <v>400508.41430354648</v>
      </c>
      <c r="K367" s="10">
        <f>MAX(0,(K355-C367-D367))/(1-'P-Parametri'!$B$31*MAX(0,IF(L366&lt;=0,0,(L366-M366)/L366)))</f>
        <v>38851.180188983162</v>
      </c>
      <c r="L367" s="10">
        <f>((L366-K367+MAX(0,-(K355-C367-D367)))*(1+B367))*(1-'P-Parametri'!$B$32)</f>
        <v>628601.98653274972</v>
      </c>
      <c r="M367" s="10">
        <f>IF(L366&lt;=0,M366,M366*(1-K367/L366))+MAX(0,-(K355-C367-D367))</f>
        <v>367944.32839734008</v>
      </c>
      <c r="N367" s="10">
        <f>MAX(0,(N355-C367-D367))/(1-'P-Parametri'!$B$31*MAX(0,IF(O366&lt;=0,0,(O366-P366)/O366)))</f>
        <v>38851.180188983148</v>
      </c>
      <c r="O367" s="10">
        <f>((O366-N367+MAX(0,-(N355-C367-D367)))*(1+B367))*(1-'P-Parametri'!$B$32)</f>
        <v>628601.98653274996</v>
      </c>
      <c r="P367" s="10">
        <f>IF(O366&lt;=0,P366,P366*(1-N367/O366))+MAX(0,-(N355-C367-D367))</f>
        <v>367944.32839734008</v>
      </c>
      <c r="Q367" s="10">
        <f>MAX(0,(Q355-C367-D367))/(1-'P-Parametri'!$B$31*MAX(0,IF(R366&lt;=0,0,(R366-S366)/R366)))</f>
        <v>38851.180188983155</v>
      </c>
      <c r="R367" s="10">
        <f>((R366-Q367+MAX(0,-(Q355-C367-D367)))*(1+B367))*(1-'P-Parametri'!$B$32)</f>
        <v>628601.98653274984</v>
      </c>
      <c r="S367" s="10">
        <f>IF(R366&lt;=0,S366,S366*(1-Q367/R366))+MAX(0,-(Q355-C367-D367))</f>
        <v>367944.32839734008</v>
      </c>
      <c r="T367" s="10">
        <f>MAX(0,(T355-C367-D367))/(1-'P-Parametri'!$B$31*MAX(0,IF(U366&lt;=0,0,(U366-V366)/U366)))</f>
        <v>38851.180188983155</v>
      </c>
      <c r="U367" s="10">
        <f>((U366-T367+MAX(0,-(T355-C367-D367)))*(1+B367))*(1-'P-Parametri'!$B$32)</f>
        <v>628601.98653274984</v>
      </c>
      <c r="V367" s="10">
        <f>IF(U366&lt;=0,V366,V366*(1-T367/U366))+MAX(0,-(T355-C367-D367))</f>
        <v>367944.32839734008</v>
      </c>
    </row>
    <row r="368" spans="1:22">
      <c r="A368" s="9">
        <f t="shared" si="7"/>
        <v>11</v>
      </c>
      <c r="B368" s="12">
        <f>IF($A368='P-Parametri'!$B$47,'P-Parametri'!$B$34,IF($A368='P-Parametri'!$B$48,'P-Parametri'!$C$34,'P-Parametri'!$B$52))</f>
        <v>0.03</v>
      </c>
      <c r="C368" s="10">
        <f>IF($A368&lt;='1-Input'!$B$26,0,IF($A368='1-Input'!$B$26+1,('1-Input'!$B$23+0)*'1-Input'!$B$27,'1-Input'!$B$23+0))</f>
        <v>0</v>
      </c>
      <c r="D368" s="10">
        <f>IF(AND($A368&gt;=1,$A368&lt;1+'1-Input'!$B$12),'7-Rientro'!$C$9,0)</f>
        <v>0</v>
      </c>
      <c r="E368" s="10">
        <f>MAX(0,(E355-C368-D368))/(1-'P-Parametri'!$B$31*MAX(0,IF(F367&lt;=0,0,(F367-G367)/F367)))</f>
        <v>29253.932080358692</v>
      </c>
      <c r="F368" s="10">
        <f>((F367-E368+MAX(0,-(E355-C368-D368)))*(1+B368))*(1-'P-Parametri'!$B$32)</f>
        <v>730106.15451244486</v>
      </c>
      <c r="G368" s="10">
        <f>IF(F367&lt;=0,G367,G367*(1-E368/F367))+MAX(0,-(E355-C368-D368))</f>
        <v>415742.67606896831</v>
      </c>
      <c r="H368" s="10">
        <f>MAX(0,(H355-C368-D368))/(1-'P-Parametri'!$B$31*MAX(0,IF(I367&lt;=0,0,(I367-J367)/I367)))</f>
        <v>34129.587427085149</v>
      </c>
      <c r="I368" s="10">
        <f>((I367-H368+MAX(0,-(H355-C368-D368)))*(1+B368))*(1-'P-Parametri'!$B$32)</f>
        <v>668269.35029436962</v>
      </c>
      <c r="J368" s="10">
        <f>IF(I367&lt;=0,J367,J367*(1-H368/I367))+MAX(0,-(H355-C368-D368))</f>
        <v>380531.08621140418</v>
      </c>
      <c r="K368" s="10">
        <f>MAX(0,(K355-C368-D368))/(1-'P-Parametri'!$B$31*MAX(0,IF(L367&lt;=0,0,(L367-M367)/L367)))</f>
        <v>39036.343130300185</v>
      </c>
      <c r="L368" s="10">
        <f>((L367-K368+MAX(0,-(K355-C368-D368)))*(1+B368))*(1-'P-Parametri'!$B$32)</f>
        <v>606038.10747911397</v>
      </c>
      <c r="M368" s="10">
        <f>IF(L367&lt;=0,M367,M367*(1-K368/L367))+MAX(0,-(K355-C368-D368))</f>
        <v>345094.89208647009</v>
      </c>
      <c r="N368" s="10">
        <f>MAX(0,(N355-C368-D368))/(1-'P-Parametri'!$B$31*MAX(0,IF(O367&lt;=0,0,(O367-P367)/O367)))</f>
        <v>39036.343130300171</v>
      </c>
      <c r="O368" s="10">
        <f>((O367-N368+MAX(0,-(N355-C368-D368)))*(1+B368))*(1-'P-Parametri'!$B$32)</f>
        <v>606038.1074791142</v>
      </c>
      <c r="P368" s="10">
        <f>IF(O367&lt;=0,P367,P367*(1-N368/O367))+MAX(0,-(N355-C368-D368))</f>
        <v>345094.89208647009</v>
      </c>
      <c r="Q368" s="10">
        <f>MAX(0,(Q355-C368-D368))/(1-'P-Parametri'!$B$31*MAX(0,IF(R367&lt;=0,0,(R367-S367)/R367)))</f>
        <v>39036.343130300178</v>
      </c>
      <c r="R368" s="10">
        <f>((R367-Q368+MAX(0,-(Q355-C368-D368)))*(1+B368))*(1-'P-Parametri'!$B$32)</f>
        <v>606038.10747911409</v>
      </c>
      <c r="S368" s="10">
        <f>IF(R367&lt;=0,S367,S367*(1-Q368/R367))+MAX(0,-(Q355-C368-D368))</f>
        <v>345094.89208647009</v>
      </c>
      <c r="T368" s="10">
        <f>MAX(0,(T355-C368-D368))/(1-'P-Parametri'!$B$31*MAX(0,IF(U367&lt;=0,0,(U367-V367)/U367)))</f>
        <v>39036.343130300178</v>
      </c>
      <c r="U368" s="10">
        <f>((U367-T368+MAX(0,-(T355-C368-D368)))*(1+B368))*(1-'P-Parametri'!$B$32)</f>
        <v>606038.10747911409</v>
      </c>
      <c r="V368" s="10">
        <f>IF(U367&lt;=0,V367,V367*(1-T368/U367))+MAX(0,-(T355-C368-D368))</f>
        <v>345094.89208647009</v>
      </c>
    </row>
    <row r="369" spans="1:22">
      <c r="A369" s="9">
        <f t="shared" si="7"/>
        <v>12</v>
      </c>
      <c r="B369" s="12">
        <f>IF($A369='P-Parametri'!$B$47,'P-Parametri'!$B$34,IF($A369='P-Parametri'!$B$48,'P-Parametri'!$C$34,'P-Parametri'!$B$52))</f>
        <v>0.03</v>
      </c>
      <c r="C369" s="10">
        <f>IF($A369&lt;='1-Input'!$B$26,0,IF($A369='1-Input'!$B$26+1,('1-Input'!$B$23+0)*'1-Input'!$B$27,'1-Input'!$B$23+0))</f>
        <v>0</v>
      </c>
      <c r="D369" s="10">
        <f>IF(AND($A369&gt;=1,$A369&lt;1+'1-Input'!$B$12),'7-Rientro'!$C$9,0)</f>
        <v>0</v>
      </c>
      <c r="E369" s="10">
        <f>MAX(0,(E355-C369-D369))/(1-'P-Parametri'!$B$31*MAX(0,IF(F368&lt;=0,0,(F368-G368)/F368)))</f>
        <v>29390.197164438043</v>
      </c>
      <c r="F369" s="10">
        <f>((F368-E369+MAX(0,-(E355-C369-D369)))*(1+B369))*(1-'P-Parametri'!$B$32)</f>
        <v>720293.96119631012</v>
      </c>
      <c r="G369" s="10">
        <f>IF(F368&lt;=0,G368,G368*(1-E369/F368))+MAX(0,-(E355-C369-D369))</f>
        <v>399007.08338313812</v>
      </c>
      <c r="H369" s="10">
        <f>MAX(0,(H355-C369-D369))/(1-'P-Parametri'!$B$31*MAX(0,IF(I368&lt;=0,0,(I368-J368)/I368)))</f>
        <v>34288.563358511048</v>
      </c>
      <c r="I369" s="10">
        <f>((I368-H369+MAX(0,-(H355-C369-D369)))*(1+B369))*(1-'P-Parametri'!$B$32)</f>
        <v>651694.21012284653</v>
      </c>
      <c r="J369" s="10">
        <f>IF(I368&lt;=0,J368,J368*(1-H369/I368))+MAX(0,-(H355-C369-D369))</f>
        <v>361006.22807793564</v>
      </c>
      <c r="K369" s="10">
        <f>MAX(0,(K355-C369-D369))/(1-'P-Parametri'!$B$31*MAX(0,IF(L368&lt;=0,0,(L368-M368)/L368)))</f>
        <v>39218.174774818566</v>
      </c>
      <c r="L369" s="10">
        <f>((L368-K369+MAX(0,-(K355-C369-D369)))*(1+B369))*(1-'P-Parametri'!$B$32)</f>
        <v>582656.88162405335</v>
      </c>
      <c r="M369" s="10">
        <f>IF(L368&lt;=0,M368,M368*(1-K369/L368))+MAX(0,-(K355-C369-D369))</f>
        <v>322762.97660999856</v>
      </c>
      <c r="N369" s="10">
        <f>MAX(0,(N355-C369-D369))/(1-'P-Parametri'!$B$31*MAX(0,IF(O368&lt;=0,0,(O368-P368)/O368)))</f>
        <v>39218.174774818559</v>
      </c>
      <c r="O369" s="10">
        <f>((O368-N369+MAX(0,-(N355-C369-D369)))*(1+B369))*(1-'P-Parametri'!$B$32)</f>
        <v>582656.88162405358</v>
      </c>
      <c r="P369" s="10">
        <f>IF(O368&lt;=0,P368,P368*(1-N369/O368))+MAX(0,-(N355-C369-D369))</f>
        <v>322762.97660999856</v>
      </c>
      <c r="Q369" s="10">
        <f>MAX(0,(Q355-C369-D369))/(1-'P-Parametri'!$B$31*MAX(0,IF(R368&lt;=0,0,(R368-S368)/R368)))</f>
        <v>39218.174774818559</v>
      </c>
      <c r="R369" s="10">
        <f>((R368-Q369+MAX(0,-(Q355-C369-D369)))*(1+B369))*(1-'P-Parametri'!$B$32)</f>
        <v>582656.88162405347</v>
      </c>
      <c r="S369" s="10">
        <f>IF(R368&lt;=0,S368,S368*(1-Q369/R368))+MAX(0,-(Q355-C369-D369))</f>
        <v>322762.97660999856</v>
      </c>
      <c r="T369" s="10">
        <f>MAX(0,(T355-C369-D369))/(1-'P-Parametri'!$B$31*MAX(0,IF(U368&lt;=0,0,(U368-V368)/U368)))</f>
        <v>39218.174774818559</v>
      </c>
      <c r="U369" s="10">
        <f>((U368-T369+MAX(0,-(T355-C369-D369)))*(1+B369))*(1-'P-Parametri'!$B$32)</f>
        <v>582656.88162405347</v>
      </c>
      <c r="V369" s="10">
        <f>IF(U368&lt;=0,V368,V368*(1-T369/U368))+MAX(0,-(T355-C369-D369))</f>
        <v>322762.97660999856</v>
      </c>
    </row>
    <row r="370" spans="1:22">
      <c r="A370" s="9">
        <f t="shared" si="7"/>
        <v>13</v>
      </c>
      <c r="B370" s="12">
        <f>IF($A370='P-Parametri'!$B$47,'P-Parametri'!$B$34,IF($A370='P-Parametri'!$B$48,'P-Parametri'!$C$34,'P-Parametri'!$B$52))</f>
        <v>0.03</v>
      </c>
      <c r="C370" s="10">
        <f>IF($A370&lt;='1-Input'!$B$26,0,IF($A370='1-Input'!$B$26+1,('1-Input'!$B$23+0)*'1-Input'!$B$27,'1-Input'!$B$23+0))</f>
        <v>0</v>
      </c>
      <c r="D370" s="10">
        <f>IF(AND($A370&gt;=1,$A370&lt;1+'1-Input'!$B$12),'7-Rientro'!$C$9,0)</f>
        <v>0</v>
      </c>
      <c r="E370" s="10">
        <f>MAX(0,(E355-C370-D370))/(1-'P-Parametri'!$B$31*MAX(0,IF(F369&lt;=0,0,(F369-G369)/F369)))</f>
        <v>29523.982190773997</v>
      </c>
      <c r="F370" s="10">
        <f>((F369-E370+MAX(0,-(E355-C370-D370)))*(1+B370))*(1-'P-Parametri'!$B$32)</f>
        <v>710070.09221895074</v>
      </c>
      <c r="G370" s="10">
        <f>IF(F369&lt;=0,G369,G369*(1-E370/F369))+MAX(0,-(E355-C370-D370))</f>
        <v>382652.26346457179</v>
      </c>
      <c r="H370" s="10">
        <f>MAX(0,(H355-C370-D370))/(1-'P-Parametri'!$B$31*MAX(0,IF(I369&lt;=0,0,(I369-J369)/I369)))</f>
        <v>34444.64588923633</v>
      </c>
      <c r="I370" s="10">
        <f>((I369-H370+MAX(0,-(H355-C370-D370)))*(1+B370))*(1-'P-Parametri'!$B$32)</f>
        <v>634495.51705829729</v>
      </c>
      <c r="J370" s="10">
        <f>IF(I369&lt;=0,J369,J369*(1-H370/I369))+MAX(0,-(H355-C370-D370))</f>
        <v>341925.60483960825</v>
      </c>
      <c r="K370" s="10">
        <f>MAX(0,(K355-C370-D370))/(1-'P-Parametri'!$B$31*MAX(0,IF(L369&lt;=0,0,(L369-M369)/L369)))</f>
        <v>39396.697039087208</v>
      </c>
      <c r="L370" s="10">
        <f>((L369-K370+MAX(0,-(K355-C370-D370)))*(1+B370))*(1-'P-Parametri'!$B$32)</f>
        <v>558438.87414227007</v>
      </c>
      <c r="M370" s="10">
        <f>IF(L369&lt;=0,M369,M369*(1-K370/L369))+MAX(0,-(K355-C370-D370))</f>
        <v>300939.16296259931</v>
      </c>
      <c r="N370" s="10">
        <f>MAX(0,(N355-C370-D370))/(1-'P-Parametri'!$B$31*MAX(0,IF(O369&lt;=0,0,(O369-P369)/O369)))</f>
        <v>39396.697039087187</v>
      </c>
      <c r="O370" s="10">
        <f>((O369-N370+MAX(0,-(N355-C370-D370)))*(1+B370))*(1-'P-Parametri'!$B$32)</f>
        <v>558438.8741422703</v>
      </c>
      <c r="P370" s="10">
        <f>IF(O369&lt;=0,P369,P369*(1-N370/O369))+MAX(0,-(N355-C370-D370))</f>
        <v>300939.16296259937</v>
      </c>
      <c r="Q370" s="10">
        <f>MAX(0,(Q355-C370-D370))/(1-'P-Parametri'!$B$31*MAX(0,IF(R369&lt;=0,0,(R369-S369)/R369)))</f>
        <v>39396.697039087201</v>
      </c>
      <c r="R370" s="10">
        <f>((R369-Q370+MAX(0,-(Q355-C370-D370)))*(1+B370))*(1-'P-Parametri'!$B$32)</f>
        <v>558438.87414227019</v>
      </c>
      <c r="S370" s="10">
        <f>IF(R369&lt;=0,S369,S369*(1-Q370/R369))+MAX(0,-(Q355-C370-D370))</f>
        <v>300939.16296259931</v>
      </c>
      <c r="T370" s="10">
        <f>MAX(0,(T355-C370-D370))/(1-'P-Parametri'!$B$31*MAX(0,IF(U369&lt;=0,0,(U369-V369)/U369)))</f>
        <v>39396.697039087201</v>
      </c>
      <c r="U370" s="10">
        <f>((U369-T370+MAX(0,-(T355-C370-D370)))*(1+B370))*(1-'P-Parametri'!$B$32)</f>
        <v>558438.87414227019</v>
      </c>
      <c r="V370" s="10">
        <f>IF(U369&lt;=0,V369,V369*(1-T370/U369))+MAX(0,-(T355-C370-D370))</f>
        <v>300939.16296259931</v>
      </c>
    </row>
    <row r="371" spans="1:22">
      <c r="A371" s="9">
        <f t="shared" si="7"/>
        <v>14</v>
      </c>
      <c r="B371" s="12">
        <f>IF($A371='P-Parametri'!$B$47,'P-Parametri'!$B$34,IF($A371='P-Parametri'!$B$48,'P-Parametri'!$C$34,'P-Parametri'!$B$52))</f>
        <v>0.03</v>
      </c>
      <c r="C371" s="10">
        <f>IF($A371&lt;='1-Input'!$B$26,0,IF($A371='1-Input'!$B$26+1,('1-Input'!$B$23+0)*'1-Input'!$B$27,'1-Input'!$B$23+0))</f>
        <v>0</v>
      </c>
      <c r="D371" s="10">
        <f>IF(AND($A371&gt;=1,$A371&lt;1+'1-Input'!$B$12),'7-Rientro'!$C$9,0)</f>
        <v>0</v>
      </c>
      <c r="E371" s="10">
        <f>MAX(0,(E355-C371-D371))/(1-'P-Parametri'!$B$31*MAX(0,IF(F370&lt;=0,0,(F370-G370)/F370)))</f>
        <v>29655.304840084558</v>
      </c>
      <c r="F371" s="10">
        <f>((F370-E371+MAX(0,-(E355-C371-D371)))*(1+B371))*(1-'P-Parametri'!$B$32)</f>
        <v>699425.57653823181</v>
      </c>
      <c r="G371" s="10">
        <f>IF(F370&lt;=0,G370,G370*(1-E371/F370))+MAX(0,-(E355-C371-D371))</f>
        <v>366671.20800942782</v>
      </c>
      <c r="H371" s="10">
        <f>MAX(0,(H355-C371-D371))/(1-'P-Parametri'!$B$31*MAX(0,IF(I370&lt;=0,0,(I370-J370)/I370)))</f>
        <v>34597.855646765325</v>
      </c>
      <c r="I371" s="10">
        <f>((I370-H371+MAX(0,-(H355-C371-D371)))*(1+B371))*(1-'P-Parametri'!$B$32)</f>
        <v>616658.80207137018</v>
      </c>
      <c r="J371" s="10">
        <f>IF(I370&lt;=0,J370,J370*(1-H371/I370))+MAX(0,-(H355-C371-D371))</f>
        <v>323281.04014194035</v>
      </c>
      <c r="K371" s="10">
        <f>MAX(0,(K355-C371-D371))/(1-'P-Parametri'!$B$31*MAX(0,IF(L370&lt;=0,0,(L370-M370)/L370)))</f>
        <v>39571.933516193443</v>
      </c>
      <c r="L371" s="10">
        <f>((L370-K371+MAX(0,-(K355-C371-D371)))*(1+B371))*(1-'P-Parametri'!$B$32)</f>
        <v>533364.0829471692</v>
      </c>
      <c r="M371" s="10">
        <f>IF(L370&lt;=0,M370,M370*(1-K371/L370))+MAX(0,-(K355-C371-D371))</f>
        <v>279614.09928850242</v>
      </c>
      <c r="N371" s="10">
        <f>MAX(0,(N355-C371-D371))/(1-'P-Parametri'!$B$31*MAX(0,IF(O370&lt;=0,0,(O370-P370)/O370)))</f>
        <v>39571.933516193429</v>
      </c>
      <c r="O371" s="10">
        <f>((O370-N371+MAX(0,-(N355-C371-D371)))*(1+B371))*(1-'P-Parametri'!$B$32)</f>
        <v>533364.08294716955</v>
      </c>
      <c r="P371" s="10">
        <f>IF(O370&lt;=0,P370,P370*(1-N371/O370))+MAX(0,-(N355-C371-D371))</f>
        <v>279614.09928850248</v>
      </c>
      <c r="Q371" s="10">
        <f>MAX(0,(Q355-C371-D371))/(1-'P-Parametri'!$B$31*MAX(0,IF(R370&lt;=0,0,(R370-S370)/R370)))</f>
        <v>39571.933516193436</v>
      </c>
      <c r="R371" s="10">
        <f>((R370-Q371+MAX(0,-(Q355-C371-D371)))*(1+B371))*(1-'P-Parametri'!$B$32)</f>
        <v>533364.08294716943</v>
      </c>
      <c r="S371" s="10">
        <f>IF(R370&lt;=0,S370,S370*(1-Q371/R370))+MAX(0,-(Q355-C371-D371))</f>
        <v>279614.09928850242</v>
      </c>
      <c r="T371" s="10">
        <f>MAX(0,(T355-C371-D371))/(1-'P-Parametri'!$B$31*MAX(0,IF(U370&lt;=0,0,(U370-V370)/U370)))</f>
        <v>39571.933516193436</v>
      </c>
      <c r="U371" s="10">
        <f>((U370-T371+MAX(0,-(T355-C371-D371)))*(1+B371))*(1-'P-Parametri'!$B$32)</f>
        <v>533364.08294716943</v>
      </c>
      <c r="V371" s="10">
        <f>IF(U370&lt;=0,V370,V370*(1-T371/U370))+MAX(0,-(T355-C371-D371))</f>
        <v>279614.09928850242</v>
      </c>
    </row>
    <row r="372" spans="1:22">
      <c r="A372" s="9">
        <f t="shared" si="7"/>
        <v>15</v>
      </c>
      <c r="B372" s="12">
        <f>IF($A372='P-Parametri'!$B$47,'P-Parametri'!$B$34,IF($A372='P-Parametri'!$B$48,'P-Parametri'!$C$34,'P-Parametri'!$B$52))</f>
        <v>0.03</v>
      </c>
      <c r="C372" s="10">
        <f>IF($A372&lt;='1-Input'!$B$26,0,IF($A372='1-Input'!$B$26+1,('1-Input'!$B$23+0)*'1-Input'!$B$27,'1-Input'!$B$23+0))</f>
        <v>0</v>
      </c>
      <c r="D372" s="10">
        <f>IF(AND($A372&gt;=1,$A372&lt;1+'1-Input'!$B$12),'7-Rientro'!$C$9,0)</f>
        <v>0</v>
      </c>
      <c r="E372" s="10">
        <f>MAX(0,(E355-C372-D372))/(1-'P-Parametri'!$B$31*MAX(0,IF(F371&lt;=0,0,(F371-G371)/F371)))</f>
        <v>29784.183983495368</v>
      </c>
      <c r="F372" s="10">
        <f>((F371-E372+MAX(0,-(E355-C372-D372)))*(1+B372))*(1-'P-Parametri'!$B$32)</f>
        <v>688351.17306271591</v>
      </c>
      <c r="G372" s="10">
        <f>IF(F371&lt;=0,G371,G371*(1-E372/F371))+MAX(0,-(E355-C372-D372))</f>
        <v>351056.96242399153</v>
      </c>
      <c r="H372" s="10">
        <f>MAX(0,(H355-C372-D372))/(1-'P-Parametri'!$B$31*MAX(0,IF(I371&lt;=0,0,(I371-J371)/I371)))</f>
        <v>34748.214647411267</v>
      </c>
      <c r="I372" s="10">
        <f>((I371-H372+MAX(0,-(H355-C372-D372)))*(1+B372))*(1-'P-Parametri'!$B$32)</f>
        <v>598169.16923658433</v>
      </c>
      <c r="J372" s="10">
        <f>IF(I371&lt;=0,J371,J371*(1-H372/I371))+MAX(0,-(H355-C372-D372))</f>
        <v>305064.42029226472</v>
      </c>
      <c r="K372" s="10">
        <f>MAX(0,(K355-C372-D372))/(1-'P-Parametri'!$B$31*MAX(0,IF(L371&lt;=0,0,(L371-M371)/L371)))</f>
        <v>39743.909387700347</v>
      </c>
      <c r="L372" s="10">
        <f>((L371-K372+MAX(0,-(K355-C372-D372)))*(1+B372))*(1-'P-Parametri'!$B$32)</f>
        <v>507411.92120872042</v>
      </c>
      <c r="M372" s="10">
        <f>IF(L371&lt;=0,M371,M371*(1-K372/L371))+MAX(0,-(K355-C372-D372))</f>
        <v>258778.50540254056</v>
      </c>
      <c r="N372" s="10">
        <f>MAX(0,(N355-C372-D372))/(1-'P-Parametri'!$B$31*MAX(0,IF(O371&lt;=0,0,(O371-P371)/O371)))</f>
        <v>39743.909387700332</v>
      </c>
      <c r="O372" s="10">
        <f>((O371-N372+MAX(0,-(N355-C372-D372)))*(1+B372))*(1-'P-Parametri'!$B$32)</f>
        <v>507411.92120872083</v>
      </c>
      <c r="P372" s="10">
        <f>IF(O371&lt;=0,P371,P371*(1-N372/O371))+MAX(0,-(N355-C372-D372))</f>
        <v>258778.50540254064</v>
      </c>
      <c r="Q372" s="10">
        <f>MAX(0,(Q355-C372-D372))/(1-'P-Parametri'!$B$31*MAX(0,IF(R371&lt;=0,0,(R371-S371)/R371)))</f>
        <v>39743.90938770034</v>
      </c>
      <c r="R372" s="10">
        <f>((R371-Q372+MAX(0,-(Q355-C372-D372)))*(1+B372))*(1-'P-Parametri'!$B$32)</f>
        <v>507411.92120872071</v>
      </c>
      <c r="S372" s="10">
        <f>IF(R371&lt;=0,S371,S371*(1-Q372/R371))+MAX(0,-(Q355-C372-D372))</f>
        <v>258778.50540254058</v>
      </c>
      <c r="T372" s="10">
        <f>MAX(0,(T355-C372-D372))/(1-'P-Parametri'!$B$31*MAX(0,IF(U371&lt;=0,0,(U371-V371)/U371)))</f>
        <v>39743.90938770034</v>
      </c>
      <c r="U372" s="10">
        <f>((U371-T372+MAX(0,-(T355-C372-D372)))*(1+B372))*(1-'P-Parametri'!$B$32)</f>
        <v>507411.92120872071</v>
      </c>
      <c r="V372" s="10">
        <f>IF(U371&lt;=0,V371,V371*(1-T372/U371))+MAX(0,-(T355-C372-D372))</f>
        <v>258778.50540254058</v>
      </c>
    </row>
    <row r="373" spans="1:22">
      <c r="A373" s="9">
        <f t="shared" si="7"/>
        <v>16</v>
      </c>
      <c r="B373" s="12">
        <f>IF($A373='P-Parametri'!$B$47,'P-Parametri'!$B$34,IF($A373='P-Parametri'!$B$48,'P-Parametri'!$C$34,'P-Parametri'!$B$52))</f>
        <v>0.03</v>
      </c>
      <c r="C373" s="10">
        <f>IF($A373&lt;='1-Input'!$B$26,0,IF($A373='1-Input'!$B$26+1,('1-Input'!$B$23+0)*'1-Input'!$B$27,'1-Input'!$B$23+0))</f>
        <v>0</v>
      </c>
      <c r="D373" s="10">
        <f>IF(AND($A373&gt;=1,$A373&lt;1+'1-Input'!$B$12),'7-Rientro'!$C$9,0)</f>
        <v>0</v>
      </c>
      <c r="E373" s="10">
        <f>MAX(0,(E355-C373-D373))/(1-'P-Parametri'!$B$31*MAX(0,IF(F372&lt;=0,0,(F372-G372)/F372)))</f>
        <v>29910.639617234392</v>
      </c>
      <c r="F373" s="10">
        <f>((F372-E373+MAX(0,-(E355-C373-D373)))*(1+B373))*(1-'P-Parametri'!$B$32)</f>
        <v>676837.36194994824</v>
      </c>
      <c r="G373" s="10">
        <f>IF(F372&lt;=0,G372,G372*(1-E373/F372))+MAX(0,-(E355-C373-D373))</f>
        <v>335802.62902688939</v>
      </c>
      <c r="H373" s="10">
        <f>MAX(0,(H355-C373-D373))/(1-'P-Parametri'!$B$31*MAX(0,IF(I372&lt;=0,0,(I372-J372)/I372)))</f>
        <v>34895.74622010679</v>
      </c>
      <c r="I373" s="10">
        <f>((I372-H373+MAX(0,-(H355-C373-D373)))*(1+B373))*(1-'P-Parametri'!$B$32)</f>
        <v>579011.28245555796</v>
      </c>
      <c r="J373" s="10">
        <f>IF(I372&lt;=0,J372,J372*(1-H373/I372))+MAX(0,-(H355-C373-D373))</f>
        <v>287267.69799564558</v>
      </c>
      <c r="K373" s="10">
        <f>MAX(0,(K355-C373-D373))/(1-'P-Parametri'!$B$31*MAX(0,IF(L372&lt;=0,0,(L372-M372)/L372)))</f>
        <v>39912.651336503543</v>
      </c>
      <c r="L373" s="10">
        <f>((L372-K373+MAX(0,-(K355-C373-D373)))*(1+B373))*(1-'P-Parametri'!$B$32)</f>
        <v>480561.19947244658</v>
      </c>
      <c r="M373" s="10">
        <f>IF(L372&lt;=0,M372,M372*(1-K373/L372))+MAX(0,-(K355-C373-D373))</f>
        <v>238423.17706317242</v>
      </c>
      <c r="N373" s="10">
        <f>MAX(0,(N355-C373-D373))/(1-'P-Parametri'!$B$31*MAX(0,IF(O372&lt;=0,0,(O372-P372)/O372)))</f>
        <v>39912.651336503528</v>
      </c>
      <c r="O373" s="10">
        <f>((O372-N373+MAX(0,-(N355-C373-D373)))*(1+B373))*(1-'P-Parametri'!$B$32)</f>
        <v>480561.19947244704</v>
      </c>
      <c r="P373" s="10">
        <f>IF(O372&lt;=0,P372,P372*(1-N373/O372))+MAX(0,-(N355-C373-D373))</f>
        <v>238423.17706317254</v>
      </c>
      <c r="Q373" s="10">
        <f>MAX(0,(Q355-C373-D373))/(1-'P-Parametri'!$B$31*MAX(0,IF(R372&lt;=0,0,(R372-S372)/R372)))</f>
        <v>39912.651336503535</v>
      </c>
      <c r="R373" s="10">
        <f>((R372-Q373+MAX(0,-(Q355-C373-D373)))*(1+B373))*(1-'P-Parametri'!$B$32)</f>
        <v>480561.19947244693</v>
      </c>
      <c r="S373" s="10">
        <f>IF(R372&lt;=0,S372,S372*(1-Q373/R372))+MAX(0,-(Q355-C373-D373))</f>
        <v>238423.17706317245</v>
      </c>
      <c r="T373" s="10">
        <f>MAX(0,(T355-C373-D373))/(1-'P-Parametri'!$B$31*MAX(0,IF(U372&lt;=0,0,(U372-V372)/U372)))</f>
        <v>39912.651336503535</v>
      </c>
      <c r="U373" s="10">
        <f>((U372-T373+MAX(0,-(T355-C373-D373)))*(1+B373))*(1-'P-Parametri'!$B$32)</f>
        <v>480561.19947244693</v>
      </c>
      <c r="V373" s="10">
        <f>IF(U372&lt;=0,V372,V372*(1-T373/U372))+MAX(0,-(T355-C373-D373))</f>
        <v>238423.17706317245</v>
      </c>
    </row>
    <row r="374" spans="1:22">
      <c r="A374" s="9">
        <f t="shared" si="7"/>
        <v>17</v>
      </c>
      <c r="B374" s="12">
        <f>IF($A374='P-Parametri'!$B$47,'P-Parametri'!$B$34,IF($A374='P-Parametri'!$B$48,'P-Parametri'!$C$34,'P-Parametri'!$B$52))</f>
        <v>0.03</v>
      </c>
      <c r="C374" s="10">
        <f>IF($A374&lt;='1-Input'!$B$26,0,IF($A374='1-Input'!$B$26+1,('1-Input'!$B$23+0)*'1-Input'!$B$27,'1-Input'!$B$23+0))</f>
        <v>0</v>
      </c>
      <c r="D374" s="10">
        <f>IF(AND($A374&gt;=1,$A374&lt;1+'1-Input'!$B$12),'7-Rientro'!$C$9,0)</f>
        <v>0</v>
      </c>
      <c r="E374" s="10">
        <f>MAX(0,(E355-C374-D374))/(1-'P-Parametri'!$B$31*MAX(0,IF(F373&lt;=0,0,(F373-G373)/F373)))</f>
        <v>30034.692798143074</v>
      </c>
      <c r="F374" s="10">
        <f>((F373-E374+MAX(0,-(E355-C374-D374)))*(1+B374))*(1-'P-Parametri'!$B$32)</f>
        <v>664874.33572790667</v>
      </c>
      <c r="G374" s="10">
        <f>IF(F373&lt;=0,G373,G373*(1-E374/F373))+MAX(0,-(E355-C374-D374))</f>
        <v>320901.37006775814</v>
      </c>
      <c r="H374" s="10">
        <f>MAX(0,(H355-C374-D374))/(1-'P-Parametri'!$B$31*MAX(0,IF(I373&lt;=0,0,(I373-J373)/I373)))</f>
        <v>35040.474931166922</v>
      </c>
      <c r="I374" s="10">
        <f>((I373-H374+MAX(0,-(H355-C374-D374)))*(1+B374))*(1-'P-Parametri'!$B$32)</f>
        <v>559169.35188662249</v>
      </c>
      <c r="J374" s="10">
        <f>IF(I373&lt;=0,J373,J373*(1-H374/I373))+MAX(0,-(H355-C374-D374))</f>
        <v>269882.89587665914</v>
      </c>
      <c r="K374" s="10">
        <f>MAX(0,(K355-C374-D374))/(1-'P-Parametri'!$B$31*MAX(0,IF(L373&lt;=0,0,(L373-M373)/L373)))</f>
        <v>40078.18746077751</v>
      </c>
      <c r="L374" s="10">
        <f>((L373-K374+MAX(0,-(K355-C374-D374)))*(1+B374))*(1-'P-Parametri'!$B$32)</f>
        <v>452790.10736727505</v>
      </c>
      <c r="M374" s="10">
        <f>IF(L373&lt;=0,M373,M373*(1-K374/L373))+MAX(0,-(K355-C374-D374))</f>
        <v>218538.99000058405</v>
      </c>
      <c r="N374" s="10">
        <f>MAX(0,(N355-C374-D374))/(1-'P-Parametri'!$B$31*MAX(0,IF(O373&lt;=0,0,(O373-P373)/O373)))</f>
        <v>40078.187460777495</v>
      </c>
      <c r="O374" s="10">
        <f>((O373-N374+MAX(0,-(N355-C374-D374)))*(1+B374))*(1-'P-Parametri'!$B$32)</f>
        <v>452790.10736727563</v>
      </c>
      <c r="P374" s="10">
        <f>IF(O373&lt;=0,P373,P373*(1-N374/O373))+MAX(0,-(N355-C374-D374))</f>
        <v>218538.99000058416</v>
      </c>
      <c r="Q374" s="10">
        <f>MAX(0,(Q355-C374-D374))/(1-'P-Parametri'!$B$31*MAX(0,IF(R373&lt;=0,0,(R373-S373)/R373)))</f>
        <v>40078.18746077751</v>
      </c>
      <c r="R374" s="10">
        <f>((R373-Q374+MAX(0,-(Q355-C374-D374)))*(1+B374))*(1-'P-Parametri'!$B$32)</f>
        <v>452790.10736727546</v>
      </c>
      <c r="S374" s="10">
        <f>IF(R373&lt;=0,S373,S373*(1-Q374/R373))+MAX(0,-(Q355-C374-D374))</f>
        <v>218538.9900005841</v>
      </c>
      <c r="T374" s="10">
        <f>MAX(0,(T355-C374-D374))/(1-'P-Parametri'!$B$31*MAX(0,IF(U373&lt;=0,0,(U373-V373)/U373)))</f>
        <v>40078.18746077751</v>
      </c>
      <c r="U374" s="10">
        <f>((U373-T374+MAX(0,-(T355-C374-D374)))*(1+B374))*(1-'P-Parametri'!$B$32)</f>
        <v>452790.10736727546</v>
      </c>
      <c r="V374" s="10">
        <f>IF(U373&lt;=0,V373,V373*(1-T374/U373))+MAX(0,-(T355-C374-D374))</f>
        <v>218538.9900005841</v>
      </c>
    </row>
    <row r="375" spans="1:22">
      <c r="A375" s="9">
        <f t="shared" si="7"/>
        <v>18</v>
      </c>
      <c r="B375" s="12">
        <f>IF($A375='P-Parametri'!$B$47,'P-Parametri'!$B$34,IF($A375='P-Parametri'!$B$48,'P-Parametri'!$C$34,'P-Parametri'!$B$52))</f>
        <v>0.03</v>
      </c>
      <c r="C375" s="10">
        <f>IF($A375&lt;='1-Input'!$B$26,0,IF($A375='1-Input'!$B$26+1,('1-Input'!$B$23+0)*'1-Input'!$B$27,'1-Input'!$B$23+0))</f>
        <v>0</v>
      </c>
      <c r="D375" s="10">
        <f>IF(AND($A375&gt;=1,$A375&lt;1+'1-Input'!$B$12),'7-Rientro'!$C$9,0)</f>
        <v>0</v>
      </c>
      <c r="E375" s="10">
        <f>MAX(0,(E355-C375-D375))/(1-'P-Parametri'!$B$31*MAX(0,IF(F374&lt;=0,0,(F374-G374)/F374)))</f>
        <v>30156.365580121394</v>
      </c>
      <c r="F375" s="10">
        <f>((F374-E375+MAX(0,-(E355-C375-D375)))*(1+B375))*(1-'P-Parametri'!$B$32)</f>
        <v>652451.99023371446</v>
      </c>
      <c r="G375" s="10">
        <f>IF(F374&lt;=0,G374,G374*(1-E375/F374))+MAX(0,-(E355-C375-D375))</f>
        <v>306346.41056502669</v>
      </c>
      <c r="H375" s="10">
        <f>MAX(0,(H355-C375-D375))/(1-'P-Parametri'!$B$31*MAX(0,IF(I374&lt;=0,0,(I374-J374)/I374)))</f>
        <v>35182.426510141624</v>
      </c>
      <c r="I375" s="10">
        <f>((I374-H375+MAX(0,-(H355-C375-D375)))*(1+B375))*(1-'P-Parametri'!$B$32)</f>
        <v>538627.12007149972</v>
      </c>
      <c r="J375" s="10">
        <f>IF(I374&lt;=0,J374,J374*(1-H375/I374))+MAX(0,-(H355-C375-D375))</f>
        <v>252902.10979013913</v>
      </c>
      <c r="K375" s="10">
        <f>MAX(0,(K355-C375-D375))/(1-'P-Parametri'!$B$31*MAX(0,IF(L374&lt;=0,0,(L374-M374)/L374)))</f>
        <v>40240.547189168101</v>
      </c>
      <c r="L375" s="10">
        <f>((L374-K375+MAX(0,-(K355-C375-D375)))*(1+B375))*(1-'P-Parametri'!$B$32)</f>
        <v>424076.19488948327</v>
      </c>
      <c r="M375" s="10">
        <f>IF(L374&lt;=0,M374,M374*(1-K375/L374))+MAX(0,-(K355-C375-D375))</f>
        <v>199116.90370341504</v>
      </c>
      <c r="N375" s="10">
        <f>MAX(0,(N355-C375-D375))/(1-'P-Parametri'!$B$31*MAX(0,IF(O374&lt;=0,0,(O374-P374)/O374)))</f>
        <v>40240.547189168086</v>
      </c>
      <c r="O375" s="10">
        <f>((O374-N375+MAX(0,-(N355-C375-D375)))*(1+B375))*(1-'P-Parametri'!$B$32)</f>
        <v>424076.19488948386</v>
      </c>
      <c r="P375" s="10">
        <f>IF(O374&lt;=0,P374,P374*(1-N375/O374))+MAX(0,-(N355-C375-D375))</f>
        <v>199116.90370341516</v>
      </c>
      <c r="Q375" s="10">
        <f>MAX(0,(Q355-C375-D375))/(1-'P-Parametri'!$B$31*MAX(0,IF(R374&lt;=0,0,(R374-S374)/R374)))</f>
        <v>40240.547189168094</v>
      </c>
      <c r="R375" s="10">
        <f>((R374-Q375+MAX(0,-(Q355-C375-D375)))*(1+B375))*(1-'P-Parametri'!$B$32)</f>
        <v>424076.19488948368</v>
      </c>
      <c r="S375" s="10">
        <f>IF(R374&lt;=0,S374,S374*(1-Q375/R374))+MAX(0,-(Q355-C375-D375))</f>
        <v>199116.90370341513</v>
      </c>
      <c r="T375" s="10">
        <f>MAX(0,(T355-C375-D375))/(1-'P-Parametri'!$B$31*MAX(0,IF(U374&lt;=0,0,(U374-V374)/U374)))</f>
        <v>40240.547189168094</v>
      </c>
      <c r="U375" s="10">
        <f>((U374-T375+MAX(0,-(T355-C375-D375)))*(1+B375))*(1-'P-Parametri'!$B$32)</f>
        <v>424076.19488948368</v>
      </c>
      <c r="V375" s="10">
        <f>IF(U374&lt;=0,V374,V374*(1-T375/U374))+MAX(0,-(T355-C375-D375))</f>
        <v>199116.90370341513</v>
      </c>
    </row>
    <row r="376" spans="1:22">
      <c r="A376" s="9">
        <f t="shared" si="7"/>
        <v>19</v>
      </c>
      <c r="B376" s="12">
        <f>IF($A376='P-Parametri'!$B$47,'P-Parametri'!$B$34,IF($A376='P-Parametri'!$B$48,'P-Parametri'!$C$34,'P-Parametri'!$B$52))</f>
        <v>0.03</v>
      </c>
      <c r="C376" s="10">
        <f>IF($A376&lt;='1-Input'!$B$26,0,IF($A376='1-Input'!$B$26+1,('1-Input'!$B$23+0)*'1-Input'!$B$27,'1-Input'!$B$23+0))</f>
        <v>5178.3333333332594</v>
      </c>
      <c r="D376" s="10">
        <f>IF(AND($A376&gt;=1,$A376&lt;1+'1-Input'!$B$12),'7-Rientro'!$C$9,0)</f>
        <v>0</v>
      </c>
      <c r="E376" s="10">
        <f>MAX(0,(E355-C376-D376))/(1-'P-Parametri'!$B$31*MAX(0,IF(F375&lt;=0,0,(F375-G375)/F375)))</f>
        <v>24268.877585288563</v>
      </c>
      <c r="F376" s="10">
        <f>((F375-E376+MAX(0,-(E355-C376-D376)))*(1+B376))*(1-'P-Parametri'!$B$32)</f>
        <v>645734.54881582293</v>
      </c>
      <c r="G376" s="10">
        <f>IF(F375&lt;=0,G375,G375*(1-E376/F375))+MAX(0,-(E355-C376-D376))</f>
        <v>294951.4211282836</v>
      </c>
      <c r="H376" s="10">
        <f>MAX(0,(H355-C376-D376))/(1-'P-Parametri'!$B$31*MAX(0,IF(I375&lt;=0,0,(I375-J375)/I375)))</f>
        <v>29314.824410557656</v>
      </c>
      <c r="I376" s="10">
        <f>((I375-H376+MAX(0,-(H355-C376-D376)))*(1+B376))*(1-'P-Parametri'!$B$32)</f>
        <v>523542.48120170884</v>
      </c>
      <c r="J376" s="10">
        <f>IF(I375&lt;=0,J375,J375*(1-H376/I375))+MAX(0,-(H355-C376-D376))</f>
        <v>239137.8920868542</v>
      </c>
      <c r="K376" s="10">
        <f>MAX(0,(K355-C376-D376))/(1-'P-Parametri'!$B$31*MAX(0,IF(L375&lt;=0,0,(L375-M375)/L375)))</f>
        <v>34392.957831049011</v>
      </c>
      <c r="L376" s="10">
        <f>((L375-K376+MAX(0,-(K355-C376-D376)))*(1+B376))*(1-'P-Parametri'!$B$32)</f>
        <v>400570.98670184694</v>
      </c>
      <c r="M376" s="10">
        <f>IF(L375&lt;=0,M375,M375*(1-K376/L375))+MAX(0,-(K355-C376-D376))</f>
        <v>182968.34513057346</v>
      </c>
      <c r="N376" s="10">
        <f>MAX(0,(N355-C376-D376))/(1-'P-Parametri'!$B$31*MAX(0,IF(O375&lt;=0,0,(O375-P375)/O375)))</f>
        <v>34392.957831048996</v>
      </c>
      <c r="O376" s="10">
        <f>((O375-N376+MAX(0,-(N355-C376-D376)))*(1+B376))*(1-'P-Parametri'!$B$32)</f>
        <v>400570.98670184752</v>
      </c>
      <c r="P376" s="10">
        <f>IF(O375&lt;=0,P375,P375*(1-N376/O375))+MAX(0,-(N355-C376-D376))</f>
        <v>182968.34513057361</v>
      </c>
      <c r="Q376" s="10">
        <f>MAX(0,(Q355-C376-D376))/(1-'P-Parametri'!$B$31*MAX(0,IF(R375&lt;=0,0,(R375-S375)/R375)))</f>
        <v>34392.957831049003</v>
      </c>
      <c r="R376" s="10">
        <f>((R375-Q376+MAX(0,-(Q355-C376-D376)))*(1+B376))*(1-'P-Parametri'!$B$32)</f>
        <v>400570.98670184735</v>
      </c>
      <c r="S376" s="10">
        <f>IF(R375&lt;=0,S375,S375*(1-Q376/R375))+MAX(0,-(Q355-C376-D376))</f>
        <v>182968.34513057358</v>
      </c>
      <c r="T376" s="10">
        <f>MAX(0,(T355-C376-D376))/(1-'P-Parametri'!$B$31*MAX(0,IF(U375&lt;=0,0,(U375-V375)/U375)))</f>
        <v>34392.957831049003</v>
      </c>
      <c r="U376" s="10">
        <f>((U375-T376+MAX(0,-(T355-C376-D376)))*(1+B376))*(1-'P-Parametri'!$B$32)</f>
        <v>400570.98670184735</v>
      </c>
      <c r="V376" s="10">
        <f>IF(U375&lt;=0,V375,V375*(1-T376/U375))+MAX(0,-(T355-C376-D376))</f>
        <v>182968.34513057358</v>
      </c>
    </row>
    <row r="377" spans="1:22">
      <c r="A377" s="9">
        <f t="shared" si="7"/>
        <v>20</v>
      </c>
      <c r="B377" s="12">
        <f>IF($A377='P-Parametri'!$B$47,'P-Parametri'!$B$34,IF($A377='P-Parametri'!$B$48,'P-Parametri'!$C$34,'P-Parametri'!$B$52))</f>
        <v>0.03</v>
      </c>
      <c r="C377" s="10">
        <f>IF($A377&lt;='1-Input'!$B$26,0,IF($A377='1-Input'!$B$26+1,('1-Input'!$B$23+0)*'1-Input'!$B$27,'1-Input'!$B$23+0))</f>
        <v>15535</v>
      </c>
      <c r="D377" s="10">
        <f>IF(AND($A377&gt;=1,$A377&lt;1+'1-Input'!$B$12),'7-Rientro'!$C$9,0)</f>
        <v>0</v>
      </c>
      <c r="E377" s="10">
        <f>MAX(0,(E355-C377-D377))/(1-'P-Parametri'!$B$31*MAX(0,IF(F376&lt;=0,0,(F376-G376)/F376)))</f>
        <v>12302.623839457539</v>
      </c>
      <c r="F377" s="10">
        <f>((F376-E377+MAX(0,-(E355-C377-D377)))*(1+B377))*(1-'P-Parametri'!$B$32)</f>
        <v>651130.01296020509</v>
      </c>
      <c r="G377" s="10">
        <f>IF(F376&lt;=0,G376,G376*(1-E377/F376))+MAX(0,-(E355-C377-D377))</f>
        <v>289331.9659021243</v>
      </c>
      <c r="H377" s="10">
        <f>MAX(0,(H355-C377-D377))/(1-'P-Parametri'!$B$31*MAX(0,IF(I376&lt;=0,0,(I376-J376)/I376)))</f>
        <v>17368.067635164145</v>
      </c>
      <c r="I377" s="10">
        <f>((I376-H377+MAX(0,-(H355-C377-D377)))*(1+B377))*(1-'P-Parametri'!$B$32)</f>
        <v>520316.92668159399</v>
      </c>
      <c r="J377" s="10">
        <f>IF(I376&lt;=0,J376,J376*(1-H377/I376))+MAX(0,-(H355-C377-D377))</f>
        <v>231204.69997155215</v>
      </c>
      <c r="K377" s="10">
        <f>MAX(0,(K355-C377-D377))/(1-'P-Parametri'!$B$31*MAX(0,IF(L376&lt;=0,0,(L376-M376)/L376)))</f>
        <v>22465.822391473241</v>
      </c>
      <c r="L377" s="10">
        <f>((L376-K377+MAX(0,-(K355-C377-D377)))*(1+B377))*(1-'P-Parametri'!$B$32)</f>
        <v>388669.42260120559</v>
      </c>
      <c r="M377" s="10">
        <f>IF(L376&lt;=0,M376,M376*(1-K377/L376))+MAX(0,-(K355-C377-D377))</f>
        <v>172706.65748611907</v>
      </c>
      <c r="N377" s="10">
        <f>MAX(0,(N355-C377-D377))/(1-'P-Parametri'!$B$31*MAX(0,IF(O376&lt;=0,0,(O376-P376)/O376)))</f>
        <v>22465.822391473226</v>
      </c>
      <c r="O377" s="10">
        <f>((O376-N377+MAX(0,-(N355-C377-D377)))*(1+B377))*(1-'P-Parametri'!$B$32)</f>
        <v>388669.42260120617</v>
      </c>
      <c r="P377" s="10">
        <f>IF(O376&lt;=0,P376,P376*(1-N377/O376))+MAX(0,-(N355-C377-D377))</f>
        <v>172706.65748611925</v>
      </c>
      <c r="Q377" s="10">
        <f>MAX(0,(Q355-C377-D377))/(1-'P-Parametri'!$B$31*MAX(0,IF(R376&lt;=0,0,(R376-S376)/R376)))</f>
        <v>22465.822391473233</v>
      </c>
      <c r="R377" s="10">
        <f>((R376-Q377+MAX(0,-(Q355-C377-D377)))*(1+B377))*(1-'P-Parametri'!$B$32)</f>
        <v>388669.422601206</v>
      </c>
      <c r="S377" s="10">
        <f>IF(R376&lt;=0,S376,S376*(1-Q377/R376))+MAX(0,-(Q355-C377-D377))</f>
        <v>172706.65748611922</v>
      </c>
      <c r="T377" s="10">
        <f>MAX(0,(T355-C377-D377))/(1-'P-Parametri'!$B$31*MAX(0,IF(U376&lt;=0,0,(U376-V376)/U376)))</f>
        <v>22465.822391473233</v>
      </c>
      <c r="U377" s="10">
        <f>((U376-T377+MAX(0,-(T355-C377-D377)))*(1+B377))*(1-'P-Parametri'!$B$32)</f>
        <v>388669.422601206</v>
      </c>
      <c r="V377" s="10">
        <f>IF(U376&lt;=0,V376,V376*(1-T377/U376))+MAX(0,-(T355-C377-D377))</f>
        <v>172706.65748611922</v>
      </c>
    </row>
    <row r="378" spans="1:22">
      <c r="A378" s="9">
        <f t="shared" si="7"/>
        <v>21</v>
      </c>
      <c r="B378" s="12">
        <f>IF($A378='P-Parametri'!$B$47,'P-Parametri'!$B$34,IF($A378='P-Parametri'!$B$48,'P-Parametri'!$C$34,'P-Parametri'!$B$52))</f>
        <v>0.03</v>
      </c>
      <c r="C378" s="10">
        <f>IF($A378&lt;='1-Input'!$B$26,0,IF($A378='1-Input'!$B$26+1,('1-Input'!$B$23+0)*'1-Input'!$B$27,'1-Input'!$B$23+0))</f>
        <v>15535</v>
      </c>
      <c r="D378" s="10">
        <f>IF(AND($A378&gt;=1,$A378&lt;1+'1-Input'!$B$12),'7-Rientro'!$C$9,0)</f>
        <v>0</v>
      </c>
      <c r="E378" s="10">
        <f>MAX(0,(E355-C378-D378))/(1-'P-Parametri'!$B$31*MAX(0,IF(F377&lt;=0,0,(F377-G377)/F377)))</f>
        <v>12349.042218762494</v>
      </c>
      <c r="F378" s="10">
        <f>((F377-E378+MAX(0,-(E355-C378-D378)))*(1+B378))*(1-'P-Parametri'!$B$32)</f>
        <v>656628.51106395852</v>
      </c>
      <c r="G378" s="10">
        <f>IF(F377&lt;=0,G377,G377*(1-E378/F377))+MAX(0,-(E355-C378-D378))</f>
        <v>283844.62452475599</v>
      </c>
      <c r="H378" s="10">
        <f>MAX(0,(H355-C378-D378))/(1-'P-Parametri'!$B$31*MAX(0,IF(I377&lt;=0,0,(I377-J377)/I377)))</f>
        <v>17433.598172535974</v>
      </c>
      <c r="I378" s="10">
        <f>((I377-H378+MAX(0,-(H355-C378-D378)))*(1+B378))*(1-'P-Parametri'!$B$32)</f>
        <v>516933.88870760112</v>
      </c>
      <c r="J378" s="10">
        <f>IF(I377&lt;=0,J377,J377*(1-H378/I377))+MAX(0,-(H355-C378-D378))</f>
        <v>223458.01784723147</v>
      </c>
      <c r="K378" s="10">
        <f>MAX(0,(K355-C378-D378))/(1-'P-Parametri'!$B$31*MAX(0,IF(L377&lt;=0,0,(L377-M377)/L377)))</f>
        <v>22550.586997688424</v>
      </c>
      <c r="L378" s="10">
        <f>((L377-K378+MAX(0,-(K355-C378-D378)))*(1+B378))*(1-'P-Parametri'!$B$32)</f>
        <v>376348.19587027945</v>
      </c>
      <c r="M378" s="10">
        <f>IF(L377&lt;=0,M377,M377*(1-K378/L377))+MAX(0,-(K355-C378-D378))</f>
        <v>162686.22295166177</v>
      </c>
      <c r="N378" s="10">
        <f>MAX(0,(N355-C378-D378))/(1-'P-Parametri'!$B$31*MAX(0,IF(O377&lt;=0,0,(O377-P377)/O377)))</f>
        <v>22550.58699768841</v>
      </c>
      <c r="O378" s="10">
        <f>((O377-N378+MAX(0,-(N355-C378-D378)))*(1+B378))*(1-'P-Parametri'!$B$32)</f>
        <v>376348.19587028003</v>
      </c>
      <c r="P378" s="10">
        <f>IF(O377&lt;=0,P377,P377*(1-N378/O377))+MAX(0,-(N355-C378-D378))</f>
        <v>162686.22295166194</v>
      </c>
      <c r="Q378" s="10">
        <f>MAX(0,(Q355-C378-D378))/(1-'P-Parametri'!$B$31*MAX(0,IF(R377&lt;=0,0,(R377-S377)/R377)))</f>
        <v>22550.586997688417</v>
      </c>
      <c r="R378" s="10">
        <f>((R377-Q378+MAX(0,-(Q355-C378-D378)))*(1+B378))*(1-'P-Parametri'!$B$32)</f>
        <v>376348.19587027986</v>
      </c>
      <c r="S378" s="10">
        <f>IF(R377&lt;=0,S377,S377*(1-Q378/R377))+MAX(0,-(Q355-C378-D378))</f>
        <v>162686.22295166191</v>
      </c>
      <c r="T378" s="10">
        <f>MAX(0,(T355-C378-D378))/(1-'P-Parametri'!$B$31*MAX(0,IF(U377&lt;=0,0,(U377-V377)/U377)))</f>
        <v>22550.586997688417</v>
      </c>
      <c r="U378" s="10">
        <f>((U377-T378+MAX(0,-(T355-C378-D378)))*(1+B378))*(1-'P-Parametri'!$B$32)</f>
        <v>376348.19587027986</v>
      </c>
      <c r="V378" s="10">
        <f>IF(U377&lt;=0,V377,V377*(1-T378/U377))+MAX(0,-(T355-C378-D378))</f>
        <v>162686.22295166191</v>
      </c>
    </row>
    <row r="379" spans="1:22">
      <c r="A379" s="9">
        <f t="shared" si="7"/>
        <v>22</v>
      </c>
      <c r="B379" s="12">
        <f>IF($A379='P-Parametri'!$B$47,'P-Parametri'!$B$34,IF($A379='P-Parametri'!$B$48,'P-Parametri'!$C$34,'P-Parametri'!$B$52))</f>
        <v>0.03</v>
      </c>
      <c r="C379" s="10">
        <f>IF($A379&lt;='1-Input'!$B$26,0,IF($A379='1-Input'!$B$26+1,('1-Input'!$B$23+0)*'1-Input'!$B$27,'1-Input'!$B$23+0))</f>
        <v>15535</v>
      </c>
      <c r="D379" s="10">
        <f>IF(AND($A379&gt;=1,$A379&lt;1+'1-Input'!$B$12),'7-Rientro'!$C$9,0)</f>
        <v>0</v>
      </c>
      <c r="E379" s="10">
        <f>MAX(0,(E355-C379-D379))/(1-'P-Parametri'!$B$31*MAX(0,IF(F378&lt;=0,0,(F378-G378)/F378)))</f>
        <v>12394.53628387095</v>
      </c>
      <c r="F379" s="10">
        <f>((F378-E379+MAX(0,-(E355-C379-D379)))*(1+B379))*(1-'P-Parametri'!$B$32)</f>
        <v>662233.8720354432</v>
      </c>
      <c r="G379" s="10">
        <f>IF(F378&lt;=0,G378,G378*(1-E379/F378))+MAX(0,-(E355-C379-D379))</f>
        <v>278486.76625577331</v>
      </c>
      <c r="H379" s="10">
        <f>MAX(0,(H355-C379-D379))/(1-'P-Parametri'!$B$31*MAX(0,IF(I378&lt;=0,0,(I378-J378)/I378)))</f>
        <v>17497.823821479909</v>
      </c>
      <c r="I379" s="10">
        <f>((I378-H379+MAX(0,-(H355-C379-D379)))*(1+B379))*(1-'P-Parametri'!$B$32)</f>
        <v>513390.3085390394</v>
      </c>
      <c r="J379" s="10">
        <f>IF(I378&lt;=0,J378,J378*(1-H379/I378))+MAX(0,-(H355-C379-D379))</f>
        <v>215894.13180067428</v>
      </c>
      <c r="K379" s="10">
        <f>MAX(0,(K355-C379-D379))/(1-'P-Parametri'!$B$31*MAX(0,IF(L378&lt;=0,0,(L378-M378)/L378)))</f>
        <v>22633.663713674385</v>
      </c>
      <c r="L379" s="10">
        <f>((L378-K379+MAX(0,-(K355-C379-D379)))*(1+B379))*(1-'P-Parametri'!$B$32)</f>
        <v>363597.3161850606</v>
      </c>
      <c r="M379" s="10">
        <f>IF(L378&lt;=0,M378,M378*(1-K379/L378))+MAX(0,-(K355-C379-D379))</f>
        <v>152902.23753193373</v>
      </c>
      <c r="N379" s="10">
        <f>MAX(0,(N355-C379-D379))/(1-'P-Parametri'!$B$31*MAX(0,IF(O378&lt;=0,0,(O378-P378)/O378)))</f>
        <v>22633.66371367437</v>
      </c>
      <c r="O379" s="10">
        <f>((O378-N379+MAX(0,-(N355-C379-D379)))*(1+B379))*(1-'P-Parametri'!$B$32)</f>
        <v>363597.3161850613</v>
      </c>
      <c r="P379" s="10">
        <f>IF(O378&lt;=0,P378,P378*(1-N379/O378))+MAX(0,-(N355-C379-D379))</f>
        <v>152902.2375319339</v>
      </c>
      <c r="Q379" s="10">
        <f>MAX(0,(Q355-C379-D379))/(1-'P-Parametri'!$B$31*MAX(0,IF(R378&lt;=0,0,(R378-S378)/R378)))</f>
        <v>22633.663713674374</v>
      </c>
      <c r="R379" s="10">
        <f>((R378-Q379+MAX(0,-(Q355-C379-D379)))*(1+B379))*(1-'P-Parametri'!$B$32)</f>
        <v>363597.31618506106</v>
      </c>
      <c r="S379" s="10">
        <f>IF(R378&lt;=0,S378,S378*(1-Q379/R378))+MAX(0,-(Q355-C379-D379))</f>
        <v>152902.23753193388</v>
      </c>
      <c r="T379" s="10">
        <f>MAX(0,(T355-C379-D379))/(1-'P-Parametri'!$B$31*MAX(0,IF(U378&lt;=0,0,(U378-V378)/U378)))</f>
        <v>22633.663713674374</v>
      </c>
      <c r="U379" s="10">
        <f>((U378-T379+MAX(0,-(T355-C379-D379)))*(1+B379))*(1-'P-Parametri'!$B$32)</f>
        <v>363597.31618506106</v>
      </c>
      <c r="V379" s="10">
        <f>IF(U378&lt;=0,V378,V378*(1-T379/U378))+MAX(0,-(T355-C379-D379))</f>
        <v>152902.23753193388</v>
      </c>
    </row>
    <row r="380" spans="1:22">
      <c r="A380" s="9">
        <f t="shared" si="7"/>
        <v>23</v>
      </c>
      <c r="B380" s="12">
        <f>IF($A380='P-Parametri'!$B$47,'P-Parametri'!$B$34,IF($A380='P-Parametri'!$B$48,'P-Parametri'!$C$34,'P-Parametri'!$B$52))</f>
        <v>0.03</v>
      </c>
      <c r="C380" s="10">
        <f>IF($A380&lt;='1-Input'!$B$26,0,IF($A380='1-Input'!$B$26+1,('1-Input'!$B$23+0)*'1-Input'!$B$27,'1-Input'!$B$23+0))</f>
        <v>15535</v>
      </c>
      <c r="D380" s="10">
        <f>IF(AND($A380&gt;=1,$A380&lt;1+'1-Input'!$B$12),'7-Rientro'!$C$9,0)</f>
        <v>0</v>
      </c>
      <c r="E380" s="10">
        <f>MAX(0,(E355-C380-D380))/(1-'P-Parametri'!$B$31*MAX(0,IF(F379&lt;=0,0,(F379-G379)/F379)))</f>
        <v>12439.116610133386</v>
      </c>
      <c r="F380" s="10">
        <f>((F379-E380+MAX(0,-(E355-C380-D380)))*(1+B380))*(1-'P-Parametri'!$B$32)</f>
        <v>667950.02089189296</v>
      </c>
      <c r="G380" s="10">
        <f>IF(F379&lt;=0,G379,G379*(1-E380/F379))+MAX(0,-(E355-C380-D380))</f>
        <v>273255.79045384529</v>
      </c>
      <c r="H380" s="10">
        <f>MAX(0,(H355-C380-D380))/(1-'P-Parametri'!$B$31*MAX(0,IF(I379&lt;=0,0,(I379-J379)/I379)))</f>
        <v>17560.759511608088</v>
      </c>
      <c r="I380" s="10">
        <f>((I379-H380+MAX(0,-(H355-C380-D380)))*(1+B380))*(1-'P-Parametri'!$B$32)</f>
        <v>509683.02662725776</v>
      </c>
      <c r="J380" s="10">
        <f>IF(I379&lt;=0,J379,J379*(1-H380/I379))+MAX(0,-(H355-C380-D380))</f>
        <v>208509.37041063575</v>
      </c>
      <c r="K380" s="10">
        <f>MAX(0,(K355-C380-D380))/(1-'P-Parametri'!$B$31*MAX(0,IF(L379&lt;=0,0,(L379-M379)/L379)))</f>
        <v>22715.071851079483</v>
      </c>
      <c r="L380" s="10">
        <f>((L379-K380+MAX(0,-(K355-C380-D380)))*(1+B380))*(1-'P-Parametri'!$B$32)</f>
        <v>350406.49424067256</v>
      </c>
      <c r="M380" s="10">
        <f>IF(L379&lt;=0,M379,M379*(1-K380/L379))+MAX(0,-(K355-C380-D380))</f>
        <v>143349.95219558943</v>
      </c>
      <c r="N380" s="10">
        <f>MAX(0,(N355-C380-D380))/(1-'P-Parametri'!$B$31*MAX(0,IF(O379&lt;=0,0,(O379-P379)/O379)))</f>
        <v>22715.071851079469</v>
      </c>
      <c r="O380" s="10">
        <f>((O379-N380+MAX(0,-(N355-C380-D380)))*(1+B380))*(1-'P-Parametri'!$B$32)</f>
        <v>350406.49424067326</v>
      </c>
      <c r="P380" s="10">
        <f>IF(O379&lt;=0,P379,P379*(1-N380/O379))+MAX(0,-(N355-C380-D380))</f>
        <v>143349.95219558961</v>
      </c>
      <c r="Q380" s="10">
        <f>MAX(0,(Q355-C380-D380))/(1-'P-Parametri'!$B$31*MAX(0,IF(R379&lt;=0,0,(R379-S379)/R379)))</f>
        <v>22715.071851079476</v>
      </c>
      <c r="R380" s="10">
        <f>((R379-Q380+MAX(0,-(Q355-C380-D380)))*(1+B380))*(1-'P-Parametri'!$B$32)</f>
        <v>350406.49424067303</v>
      </c>
      <c r="S380" s="10">
        <f>IF(R379&lt;=0,S379,S379*(1-Q380/R379))+MAX(0,-(Q355-C380-D380))</f>
        <v>143349.95219558958</v>
      </c>
      <c r="T380" s="10">
        <f>MAX(0,(T355-C380-D380))/(1-'P-Parametri'!$B$31*MAX(0,IF(U379&lt;=0,0,(U379-V379)/U379)))</f>
        <v>22715.071851079476</v>
      </c>
      <c r="U380" s="10">
        <f>((U379-T380+MAX(0,-(T355-C380-D380)))*(1+B380))*(1-'P-Parametri'!$B$32)</f>
        <v>350406.49424067303</v>
      </c>
      <c r="V380" s="10">
        <f>IF(U379&lt;=0,V379,V379*(1-T380/U379))+MAX(0,-(T355-C380-D380))</f>
        <v>143349.95219558958</v>
      </c>
    </row>
    <row r="381" spans="1:22">
      <c r="A381" s="9">
        <f t="shared" si="7"/>
        <v>24</v>
      </c>
      <c r="B381" s="12">
        <f>IF($A381='P-Parametri'!$B$47,'P-Parametri'!$B$34,IF($A381='P-Parametri'!$B$48,'P-Parametri'!$C$34,'P-Parametri'!$B$52))</f>
        <v>0.03</v>
      </c>
      <c r="C381" s="10">
        <f>IF($A381&lt;='1-Input'!$B$26,0,IF($A381='1-Input'!$B$26+1,('1-Input'!$B$23+0)*'1-Input'!$B$27,'1-Input'!$B$23+0))</f>
        <v>15535</v>
      </c>
      <c r="D381" s="10">
        <f>IF(AND($A381&gt;=1,$A381&lt;1+'1-Input'!$B$12),'7-Rientro'!$C$9,0)</f>
        <v>0</v>
      </c>
      <c r="E381" s="10">
        <f>MAX(0,(E355-C381-D381))/(1-'P-Parametri'!$B$31*MAX(0,IF(F380&lt;=0,0,(F380-G380)/F380)))</f>
        <v>12482.794032256921</v>
      </c>
      <c r="F381" s="10">
        <f>((F380-E381+MAX(0,-(E355-C381-D381)))*(1+B381))*(1-'P-Parametri'!$B$32)</f>
        <v>673780.98117809428</v>
      </c>
      <c r="G381" s="10">
        <f>IF(F380&lt;=0,G380,G380*(1-E381/F380))+MAX(0,-(E355-C381-D381))</f>
        <v>268149.12731488422</v>
      </c>
      <c r="H381" s="10">
        <f>MAX(0,(H355-C381-D381))/(1-'P-Parametri'!$B$31*MAX(0,IF(I380&lt;=0,0,(I380-J380)/I380)))</f>
        <v>17622.420538676004</v>
      </c>
      <c r="I381" s="10">
        <f>((I380-H381+MAX(0,-(H355-C381-D381)))*(1+B381))*(1-'P-Parametri'!$B$32)</f>
        <v>505808.77942269674</v>
      </c>
      <c r="J381" s="10">
        <f>IF(I380&lt;=0,J380,J380*(1-H381/I380))+MAX(0,-(H355-C381-D381))</f>
        <v>201300.10578994438</v>
      </c>
      <c r="K381" s="10">
        <f>MAX(0,(K355-C381-D381))/(1-'P-Parametri'!$B$31*MAX(0,IF(L380&lt;=0,0,(L380-M380)/L380)))</f>
        <v>22794.831195163275</v>
      </c>
      <c r="L381" s="10">
        <f>((L380-K381+MAX(0,-(K355-C381-D381)))*(1+B381))*(1-'P-Parametri'!$B$32)</f>
        <v>336765.13291100081</v>
      </c>
      <c r="M381" s="10">
        <f>IF(L380&lt;=0,M380,M380*(1-K381/L380))+MAX(0,-(K355-C381-D381))</f>
        <v>134024.67422317591</v>
      </c>
      <c r="N381" s="10">
        <f>MAX(0,(N355-C381-D381))/(1-'P-Parametri'!$B$31*MAX(0,IF(O380&lt;=0,0,(O380-P380)/O380)))</f>
        <v>22794.83119516326</v>
      </c>
      <c r="O381" s="10">
        <f>((O380-N381+MAX(0,-(N355-C381-D381)))*(1+B381))*(1-'P-Parametri'!$B$32)</f>
        <v>336765.13291100156</v>
      </c>
      <c r="P381" s="10">
        <f>IF(O380&lt;=0,P380,P380*(1-N381/O380))+MAX(0,-(N355-C381-D381))</f>
        <v>134024.67422317612</v>
      </c>
      <c r="Q381" s="10">
        <f>MAX(0,(Q355-C381-D381))/(1-'P-Parametri'!$B$31*MAX(0,IF(R380&lt;=0,0,(R380-S380)/R380)))</f>
        <v>22794.831195163264</v>
      </c>
      <c r="R381" s="10">
        <f>((R380-Q381+MAX(0,-(Q355-C381-D381)))*(1+B381))*(1-'P-Parametri'!$B$32)</f>
        <v>336765.13291100133</v>
      </c>
      <c r="S381" s="10">
        <f>IF(R380&lt;=0,S380,S380*(1-Q381/R380))+MAX(0,-(Q355-C381-D381))</f>
        <v>134024.67422317609</v>
      </c>
      <c r="T381" s="10">
        <f>MAX(0,(T355-C381-D381))/(1-'P-Parametri'!$B$31*MAX(0,IF(U380&lt;=0,0,(U380-V380)/U380)))</f>
        <v>22794.831195163264</v>
      </c>
      <c r="U381" s="10">
        <f>((U380-T381+MAX(0,-(T355-C381-D381)))*(1+B381))*(1-'P-Parametri'!$B$32)</f>
        <v>336765.13291100133</v>
      </c>
      <c r="V381" s="10">
        <f>IF(U380&lt;=0,V380,V380*(1-T381/U380))+MAX(0,-(T355-C381-D381))</f>
        <v>134024.67422317609</v>
      </c>
    </row>
    <row r="382" spans="1:22">
      <c r="A382" s="9">
        <f t="shared" si="7"/>
        <v>25</v>
      </c>
      <c r="B382" s="12">
        <f>IF($A382='P-Parametri'!$B$47,'P-Parametri'!$B$34,IF($A382='P-Parametri'!$B$48,'P-Parametri'!$C$34,'P-Parametri'!$B$52))</f>
        <v>0.03</v>
      </c>
      <c r="C382" s="10">
        <f>IF($A382&lt;='1-Input'!$B$26,0,IF($A382='1-Input'!$B$26+1,('1-Input'!$B$23+0)*'1-Input'!$B$27,'1-Input'!$B$23+0))</f>
        <v>15535</v>
      </c>
      <c r="D382" s="10">
        <f>IF(AND($A382&gt;=1,$A382&lt;1+'1-Input'!$B$12),'7-Rientro'!$C$9,0)</f>
        <v>0</v>
      </c>
      <c r="E382" s="10">
        <f>MAX(0,(E355-C382-D382))/(1-'P-Parametri'!$B$31*MAX(0,IF(F381&lt;=0,0,(F381-G381)/F381)))</f>
        <v>12525.579622236964</v>
      </c>
      <c r="F382" s="10">
        <f>((F381-E382+MAX(0,-(E355-C382-D382)))*(1+B382))*(1-'P-Parametri'!$B$32)</f>
        <v>679730.87747532793</v>
      </c>
      <c r="G382" s="10">
        <f>IF(F381&lt;=0,G381,G381*(1-E382/F381))+MAX(0,-(E355-C382-D382))</f>
        <v>263164.23854740482</v>
      </c>
      <c r="H382" s="10">
        <f>MAX(0,(H355-C382-D382))/(1-'P-Parametri'!$B$31*MAX(0,IF(I381&lt;=0,0,(I381-J381)/I381)))</f>
        <v>17682.822533427763</v>
      </c>
      <c r="I382" s="10">
        <f>((I381-H382+MAX(0,-(H355-C382-D382)))*(1+B382))*(1-'P-Parametri'!$B$32)</f>
        <v>501764.1961247552</v>
      </c>
      <c r="J382" s="10">
        <f>IF(I381&lt;=0,J381,J381*(1-H382/I381))+MAX(0,-(H355-C382-D382))</f>
        <v>194262.7545389311</v>
      </c>
      <c r="K382" s="10">
        <f>MAX(0,(K355-C382-D382))/(1-'P-Parametri'!$B$31*MAX(0,IF(L381&lt;=0,0,(L381-M381)/L381)))</f>
        <v>22872.96196449747</v>
      </c>
      <c r="L382" s="10">
        <f>((L381-K382+MAX(0,-(K355-C382-D382)))*(1+B382))*(1-'P-Parametri'!$B$32)</f>
        <v>322662.31820274866</v>
      </c>
      <c r="M382" s="10">
        <f>IF(L381&lt;=0,M381,M381*(1-K382/L381))+MAX(0,-(K355-C382-D382))</f>
        <v>124921.76844040588</v>
      </c>
      <c r="N382" s="10">
        <f>MAX(0,(N355-C382-D382))/(1-'P-Parametri'!$B$31*MAX(0,IF(O381&lt;=0,0,(O381-P381)/O381)))</f>
        <v>22872.961964497455</v>
      </c>
      <c r="O382" s="10">
        <f>((O381-N382+MAX(0,-(N355-C382-D382)))*(1+B382))*(1-'P-Parametri'!$B$32)</f>
        <v>322662.31820274942</v>
      </c>
      <c r="P382" s="10">
        <f>IF(O381&lt;=0,P381,P381*(1-N382/O381))+MAX(0,-(N355-C382-D382))</f>
        <v>124921.7684404061</v>
      </c>
      <c r="Q382" s="10">
        <f>MAX(0,(Q355-C382-D382))/(1-'P-Parametri'!$B$31*MAX(0,IF(R381&lt;=0,0,(R381-S381)/R381)))</f>
        <v>22872.961964497459</v>
      </c>
      <c r="R382" s="10">
        <f>((R381-Q382+MAX(0,-(Q355-C382-D382)))*(1+B382))*(1-'P-Parametri'!$B$32)</f>
        <v>322662.31820274919</v>
      </c>
      <c r="S382" s="10">
        <f>IF(R381&lt;=0,S381,S381*(1-Q382/R381))+MAX(0,-(Q355-C382-D382))</f>
        <v>124921.76844040607</v>
      </c>
      <c r="T382" s="10">
        <f>MAX(0,(T355-C382-D382))/(1-'P-Parametri'!$B$31*MAX(0,IF(U381&lt;=0,0,(U381-V381)/U381)))</f>
        <v>22872.961964497459</v>
      </c>
      <c r="U382" s="10">
        <f>((U381-T382+MAX(0,-(T355-C382-D382)))*(1+B382))*(1-'P-Parametri'!$B$32)</f>
        <v>322662.31820274919</v>
      </c>
      <c r="V382" s="10">
        <f>IF(U381&lt;=0,V381,V381*(1-T382/U381))+MAX(0,-(T355-C382-D382))</f>
        <v>124921.76844040607</v>
      </c>
    </row>
    <row r="383" spans="1:22">
      <c r="A383" s="9">
        <f t="shared" si="7"/>
        <v>26</v>
      </c>
      <c r="B383" s="12">
        <f>IF($A383='P-Parametri'!$B$47,'P-Parametri'!$B$34,IF($A383='P-Parametri'!$B$48,'P-Parametri'!$C$34,'P-Parametri'!$B$52))</f>
        <v>0.03</v>
      </c>
      <c r="C383" s="10">
        <f>IF($A383&lt;='1-Input'!$B$26,0,IF($A383='1-Input'!$B$26+1,('1-Input'!$B$23+0)*'1-Input'!$B$27,'1-Input'!$B$23+0))</f>
        <v>15535</v>
      </c>
      <c r="D383" s="10">
        <f>IF(AND($A383&gt;=1,$A383&lt;1+'1-Input'!$B$12),'7-Rientro'!$C$9,0)</f>
        <v>0</v>
      </c>
      <c r="E383" s="10">
        <f>MAX(0,(E355-C383-D383))/(1-'P-Parametri'!$B$31*MAX(0,IF(F382&lt;=0,0,(F382-G382)/F382)))</f>
        <v>12567.484667913341</v>
      </c>
      <c r="F383" s="10">
        <f>((F382-E383+MAX(0,-(E355-C383-D383)))*(1+B383))*(1-'P-Parametri'!$B$32)</f>
        <v>685803.93800245377</v>
      </c>
      <c r="G383" s="10">
        <f>IF(F382&lt;=0,G382,G382*(1-E383/F382))+MAX(0,-(E355-C383-D383))</f>
        <v>258298.61798685047</v>
      </c>
      <c r="H383" s="10">
        <f>MAX(0,(H355-C383-D383))/(1-'P-Parametri'!$B$31*MAX(0,IF(I382&lt;=0,0,(I382-J382)/I382)))</f>
        <v>17741.981431322998</v>
      </c>
      <c r="I383" s="10">
        <f>((I382-H383+MAX(0,-(H355-C383-D383)))*(1+B383))*(1-'P-Parametri'!$B$32)</f>
        <v>497545.79537196673</v>
      </c>
      <c r="J383" s="10">
        <f>IF(I382&lt;=0,J382,J382*(1-H383/I382))+MAX(0,-(H355-C383-D383))</f>
        <v>187393.77861269657</v>
      </c>
      <c r="K383" s="10">
        <f>MAX(0,(K355-C383-D383))/(1-'P-Parametri'!$B$31*MAX(0,IF(L382&lt;=0,0,(L382-M382)/L382)))</f>
        <v>22949.484771807296</v>
      </c>
      <c r="L383" s="10">
        <f>((L382-K383+MAX(0,-(K355-C383-D383)))*(1+B383))*(1-'P-Parametri'!$B$32)</f>
        <v>308086.8099970019</v>
      </c>
      <c r="M383" s="10">
        <f>IF(L382&lt;=0,M382,M382*(1-K383/L382))+MAX(0,-(K355-C383-D383))</f>
        <v>116036.6583399792</v>
      </c>
      <c r="N383" s="10">
        <f>MAX(0,(N355-C383-D383))/(1-'P-Parametri'!$B$31*MAX(0,IF(O382&lt;=0,0,(O382-P382)/O382)))</f>
        <v>22949.484771807278</v>
      </c>
      <c r="O383" s="10">
        <f>((O382-N383+MAX(0,-(N355-C383-D383)))*(1+B383))*(1-'P-Parametri'!$B$32)</f>
        <v>308086.80999700265</v>
      </c>
      <c r="P383" s="10">
        <f>IF(O382&lt;=0,P382,P382*(1-N383/O382))+MAX(0,-(N355-C383-D383))</f>
        <v>116036.65833997943</v>
      </c>
      <c r="Q383" s="10">
        <f>MAX(0,(Q355-C383-D383))/(1-'P-Parametri'!$B$31*MAX(0,IF(R382&lt;=0,0,(R382-S382)/R382)))</f>
        <v>22949.484771807285</v>
      </c>
      <c r="R383" s="10">
        <f>((R382-Q383+MAX(0,-(Q355-C383-D383)))*(1+B383))*(1-'P-Parametri'!$B$32)</f>
        <v>308086.80999700242</v>
      </c>
      <c r="S383" s="10">
        <f>IF(R382&lt;=0,S382,S382*(1-Q383/R382))+MAX(0,-(Q355-C383-D383))</f>
        <v>116036.65833997939</v>
      </c>
      <c r="T383" s="10">
        <f>MAX(0,(T355-C383-D383))/(1-'P-Parametri'!$B$31*MAX(0,IF(U382&lt;=0,0,(U382-V382)/U382)))</f>
        <v>22949.484771807285</v>
      </c>
      <c r="U383" s="10">
        <f>((U382-T383+MAX(0,-(T355-C383-D383)))*(1+B383))*(1-'P-Parametri'!$B$32)</f>
        <v>308086.80999700242</v>
      </c>
      <c r="V383" s="10">
        <f>IF(U382&lt;=0,V382,V382*(1-T383/U382))+MAX(0,-(T355-C383-D383))</f>
        <v>116036.65833997939</v>
      </c>
    </row>
    <row r="384" spans="1:22">
      <c r="A384" s="9">
        <f t="shared" si="7"/>
        <v>27</v>
      </c>
      <c r="B384" s="12">
        <f>IF($A384='P-Parametri'!$B$47,'P-Parametri'!$B$34,IF($A384='P-Parametri'!$B$48,'P-Parametri'!$C$34,'P-Parametri'!$B$52))</f>
        <v>0.03</v>
      </c>
      <c r="C384" s="10">
        <f>IF($A384&lt;='1-Input'!$B$26,0,IF($A384='1-Input'!$B$26+1,('1-Input'!$B$23+0)*'1-Input'!$B$27,'1-Input'!$B$23+0))</f>
        <v>15535</v>
      </c>
      <c r="D384" s="10">
        <f>IF(AND($A384&gt;=1,$A384&lt;1+'1-Input'!$B$12),'7-Rientro'!$C$9,0)</f>
        <v>0</v>
      </c>
      <c r="E384" s="10">
        <f>MAX(0,(E355-C384-D384))/(1-'P-Parametri'!$B$31*MAX(0,IF(F383&lt;=0,0,(F383-G383)/F383)))</f>
        <v>12608.520652166666</v>
      </c>
      <c r="F384" s="10">
        <f>((F383-E384+MAX(0,-(E355-C384-D384)))*(1+B384))*(1-'P-Parametri'!$B$32)</f>
        <v>692004.49731105403</v>
      </c>
      <c r="G384" s="10">
        <f>IF(F383&lt;=0,G383,G383*(1-E384/F383))+MAX(0,-(E355-C384-D384))</f>
        <v>253549.79215070943</v>
      </c>
      <c r="H384" s="10">
        <f>MAX(0,(H355-C384-D384))/(1-'P-Parametri'!$B$31*MAX(0,IF(I383&lt;=0,0,(I383-J383)/I383)))</f>
        <v>17799.913443167614</v>
      </c>
      <c r="I384" s="10">
        <f>((I383-H384+MAX(0,-(H355-C384-D384)))*(1+B384))*(1-'P-Parametri'!$B$32)</f>
        <v>493149.98186988977</v>
      </c>
      <c r="J384" s="10">
        <f>IF(I383&lt;=0,J383,J383*(1-H384/I383))+MAX(0,-(H355-C384-D384))</f>
        <v>180689.686104789</v>
      </c>
      <c r="K384" s="10">
        <f>MAX(0,(K355-C384-D384))/(1-'P-Parametri'!$B$31*MAX(0,IF(L383&lt;=0,0,(L383-M383)/L383)))</f>
        <v>23024.42058598197</v>
      </c>
      <c r="L384" s="10">
        <f>((L383-K384+MAX(0,-(K355-C384-D384)))*(1+B384))*(1-'P-Parametri'!$B$32)</f>
        <v>293027.03257116384</v>
      </c>
      <c r="M384" s="10">
        <f>IF(L383&lt;=0,M383,M383*(1-K384/L383))+MAX(0,-(K355-C384-D384))</f>
        <v>107364.82709528043</v>
      </c>
      <c r="N384" s="10">
        <f>MAX(0,(N355-C384-D384))/(1-'P-Parametri'!$B$31*MAX(0,IF(O383&lt;=0,0,(O383-P383)/O383)))</f>
        <v>23024.420585981952</v>
      </c>
      <c r="O384" s="10">
        <f>((O383-N384+MAX(0,-(N355-C384-D384)))*(1+B384))*(1-'P-Parametri'!$B$32)</f>
        <v>293027.0325711646</v>
      </c>
      <c r="P384" s="10">
        <f>IF(O383&lt;=0,P383,P383*(1-N384/O383))+MAX(0,-(N355-C384-D384))</f>
        <v>107364.82709528068</v>
      </c>
      <c r="Q384" s="10">
        <f>MAX(0,(Q355-C384-D384))/(1-'P-Parametri'!$B$31*MAX(0,IF(R383&lt;=0,0,(R383-S383)/R383)))</f>
        <v>23024.420585981963</v>
      </c>
      <c r="R384" s="10">
        <f>((R383-Q384+MAX(0,-(Q355-C384-D384)))*(1+B384))*(1-'P-Parametri'!$B$32)</f>
        <v>293027.03257116437</v>
      </c>
      <c r="S384" s="10">
        <f>IF(R383&lt;=0,S383,S383*(1-Q384/R383))+MAX(0,-(Q355-C384-D384))</f>
        <v>107364.82709528062</v>
      </c>
      <c r="T384" s="10">
        <f>MAX(0,(T355-C384-D384))/(1-'P-Parametri'!$B$31*MAX(0,IF(U383&lt;=0,0,(U383-V383)/U383)))</f>
        <v>23024.420585981963</v>
      </c>
      <c r="U384" s="10">
        <f>((U383-T384+MAX(0,-(T355-C384-D384)))*(1+B384))*(1-'P-Parametri'!$B$32)</f>
        <v>293027.03257116437</v>
      </c>
      <c r="V384" s="10">
        <f>IF(U383&lt;=0,V383,V383*(1-T384/U383))+MAX(0,-(T355-C384-D384))</f>
        <v>107364.82709528062</v>
      </c>
    </row>
    <row r="385" spans="1:22">
      <c r="A385" s="9">
        <f t="shared" si="7"/>
        <v>28</v>
      </c>
      <c r="B385" s="12">
        <f>IF($A385='P-Parametri'!$B$47,'P-Parametri'!$B$34,IF($A385='P-Parametri'!$B$48,'P-Parametri'!$C$34,'P-Parametri'!$B$52))</f>
        <v>0.03</v>
      </c>
      <c r="C385" s="10">
        <f>IF($A385&lt;='1-Input'!$B$26,0,IF($A385='1-Input'!$B$26+1,('1-Input'!$B$23+0)*'1-Input'!$B$27,'1-Input'!$B$23+0))</f>
        <v>15535</v>
      </c>
      <c r="D385" s="10">
        <f>IF(AND($A385&gt;=1,$A385&lt;1+'1-Input'!$B$12),'7-Rientro'!$C$9,0)</f>
        <v>0</v>
      </c>
      <c r="E385" s="10">
        <f>MAX(0,(E355-C385-D385))/(1-'P-Parametri'!$B$31*MAX(0,IF(F384&lt;=0,0,(F384-G384)/F384)))</f>
        <v>12648.699232767818</v>
      </c>
      <c r="F385" s="10">
        <f>((F384-E385+MAX(0,-(E355-C385-D385)))*(1+B385))*(1-'P-Parametri'!$B$32)</f>
        <v>698336.99907659355</v>
      </c>
      <c r="G385" s="10">
        <f>IF(F384&lt;=0,G384,G384*(1-E385/F384))+MAX(0,-(E355-C385-D385))</f>
        <v>248915.32073627939</v>
      </c>
      <c r="H385" s="10">
        <f>MAX(0,(H355-C385-D385))/(1-'P-Parametri'!$B$31*MAX(0,IF(I384&lt;=0,0,(I384-J384)/I384)))</f>
        <v>17856.635026666543</v>
      </c>
      <c r="I385" s="10">
        <f>((I384-H385+MAX(0,-(H355-C385-D385)))*(1+B385))*(1-'P-Parametri'!$B$32)</f>
        <v>488573.04295402288</v>
      </c>
      <c r="J385" s="10">
        <f>IF(I384&lt;=0,J384,J384*(1-H385/I384))+MAX(0,-(H355-C385-D385))</f>
        <v>174147.03194991685</v>
      </c>
      <c r="K385" s="10">
        <f>MAX(0,(K355-C385-D385))/(1-'P-Parametri'!$B$31*MAX(0,IF(L384&lt;=0,0,(L384-M384)/L384)))</f>
        <v>23097.790695277839</v>
      </c>
      <c r="L385" s="10">
        <f>((L384-K385+MAX(0,-(K355-C385-D385)))*(1+B385))*(1-'P-Parametri'!$B$32)</f>
        <v>277471.06489389826</v>
      </c>
      <c r="M385" s="10">
        <f>IF(L384&lt;=0,M384,M384*(1-K385/L384))+MAX(0,-(K355-C385-D385))</f>
        <v>98901.818469346836</v>
      </c>
      <c r="N385" s="10">
        <f>MAX(0,(N355-C385-D385))/(1-'P-Parametri'!$B$31*MAX(0,IF(O384&lt;=0,0,(O384-P384)/O384)))</f>
        <v>23097.790695277825</v>
      </c>
      <c r="O385" s="10">
        <f>((O384-N385+MAX(0,-(N355-C385-D385)))*(1+B385))*(1-'P-Parametri'!$B$32)</f>
        <v>277471.06489389908</v>
      </c>
      <c r="P385" s="10">
        <f>IF(O384&lt;=0,P384,P384*(1-N385/O384))+MAX(0,-(N355-C385-D385))</f>
        <v>98901.818469347098</v>
      </c>
      <c r="Q385" s="10">
        <f>MAX(0,(Q355-C385-D385))/(1-'P-Parametri'!$B$31*MAX(0,IF(R384&lt;=0,0,(R384-S384)/R384)))</f>
        <v>23097.790695277832</v>
      </c>
      <c r="R385" s="10">
        <f>((R384-Q385+MAX(0,-(Q355-C385-D385)))*(1+B385))*(1-'P-Parametri'!$B$32)</f>
        <v>277471.06489389879</v>
      </c>
      <c r="S385" s="10">
        <f>IF(R384&lt;=0,S384,S384*(1-Q385/R384))+MAX(0,-(Q355-C385-D385))</f>
        <v>98901.818469347039</v>
      </c>
      <c r="T385" s="10">
        <f>MAX(0,(T355-C385-D385))/(1-'P-Parametri'!$B$31*MAX(0,IF(U384&lt;=0,0,(U384-V384)/U384)))</f>
        <v>23097.790695277832</v>
      </c>
      <c r="U385" s="10">
        <f>((U384-T385+MAX(0,-(T355-C385-D385)))*(1+B385))*(1-'P-Parametri'!$B$32)</f>
        <v>277471.06489389879</v>
      </c>
      <c r="V385" s="10">
        <f>IF(U384&lt;=0,V384,V384*(1-T385/U384))+MAX(0,-(T355-C385-D385))</f>
        <v>98901.818469347039</v>
      </c>
    </row>
    <row r="386" spans="1:22">
      <c r="A386" s="9">
        <f t="shared" si="7"/>
        <v>29</v>
      </c>
      <c r="B386" s="12">
        <f>IF($A386='P-Parametri'!$B$47,'P-Parametri'!$B$34,IF($A386='P-Parametri'!$B$48,'P-Parametri'!$C$34,'P-Parametri'!$B$52))</f>
        <v>0.03</v>
      </c>
      <c r="C386" s="10">
        <f>IF($A386&lt;='1-Input'!$B$26,0,IF($A386='1-Input'!$B$26+1,('1-Input'!$B$23+0)*'1-Input'!$B$27,'1-Input'!$B$23+0))</f>
        <v>15535</v>
      </c>
      <c r="D386" s="10">
        <f>IF(AND($A386&gt;=1,$A386&lt;1+'1-Input'!$B$12),'7-Rientro'!$C$9,0)</f>
        <v>0</v>
      </c>
      <c r="E386" s="10">
        <f>MAX(0,(E355-C386-D386))/(1-'P-Parametri'!$B$31*MAX(0,IF(F385&lt;=0,0,(F385-G385)/F385)))</f>
        <v>12688.032222890624</v>
      </c>
      <c r="F386" s="10">
        <f>((F385-E386+MAX(0,-(E355-C386-D386)))*(1+B386))*(1-'P-Parametri'!$B$32)</f>
        <v>704805.99898759543</v>
      </c>
      <c r="G386" s="10">
        <f>IF(F385&lt;=0,G385,G385*(1-E386/F385))+MAX(0,-(E355-C386-D386))</f>
        <v>244392.79706296811</v>
      </c>
      <c r="H386" s="10">
        <f>MAX(0,(H355-C386-D386))/(1-'P-Parametri'!$B$31*MAX(0,IF(I385&lt;=0,0,(I385-J385)/I385)))</f>
        <v>17912.162858912794</v>
      </c>
      <c r="I386" s="10">
        <f>((I385-H386+MAX(0,-(H355-C386-D386)))*(1+B386))*(1-'P-Parametri'!$B$32)</f>
        <v>483811.14508496749</v>
      </c>
      <c r="J386" s="10">
        <f>IF(I385&lt;=0,J385,J385*(1-H386/I385))+MAX(0,-(H355-C386-D386))</f>
        <v>167762.41854836096</v>
      </c>
      <c r="K386" s="10">
        <f>MAX(0,(K355-C386-D386))/(1-'P-Parametri'!$B$31*MAX(0,IF(L385&lt;=0,0,(L385-M385)/L385)))</f>
        <v>23169.61667173259</v>
      </c>
      <c r="L386" s="10">
        <f>((L385-K386+MAX(0,-(K355-C386-D386)))*(1+B386))*(1-'P-Parametri'!$B$32)</f>
        <v>261406.630685493</v>
      </c>
      <c r="M386" s="10">
        <f>IF(L385&lt;=0,M385,M385*(1-K386/L385))+MAX(0,-(K355-C386-D386))</f>
        <v>90643.237622553686</v>
      </c>
      <c r="N386" s="10">
        <f>MAX(0,(N355-C386-D386))/(1-'P-Parametri'!$B$31*MAX(0,IF(O385&lt;=0,0,(O385-P385)/O385)))</f>
        <v>23169.616671732572</v>
      </c>
      <c r="O386" s="10">
        <f>((O385-N386+MAX(0,-(N355-C386-D386)))*(1+B386))*(1-'P-Parametri'!$B$32)</f>
        <v>261406.63068549384</v>
      </c>
      <c r="P386" s="10">
        <f>IF(O385&lt;=0,P385,P385*(1-N386/O385))+MAX(0,-(N355-C386-D386))</f>
        <v>90643.237622553948</v>
      </c>
      <c r="Q386" s="10">
        <f>MAX(0,(Q355-C386-D386))/(1-'P-Parametri'!$B$31*MAX(0,IF(R385&lt;=0,0,(R385-S385)/R385)))</f>
        <v>23169.616671732583</v>
      </c>
      <c r="R386" s="10">
        <f>((R385-Q386+MAX(0,-(Q355-C386-D386)))*(1+B386))*(1-'P-Parametri'!$B$32)</f>
        <v>261406.63068549355</v>
      </c>
      <c r="S386" s="10">
        <f>IF(R385&lt;=0,S385,S385*(1-Q386/R385))+MAX(0,-(Q355-C386-D386))</f>
        <v>90643.23762255389</v>
      </c>
      <c r="T386" s="10">
        <f>MAX(0,(T355-C386-D386))/(1-'P-Parametri'!$B$31*MAX(0,IF(U385&lt;=0,0,(U385-V385)/U385)))</f>
        <v>23169.616671732583</v>
      </c>
      <c r="U386" s="10">
        <f>((U385-T386+MAX(0,-(T355-C386-D386)))*(1+B386))*(1-'P-Parametri'!$B$32)</f>
        <v>261406.63068549355</v>
      </c>
      <c r="V386" s="10">
        <f>IF(U385&lt;=0,V385,V385*(1-T386/U385))+MAX(0,-(T355-C386-D386))</f>
        <v>90643.23762255389</v>
      </c>
    </row>
    <row r="387" spans="1:22">
      <c r="A387" s="9">
        <f t="shared" si="7"/>
        <v>30</v>
      </c>
      <c r="B387" s="12">
        <f>IF($A387='P-Parametri'!$B$47,'P-Parametri'!$B$34,IF($A387='P-Parametri'!$B$48,'P-Parametri'!$C$34,'P-Parametri'!$B$52))</f>
        <v>0.03</v>
      </c>
      <c r="C387" s="10">
        <f>IF($A387&lt;='1-Input'!$B$26,0,IF($A387='1-Input'!$B$26+1,('1-Input'!$B$23+0)*'1-Input'!$B$27,'1-Input'!$B$23+0))</f>
        <v>15535</v>
      </c>
      <c r="D387" s="10">
        <f>IF(AND($A387&gt;=1,$A387&lt;1+'1-Input'!$B$12),'7-Rientro'!$C$9,0)</f>
        <v>0</v>
      </c>
      <c r="E387" s="10">
        <f>MAX(0,(E355-C387-D387))/(1-'P-Parametri'!$B$31*MAX(0,IF(F386&lt;=0,0,(F386-G386)/F386)))</f>
        <v>12726.531572295251</v>
      </c>
      <c r="F387" s="10">
        <f>((F386-E387+MAX(0,-(E355-C387-D387)))*(1+B387))*(1-'P-Parametri'!$B$32)</f>
        <v>711416.16773488373</v>
      </c>
      <c r="G387" s="10">
        <f>IF(F386&lt;=0,G386,G386*(1-E387/F386))+MAX(0,-(E355-C387-D387))</f>
        <v>239979.84846103922</v>
      </c>
      <c r="H387" s="10">
        <f>MAX(0,(H355-C387-D387))/(1-'P-Parametri'!$B$31*MAX(0,IF(I386&lt;=0,0,(I386-J386)/I386)))</f>
        <v>17966.513809823351</v>
      </c>
      <c r="I387" s="10">
        <f>((I386-H387+MAX(0,-(H355-C387-D387)))*(1+B387))*(1-'P-Parametri'!$B$32)</f>
        <v>478860.33027297165</v>
      </c>
      <c r="J387" s="10">
        <f>IF(I386&lt;=0,J386,J386*(1-H387/I386))+MAX(0,-(H355-C387-D387))</f>
        <v>161532.49631478128</v>
      </c>
      <c r="K387" s="10">
        <f>MAX(0,(K355-C387-D387))/(1-'P-Parametri'!$B$31*MAX(0,IF(L386&lt;=0,0,(L386-M386)/L386)))</f>
        <v>23239.920336804233</v>
      </c>
      <c r="L387" s="10">
        <f>((L386-K387+MAX(0,-(K355-C387-D387)))*(1+B387))*(1-'P-Parametri'!$B$32)</f>
        <v>244821.08823583115</v>
      </c>
      <c r="M387" s="10">
        <f>IF(L386&lt;=0,M386,M386*(1-K387/L386))+MAX(0,-(K355-C387-D387))</f>
        <v>82584.751822502905</v>
      </c>
      <c r="N387" s="10">
        <f>MAX(0,(N355-C387-D387))/(1-'P-Parametri'!$B$31*MAX(0,IF(O386&lt;=0,0,(O386-P386)/O386)))</f>
        <v>23239.920336804218</v>
      </c>
      <c r="O387" s="10">
        <f>((O386-N387+MAX(0,-(N355-C387-D387)))*(1+B387))*(1-'P-Parametri'!$B$32)</f>
        <v>244821.08823583205</v>
      </c>
      <c r="P387" s="10">
        <f>IF(O386&lt;=0,P386,P386*(1-N387/O386))+MAX(0,-(N355-C387-D387))</f>
        <v>82584.751822503182</v>
      </c>
      <c r="Q387" s="10">
        <f>MAX(0,(Q355-C387-D387))/(1-'P-Parametri'!$B$31*MAX(0,IF(R386&lt;=0,0,(R386-S386)/R386)))</f>
        <v>23239.920336804225</v>
      </c>
      <c r="R387" s="10">
        <f>((R386-Q387+MAX(0,-(Q355-C387-D387)))*(1+B387))*(1-'P-Parametri'!$B$32)</f>
        <v>244821.0882358317</v>
      </c>
      <c r="S387" s="10">
        <f>IF(R386&lt;=0,S386,S386*(1-Q387/R386))+MAX(0,-(Q355-C387-D387))</f>
        <v>82584.751822503109</v>
      </c>
      <c r="T387" s="10">
        <f>MAX(0,(T355-C387-D387))/(1-'P-Parametri'!$B$31*MAX(0,IF(U386&lt;=0,0,(U386-V386)/U386)))</f>
        <v>23239.920336804225</v>
      </c>
      <c r="U387" s="10">
        <f>((U386-T387+MAX(0,-(T355-C387-D387)))*(1+B387))*(1-'P-Parametri'!$B$32)</f>
        <v>244821.0882358317</v>
      </c>
      <c r="V387" s="10">
        <f>IF(U386&lt;=0,V386,V386*(1-T387/U386))+MAX(0,-(T355-C387-D387))</f>
        <v>82584.751822503109</v>
      </c>
    </row>
    <row r="388" spans="1:22">
      <c r="A388" s="9">
        <f t="shared" si="7"/>
        <v>31</v>
      </c>
      <c r="B388" s="12">
        <f>IF($A388='P-Parametri'!$B$47,'P-Parametri'!$B$34,IF($A388='P-Parametri'!$B$48,'P-Parametri'!$C$34,'P-Parametri'!$B$52))</f>
        <v>0.03</v>
      </c>
      <c r="C388" s="10">
        <f>IF($A388&lt;='1-Input'!$B$26,0,IF($A388='1-Input'!$B$26+1,('1-Input'!$B$23+0)*'1-Input'!$B$27,'1-Input'!$B$23+0))</f>
        <v>15535</v>
      </c>
      <c r="D388" s="10">
        <f>IF(AND($A388&gt;=1,$A388&lt;1+'1-Input'!$B$12),'7-Rientro'!$C$9,0)</f>
        <v>0</v>
      </c>
      <c r="E388" s="10">
        <f>MAX(0,(E355-C388-D388))/(1-'P-Parametri'!$B$31*MAX(0,IF(F387&lt;=0,0,(F387-G387)/F387)))</f>
        <v>12764.209349187426</v>
      </c>
      <c r="F388" s="10">
        <f>((F387-E388+MAX(0,-(E355-C388-D388)))*(1+B388))*(1-'P-Parametri'!$B$32)</f>
        <v>718172.29410299263</v>
      </c>
      <c r="G388" s="10">
        <f>IF(F387&lt;=0,G387,G387*(1-E388/F387))+MAX(0,-(E355-C388-D388))</f>
        <v>235674.13660872649</v>
      </c>
      <c r="H388" s="10">
        <f>MAX(0,(H355-C388-D388))/(1-'P-Parametri'!$B$31*MAX(0,IF(I387&lt;=0,0,(I387-J387)/I387)))</f>
        <v>18019.70491652915</v>
      </c>
      <c r="I388" s="10">
        <f>((I387-H388+MAX(0,-(H355-C388-D388)))*(1+B388))*(1-'P-Parametri'!$B$32)</f>
        <v>473716.51242890151</v>
      </c>
      <c r="J388" s="10">
        <f>IF(I387&lt;=0,J387,J387*(1-H388/I387))+MAX(0,-(H355-C388-D388))</f>
        <v>155453.96415413349</v>
      </c>
      <c r="K388" s="10">
        <f>MAX(0,(K355-C388-D388))/(1-'P-Parametri'!$B$31*MAX(0,IF(L387&lt;=0,0,(L387-M387)/L387)))</f>
        <v>23308.723728244222</v>
      </c>
      <c r="L388" s="10">
        <f>((L387-K388+MAX(0,-(K355-C388-D388)))*(1+B388))*(1-'P-Parametri'!$B$32)</f>
        <v>227701.4199719289</v>
      </c>
      <c r="M388" s="10">
        <f>IF(L387&lt;=0,M387,M387*(1-K388/L387))+MAX(0,-(K355-C388-D388))</f>
        <v>74722.091059627477</v>
      </c>
      <c r="N388" s="10">
        <f>MAX(0,(N355-C388-D388))/(1-'P-Parametri'!$B$31*MAX(0,IF(O387&lt;=0,0,(O387-P387)/O387)))</f>
        <v>23308.723728244204</v>
      </c>
      <c r="O388" s="10">
        <f>((O387-N388+MAX(0,-(N355-C388-D388)))*(1+B388))*(1-'P-Parametri'!$B$32)</f>
        <v>227701.41997192986</v>
      </c>
      <c r="P388" s="10">
        <f>IF(O387&lt;=0,P387,P387*(1-N388/O387))+MAX(0,-(N355-C388-D388))</f>
        <v>74722.091059627754</v>
      </c>
      <c r="Q388" s="10">
        <f>MAX(0,(Q355-C388-D388))/(1-'P-Parametri'!$B$31*MAX(0,IF(R387&lt;=0,0,(R387-S387)/R387)))</f>
        <v>23308.723728244215</v>
      </c>
      <c r="R388" s="10">
        <f>((R387-Q388+MAX(0,-(Q355-C388-D388)))*(1+B388))*(1-'P-Parametri'!$B$32)</f>
        <v>227701.41997192948</v>
      </c>
      <c r="S388" s="10">
        <f>IF(R387&lt;=0,S387,S387*(1-Q388/R387))+MAX(0,-(Q355-C388-D388))</f>
        <v>74722.091059627681</v>
      </c>
      <c r="T388" s="10">
        <f>MAX(0,(T355-C388-D388))/(1-'P-Parametri'!$B$31*MAX(0,IF(U387&lt;=0,0,(U387-V387)/U387)))</f>
        <v>23308.723728244215</v>
      </c>
      <c r="U388" s="10">
        <f>((U387-T388+MAX(0,-(T355-C388-D388)))*(1+B388))*(1-'P-Parametri'!$B$32)</f>
        <v>227701.41997192948</v>
      </c>
      <c r="V388" s="10">
        <f>IF(U387&lt;=0,V387,V387*(1-T388/U387))+MAX(0,-(T355-C388-D388))</f>
        <v>74722.091059627681</v>
      </c>
    </row>
    <row r="389" spans="1:22">
      <c r="A389" s="9">
        <f t="shared" si="7"/>
        <v>32</v>
      </c>
      <c r="B389" s="12">
        <f>IF($A389='P-Parametri'!$B$47,'P-Parametri'!$B$34,IF($A389='P-Parametri'!$B$48,'P-Parametri'!$C$34,'P-Parametri'!$B$52))</f>
        <v>0.03</v>
      </c>
      <c r="C389" s="10">
        <f>IF($A389&lt;='1-Input'!$B$26,0,IF($A389='1-Input'!$B$26+1,('1-Input'!$B$23+0)*'1-Input'!$B$27,'1-Input'!$B$23+0))</f>
        <v>15535</v>
      </c>
      <c r="D389" s="10">
        <f>IF(AND($A389&gt;=1,$A389&lt;1+'1-Input'!$B$12),'7-Rientro'!$C$9,0)</f>
        <v>0</v>
      </c>
      <c r="E389" s="10">
        <f>MAX(0,(E355-C389-D389))/(1-'P-Parametri'!$B$31*MAX(0,IF(F388&lt;=0,0,(F388-G388)/F388)))</f>
        <v>12801.077722756172</v>
      </c>
      <c r="F389" s="10">
        <f>((F388-E389+MAX(0,-(E355-C389-D389)))*(1+B389))*(1-'P-Parametri'!$B$32)</f>
        <v>725079.28816590016</v>
      </c>
      <c r="G389" s="10">
        <f>IF(F388&lt;=0,G388,G388*(1-E389/F388))+MAX(0,-(E355-C389-D389))</f>
        <v>231473.35781964791</v>
      </c>
      <c r="H389" s="10">
        <f>MAX(0,(H355-C389-D389))/(1-'P-Parametri'!$B$31*MAX(0,IF(I388&lt;=0,0,(I388-J388)/I388)))</f>
        <v>18071.753358722981</v>
      </c>
      <c r="I389" s="10">
        <f>((I388-H389+MAX(0,-(H355-C389-D389)))*(1+B389))*(1-'P-Parametri'!$B$32)</f>
        <v>468375.47363859933</v>
      </c>
      <c r="J389" s="10">
        <f>IF(I388&lt;=0,J388,J388*(1-H389/I388))+MAX(0,-(H355-C389-D389))</f>
        <v>149523.56986742196</v>
      </c>
      <c r="K389" s="10">
        <f>MAX(0,(K355-C389-D389))/(1-'P-Parametri'!$B$31*MAX(0,IF(L388&lt;=0,0,(L388-M388)/L388)))</f>
        <v>23376.049068209621</v>
      </c>
      <c r="L389" s="10">
        <f>((L388-K389+MAX(0,-(K355-C389-D389)))*(1+B389))*(1-'P-Parametri'!$B$32)</f>
        <v>210034.22176676919</v>
      </c>
      <c r="M389" s="10">
        <f>IF(L388&lt;=0,M388,M388*(1-K389/L388))+MAX(0,-(K355-C389-D389))</f>
        <v>67051.048572038184</v>
      </c>
      <c r="N389" s="10">
        <f>MAX(0,(N355-C389-D389))/(1-'P-Parametri'!$B$31*MAX(0,IF(O388&lt;=0,0,(O388-P388)/O388)))</f>
        <v>23376.049068209606</v>
      </c>
      <c r="O389" s="10">
        <f>((O388-N389+MAX(0,-(N355-C389-D389)))*(1+B389))*(1-'P-Parametri'!$B$32)</f>
        <v>210034.22176677021</v>
      </c>
      <c r="P389" s="10">
        <f>IF(O388&lt;=0,P388,P388*(1-N389/O388))+MAX(0,-(N355-C389-D389))</f>
        <v>67051.048572038475</v>
      </c>
      <c r="Q389" s="10">
        <f>MAX(0,(Q355-C389-D389))/(1-'P-Parametri'!$B$31*MAX(0,IF(R388&lt;=0,0,(R388-S388)/R388)))</f>
        <v>23376.049068209613</v>
      </c>
      <c r="R389" s="10">
        <f>((R388-Q389+MAX(0,-(Q355-C389-D389)))*(1+B389))*(1-'P-Parametri'!$B$32)</f>
        <v>210034.22176676977</v>
      </c>
      <c r="S389" s="10">
        <f>IF(R388&lt;=0,S388,S388*(1-Q389/R388))+MAX(0,-(Q355-C389-D389))</f>
        <v>67051.048572038388</v>
      </c>
      <c r="T389" s="10">
        <f>MAX(0,(T355-C389-D389))/(1-'P-Parametri'!$B$31*MAX(0,IF(U388&lt;=0,0,(U388-V388)/U388)))</f>
        <v>23376.049068209613</v>
      </c>
      <c r="U389" s="10">
        <f>((U388-T389+MAX(0,-(T355-C389-D389)))*(1+B389))*(1-'P-Parametri'!$B$32)</f>
        <v>210034.22176676977</v>
      </c>
      <c r="V389" s="10">
        <f>IF(U388&lt;=0,V388,V388*(1-T389/U388))+MAX(0,-(T355-C389-D389))</f>
        <v>67051.048572038388</v>
      </c>
    </row>
    <row r="390" spans="1:22">
      <c r="A390" s="9">
        <f t="shared" si="7"/>
        <v>33</v>
      </c>
      <c r="B390" s="12">
        <f>IF($A390='P-Parametri'!$B$47,'P-Parametri'!$B$34,IF($A390='P-Parametri'!$B$48,'P-Parametri'!$C$34,'P-Parametri'!$B$52))</f>
        <v>0.03</v>
      </c>
      <c r="C390" s="10">
        <f>IF($A390&lt;='1-Input'!$B$26,0,IF($A390='1-Input'!$B$26+1,('1-Input'!$B$23+0)*'1-Input'!$B$27,'1-Input'!$B$23+0))</f>
        <v>15535</v>
      </c>
      <c r="D390" s="10">
        <f>IF(AND($A390&gt;=1,$A390&lt;1+'1-Input'!$B$12),'7-Rientro'!$C$9,0)</f>
        <v>0</v>
      </c>
      <c r="E390" s="10">
        <f>MAX(0,(E355-C390-D390))/(1-'P-Parametri'!$B$31*MAX(0,IF(F389&lt;=0,0,(F389-G389)/F389)))</f>
        <v>12837.148946390776</v>
      </c>
      <c r="F390" s="10">
        <f>((F389-E390+MAX(0,-(E355-C390-D390)))*(1+B390))*(1-'P-Parametri'!$B$32)</f>
        <v>732142.18458930252</v>
      </c>
      <c r="G390" s="10">
        <f>IF(F389&lt;=0,G389,G389*(1-E390/F389))+MAX(0,-(E355-C390-D390))</f>
        <v>227375.24328245243</v>
      </c>
      <c r="H390" s="10">
        <f>MAX(0,(H355-C390-D390))/(1-'P-Parametri'!$B$31*MAX(0,IF(I389&lt;=0,0,(I389-J389)/I389)))</f>
        <v>18122.676434966252</v>
      </c>
      <c r="I390" s="10">
        <f>((I389-H390+MAX(0,-(H355-C390-D390)))*(1+B390))*(1-'P-Parametri'!$B$32)</f>
        <v>462832.86035750259</v>
      </c>
      <c r="J390" s="10">
        <f>IF(I389&lt;=0,J389,J389*(1-H390/I389))+MAX(0,-(H355-C390-D390))</f>
        <v>143738.11049001821</v>
      </c>
      <c r="K390" s="10">
        <f>MAX(0,(K355-C390-D390))/(1-'P-Parametri'!$B$31*MAX(0,IF(L389&lt;=0,0,(L389-M389)/L389)))</f>
        <v>23441.91873261561</v>
      </c>
      <c r="L390" s="10">
        <f>((L389-K390+MAX(0,-(K355-C390-D390)))*(1+B390))*(1-'P-Parametri'!$B$32)</f>
        <v>191805.69198092786</v>
      </c>
      <c r="M390" s="10">
        <f>IF(L389&lt;=0,M389,M389*(1-K390/L389))+MAX(0,-(K355-C390-D390))</f>
        <v>59567.481283142857</v>
      </c>
      <c r="N390" s="10">
        <f>MAX(0,(N355-C390-D390))/(1-'P-Parametri'!$B$31*MAX(0,IF(O389&lt;=0,0,(O389-P389)/O389)))</f>
        <v>23441.918732615592</v>
      </c>
      <c r="O390" s="10">
        <f>((O389-N390+MAX(0,-(N355-C390-D390)))*(1+B390))*(1-'P-Parametri'!$B$32)</f>
        <v>191805.69198092891</v>
      </c>
      <c r="P390" s="10">
        <f>IF(O389&lt;=0,P389,P389*(1-N390/O389))+MAX(0,-(N355-C390-D390))</f>
        <v>59567.481283143163</v>
      </c>
      <c r="Q390" s="10">
        <f>MAX(0,(Q355-C390-D390))/(1-'P-Parametri'!$B$31*MAX(0,IF(R389&lt;=0,0,(R389-S389)/R389)))</f>
        <v>23441.918732615602</v>
      </c>
      <c r="R390" s="10">
        <f>((R389-Q390+MAX(0,-(Q355-C390-D390)))*(1+B390))*(1-'P-Parametri'!$B$32)</f>
        <v>191805.69198092844</v>
      </c>
      <c r="S390" s="10">
        <f>IF(R389&lt;=0,S389,S389*(1-Q390/R389))+MAX(0,-(Q355-C390-D390))</f>
        <v>59567.481283143061</v>
      </c>
      <c r="T390" s="10">
        <f>MAX(0,(T355-C390-D390))/(1-'P-Parametri'!$B$31*MAX(0,IF(U389&lt;=0,0,(U389-V389)/U389)))</f>
        <v>23441.918732615602</v>
      </c>
      <c r="U390" s="10">
        <f>((U389-T390+MAX(0,-(T355-C390-D390)))*(1+B390))*(1-'P-Parametri'!$B$32)</f>
        <v>191805.69198092844</v>
      </c>
      <c r="V390" s="10">
        <f>IF(U389&lt;=0,V389,V389*(1-T390/U389))+MAX(0,-(T355-C390-D390))</f>
        <v>59567.481283143061</v>
      </c>
    </row>
    <row r="391" spans="1:22">
      <c r="A391" s="9">
        <f t="shared" si="7"/>
        <v>34</v>
      </c>
      <c r="B391" s="12">
        <f>IF($A391='P-Parametri'!$B$47,'P-Parametri'!$B$34,IF($A391='P-Parametri'!$B$48,'P-Parametri'!$C$34,'P-Parametri'!$B$52))</f>
        <v>0.03</v>
      </c>
      <c r="C391" s="10">
        <f>IF($A391&lt;='1-Input'!$B$26,0,IF($A391='1-Input'!$B$26+1,('1-Input'!$B$23+0)*'1-Input'!$B$27,'1-Input'!$B$23+0))</f>
        <v>15535</v>
      </c>
      <c r="D391" s="10">
        <f>IF(AND($A391&gt;=1,$A391&lt;1+'1-Input'!$B$12),'7-Rientro'!$C$9,0)</f>
        <v>0</v>
      </c>
      <c r="E391" s="10">
        <f>MAX(0,(E355-C391-D391))/(1-'P-Parametri'!$B$31*MAX(0,IF(F390&lt;=0,0,(F390-G390)/F390)))</f>
        <v>12872.435341575563</v>
      </c>
      <c r="F391" s="10">
        <f>((F390-E391+MAX(0,-(E355-C391-D391)))*(1+B391))*(1-'P-Parametri'!$B$32)</f>
        <v>739366.14604170853</v>
      </c>
      <c r="G391" s="10">
        <f>IF(F390&lt;=0,G390,G390*(1-E391/F390))+MAX(0,-(E355-C391-D391))</f>
        <v>223377.55925462904</v>
      </c>
      <c r="H391" s="10">
        <f>MAX(0,(H355-C391-D391))/(1-'P-Parametri'!$B$31*MAX(0,IF(I390&lt;=0,0,(I390-J390)/I390)))</f>
        <v>18172.491539952629</v>
      </c>
      <c r="I391" s="10">
        <f>((I390-H391+MAX(0,-(H355-C391-D391)))*(1+B391))*(1-'P-Parametri'!$B$32)</f>
        <v>457084.1795223123</v>
      </c>
      <c r="J391" s="10">
        <f>IF(I390&lt;=0,J390,J390*(1-H391/I390))+MAX(0,-(H355-C391-D391))</f>
        <v>138094.43256526801</v>
      </c>
      <c r="K391" s="10">
        <f>MAX(0,(K355-C391-D391))/(1-'P-Parametri'!$B$31*MAX(0,IF(L390&lt;=0,0,(L390-M390)/L390)))</f>
        <v>23506.355221725702</v>
      </c>
      <c r="L391" s="10">
        <f>((L390-K391+MAX(0,-(K355-C391-D391)))*(1+B391))*(1-'P-Parametri'!$B$32)</f>
        <v>173001.62022825427</v>
      </c>
      <c r="M391" s="10">
        <f>IF(L390&lt;=0,M390,M390*(1-K391/L390))+MAX(0,-(K355-C391-D391))</f>
        <v>52267.310155560866</v>
      </c>
      <c r="N391" s="10">
        <f>MAX(0,(N355-C391-D391))/(1-'P-Parametri'!$B$31*MAX(0,IF(O390&lt;=0,0,(O390-P390)/O390)))</f>
        <v>23506.355221725684</v>
      </c>
      <c r="O391" s="10">
        <f>((O390-N391+MAX(0,-(N355-C391-D391)))*(1+B391))*(1-'P-Parametri'!$B$32)</f>
        <v>173001.62022825537</v>
      </c>
      <c r="P391" s="10">
        <f>IF(O390&lt;=0,P390,P390*(1-N391/O390))+MAX(0,-(N355-C391-D391))</f>
        <v>52267.310155561187</v>
      </c>
      <c r="Q391" s="10">
        <f>MAX(0,(Q355-C391-D391))/(1-'P-Parametri'!$B$31*MAX(0,IF(R390&lt;=0,0,(R390-S390)/R390)))</f>
        <v>23506.355221725691</v>
      </c>
      <c r="R391" s="10">
        <f>((R390-Q391+MAX(0,-(Q355-C391-D391)))*(1+B391))*(1-'P-Parametri'!$B$32)</f>
        <v>173001.62022825488</v>
      </c>
      <c r="S391" s="10">
        <f>IF(R390&lt;=0,S390,S390*(1-Q391/R390))+MAX(0,-(Q355-C391-D391))</f>
        <v>52267.310155561077</v>
      </c>
      <c r="T391" s="10">
        <f>MAX(0,(T355-C391-D391))/(1-'P-Parametri'!$B$31*MAX(0,IF(U390&lt;=0,0,(U390-V390)/U390)))</f>
        <v>23506.355221725691</v>
      </c>
      <c r="U391" s="10">
        <f>((U390-T391+MAX(0,-(T355-C391-D391)))*(1+B391))*(1-'P-Parametri'!$B$32)</f>
        <v>173001.62022825488</v>
      </c>
      <c r="V391" s="10">
        <f>IF(U390&lt;=0,V390,V390*(1-T391/U390))+MAX(0,-(T355-C391-D391))</f>
        <v>52267.310155561077</v>
      </c>
    </row>
    <row r="392" spans="1:22">
      <c r="A392" s="9">
        <f t="shared" si="7"/>
        <v>35</v>
      </c>
      <c r="B392" s="12">
        <f>IF($A392='P-Parametri'!$B$47,'P-Parametri'!$B$34,IF($A392='P-Parametri'!$B$48,'P-Parametri'!$C$34,'P-Parametri'!$B$52))</f>
        <v>0.03</v>
      </c>
      <c r="C392" s="10">
        <f>IF($A392&lt;='1-Input'!$B$26,0,IF($A392='1-Input'!$B$26+1,('1-Input'!$B$23+0)*'1-Input'!$B$27,'1-Input'!$B$23+0))</f>
        <v>15535</v>
      </c>
      <c r="D392" s="10">
        <f>IF(AND($A392&gt;=1,$A392&lt;1+'1-Input'!$B$12),'7-Rientro'!$C$9,0)</f>
        <v>0</v>
      </c>
      <c r="E392" s="10">
        <f>MAX(0,(E355-C392-D392))/(1-'P-Parametri'!$B$31*MAX(0,IF(F391&lt;=0,0,(F391-G391)/F391)))</f>
        <v>12906.949282459267</v>
      </c>
      <c r="F392" s="10">
        <f>((F391-E392+MAX(0,-(E355-C392-D392)))*(1+B392))*(1-'P-Parametri'!$B$32)</f>
        <v>746756.46671670268</v>
      </c>
      <c r="G392" s="10">
        <f>IF(F391&lt;=0,G391,G391*(1-E392/F391))+MAX(0,-(E355-C392-D392))</f>
        <v>219478.10721239771</v>
      </c>
      <c r="H392" s="10">
        <f>MAX(0,(H355-C392-D392))/(1-'P-Parametri'!$B$31*MAX(0,IF(I391&lt;=0,0,(I391-J391)/I391)))</f>
        <v>18221.216142724086</v>
      </c>
      <c r="I392" s="10">
        <f>((I391-H392+MAX(0,-(H355-C392-D392)))*(1+B392))*(1-'P-Parametri'!$B$32)</f>
        <v>451124.79457641387</v>
      </c>
      <c r="J392" s="10">
        <f>IF(I391&lt;=0,J391,J391*(1-H392/I391))+MAX(0,-(H355-C392-D392))</f>
        <v>132589.43235609811</v>
      </c>
      <c r="K392" s="10">
        <f>MAX(0,(K355-C392-D392))/(1-'P-Parametri'!$B$31*MAX(0,IF(L391&lt;=0,0,(L391-M391)/L391)))</f>
        <v>23569.381131973911</v>
      </c>
      <c r="L392" s="10">
        <f>((L391-K392+MAX(0,-(K355-C392-D392)))*(1+B392))*(1-'P-Parametri'!$B$32)</f>
        <v>153607.37585663045</v>
      </c>
      <c r="M392" s="10">
        <f>IF(L391&lt;=0,M391,M391*(1-K392/L391))+MAX(0,-(K355-C392-D392))</f>
        <v>45146.520464839159</v>
      </c>
      <c r="N392" s="10">
        <f>MAX(0,(N355-C392-D392))/(1-'P-Parametri'!$B$31*MAX(0,IF(O391&lt;=0,0,(O391-P391)/O391)))</f>
        <v>23569.381131973892</v>
      </c>
      <c r="O392" s="10">
        <f>((O391-N392+MAX(0,-(N355-C392-D392)))*(1+B392))*(1-'P-Parametri'!$B$32)</f>
        <v>153607.37585663158</v>
      </c>
      <c r="P392" s="10">
        <f>IF(O391&lt;=0,P391,P391*(1-N392/O391))+MAX(0,-(N355-C392-D392))</f>
        <v>45146.520464839487</v>
      </c>
      <c r="Q392" s="10">
        <f>MAX(0,(Q355-C392-D392))/(1-'P-Parametri'!$B$31*MAX(0,IF(R391&lt;=0,0,(R391-S391)/R391)))</f>
        <v>23569.3811319739</v>
      </c>
      <c r="R392" s="10">
        <f>((R391-Q392+MAX(0,-(Q355-C392-D392)))*(1+B392))*(1-'P-Parametri'!$B$32)</f>
        <v>153607.37585663106</v>
      </c>
      <c r="S392" s="10">
        <f>IF(R391&lt;=0,S391,S391*(1-Q392/R391))+MAX(0,-(Q355-C392-D392))</f>
        <v>45146.52046483937</v>
      </c>
      <c r="T392" s="10">
        <f>MAX(0,(T355-C392-D392))/(1-'P-Parametri'!$B$31*MAX(0,IF(U391&lt;=0,0,(U391-V391)/U391)))</f>
        <v>23569.3811319739</v>
      </c>
      <c r="U392" s="10">
        <f>((U391-T392+MAX(0,-(T355-C392-D392)))*(1+B392))*(1-'P-Parametri'!$B$32)</f>
        <v>153607.37585663106</v>
      </c>
      <c r="V392" s="10">
        <f>IF(U391&lt;=0,V391,V391*(1-T392/U391))+MAX(0,-(T355-C392-D392))</f>
        <v>45146.52046483937</v>
      </c>
    </row>
    <row r="393" spans="1:22">
      <c r="A393" s="9">
        <f t="shared" si="7"/>
        <v>36</v>
      </c>
      <c r="B393" s="12">
        <f>IF($A393='P-Parametri'!$B$47,'P-Parametri'!$B$34,IF($A393='P-Parametri'!$B$48,'P-Parametri'!$C$34,'P-Parametri'!$B$52))</f>
        <v>0.03</v>
      </c>
      <c r="C393" s="10">
        <f>IF($A393&lt;='1-Input'!$B$26,0,IF($A393='1-Input'!$B$26+1,('1-Input'!$B$23+0)*'1-Input'!$B$27,'1-Input'!$B$23+0))</f>
        <v>15535</v>
      </c>
      <c r="D393" s="10">
        <f>IF(AND($A393&gt;=1,$A393&lt;1+'1-Input'!$B$12),'7-Rientro'!$C$9,0)</f>
        <v>0</v>
      </c>
      <c r="E393" s="10">
        <f>MAX(0,(E355-C393-D393))/(1-'P-Parametri'!$B$31*MAX(0,IF(F392&lt;=0,0,(F392-G392)/F392)))</f>
        <v>12940.703181094088</v>
      </c>
      <c r="F393" s="10">
        <f>((F392-E393+MAX(0,-(E355-C393-D393)))*(1+B393))*(1-'P-Parametri'!$B$32)</f>
        <v>754318.57596879348</v>
      </c>
      <c r="G393" s="10">
        <f>IF(F392&lt;=0,G392,G392*(1-E393/F392))+MAX(0,-(E355-C393-D393))</f>
        <v>215674.72395858855</v>
      </c>
      <c r="H393" s="10">
        <f>MAX(0,(H355-C393-D393))/(1-'P-Parametri'!$B$31*MAX(0,IF(I392&lt;=0,0,(I392-J392)/I392)))</f>
        <v>18268.867765832307</v>
      </c>
      <c r="I393" s="10">
        <f>((I392-H393+MAX(0,-(H355-C393-D393)))*(1+B393))*(1-'P-Parametri'!$B$32)</f>
        <v>444949.92140566924</v>
      </c>
      <c r="J393" s="10">
        <f>IF(I392&lt;=0,J392,J392*(1-H393/I392))+MAX(0,-(H355-C393-D393))</f>
        <v>127220.05599731315</v>
      </c>
      <c r="K393" s="10">
        <f>MAX(0,(K355-C393-D393))/(1-'P-Parametri'!$B$31*MAX(0,IF(L392&lt;=0,0,(L392-M392)/L392)))</f>
        <v>23631.019129009757</v>
      </c>
      <c r="L393" s="10">
        <f>((L392-K393+MAX(0,-(K355-C393-D393)))*(1+B393))*(1-'P-Parametri'!$B$32)</f>
        <v>133607.89613459041</v>
      </c>
      <c r="M393" s="10">
        <f>IF(L392&lt;=0,M392,M392*(1-K393/L392))+MAX(0,-(K355-C393-D393))</f>
        <v>38201.161996450261</v>
      </c>
      <c r="N393" s="10">
        <f>MAX(0,(N355-C393-D393))/(1-'P-Parametri'!$B$31*MAX(0,IF(O392&lt;=0,0,(O392-P392)/O392)))</f>
        <v>23631.019129009739</v>
      </c>
      <c r="O393" s="10">
        <f>((O392-N393+MAX(0,-(N355-C393-D393)))*(1+B393))*(1-'P-Parametri'!$B$32)</f>
        <v>133607.8961345916</v>
      </c>
      <c r="P393" s="10">
        <f>IF(O392&lt;=0,P392,P392*(1-N393/O392))+MAX(0,-(N355-C393-D393))</f>
        <v>38201.161996450595</v>
      </c>
      <c r="Q393" s="10">
        <f>MAX(0,(Q355-C393-D393))/(1-'P-Parametri'!$B$31*MAX(0,IF(R392&lt;=0,0,(R392-S392)/R392)))</f>
        <v>23631.01912900975</v>
      </c>
      <c r="R393" s="10">
        <f>((R392-Q393+MAX(0,-(Q355-C393-D393)))*(1+B393))*(1-'P-Parametri'!$B$32)</f>
        <v>133607.89613459105</v>
      </c>
      <c r="S393" s="10">
        <f>IF(R392&lt;=0,S392,S392*(1-Q393/R392))+MAX(0,-(Q355-C393-D393))</f>
        <v>38201.161996450472</v>
      </c>
      <c r="T393" s="10">
        <f>MAX(0,(T355-C393-D393))/(1-'P-Parametri'!$B$31*MAX(0,IF(U392&lt;=0,0,(U392-V392)/U392)))</f>
        <v>23631.01912900975</v>
      </c>
      <c r="U393" s="10">
        <f>((U392-T393+MAX(0,-(T355-C393-D393)))*(1+B393))*(1-'P-Parametri'!$B$32)</f>
        <v>133607.89613459105</v>
      </c>
      <c r="V393" s="10">
        <f>IF(U392&lt;=0,V392,V392*(1-T393/U392))+MAX(0,-(T355-C393-D393))</f>
        <v>38201.161996450472</v>
      </c>
    </row>
    <row r="394" spans="1:22">
      <c r="A394" s="9">
        <f t="shared" si="7"/>
        <v>37</v>
      </c>
      <c r="B394" s="12">
        <f>IF($A394='P-Parametri'!$B$47,'P-Parametri'!$B$34,IF($A394='P-Parametri'!$B$48,'P-Parametri'!$C$34,'P-Parametri'!$B$52))</f>
        <v>0.03</v>
      </c>
      <c r="C394" s="10">
        <f>IF($A394&lt;='1-Input'!$B$26,0,IF($A394='1-Input'!$B$26+1,('1-Input'!$B$23+0)*'1-Input'!$B$27,'1-Input'!$B$23+0))</f>
        <v>15535</v>
      </c>
      <c r="D394" s="10">
        <f>IF(AND($A394&gt;=1,$A394&lt;1+'1-Input'!$B$12),'7-Rientro'!$C$9,0)</f>
        <v>0</v>
      </c>
      <c r="E394" s="10">
        <f>MAX(0,(E355-C394-D394))/(1-'P-Parametri'!$B$31*MAX(0,IF(F393&lt;=0,0,(F393-G393)/F393)))</f>
        <v>12973.709473337927</v>
      </c>
      <c r="F394" s="10">
        <f>((F393-E394+MAX(0,-(E355-C394-D394)))*(1+B394))*(1-'P-Parametri'!$B$32)</f>
        <v>762058.04206533846</v>
      </c>
      <c r="G394" s="10">
        <f>IF(F393&lt;=0,G393,G393*(1-E394/F393))+MAX(0,-(E355-C394-D394))</f>
        <v>211965.28169039648</v>
      </c>
      <c r="H394" s="10">
        <f>MAX(0,(H355-C394-D394))/(1-'P-Parametri'!$B$31*MAX(0,IF(I393&lt;=0,0,(I393-J393)/I393)))</f>
        <v>18315.46396543636</v>
      </c>
      <c r="I394" s="10">
        <f>((I393-H394+MAX(0,-(H355-C394-D394)))*(1+B394))*(1-'P-Parametri'!$B$32)</f>
        <v>438554.62418111297</v>
      </c>
      <c r="J394" s="10">
        <f>IF(I393&lt;=0,J393,J393*(1-H394/I393))+MAX(0,-(H355-C394-D394))</f>
        <v>121983.29959124741</v>
      </c>
      <c r="K394" s="10">
        <f>MAX(0,(K355-C394-D394))/(1-'P-Parametri'!$B$31*MAX(0,IF(L393&lt;=0,0,(L393-M393)/L393)))</f>
        <v>23691.291921954376</v>
      </c>
      <c r="L394" s="10">
        <f>((L393-K394+MAX(0,-(K355-C394-D394)))*(1+B394))*(1-'P-Parametri'!$B$32)</f>
        <v>112987.6741343371</v>
      </c>
      <c r="M394" s="10">
        <f>IF(L393&lt;=0,M393,M393*(1-K394/L393))+MAX(0,-(K355-C394-D394))</f>
        <v>31427.349169519119</v>
      </c>
      <c r="N394" s="10">
        <f>MAX(0,(N355-C394-D394))/(1-'P-Parametri'!$B$31*MAX(0,IF(O393&lt;=0,0,(O393-P393)/O393)))</f>
        <v>23691.291921954358</v>
      </c>
      <c r="O394" s="10">
        <f>((O393-N394+MAX(0,-(N355-C394-D394)))*(1+B394))*(1-'P-Parametri'!$B$32)</f>
        <v>112987.67413433835</v>
      </c>
      <c r="P394" s="10">
        <f>IF(O393&lt;=0,P393,P393*(1-N394/O393))+MAX(0,-(N355-C394-D394))</f>
        <v>31427.349169519457</v>
      </c>
      <c r="Q394" s="10">
        <f>MAX(0,(Q355-C394-D394))/(1-'P-Parametri'!$B$31*MAX(0,IF(R393&lt;=0,0,(R393-S393)/R393)))</f>
        <v>23691.291921954366</v>
      </c>
      <c r="R394" s="10">
        <f>((R393-Q394+MAX(0,-(Q355-C394-D394)))*(1+B394))*(1-'P-Parametri'!$B$32)</f>
        <v>112987.67413433775</v>
      </c>
      <c r="S394" s="10">
        <f>IF(R393&lt;=0,S393,S393*(1-Q394/R393))+MAX(0,-(Q355-C394-D394))</f>
        <v>31427.349169519326</v>
      </c>
      <c r="T394" s="10">
        <f>MAX(0,(T355-C394-D394))/(1-'P-Parametri'!$B$31*MAX(0,IF(U393&lt;=0,0,(U393-V393)/U393)))</f>
        <v>23691.291921954366</v>
      </c>
      <c r="U394" s="10">
        <f>((U393-T394+MAX(0,-(T355-C394-D394)))*(1+B394))*(1-'P-Parametri'!$B$32)</f>
        <v>112987.67413433775</v>
      </c>
      <c r="V394" s="10">
        <f>IF(U393&lt;=0,V393,V393*(1-T394/U393))+MAX(0,-(T355-C394-D394))</f>
        <v>31427.349169519326</v>
      </c>
    </row>
    <row r="395" spans="1:22">
      <c r="A395" s="9">
        <f t="shared" si="7"/>
        <v>38</v>
      </c>
      <c r="B395" s="12">
        <f>IF($A395='P-Parametri'!$B$47,'P-Parametri'!$B$34,IF($A395='P-Parametri'!$B$48,'P-Parametri'!$C$34,'P-Parametri'!$B$52))</f>
        <v>0.03</v>
      </c>
      <c r="C395" s="10">
        <f>IF($A395&lt;='1-Input'!$B$26,0,IF($A395='1-Input'!$B$26+1,('1-Input'!$B$23+0)*'1-Input'!$B$27,'1-Input'!$B$23+0))</f>
        <v>15535</v>
      </c>
      <c r="D395" s="10">
        <f>IF(AND($A395&gt;=1,$A395&lt;1+'1-Input'!$B$12),'7-Rientro'!$C$9,0)</f>
        <v>0</v>
      </c>
      <c r="E395" s="10">
        <f>MAX(0,(E355-C395-D395))/(1-'P-Parametri'!$B$31*MAX(0,IF(F394&lt;=0,0,(F394-G394)/F394)))</f>
        <v>13005.980605411869</v>
      </c>
      <c r="F395" s="10">
        <f>((F394-E395+MAX(0,-(E355-C395-D395)))*(1+B395))*(1-'P-Parametri'!$B$32)</f>
        <v>769980.57605711685</v>
      </c>
      <c r="G395" s="10">
        <f>IF(F394&lt;=0,G394,G394*(1-E395/F394))+MAX(0,-(E355-C395-D395))</f>
        <v>208347.68802887641</v>
      </c>
      <c r="H395" s="10">
        <f>MAX(0,(H355-C395-D395))/(1-'P-Parametri'!$B$31*MAX(0,IF(I394&lt;=0,0,(I394-J394)/I394)))</f>
        <v>18361.022312325415</v>
      </c>
      <c r="I395" s="10">
        <f>((I394-H395+MAX(0,-(H355-C395-D395)))*(1+B395))*(1-'P-Parametri'!$B$32)</f>
        <v>431933.81110500148</v>
      </c>
      <c r="J395" s="10">
        <f>IF(I394&lt;=0,J394,J394*(1-H395/I394))+MAX(0,-(H355-C395-D395))</f>
        <v>116876.20924940438</v>
      </c>
      <c r="K395" s="10">
        <f>MAX(0,(K355-C395-D395))/(1-'P-Parametri'!$B$31*MAX(0,IF(L394&lt;=0,0,(L394-M394)/L394)))</f>
        <v>23750.222238853097</v>
      </c>
      <c r="L395" s="10">
        <f>((L394-K395+MAX(0,-(K355-C395-D395)))*(1+B395))*(1-'P-Parametri'!$B$32)</f>
        <v>91730.746301443825</v>
      </c>
      <c r="M395" s="10">
        <f>IF(L394&lt;=0,M394,M394*(1-K395/L394))+MAX(0,-(K355-C395-D395))</f>
        <v>24821.261090684326</v>
      </c>
      <c r="N395" s="10">
        <f>MAX(0,(N355-C395-D395))/(1-'P-Parametri'!$B$31*MAX(0,IF(O394&lt;=0,0,(O394-P394)/O394)))</f>
        <v>23750.222238853079</v>
      </c>
      <c r="O395" s="10">
        <f>((O394-N395+MAX(0,-(N355-C395-D395)))*(1+B395))*(1-'P-Parametri'!$B$32)</f>
        <v>91730.746301445135</v>
      </c>
      <c r="P395" s="10">
        <f>IF(O394&lt;=0,P394,P394*(1-N395/O394))+MAX(0,-(N355-C395-D395))</f>
        <v>24821.261090684675</v>
      </c>
      <c r="Q395" s="10">
        <f>MAX(0,(Q355-C395-D395))/(1-'P-Parametri'!$B$31*MAX(0,IF(R394&lt;=0,0,(R394-S394)/R394)))</f>
        <v>23750.222238853086</v>
      </c>
      <c r="R395" s="10">
        <f>((R394-Q395+MAX(0,-(Q355-C395-D395)))*(1+B395))*(1-'P-Parametri'!$B$32)</f>
        <v>91730.746301444524</v>
      </c>
      <c r="S395" s="10">
        <f>IF(R394&lt;=0,S394,S394*(1-Q395/R394))+MAX(0,-(Q355-C395-D395))</f>
        <v>24821.261090684533</v>
      </c>
      <c r="T395" s="10">
        <f>MAX(0,(T355-C395-D395))/(1-'P-Parametri'!$B$31*MAX(0,IF(U394&lt;=0,0,(U394-V394)/U394)))</f>
        <v>23750.222238853086</v>
      </c>
      <c r="U395" s="10">
        <f>((U394-T395+MAX(0,-(T355-C395-D395)))*(1+B395))*(1-'P-Parametri'!$B$32)</f>
        <v>91730.746301444524</v>
      </c>
      <c r="V395" s="10">
        <f>IF(U394&lt;=0,V394,V394*(1-T395/U394))+MAX(0,-(T355-C395-D395))</f>
        <v>24821.261090684533</v>
      </c>
    </row>
    <row r="396" spans="1:22">
      <c r="A396" s="9">
        <f t="shared" si="7"/>
        <v>39</v>
      </c>
      <c r="B396" s="12">
        <f>IF($A396='P-Parametri'!$B$47,'P-Parametri'!$B$34,IF($A396='P-Parametri'!$B$48,'P-Parametri'!$C$34,'P-Parametri'!$B$52))</f>
        <v>0.03</v>
      </c>
      <c r="C396" s="10">
        <f>IF($A396&lt;='1-Input'!$B$26,0,IF($A396='1-Input'!$B$26+1,('1-Input'!$B$23+0)*'1-Input'!$B$27,'1-Input'!$B$23+0))</f>
        <v>15535</v>
      </c>
      <c r="D396" s="10">
        <f>IF(AND($A396&gt;=1,$A396&lt;1+'1-Input'!$B$12),'7-Rientro'!$C$9,0)</f>
        <v>0</v>
      </c>
      <c r="E396" s="10">
        <f>MAX(0,(E355-C396-D396))/(1-'P-Parametri'!$B$31*MAX(0,IF(F395&lt;=0,0,(F395-G395)/F395)))</f>
        <v>13037.529021103692</v>
      </c>
      <c r="F396" s="10">
        <f>((F395-E396+MAX(0,-(E355-C396-D396)))*(1+B396))*(1-'P-Parametri'!$B$32)</f>
        <v>778092.03577019926</v>
      </c>
      <c r="G396" s="10">
        <f>IF(F395&lt;=0,G395,G395*(1-E396/F395))+MAX(0,-(E355-C396-D396))</f>
        <v>204819.8860120177</v>
      </c>
      <c r="H396" s="10">
        <f>MAX(0,(H355-C396-D396))/(1-'P-Parametri'!$B$31*MAX(0,IF(I395&lt;=0,0,(I395-J395)/I395)))</f>
        <v>18405.560373853437</v>
      </c>
      <c r="I396" s="10">
        <f>((I395-H396+MAX(0,-(H355-C396-D396)))*(1+B396))*(1-'P-Parametri'!$B$32)</f>
        <v>425082.23005657631</v>
      </c>
      <c r="J396" s="10">
        <f>IF(I395&lt;=0,J395,J395*(1-H396/I395))+MAX(0,-(H355-C396-D396))</f>
        <v>111895.88108267955</v>
      </c>
      <c r="K396" s="10">
        <f>MAX(0,(K355-C396-D396))/(1-'P-Parametri'!$B$31*MAX(0,IF(L395&lt;=0,0,(L395-M395)/L395)))</f>
        <v>23807.832803307789</v>
      </c>
      <c r="L396" s="10">
        <f>((L395-K396+MAX(0,-(K355-C396-D396)))*(1+B396))*(1-'P-Parametri'!$B$32)</f>
        <v>69820.679701273955</v>
      </c>
      <c r="M396" s="10">
        <f>IF(L395&lt;=0,M395,M395*(1-K396/L395))+MAX(0,-(K355-C396-D396))</f>
        <v>18379.14154145135</v>
      </c>
      <c r="N396" s="10">
        <f>MAX(0,(N355-C396-D396))/(1-'P-Parametri'!$B$31*MAX(0,IF(O395&lt;=0,0,(O395-P395)/O395)))</f>
        <v>23807.832803307771</v>
      </c>
      <c r="O396" s="10">
        <f>((O395-N396+MAX(0,-(N355-C396-D396)))*(1+B396))*(1-'P-Parametri'!$B$32)</f>
        <v>69820.679701275323</v>
      </c>
      <c r="P396" s="10">
        <f>IF(O395&lt;=0,P395,P395*(1-N396/O395))+MAX(0,-(N355-C396-D396))</f>
        <v>18379.141541451707</v>
      </c>
      <c r="Q396" s="10">
        <f>MAX(0,(Q355-C396-D396))/(1-'P-Parametri'!$B$31*MAX(0,IF(R395&lt;=0,0,(R395-S395)/R395)))</f>
        <v>23807.832803307778</v>
      </c>
      <c r="R396" s="10">
        <f>((R395-Q396+MAX(0,-(Q355-C396-D396)))*(1+B396))*(1-'P-Parametri'!$B$32)</f>
        <v>69820.679701274683</v>
      </c>
      <c r="S396" s="10">
        <f>IF(R395&lt;=0,S395,S395*(1-Q396/R395))+MAX(0,-(Q355-C396-D396))</f>
        <v>18379.141541451558</v>
      </c>
      <c r="T396" s="10">
        <f>MAX(0,(T355-C396-D396))/(1-'P-Parametri'!$B$31*MAX(0,IF(U395&lt;=0,0,(U395-V395)/U395)))</f>
        <v>23807.832803307778</v>
      </c>
      <c r="U396" s="10">
        <f>((U395-T396+MAX(0,-(T355-C396-D396)))*(1+B396))*(1-'P-Parametri'!$B$32)</f>
        <v>69820.679701274683</v>
      </c>
      <c r="V396" s="10">
        <f>IF(U395&lt;=0,V395,V395*(1-T396/U395))+MAX(0,-(T355-C396-D396))</f>
        <v>18379.141541451558</v>
      </c>
    </row>
    <row r="397" spans="1:22">
      <c r="A397" s="9">
        <f t="shared" si="7"/>
        <v>40</v>
      </c>
      <c r="B397" s="12">
        <f>IF($A397='P-Parametri'!$B$47,'P-Parametri'!$B$34,IF($A397='P-Parametri'!$B$48,'P-Parametri'!$C$34,'P-Parametri'!$B$52))</f>
        <v>0.03</v>
      </c>
      <c r="C397" s="10">
        <f>IF($A397&lt;='1-Input'!$B$26,0,IF($A397='1-Input'!$B$26+1,('1-Input'!$B$23+0)*'1-Input'!$B$27,'1-Input'!$B$23+0))</f>
        <v>15535</v>
      </c>
      <c r="D397" s="10">
        <f>IF(AND($A397&gt;=1,$A397&lt;1+'1-Input'!$B$12),'7-Rientro'!$C$9,0)</f>
        <v>0</v>
      </c>
      <c r="E397" s="10">
        <f>MAX(0,(E355-C397-D397))/(1-'P-Parametri'!$B$31*MAX(0,IF(F396&lt;=0,0,(F396-G396)/F396)))</f>
        <v>13068.367149606989</v>
      </c>
      <c r="F397" s="10">
        <f>((F396-E397+MAX(0,-(E355-C397-D397)))*(1+B397))*(1-'P-Parametri'!$B$32)</f>
        <v>786398.42992185149</v>
      </c>
      <c r="G397" s="10">
        <f>IF(F396&lt;=0,G396,G396*(1-E397/F396))+MAX(0,-(E355-C397-D397))</f>
        <v>201379.85405320683</v>
      </c>
      <c r="H397" s="10">
        <f>MAX(0,(H355-C397-D397))/(1-'P-Parametri'!$B$31*MAX(0,IF(I396&lt;=0,0,(I396-J396)/I396)))</f>
        <v>18449.095696771248</v>
      </c>
      <c r="I397" s="10">
        <f>((I396-H397+MAX(0,-(H355-C397-D397)))*(1+B397))*(1-'P-Parametri'!$B$32)</f>
        <v>417994.46413381805</v>
      </c>
      <c r="J397" s="10">
        <f>IF(I396&lt;=0,J396,J396*(1-H397/I396))+MAX(0,-(H355-C397-D397))</f>
        <v>107039.4611427208</v>
      </c>
      <c r="K397" s="10">
        <f>MAX(0,(K355-C397-D397))/(1-'P-Parametri'!$B$31*MAX(0,IF(L396&lt;=0,0,(L396-M396)/L396)))</f>
        <v>23864.146312269877</v>
      </c>
      <c r="L397" s="10">
        <f>((L396-K397+MAX(0,-(K355-C397-D397)))*(1+B397))*(1-'P-Parametri'!$B$32)</f>
        <v>47240.558931892854</v>
      </c>
      <c r="M397" s="10">
        <f>IF(L396&lt;=0,M396,M396*(1-K397/L396))+MAX(0,-(K355-C397-D397))</f>
        <v>12097.298902341241</v>
      </c>
      <c r="N397" s="10">
        <f>MAX(0,(N355-C397-D397))/(1-'P-Parametri'!$B$31*MAX(0,IF(O396&lt;=0,0,(O396-P396)/O396)))</f>
        <v>23864.146312269859</v>
      </c>
      <c r="O397" s="10">
        <f>((O396-N397+MAX(0,-(N355-C397-D397)))*(1+B397))*(1-'P-Parametri'!$B$32)</f>
        <v>47240.558931894273</v>
      </c>
      <c r="P397" s="10">
        <f>IF(O396&lt;=0,P396,P396*(1-N397/O396))+MAX(0,-(N355-C397-D397))</f>
        <v>12097.298902341607</v>
      </c>
      <c r="Q397" s="10">
        <f>MAX(0,(Q355-C397-D397))/(1-'P-Parametri'!$B$31*MAX(0,IF(R396&lt;=0,0,(R396-S396)/R396)))</f>
        <v>23864.146312269862</v>
      </c>
      <c r="R397" s="10">
        <f>((R396-Q397+MAX(0,-(Q355-C397-D397)))*(1+B397))*(1-'P-Parametri'!$B$32)</f>
        <v>47240.558931893618</v>
      </c>
      <c r="S397" s="10">
        <f>IF(R396&lt;=0,S396,S396*(1-Q397/R396))+MAX(0,-(Q355-C397-D397))</f>
        <v>12097.298902341447</v>
      </c>
      <c r="T397" s="10">
        <f>MAX(0,(T355-C397-D397))/(1-'P-Parametri'!$B$31*MAX(0,IF(U396&lt;=0,0,(U396-V396)/U396)))</f>
        <v>23864.146312269862</v>
      </c>
      <c r="U397" s="10">
        <f>((U396-T397+MAX(0,-(T355-C397-D397)))*(1+B397))*(1-'P-Parametri'!$B$32)</f>
        <v>47240.558931893618</v>
      </c>
      <c r="V397" s="10">
        <f>IF(U396&lt;=0,V396,V396*(1-T397/U396))+MAX(0,-(T355-C397-D397))</f>
        <v>12097.298902341447</v>
      </c>
    </row>
    <row r="398" spans="1:22">
      <c r="A398" s="9">
        <f t="shared" si="7"/>
        <v>41</v>
      </c>
      <c r="B398" s="12">
        <f>IF($A398='P-Parametri'!$B$47,'P-Parametri'!$B$34,IF($A398='P-Parametri'!$B$48,'P-Parametri'!$C$34,'P-Parametri'!$B$52))</f>
        <v>0.03</v>
      </c>
      <c r="C398" s="10">
        <f>IF($A398&lt;='1-Input'!$B$26,0,IF($A398='1-Input'!$B$26+1,('1-Input'!$B$23+0)*'1-Input'!$B$27,'1-Input'!$B$23+0))</f>
        <v>15535</v>
      </c>
      <c r="D398" s="10">
        <f>IF(AND($A398&gt;=1,$A398&lt;1+'1-Input'!$B$12),'7-Rientro'!$C$9,0)</f>
        <v>0</v>
      </c>
      <c r="E398" s="10">
        <f>MAX(0,(E355-C398-D398))/(1-'P-Parametri'!$B$31*MAX(0,IF(F397&lt;=0,0,(F397-G397)/F397)))</f>
        <v>13098.50739398443</v>
      </c>
      <c r="F398" s="10">
        <f>((F397-E398+MAX(0,-(E355-C398-D398)))*(1+B398))*(1-'P-Parametri'!$B$32)</f>
        <v>794905.92236329569</v>
      </c>
      <c r="G398" s="10">
        <f>IF(F397&lt;=0,G397,G397*(1-E398/F397))+MAX(0,-(E355-C398-D398))</f>
        <v>198025.60586685481</v>
      </c>
      <c r="H398" s="10">
        <f>MAX(0,(H355-C398-D398))/(1-'P-Parametri'!$B$31*MAX(0,IF(I397&lt;=0,0,(I397-J397)/I397)))</f>
        <v>18491.645790939689</v>
      </c>
      <c r="I398" s="10">
        <f>((I397-H398+MAX(0,-(H355-C398-D398)))*(1+B398))*(1-'P-Parametri'!$B$32)</f>
        <v>410664.9270873784</v>
      </c>
      <c r="J398" s="10">
        <f>IF(I397&lt;=0,J397,J397*(1-H398/I397))+MAX(0,-(H355-C398-D398))</f>
        <v>102304.14531693376</v>
      </c>
      <c r="K398" s="10">
        <f>MAX(0,(K355-C398-D398))/(1-'P-Parametri'!$B$31*MAX(0,IF(L397&lt;=0,0,(L397-M397)/L397)))</f>
        <v>23919.185414973112</v>
      </c>
      <c r="L398" s="10">
        <f>((L397-K398+MAX(0,-(K355-C398-D398)))*(1+B398))*(1-'P-Parametri'!$B$32)</f>
        <v>23972.972692982479</v>
      </c>
      <c r="M398" s="10">
        <f>IF(L397&lt;=0,M397,M397*(1-K398/L397))+MAX(0,-(K355-C398-D398))</f>
        <v>5972.1060170788069</v>
      </c>
      <c r="N398" s="10">
        <f>MAX(0,(N355-C398-D398))/(1-'P-Parametri'!$B$31*MAX(0,IF(O397&lt;=0,0,(O397-P397)/O397)))</f>
        <v>23919.185414973093</v>
      </c>
      <c r="O398" s="10">
        <f>((O397-N398+MAX(0,-(N355-C398-D398)))*(1+B398))*(1-'P-Parametri'!$B$32)</f>
        <v>23972.97269298396</v>
      </c>
      <c r="P398" s="10">
        <f>IF(O397&lt;=0,P397,P397*(1-N398/O397))+MAX(0,-(N355-C398-D398))</f>
        <v>5972.1060170791761</v>
      </c>
      <c r="Q398" s="10">
        <f>MAX(0,(Q355-C398-D398))/(1-'P-Parametri'!$B$31*MAX(0,IF(R397&lt;=0,0,(R397-S397)/R397)))</f>
        <v>23919.185414973101</v>
      </c>
      <c r="R398" s="10">
        <f>((R397-Q398+MAX(0,-(Q355-C398-D398)))*(1+B398))*(1-'P-Parametri'!$B$32)</f>
        <v>23972.972692983276</v>
      </c>
      <c r="S398" s="10">
        <f>IF(R397&lt;=0,S397,S397*(1-Q398/R397))+MAX(0,-(Q355-C398-D398))</f>
        <v>5972.1060170790106</v>
      </c>
      <c r="T398" s="10">
        <f>MAX(0,(T355-C398-D398))/(1-'P-Parametri'!$B$31*MAX(0,IF(U397&lt;=0,0,(U397-V397)/U397)))</f>
        <v>23919.185414973101</v>
      </c>
      <c r="U398" s="10">
        <f>((U397-T398+MAX(0,-(T355-C398-D398)))*(1+B398))*(1-'P-Parametri'!$B$32)</f>
        <v>23972.972692983276</v>
      </c>
      <c r="V398" s="10">
        <f>IF(U397&lt;=0,V397,V397*(1-T398/U397))+MAX(0,-(T355-C398-D398))</f>
        <v>5972.1060170790106</v>
      </c>
    </row>
    <row r="399" spans="1:22">
      <c r="A399" s="9">
        <f t="shared" si="7"/>
        <v>42</v>
      </c>
      <c r="B399" s="12">
        <f>IF($A399='P-Parametri'!$B$47,'P-Parametri'!$B$34,IF($A399='P-Parametri'!$B$48,'P-Parametri'!$C$34,'P-Parametri'!$B$52))</f>
        <v>0.03</v>
      </c>
      <c r="C399" s="10">
        <f>IF($A399&lt;='1-Input'!$B$26,0,IF($A399='1-Input'!$B$26+1,('1-Input'!$B$23+0)*'1-Input'!$B$27,'1-Input'!$B$23+0))</f>
        <v>15535</v>
      </c>
      <c r="D399" s="10">
        <f>IF(AND($A399&gt;=1,$A399&lt;1+'1-Input'!$B$12),'7-Rientro'!$C$9,0)</f>
        <v>0</v>
      </c>
      <c r="E399" s="10">
        <f>MAX(0,(E355-C399-D399))/(1-'P-Parametri'!$B$31*MAX(0,IF(F398&lt;=0,0,(F398-G398)/F398)))</f>
        <v>13127.962120242799</v>
      </c>
      <c r="F399" s="10">
        <f>((F398-E399+MAX(0,-(E355-C399-D399)))*(1+B399))*(1-'P-Parametri'!$B$32)</f>
        <v>803620.83645224385</v>
      </c>
      <c r="G399" s="10">
        <f>IF(F398&lt;=0,G398,G398*(1-E399/F398))+MAX(0,-(E355-C399-D399))</f>
        <v>194755.19036293047</v>
      </c>
      <c r="H399" s="10">
        <f>MAX(0,(H355-C399-D399))/(1-'P-Parametri'!$B$31*MAX(0,IF(I398&lt;=0,0,(I398-J398)/I398)))</f>
        <v>18533.228113906422</v>
      </c>
      <c r="I399" s="10">
        <f>((I398-H399+MAX(0,-(H355-C399-D399)))*(1+B399))*(1-'P-Parametri'!$B$32)</f>
        <v>403087.85864279082</v>
      </c>
      <c r="J399" s="10">
        <f>IF(I398&lt;=0,J398,J398*(1-H399/I398))+MAX(0,-(H355-C399-D399))</f>
        <v>97687.179179590501</v>
      </c>
      <c r="K399" s="10">
        <f>MAX(0,(K355-C399-D399))/(1-'P-Parametri'!$B$31*MAX(0,IF(L398&lt;=0,0,(L398-M398)/L398)))</f>
        <v>23972.972692983487</v>
      </c>
      <c r="L399" s="10">
        <f>((L398-K399+MAX(0,-(K355-C399-D399)))*(1+B399))*(1-'P-Parametri'!$B$32)</f>
        <v>-1.0358758299844339E-9</v>
      </c>
      <c r="M399" s="10">
        <f>IF(L398&lt;=0,M398,M398*(1-K399/L398))+MAX(0,-(K355-C399-D399))</f>
        <v>-2.5062797109407385E-10</v>
      </c>
      <c r="N399" s="10">
        <f>MAX(0,(N355-C399-D399))/(1-'P-Parametri'!$B$31*MAX(0,IF(O398&lt;=0,0,(O398-P398)/O398)))</f>
        <v>23972.972692983472</v>
      </c>
      <c r="O399" s="10">
        <f>((O398-N399+MAX(0,-(N355-C399-D399)))*(1+B399))*(1-'P-Parametri'!$B$32)</f>
        <v>5.0110960728488868E-10</v>
      </c>
      <c r="P399" s="10">
        <f>IF(O398&lt;=0,P398,P398*(1-N399/O398))+MAX(0,-(N355-C399-D399))</f>
        <v>1.2133576378364644E-10</v>
      </c>
      <c r="Q399" s="10">
        <f>MAX(0,(Q355-C399-D399))/(1-'P-Parametri'!$B$31*MAX(0,IF(R398&lt;=0,0,(R398-S398)/R398)))</f>
        <v>23972.972692983476</v>
      </c>
      <c r="R399" s="10">
        <f>((R398-Q399+MAX(0,-(Q355-C399-D399)))*(1+B399))*(1-'P-Parametri'!$B$32)</f>
        <v>-2.0567931642290203E-10</v>
      </c>
      <c r="S399" s="10">
        <f>IF(R398&lt;=0,S398,S398*(1-Q399/R398))+MAX(0,-(Q355-C399-D399))</f>
        <v>-5.0390809003043025E-11</v>
      </c>
      <c r="T399" s="10">
        <f>MAX(0,(T355-C399-D399))/(1-'P-Parametri'!$B$31*MAX(0,IF(U398&lt;=0,0,(U398-V398)/U398)))</f>
        <v>23972.972692983476</v>
      </c>
      <c r="U399" s="10">
        <f>((U398-T399+MAX(0,-(T355-C399-D399)))*(1+B399))*(1-'P-Parametri'!$B$32)</f>
        <v>-2.0567931642290203E-10</v>
      </c>
      <c r="V399" s="10">
        <f>IF(U398&lt;=0,V398,V398*(1-T399/U398))+MAX(0,-(T355-C399-D399))</f>
        <v>-5.0390809003043025E-11</v>
      </c>
    </row>
    <row r="400" spans="1:22">
      <c r="A400" s="4" t="s">
        <v>410</v>
      </c>
      <c r="E400" s="10">
        <f>F399</f>
        <v>803620.83645224385</v>
      </c>
      <c r="H400" s="10">
        <f>I399</f>
        <v>403087.85864279082</v>
      </c>
      <c r="K400" s="10">
        <f>L399</f>
        <v>-1.0358758299844339E-9</v>
      </c>
      <c r="N400" s="10">
        <f>O399</f>
        <v>5.0110960728488868E-10</v>
      </c>
      <c r="Q400" s="10">
        <f>R399</f>
        <v>-2.0567931642290203E-10</v>
      </c>
      <c r="T400" s="10">
        <f>U399</f>
        <v>-2.0567931642290203E-10</v>
      </c>
    </row>
    <row r="401" spans="1:22">
      <c r="A401" s="5" t="s">
        <v>411</v>
      </c>
      <c r="B401" s="10">
        <f>IFERROR(T355-T400*(T355-Q355)/(T400-Q400),T355)</f>
        <v>34827.747357248329</v>
      </c>
    </row>
    <row r="404" spans="1:22">
      <c r="A404" s="2" t="s">
        <v>484</v>
      </c>
    </row>
    <row r="405" spans="1:22">
      <c r="A405" s="4" t="s">
        <v>268</v>
      </c>
      <c r="E405" s="19">
        <f>'1-Input'!$B$10*0.9</f>
        <v>26100</v>
      </c>
      <c r="H405" s="19">
        <f>'1-Input'!$B$10*1.05</f>
        <v>30450</v>
      </c>
      <c r="K405" s="10">
        <f>IFERROR(H405-H450*(H405-E405)/(H450-E450),H405)</f>
        <v>35084.321087020879</v>
      </c>
      <c r="N405" s="10">
        <f>IFERROR(K405-K450*(K405-H405)/(K450-H450),K405)</f>
        <v>35084.321087020908</v>
      </c>
      <c r="Q405" s="10">
        <f>IFERROR(N405-N450*(N405-K405)/(N450-K450),N405)</f>
        <v>35084.321087020915</v>
      </c>
      <c r="T405" s="10">
        <f>IFERROR(Q405-Q450*(Q405-N405)/(Q450-N450),Q405)</f>
        <v>35084.321087020908</v>
      </c>
    </row>
    <row r="406" spans="1:22">
      <c r="A406" s="15" t="s">
        <v>176</v>
      </c>
      <c r="B406" s="15" t="s">
        <v>177</v>
      </c>
      <c r="C406" s="15" t="s">
        <v>178</v>
      </c>
      <c r="D406" s="15" t="s">
        <v>179</v>
      </c>
      <c r="E406" s="15" t="s">
        <v>180</v>
      </c>
      <c r="F406" s="15" t="s">
        <v>181</v>
      </c>
      <c r="G406" s="15" t="s">
        <v>182</v>
      </c>
      <c r="H406" s="15" t="s">
        <v>180</v>
      </c>
      <c r="I406" s="15" t="s">
        <v>181</v>
      </c>
      <c r="J406" s="15" t="s">
        <v>182</v>
      </c>
      <c r="K406" s="15" t="s">
        <v>180</v>
      </c>
      <c r="L406" s="15" t="s">
        <v>181</v>
      </c>
      <c r="M406" s="15" t="s">
        <v>182</v>
      </c>
      <c r="N406" s="15" t="s">
        <v>180</v>
      </c>
      <c r="O406" s="15" t="s">
        <v>181</v>
      </c>
      <c r="P406" s="15" t="s">
        <v>182</v>
      </c>
      <c r="Q406" s="15" t="s">
        <v>180</v>
      </c>
      <c r="R406" s="15" t="s">
        <v>181</v>
      </c>
      <c r="S406" s="15" t="s">
        <v>182</v>
      </c>
      <c r="T406" s="15" t="s">
        <v>180</v>
      </c>
      <c r="U406" s="15" t="s">
        <v>181</v>
      </c>
      <c r="V406" s="15" t="s">
        <v>182</v>
      </c>
    </row>
    <row r="407" spans="1:22">
      <c r="A407" s="9">
        <f>0</f>
        <v>0</v>
      </c>
      <c r="E407" s="10">
        <f>0</f>
        <v>0</v>
      </c>
      <c r="F407" s="10">
        <f>'1-Input'!$B$8</f>
        <v>760000</v>
      </c>
      <c r="G407" s="10">
        <f>'1-Input'!$B$9</f>
        <v>586000</v>
      </c>
      <c r="H407" s="10">
        <f>0</f>
        <v>0</v>
      </c>
      <c r="I407" s="10">
        <f>'1-Input'!$B$8</f>
        <v>760000</v>
      </c>
      <c r="J407" s="10">
        <f>'1-Input'!$B$9</f>
        <v>586000</v>
      </c>
      <c r="K407" s="10">
        <f>0</f>
        <v>0</v>
      </c>
      <c r="L407" s="10">
        <f>'1-Input'!$B$8</f>
        <v>760000</v>
      </c>
      <c r="M407" s="10">
        <f>'1-Input'!$B$9</f>
        <v>586000</v>
      </c>
      <c r="N407" s="10">
        <f>0</f>
        <v>0</v>
      </c>
      <c r="O407" s="10">
        <f>'1-Input'!$B$8</f>
        <v>760000</v>
      </c>
      <c r="P407" s="10">
        <f>'1-Input'!$B$9</f>
        <v>586000</v>
      </c>
      <c r="Q407" s="10">
        <f>0</f>
        <v>0</v>
      </c>
      <c r="R407" s="10">
        <f>'1-Input'!$B$8</f>
        <v>760000</v>
      </c>
      <c r="S407" s="10">
        <f>'1-Input'!$B$9</f>
        <v>586000</v>
      </c>
      <c r="T407" s="10">
        <f>0</f>
        <v>0</v>
      </c>
      <c r="U407" s="10">
        <f>'1-Input'!$B$8</f>
        <v>760000</v>
      </c>
      <c r="V407" s="10">
        <f>'1-Input'!$B$9</f>
        <v>586000</v>
      </c>
    </row>
    <row r="408" spans="1:22">
      <c r="A408" s="9">
        <f t="shared" ref="A408:A449" si="8">A407+1</f>
        <v>1</v>
      </c>
      <c r="B408" s="12">
        <f>IF($A408='P-Parametri'!$B$47,'P-Parametri'!$B$34,IF($A408='P-Parametri'!$B$48,'P-Parametri'!$C$34,'P-Parametri'!$B$52))</f>
        <v>0.03</v>
      </c>
      <c r="C408" s="10">
        <f>IF($A408&lt;='1-Input'!$B$26,0,IF($A408='1-Input'!$B$26+1,('1-Input'!$B$23+0)*'1-Input'!$B$27,'1-Input'!$B$23+0))</f>
        <v>0</v>
      </c>
      <c r="D408" s="10">
        <f>IF(AND($A408&gt;=1,$A408&lt;1+'1-Input'!$B$12),'7-Rientro'!$C$10,0)</f>
        <v>11905.451600000002</v>
      </c>
      <c r="E408" s="10">
        <f>MAX(0,(E405-C408-D408))/(1-'P-Parametri'!$B$31*MAX(0,IF(F407&lt;=0,0,(F407-G407)/F407)))</f>
        <v>15092.977760367114</v>
      </c>
      <c r="F408" s="10">
        <f>((F407-E408+MAX(0,-(E405-C408-D408)))*(1+B408))*(1-'P-Parametri'!$B$32)</f>
        <v>765719.72444100829</v>
      </c>
      <c r="G408" s="10">
        <f>IF(F407&lt;=0,G407,G407*(1-E408/F407))+MAX(0,-(E405-C408-D408))</f>
        <v>574362.51977950637</v>
      </c>
      <c r="H408" s="10">
        <f>MAX(0,(H405-C408-D408))/(1-'P-Parametri'!$B$31*MAX(0,IF(I407&lt;=0,0,(I407-J407)/I407)))</f>
        <v>19718.306542056074</v>
      </c>
      <c r="I408" s="10">
        <f>((I407-H408+MAX(0,-(H405-C408-D408)))*(1+B408))*(1-'P-Parametri'!$B$32)</f>
        <v>760965.16397315892</v>
      </c>
      <c r="J408" s="10">
        <f>IF(I407&lt;=0,J407,J407*(1-H408/I407))+MAX(0,-(H405-C408-D408))</f>
        <v>570796.14785046736</v>
      </c>
      <c r="K408" s="10">
        <f>MAX(0,(K405-C408-D408))/(1-'P-Parametri'!$B$31*MAX(0,IF(L407&lt;=0,0,(L407-M407)/L407)))</f>
        <v>24645.952221914864</v>
      </c>
      <c r="L408" s="10">
        <f>((L407-K408+MAX(0,-(K405-C408-D408)))*(1+B408))*(1-'P-Parametri'!$B$32)</f>
        <v>755899.83987300482</v>
      </c>
      <c r="M408" s="10">
        <f>IF(L407&lt;=0,M407,M407*(1-K408/L407))+MAX(0,-(K405-C408-D408))</f>
        <v>566996.67368152353</v>
      </c>
      <c r="N408" s="10">
        <f>MAX(0,(N405-C408-D408))/(1-'P-Parametri'!$B$31*MAX(0,IF(O407&lt;=0,0,(O407-P407)/O407)))</f>
        <v>24645.952221914893</v>
      </c>
      <c r="O408" s="10">
        <f>((O407-N408+MAX(0,-(N405-C408-D408)))*(1+B408))*(1-'P-Parametri'!$B$32)</f>
        <v>755899.83987300482</v>
      </c>
      <c r="P408" s="10">
        <f>IF(O407&lt;=0,P407,P407*(1-N408/O407))+MAX(0,-(N405-C408-D408))</f>
        <v>566996.67368152353</v>
      </c>
      <c r="Q408" s="10">
        <f>MAX(0,(Q405-C408-D408))/(1-'P-Parametri'!$B$31*MAX(0,IF(R407&lt;=0,0,(R407-S407)/R407)))</f>
        <v>24645.9522219149</v>
      </c>
      <c r="R408" s="10">
        <f>((R407-Q408+MAX(0,-(Q405-C408-D408)))*(1+B408))*(1-'P-Parametri'!$B$32)</f>
        <v>755899.83987300482</v>
      </c>
      <c r="S408" s="10">
        <f>IF(R407&lt;=0,S407,S407*(1-Q408/R407))+MAX(0,-(Q405-C408-D408))</f>
        <v>566996.67368152353</v>
      </c>
      <c r="T408" s="10">
        <f>MAX(0,(T405-C408-D408))/(1-'P-Parametri'!$B$31*MAX(0,IF(U407&lt;=0,0,(U407-V407)/U407)))</f>
        <v>24645.952221914893</v>
      </c>
      <c r="U408" s="10">
        <f>((U407-T408+MAX(0,-(T405-C408-D408)))*(1+B408))*(1-'P-Parametri'!$B$32)</f>
        <v>755899.83987300482</v>
      </c>
      <c r="V408" s="10">
        <f>IF(U407&lt;=0,V407,V407*(1-T408/U407))+MAX(0,-(T405-C408-D408))</f>
        <v>566996.67368152353</v>
      </c>
    </row>
    <row r="409" spans="1:22">
      <c r="A409" s="9">
        <f t="shared" si="8"/>
        <v>2</v>
      </c>
      <c r="B409" s="12">
        <f>IF($A409='P-Parametri'!$B$47,'P-Parametri'!$B$34,IF($A409='P-Parametri'!$B$48,'P-Parametri'!$C$34,'P-Parametri'!$B$52))</f>
        <v>0.03</v>
      </c>
      <c r="C409" s="10">
        <f>IF($A409&lt;='1-Input'!$B$26,0,IF($A409='1-Input'!$B$26+1,('1-Input'!$B$23+0)*'1-Input'!$B$27,'1-Input'!$B$23+0))</f>
        <v>0</v>
      </c>
      <c r="D409" s="10">
        <f>IF(AND($A409&gt;=1,$A409&lt;1+'1-Input'!$B$12),'7-Rientro'!$C$10,0)</f>
        <v>11905.451600000002</v>
      </c>
      <c r="E409" s="10">
        <f>MAX(0,(E405-C409-D409))/(1-'P-Parametri'!$B$31*MAX(0,IF(F408&lt;=0,0,(F408-G408)/F408)))</f>
        <v>15180.934244029475</v>
      </c>
      <c r="F409" s="10">
        <f>((F408-E409+MAX(0,-(E405-C409-D409)))*(1+B409))*(1-'P-Parametri'!$B$32)</f>
        <v>771508.84399508242</v>
      </c>
      <c r="G409" s="10">
        <f>IF(F408&lt;=0,G408,G408*(1-E409/F408))+MAX(0,-(E405-C409-D409))</f>
        <v>562975.37724328262</v>
      </c>
      <c r="H409" s="10">
        <f>MAX(0,(H405-C409-D409))/(1-'P-Parametri'!$B$31*MAX(0,IF(I408&lt;=0,0,(I408-J408)/I408)))</f>
        <v>19833.2177898398</v>
      </c>
      <c r="I409" s="10">
        <f>((I408-H409+MAX(0,-(H405-C409-D409)))*(1+B409))*(1-'P-Parametri'!$B$32)</f>
        <v>761839.17275968101</v>
      </c>
      <c r="J409" s="10">
        <f>IF(I408&lt;=0,J408,J408*(1-H409/I408))+MAX(0,-(H405-C409-D409))</f>
        <v>555919.35079078062</v>
      </c>
      <c r="K409" s="10">
        <f>MAX(0,(K405-C409-D409))/(1-'P-Parametri'!$B$31*MAX(0,IF(L408&lt;=0,0,(L408-M408)/L408)))</f>
        <v>24789.580028724635</v>
      </c>
      <c r="L409" s="10">
        <f>((L408-K409+MAX(0,-(K405-C409-D409)))*(1+B409))*(1-'P-Parametri'!$B$32)</f>
        <v>751537.48050432943</v>
      </c>
      <c r="M409" s="10">
        <f>IF(L408&lt;=0,M408,M408*(1-K409/L408))+MAX(0,-(K405-C409-D409))</f>
        <v>548402.13419781334</v>
      </c>
      <c r="N409" s="10">
        <f>MAX(0,(N405-C409-D409))/(1-'P-Parametri'!$B$31*MAX(0,IF(O408&lt;=0,0,(O408-P408)/O408)))</f>
        <v>24789.580028724667</v>
      </c>
      <c r="O409" s="10">
        <f>((O408-N409+MAX(0,-(N405-C409-D409)))*(1+B409))*(1-'P-Parametri'!$B$32)</f>
        <v>751537.48050432943</v>
      </c>
      <c r="P409" s="10">
        <f>IF(O408&lt;=0,P408,P408*(1-N409/O408))+MAX(0,-(N405-C409-D409))</f>
        <v>548402.13419781334</v>
      </c>
      <c r="Q409" s="10">
        <f>MAX(0,(Q405-C409-D409))/(1-'P-Parametri'!$B$31*MAX(0,IF(R408&lt;=0,0,(R408-S408)/R408)))</f>
        <v>24789.580028724675</v>
      </c>
      <c r="R409" s="10">
        <f>((R408-Q409+MAX(0,-(Q405-C409-D409)))*(1+B409))*(1-'P-Parametri'!$B$32)</f>
        <v>751537.48050432943</v>
      </c>
      <c r="S409" s="10">
        <f>IF(R408&lt;=0,S408,S408*(1-Q409/R408))+MAX(0,-(Q405-C409-D409))</f>
        <v>548402.13419781334</v>
      </c>
      <c r="T409" s="10">
        <f>MAX(0,(T405-C409-D409))/(1-'P-Parametri'!$B$31*MAX(0,IF(U408&lt;=0,0,(U408-V408)/U408)))</f>
        <v>24789.580028724667</v>
      </c>
      <c r="U409" s="10">
        <f>((U408-T409+MAX(0,-(T405-C409-D409)))*(1+B409))*(1-'P-Parametri'!$B$32)</f>
        <v>751537.48050432943</v>
      </c>
      <c r="V409" s="10">
        <f>IF(U408&lt;=0,V408,V408*(1-T409/U408))+MAX(0,-(T405-C409-D409))</f>
        <v>548402.13419781334</v>
      </c>
    </row>
    <row r="410" spans="1:22">
      <c r="A410" s="9">
        <f t="shared" si="8"/>
        <v>3</v>
      </c>
      <c r="B410" s="12">
        <f>IF($A410='P-Parametri'!$B$47,'P-Parametri'!$B$34,IF($A410='P-Parametri'!$B$48,'P-Parametri'!$C$34,'P-Parametri'!$B$52))</f>
        <v>0.03</v>
      </c>
      <c r="C410" s="10">
        <f>IF($A410&lt;='1-Input'!$B$26,0,IF($A410='1-Input'!$B$26+1,('1-Input'!$B$23+0)*'1-Input'!$B$27,'1-Input'!$B$23+0))</f>
        <v>0</v>
      </c>
      <c r="D410" s="10">
        <f>IF(AND($A410&gt;=1,$A410&lt;1+'1-Input'!$B$12),'7-Rientro'!$C$10,0)</f>
        <v>11905.451600000002</v>
      </c>
      <c r="E410" s="10">
        <f>MAX(0,(E405-C410-D410))/(1-'P-Parametri'!$B$31*MAX(0,IF(F409&lt;=0,0,(F409-G409)/F409)))</f>
        <v>15267.48936882913</v>
      </c>
      <c r="F410" s="10">
        <f>((F409-E410+MAX(0,-(E405-C410-D410)))*(1+B410))*(1-'P-Parametri'!$B$32)</f>
        <v>777370.73807451082</v>
      </c>
      <c r="G410" s="10">
        <f>IF(F409&lt;=0,G409,G409*(1-E410/F409))+MAX(0,-(E405-C410-D410))</f>
        <v>551834.58390841167</v>
      </c>
      <c r="H410" s="10">
        <f>MAX(0,(H405-C410-D410))/(1-'P-Parametri'!$B$31*MAX(0,IF(I409&lt;=0,0,(I409-J409)/I409)))</f>
        <v>19946.298224375867</v>
      </c>
      <c r="I410" s="10">
        <f>((I409-H410+MAX(0,-(H405-C410-D410)))*(1+B410))*(1-'P-Parametri'!$B$32)</f>
        <v>762621.36144982162</v>
      </c>
      <c r="J410" s="10">
        <f>IF(I409&lt;=0,J409,J409*(1-H410/I409))+MAX(0,-(H405-C410-D410))</f>
        <v>541364.39804477349</v>
      </c>
      <c r="K410" s="10">
        <f>MAX(0,(K405-C410-D410))/(1-'P-Parametri'!$B$31*MAX(0,IF(L409&lt;=0,0,(L409-M409)/L409)))</f>
        <v>24930.919498260984</v>
      </c>
      <c r="L410" s="10">
        <f>((L409-K410+MAX(0,-(K405-C410-D410)))*(1+B410))*(1-'P-Parametri'!$B$32)</f>
        <v>746907.94832057809</v>
      </c>
      <c r="M410" s="10">
        <f>IF(L409&lt;=0,M409,M409*(1-K410/L409))+MAX(0,-(K405-C410-D410))</f>
        <v>530209.86858893733</v>
      </c>
      <c r="N410" s="10">
        <f>MAX(0,(N405-C410-D410))/(1-'P-Parametri'!$B$31*MAX(0,IF(O409&lt;=0,0,(O409-P409)/O409)))</f>
        <v>24930.919498261013</v>
      </c>
      <c r="O410" s="10">
        <f>((O409-N410+MAX(0,-(N405-C410-D410)))*(1+B410))*(1-'P-Parametri'!$B$32)</f>
        <v>746907.94832057797</v>
      </c>
      <c r="P410" s="10">
        <f>IF(O409&lt;=0,P409,P409*(1-N410/O409))+MAX(0,-(N405-C410-D410))</f>
        <v>530209.86858893733</v>
      </c>
      <c r="Q410" s="10">
        <f>MAX(0,(Q405-C410-D410))/(1-'P-Parametri'!$B$31*MAX(0,IF(R409&lt;=0,0,(R409-S409)/R409)))</f>
        <v>24930.919498261021</v>
      </c>
      <c r="R410" s="10">
        <f>((R409-Q410+MAX(0,-(Q405-C410-D410)))*(1+B410))*(1-'P-Parametri'!$B$32)</f>
        <v>746907.94832057797</v>
      </c>
      <c r="S410" s="10">
        <f>IF(R409&lt;=0,S409,S409*(1-Q410/R409))+MAX(0,-(Q405-C410-D410))</f>
        <v>530209.86858893733</v>
      </c>
      <c r="T410" s="10">
        <f>MAX(0,(T405-C410-D410))/(1-'P-Parametri'!$B$31*MAX(0,IF(U409&lt;=0,0,(U409-V409)/U409)))</f>
        <v>24930.919498261013</v>
      </c>
      <c r="U410" s="10">
        <f>((U409-T410+MAX(0,-(T405-C410-D410)))*(1+B410))*(1-'P-Parametri'!$B$32)</f>
        <v>746907.94832057797</v>
      </c>
      <c r="V410" s="10">
        <f>IF(U409&lt;=0,V409,V409*(1-T410/U409))+MAX(0,-(T405-C410-D410))</f>
        <v>530209.86858893733</v>
      </c>
    </row>
    <row r="411" spans="1:22">
      <c r="A411" s="9">
        <f t="shared" si="8"/>
        <v>4</v>
      </c>
      <c r="B411" s="12">
        <f>IF($A411='P-Parametri'!$B$47,'P-Parametri'!$B$34,IF($A411='P-Parametri'!$B$48,'P-Parametri'!$C$34,'P-Parametri'!$B$52))</f>
        <v>0.03</v>
      </c>
      <c r="C411" s="10">
        <f>IF($A411&lt;='1-Input'!$B$26,0,IF($A411='1-Input'!$B$26+1,('1-Input'!$B$23+0)*'1-Input'!$B$27,'1-Input'!$B$23+0))</f>
        <v>0</v>
      </c>
      <c r="D411" s="10">
        <f>IF(AND($A411&gt;=1,$A411&lt;1+'1-Input'!$B$12),'7-Rientro'!$C$10,0)</f>
        <v>11905.451600000002</v>
      </c>
      <c r="E411" s="10">
        <f>MAX(0,(E405-C411-D411))/(1-'P-Parametri'!$B$31*MAX(0,IF(F410&lt;=0,0,(F410-G410)/F410)))</f>
        <v>15352.64428177132</v>
      </c>
      <c r="F411" s="10">
        <f>((F410-E411+MAX(0,-(E405-C411-D411)))*(1+B411))*(1-'P-Parametri'!$B$32)</f>
        <v>783308.87933330878</v>
      </c>
      <c r="G411" s="10">
        <f>IF(F410&lt;=0,G410,G410*(1-E411/F410))+MAX(0,-(E405-C411-D411))</f>
        <v>540936.15455653006</v>
      </c>
      <c r="H411" s="10">
        <f>MAX(0,(H405-C411-D411))/(1-'P-Parametri'!$B$31*MAX(0,IF(I410&lt;=0,0,(I410-J410)/I410)))</f>
        <v>20057.549344175786</v>
      </c>
      <c r="I411" s="10">
        <f>((I410-H411+MAX(0,-(H405-C411-D411)))*(1+B411))*(1-'P-Parametri'!$B$32)</f>
        <v>763311.04501587758</v>
      </c>
      <c r="J411" s="10">
        <f>IF(I410&lt;=0,J410,J410*(1-H411/I410))+MAX(0,-(H405-C411-D411))</f>
        <v>527126.08310127386</v>
      </c>
      <c r="K411" s="10">
        <f>MAX(0,(K405-C411-D411))/(1-'P-Parametri'!$B$31*MAX(0,IF(L410&lt;=0,0,(L410-M410)/L410)))</f>
        <v>25069.97250351655</v>
      </c>
      <c r="L411" s="10">
        <f>((L410-K411+MAX(0,-(K405-C411-D411)))*(1+B411))*(1-'P-Parametri'!$B$32)</f>
        <v>742006.12886139017</v>
      </c>
      <c r="M411" s="10">
        <f>IF(L410&lt;=0,M410,M410*(1-K411/L410))+MAX(0,-(K405-C411-D411))</f>
        <v>512413.36922578875</v>
      </c>
      <c r="N411" s="10">
        <f>MAX(0,(N405-C411-D411))/(1-'P-Parametri'!$B$31*MAX(0,IF(O410&lt;=0,0,(O410-P410)/O410)))</f>
        <v>25069.972503516583</v>
      </c>
      <c r="O411" s="10">
        <f>((O410-N411+MAX(0,-(N405-C411-D411)))*(1+B411))*(1-'P-Parametri'!$B$32)</f>
        <v>742006.12886139005</v>
      </c>
      <c r="P411" s="10">
        <f>IF(O410&lt;=0,P410,P410*(1-N411/O410))+MAX(0,-(N405-C411-D411))</f>
        <v>512413.36922578869</v>
      </c>
      <c r="Q411" s="10">
        <f>MAX(0,(Q405-C411-D411))/(1-'P-Parametri'!$B$31*MAX(0,IF(R410&lt;=0,0,(R410-S410)/R410)))</f>
        <v>25069.97250351659</v>
      </c>
      <c r="R411" s="10">
        <f>((R410-Q411+MAX(0,-(Q405-C411-D411)))*(1+B411))*(1-'P-Parametri'!$B$32)</f>
        <v>742006.12886139005</v>
      </c>
      <c r="S411" s="10">
        <f>IF(R410&lt;=0,S410,S410*(1-Q411/R410))+MAX(0,-(Q405-C411-D411))</f>
        <v>512413.36922578869</v>
      </c>
      <c r="T411" s="10">
        <f>MAX(0,(T405-C411-D411))/(1-'P-Parametri'!$B$31*MAX(0,IF(U410&lt;=0,0,(U410-V410)/U410)))</f>
        <v>25069.972503516583</v>
      </c>
      <c r="U411" s="10">
        <f>((U410-T411+MAX(0,-(T405-C411-D411)))*(1+B411))*(1-'P-Parametri'!$B$32)</f>
        <v>742006.12886139005</v>
      </c>
      <c r="V411" s="10">
        <f>IF(U410&lt;=0,V410,V410*(1-T411/U410))+MAX(0,-(T405-C411-D411))</f>
        <v>512413.36922578869</v>
      </c>
    </row>
    <row r="412" spans="1:22">
      <c r="A412" s="9">
        <f t="shared" si="8"/>
        <v>5</v>
      </c>
      <c r="B412" s="12">
        <f>IF($A412='P-Parametri'!$B$47,'P-Parametri'!$B$34,IF($A412='P-Parametri'!$B$48,'P-Parametri'!$C$34,'P-Parametri'!$B$52))</f>
        <v>0.03</v>
      </c>
      <c r="C412" s="10">
        <f>IF($A412&lt;='1-Input'!$B$26,0,IF($A412='1-Input'!$B$26+1,('1-Input'!$B$23+0)*'1-Input'!$B$27,'1-Input'!$B$23+0))</f>
        <v>0</v>
      </c>
      <c r="D412" s="10">
        <f>IF(AND($A412&gt;=1,$A412&lt;1+'1-Input'!$B$12),'7-Rientro'!$C$10,0)</f>
        <v>11905.451600000002</v>
      </c>
      <c r="E412" s="10">
        <f>MAX(0,(E405-C412-D412))/(1-'P-Parametri'!$B$31*MAX(0,IF(F411&lt;=0,0,(F411-G411)/F411)))</f>
        <v>15436.401138953735</v>
      </c>
      <c r="F412" s="10">
        <f>((F411-E412+MAX(0,-(E405-C412-D412)))*(1+B412))*(1-'P-Parametri'!$B$32)</f>
        <v>789326.83523510536</v>
      </c>
      <c r="G412" s="10">
        <f>IF(F411&lt;=0,G411,G411*(1-E412/F411))+MAX(0,-(E405-C412-D412))</f>
        <v>530276.11010585993</v>
      </c>
      <c r="H412" s="10">
        <f>MAX(0,(H405-C412-D412))/(1-'P-Parametri'!$B$31*MAX(0,IF(I411&lt;=0,0,(I411-J411)/I411)))</f>
        <v>20166.973966085647</v>
      </c>
      <c r="I412" s="10">
        <f>((I411-H412+MAX(0,-(H405-C412-D412)))*(1+B412))*(1-'P-Parametri'!$B$32)</f>
        <v>763907.51639492309</v>
      </c>
      <c r="J412" s="10">
        <f>IF(I411&lt;=0,J411,J411*(1-H412/I411))+MAX(0,-(H405-C412-D412))</f>
        <v>513199.20746628684</v>
      </c>
      <c r="K412" s="10">
        <f>MAX(0,(K405-C412-D412))/(1-'P-Parametri'!$B$31*MAX(0,IF(L411&lt;=0,0,(L411-M411)/L411)))</f>
        <v>25206.742565273096</v>
      </c>
      <c r="L412" s="10">
        <f>((L411-K412+MAX(0,-(K405-C412-D412)))*(1+B412))*(1-'P-Parametri'!$B$32)</f>
        <v>736826.76114923065</v>
      </c>
      <c r="M412" s="10">
        <f>IF(L411&lt;=0,M411,M411*(1-K412/L411))+MAX(0,-(K405-C412-D412))</f>
        <v>495006.13849994726</v>
      </c>
      <c r="N412" s="10">
        <f>MAX(0,(N405-C412-D412))/(1-'P-Parametri'!$B$31*MAX(0,IF(O411&lt;=0,0,(O411-P411)/O411)))</f>
        <v>25206.742565273129</v>
      </c>
      <c r="O412" s="10">
        <f>((O411-N412+MAX(0,-(N405-C412-D412)))*(1+B412))*(1-'P-Parametri'!$B$32)</f>
        <v>736826.76114923053</v>
      </c>
      <c r="P412" s="10">
        <f>IF(O411&lt;=0,P411,P411*(1-N412/O411))+MAX(0,-(N405-C412-D412))</f>
        <v>495006.13849994721</v>
      </c>
      <c r="Q412" s="10">
        <f>MAX(0,(Q405-C412-D412))/(1-'P-Parametri'!$B$31*MAX(0,IF(R411&lt;=0,0,(R411-S411)/R411)))</f>
        <v>25206.742565273136</v>
      </c>
      <c r="R412" s="10">
        <f>((R411-Q412+MAX(0,-(Q405-C412-D412)))*(1+B412))*(1-'P-Parametri'!$B$32)</f>
        <v>736826.76114923041</v>
      </c>
      <c r="S412" s="10">
        <f>IF(R411&lt;=0,S411,S411*(1-Q412/R411))+MAX(0,-(Q405-C412-D412))</f>
        <v>495006.13849994721</v>
      </c>
      <c r="T412" s="10">
        <f>MAX(0,(T405-C412-D412))/(1-'P-Parametri'!$B$31*MAX(0,IF(U411&lt;=0,0,(U411-V411)/U411)))</f>
        <v>25206.742565273129</v>
      </c>
      <c r="U412" s="10">
        <f>((U411-T412+MAX(0,-(T405-C412-D412)))*(1+B412))*(1-'P-Parametri'!$B$32)</f>
        <v>736826.76114923053</v>
      </c>
      <c r="V412" s="10">
        <f>IF(U411&lt;=0,V411,V411*(1-T412/U411))+MAX(0,-(T405-C412-D412))</f>
        <v>495006.13849994721</v>
      </c>
    </row>
    <row r="413" spans="1:22">
      <c r="A413" s="9">
        <f t="shared" si="8"/>
        <v>6</v>
      </c>
      <c r="B413" s="12">
        <f>IF($A413='P-Parametri'!$B$47,'P-Parametri'!$B$34,IF($A413='P-Parametri'!$B$48,'P-Parametri'!$C$34,'P-Parametri'!$B$52))</f>
        <v>0.03</v>
      </c>
      <c r="C413" s="10">
        <f>IF($A413&lt;='1-Input'!$B$26,0,IF($A413='1-Input'!$B$26+1,('1-Input'!$B$23+0)*'1-Input'!$B$27,'1-Input'!$B$23+0))</f>
        <v>0</v>
      </c>
      <c r="D413" s="10">
        <f>IF(AND($A413&gt;=1,$A413&lt;1+'1-Input'!$B$12),'7-Rientro'!$C$10,0)</f>
        <v>0</v>
      </c>
      <c r="E413" s="10">
        <f>MAX(0,(E405-C413-D413))/(1-'P-Parametri'!$B$31*MAX(0,IF(F412&lt;=0,0,(F412-G412)/F412)))</f>
        <v>28534.87865347787</v>
      </c>
      <c r="F413" s="10">
        <f>((F412-E413+MAX(0,-(E405-C413-D413)))*(1+B413))*(1-'P-Parametri'!$B$32)</f>
        <v>782048.48384851823</v>
      </c>
      <c r="G413" s="10">
        <f>IF(F412&lt;=0,G412,G412*(1-E413/F412))+MAX(0,-(E405-C413-D413))</f>
        <v>511106.14935037389</v>
      </c>
      <c r="H413" s="10">
        <f>MAX(0,(H405-C413-D413))/(1-'P-Parametri'!$B$31*MAX(0,IF(I412&lt;=0,0,(I412-J412)/I412)))</f>
        <v>33290.691762390845</v>
      </c>
      <c r="I413" s="10">
        <f>((I412-H413+MAX(0,-(H405-C413-D413)))*(1+B413))*(1-'P-Parametri'!$B$32)</f>
        <v>751030.25871276518</v>
      </c>
      <c r="J413" s="10">
        <f>IF(I412&lt;=0,J412,J412*(1-H413/I412))+MAX(0,-(H405-C413-D413))</f>
        <v>490834.25325155311</v>
      </c>
      <c r="K413" s="10">
        <f>MAX(0,(K405-C413-D413))/(1-'P-Parametri'!$B$31*MAX(0,IF(L412&lt;=0,0,(L412-M412)/L412)))</f>
        <v>38357.350377693321</v>
      </c>
      <c r="L413" s="10">
        <f>((L412-K413+MAX(0,-(K405-C413-D413)))*(1+B413))*(1-'P-Parametri'!$B$32)</f>
        <v>717984.64610849414</v>
      </c>
      <c r="M413" s="10">
        <f>IF(L412&lt;=0,M412,M412*(1-K413/L412))+MAX(0,-(K405-C413-D413))</f>
        <v>469237.36231714796</v>
      </c>
      <c r="N413" s="10">
        <f>MAX(0,(N405-C413-D413))/(1-'P-Parametri'!$B$31*MAX(0,IF(O412&lt;=0,0,(O412-P412)/O412)))</f>
        <v>38357.35037769335</v>
      </c>
      <c r="O413" s="10">
        <f>((O412-N413+MAX(0,-(N405-C413-D413)))*(1+B413))*(1-'P-Parametri'!$B$32)</f>
        <v>717984.64610849402</v>
      </c>
      <c r="P413" s="10">
        <f>IF(O412&lt;=0,P412,P412*(1-N413/O412))+MAX(0,-(N405-C413-D413))</f>
        <v>469237.3623171479</v>
      </c>
      <c r="Q413" s="10">
        <f>MAX(0,(Q405-C413-D413))/(1-'P-Parametri'!$B$31*MAX(0,IF(R412&lt;=0,0,(R412-S412)/R412)))</f>
        <v>38357.35037769335</v>
      </c>
      <c r="R413" s="10">
        <f>((R412-Q413+MAX(0,-(Q405-C413-D413)))*(1+B413))*(1-'P-Parametri'!$B$32)</f>
        <v>717984.64610849391</v>
      </c>
      <c r="S413" s="10">
        <f>IF(R412&lt;=0,S412,S412*(1-Q413/R412))+MAX(0,-(Q405-C413-D413))</f>
        <v>469237.3623171479</v>
      </c>
      <c r="T413" s="10">
        <f>MAX(0,(T405-C413-D413))/(1-'P-Parametri'!$B$31*MAX(0,IF(U412&lt;=0,0,(U412-V412)/U412)))</f>
        <v>38357.35037769335</v>
      </c>
      <c r="U413" s="10">
        <f>((U412-T413+MAX(0,-(T405-C413-D413)))*(1+B413))*(1-'P-Parametri'!$B$32)</f>
        <v>717984.64610849402</v>
      </c>
      <c r="V413" s="10">
        <f>IF(U412&lt;=0,V412,V412*(1-T413/U412))+MAX(0,-(T405-C413-D413))</f>
        <v>469237.3623171479</v>
      </c>
    </row>
    <row r="414" spans="1:22">
      <c r="A414" s="9">
        <f t="shared" si="8"/>
        <v>7</v>
      </c>
      <c r="B414" s="12">
        <f>IF($A414='P-Parametri'!$B$47,'P-Parametri'!$B$34,IF($A414='P-Parametri'!$B$48,'P-Parametri'!$C$34,'P-Parametri'!$B$52))</f>
        <v>0.03</v>
      </c>
      <c r="C414" s="10">
        <f>IF($A414&lt;='1-Input'!$B$26,0,IF($A414='1-Input'!$B$26+1,('1-Input'!$B$23+0)*'1-Input'!$B$27,'1-Input'!$B$23+0))</f>
        <v>0</v>
      </c>
      <c r="D414" s="10">
        <f>IF(AND($A414&gt;=1,$A414&lt;1+'1-Input'!$B$12),'7-Rientro'!$C$10,0)</f>
        <v>0</v>
      </c>
      <c r="E414" s="10">
        <f>MAX(0,(E405-C414-D414))/(1-'P-Parametri'!$B$31*MAX(0,IF(F413&lt;=0,0,(F413-G413)/F413)))</f>
        <v>28683.762926466195</v>
      </c>
      <c r="F414" s="10">
        <f>((F413-E414+MAX(0,-(E405-C414-D414)))*(1+B414))*(1-'P-Parametri'!$B$32)</f>
        <v>774413.7312246142</v>
      </c>
      <c r="G414" s="10">
        <f>IF(F413&lt;=0,G413,G413*(1-E414/F413))+MAX(0,-(E405-C414-D414))</f>
        <v>492359.9361410854</v>
      </c>
      <c r="H414" s="10">
        <f>MAX(0,(H405-C414-D414))/(1-'P-Parametri'!$B$31*MAX(0,IF(I413&lt;=0,0,(I413-J413)/I413)))</f>
        <v>33464.390080877231</v>
      </c>
      <c r="I414" s="10">
        <f>((I413-H414+MAX(0,-(H405-C414-D414)))*(1+B414))*(1-'P-Parametri'!$B$32)</f>
        <v>737614.65900146298</v>
      </c>
      <c r="J414" s="10">
        <f>IF(I413&lt;=0,J413,J413*(1-H414/I413))+MAX(0,-(H405-C414-D414))</f>
        <v>468963.67117404984</v>
      </c>
      <c r="K414" s="10">
        <f>MAX(0,(K405-C414-D414))/(1-'P-Parametri'!$B$31*MAX(0,IF(L413&lt;=0,0,(L413-M413)/L413)))</f>
        <v>38557.484616709793</v>
      </c>
      <c r="L414" s="10">
        <f>((L413-K414+MAX(0,-(K405-C414-D414)))*(1+B414))*(1-'P-Parametri'!$B$32)</f>
        <v>698410.35638386488</v>
      </c>
      <c r="M414" s="10">
        <f>IF(L413&lt;=0,M413,M413*(1-K414/L413))+MAX(0,-(K405-C414-D414))</f>
        <v>444038.19896847248</v>
      </c>
      <c r="N414" s="10">
        <f>MAX(0,(N405-C414-D414))/(1-'P-Parametri'!$B$31*MAX(0,IF(O413&lt;=0,0,(O413-P413)/O413)))</f>
        <v>38557.484616709829</v>
      </c>
      <c r="O414" s="10">
        <f>((O413-N414+MAX(0,-(N405-C414-D414)))*(1+B414))*(1-'P-Parametri'!$B$32)</f>
        <v>698410.35638386465</v>
      </c>
      <c r="P414" s="10">
        <f>IF(O413&lt;=0,P413,P413*(1-N414/O413))+MAX(0,-(N405-C414-D414))</f>
        <v>444038.19896847242</v>
      </c>
      <c r="Q414" s="10">
        <f>MAX(0,(Q405-C414-D414))/(1-'P-Parametri'!$B$31*MAX(0,IF(R413&lt;=0,0,(R413-S413)/R413)))</f>
        <v>38557.484616709837</v>
      </c>
      <c r="R414" s="10">
        <f>((R413-Q414+MAX(0,-(Q405-C414-D414)))*(1+B414))*(1-'P-Parametri'!$B$32)</f>
        <v>698410.35638386454</v>
      </c>
      <c r="S414" s="10">
        <f>IF(R413&lt;=0,S413,S413*(1-Q414/R413))+MAX(0,-(Q405-C414-D414))</f>
        <v>444038.19896847237</v>
      </c>
      <c r="T414" s="10">
        <f>MAX(0,(T405-C414-D414))/(1-'P-Parametri'!$B$31*MAX(0,IF(U413&lt;=0,0,(U413-V413)/U413)))</f>
        <v>38557.484616709829</v>
      </c>
      <c r="U414" s="10">
        <f>((U413-T414+MAX(0,-(T405-C414-D414)))*(1+B414))*(1-'P-Parametri'!$B$32)</f>
        <v>698410.35638386465</v>
      </c>
      <c r="V414" s="10">
        <f>IF(U413&lt;=0,V413,V413*(1-T414/U413))+MAX(0,-(T405-C414-D414))</f>
        <v>444038.19896847242</v>
      </c>
    </row>
    <row r="415" spans="1:22">
      <c r="A415" s="9">
        <f t="shared" si="8"/>
        <v>8</v>
      </c>
      <c r="B415" s="12">
        <f>IF($A415='P-Parametri'!$B$47,'P-Parametri'!$B$34,IF($A415='P-Parametri'!$B$48,'P-Parametri'!$C$34,'P-Parametri'!$B$52))</f>
        <v>0.03</v>
      </c>
      <c r="C415" s="10">
        <f>IF($A415&lt;='1-Input'!$B$26,0,IF($A415='1-Input'!$B$26+1,('1-Input'!$B$23+0)*'1-Input'!$B$27,'1-Input'!$B$23+0))</f>
        <v>0</v>
      </c>
      <c r="D415" s="10">
        <f>IF(AND($A415&gt;=1,$A415&lt;1+'1-Input'!$B$12),'7-Rientro'!$C$10,0)</f>
        <v>0</v>
      </c>
      <c r="E415" s="10">
        <f>MAX(0,(E405-C415-D415))/(1-'P-Parametri'!$B$31*MAX(0,IF(F414&lt;=0,0,(F414-G414)/F414)))</f>
        <v>28830.098920193406</v>
      </c>
      <c r="F415" s="10">
        <f>((F414-E415+MAX(0,-(E405-C415-D415)))*(1+B415))*(1-'P-Parametri'!$B$32)</f>
        <v>766415.23899100639</v>
      </c>
      <c r="G415" s="10">
        <f>IF(F414&lt;=0,G414,G414*(1-E415/F414))+MAX(0,-(E405-C415-D415))</f>
        <v>474030.2176831743</v>
      </c>
      <c r="H415" s="10">
        <f>MAX(0,(H405-C415-D415))/(1-'P-Parametri'!$B$31*MAX(0,IF(I414&lt;=0,0,(I414-J414)/I414)))</f>
        <v>33635.115406892306</v>
      </c>
      <c r="I415" s="10">
        <f>((I414-H415+MAX(0,-(H405-C415-D415)))*(1+B415))*(1-'P-Parametri'!$B$32)</f>
        <v>723648.73204260296</v>
      </c>
      <c r="J415" s="10">
        <f>IF(I414&lt;=0,J414,J414*(1-H415/I414))+MAX(0,-(H405-C415-D415))</f>
        <v>447578.99963982025</v>
      </c>
      <c r="K415" s="10">
        <f>MAX(0,(K405-C415-D415))/(1-'P-Parametri'!$B$31*MAX(0,IF(L414&lt;=0,0,(L414-M414)/L414)))</f>
        <v>38754.193390292698</v>
      </c>
      <c r="L415" s="10">
        <f>((L414-K415+MAX(0,-(K405-C415-D415)))*(1+B415))*(1-'P-Parametri'!$B$32)</f>
        <v>678086.95618761261</v>
      </c>
      <c r="M415" s="10">
        <f>IF(L414&lt;=0,M414,M414*(1-K415/L414))+MAX(0,-(K405-C415-D415))</f>
        <v>419398.89905230212</v>
      </c>
      <c r="N415" s="10">
        <f>MAX(0,(N405-C415-D415))/(1-'P-Parametri'!$B$31*MAX(0,IF(O414&lt;=0,0,(O414-P414)/O414)))</f>
        <v>38754.193390292727</v>
      </c>
      <c r="O415" s="10">
        <f>((O414-N415+MAX(0,-(N405-C415-D415)))*(1+B415))*(1-'P-Parametri'!$B$32)</f>
        <v>678086.95618761238</v>
      </c>
      <c r="P415" s="10">
        <f>IF(O414&lt;=0,P414,P414*(1-N415/O414))+MAX(0,-(N405-C415-D415))</f>
        <v>419398.89905230212</v>
      </c>
      <c r="Q415" s="10">
        <f>MAX(0,(Q405-C415-D415))/(1-'P-Parametri'!$B$31*MAX(0,IF(R414&lt;=0,0,(R414-S414)/R414)))</f>
        <v>38754.193390292734</v>
      </c>
      <c r="R415" s="10">
        <f>((R414-Q415+MAX(0,-(Q405-C415-D415)))*(1+B415))*(1-'P-Parametri'!$B$32)</f>
        <v>678086.95618761226</v>
      </c>
      <c r="S415" s="10">
        <f>IF(R414&lt;=0,S414,S414*(1-Q415/R414))+MAX(0,-(Q405-C415-D415))</f>
        <v>419398.899052302</v>
      </c>
      <c r="T415" s="10">
        <f>MAX(0,(T405-C415-D415))/(1-'P-Parametri'!$B$31*MAX(0,IF(U414&lt;=0,0,(U414-V414)/U414)))</f>
        <v>38754.193390292727</v>
      </c>
      <c r="U415" s="10">
        <f>((U414-T415+MAX(0,-(T405-C415-D415)))*(1+B415))*(1-'P-Parametri'!$B$32)</f>
        <v>678086.95618761238</v>
      </c>
      <c r="V415" s="10">
        <f>IF(U414&lt;=0,V414,V414*(1-T415/U414))+MAX(0,-(T405-C415-D415))</f>
        <v>419398.89905230212</v>
      </c>
    </row>
    <row r="416" spans="1:22">
      <c r="A416" s="9">
        <f t="shared" si="8"/>
        <v>9</v>
      </c>
      <c r="B416" s="12">
        <f>IF($A416='P-Parametri'!$B$47,'P-Parametri'!$B$34,IF($A416='P-Parametri'!$B$48,'P-Parametri'!$C$34,'P-Parametri'!$B$52))</f>
        <v>0.03</v>
      </c>
      <c r="C416" s="10">
        <f>IF($A416&lt;='1-Input'!$B$26,0,IF($A416='1-Input'!$B$26+1,('1-Input'!$B$23+0)*'1-Input'!$B$27,'1-Input'!$B$23+0))</f>
        <v>0</v>
      </c>
      <c r="D416" s="10">
        <f>IF(AND($A416&gt;=1,$A416&lt;1+'1-Input'!$B$12),'7-Rientro'!$C$10,0)</f>
        <v>0</v>
      </c>
      <c r="E416" s="10">
        <f>MAX(0,(E405-C416-D416))/(1-'P-Parametri'!$B$31*MAX(0,IF(F415&lt;=0,0,(F415-G415)/F415)))</f>
        <v>28973.897364654375</v>
      </c>
      <c r="F416" s="10">
        <f>((F415-E416+MAX(0,-(E405-C416-D416)))*(1+B416))*(1-'P-Parametri'!$B$32)</f>
        <v>758045.45271139231</v>
      </c>
      <c r="G416" s="10">
        <f>IF(F415&lt;=0,G415,G415*(1-E416/F415))+MAX(0,-(E405-C416-D416))</f>
        <v>456109.77172103676</v>
      </c>
      <c r="H416" s="10">
        <f>MAX(0,(H405-C416-D416))/(1-'P-Parametri'!$B$31*MAX(0,IF(I415&lt;=0,0,(I415-J415)/I415)))</f>
        <v>33802.880258763435</v>
      </c>
      <c r="I416" s="10">
        <f>((I415-H416+MAX(0,-(H405-C416-D416)))*(1+B416))*(1-'P-Parametri'!$B$32)</f>
        <v>709120.14488267992</v>
      </c>
      <c r="J416" s="10">
        <f>IF(I415&lt;=0,J415,J415*(1-H416/I415))+MAX(0,-(H405-C416-D416))</f>
        <v>426671.81268399314</v>
      </c>
      <c r="K416" s="10">
        <f>MAX(0,(K405-C416-D416))/(1-'P-Parametri'!$B$31*MAX(0,IF(L415&lt;=0,0,(L415-M415)/L415)))</f>
        <v>38947.491121989355</v>
      </c>
      <c r="L416" s="10">
        <f>((L415-K416+MAX(0,-(K405-C416-D416)))*(1+B416))*(1-'P-Parametri'!$B$32)</f>
        <v>656997.02171955677</v>
      </c>
      <c r="M416" s="10">
        <f>IF(L415&lt;=0,M415,M415*(1-K416/L415))+MAX(0,-(K405-C416-D416))</f>
        <v>395309.75421865302</v>
      </c>
      <c r="N416" s="10">
        <f>MAX(0,(N405-C416-D416))/(1-'P-Parametri'!$B$31*MAX(0,IF(O415&lt;=0,0,(O415-P415)/O415)))</f>
        <v>38947.491121989384</v>
      </c>
      <c r="O416" s="10">
        <f>((O415-N416+MAX(0,-(N405-C416-D416)))*(1+B416))*(1-'P-Parametri'!$B$32)</f>
        <v>656997.02171955642</v>
      </c>
      <c r="P416" s="10">
        <f>IF(O415&lt;=0,P415,P415*(1-N416/O415))+MAX(0,-(N405-C416-D416))</f>
        <v>395309.75421865302</v>
      </c>
      <c r="Q416" s="10">
        <f>MAX(0,(Q405-C416-D416))/(1-'P-Parametri'!$B$31*MAX(0,IF(R415&lt;=0,0,(R415-S415)/R415)))</f>
        <v>38947.491121989398</v>
      </c>
      <c r="R416" s="10">
        <f>((R415-Q416+MAX(0,-(Q405-C416-D416)))*(1+B416))*(1-'P-Parametri'!$B$32)</f>
        <v>656997.0217195563</v>
      </c>
      <c r="S416" s="10">
        <f>IF(R415&lt;=0,S415,S415*(1-Q416/R415))+MAX(0,-(Q405-C416-D416))</f>
        <v>395309.7542186529</v>
      </c>
      <c r="T416" s="10">
        <f>MAX(0,(T405-C416-D416))/(1-'P-Parametri'!$B$31*MAX(0,IF(U415&lt;=0,0,(U415-V415)/U415)))</f>
        <v>38947.491121989384</v>
      </c>
      <c r="U416" s="10">
        <f>((U415-T416+MAX(0,-(T405-C416-D416)))*(1+B416))*(1-'P-Parametri'!$B$32)</f>
        <v>656997.02171955642</v>
      </c>
      <c r="V416" s="10">
        <f>IF(U415&lt;=0,V415,V415*(1-T416/U415))+MAX(0,-(T405-C416-D416))</f>
        <v>395309.75421865302</v>
      </c>
    </row>
    <row r="417" spans="1:22">
      <c r="A417" s="9">
        <f t="shared" si="8"/>
        <v>10</v>
      </c>
      <c r="B417" s="12">
        <f>IF($A417='P-Parametri'!$B$47,'P-Parametri'!$B$34,IF($A417='P-Parametri'!$B$48,'P-Parametri'!$C$34,'P-Parametri'!$B$52))</f>
        <v>0.03</v>
      </c>
      <c r="C417" s="10">
        <f>IF($A417&lt;='1-Input'!$B$26,0,IF($A417='1-Input'!$B$26+1,('1-Input'!$B$23+0)*'1-Input'!$B$27,'1-Input'!$B$23+0))</f>
        <v>0</v>
      </c>
      <c r="D417" s="10">
        <f>IF(AND($A417&gt;=1,$A417&lt;1+'1-Input'!$B$12),'7-Rientro'!$C$10,0)</f>
        <v>0</v>
      </c>
      <c r="E417" s="10">
        <f>MAX(0,(E405-C417-D417))/(1-'P-Parametri'!$B$31*MAX(0,IF(F416&lt;=0,0,(F416-G416)/F416)))</f>
        <v>29115.170514220008</v>
      </c>
      <c r="F417" s="10">
        <f>((F416-E417+MAX(0,-(E405-C417-D417)))*(1+B417))*(1-'P-Parametri'!$B$32)</f>
        <v>749296.59428176132</v>
      </c>
      <c r="G417" s="10">
        <f>IF(F416&lt;=0,G416,G416*(1-E417/F416))+MAX(0,-(E405-C417-D417))</f>
        <v>438591.41087689373</v>
      </c>
      <c r="H417" s="10">
        <f>MAX(0,(H405-C417-D417))/(1-'P-Parametri'!$B$31*MAX(0,IF(I416&lt;=0,0,(I416-J416)/I416)))</f>
        <v>33967.698933256666</v>
      </c>
      <c r="I417" s="10">
        <f>((I416-H417+MAX(0,-(H405-C417-D417)))*(1+B417))*(1-'P-Parametri'!$B$32)</f>
        <v>694016.20528925012</v>
      </c>
      <c r="J417" s="10">
        <f>IF(I416&lt;=0,J416,J416*(1-H417/I416))+MAX(0,-(H405-C417-D417))</f>
        <v>406233.72503249289</v>
      </c>
      <c r="K417" s="10">
        <f>MAX(0,(K405-C417-D417))/(1-'P-Parametri'!$B$31*MAX(0,IF(L416&lt;=0,0,(L416-M416)/L416)))</f>
        <v>39137.394284454313</v>
      </c>
      <c r="L417" s="10">
        <f>((L416-K417+MAX(0,-(K405-C417-D417)))*(1+B417))*(1-'P-Parametri'!$B$32)</f>
        <v>635122.62542563933</v>
      </c>
      <c r="M417" s="10">
        <f>IF(L416&lt;=0,M416,M416*(1-K417/L416))+MAX(0,-(K405-C417-D417))</f>
        <v>371761.10300125036</v>
      </c>
      <c r="N417" s="10">
        <f>MAX(0,(N405-C417-D417))/(1-'P-Parametri'!$B$31*MAX(0,IF(O416&lt;=0,0,(O416-P416)/O416)))</f>
        <v>39137.394284454342</v>
      </c>
      <c r="O417" s="10">
        <f>((O416-N417+MAX(0,-(N405-C417-D417)))*(1+B417))*(1-'P-Parametri'!$B$32)</f>
        <v>635122.62542563898</v>
      </c>
      <c r="P417" s="10">
        <f>IF(O416&lt;=0,P416,P416*(1-N417/O416))+MAX(0,-(N405-C417-D417))</f>
        <v>371761.10300125036</v>
      </c>
      <c r="Q417" s="10">
        <f>MAX(0,(Q405-C417-D417))/(1-'P-Parametri'!$B$31*MAX(0,IF(R416&lt;=0,0,(R416-S416)/R416)))</f>
        <v>39137.394284454349</v>
      </c>
      <c r="R417" s="10">
        <f>((R416-Q417+MAX(0,-(Q405-C417-D417)))*(1+B417))*(1-'P-Parametri'!$B$32)</f>
        <v>635122.62542563875</v>
      </c>
      <c r="S417" s="10">
        <f>IF(R416&lt;=0,S416,S416*(1-Q417/R416))+MAX(0,-(Q405-C417-D417))</f>
        <v>371761.10300125019</v>
      </c>
      <c r="T417" s="10">
        <f>MAX(0,(T405-C417-D417))/(1-'P-Parametri'!$B$31*MAX(0,IF(U416&lt;=0,0,(U416-V416)/U416)))</f>
        <v>39137.394284454342</v>
      </c>
      <c r="U417" s="10">
        <f>((U416-T417+MAX(0,-(T405-C417-D417)))*(1+B417))*(1-'P-Parametri'!$B$32)</f>
        <v>635122.62542563898</v>
      </c>
      <c r="V417" s="10">
        <f>IF(U416&lt;=0,V416,V416*(1-T417/U416))+MAX(0,-(T405-C417-D417))</f>
        <v>371761.10300125036</v>
      </c>
    </row>
    <row r="418" spans="1:22">
      <c r="A418" s="9">
        <f t="shared" si="8"/>
        <v>11</v>
      </c>
      <c r="B418" s="12">
        <f>IF($A418='P-Parametri'!$B$47,'P-Parametri'!$B$34,IF($A418='P-Parametri'!$B$48,'P-Parametri'!$C$34,'P-Parametri'!$B$52))</f>
        <v>0.03</v>
      </c>
      <c r="C418" s="10">
        <f>IF($A418&lt;='1-Input'!$B$26,0,IF($A418='1-Input'!$B$26+1,('1-Input'!$B$23+0)*'1-Input'!$B$27,'1-Input'!$B$23+0))</f>
        <v>0</v>
      </c>
      <c r="D418" s="10">
        <f>IF(AND($A418&gt;=1,$A418&lt;1+'1-Input'!$B$12),'7-Rientro'!$C$10,0)</f>
        <v>0</v>
      </c>
      <c r="E418" s="10">
        <f>MAX(0,(E405-C418-D418))/(1-'P-Parametri'!$B$31*MAX(0,IF(F417&lt;=0,0,(F417-G417)/F417)))</f>
        <v>29253.932080358696</v>
      </c>
      <c r="F418" s="10">
        <f>((F417-E418+MAX(0,-(E405-C418-D418)))*(1+B418))*(1-'P-Parametri'!$B$32)</f>
        <v>740160.65418330976</v>
      </c>
      <c r="G418" s="10">
        <f>IF(F417&lt;=0,G417,G417*(1-E418/F417))+MAX(0,-(E405-C418-D418))</f>
        <v>421467.98679791461</v>
      </c>
      <c r="H418" s="10">
        <f>MAX(0,(H405-C418-D418))/(1-'P-Parametri'!$B$31*MAX(0,IF(I417&lt;=0,0,(I417-J417)/I417)))</f>
        <v>34129.587427085142</v>
      </c>
      <c r="I418" s="10">
        <f>((I417-H418+MAX(0,-(H405-C418-D418)))*(1+B418))*(1-'P-Parametri'!$B$32)</f>
        <v>678323.84996523382</v>
      </c>
      <c r="J418" s="10">
        <f>IF(I417&lt;=0,J417,J417*(1-H418/I417))+MAX(0,-(H405-C418-D418))</f>
        <v>386256.39694035059</v>
      </c>
      <c r="K418" s="10">
        <f>MAX(0,(K405-C418-D418))/(1-'P-Parametri'!$B$31*MAX(0,IF(L417&lt;=0,0,(L417-M417)/L417)))</f>
        <v>39323.92130901169</v>
      </c>
      <c r="L418" s="10">
        <f>((L417-K418+MAX(0,-(K405-C418-D418)))*(1+B418))*(1-'P-Parametri'!$B$32)</f>
        <v>612445.31990964629</v>
      </c>
      <c r="M418" s="10">
        <f>IF(L417&lt;=0,M417,M417*(1-K418/L417))+MAX(0,-(K405-C418-D418))</f>
        <v>348743.33639220335</v>
      </c>
      <c r="N418" s="10">
        <f>MAX(0,(N405-C418-D418))/(1-'P-Parametri'!$B$31*MAX(0,IF(O417&lt;=0,0,(O417-P417)/O417)))</f>
        <v>39323.921309011719</v>
      </c>
      <c r="O418" s="10">
        <f>((O417-N418+MAX(0,-(N405-C418-D418)))*(1+B418))*(1-'P-Parametri'!$B$32)</f>
        <v>612445.31990964583</v>
      </c>
      <c r="P418" s="10">
        <f>IF(O417&lt;=0,P417,P417*(1-N418/O417))+MAX(0,-(N405-C418-D418))</f>
        <v>348743.33639220329</v>
      </c>
      <c r="Q418" s="10">
        <f>MAX(0,(Q405-C418-D418))/(1-'P-Parametri'!$B$31*MAX(0,IF(R417&lt;=0,0,(R417-S417)/R417)))</f>
        <v>39323.921309011726</v>
      </c>
      <c r="R418" s="10">
        <f>((R417-Q418+MAX(0,-(Q405-C418-D418)))*(1+B418))*(1-'P-Parametri'!$B$32)</f>
        <v>612445.31990964559</v>
      </c>
      <c r="S418" s="10">
        <f>IF(R417&lt;=0,S417,S417*(1-Q418/R417))+MAX(0,-(Q405-C418-D418))</f>
        <v>348743.33639220317</v>
      </c>
      <c r="T418" s="10">
        <f>MAX(0,(T405-C418-D418))/(1-'P-Parametri'!$B$31*MAX(0,IF(U417&lt;=0,0,(U417-V417)/U417)))</f>
        <v>39323.921309011719</v>
      </c>
      <c r="U418" s="10">
        <f>((U417-T418+MAX(0,-(T405-C418-D418)))*(1+B418))*(1-'P-Parametri'!$B$32)</f>
        <v>612445.31990964583</v>
      </c>
      <c r="V418" s="10">
        <f>IF(U417&lt;=0,V417,V417*(1-T418/U417))+MAX(0,-(T405-C418-D418))</f>
        <v>348743.33639220329</v>
      </c>
    </row>
    <row r="419" spans="1:22">
      <c r="A419" s="9">
        <f t="shared" si="8"/>
        <v>12</v>
      </c>
      <c r="B419" s="12">
        <f>IF($A419='P-Parametri'!$B$47,'P-Parametri'!$B$34,IF($A419='P-Parametri'!$B$48,'P-Parametri'!$C$34,'P-Parametri'!$B$52))</f>
        <v>0.03</v>
      </c>
      <c r="C419" s="10">
        <f>IF($A419&lt;='1-Input'!$B$26,0,IF($A419='1-Input'!$B$26+1,('1-Input'!$B$23+0)*'1-Input'!$B$27,'1-Input'!$B$23+0))</f>
        <v>0</v>
      </c>
      <c r="D419" s="10">
        <f>IF(AND($A419&gt;=1,$A419&lt;1+'1-Input'!$B$12),'7-Rientro'!$C$10,0)</f>
        <v>0</v>
      </c>
      <c r="E419" s="10">
        <f>MAX(0,(E405-C419-D419))/(1-'P-Parametri'!$B$31*MAX(0,IF(F418&lt;=0,0,(F418-G418)/F418)))</f>
        <v>29390.197164438043</v>
      </c>
      <c r="F419" s="10">
        <f>((F418-E419+MAX(0,-(E405-C419-D419)))*(1+B419))*(1-'P-Parametri'!$B$32)</f>
        <v>730629.38358797901</v>
      </c>
      <c r="G419" s="10">
        <f>IF(F418&lt;=0,G418,G418*(1-E419/F418))+MAX(0,-(E405-C419-D419))</f>
        <v>404732.39411208447</v>
      </c>
      <c r="H419" s="10">
        <f>MAX(0,(H405-C419-D419))/(1-'P-Parametri'!$B$31*MAX(0,IF(I418&lt;=0,0,(I418-J418)/I418)))</f>
        <v>34288.563358511048</v>
      </c>
      <c r="I419" s="10">
        <f>((I418-H419+MAX(0,-(H405-C419-D419)))*(1+B419))*(1-'P-Parametri'!$B$32)</f>
        <v>662029.63251451461</v>
      </c>
      <c r="J419" s="10">
        <f>IF(I418&lt;=0,J418,J418*(1-H419/I418))+MAX(0,-(H405-C419-D419))</f>
        <v>366731.53880688205</v>
      </c>
      <c r="K419" s="10">
        <f>MAX(0,(K405-C419-D419))/(1-'P-Parametri'!$B$31*MAX(0,IF(L418&lt;=0,0,(L418-M418)/L418)))</f>
        <v>39507.09249532548</v>
      </c>
      <c r="L419" s="10">
        <f>((L418-K419+MAX(0,-(K405-C419-D419)))*(1+B419))*(1-'P-Parametri'!$B$32)</f>
        <v>588946.12148827687</v>
      </c>
      <c r="M419" s="10">
        <f>IF(L418&lt;=0,M418,M418*(1-K419/L418))+MAX(0,-(K405-C419-D419))</f>
        <v>326246.90315958788</v>
      </c>
      <c r="N419" s="10">
        <f>MAX(0,(N405-C419-D419))/(1-'P-Parametri'!$B$31*MAX(0,IF(O418&lt;=0,0,(O418-P418)/O418)))</f>
        <v>39507.092495325509</v>
      </c>
      <c r="O419" s="10">
        <f>((O418-N419+MAX(0,-(N405-C419-D419)))*(1+B419))*(1-'P-Parametri'!$B$32)</f>
        <v>588946.1214882764</v>
      </c>
      <c r="P419" s="10">
        <f>IF(O418&lt;=0,P418,P418*(1-N419/O418))+MAX(0,-(N405-C419-D419))</f>
        <v>326246.90315958776</v>
      </c>
      <c r="Q419" s="10">
        <f>MAX(0,(Q405-C419-D419))/(1-'P-Parametri'!$B$31*MAX(0,IF(R418&lt;=0,0,(R418-S418)/R418)))</f>
        <v>39507.092495325516</v>
      </c>
      <c r="R419" s="10">
        <f>((R418-Q419+MAX(0,-(Q405-C419-D419)))*(1+B419))*(1-'P-Parametri'!$B$32)</f>
        <v>588946.12148827617</v>
      </c>
      <c r="S419" s="10">
        <f>IF(R418&lt;=0,S418,S418*(1-Q419/R418))+MAX(0,-(Q405-C419-D419))</f>
        <v>326246.90315958764</v>
      </c>
      <c r="T419" s="10">
        <f>MAX(0,(T405-C419-D419))/(1-'P-Parametri'!$B$31*MAX(0,IF(U418&lt;=0,0,(U418-V418)/U418)))</f>
        <v>39507.092495325509</v>
      </c>
      <c r="U419" s="10">
        <f>((U418-T419+MAX(0,-(T405-C419-D419)))*(1+B419))*(1-'P-Parametri'!$B$32)</f>
        <v>588946.1214882764</v>
      </c>
      <c r="V419" s="10">
        <f>IF(U418&lt;=0,V418,V418*(1-T419/U418))+MAX(0,-(T405-C419-D419))</f>
        <v>326246.90315958776</v>
      </c>
    </row>
    <row r="420" spans="1:22">
      <c r="A420" s="9">
        <f t="shared" si="8"/>
        <v>13</v>
      </c>
      <c r="B420" s="12">
        <f>IF($A420='P-Parametri'!$B$47,'P-Parametri'!$B$34,IF($A420='P-Parametri'!$B$48,'P-Parametri'!$C$34,'P-Parametri'!$B$52))</f>
        <v>0.03</v>
      </c>
      <c r="C420" s="10">
        <f>IF($A420&lt;='1-Input'!$B$26,0,IF($A420='1-Input'!$B$26+1,('1-Input'!$B$23+0)*'1-Input'!$B$27,'1-Input'!$B$23+0))</f>
        <v>0</v>
      </c>
      <c r="D420" s="10">
        <f>IF(AND($A420&gt;=1,$A420&lt;1+'1-Input'!$B$12),'7-Rientro'!$C$10,0)</f>
        <v>0</v>
      </c>
      <c r="E420" s="10">
        <f>MAX(0,(E405-C420-D420))/(1-'P-Parametri'!$B$31*MAX(0,IF(F419&lt;=0,0,(F419-G419)/F419)))</f>
        <v>29523.982190774001</v>
      </c>
      <c r="F420" s="10">
        <f>((F419-E420+MAX(0,-(E405-C420-D420)))*(1+B420))*(1-'P-Parametri'!$B$32)</f>
        <v>720694.28631224285</v>
      </c>
      <c r="G420" s="10">
        <f>IF(F419&lt;=0,G419,G419*(1-E420/F419))+MAX(0,-(E405-C420-D420))</f>
        <v>388377.57419351814</v>
      </c>
      <c r="H420" s="10">
        <f>MAX(0,(H405-C420-D420))/(1-'P-Parametri'!$B$31*MAX(0,IF(I419&lt;=0,0,(I419-J419)/I419)))</f>
        <v>34444.64588923633</v>
      </c>
      <c r="I420" s="10">
        <f>((I419-H420+MAX(0,-(H405-C420-D420)))*(1+B420))*(1-'P-Parametri'!$B$32)</f>
        <v>645119.71115158848</v>
      </c>
      <c r="J420" s="10">
        <f>IF(I419&lt;=0,J419,J419*(1-H420/I419))+MAX(0,-(H405-C420-D420))</f>
        <v>347650.91556855466</v>
      </c>
      <c r="K420" s="10">
        <f>MAX(0,(K405-C420-D420))/(1-'P-Parametri'!$B$31*MAX(0,IF(L419&lt;=0,0,(L419-M419)/L419)))</f>
        <v>39686.929921402341</v>
      </c>
      <c r="L420" s="10">
        <f>((L419-K420+MAX(0,-(K405-C420-D420)))*(1+B420))*(1-'P-Parametri'!$B$32)</f>
        <v>564605.49337925308</v>
      </c>
      <c r="M420" s="10">
        <f>IF(L419&lt;=0,M419,M419*(1-K420/L419))+MAX(0,-(K405-C420-D420))</f>
        <v>304262.31490888348</v>
      </c>
      <c r="N420" s="10">
        <f>MAX(0,(N405-C420-D420))/(1-'P-Parametri'!$B$31*MAX(0,IF(O419&lt;=0,0,(O419-P419)/O419)))</f>
        <v>39686.92992140237</v>
      </c>
      <c r="O420" s="10">
        <f>((O419-N420+MAX(0,-(N405-C420-D420)))*(1+B420))*(1-'P-Parametri'!$B$32)</f>
        <v>564605.49337925261</v>
      </c>
      <c r="P420" s="10">
        <f>IF(O419&lt;=0,P419,P419*(1-N420/O419))+MAX(0,-(N405-C420-D420))</f>
        <v>304262.31490888336</v>
      </c>
      <c r="Q420" s="10">
        <f>MAX(0,(Q405-C420-D420))/(1-'P-Parametri'!$B$31*MAX(0,IF(R419&lt;=0,0,(R419-S419)/R419)))</f>
        <v>39686.929921402385</v>
      </c>
      <c r="R420" s="10">
        <f>((R419-Q420+MAX(0,-(Q405-C420-D420)))*(1+B420))*(1-'P-Parametri'!$B$32)</f>
        <v>564605.49337925226</v>
      </c>
      <c r="S420" s="10">
        <f>IF(R419&lt;=0,S419,S419*(1-Q420/R419))+MAX(0,-(Q405-C420-D420))</f>
        <v>304262.31490888319</v>
      </c>
      <c r="T420" s="10">
        <f>MAX(0,(T405-C420-D420))/(1-'P-Parametri'!$B$31*MAX(0,IF(U419&lt;=0,0,(U419-V419)/U419)))</f>
        <v>39686.92992140237</v>
      </c>
      <c r="U420" s="10">
        <f>((U419-T420+MAX(0,-(T405-C420-D420)))*(1+B420))*(1-'P-Parametri'!$B$32)</f>
        <v>564605.49337925261</v>
      </c>
      <c r="V420" s="10">
        <f>IF(U419&lt;=0,V419,V419*(1-T420/U419))+MAX(0,-(T405-C420-D420))</f>
        <v>304262.31490888336</v>
      </c>
    </row>
    <row r="421" spans="1:22">
      <c r="A421" s="9">
        <f t="shared" si="8"/>
        <v>14</v>
      </c>
      <c r="B421" s="12">
        <f>IF($A421='P-Parametri'!$B$47,'P-Parametri'!$B$34,IF($A421='P-Parametri'!$B$48,'P-Parametri'!$C$34,'P-Parametri'!$B$52))</f>
        <v>0.03</v>
      </c>
      <c r="C421" s="10">
        <f>IF($A421&lt;='1-Input'!$B$26,0,IF($A421='1-Input'!$B$26+1,('1-Input'!$B$23+0)*'1-Input'!$B$27,'1-Input'!$B$23+0))</f>
        <v>0</v>
      </c>
      <c r="D421" s="10">
        <f>IF(AND($A421&gt;=1,$A421&lt;1+'1-Input'!$B$12),'7-Rientro'!$C$10,0)</f>
        <v>0</v>
      </c>
      <c r="E421" s="10">
        <f>MAX(0,(E405-C421-D421))/(1-'P-Parametri'!$B$31*MAX(0,IF(F420&lt;=0,0,(F420-G420)/F420)))</f>
        <v>29655.304840084562</v>
      </c>
      <c r="F421" s="10">
        <f>((F420-E421+MAX(0,-(E405-C421-D421)))*(1+B421))*(1-'P-Parametri'!$B$32)</f>
        <v>710346.61061449046</v>
      </c>
      <c r="G421" s="10">
        <f>IF(F420&lt;=0,G420,G420*(1-E421/F420))+MAX(0,-(E405-C421-D421))</f>
        <v>372396.51873837417</v>
      </c>
      <c r="H421" s="10">
        <f>MAX(0,(H405-C421-D421))/(1-'P-Parametri'!$B$31*MAX(0,IF(I420&lt;=0,0,(I420-J420)/I420)))</f>
        <v>34597.855646765318</v>
      </c>
      <c r="I421" s="10">
        <f>((I420-H421+MAX(0,-(H405-C421-D421)))*(1+B421))*(1-'P-Parametri'!$B$32)</f>
        <v>627579.83614762791</v>
      </c>
      <c r="J421" s="10">
        <f>IF(I420&lt;=0,J420,J420*(1-H421/I420))+MAX(0,-(H405-C421-D421))</f>
        <v>329006.3508708867</v>
      </c>
      <c r="K421" s="10">
        <f>MAX(0,(K405-C421-D421))/(1-'P-Parametri'!$B$31*MAX(0,IF(L420&lt;=0,0,(L420-M420)/L420)))</f>
        <v>39863.457354138358</v>
      </c>
      <c r="L421" s="10">
        <f>((L420-K421+MAX(0,-(K405-C421-D421)))*(1+B421))*(1-'P-Parametri'!$B$32)</f>
        <v>539403.32851165638</v>
      </c>
      <c r="M421" s="10">
        <f>IF(L420&lt;=0,M420,M420*(1-K421/L420))+MAX(0,-(K405-C421-D421))</f>
        <v>282780.15088981239</v>
      </c>
      <c r="N421" s="10">
        <f>MAX(0,(N405-C421-D421))/(1-'P-Parametri'!$B$31*MAX(0,IF(O420&lt;=0,0,(O420-P420)/O420)))</f>
        <v>39863.457354138387</v>
      </c>
      <c r="O421" s="10">
        <f>((O420-N421+MAX(0,-(N405-C421-D421)))*(1+B421))*(1-'P-Parametri'!$B$32)</f>
        <v>539403.32851165591</v>
      </c>
      <c r="P421" s="10">
        <f>IF(O420&lt;=0,P420,P420*(1-N421/O420))+MAX(0,-(N405-C421-D421))</f>
        <v>282780.15088981221</v>
      </c>
      <c r="Q421" s="10">
        <f>MAX(0,(Q405-C421-D421))/(1-'P-Parametri'!$B$31*MAX(0,IF(R420&lt;=0,0,(R420-S420)/R420)))</f>
        <v>39863.457354138394</v>
      </c>
      <c r="R421" s="10">
        <f>((R420-Q421+MAX(0,-(Q405-C421-D421)))*(1+B421))*(1-'P-Parametri'!$B$32)</f>
        <v>539403.32851165556</v>
      </c>
      <c r="S421" s="10">
        <f>IF(R420&lt;=0,S420,S420*(1-Q421/R420))+MAX(0,-(Q405-C421-D421))</f>
        <v>282780.15088981204</v>
      </c>
      <c r="T421" s="10">
        <f>MAX(0,(T405-C421-D421))/(1-'P-Parametri'!$B$31*MAX(0,IF(U420&lt;=0,0,(U420-V420)/U420)))</f>
        <v>39863.457354138387</v>
      </c>
      <c r="U421" s="10">
        <f>((U420-T421+MAX(0,-(T405-C421-D421)))*(1+B421))*(1-'P-Parametri'!$B$32)</f>
        <v>539403.32851165591</v>
      </c>
      <c r="V421" s="10">
        <f>IF(U420&lt;=0,V420,V420*(1-T421/U420))+MAX(0,-(T405-C421-D421))</f>
        <v>282780.15088981221</v>
      </c>
    </row>
    <row r="422" spans="1:22">
      <c r="A422" s="9">
        <f t="shared" si="8"/>
        <v>15</v>
      </c>
      <c r="B422" s="12">
        <f>IF($A422='P-Parametri'!$B$47,'P-Parametri'!$B$34,IF($A422='P-Parametri'!$B$48,'P-Parametri'!$C$34,'P-Parametri'!$B$52))</f>
        <v>0.03</v>
      </c>
      <c r="C422" s="10">
        <f>IF($A422&lt;='1-Input'!$B$26,0,IF($A422='1-Input'!$B$26+1,('1-Input'!$B$23+0)*'1-Input'!$B$27,'1-Input'!$B$23+0))</f>
        <v>0</v>
      </c>
      <c r="D422" s="10">
        <f>IF(AND($A422&gt;=1,$A422&lt;1+'1-Input'!$B$12),'7-Rientro'!$C$10,0)</f>
        <v>0</v>
      </c>
      <c r="E422" s="10">
        <f>MAX(0,(E405-C422-D422))/(1-'P-Parametri'!$B$31*MAX(0,IF(F421&lt;=0,0,(F421-G421)/F421)))</f>
        <v>29784.183983495368</v>
      </c>
      <c r="F422" s="10">
        <f>((F421-E422+MAX(0,-(E405-C422-D422)))*(1+B422))*(1-'P-Parametri'!$B$32)</f>
        <v>699577.3408310652</v>
      </c>
      <c r="G422" s="10">
        <f>IF(F421&lt;=0,G421,G421*(1-E422/F421))+MAX(0,-(E405-C422-D422))</f>
        <v>356782.27315293794</v>
      </c>
      <c r="H422" s="10">
        <f>MAX(0,(H405-C422-D422))/(1-'P-Parametri'!$B$31*MAX(0,IF(I421&lt;=0,0,(I421-J421)/I421)))</f>
        <v>34748.214647411252</v>
      </c>
      <c r="I422" s="10">
        <f>((I421-H422+MAX(0,-(H405-C422-D422)))*(1+B422))*(1-'P-Parametri'!$B$32)</f>
        <v>609395.33700493269</v>
      </c>
      <c r="J422" s="10">
        <f>IF(I421&lt;=0,J421,J421*(1-H422/I421))+MAX(0,-(H405-C422-D422))</f>
        <v>310789.73102121108</v>
      </c>
      <c r="K422" s="10">
        <f>MAX(0,(K405-C422-D422))/(1-'P-Parametri'!$B$31*MAX(0,IF(L421&lt;=0,0,(L421-M421)/L421)))</f>
        <v>40036.700160607514</v>
      </c>
      <c r="L422" s="10">
        <f>((L421-K422+MAX(0,-(K405-C422-D422)))*(1+B422))*(1-'P-Parametri'!$B$32)</f>
        <v>513318.93194717716</v>
      </c>
      <c r="M422" s="10">
        <f>IF(L421&lt;=0,M421,M421*(1-K422/L421))+MAX(0,-(K405-C422-D422))</f>
        <v>261791.06255069192</v>
      </c>
      <c r="N422" s="10">
        <f>MAX(0,(N405-C422-D422))/(1-'P-Parametri'!$B$31*MAX(0,IF(O421&lt;=0,0,(O421-P421)/O421)))</f>
        <v>40036.700160607543</v>
      </c>
      <c r="O422" s="10">
        <f>((O421-N422+MAX(0,-(N405-C422-D422)))*(1+B422))*(1-'P-Parametri'!$B$32)</f>
        <v>513318.93194717669</v>
      </c>
      <c r="P422" s="10">
        <f>IF(O421&lt;=0,P421,P421*(1-N422/O421))+MAX(0,-(N405-C422-D422))</f>
        <v>261791.06255069174</v>
      </c>
      <c r="Q422" s="10">
        <f>MAX(0,(Q405-C422-D422))/(1-'P-Parametri'!$B$31*MAX(0,IF(R421&lt;=0,0,(R421-S421)/R421)))</f>
        <v>40036.700160607557</v>
      </c>
      <c r="R422" s="10">
        <f>((R421-Q422+MAX(0,-(Q405-C422-D422)))*(1+B422))*(1-'P-Parametri'!$B$32)</f>
        <v>513318.93194717629</v>
      </c>
      <c r="S422" s="10">
        <f>IF(R421&lt;=0,S421,S421*(1-Q422/R421))+MAX(0,-(Q405-C422-D422))</f>
        <v>261791.06255069157</v>
      </c>
      <c r="T422" s="10">
        <f>MAX(0,(T405-C422-D422))/(1-'P-Parametri'!$B$31*MAX(0,IF(U421&lt;=0,0,(U421-V421)/U421)))</f>
        <v>40036.700160607543</v>
      </c>
      <c r="U422" s="10">
        <f>((U421-T422+MAX(0,-(T405-C422-D422)))*(1+B422))*(1-'P-Parametri'!$B$32)</f>
        <v>513318.93194717669</v>
      </c>
      <c r="V422" s="10">
        <f>IF(U421&lt;=0,V421,V421*(1-T422/U421))+MAX(0,-(T405-C422-D422))</f>
        <v>261791.06255069174</v>
      </c>
    </row>
    <row r="423" spans="1:22">
      <c r="A423" s="9">
        <f t="shared" si="8"/>
        <v>16</v>
      </c>
      <c r="B423" s="12">
        <f>IF($A423='P-Parametri'!$B$47,'P-Parametri'!$B$34,IF($A423='P-Parametri'!$B$48,'P-Parametri'!$C$34,'P-Parametri'!$B$52))</f>
        <v>0.03</v>
      </c>
      <c r="C423" s="10">
        <f>IF($A423&lt;='1-Input'!$B$26,0,IF($A423='1-Input'!$B$26+1,('1-Input'!$B$23+0)*'1-Input'!$B$27,'1-Input'!$B$23+0))</f>
        <v>0</v>
      </c>
      <c r="D423" s="10">
        <f>IF(AND($A423&gt;=1,$A423&lt;1+'1-Input'!$B$12),'7-Rientro'!$C$10,0)</f>
        <v>0</v>
      </c>
      <c r="E423" s="10">
        <f>MAX(0,(E405-C423-D423))/(1-'P-Parametri'!$B$31*MAX(0,IF(F422&lt;=0,0,(F422-G422)/F422)))</f>
        <v>29910.639617234392</v>
      </c>
      <c r="F423" s="10">
        <f>((F422-E423+MAX(0,-(E405-C423-D423)))*(1+B423))*(1-'P-Parametri'!$B$32)</f>
        <v>688377.1888457454</v>
      </c>
      <c r="G423" s="10">
        <f>IF(F422&lt;=0,G422,G422*(1-E423/F422))+MAX(0,-(E405-C423-D423))</f>
        <v>341527.9397558358</v>
      </c>
      <c r="H423" s="10">
        <f>MAX(0,(H405-C423-D423))/(1-'P-Parametri'!$B$31*MAX(0,IF(I422&lt;=0,0,(I422-J422)/I422)))</f>
        <v>34895.746220106783</v>
      </c>
      <c r="I423" s="10">
        <f>((I422-H423+MAX(0,-(H405-C423-D423)))*(1+B423))*(1-'P-Parametri'!$B$32)</f>
        <v>590551.10935135395</v>
      </c>
      <c r="J423" s="10">
        <f>IF(I422&lt;=0,J422,J422*(1-H423/I422))+MAX(0,-(H405-C423-D423))</f>
        <v>292993.00872459193</v>
      </c>
      <c r="K423" s="10">
        <f>MAX(0,(K405-C423-D423))/(1-'P-Parametri'!$B$31*MAX(0,IF(L422&lt;=0,0,(L422-M422)/L422)))</f>
        <v>40206.68522027658</v>
      </c>
      <c r="L423" s="10">
        <f>((L422-K423+MAX(0,-(K405-C423-D423)))*(1+B423))*(1-'P-Parametri'!$B$32)</f>
        <v>486331.0029004502</v>
      </c>
      <c r="M423" s="10">
        <f>IF(L422&lt;=0,M422,M422*(1-K423/L422))+MAX(0,-(K405-C423-D423))</f>
        <v>241285.77784293724</v>
      </c>
      <c r="N423" s="10">
        <f>MAX(0,(N405-C423-D423))/(1-'P-Parametri'!$B$31*MAX(0,IF(O422&lt;=0,0,(O422-P422)/O422)))</f>
        <v>40206.685220276609</v>
      </c>
      <c r="O423" s="10">
        <f>((O422-N423+MAX(0,-(N405-C423-D423)))*(1+B423))*(1-'P-Parametri'!$B$32)</f>
        <v>486331.00290044968</v>
      </c>
      <c r="P423" s="10">
        <f>IF(O422&lt;=0,P422,P422*(1-N423/O422))+MAX(0,-(N405-C423-D423))</f>
        <v>241285.77784293707</v>
      </c>
      <c r="Q423" s="10">
        <f>MAX(0,(Q405-C423-D423))/(1-'P-Parametri'!$B$31*MAX(0,IF(R422&lt;=0,0,(R422-S422)/R422)))</f>
        <v>40206.685220276617</v>
      </c>
      <c r="R423" s="10">
        <f>((R422-Q423+MAX(0,-(Q405-C423-D423)))*(1+B423))*(1-'P-Parametri'!$B$32)</f>
        <v>486331.00290044921</v>
      </c>
      <c r="S423" s="10">
        <f>IF(R422&lt;=0,S422,S422*(1-Q423/R422))+MAX(0,-(Q405-C423-D423))</f>
        <v>241285.77784293686</v>
      </c>
      <c r="T423" s="10">
        <f>MAX(0,(T405-C423-D423))/(1-'P-Parametri'!$B$31*MAX(0,IF(U422&lt;=0,0,(U422-V422)/U422)))</f>
        <v>40206.685220276609</v>
      </c>
      <c r="U423" s="10">
        <f>((U422-T423+MAX(0,-(T405-C423-D423)))*(1+B423))*(1-'P-Parametri'!$B$32)</f>
        <v>486331.00290044968</v>
      </c>
      <c r="V423" s="10">
        <f>IF(U422&lt;=0,V422,V422*(1-T423/U422))+MAX(0,-(T405-C423-D423))</f>
        <v>241285.77784293707</v>
      </c>
    </row>
    <row r="424" spans="1:22">
      <c r="A424" s="9">
        <f t="shared" si="8"/>
        <v>17</v>
      </c>
      <c r="B424" s="12">
        <f>IF($A424='P-Parametri'!$B$47,'P-Parametri'!$B$34,IF($A424='P-Parametri'!$B$48,'P-Parametri'!$C$34,'P-Parametri'!$B$52))</f>
        <v>0.03</v>
      </c>
      <c r="C424" s="10">
        <f>IF($A424&lt;='1-Input'!$B$26,0,IF($A424='1-Input'!$B$26+1,('1-Input'!$B$23+0)*'1-Input'!$B$27,'1-Input'!$B$23+0))</f>
        <v>0</v>
      </c>
      <c r="D424" s="10">
        <f>IF(AND($A424&gt;=1,$A424&lt;1+'1-Input'!$B$12),'7-Rientro'!$C$10,0)</f>
        <v>0</v>
      </c>
      <c r="E424" s="10">
        <f>MAX(0,(E405-C424-D424))/(1-'P-Parametri'!$B$31*MAX(0,IF(F423&lt;=0,0,(F423-G423)/F423)))</f>
        <v>30034.692798143078</v>
      </c>
      <c r="F424" s="10">
        <f>((F423-E424+MAX(0,-(E405-C424-D424)))*(1+B424))*(1-'P-Parametri'!$B$32)</f>
        <v>676736.58538717229</v>
      </c>
      <c r="G424" s="10">
        <f>IF(F423&lt;=0,G423,G423*(1-E424/F423))+MAX(0,-(E405-C424-D424))</f>
        <v>326626.68079670455</v>
      </c>
      <c r="H424" s="10">
        <f>MAX(0,(H405-C424-D424))/(1-'P-Parametri'!$B$31*MAX(0,IF(I423&lt;=0,0,(I423-J423)/I423)))</f>
        <v>35040.474931166915</v>
      </c>
      <c r="I424" s="10">
        <f>((I423-H424+MAX(0,-(H405-C424-D424)))*(1+B424))*(1-'P-Parametri'!$B$32)</f>
        <v>571031.60154588707</v>
      </c>
      <c r="J424" s="10">
        <f>IF(I423&lt;=0,J423,J423*(1-H424/I423))+MAX(0,-(H405-C424-D424))</f>
        <v>275608.20660560543</v>
      </c>
      <c r="K424" s="10">
        <f>MAX(0,(K405-C424-D424))/(1-'P-Parametri'!$B$31*MAX(0,IF(L423&lt;=0,0,(L423-M423)/L423)))</f>
        <v>40373.440838317445</v>
      </c>
      <c r="L424" s="10">
        <f>((L423-K424+MAX(0,-(K405-C424-D424)))*(1+B424))*(1-'P-Parametri'!$B$32)</f>
        <v>458417.61634614872</v>
      </c>
      <c r="M424" s="10">
        <f>IF(L423&lt;=0,M423,M423*(1-K424/L423))+MAX(0,-(K405-C424-D424))</f>
        <v>221255.10527883735</v>
      </c>
      <c r="N424" s="10">
        <f>MAX(0,(N405-C424-D424))/(1-'P-Parametri'!$B$31*MAX(0,IF(O423&lt;=0,0,(O423-P423)/O423)))</f>
        <v>40373.440838317474</v>
      </c>
      <c r="O424" s="10">
        <f>((O423-N424+MAX(0,-(N405-C424-D424)))*(1+B424))*(1-'P-Parametri'!$B$32)</f>
        <v>458417.61634614813</v>
      </c>
      <c r="P424" s="10">
        <f>IF(O423&lt;=0,P423,P423*(1-N424/O423))+MAX(0,-(N405-C424-D424))</f>
        <v>221255.10527883715</v>
      </c>
      <c r="Q424" s="10">
        <f>MAX(0,(Q405-C424-D424))/(1-'P-Parametri'!$B$31*MAX(0,IF(R423&lt;=0,0,(R423-S423)/R423)))</f>
        <v>40373.440838317481</v>
      </c>
      <c r="R424" s="10">
        <f>((R423-Q424+MAX(0,-(Q405-C424-D424)))*(1+B424))*(1-'P-Parametri'!$B$32)</f>
        <v>458417.61634614767</v>
      </c>
      <c r="S424" s="10">
        <f>IF(R423&lt;=0,S423,S423*(1-Q424/R423))+MAX(0,-(Q405-C424-D424))</f>
        <v>221255.10527883694</v>
      </c>
      <c r="T424" s="10">
        <f>MAX(0,(T405-C424-D424))/(1-'P-Parametri'!$B$31*MAX(0,IF(U423&lt;=0,0,(U423-V423)/U423)))</f>
        <v>40373.440838317474</v>
      </c>
      <c r="U424" s="10">
        <f>((U423-T424+MAX(0,-(T405-C424-D424)))*(1+B424))*(1-'P-Parametri'!$B$32)</f>
        <v>458417.61634614813</v>
      </c>
      <c r="V424" s="10">
        <f>IF(U423&lt;=0,V423,V423*(1-T424/U423))+MAX(0,-(T405-C424-D424))</f>
        <v>221255.10527883715</v>
      </c>
    </row>
    <row r="425" spans="1:22">
      <c r="A425" s="9">
        <f t="shared" si="8"/>
        <v>18</v>
      </c>
      <c r="B425" s="12">
        <f>IF($A425='P-Parametri'!$B$47,'P-Parametri'!$B$34,IF($A425='P-Parametri'!$B$48,'P-Parametri'!$C$34,'P-Parametri'!$B$52))</f>
        <v>0.03</v>
      </c>
      <c r="C425" s="10">
        <f>IF($A425&lt;='1-Input'!$B$26,0,IF($A425='1-Input'!$B$26+1,('1-Input'!$B$23+0)*'1-Input'!$B$27,'1-Input'!$B$23+0))</f>
        <v>0</v>
      </c>
      <c r="D425" s="10">
        <f>IF(AND($A425&gt;=1,$A425&lt;1+'1-Input'!$B$12),'7-Rientro'!$C$10,0)</f>
        <v>0</v>
      </c>
      <c r="E425" s="10">
        <f>MAX(0,(E405-C425-D425))/(1-'P-Parametri'!$B$31*MAX(0,IF(F424&lt;=0,0,(F424-G424)/F424)))</f>
        <v>30156.365580121394</v>
      </c>
      <c r="F425" s="10">
        <f>((F424-E425+MAX(0,-(E405-C425-D425)))*(1+B425))*(1-'P-Parametri'!$B$32)</f>
        <v>664645.67114845989</v>
      </c>
      <c r="G425" s="10">
        <f>IF(F424&lt;=0,G424,G424*(1-E425/F424))+MAX(0,-(E405-C425-D425))</f>
        <v>312071.7212939731</v>
      </c>
      <c r="H425" s="10">
        <f>MAX(0,(H405-C425-D425))/(1-'P-Parametri'!$B$31*MAX(0,IF(I424&lt;=0,0,(I424-J424)/I424)))</f>
        <v>35182.426510141617</v>
      </c>
      <c r="I425" s="10">
        <f>((I424-H425+MAX(0,-(H405-C425-D425)))*(1+B425))*(1-'P-Parametri'!$B$32)</f>
        <v>550820.80098624434</v>
      </c>
      <c r="J425" s="10">
        <f>IF(I424&lt;=0,J424,J424*(1-H425/I424))+MAX(0,-(H405-C425-D425))</f>
        <v>258627.42051908543</v>
      </c>
      <c r="K425" s="10">
        <f>MAX(0,(K405-C425-D425))/(1-'P-Parametri'!$B$31*MAX(0,IF(L424&lt;=0,0,(L424-M424)/L424)))</f>
        <v>40536.996660174853</v>
      </c>
      <c r="L425" s="10">
        <f>((L424-K425+MAX(0,-(K405-C425-D425)))*(1+B425))*(1-'P-Parametri'!$B$32)</f>
        <v>429556.20419999998</v>
      </c>
      <c r="M425" s="10">
        <f>IF(L424&lt;=0,M424,M424*(1-K425/L424))+MAX(0,-(K405-C425-D425))</f>
        <v>201689.93774617775</v>
      </c>
      <c r="N425" s="10">
        <f>MAX(0,(N405-C425-D425))/(1-'P-Parametri'!$B$31*MAX(0,IF(O424&lt;=0,0,(O424-P424)/O424)))</f>
        <v>40536.996660174882</v>
      </c>
      <c r="O425" s="10">
        <f>((O424-N425+MAX(0,-(N405-C425-D425)))*(1+B425))*(1-'P-Parametri'!$B$32)</f>
        <v>429556.20419999934</v>
      </c>
      <c r="P425" s="10">
        <f>IF(O424&lt;=0,P424,P424*(1-N425/O424))+MAX(0,-(N405-C425-D425))</f>
        <v>201689.93774617754</v>
      </c>
      <c r="Q425" s="10">
        <f>MAX(0,(Q405-C425-D425))/(1-'P-Parametri'!$B$31*MAX(0,IF(R424&lt;=0,0,(R424-S424)/R424)))</f>
        <v>40536.996660174889</v>
      </c>
      <c r="R425" s="10">
        <f>((R424-Q425+MAX(0,-(Q405-C425-D425)))*(1+B425))*(1-'P-Parametri'!$B$32)</f>
        <v>429556.20419999887</v>
      </c>
      <c r="S425" s="10">
        <f>IF(R424&lt;=0,S424,S424*(1-Q425/R424))+MAX(0,-(Q405-C425-D425))</f>
        <v>201689.93774617734</v>
      </c>
      <c r="T425" s="10">
        <f>MAX(0,(T405-C425-D425))/(1-'P-Parametri'!$B$31*MAX(0,IF(U424&lt;=0,0,(U424-V424)/U424)))</f>
        <v>40536.996660174882</v>
      </c>
      <c r="U425" s="10">
        <f>((U424-T425+MAX(0,-(T405-C425-D425)))*(1+B425))*(1-'P-Parametri'!$B$32)</f>
        <v>429556.20419999934</v>
      </c>
      <c r="V425" s="10">
        <f>IF(U424&lt;=0,V424,V424*(1-T425/U424))+MAX(0,-(T405-C425-D425))</f>
        <v>201689.93774617754</v>
      </c>
    </row>
    <row r="426" spans="1:22">
      <c r="A426" s="9">
        <f t="shared" si="8"/>
        <v>19</v>
      </c>
      <c r="B426" s="12">
        <f>IF($A426='P-Parametri'!$B$47,'P-Parametri'!$B$34,IF($A426='P-Parametri'!$B$48,'P-Parametri'!$C$34,'P-Parametri'!$B$52))</f>
        <v>0.03</v>
      </c>
      <c r="C426" s="10">
        <f>IF($A426&lt;='1-Input'!$B$26,0,IF($A426='1-Input'!$B$26+1,('1-Input'!$B$23+0)*'1-Input'!$B$27,'1-Input'!$B$23+0))</f>
        <v>5178.3333333332594</v>
      </c>
      <c r="D426" s="10">
        <f>IF(AND($A426&gt;=1,$A426&lt;1+'1-Input'!$B$12),'7-Rientro'!$C$10,0)</f>
        <v>0</v>
      </c>
      <c r="E426" s="10">
        <f>MAX(0,(E405-C426-D426))/(1-'P-Parametri'!$B$31*MAX(0,IF(F425&lt;=0,0,(F425-G425)/F425)))</f>
        <v>24268.877585288563</v>
      </c>
      <c r="F426" s="10">
        <f>((F425-E426+MAX(0,-(E405-C426-D426)))*(1+B426))*(1-'P-Parametri'!$B$32)</f>
        <v>658268.92117532634</v>
      </c>
      <c r="G426" s="10">
        <f>IF(F425&lt;=0,G425,G425*(1-E426/F425))+MAX(0,-(E405-C426-D426))</f>
        <v>300676.73185723001</v>
      </c>
      <c r="H426" s="10">
        <f>MAX(0,(H405-C426-D426))/(1-'P-Parametri'!$B$31*MAX(0,IF(I425&lt;=0,0,(I425-J425)/I425)))</f>
        <v>29314.824410557652</v>
      </c>
      <c r="I426" s="10">
        <f>((I425-H426+MAX(0,-(H405-C426-D426)))*(1+B426))*(1-'P-Parametri'!$B$32)</f>
        <v>536076.85356121138</v>
      </c>
      <c r="J426" s="10">
        <f>IF(I425&lt;=0,J425,J425*(1-H426/I425))+MAX(0,-(H405-C426-D426))</f>
        <v>244863.2028158005</v>
      </c>
      <c r="K426" s="10">
        <f>MAX(0,(K405-C426-D426))/(1-'P-Parametri'!$B$31*MAX(0,IF(L425&lt;=0,0,(L425-M425)/L425)))</f>
        <v>34690.580221208373</v>
      </c>
      <c r="L426" s="10">
        <f>((L425-K426+MAX(0,-(K405-C426-D426)))*(1+B426))*(1-'P-Parametri'!$B$32)</f>
        <v>405898.16951275902</v>
      </c>
      <c r="M426" s="10">
        <f>IF(L425&lt;=0,M425,M425*(1-K426/L425))+MAX(0,-(K405-C426-D426))</f>
        <v>185401.63624620304</v>
      </c>
      <c r="N426" s="10">
        <f>MAX(0,(N405-C426-D426))/(1-'P-Parametri'!$B$31*MAX(0,IF(O425&lt;=0,0,(O425-P425)/O425)))</f>
        <v>34690.580221208409</v>
      </c>
      <c r="O426" s="10">
        <f>((O425-N426+MAX(0,-(N405-C426-D426)))*(1+B426))*(1-'P-Parametri'!$B$32)</f>
        <v>405898.16951275838</v>
      </c>
      <c r="P426" s="10">
        <f>IF(O425&lt;=0,P425,P425*(1-N426/O425))+MAX(0,-(N405-C426-D426))</f>
        <v>185401.6362462028</v>
      </c>
      <c r="Q426" s="10">
        <f>MAX(0,(Q405-C426-D426))/(1-'P-Parametri'!$B$31*MAX(0,IF(R425&lt;=0,0,(R425-S425)/R425)))</f>
        <v>34690.580221208409</v>
      </c>
      <c r="R426" s="10">
        <f>((R425-Q426+MAX(0,-(Q405-C426-D426)))*(1+B426))*(1-'P-Parametri'!$B$32)</f>
        <v>405898.16951275792</v>
      </c>
      <c r="S426" s="10">
        <f>IF(R425&lt;=0,S425,S425*(1-Q426/R425))+MAX(0,-(Q405-C426-D426))</f>
        <v>185401.6362462026</v>
      </c>
      <c r="T426" s="10">
        <f>MAX(0,(T405-C426-D426))/(1-'P-Parametri'!$B$31*MAX(0,IF(U425&lt;=0,0,(U425-V425)/U425)))</f>
        <v>34690.580221208409</v>
      </c>
      <c r="U426" s="10">
        <f>((U425-T426+MAX(0,-(T405-C426-D426)))*(1+B426))*(1-'P-Parametri'!$B$32)</f>
        <v>405898.16951275838</v>
      </c>
      <c r="V426" s="10">
        <f>IF(U425&lt;=0,V425,V425*(1-T426/U425))+MAX(0,-(T405-C426-D426))</f>
        <v>185401.6362462028</v>
      </c>
    </row>
    <row r="427" spans="1:22">
      <c r="A427" s="9">
        <f t="shared" si="8"/>
        <v>20</v>
      </c>
      <c r="B427" s="12">
        <f>IF($A427='P-Parametri'!$B$47,'P-Parametri'!$B$34,IF($A427='P-Parametri'!$B$48,'P-Parametri'!$C$34,'P-Parametri'!$B$52))</f>
        <v>0.03</v>
      </c>
      <c r="C427" s="10">
        <f>IF($A427&lt;='1-Input'!$B$26,0,IF($A427='1-Input'!$B$26+1,('1-Input'!$B$23+0)*'1-Input'!$B$27,'1-Input'!$B$23+0))</f>
        <v>15535</v>
      </c>
      <c r="D427" s="10">
        <f>IF(AND($A427&gt;=1,$A427&lt;1+'1-Input'!$B$12),'7-Rientro'!$C$10,0)</f>
        <v>0</v>
      </c>
      <c r="E427" s="10">
        <f>MAX(0,(E405-C427-D427))/(1-'P-Parametri'!$B$31*MAX(0,IF(F426&lt;=0,0,(F426-G426)/F426)))</f>
        <v>12302.623839457539</v>
      </c>
      <c r="F427" s="10">
        <f>((F426-E427+MAX(0,-(E405-C427-D427)))*(1+B427))*(1-'P-Parametri'!$B$32)</f>
        <v>664014.595683433</v>
      </c>
      <c r="G427" s="10">
        <f>IF(F426&lt;=0,G426,G426*(1-E427/F426))+MAX(0,-(E405-C427-D427))</f>
        <v>295057.27663107071</v>
      </c>
      <c r="H427" s="10">
        <f>MAX(0,(H405-C427-D427))/(1-'P-Parametri'!$B$31*MAX(0,IF(I426&lt;=0,0,(I426-J426)/I426)))</f>
        <v>17368.067635164141</v>
      </c>
      <c r="I427" s="10">
        <f>((I426-H427+MAX(0,-(H405-C427-D427)))*(1+B427))*(1-'P-Parametri'!$B$32)</f>
        <v>533201.50940482097</v>
      </c>
      <c r="J427" s="10">
        <f>IF(I426&lt;=0,J426,J426*(1-H427/I426))+MAX(0,-(H405-C427-D427))</f>
        <v>236930.01070049845</v>
      </c>
      <c r="K427" s="10">
        <f>MAX(0,(K405-C427-D427))/(1-'P-Parametri'!$B$31*MAX(0,IF(L426&lt;=0,0,(L426-M426)/L426)))</f>
        <v>22764.594761040513</v>
      </c>
      <c r="L427" s="10">
        <f>((L426-K427+MAX(0,-(K405-C427-D427)))*(1+B427))*(1-'P-Parametri'!$B$32)</f>
        <v>393838.32683028147</v>
      </c>
      <c r="M427" s="10">
        <f>IF(L426&lt;=0,M426,M426*(1-K427/L426))+MAX(0,-(K405-C427-D427))</f>
        <v>175003.47869293037</v>
      </c>
      <c r="N427" s="10">
        <f>MAX(0,(N405-C427-D427))/(1-'P-Parametri'!$B$31*MAX(0,IF(O426&lt;=0,0,(O426-P426)/O426)))</f>
        <v>22764.594761040546</v>
      </c>
      <c r="O427" s="10">
        <f>((O426-N427+MAX(0,-(N405-C427-D427)))*(1+B427))*(1-'P-Parametri'!$B$32)</f>
        <v>393838.32683028083</v>
      </c>
      <c r="P427" s="10">
        <f>IF(O426&lt;=0,P426,P426*(1-N427/O426))+MAX(0,-(N405-C427-D427))</f>
        <v>175003.4786929301</v>
      </c>
      <c r="Q427" s="10">
        <f>MAX(0,(Q405-C427-D427))/(1-'P-Parametri'!$B$31*MAX(0,IF(R426&lt;=0,0,(R426-S426)/R426)))</f>
        <v>22764.594761040556</v>
      </c>
      <c r="R427" s="10">
        <f>((R426-Q427+MAX(0,-(Q405-C427-D427)))*(1+B427))*(1-'P-Parametri'!$B$32)</f>
        <v>393838.32683028036</v>
      </c>
      <c r="S427" s="10">
        <f>IF(R426&lt;=0,S426,S426*(1-Q427/R426))+MAX(0,-(Q405-C427-D427))</f>
        <v>175003.4786929299</v>
      </c>
      <c r="T427" s="10">
        <f>MAX(0,(T405-C427-D427))/(1-'P-Parametri'!$B$31*MAX(0,IF(U426&lt;=0,0,(U426-V426)/U426)))</f>
        <v>22764.594761040546</v>
      </c>
      <c r="U427" s="10">
        <f>((U426-T427+MAX(0,-(T405-C427-D427)))*(1+B427))*(1-'P-Parametri'!$B$32)</f>
        <v>393838.32683028083</v>
      </c>
      <c r="V427" s="10">
        <f>IF(U426&lt;=0,V426,V426*(1-T427/U426))+MAX(0,-(T405-C427-D427))</f>
        <v>175003.4786929301</v>
      </c>
    </row>
    <row r="428" spans="1:22">
      <c r="A428" s="9">
        <f t="shared" si="8"/>
        <v>21</v>
      </c>
      <c r="B428" s="12">
        <f>IF($A428='P-Parametri'!$B$47,'P-Parametri'!$B$34,IF($A428='P-Parametri'!$B$48,'P-Parametri'!$C$34,'P-Parametri'!$B$52))</f>
        <v>0.03</v>
      </c>
      <c r="C428" s="10">
        <f>IF($A428&lt;='1-Input'!$B$26,0,IF($A428='1-Input'!$B$26+1,('1-Input'!$B$23+0)*'1-Input'!$B$27,'1-Input'!$B$23+0))</f>
        <v>15535</v>
      </c>
      <c r="D428" s="10">
        <f>IF(AND($A428&gt;=1,$A428&lt;1+'1-Input'!$B$12),'7-Rientro'!$C$10,0)</f>
        <v>0</v>
      </c>
      <c r="E428" s="10">
        <f>MAX(0,(E405-C428-D428))/(1-'P-Parametri'!$B$31*MAX(0,IF(F427&lt;=0,0,(F427-G427)/F427)))</f>
        <v>12349.042218762494</v>
      </c>
      <c r="F428" s="10">
        <f>((F427-E428+MAX(0,-(E405-C428-D428)))*(1+B428))*(1-'P-Parametri'!$B$32)</f>
        <v>669873.08902847348</v>
      </c>
      <c r="G428" s="10">
        <f>IF(F427&lt;=0,G427,G427*(1-E428/F427))+MAX(0,-(E405-C428-D428))</f>
        <v>289569.9352537024</v>
      </c>
      <c r="H428" s="10">
        <f>MAX(0,(H405-C428-D428))/(1-'P-Parametri'!$B$31*MAX(0,IF(I427&lt;=0,0,(I427-J427)/I427)))</f>
        <v>17433.598172535974</v>
      </c>
      <c r="I428" s="10">
        <f>((I427-H428+MAX(0,-(H405-C428-D428)))*(1+B428))*(1-'P-Parametri'!$B$32)</f>
        <v>530178.46667211503</v>
      </c>
      <c r="J428" s="10">
        <f>IF(I427&lt;=0,J427,J427*(1-H428/I427))+MAX(0,-(H405-C428-D428))</f>
        <v>229183.32857617774</v>
      </c>
      <c r="K428" s="10">
        <f>MAX(0,(K405-C428-D428))/(1-'P-Parametri'!$B$31*MAX(0,IF(L427&lt;=0,0,(L427-M427)/L427)))</f>
        <v>22850.486649480805</v>
      </c>
      <c r="L428" s="10">
        <f>((L427-K428+MAX(0,-(K405-C428-D428)))*(1+B428))*(1-'P-Parametri'!$B$32)</f>
        <v>381353.24043545226</v>
      </c>
      <c r="M428" s="10">
        <f>IF(L427&lt;=0,M427,M427*(1-K428/L427))+MAX(0,-(K405-C428-D428))</f>
        <v>164849.78266829543</v>
      </c>
      <c r="N428" s="10">
        <f>MAX(0,(N405-C428-D428))/(1-'P-Parametri'!$B$31*MAX(0,IF(O427&lt;=0,0,(O427-P427)/O427)))</f>
        <v>22850.486649480838</v>
      </c>
      <c r="O428" s="10">
        <f>((O427-N428+MAX(0,-(N405-C428-D428)))*(1+B428))*(1-'P-Parametri'!$B$32)</f>
        <v>381353.24043545156</v>
      </c>
      <c r="P428" s="10">
        <f>IF(O427&lt;=0,P427,P427*(1-N428/O427))+MAX(0,-(N405-C428-D428))</f>
        <v>164849.78266829514</v>
      </c>
      <c r="Q428" s="10">
        <f>MAX(0,(Q405-C428-D428))/(1-'P-Parametri'!$B$31*MAX(0,IF(R427&lt;=0,0,(R427-S427)/R427)))</f>
        <v>22850.486649480848</v>
      </c>
      <c r="R428" s="10">
        <f>((R427-Q428+MAX(0,-(Q405-C428-D428)))*(1+B428))*(1-'P-Parametri'!$B$32)</f>
        <v>381353.24043545109</v>
      </c>
      <c r="S428" s="10">
        <f>IF(R427&lt;=0,S427,S427*(1-Q428/R427))+MAX(0,-(Q405-C428-D428))</f>
        <v>164849.78266829494</v>
      </c>
      <c r="T428" s="10">
        <f>MAX(0,(T405-C428-D428))/(1-'P-Parametri'!$B$31*MAX(0,IF(U427&lt;=0,0,(U427-V427)/U427)))</f>
        <v>22850.486649480838</v>
      </c>
      <c r="U428" s="10">
        <f>((U427-T428+MAX(0,-(T405-C428-D428)))*(1+B428))*(1-'P-Parametri'!$B$32)</f>
        <v>381353.24043545156</v>
      </c>
      <c r="V428" s="10">
        <f>IF(U427&lt;=0,V427,V427*(1-T428/U427))+MAX(0,-(T405-C428-D428))</f>
        <v>164849.78266829514</v>
      </c>
    </row>
    <row r="429" spans="1:22">
      <c r="A429" s="9">
        <f t="shared" si="8"/>
        <v>22</v>
      </c>
      <c r="B429" s="12">
        <f>IF($A429='P-Parametri'!$B$47,'P-Parametri'!$B$34,IF($A429='P-Parametri'!$B$48,'P-Parametri'!$C$34,'P-Parametri'!$B$52))</f>
        <v>0.03</v>
      </c>
      <c r="C429" s="10">
        <f>IF($A429&lt;='1-Input'!$B$26,0,IF($A429='1-Input'!$B$26+1,('1-Input'!$B$23+0)*'1-Input'!$B$27,'1-Input'!$B$23+0))</f>
        <v>15535</v>
      </c>
      <c r="D429" s="10">
        <f>IF(AND($A429&gt;=1,$A429&lt;1+'1-Input'!$B$12),'7-Rientro'!$C$10,0)</f>
        <v>0</v>
      </c>
      <c r="E429" s="10">
        <f>MAX(0,(E405-C429-D429))/(1-'P-Parametri'!$B$31*MAX(0,IF(F428&lt;=0,0,(F428-G428)/F428)))</f>
        <v>12394.53628387095</v>
      </c>
      <c r="F429" s="10">
        <f>((F428-E429+MAX(0,-(E405-C429-D429)))*(1+B429))*(1-'P-Parametri'!$B$32)</f>
        <v>675848.50350828678</v>
      </c>
      <c r="G429" s="10">
        <f>IF(F428&lt;=0,G428,G428*(1-E429/F428))+MAX(0,-(E405-C429-D429))</f>
        <v>284212.07698471972</v>
      </c>
      <c r="H429" s="10">
        <f>MAX(0,(H405-C429-D429))/(1-'P-Parametri'!$B$31*MAX(0,IF(I428&lt;=0,0,(I428-J428)/I428)))</f>
        <v>17497.823821479906</v>
      </c>
      <c r="I429" s="10">
        <f>((I428-H429+MAX(0,-(H405-C429-D429)))*(1+B429))*(1-'P-Parametri'!$B$32)</f>
        <v>527004.94001188187</v>
      </c>
      <c r="J429" s="10">
        <f>IF(I428&lt;=0,J428,J428*(1-H429/I428))+MAX(0,-(H405-C429-D429))</f>
        <v>221619.44252962054</v>
      </c>
      <c r="K429" s="10">
        <f>MAX(0,(K405-C429-D429))/(1-'P-Parametri'!$B$31*MAX(0,IF(L428&lt;=0,0,(L428-M428)/L428)))</f>
        <v>22934.668200484975</v>
      </c>
      <c r="L429" s="10">
        <f>((L428-K429+MAX(0,-(K405-C429-D429)))*(1+B429))*(1-'P-Parametri'!$B$32)</f>
        <v>368432.78714321228</v>
      </c>
      <c r="M429" s="10">
        <f>IF(L428&lt;=0,M428,M428*(1-K429/L428))+MAX(0,-(K405-C429-D429))</f>
        <v>154935.6802888262</v>
      </c>
      <c r="N429" s="10">
        <f>MAX(0,(N405-C429-D429))/(1-'P-Parametri'!$B$31*MAX(0,IF(O428&lt;=0,0,(O428-P428)/O428)))</f>
        <v>22934.668200485008</v>
      </c>
      <c r="O429" s="10">
        <f>((O428-N429+MAX(0,-(N405-C429-D429)))*(1+B429))*(1-'P-Parametri'!$B$32)</f>
        <v>368432.78714321158</v>
      </c>
      <c r="P429" s="10">
        <f>IF(O428&lt;=0,P428,P428*(1-N429/O428))+MAX(0,-(N405-C429-D429))</f>
        <v>154935.68028882591</v>
      </c>
      <c r="Q429" s="10">
        <f>MAX(0,(Q405-C429-D429))/(1-'P-Parametri'!$B$31*MAX(0,IF(R428&lt;=0,0,(R428-S428)/R428)))</f>
        <v>22934.668200485015</v>
      </c>
      <c r="R429" s="10">
        <f>((R428-Q429+MAX(0,-(Q405-C429-D429)))*(1+B429))*(1-'P-Parametri'!$B$32)</f>
        <v>368432.78714321106</v>
      </c>
      <c r="S429" s="10">
        <f>IF(R428&lt;=0,S428,S428*(1-Q429/R428))+MAX(0,-(Q405-C429-D429))</f>
        <v>154935.68028882568</v>
      </c>
      <c r="T429" s="10">
        <f>MAX(0,(T405-C429-D429))/(1-'P-Parametri'!$B$31*MAX(0,IF(U428&lt;=0,0,(U428-V428)/U428)))</f>
        <v>22934.668200485008</v>
      </c>
      <c r="U429" s="10">
        <f>((U428-T429+MAX(0,-(T405-C429-D429)))*(1+B429))*(1-'P-Parametri'!$B$32)</f>
        <v>368432.78714321158</v>
      </c>
      <c r="V429" s="10">
        <f>IF(U428&lt;=0,V428,V428*(1-T429/U428))+MAX(0,-(T405-C429-D429))</f>
        <v>154935.68028882591</v>
      </c>
    </row>
    <row r="430" spans="1:22">
      <c r="A430" s="9">
        <f t="shared" si="8"/>
        <v>23</v>
      </c>
      <c r="B430" s="12">
        <f>IF($A430='P-Parametri'!$B$47,'P-Parametri'!$B$34,IF($A430='P-Parametri'!$B$48,'P-Parametri'!$C$34,'P-Parametri'!$B$52))</f>
        <v>0.03</v>
      </c>
      <c r="C430" s="10">
        <f>IF($A430&lt;='1-Input'!$B$26,0,IF($A430='1-Input'!$B$26+1,('1-Input'!$B$23+0)*'1-Input'!$B$27,'1-Input'!$B$23+0))</f>
        <v>15535</v>
      </c>
      <c r="D430" s="10">
        <f>IF(AND($A430&gt;=1,$A430&lt;1+'1-Input'!$B$12),'7-Rientro'!$C$10,0)</f>
        <v>0</v>
      </c>
      <c r="E430" s="10">
        <f>MAX(0,(E405-C430-D430))/(1-'P-Parametri'!$B$31*MAX(0,IF(F429&lt;=0,0,(F429-G429)/F429)))</f>
        <v>12439.116610133387</v>
      </c>
      <c r="F430" s="10">
        <f>((F429-E430+MAX(0,-(E405-C430-D430)))*(1+B430))*(1-'P-Parametri'!$B$32)</f>
        <v>681945.04516808782</v>
      </c>
      <c r="G430" s="10">
        <f>IF(F429&lt;=0,G429,G429*(1-E430/F429))+MAX(0,-(E405-C430-D430))</f>
        <v>278981.10118279164</v>
      </c>
      <c r="H430" s="10">
        <f>MAX(0,(H405-C430-D430))/(1-'P-Parametri'!$B$31*MAX(0,IF(I429&lt;=0,0,(I429-J429)/I429)))</f>
        <v>17560.759511608085</v>
      </c>
      <c r="I430" s="10">
        <f>((I429-H430+MAX(0,-(H405-C430-D430)))*(1+B430))*(1-'P-Parametri'!$B$32)</f>
        <v>523678.0509034514</v>
      </c>
      <c r="J430" s="10">
        <f>IF(I429&lt;=0,J429,J429*(1-H430/I429))+MAX(0,-(H405-C430-D430))</f>
        <v>214234.68113958201</v>
      </c>
      <c r="K430" s="10">
        <f>MAX(0,(K405-C430-D430))/(1-'P-Parametri'!$B$31*MAX(0,IF(L429&lt;=0,0,(L429-M429)/L429)))</f>
        <v>23017.158982526478</v>
      </c>
      <c r="L430" s="10">
        <f>((L429-K430+MAX(0,-(K405-C430-D430)))*(1+B430))*(1-'P-Parametri'!$B$32)</f>
        <v>355066.54081149539</v>
      </c>
      <c r="M430" s="10">
        <f>IF(L429&lt;=0,M429,M429*(1-K430/L429))+MAX(0,-(K405-C430-D430))</f>
        <v>145256.35936593666</v>
      </c>
      <c r="N430" s="10">
        <f>MAX(0,(N405-C430-D430))/(1-'P-Parametri'!$B$31*MAX(0,IF(O429&lt;=0,0,(O429-P429)/O429)))</f>
        <v>23017.158982526515</v>
      </c>
      <c r="O430" s="10">
        <f>((O429-N430+MAX(0,-(N405-C430-D430)))*(1+B430))*(1-'P-Parametri'!$B$32)</f>
        <v>355066.54081149463</v>
      </c>
      <c r="P430" s="10">
        <f>IF(O429&lt;=0,P429,P429*(1-N430/O429))+MAX(0,-(N405-C430-D430))</f>
        <v>145256.35936593634</v>
      </c>
      <c r="Q430" s="10">
        <f>MAX(0,(Q405-C430-D430))/(1-'P-Parametri'!$B$31*MAX(0,IF(R429&lt;=0,0,(R429-S429)/R429)))</f>
        <v>23017.158982526522</v>
      </c>
      <c r="R430" s="10">
        <f>((R429-Q430+MAX(0,-(Q405-C430-D430)))*(1+B430))*(1-'P-Parametri'!$B$32)</f>
        <v>355066.54081149411</v>
      </c>
      <c r="S430" s="10">
        <f>IF(R429&lt;=0,S429,S429*(1-Q430/R429))+MAX(0,-(Q405-C430-D430))</f>
        <v>145256.35936593611</v>
      </c>
      <c r="T430" s="10">
        <f>MAX(0,(T405-C430-D430))/(1-'P-Parametri'!$B$31*MAX(0,IF(U429&lt;=0,0,(U429-V429)/U429)))</f>
        <v>23017.158982526515</v>
      </c>
      <c r="U430" s="10">
        <f>((U429-T430+MAX(0,-(T405-C430-D430)))*(1+B430))*(1-'P-Parametri'!$B$32)</f>
        <v>355066.54081149463</v>
      </c>
      <c r="V430" s="10">
        <f>IF(U429&lt;=0,V429,V429*(1-T430/U429))+MAX(0,-(T405-C430-D430))</f>
        <v>145256.35936593634</v>
      </c>
    </row>
    <row r="431" spans="1:22">
      <c r="A431" s="9">
        <f t="shared" si="8"/>
        <v>24</v>
      </c>
      <c r="B431" s="12">
        <f>IF($A431='P-Parametri'!$B$47,'P-Parametri'!$B$34,IF($A431='P-Parametri'!$B$48,'P-Parametri'!$C$34,'P-Parametri'!$B$52))</f>
        <v>0.03</v>
      </c>
      <c r="C431" s="10">
        <f>IF($A431&lt;='1-Input'!$B$26,0,IF($A431='1-Input'!$B$26+1,('1-Input'!$B$23+0)*'1-Input'!$B$27,'1-Input'!$B$23+0))</f>
        <v>15535</v>
      </c>
      <c r="D431" s="10">
        <f>IF(AND($A431&gt;=1,$A431&lt;1+'1-Input'!$B$12),'7-Rientro'!$C$10,0)</f>
        <v>0</v>
      </c>
      <c r="E431" s="10">
        <f>MAX(0,(E405-C431-D431))/(1-'P-Parametri'!$B$31*MAX(0,IF(F430&lt;=0,0,(F430-G430)/F430)))</f>
        <v>12482.794032256921</v>
      </c>
      <c r="F431" s="10">
        <f>((F430-E431+MAX(0,-(E405-C431-D431)))*(1+B431))*(1-'P-Parametri'!$B$32)</f>
        <v>688167.026432566</v>
      </c>
      <c r="G431" s="10">
        <f>IF(F430&lt;=0,G430,G430*(1-E431/F430))+MAX(0,-(E405-C431-D431))</f>
        <v>273874.43804383057</v>
      </c>
      <c r="H431" s="10">
        <f>MAX(0,(H405-C431-D431))/(1-'P-Parametri'!$B$31*MAX(0,IF(I430&lt;=0,0,(I430-J430)/I430)))</f>
        <v>17622.420538676</v>
      </c>
      <c r="I431" s="10">
        <f>((I430-H431+MAX(0,-(H405-C431-D431)))*(1+B431))*(1-'P-Parametri'!$B$32)</f>
        <v>520194.82467716723</v>
      </c>
      <c r="J431" s="10">
        <f>IF(I430&lt;=0,J430,J430*(1-H431/I430))+MAX(0,-(H405-C431-D431))</f>
        <v>207025.41651889062</v>
      </c>
      <c r="K431" s="10">
        <f>MAX(0,(K405-C431-D431))/(1-'P-Parametri'!$B$31*MAX(0,IF(L430&lt;=0,0,(L430-M430)/L430)))</f>
        <v>23097.979043988511</v>
      </c>
      <c r="L431" s="10">
        <f>((L430-K431+MAX(0,-(K405-C431-D431)))*(1+B431))*(1-'P-Parametri'!$B$32)</f>
        <v>341243.76338329102</v>
      </c>
      <c r="M431" s="10">
        <f>IF(L430&lt;=0,M430,M430*(1-K431/L430))+MAX(0,-(K405-C431-D431))</f>
        <v>135807.06477182367</v>
      </c>
      <c r="N431" s="10">
        <f>MAX(0,(N405-C431-D431))/(1-'P-Parametri'!$B$31*MAX(0,IF(O430&lt;=0,0,(O430-P430)/O430)))</f>
        <v>23097.979043988544</v>
      </c>
      <c r="O431" s="10">
        <f>((O430-N431+MAX(0,-(N405-C431-D431)))*(1+B431))*(1-'P-Parametri'!$B$32)</f>
        <v>341243.76338329015</v>
      </c>
      <c r="P431" s="10">
        <f>IF(O430&lt;=0,P430,P430*(1-N431/O430))+MAX(0,-(N405-C431-D431))</f>
        <v>135807.06477182332</v>
      </c>
      <c r="Q431" s="10">
        <f>MAX(0,(Q405-C431-D431))/(1-'P-Parametri'!$B$31*MAX(0,IF(R430&lt;=0,0,(R430-S430)/R430)))</f>
        <v>23097.979043988555</v>
      </c>
      <c r="R431" s="10">
        <f>((R430-Q431+MAX(0,-(Q405-C431-D431)))*(1+B431))*(1-'P-Parametri'!$B$32)</f>
        <v>341243.76338328962</v>
      </c>
      <c r="S431" s="10">
        <f>IF(R430&lt;=0,S430,S430*(1-Q431/R430))+MAX(0,-(Q405-C431-D431))</f>
        <v>135807.06477182309</v>
      </c>
      <c r="T431" s="10">
        <f>MAX(0,(T405-C431-D431))/(1-'P-Parametri'!$B$31*MAX(0,IF(U430&lt;=0,0,(U430-V430)/U430)))</f>
        <v>23097.979043988544</v>
      </c>
      <c r="U431" s="10">
        <f>((U430-T431+MAX(0,-(T405-C431-D431)))*(1+B431))*(1-'P-Parametri'!$B$32)</f>
        <v>341243.76338329015</v>
      </c>
      <c r="V431" s="10">
        <f>IF(U430&lt;=0,V430,V430*(1-T431/U430))+MAX(0,-(T405-C431-D431))</f>
        <v>135807.06477182332</v>
      </c>
    </row>
    <row r="432" spans="1:22">
      <c r="A432" s="9">
        <f t="shared" si="8"/>
        <v>25</v>
      </c>
      <c r="B432" s="12">
        <f>IF($A432='P-Parametri'!$B$47,'P-Parametri'!$B$34,IF($A432='P-Parametri'!$B$48,'P-Parametri'!$C$34,'P-Parametri'!$B$52))</f>
        <v>0.03</v>
      </c>
      <c r="C432" s="10">
        <f>IF($A432&lt;='1-Input'!$B$26,0,IF($A432='1-Input'!$B$26+1,('1-Input'!$B$23+0)*'1-Input'!$B$27,'1-Input'!$B$23+0))</f>
        <v>15535</v>
      </c>
      <c r="D432" s="10">
        <f>IF(AND($A432&gt;=1,$A432&lt;1+'1-Input'!$B$12),'7-Rientro'!$C$10,0)</f>
        <v>0</v>
      </c>
      <c r="E432" s="10">
        <f>MAX(0,(E405-C432-D432))/(1-'P-Parametri'!$B$31*MAX(0,IF(F431&lt;=0,0,(F431-G431)/F431)))</f>
        <v>12525.579622236964</v>
      </c>
      <c r="F432" s="10">
        <f>((F431-E432+MAX(0,-(E405-C432-D432)))*(1+B432))*(1-'P-Parametri'!$B$32)</f>
        <v>694518.86883420951</v>
      </c>
      <c r="G432" s="10">
        <f>IF(F431&lt;=0,G431,G431*(1-E432/F431))+MAX(0,-(E405-C432-D432))</f>
        <v>268889.54927635117</v>
      </c>
      <c r="H432" s="10">
        <f>MAX(0,(H405-C432-D432))/(1-'P-Parametri'!$B$31*MAX(0,IF(I431&lt;=0,0,(I431-J431)/I431)))</f>
        <v>17682.822533427759</v>
      </c>
      <c r="I432" s="10">
        <f>((I431-H432+MAX(0,-(H405-C432-D432)))*(1+B432))*(1-'P-Parametri'!$B$32)</f>
        <v>516552.18748363556</v>
      </c>
      <c r="J432" s="10">
        <f>IF(I431&lt;=0,J431,J431*(1-H432/I431))+MAX(0,-(H405-C432-D432))</f>
        <v>199988.06526787733</v>
      </c>
      <c r="K432" s="10">
        <f>MAX(0,(K405-C432-D432))/(1-'P-Parametri'!$B$31*MAX(0,IF(L431&lt;=0,0,(L431-M431)/L431)))</f>
        <v>23177.148872329017</v>
      </c>
      <c r="L432" s="10">
        <f>((L431-K432+MAX(0,-(K405-C432-D432)))*(1+B432))*(1-'P-Parametri'!$B$32)</f>
        <v>326953.39572039829</v>
      </c>
      <c r="M432" s="10">
        <f>IF(L431&lt;=0,M431,M431*(1-K432/L431))+MAX(0,-(K405-C432-D432))</f>
        <v>126583.09968914135</v>
      </c>
      <c r="N432" s="10">
        <f>MAX(0,(N405-C432-D432))/(1-'P-Parametri'!$B$31*MAX(0,IF(O431&lt;=0,0,(O431-P431)/O431)))</f>
        <v>23177.148872329049</v>
      </c>
      <c r="O432" s="10">
        <f>((O431-N432+MAX(0,-(N405-C432-D432)))*(1+B432))*(1-'P-Parametri'!$B$32)</f>
        <v>326953.39572039736</v>
      </c>
      <c r="P432" s="10">
        <f>IF(O431&lt;=0,P431,P431*(1-N432/O431))+MAX(0,-(N405-C432-D432))</f>
        <v>126583.09968914097</v>
      </c>
      <c r="Q432" s="10">
        <f>MAX(0,(Q405-C432-D432))/(1-'P-Parametri'!$B$31*MAX(0,IF(R431&lt;=0,0,(R431-S431)/R431)))</f>
        <v>23177.148872329064</v>
      </c>
      <c r="R432" s="10">
        <f>((R431-Q432+MAX(0,-(Q405-C432-D432)))*(1+B432))*(1-'P-Parametri'!$B$32)</f>
        <v>326953.39572039683</v>
      </c>
      <c r="S432" s="10">
        <f>IF(R431&lt;=0,S431,S431*(1-Q432/R431))+MAX(0,-(Q405-C432-D432))</f>
        <v>126583.09968914074</v>
      </c>
      <c r="T432" s="10">
        <f>MAX(0,(T405-C432-D432))/(1-'P-Parametri'!$B$31*MAX(0,IF(U431&lt;=0,0,(U431-V431)/U431)))</f>
        <v>23177.148872329049</v>
      </c>
      <c r="U432" s="10">
        <f>((U431-T432+MAX(0,-(T405-C432-D432)))*(1+B432))*(1-'P-Parametri'!$B$32)</f>
        <v>326953.39572039736</v>
      </c>
      <c r="V432" s="10">
        <f>IF(U431&lt;=0,V431,V431*(1-T432/U431))+MAX(0,-(T405-C432-D432))</f>
        <v>126583.09968914097</v>
      </c>
    </row>
    <row r="433" spans="1:22">
      <c r="A433" s="9">
        <f t="shared" si="8"/>
        <v>26</v>
      </c>
      <c r="B433" s="12">
        <f>IF($A433='P-Parametri'!$B$47,'P-Parametri'!$B$34,IF($A433='P-Parametri'!$B$48,'P-Parametri'!$C$34,'P-Parametri'!$B$52))</f>
        <v>0.03</v>
      </c>
      <c r="C433" s="10">
        <f>IF($A433&lt;='1-Input'!$B$26,0,IF($A433='1-Input'!$B$26+1,('1-Input'!$B$23+0)*'1-Input'!$B$27,'1-Input'!$B$23+0))</f>
        <v>15535</v>
      </c>
      <c r="D433" s="10">
        <f>IF(AND($A433&gt;=1,$A433&lt;1+'1-Input'!$B$12),'7-Rientro'!$C$10,0)</f>
        <v>0</v>
      </c>
      <c r="E433" s="10">
        <f>MAX(0,(E405-C433-D433))/(1-'P-Parametri'!$B$31*MAX(0,IF(F432&lt;=0,0,(F432-G432)/F432)))</f>
        <v>12567.484667913341</v>
      </c>
      <c r="F433" s="10">
        <f>((F432-E433+MAX(0,-(E405-C433-D433)))*(1+B433))*(1-'P-Parametri'!$B$32)</f>
        <v>701005.10583990265</v>
      </c>
      <c r="G433" s="10">
        <f>IF(F432&lt;=0,G432,G432*(1-E433/F432))+MAX(0,-(E405-C433-D433))</f>
        <v>264023.92871579685</v>
      </c>
      <c r="H433" s="10">
        <f>MAX(0,(H405-C433-D433))/(1-'P-Parametri'!$B$31*MAX(0,IF(I432&lt;=0,0,(I432-J432)/I432)))</f>
        <v>17741.981431322994</v>
      </c>
      <c r="I433" s="10">
        <f>((I432-H433+MAX(0,-(H405-C433-D433)))*(1+B433))*(1-'P-Parametri'!$B$32)</f>
        <v>512746.96320941421</v>
      </c>
      <c r="J433" s="10">
        <f>IF(I432&lt;=0,J432,J432*(1-H433/I432))+MAX(0,-(H405-C433-D433))</f>
        <v>193119.08934164277</v>
      </c>
      <c r="K433" s="10">
        <f>MAX(0,(K405-C433-D433))/(1-'P-Parametri'!$B$31*MAX(0,IF(L432&lt;=0,0,(L432-M432)/L432)))</f>
        <v>23254.689354401311</v>
      </c>
      <c r="L433" s="10">
        <f>((L432-K433+MAX(0,-(K405-C433-D433)))*(1+B433))*(1-'P-Parametri'!$B$32)</f>
        <v>312184.04822186293</v>
      </c>
      <c r="M433" s="10">
        <f>IF(L432&lt;=0,M432,M432*(1-K433/L432))+MAX(0,-(K405-C433-D433))</f>
        <v>117579.8267477417</v>
      </c>
      <c r="N433" s="10">
        <f>MAX(0,(N405-C433-D433))/(1-'P-Parametri'!$B$31*MAX(0,IF(O432&lt;=0,0,(O432-P432)/O432)))</f>
        <v>23254.689354401344</v>
      </c>
      <c r="O433" s="10">
        <f>((O432-N433+MAX(0,-(N405-C433-D433)))*(1+B433))*(1-'P-Parametri'!$B$32)</f>
        <v>312184.04822186194</v>
      </c>
      <c r="P433" s="10">
        <f>IF(O432&lt;=0,P432,P432*(1-N433/O432))+MAX(0,-(N405-C433-D433))</f>
        <v>117579.82674774132</v>
      </c>
      <c r="Q433" s="10">
        <f>MAX(0,(Q405-C433-D433))/(1-'P-Parametri'!$B$31*MAX(0,IF(R432&lt;=0,0,(R432-S432)/R432)))</f>
        <v>23254.689354401355</v>
      </c>
      <c r="R433" s="10">
        <f>((R432-Q433+MAX(0,-(Q405-C433-D433)))*(1+B433))*(1-'P-Parametri'!$B$32)</f>
        <v>312184.04822186136</v>
      </c>
      <c r="S433" s="10">
        <f>IF(R432&lt;=0,S432,S432*(1-Q433/R432))+MAX(0,-(Q405-C433-D433))</f>
        <v>117579.82674774107</v>
      </c>
      <c r="T433" s="10">
        <f>MAX(0,(T405-C433-D433))/(1-'P-Parametri'!$B$31*MAX(0,IF(U432&lt;=0,0,(U432-V432)/U432)))</f>
        <v>23254.689354401344</v>
      </c>
      <c r="U433" s="10">
        <f>((U432-T433+MAX(0,-(T405-C433-D433)))*(1+B433))*(1-'P-Parametri'!$B$32)</f>
        <v>312184.04822186194</v>
      </c>
      <c r="V433" s="10">
        <f>IF(U432&lt;=0,V432,V432*(1-T433/U432))+MAX(0,-(T405-C433-D433))</f>
        <v>117579.82674774132</v>
      </c>
    </row>
    <row r="434" spans="1:22">
      <c r="A434" s="9">
        <f t="shared" si="8"/>
        <v>27</v>
      </c>
      <c r="B434" s="12">
        <f>IF($A434='P-Parametri'!$B$47,'P-Parametri'!$B$34,IF($A434='P-Parametri'!$B$48,'P-Parametri'!$C$34,'P-Parametri'!$B$52))</f>
        <v>0.03</v>
      </c>
      <c r="C434" s="10">
        <f>IF($A434&lt;='1-Input'!$B$26,0,IF($A434='1-Input'!$B$26+1,('1-Input'!$B$23+0)*'1-Input'!$B$27,'1-Input'!$B$23+0))</f>
        <v>15535</v>
      </c>
      <c r="D434" s="10">
        <f>IF(AND($A434&gt;=1,$A434&lt;1+'1-Input'!$B$12),'7-Rientro'!$C$10,0)</f>
        <v>0</v>
      </c>
      <c r="E434" s="10">
        <f>MAX(0,(E405-C434-D434))/(1-'P-Parametri'!$B$31*MAX(0,IF(F433&lt;=0,0,(F433-G433)/F433)))</f>
        <v>12608.520652166666</v>
      </c>
      <c r="F434" s="10">
        <f>((F433-E434+MAX(0,-(E405-C434-D434)))*(1+B434))*(1-'P-Parametri'!$B$32)</f>
        <v>707630.38577788125</v>
      </c>
      <c r="G434" s="10">
        <f>IF(F433&lt;=0,G433,G433*(1-E434/F433))+MAX(0,-(E405-C434-D434))</f>
        <v>259275.10287965581</v>
      </c>
      <c r="H434" s="10">
        <f>MAX(0,(H405-C434-D434))/(1-'P-Parametri'!$B$31*MAX(0,IF(I433&lt;=0,0,(I433-J433)/I433)))</f>
        <v>17799.91344316761</v>
      </c>
      <c r="I434" s="10">
        <f>((I433-H434+MAX(0,-(H405-C434-D434)))*(1+B434))*(1-'P-Parametri'!$B$32)</f>
        <v>508775.87033671554</v>
      </c>
      <c r="J434" s="10">
        <f>IF(I433&lt;=0,J433,J433*(1-H434/I433))+MAX(0,-(H405-C434-D434))</f>
        <v>186414.9968337352</v>
      </c>
      <c r="K434" s="10">
        <f>MAX(0,(K405-C434-D434))/(1-'P-Parametri'!$B$31*MAX(0,IF(L433&lt;=0,0,(L433-M433)/L433)))</f>
        <v>23330.621737959304</v>
      </c>
      <c r="L434" s="10">
        <f>((L433-K434+MAX(0,-(K405-C434-D434)))*(1+B434))*(1-'P-Parametri'!$B$32)</f>
        <v>296923.99121986388</v>
      </c>
      <c r="M434" s="10">
        <f>IF(L433&lt;=0,M433,M433*(1-K434/L433))+MAX(0,-(K405-C434-D434))</f>
        <v>108792.66905185326</v>
      </c>
      <c r="N434" s="10">
        <f>MAX(0,(N405-C434-D434))/(1-'P-Parametri'!$B$31*MAX(0,IF(O433&lt;=0,0,(O433-P433)/O433)))</f>
        <v>23330.62173795934</v>
      </c>
      <c r="O434" s="10">
        <f>((O433-N434+MAX(0,-(N405-C434-D434)))*(1+B434))*(1-'P-Parametri'!$B$32)</f>
        <v>296923.99121986283</v>
      </c>
      <c r="P434" s="10">
        <f>IF(O433&lt;=0,P433,P433*(1-N434/O433))+MAX(0,-(N405-C434-D434))</f>
        <v>108792.66905185286</v>
      </c>
      <c r="Q434" s="10">
        <f>MAX(0,(Q405-C434-D434))/(1-'P-Parametri'!$B$31*MAX(0,IF(R433&lt;=0,0,(R433-S433)/R433)))</f>
        <v>23330.621737959347</v>
      </c>
      <c r="R434" s="10">
        <f>((R433-Q434+MAX(0,-(Q405-C434-D434)))*(1+B434))*(1-'P-Parametri'!$B$32)</f>
        <v>296923.99121986225</v>
      </c>
      <c r="S434" s="10">
        <f>IF(R433&lt;=0,S433,S433*(1-Q434/R433))+MAX(0,-(Q405-C434-D434))</f>
        <v>108792.66905185262</v>
      </c>
      <c r="T434" s="10">
        <f>MAX(0,(T405-C434-D434))/(1-'P-Parametri'!$B$31*MAX(0,IF(U433&lt;=0,0,(U433-V433)/U433)))</f>
        <v>23330.62173795934</v>
      </c>
      <c r="U434" s="10">
        <f>((U433-T434+MAX(0,-(T405-C434-D434)))*(1+B434))*(1-'P-Parametri'!$B$32)</f>
        <v>296923.99121986283</v>
      </c>
      <c r="V434" s="10">
        <f>IF(U433&lt;=0,V433,V433*(1-T434/U433))+MAX(0,-(T405-C434-D434))</f>
        <v>108792.66905185286</v>
      </c>
    </row>
    <row r="435" spans="1:22">
      <c r="A435" s="9">
        <f t="shared" si="8"/>
        <v>28</v>
      </c>
      <c r="B435" s="12">
        <f>IF($A435='P-Parametri'!$B$47,'P-Parametri'!$B$34,IF($A435='P-Parametri'!$B$48,'P-Parametri'!$C$34,'P-Parametri'!$B$52))</f>
        <v>0.03</v>
      </c>
      <c r="C435" s="10">
        <f>IF($A435&lt;='1-Input'!$B$26,0,IF($A435='1-Input'!$B$26+1,('1-Input'!$B$23+0)*'1-Input'!$B$27,'1-Input'!$B$23+0))</f>
        <v>15535</v>
      </c>
      <c r="D435" s="10">
        <f>IF(AND($A435&gt;=1,$A435&lt;1+'1-Input'!$B$12),'7-Rientro'!$C$10,0)</f>
        <v>0</v>
      </c>
      <c r="E435" s="10">
        <f>MAX(0,(E405-C435-D435))/(1-'P-Parametri'!$B$31*MAX(0,IF(F434&lt;=0,0,(F434-G434)/F434)))</f>
        <v>12648.69923276782</v>
      </c>
      <c r="F435" s="10">
        <f>((F434-E435+MAX(0,-(E405-C435-D435)))*(1+B435))*(1-'P-Parametri'!$B$32)</f>
        <v>714399.47486718395</v>
      </c>
      <c r="G435" s="10">
        <f>IF(F434&lt;=0,G434,G434*(1-E435/F434))+MAX(0,-(E405-C435-D435))</f>
        <v>254640.63146522574</v>
      </c>
      <c r="H435" s="10">
        <f>MAX(0,(H405-C435-D435))/(1-'P-Parametri'!$B$31*MAX(0,IF(I434&lt;=0,0,(I434-J434)/I434)))</f>
        <v>17856.635026666543</v>
      </c>
      <c r="I435" s="10">
        <f>((I434-H435+MAX(0,-(H405-C435-D435)))*(1+B435))*(1-'P-Parametri'!$B$32)</f>
        <v>504635.51874461176</v>
      </c>
      <c r="J435" s="10">
        <f>IF(I434&lt;=0,J434,J434*(1-H435/I434))+MAX(0,-(H405-C435-D435))</f>
        <v>179872.34267886303</v>
      </c>
      <c r="K435" s="10">
        <f>MAX(0,(K405-C435-D435))/(1-'P-Parametri'!$B$31*MAX(0,IF(L434&lt;=0,0,(L434-M434)/L434)))</f>
        <v>23404.967594371294</v>
      </c>
      <c r="L435" s="10">
        <f>((L434-K435+MAX(0,-(K405-C435-D435)))*(1+B435))*(1-'P-Parametri'!$B$32)</f>
        <v>281161.14514558885</v>
      </c>
      <c r="M435" s="10">
        <f>IF(L434&lt;=0,M434,M434*(1-K435/L434))+MAX(0,-(K405-C435-D435))</f>
        <v>100217.11110113742</v>
      </c>
      <c r="N435" s="10">
        <f>MAX(0,(N405-C435-D435))/(1-'P-Parametri'!$B$31*MAX(0,IF(O434&lt;=0,0,(O434-P434)/O434)))</f>
        <v>23404.96759437133</v>
      </c>
      <c r="O435" s="10">
        <f>((O434-N435+MAX(0,-(N405-C435-D435)))*(1+B435))*(1-'P-Parametri'!$B$32)</f>
        <v>281161.14514558774</v>
      </c>
      <c r="P435" s="10">
        <f>IF(O434&lt;=0,P434,P434*(1-N435/O434))+MAX(0,-(N405-C435-D435))</f>
        <v>100217.11110113701</v>
      </c>
      <c r="Q435" s="10">
        <f>MAX(0,(Q405-C435-D435))/(1-'P-Parametri'!$B$31*MAX(0,IF(R434&lt;=0,0,(R434-S434)/R434)))</f>
        <v>23404.967594371337</v>
      </c>
      <c r="R435" s="10">
        <f>((R434-Q435+MAX(0,-(Q405-C435-D435)))*(1+B435))*(1-'P-Parametri'!$B$32)</f>
        <v>281161.1451455871</v>
      </c>
      <c r="S435" s="10">
        <f>IF(R434&lt;=0,S434,S434*(1-Q435/R434))+MAX(0,-(Q405-C435-D435))</f>
        <v>100217.11110113676</v>
      </c>
      <c r="T435" s="10">
        <f>MAX(0,(T405-C435-D435))/(1-'P-Parametri'!$B$31*MAX(0,IF(U434&lt;=0,0,(U434-V434)/U434)))</f>
        <v>23404.96759437133</v>
      </c>
      <c r="U435" s="10">
        <f>((U434-T435+MAX(0,-(T405-C435-D435)))*(1+B435))*(1-'P-Parametri'!$B$32)</f>
        <v>281161.14514558774</v>
      </c>
      <c r="V435" s="10">
        <f>IF(U434&lt;=0,V434,V434*(1-T435/U434))+MAX(0,-(T405-C435-D435))</f>
        <v>100217.11110113701</v>
      </c>
    </row>
    <row r="436" spans="1:22">
      <c r="A436" s="9">
        <f t="shared" si="8"/>
        <v>29</v>
      </c>
      <c r="B436" s="12">
        <f>IF($A436='P-Parametri'!$B$47,'P-Parametri'!$B$34,IF($A436='P-Parametri'!$B$48,'P-Parametri'!$C$34,'P-Parametri'!$B$52))</f>
        <v>0.03</v>
      </c>
      <c r="C436" s="10">
        <f>IF($A436&lt;='1-Input'!$B$26,0,IF($A436='1-Input'!$B$26+1,('1-Input'!$B$23+0)*'1-Input'!$B$27,'1-Input'!$B$23+0))</f>
        <v>15535</v>
      </c>
      <c r="D436" s="10">
        <f>IF(AND($A436&gt;=1,$A436&lt;1+'1-Input'!$B$12),'7-Rientro'!$C$10,0)</f>
        <v>0</v>
      </c>
      <c r="E436" s="10">
        <f>MAX(0,(E405-C436-D436))/(1-'P-Parametri'!$B$31*MAX(0,IF(F435&lt;=0,0,(F435-G435)/F435)))</f>
        <v>12688.032222890624</v>
      </c>
      <c r="F436" s="10">
        <f>((F435-E436+MAX(0,-(E405-C436-D436)))*(1+B436))*(1-'P-Parametri'!$B$32)</f>
        <v>721317.26035177486</v>
      </c>
      <c r="G436" s="10">
        <f>IF(F435&lt;=0,G435,G435*(1-E436/F435))+MAX(0,-(E405-C436-D436))</f>
        <v>250118.10779191446</v>
      </c>
      <c r="H436" s="10">
        <f>MAX(0,(H405-C436-D436))/(1-'P-Parametri'!$B$31*MAX(0,IF(I435&lt;=0,0,(I435-J435)/I435)))</f>
        <v>17912.162858912787</v>
      </c>
      <c r="I436" s="10">
        <f>((I435-H436+MAX(0,-(H405-C436-D436)))*(1+B436))*(1-'P-Parametri'!$B$32)</f>
        <v>500322.40644914546</v>
      </c>
      <c r="J436" s="10">
        <f>IF(I435&lt;=0,J435,J435*(1-H436/I435))+MAX(0,-(H405-C436-D436))</f>
        <v>173487.72927730714</v>
      </c>
      <c r="K436" s="10">
        <f>MAX(0,(K405-C436-D436))/(1-'P-Parametri'!$B$31*MAX(0,IF(L435&lt;=0,0,(L435-M435)/L435)))</f>
        <v>23477.748782560917</v>
      </c>
      <c r="L436" s="10">
        <f>((L435-K436+MAX(0,-(K405-C436-D436)))*(1+B436))*(1-'P-Parametri'!$B$32)</f>
        <v>264883.07045741088</v>
      </c>
      <c r="M436" s="10">
        <f>IF(L435&lt;=0,M435,M435*(1-K436/L435))+MAX(0,-(K405-C436-D436))</f>
        <v>91848.699609115094</v>
      </c>
      <c r="N436" s="10">
        <f>MAX(0,(N405-C436-D436))/(1-'P-Parametri'!$B$31*MAX(0,IF(O435&lt;=0,0,(O435-P435)/O435)))</f>
        <v>23477.74878256095</v>
      </c>
      <c r="O436" s="10">
        <f>((O435-N436+MAX(0,-(N405-C436-D436)))*(1+B436))*(1-'P-Parametri'!$B$32)</f>
        <v>264883.07045740972</v>
      </c>
      <c r="P436" s="10">
        <f>IF(O435&lt;=0,P435,P435*(1-N436/O435))+MAX(0,-(N405-C436-D436))</f>
        <v>91848.699609114672</v>
      </c>
      <c r="Q436" s="10">
        <f>MAX(0,(Q405-C436-D436))/(1-'P-Parametri'!$B$31*MAX(0,IF(R435&lt;=0,0,(R435-S435)/R435)))</f>
        <v>23477.748782560961</v>
      </c>
      <c r="R436" s="10">
        <f>((R435-Q436+MAX(0,-(Q405-C436-D436)))*(1+B436))*(1-'P-Parametri'!$B$32)</f>
        <v>264883.07045740908</v>
      </c>
      <c r="S436" s="10">
        <f>IF(R435&lt;=0,S435,S435*(1-Q436/R435))+MAX(0,-(Q405-C436-D436))</f>
        <v>91848.699609114425</v>
      </c>
      <c r="T436" s="10">
        <f>MAX(0,(T405-C436-D436))/(1-'P-Parametri'!$B$31*MAX(0,IF(U435&lt;=0,0,(U435-V435)/U435)))</f>
        <v>23477.74878256095</v>
      </c>
      <c r="U436" s="10">
        <f>((U435-T436+MAX(0,-(T405-C436-D436)))*(1+B436))*(1-'P-Parametri'!$B$32)</f>
        <v>264883.07045740972</v>
      </c>
      <c r="V436" s="10">
        <f>IF(U435&lt;=0,V435,V435*(1-T436/U435))+MAX(0,-(T405-C436-D436))</f>
        <v>91848.699609114672</v>
      </c>
    </row>
    <row r="437" spans="1:22">
      <c r="A437" s="9">
        <f t="shared" si="8"/>
        <v>30</v>
      </c>
      <c r="B437" s="12">
        <f>IF($A437='P-Parametri'!$B$47,'P-Parametri'!$B$34,IF($A437='P-Parametri'!$B$48,'P-Parametri'!$C$34,'P-Parametri'!$B$52))</f>
        <v>0.03</v>
      </c>
      <c r="C437" s="10">
        <f>IF($A437&lt;='1-Input'!$B$26,0,IF($A437='1-Input'!$B$26+1,('1-Input'!$B$23+0)*'1-Input'!$B$27,'1-Input'!$B$23+0))</f>
        <v>15535</v>
      </c>
      <c r="D437" s="10">
        <f>IF(AND($A437&gt;=1,$A437&lt;1+'1-Input'!$B$12),'7-Rientro'!$C$10,0)</f>
        <v>0</v>
      </c>
      <c r="E437" s="10">
        <f>MAX(0,(E405-C437-D437))/(1-'P-Parametri'!$B$31*MAX(0,IF(F436&lt;=0,0,(F436-G436)/F436)))</f>
        <v>12726.531572295253</v>
      </c>
      <c r="F437" s="10">
        <f>((F436-E437+MAX(0,-(E405-C437-D437)))*(1+B437))*(1-'P-Parametri'!$B$32)</f>
        <v>728388.75374157832</v>
      </c>
      <c r="G437" s="10">
        <f>IF(F436&lt;=0,G436,G436*(1-E437/F436))+MAX(0,-(E405-C437-D437))</f>
        <v>245705.15918998557</v>
      </c>
      <c r="H437" s="10">
        <f>MAX(0,(H405-C437-D437))/(1-'P-Parametri'!$B$31*MAX(0,IF(I436&lt;=0,0,(I436-J436)/I436)))</f>
        <v>17966.513809823347</v>
      </c>
      <c r="I437" s="10">
        <f>((I436-H437+MAX(0,-(H405-C437-D437)))*(1+B437))*(1-'P-Parametri'!$B$32)</f>
        <v>495832.91627966473</v>
      </c>
      <c r="J437" s="10">
        <f>IF(I436&lt;=0,J436,J436*(1-H437/I436))+MAX(0,-(H405-C437-D437))</f>
        <v>167257.80704372743</v>
      </c>
      <c r="K437" s="10">
        <f>MAX(0,(K405-C437-D437))/(1-'P-Parametri'!$B$31*MAX(0,IF(L436&lt;=0,0,(L436-M436)/L436)))</f>
        <v>23548.987414189167</v>
      </c>
      <c r="L437" s="10">
        <f>((L436-K437+MAX(0,-(K405-C437-D437)))*(1+B437))*(1-'P-Parametri'!$B$32)</f>
        <v>248076.95732344934</v>
      </c>
      <c r="M437" s="10">
        <f>IF(L436&lt;=0,M436,M436*(1-K437/L436))+MAX(0,-(K405-C437-D437))</f>
        <v>83683.044222496261</v>
      </c>
      <c r="N437" s="10">
        <f>MAX(0,(N405-C437-D437))/(1-'P-Parametri'!$B$31*MAX(0,IF(O436&lt;=0,0,(O436-P436)/O436)))</f>
        <v>23548.9874141892</v>
      </c>
      <c r="O437" s="10">
        <f>((O436-N437+MAX(0,-(N405-C437-D437)))*(1+B437))*(1-'P-Parametri'!$B$32)</f>
        <v>248076.95732344809</v>
      </c>
      <c r="P437" s="10">
        <f>IF(O436&lt;=0,P436,P436*(1-N437/O436))+MAX(0,-(N405-C437-D437))</f>
        <v>83683.044222495824</v>
      </c>
      <c r="Q437" s="10">
        <f>MAX(0,(Q405-C437-D437))/(1-'P-Parametri'!$B$31*MAX(0,IF(R436&lt;=0,0,(R436-S436)/R436)))</f>
        <v>23548.987414189211</v>
      </c>
      <c r="R437" s="10">
        <f>((R436-Q437+MAX(0,-(Q405-C437-D437)))*(1+B437))*(1-'P-Parametri'!$B$32)</f>
        <v>248076.95732344745</v>
      </c>
      <c r="S437" s="10">
        <f>IF(R436&lt;=0,S436,S436*(1-Q437/R436))+MAX(0,-(Q405-C437-D437))</f>
        <v>83683.044222495577</v>
      </c>
      <c r="T437" s="10">
        <f>MAX(0,(T405-C437-D437))/(1-'P-Parametri'!$B$31*MAX(0,IF(U436&lt;=0,0,(U436-V436)/U436)))</f>
        <v>23548.9874141892</v>
      </c>
      <c r="U437" s="10">
        <f>((U436-T437+MAX(0,-(T405-C437-D437)))*(1+B437))*(1-'P-Parametri'!$B$32)</f>
        <v>248076.95732344809</v>
      </c>
      <c r="V437" s="10">
        <f>IF(U436&lt;=0,V436,V436*(1-T437/U436))+MAX(0,-(T405-C437-D437))</f>
        <v>83683.044222495824</v>
      </c>
    </row>
    <row r="438" spans="1:22">
      <c r="A438" s="9">
        <f t="shared" si="8"/>
        <v>31</v>
      </c>
      <c r="B438" s="12">
        <f>IF($A438='P-Parametri'!$B$47,'P-Parametri'!$B$34,IF($A438='P-Parametri'!$B$48,'P-Parametri'!$C$34,'P-Parametri'!$B$52))</f>
        <v>0.03</v>
      </c>
      <c r="C438" s="10">
        <f>IF($A438&lt;='1-Input'!$B$26,0,IF($A438='1-Input'!$B$26+1,('1-Input'!$B$23+0)*'1-Input'!$B$27,'1-Input'!$B$23+0))</f>
        <v>15535</v>
      </c>
      <c r="D438" s="10">
        <f>IF(AND($A438&gt;=1,$A438&lt;1+'1-Input'!$B$12),'7-Rientro'!$C$10,0)</f>
        <v>0</v>
      </c>
      <c r="E438" s="10">
        <f>MAX(0,(E405-C438-D438))/(1-'P-Parametri'!$B$31*MAX(0,IF(F437&lt;=0,0,(F437-G437)/F437)))</f>
        <v>12764.209349187426</v>
      </c>
      <c r="F438" s="10">
        <f>((F437-E438+MAX(0,-(E405-C438-D438)))*(1+B438))*(1-'P-Parametri'!$B$32)</f>
        <v>735619.0941627142</v>
      </c>
      <c r="G438" s="10">
        <f>IF(F437&lt;=0,G437,G437*(1-E438/F437))+MAX(0,-(E405-C438-D438))</f>
        <v>241399.44733767287</v>
      </c>
      <c r="H438" s="10">
        <f>MAX(0,(H405-C438-D438))/(1-'P-Parametri'!$B$31*MAX(0,IF(I437&lt;=0,0,(I437-J437)/I437)))</f>
        <v>18019.704916529146</v>
      </c>
      <c r="I438" s="10">
        <f>((I437-H438+MAX(0,-(H405-C438-D438)))*(1+B438))*(1-'P-Parametri'!$B$32)</f>
        <v>491163.31248862162</v>
      </c>
      <c r="J438" s="10">
        <f>IF(I437&lt;=0,J437,J437*(1-H438/I437))+MAX(0,-(H405-C438-D438))</f>
        <v>161179.2748830796</v>
      </c>
      <c r="K438" s="10">
        <f>MAX(0,(K405-C438-D438))/(1-'P-Parametri'!$B$31*MAX(0,IF(L437&lt;=0,0,(L437-M437)/L437)))</f>
        <v>23618.705820086965</v>
      </c>
      <c r="L438" s="10">
        <f>((L437-K438+MAX(0,-(K405-C438-D438)))*(1+B438))*(1-'P-Parametri'!$B$32)</f>
        <v>230729.61505036632</v>
      </c>
      <c r="M438" s="10">
        <f>IF(L437&lt;=0,M437,M437*(1-K438/L437))+MAX(0,-(K405-C438-D438))</f>
        <v>75715.818144971156</v>
      </c>
      <c r="N438" s="10">
        <f>MAX(0,(N405-C438-D438))/(1-'P-Parametri'!$B$31*MAX(0,IF(O437&lt;=0,0,(O437-P437)/O437)))</f>
        <v>23618.705820087001</v>
      </c>
      <c r="O438" s="10">
        <f>((O437-N438+MAX(0,-(N405-C438-D438)))*(1+B438))*(1-'P-Parametri'!$B$32)</f>
        <v>230729.61505036501</v>
      </c>
      <c r="P438" s="10">
        <f>IF(O437&lt;=0,P437,P437*(1-N438/O437))+MAX(0,-(N405-C438-D438))</f>
        <v>75715.818144970719</v>
      </c>
      <c r="Q438" s="10">
        <f>MAX(0,(Q405-C438-D438))/(1-'P-Parametri'!$B$31*MAX(0,IF(R437&lt;=0,0,(R437-S437)/R437)))</f>
        <v>23618.705820087009</v>
      </c>
      <c r="R438" s="10">
        <f>((R437-Q438+MAX(0,-(Q405-C438-D438)))*(1+B438))*(1-'P-Parametri'!$B$32)</f>
        <v>230729.61505036434</v>
      </c>
      <c r="S438" s="10">
        <f>IF(R437&lt;=0,S437,S437*(1-Q438/R437))+MAX(0,-(Q405-C438-D438))</f>
        <v>75715.818144970457</v>
      </c>
      <c r="T438" s="10">
        <f>MAX(0,(T405-C438-D438))/(1-'P-Parametri'!$B$31*MAX(0,IF(U437&lt;=0,0,(U437-V437)/U437)))</f>
        <v>23618.705820087001</v>
      </c>
      <c r="U438" s="10">
        <f>((U437-T438+MAX(0,-(T405-C438-D438)))*(1+B438))*(1-'P-Parametri'!$B$32)</f>
        <v>230729.61505036501</v>
      </c>
      <c r="V438" s="10">
        <f>IF(U437&lt;=0,V437,V437*(1-T438/U437))+MAX(0,-(T405-C438-D438))</f>
        <v>75715.818144970719</v>
      </c>
    </row>
    <row r="439" spans="1:22">
      <c r="A439" s="9">
        <f t="shared" si="8"/>
        <v>32</v>
      </c>
      <c r="B439" s="12">
        <f>IF($A439='P-Parametri'!$B$47,'P-Parametri'!$B$34,IF($A439='P-Parametri'!$B$48,'P-Parametri'!$C$34,'P-Parametri'!$B$52))</f>
        <v>0.03</v>
      </c>
      <c r="C439" s="10">
        <f>IF($A439&lt;='1-Input'!$B$26,0,IF($A439='1-Input'!$B$26+1,('1-Input'!$B$23+0)*'1-Input'!$B$27,'1-Input'!$B$23+0))</f>
        <v>15535</v>
      </c>
      <c r="D439" s="10">
        <f>IF(AND($A439&gt;=1,$A439&lt;1+'1-Input'!$B$12),'7-Rientro'!$C$10,0)</f>
        <v>0</v>
      </c>
      <c r="E439" s="10">
        <f>MAX(0,(E405-C439-D439))/(1-'P-Parametri'!$B$31*MAX(0,IF(F438&lt;=0,0,(F438-G438)/F438)))</f>
        <v>12801.077722756172</v>
      </c>
      <c r="F439" s="10">
        <f>((F438-E439+MAX(0,-(E405-C439-D439)))*(1+B439))*(1-'P-Parametri'!$B$32)</f>
        <v>743013.5518192905</v>
      </c>
      <c r="G439" s="10">
        <f>IF(F438&lt;=0,G438,G438*(1-E439/F438))+MAX(0,-(E405-C439-D439))</f>
        <v>237198.66854859429</v>
      </c>
      <c r="H439" s="10">
        <f>MAX(0,(H405-C439-D439))/(1-'P-Parametri'!$B$31*MAX(0,IF(I438&lt;=0,0,(I438-J438)/I438)))</f>
        <v>18071.753358722981</v>
      </c>
      <c r="I439" s="10">
        <f>((I438-H439+MAX(0,-(H405-C439-D439)))*(1+B439))*(1-'P-Parametri'!$B$32)</f>
        <v>486309.73729198804</v>
      </c>
      <c r="J439" s="10">
        <f>IF(I438&lt;=0,J438,J438*(1-H439/I438))+MAX(0,-(H405-C439-D439))</f>
        <v>155248.88059636808</v>
      </c>
      <c r="K439" s="10">
        <f>MAX(0,(K405-C439-D439))/(1-'P-Parametri'!$B$31*MAX(0,IF(L438&lt;=0,0,(L438-M438)/L438)))</f>
        <v>23686.926517943248</v>
      </c>
      <c r="L439" s="10">
        <f>((L438-K439+MAX(0,-(K405-C439-D439)))*(1+B439))*(1-'P-Parametri'!$B$32)</f>
        <v>212827.46125001897</v>
      </c>
      <c r="M439" s="10">
        <f>IF(L438&lt;=0,M438,M438*(1-K439/L438))+MAX(0,-(K405-C439-D439))</f>
        <v>67942.758669037023</v>
      </c>
      <c r="N439" s="10">
        <f>MAX(0,(N405-C439-D439))/(1-'P-Parametri'!$B$31*MAX(0,IF(O438&lt;=0,0,(O438-P438)/O438)))</f>
        <v>23686.92651794328</v>
      </c>
      <c r="O439" s="10">
        <f>((O438-N439+MAX(0,-(N405-C439-D439)))*(1+B439))*(1-'P-Parametri'!$B$32)</f>
        <v>212827.4612500176</v>
      </c>
      <c r="P439" s="10">
        <f>IF(O438&lt;=0,P438,P438*(1-N439/O438))+MAX(0,-(N405-C439-D439))</f>
        <v>67942.758669036572</v>
      </c>
      <c r="Q439" s="10">
        <f>MAX(0,(Q405-C439-D439))/(1-'P-Parametri'!$B$31*MAX(0,IF(R438&lt;=0,0,(R438-S438)/R438)))</f>
        <v>23686.926517943295</v>
      </c>
      <c r="R439" s="10">
        <f>((R438-Q439+MAX(0,-(Q405-C439-D439)))*(1+B439))*(1-'P-Parametri'!$B$32)</f>
        <v>212827.4612500169</v>
      </c>
      <c r="S439" s="10">
        <f>IF(R438&lt;=0,S438,S438*(1-Q439/R438))+MAX(0,-(Q405-C439-D439))</f>
        <v>67942.75866903631</v>
      </c>
      <c r="T439" s="10">
        <f>MAX(0,(T405-C439-D439))/(1-'P-Parametri'!$B$31*MAX(0,IF(U438&lt;=0,0,(U438-V438)/U438)))</f>
        <v>23686.92651794328</v>
      </c>
      <c r="U439" s="10">
        <f>((U438-T439+MAX(0,-(T405-C439-D439)))*(1+B439))*(1-'P-Parametri'!$B$32)</f>
        <v>212827.4612500176</v>
      </c>
      <c r="V439" s="10">
        <f>IF(U438&lt;=0,V438,V438*(1-T439/U438))+MAX(0,-(T405-C439-D439))</f>
        <v>67942.758669036572</v>
      </c>
    </row>
    <row r="440" spans="1:22">
      <c r="A440" s="9">
        <f t="shared" si="8"/>
        <v>33</v>
      </c>
      <c r="B440" s="12">
        <f>IF($A440='P-Parametri'!$B$47,'P-Parametri'!$B$34,IF($A440='P-Parametri'!$B$48,'P-Parametri'!$C$34,'P-Parametri'!$B$52))</f>
        <v>0.03</v>
      </c>
      <c r="C440" s="10">
        <f>IF($A440&lt;='1-Input'!$B$26,0,IF($A440='1-Input'!$B$26+1,('1-Input'!$B$23+0)*'1-Input'!$B$27,'1-Input'!$B$23+0))</f>
        <v>15535</v>
      </c>
      <c r="D440" s="10">
        <f>IF(AND($A440&gt;=1,$A440&lt;1+'1-Input'!$B$12),'7-Rientro'!$C$10,0)</f>
        <v>0</v>
      </c>
      <c r="E440" s="10">
        <f>MAX(0,(E405-C440-D440))/(1-'P-Parametri'!$B$31*MAX(0,IF(F439&lt;=0,0,(F439-G439)/F439)))</f>
        <v>12837.148946390776</v>
      </c>
      <c r="F440" s="10">
        <f>((F439-E440+MAX(0,-(E405-C440-D440)))*(1+B440))*(1-'P-Parametri'!$B$32)</f>
        <v>750577.53156916867</v>
      </c>
      <c r="G440" s="10">
        <f>IF(F439&lt;=0,G439,G439*(1-E440/F439))+MAX(0,-(E405-C440-D440))</f>
        <v>233100.55401139881</v>
      </c>
      <c r="H440" s="10">
        <f>MAX(0,(H405-C440-D440))/(1-'P-Parametri'!$B$31*MAX(0,IF(I439&lt;=0,0,(I439-J439)/I439)))</f>
        <v>18122.676434966248</v>
      </c>
      <c r="I440" s="10">
        <f>((I439-H440+MAX(0,-(H405-C440-D440)))*(1+B440))*(1-'P-Parametri'!$B$32)</f>
        <v>481268.207337367</v>
      </c>
      <c r="J440" s="10">
        <f>IF(I439&lt;=0,J439,J439*(1-H440/I439))+MAX(0,-(H405-C440-D440))</f>
        <v>149463.42121896433</v>
      </c>
      <c r="K440" s="10">
        <f>MAX(0,(K405-C440-D440))/(1-'P-Parametri'!$B$31*MAX(0,IF(L439&lt;=0,0,(L439-M439)/L439)))</f>
        <v>23753.672181249887</v>
      </c>
      <c r="L440" s="10">
        <f>((L439-K440+MAX(0,-(K405-C440-D440)))*(1+B440))*(1-'P-Parametri'!$B$32)</f>
        <v>194356.51073535049</v>
      </c>
      <c r="M440" s="10">
        <f>IF(L439&lt;=0,M439,M439*(1-K440/L439))+MAX(0,-(K405-C440-D440))</f>
        <v>60359.667619437168</v>
      </c>
      <c r="N440" s="10">
        <f>MAX(0,(N405-C440-D440))/(1-'P-Parametri'!$B$31*MAX(0,IF(O439&lt;=0,0,(O439-P439)/O439)))</f>
        <v>23753.672181249924</v>
      </c>
      <c r="O440" s="10">
        <f>((O439-N440+MAX(0,-(N405-C440-D440)))*(1+B440))*(1-'P-Parametri'!$B$32)</f>
        <v>194356.51073534903</v>
      </c>
      <c r="P440" s="10">
        <f>IF(O439&lt;=0,P439,P439*(1-N440/O439))+MAX(0,-(N405-C440-D440))</f>
        <v>60359.66761943671</v>
      </c>
      <c r="Q440" s="10">
        <f>MAX(0,(Q405-C440-D440))/(1-'P-Parametri'!$B$31*MAX(0,IF(R439&lt;=0,0,(R439-S439)/R439)))</f>
        <v>23753.672181249931</v>
      </c>
      <c r="R440" s="10">
        <f>((R439-Q440+MAX(0,-(Q405-C440-D440)))*(1+B440))*(1-'P-Parametri'!$B$32)</f>
        <v>194356.51073534836</v>
      </c>
      <c r="S440" s="10">
        <f>IF(R439&lt;=0,S439,S439*(1-Q440/R439))+MAX(0,-(Q405-C440-D440))</f>
        <v>60359.667619436448</v>
      </c>
      <c r="T440" s="10">
        <f>MAX(0,(T405-C440-D440))/(1-'P-Parametri'!$B$31*MAX(0,IF(U439&lt;=0,0,(U439-V439)/U439)))</f>
        <v>23753.672181249924</v>
      </c>
      <c r="U440" s="10">
        <f>((U439-T440+MAX(0,-(T405-C440-D440)))*(1+B440))*(1-'P-Parametri'!$B$32)</f>
        <v>194356.51073534903</v>
      </c>
      <c r="V440" s="10">
        <f>IF(U439&lt;=0,V439,V439*(1-T440/U439))+MAX(0,-(T405-C440-D440))</f>
        <v>60359.66761943671</v>
      </c>
    </row>
    <row r="441" spans="1:22">
      <c r="A441" s="9">
        <f t="shared" si="8"/>
        <v>34</v>
      </c>
      <c r="B441" s="12">
        <f>IF($A441='P-Parametri'!$B$47,'P-Parametri'!$B$34,IF($A441='P-Parametri'!$B$48,'P-Parametri'!$C$34,'P-Parametri'!$B$52))</f>
        <v>0.03</v>
      </c>
      <c r="C441" s="10">
        <f>IF($A441&lt;='1-Input'!$B$26,0,IF($A441='1-Input'!$B$26+1,('1-Input'!$B$23+0)*'1-Input'!$B$27,'1-Input'!$B$23+0))</f>
        <v>15535</v>
      </c>
      <c r="D441" s="10">
        <f>IF(AND($A441&gt;=1,$A441&lt;1+'1-Input'!$B$12),'7-Rientro'!$C$10,0)</f>
        <v>0</v>
      </c>
      <c r="E441" s="10">
        <f>MAX(0,(E405-C441-D441))/(1-'P-Parametri'!$B$31*MAX(0,IF(F440&lt;=0,0,(F440-G440)/F440)))</f>
        <v>12872.435341575565</v>
      </c>
      <c r="F441" s="10">
        <f>((F440-E441+MAX(0,-(E405-C441-D441)))*(1+B441))*(1-'P-Parametri'!$B$32)</f>
        <v>758316.57661619212</v>
      </c>
      <c r="G441" s="10">
        <f>IF(F440&lt;=0,G440,G440*(1-E441/F440))+MAX(0,-(E405-C441-D441))</f>
        <v>229102.86998357542</v>
      </c>
      <c r="H441" s="10">
        <f>MAX(0,(H405-C441-D441))/(1-'P-Parametri'!$B$31*MAX(0,IF(I440&lt;=0,0,(I440-J440)/I440)))</f>
        <v>18172.491539952629</v>
      </c>
      <c r="I441" s="10">
        <f>((I440-H441+MAX(0,-(H405-C441-D441)))*(1+B441))*(1-'P-Parametri'!$B$32)</f>
        <v>476034.61009679415</v>
      </c>
      <c r="J441" s="10">
        <f>IF(I440&lt;=0,J440,J440*(1-H441/I440))+MAX(0,-(H405-C441-D441))</f>
        <v>143819.74329421413</v>
      </c>
      <c r="K441" s="10">
        <f>MAX(0,(K405-C441-D441))/(1-'P-Parametri'!$B$31*MAX(0,IF(L440&lt;=0,0,(L440-M440)/L440)))</f>
        <v>23818.965609500799</v>
      </c>
      <c r="L441" s="10">
        <f>((L440-K441+MAX(0,-(K405-C441-D441)))*(1+B441))*(1-'P-Parametri'!$B$32)</f>
        <v>175302.36413666594</v>
      </c>
      <c r="M441" s="10">
        <f>IF(L440&lt;=0,M440,M440*(1-K441/L440))+MAX(0,-(K405-C441-D441))</f>
        <v>52962.411711782224</v>
      </c>
      <c r="N441" s="10">
        <f>MAX(0,(N405-C441-D441))/(1-'P-Parametri'!$B$31*MAX(0,IF(O440&lt;=0,0,(O440-P440)/O440)))</f>
        <v>23818.965609500836</v>
      </c>
      <c r="O441" s="10">
        <f>((O440-N441+MAX(0,-(N405-C441-D441)))*(1+B441))*(1-'P-Parametri'!$B$32)</f>
        <v>175302.3641366644</v>
      </c>
      <c r="P441" s="10">
        <f>IF(O440&lt;=0,P440,P440*(1-N441/O440))+MAX(0,-(N405-C441-D441))</f>
        <v>52962.411711781759</v>
      </c>
      <c r="Q441" s="10">
        <f>MAX(0,(Q405-C441-D441))/(1-'P-Parametri'!$B$31*MAX(0,IF(R440&lt;=0,0,(R440-S440)/R440)))</f>
        <v>23818.965609500847</v>
      </c>
      <c r="R441" s="10">
        <f>((R440-Q441+MAX(0,-(Q405-C441-D441)))*(1+B441))*(1-'P-Parametri'!$B$32)</f>
        <v>175302.3641366637</v>
      </c>
      <c r="S441" s="10">
        <f>IF(R440&lt;=0,S440,S440*(1-Q441/R440))+MAX(0,-(Q405-C441-D441))</f>
        <v>52962.411711781497</v>
      </c>
      <c r="T441" s="10">
        <f>MAX(0,(T405-C441-D441))/(1-'P-Parametri'!$B$31*MAX(0,IF(U440&lt;=0,0,(U440-V440)/U440)))</f>
        <v>23818.965609500836</v>
      </c>
      <c r="U441" s="10">
        <f>((U440-T441+MAX(0,-(T405-C441-D441)))*(1+B441))*(1-'P-Parametri'!$B$32)</f>
        <v>175302.3641366644</v>
      </c>
      <c r="V441" s="10">
        <f>IF(U440&lt;=0,V440,V440*(1-T441/U440))+MAX(0,-(T405-C441-D441))</f>
        <v>52962.411711781759</v>
      </c>
    </row>
    <row r="442" spans="1:22">
      <c r="A442" s="9">
        <f t="shared" si="8"/>
        <v>35</v>
      </c>
      <c r="B442" s="12">
        <f>IF($A442='P-Parametri'!$B$47,'P-Parametri'!$B$34,IF($A442='P-Parametri'!$B$48,'P-Parametri'!$C$34,'P-Parametri'!$B$52))</f>
        <v>0.03</v>
      </c>
      <c r="C442" s="10">
        <f>IF($A442&lt;='1-Input'!$B$26,0,IF($A442='1-Input'!$B$26+1,('1-Input'!$B$23+0)*'1-Input'!$B$27,'1-Input'!$B$23+0))</f>
        <v>15535</v>
      </c>
      <c r="D442" s="10">
        <f>IF(AND($A442&gt;=1,$A442&lt;1+'1-Input'!$B$12),'7-Rientro'!$C$10,0)</f>
        <v>0</v>
      </c>
      <c r="E442" s="10">
        <f>MAX(0,(E405-C442-D442))/(1-'P-Parametri'!$B$31*MAX(0,IF(F441&lt;=0,0,(F441-G441)/F441)))</f>
        <v>12906.949282459267</v>
      </c>
      <c r="F442" s="10">
        <f>((F441-E442+MAX(0,-(E405-C442-D442)))*(1+B442))*(1-'P-Parametri'!$B$32)</f>
        <v>766236.37232143746</v>
      </c>
      <c r="G442" s="10">
        <f>IF(F441&lt;=0,G441,G441*(1-E442/F441))+MAX(0,-(E405-C442-D442))</f>
        <v>225203.41794134412</v>
      </c>
      <c r="H442" s="10">
        <f>MAX(0,(H405-C442-D442))/(1-'P-Parametri'!$B$31*MAX(0,IF(I441&lt;=0,0,(I441-J441)/I441)))</f>
        <v>18221.216142724086</v>
      </c>
      <c r="I442" s="10">
        <f>((I441-H442+MAX(0,-(H405-C442-D442)))*(1+B442))*(1-'P-Parametri'!$B$32)</f>
        <v>470604.70018114679</v>
      </c>
      <c r="J442" s="10">
        <f>IF(I441&lt;=0,J441,J441*(1-H442/I441))+MAX(0,-(H405-C442-D442))</f>
        <v>138314.7430850442</v>
      </c>
      <c r="K442" s="10">
        <f>MAX(0,(K405-C442-D442))/(1-'P-Parametri'!$B$31*MAX(0,IF(L441&lt;=0,0,(L441-M441)/L441)))</f>
        <v>23882.829699639373</v>
      </c>
      <c r="L442" s="10">
        <f>((L441-K442+MAX(0,-(K405-C442-D442)))*(1+B442))*(1-'P-Parametri'!$B$32)</f>
        <v>155650.19622919708</v>
      </c>
      <c r="M442" s="10">
        <f>IF(L441&lt;=0,M441,M441*(1-K442/L441))+MAX(0,-(K405-C442-D442))</f>
        <v>45746.922829906282</v>
      </c>
      <c r="N442" s="10">
        <f>MAX(0,(N405-C442-D442))/(1-'P-Parametri'!$B$31*MAX(0,IF(O441&lt;=0,0,(O441-P441)/O441)))</f>
        <v>23882.829699639409</v>
      </c>
      <c r="O442" s="10">
        <f>((O441-N442+MAX(0,-(N405-C442-D442)))*(1+B442))*(1-'P-Parametri'!$B$32)</f>
        <v>155650.19622919546</v>
      </c>
      <c r="P442" s="10">
        <f>IF(O441&lt;=0,P441,P441*(1-N442/O441))+MAX(0,-(N405-C442-D442))</f>
        <v>45746.922829905809</v>
      </c>
      <c r="Q442" s="10">
        <f>MAX(0,(Q405-C442-D442))/(1-'P-Parametri'!$B$31*MAX(0,IF(R441&lt;=0,0,(R441-S441)/R441)))</f>
        <v>23882.829699639417</v>
      </c>
      <c r="R442" s="10">
        <f>((R441-Q442+MAX(0,-(Q405-C442-D442)))*(1+B442))*(1-'P-Parametri'!$B$32)</f>
        <v>155650.19622919476</v>
      </c>
      <c r="S442" s="10">
        <f>IF(R441&lt;=0,S441,S441*(1-Q442/R441))+MAX(0,-(Q405-C442-D442))</f>
        <v>45746.922829905547</v>
      </c>
      <c r="T442" s="10">
        <f>MAX(0,(T405-C442-D442))/(1-'P-Parametri'!$B$31*MAX(0,IF(U441&lt;=0,0,(U441-V441)/U441)))</f>
        <v>23882.829699639409</v>
      </c>
      <c r="U442" s="10">
        <f>((U441-T442+MAX(0,-(T405-C442-D442)))*(1+B442))*(1-'P-Parametri'!$B$32)</f>
        <v>155650.19622919546</v>
      </c>
      <c r="V442" s="10">
        <f>IF(U441&lt;=0,V441,V441*(1-T442/U441))+MAX(0,-(T405-C442-D442))</f>
        <v>45746.922829905809</v>
      </c>
    </row>
    <row r="443" spans="1:22">
      <c r="A443" s="9">
        <f t="shared" si="8"/>
        <v>36</v>
      </c>
      <c r="B443" s="12">
        <f>IF($A443='P-Parametri'!$B$47,'P-Parametri'!$B$34,IF($A443='P-Parametri'!$B$48,'P-Parametri'!$C$34,'P-Parametri'!$B$52))</f>
        <v>0.03</v>
      </c>
      <c r="C443" s="10">
        <f>IF($A443&lt;='1-Input'!$B$26,0,IF($A443='1-Input'!$B$26+1,('1-Input'!$B$23+0)*'1-Input'!$B$27,'1-Input'!$B$23+0))</f>
        <v>15535</v>
      </c>
      <c r="D443" s="10">
        <f>IF(AND($A443&gt;=1,$A443&lt;1+'1-Input'!$B$12),'7-Rientro'!$C$10,0)</f>
        <v>0</v>
      </c>
      <c r="E443" s="10">
        <f>MAX(0,(E405-C443-D443))/(1-'P-Parametri'!$B$31*MAX(0,IF(F442&lt;=0,0,(F442-G442)/F442)))</f>
        <v>12940.70318109409</v>
      </c>
      <c r="F443" s="10">
        <f>((F442-E443+MAX(0,-(E405-C443-D443)))*(1+B443))*(1-'P-Parametri'!$B$32)</f>
        <v>774342.75013612455</v>
      </c>
      <c r="G443" s="10">
        <f>IF(F442&lt;=0,G442,G442*(1-E443/F442))+MAX(0,-(E405-C443-D443))</f>
        <v>221400.03468753496</v>
      </c>
      <c r="H443" s="10">
        <f>MAX(0,(H405-C443-D443))/(1-'P-Parametri'!$B$31*MAX(0,IF(I442&lt;=0,0,(I442-J442)/I442)))</f>
        <v>18268.867765832307</v>
      </c>
      <c r="I443" s="10">
        <f>((I442-H443+MAX(0,-(H405-C443-D443)))*(1+B443))*(1-'P-Parametri'!$B$32)</f>
        <v>464974.0955729984</v>
      </c>
      <c r="J443" s="10">
        <f>IF(I442&lt;=0,J442,J442*(1-H443/I442))+MAX(0,-(H405-C443-D443))</f>
        <v>132945.36672625924</v>
      </c>
      <c r="K443" s="10">
        <f>MAX(0,(K405-C443-D443))/(1-'P-Parametri'!$B$31*MAX(0,IF(L442&lt;=0,0,(L442-M442)/L442)))</f>
        <v>23945.287418744989</v>
      </c>
      <c r="L443" s="10">
        <f>((L442-K443+MAX(0,-(K405-C443-D443)))*(1+B443))*(1-'P-Parametri'!$B$32)</f>
        <v>135384.74396261614</v>
      </c>
      <c r="M443" s="10">
        <f>IF(L442&lt;=0,M442,M442*(1-K443/L442))+MAX(0,-(K405-C443-D443))</f>
        <v>38709.19822548479</v>
      </c>
      <c r="N443" s="10">
        <f>MAX(0,(N405-C443-D443))/(1-'P-Parametri'!$B$31*MAX(0,IF(O442&lt;=0,0,(O442-P442)/O442)))</f>
        <v>23945.287418745025</v>
      </c>
      <c r="O443" s="10">
        <f>((O442-N443+MAX(0,-(N405-C443-D443)))*(1+B443))*(1-'P-Parametri'!$B$32)</f>
        <v>135384.74396261442</v>
      </c>
      <c r="P443" s="10">
        <f>IF(O442&lt;=0,P442,P442*(1-N443/O442))+MAX(0,-(N405-C443-D443))</f>
        <v>38709.19822548431</v>
      </c>
      <c r="Q443" s="10">
        <f>MAX(0,(Q405-C443-D443))/(1-'P-Parametri'!$B$31*MAX(0,IF(R442&lt;=0,0,(R442-S442)/R442)))</f>
        <v>23945.287418745036</v>
      </c>
      <c r="R443" s="10">
        <f>((R442-Q443+MAX(0,-(Q405-C443-D443)))*(1+B443))*(1-'P-Parametri'!$B$32)</f>
        <v>135384.74396261369</v>
      </c>
      <c r="S443" s="10">
        <f>IF(R442&lt;=0,S442,S442*(1-Q443/R442))+MAX(0,-(Q405-C443-D443))</f>
        <v>38709.198225484055</v>
      </c>
      <c r="T443" s="10">
        <f>MAX(0,(T405-C443-D443))/(1-'P-Parametri'!$B$31*MAX(0,IF(U442&lt;=0,0,(U442-V442)/U442)))</f>
        <v>23945.287418745025</v>
      </c>
      <c r="U443" s="10">
        <f>((U442-T443+MAX(0,-(T405-C443-D443)))*(1+B443))*(1-'P-Parametri'!$B$32)</f>
        <v>135384.74396261442</v>
      </c>
      <c r="V443" s="10">
        <f>IF(U442&lt;=0,V442,V442*(1-T443/U442))+MAX(0,-(T405-C443-D443))</f>
        <v>38709.19822548431</v>
      </c>
    </row>
    <row r="444" spans="1:22">
      <c r="A444" s="9">
        <f t="shared" si="8"/>
        <v>37</v>
      </c>
      <c r="B444" s="12">
        <f>IF($A444='P-Parametri'!$B$47,'P-Parametri'!$B$34,IF($A444='P-Parametri'!$B$48,'P-Parametri'!$C$34,'P-Parametri'!$B$52))</f>
        <v>0.03</v>
      </c>
      <c r="C444" s="10">
        <f>IF($A444&lt;='1-Input'!$B$26,0,IF($A444='1-Input'!$B$26+1,('1-Input'!$B$23+0)*'1-Input'!$B$27,'1-Input'!$B$23+0))</f>
        <v>15535</v>
      </c>
      <c r="D444" s="10">
        <f>IF(AND($A444&gt;=1,$A444&lt;1+'1-Input'!$B$12),'7-Rientro'!$C$10,0)</f>
        <v>0</v>
      </c>
      <c r="E444" s="10">
        <f>MAX(0,(E405-C444-D444))/(1-'P-Parametri'!$B$31*MAX(0,IF(F443&lt;=0,0,(F443-G443)/F443)))</f>
        <v>12973.709473337927</v>
      </c>
      <c r="F444" s="10">
        <f>((F443-E444+MAX(0,-(E405-C444-D444)))*(1+B444))*(1-'P-Parametri'!$B$32)</f>
        <v>782641.69165890489</v>
      </c>
      <c r="G444" s="10">
        <f>IF(F443&lt;=0,G443,G443*(1-E444/F443))+MAX(0,-(E405-C444-D444))</f>
        <v>217690.59241934289</v>
      </c>
      <c r="H444" s="10">
        <f>MAX(0,(H405-C444-D444))/(1-'P-Parametri'!$B$31*MAX(0,IF(I443&lt;=0,0,(I443-J443)/I443)))</f>
        <v>18315.46396543636</v>
      </c>
      <c r="I444" s="10">
        <f>((I443-H444+MAX(0,-(H405-C444-D444)))*(1+B444))*(1-'P-Parametri'!$B$32)</f>
        <v>459138.27377467731</v>
      </c>
      <c r="J444" s="10">
        <f>IF(I443&lt;=0,J443,J443*(1-H444/I443))+MAX(0,-(H405-C444-D444))</f>
        <v>127708.61032019349</v>
      </c>
      <c r="K444" s="10">
        <f>MAX(0,(K405-C444-D444))/(1-'P-Parametri'!$B$31*MAX(0,IF(L443&lt;=0,0,(L443-M443)/L443)))</f>
        <v>24006.361777946771</v>
      </c>
      <c r="L444" s="10">
        <f>((L443-K444+MAX(0,-(K405-C444-D444)))*(1+B444))*(1-'P-Parametri'!$B$32)</f>
        <v>114490.29418290903</v>
      </c>
      <c r="M444" s="10">
        <f>IF(L443&lt;=0,M443,M443*(1-K444/L443))+MAX(0,-(K405-C444-D444))</f>
        <v>31845.300643406841</v>
      </c>
      <c r="N444" s="10">
        <f>MAX(0,(N405-C444-D444))/(1-'P-Parametri'!$B$31*MAX(0,IF(O443&lt;=0,0,(O443-P443)/O443)))</f>
        <v>24006.361777946808</v>
      </c>
      <c r="O444" s="10">
        <f>((O443-N444+MAX(0,-(N405-C444-D444)))*(1+B444))*(1-'P-Parametri'!$B$32)</f>
        <v>114490.29418290724</v>
      </c>
      <c r="P444" s="10">
        <f>IF(O443&lt;=0,P443,P443*(1-N444/O443))+MAX(0,-(N405-C444-D444))</f>
        <v>31845.300643406346</v>
      </c>
      <c r="Q444" s="10">
        <f>MAX(0,(Q405-C444-D444))/(1-'P-Parametri'!$B$31*MAX(0,IF(R443&lt;=0,0,(R443-S443)/R443)))</f>
        <v>24006.361777946819</v>
      </c>
      <c r="R444" s="10">
        <f>((R443-Q444+MAX(0,-(Q405-C444-D444)))*(1+B444))*(1-'P-Parametri'!$B$32)</f>
        <v>114490.29418290647</v>
      </c>
      <c r="S444" s="10">
        <f>IF(R443&lt;=0,S443,S443*(1-Q444/R443))+MAX(0,-(Q405-C444-D444))</f>
        <v>31845.300643406099</v>
      </c>
      <c r="T444" s="10">
        <f>MAX(0,(T405-C444-D444))/(1-'P-Parametri'!$B$31*MAX(0,IF(U443&lt;=0,0,(U443-V443)/U443)))</f>
        <v>24006.361777946808</v>
      </c>
      <c r="U444" s="10">
        <f>((U443-T444+MAX(0,-(T405-C444-D444)))*(1+B444))*(1-'P-Parametri'!$B$32)</f>
        <v>114490.29418290724</v>
      </c>
      <c r="V444" s="10">
        <f>IF(U443&lt;=0,V443,V443*(1-T444/U443))+MAX(0,-(T405-C444-D444))</f>
        <v>31845.300643406346</v>
      </c>
    </row>
    <row r="445" spans="1:22">
      <c r="A445" s="9">
        <f t="shared" si="8"/>
        <v>38</v>
      </c>
      <c r="B445" s="12">
        <f>IF($A445='P-Parametri'!$B$47,'P-Parametri'!$B$34,IF($A445='P-Parametri'!$B$48,'P-Parametri'!$C$34,'P-Parametri'!$B$52))</f>
        <v>0.03</v>
      </c>
      <c r="C445" s="10">
        <f>IF($A445&lt;='1-Input'!$B$26,0,IF($A445='1-Input'!$B$26+1,('1-Input'!$B$23+0)*'1-Input'!$B$27,'1-Input'!$B$23+0))</f>
        <v>15535</v>
      </c>
      <c r="D445" s="10">
        <f>IF(AND($A445&gt;=1,$A445&lt;1+'1-Input'!$B$12),'7-Rientro'!$C$10,0)</f>
        <v>0</v>
      </c>
      <c r="E445" s="10">
        <f>MAX(0,(E405-C445-D445))/(1-'P-Parametri'!$B$31*MAX(0,IF(F444&lt;=0,0,(F444-G444)/F444)))</f>
        <v>13005.980605411871</v>
      </c>
      <c r="F445" s="10">
        <f>((F444-E445+MAX(0,-(E405-C445-D445)))*(1+B445))*(1-'P-Parametri'!$B$32)</f>
        <v>791139.3328203276</v>
      </c>
      <c r="G445" s="10">
        <f>IF(F444&lt;=0,G444,G444*(1-E445/F444))+MAX(0,-(E405-C445-D445))</f>
        <v>214072.99875782285</v>
      </c>
      <c r="H445" s="10">
        <f>MAX(0,(H405-C445-D445))/(1-'P-Parametri'!$B$31*MAX(0,IF(I444&lt;=0,0,(I444-J444)/I444)))</f>
        <v>18361.022312325415</v>
      </c>
      <c r="I445" s="10">
        <f>((I444-H445+MAX(0,-(H405-C445-D445)))*(1+B445))*(1-'P-Parametri'!$B$32)</f>
        <v>453092.56786821003</v>
      </c>
      <c r="J445" s="10">
        <f>IF(I444&lt;=0,J444,J444*(1-H445/I444))+MAX(0,-(H405-C445-D445))</f>
        <v>122601.51997835044</v>
      </c>
      <c r="K445" s="10">
        <f>MAX(0,(K405-C445-D445))/(1-'P-Parametri'!$B$31*MAX(0,IF(L444&lt;=0,0,(L444-M444)/L444)))</f>
        <v>24066.075807549722</v>
      </c>
      <c r="L445" s="10">
        <f>((L444-K445+MAX(0,-(K405-C445-D445)))*(1+B445))*(1-'P-Parametri'!$B$32)</f>
        <v>92950.671036766857</v>
      </c>
      <c r="M445" s="10">
        <f>IF(L444&lt;=0,M444,M444*(1-K445/L444))+MAX(0,-(K405-C445-D445))</f>
        <v>25151.358376352673</v>
      </c>
      <c r="N445" s="10">
        <f>MAX(0,(N405-C445-D445))/(1-'P-Parametri'!$B$31*MAX(0,IF(O444&lt;=0,0,(O444-P444)/O444)))</f>
        <v>24066.075807549758</v>
      </c>
      <c r="O445" s="10">
        <f>((O444-N445+MAX(0,-(N405-C445-D445)))*(1+B445))*(1-'P-Parametri'!$B$32)</f>
        <v>92950.671036764965</v>
      </c>
      <c r="P445" s="10">
        <f>IF(O444&lt;=0,P444,P444*(1-N445/O444))+MAX(0,-(N405-C445-D445))</f>
        <v>25151.358376352164</v>
      </c>
      <c r="Q445" s="10">
        <f>MAX(0,(Q405-C445-D445))/(1-'P-Parametri'!$B$31*MAX(0,IF(R444&lt;=0,0,(R444-S444)/R444)))</f>
        <v>24066.075807549769</v>
      </c>
      <c r="R445" s="10">
        <f>((R444-Q445+MAX(0,-(Q405-C445-D445)))*(1+B445))*(1-'P-Parametri'!$B$32)</f>
        <v>92950.67103676415</v>
      </c>
      <c r="S445" s="10">
        <f>IF(R444&lt;=0,S444,S444*(1-Q445/R444))+MAX(0,-(Q405-C445-D445))</f>
        <v>25151.358376351924</v>
      </c>
      <c r="T445" s="10">
        <f>MAX(0,(T405-C445-D445))/(1-'P-Parametri'!$B$31*MAX(0,IF(U444&lt;=0,0,(U444-V444)/U444)))</f>
        <v>24066.075807549758</v>
      </c>
      <c r="U445" s="10">
        <f>((U444-T445+MAX(0,-(T405-C445-D445)))*(1+B445))*(1-'P-Parametri'!$B$32)</f>
        <v>92950.671036764965</v>
      </c>
      <c r="V445" s="10">
        <f>IF(U444&lt;=0,V444,V444*(1-T445/U444))+MAX(0,-(T405-C445-D445))</f>
        <v>25151.358376352164</v>
      </c>
    </row>
    <row r="446" spans="1:22">
      <c r="A446" s="9">
        <f t="shared" si="8"/>
        <v>39</v>
      </c>
      <c r="B446" s="12">
        <f>IF($A446='P-Parametri'!$B$47,'P-Parametri'!$B$34,IF($A446='P-Parametri'!$B$48,'P-Parametri'!$C$34,'P-Parametri'!$B$52))</f>
        <v>0.03</v>
      </c>
      <c r="C446" s="10">
        <f>IF($A446&lt;='1-Input'!$B$26,0,IF($A446='1-Input'!$B$26+1,('1-Input'!$B$23+0)*'1-Input'!$B$27,'1-Input'!$B$23+0))</f>
        <v>15535</v>
      </c>
      <c r="D446" s="10">
        <f>IF(AND($A446&gt;=1,$A446&lt;1+'1-Input'!$B$12),'7-Rientro'!$C$10,0)</f>
        <v>0</v>
      </c>
      <c r="E446" s="10">
        <f>MAX(0,(E405-C446-D446))/(1-'P-Parametri'!$B$31*MAX(0,IF(F445&lt;=0,0,(F445-G445)/F445)))</f>
        <v>13037.529021103694</v>
      </c>
      <c r="F446" s="10">
        <f>((F445-E446+MAX(0,-(E405-C446-D446)))*(1+B446))*(1-'P-Parametri'!$B$32)</f>
        <v>799841.96819737426</v>
      </c>
      <c r="G446" s="10">
        <f>IF(F445&lt;=0,G445,G445*(1-E446/F445))+MAX(0,-(E405-C446-D446))</f>
        <v>210545.19674096414</v>
      </c>
      <c r="H446" s="10">
        <f>MAX(0,(H405-C446-D446))/(1-'P-Parametri'!$B$31*MAX(0,IF(I445&lt;=0,0,(I445-J445)/I445)))</f>
        <v>18405.560373853437</v>
      </c>
      <c r="I446" s="10">
        <f>((I445-H446+MAX(0,-(H405-C446-D446)))*(1+B446))*(1-'P-Parametri'!$B$32)</f>
        <v>446832.16248374892</v>
      </c>
      <c r="J446" s="10">
        <f>IF(I445&lt;=0,J445,J445*(1-H446/I445))+MAX(0,-(H405-C446-D446))</f>
        <v>117621.19181162561</v>
      </c>
      <c r="K446" s="10">
        <f>MAX(0,(K405-C446-D446))/(1-'P-Parametri'!$B$31*MAX(0,IF(L445&lt;=0,0,(L445-M445)/L445)))</f>
        <v>24124.452533356278</v>
      </c>
      <c r="L446" s="10">
        <f>((L445-K446+MAX(0,-(K405-C446-D446)))*(1+B446))*(1-'P-Parametri'!$B$32)</f>
        <v>70749.22304839587</v>
      </c>
      <c r="M446" s="10">
        <f>IF(L445&lt;=0,M445,M445*(1-K446/L445))+MAX(0,-(K405-C446-D446))</f>
        <v>18623.565251978707</v>
      </c>
      <c r="N446" s="10">
        <f>MAX(0,(N405-C446-D446))/(1-'P-Parametri'!$B$31*MAX(0,IF(O445&lt;=0,0,(O445-P445)/O445)))</f>
        <v>24124.452533356314</v>
      </c>
      <c r="O446" s="10">
        <f>((O445-N446+MAX(0,-(N405-C446-D446)))*(1+B446))*(1-'P-Parametri'!$B$32)</f>
        <v>70749.223048393891</v>
      </c>
      <c r="P446" s="10">
        <f>IF(O445&lt;=0,P445,P445*(1-N446/O445))+MAX(0,-(N405-C446-D446))</f>
        <v>18623.565251978187</v>
      </c>
      <c r="Q446" s="10">
        <f>MAX(0,(Q405-C446-D446))/(1-'P-Parametri'!$B$31*MAX(0,IF(R445&lt;=0,0,(R445-S445)/R445)))</f>
        <v>24124.452533356329</v>
      </c>
      <c r="R446" s="10">
        <f>((R445-Q446+MAX(0,-(Q405-C446-D446)))*(1+B446))*(1-'P-Parametri'!$B$32)</f>
        <v>70749.223048393033</v>
      </c>
      <c r="S446" s="10">
        <f>IF(R445&lt;=0,S445,S445*(1-Q446/R445))+MAX(0,-(Q405-C446-D446))</f>
        <v>18623.565251977951</v>
      </c>
      <c r="T446" s="10">
        <f>MAX(0,(T405-C446-D446))/(1-'P-Parametri'!$B$31*MAX(0,IF(U445&lt;=0,0,(U445-V445)/U445)))</f>
        <v>24124.452533356314</v>
      </c>
      <c r="U446" s="10">
        <f>((U445-T446+MAX(0,-(T405-C446-D446)))*(1+B446))*(1-'P-Parametri'!$B$32)</f>
        <v>70749.223048393891</v>
      </c>
      <c r="V446" s="10">
        <f>IF(U445&lt;=0,V445,V445*(1-T446/U445))+MAX(0,-(T405-C446-D446))</f>
        <v>18623.565251978187</v>
      </c>
    </row>
    <row r="447" spans="1:22">
      <c r="A447" s="9">
        <f t="shared" si="8"/>
        <v>40</v>
      </c>
      <c r="B447" s="12">
        <f>IF($A447='P-Parametri'!$B$47,'P-Parametri'!$B$34,IF($A447='P-Parametri'!$B$48,'P-Parametri'!$C$34,'P-Parametri'!$B$52))</f>
        <v>0.03</v>
      </c>
      <c r="C447" s="10">
        <f>IF($A447&lt;='1-Input'!$B$26,0,IF($A447='1-Input'!$B$26+1,('1-Input'!$B$23+0)*'1-Input'!$B$27,'1-Input'!$B$23+0))</f>
        <v>15535</v>
      </c>
      <c r="D447" s="10">
        <f>IF(AND($A447&gt;=1,$A447&lt;1+'1-Input'!$B$12),'7-Rientro'!$C$10,0)</f>
        <v>0</v>
      </c>
      <c r="E447" s="10">
        <f>MAX(0,(E405-C447-D447))/(1-'P-Parametri'!$B$31*MAX(0,IF(F446&lt;=0,0,(F446-G446)/F446)))</f>
        <v>13068.367149606993</v>
      </c>
      <c r="F447" s="10">
        <f>((F446-E447+MAX(0,-(E405-C447-D447)))*(1+B447))*(1-'P-Parametri'!$B$32)</f>
        <v>808756.05546104186</v>
      </c>
      <c r="G447" s="10">
        <f>IF(F446&lt;=0,G446,G446*(1-E447/F446))+MAX(0,-(E405-C447-D447))</f>
        <v>207105.16478215327</v>
      </c>
      <c r="H447" s="10">
        <f>MAX(0,(H405-C447-D447))/(1-'P-Parametri'!$B$31*MAX(0,IF(I446&lt;=0,0,(I446-J446)/I446)))</f>
        <v>18449.095696771248</v>
      </c>
      <c r="I447" s="10">
        <f>((I446-H447+MAX(0,-(H405-C447-D447)))*(1+B447))*(1-'P-Parametri'!$B$32)</f>
        <v>440352.08967300592</v>
      </c>
      <c r="J447" s="10">
        <f>IF(I446&lt;=0,J446,J446*(1-H447/I446))+MAX(0,-(H405-C447-D447))</f>
        <v>112764.77187166686</v>
      </c>
      <c r="K447" s="10">
        <f>MAX(0,(K405-C447-D447))/(1-'P-Parametri'!$B$31*MAX(0,IF(L446&lt;=0,0,(L446-M446)/L446)))</f>
        <v>24181.514954164017</v>
      </c>
      <c r="L447" s="10">
        <f>((L446-K447+MAX(0,-(K405-C447-D447)))*(1+B447))*(1-'P-Parametri'!$B$32)</f>
        <v>47868.809858384695</v>
      </c>
      <c r="M447" s="10">
        <f>IF(L446&lt;=0,M446,M446*(1-K447/L446))+MAX(0,-(K405-C447-D447))</f>
        <v>12258.180556057536</v>
      </c>
      <c r="N447" s="10">
        <f>MAX(0,(N405-C447-D447))/(1-'P-Parametri'!$B$31*MAX(0,IF(O446&lt;=0,0,(O446-P446)/O446)))</f>
        <v>24181.514954164057</v>
      </c>
      <c r="O447" s="10">
        <f>((O446-N447+MAX(0,-(N405-C447-D447)))*(1+B447))*(1-'P-Parametri'!$B$32)</f>
        <v>47868.809858382614</v>
      </c>
      <c r="P447" s="10">
        <f>IF(O446&lt;=0,P446,P446*(1-N447/O446))+MAX(0,-(N405-C447-D447))</f>
        <v>12258.180556057005</v>
      </c>
      <c r="Q447" s="10">
        <f>MAX(0,(Q405-C447-D447))/(1-'P-Parametri'!$B$31*MAX(0,IF(R446&lt;=0,0,(R446-S446)/R446)))</f>
        <v>24181.514954164064</v>
      </c>
      <c r="R447" s="10">
        <f>((R446-Q447+MAX(0,-(Q405-C447-D447)))*(1+B447))*(1-'P-Parametri'!$B$32)</f>
        <v>47868.809858381734</v>
      </c>
      <c r="S447" s="10">
        <f>IF(R446&lt;=0,S446,S446*(1-Q447/R446))+MAX(0,-(Q405-C447-D447))</f>
        <v>12258.18055605677</v>
      </c>
      <c r="T447" s="10">
        <f>MAX(0,(T405-C447-D447))/(1-'P-Parametri'!$B$31*MAX(0,IF(U446&lt;=0,0,(U446-V446)/U446)))</f>
        <v>24181.514954164057</v>
      </c>
      <c r="U447" s="10">
        <f>((U446-T447+MAX(0,-(T405-C447-D447)))*(1+B447))*(1-'P-Parametri'!$B$32)</f>
        <v>47868.809858382614</v>
      </c>
      <c r="V447" s="10">
        <f>IF(U446&lt;=0,V446,V446*(1-T447/U446))+MAX(0,-(T405-C447-D447))</f>
        <v>12258.180556057005</v>
      </c>
    </row>
    <row r="448" spans="1:22">
      <c r="A448" s="9">
        <f t="shared" si="8"/>
        <v>41</v>
      </c>
      <c r="B448" s="12">
        <f>IF($A448='P-Parametri'!$B$47,'P-Parametri'!$B$34,IF($A448='P-Parametri'!$B$48,'P-Parametri'!$C$34,'P-Parametri'!$B$52))</f>
        <v>0.03</v>
      </c>
      <c r="C448" s="10">
        <f>IF($A448&lt;='1-Input'!$B$26,0,IF($A448='1-Input'!$B$26+1,('1-Input'!$B$23+0)*'1-Input'!$B$27,'1-Input'!$B$23+0))</f>
        <v>15535</v>
      </c>
      <c r="D448" s="10">
        <f>IF(AND($A448&gt;=1,$A448&lt;1+'1-Input'!$B$12),'7-Rientro'!$C$10,0)</f>
        <v>0</v>
      </c>
      <c r="E448" s="10">
        <f>MAX(0,(E405-C448-D448))/(1-'P-Parametri'!$B$31*MAX(0,IF(F447&lt;=0,0,(F447-G447)/F447)))</f>
        <v>13098.507393984431</v>
      </c>
      <c r="F448" s="10">
        <f>((F447-E448+MAX(0,-(E405-C448-D448)))*(1+B448))*(1-'P-Parametri'!$B$32)</f>
        <v>817888.21996005101</v>
      </c>
      <c r="G448" s="10">
        <f>IF(F447&lt;=0,G447,G447*(1-E448/F447))+MAX(0,-(E405-C448-D448))</f>
        <v>203750.91659580127</v>
      </c>
      <c r="H448" s="10">
        <f>MAX(0,(H405-C448-D448))/(1-'P-Parametri'!$B$31*MAX(0,IF(I447&lt;=0,0,(I447-J447)/I447)))</f>
        <v>18491.645790939685</v>
      </c>
      <c r="I448" s="10">
        <f>((I447-H448+MAX(0,-(H405-C448-D448)))*(1+B448))*(1-'P-Parametri'!$B$32)</f>
        <v>433647.22468413116</v>
      </c>
      <c r="J448" s="10">
        <f>IF(I447&lt;=0,J447,J447*(1-H448/I447))+MAX(0,-(H405-C448-D448))</f>
        <v>108029.45604587982</v>
      </c>
      <c r="K448" s="10">
        <f>MAX(0,(K405-C448-D448))/(1-'P-Parametri'!$B$31*MAX(0,IF(L447&lt;=0,0,(L447-M447)/L447)))</f>
        <v>24237.28602041824</v>
      </c>
      <c r="L448" s="10">
        <f>((L447-K448+MAX(0,-(K405-C448-D448)))*(1+B448))*(1-'P-Parametri'!$B$32)</f>
        <v>24291.788613999237</v>
      </c>
      <c r="M448" s="10">
        <f>IF(L447&lt;=0,M447,M447*(1-K448/L447))+MAX(0,-(K405-C448-D448))</f>
        <v>6051.5288948599236</v>
      </c>
      <c r="N448" s="10">
        <f>MAX(0,(N405-C448-D448))/(1-'P-Parametri'!$B$31*MAX(0,IF(O447&lt;=0,0,(O447-P447)/O447)))</f>
        <v>24237.286020418276</v>
      </c>
      <c r="O448" s="10">
        <f>((O447-N448+MAX(0,-(N405-C448-D448)))*(1+B448))*(1-'P-Parametri'!$B$32)</f>
        <v>24291.788613997065</v>
      </c>
      <c r="P448" s="10">
        <f>IF(O447&lt;=0,P447,P447*(1-N448/O447))+MAX(0,-(N405-C448-D448))</f>
        <v>6051.5288948593825</v>
      </c>
      <c r="Q448" s="10">
        <f>MAX(0,(Q405-C448-D448))/(1-'P-Parametri'!$B$31*MAX(0,IF(R447&lt;=0,0,(R447-S447)/R447)))</f>
        <v>24237.286020418287</v>
      </c>
      <c r="R448" s="10">
        <f>((R447-Q448+MAX(0,-(Q405-C448-D448)))*(1+B448))*(1-'P-Parametri'!$B$32)</f>
        <v>24291.788613996145</v>
      </c>
      <c r="S448" s="10">
        <f>IF(R447&lt;=0,S447,S447*(1-Q448/R447))+MAX(0,-(Q405-C448-D448))</f>
        <v>6051.5288948591497</v>
      </c>
      <c r="T448" s="10">
        <f>MAX(0,(T405-C448-D448))/(1-'P-Parametri'!$B$31*MAX(0,IF(U447&lt;=0,0,(U447-V447)/U447)))</f>
        <v>24237.286020418276</v>
      </c>
      <c r="U448" s="10">
        <f>((U447-T448+MAX(0,-(T405-C448-D448)))*(1+B448))*(1-'P-Parametri'!$B$32)</f>
        <v>24291.788613997065</v>
      </c>
      <c r="V448" s="10">
        <f>IF(U447&lt;=0,V447,V447*(1-T448/U447))+MAX(0,-(T405-C448-D448))</f>
        <v>6051.5288948593825</v>
      </c>
    </row>
    <row r="449" spans="1:22">
      <c r="A449" s="9">
        <f t="shared" si="8"/>
        <v>42</v>
      </c>
      <c r="B449" s="12">
        <f>IF($A449='P-Parametri'!$B$47,'P-Parametri'!$B$34,IF($A449='P-Parametri'!$B$48,'P-Parametri'!$C$34,'P-Parametri'!$B$52))</f>
        <v>0.03</v>
      </c>
      <c r="C449" s="10">
        <f>IF($A449&lt;='1-Input'!$B$26,0,IF($A449='1-Input'!$B$26+1,('1-Input'!$B$23+0)*'1-Input'!$B$27,'1-Input'!$B$23+0))</f>
        <v>15535</v>
      </c>
      <c r="D449" s="10">
        <f>IF(AND($A449&gt;=1,$A449&lt;1+'1-Input'!$B$12),'7-Rientro'!$C$10,0)</f>
        <v>0</v>
      </c>
      <c r="E449" s="10">
        <f>MAX(0,(E405-C449-D449))/(1-'P-Parametri'!$B$31*MAX(0,IF(F448&lt;=0,0,(F448-G448)/F448)))</f>
        <v>13127.962120242801</v>
      </c>
      <c r="F449" s="10">
        <f>((F448-E449+MAX(0,-(E405-C449-D449)))*(1+B449))*(1-'P-Parametri'!$B$32)</f>
        <v>827245.25944385247</v>
      </c>
      <c r="G449" s="10">
        <f>IF(F448&lt;=0,G448,G448*(1-E449/F448))+MAX(0,-(E405-C449-D449))</f>
        <v>200480.50109187694</v>
      </c>
      <c r="H449" s="10">
        <f>MAX(0,(H405-C449-D449))/(1-'P-Parametri'!$B$31*MAX(0,IF(I448&lt;=0,0,(I448-J448)/I448)))</f>
        <v>18533.228113906422</v>
      </c>
      <c r="I449" s="10">
        <f>((I448-H449+MAX(0,-(H405-C449-D449)))*(1+B449))*(1-'P-Parametri'!$B$32)</f>
        <v>426712.28163439687</v>
      </c>
      <c r="J449" s="10">
        <f>IF(I448&lt;=0,J448,J448*(1-H449/I448))+MAX(0,-(H405-C449-D449))</f>
        <v>103412.48990853656</v>
      </c>
      <c r="K449" s="10">
        <f>MAX(0,(K405-C449-D449))/(1-'P-Parametri'!$B$31*MAX(0,IF(L448&lt;=0,0,(L448-M448)/L448)))</f>
        <v>24291.788613996581</v>
      </c>
      <c r="L449" s="10">
        <f>((L448-K449+MAX(0,-(K405-C449-D449)))*(1+B449))*(1-'P-Parametri'!$B$32)</f>
        <v>2.7299254725221545E-9</v>
      </c>
      <c r="M449" s="10">
        <f>IF(L448&lt;=0,M448,M448*(1-K449/L448))+MAX(0,-(K405-C449-D449))</f>
        <v>6.617768512559047E-10</v>
      </c>
      <c r="N449" s="10">
        <f>MAX(0,(N405-C449-D449))/(1-'P-Parametri'!$B$31*MAX(0,IF(O448&lt;=0,0,(O448-P448)/O448)))</f>
        <v>24291.788613996618</v>
      </c>
      <c r="O449" s="10">
        <f>((O448-N449+MAX(0,-(N405-C449-D449)))*(1+B449))*(1-'P-Parametri'!$B$32)</f>
        <v>4.5997374400030818E-10</v>
      </c>
      <c r="P449" s="10">
        <f>IF(O448&lt;=0,P448,P448*(1-N449/O448))+MAX(0,-(N405-C449-D449))</f>
        <v>1.1152787544007142E-10</v>
      </c>
      <c r="Q449" s="10">
        <f>MAX(0,(Q405-C449-D449))/(1-'P-Parametri'!$B$31*MAX(0,IF(R448&lt;=0,0,(R448-S448)/R448)))</f>
        <v>24291.788613996625</v>
      </c>
      <c r="R449" s="10">
        <f>((R448-Q449+MAX(0,-(Q405-C449-D449)))*(1+B449))*(1-'P-Parametri'!$B$32)</f>
        <v>-4.9363035941496496E-10</v>
      </c>
      <c r="S449" s="10">
        <f>IF(R448&lt;=0,S448,S448*(1-Q449/R448))+MAX(0,-(Q405-C449-D449))</f>
        <v>-1.1959013149597561E-10</v>
      </c>
      <c r="T449" s="10">
        <f>MAX(0,(T405-C449-D449))/(1-'P-Parametri'!$B$31*MAX(0,IF(U448&lt;=0,0,(U448-V448)/U448)))</f>
        <v>24291.788613996618</v>
      </c>
      <c r="U449" s="10">
        <f>((U448-T449+MAX(0,-(T405-C449-D449)))*(1+B449))*(1-'P-Parametri'!$B$32)</f>
        <v>4.5997374400030818E-10</v>
      </c>
      <c r="V449" s="10">
        <f>IF(U448&lt;=0,V448,V448*(1-T449/U448))+MAX(0,-(T405-C449-D449))</f>
        <v>1.1152787544007142E-10</v>
      </c>
    </row>
    <row r="450" spans="1:22">
      <c r="A450" s="4" t="s">
        <v>410</v>
      </c>
      <c r="E450" s="10">
        <f>F449</f>
        <v>827245.25944385247</v>
      </c>
      <c r="H450" s="10">
        <f>I449</f>
        <v>426712.28163439687</v>
      </c>
      <c r="K450" s="10">
        <f>L449</f>
        <v>2.7299254725221545E-9</v>
      </c>
      <c r="N450" s="10">
        <f>O449</f>
        <v>4.5997374400030818E-10</v>
      </c>
      <c r="Q450" s="10">
        <f>R449</f>
        <v>-4.9363035941496496E-10</v>
      </c>
      <c r="T450" s="10">
        <f>U449</f>
        <v>4.5997374400030818E-10</v>
      </c>
    </row>
    <row r="451" spans="1:22">
      <c r="A451" s="5" t="s">
        <v>411</v>
      </c>
      <c r="B451" s="10">
        <f>IFERROR(T405-T450*(T405-Q405)/(T450-Q450),T405)</f>
        <v>35084.321087020908</v>
      </c>
    </row>
    <row r="454" spans="1:22">
      <c r="A454" s="2" t="s">
        <v>485</v>
      </c>
    </row>
    <row r="455" spans="1:22">
      <c r="A455" s="4" t="s">
        <v>268</v>
      </c>
      <c r="E455" s="19">
        <f>'1-Input'!$B$10*0.9</f>
        <v>26100</v>
      </c>
      <c r="H455" s="19">
        <f>'1-Input'!$B$10*1.05</f>
        <v>30450</v>
      </c>
      <c r="K455" s="10">
        <f>IFERROR(H455-H500*(H455-E455)/(H500-E500),H455)</f>
        <v>35469.18168167978</v>
      </c>
      <c r="N455" s="10">
        <f>IFERROR(K455-K500*(K455-H455)/(K500-H500),K455)</f>
        <v>35469.18168167978</v>
      </c>
      <c r="Q455" s="10">
        <f>IFERROR(N455-N500*(N455-K455)/(N500-K500),N455)</f>
        <v>35469.18168167978</v>
      </c>
      <c r="T455" s="10">
        <f>IFERROR(Q455-Q500*(Q455-N455)/(Q500-N500),Q455)</f>
        <v>35469.18168167978</v>
      </c>
    </row>
    <row r="456" spans="1:22">
      <c r="A456" s="15" t="s">
        <v>176</v>
      </c>
      <c r="B456" s="15" t="s">
        <v>177</v>
      </c>
      <c r="C456" s="15" t="s">
        <v>178</v>
      </c>
      <c r="D456" s="15" t="s">
        <v>179</v>
      </c>
      <c r="E456" s="15" t="s">
        <v>180</v>
      </c>
      <c r="F456" s="15" t="s">
        <v>181</v>
      </c>
      <c r="G456" s="15" t="s">
        <v>182</v>
      </c>
      <c r="H456" s="15" t="s">
        <v>180</v>
      </c>
      <c r="I456" s="15" t="s">
        <v>181</v>
      </c>
      <c r="J456" s="15" t="s">
        <v>182</v>
      </c>
      <c r="K456" s="15" t="s">
        <v>180</v>
      </c>
      <c r="L456" s="15" t="s">
        <v>181</v>
      </c>
      <c r="M456" s="15" t="s">
        <v>182</v>
      </c>
      <c r="N456" s="15" t="s">
        <v>180</v>
      </c>
      <c r="O456" s="15" t="s">
        <v>181</v>
      </c>
      <c r="P456" s="15" t="s">
        <v>182</v>
      </c>
      <c r="Q456" s="15" t="s">
        <v>180</v>
      </c>
      <c r="R456" s="15" t="s">
        <v>181</v>
      </c>
      <c r="S456" s="15" t="s">
        <v>182</v>
      </c>
      <c r="T456" s="15" t="s">
        <v>180</v>
      </c>
      <c r="U456" s="15" t="s">
        <v>181</v>
      </c>
      <c r="V456" s="15" t="s">
        <v>182</v>
      </c>
    </row>
    <row r="457" spans="1:22">
      <c r="A457" s="9">
        <f>0</f>
        <v>0</v>
      </c>
      <c r="E457" s="10">
        <f>0</f>
        <v>0</v>
      </c>
      <c r="F457" s="10">
        <f>'1-Input'!$B$8</f>
        <v>760000</v>
      </c>
      <c r="G457" s="10">
        <f>'1-Input'!$B$9</f>
        <v>586000</v>
      </c>
      <c r="H457" s="10">
        <f>0</f>
        <v>0</v>
      </c>
      <c r="I457" s="10">
        <f>'1-Input'!$B$8</f>
        <v>760000</v>
      </c>
      <c r="J457" s="10">
        <f>'1-Input'!$B$9</f>
        <v>586000</v>
      </c>
      <c r="K457" s="10">
        <f>0</f>
        <v>0</v>
      </c>
      <c r="L457" s="10">
        <f>'1-Input'!$B$8</f>
        <v>760000</v>
      </c>
      <c r="M457" s="10">
        <f>'1-Input'!$B$9</f>
        <v>586000</v>
      </c>
      <c r="N457" s="10">
        <f>0</f>
        <v>0</v>
      </c>
      <c r="O457" s="10">
        <f>'1-Input'!$B$8</f>
        <v>760000</v>
      </c>
      <c r="P457" s="10">
        <f>'1-Input'!$B$9</f>
        <v>586000</v>
      </c>
      <c r="Q457" s="10">
        <f>0</f>
        <v>0</v>
      </c>
      <c r="R457" s="10">
        <f>'1-Input'!$B$8</f>
        <v>760000</v>
      </c>
      <c r="S457" s="10">
        <f>'1-Input'!$B$9</f>
        <v>586000</v>
      </c>
      <c r="T457" s="10">
        <f>0</f>
        <v>0</v>
      </c>
      <c r="U457" s="10">
        <f>'1-Input'!$B$8</f>
        <v>760000</v>
      </c>
      <c r="V457" s="10">
        <f>'1-Input'!$B$9</f>
        <v>586000</v>
      </c>
    </row>
    <row r="458" spans="1:22">
      <c r="A458" s="9">
        <f t="shared" ref="A458:A499" si="9">A457+1</f>
        <v>1</v>
      </c>
      <c r="B458" s="12">
        <f>IF($A458='P-Parametri'!$B$47,'P-Parametri'!$B$34,IF($A458='P-Parametri'!$B$48,'P-Parametri'!$C$34,'P-Parametri'!$B$52))</f>
        <v>0.03</v>
      </c>
      <c r="C458" s="10">
        <f>IF($A458&lt;='1-Input'!$B$26,0,IF($A458='1-Input'!$B$26+1,('1-Input'!$B$23+0)*'1-Input'!$B$27,'1-Input'!$B$23+0))</f>
        <v>0</v>
      </c>
      <c r="D458" s="10">
        <f>IF(AND($A458&gt;=1,$A458&lt;1+'1-Input'!$B$12),'7-Rientro'!$C$11,0)</f>
        <v>14093.0645</v>
      </c>
      <c r="E458" s="10">
        <f>MAX(0,(E455-C458-D458))/(1-'P-Parametri'!$B$31*MAX(0,IF(F457&lt;=0,0,(F457-G457)/F457)))</f>
        <v>12766.90214897308</v>
      </c>
      <c r="F458" s="10">
        <f>((F457-E458+MAX(0,-(E455-C458-D458)))*(1+B458))*(1-'P-Parametri'!$B$32)</f>
        <v>768110.79060498462</v>
      </c>
      <c r="G458" s="10">
        <f>IF(F457&lt;=0,G457,G457*(1-E458/F457))+MAX(0,-(E455-C458-D458))</f>
        <v>576156.04650092346</v>
      </c>
      <c r="H458" s="10">
        <f>MAX(0,(H455-C458-D458))/(1-'P-Parametri'!$B$31*MAX(0,IF(I457&lt;=0,0,(I457-J457)/I457)))</f>
        <v>17392.230930662041</v>
      </c>
      <c r="I458" s="10">
        <f>((I457-H458+MAX(0,-(H455-C458-D458)))*(1+B458))*(1-'P-Parametri'!$B$32)</f>
        <v>763356.23013713537</v>
      </c>
      <c r="J458" s="10">
        <f>IF(I457&lt;=0,J457,J457*(1-H458/I457))+MAX(0,-(H455-C458-D458))</f>
        <v>572589.67457188421</v>
      </c>
      <c r="K458" s="10">
        <f>MAX(0,(K455-C458-D458))/(1-'P-Parametri'!$B$31*MAX(0,IF(L457&lt;=0,0,(L457-M457)/L457)))</f>
        <v>22729.096561190654</v>
      </c>
      <c r="L458" s="10">
        <f>((L457-K458+MAX(0,-(K455-C458-D458)))*(1+B458))*(1-'P-Parametri'!$B$32)</f>
        <v>757870.25248088967</v>
      </c>
      <c r="M458" s="10">
        <f>IF(L457&lt;=0,M457,M457*(1-K458/L457))+MAX(0,-(K455-C458-D458))</f>
        <v>568474.67028308194</v>
      </c>
      <c r="N458" s="10">
        <f>MAX(0,(N455-C458-D458))/(1-'P-Parametri'!$B$31*MAX(0,IF(O457&lt;=0,0,(O457-P457)/O457)))</f>
        <v>22729.096561190654</v>
      </c>
      <c r="O458" s="10">
        <f>((O457-N458+MAX(0,-(N455-C458-D458)))*(1+B458))*(1-'P-Parametri'!$B$32)</f>
        <v>757870.25248088967</v>
      </c>
      <c r="P458" s="10">
        <f>IF(O457&lt;=0,P457,P457*(1-N458/O457))+MAX(0,-(N455-C458-D458))</f>
        <v>568474.67028308194</v>
      </c>
      <c r="Q458" s="10">
        <f>MAX(0,(Q455-C458-D458))/(1-'P-Parametri'!$B$31*MAX(0,IF(R457&lt;=0,0,(R457-S457)/R457)))</f>
        <v>22729.096561190654</v>
      </c>
      <c r="R458" s="10">
        <f>((R457-Q458+MAX(0,-(Q455-C458-D458)))*(1+B458))*(1-'P-Parametri'!$B$32)</f>
        <v>757870.25248088967</v>
      </c>
      <c r="S458" s="10">
        <f>IF(R457&lt;=0,S457,S457*(1-Q458/R457))+MAX(0,-(Q455-C458-D458))</f>
        <v>568474.67028308194</v>
      </c>
      <c r="T458" s="10">
        <f>MAX(0,(T455-C458-D458))/(1-'P-Parametri'!$B$31*MAX(0,IF(U457&lt;=0,0,(U457-V457)/U457)))</f>
        <v>22729.096561190654</v>
      </c>
      <c r="U458" s="10">
        <f>((U457-T458+MAX(0,-(T455-C458-D458)))*(1+B458))*(1-'P-Parametri'!$B$32)</f>
        <v>757870.25248088967</v>
      </c>
      <c r="V458" s="10">
        <f>IF(U457&lt;=0,V457,V457*(1-T458/U457))+MAX(0,-(T455-C458-D458))</f>
        <v>568474.67028308194</v>
      </c>
    </row>
    <row r="459" spans="1:22">
      <c r="A459" s="9">
        <f t="shared" si="9"/>
        <v>2</v>
      </c>
      <c r="B459" s="12">
        <f>IF($A459='P-Parametri'!$B$47,'P-Parametri'!$B$34,IF($A459='P-Parametri'!$B$48,'P-Parametri'!$C$34,'P-Parametri'!$B$52))</f>
        <v>0.03</v>
      </c>
      <c r="C459" s="10">
        <f>IF($A459&lt;='1-Input'!$B$26,0,IF($A459='1-Input'!$B$26+1,('1-Input'!$B$23+0)*'1-Input'!$B$27,'1-Input'!$B$23+0))</f>
        <v>0</v>
      </c>
      <c r="D459" s="10">
        <f>IF(AND($A459&gt;=1,$A459&lt;1+'1-Input'!$B$12),'7-Rientro'!$C$11,0)</f>
        <v>14093.0645</v>
      </c>
      <c r="E459" s="10">
        <f>MAX(0,(E455-C459-D459))/(1-'P-Parametri'!$B$31*MAX(0,IF(F458&lt;=0,0,(F458-G458)/F458)))</f>
        <v>12841.303094771454</v>
      </c>
      <c r="F459" s="10">
        <f>((F458-E459+MAX(0,-(E455-C459-D459)))*(1+B459))*(1-'P-Parametri'!$B$32)</f>
        <v>776371.71699124854</v>
      </c>
      <c r="G459" s="10">
        <f>IF(F458&lt;=0,G458,G458*(1-E459/F458))+MAX(0,-(E455-C459-D459))</f>
        <v>566523.84953988832</v>
      </c>
      <c r="H459" s="10">
        <f>MAX(0,(H455-C459-D459))/(1-'P-Parametri'!$B$31*MAX(0,IF(I458&lt;=0,0,(I458-J458)/I458)))</f>
        <v>17493.586640581776</v>
      </c>
      <c r="I459" s="10">
        <f>((I458-H459+MAX(0,-(H455-C459-D459)))*(1+B459))*(1-'P-Parametri'!$B$32)</f>
        <v>766702.04575584736</v>
      </c>
      <c r="J459" s="10">
        <f>IF(I458&lt;=0,J458,J458*(1-H459/I458))+MAX(0,-(H455-C459-D459))</f>
        <v>559467.8230873862</v>
      </c>
      <c r="K459" s="10">
        <f>MAX(0,(K455-C459-D459))/(1-'P-Parametri'!$B$31*MAX(0,IF(L458&lt;=0,0,(L458-M458)/L458)))</f>
        <v>22861.553617848767</v>
      </c>
      <c r="L459" s="10">
        <f>((L458-K459+MAX(0,-(K455-C459-D459)))*(1+B459))*(1-'P-Parametri'!$B$32)</f>
        <v>755544.84190927434</v>
      </c>
      <c r="M459" s="10">
        <f>IF(L458&lt;=0,M458,M458*(1-K459/L458))+MAX(0,-(K455-C459-D459))</f>
        <v>551326.33372742159</v>
      </c>
      <c r="N459" s="10">
        <f>MAX(0,(N455-C459-D459))/(1-'P-Parametri'!$B$31*MAX(0,IF(O458&lt;=0,0,(O458-P458)/O458)))</f>
        <v>22861.553617848767</v>
      </c>
      <c r="O459" s="10">
        <f>((O458-N459+MAX(0,-(N455-C459-D459)))*(1+B459))*(1-'P-Parametri'!$B$32)</f>
        <v>755544.84190927434</v>
      </c>
      <c r="P459" s="10">
        <f>IF(O458&lt;=0,P458,P458*(1-N459/O458))+MAX(0,-(N455-C459-D459))</f>
        <v>551326.33372742159</v>
      </c>
      <c r="Q459" s="10">
        <f>MAX(0,(Q455-C459-D459))/(1-'P-Parametri'!$B$31*MAX(0,IF(R458&lt;=0,0,(R458-S458)/R458)))</f>
        <v>22861.553617848767</v>
      </c>
      <c r="R459" s="10">
        <f>((R458-Q459+MAX(0,-(Q455-C459-D459)))*(1+B459))*(1-'P-Parametri'!$B$32)</f>
        <v>755544.84190927434</v>
      </c>
      <c r="S459" s="10">
        <f>IF(R458&lt;=0,S458,S458*(1-Q459/R458))+MAX(0,-(Q455-C459-D459))</f>
        <v>551326.33372742159</v>
      </c>
      <c r="T459" s="10">
        <f>MAX(0,(T455-C459-D459))/(1-'P-Parametri'!$B$31*MAX(0,IF(U458&lt;=0,0,(U458-V458)/U458)))</f>
        <v>22861.553617848767</v>
      </c>
      <c r="U459" s="10">
        <f>((U458-T459+MAX(0,-(T455-C459-D459)))*(1+B459))*(1-'P-Parametri'!$B$32)</f>
        <v>755544.84190927434</v>
      </c>
      <c r="V459" s="10">
        <f>IF(U458&lt;=0,V458,V458*(1-T459/U458))+MAX(0,-(T455-C459-D459))</f>
        <v>551326.33372742159</v>
      </c>
    </row>
    <row r="460" spans="1:22">
      <c r="A460" s="9">
        <f t="shared" si="9"/>
        <v>3</v>
      </c>
      <c r="B460" s="12">
        <f>IF($A460='P-Parametri'!$B$47,'P-Parametri'!$B$34,IF($A460='P-Parametri'!$B$48,'P-Parametri'!$C$34,'P-Parametri'!$B$52))</f>
        <v>0.03</v>
      </c>
      <c r="C460" s="10">
        <f>IF($A460&lt;='1-Input'!$B$26,0,IF($A460='1-Input'!$B$26+1,('1-Input'!$B$23+0)*'1-Input'!$B$27,'1-Input'!$B$23+0))</f>
        <v>0</v>
      </c>
      <c r="D460" s="10">
        <f>IF(AND($A460&gt;=1,$A460&lt;1+'1-Input'!$B$12),'7-Rientro'!$C$11,0)</f>
        <v>14093.0645</v>
      </c>
      <c r="E460" s="10">
        <f>MAX(0,(E455-C460-D460))/(1-'P-Parametri'!$B$31*MAX(0,IF(F459&lt;=0,0,(F459-G459)/F459)))</f>
        <v>12914.51865410999</v>
      </c>
      <c r="F460" s="10">
        <f>((F459-E460+MAX(0,-(E455-C460-D460)))*(1+B460))*(1-'P-Parametri'!$B$32)</f>
        <v>784788.19245867815</v>
      </c>
      <c r="G460" s="10">
        <f>IF(F459&lt;=0,G459,G459*(1-E460/F459))+MAX(0,-(E455-C460-D460))</f>
        <v>557100.03532466292</v>
      </c>
      <c r="H460" s="10">
        <f>MAX(0,(H455-C460-D460))/(1-'P-Parametri'!$B$31*MAX(0,IF(I459&lt;=0,0,(I459-J459)/I459)))</f>
        <v>17593.327509656727</v>
      </c>
      <c r="I460" s="10">
        <f>((I459-H460+MAX(0,-(H455-C460-D460)))*(1+B460))*(1-'P-Parametri'!$B$32)</f>
        <v>770038.81583398918</v>
      </c>
      <c r="J460" s="10">
        <f>IF(I459&lt;=0,J459,J459*(1-H460/I459))+MAX(0,-(H455-C460-D460))</f>
        <v>546629.84946102463</v>
      </c>
      <c r="K460" s="10">
        <f>MAX(0,(K455-C460-D460))/(1-'P-Parametri'!$B$31*MAX(0,IF(L459&lt;=0,0,(L459-M459)/L459)))</f>
        <v>22991.900314217943</v>
      </c>
      <c r="L460" s="10">
        <f>((L459-K460+MAX(0,-(K455-C460-D460)))*(1+B460))*(1-'P-Parametri'!$B$32)</f>
        <v>753020.47078322235</v>
      </c>
      <c r="M460" s="10">
        <f>IF(L459&lt;=0,M459,M459*(1-K460/L459))+MAX(0,-(K455-C460-D460))</f>
        <v>534548.98392296582</v>
      </c>
      <c r="N460" s="10">
        <f>MAX(0,(N455-C460-D460))/(1-'P-Parametri'!$B$31*MAX(0,IF(O459&lt;=0,0,(O459-P459)/O459)))</f>
        <v>22991.900314217943</v>
      </c>
      <c r="O460" s="10">
        <f>((O459-N460+MAX(0,-(N455-C460-D460)))*(1+B460))*(1-'P-Parametri'!$B$32)</f>
        <v>753020.47078322235</v>
      </c>
      <c r="P460" s="10">
        <f>IF(O459&lt;=0,P459,P459*(1-N460/O459))+MAX(0,-(N455-C460-D460))</f>
        <v>534548.98392296582</v>
      </c>
      <c r="Q460" s="10">
        <f>MAX(0,(Q455-C460-D460))/(1-'P-Parametri'!$B$31*MAX(0,IF(R459&lt;=0,0,(R459-S459)/R459)))</f>
        <v>22991.900314217943</v>
      </c>
      <c r="R460" s="10">
        <f>((R459-Q460+MAX(0,-(Q455-C460-D460)))*(1+B460))*(1-'P-Parametri'!$B$32)</f>
        <v>753020.47078322235</v>
      </c>
      <c r="S460" s="10">
        <f>IF(R459&lt;=0,S459,S459*(1-Q460/R459))+MAX(0,-(Q455-C460-D460))</f>
        <v>534548.98392296582</v>
      </c>
      <c r="T460" s="10">
        <f>MAX(0,(T455-C460-D460))/(1-'P-Parametri'!$B$31*MAX(0,IF(U459&lt;=0,0,(U459-V459)/U459)))</f>
        <v>22991.900314217943</v>
      </c>
      <c r="U460" s="10">
        <f>((U459-T460+MAX(0,-(T455-C460-D460)))*(1+B460))*(1-'P-Parametri'!$B$32)</f>
        <v>753020.47078322235</v>
      </c>
      <c r="V460" s="10">
        <f>IF(U459&lt;=0,V459,V459*(1-T460/U459))+MAX(0,-(T455-C460-D460))</f>
        <v>534548.98392296582</v>
      </c>
    </row>
    <row r="461" spans="1:22">
      <c r="A461" s="9">
        <f t="shared" si="9"/>
        <v>4</v>
      </c>
      <c r="B461" s="12">
        <f>IF($A461='P-Parametri'!$B$47,'P-Parametri'!$B$34,IF($A461='P-Parametri'!$B$48,'P-Parametri'!$C$34,'P-Parametri'!$B$52))</f>
        <v>0.03</v>
      </c>
      <c r="C461" s="10">
        <f>IF($A461&lt;='1-Input'!$B$26,0,IF($A461='1-Input'!$B$26+1,('1-Input'!$B$23+0)*'1-Input'!$B$27,'1-Input'!$B$23+0))</f>
        <v>0</v>
      </c>
      <c r="D461" s="10">
        <f>IF(AND($A461&gt;=1,$A461&lt;1+'1-Input'!$B$12),'7-Rientro'!$C$11,0)</f>
        <v>14093.0645</v>
      </c>
      <c r="E461" s="10">
        <f>MAX(0,(E455-C461-D461))/(1-'P-Parametri'!$B$31*MAX(0,IF(F460&lt;=0,0,(F460-G460)/F460)))</f>
        <v>12986.549797221591</v>
      </c>
      <c r="F461" s="10">
        <f>((F460-E461+MAX(0,-(E455-C461-D461)))*(1+B461))*(1-'P-Parametri'!$B$32)</f>
        <v>793365.78055741766</v>
      </c>
      <c r="G461" s="10">
        <f>IF(F460&lt;=0,G460,G460*(1-E461/F460))+MAX(0,-(E455-C461-D461))</f>
        <v>547881.23282444745</v>
      </c>
      <c r="H461" s="10">
        <f>MAX(0,(H455-C461-D461))/(1-'P-Parametri'!$B$31*MAX(0,IF(I460&lt;=0,0,(I460-J460)/I460)))</f>
        <v>17691.454859626061</v>
      </c>
      <c r="I461" s="10">
        <f>((I460-H461+MAX(0,-(H455-C461-D461)))*(1+B461))*(1-'P-Parametri'!$B$32)</f>
        <v>773367.94623998692</v>
      </c>
      <c r="J461" s="10">
        <f>IF(I460&lt;=0,J460,J460*(1-H461/I460))+MAX(0,-(H455-C461-D461))</f>
        <v>534071.16136919113</v>
      </c>
      <c r="K461" s="10">
        <f>MAX(0,(K455-C461-D461))/(1-'P-Parametri'!$B$31*MAX(0,IF(L460&lt;=0,0,(L460-M460)/L460)))</f>
        <v>23120.138377617546</v>
      </c>
      <c r="L461" s="10">
        <f>((L460-K461+MAX(0,-(K455-C461-D461)))*(1+B461))*(1-'P-Parametri'!$B$32)</f>
        <v>750293.74769301736</v>
      </c>
      <c r="M461" s="10">
        <f>IF(L460&lt;=0,M460,M460*(1-K461/L460))+MAX(0,-(K455-C461-D461))</f>
        <v>518136.61937587813</v>
      </c>
      <c r="N461" s="10">
        <f>MAX(0,(N455-C461-D461))/(1-'P-Parametri'!$B$31*MAX(0,IF(O460&lt;=0,0,(O460-P460)/O460)))</f>
        <v>23120.138377617546</v>
      </c>
      <c r="O461" s="10">
        <f>((O460-N461+MAX(0,-(N455-C461-D461)))*(1+B461))*(1-'P-Parametri'!$B$32)</f>
        <v>750293.74769301736</v>
      </c>
      <c r="P461" s="10">
        <f>IF(O460&lt;=0,P460,P460*(1-N461/O460))+MAX(0,-(N455-C461-D461))</f>
        <v>518136.61937587813</v>
      </c>
      <c r="Q461" s="10">
        <f>MAX(0,(Q455-C461-D461))/(1-'P-Parametri'!$B$31*MAX(0,IF(R460&lt;=0,0,(R460-S460)/R460)))</f>
        <v>23120.138377617546</v>
      </c>
      <c r="R461" s="10">
        <f>((R460-Q461+MAX(0,-(Q455-C461-D461)))*(1+B461))*(1-'P-Parametri'!$B$32)</f>
        <v>750293.74769301736</v>
      </c>
      <c r="S461" s="10">
        <f>IF(R460&lt;=0,S460,S460*(1-Q461/R460))+MAX(0,-(Q455-C461-D461))</f>
        <v>518136.61937587813</v>
      </c>
      <c r="T461" s="10">
        <f>MAX(0,(T455-C461-D461))/(1-'P-Parametri'!$B$31*MAX(0,IF(U460&lt;=0,0,(U460-V460)/U460)))</f>
        <v>23120.138377617546</v>
      </c>
      <c r="U461" s="10">
        <f>((U460-T461+MAX(0,-(T455-C461-D461)))*(1+B461))*(1-'P-Parametri'!$B$32)</f>
        <v>750293.74769301736</v>
      </c>
      <c r="V461" s="10">
        <f>IF(U460&lt;=0,V460,V460*(1-T461/U460))+MAX(0,-(T455-C461-D461))</f>
        <v>518136.61937587813</v>
      </c>
    </row>
    <row r="462" spans="1:22">
      <c r="A462" s="9">
        <f t="shared" si="9"/>
        <v>5</v>
      </c>
      <c r="B462" s="12">
        <f>IF($A462='P-Parametri'!$B$47,'P-Parametri'!$B$34,IF($A462='P-Parametri'!$B$48,'P-Parametri'!$C$34,'P-Parametri'!$B$52))</f>
        <v>0.03</v>
      </c>
      <c r="C462" s="10">
        <f>IF($A462&lt;='1-Input'!$B$26,0,IF($A462='1-Input'!$B$26+1,('1-Input'!$B$23+0)*'1-Input'!$B$27,'1-Input'!$B$23+0))</f>
        <v>0</v>
      </c>
      <c r="D462" s="10">
        <f>IF(AND($A462&gt;=1,$A462&lt;1+'1-Input'!$B$12),'7-Rientro'!$C$11,0)</f>
        <v>14093.0645</v>
      </c>
      <c r="E462" s="10">
        <f>MAX(0,(E455-C462-D462))/(1-'P-Parametri'!$B$31*MAX(0,IF(F461&lt;=0,0,(F461-G461)/F461)))</f>
        <v>13057.398347913911</v>
      </c>
      <c r="F462" s="10">
        <f>((F461-E462+MAX(0,-(E455-C462-D462)))*(1+B462))*(1-'P-Parametri'!$B$32)</f>
        <v>802110.19840843731</v>
      </c>
      <c r="G462" s="10">
        <f>IF(F461&lt;=0,G461,G461*(1-E462/F461))+MAX(0,-(E455-C462-D462))</f>
        <v>538864.0761992794</v>
      </c>
      <c r="H462" s="10">
        <f>MAX(0,(H455-C462-D462))/(1-'P-Parametri'!$B$31*MAX(0,IF(I461&lt;=0,0,(I461-J461)/I461)))</f>
        <v>17787.971175045823</v>
      </c>
      <c r="I462" s="10">
        <f>((I461-H462+MAX(0,-(H455-C462-D462)))*(1+B462))*(1-'P-Parametri'!$B$32)</f>
        <v>776690.87956825551</v>
      </c>
      <c r="J462" s="10">
        <f>IF(I461&lt;=0,J461,J461*(1-H462/I461))+MAX(0,-(H455-C462-D462))</f>
        <v>521787.17355970613</v>
      </c>
      <c r="K462" s="10">
        <f>MAX(0,(K455-C462-D462))/(1-'P-Parametri'!$B$31*MAX(0,IF(L461&lt;=0,0,(L461-M461)/L461)))</f>
        <v>23246.271054998149</v>
      </c>
      <c r="L462" s="10">
        <f>((L461-K462+MAX(0,-(K455-C462-D462)))*(1+B462))*(1-'P-Parametri'!$B$32)</f>
        <v>747361.18313528551</v>
      </c>
      <c r="M462" s="10">
        <f>IF(L461&lt;=0,M461,M461*(1-K462/L461))+MAX(0,-(K455-C462-D462))</f>
        <v>502083.24783364299</v>
      </c>
      <c r="N462" s="10">
        <f>MAX(0,(N455-C462-D462))/(1-'P-Parametri'!$B$31*MAX(0,IF(O461&lt;=0,0,(O461-P461)/O461)))</f>
        <v>23246.271054998149</v>
      </c>
      <c r="O462" s="10">
        <f>((O461-N462+MAX(0,-(N455-C462-D462)))*(1+B462))*(1-'P-Parametri'!$B$32)</f>
        <v>747361.18313528551</v>
      </c>
      <c r="P462" s="10">
        <f>IF(O461&lt;=0,P461,P461*(1-N462/O461))+MAX(0,-(N455-C462-D462))</f>
        <v>502083.24783364299</v>
      </c>
      <c r="Q462" s="10">
        <f>MAX(0,(Q455-C462-D462))/(1-'P-Parametri'!$B$31*MAX(0,IF(R461&lt;=0,0,(R461-S461)/R461)))</f>
        <v>23246.271054998149</v>
      </c>
      <c r="R462" s="10">
        <f>((R461-Q462+MAX(0,-(Q455-C462-D462)))*(1+B462))*(1-'P-Parametri'!$B$32)</f>
        <v>747361.18313528551</v>
      </c>
      <c r="S462" s="10">
        <f>IF(R461&lt;=0,S461,S461*(1-Q462/R461))+MAX(0,-(Q455-C462-D462))</f>
        <v>502083.24783364299</v>
      </c>
      <c r="T462" s="10">
        <f>MAX(0,(T455-C462-D462))/(1-'P-Parametri'!$B$31*MAX(0,IF(U461&lt;=0,0,(U461-V461)/U461)))</f>
        <v>23246.271054998149</v>
      </c>
      <c r="U462" s="10">
        <f>((U461-T462+MAX(0,-(T455-C462-D462)))*(1+B462))*(1-'P-Parametri'!$B$32)</f>
        <v>747361.18313528551</v>
      </c>
      <c r="V462" s="10">
        <f>IF(U461&lt;=0,V461,V461*(1-T462/U461))+MAX(0,-(T455-C462-D462))</f>
        <v>502083.24783364299</v>
      </c>
    </row>
    <row r="463" spans="1:22">
      <c r="A463" s="9">
        <f t="shared" si="9"/>
        <v>6</v>
      </c>
      <c r="B463" s="12">
        <f>IF($A463='P-Parametri'!$B$47,'P-Parametri'!$B$34,IF($A463='P-Parametri'!$B$48,'P-Parametri'!$C$34,'P-Parametri'!$B$52))</f>
        <v>0.03</v>
      </c>
      <c r="C463" s="10">
        <f>IF($A463&lt;='1-Input'!$B$26,0,IF($A463='1-Input'!$B$26+1,('1-Input'!$B$23+0)*'1-Input'!$B$27,'1-Input'!$B$23+0))</f>
        <v>0</v>
      </c>
      <c r="D463" s="10">
        <f>IF(AND($A463&gt;=1,$A463&lt;1+'1-Input'!$B$12),'7-Rientro'!$C$11,0)</f>
        <v>0</v>
      </c>
      <c r="E463" s="10">
        <f>MAX(0,(E455-C463-D463))/(1-'P-Parametri'!$B$31*MAX(0,IF(F462&lt;=0,0,(F462-G462)/F462)))</f>
        <v>28534.878653477866</v>
      </c>
      <c r="F463" s="10">
        <f>((F462-E463+MAX(0,-(E455-C463-D463)))*(1+B463))*(1-'P-Parametri'!$B$32)</f>
        <v>795189.01418891305</v>
      </c>
      <c r="G463" s="10">
        <f>IF(F462&lt;=0,G462,G462*(1-E463/F462))+MAX(0,-(E455-C463-D463))</f>
        <v>519694.1154437933</v>
      </c>
      <c r="H463" s="10">
        <f>MAX(0,(H455-C463-D463))/(1-'P-Parametri'!$B$31*MAX(0,IF(I462&lt;=0,0,(I462-J462)/I462)))</f>
        <v>33290.691762390852</v>
      </c>
      <c r="I463" s="10">
        <f>((I462-H463+MAX(0,-(H455-C463-D463)))*(1+B463))*(1-'P-Parametri'!$B$32)</f>
        <v>764170.78905316046</v>
      </c>
      <c r="J463" s="10">
        <f>IF(I462&lt;=0,J462,J462*(1-H463/I462))+MAX(0,-(H455-C463-D463))</f>
        <v>499422.2193449724</v>
      </c>
      <c r="K463" s="10">
        <f>MAX(0,(K455-C463-D463))/(1-'P-Parametri'!$B$31*MAX(0,IF(L462&lt;=0,0,(L462-M462)/L462)))</f>
        <v>38778.114759574433</v>
      </c>
      <c r="L463" s="10">
        <f>((L462-K463+MAX(0,-(K455-C463-D463)))*(1+B463))*(1-'P-Parametri'!$B$32)</f>
        <v>728380.87930612848</v>
      </c>
      <c r="M463" s="10">
        <f>IF(L462&lt;=0,M462,M462*(1-K463/L462))+MAX(0,-(K455-C463-D463))</f>
        <v>476031.79875827878</v>
      </c>
      <c r="N463" s="10">
        <f>MAX(0,(N455-C463-D463))/(1-'P-Parametri'!$B$31*MAX(0,IF(O462&lt;=0,0,(O462-P462)/O462)))</f>
        <v>38778.114759574433</v>
      </c>
      <c r="O463" s="10">
        <f>((O462-N463+MAX(0,-(N455-C463-D463)))*(1+B463))*(1-'P-Parametri'!$B$32)</f>
        <v>728380.87930612848</v>
      </c>
      <c r="P463" s="10">
        <f>IF(O462&lt;=0,P462,P462*(1-N463/O462))+MAX(0,-(N455-C463-D463))</f>
        <v>476031.79875827878</v>
      </c>
      <c r="Q463" s="10">
        <f>MAX(0,(Q455-C463-D463))/(1-'P-Parametri'!$B$31*MAX(0,IF(R462&lt;=0,0,(R462-S462)/R462)))</f>
        <v>38778.114759574433</v>
      </c>
      <c r="R463" s="10">
        <f>((R462-Q463+MAX(0,-(Q455-C463-D463)))*(1+B463))*(1-'P-Parametri'!$B$32)</f>
        <v>728380.87930612848</v>
      </c>
      <c r="S463" s="10">
        <f>IF(R462&lt;=0,S462,S462*(1-Q463/R462))+MAX(0,-(Q455-C463-D463))</f>
        <v>476031.79875827878</v>
      </c>
      <c r="T463" s="10">
        <f>MAX(0,(T455-C463-D463))/(1-'P-Parametri'!$B$31*MAX(0,IF(U462&lt;=0,0,(U462-V462)/U462)))</f>
        <v>38778.114759574433</v>
      </c>
      <c r="U463" s="10">
        <f>((U462-T463+MAX(0,-(T455-C463-D463)))*(1+B463))*(1-'P-Parametri'!$B$32)</f>
        <v>728380.87930612848</v>
      </c>
      <c r="V463" s="10">
        <f>IF(U462&lt;=0,V462,V462*(1-T463/U462))+MAX(0,-(T455-C463-D463))</f>
        <v>476031.79875827878</v>
      </c>
    </row>
    <row r="464" spans="1:22">
      <c r="A464" s="9">
        <f t="shared" si="9"/>
        <v>7</v>
      </c>
      <c r="B464" s="12">
        <f>IF($A464='P-Parametri'!$B$47,'P-Parametri'!$B$34,IF($A464='P-Parametri'!$B$48,'P-Parametri'!$C$34,'P-Parametri'!$B$52))</f>
        <v>0.03</v>
      </c>
      <c r="C464" s="10">
        <f>IF($A464&lt;='1-Input'!$B$26,0,IF($A464='1-Input'!$B$26+1,('1-Input'!$B$23+0)*'1-Input'!$B$27,'1-Input'!$B$23+0))</f>
        <v>0</v>
      </c>
      <c r="D464" s="10">
        <f>IF(AND($A464&gt;=1,$A464&lt;1+'1-Input'!$B$12),'7-Rientro'!$C$11,0)</f>
        <v>0</v>
      </c>
      <c r="E464" s="10">
        <f>MAX(0,(E455-C464-D464))/(1-'P-Parametri'!$B$31*MAX(0,IF(F463&lt;=0,0,(F463-G463)/F463)))</f>
        <v>28683.762926466195</v>
      </c>
      <c r="F464" s="10">
        <f>((F463-E464+MAX(0,-(E455-C464-D464)))*(1+B464))*(1-'P-Parametri'!$B$32)</f>
        <v>787921.4079827196</v>
      </c>
      <c r="G464" s="10">
        <f>IF(F463&lt;=0,G463,G463*(1-E464/F463))+MAX(0,-(E455-C464-D464))</f>
        <v>500947.90223450476</v>
      </c>
      <c r="H464" s="10">
        <f>MAX(0,(H455-C464-D464))/(1-'P-Parametri'!$B$31*MAX(0,IF(I463&lt;=0,0,(I463-J463)/I463)))</f>
        <v>33464.390080877231</v>
      </c>
      <c r="I464" s="10">
        <f>((I463-H464+MAX(0,-(H455-C464-D464)))*(1+B464))*(1-'P-Parametri'!$B$32)</f>
        <v>751122.33575956884</v>
      </c>
      <c r="J464" s="10">
        <f>IF(I463&lt;=0,J463,J463*(1-H464/I463))+MAX(0,-(H455-C464-D464))</f>
        <v>477551.63726746908</v>
      </c>
      <c r="K464" s="10">
        <f>MAX(0,(K455-C464-D464))/(1-'P-Parametri'!$B$31*MAX(0,IF(L463&lt;=0,0,(L463-M463)/L463)))</f>
        <v>38980.444389006145</v>
      </c>
      <c r="L464" s="10">
        <f>((L463-K464+MAX(0,-(K455-C464-D464)))*(1+B464))*(1-'P-Parametri'!$B$32)</f>
        <v>708662.28306870675</v>
      </c>
      <c r="M464" s="10">
        <f>IF(L463&lt;=0,M463,M463*(1-K464/L463))+MAX(0,-(K455-C464-D464))</f>
        <v>450556.2109359125</v>
      </c>
      <c r="N464" s="10">
        <f>MAX(0,(N455-C464-D464))/(1-'P-Parametri'!$B$31*MAX(0,IF(O463&lt;=0,0,(O463-P463)/O463)))</f>
        <v>38980.444389006145</v>
      </c>
      <c r="O464" s="10">
        <f>((O463-N464+MAX(0,-(N455-C464-D464)))*(1+B464))*(1-'P-Parametri'!$B$32)</f>
        <v>708662.28306870675</v>
      </c>
      <c r="P464" s="10">
        <f>IF(O463&lt;=0,P463,P463*(1-N464/O463))+MAX(0,-(N455-C464-D464))</f>
        <v>450556.2109359125</v>
      </c>
      <c r="Q464" s="10">
        <f>MAX(0,(Q455-C464-D464))/(1-'P-Parametri'!$B$31*MAX(0,IF(R463&lt;=0,0,(R463-S463)/R463)))</f>
        <v>38980.444389006145</v>
      </c>
      <c r="R464" s="10">
        <f>((R463-Q464+MAX(0,-(Q455-C464-D464)))*(1+B464))*(1-'P-Parametri'!$B$32)</f>
        <v>708662.28306870675</v>
      </c>
      <c r="S464" s="10">
        <f>IF(R463&lt;=0,S463,S463*(1-Q464/R463))+MAX(0,-(Q455-C464-D464))</f>
        <v>450556.2109359125</v>
      </c>
      <c r="T464" s="10">
        <f>MAX(0,(T455-C464-D464))/(1-'P-Parametri'!$B$31*MAX(0,IF(U463&lt;=0,0,(U463-V463)/U463)))</f>
        <v>38980.444389006145</v>
      </c>
      <c r="U464" s="10">
        <f>((U463-T464+MAX(0,-(T455-C464-D464)))*(1+B464))*(1-'P-Parametri'!$B$32)</f>
        <v>708662.28306870675</v>
      </c>
      <c r="V464" s="10">
        <f>IF(U463&lt;=0,V463,V463*(1-T464/U463))+MAX(0,-(T455-C464-D464))</f>
        <v>450556.2109359125</v>
      </c>
    </row>
    <row r="465" spans="1:22">
      <c r="A465" s="9">
        <f t="shared" si="9"/>
        <v>8</v>
      </c>
      <c r="B465" s="12">
        <f>IF($A465='P-Parametri'!$B$47,'P-Parametri'!$B$34,IF($A465='P-Parametri'!$B$48,'P-Parametri'!$C$34,'P-Parametri'!$B$52))</f>
        <v>0.03</v>
      </c>
      <c r="C465" s="10">
        <f>IF($A465&lt;='1-Input'!$B$26,0,IF($A465='1-Input'!$B$26+1,('1-Input'!$B$23+0)*'1-Input'!$B$27,'1-Input'!$B$23+0))</f>
        <v>0</v>
      </c>
      <c r="D465" s="10">
        <f>IF(AND($A465&gt;=1,$A465&lt;1+'1-Input'!$B$12),'7-Rientro'!$C$11,0)</f>
        <v>0</v>
      </c>
      <c r="E465" s="10">
        <f>MAX(0,(E455-C465-D465))/(1-'P-Parametri'!$B$31*MAX(0,IF(F464&lt;=0,0,(F464-G464)/F464)))</f>
        <v>28830.098920193403</v>
      </c>
      <c r="F465" s="10">
        <f>((F464-E465+MAX(0,-(E455-C465-D465)))*(1+B465))*(1-'P-Parametri'!$B$32)</f>
        <v>780300.32023773319</v>
      </c>
      <c r="G465" s="10">
        <f>IF(F464&lt;=0,G464,G464*(1-E465/F464))+MAX(0,-(E455-C465-D465))</f>
        <v>482618.18377659365</v>
      </c>
      <c r="H465" s="10">
        <f>MAX(0,(H455-C465-D465))/(1-'P-Parametri'!$B$31*MAX(0,IF(I464&lt;=0,0,(I464-J464)/I464)))</f>
        <v>33635.115406892306</v>
      </c>
      <c r="I465" s="10">
        <f>((I464-H465+MAX(0,-(H455-C465-D465)))*(1+B465))*(1-'P-Parametri'!$B$32)</f>
        <v>737533.81328933046</v>
      </c>
      <c r="J465" s="10">
        <f>IF(I464&lt;=0,J464,J464*(1-H465/I464))+MAX(0,-(H455-C465-D465))</f>
        <v>456166.96573323949</v>
      </c>
      <c r="K465" s="10">
        <f>MAX(0,(K455-C465-D465))/(1-'P-Parametri'!$B$31*MAX(0,IF(L464&lt;=0,0,(L464-M464)/L464)))</f>
        <v>39179.310977055167</v>
      </c>
      <c r="L465" s="10">
        <f>((L464-K465+MAX(0,-(K455-C465-D465)))*(1+B465))*(1-'P-Parametri'!$B$32)</f>
        <v>688188.32633189228</v>
      </c>
      <c r="M465" s="10">
        <f>IF(L464&lt;=0,M464,M464*(1-K465/L464))+MAX(0,-(K455-C465-D465))</f>
        <v>425646.62801799347</v>
      </c>
      <c r="N465" s="10">
        <f>MAX(0,(N455-C465-D465))/(1-'P-Parametri'!$B$31*MAX(0,IF(O464&lt;=0,0,(O464-P464)/O464)))</f>
        <v>39179.310977055167</v>
      </c>
      <c r="O465" s="10">
        <f>((O464-N465+MAX(0,-(N455-C465-D465)))*(1+B465))*(1-'P-Parametri'!$B$32)</f>
        <v>688188.32633189228</v>
      </c>
      <c r="P465" s="10">
        <f>IF(O464&lt;=0,P464,P464*(1-N465/O464))+MAX(0,-(N455-C465-D465))</f>
        <v>425646.62801799347</v>
      </c>
      <c r="Q465" s="10">
        <f>MAX(0,(Q455-C465-D465))/(1-'P-Parametri'!$B$31*MAX(0,IF(R464&lt;=0,0,(R464-S464)/R464)))</f>
        <v>39179.310977055167</v>
      </c>
      <c r="R465" s="10">
        <f>((R464-Q465+MAX(0,-(Q455-C465-D465)))*(1+B465))*(1-'P-Parametri'!$B$32)</f>
        <v>688188.32633189228</v>
      </c>
      <c r="S465" s="10">
        <f>IF(R464&lt;=0,S464,S464*(1-Q465/R464))+MAX(0,-(Q455-C465-D465))</f>
        <v>425646.62801799347</v>
      </c>
      <c r="T465" s="10">
        <f>MAX(0,(T455-C465-D465))/(1-'P-Parametri'!$B$31*MAX(0,IF(U464&lt;=0,0,(U464-V464)/U464)))</f>
        <v>39179.310977055167</v>
      </c>
      <c r="U465" s="10">
        <f>((U464-T465+MAX(0,-(T455-C465-D465)))*(1+B465))*(1-'P-Parametri'!$B$32)</f>
        <v>688188.32633189228</v>
      </c>
      <c r="V465" s="10">
        <f>IF(U464&lt;=0,V464,V464*(1-T465/U464))+MAX(0,-(T455-C465-D465))</f>
        <v>425646.62801799347</v>
      </c>
    </row>
    <row r="466" spans="1:22">
      <c r="A466" s="9">
        <f t="shared" si="9"/>
        <v>9</v>
      </c>
      <c r="B466" s="12">
        <f>IF($A466='P-Parametri'!$B$47,'P-Parametri'!$B$34,IF($A466='P-Parametri'!$B$48,'P-Parametri'!$C$34,'P-Parametri'!$B$52))</f>
        <v>0.03</v>
      </c>
      <c r="C466" s="10">
        <f>IF($A466&lt;='1-Input'!$B$26,0,IF($A466='1-Input'!$B$26+1,('1-Input'!$B$23+0)*'1-Input'!$B$27,'1-Input'!$B$23+0))</f>
        <v>0</v>
      </c>
      <c r="D466" s="10">
        <f>IF(AND($A466&gt;=1,$A466&lt;1+'1-Input'!$B$12),'7-Rientro'!$C$11,0)</f>
        <v>0</v>
      </c>
      <c r="E466" s="10">
        <f>MAX(0,(E455-C466-D466))/(1-'P-Parametri'!$B$31*MAX(0,IF(F465&lt;=0,0,(F465-G465)/F465)))</f>
        <v>28973.897364654371</v>
      </c>
      <c r="F466" s="10">
        <f>((F465-E466+MAX(0,-(E455-C466-D466)))*(1+B466))*(1-'P-Parametri'!$B$32)</f>
        <v>772318.48312815279</v>
      </c>
      <c r="G466" s="10">
        <f>IF(F465&lt;=0,G465,G465*(1-E466/F465))+MAX(0,-(E455-C466-D466))</f>
        <v>464697.73781445611</v>
      </c>
      <c r="H466" s="10">
        <f>MAX(0,(H455-C466-D466))/(1-'P-Parametri'!$B$31*MAX(0,IF(I465&lt;=0,0,(I465-J465)/I465)))</f>
        <v>33802.880258763442</v>
      </c>
      <c r="I466" s="10">
        <f>((I465-H466+MAX(0,-(H455-C466-D466)))*(1+B466))*(1-'P-Parametri'!$B$32)</f>
        <v>723393.17529944109</v>
      </c>
      <c r="J466" s="10">
        <f>IF(I465&lt;=0,J465,J465*(1-H466/I465))+MAX(0,-(H455-C466-D466))</f>
        <v>435259.77877741231</v>
      </c>
      <c r="K466" s="10">
        <f>MAX(0,(K455-C466-D466))/(1-'P-Parametri'!$B$31*MAX(0,IF(L465&lt;=0,0,(L465-M465)/L465)))</f>
        <v>39374.729105489234</v>
      </c>
      <c r="L466" s="10">
        <f>((L465-K466+MAX(0,-(K455-C466-D466)))*(1+B466))*(1-'P-Parametri'!$B$32)</f>
        <v>666941.44913290872</v>
      </c>
      <c r="M466" s="10">
        <f>IF(L465&lt;=0,M465,M465*(1-K466/L465))+MAX(0,-(K455-C466-D466))</f>
        <v>401293.23515792517</v>
      </c>
      <c r="N466" s="10">
        <f>MAX(0,(N455-C466-D466))/(1-'P-Parametri'!$B$31*MAX(0,IF(O465&lt;=0,0,(O465-P465)/O465)))</f>
        <v>39374.729105489234</v>
      </c>
      <c r="O466" s="10">
        <f>((O465-N466+MAX(0,-(N455-C466-D466)))*(1+B466))*(1-'P-Parametri'!$B$32)</f>
        <v>666941.44913290872</v>
      </c>
      <c r="P466" s="10">
        <f>IF(O465&lt;=0,P465,P465*(1-N466/O465))+MAX(0,-(N455-C466-D466))</f>
        <v>401293.23515792517</v>
      </c>
      <c r="Q466" s="10">
        <f>MAX(0,(Q455-C466-D466))/(1-'P-Parametri'!$B$31*MAX(0,IF(R465&lt;=0,0,(R465-S465)/R465)))</f>
        <v>39374.729105489234</v>
      </c>
      <c r="R466" s="10">
        <f>((R465-Q466+MAX(0,-(Q455-C466-D466)))*(1+B466))*(1-'P-Parametri'!$B$32)</f>
        <v>666941.44913290872</v>
      </c>
      <c r="S466" s="10">
        <f>IF(R465&lt;=0,S465,S465*(1-Q466/R465))+MAX(0,-(Q455-C466-D466))</f>
        <v>401293.23515792517</v>
      </c>
      <c r="T466" s="10">
        <f>MAX(0,(T455-C466-D466))/(1-'P-Parametri'!$B$31*MAX(0,IF(U465&lt;=0,0,(U465-V465)/U465)))</f>
        <v>39374.729105489234</v>
      </c>
      <c r="U466" s="10">
        <f>((U465-T466+MAX(0,-(T455-C466-D466)))*(1+B466))*(1-'P-Parametri'!$B$32)</f>
        <v>666941.44913290872</v>
      </c>
      <c r="V466" s="10">
        <f>IF(U465&lt;=0,V465,V465*(1-T466/U465))+MAX(0,-(T455-C466-D466))</f>
        <v>401293.23515792517</v>
      </c>
    </row>
    <row r="467" spans="1:22">
      <c r="A467" s="9">
        <f t="shared" si="9"/>
        <v>10</v>
      </c>
      <c r="B467" s="12">
        <f>IF($A467='P-Parametri'!$B$47,'P-Parametri'!$B$34,IF($A467='P-Parametri'!$B$48,'P-Parametri'!$C$34,'P-Parametri'!$B$52))</f>
        <v>0.03</v>
      </c>
      <c r="C467" s="10">
        <f>IF($A467&lt;='1-Input'!$B$26,0,IF($A467='1-Input'!$B$26+1,('1-Input'!$B$23+0)*'1-Input'!$B$27,'1-Input'!$B$23+0))</f>
        <v>0</v>
      </c>
      <c r="D467" s="10">
        <f>IF(AND($A467&gt;=1,$A467&lt;1+'1-Input'!$B$12),'7-Rientro'!$C$11,0)</f>
        <v>0</v>
      </c>
      <c r="E467" s="10">
        <f>MAX(0,(E455-C467-D467))/(1-'P-Parametri'!$B$31*MAX(0,IF(F466&lt;=0,0,(F466-G466)/F466)))</f>
        <v>29115.170514220004</v>
      </c>
      <c r="F467" s="10">
        <f>((F466-E467+MAX(0,-(E455-C467-D467)))*(1+B467))*(1-'P-Parametri'!$B$32)</f>
        <v>763968.41316836607</v>
      </c>
      <c r="G467" s="10">
        <f>IF(F466&lt;=0,G466,G466*(1-E467/F466))+MAX(0,-(E455-C467-D467))</f>
        <v>447179.37697031302</v>
      </c>
      <c r="H467" s="10">
        <f>MAX(0,(H455-C467-D467))/(1-'P-Parametri'!$B$31*MAX(0,IF(I466&lt;=0,0,(I466-J466)/I466)))</f>
        <v>33967.698933256681</v>
      </c>
      <c r="I467" s="10">
        <f>((I466-H467+MAX(0,-(H455-C467-D467)))*(1+B467))*(1-'P-Parametri'!$B$32)</f>
        <v>708688.02417585556</v>
      </c>
      <c r="J467" s="10">
        <f>IF(I466&lt;=0,J466,J466*(1-H467/I466))+MAX(0,-(H455-C467-D467))</f>
        <v>414821.69112591207</v>
      </c>
      <c r="K467" s="10">
        <f>MAX(0,(K455-C467-D467))/(1-'P-Parametri'!$B$31*MAX(0,IF(L466&lt;=0,0,(L466-M466)/L466)))</f>
        <v>39566.715427661133</v>
      </c>
      <c r="L467" s="10">
        <f>((L466-K467+MAX(0,-(K455-C467-D467)))*(1+B467))*(1-'P-Parametri'!$B$32)</f>
        <v>644903.58376497228</v>
      </c>
      <c r="M467" s="10">
        <f>IF(L466&lt;=0,M466,M466*(1-K467/L466))+MAX(0,-(K455-C467-D467))</f>
        <v>377486.26490711537</v>
      </c>
      <c r="N467" s="10">
        <f>MAX(0,(N455-C467-D467))/(1-'P-Parametri'!$B$31*MAX(0,IF(O466&lt;=0,0,(O466-P466)/O466)))</f>
        <v>39566.715427661133</v>
      </c>
      <c r="O467" s="10">
        <f>((O466-N467+MAX(0,-(N455-C467-D467)))*(1+B467))*(1-'P-Parametri'!$B$32)</f>
        <v>644903.58376497228</v>
      </c>
      <c r="P467" s="10">
        <f>IF(O466&lt;=0,P466,P466*(1-N467/O466))+MAX(0,-(N455-C467-D467))</f>
        <v>377486.26490711537</v>
      </c>
      <c r="Q467" s="10">
        <f>MAX(0,(Q455-C467-D467))/(1-'P-Parametri'!$B$31*MAX(0,IF(R466&lt;=0,0,(R466-S466)/R466)))</f>
        <v>39566.715427661133</v>
      </c>
      <c r="R467" s="10">
        <f>((R466-Q467+MAX(0,-(Q455-C467-D467)))*(1+B467))*(1-'P-Parametri'!$B$32)</f>
        <v>644903.58376497228</v>
      </c>
      <c r="S467" s="10">
        <f>IF(R466&lt;=0,S466,S466*(1-Q467/R466))+MAX(0,-(Q455-C467-D467))</f>
        <v>377486.26490711537</v>
      </c>
      <c r="T467" s="10">
        <f>MAX(0,(T455-C467-D467))/(1-'P-Parametri'!$B$31*MAX(0,IF(U466&lt;=0,0,(U466-V466)/U466)))</f>
        <v>39566.715427661133</v>
      </c>
      <c r="U467" s="10">
        <f>((U466-T467+MAX(0,-(T455-C467-D467)))*(1+B467))*(1-'P-Parametri'!$B$32)</f>
        <v>644903.58376497228</v>
      </c>
      <c r="V467" s="10">
        <f>IF(U466&lt;=0,V466,V466*(1-T467/U466))+MAX(0,-(T455-C467-D467))</f>
        <v>377486.26490711537</v>
      </c>
    </row>
    <row r="468" spans="1:22">
      <c r="A468" s="9">
        <f t="shared" si="9"/>
        <v>11</v>
      </c>
      <c r="B468" s="12">
        <f>IF($A468='P-Parametri'!$B$47,'P-Parametri'!$B$34,IF($A468='P-Parametri'!$B$48,'P-Parametri'!$C$34,'P-Parametri'!$B$52))</f>
        <v>0.03</v>
      </c>
      <c r="C468" s="10">
        <f>IF($A468&lt;='1-Input'!$B$26,0,IF($A468='1-Input'!$B$26+1,('1-Input'!$B$23+0)*'1-Input'!$B$27,'1-Input'!$B$23+0))</f>
        <v>0</v>
      </c>
      <c r="D468" s="10">
        <f>IF(AND($A468&gt;=1,$A468&lt;1+'1-Input'!$B$12),'7-Rientro'!$C$11,0)</f>
        <v>0</v>
      </c>
      <c r="E468" s="10">
        <f>MAX(0,(E455-C468-D468))/(1-'P-Parametri'!$B$31*MAX(0,IF(F467&lt;=0,0,(F467-G467)/F467)))</f>
        <v>29253.932080358692</v>
      </c>
      <c r="F468" s="10">
        <f>((F467-E468+MAX(0,-(E455-C468-D468)))*(1+B468))*(1-'P-Parametri'!$B$32)</f>
        <v>755242.40368960623</v>
      </c>
      <c r="G468" s="10">
        <f>IF(F467&lt;=0,G467,G467*(1-E468/F467))+MAX(0,-(E455-C468-D468))</f>
        <v>430055.9528913339</v>
      </c>
      <c r="H468" s="10">
        <f>MAX(0,(H455-C468-D468))/(1-'P-Parametri'!$B$31*MAX(0,IF(I467&lt;=0,0,(I467-J467)/I467)))</f>
        <v>34129.587427085149</v>
      </c>
      <c r="I468" s="10">
        <f>((I467-H468+MAX(0,-(H455-C468-D468)))*(1+B468))*(1-'P-Parametri'!$B$32)</f>
        <v>693405.59947153099</v>
      </c>
      <c r="J468" s="10">
        <f>IF(I467&lt;=0,J467,J467*(1-H468/I467))+MAX(0,-(H455-C468-D468))</f>
        <v>394844.36303376977</v>
      </c>
      <c r="K468" s="10">
        <f>MAX(0,(K455-C468-D468))/(1-'P-Parametri'!$B$31*MAX(0,IF(L467&lt;=0,0,(L467-M467)/L467)))</f>
        <v>39755.288577079045</v>
      </c>
      <c r="L468" s="10">
        <f>((L467-K468+MAX(0,-(K455-C468-D468)))*(1+B468))*(1-'P-Parametri'!$B$32)</f>
        <v>622056.13855544291</v>
      </c>
      <c r="M468" s="10">
        <f>IF(L467&lt;=0,M467,M467*(1-K468/L467))+MAX(0,-(K455-C468-D468))</f>
        <v>354216.00285080273</v>
      </c>
      <c r="N468" s="10">
        <f>MAX(0,(N455-C468-D468))/(1-'P-Parametri'!$B$31*MAX(0,IF(O467&lt;=0,0,(O467-P467)/O467)))</f>
        <v>39755.288577079045</v>
      </c>
      <c r="O468" s="10">
        <f>((O467-N468+MAX(0,-(N455-C468-D468)))*(1+B468))*(1-'P-Parametri'!$B$32)</f>
        <v>622056.13855544291</v>
      </c>
      <c r="P468" s="10">
        <f>IF(O467&lt;=0,P467,P467*(1-N468/O467))+MAX(0,-(N455-C468-D468))</f>
        <v>354216.00285080273</v>
      </c>
      <c r="Q468" s="10">
        <f>MAX(0,(Q455-C468-D468))/(1-'P-Parametri'!$B$31*MAX(0,IF(R467&lt;=0,0,(R467-S467)/R467)))</f>
        <v>39755.288577079045</v>
      </c>
      <c r="R468" s="10">
        <f>((R467-Q468+MAX(0,-(Q455-C468-D468)))*(1+B468))*(1-'P-Parametri'!$B$32)</f>
        <v>622056.13855544291</v>
      </c>
      <c r="S468" s="10">
        <f>IF(R467&lt;=0,S467,S467*(1-Q468/R467))+MAX(0,-(Q455-C468-D468))</f>
        <v>354216.00285080273</v>
      </c>
      <c r="T468" s="10">
        <f>MAX(0,(T455-C468-D468))/(1-'P-Parametri'!$B$31*MAX(0,IF(U467&lt;=0,0,(U467-V467)/U467)))</f>
        <v>39755.288577079045</v>
      </c>
      <c r="U468" s="10">
        <f>((U467-T468+MAX(0,-(T455-C468-D468)))*(1+B468))*(1-'P-Parametri'!$B$32)</f>
        <v>622056.13855544291</v>
      </c>
      <c r="V468" s="10">
        <f>IF(U467&lt;=0,V467,V467*(1-T468/U467))+MAX(0,-(T455-C468-D468))</f>
        <v>354216.00285080273</v>
      </c>
    </row>
    <row r="469" spans="1:22">
      <c r="A469" s="9">
        <f t="shared" si="9"/>
        <v>12</v>
      </c>
      <c r="B469" s="12">
        <f>IF($A469='P-Parametri'!$B$47,'P-Parametri'!$B$34,IF($A469='P-Parametri'!$B$48,'P-Parametri'!$C$34,'P-Parametri'!$B$52))</f>
        <v>0.03</v>
      </c>
      <c r="C469" s="10">
        <f>IF($A469&lt;='1-Input'!$B$26,0,IF($A469='1-Input'!$B$26+1,('1-Input'!$B$23+0)*'1-Input'!$B$27,'1-Input'!$B$23+0))</f>
        <v>0</v>
      </c>
      <c r="D469" s="10">
        <f>IF(AND($A469&gt;=1,$A469&lt;1+'1-Input'!$B$12),'7-Rientro'!$C$11,0)</f>
        <v>0</v>
      </c>
      <c r="E469" s="10">
        <f>MAX(0,(E455-C469-D469))/(1-'P-Parametri'!$B$31*MAX(0,IF(F468&lt;=0,0,(F468-G468)/F468)))</f>
        <v>29390.197164438043</v>
      </c>
      <c r="F469" s="10">
        <f>((F468-E469+MAX(0,-(E455-C469-D469)))*(1+B469))*(1-'P-Parametri'!$B$32)</f>
        <v>746132.51717548131</v>
      </c>
      <c r="G469" s="10">
        <f>IF(F468&lt;=0,G468,G468*(1-E469/F468))+MAX(0,-(E455-C469-D469))</f>
        <v>413320.36020550376</v>
      </c>
      <c r="H469" s="10">
        <f>MAX(0,(H455-C469-D469))/(1-'P-Parametri'!$B$31*MAX(0,IF(I468&lt;=0,0,(I468-J468)/I468)))</f>
        <v>34288.563358511048</v>
      </c>
      <c r="I469" s="10">
        <f>((I468-H469+MAX(0,-(H455-C469-D469)))*(1+B469))*(1-'P-Parametri'!$B$32)</f>
        <v>677532.7661020176</v>
      </c>
      <c r="J469" s="10">
        <f>IF(I468&lt;=0,J468,J468*(1-H469/I468))+MAX(0,-(H455-C469-D469))</f>
        <v>375319.50490030122</v>
      </c>
      <c r="K469" s="10">
        <f>MAX(0,(K455-C469-D469))/(1-'P-Parametri'!$B$31*MAX(0,IF(L468&lt;=0,0,(L468-M468)/L468)))</f>
        <v>39940.46907608593</v>
      </c>
      <c r="L469" s="10">
        <f>((L468-K469+MAX(0,-(K455-C469-D469)))*(1+B469))*(1-'P-Parametri'!$B$32)</f>
        <v>598379.98128461023</v>
      </c>
      <c r="M469" s="10">
        <f>IF(L468&lt;=0,M468,M468*(1-K469/L468))+MAX(0,-(K455-C469-D469))</f>
        <v>331472.79298397125</v>
      </c>
      <c r="N469" s="10">
        <f>MAX(0,(N455-C469-D469))/(1-'P-Parametri'!$B$31*MAX(0,IF(O468&lt;=0,0,(O468-P468)/O468)))</f>
        <v>39940.46907608593</v>
      </c>
      <c r="O469" s="10">
        <f>((O468-N469+MAX(0,-(N455-C469-D469)))*(1+B469))*(1-'P-Parametri'!$B$32)</f>
        <v>598379.98128461023</v>
      </c>
      <c r="P469" s="10">
        <f>IF(O468&lt;=0,P468,P468*(1-N469/O468))+MAX(0,-(N455-C469-D469))</f>
        <v>331472.79298397125</v>
      </c>
      <c r="Q469" s="10">
        <f>MAX(0,(Q455-C469-D469))/(1-'P-Parametri'!$B$31*MAX(0,IF(R468&lt;=0,0,(R468-S468)/R468)))</f>
        <v>39940.46907608593</v>
      </c>
      <c r="R469" s="10">
        <f>((R468-Q469+MAX(0,-(Q455-C469-D469)))*(1+B469))*(1-'P-Parametri'!$B$32)</f>
        <v>598379.98128461023</v>
      </c>
      <c r="S469" s="10">
        <f>IF(R468&lt;=0,S468,S468*(1-Q469/R468))+MAX(0,-(Q455-C469-D469))</f>
        <v>331472.79298397125</v>
      </c>
      <c r="T469" s="10">
        <f>MAX(0,(T455-C469-D469))/(1-'P-Parametri'!$B$31*MAX(0,IF(U468&lt;=0,0,(U468-V468)/U468)))</f>
        <v>39940.46907608593</v>
      </c>
      <c r="U469" s="10">
        <f>((U468-T469+MAX(0,-(T455-C469-D469)))*(1+B469))*(1-'P-Parametri'!$B$32)</f>
        <v>598379.98128461023</v>
      </c>
      <c r="V469" s="10">
        <f>IF(U468&lt;=0,V468,V468*(1-T469/U468))+MAX(0,-(T455-C469-D469))</f>
        <v>331472.79298397125</v>
      </c>
    </row>
    <row r="470" spans="1:22">
      <c r="A470" s="9">
        <f t="shared" si="9"/>
        <v>13</v>
      </c>
      <c r="B470" s="12">
        <f>IF($A470='P-Parametri'!$B$47,'P-Parametri'!$B$34,IF($A470='P-Parametri'!$B$48,'P-Parametri'!$C$34,'P-Parametri'!$B$52))</f>
        <v>0.03</v>
      </c>
      <c r="C470" s="10">
        <f>IF($A470&lt;='1-Input'!$B$26,0,IF($A470='1-Input'!$B$26+1,('1-Input'!$B$23+0)*'1-Input'!$B$27,'1-Input'!$B$23+0))</f>
        <v>0</v>
      </c>
      <c r="D470" s="10">
        <f>IF(AND($A470&gt;=1,$A470&lt;1+'1-Input'!$B$12),'7-Rientro'!$C$11,0)</f>
        <v>0</v>
      </c>
      <c r="E470" s="10">
        <f>MAX(0,(E455-C470-D470))/(1-'P-Parametri'!$B$31*MAX(0,IF(F469&lt;=0,0,(F469-G469)/F469)))</f>
        <v>29523.982190773997</v>
      </c>
      <c r="F470" s="10">
        <f>((F469-E470+MAX(0,-(E455-C470-D470)))*(1+B470))*(1-'P-Parametri'!$B$32)</f>
        <v>736630.57745218021</v>
      </c>
      <c r="G470" s="10">
        <f>IF(F469&lt;=0,G469,G469*(1-E470/F469))+MAX(0,-(E455-C470-D470))</f>
        <v>396965.54028693744</v>
      </c>
      <c r="H470" s="10">
        <f>MAX(0,(H455-C470-D470))/(1-'P-Parametri'!$B$31*MAX(0,IF(I469&lt;=0,0,(I469-J469)/I469)))</f>
        <v>34444.64588923633</v>
      </c>
      <c r="I470" s="10">
        <f>((I469-H470+MAX(0,-(H455-C470-D470)))*(1+B470))*(1-'P-Parametri'!$B$32)</f>
        <v>661056.00229152641</v>
      </c>
      <c r="J470" s="10">
        <f>IF(I469&lt;=0,J469,J469*(1-H470/I469))+MAX(0,-(H455-C470-D470))</f>
        <v>356238.88166197389</v>
      </c>
      <c r="K470" s="10">
        <f>MAX(0,(K455-C470-D470))/(1-'P-Parametri'!$B$31*MAX(0,IF(L469&lt;=0,0,(L469-M469)/L469)))</f>
        <v>40122.279244875135</v>
      </c>
      <c r="L470" s="10">
        <f>((L469-K470+MAX(0,-(K455-C470-D470)))*(1+B470))*(1-'P-Parametri'!$B$32)</f>
        <v>573855.42223472532</v>
      </c>
      <c r="M470" s="10">
        <f>IF(L469&lt;=0,M469,M469*(1-K470/L469))+MAX(0,-(K455-C470-D470))</f>
        <v>309247.042828309</v>
      </c>
      <c r="N470" s="10">
        <f>MAX(0,(N455-C470-D470))/(1-'P-Parametri'!$B$31*MAX(0,IF(O469&lt;=0,0,(O469-P469)/O469)))</f>
        <v>40122.279244875135</v>
      </c>
      <c r="O470" s="10">
        <f>((O469-N470+MAX(0,-(N455-C470-D470)))*(1+B470))*(1-'P-Parametri'!$B$32)</f>
        <v>573855.42223472532</v>
      </c>
      <c r="P470" s="10">
        <f>IF(O469&lt;=0,P469,P469*(1-N470/O469))+MAX(0,-(N455-C470-D470))</f>
        <v>309247.042828309</v>
      </c>
      <c r="Q470" s="10">
        <f>MAX(0,(Q455-C470-D470))/(1-'P-Parametri'!$B$31*MAX(0,IF(R469&lt;=0,0,(R469-S469)/R469)))</f>
        <v>40122.279244875135</v>
      </c>
      <c r="R470" s="10">
        <f>((R469-Q470+MAX(0,-(Q455-C470-D470)))*(1+B470))*(1-'P-Parametri'!$B$32)</f>
        <v>573855.42223472532</v>
      </c>
      <c r="S470" s="10">
        <f>IF(R469&lt;=0,S469,S469*(1-Q470/R469))+MAX(0,-(Q455-C470-D470))</f>
        <v>309247.042828309</v>
      </c>
      <c r="T470" s="10">
        <f>MAX(0,(T455-C470-D470))/(1-'P-Parametri'!$B$31*MAX(0,IF(U469&lt;=0,0,(U469-V469)/U469)))</f>
        <v>40122.279244875135</v>
      </c>
      <c r="U470" s="10">
        <f>((U469-T470+MAX(0,-(T455-C470-D470)))*(1+B470))*(1-'P-Parametri'!$B$32)</f>
        <v>573855.42223472532</v>
      </c>
      <c r="V470" s="10">
        <f>IF(U469&lt;=0,V469,V469*(1-T470/U469))+MAX(0,-(T455-C470-D470))</f>
        <v>309247.042828309</v>
      </c>
    </row>
    <row r="471" spans="1:22">
      <c r="A471" s="9">
        <f t="shared" si="9"/>
        <v>14</v>
      </c>
      <c r="B471" s="12">
        <f>IF($A471='P-Parametri'!$B$47,'P-Parametri'!$B$34,IF($A471='P-Parametri'!$B$48,'P-Parametri'!$C$34,'P-Parametri'!$B$52))</f>
        <v>0.03</v>
      </c>
      <c r="C471" s="10">
        <f>IF($A471&lt;='1-Input'!$B$26,0,IF($A471='1-Input'!$B$26+1,('1-Input'!$B$23+0)*'1-Input'!$B$27,'1-Input'!$B$23+0))</f>
        <v>0</v>
      </c>
      <c r="D471" s="10">
        <f>IF(AND($A471&gt;=1,$A471&lt;1+'1-Input'!$B$12),'7-Rientro'!$C$11,0)</f>
        <v>0</v>
      </c>
      <c r="E471" s="10">
        <f>MAX(0,(E455-C471-D471))/(1-'P-Parametri'!$B$31*MAX(0,IF(F470&lt;=0,0,(F470-G470)/F470)))</f>
        <v>29655.304840084562</v>
      </c>
      <c r="F471" s="10">
        <f>((F470-E471+MAX(0,-(E455-C471-D471)))*(1+B471))*(1-'P-Parametri'!$B$32)</f>
        <v>726728.16172887757</v>
      </c>
      <c r="G471" s="10">
        <f>IF(F470&lt;=0,G470,G470*(1-E471/F470))+MAX(0,-(E455-C471-D471))</f>
        <v>380984.48483179352</v>
      </c>
      <c r="H471" s="10">
        <f>MAX(0,(H455-C471-D471))/(1-'P-Parametri'!$B$31*MAX(0,IF(I470&lt;=0,0,(I470-J470)/I470)))</f>
        <v>34597.855646765325</v>
      </c>
      <c r="I471" s="10">
        <f>((I470-H471+MAX(0,-(H455-C471-D471)))*(1+B471))*(1-'P-Parametri'!$B$32)</f>
        <v>643961.38726201572</v>
      </c>
      <c r="J471" s="10">
        <f>IF(I470&lt;=0,J470,J470*(1-H471/I470))+MAX(0,-(H455-C471-D471))</f>
        <v>337594.31696430594</v>
      </c>
      <c r="K471" s="10">
        <f>MAX(0,(K455-C471-D471))/(1-'P-Parametri'!$B$31*MAX(0,IF(L470&lt;=0,0,(L470-M470)/L470)))</f>
        <v>40300.743111055825</v>
      </c>
      <c r="L471" s="10">
        <f>((L470-K471+MAX(0,-(K455-C471-D471)))*(1+B471))*(1-'P-Parametri'!$B$32)</f>
        <v>548462.19685838488</v>
      </c>
      <c r="M471" s="10">
        <f>IF(L470&lt;=0,M470,M470*(1-K471/L470))+MAX(0,-(K455-C471-D471))</f>
        <v>287529.22829177644</v>
      </c>
      <c r="N471" s="10">
        <f>MAX(0,(N455-C471-D471))/(1-'P-Parametri'!$B$31*MAX(0,IF(O470&lt;=0,0,(O470-P470)/O470)))</f>
        <v>40300.743111055825</v>
      </c>
      <c r="O471" s="10">
        <f>((O470-N471+MAX(0,-(N455-C471-D471)))*(1+B471))*(1-'P-Parametri'!$B$32)</f>
        <v>548462.19685838488</v>
      </c>
      <c r="P471" s="10">
        <f>IF(O470&lt;=0,P470,P470*(1-N471/O470))+MAX(0,-(N455-C471-D471))</f>
        <v>287529.22829177644</v>
      </c>
      <c r="Q471" s="10">
        <f>MAX(0,(Q455-C471-D471))/(1-'P-Parametri'!$B$31*MAX(0,IF(R470&lt;=0,0,(R470-S470)/R470)))</f>
        <v>40300.743111055825</v>
      </c>
      <c r="R471" s="10">
        <f>((R470-Q471+MAX(0,-(Q455-C471-D471)))*(1+B471))*(1-'P-Parametri'!$B$32)</f>
        <v>548462.19685838488</v>
      </c>
      <c r="S471" s="10">
        <f>IF(R470&lt;=0,S470,S470*(1-Q471/R470))+MAX(0,-(Q455-C471-D471))</f>
        <v>287529.22829177644</v>
      </c>
      <c r="T471" s="10">
        <f>MAX(0,(T455-C471-D471))/(1-'P-Parametri'!$B$31*MAX(0,IF(U470&lt;=0,0,(U470-V470)/U470)))</f>
        <v>40300.743111055825</v>
      </c>
      <c r="U471" s="10">
        <f>((U470-T471+MAX(0,-(T455-C471-D471)))*(1+B471))*(1-'P-Parametri'!$B$32)</f>
        <v>548462.19685838488</v>
      </c>
      <c r="V471" s="10">
        <f>IF(U470&lt;=0,V470,V470*(1-T471/U470))+MAX(0,-(T455-C471-D471))</f>
        <v>287529.22829177644</v>
      </c>
    </row>
    <row r="472" spans="1:22">
      <c r="A472" s="9">
        <f t="shared" si="9"/>
        <v>15</v>
      </c>
      <c r="B472" s="12">
        <f>IF($A472='P-Parametri'!$B$47,'P-Parametri'!$B$34,IF($A472='P-Parametri'!$B$48,'P-Parametri'!$C$34,'P-Parametri'!$B$52))</f>
        <v>0.03</v>
      </c>
      <c r="C472" s="10">
        <f>IF($A472&lt;='1-Input'!$B$26,0,IF($A472='1-Input'!$B$26+1,('1-Input'!$B$23+0)*'1-Input'!$B$27,'1-Input'!$B$23+0))</f>
        <v>0</v>
      </c>
      <c r="D472" s="10">
        <f>IF(AND($A472&gt;=1,$A472&lt;1+'1-Input'!$B$12),'7-Rientro'!$C$11,0)</f>
        <v>0</v>
      </c>
      <c r="E472" s="10">
        <f>MAX(0,(E455-C472-D472))/(1-'P-Parametri'!$B$31*MAX(0,IF(F471&lt;=0,0,(F471-G471)/F471)))</f>
        <v>29784.183983495364</v>
      </c>
      <c r="F472" s="10">
        <f>((F471-E472+MAX(0,-(E455-C472-D472)))*(1+B472))*(1-'P-Parametri'!$B$32)</f>
        <v>716416.59248358815</v>
      </c>
      <c r="G472" s="10">
        <f>IF(F471&lt;=0,G471,G471*(1-E472/F471))+MAX(0,-(E455-C472-D472))</f>
        <v>365370.23924635723</v>
      </c>
      <c r="H472" s="10">
        <f>MAX(0,(H455-C472-D472))/(1-'P-Parametri'!$B$31*MAX(0,IF(I471&lt;=0,0,(I471-J471)/I471)))</f>
        <v>34748.214647411267</v>
      </c>
      <c r="I472" s="10">
        <f>((I471-H472+MAX(0,-(H455-C472-D472)))*(1+B472))*(1-'P-Parametri'!$B$32)</f>
        <v>626234.58865745657</v>
      </c>
      <c r="J472" s="10">
        <f>IF(I471&lt;=0,J471,J471*(1-H472/I471))+MAX(0,-(H455-C472-D472))</f>
        <v>319377.69711463031</v>
      </c>
      <c r="K472" s="10">
        <f>MAX(0,(K455-C472-D472))/(1-'P-Parametri'!$B$31*MAX(0,IF(L471&lt;=0,0,(L471-M471)/L471)))</f>
        <v>40475.886319968362</v>
      </c>
      <c r="L472" s="10">
        <f>((L471-K472+MAX(0,-(K455-C472-D472)))*(1+B472))*(1-'P-Parametri'!$B$32)</f>
        <v>522179.44805485988</v>
      </c>
      <c r="M472" s="10">
        <f>IF(L471&lt;=0,M471,M471*(1-K472/L471))+MAX(0,-(K455-C472-D472))</f>
        <v>266309.89827291801</v>
      </c>
      <c r="N472" s="10">
        <f>MAX(0,(N455-C472-D472))/(1-'P-Parametri'!$B$31*MAX(0,IF(O471&lt;=0,0,(O471-P471)/O471)))</f>
        <v>40475.886319968362</v>
      </c>
      <c r="O472" s="10">
        <f>((O471-N472+MAX(0,-(N455-C472-D472)))*(1+B472))*(1-'P-Parametri'!$B$32)</f>
        <v>522179.44805485988</v>
      </c>
      <c r="P472" s="10">
        <f>IF(O471&lt;=0,P471,P471*(1-N472/O471))+MAX(0,-(N455-C472-D472))</f>
        <v>266309.89827291801</v>
      </c>
      <c r="Q472" s="10">
        <f>MAX(0,(Q455-C472-D472))/(1-'P-Parametri'!$B$31*MAX(0,IF(R471&lt;=0,0,(R471-S471)/R471)))</f>
        <v>40475.886319968362</v>
      </c>
      <c r="R472" s="10">
        <f>((R471-Q472+MAX(0,-(Q455-C472-D472)))*(1+B472))*(1-'P-Parametri'!$B$32)</f>
        <v>522179.44805485988</v>
      </c>
      <c r="S472" s="10">
        <f>IF(R471&lt;=0,S471,S471*(1-Q472/R471))+MAX(0,-(Q455-C472-D472))</f>
        <v>266309.89827291801</v>
      </c>
      <c r="T472" s="10">
        <f>MAX(0,(T455-C472-D472))/(1-'P-Parametri'!$B$31*MAX(0,IF(U471&lt;=0,0,(U471-V471)/U471)))</f>
        <v>40475.886319968362</v>
      </c>
      <c r="U472" s="10">
        <f>((U471-T472+MAX(0,-(T455-C472-D472)))*(1+B472))*(1-'P-Parametri'!$B$32)</f>
        <v>522179.44805485988</v>
      </c>
      <c r="V472" s="10">
        <f>IF(U471&lt;=0,V471,V471*(1-T472/U471))+MAX(0,-(T455-C472-D472))</f>
        <v>266309.89827291801</v>
      </c>
    </row>
    <row r="473" spans="1:22">
      <c r="A473" s="9">
        <f t="shared" si="9"/>
        <v>16</v>
      </c>
      <c r="B473" s="12">
        <f>IF($A473='P-Parametri'!$B$47,'P-Parametri'!$B$34,IF($A473='P-Parametri'!$B$48,'P-Parametri'!$C$34,'P-Parametri'!$B$52))</f>
        <v>0.03</v>
      </c>
      <c r="C473" s="10">
        <f>IF($A473&lt;='1-Input'!$B$26,0,IF($A473='1-Input'!$B$26+1,('1-Input'!$B$23+0)*'1-Input'!$B$27,'1-Input'!$B$23+0))</f>
        <v>0</v>
      </c>
      <c r="D473" s="10">
        <f>IF(AND($A473&gt;=1,$A473&lt;1+'1-Input'!$B$12),'7-Rientro'!$C$11,0)</f>
        <v>0</v>
      </c>
      <c r="E473" s="10">
        <f>MAX(0,(E455-C473-D473))/(1-'P-Parametri'!$B$31*MAX(0,IF(F472&lt;=0,0,(F472-G472)/F472)))</f>
        <v>29910.639617234388</v>
      </c>
      <c r="F473" s="10">
        <f>((F472-E473+MAX(0,-(E455-C473-D473)))*(1+B473))*(1-'P-Parametri'!$B$32)</f>
        <v>705686.92918943975</v>
      </c>
      <c r="G473" s="10">
        <f>IF(F472&lt;=0,G472,G472*(1-E473/F472))+MAX(0,-(E455-C473-D473))</f>
        <v>350115.9058492551</v>
      </c>
      <c r="H473" s="10">
        <f>MAX(0,(H455-C473-D473))/(1-'P-Parametri'!$B$31*MAX(0,IF(I472&lt;=0,0,(I472-J472)/I472)))</f>
        <v>34895.74622010679</v>
      </c>
      <c r="I473" s="10">
        <f>((I472-H473+MAX(0,-(H455-C473-D473)))*(1+B473))*(1-'P-Parametri'!$B$32)</f>
        <v>607860.84969504934</v>
      </c>
      <c r="J473" s="10">
        <f>IF(I472&lt;=0,J472,J472*(1-H473/I472))+MAX(0,-(H455-C473-D473))</f>
        <v>301580.97481801116</v>
      </c>
      <c r="K473" s="10">
        <f>MAX(0,(K455-C473-D473))/(1-'P-Parametri'!$B$31*MAX(0,IF(L472&lt;=0,0,(L472-M472)/L472)))</f>
        <v>40647.736045936224</v>
      </c>
      <c r="L473" s="10">
        <f>((L472-K473+MAX(0,-(K455-C473-D473)))*(1+B473))*(1-'P-Parametri'!$B$32)</f>
        <v>494985.70804245298</v>
      </c>
      <c r="M473" s="10">
        <f>IF(L472&lt;=0,M472,M472*(1-K473/L472))+MAX(0,-(K455-C473-D473))</f>
        <v>245579.67901258351</v>
      </c>
      <c r="N473" s="10">
        <f>MAX(0,(N455-C473-D473))/(1-'P-Parametri'!$B$31*MAX(0,IF(O472&lt;=0,0,(O472-P472)/O472)))</f>
        <v>40647.736045936224</v>
      </c>
      <c r="O473" s="10">
        <f>((O472-N473+MAX(0,-(N455-C473-D473)))*(1+B473))*(1-'P-Parametri'!$B$32)</f>
        <v>494985.70804245298</v>
      </c>
      <c r="P473" s="10">
        <f>IF(O472&lt;=0,P472,P472*(1-N473/O472))+MAX(0,-(N455-C473-D473))</f>
        <v>245579.67901258351</v>
      </c>
      <c r="Q473" s="10">
        <f>MAX(0,(Q455-C473-D473))/(1-'P-Parametri'!$B$31*MAX(0,IF(R472&lt;=0,0,(R472-S472)/R472)))</f>
        <v>40647.736045936224</v>
      </c>
      <c r="R473" s="10">
        <f>((R472-Q473+MAX(0,-(Q455-C473-D473)))*(1+B473))*(1-'P-Parametri'!$B$32)</f>
        <v>494985.70804245298</v>
      </c>
      <c r="S473" s="10">
        <f>IF(R472&lt;=0,S472,S472*(1-Q473/R472))+MAX(0,-(Q455-C473-D473))</f>
        <v>245579.67901258351</v>
      </c>
      <c r="T473" s="10">
        <f>MAX(0,(T455-C473-D473))/(1-'P-Parametri'!$B$31*MAX(0,IF(U472&lt;=0,0,(U472-V472)/U472)))</f>
        <v>40647.736045936224</v>
      </c>
      <c r="U473" s="10">
        <f>((U472-T473+MAX(0,-(T455-C473-D473)))*(1+B473))*(1-'P-Parametri'!$B$32)</f>
        <v>494985.70804245298</v>
      </c>
      <c r="V473" s="10">
        <f>IF(U472&lt;=0,V472,V472*(1-T473/U472))+MAX(0,-(T455-C473-D473))</f>
        <v>245579.67901258351</v>
      </c>
    </row>
    <row r="474" spans="1:22">
      <c r="A474" s="9">
        <f t="shared" si="9"/>
        <v>17</v>
      </c>
      <c r="B474" s="12">
        <f>IF($A474='P-Parametri'!$B$47,'P-Parametri'!$B$34,IF($A474='P-Parametri'!$B$48,'P-Parametri'!$C$34,'P-Parametri'!$B$52))</f>
        <v>0.03</v>
      </c>
      <c r="C474" s="10">
        <f>IF($A474&lt;='1-Input'!$B$26,0,IF($A474='1-Input'!$B$26+1,('1-Input'!$B$23+0)*'1-Input'!$B$27,'1-Input'!$B$23+0))</f>
        <v>0</v>
      </c>
      <c r="D474" s="10">
        <f>IF(AND($A474&gt;=1,$A474&lt;1+'1-Input'!$B$12),'7-Rientro'!$C$11,0)</f>
        <v>0</v>
      </c>
      <c r="E474" s="10">
        <f>MAX(0,(E455-C474-D474))/(1-'P-Parametri'!$B$31*MAX(0,IF(F473&lt;=0,0,(F473-G473)/F473)))</f>
        <v>30034.692798143074</v>
      </c>
      <c r="F474" s="10">
        <f>((F473-E474+MAX(0,-(E455-C474-D474)))*(1+B474))*(1-'P-Parametri'!$B$32)</f>
        <v>694529.95987606957</v>
      </c>
      <c r="G474" s="10">
        <f>IF(F473&lt;=0,G473,G473*(1-E474/F473))+MAX(0,-(E455-C474-D474))</f>
        <v>335214.64689012384</v>
      </c>
      <c r="H474" s="10">
        <f>MAX(0,(H455-C474-D474))/(1-'P-Parametri'!$B$31*MAX(0,IF(I473&lt;=0,0,(I473-J473)/I473)))</f>
        <v>35040.474931166922</v>
      </c>
      <c r="I474" s="10">
        <f>((I473-H474+MAX(0,-(H455-C474-D474)))*(1+B474))*(1-'P-Parametri'!$B$32)</f>
        <v>588824.97603478516</v>
      </c>
      <c r="J474" s="10">
        <f>IF(I473&lt;=0,J473,J473*(1-H474/I473))+MAX(0,-(H455-C474-D474))</f>
        <v>284196.17269902473</v>
      </c>
      <c r="K474" s="10">
        <f>MAX(0,(K455-C474-D474))/(1-'P-Parametri'!$B$31*MAX(0,IF(L473&lt;=0,0,(L473-M473)/L473)))</f>
        <v>40816.320904627435</v>
      </c>
      <c r="L474" s="10">
        <f>((L473-K474+MAX(0,-(K455-C474-D474)))*(1+B474))*(1-'P-Parametri'!$B$32)</f>
        <v>466858.87981445639</v>
      </c>
      <c r="M474" s="10">
        <f>IF(L473&lt;=0,M473,M473*(1-K474/L473))+MAX(0,-(K455-C474-D474))</f>
        <v>225329.27819621627</v>
      </c>
      <c r="N474" s="10">
        <f>MAX(0,(N455-C474-D474))/(1-'P-Parametri'!$B$31*MAX(0,IF(O473&lt;=0,0,(O473-P473)/O473)))</f>
        <v>40816.320904627435</v>
      </c>
      <c r="O474" s="10">
        <f>((O473-N474+MAX(0,-(N455-C474-D474)))*(1+B474))*(1-'P-Parametri'!$B$32)</f>
        <v>466858.87981445639</v>
      </c>
      <c r="P474" s="10">
        <f>IF(O473&lt;=0,P473,P473*(1-N474/O473))+MAX(0,-(N455-C474-D474))</f>
        <v>225329.27819621627</v>
      </c>
      <c r="Q474" s="10">
        <f>MAX(0,(Q455-C474-D474))/(1-'P-Parametri'!$B$31*MAX(0,IF(R473&lt;=0,0,(R473-S473)/R473)))</f>
        <v>40816.320904627435</v>
      </c>
      <c r="R474" s="10">
        <f>((R473-Q474+MAX(0,-(Q455-C474-D474)))*(1+B474))*(1-'P-Parametri'!$B$32)</f>
        <v>466858.87981445639</v>
      </c>
      <c r="S474" s="10">
        <f>IF(R473&lt;=0,S473,S473*(1-Q474/R473))+MAX(0,-(Q455-C474-D474))</f>
        <v>225329.27819621627</v>
      </c>
      <c r="T474" s="10">
        <f>MAX(0,(T455-C474-D474))/(1-'P-Parametri'!$B$31*MAX(0,IF(U473&lt;=0,0,(U473-V473)/U473)))</f>
        <v>40816.320904627435</v>
      </c>
      <c r="U474" s="10">
        <f>((U473-T474+MAX(0,-(T455-C474-D474)))*(1+B474))*(1-'P-Parametri'!$B$32)</f>
        <v>466858.87981445639</v>
      </c>
      <c r="V474" s="10">
        <f>IF(U473&lt;=0,V473,V473*(1-T474/U473))+MAX(0,-(T455-C474-D474))</f>
        <v>225329.27819621627</v>
      </c>
    </row>
    <row r="475" spans="1:22">
      <c r="A475" s="9">
        <f t="shared" si="9"/>
        <v>18</v>
      </c>
      <c r="B475" s="12">
        <f>IF($A475='P-Parametri'!$B$47,'P-Parametri'!$B$34,IF($A475='P-Parametri'!$B$48,'P-Parametri'!$C$34,'P-Parametri'!$B$52))</f>
        <v>0.03</v>
      </c>
      <c r="C475" s="10">
        <f>IF($A475&lt;='1-Input'!$B$26,0,IF($A475='1-Input'!$B$26+1,('1-Input'!$B$23+0)*'1-Input'!$B$27,'1-Input'!$B$23+0))</f>
        <v>0</v>
      </c>
      <c r="D475" s="10">
        <f>IF(AND($A475&gt;=1,$A475&lt;1+'1-Input'!$B$12),'7-Rientro'!$C$11,0)</f>
        <v>0</v>
      </c>
      <c r="E475" s="10">
        <f>MAX(0,(E455-C475-D475))/(1-'P-Parametri'!$B$31*MAX(0,IF(F474&lt;=0,0,(F474-G474)/F474)))</f>
        <v>30156.365580121394</v>
      </c>
      <c r="F475" s="10">
        <f>((F474-E475+MAX(0,-(E455-C475-D475)))*(1+B475))*(1-'P-Parametri'!$B$32)</f>
        <v>682936.19252057688</v>
      </c>
      <c r="G475" s="10">
        <f>IF(F474&lt;=0,G474,G474*(1-E475/F474))+MAX(0,-(E455-C475-D475))</f>
        <v>320659.68738739239</v>
      </c>
      <c r="H475" s="10">
        <f>MAX(0,(H455-C475-D475))/(1-'P-Parametri'!$B$31*MAX(0,IF(I474&lt;=0,0,(I474-J474)/I474)))</f>
        <v>35182.426510141617</v>
      </c>
      <c r="I475" s="10">
        <f>((I474-H475+MAX(0,-(H455-C475-D475)))*(1+B475))*(1-'P-Parametri'!$B$32)</f>
        <v>569111.32235836203</v>
      </c>
      <c r="J475" s="10">
        <f>IF(I474&lt;=0,J474,J474*(1-H475/I474))+MAX(0,-(H455-C475-D475))</f>
        <v>267215.38661250472</v>
      </c>
      <c r="K475" s="10">
        <f>MAX(0,(K455-C475-D475))/(1-'P-Parametri'!$B$31*MAX(0,IF(L474&lt;=0,0,(L474-M474)/L474)))</f>
        <v>40981.670866685068</v>
      </c>
      <c r="L475" s="10">
        <f>((L474-K475+MAX(0,-(K455-C475-D475)))*(1+B475))*(1-'P-Parametri'!$B$32)</f>
        <v>437776.21816577209</v>
      </c>
      <c r="M475" s="10">
        <f>IF(L474&lt;=0,M474,M474*(1-K475/L474))+MAX(0,-(K455-C475-D475))</f>
        <v>205549.48881032076</v>
      </c>
      <c r="N475" s="10">
        <f>MAX(0,(N455-C475-D475))/(1-'P-Parametri'!$B$31*MAX(0,IF(O474&lt;=0,0,(O474-P474)/O474)))</f>
        <v>40981.670866685068</v>
      </c>
      <c r="O475" s="10">
        <f>((O474-N475+MAX(0,-(N455-C475-D475)))*(1+B475))*(1-'P-Parametri'!$B$32)</f>
        <v>437776.21816577209</v>
      </c>
      <c r="P475" s="10">
        <f>IF(O474&lt;=0,P474,P474*(1-N475/O474))+MAX(0,-(N455-C475-D475))</f>
        <v>205549.48881032076</v>
      </c>
      <c r="Q475" s="10">
        <f>MAX(0,(Q455-C475-D475))/(1-'P-Parametri'!$B$31*MAX(0,IF(R474&lt;=0,0,(R474-S474)/R474)))</f>
        <v>40981.670866685068</v>
      </c>
      <c r="R475" s="10">
        <f>((R474-Q475+MAX(0,-(Q455-C475-D475)))*(1+B475))*(1-'P-Parametri'!$B$32)</f>
        <v>437776.21816577209</v>
      </c>
      <c r="S475" s="10">
        <f>IF(R474&lt;=0,S474,S474*(1-Q475/R474))+MAX(0,-(Q455-C475-D475))</f>
        <v>205549.48881032076</v>
      </c>
      <c r="T475" s="10">
        <f>MAX(0,(T455-C475-D475))/(1-'P-Parametri'!$B$31*MAX(0,IF(U474&lt;=0,0,(U474-V474)/U474)))</f>
        <v>40981.670866685068</v>
      </c>
      <c r="U475" s="10">
        <f>((U474-T475+MAX(0,-(T455-C475-D475)))*(1+B475))*(1-'P-Parametri'!$B$32)</f>
        <v>437776.21816577209</v>
      </c>
      <c r="V475" s="10">
        <f>IF(U474&lt;=0,V474,V474*(1-T475/U474))+MAX(0,-(T455-C475-D475))</f>
        <v>205549.48881032076</v>
      </c>
    </row>
    <row r="476" spans="1:22">
      <c r="A476" s="9">
        <f t="shared" si="9"/>
        <v>19</v>
      </c>
      <c r="B476" s="12">
        <f>IF($A476='P-Parametri'!$B$47,'P-Parametri'!$B$34,IF($A476='P-Parametri'!$B$48,'P-Parametri'!$C$34,'P-Parametri'!$B$52))</f>
        <v>0.03</v>
      </c>
      <c r="C476" s="10">
        <f>IF($A476&lt;='1-Input'!$B$26,0,IF($A476='1-Input'!$B$26+1,('1-Input'!$B$23+0)*'1-Input'!$B$27,'1-Input'!$B$23+0))</f>
        <v>5178.3333333332594</v>
      </c>
      <c r="D476" s="10">
        <f>IF(AND($A476&gt;=1,$A476&lt;1+'1-Input'!$B$12),'7-Rientro'!$C$11,0)</f>
        <v>0</v>
      </c>
      <c r="E476" s="10">
        <f>MAX(0,(E455-C476-D476))/(1-'P-Parametri'!$B$31*MAX(0,IF(F475&lt;=0,0,(F475-G475)/F475)))</f>
        <v>24268.877585288559</v>
      </c>
      <c r="F476" s="10">
        <f>((F475-E476+MAX(0,-(E455-C476-D476)))*(1+B476))*(1-'P-Parametri'!$B$32)</f>
        <v>677070.47971458023</v>
      </c>
      <c r="G476" s="10">
        <f>IF(F475&lt;=0,G475,G475*(1-E476/F475))+MAX(0,-(E455-C476-D476))</f>
        <v>309264.69795064931</v>
      </c>
      <c r="H476" s="10">
        <f>MAX(0,(H455-C476-D476))/(1-'P-Parametri'!$B$31*MAX(0,IF(I475&lt;=0,0,(I475-J475)/I475)))</f>
        <v>29314.824410557652</v>
      </c>
      <c r="I476" s="10">
        <f>((I475-H476+MAX(0,-(H455-C476-D476)))*(1+B476))*(1-'P-Parametri'!$B$32)</f>
        <v>554878.41210046608</v>
      </c>
      <c r="J476" s="10">
        <f>IF(I475&lt;=0,J475,J475*(1-H476/I475))+MAX(0,-(H455-C476-D476))</f>
        <v>253451.16890921982</v>
      </c>
      <c r="K476" s="10">
        <f>MAX(0,(K455-C476-D476))/(1-'P-Parametri'!$B$31*MAX(0,IF(L475&lt;=0,0,(L475-M475)/L475)))</f>
        <v>35137.01380644751</v>
      </c>
      <c r="L476" s="10">
        <f>((L475-K476+MAX(0,-(K455-C476-D476)))*(1+B476))*(1-'P-Parametri'!$B$32)</f>
        <v>413888.94372912409</v>
      </c>
      <c r="M476" s="10">
        <f>IF(L475&lt;=0,M475,M475*(1-K476/L475))+MAX(0,-(K455-C476-D476))</f>
        <v>189051.57291964628</v>
      </c>
      <c r="N476" s="10">
        <f>MAX(0,(N455-C476-D476))/(1-'P-Parametri'!$B$31*MAX(0,IF(O475&lt;=0,0,(O475-P475)/O475)))</f>
        <v>35137.01380644751</v>
      </c>
      <c r="O476" s="10">
        <f>((O475-N476+MAX(0,-(N455-C476-D476)))*(1+B476))*(1-'P-Parametri'!$B$32)</f>
        <v>413888.94372912409</v>
      </c>
      <c r="P476" s="10">
        <f>IF(O475&lt;=0,P475,P475*(1-N476/O475))+MAX(0,-(N455-C476-D476))</f>
        <v>189051.57291964628</v>
      </c>
      <c r="Q476" s="10">
        <f>MAX(0,(Q455-C476-D476))/(1-'P-Parametri'!$B$31*MAX(0,IF(R475&lt;=0,0,(R475-S475)/R475)))</f>
        <v>35137.01380644751</v>
      </c>
      <c r="R476" s="10">
        <f>((R475-Q476+MAX(0,-(Q455-C476-D476)))*(1+B476))*(1-'P-Parametri'!$B$32)</f>
        <v>413888.94372912409</v>
      </c>
      <c r="S476" s="10">
        <f>IF(R475&lt;=0,S475,S475*(1-Q476/R475))+MAX(0,-(Q455-C476-D476))</f>
        <v>189051.57291964628</v>
      </c>
      <c r="T476" s="10">
        <f>MAX(0,(T455-C476-D476))/(1-'P-Parametri'!$B$31*MAX(0,IF(U475&lt;=0,0,(U475-V475)/U475)))</f>
        <v>35137.01380644751</v>
      </c>
      <c r="U476" s="10">
        <f>((U475-T476+MAX(0,-(T455-C476-D476)))*(1+B476))*(1-'P-Parametri'!$B$32)</f>
        <v>413888.94372912409</v>
      </c>
      <c r="V476" s="10">
        <f>IF(U475&lt;=0,V475,V475*(1-T476/U475))+MAX(0,-(T455-C476-D476))</f>
        <v>189051.57291964628</v>
      </c>
    </row>
    <row r="477" spans="1:22">
      <c r="A477" s="9">
        <f t="shared" si="9"/>
        <v>20</v>
      </c>
      <c r="B477" s="12">
        <f>IF($A477='P-Parametri'!$B$47,'P-Parametri'!$B$34,IF($A477='P-Parametri'!$B$48,'P-Parametri'!$C$34,'P-Parametri'!$B$52))</f>
        <v>0.03</v>
      </c>
      <c r="C477" s="10">
        <f>IF($A477&lt;='1-Input'!$B$26,0,IF($A477='1-Input'!$B$26+1,('1-Input'!$B$23+0)*'1-Input'!$B$27,'1-Input'!$B$23+0))</f>
        <v>15535</v>
      </c>
      <c r="D477" s="10">
        <f>IF(AND($A477&gt;=1,$A477&lt;1+'1-Input'!$B$12),'7-Rientro'!$C$11,0)</f>
        <v>0</v>
      </c>
      <c r="E477" s="10">
        <f>MAX(0,(E455-C477-D477))/(1-'P-Parametri'!$B$31*MAX(0,IF(F476&lt;=0,0,(F476-G476)/F476)))</f>
        <v>12302.623839457539</v>
      </c>
      <c r="F477" s="10">
        <f>((F476-E477+MAX(0,-(E455-C477-D477)))*(1+B477))*(1-'P-Parametri'!$B$32)</f>
        <v>683341.46976827364</v>
      </c>
      <c r="G477" s="10">
        <f>IF(F476&lt;=0,G476,G476*(1-E477/F476))+MAX(0,-(E455-C477-D477))</f>
        <v>303645.24272449</v>
      </c>
      <c r="H477" s="10">
        <f>MAX(0,(H455-C477-D477))/(1-'P-Parametri'!$B$31*MAX(0,IF(I476&lt;=0,0,(I476-J476)/I476)))</f>
        <v>17368.067635164145</v>
      </c>
      <c r="I477" s="10">
        <f>((I476-H477+MAX(0,-(H455-C477-D477)))*(1+B477))*(1-'P-Parametri'!$B$32)</f>
        <v>552528.38348966255</v>
      </c>
      <c r="J477" s="10">
        <f>IF(I476&lt;=0,J476,J476*(1-H477/I476))+MAX(0,-(H455-C477-D477))</f>
        <v>245517.97679391777</v>
      </c>
      <c r="K477" s="10">
        <f>MAX(0,(K455-C477-D477))/(1-'P-Parametri'!$B$31*MAX(0,IF(L476&lt;=0,0,(L476-M476)/L476)))</f>
        <v>23212.753315391521</v>
      </c>
      <c r="L477" s="10">
        <f>((L476-K477+MAX(0,-(K455-C477-D477)))*(1+B477))*(1-'P-Parametri'!$B$32)</f>
        <v>401591.68317389226</v>
      </c>
      <c r="M477" s="10">
        <f>IF(L476&lt;=0,M476,M476*(1-K477/L476))+MAX(0,-(K455-C477-D477))</f>
        <v>178448.71050314608</v>
      </c>
      <c r="N477" s="10">
        <f>MAX(0,(N455-C477-D477))/(1-'P-Parametri'!$B$31*MAX(0,IF(O476&lt;=0,0,(O476-P476)/O476)))</f>
        <v>23212.753315391521</v>
      </c>
      <c r="O477" s="10">
        <f>((O476-N477+MAX(0,-(N455-C477-D477)))*(1+B477))*(1-'P-Parametri'!$B$32)</f>
        <v>401591.68317389226</v>
      </c>
      <c r="P477" s="10">
        <f>IF(O476&lt;=0,P476,P476*(1-N477/O476))+MAX(0,-(N455-C477-D477))</f>
        <v>178448.71050314608</v>
      </c>
      <c r="Q477" s="10">
        <f>MAX(0,(Q455-C477-D477))/(1-'P-Parametri'!$B$31*MAX(0,IF(R476&lt;=0,0,(R476-S476)/R476)))</f>
        <v>23212.753315391521</v>
      </c>
      <c r="R477" s="10">
        <f>((R476-Q477+MAX(0,-(Q455-C477-D477)))*(1+B477))*(1-'P-Parametri'!$B$32)</f>
        <v>401591.68317389226</v>
      </c>
      <c r="S477" s="10">
        <f>IF(R476&lt;=0,S476,S476*(1-Q477/R476))+MAX(0,-(Q455-C477-D477))</f>
        <v>178448.71050314608</v>
      </c>
      <c r="T477" s="10">
        <f>MAX(0,(T455-C477-D477))/(1-'P-Parametri'!$B$31*MAX(0,IF(U476&lt;=0,0,(U476-V476)/U476)))</f>
        <v>23212.753315391521</v>
      </c>
      <c r="U477" s="10">
        <f>((U476-T477+MAX(0,-(T455-C477-D477)))*(1+B477))*(1-'P-Parametri'!$B$32)</f>
        <v>401591.68317389226</v>
      </c>
      <c r="V477" s="10">
        <f>IF(U476&lt;=0,V476,V476*(1-T477/U476))+MAX(0,-(T455-C477-D477))</f>
        <v>178448.71050314608</v>
      </c>
    </row>
    <row r="478" spans="1:22">
      <c r="A478" s="9">
        <f t="shared" si="9"/>
        <v>21</v>
      </c>
      <c r="B478" s="12">
        <f>IF($A478='P-Parametri'!$B$47,'P-Parametri'!$B$34,IF($A478='P-Parametri'!$B$48,'P-Parametri'!$C$34,'P-Parametri'!$B$52))</f>
        <v>0.03</v>
      </c>
      <c r="C478" s="10">
        <f>IF($A478&lt;='1-Input'!$B$26,0,IF($A478='1-Input'!$B$26+1,('1-Input'!$B$23+0)*'1-Input'!$B$27,'1-Input'!$B$23+0))</f>
        <v>15535</v>
      </c>
      <c r="D478" s="10">
        <f>IF(AND($A478&gt;=1,$A478&lt;1+'1-Input'!$B$12),'7-Rientro'!$C$11,0)</f>
        <v>0</v>
      </c>
      <c r="E478" s="10">
        <f>MAX(0,(E455-C478-D478))/(1-'P-Parametri'!$B$31*MAX(0,IF(F477&lt;=0,0,(F477-G477)/F477)))</f>
        <v>12349.042218762494</v>
      </c>
      <c r="F478" s="10">
        <f>((F477-E478+MAX(0,-(E455-C478-D478)))*(1+B478))*(1-'P-Parametri'!$B$32)</f>
        <v>689739.95597524452</v>
      </c>
      <c r="G478" s="10">
        <f>IF(F477&lt;=0,G477,G477*(1-E478/F477))+MAX(0,-(E455-C478-D478))</f>
        <v>298157.90134712169</v>
      </c>
      <c r="H478" s="10">
        <f>MAX(0,(H455-C478-D478))/(1-'P-Parametri'!$B$31*MAX(0,IF(I477&lt;=0,0,(I477-J477)/I477)))</f>
        <v>17433.598172535974</v>
      </c>
      <c r="I478" s="10">
        <f>((I477-H478+MAX(0,-(H455-C478-D478)))*(1+B478))*(1-'P-Parametri'!$B$32)</f>
        <v>550045.33361888712</v>
      </c>
      <c r="J478" s="10">
        <f>IF(I477&lt;=0,J477,J477*(1-H478/I477))+MAX(0,-(H455-C478-D478))</f>
        <v>237771.29466959709</v>
      </c>
      <c r="K478" s="10">
        <f>MAX(0,(K455-C478-D478))/(1-'P-Parametri'!$B$31*MAX(0,IF(L477&lt;=0,0,(L477-M477)/L477)))</f>
        <v>23300.336127169478</v>
      </c>
      <c r="L478" s="10">
        <f>((L477-K478+MAX(0,-(K455-C478-D478)))*(1+B478))*(1-'P-Parametri'!$B$32)</f>
        <v>388860.80728320818</v>
      </c>
      <c r="M478" s="10">
        <f>IF(L477&lt;=0,M477,M477*(1-K478/L477))+MAX(0,-(K455-C478-D478))</f>
        <v>168095.12224324467</v>
      </c>
      <c r="N478" s="10">
        <f>MAX(0,(N455-C478-D478))/(1-'P-Parametri'!$B$31*MAX(0,IF(O477&lt;=0,0,(O477-P477)/O477)))</f>
        <v>23300.336127169478</v>
      </c>
      <c r="O478" s="10">
        <f>((O477-N478+MAX(0,-(N455-C478-D478)))*(1+B478))*(1-'P-Parametri'!$B$32)</f>
        <v>388860.80728320818</v>
      </c>
      <c r="P478" s="10">
        <f>IF(O477&lt;=0,P477,P477*(1-N478/O477))+MAX(0,-(N455-C478-D478))</f>
        <v>168095.12224324467</v>
      </c>
      <c r="Q478" s="10">
        <f>MAX(0,(Q455-C478-D478))/(1-'P-Parametri'!$B$31*MAX(0,IF(R477&lt;=0,0,(R477-S477)/R477)))</f>
        <v>23300.336127169478</v>
      </c>
      <c r="R478" s="10">
        <f>((R477-Q478+MAX(0,-(Q455-C478-D478)))*(1+B478))*(1-'P-Parametri'!$B$32)</f>
        <v>388860.80728320818</v>
      </c>
      <c r="S478" s="10">
        <f>IF(R477&lt;=0,S477,S477*(1-Q478/R477))+MAX(0,-(Q455-C478-D478))</f>
        <v>168095.12224324467</v>
      </c>
      <c r="T478" s="10">
        <f>MAX(0,(T455-C478-D478))/(1-'P-Parametri'!$B$31*MAX(0,IF(U477&lt;=0,0,(U477-V477)/U477)))</f>
        <v>23300.336127169478</v>
      </c>
      <c r="U478" s="10">
        <f>((U477-T478+MAX(0,-(T455-C478-D478)))*(1+B478))*(1-'P-Parametri'!$B$32)</f>
        <v>388860.80728320818</v>
      </c>
      <c r="V478" s="10">
        <f>IF(U477&lt;=0,V477,V477*(1-T478/U477))+MAX(0,-(T455-C478-D478))</f>
        <v>168095.12224324467</v>
      </c>
    </row>
    <row r="479" spans="1:22">
      <c r="A479" s="9">
        <f t="shared" si="9"/>
        <v>22</v>
      </c>
      <c r="B479" s="12">
        <f>IF($A479='P-Parametri'!$B$47,'P-Parametri'!$B$34,IF($A479='P-Parametri'!$B$48,'P-Parametri'!$C$34,'P-Parametri'!$B$52))</f>
        <v>0.03</v>
      </c>
      <c r="C479" s="10">
        <f>IF($A479&lt;='1-Input'!$B$26,0,IF($A479='1-Input'!$B$26+1,('1-Input'!$B$23+0)*'1-Input'!$B$27,'1-Input'!$B$23+0))</f>
        <v>15535</v>
      </c>
      <c r="D479" s="10">
        <f>IF(AND($A479&gt;=1,$A479&lt;1+'1-Input'!$B$12),'7-Rientro'!$C$11,0)</f>
        <v>0</v>
      </c>
      <c r="E479" s="10">
        <f>MAX(0,(E455-C479-D479))/(1-'P-Parametri'!$B$31*MAX(0,IF(F478&lt;=0,0,(F478-G478)/F478)))</f>
        <v>12394.53628387095</v>
      </c>
      <c r="F479" s="10">
        <f>((F478-E479+MAX(0,-(E455-C479-D479)))*(1+B479))*(1-'P-Parametri'!$B$32)</f>
        <v>696270.45071755059</v>
      </c>
      <c r="G479" s="10">
        <f>IF(F478&lt;=0,G478,G478*(1-E479/F478))+MAX(0,-(E455-C479-D479))</f>
        <v>292800.04307813902</v>
      </c>
      <c r="H479" s="10">
        <f>MAX(0,(H455-C479-D479))/(1-'P-Parametri'!$B$31*MAX(0,IF(I478&lt;=0,0,(I478-J478)/I478)))</f>
        <v>17497.823821479906</v>
      </c>
      <c r="I479" s="10">
        <f>((I478-H479+MAX(0,-(H455-C479-D479)))*(1+B479))*(1-'P-Parametri'!$B$32)</f>
        <v>547426.88722114672</v>
      </c>
      <c r="J479" s="10">
        <f>IF(I478&lt;=0,J478,J478*(1-H479/I478))+MAX(0,-(H455-C479-D479))</f>
        <v>230207.4086230399</v>
      </c>
      <c r="K479" s="10">
        <f>MAX(0,(K455-C479-D479))/(1-'P-Parametri'!$B$31*MAX(0,IF(L478&lt;=0,0,(L478-M478)/L478)))</f>
        <v>23386.17493070096</v>
      </c>
      <c r="L479" s="10">
        <f>((L478-K479+MAX(0,-(K455-C479-D479)))*(1+B479))*(1-'P-Parametri'!$B$32)</f>
        <v>375685.99358043628</v>
      </c>
      <c r="M479" s="10">
        <f>IF(L478&lt;=0,M478,M478*(1-K479/L478))+MAX(0,-(K455-C479-D479))</f>
        <v>157985.84442416363</v>
      </c>
      <c r="N479" s="10">
        <f>MAX(0,(N455-C479-D479))/(1-'P-Parametri'!$B$31*MAX(0,IF(O478&lt;=0,0,(O478-P478)/O478)))</f>
        <v>23386.17493070096</v>
      </c>
      <c r="O479" s="10">
        <f>((O478-N479+MAX(0,-(N455-C479-D479)))*(1+B479))*(1-'P-Parametri'!$B$32)</f>
        <v>375685.99358043628</v>
      </c>
      <c r="P479" s="10">
        <f>IF(O478&lt;=0,P478,P478*(1-N479/O478))+MAX(0,-(N455-C479-D479))</f>
        <v>157985.84442416363</v>
      </c>
      <c r="Q479" s="10">
        <f>MAX(0,(Q455-C479-D479))/(1-'P-Parametri'!$B$31*MAX(0,IF(R478&lt;=0,0,(R478-S478)/R478)))</f>
        <v>23386.17493070096</v>
      </c>
      <c r="R479" s="10">
        <f>((R478-Q479+MAX(0,-(Q455-C479-D479)))*(1+B479))*(1-'P-Parametri'!$B$32)</f>
        <v>375685.99358043628</v>
      </c>
      <c r="S479" s="10">
        <f>IF(R478&lt;=0,S478,S478*(1-Q479/R478))+MAX(0,-(Q455-C479-D479))</f>
        <v>157985.84442416363</v>
      </c>
      <c r="T479" s="10">
        <f>MAX(0,(T455-C479-D479))/(1-'P-Parametri'!$B$31*MAX(0,IF(U478&lt;=0,0,(U478-V478)/U478)))</f>
        <v>23386.17493070096</v>
      </c>
      <c r="U479" s="10">
        <f>((U478-T479+MAX(0,-(T455-C479-D479)))*(1+B479))*(1-'P-Parametri'!$B$32)</f>
        <v>375685.99358043628</v>
      </c>
      <c r="V479" s="10">
        <f>IF(U478&lt;=0,V478,V478*(1-T479/U478))+MAX(0,-(T455-C479-D479))</f>
        <v>157985.84442416363</v>
      </c>
    </row>
    <row r="480" spans="1:22">
      <c r="A480" s="9">
        <f t="shared" si="9"/>
        <v>23</v>
      </c>
      <c r="B480" s="12">
        <f>IF($A480='P-Parametri'!$B$47,'P-Parametri'!$B$34,IF($A480='P-Parametri'!$B$48,'P-Parametri'!$C$34,'P-Parametri'!$B$52))</f>
        <v>0.03</v>
      </c>
      <c r="C480" s="10">
        <f>IF($A480&lt;='1-Input'!$B$26,0,IF($A480='1-Input'!$B$26+1,('1-Input'!$B$23+0)*'1-Input'!$B$27,'1-Input'!$B$23+0))</f>
        <v>15535</v>
      </c>
      <c r="D480" s="10">
        <f>IF(AND($A480&gt;=1,$A480&lt;1+'1-Input'!$B$12),'7-Rientro'!$C$11,0)</f>
        <v>0</v>
      </c>
      <c r="E480" s="10">
        <f>MAX(0,(E455-C480-D480))/(1-'P-Parametri'!$B$31*MAX(0,IF(F479&lt;=0,0,(F479-G479)/F479)))</f>
        <v>12439.116610133386</v>
      </c>
      <c r="F480" s="10">
        <f>((F479-E480+MAX(0,-(E455-C480-D480)))*(1+B480))*(1-'P-Parametri'!$B$32)</f>
        <v>702937.58158237848</v>
      </c>
      <c r="G480" s="10">
        <f>IF(F479&lt;=0,G479,G479*(1-E480/F479))+MAX(0,-(E455-C480-D480))</f>
        <v>287569.06727621099</v>
      </c>
      <c r="H480" s="10">
        <f>MAX(0,(H455-C480-D480))/(1-'P-Parametri'!$B$31*MAX(0,IF(I479&lt;=0,0,(I479-J479)/I479)))</f>
        <v>17560.759511608088</v>
      </c>
      <c r="I480" s="10">
        <f>((I479-H480+MAX(0,-(H455-C480-D480)))*(1+B480))*(1-'P-Parametri'!$B$32)</f>
        <v>544670.58731774322</v>
      </c>
      <c r="J480" s="10">
        <f>IF(I479&lt;=0,J479,J479*(1-H480/I479))+MAX(0,-(H455-C480-D480))</f>
        <v>222822.64723300136</v>
      </c>
      <c r="K480" s="10">
        <f>MAX(0,(K455-C480-D480))/(1-'P-Parametri'!$B$31*MAX(0,IF(L479&lt;=0,0,(L479-M479)/L479)))</f>
        <v>23470.289679697074</v>
      </c>
      <c r="L480" s="10">
        <f>((L479-K480+MAX(0,-(K455-C480-D480)))*(1+B480))*(1-'P-Parametri'!$B$32)</f>
        <v>362056.61066772591</v>
      </c>
      <c r="M480" s="10">
        <f>IF(L479&lt;=0,M479,M479*(1-K480/L479))+MAX(0,-(K455-C480-D480))</f>
        <v>148115.97012145616</v>
      </c>
      <c r="N480" s="10">
        <f>MAX(0,(N455-C480-D480))/(1-'P-Parametri'!$B$31*MAX(0,IF(O479&lt;=0,0,(O479-P479)/O479)))</f>
        <v>23470.289679697074</v>
      </c>
      <c r="O480" s="10">
        <f>((O479-N480+MAX(0,-(N455-C480-D480)))*(1+B480))*(1-'P-Parametri'!$B$32)</f>
        <v>362056.61066772591</v>
      </c>
      <c r="P480" s="10">
        <f>IF(O479&lt;=0,P479,P479*(1-N480/O479))+MAX(0,-(N455-C480-D480))</f>
        <v>148115.97012145616</v>
      </c>
      <c r="Q480" s="10">
        <f>MAX(0,(Q455-C480-D480))/(1-'P-Parametri'!$B$31*MAX(0,IF(R479&lt;=0,0,(R479-S479)/R479)))</f>
        <v>23470.289679697074</v>
      </c>
      <c r="R480" s="10">
        <f>((R479-Q480+MAX(0,-(Q455-C480-D480)))*(1+B480))*(1-'P-Parametri'!$B$32)</f>
        <v>362056.61066772591</v>
      </c>
      <c r="S480" s="10">
        <f>IF(R479&lt;=0,S479,S479*(1-Q480/R479))+MAX(0,-(Q455-C480-D480))</f>
        <v>148115.97012145616</v>
      </c>
      <c r="T480" s="10">
        <f>MAX(0,(T455-C480-D480))/(1-'P-Parametri'!$B$31*MAX(0,IF(U479&lt;=0,0,(U479-V479)/U479)))</f>
        <v>23470.289679697074</v>
      </c>
      <c r="U480" s="10">
        <f>((U479-T480+MAX(0,-(T455-C480-D480)))*(1+B480))*(1-'P-Parametri'!$B$32)</f>
        <v>362056.61066772591</v>
      </c>
      <c r="V480" s="10">
        <f>IF(U479&lt;=0,V479,V479*(1-T480/U479))+MAX(0,-(T455-C480-D480))</f>
        <v>148115.97012145616</v>
      </c>
    </row>
    <row r="481" spans="1:22">
      <c r="A481" s="9">
        <f t="shared" si="9"/>
        <v>24</v>
      </c>
      <c r="B481" s="12">
        <f>IF($A481='P-Parametri'!$B$47,'P-Parametri'!$B$34,IF($A481='P-Parametri'!$B$48,'P-Parametri'!$C$34,'P-Parametri'!$B$52))</f>
        <v>0.03</v>
      </c>
      <c r="C481" s="10">
        <f>IF($A481&lt;='1-Input'!$B$26,0,IF($A481='1-Input'!$B$26+1,('1-Input'!$B$23+0)*'1-Input'!$B$27,'1-Input'!$B$23+0))</f>
        <v>15535</v>
      </c>
      <c r="D481" s="10">
        <f>IF(AND($A481&gt;=1,$A481&lt;1+'1-Input'!$B$12),'7-Rientro'!$C$11,0)</f>
        <v>0</v>
      </c>
      <c r="E481" s="10">
        <f>MAX(0,(E455-C481-D481))/(1-'P-Parametri'!$B$31*MAX(0,IF(F480&lt;=0,0,(F480-G480)/F480)))</f>
        <v>12482.794032256919</v>
      </c>
      <c r="F481" s="10">
        <f>((F480-E481+MAX(0,-(E455-C481-D481)))*(1+B481))*(1-'P-Parametri'!$B$32)</f>
        <v>709746.09431427193</v>
      </c>
      <c r="G481" s="10">
        <f>IF(F480&lt;=0,G480,G480*(1-E481/F480))+MAX(0,-(E455-C481-D481))</f>
        <v>282462.40413724992</v>
      </c>
      <c r="H481" s="10">
        <f>MAX(0,(H455-C481-D481))/(1-'P-Parametri'!$B$31*MAX(0,IF(I480&lt;=0,0,(I480-J480)/I480)))</f>
        <v>17622.420538676</v>
      </c>
      <c r="I481" s="10">
        <f>((I480-H481+MAX(0,-(H455-C481-D481)))*(1+B481))*(1-'P-Parametri'!$B$32)</f>
        <v>541773.89255887445</v>
      </c>
      <c r="J481" s="10">
        <f>IF(I480&lt;=0,J480,J480*(1-H481/I480))+MAX(0,-(H455-C481-D481))</f>
        <v>215613.38261231</v>
      </c>
      <c r="K481" s="10">
        <f>MAX(0,(K455-C481-D481))/(1-'P-Parametri'!$B$31*MAX(0,IF(L480&lt;=0,0,(L480-M480)/L480)))</f>
        <v>23552.700817226461</v>
      </c>
      <c r="L481" s="10">
        <f>((L480-K481+MAX(0,-(K455-C481-D481)))*(1+B481))*(1-'P-Parametri'!$B$32)</f>
        <v>347961.70909172244</v>
      </c>
      <c r="M481" s="10">
        <f>IF(L480&lt;=0,M480,M480*(1-K481/L480))+MAX(0,-(K455-C481-D481))</f>
        <v>138480.65059479387</v>
      </c>
      <c r="N481" s="10">
        <f>MAX(0,(N455-C481-D481))/(1-'P-Parametri'!$B$31*MAX(0,IF(O480&lt;=0,0,(O480-P480)/O480)))</f>
        <v>23552.700817226461</v>
      </c>
      <c r="O481" s="10">
        <f>((O480-N481+MAX(0,-(N455-C481-D481)))*(1+B481))*(1-'P-Parametri'!$B$32)</f>
        <v>347961.70909172244</v>
      </c>
      <c r="P481" s="10">
        <f>IF(O480&lt;=0,P480,P480*(1-N481/O480))+MAX(0,-(N455-C481-D481))</f>
        <v>138480.65059479387</v>
      </c>
      <c r="Q481" s="10">
        <f>MAX(0,(Q455-C481-D481))/(1-'P-Parametri'!$B$31*MAX(0,IF(R480&lt;=0,0,(R480-S480)/R480)))</f>
        <v>23552.700817226461</v>
      </c>
      <c r="R481" s="10">
        <f>((R480-Q481+MAX(0,-(Q455-C481-D481)))*(1+B481))*(1-'P-Parametri'!$B$32)</f>
        <v>347961.70909172244</v>
      </c>
      <c r="S481" s="10">
        <f>IF(R480&lt;=0,S480,S480*(1-Q481/R480))+MAX(0,-(Q455-C481-D481))</f>
        <v>138480.65059479387</v>
      </c>
      <c r="T481" s="10">
        <f>MAX(0,(T455-C481-D481))/(1-'P-Parametri'!$B$31*MAX(0,IF(U480&lt;=0,0,(U480-V480)/U480)))</f>
        <v>23552.700817226461</v>
      </c>
      <c r="U481" s="10">
        <f>((U480-T481+MAX(0,-(T455-C481-D481)))*(1+B481))*(1-'P-Parametri'!$B$32)</f>
        <v>347961.70909172244</v>
      </c>
      <c r="V481" s="10">
        <f>IF(U480&lt;=0,V480,V480*(1-T481/U480))+MAX(0,-(T455-C481-D481))</f>
        <v>138480.65059479387</v>
      </c>
    </row>
    <row r="482" spans="1:22">
      <c r="A482" s="9">
        <f t="shared" si="9"/>
        <v>25</v>
      </c>
      <c r="B482" s="12">
        <f>IF($A482='P-Parametri'!$B$47,'P-Parametri'!$B$34,IF($A482='P-Parametri'!$B$48,'P-Parametri'!$C$34,'P-Parametri'!$B$52))</f>
        <v>0.03</v>
      </c>
      <c r="C482" s="10">
        <f>IF($A482&lt;='1-Input'!$B$26,0,IF($A482='1-Input'!$B$26+1,('1-Input'!$B$23+0)*'1-Input'!$B$27,'1-Input'!$B$23+0))</f>
        <v>15535</v>
      </c>
      <c r="D482" s="10">
        <f>IF(AND($A482&gt;=1,$A482&lt;1+'1-Input'!$B$12),'7-Rientro'!$C$11,0)</f>
        <v>0</v>
      </c>
      <c r="E482" s="10">
        <f>MAX(0,(E455-C482-D482))/(1-'P-Parametri'!$B$31*MAX(0,IF(F481&lt;=0,0,(F481-G481)/F481)))</f>
        <v>12525.579622236963</v>
      </c>
      <c r="F482" s="10">
        <f>((F481-E482+MAX(0,-(E455-C482-D482)))*(1+B482))*(1-'P-Parametri'!$B$32)</f>
        <v>716700.85587253037</v>
      </c>
      <c r="G482" s="10">
        <f>IF(F481&lt;=0,G481,G481*(1-E482/F481))+MAX(0,-(E455-C482-D482))</f>
        <v>277477.51536977052</v>
      </c>
      <c r="H482" s="10">
        <f>MAX(0,(H455-C482-D482))/(1-'P-Parametri'!$B$31*MAX(0,IF(I481&lt;=0,0,(I481-J481)/I481)))</f>
        <v>17682.822533427759</v>
      </c>
      <c r="I482" s="10">
        <f>((I481-H482+MAX(0,-(H455-C482-D482)))*(1+B482))*(1-'P-Parametri'!$B$32)</f>
        <v>538734.17452195764</v>
      </c>
      <c r="J482" s="10">
        <f>IF(I481&lt;=0,J481,J481*(1-H482/I481))+MAX(0,-(H455-C482-D482))</f>
        <v>208576.03136129671</v>
      </c>
      <c r="K482" s="10">
        <f>MAX(0,(K455-C482-D482))/(1-'P-Parametri'!$B$31*MAX(0,IF(L481&lt;=0,0,(L481-M481)/L481)))</f>
        <v>23633.42923407644</v>
      </c>
      <c r="L482" s="10">
        <f>((L481-K482+MAX(0,-(K455-C482-D482)))*(1+B482))*(1-'P-Parametri'!$B$32)</f>
        <v>333390.01199686859</v>
      </c>
      <c r="M482" s="10">
        <f>IF(L481&lt;=0,M481,M481*(1-K482/L481))+MAX(0,-(K455-C482-D482))</f>
        <v>129075.09656224305</v>
      </c>
      <c r="N482" s="10">
        <f>MAX(0,(N455-C482-D482))/(1-'P-Parametri'!$B$31*MAX(0,IF(O481&lt;=0,0,(O481-P481)/O481)))</f>
        <v>23633.42923407644</v>
      </c>
      <c r="O482" s="10">
        <f>((O481-N482+MAX(0,-(N455-C482-D482)))*(1+B482))*(1-'P-Parametri'!$B$32)</f>
        <v>333390.01199686859</v>
      </c>
      <c r="P482" s="10">
        <f>IF(O481&lt;=0,P481,P481*(1-N482/O481))+MAX(0,-(N455-C482-D482))</f>
        <v>129075.09656224305</v>
      </c>
      <c r="Q482" s="10">
        <f>MAX(0,(Q455-C482-D482))/(1-'P-Parametri'!$B$31*MAX(0,IF(R481&lt;=0,0,(R481-S481)/R481)))</f>
        <v>23633.42923407644</v>
      </c>
      <c r="R482" s="10">
        <f>((R481-Q482+MAX(0,-(Q455-C482-D482)))*(1+B482))*(1-'P-Parametri'!$B$32)</f>
        <v>333390.01199686859</v>
      </c>
      <c r="S482" s="10">
        <f>IF(R481&lt;=0,S481,S481*(1-Q482/R481))+MAX(0,-(Q455-C482-D482))</f>
        <v>129075.09656224305</v>
      </c>
      <c r="T482" s="10">
        <f>MAX(0,(T455-C482-D482))/(1-'P-Parametri'!$B$31*MAX(0,IF(U481&lt;=0,0,(U481-V481)/U481)))</f>
        <v>23633.42923407644</v>
      </c>
      <c r="U482" s="10">
        <f>((U481-T482+MAX(0,-(T455-C482-D482)))*(1+B482))*(1-'P-Parametri'!$B$32)</f>
        <v>333390.01199686859</v>
      </c>
      <c r="V482" s="10">
        <f>IF(U481&lt;=0,V481,V481*(1-T482/U481))+MAX(0,-(T455-C482-D482))</f>
        <v>129075.09656224305</v>
      </c>
    </row>
    <row r="483" spans="1:22">
      <c r="A483" s="9">
        <f t="shared" si="9"/>
        <v>26</v>
      </c>
      <c r="B483" s="12">
        <f>IF($A483='P-Parametri'!$B$47,'P-Parametri'!$B$34,IF($A483='P-Parametri'!$B$48,'P-Parametri'!$C$34,'P-Parametri'!$B$52))</f>
        <v>0.03</v>
      </c>
      <c r="C483" s="10">
        <f>IF($A483&lt;='1-Input'!$B$26,0,IF($A483='1-Input'!$B$26+1,('1-Input'!$B$23+0)*'1-Input'!$B$27,'1-Input'!$B$23+0))</f>
        <v>15535</v>
      </c>
      <c r="D483" s="10">
        <f>IF(AND($A483&gt;=1,$A483&lt;1+'1-Input'!$B$12),'7-Rientro'!$C$11,0)</f>
        <v>0</v>
      </c>
      <c r="E483" s="10">
        <f>MAX(0,(E455-C483-D483))/(1-'P-Parametri'!$B$31*MAX(0,IF(F482&lt;=0,0,(F482-G482)/F482)))</f>
        <v>12567.484667913339</v>
      </c>
      <c r="F483" s="10">
        <f>((F482-E483+MAX(0,-(E455-C483-D483)))*(1+B483))*(1-'P-Parametri'!$B$32)</f>
        <v>723806.85759607411</v>
      </c>
      <c r="G483" s="10">
        <f>IF(F482&lt;=0,G482,G482*(1-E483/F482))+MAX(0,-(E455-C483-D483))</f>
        <v>272611.8948092162</v>
      </c>
      <c r="H483" s="10">
        <f>MAX(0,(H455-C483-D483))/(1-'P-Parametri'!$B$31*MAX(0,IF(I482&lt;=0,0,(I482-J482)/I482)))</f>
        <v>17741.981431322998</v>
      </c>
      <c r="I483" s="10">
        <f>((I482-H483+MAX(0,-(H455-C483-D483)))*(1+B483))*(1-'P-Parametri'!$B$32)</f>
        <v>535548.71496558702</v>
      </c>
      <c r="J483" s="10">
        <f>IF(I482&lt;=0,J482,J482*(1-H483/I482))+MAX(0,-(H455-C483-D483))</f>
        <v>201707.05543506215</v>
      </c>
      <c r="K483" s="10">
        <f>MAX(0,(K455-C483-D483))/(1-'P-Parametri'!$B$31*MAX(0,IF(L482&lt;=0,0,(L482-M482)/L482)))</f>
        <v>23712.496228292435</v>
      </c>
      <c r="L483" s="10">
        <f>((L482-K483+MAX(0,-(K455-C483-D483)))*(1+B483))*(1-'P-Parametri'!$B$32)</f>
        <v>318329.90555915021</v>
      </c>
      <c r="M483" s="10">
        <f>IF(L482&lt;=0,M482,M482*(1-K483/L482))+MAX(0,-(K455-C483-D483))</f>
        <v>119894.5793593839</v>
      </c>
      <c r="N483" s="10">
        <f>MAX(0,(N455-C483-D483))/(1-'P-Parametri'!$B$31*MAX(0,IF(O482&lt;=0,0,(O482-P482)/O482)))</f>
        <v>23712.496228292435</v>
      </c>
      <c r="O483" s="10">
        <f>((O482-N483+MAX(0,-(N455-C483-D483)))*(1+B483))*(1-'P-Parametri'!$B$32)</f>
        <v>318329.90555915021</v>
      </c>
      <c r="P483" s="10">
        <f>IF(O482&lt;=0,P482,P482*(1-N483/O482))+MAX(0,-(N455-C483-D483))</f>
        <v>119894.5793593839</v>
      </c>
      <c r="Q483" s="10">
        <f>MAX(0,(Q455-C483-D483))/(1-'P-Parametri'!$B$31*MAX(0,IF(R482&lt;=0,0,(R482-S482)/R482)))</f>
        <v>23712.496228292435</v>
      </c>
      <c r="R483" s="10">
        <f>((R482-Q483+MAX(0,-(Q455-C483-D483)))*(1+B483))*(1-'P-Parametri'!$B$32)</f>
        <v>318329.90555915021</v>
      </c>
      <c r="S483" s="10">
        <f>IF(R482&lt;=0,S482,S482*(1-Q483/R482))+MAX(0,-(Q455-C483-D483))</f>
        <v>119894.5793593839</v>
      </c>
      <c r="T483" s="10">
        <f>MAX(0,(T455-C483-D483))/(1-'P-Parametri'!$B$31*MAX(0,IF(U482&lt;=0,0,(U482-V482)/U482)))</f>
        <v>23712.496228292435</v>
      </c>
      <c r="U483" s="10">
        <f>((U482-T483+MAX(0,-(T455-C483-D483)))*(1+B483))*(1-'P-Parametri'!$B$32)</f>
        <v>318329.90555915021</v>
      </c>
      <c r="V483" s="10">
        <f>IF(U482&lt;=0,V482,V482*(1-T483/U482))+MAX(0,-(T455-C483-D483))</f>
        <v>119894.5793593839</v>
      </c>
    </row>
    <row r="484" spans="1:22">
      <c r="A484" s="9">
        <f t="shared" si="9"/>
        <v>27</v>
      </c>
      <c r="B484" s="12">
        <f>IF($A484='P-Parametri'!$B$47,'P-Parametri'!$B$34,IF($A484='P-Parametri'!$B$48,'P-Parametri'!$C$34,'P-Parametri'!$B$52))</f>
        <v>0.03</v>
      </c>
      <c r="C484" s="10">
        <f>IF($A484&lt;='1-Input'!$B$26,0,IF($A484='1-Input'!$B$26+1,('1-Input'!$B$23+0)*'1-Input'!$B$27,'1-Input'!$B$23+0))</f>
        <v>15535</v>
      </c>
      <c r="D484" s="10">
        <f>IF(AND($A484&gt;=1,$A484&lt;1+'1-Input'!$B$12),'7-Rientro'!$C$11,0)</f>
        <v>0</v>
      </c>
      <c r="E484" s="10">
        <f>MAX(0,(E455-C484-D484))/(1-'P-Parametri'!$B$31*MAX(0,IF(F483&lt;=0,0,(F483-G483)/F483)))</f>
        <v>12608.520652166664</v>
      </c>
      <c r="F484" s="10">
        <f>((F483-E484+MAX(0,-(E455-C484-D484)))*(1+B484))*(1-'P-Parametri'!$B$32)</f>
        <v>731069.21847812016</v>
      </c>
      <c r="G484" s="10">
        <f>IF(F483&lt;=0,G483,G483*(1-E484/F483))+MAX(0,-(E455-C484-D484))</f>
        <v>267863.06897307519</v>
      </c>
      <c r="H484" s="10">
        <f>MAX(0,(H455-C484-D484))/(1-'P-Parametri'!$B$31*MAX(0,IF(I483&lt;=0,0,(I483-J483)/I483)))</f>
        <v>17799.913443167614</v>
      </c>
      <c r="I484" s="10">
        <f>((I483-H484+MAX(0,-(H455-C484-D484)))*(1+B484))*(1-'P-Parametri'!$B$32)</f>
        <v>532214.70303695579</v>
      </c>
      <c r="J484" s="10">
        <f>IF(I483&lt;=0,J483,J483*(1-H484/I483))+MAX(0,-(H455-C484-D484))</f>
        <v>195002.96292715459</v>
      </c>
      <c r="K484" s="10">
        <f>MAX(0,(K455-C484-D484))/(1-'P-Parametri'!$B$31*MAX(0,IF(L483&lt;=0,0,(L483-M483)/L483)))</f>
        <v>23789.923465925407</v>
      </c>
      <c r="L484" s="10">
        <f>((L483-K484+MAX(0,-(K455-C484-D484)))*(1+B484))*(1-'P-Parametri'!$B$32)</f>
        <v>302769.42919290951</v>
      </c>
      <c r="M484" s="10">
        <f>IF(L483&lt;=0,M483,M483*(1-K484/L483))+MAX(0,-(K455-C484-D484))</f>
        <v>110934.43198671092</v>
      </c>
      <c r="N484" s="10">
        <f>MAX(0,(N455-C484-D484))/(1-'P-Parametri'!$B$31*MAX(0,IF(O483&lt;=0,0,(O483-P483)/O483)))</f>
        <v>23789.923465925407</v>
      </c>
      <c r="O484" s="10">
        <f>((O483-N484+MAX(0,-(N455-C484-D484)))*(1+B484))*(1-'P-Parametri'!$B$32)</f>
        <v>302769.42919290951</v>
      </c>
      <c r="P484" s="10">
        <f>IF(O483&lt;=0,P483,P483*(1-N484/O483))+MAX(0,-(N455-C484-D484))</f>
        <v>110934.43198671092</v>
      </c>
      <c r="Q484" s="10">
        <f>MAX(0,(Q455-C484-D484))/(1-'P-Parametri'!$B$31*MAX(0,IF(R483&lt;=0,0,(R483-S483)/R483)))</f>
        <v>23789.923465925407</v>
      </c>
      <c r="R484" s="10">
        <f>((R483-Q484+MAX(0,-(Q455-C484-D484)))*(1+B484))*(1-'P-Parametri'!$B$32)</f>
        <v>302769.42919290951</v>
      </c>
      <c r="S484" s="10">
        <f>IF(R483&lt;=0,S483,S483*(1-Q484/R483))+MAX(0,-(Q455-C484-D484))</f>
        <v>110934.43198671092</v>
      </c>
      <c r="T484" s="10">
        <f>MAX(0,(T455-C484-D484))/(1-'P-Parametri'!$B$31*MAX(0,IF(U483&lt;=0,0,(U483-V483)/U483)))</f>
        <v>23789.923465925407</v>
      </c>
      <c r="U484" s="10">
        <f>((U483-T484+MAX(0,-(T455-C484-D484)))*(1+B484))*(1-'P-Parametri'!$B$32)</f>
        <v>302769.42919290951</v>
      </c>
      <c r="V484" s="10">
        <f>IF(U483&lt;=0,V483,V483*(1-T484/U483))+MAX(0,-(T455-C484-D484))</f>
        <v>110934.43198671092</v>
      </c>
    </row>
    <row r="485" spans="1:22">
      <c r="A485" s="9">
        <f t="shared" si="9"/>
        <v>28</v>
      </c>
      <c r="B485" s="12">
        <f>IF($A485='P-Parametri'!$B$47,'P-Parametri'!$B$34,IF($A485='P-Parametri'!$B$48,'P-Parametri'!$C$34,'P-Parametri'!$B$52))</f>
        <v>0.03</v>
      </c>
      <c r="C485" s="10">
        <f>IF($A485&lt;='1-Input'!$B$26,0,IF($A485='1-Input'!$B$26+1,('1-Input'!$B$23+0)*'1-Input'!$B$27,'1-Input'!$B$23+0))</f>
        <v>15535</v>
      </c>
      <c r="D485" s="10">
        <f>IF(AND($A485&gt;=1,$A485&lt;1+'1-Input'!$B$12),'7-Rientro'!$C$11,0)</f>
        <v>0</v>
      </c>
      <c r="E485" s="10">
        <f>MAX(0,(E455-C485-D485))/(1-'P-Parametri'!$B$31*MAX(0,IF(F484&lt;=0,0,(F484-G484)/F484)))</f>
        <v>12648.699232767818</v>
      </c>
      <c r="F485" s="10">
        <f>((F484-E485+MAX(0,-(E455-C485-D485)))*(1+B485))*(1-'P-Parametri'!$B$32)</f>
        <v>738493.18855306751</v>
      </c>
      <c r="G485" s="10">
        <f>IF(F484&lt;=0,G484,G484*(1-E485/F484))+MAX(0,-(E455-C485-D485))</f>
        <v>263228.59755864512</v>
      </c>
      <c r="H485" s="10">
        <f>MAX(0,(H455-C485-D485))/(1-'P-Parametri'!$B$31*MAX(0,IF(I484&lt;=0,0,(I484-J484)/I484)))</f>
        <v>17856.635026666543</v>
      </c>
      <c r="I485" s="10">
        <f>((I484-H485+MAX(0,-(H455-C485-D485)))*(1+B485))*(1-'P-Parametri'!$B$32)</f>
        <v>528729.23243049672</v>
      </c>
      <c r="J485" s="10">
        <f>IF(I484&lt;=0,J484,J484*(1-H485/I484))+MAX(0,-(H455-C485-D485))</f>
        <v>188460.30877228244</v>
      </c>
      <c r="K485" s="10">
        <f>MAX(0,(K455-C485-D485))/(1-'P-Parametri'!$B$31*MAX(0,IF(L484&lt;=0,0,(L484-M484)/L484)))</f>
        <v>23865.732943011579</v>
      </c>
      <c r="L485" s="10">
        <f>((L484-K485+MAX(0,-(K455-C485-D485)))*(1+B485))*(1-'P-Parametri'!$B$32)</f>
        <v>286696.26552312012</v>
      </c>
      <c r="M485" s="10">
        <f>IF(L484&lt;=0,M484,M484*(1-K485/L484))+MAX(0,-(K455-C485-D485))</f>
        <v>102190.05004882163</v>
      </c>
      <c r="N485" s="10">
        <f>MAX(0,(N455-C485-D485))/(1-'P-Parametri'!$B$31*MAX(0,IF(O484&lt;=0,0,(O484-P484)/O484)))</f>
        <v>23865.732943011579</v>
      </c>
      <c r="O485" s="10">
        <f>((O484-N485+MAX(0,-(N455-C485-D485)))*(1+B485))*(1-'P-Parametri'!$B$32)</f>
        <v>286696.26552312012</v>
      </c>
      <c r="P485" s="10">
        <f>IF(O484&lt;=0,P484,P484*(1-N485/O484))+MAX(0,-(N455-C485-D485))</f>
        <v>102190.05004882163</v>
      </c>
      <c r="Q485" s="10">
        <f>MAX(0,(Q455-C485-D485))/(1-'P-Parametri'!$B$31*MAX(0,IF(R484&lt;=0,0,(R484-S484)/R484)))</f>
        <v>23865.732943011579</v>
      </c>
      <c r="R485" s="10">
        <f>((R484-Q485+MAX(0,-(Q455-C485-D485)))*(1+B485))*(1-'P-Parametri'!$B$32)</f>
        <v>286696.26552312012</v>
      </c>
      <c r="S485" s="10">
        <f>IF(R484&lt;=0,S484,S484*(1-Q485/R484))+MAX(0,-(Q455-C485-D485))</f>
        <v>102190.05004882163</v>
      </c>
      <c r="T485" s="10">
        <f>MAX(0,(T455-C485-D485))/(1-'P-Parametri'!$B$31*MAX(0,IF(U484&lt;=0,0,(U484-V484)/U484)))</f>
        <v>23865.732943011579</v>
      </c>
      <c r="U485" s="10">
        <f>((U484-T485+MAX(0,-(T455-C485-D485)))*(1+B485))*(1-'P-Parametri'!$B$32)</f>
        <v>286696.26552312012</v>
      </c>
      <c r="V485" s="10">
        <f>IF(U484&lt;=0,V484,V484*(1-T485/U484))+MAX(0,-(T455-C485-D485))</f>
        <v>102190.05004882163</v>
      </c>
    </row>
    <row r="486" spans="1:22">
      <c r="A486" s="9">
        <f t="shared" si="9"/>
        <v>29</v>
      </c>
      <c r="B486" s="12">
        <f>IF($A486='P-Parametri'!$B$47,'P-Parametri'!$B$34,IF($A486='P-Parametri'!$B$48,'P-Parametri'!$C$34,'P-Parametri'!$B$52))</f>
        <v>0.03</v>
      </c>
      <c r="C486" s="10">
        <f>IF($A486&lt;='1-Input'!$B$26,0,IF($A486='1-Input'!$B$26+1,('1-Input'!$B$23+0)*'1-Input'!$B$27,'1-Input'!$B$23+0))</f>
        <v>15535</v>
      </c>
      <c r="D486" s="10">
        <f>IF(AND($A486&gt;=1,$A486&lt;1+'1-Input'!$B$12),'7-Rientro'!$C$11,0)</f>
        <v>0</v>
      </c>
      <c r="E486" s="10">
        <f>MAX(0,(E455-C486-D486))/(1-'P-Parametri'!$B$31*MAX(0,IF(F485&lt;=0,0,(F485-G485)/F485)))</f>
        <v>12688.032222890623</v>
      </c>
      <c r="F486" s="10">
        <f>((F485-E486+MAX(0,-(E455-C486-D486)))*(1+B486))*(1-'P-Parametri'!$B$32)</f>
        <v>746084.15239804203</v>
      </c>
      <c r="G486" s="10">
        <f>IF(F485&lt;=0,G485,G485*(1-E486/F485))+MAX(0,-(E455-C486-D486))</f>
        <v>258706.07388533381</v>
      </c>
      <c r="H486" s="10">
        <f>MAX(0,(H455-C486-D486))/(1-'P-Parametri'!$B$31*MAX(0,IF(I485&lt;=0,0,(I485-J485)/I485)))</f>
        <v>17912.162858912794</v>
      </c>
      <c r="I486" s="10">
        <f>((I485-H486+MAX(0,-(H455-C486-D486)))*(1+B486))*(1-'P-Parametri'!$B$32)</f>
        <v>525089.29849541397</v>
      </c>
      <c r="J486" s="10">
        <f>IF(I485&lt;=0,J485,J485*(1-H486/I485))+MAX(0,-(H455-C486-D486))</f>
        <v>182075.69537072655</v>
      </c>
      <c r="K486" s="10">
        <f>MAX(0,(K455-C486-D486))/(1-'P-Parametri'!$B$31*MAX(0,IF(L485&lt;=0,0,(L485-M485)/L485)))</f>
        <v>23939.946948803507</v>
      </c>
      <c r="L486" s="10">
        <f>((L485-K486+MAX(0,-(K455-C486-D486)))*(1+B486))*(1-'P-Parametri'!$B$32)</f>
        <v>270097.73011528305</v>
      </c>
      <c r="M486" s="10">
        <f>IF(L485&lt;=0,M485,M485*(1-K486/L485))+MAX(0,-(K455-C486-D486))</f>
        <v>93656.892588955539</v>
      </c>
      <c r="N486" s="10">
        <f>MAX(0,(N455-C486-D486))/(1-'P-Parametri'!$B$31*MAX(0,IF(O485&lt;=0,0,(O485-P485)/O485)))</f>
        <v>23939.946948803507</v>
      </c>
      <c r="O486" s="10">
        <f>((O485-N486+MAX(0,-(N455-C486-D486)))*(1+B486))*(1-'P-Parametri'!$B$32)</f>
        <v>270097.73011528305</v>
      </c>
      <c r="P486" s="10">
        <f>IF(O485&lt;=0,P485,P485*(1-N486/O485))+MAX(0,-(N455-C486-D486))</f>
        <v>93656.892588955539</v>
      </c>
      <c r="Q486" s="10">
        <f>MAX(0,(Q455-C486-D486))/(1-'P-Parametri'!$B$31*MAX(0,IF(R485&lt;=0,0,(R485-S485)/R485)))</f>
        <v>23939.946948803507</v>
      </c>
      <c r="R486" s="10">
        <f>((R485-Q486+MAX(0,-(Q455-C486-D486)))*(1+B486))*(1-'P-Parametri'!$B$32)</f>
        <v>270097.73011528305</v>
      </c>
      <c r="S486" s="10">
        <f>IF(R485&lt;=0,S485,S485*(1-Q486/R485))+MAX(0,-(Q455-C486-D486))</f>
        <v>93656.892588955539</v>
      </c>
      <c r="T486" s="10">
        <f>MAX(0,(T455-C486-D486))/(1-'P-Parametri'!$B$31*MAX(0,IF(U485&lt;=0,0,(U485-V485)/U485)))</f>
        <v>23939.946948803507</v>
      </c>
      <c r="U486" s="10">
        <f>((U485-T486+MAX(0,-(T455-C486-D486)))*(1+B486))*(1-'P-Parametri'!$B$32)</f>
        <v>270097.73011528305</v>
      </c>
      <c r="V486" s="10">
        <f>IF(U485&lt;=0,V485,V485*(1-T486/U485))+MAX(0,-(T455-C486-D486))</f>
        <v>93656.892588955539</v>
      </c>
    </row>
    <row r="487" spans="1:22">
      <c r="A487" s="9">
        <f t="shared" si="9"/>
        <v>30</v>
      </c>
      <c r="B487" s="12">
        <f>IF($A487='P-Parametri'!$B$47,'P-Parametri'!$B$34,IF($A487='P-Parametri'!$B$48,'P-Parametri'!$C$34,'P-Parametri'!$B$52))</f>
        <v>0.03</v>
      </c>
      <c r="C487" s="10">
        <f>IF($A487&lt;='1-Input'!$B$26,0,IF($A487='1-Input'!$B$26+1,('1-Input'!$B$23+0)*'1-Input'!$B$27,'1-Input'!$B$23+0))</f>
        <v>15535</v>
      </c>
      <c r="D487" s="10">
        <f>IF(AND($A487&gt;=1,$A487&lt;1+'1-Input'!$B$12),'7-Rientro'!$C$11,0)</f>
        <v>0</v>
      </c>
      <c r="E487" s="10">
        <f>MAX(0,(E455-C487-D487))/(1-'P-Parametri'!$B$31*MAX(0,IF(F486&lt;=0,0,(F486-G486)/F486)))</f>
        <v>12726.531572295251</v>
      </c>
      <c r="F487" s="10">
        <f>((F486-E487+MAX(0,-(E455-C487-D487)))*(1+B487))*(1-'P-Parametri'!$B$32)</f>
        <v>753847.63275161816</v>
      </c>
      <c r="G487" s="10">
        <f>IF(F486&lt;=0,G486,G486*(1-E487/F486))+MAX(0,-(E455-C487-D487))</f>
        <v>254293.12528340492</v>
      </c>
      <c r="H487" s="10">
        <f>MAX(0,(H455-C487-D487))/(1-'P-Parametri'!$B$31*MAX(0,IF(I486&lt;=0,0,(I486-J486)/I486)))</f>
        <v>17966.513809823347</v>
      </c>
      <c r="I487" s="10">
        <f>((I486-H487+MAX(0,-(H455-C487-D487)))*(1+B487))*(1-'P-Parametri'!$B$32)</f>
        <v>521291.79528970603</v>
      </c>
      <c r="J487" s="10">
        <f>IF(I486&lt;=0,J486,J486*(1-H487/I486))+MAX(0,-(H455-C487-D487))</f>
        <v>175845.77313714684</v>
      </c>
      <c r="K487" s="10">
        <f>MAX(0,(K455-C487-D487))/(1-'P-Parametri'!$B$31*MAX(0,IF(L486&lt;=0,0,(L486-M486)/L486)))</f>
        <v>24012.58803026667</v>
      </c>
      <c r="L487" s="10">
        <f>((L486-K487+MAX(0,-(K455-C487-D487)))*(1+B487))*(1-'P-Parametri'!$B$32)</f>
        <v>252960.76095487174</v>
      </c>
      <c r="M487" s="10">
        <f>IF(L486&lt;=0,M486,M486*(1-K487/L486))+MAX(0,-(K455-C487-D487))</f>
        <v>85330.482822484599</v>
      </c>
      <c r="N487" s="10">
        <f>MAX(0,(N455-C487-D487))/(1-'P-Parametri'!$B$31*MAX(0,IF(O486&lt;=0,0,(O486-P486)/O486)))</f>
        <v>24012.58803026667</v>
      </c>
      <c r="O487" s="10">
        <f>((O486-N487+MAX(0,-(N455-C487-D487)))*(1+B487))*(1-'P-Parametri'!$B$32)</f>
        <v>252960.76095487174</v>
      </c>
      <c r="P487" s="10">
        <f>IF(O486&lt;=0,P486,P486*(1-N487/O486))+MAX(0,-(N455-C487-D487))</f>
        <v>85330.482822484599</v>
      </c>
      <c r="Q487" s="10">
        <f>MAX(0,(Q455-C487-D487))/(1-'P-Parametri'!$B$31*MAX(0,IF(R486&lt;=0,0,(R486-S486)/R486)))</f>
        <v>24012.58803026667</v>
      </c>
      <c r="R487" s="10">
        <f>((R486-Q487+MAX(0,-(Q455-C487-D487)))*(1+B487))*(1-'P-Parametri'!$B$32)</f>
        <v>252960.76095487174</v>
      </c>
      <c r="S487" s="10">
        <f>IF(R486&lt;=0,S486,S486*(1-Q487/R486))+MAX(0,-(Q455-C487-D487))</f>
        <v>85330.482822484599</v>
      </c>
      <c r="T487" s="10">
        <f>MAX(0,(T455-C487-D487))/(1-'P-Parametri'!$B$31*MAX(0,IF(U486&lt;=0,0,(U486-V486)/U486)))</f>
        <v>24012.58803026667</v>
      </c>
      <c r="U487" s="10">
        <f>((U486-T487+MAX(0,-(T455-C487-D487)))*(1+B487))*(1-'P-Parametri'!$B$32)</f>
        <v>252960.76095487174</v>
      </c>
      <c r="V487" s="10">
        <f>IF(U486&lt;=0,V486,V486*(1-T487/U486))+MAX(0,-(T455-C487-D487))</f>
        <v>85330.482822484599</v>
      </c>
    </row>
    <row r="488" spans="1:22">
      <c r="A488" s="9">
        <f t="shared" si="9"/>
        <v>31</v>
      </c>
      <c r="B488" s="12">
        <f>IF($A488='P-Parametri'!$B$47,'P-Parametri'!$B$34,IF($A488='P-Parametri'!$B$48,'P-Parametri'!$C$34,'P-Parametri'!$B$52))</f>
        <v>0.03</v>
      </c>
      <c r="C488" s="10">
        <f>IF($A488&lt;='1-Input'!$B$26,0,IF($A488='1-Input'!$B$26+1,('1-Input'!$B$23+0)*'1-Input'!$B$27,'1-Input'!$B$23+0))</f>
        <v>15535</v>
      </c>
      <c r="D488" s="10">
        <f>IF(AND($A488&gt;=1,$A488&lt;1+'1-Input'!$B$12),'7-Rientro'!$C$11,0)</f>
        <v>0</v>
      </c>
      <c r="E488" s="10">
        <f>MAX(0,(E455-C488-D488))/(1-'P-Parametri'!$B$31*MAX(0,IF(F487&lt;=0,0,(F487-G487)/F487)))</f>
        <v>12764.209349187424</v>
      </c>
      <c r="F488" s="10">
        <f>((F487-E488+MAX(0,-(E455-C488-D488)))*(1+B488))*(1-'P-Parametri'!$B$32)</f>
        <v>761789.2942522947</v>
      </c>
      <c r="G488" s="10">
        <f>IF(F487&lt;=0,G487,G487*(1-E488/F487))+MAX(0,-(E455-C488-D488))</f>
        <v>249987.41343109222</v>
      </c>
      <c r="H488" s="10">
        <f>MAX(0,(H455-C488-D488))/(1-'P-Parametri'!$B$31*MAX(0,IF(I487&lt;=0,0,(I487-J487)/I487)))</f>
        <v>18019.70491652915</v>
      </c>
      <c r="I488" s="10">
        <f>((I487-H488+MAX(0,-(H455-C488-D488)))*(1+B488))*(1-'P-Parametri'!$B$32)</f>
        <v>517333.51257820346</v>
      </c>
      <c r="J488" s="10">
        <f>IF(I487&lt;=0,J487,J487*(1-H488/I487))+MAX(0,-(H455-C488-D488))</f>
        <v>169767.24097649902</v>
      </c>
      <c r="K488" s="10">
        <f>MAX(0,(K455-C488-D488))/(1-'P-Parametri'!$B$31*MAX(0,IF(L487&lt;=0,0,(L487-M487)/L487)))</f>
        <v>24083.678957851182</v>
      </c>
      <c r="L488" s="10">
        <f>((L487-K488+MAX(0,-(K455-C488-D488)))*(1+B488))*(1-'P-Parametri'!$B$32)</f>
        <v>235271.90766801735</v>
      </c>
      <c r="M488" s="10">
        <f>IF(L487&lt;=0,M487,M487*(1-K488/L487))+MAX(0,-(K455-C488-D488))</f>
        <v>77206.408772984956</v>
      </c>
      <c r="N488" s="10">
        <f>MAX(0,(N455-C488-D488))/(1-'P-Parametri'!$B$31*MAX(0,IF(O487&lt;=0,0,(O487-P487)/O487)))</f>
        <v>24083.678957851182</v>
      </c>
      <c r="O488" s="10">
        <f>((O487-N488+MAX(0,-(N455-C488-D488)))*(1+B488))*(1-'P-Parametri'!$B$32)</f>
        <v>235271.90766801735</v>
      </c>
      <c r="P488" s="10">
        <f>IF(O487&lt;=0,P487,P487*(1-N488/O487))+MAX(0,-(N455-C488-D488))</f>
        <v>77206.408772984956</v>
      </c>
      <c r="Q488" s="10">
        <f>MAX(0,(Q455-C488-D488))/(1-'P-Parametri'!$B$31*MAX(0,IF(R487&lt;=0,0,(R487-S487)/R487)))</f>
        <v>24083.678957851182</v>
      </c>
      <c r="R488" s="10">
        <f>((R487-Q488+MAX(0,-(Q455-C488-D488)))*(1+B488))*(1-'P-Parametri'!$B$32)</f>
        <v>235271.90766801735</v>
      </c>
      <c r="S488" s="10">
        <f>IF(R487&lt;=0,S487,S487*(1-Q488/R487))+MAX(0,-(Q455-C488-D488))</f>
        <v>77206.408772984956</v>
      </c>
      <c r="T488" s="10">
        <f>MAX(0,(T455-C488-D488))/(1-'P-Parametri'!$B$31*MAX(0,IF(U487&lt;=0,0,(U487-V487)/U487)))</f>
        <v>24083.678957851182</v>
      </c>
      <c r="U488" s="10">
        <f>((U487-T488+MAX(0,-(T455-C488-D488)))*(1+B488))*(1-'P-Parametri'!$B$32)</f>
        <v>235271.90766801735</v>
      </c>
      <c r="V488" s="10">
        <f>IF(U487&lt;=0,V487,V487*(1-T488/U487))+MAX(0,-(T455-C488-D488))</f>
        <v>77206.408772984956</v>
      </c>
    </row>
    <row r="489" spans="1:22">
      <c r="A489" s="9">
        <f t="shared" si="9"/>
        <v>32</v>
      </c>
      <c r="B489" s="12">
        <f>IF($A489='P-Parametri'!$B$47,'P-Parametri'!$B$34,IF($A489='P-Parametri'!$B$48,'P-Parametri'!$C$34,'P-Parametri'!$B$52))</f>
        <v>0.03</v>
      </c>
      <c r="C489" s="10">
        <f>IF($A489&lt;='1-Input'!$B$26,0,IF($A489='1-Input'!$B$26+1,('1-Input'!$B$23+0)*'1-Input'!$B$27,'1-Input'!$B$23+0))</f>
        <v>15535</v>
      </c>
      <c r="D489" s="10">
        <f>IF(AND($A489&gt;=1,$A489&lt;1+'1-Input'!$B$12),'7-Rientro'!$C$11,0)</f>
        <v>0</v>
      </c>
      <c r="E489" s="10">
        <f>MAX(0,(E455-C489-D489))/(1-'P-Parametri'!$B$31*MAX(0,IF(F488&lt;=0,0,(F488-G488)/F488)))</f>
        <v>12801.07772275617</v>
      </c>
      <c r="F489" s="10">
        <f>((F488-E489+MAX(0,-(E455-C489-D489)))*(1+B489))*(1-'P-Parametri'!$B$32)</f>
        <v>769914.9472993738</v>
      </c>
      <c r="G489" s="10">
        <f>IF(F488&lt;=0,G488,G488*(1-E489/F488))+MAX(0,-(E455-C489-D489))</f>
        <v>245786.63464201364</v>
      </c>
      <c r="H489" s="10">
        <f>MAX(0,(H455-C489-D489))/(1-'P-Parametri'!$B$31*MAX(0,IF(I488&lt;=0,0,(I488-J488)/I488)))</f>
        <v>18071.753358722981</v>
      </c>
      <c r="I489" s="10">
        <f>((I488-H489+MAX(0,-(H455-C489-D489)))*(1+B489))*(1-'P-Parametri'!$B$32)</f>
        <v>513211.1327720728</v>
      </c>
      <c r="J489" s="10">
        <f>IF(I488&lt;=0,J488,J488*(1-H489/I488))+MAX(0,-(H455-C489-D489))</f>
        <v>163836.84668978752</v>
      </c>
      <c r="K489" s="10">
        <f>MAX(0,(K455-C489-D489))/(1-'P-Parametri'!$B$31*MAX(0,IF(L488&lt;=0,0,(L488-M488)/L488)))</f>
        <v>24153.24269254379</v>
      </c>
      <c r="L489" s="10">
        <f>((L488-K489+MAX(0,-(K455-C489-D489)))*(1+B489))*(1-'P-Parametri'!$B$32)</f>
        <v>217017.32047488829</v>
      </c>
      <c r="M489" s="10">
        <f>IF(L488&lt;=0,M488,M488*(1-K489/L488))+MAX(0,-(K455-C489-D489))</f>
        <v>69280.32381453352</v>
      </c>
      <c r="N489" s="10">
        <f>MAX(0,(N455-C489-D489))/(1-'P-Parametri'!$B$31*MAX(0,IF(O488&lt;=0,0,(O488-P488)/O488)))</f>
        <v>24153.24269254379</v>
      </c>
      <c r="O489" s="10">
        <f>((O488-N489+MAX(0,-(N455-C489-D489)))*(1+B489))*(1-'P-Parametri'!$B$32)</f>
        <v>217017.32047488829</v>
      </c>
      <c r="P489" s="10">
        <f>IF(O488&lt;=0,P488,P488*(1-N489/O488))+MAX(0,-(N455-C489-D489))</f>
        <v>69280.32381453352</v>
      </c>
      <c r="Q489" s="10">
        <f>MAX(0,(Q455-C489-D489))/(1-'P-Parametri'!$B$31*MAX(0,IF(R488&lt;=0,0,(R488-S488)/R488)))</f>
        <v>24153.24269254379</v>
      </c>
      <c r="R489" s="10">
        <f>((R488-Q489+MAX(0,-(Q455-C489-D489)))*(1+B489))*(1-'P-Parametri'!$B$32)</f>
        <v>217017.32047488829</v>
      </c>
      <c r="S489" s="10">
        <f>IF(R488&lt;=0,S488,S488*(1-Q489/R488))+MAX(0,-(Q455-C489-D489))</f>
        <v>69280.32381453352</v>
      </c>
      <c r="T489" s="10">
        <f>MAX(0,(T455-C489-D489))/(1-'P-Parametri'!$B$31*MAX(0,IF(U488&lt;=0,0,(U488-V488)/U488)))</f>
        <v>24153.24269254379</v>
      </c>
      <c r="U489" s="10">
        <f>((U488-T489+MAX(0,-(T455-C489-D489)))*(1+B489))*(1-'P-Parametri'!$B$32)</f>
        <v>217017.32047488829</v>
      </c>
      <c r="V489" s="10">
        <f>IF(U488&lt;=0,V488,V488*(1-T489/U488))+MAX(0,-(T455-C489-D489))</f>
        <v>69280.32381453352</v>
      </c>
    </row>
    <row r="490" spans="1:22">
      <c r="A490" s="9">
        <f t="shared" si="9"/>
        <v>33</v>
      </c>
      <c r="B490" s="12">
        <f>IF($A490='P-Parametri'!$B$47,'P-Parametri'!$B$34,IF($A490='P-Parametri'!$B$48,'P-Parametri'!$C$34,'P-Parametri'!$B$52))</f>
        <v>0.03</v>
      </c>
      <c r="C490" s="10">
        <f>IF($A490&lt;='1-Input'!$B$26,0,IF($A490='1-Input'!$B$26+1,('1-Input'!$B$23+0)*'1-Input'!$B$27,'1-Input'!$B$23+0))</f>
        <v>15535</v>
      </c>
      <c r="D490" s="10">
        <f>IF(AND($A490&gt;=1,$A490&lt;1+'1-Input'!$B$12),'7-Rientro'!$C$11,0)</f>
        <v>0</v>
      </c>
      <c r="E490" s="10">
        <f>MAX(0,(E455-C490-D490))/(1-'P-Parametri'!$B$31*MAX(0,IF(F489&lt;=0,0,(F489-G489)/F489)))</f>
        <v>12837.148946390775</v>
      </c>
      <c r="F490" s="10">
        <f>((F489-E490+MAX(0,-(E455-C490-D490)))*(1+B490))*(1-'P-Parametri'!$B$32)</f>
        <v>778230.55203896551</v>
      </c>
      <c r="G490" s="10">
        <f>IF(F489&lt;=0,G489,G489*(1-E490/F489))+MAX(0,-(E455-C490-D490))</f>
        <v>241688.52010481816</v>
      </c>
      <c r="H490" s="10">
        <f>MAX(0,(H455-C490-D490))/(1-'P-Parametri'!$B$31*MAX(0,IF(I489&lt;=0,0,(I489-J489)/I489)))</f>
        <v>18122.676434966252</v>
      </c>
      <c r="I490" s="10">
        <f>((I489-H490+MAX(0,-(H455-C490-D490)))*(1+B490))*(1-'P-Parametri'!$B$32)</f>
        <v>508921.2278071653</v>
      </c>
      <c r="J490" s="10">
        <f>IF(I489&lt;=0,J489,J489*(1-H490/I489))+MAX(0,-(H455-C490-D490))</f>
        <v>158051.38731238377</v>
      </c>
      <c r="K490" s="10">
        <f>MAX(0,(K455-C490-D490))/(1-'P-Parametri'!$B$31*MAX(0,IF(L489&lt;=0,0,(L489-M489)/L489)))</f>
        <v>24221.302354201413</v>
      </c>
      <c r="L490" s="10">
        <f>((L489-K490+MAX(0,-(K455-C490-D490)))*(1+B490))*(1-'P-Parametri'!$B$32)</f>
        <v>198182.73886697888</v>
      </c>
      <c r="M490" s="10">
        <f>IF(L489&lt;=0,M489,M489*(1-K490/L489))+MAX(0,-(K455-C490-D490))</f>
        <v>61547.947123876838</v>
      </c>
      <c r="N490" s="10">
        <f>MAX(0,(N455-C490-D490))/(1-'P-Parametri'!$B$31*MAX(0,IF(O489&lt;=0,0,(O489-P489)/O489)))</f>
        <v>24221.302354201413</v>
      </c>
      <c r="O490" s="10">
        <f>((O489-N490+MAX(0,-(N455-C490-D490)))*(1+B490))*(1-'P-Parametri'!$B$32)</f>
        <v>198182.73886697888</v>
      </c>
      <c r="P490" s="10">
        <f>IF(O489&lt;=0,P489,P489*(1-N490/O489))+MAX(0,-(N455-C490-D490))</f>
        <v>61547.947123876838</v>
      </c>
      <c r="Q490" s="10">
        <f>MAX(0,(Q455-C490-D490))/(1-'P-Parametri'!$B$31*MAX(0,IF(R489&lt;=0,0,(R489-S489)/R489)))</f>
        <v>24221.302354201413</v>
      </c>
      <c r="R490" s="10">
        <f>((R489-Q490+MAX(0,-(Q455-C490-D490)))*(1+B490))*(1-'P-Parametri'!$B$32)</f>
        <v>198182.73886697888</v>
      </c>
      <c r="S490" s="10">
        <f>IF(R489&lt;=0,S489,S489*(1-Q490/R489))+MAX(0,-(Q455-C490-D490))</f>
        <v>61547.947123876838</v>
      </c>
      <c r="T490" s="10">
        <f>MAX(0,(T455-C490-D490))/(1-'P-Parametri'!$B$31*MAX(0,IF(U489&lt;=0,0,(U489-V489)/U489)))</f>
        <v>24221.302354201413</v>
      </c>
      <c r="U490" s="10">
        <f>((U489-T490+MAX(0,-(T455-C490-D490)))*(1+B490))*(1-'P-Parametri'!$B$32)</f>
        <v>198182.73886697888</v>
      </c>
      <c r="V490" s="10">
        <f>IF(U489&lt;=0,V489,V489*(1-T490/U489))+MAX(0,-(T455-C490-D490))</f>
        <v>61547.947123876838</v>
      </c>
    </row>
    <row r="491" spans="1:22">
      <c r="A491" s="9">
        <f t="shared" si="9"/>
        <v>34</v>
      </c>
      <c r="B491" s="12">
        <f>IF($A491='P-Parametri'!$B$47,'P-Parametri'!$B$34,IF($A491='P-Parametri'!$B$48,'P-Parametri'!$C$34,'P-Parametri'!$B$52))</f>
        <v>0.03</v>
      </c>
      <c r="C491" s="10">
        <f>IF($A491&lt;='1-Input'!$B$26,0,IF($A491='1-Input'!$B$26+1,('1-Input'!$B$23+0)*'1-Input'!$B$27,'1-Input'!$B$23+0))</f>
        <v>15535</v>
      </c>
      <c r="D491" s="10">
        <f>IF(AND($A491&gt;=1,$A491&lt;1+'1-Input'!$B$12),'7-Rientro'!$C$11,0)</f>
        <v>0</v>
      </c>
      <c r="E491" s="10">
        <f>MAX(0,(E455-C491-D491))/(1-'P-Parametri'!$B$31*MAX(0,IF(F490&lt;=0,0,(F490-G490)/F490)))</f>
        <v>12872.435341575563</v>
      </c>
      <c r="F491" s="10">
        <f>((F490-E491+MAX(0,-(E455-C491-D491)))*(1+B491))*(1-'P-Parametri'!$B$32)</f>
        <v>786742.22247791511</v>
      </c>
      <c r="G491" s="10">
        <f>IF(F490&lt;=0,G490,G490*(1-E491/F490))+MAX(0,-(E455-C491-D491))</f>
        <v>237690.83607699478</v>
      </c>
      <c r="H491" s="10">
        <f>MAX(0,(H455-C491-D491))/(1-'P-Parametri'!$B$31*MAX(0,IF(I490&lt;=0,0,(I490-J490)/I490)))</f>
        <v>18172.491539952629</v>
      </c>
      <c r="I491" s="10">
        <f>((I490-H491+MAX(0,-(H455-C491-D491)))*(1+B491))*(1-'P-Parametri'!$B$32)</f>
        <v>504460.2559585186</v>
      </c>
      <c r="J491" s="10">
        <f>IF(I490&lt;=0,J490,J490*(1-H491/I490))+MAX(0,-(H455-C491-D491))</f>
        <v>152407.70938763357</v>
      </c>
      <c r="K491" s="10">
        <f>MAX(0,(K455-C491-D491))/(1-'P-Parametri'!$B$31*MAX(0,IF(L490&lt;=0,0,(L490-M490)/L490)))</f>
        <v>24287.88119116356</v>
      </c>
      <c r="L491" s="10">
        <f>((L490-K491+MAX(0,-(K455-C491-D491)))*(1+B491))*(1-'P-Parametri'!$B$32)</f>
        <v>178753.4799992776</v>
      </c>
      <c r="M491" s="10">
        <f>IF(L490&lt;=0,M490,M490*(1-K491/L490))+MAX(0,-(K455-C491-D491))</f>
        <v>54005.064046112428</v>
      </c>
      <c r="N491" s="10">
        <f>MAX(0,(N455-C491-D491))/(1-'P-Parametri'!$B$31*MAX(0,IF(O490&lt;=0,0,(O490-P490)/O490)))</f>
        <v>24287.88119116356</v>
      </c>
      <c r="O491" s="10">
        <f>((O490-N491+MAX(0,-(N455-C491-D491)))*(1+B491))*(1-'P-Parametri'!$B$32)</f>
        <v>178753.4799992776</v>
      </c>
      <c r="P491" s="10">
        <f>IF(O490&lt;=0,P490,P490*(1-N491/O490))+MAX(0,-(N455-C491-D491))</f>
        <v>54005.064046112428</v>
      </c>
      <c r="Q491" s="10">
        <f>MAX(0,(Q455-C491-D491))/(1-'P-Parametri'!$B$31*MAX(0,IF(R490&lt;=0,0,(R490-S490)/R490)))</f>
        <v>24287.88119116356</v>
      </c>
      <c r="R491" s="10">
        <f>((R490-Q491+MAX(0,-(Q455-C491-D491)))*(1+B491))*(1-'P-Parametri'!$B$32)</f>
        <v>178753.4799992776</v>
      </c>
      <c r="S491" s="10">
        <f>IF(R490&lt;=0,S490,S490*(1-Q491/R490))+MAX(0,-(Q455-C491-D491))</f>
        <v>54005.064046112428</v>
      </c>
      <c r="T491" s="10">
        <f>MAX(0,(T455-C491-D491))/(1-'P-Parametri'!$B$31*MAX(0,IF(U490&lt;=0,0,(U490-V490)/U490)))</f>
        <v>24287.88119116356</v>
      </c>
      <c r="U491" s="10">
        <f>((U490-T491+MAX(0,-(T455-C491-D491)))*(1+B491))*(1-'P-Parametri'!$B$32)</f>
        <v>178753.4799992776</v>
      </c>
      <c r="V491" s="10">
        <f>IF(U490&lt;=0,V490,V490*(1-T491/U490))+MAX(0,-(T455-C491-D491))</f>
        <v>54005.064046112428</v>
      </c>
    </row>
    <row r="492" spans="1:22">
      <c r="A492" s="9">
        <f t="shared" si="9"/>
        <v>35</v>
      </c>
      <c r="B492" s="12">
        <f>IF($A492='P-Parametri'!$B$47,'P-Parametri'!$B$34,IF($A492='P-Parametri'!$B$48,'P-Parametri'!$C$34,'P-Parametri'!$B$52))</f>
        <v>0.03</v>
      </c>
      <c r="C492" s="10">
        <f>IF($A492&lt;='1-Input'!$B$26,0,IF($A492='1-Input'!$B$26+1,('1-Input'!$B$23+0)*'1-Input'!$B$27,'1-Input'!$B$23+0))</f>
        <v>15535</v>
      </c>
      <c r="D492" s="10">
        <f>IF(AND($A492&gt;=1,$A492&lt;1+'1-Input'!$B$12),'7-Rientro'!$C$11,0)</f>
        <v>0</v>
      </c>
      <c r="E492" s="10">
        <f>MAX(0,(E455-C492-D492))/(1-'P-Parametri'!$B$31*MAX(0,IF(F491&lt;=0,0,(F491-G491)/F491)))</f>
        <v>12906.949282459265</v>
      </c>
      <c r="F492" s="10">
        <f>((F491-E492+MAX(0,-(E455-C492-D492)))*(1+B492))*(1-'P-Parametri'!$B$32)</f>
        <v>795456.23072853696</v>
      </c>
      <c r="G492" s="10">
        <f>IF(F491&lt;=0,G491,G491*(1-E492/F491))+MAX(0,-(E455-C492-D492))</f>
        <v>233791.38403476347</v>
      </c>
      <c r="H492" s="10">
        <f>MAX(0,(H455-C492-D492))/(1-'P-Parametri'!$B$31*MAX(0,IF(I491&lt;=0,0,(I491-J491)/I491)))</f>
        <v>18221.216142724086</v>
      </c>
      <c r="I492" s="10">
        <f>((I491-H492+MAX(0,-(H455-C492-D492)))*(1+B492))*(1-'P-Parametri'!$B$32)</f>
        <v>499824.5585882478</v>
      </c>
      <c r="J492" s="10">
        <f>IF(I491&lt;=0,J491,J491*(1-H492/I491))+MAX(0,-(H455-C492-D492))</f>
        <v>146902.70917846364</v>
      </c>
      <c r="K492" s="10">
        <f>MAX(0,(K455-C492-D492))/(1-'P-Parametri'!$B$31*MAX(0,IF(L491&lt;=0,0,(L491-M491)/L491)))</f>
        <v>24353.002551137673</v>
      </c>
      <c r="L492" s="10">
        <f>((L491-K492+MAX(0,-(K455-C492-D492)))*(1+B492))*(1-'P-Parametri'!$B$32)</f>
        <v>158714.42678804096</v>
      </c>
      <c r="M492" s="10">
        <f>IF(L491&lt;=0,M491,M491*(1-K492/L491))+MAX(0,-(K455-C492-D492))</f>
        <v>46647.526377505113</v>
      </c>
      <c r="N492" s="10">
        <f>MAX(0,(N455-C492-D492))/(1-'P-Parametri'!$B$31*MAX(0,IF(O491&lt;=0,0,(O491-P491)/O491)))</f>
        <v>24353.002551137673</v>
      </c>
      <c r="O492" s="10">
        <f>((O491-N492+MAX(0,-(N455-C492-D492)))*(1+B492))*(1-'P-Parametri'!$B$32)</f>
        <v>158714.42678804096</v>
      </c>
      <c r="P492" s="10">
        <f>IF(O491&lt;=0,P491,P491*(1-N492/O491))+MAX(0,-(N455-C492-D492))</f>
        <v>46647.526377505113</v>
      </c>
      <c r="Q492" s="10">
        <f>MAX(0,(Q455-C492-D492))/(1-'P-Parametri'!$B$31*MAX(0,IF(R491&lt;=0,0,(R491-S491)/R491)))</f>
        <v>24353.002551137673</v>
      </c>
      <c r="R492" s="10">
        <f>((R491-Q492+MAX(0,-(Q455-C492-D492)))*(1+B492))*(1-'P-Parametri'!$B$32)</f>
        <v>158714.42678804096</v>
      </c>
      <c r="S492" s="10">
        <f>IF(R491&lt;=0,S491,S491*(1-Q492/R491))+MAX(0,-(Q455-C492-D492))</f>
        <v>46647.526377505113</v>
      </c>
      <c r="T492" s="10">
        <f>MAX(0,(T455-C492-D492))/(1-'P-Parametri'!$B$31*MAX(0,IF(U491&lt;=0,0,(U491-V491)/U491)))</f>
        <v>24353.002551137673</v>
      </c>
      <c r="U492" s="10">
        <f>((U491-T492+MAX(0,-(T455-C492-D492)))*(1+B492))*(1-'P-Parametri'!$B$32)</f>
        <v>158714.42678804096</v>
      </c>
      <c r="V492" s="10">
        <f>IF(U491&lt;=0,V491,V491*(1-T492/U491))+MAX(0,-(T455-C492-D492))</f>
        <v>46647.526377505113</v>
      </c>
    </row>
    <row r="493" spans="1:22">
      <c r="A493" s="9">
        <f t="shared" si="9"/>
        <v>36</v>
      </c>
      <c r="B493" s="12">
        <f>IF($A493='P-Parametri'!$B$47,'P-Parametri'!$B$34,IF($A493='P-Parametri'!$B$48,'P-Parametri'!$C$34,'P-Parametri'!$B$52))</f>
        <v>0.03</v>
      </c>
      <c r="C493" s="10">
        <f>IF($A493&lt;='1-Input'!$B$26,0,IF($A493='1-Input'!$B$26+1,('1-Input'!$B$23+0)*'1-Input'!$B$27,'1-Input'!$B$23+0))</f>
        <v>15535</v>
      </c>
      <c r="D493" s="10">
        <f>IF(AND($A493&gt;=1,$A493&lt;1+'1-Input'!$B$12),'7-Rientro'!$C$11,0)</f>
        <v>0</v>
      </c>
      <c r="E493" s="10">
        <f>MAX(0,(E455-C493-D493))/(1-'P-Parametri'!$B$31*MAX(0,IF(F492&lt;=0,0,(F492-G492)/F492)))</f>
        <v>12940.703181094088</v>
      </c>
      <c r="F493" s="10">
        <f>((F492-E493+MAX(0,-(E455-C493-D493)))*(1+B493))*(1-'P-Parametri'!$B$32)</f>
        <v>804379.01138711837</v>
      </c>
      <c r="G493" s="10">
        <f>IF(F492&lt;=0,G492,G492*(1-E493/F492))+MAX(0,-(E455-C493-D493))</f>
        <v>229988.00078095435</v>
      </c>
      <c r="H493" s="10">
        <f>MAX(0,(H455-C493-D493))/(1-'P-Parametri'!$B$31*MAX(0,IF(I492&lt;=0,0,(I492-J492)/I492)))</f>
        <v>18268.867765832307</v>
      </c>
      <c r="I493" s="10">
        <f>((I492-H493+MAX(0,-(H455-C493-D493)))*(1+B493))*(1-'P-Parametri'!$B$32)</f>
        <v>495010.35682399385</v>
      </c>
      <c r="J493" s="10">
        <f>IF(I492&lt;=0,J492,J492*(1-H493/I492))+MAX(0,-(H455-C493-D493))</f>
        <v>141533.33281967868</v>
      </c>
      <c r="K493" s="10">
        <f>MAX(0,(K455-C493-D493))/(1-'P-Parametri'!$B$31*MAX(0,IF(L492&lt;=0,0,(L492-M492)/L492)))</f>
        <v>24416.689853347943</v>
      </c>
      <c r="L493" s="10">
        <f>((L492-K493+MAX(0,-(K455-C493-D493)))*(1+B493))*(1-'P-Parametri'!$B$32)</f>
        <v>138050.01570464831</v>
      </c>
      <c r="M493" s="10">
        <f>IF(L492&lt;=0,M492,M492*(1-K493/L492))+MAX(0,-(K455-C493-D493))</f>
        <v>39471.252569034725</v>
      </c>
      <c r="N493" s="10">
        <f>MAX(0,(N455-C493-D493))/(1-'P-Parametri'!$B$31*MAX(0,IF(O492&lt;=0,0,(O492-P492)/O492)))</f>
        <v>24416.689853347943</v>
      </c>
      <c r="O493" s="10">
        <f>((O492-N493+MAX(0,-(N455-C493-D493)))*(1+B493))*(1-'P-Parametri'!$B$32)</f>
        <v>138050.01570464831</v>
      </c>
      <c r="P493" s="10">
        <f>IF(O492&lt;=0,P492,P492*(1-N493/O492))+MAX(0,-(N455-C493-D493))</f>
        <v>39471.252569034725</v>
      </c>
      <c r="Q493" s="10">
        <f>MAX(0,(Q455-C493-D493))/(1-'P-Parametri'!$B$31*MAX(0,IF(R492&lt;=0,0,(R492-S492)/R492)))</f>
        <v>24416.689853347943</v>
      </c>
      <c r="R493" s="10">
        <f>((R492-Q493+MAX(0,-(Q455-C493-D493)))*(1+B493))*(1-'P-Parametri'!$B$32)</f>
        <v>138050.01570464831</v>
      </c>
      <c r="S493" s="10">
        <f>IF(R492&lt;=0,S492,S492*(1-Q493/R492))+MAX(0,-(Q455-C493-D493))</f>
        <v>39471.252569034725</v>
      </c>
      <c r="T493" s="10">
        <f>MAX(0,(T455-C493-D493))/(1-'P-Parametri'!$B$31*MAX(0,IF(U492&lt;=0,0,(U492-V492)/U492)))</f>
        <v>24416.689853347943</v>
      </c>
      <c r="U493" s="10">
        <f>((U492-T493+MAX(0,-(T455-C493-D493)))*(1+B493))*(1-'P-Parametri'!$B$32)</f>
        <v>138050.01570464831</v>
      </c>
      <c r="V493" s="10">
        <f>IF(U492&lt;=0,V492,V492*(1-T493/U492))+MAX(0,-(T455-C493-D493))</f>
        <v>39471.252569034725</v>
      </c>
    </row>
    <row r="494" spans="1:22">
      <c r="A494" s="9">
        <f t="shared" si="9"/>
        <v>37</v>
      </c>
      <c r="B494" s="12">
        <f>IF($A494='P-Parametri'!$B$47,'P-Parametri'!$B$34,IF($A494='P-Parametri'!$B$48,'P-Parametri'!$C$34,'P-Parametri'!$B$52))</f>
        <v>0.03</v>
      </c>
      <c r="C494" s="10">
        <f>IF($A494&lt;='1-Input'!$B$26,0,IF($A494='1-Input'!$B$26+1,('1-Input'!$B$23+0)*'1-Input'!$B$27,'1-Input'!$B$23+0))</f>
        <v>15535</v>
      </c>
      <c r="D494" s="10">
        <f>IF(AND($A494&gt;=1,$A494&lt;1+'1-Input'!$B$12),'7-Rientro'!$C$11,0)</f>
        <v>0</v>
      </c>
      <c r="E494" s="10">
        <f>MAX(0,(E455-C494-D494))/(1-'P-Parametri'!$B$31*MAX(0,IF(F493&lt;=0,0,(F493-G493)/F493)))</f>
        <v>12973.709473337925</v>
      </c>
      <c r="F494" s="10">
        <f>((F493-E494+MAX(0,-(E455-C494-D494)))*(1+B494))*(1-'P-Parametri'!$B$32)</f>
        <v>813517.16604925145</v>
      </c>
      <c r="G494" s="10">
        <f>IF(F493&lt;=0,G493,G493*(1-E494/F493))+MAX(0,-(E455-C494-D494))</f>
        <v>226278.55851276231</v>
      </c>
      <c r="H494" s="10">
        <f>MAX(0,(H455-C494-D494))/(1-'P-Parametri'!$B$31*MAX(0,IF(I493&lt;=0,0,(I493-J493)/I493)))</f>
        <v>18315.46396543636</v>
      </c>
      <c r="I494" s="10">
        <f>((I493-H494+MAX(0,-(H455-C494-D494)))*(1+B494))*(1-'P-Parametri'!$B$32)</f>
        <v>490013.74816502561</v>
      </c>
      <c r="J494" s="10">
        <f>IF(I493&lt;=0,J493,J493*(1-H494/I493))+MAX(0,-(H455-C494-D494))</f>
        <v>136296.57641361296</v>
      </c>
      <c r="K494" s="10">
        <f>MAX(0,(K455-C494-D494))/(1-'P-Parametri'!$B$31*MAX(0,IF(L493&lt;=0,0,(L493-M493)/L493)))</f>
        <v>24478.966561935475</v>
      </c>
      <c r="L494" s="10">
        <f>((L493-K494+MAX(0,-(K455-C494-D494)))*(1+B494))*(1-'P-Parametri'!$B$32)</f>
        <v>116744.22425576023</v>
      </c>
      <c r="M494" s="10">
        <f>IF(L493&lt;=0,M493,M493*(1-K494/L493))+MAX(0,-(K455-C494-D494))</f>
        <v>32472.227854236538</v>
      </c>
      <c r="N494" s="10">
        <f>MAX(0,(N455-C494-D494))/(1-'P-Parametri'!$B$31*MAX(0,IF(O493&lt;=0,0,(O493-P493)/O493)))</f>
        <v>24478.966561935475</v>
      </c>
      <c r="O494" s="10">
        <f>((O493-N494+MAX(0,-(N455-C494-D494)))*(1+B494))*(1-'P-Parametri'!$B$32)</f>
        <v>116744.22425576023</v>
      </c>
      <c r="P494" s="10">
        <f>IF(O493&lt;=0,P493,P493*(1-N494/O493))+MAX(0,-(N455-C494-D494))</f>
        <v>32472.227854236538</v>
      </c>
      <c r="Q494" s="10">
        <f>MAX(0,(Q455-C494-D494))/(1-'P-Parametri'!$B$31*MAX(0,IF(R493&lt;=0,0,(R493-S493)/R493)))</f>
        <v>24478.966561935475</v>
      </c>
      <c r="R494" s="10">
        <f>((R493-Q494+MAX(0,-(Q455-C494-D494)))*(1+B494))*(1-'P-Parametri'!$B$32)</f>
        <v>116744.22425576023</v>
      </c>
      <c r="S494" s="10">
        <f>IF(R493&lt;=0,S493,S493*(1-Q494/R493))+MAX(0,-(Q455-C494-D494))</f>
        <v>32472.227854236538</v>
      </c>
      <c r="T494" s="10">
        <f>MAX(0,(T455-C494-D494))/(1-'P-Parametri'!$B$31*MAX(0,IF(U493&lt;=0,0,(U493-V493)/U493)))</f>
        <v>24478.966561935475</v>
      </c>
      <c r="U494" s="10">
        <f>((U493-T494+MAX(0,-(T455-C494-D494)))*(1+B494))*(1-'P-Parametri'!$B$32)</f>
        <v>116744.22425576023</v>
      </c>
      <c r="V494" s="10">
        <f>IF(U493&lt;=0,V493,V493*(1-T494/U493))+MAX(0,-(T455-C494-D494))</f>
        <v>32472.227854236538</v>
      </c>
    </row>
    <row r="495" spans="1:22">
      <c r="A495" s="9">
        <f t="shared" si="9"/>
        <v>38</v>
      </c>
      <c r="B495" s="12">
        <f>IF($A495='P-Parametri'!$B$47,'P-Parametri'!$B$34,IF($A495='P-Parametri'!$B$48,'P-Parametri'!$C$34,'P-Parametri'!$B$52))</f>
        <v>0.03</v>
      </c>
      <c r="C495" s="10">
        <f>IF($A495&lt;='1-Input'!$B$26,0,IF($A495='1-Input'!$B$26+1,('1-Input'!$B$23+0)*'1-Input'!$B$27,'1-Input'!$B$23+0))</f>
        <v>15535</v>
      </c>
      <c r="D495" s="10">
        <f>IF(AND($A495&gt;=1,$A495&lt;1+'1-Input'!$B$12),'7-Rientro'!$C$11,0)</f>
        <v>0</v>
      </c>
      <c r="E495" s="10">
        <f>MAX(0,(E455-C495-D495))/(1-'P-Parametri'!$B$31*MAX(0,IF(F494&lt;=0,0,(F494-G494)/F494)))</f>
        <v>13005.980605411867</v>
      </c>
      <c r="F495" s="10">
        <f>((F494-E495+MAX(0,-(E455-C495-D495)))*(1+B495))*(1-'P-Parametri'!$B$32)</f>
        <v>822877.46796514036</v>
      </c>
      <c r="G495" s="10">
        <f>IF(F494&lt;=0,G494,G494*(1-E495/F494))+MAX(0,-(E455-C495-D495))</f>
        <v>222660.96485124226</v>
      </c>
      <c r="H495" s="10">
        <f>MAX(0,(H455-C495-D495))/(1-'P-Parametri'!$B$31*MAX(0,IF(I494&lt;=0,0,(I494-J494)/I494)))</f>
        <v>18361.022312325415</v>
      </c>
      <c r="I495" s="10">
        <f>((I494-H495+MAX(0,-(H455-C495-D495)))*(1+B495))*(1-'P-Parametri'!$B$32)</f>
        <v>484830.70301302464</v>
      </c>
      <c r="J495" s="10">
        <f>IF(I494&lt;=0,J494,J494*(1-H495/I494))+MAX(0,-(H455-C495-D495))</f>
        <v>131189.4860717699</v>
      </c>
      <c r="K495" s="10">
        <f>MAX(0,(K455-C495-D495))/(1-'P-Parametri'!$B$31*MAX(0,IF(L494&lt;=0,0,(L494-M494)/L494)))</f>
        <v>24539.856160594773</v>
      </c>
      <c r="L495" s="10">
        <f>((L494-K495+MAX(0,-(K455-C495-D495)))*(1+B495))*(1-'P-Parametri'!$B$32)</f>
        <v>94780.558139744375</v>
      </c>
      <c r="M495" s="10">
        <f>IF(L494&lt;=0,M494,M494*(1-K495/L494))+MAX(0,-(K455-C495-D495))</f>
        <v>25646.504304853272</v>
      </c>
      <c r="N495" s="10">
        <f>MAX(0,(N455-C495-D495))/(1-'P-Parametri'!$B$31*MAX(0,IF(O494&lt;=0,0,(O494-P494)/O494)))</f>
        <v>24539.856160594773</v>
      </c>
      <c r="O495" s="10">
        <f>((O494-N495+MAX(0,-(N455-C495-D495)))*(1+B495))*(1-'P-Parametri'!$B$32)</f>
        <v>94780.558139744375</v>
      </c>
      <c r="P495" s="10">
        <f>IF(O494&lt;=0,P494,P494*(1-N495/O494))+MAX(0,-(N455-C495-D495))</f>
        <v>25646.504304853272</v>
      </c>
      <c r="Q495" s="10">
        <f>MAX(0,(Q455-C495-D495))/(1-'P-Parametri'!$B$31*MAX(0,IF(R494&lt;=0,0,(R494-S494)/R494)))</f>
        <v>24539.856160594773</v>
      </c>
      <c r="R495" s="10">
        <f>((R494-Q495+MAX(0,-(Q455-C495-D495)))*(1+B495))*(1-'P-Parametri'!$B$32)</f>
        <v>94780.558139744375</v>
      </c>
      <c r="S495" s="10">
        <f>IF(R494&lt;=0,S494,S494*(1-Q495/R494))+MAX(0,-(Q455-C495-D495))</f>
        <v>25646.504304853272</v>
      </c>
      <c r="T495" s="10">
        <f>MAX(0,(T455-C495-D495))/(1-'P-Parametri'!$B$31*MAX(0,IF(U494&lt;=0,0,(U494-V494)/U494)))</f>
        <v>24539.856160594773</v>
      </c>
      <c r="U495" s="10">
        <f>((U494-T495+MAX(0,-(T455-C495-D495)))*(1+B495))*(1-'P-Parametri'!$B$32)</f>
        <v>94780.558139744375</v>
      </c>
      <c r="V495" s="10">
        <f>IF(U494&lt;=0,V494,V494*(1-T495/U494))+MAX(0,-(T455-C495-D495))</f>
        <v>25646.504304853272</v>
      </c>
    </row>
    <row r="496" spans="1:22">
      <c r="A496" s="9">
        <f t="shared" si="9"/>
        <v>39</v>
      </c>
      <c r="B496" s="12">
        <f>IF($A496='P-Parametri'!$B$47,'P-Parametri'!$B$34,IF($A496='P-Parametri'!$B$48,'P-Parametri'!$C$34,'P-Parametri'!$B$52))</f>
        <v>0.03</v>
      </c>
      <c r="C496" s="10">
        <f>IF($A496&lt;='1-Input'!$B$26,0,IF($A496='1-Input'!$B$26+1,('1-Input'!$B$23+0)*'1-Input'!$B$27,'1-Input'!$B$23+0))</f>
        <v>15535</v>
      </c>
      <c r="D496" s="10">
        <f>IF(AND($A496&gt;=1,$A496&lt;1+'1-Input'!$B$12),'7-Rientro'!$C$11,0)</f>
        <v>0</v>
      </c>
      <c r="E496" s="10">
        <f>MAX(0,(E455-C496-D496))/(1-'P-Parametri'!$B$31*MAX(0,IF(F495&lt;=0,0,(F495-G495)/F495)))</f>
        <v>13037.529021103692</v>
      </c>
      <c r="F496" s="10">
        <f>((F495-E496+MAX(0,-(E455-C496-D496)))*(1+B496))*(1-'P-Parametri'!$B$32)</f>
        <v>832466.86683813308</v>
      </c>
      <c r="G496" s="10">
        <f>IF(F495&lt;=0,G495,G495*(1-E496/F495))+MAX(0,-(E455-C496-D496))</f>
        <v>219133.16283438355</v>
      </c>
      <c r="H496" s="10">
        <f>MAX(0,(H455-C496-D496))/(1-'P-Parametri'!$B$31*MAX(0,IF(I495&lt;=0,0,(I495-J495)/I495)))</f>
        <v>18405.560373853437</v>
      </c>
      <c r="I496" s="10">
        <f>((I495-H496+MAX(0,-(H455-C496-D496)))*(1+B496))*(1-'P-Parametri'!$B$32)</f>
        <v>479457.06112450967</v>
      </c>
      <c r="J496" s="10">
        <f>IF(I495&lt;=0,J495,J495*(1-H496/I495))+MAX(0,-(H455-C496-D496))</f>
        <v>126209.15790504508</v>
      </c>
      <c r="K496" s="10">
        <f>MAX(0,(K455-C496-D496))/(1-'P-Parametri'!$B$31*MAX(0,IF(L495&lt;=0,0,(L495-M495)/L495)))</f>
        <v>24599.38212842913</v>
      </c>
      <c r="L496" s="10">
        <f>((L495-K496+MAX(0,-(K455-C496-D496)))*(1+B496))*(1-'P-Parametri'!$B$32)</f>
        <v>72142.038069071394</v>
      </c>
      <c r="M496" s="10">
        <f>IF(L495&lt;=0,M495,M495*(1-K496/L495))+MAX(0,-(K455-C496-D496))</f>
        <v>18990.200817767793</v>
      </c>
      <c r="N496" s="10">
        <f>MAX(0,(N455-C496-D496))/(1-'P-Parametri'!$B$31*MAX(0,IF(O495&lt;=0,0,(O495-P495)/O495)))</f>
        <v>24599.38212842913</v>
      </c>
      <c r="O496" s="10">
        <f>((O495-N496+MAX(0,-(N455-C496-D496)))*(1+B496))*(1-'P-Parametri'!$B$32)</f>
        <v>72142.038069071394</v>
      </c>
      <c r="P496" s="10">
        <f>IF(O495&lt;=0,P495,P495*(1-N496/O495))+MAX(0,-(N455-C496-D496))</f>
        <v>18990.200817767793</v>
      </c>
      <c r="Q496" s="10">
        <f>MAX(0,(Q455-C496-D496))/(1-'P-Parametri'!$B$31*MAX(0,IF(R495&lt;=0,0,(R495-S495)/R495)))</f>
        <v>24599.38212842913</v>
      </c>
      <c r="R496" s="10">
        <f>((R495-Q496+MAX(0,-(Q455-C496-D496)))*(1+B496))*(1-'P-Parametri'!$B$32)</f>
        <v>72142.038069071394</v>
      </c>
      <c r="S496" s="10">
        <f>IF(R495&lt;=0,S495,S495*(1-Q496/R495))+MAX(0,-(Q455-C496-D496))</f>
        <v>18990.200817767793</v>
      </c>
      <c r="T496" s="10">
        <f>MAX(0,(T455-C496-D496))/(1-'P-Parametri'!$B$31*MAX(0,IF(U495&lt;=0,0,(U495-V495)/U495)))</f>
        <v>24599.38212842913</v>
      </c>
      <c r="U496" s="10">
        <f>((U495-T496+MAX(0,-(T455-C496-D496)))*(1+B496))*(1-'P-Parametri'!$B$32)</f>
        <v>72142.038069071394</v>
      </c>
      <c r="V496" s="10">
        <f>IF(U495&lt;=0,V495,V495*(1-T496/U495))+MAX(0,-(T455-C496-D496))</f>
        <v>18990.200817767793</v>
      </c>
    </row>
    <row r="497" spans="1:22">
      <c r="A497" s="9">
        <f t="shared" si="9"/>
        <v>40</v>
      </c>
      <c r="B497" s="12">
        <f>IF($A497='P-Parametri'!$B$47,'P-Parametri'!$B$34,IF($A497='P-Parametri'!$B$48,'P-Parametri'!$C$34,'P-Parametri'!$B$52))</f>
        <v>0.03</v>
      </c>
      <c r="C497" s="10">
        <f>IF($A497&lt;='1-Input'!$B$26,0,IF($A497='1-Input'!$B$26+1,('1-Input'!$B$23+0)*'1-Input'!$B$27,'1-Input'!$B$23+0))</f>
        <v>15535</v>
      </c>
      <c r="D497" s="10">
        <f>IF(AND($A497&gt;=1,$A497&lt;1+'1-Input'!$B$12),'7-Rientro'!$C$11,0)</f>
        <v>0</v>
      </c>
      <c r="E497" s="10">
        <f>MAX(0,(E455-C497-D497))/(1-'P-Parametri'!$B$31*MAX(0,IF(F496&lt;=0,0,(F496-G496)/F496)))</f>
        <v>13068.367149606989</v>
      </c>
      <c r="F497" s="10">
        <f>((F496-E497+MAX(0,-(E455-C497-D497)))*(1+B497))*(1-'P-Parametri'!$B$32)</f>
        <v>842292.49376982346</v>
      </c>
      <c r="G497" s="10">
        <f>IF(F496&lt;=0,G496,G496*(1-E497/F496))+MAX(0,-(E455-C497-D497))</f>
        <v>215693.13087557265</v>
      </c>
      <c r="H497" s="10">
        <f>MAX(0,(H455-C497-D497))/(1-'P-Parametri'!$B$31*MAX(0,IF(I496&lt;=0,0,(I496-J496)/I496)))</f>
        <v>18449.095696771252</v>
      </c>
      <c r="I497" s="10">
        <f>((I496-H497+MAX(0,-(H455-C497-D497)))*(1+B497))*(1-'P-Parametri'!$B$32)</f>
        <v>473888.52798178943</v>
      </c>
      <c r="J497" s="10">
        <f>IF(I496&lt;=0,J496,J496*(1-H497/I496))+MAX(0,-(H455-C497-D497))</f>
        <v>121352.73796508633</v>
      </c>
      <c r="K497" s="10">
        <f>MAX(0,(K455-C497-D497))/(1-'P-Parametri'!$B$31*MAX(0,IF(L496&lt;=0,0,(L496-M496)/L496)))</f>
        <v>24657.567917005341</v>
      </c>
      <c r="L497" s="10">
        <f>((L496-K497+MAX(0,-(K455-C497-D497)))*(1+B497))*(1-'P-Parametri'!$B$32)</f>
        <v>48811.186248114784</v>
      </c>
      <c r="M497" s="10">
        <f>IF(L496&lt;=0,M496,M496*(1-K497/L496))+MAX(0,-(K455-C497-D497))</f>
        <v>12499.503036630002</v>
      </c>
      <c r="N497" s="10">
        <f>MAX(0,(N455-C497-D497))/(1-'P-Parametri'!$B$31*MAX(0,IF(O496&lt;=0,0,(O496-P496)/O496)))</f>
        <v>24657.567917005341</v>
      </c>
      <c r="O497" s="10">
        <f>((O496-N497+MAX(0,-(N455-C497-D497)))*(1+B497))*(1-'P-Parametri'!$B$32)</f>
        <v>48811.186248114784</v>
      </c>
      <c r="P497" s="10">
        <f>IF(O496&lt;=0,P496,P496*(1-N497/O496))+MAX(0,-(N455-C497-D497))</f>
        <v>12499.503036630002</v>
      </c>
      <c r="Q497" s="10">
        <f>MAX(0,(Q455-C497-D497))/(1-'P-Parametri'!$B$31*MAX(0,IF(R496&lt;=0,0,(R496-S496)/R496)))</f>
        <v>24657.567917005341</v>
      </c>
      <c r="R497" s="10">
        <f>((R496-Q497+MAX(0,-(Q455-C497-D497)))*(1+B497))*(1-'P-Parametri'!$B$32)</f>
        <v>48811.186248114784</v>
      </c>
      <c r="S497" s="10">
        <f>IF(R496&lt;=0,S496,S496*(1-Q497/R496))+MAX(0,-(Q455-C497-D497))</f>
        <v>12499.503036630002</v>
      </c>
      <c r="T497" s="10">
        <f>MAX(0,(T455-C497-D497))/(1-'P-Parametri'!$B$31*MAX(0,IF(U496&lt;=0,0,(U496-V496)/U496)))</f>
        <v>24657.567917005341</v>
      </c>
      <c r="U497" s="10">
        <f>((U496-T497+MAX(0,-(T455-C497-D497)))*(1+B497))*(1-'P-Parametri'!$B$32)</f>
        <v>48811.186248114784</v>
      </c>
      <c r="V497" s="10">
        <f>IF(U496&lt;=0,V496,V496*(1-T497/U496))+MAX(0,-(T455-C497-D497))</f>
        <v>12499.503036630002</v>
      </c>
    </row>
    <row r="498" spans="1:22">
      <c r="A498" s="9">
        <f t="shared" si="9"/>
        <v>41</v>
      </c>
      <c r="B498" s="12">
        <f>IF($A498='P-Parametri'!$B$47,'P-Parametri'!$B$34,IF($A498='P-Parametri'!$B$48,'P-Parametri'!$C$34,'P-Parametri'!$B$52))</f>
        <v>0.03</v>
      </c>
      <c r="C498" s="10">
        <f>IF($A498&lt;='1-Input'!$B$26,0,IF($A498='1-Input'!$B$26+1,('1-Input'!$B$23+0)*'1-Input'!$B$27,'1-Input'!$B$23+0))</f>
        <v>15535</v>
      </c>
      <c r="D498" s="10">
        <f>IF(AND($A498&gt;=1,$A498&lt;1+'1-Input'!$B$12),'7-Rientro'!$C$11,0)</f>
        <v>0</v>
      </c>
      <c r="E498" s="10">
        <f>MAX(0,(E455-C498-D498))/(1-'P-Parametri'!$B$31*MAX(0,IF(F497&lt;=0,0,(F497-G497)/F497)))</f>
        <v>13098.50739398443</v>
      </c>
      <c r="F498" s="10">
        <f>((F497-E498+MAX(0,-(E455-C498-D498)))*(1+B498))*(1-'P-Parametri'!$B$32)</f>
        <v>852361.66635517997</v>
      </c>
      <c r="G498" s="10">
        <f>IF(F497&lt;=0,G497,G497*(1-E498/F497))+MAX(0,-(E455-C498-D498))</f>
        <v>212338.88268922063</v>
      </c>
      <c r="H498" s="10">
        <f>MAX(0,(H455-C498-D498))/(1-'P-Parametri'!$B$31*MAX(0,IF(I497&lt;=0,0,(I497-J497)/I497)))</f>
        <v>18491.645790939685</v>
      </c>
      <c r="I498" s="10">
        <f>((I497-H498+MAX(0,-(H455-C498-D498)))*(1+B498))*(1-'P-Parametri'!$B$32)</f>
        <v>468120.6710792621</v>
      </c>
      <c r="J498" s="10">
        <f>IF(I497&lt;=0,J497,J497*(1-H498/I497))+MAX(0,-(H455-C498-D498))</f>
        <v>116617.42213929928</v>
      </c>
      <c r="K498" s="10">
        <f>MAX(0,(K455-C498-D498))/(1-'P-Parametri'!$B$31*MAX(0,IF(L497&lt;=0,0,(L497-M497)/L497)))</f>
        <v>24714.436928586045</v>
      </c>
      <c r="L498" s="10">
        <f>((L497-K498+MAX(0,-(K455-C498-D498)))*(1+B498))*(1-'P-Parametri'!$B$32)</f>
        <v>24770.012495516374</v>
      </c>
      <c r="M498" s="10">
        <f>IF(L497&lt;=0,M497,M497*(1-K498/L497))+MAX(0,-(K455-C498-D498))</f>
        <v>6170.6632115295997</v>
      </c>
      <c r="N498" s="10">
        <f>MAX(0,(N455-C498-D498))/(1-'P-Parametri'!$B$31*MAX(0,IF(O497&lt;=0,0,(O497-P497)/O497)))</f>
        <v>24714.436928586045</v>
      </c>
      <c r="O498" s="10">
        <f>((O497-N498+MAX(0,-(N455-C498-D498)))*(1+B498))*(1-'P-Parametri'!$B$32)</f>
        <v>24770.012495516374</v>
      </c>
      <c r="P498" s="10">
        <f>IF(O497&lt;=0,P497,P497*(1-N498/O497))+MAX(0,-(N455-C498-D498))</f>
        <v>6170.6632115295997</v>
      </c>
      <c r="Q498" s="10">
        <f>MAX(0,(Q455-C498-D498))/(1-'P-Parametri'!$B$31*MAX(0,IF(R497&lt;=0,0,(R497-S497)/R497)))</f>
        <v>24714.436928586045</v>
      </c>
      <c r="R498" s="10">
        <f>((R497-Q498+MAX(0,-(Q455-C498-D498)))*(1+B498))*(1-'P-Parametri'!$B$32)</f>
        <v>24770.012495516374</v>
      </c>
      <c r="S498" s="10">
        <f>IF(R497&lt;=0,S497,S497*(1-Q498/R497))+MAX(0,-(Q455-C498-D498))</f>
        <v>6170.6632115295997</v>
      </c>
      <c r="T498" s="10">
        <f>MAX(0,(T455-C498-D498))/(1-'P-Parametri'!$B$31*MAX(0,IF(U497&lt;=0,0,(U497-V497)/U497)))</f>
        <v>24714.436928586045</v>
      </c>
      <c r="U498" s="10">
        <f>((U497-T498+MAX(0,-(T455-C498-D498)))*(1+B498))*(1-'P-Parametri'!$B$32)</f>
        <v>24770.012495516374</v>
      </c>
      <c r="V498" s="10">
        <f>IF(U497&lt;=0,V497,V497*(1-T498/U497))+MAX(0,-(T455-C498-D498))</f>
        <v>6170.6632115295997</v>
      </c>
    </row>
    <row r="499" spans="1:22">
      <c r="A499" s="9">
        <f t="shared" si="9"/>
        <v>42</v>
      </c>
      <c r="B499" s="12">
        <f>IF($A499='P-Parametri'!$B$47,'P-Parametri'!$B$34,IF($A499='P-Parametri'!$B$48,'P-Parametri'!$C$34,'P-Parametri'!$B$52))</f>
        <v>0.03</v>
      </c>
      <c r="C499" s="10">
        <f>IF($A499&lt;='1-Input'!$B$26,0,IF($A499='1-Input'!$B$26+1,('1-Input'!$B$23+0)*'1-Input'!$B$27,'1-Input'!$B$23+0))</f>
        <v>15535</v>
      </c>
      <c r="D499" s="10">
        <f>IF(AND($A499&gt;=1,$A499&lt;1+'1-Input'!$B$12),'7-Rientro'!$C$11,0)</f>
        <v>0</v>
      </c>
      <c r="E499" s="10">
        <f>MAX(0,(E455-C499-D499))/(1-'P-Parametri'!$B$31*MAX(0,IF(F498&lt;=0,0,(F498-G498)/F498)))</f>
        <v>13127.962120242799</v>
      </c>
      <c r="F499" s="10">
        <f>((F498-E499+MAX(0,-(E455-C499-D499)))*(1+B499))*(1-'P-Parametri'!$B$32)</f>
        <v>862681.89393126138</v>
      </c>
      <c r="G499" s="10">
        <f>IF(F498&lt;=0,G498,G498*(1-E499/F498))+MAX(0,-(E455-C499-D499))</f>
        <v>209068.46718529629</v>
      </c>
      <c r="H499" s="10">
        <f>MAX(0,(H455-C499-D499))/(1-'P-Parametri'!$B$31*MAX(0,IF(I498&lt;=0,0,(I498-J498)/I498)))</f>
        <v>18533.228113906422</v>
      </c>
      <c r="I499" s="10">
        <f>((I498-H499+MAX(0,-(H455-C499-D499)))*(1+B499))*(1-'P-Parametri'!$B$32)</f>
        <v>462148.91612180771</v>
      </c>
      <c r="J499" s="10">
        <f>IF(I498&lt;=0,J498,J498*(1-H499/I498))+MAX(0,-(H455-C499-D499))</f>
        <v>112000.45600195603</v>
      </c>
      <c r="K499" s="10">
        <f>MAX(0,(K455-C499-D499))/(1-'P-Parametri'!$B$31*MAX(0,IF(L498&lt;=0,0,(L498-M498)/L498)))</f>
        <v>24770.012495516334</v>
      </c>
      <c r="L499" s="10">
        <f>((L498-K499+MAX(0,-(K455-C499-D499)))*(1+B499))*(1-'P-Parametri'!$B$32)</f>
        <v>4.1135863284580409E-11</v>
      </c>
      <c r="M499" s="10">
        <f>IF(L498&lt;=0,M498,M498*(1-K499/L498))+MAX(0,-(K455-C499-D499))</f>
        <v>1.0276218561971362E-11</v>
      </c>
      <c r="N499" s="10">
        <f>MAX(0,(N455-C499-D499))/(1-'P-Parametri'!$B$31*MAX(0,IF(O498&lt;=0,0,(O498-P498)/O498)))</f>
        <v>24770.012495516334</v>
      </c>
      <c r="O499" s="10">
        <f>((O498-N499+MAX(0,-(N455-C499-D499)))*(1+B499))*(1-'P-Parametri'!$B$32)</f>
        <v>4.1135863284580409E-11</v>
      </c>
      <c r="P499" s="10">
        <f>IF(O498&lt;=0,P498,P498*(1-N499/O498))+MAX(0,-(N455-C499-D499))</f>
        <v>1.0276218561971362E-11</v>
      </c>
      <c r="Q499" s="10">
        <f>MAX(0,(Q455-C499-D499))/(1-'P-Parametri'!$B$31*MAX(0,IF(R498&lt;=0,0,(R498-S498)/R498)))</f>
        <v>24770.012495516334</v>
      </c>
      <c r="R499" s="10">
        <f>((R498-Q499+MAX(0,-(Q455-C499-D499)))*(1+B499))*(1-'P-Parametri'!$B$32)</f>
        <v>4.1135863284580409E-11</v>
      </c>
      <c r="S499" s="10">
        <f>IF(R498&lt;=0,S498,S498*(1-Q499/R498))+MAX(0,-(Q455-C499-D499))</f>
        <v>1.0276218561971362E-11</v>
      </c>
      <c r="T499" s="10">
        <f>MAX(0,(T455-C499-D499))/(1-'P-Parametri'!$B$31*MAX(0,IF(U498&lt;=0,0,(U498-V498)/U498)))</f>
        <v>24770.012495516334</v>
      </c>
      <c r="U499" s="10">
        <f>((U498-T499+MAX(0,-(T455-C499-D499)))*(1+B499))*(1-'P-Parametri'!$B$32)</f>
        <v>4.1135863284580409E-11</v>
      </c>
      <c r="V499" s="10">
        <f>IF(U498&lt;=0,V498,V498*(1-T499/U498))+MAX(0,-(T455-C499-D499))</f>
        <v>1.0276218561971362E-11</v>
      </c>
    </row>
    <row r="500" spans="1:22">
      <c r="A500" s="4" t="s">
        <v>410</v>
      </c>
      <c r="E500" s="10">
        <f>F499</f>
        <v>862681.89393126138</v>
      </c>
      <c r="H500" s="10">
        <f>I499</f>
        <v>462148.91612180771</v>
      </c>
      <c r="K500" s="10">
        <f>L499</f>
        <v>4.1135863284580409E-11</v>
      </c>
      <c r="N500" s="10">
        <f>O499</f>
        <v>4.1135863284580409E-11</v>
      </c>
      <c r="Q500" s="10">
        <f>R499</f>
        <v>4.1135863284580409E-11</v>
      </c>
      <c r="T500" s="10">
        <f>U499</f>
        <v>4.1135863284580409E-11</v>
      </c>
    </row>
    <row r="501" spans="1:22">
      <c r="A501" s="5" t="s">
        <v>411</v>
      </c>
      <c r="B501" s="10">
        <f>IFERROR(T455-T500*(T455-Q455)/(T500-Q500),T455)</f>
        <v>35469.18168167978</v>
      </c>
    </row>
    <row r="504" spans="1:22">
      <c r="A504" s="2" t="s">
        <v>486</v>
      </c>
    </row>
    <row r="505" spans="1:22">
      <c r="A505" s="4" t="s">
        <v>268</v>
      </c>
      <c r="E505" s="19">
        <f>'1-Input'!$B$10*0.9</f>
        <v>26100</v>
      </c>
      <c r="H505" s="19">
        <f>'1-Input'!$B$10*1.05</f>
        <v>30450</v>
      </c>
      <c r="K505" s="10">
        <f>IFERROR(H505-H550*(H505-E505)/(H550-E550),H505)</f>
        <v>35808.315023472162</v>
      </c>
      <c r="N505" s="10">
        <f>IFERROR(K505-K550*(K505-H505)/(K550-H550),K505)</f>
        <v>35808.315023472169</v>
      </c>
      <c r="Q505" s="10">
        <f>IFERROR(N505-N550*(N505-K505)/(N550-K550),N505)</f>
        <v>35808.315023472176</v>
      </c>
      <c r="T505" s="10">
        <f>IFERROR(Q505-Q550*(Q505-N505)/(Q550-N550),Q505)</f>
        <v>35808.315023472169</v>
      </c>
    </row>
    <row r="506" spans="1:22">
      <c r="A506" s="15" t="s">
        <v>176</v>
      </c>
      <c r="B506" s="15" t="s">
        <v>177</v>
      </c>
      <c r="C506" s="15" t="s">
        <v>178</v>
      </c>
      <c r="D506" s="15" t="s">
        <v>179</v>
      </c>
      <c r="E506" s="15" t="s">
        <v>180</v>
      </c>
      <c r="F506" s="15" t="s">
        <v>181</v>
      </c>
      <c r="G506" s="15" t="s">
        <v>182</v>
      </c>
      <c r="H506" s="15" t="s">
        <v>180</v>
      </c>
      <c r="I506" s="15" t="s">
        <v>181</v>
      </c>
      <c r="J506" s="15" t="s">
        <v>182</v>
      </c>
      <c r="K506" s="15" t="s">
        <v>180</v>
      </c>
      <c r="L506" s="15" t="s">
        <v>181</v>
      </c>
      <c r="M506" s="15" t="s">
        <v>182</v>
      </c>
      <c r="N506" s="15" t="s">
        <v>180</v>
      </c>
      <c r="O506" s="15" t="s">
        <v>181</v>
      </c>
      <c r="P506" s="15" t="s">
        <v>182</v>
      </c>
      <c r="Q506" s="15" t="s">
        <v>180</v>
      </c>
      <c r="R506" s="15" t="s">
        <v>181</v>
      </c>
      <c r="S506" s="15" t="s">
        <v>182</v>
      </c>
      <c r="T506" s="15" t="s">
        <v>180</v>
      </c>
      <c r="U506" s="15" t="s">
        <v>181</v>
      </c>
      <c r="V506" s="15" t="s">
        <v>182</v>
      </c>
    </row>
    <row r="507" spans="1:22">
      <c r="A507" s="9">
        <f>0</f>
        <v>0</v>
      </c>
      <c r="E507" s="10">
        <f>0</f>
        <v>0</v>
      </c>
      <c r="F507" s="10">
        <f>'1-Input'!$B$8</f>
        <v>760000</v>
      </c>
      <c r="G507" s="10">
        <f>'1-Input'!$B$9</f>
        <v>586000</v>
      </c>
      <c r="H507" s="10">
        <f>0</f>
        <v>0</v>
      </c>
      <c r="I507" s="10">
        <f>'1-Input'!$B$8</f>
        <v>760000</v>
      </c>
      <c r="J507" s="10">
        <f>'1-Input'!$B$9</f>
        <v>586000</v>
      </c>
      <c r="K507" s="10">
        <f>0</f>
        <v>0</v>
      </c>
      <c r="L507" s="10">
        <f>'1-Input'!$B$8</f>
        <v>760000</v>
      </c>
      <c r="M507" s="10">
        <f>'1-Input'!$B$9</f>
        <v>586000</v>
      </c>
      <c r="N507" s="10">
        <f>0</f>
        <v>0</v>
      </c>
      <c r="O507" s="10">
        <f>'1-Input'!$B$8</f>
        <v>760000</v>
      </c>
      <c r="P507" s="10">
        <f>'1-Input'!$B$9</f>
        <v>586000</v>
      </c>
      <c r="Q507" s="10">
        <f>0</f>
        <v>0</v>
      </c>
      <c r="R507" s="10">
        <f>'1-Input'!$B$8</f>
        <v>760000</v>
      </c>
      <c r="S507" s="10">
        <f>'1-Input'!$B$9</f>
        <v>586000</v>
      </c>
      <c r="T507" s="10">
        <f>0</f>
        <v>0</v>
      </c>
      <c r="U507" s="10">
        <f>'1-Input'!$B$8</f>
        <v>760000</v>
      </c>
      <c r="V507" s="10">
        <f>'1-Input'!$B$9</f>
        <v>586000</v>
      </c>
    </row>
    <row r="508" spans="1:22">
      <c r="A508" s="9">
        <f t="shared" ref="A508:A549" si="10">A507+1</f>
        <v>1</v>
      </c>
      <c r="B508" s="12">
        <f>IF($A508='P-Parametri'!$B$47,'P-Parametri'!$B$34,IF($A508='P-Parametri'!$B$48,'P-Parametri'!$C$34,'P-Parametri'!$B$52))</f>
        <v>0.03</v>
      </c>
      <c r="C508" s="10">
        <f>IF($A508&lt;='1-Input'!$B$26,0,IF($A508='1-Input'!$B$26+1,('1-Input'!$B$23+0)*'1-Input'!$B$27,'1-Input'!$B$23+0))</f>
        <v>0</v>
      </c>
      <c r="D508" s="10">
        <f>IF(AND($A508&gt;=1,$A508&lt;1+'1-Input'!$B$12),'7-Rientro'!$C$12,0)</f>
        <v>16020.755938461542</v>
      </c>
      <c r="E508" s="10">
        <f>MAX(0,(E505-C508-D508))/(1-'P-Parametri'!$B$31*MAX(0,IF(F507&lt;=0,0,(F507-G507)/F507)))</f>
        <v>10717.199461034792</v>
      </c>
      <c r="F508" s="10">
        <f>((F507-E508+MAX(0,-(E505-C508-D508)))*(1+B508))*(1-'P-Parametri'!$B$32)</f>
        <v>770217.76198602386</v>
      </c>
      <c r="G508" s="10">
        <f>IF(F507&lt;=0,G507,G507*(1-E508/F507))+MAX(0,-(E505-C508-D508))</f>
        <v>577736.47515241266</v>
      </c>
      <c r="H508" s="10">
        <f>MAX(0,(H505-C508-D508))/(1-'P-Parametri'!$B$31*MAX(0,IF(I507&lt;=0,0,(I507-J507)/I507)))</f>
        <v>15342.528242723751</v>
      </c>
      <c r="I508" s="10">
        <f>((I507-H508+MAX(0,-(H505-C508-D508)))*(1+B508))*(1-'P-Parametri'!$B$32)</f>
        <v>765463.20151817449</v>
      </c>
      <c r="J508" s="10">
        <f>IF(I507&lt;=0,J507,J507*(1-H508/I507))+MAX(0,-(H505-C508-D508))</f>
        <v>574170.10322337353</v>
      </c>
      <c r="K508" s="10">
        <f>MAX(0,(K505-C508-D508))/(1-'P-Parametri'!$B$31*MAX(0,IF(L507&lt;=0,0,(L507-M507)/L507)))</f>
        <v>21039.992311556427</v>
      </c>
      <c r="L508" s="10">
        <f>((L507-K508+MAX(0,-(K505-C508-D508)))*(1+B508))*(1-'P-Parametri'!$B$32)</f>
        <v>759606.5503032587</v>
      </c>
      <c r="M508" s="10">
        <f>IF(L507&lt;=0,M507,M507*(1-K508/L507))+MAX(0,-(K505-C508-D508))</f>
        <v>569777.05855977361</v>
      </c>
      <c r="N508" s="10">
        <f>MAX(0,(N505-C508-D508))/(1-'P-Parametri'!$B$31*MAX(0,IF(O507&lt;=0,0,(O507-P507)/O507)))</f>
        <v>21039.992311556434</v>
      </c>
      <c r="O508" s="10">
        <f>((O507-N508+MAX(0,-(N505-C508-D508)))*(1+B508))*(1-'P-Parametri'!$B$32)</f>
        <v>759606.5503032587</v>
      </c>
      <c r="P508" s="10">
        <f>IF(O507&lt;=0,P507,P507*(1-N508/O507))+MAX(0,-(N505-C508-D508))</f>
        <v>569777.05855977361</v>
      </c>
      <c r="Q508" s="10">
        <f>MAX(0,(Q505-C508-D508))/(1-'P-Parametri'!$B$31*MAX(0,IF(R507&lt;=0,0,(R507-S507)/R507)))</f>
        <v>21039.992311556442</v>
      </c>
      <c r="R508" s="10">
        <f>((R507-Q508+MAX(0,-(Q505-C508-D508)))*(1+B508))*(1-'P-Parametri'!$B$32)</f>
        <v>759606.5503032587</v>
      </c>
      <c r="S508" s="10">
        <f>IF(R507&lt;=0,S507,S507*(1-Q508/R507))+MAX(0,-(Q505-C508-D508))</f>
        <v>569777.05855977361</v>
      </c>
      <c r="T508" s="10">
        <f>MAX(0,(T505-C508-D508))/(1-'P-Parametri'!$B$31*MAX(0,IF(U507&lt;=0,0,(U507-V507)/U507)))</f>
        <v>21039.992311556434</v>
      </c>
      <c r="U508" s="10">
        <f>((U507-T508+MAX(0,-(T505-C508-D508)))*(1+B508))*(1-'P-Parametri'!$B$32)</f>
        <v>759606.5503032587</v>
      </c>
      <c r="V508" s="10">
        <f>IF(U507&lt;=0,V507,V507*(1-T508/U507))+MAX(0,-(T505-C508-D508))</f>
        <v>569777.05855977361</v>
      </c>
    </row>
    <row r="509" spans="1:22">
      <c r="A509" s="9">
        <f t="shared" si="10"/>
        <v>2</v>
      </c>
      <c r="B509" s="12">
        <f>IF($A509='P-Parametri'!$B$47,'P-Parametri'!$B$34,IF($A509='P-Parametri'!$B$48,'P-Parametri'!$C$34,'P-Parametri'!$B$52))</f>
        <v>0.03</v>
      </c>
      <c r="C509" s="10">
        <f>IF($A509&lt;='1-Input'!$B$26,0,IF($A509='1-Input'!$B$26+1,('1-Input'!$B$23+0)*'1-Input'!$B$27,'1-Input'!$B$23+0))</f>
        <v>0</v>
      </c>
      <c r="D509" s="10">
        <f>IF(AND($A509&gt;=1,$A509&lt;1+'1-Input'!$B$12),'7-Rientro'!$C$12,0)</f>
        <v>16020.755938461542</v>
      </c>
      <c r="E509" s="10">
        <f>MAX(0,(E505-C509-D509))/(1-'P-Parametri'!$B$31*MAX(0,IF(F508&lt;=0,0,(F508-G508)/F508)))</f>
        <v>10779.655471655578</v>
      </c>
      <c r="F509" s="10">
        <f>((F508-E509+MAX(0,-(E505-C509-D509)))*(1+B509))*(1-'P-Parametri'!$B$32)</f>
        <v>780656.80721037986</v>
      </c>
      <c r="G509" s="10">
        <f>IF(F508&lt;=0,G508,G508*(1-E509/F508))+MAX(0,-(E505-C509-D509))</f>
        <v>569650.70971966907</v>
      </c>
      <c r="H509" s="10">
        <f>MAX(0,(H505-C509-D509))/(1-'P-Parametri'!$B$31*MAX(0,IF(I508&lt;=0,0,(I508-J508)/I508)))</f>
        <v>15431.9390174659</v>
      </c>
      <c r="I509" s="10">
        <f>((I508-H509+MAX(0,-(H505-C509-D509)))*(1+B509))*(1-'P-Parametri'!$B$32)</f>
        <v>770987.13597497833</v>
      </c>
      <c r="J509" s="10">
        <f>IF(I508&lt;=0,J508,J508*(1-H509/I508))+MAX(0,-(H505-C509-D509))</f>
        <v>562594.68326716707</v>
      </c>
      <c r="K509" s="10">
        <f>MAX(0,(K505-C509-D509))/(1-'P-Parametri'!$B$31*MAX(0,IF(L508&lt;=0,0,(L508-M508)/L508)))</f>
        <v>21162.605871941254</v>
      </c>
      <c r="L509" s="10">
        <f>((L508-K509+MAX(0,-(K505-C509-D509)))*(1+B509))*(1-'P-Parametri'!$B$32)</f>
        <v>759076.06823872856</v>
      </c>
      <c r="M509" s="10">
        <f>IF(L508&lt;=0,M508,M508*(1-K509/L508))+MAX(0,-(K505-C509-D509))</f>
        <v>553903.09417602711</v>
      </c>
      <c r="N509" s="10">
        <f>MAX(0,(N505-C509-D509))/(1-'P-Parametri'!$B$31*MAX(0,IF(O508&lt;=0,0,(O508-P508)/O508)))</f>
        <v>21162.605871941261</v>
      </c>
      <c r="O509" s="10">
        <f>((O508-N509+MAX(0,-(N505-C509-D509)))*(1+B509))*(1-'P-Parametri'!$B$32)</f>
        <v>759076.06823872845</v>
      </c>
      <c r="P509" s="10">
        <f>IF(O508&lt;=0,P508,P508*(1-N509/O508))+MAX(0,-(N505-C509-D509))</f>
        <v>553903.09417602711</v>
      </c>
      <c r="Q509" s="10">
        <f>MAX(0,(Q505-C509-D509))/(1-'P-Parametri'!$B$31*MAX(0,IF(R508&lt;=0,0,(R508-S508)/R508)))</f>
        <v>21162.605871941269</v>
      </c>
      <c r="R509" s="10">
        <f>((R508-Q509+MAX(0,-(Q505-C509-D509)))*(1+B509))*(1-'P-Parametri'!$B$32)</f>
        <v>759076.06823872845</v>
      </c>
      <c r="S509" s="10">
        <f>IF(R508&lt;=0,S508,S508*(1-Q509/R508))+MAX(0,-(Q505-C509-D509))</f>
        <v>553903.09417602711</v>
      </c>
      <c r="T509" s="10">
        <f>MAX(0,(T505-C509-D509))/(1-'P-Parametri'!$B$31*MAX(0,IF(U508&lt;=0,0,(U508-V508)/U508)))</f>
        <v>21162.605871941261</v>
      </c>
      <c r="U509" s="10">
        <f>((U508-T509+MAX(0,-(T505-C509-D509)))*(1+B509))*(1-'P-Parametri'!$B$32)</f>
        <v>759076.06823872845</v>
      </c>
      <c r="V509" s="10">
        <f>IF(U508&lt;=0,V508,V508*(1-T509/U508))+MAX(0,-(T505-C509-D509))</f>
        <v>553903.09417602711</v>
      </c>
    </row>
    <row r="510" spans="1:22">
      <c r="A510" s="9">
        <f t="shared" si="10"/>
        <v>3</v>
      </c>
      <c r="B510" s="12">
        <f>IF($A510='P-Parametri'!$B$47,'P-Parametri'!$B$34,IF($A510='P-Parametri'!$B$48,'P-Parametri'!$C$34,'P-Parametri'!$B$52))</f>
        <v>0.03</v>
      </c>
      <c r="C510" s="10">
        <f>IF($A510&lt;='1-Input'!$B$26,0,IF($A510='1-Input'!$B$26+1,('1-Input'!$B$23+0)*'1-Input'!$B$27,'1-Input'!$B$23+0))</f>
        <v>0</v>
      </c>
      <c r="D510" s="10">
        <f>IF(AND($A510&gt;=1,$A510&lt;1+'1-Input'!$B$12),'7-Rientro'!$C$12,0)</f>
        <v>16020.755938461542</v>
      </c>
      <c r="E510" s="10">
        <f>MAX(0,(E505-C510-D510))/(1-'P-Parametri'!$B$31*MAX(0,IF(F509&lt;=0,0,(F509-G509)/F509)))</f>
        <v>10841.116407435165</v>
      </c>
      <c r="F510" s="10">
        <f>((F509-E510+MAX(0,-(E505-C510-D510)))*(1+B510))*(1-'P-Parametri'!$B$32)</f>
        <v>791324.34120397898</v>
      </c>
      <c r="G510" s="10">
        <f>IF(F509&lt;=0,G509,G509*(1-E510/F509))+MAX(0,-(E505-C510-D510))</f>
        <v>561739.87156568281</v>
      </c>
      <c r="H510" s="10">
        <f>MAX(0,(H505-C510-D510))/(1-'P-Parametri'!$B$31*MAX(0,IF(I509&lt;=0,0,(I509-J509)/I509)))</f>
        <v>15519.9252629819</v>
      </c>
      <c r="I510" s="10">
        <f>((I509-H510+MAX(0,-(H505-C510-D510)))*(1+B510))*(1-'P-Parametri'!$B$32)</f>
        <v>776574.96457928966</v>
      </c>
      <c r="J510" s="10">
        <f>IF(I509&lt;=0,J509,J509*(1-H510/I509))+MAX(0,-(H505-C510-D510))</f>
        <v>551269.68570204452</v>
      </c>
      <c r="K510" s="10">
        <f>MAX(0,(K505-C510-D510))/(1-'P-Parametri'!$B$31*MAX(0,IF(L509&lt;=0,0,(L509-M509)/L509)))</f>
        <v>21283.26590266711</v>
      </c>
      <c r="L510" s="10">
        <f>((L509-K510+MAX(0,-(K505-C510-D510)))*(1+B510))*(1-'P-Parametri'!$B$32)</f>
        <v>758406.73323333112</v>
      </c>
      <c r="M510" s="10">
        <f>IF(L509&lt;=0,M509,M509*(1-K510/L509))+MAX(0,-(K505-C510-D510))</f>
        <v>538372.54680280806</v>
      </c>
      <c r="N510" s="10">
        <f>MAX(0,(N505-C510-D510))/(1-'P-Parametri'!$B$31*MAX(0,IF(O509&lt;=0,0,(O509-P509)/O509)))</f>
        <v>21283.265902667117</v>
      </c>
      <c r="O510" s="10">
        <f>((O509-N510+MAX(0,-(N505-C510-D510)))*(1+B510))*(1-'P-Parametri'!$B$32)</f>
        <v>758406.733233331</v>
      </c>
      <c r="P510" s="10">
        <f>IF(O509&lt;=0,P509,P509*(1-N510/O509))+MAX(0,-(N505-C510-D510))</f>
        <v>538372.54680280806</v>
      </c>
      <c r="Q510" s="10">
        <f>MAX(0,(Q505-C510-D510))/(1-'P-Parametri'!$B$31*MAX(0,IF(R509&lt;=0,0,(R509-S509)/R509)))</f>
        <v>21283.265902667124</v>
      </c>
      <c r="R510" s="10">
        <f>((R509-Q510+MAX(0,-(Q505-C510-D510)))*(1+B510))*(1-'P-Parametri'!$B$32)</f>
        <v>758406.733233331</v>
      </c>
      <c r="S510" s="10">
        <f>IF(R509&lt;=0,S509,S509*(1-Q510/R509))+MAX(0,-(Q505-C510-D510))</f>
        <v>538372.54680280806</v>
      </c>
      <c r="T510" s="10">
        <f>MAX(0,(T505-C510-D510))/(1-'P-Parametri'!$B$31*MAX(0,IF(U509&lt;=0,0,(U509-V509)/U509)))</f>
        <v>21283.265902667117</v>
      </c>
      <c r="U510" s="10">
        <f>((U509-T510+MAX(0,-(T505-C510-D510)))*(1+B510))*(1-'P-Parametri'!$B$32)</f>
        <v>758406.733233331</v>
      </c>
      <c r="V510" s="10">
        <f>IF(U509&lt;=0,V509,V509*(1-T510/U509))+MAX(0,-(T505-C510-D510))</f>
        <v>538372.54680280806</v>
      </c>
    </row>
    <row r="511" spans="1:22">
      <c r="A511" s="9">
        <f t="shared" si="10"/>
        <v>4</v>
      </c>
      <c r="B511" s="12">
        <f>IF($A511='P-Parametri'!$B$47,'P-Parametri'!$B$34,IF($A511='P-Parametri'!$B$48,'P-Parametri'!$C$34,'P-Parametri'!$B$52))</f>
        <v>0.03</v>
      </c>
      <c r="C511" s="10">
        <f>IF($A511&lt;='1-Input'!$B$26,0,IF($A511='1-Input'!$B$26+1,('1-Input'!$B$23+0)*'1-Input'!$B$27,'1-Input'!$B$23+0))</f>
        <v>0</v>
      </c>
      <c r="D511" s="10">
        <f>IF(AND($A511&gt;=1,$A511&lt;1+'1-Input'!$B$12),'7-Rientro'!$C$12,0)</f>
        <v>16020.755938461542</v>
      </c>
      <c r="E511" s="10">
        <f>MAX(0,(E505-C511-D511))/(1-'P-Parametri'!$B$31*MAX(0,IF(F510&lt;=0,0,(F510-G510)/F510)))</f>
        <v>10901.583082837347</v>
      </c>
      <c r="F511" s="10">
        <f>((F510-E511+MAX(0,-(E505-C511-D511)))*(1+B511))*(1-'P-Parametri'!$B$32)</f>
        <v>802227.76998304622</v>
      </c>
      <c r="G511" s="10">
        <f>IF(F510&lt;=0,G510,G510*(1-E511/F510))+MAX(0,-(E505-C511-D511))</f>
        <v>554001.13087245659</v>
      </c>
      <c r="H511" s="10">
        <f>MAX(0,(H505-C511-D511))/(1-'P-Parametri'!$B$31*MAX(0,IF(I510&lt;=0,0,(I510-J510)/I510)))</f>
        <v>15606.488145241816</v>
      </c>
      <c r="I511" s="10">
        <f>((I510-H511+MAX(0,-(H505-C511-D511)))*(1+B511))*(1-'P-Parametri'!$B$32)</f>
        <v>782229.93566561514</v>
      </c>
      <c r="J511" s="10">
        <f>IF(I510&lt;=0,J510,J510*(1-H511/I510))+MAX(0,-(H505-C511-D511))</f>
        <v>540191.05941720027</v>
      </c>
      <c r="K511" s="10">
        <f>MAX(0,(K505-C511-D511))/(1-'P-Parametri'!$B$31*MAX(0,IF(L510&lt;=0,0,(L510-M510)/L510)))</f>
        <v>21401.974002688276</v>
      </c>
      <c r="L511" s="10">
        <f>((L510-K511+MAX(0,-(K505-C511-D511)))*(1+B511))*(1-'P-Parametri'!$B$32)</f>
        <v>757596.67220354697</v>
      </c>
      <c r="M511" s="10">
        <f>IF(L510&lt;=0,M510,M510*(1-K511/L510))+MAX(0,-(K505-C511-D511))</f>
        <v>523179.8609450339</v>
      </c>
      <c r="N511" s="10">
        <f>MAX(0,(N505-C511-D511))/(1-'P-Parametri'!$B$31*MAX(0,IF(O510&lt;=0,0,(O510-P510)/O510)))</f>
        <v>21401.974002688279</v>
      </c>
      <c r="O511" s="10">
        <f>((O510-N511+MAX(0,-(N505-C511-D511)))*(1+B511))*(1-'P-Parametri'!$B$32)</f>
        <v>757596.67220354686</v>
      </c>
      <c r="P511" s="10">
        <f>IF(O510&lt;=0,P510,P510*(1-N511/O510))+MAX(0,-(N505-C511-D511))</f>
        <v>523179.8609450339</v>
      </c>
      <c r="Q511" s="10">
        <f>MAX(0,(Q505-C511-D511))/(1-'P-Parametri'!$B$31*MAX(0,IF(R510&lt;=0,0,(R510-S510)/R510)))</f>
        <v>21401.97400268829</v>
      </c>
      <c r="R511" s="10">
        <f>((R510-Q511+MAX(0,-(Q505-C511-D511)))*(1+B511))*(1-'P-Parametri'!$B$32)</f>
        <v>757596.67220354686</v>
      </c>
      <c r="S511" s="10">
        <f>IF(R510&lt;=0,S510,S510*(1-Q511/R510))+MAX(0,-(Q505-C511-D511))</f>
        <v>523179.86094503378</v>
      </c>
      <c r="T511" s="10">
        <f>MAX(0,(T505-C511-D511))/(1-'P-Parametri'!$B$31*MAX(0,IF(U510&lt;=0,0,(U510-V510)/U510)))</f>
        <v>21401.974002688279</v>
      </c>
      <c r="U511" s="10">
        <f>((U510-T511+MAX(0,-(T505-C511-D511)))*(1+B511))*(1-'P-Parametri'!$B$32)</f>
        <v>757596.67220354686</v>
      </c>
      <c r="V511" s="10">
        <f>IF(U510&lt;=0,V510,V510*(1-T511/U510))+MAX(0,-(T505-C511-D511))</f>
        <v>523179.8609450339</v>
      </c>
    </row>
    <row r="512" spans="1:22">
      <c r="A512" s="9">
        <f t="shared" si="10"/>
        <v>5</v>
      </c>
      <c r="B512" s="12">
        <f>IF($A512='P-Parametri'!$B$47,'P-Parametri'!$B$34,IF($A512='P-Parametri'!$B$48,'P-Parametri'!$C$34,'P-Parametri'!$B$52))</f>
        <v>0.03</v>
      </c>
      <c r="C512" s="10">
        <f>IF($A512&lt;='1-Input'!$B$26,0,IF($A512='1-Input'!$B$26+1,('1-Input'!$B$23+0)*'1-Input'!$B$27,'1-Input'!$B$23+0))</f>
        <v>0</v>
      </c>
      <c r="D512" s="10">
        <f>IF(AND($A512&gt;=1,$A512&lt;1+'1-Input'!$B$12),'7-Rientro'!$C$12,0)</f>
        <v>16020.755938461542</v>
      </c>
      <c r="E512" s="10">
        <f>MAX(0,(E505-C512-D512))/(1-'P-Parametri'!$B$31*MAX(0,IF(F511&lt;=0,0,(F511-G511)/F511)))</f>
        <v>10961.057028860811</v>
      </c>
      <c r="F512" s="10">
        <f>((F511-E512+MAX(0,-(E505-C512-D512)))*(1+B512))*(1-'P-Parametri'!$B$32)</f>
        <v>813374.70491412538</v>
      </c>
      <c r="G512" s="10">
        <f>IF(F511&lt;=0,G511,G511*(1-E512/F511))+MAX(0,-(E505-C512-D512))</f>
        <v>546431.66217945097</v>
      </c>
      <c r="H512" s="10">
        <f>MAX(0,(H505-C512-D512))/(1-'P-Parametri'!$B$31*MAX(0,IF(I511&lt;=0,0,(I511-J511)/I511)))</f>
        <v>15691.62985599272</v>
      </c>
      <c r="I512" s="10">
        <f>((I511-H512+MAX(0,-(H505-C512-D512)))*(1+B512))*(1-'P-Parametri'!$B$32)</f>
        <v>787955.38607394334</v>
      </c>
      <c r="J512" s="10">
        <f>IF(I511&lt;=0,J511,J511*(1-H512/I511))+MAX(0,-(H505-C512-D512))</f>
        <v>529354.75953987776</v>
      </c>
      <c r="K512" s="10">
        <f>MAX(0,(K505-C512-D512))/(1-'P-Parametri'!$B$31*MAX(0,IF(L511&lt;=0,0,(L511-M511)/L511)))</f>
        <v>21518.733177659411</v>
      </c>
      <c r="L512" s="10">
        <f>((L511-K512+MAX(0,-(K505-C512-D512)))*(1+B512))*(1-'P-Parametri'!$B$32)</f>
        <v>756643.95664227079</v>
      </c>
      <c r="M512" s="10">
        <f>IF(L511&lt;=0,M511,M511*(1-K512/L511))+MAX(0,-(K505-C512-D512))</f>
        <v>508319.48966217751</v>
      </c>
      <c r="N512" s="10">
        <f>MAX(0,(N505-C512-D512))/(1-'P-Parametri'!$B$31*MAX(0,IF(O511&lt;=0,0,(O511-P511)/O511)))</f>
        <v>21518.733177659418</v>
      </c>
      <c r="O512" s="10">
        <f>((O511-N512+MAX(0,-(N505-C512-D512)))*(1+B512))*(1-'P-Parametri'!$B$32)</f>
        <v>756643.95664227067</v>
      </c>
      <c r="P512" s="10">
        <f>IF(O511&lt;=0,P511,P511*(1-N512/O511))+MAX(0,-(N505-C512-D512))</f>
        <v>508319.48966217751</v>
      </c>
      <c r="Q512" s="10">
        <f>MAX(0,(Q505-C512-D512))/(1-'P-Parametri'!$B$31*MAX(0,IF(R511&lt;=0,0,(R511-S511)/R511)))</f>
        <v>21518.733177659429</v>
      </c>
      <c r="R512" s="10">
        <f>((R511-Q512+MAX(0,-(Q505-C512-D512)))*(1+B512))*(1-'P-Parametri'!$B$32)</f>
        <v>756643.95664227067</v>
      </c>
      <c r="S512" s="10">
        <f>IF(R511&lt;=0,S511,S511*(1-Q512/R511))+MAX(0,-(Q505-C512-D512))</f>
        <v>508319.4896621774</v>
      </c>
      <c r="T512" s="10">
        <f>MAX(0,(T505-C512-D512))/(1-'P-Parametri'!$B$31*MAX(0,IF(U511&lt;=0,0,(U511-V511)/U511)))</f>
        <v>21518.733177659418</v>
      </c>
      <c r="U512" s="10">
        <f>((U511-T512+MAX(0,-(T505-C512-D512)))*(1+B512))*(1-'P-Parametri'!$B$32)</f>
        <v>756643.95664227067</v>
      </c>
      <c r="V512" s="10">
        <f>IF(U511&lt;=0,V511,V511*(1-T512/U511))+MAX(0,-(T505-C512-D512))</f>
        <v>508319.48966217751</v>
      </c>
    </row>
    <row r="513" spans="1:22">
      <c r="A513" s="9">
        <f t="shared" si="10"/>
        <v>6</v>
      </c>
      <c r="B513" s="12">
        <f>IF($A513='P-Parametri'!$B$47,'P-Parametri'!$B$34,IF($A513='P-Parametri'!$B$48,'P-Parametri'!$C$34,'P-Parametri'!$B$52))</f>
        <v>0.03</v>
      </c>
      <c r="C513" s="10">
        <f>IF($A513&lt;='1-Input'!$B$26,0,IF($A513='1-Input'!$B$26+1,('1-Input'!$B$23+0)*'1-Input'!$B$27,'1-Input'!$B$23+0))</f>
        <v>0</v>
      </c>
      <c r="D513" s="10">
        <f>IF(AND($A513&gt;=1,$A513&lt;1+'1-Input'!$B$12),'7-Rientro'!$C$12,0)</f>
        <v>0</v>
      </c>
      <c r="E513" s="10">
        <f>MAX(0,(E505-C513-D513))/(1-'P-Parametri'!$B$31*MAX(0,IF(F512&lt;=0,0,(F512-G512)/F512)))</f>
        <v>28534.878653477866</v>
      </c>
      <c r="F513" s="10">
        <f>((F512-E513+MAX(0,-(E505-C513-D513)))*(1+B513))*(1-'P-Parametri'!$B$32)</f>
        <v>806768.25100636994</v>
      </c>
      <c r="G513" s="10">
        <f>IF(F512&lt;=0,G512,G512*(1-E513/F512))+MAX(0,-(E505-C513-D513))</f>
        <v>527261.70142396493</v>
      </c>
      <c r="H513" s="10">
        <f>MAX(0,(H505-C513-D513))/(1-'P-Parametri'!$B$31*MAX(0,IF(I512&lt;=0,0,(I512-J512)/I512)))</f>
        <v>33290.691762390845</v>
      </c>
      <c r="I513" s="10">
        <f>((I512-H513+MAX(0,-(H505-C513-D513)))*(1+B513))*(1-'P-Parametri'!$B$32)</f>
        <v>775750.02587061713</v>
      </c>
      <c r="J513" s="10">
        <f>IF(I512&lt;=0,J512,J512*(1-H513/I512))+MAX(0,-(H505-C513-D513))</f>
        <v>506989.80532514403</v>
      </c>
      <c r="K513" s="10">
        <f>MAX(0,(K505-C513-D513))/(1-'P-Parametri'!$B$31*MAX(0,IF(L512&lt;=0,0,(L512-M512)/L512)))</f>
        <v>39148.885976256191</v>
      </c>
      <c r="L513" s="10">
        <f>((L512-K513+MAX(0,-(K505-C513-D513)))*(1+B513))*(1-'P-Parametri'!$B$32)</f>
        <v>737541.88294042309</v>
      </c>
      <c r="M513" s="10">
        <f>IF(L512&lt;=0,M512,M512*(1-K513/L512))+MAX(0,-(K505-C513-D513))</f>
        <v>482018.9535043214</v>
      </c>
      <c r="N513" s="10">
        <f>MAX(0,(N505-C513-D513))/(1-'P-Parametri'!$B$31*MAX(0,IF(O512&lt;=0,0,(O512-P512)/O512)))</f>
        <v>39148.885976256199</v>
      </c>
      <c r="O513" s="10">
        <f>((O512-N513+MAX(0,-(N505-C513-D513)))*(1+B513))*(1-'P-Parametri'!$B$32)</f>
        <v>737541.88294042298</v>
      </c>
      <c r="P513" s="10">
        <f>IF(O512&lt;=0,P512,P512*(1-N513/O512))+MAX(0,-(N505-C513-D513))</f>
        <v>482018.9535043214</v>
      </c>
      <c r="Q513" s="10">
        <f>MAX(0,(Q505-C513-D513))/(1-'P-Parametri'!$B$31*MAX(0,IF(R512&lt;=0,0,(R512-S512)/R512)))</f>
        <v>39148.885976256206</v>
      </c>
      <c r="R513" s="10">
        <f>((R512-Q513+MAX(0,-(Q505-C513-D513)))*(1+B513))*(1-'P-Parametri'!$B$32)</f>
        <v>737541.88294042298</v>
      </c>
      <c r="S513" s="10">
        <f>IF(R512&lt;=0,S512,S512*(1-Q513/R512))+MAX(0,-(Q505-C513-D513))</f>
        <v>482018.95350432128</v>
      </c>
      <c r="T513" s="10">
        <f>MAX(0,(T505-C513-D513))/(1-'P-Parametri'!$B$31*MAX(0,IF(U512&lt;=0,0,(U512-V512)/U512)))</f>
        <v>39148.885976256199</v>
      </c>
      <c r="U513" s="10">
        <f>((U512-T513+MAX(0,-(T505-C513-D513)))*(1+B513))*(1-'P-Parametri'!$B$32)</f>
        <v>737541.88294042298</v>
      </c>
      <c r="V513" s="10">
        <f>IF(U512&lt;=0,V512,V512*(1-T513/U512))+MAX(0,-(T505-C513-D513))</f>
        <v>482018.9535043214</v>
      </c>
    </row>
    <row r="514" spans="1:22">
      <c r="A514" s="9">
        <f t="shared" si="10"/>
        <v>7</v>
      </c>
      <c r="B514" s="12">
        <f>IF($A514='P-Parametri'!$B$47,'P-Parametri'!$B$34,IF($A514='P-Parametri'!$B$48,'P-Parametri'!$C$34,'P-Parametri'!$B$52))</f>
        <v>0.03</v>
      </c>
      <c r="C514" s="10">
        <f>IF($A514&lt;='1-Input'!$B$26,0,IF($A514='1-Input'!$B$26+1,('1-Input'!$B$23+0)*'1-Input'!$B$27,'1-Input'!$B$23+0))</f>
        <v>0</v>
      </c>
      <c r="D514" s="10">
        <f>IF(AND($A514&gt;=1,$A514&lt;1+'1-Input'!$B$12),'7-Rientro'!$C$12,0)</f>
        <v>0</v>
      </c>
      <c r="E514" s="10">
        <f>MAX(0,(E505-C514-D514))/(1-'P-Parametri'!$B$31*MAX(0,IF(F513&lt;=0,0,(F513-G513)/F513)))</f>
        <v>28683.762926466195</v>
      </c>
      <c r="F514" s="10">
        <f>((F513-E514+MAX(0,-(E505-C514-D514)))*(1+B514))*(1-'P-Parametri'!$B$32)</f>
        <v>799824.16867685621</v>
      </c>
      <c r="G514" s="10">
        <f>IF(F513&lt;=0,G513,G513*(1-E514/F513))+MAX(0,-(E505-C514-D514))</f>
        <v>508515.48821467638</v>
      </c>
      <c r="H514" s="10">
        <f>MAX(0,(H505-C514-D514))/(1-'P-Parametri'!$B$31*MAX(0,IF(I513&lt;=0,0,(I513-J513)/I513)))</f>
        <v>33464.390080877231</v>
      </c>
      <c r="I514" s="10">
        <f>((I513-H514+MAX(0,-(H505-C514-D514)))*(1+B514))*(1-'P-Parametri'!$B$32)</f>
        <v>763025.09645370522</v>
      </c>
      <c r="J514" s="10">
        <f>IF(I513&lt;=0,J513,J513*(1-H514/I513))+MAX(0,-(H505-C514-D514))</f>
        <v>485119.22324764077</v>
      </c>
      <c r="K514" s="10">
        <f>MAX(0,(K505-C514-D514))/(1-'P-Parametri'!$B$31*MAX(0,IF(L513&lt;=0,0,(L513-M513)/L513)))</f>
        <v>39353.150150555295</v>
      </c>
      <c r="L514" s="10">
        <f>((L513-K514+MAX(0,-(K505-C514-D514)))*(1+B514))*(1-'P-Parametri'!$B$32)</f>
        <v>717696.12598401669</v>
      </c>
      <c r="M514" s="10">
        <f>IF(L513&lt;=0,M513,M513*(1-K514/L513))+MAX(0,-(K505-C514-D514))</f>
        <v>456299.78461177816</v>
      </c>
      <c r="N514" s="10">
        <f>MAX(0,(N505-C514-D514))/(1-'P-Parametri'!$B$31*MAX(0,IF(O513&lt;=0,0,(O513-P513)/O513)))</f>
        <v>39353.150150555302</v>
      </c>
      <c r="O514" s="10">
        <f>((O513-N514+MAX(0,-(N505-C514-D514)))*(1+B514))*(1-'P-Parametri'!$B$32)</f>
        <v>717696.12598401657</v>
      </c>
      <c r="P514" s="10">
        <f>IF(O513&lt;=0,P513,P513*(1-N514/O513))+MAX(0,-(N505-C514-D514))</f>
        <v>456299.78461177816</v>
      </c>
      <c r="Q514" s="10">
        <f>MAX(0,(Q505-C514-D514))/(1-'P-Parametri'!$B$31*MAX(0,IF(R513&lt;=0,0,(R513-S513)/R513)))</f>
        <v>39353.150150555317</v>
      </c>
      <c r="R514" s="10">
        <f>((R513-Q514+MAX(0,-(Q505-C514-D514)))*(1+B514))*(1-'P-Parametri'!$B$32)</f>
        <v>717696.12598401657</v>
      </c>
      <c r="S514" s="10">
        <f>IF(R513&lt;=0,S513,S513*(1-Q514/R513))+MAX(0,-(Q505-C514-D514))</f>
        <v>456299.78461177804</v>
      </c>
      <c r="T514" s="10">
        <f>MAX(0,(T505-C514-D514))/(1-'P-Parametri'!$B$31*MAX(0,IF(U513&lt;=0,0,(U513-V513)/U513)))</f>
        <v>39353.150150555302</v>
      </c>
      <c r="U514" s="10">
        <f>((U513-T514+MAX(0,-(T505-C514-D514)))*(1+B514))*(1-'P-Parametri'!$B$32)</f>
        <v>717696.12598401657</v>
      </c>
      <c r="V514" s="10">
        <f>IF(U513&lt;=0,V513,V513*(1-T514/U513))+MAX(0,-(T505-C514-D514))</f>
        <v>456299.78461177816</v>
      </c>
    </row>
    <row r="515" spans="1:22">
      <c r="A515" s="9">
        <f t="shared" si="10"/>
        <v>8</v>
      </c>
      <c r="B515" s="12">
        <f>IF($A515='P-Parametri'!$B$47,'P-Parametri'!$B$34,IF($A515='P-Parametri'!$B$48,'P-Parametri'!$C$34,'P-Parametri'!$B$52))</f>
        <v>0.03</v>
      </c>
      <c r="C515" s="10">
        <f>IF($A515&lt;='1-Input'!$B$26,0,IF($A515='1-Input'!$B$26+1,('1-Input'!$B$23+0)*'1-Input'!$B$27,'1-Input'!$B$23+0))</f>
        <v>0</v>
      </c>
      <c r="D515" s="10">
        <f>IF(AND($A515&gt;=1,$A515&lt;1+'1-Input'!$B$12),'7-Rientro'!$C$12,0)</f>
        <v>0</v>
      </c>
      <c r="E515" s="10">
        <f>MAX(0,(E505-C515-D515))/(1-'P-Parametri'!$B$31*MAX(0,IF(F514&lt;=0,0,(F514-G514)/F514)))</f>
        <v>28830.098920193403</v>
      </c>
      <c r="F515" s="10">
        <f>((F514-E515+MAX(0,-(E505-C515-D515)))*(1+B515))*(1-'P-Parametri'!$B$32)</f>
        <v>792535.64406566403</v>
      </c>
      <c r="G515" s="10">
        <f>IF(F514&lt;=0,G514,G514*(1-E515/F514))+MAX(0,-(E505-C515-D515))</f>
        <v>490185.76975676528</v>
      </c>
      <c r="H515" s="10">
        <f>MAX(0,(H505-C515-D515))/(1-'P-Parametri'!$B$31*MAX(0,IF(I514&lt;=0,0,(I514-J514)/I514)))</f>
        <v>33635.115406892306</v>
      </c>
      <c r="I515" s="10">
        <f>((I514-H515+MAX(0,-(H505-C515-D515)))*(1+B515))*(1-'P-Parametri'!$B$32)</f>
        <v>749769.13711726083</v>
      </c>
      <c r="J515" s="10">
        <f>IF(I514&lt;=0,J514,J514*(1-H515/I514))+MAX(0,-(H505-C515-D515))</f>
        <v>463734.55171341117</v>
      </c>
      <c r="K515" s="10">
        <f>MAX(0,(K505-C515-D515))/(1-'P-Parametri'!$B$31*MAX(0,IF(L514&lt;=0,0,(L514-M514)/L514)))</f>
        <v>39553.918172113023</v>
      </c>
      <c r="L515" s="10">
        <f>((L514-K515+MAX(0,-(K505-C515-D515)))*(1+B515))*(1-'P-Parametri'!$B$32)</f>
        <v>697089.50109816832</v>
      </c>
      <c r="M515" s="10">
        <f>IF(L514&lt;=0,M514,M514*(1-K515/L514))+MAX(0,-(K505-C515-D515))</f>
        <v>431152.03239597613</v>
      </c>
      <c r="N515" s="10">
        <f>MAX(0,(N505-C515-D515))/(1-'P-Parametri'!$B$31*MAX(0,IF(O514&lt;=0,0,(O514-P514)/O514)))</f>
        <v>39553.91817211303</v>
      </c>
      <c r="O515" s="10">
        <f>((O514-N515+MAX(0,-(N505-C515-D515)))*(1+B515))*(1-'P-Parametri'!$B$32)</f>
        <v>697089.5010981682</v>
      </c>
      <c r="P515" s="10">
        <f>IF(O514&lt;=0,P514,P514*(1-N515/O514))+MAX(0,-(N505-C515-D515))</f>
        <v>431152.03239597613</v>
      </c>
      <c r="Q515" s="10">
        <f>MAX(0,(Q505-C515-D515))/(1-'P-Parametri'!$B$31*MAX(0,IF(R514&lt;=0,0,(R514-S514)/R514)))</f>
        <v>39553.918172113044</v>
      </c>
      <c r="R515" s="10">
        <f>((R514-Q515+MAX(0,-(Q505-C515-D515)))*(1+B515))*(1-'P-Parametri'!$B$32)</f>
        <v>697089.5010981682</v>
      </c>
      <c r="S515" s="10">
        <f>IF(R514&lt;=0,S514,S514*(1-Q515/R514))+MAX(0,-(Q505-C515-D515))</f>
        <v>431152.03239597601</v>
      </c>
      <c r="T515" s="10">
        <f>MAX(0,(T505-C515-D515))/(1-'P-Parametri'!$B$31*MAX(0,IF(U514&lt;=0,0,(U514-V514)/U514)))</f>
        <v>39553.91817211303</v>
      </c>
      <c r="U515" s="10">
        <f>((U514-T515+MAX(0,-(T505-C515-D515)))*(1+B515))*(1-'P-Parametri'!$B$32)</f>
        <v>697089.5010981682</v>
      </c>
      <c r="V515" s="10">
        <f>IF(U514&lt;=0,V514,V514*(1-T515/U514))+MAX(0,-(T505-C515-D515))</f>
        <v>431152.03239597613</v>
      </c>
    </row>
    <row r="516" spans="1:22">
      <c r="A516" s="9">
        <f t="shared" si="10"/>
        <v>9</v>
      </c>
      <c r="B516" s="12">
        <f>IF($A516='P-Parametri'!$B$47,'P-Parametri'!$B$34,IF($A516='P-Parametri'!$B$48,'P-Parametri'!$C$34,'P-Parametri'!$B$52))</f>
        <v>0.03</v>
      </c>
      <c r="C516" s="10">
        <f>IF($A516&lt;='1-Input'!$B$26,0,IF($A516='1-Input'!$B$26+1,('1-Input'!$B$23+0)*'1-Input'!$B$27,'1-Input'!$B$23+0))</f>
        <v>0</v>
      </c>
      <c r="D516" s="10">
        <f>IF(AND($A516&gt;=1,$A516&lt;1+'1-Input'!$B$12),'7-Rientro'!$C$12,0)</f>
        <v>0</v>
      </c>
      <c r="E516" s="10">
        <f>MAX(0,(E505-C516-D516))/(1-'P-Parametri'!$B$31*MAX(0,IF(F515&lt;=0,0,(F515-G515)/F515)))</f>
        <v>28973.897364654371</v>
      </c>
      <c r="F516" s="10">
        <f>((F515-E516+MAX(0,-(E505-C516-D516)))*(1+B516))*(1-'P-Parametri'!$B$32)</f>
        <v>784895.66190383595</v>
      </c>
      <c r="G516" s="10">
        <f>IF(F515&lt;=0,G515,G515*(1-E516/F515))+MAX(0,-(E505-C516-D516))</f>
        <v>472265.32379462774</v>
      </c>
      <c r="H516" s="10">
        <f>MAX(0,(H505-C516-D516))/(1-'P-Parametri'!$B$31*MAX(0,IF(I515&lt;=0,0,(I515-J515)/I515)))</f>
        <v>33802.880258763427</v>
      </c>
      <c r="I516" s="10">
        <f>((I515-H516+MAX(0,-(H505-C516-D516)))*(1+B516))*(1-'P-Parametri'!$B$32)</f>
        <v>735970.35407512379</v>
      </c>
      <c r="J516" s="10">
        <f>IF(I515&lt;=0,J515,J515*(1-H516/I515))+MAX(0,-(H505-C516-D516))</f>
        <v>442827.364757584</v>
      </c>
      <c r="K516" s="10">
        <f>MAX(0,(K505-C516-D516))/(1-'P-Parametri'!$B$31*MAX(0,IF(L515&lt;=0,0,(L515-M515)/L515)))</f>
        <v>39751.204762118534</v>
      </c>
      <c r="L516" s="10">
        <f>((L515-K516+MAX(0,-(K505-C516-D516)))*(1+B516))*(1-'P-Parametri'!$B$32)</f>
        <v>675704.32833567914</v>
      </c>
      <c r="M516" s="10">
        <f>IF(L515&lt;=0,M515,M515*(1-K516/L515))+MAX(0,-(K505-C516-D516))</f>
        <v>406565.78816711286</v>
      </c>
      <c r="N516" s="10">
        <f>MAX(0,(N505-C516-D516))/(1-'P-Parametri'!$B$31*MAX(0,IF(O515&lt;=0,0,(O515-P515)/O515)))</f>
        <v>39751.204762118541</v>
      </c>
      <c r="O516" s="10">
        <f>((O515-N516+MAX(0,-(N505-C516-D516)))*(1+B516))*(1-'P-Parametri'!$B$32)</f>
        <v>675704.32833567902</v>
      </c>
      <c r="P516" s="10">
        <f>IF(O515&lt;=0,P515,P515*(1-N516/O515))+MAX(0,-(N505-C516-D516))</f>
        <v>406565.78816711286</v>
      </c>
      <c r="Q516" s="10">
        <f>MAX(0,(Q505-C516-D516))/(1-'P-Parametri'!$B$31*MAX(0,IF(R515&lt;=0,0,(R515-S515)/R515)))</f>
        <v>39751.204762118548</v>
      </c>
      <c r="R516" s="10">
        <f>((R515-Q516+MAX(0,-(Q505-C516-D516)))*(1+B516))*(1-'P-Parametri'!$B$32)</f>
        <v>675704.32833567902</v>
      </c>
      <c r="S516" s="10">
        <f>IF(R515&lt;=0,S515,S515*(1-Q516/R515))+MAX(0,-(Q505-C516-D516))</f>
        <v>406565.78816711274</v>
      </c>
      <c r="T516" s="10">
        <f>MAX(0,(T505-C516-D516))/(1-'P-Parametri'!$B$31*MAX(0,IF(U515&lt;=0,0,(U515-V515)/U515)))</f>
        <v>39751.204762118541</v>
      </c>
      <c r="U516" s="10">
        <f>((U515-T516+MAX(0,-(T505-C516-D516)))*(1+B516))*(1-'P-Parametri'!$B$32)</f>
        <v>675704.32833567902</v>
      </c>
      <c r="V516" s="10">
        <f>IF(U515&lt;=0,V515,V515*(1-T516/U515))+MAX(0,-(T505-C516-D516))</f>
        <v>406565.78816711286</v>
      </c>
    </row>
    <row r="517" spans="1:22">
      <c r="A517" s="9">
        <f t="shared" si="10"/>
        <v>10</v>
      </c>
      <c r="B517" s="12">
        <f>IF($A517='P-Parametri'!$B$47,'P-Parametri'!$B$34,IF($A517='P-Parametri'!$B$48,'P-Parametri'!$C$34,'P-Parametri'!$B$52))</f>
        <v>0.03</v>
      </c>
      <c r="C517" s="10">
        <f>IF($A517&lt;='1-Input'!$B$26,0,IF($A517='1-Input'!$B$26+1,('1-Input'!$B$23+0)*'1-Input'!$B$27,'1-Input'!$B$23+0))</f>
        <v>0</v>
      </c>
      <c r="D517" s="10">
        <f>IF(AND($A517&gt;=1,$A517&lt;1+'1-Input'!$B$12),'7-Rientro'!$C$12,0)</f>
        <v>0</v>
      </c>
      <c r="E517" s="10">
        <f>MAX(0,(E505-C517-D517))/(1-'P-Parametri'!$B$31*MAX(0,IF(F516&lt;=0,0,(F516-G516)/F516)))</f>
        <v>29115.170514220004</v>
      </c>
      <c r="F517" s="10">
        <f>((F516-E517+MAX(0,-(E505-C517-D517)))*(1+B517))*(1-'P-Parametri'!$B$32)</f>
        <v>776896.9983190418</v>
      </c>
      <c r="G517" s="10">
        <f>IF(F516&lt;=0,G516,G516*(1-E517/F516))+MAX(0,-(E505-C517-D517))</f>
        <v>454746.96295048465</v>
      </c>
      <c r="H517" s="10">
        <f>MAX(0,(H505-C517-D517))/(1-'P-Parametri'!$B$31*MAX(0,IF(I516&lt;=0,0,(I516-J516)/I516)))</f>
        <v>33967.698933256666</v>
      </c>
      <c r="I517" s="10">
        <f>((I516-H517+MAX(0,-(H505-C517-D517)))*(1+B517))*(1-'P-Parametri'!$B$32)</f>
        <v>721616.60932653083</v>
      </c>
      <c r="J517" s="10">
        <f>IF(I516&lt;=0,J516,J516*(1-H517/I516))+MAX(0,-(H505-C517-D517))</f>
        <v>422389.27710608375</v>
      </c>
      <c r="K517" s="10">
        <f>MAX(0,(K505-C517-D517))/(1-'P-Parametri'!$B$31*MAX(0,IF(L516&lt;=0,0,(L516-M516)/L516)))</f>
        <v>39945.02673315318</v>
      </c>
      <c r="L517" s="10">
        <f>((L516-K517+MAX(0,-(K505-C517-D517)))*(1+B517))*(1-'P-Parametri'!$B$32)</f>
        <v>653522.41648930055</v>
      </c>
      <c r="M517" s="10">
        <f>IF(L516&lt;=0,M516,M516*(1-K517/L516))+MAX(0,-(K505-C517-D517))</f>
        <v>382531.191086579</v>
      </c>
      <c r="N517" s="10">
        <f>MAX(0,(N505-C517-D517))/(1-'P-Parametri'!$B$31*MAX(0,IF(O516&lt;=0,0,(O516-P516)/O516)))</f>
        <v>39945.026733153194</v>
      </c>
      <c r="O517" s="10">
        <f>((O516-N517+MAX(0,-(N505-C517-D517)))*(1+B517))*(1-'P-Parametri'!$B$32)</f>
        <v>653522.41648930043</v>
      </c>
      <c r="P517" s="10">
        <f>IF(O516&lt;=0,P516,P516*(1-N517/O516))+MAX(0,-(N505-C517-D517))</f>
        <v>382531.19108657894</v>
      </c>
      <c r="Q517" s="10">
        <f>MAX(0,(Q505-C517-D517))/(1-'P-Parametri'!$B$31*MAX(0,IF(R516&lt;=0,0,(R516-S516)/R516)))</f>
        <v>39945.026733153201</v>
      </c>
      <c r="R517" s="10">
        <f>((R516-Q517+MAX(0,-(Q505-C517-D517)))*(1+B517))*(1-'P-Parametri'!$B$32)</f>
        <v>653522.41648930043</v>
      </c>
      <c r="S517" s="10">
        <f>IF(R516&lt;=0,S516,S516*(1-Q517/R516))+MAX(0,-(Q505-C517-D517))</f>
        <v>382531.19108657882</v>
      </c>
      <c r="T517" s="10">
        <f>MAX(0,(T505-C517-D517))/(1-'P-Parametri'!$B$31*MAX(0,IF(U516&lt;=0,0,(U516-V516)/U516)))</f>
        <v>39945.026733153194</v>
      </c>
      <c r="U517" s="10">
        <f>((U516-T517+MAX(0,-(T505-C517-D517)))*(1+B517))*(1-'P-Parametri'!$B$32)</f>
        <v>653522.41648930043</v>
      </c>
      <c r="V517" s="10">
        <f>IF(U516&lt;=0,V516,V516*(1-T517/U516))+MAX(0,-(T505-C517-D517))</f>
        <v>382531.19108657894</v>
      </c>
    </row>
    <row r="518" spans="1:22">
      <c r="A518" s="9">
        <f t="shared" si="10"/>
        <v>11</v>
      </c>
      <c r="B518" s="12">
        <f>IF($A518='P-Parametri'!$B$47,'P-Parametri'!$B$34,IF($A518='P-Parametri'!$B$48,'P-Parametri'!$C$34,'P-Parametri'!$B$52))</f>
        <v>0.03</v>
      </c>
      <c r="C518" s="10">
        <f>IF($A518&lt;='1-Input'!$B$26,0,IF($A518='1-Input'!$B$26+1,('1-Input'!$B$23+0)*'1-Input'!$B$27,'1-Input'!$B$23+0))</f>
        <v>0</v>
      </c>
      <c r="D518" s="10">
        <f>IF(AND($A518&gt;=1,$A518&lt;1+'1-Input'!$B$12),'7-Rientro'!$C$12,0)</f>
        <v>0</v>
      </c>
      <c r="E518" s="10">
        <f>MAX(0,(E505-C518-D518))/(1-'P-Parametri'!$B$31*MAX(0,IF(F517&lt;=0,0,(F517-G517)/F517)))</f>
        <v>29253.932080358692</v>
      </c>
      <c r="F518" s="10">
        <f>((F517-E518+MAX(0,-(E505-C518-D518)))*(1+B518))*(1-'P-Parametri'!$B$32)</f>
        <v>768532.21350939199</v>
      </c>
      <c r="G518" s="10">
        <f>IF(F517&lt;=0,G517,G517*(1-E518/F517))+MAX(0,-(E505-C518-D518))</f>
        <v>437623.53887150553</v>
      </c>
      <c r="H518" s="10">
        <f>MAX(0,(H505-C518-D518))/(1-'P-Parametri'!$B$31*MAX(0,IF(I517&lt;=0,0,(I517-J517)/I517)))</f>
        <v>34129.587427085135</v>
      </c>
      <c r="I518" s="10">
        <f>((I517-H518+MAX(0,-(H505-C518-D518)))*(1+B518))*(1-'P-Parametri'!$B$32)</f>
        <v>706695.40929131617</v>
      </c>
      <c r="J518" s="10">
        <f>IF(I517&lt;=0,J517,J517*(1-H518/I517))+MAX(0,-(H505-C518-D518))</f>
        <v>402411.94901394146</v>
      </c>
      <c r="K518" s="10">
        <f>MAX(0,(K505-C518-D518))/(1-'P-Parametri'!$B$31*MAX(0,IF(L517&lt;=0,0,(L517-M517)/L517)))</f>
        <v>40135.402896886684</v>
      </c>
      <c r="L518" s="10">
        <f>((L517-K518+MAX(0,-(K505-C518-D518)))*(1+B518))*(1-'P-Parametri'!$B$32)</f>
        <v>630525.04675218591</v>
      </c>
      <c r="M518" s="10">
        <f>IF(L517&lt;=0,M517,M517*(1-K518/L517))+MAX(0,-(K505-C518-D518))</f>
        <v>359038.43385667127</v>
      </c>
      <c r="N518" s="10">
        <f>MAX(0,(N505-C518-D518))/(1-'P-Parametri'!$B$31*MAX(0,IF(O517&lt;=0,0,(O517-P517)/O517)))</f>
        <v>40135.402896886699</v>
      </c>
      <c r="O518" s="10">
        <f>((O517-N518+MAX(0,-(N505-C518-D518)))*(1+B518))*(1-'P-Parametri'!$B$32)</f>
        <v>630525.04675218579</v>
      </c>
      <c r="P518" s="10">
        <f>IF(O517&lt;=0,P517,P517*(1-N518/O517))+MAX(0,-(N505-C518-D518))</f>
        <v>359038.43385667121</v>
      </c>
      <c r="Q518" s="10">
        <f>MAX(0,(Q505-C518-D518))/(1-'P-Parametri'!$B$31*MAX(0,IF(R517&lt;=0,0,(R517-S517)/R517)))</f>
        <v>40135.402896886706</v>
      </c>
      <c r="R518" s="10">
        <f>((R517-Q518+MAX(0,-(Q505-C518-D518)))*(1+B518))*(1-'P-Parametri'!$B$32)</f>
        <v>630525.04675218579</v>
      </c>
      <c r="S518" s="10">
        <f>IF(R517&lt;=0,S517,S517*(1-Q518/R517))+MAX(0,-(Q505-C518-D518))</f>
        <v>359038.43385667109</v>
      </c>
      <c r="T518" s="10">
        <f>MAX(0,(T505-C518-D518))/(1-'P-Parametri'!$B$31*MAX(0,IF(U517&lt;=0,0,(U517-V517)/U517)))</f>
        <v>40135.402896886699</v>
      </c>
      <c r="U518" s="10">
        <f>((U517-T518+MAX(0,-(T505-C518-D518)))*(1+B518))*(1-'P-Parametri'!$B$32)</f>
        <v>630525.04675218579</v>
      </c>
      <c r="V518" s="10">
        <f>IF(U517&lt;=0,V517,V517*(1-T518/U517))+MAX(0,-(T505-C518-D518))</f>
        <v>359038.43385667121</v>
      </c>
    </row>
    <row r="519" spans="1:22">
      <c r="A519" s="9">
        <f t="shared" si="10"/>
        <v>12</v>
      </c>
      <c r="B519" s="12">
        <f>IF($A519='P-Parametri'!$B$47,'P-Parametri'!$B$34,IF($A519='P-Parametri'!$B$48,'P-Parametri'!$C$34,'P-Parametri'!$B$52))</f>
        <v>0.03</v>
      </c>
      <c r="C519" s="10">
        <f>IF($A519&lt;='1-Input'!$B$26,0,IF($A519='1-Input'!$B$26+1,('1-Input'!$B$23+0)*'1-Input'!$B$27,'1-Input'!$B$23+0))</f>
        <v>0</v>
      </c>
      <c r="D519" s="10">
        <f>IF(AND($A519&gt;=1,$A519&lt;1+'1-Input'!$B$12),'7-Rientro'!$C$12,0)</f>
        <v>0</v>
      </c>
      <c r="E519" s="10">
        <f>MAX(0,(E505-C519-D519))/(1-'P-Parametri'!$B$31*MAX(0,IF(F518&lt;=0,0,(F518-G518)/F518)))</f>
        <v>29390.197164438043</v>
      </c>
      <c r="F519" s="10">
        <f>((F518-E519+MAX(0,-(E505-C519-D519)))*(1+B519))*(1-'P-Parametri'!$B$32)</f>
        <v>759793.64428163203</v>
      </c>
      <c r="G519" s="10">
        <f>IF(F518&lt;=0,G518,G518*(1-E519/F518))+MAX(0,-(E505-C519-D519))</f>
        <v>420887.94618567533</v>
      </c>
      <c r="H519" s="10">
        <f>MAX(0,(H505-C519-D519))/(1-'P-Parametri'!$B$31*MAX(0,IF(I518&lt;=0,0,(I518-J518)/I518)))</f>
        <v>34288.563358511048</v>
      </c>
      <c r="I519" s="10">
        <f>((I518-H519+MAX(0,-(H505-C519-D519)))*(1+B519))*(1-'P-Parametri'!$B$32)</f>
        <v>691193.89320816775</v>
      </c>
      <c r="J519" s="10">
        <f>IF(I518&lt;=0,J518,J518*(1-H519/I518))+MAX(0,-(H505-C519-D519))</f>
        <v>382887.09088047291</v>
      </c>
      <c r="K519" s="10">
        <f>MAX(0,(K505-C519-D519))/(1-'P-Parametri'!$B$31*MAX(0,IF(L518&lt;=0,0,(L518-M518)/L518)))</f>
        <v>40322.353971883364</v>
      </c>
      <c r="L519" s="10">
        <f>((L518-K519+MAX(0,-(K505-C519-D519)))*(1+B519))*(1-'P-Parametri'!$B$32)</f>
        <v>606692.9560165843</v>
      </c>
      <c r="M519" s="10">
        <f>IF(L518&lt;=0,M518,M518*(1-K519/L518))+MAX(0,-(K505-C519-D519))</f>
        <v>336077.76814790792</v>
      </c>
      <c r="N519" s="10">
        <f>MAX(0,(N505-C519-D519))/(1-'P-Parametri'!$B$31*MAX(0,IF(O518&lt;=0,0,(O518-P518)/O518)))</f>
        <v>40322.353971883371</v>
      </c>
      <c r="O519" s="10">
        <f>((O518-N519+MAX(0,-(N505-C519-D519)))*(1+B519))*(1-'P-Parametri'!$B$32)</f>
        <v>606692.95601658407</v>
      </c>
      <c r="P519" s="10">
        <f>IF(O518&lt;=0,P518,P518*(1-N519/O518))+MAX(0,-(N505-C519-D519))</f>
        <v>336077.76814790786</v>
      </c>
      <c r="Q519" s="10">
        <f>MAX(0,(Q505-C519-D519))/(1-'P-Parametri'!$B$31*MAX(0,IF(R518&lt;=0,0,(R518-S518)/R518)))</f>
        <v>40322.353971883385</v>
      </c>
      <c r="R519" s="10">
        <f>((R518-Q519+MAX(0,-(Q505-C519-D519)))*(1+B519))*(1-'P-Parametri'!$B$32)</f>
        <v>606692.95601658407</v>
      </c>
      <c r="S519" s="10">
        <f>IF(R518&lt;=0,S518,S518*(1-Q519/R518))+MAX(0,-(Q505-C519-D519))</f>
        <v>336077.76814790774</v>
      </c>
      <c r="T519" s="10">
        <f>MAX(0,(T505-C519-D519))/(1-'P-Parametri'!$B$31*MAX(0,IF(U518&lt;=0,0,(U518-V518)/U518)))</f>
        <v>40322.353971883371</v>
      </c>
      <c r="U519" s="10">
        <f>((U518-T519+MAX(0,-(T505-C519-D519)))*(1+B519))*(1-'P-Parametri'!$B$32)</f>
        <v>606692.95601658407</v>
      </c>
      <c r="V519" s="10">
        <f>IF(U518&lt;=0,V518,V518*(1-T519/U518))+MAX(0,-(T505-C519-D519))</f>
        <v>336077.76814790786</v>
      </c>
    </row>
    <row r="520" spans="1:22">
      <c r="A520" s="9">
        <f t="shared" si="10"/>
        <v>13</v>
      </c>
      <c r="B520" s="12">
        <f>IF($A520='P-Parametri'!$B$47,'P-Parametri'!$B$34,IF($A520='P-Parametri'!$B$48,'P-Parametri'!$C$34,'P-Parametri'!$B$52))</f>
        <v>0.03</v>
      </c>
      <c r="C520" s="10">
        <f>IF($A520&lt;='1-Input'!$B$26,0,IF($A520='1-Input'!$B$26+1,('1-Input'!$B$23+0)*'1-Input'!$B$27,'1-Input'!$B$23+0))</f>
        <v>0</v>
      </c>
      <c r="D520" s="10">
        <f>IF(AND($A520&gt;=1,$A520&lt;1+'1-Input'!$B$12),'7-Rientro'!$C$12,0)</f>
        <v>0</v>
      </c>
      <c r="E520" s="10">
        <f>MAX(0,(E505-C520-D520))/(1-'P-Parametri'!$B$31*MAX(0,IF(F519&lt;=0,0,(F519-G519)/F519)))</f>
        <v>29523.982190774001</v>
      </c>
      <c r="F520" s="10">
        <f>((F519-E520+MAX(0,-(E505-C520-D520)))*(1+B520))*(1-'P-Parametri'!$B$32)</f>
        <v>750673.3964496766</v>
      </c>
      <c r="G520" s="10">
        <f>IF(F519&lt;=0,G519,G519*(1-E520/F519))+MAX(0,-(E505-C520-D520))</f>
        <v>404533.12626710901</v>
      </c>
      <c r="H520" s="10">
        <f>MAX(0,(H505-C520-D520))/(1-'P-Parametri'!$B$31*MAX(0,IF(I519&lt;=0,0,(I519-J519)/I519)))</f>
        <v>34444.64588923633</v>
      </c>
      <c r="I520" s="10">
        <f>((I519-H520+MAX(0,-(H505-C520-D520)))*(1+B520))*(1-'P-Parametri'!$B$32)</f>
        <v>675098.82128902234</v>
      </c>
      <c r="J520" s="10">
        <f>IF(I519&lt;=0,J519,J519*(1-H520/I519))+MAX(0,-(H505-C520-D520))</f>
        <v>363806.46764214552</v>
      </c>
      <c r="K520" s="10">
        <f>MAX(0,(K505-C520-D520))/(1-'P-Parametri'!$B$31*MAX(0,IF(L519&lt;=0,0,(L519-M519)/L519)))</f>
        <v>40505.90249174778</v>
      </c>
      <c r="L520" s="10">
        <f>((L519-K520+MAX(0,-(K505-C520-D520)))*(1+B520))*(1-'P-Parametri'!$B$32)</f>
        <v>582006.31980032055</v>
      </c>
      <c r="M520" s="10">
        <f>IF(L519&lt;=0,M519,M519*(1-K520/L519))+MAX(0,-(K505-C520-D520))</f>
        <v>313639.50976491254</v>
      </c>
      <c r="N520" s="10">
        <f>MAX(0,(N505-C520-D520))/(1-'P-Parametri'!$B$31*MAX(0,IF(O519&lt;=0,0,(O519-P519)/O519)))</f>
        <v>40505.902491747795</v>
      </c>
      <c r="O520" s="10">
        <f>((O519-N520+MAX(0,-(N505-C520-D520)))*(1+B520))*(1-'P-Parametri'!$B$32)</f>
        <v>582006.31980032031</v>
      </c>
      <c r="P520" s="10">
        <f>IF(O519&lt;=0,P519,P519*(1-N520/O519))+MAX(0,-(N505-C520-D520))</f>
        <v>313639.50976491248</v>
      </c>
      <c r="Q520" s="10">
        <f>MAX(0,(Q505-C520-D520))/(1-'P-Parametri'!$B$31*MAX(0,IF(R519&lt;=0,0,(R519-S519)/R519)))</f>
        <v>40505.902491747802</v>
      </c>
      <c r="R520" s="10">
        <f>((R519-Q520+MAX(0,-(Q505-C520-D520)))*(1+B520))*(1-'P-Parametri'!$B$32)</f>
        <v>582006.31980032031</v>
      </c>
      <c r="S520" s="10">
        <f>IF(R519&lt;=0,S519,S519*(1-Q520/R519))+MAX(0,-(Q505-C520-D520))</f>
        <v>313639.50976491231</v>
      </c>
      <c r="T520" s="10">
        <f>MAX(0,(T505-C520-D520))/(1-'P-Parametri'!$B$31*MAX(0,IF(U519&lt;=0,0,(U519-V519)/U519)))</f>
        <v>40505.902491747795</v>
      </c>
      <c r="U520" s="10">
        <f>((U519-T520+MAX(0,-(T505-C520-D520)))*(1+B520))*(1-'P-Parametri'!$B$32)</f>
        <v>582006.31980032031</v>
      </c>
      <c r="V520" s="10">
        <f>IF(U519&lt;=0,V519,V519*(1-T520/U519))+MAX(0,-(T505-C520-D520))</f>
        <v>313639.50976491248</v>
      </c>
    </row>
    <row r="521" spans="1:22">
      <c r="A521" s="9">
        <f t="shared" si="10"/>
        <v>14</v>
      </c>
      <c r="B521" s="12">
        <f>IF($A521='P-Parametri'!$B$47,'P-Parametri'!$B$34,IF($A521='P-Parametri'!$B$48,'P-Parametri'!$C$34,'P-Parametri'!$B$52))</f>
        <v>0.03</v>
      </c>
      <c r="C521" s="10">
        <f>IF($A521&lt;='1-Input'!$B$26,0,IF($A521='1-Input'!$B$26+1,('1-Input'!$B$23+0)*'1-Input'!$B$27,'1-Input'!$B$23+0))</f>
        <v>0</v>
      </c>
      <c r="D521" s="10">
        <f>IF(AND($A521&gt;=1,$A521&lt;1+'1-Input'!$B$12),'7-Rientro'!$C$12,0)</f>
        <v>0</v>
      </c>
      <c r="E521" s="10">
        <f>MAX(0,(E505-C521-D521))/(1-'P-Parametri'!$B$31*MAX(0,IF(F520&lt;=0,0,(F520-G520)/F520)))</f>
        <v>29655.304840084562</v>
      </c>
      <c r="F521" s="10">
        <f>((F520-E521+MAX(0,-(E505-C521-D521)))*(1+B521))*(1-'P-Parametri'!$B$32)</f>
        <v>741163.33708916407</v>
      </c>
      <c r="G521" s="10">
        <f>IF(F520&lt;=0,G520,G520*(1-E521/F520))+MAX(0,-(E505-C521-D521))</f>
        <v>388552.07081196504</v>
      </c>
      <c r="H521" s="10">
        <f>MAX(0,(H505-C521-D521))/(1-'P-Parametri'!$B$31*MAX(0,IF(I520&lt;=0,0,(I520-J520)/I520)))</f>
        <v>34597.855646765318</v>
      </c>
      <c r="I521" s="10">
        <f>((I520-H521+MAX(0,-(H505-C521-D521)))*(1+B521))*(1-'P-Parametri'!$B$32)</f>
        <v>658396.56262230175</v>
      </c>
      <c r="J521" s="10">
        <f>IF(I520&lt;=0,J520,J520*(1-H521/I520))+MAX(0,-(H505-C521-D521))</f>
        <v>345161.90294447757</v>
      </c>
      <c r="K521" s="10">
        <f>MAX(0,(K505-C521-D521))/(1-'P-Parametri'!$B$31*MAX(0,IF(L520&lt;=0,0,(L520-M520)/L520)))</f>
        <v>40686.072713825546</v>
      </c>
      <c r="L521" s="10">
        <f>((L520-K521+MAX(0,-(K505-C521-D521)))*(1+B521))*(1-'P-Parametri'!$B$32)</f>
        <v>556444.73479009175</v>
      </c>
      <c r="M521" s="10">
        <f>IF(L520&lt;=0,M520,M520*(1-K521/L520))+MAX(0,-(K505-C521-D521))</f>
        <v>291714.04355244618</v>
      </c>
      <c r="N521" s="10">
        <f>MAX(0,(N505-C521-D521))/(1-'P-Parametri'!$B$31*MAX(0,IF(O520&lt;=0,0,(O520-P520)/O520)))</f>
        <v>40686.072713825553</v>
      </c>
      <c r="O521" s="10">
        <f>((O520-N521+MAX(0,-(N505-C521-D521)))*(1+B521))*(1-'P-Parametri'!$B$32)</f>
        <v>556444.73479009152</v>
      </c>
      <c r="P521" s="10">
        <f>IF(O520&lt;=0,P520,P520*(1-N521/O520))+MAX(0,-(N505-C521-D521))</f>
        <v>291714.04355244612</v>
      </c>
      <c r="Q521" s="10">
        <f>MAX(0,(Q505-C521-D521))/(1-'P-Parametri'!$B$31*MAX(0,IF(R520&lt;=0,0,(R520-S520)/R520)))</f>
        <v>40686.072713825568</v>
      </c>
      <c r="R521" s="10">
        <f>((R520-Q521+MAX(0,-(Q505-C521-D521)))*(1+B521))*(1-'P-Parametri'!$B$32)</f>
        <v>556444.7347900914</v>
      </c>
      <c r="S521" s="10">
        <f>IF(R520&lt;=0,S520,S520*(1-Q521/R520))+MAX(0,-(Q505-C521-D521))</f>
        <v>291714.04355244589</v>
      </c>
      <c r="T521" s="10">
        <f>MAX(0,(T505-C521-D521))/(1-'P-Parametri'!$B$31*MAX(0,IF(U520&lt;=0,0,(U520-V520)/U520)))</f>
        <v>40686.072713825553</v>
      </c>
      <c r="U521" s="10">
        <f>((U520-T521+MAX(0,-(T505-C521-D521)))*(1+B521))*(1-'P-Parametri'!$B$32)</f>
        <v>556444.73479009152</v>
      </c>
      <c r="V521" s="10">
        <f>IF(U520&lt;=0,V520,V520*(1-T521/U520))+MAX(0,-(T505-C521-D521))</f>
        <v>291714.04355244612</v>
      </c>
    </row>
    <row r="522" spans="1:22">
      <c r="A522" s="9">
        <f t="shared" si="10"/>
        <v>15</v>
      </c>
      <c r="B522" s="12">
        <f>IF($A522='P-Parametri'!$B$47,'P-Parametri'!$B$34,IF($A522='P-Parametri'!$B$48,'P-Parametri'!$C$34,'P-Parametri'!$B$52))</f>
        <v>0.03</v>
      </c>
      <c r="C522" s="10">
        <f>IF($A522&lt;='1-Input'!$B$26,0,IF($A522='1-Input'!$B$26+1,('1-Input'!$B$23+0)*'1-Input'!$B$27,'1-Input'!$B$23+0))</f>
        <v>0</v>
      </c>
      <c r="D522" s="10">
        <f>IF(AND($A522&gt;=1,$A522&lt;1+'1-Input'!$B$12),'7-Rientro'!$C$12,0)</f>
        <v>0</v>
      </c>
      <c r="E522" s="10">
        <f>MAX(0,(E505-C522-D522))/(1-'P-Parametri'!$B$31*MAX(0,IF(F521&lt;=0,0,(F521-G521)/F521)))</f>
        <v>29784.183983495368</v>
      </c>
      <c r="F522" s="10">
        <f>((F521-E522+MAX(0,-(E505-C522-D522)))*(1+B522))*(1-'P-Parametri'!$B$32)</f>
        <v>731255.08664344111</v>
      </c>
      <c r="G522" s="10">
        <f>IF(F521&lt;=0,G521,G521*(1-E522/F521))+MAX(0,-(E505-C522-D522))</f>
        <v>372937.82522652874</v>
      </c>
      <c r="H522" s="10">
        <f>MAX(0,(H505-C522-D522))/(1-'P-Parametri'!$B$31*MAX(0,IF(I521&lt;=0,0,(I521-J521)/I521)))</f>
        <v>34748.21464741126</v>
      </c>
      <c r="I522" s="10">
        <f>((I521-H522+MAX(0,-(H505-C522-D522)))*(1+B522))*(1-'P-Parametri'!$B$32)</f>
        <v>641073.08281730895</v>
      </c>
      <c r="J522" s="10">
        <f>IF(I521&lt;=0,J521,J521*(1-H522/I521))+MAX(0,-(H505-C522-D522))</f>
        <v>326945.28309480194</v>
      </c>
      <c r="K522" s="10">
        <f>MAX(0,(K505-C522-D522))/(1-'P-Parametri'!$B$31*MAX(0,IF(L521&lt;=0,0,(L521-M521)/L521)))</f>
        <v>40862.890528661155</v>
      </c>
      <c r="L522" s="10">
        <f>((L521-K522+MAX(0,-(K505-C522-D522)))*(1+B522))*(1-'P-Parametri'!$B$32)</f>
        <v>529987.20099009492</v>
      </c>
      <c r="M522" s="10">
        <f>IF(L521&lt;=0,M521,M521*(1-K522/L521))+MAX(0,-(K505-C522-D522))</f>
        <v>270291.82804374269</v>
      </c>
      <c r="N522" s="10">
        <f>MAX(0,(N505-C522-D522))/(1-'P-Parametri'!$B$31*MAX(0,IF(O521&lt;=0,0,(O521-P521)/O521)))</f>
        <v>40862.890528661163</v>
      </c>
      <c r="O522" s="10">
        <f>((O521-N522+MAX(0,-(N505-C522-D522)))*(1+B522))*(1-'P-Parametri'!$B$32)</f>
        <v>529987.20099009469</v>
      </c>
      <c r="P522" s="10">
        <f>IF(O521&lt;=0,P521,P521*(1-N522/O521))+MAX(0,-(N505-C522-D522))</f>
        <v>270291.82804374263</v>
      </c>
      <c r="Q522" s="10">
        <f>MAX(0,(Q505-C522-D522))/(1-'P-Parametri'!$B$31*MAX(0,IF(R521&lt;=0,0,(R521-S521)/R521)))</f>
        <v>40862.890528661177</v>
      </c>
      <c r="R522" s="10">
        <f>((R521-Q522+MAX(0,-(Q505-C522-D522)))*(1+B522))*(1-'P-Parametri'!$B$32)</f>
        <v>529987.20099009457</v>
      </c>
      <c r="S522" s="10">
        <f>IF(R521&lt;=0,S521,S521*(1-Q522/R521))+MAX(0,-(Q505-C522-D522))</f>
        <v>270291.8280437424</v>
      </c>
      <c r="T522" s="10">
        <f>MAX(0,(T505-C522-D522))/(1-'P-Parametri'!$B$31*MAX(0,IF(U521&lt;=0,0,(U521-V521)/U521)))</f>
        <v>40862.890528661163</v>
      </c>
      <c r="U522" s="10">
        <f>((U521-T522+MAX(0,-(T505-C522-D522)))*(1+B522))*(1-'P-Parametri'!$B$32)</f>
        <v>529987.20099009469</v>
      </c>
      <c r="V522" s="10">
        <f>IF(U521&lt;=0,V521,V521*(1-T522/U521))+MAX(0,-(T505-C522-D522))</f>
        <v>270291.82804374263</v>
      </c>
    </row>
    <row r="523" spans="1:22">
      <c r="A523" s="9">
        <f t="shared" si="10"/>
        <v>16</v>
      </c>
      <c r="B523" s="12">
        <f>IF($A523='P-Parametri'!$B$47,'P-Parametri'!$B$34,IF($A523='P-Parametri'!$B$48,'P-Parametri'!$C$34,'P-Parametri'!$B$52))</f>
        <v>0.03</v>
      </c>
      <c r="C523" s="10">
        <f>IF($A523&lt;='1-Input'!$B$26,0,IF($A523='1-Input'!$B$26+1,('1-Input'!$B$23+0)*'1-Input'!$B$27,'1-Input'!$B$23+0))</f>
        <v>0</v>
      </c>
      <c r="D523" s="10">
        <f>IF(AND($A523&gt;=1,$A523&lt;1+'1-Input'!$B$12),'7-Rientro'!$C$12,0)</f>
        <v>0</v>
      </c>
      <c r="E523" s="10">
        <f>MAX(0,(E505-C523-D523))/(1-'P-Parametri'!$B$31*MAX(0,IF(F522&lt;=0,0,(F522-G522)/F522)))</f>
        <v>29910.639617234392</v>
      </c>
      <c r="F523" s="10">
        <f>((F522-E523+MAX(0,-(E505-C523-D523)))*(1+B523))*(1-'P-Parametri'!$B$32)</f>
        <v>720940.01087611902</v>
      </c>
      <c r="G523" s="10">
        <f>IF(F522&lt;=0,G522,G522*(1-E523/F522))+MAX(0,-(E505-C523-D523))</f>
        <v>357683.49182942661</v>
      </c>
      <c r="H523" s="10">
        <f>MAX(0,(H505-C523-D523))/(1-'P-Parametri'!$B$31*MAX(0,IF(I522&lt;=0,0,(I522-J522)/I522)))</f>
        <v>34895.746220106783</v>
      </c>
      <c r="I523" s="10">
        <f>((I522-H523+MAX(0,-(H505-C523-D523)))*(1+B523))*(1-'P-Parametri'!$B$32)</f>
        <v>623113.93138172792</v>
      </c>
      <c r="J523" s="10">
        <f>IF(I522&lt;=0,J522,J522*(1-H523/I522))+MAX(0,-(H505-C523-D523))</f>
        <v>309148.56079818279</v>
      </c>
      <c r="K523" s="10">
        <f>MAX(0,(K505-C523-D523))/(1-'P-Parametri'!$B$31*MAX(0,IF(L522&lt;=0,0,(L522-M522)/L522)))</f>
        <v>41036.383370401374</v>
      </c>
      <c r="L523" s="10">
        <f>((L522-K523+MAX(0,-(K505-C523-D523)))*(1+B523))*(1-'P-Parametri'!$B$32)</f>
        <v>502612.10346398782</v>
      </c>
      <c r="M523" s="10">
        <f>IF(L522&lt;=0,M522,M522*(1-K523/L522))+MAX(0,-(K505-C523-D523))</f>
        <v>249363.39985383829</v>
      </c>
      <c r="N523" s="10">
        <f>MAX(0,(N505-C523-D523))/(1-'P-Parametri'!$B$31*MAX(0,IF(O522&lt;=0,0,(O522-P522)/O522)))</f>
        <v>41036.383370401381</v>
      </c>
      <c r="O523" s="10">
        <f>((O522-N523+MAX(0,-(N505-C523-D523)))*(1+B523))*(1-'P-Parametri'!$B$32)</f>
        <v>502612.10346398753</v>
      </c>
      <c r="P523" s="10">
        <f>IF(O522&lt;=0,P522,P522*(1-N523/O522))+MAX(0,-(N505-C523-D523))</f>
        <v>249363.39985383823</v>
      </c>
      <c r="Q523" s="10">
        <f>MAX(0,(Q505-C523-D523))/(1-'P-Parametri'!$B$31*MAX(0,IF(R522&lt;=0,0,(R522-S522)/R522)))</f>
        <v>41036.383370401396</v>
      </c>
      <c r="R523" s="10">
        <f>((R522-Q523+MAX(0,-(Q505-C523-D523)))*(1+B523))*(1-'P-Parametri'!$B$32)</f>
        <v>502612.10346398741</v>
      </c>
      <c r="S523" s="10">
        <f>IF(R522&lt;=0,S522,S522*(1-Q523/R522))+MAX(0,-(Q505-C523-D523))</f>
        <v>249363.399853838</v>
      </c>
      <c r="T523" s="10">
        <f>MAX(0,(T505-C523-D523))/(1-'P-Parametri'!$B$31*MAX(0,IF(U522&lt;=0,0,(U522-V522)/U522)))</f>
        <v>41036.383370401381</v>
      </c>
      <c r="U523" s="10">
        <f>((U522-T523+MAX(0,-(T505-C523-D523)))*(1+B523))*(1-'P-Parametri'!$B$32)</f>
        <v>502612.10346398753</v>
      </c>
      <c r="V523" s="10">
        <f>IF(U522&lt;=0,V522,V522*(1-T523/U522))+MAX(0,-(T505-C523-D523))</f>
        <v>249363.39985383823</v>
      </c>
    </row>
    <row r="524" spans="1:22">
      <c r="A524" s="9">
        <f t="shared" si="10"/>
        <v>17</v>
      </c>
      <c r="B524" s="12">
        <f>IF($A524='P-Parametri'!$B$47,'P-Parametri'!$B$34,IF($A524='P-Parametri'!$B$48,'P-Parametri'!$C$34,'P-Parametri'!$B$52))</f>
        <v>0.03</v>
      </c>
      <c r="C524" s="10">
        <f>IF($A524&lt;='1-Input'!$B$26,0,IF($A524='1-Input'!$B$26+1,('1-Input'!$B$23+0)*'1-Input'!$B$27,'1-Input'!$B$23+0))</f>
        <v>0</v>
      </c>
      <c r="D524" s="10">
        <f>IF(AND($A524&gt;=1,$A524&lt;1+'1-Input'!$B$12),'7-Rientro'!$C$12,0)</f>
        <v>0</v>
      </c>
      <c r="E524" s="10">
        <f>MAX(0,(E505-C524-D524))/(1-'P-Parametri'!$B$31*MAX(0,IF(F523&lt;=0,0,(F523-G523)/F523)))</f>
        <v>30034.692798143074</v>
      </c>
      <c r="F524" s="10">
        <f>((F523-E524+MAX(0,-(E505-C524-D524)))*(1+B524))*(1-'P-Parametri'!$B$32)</f>
        <v>710209.21266507462</v>
      </c>
      <c r="G524" s="10">
        <f>IF(F523&lt;=0,G523,G523*(1-E524/F523))+MAX(0,-(E505-C524-D524))</f>
        <v>342782.23287029535</v>
      </c>
      <c r="H524" s="10">
        <f>MAX(0,(H505-C524-D524))/(1-'P-Parametri'!$B$31*MAX(0,IF(I523&lt;=0,0,(I523-J523)/I523)))</f>
        <v>35040.474931166915</v>
      </c>
      <c r="I524" s="10">
        <f>((I523-H524+MAX(0,-(H505-C524-D524)))*(1+B524))*(1-'P-Parametri'!$B$32)</f>
        <v>604504.22882378986</v>
      </c>
      <c r="J524" s="10">
        <f>IF(I523&lt;=0,J523,J523*(1-H524/I523))+MAX(0,-(H505-C524-D524))</f>
        <v>291763.75867919635</v>
      </c>
      <c r="K524" s="10">
        <f>MAX(0,(K505-C524-D524))/(1-'P-Parametri'!$B$31*MAX(0,IF(L523&lt;=0,0,(L523-M523)/L523)))</f>
        <v>41206.580128318696</v>
      </c>
      <c r="L524" s="10">
        <f>((L523-K524+MAX(0,-(K505-C524-D524)))*(1+B524))*(1-'P-Parametri'!$B$32)</f>
        <v>474297.19365766773</v>
      </c>
      <c r="M524" s="10">
        <f>IF(L523&lt;=0,M523,M523*(1-K524/L523))+MAX(0,-(K505-C524-D524))</f>
        <v>228919.37782108318</v>
      </c>
      <c r="N524" s="10">
        <f>MAX(0,(N505-C524-D524))/(1-'P-Parametri'!$B$31*MAX(0,IF(O523&lt;=0,0,(O523-P523)/O523)))</f>
        <v>41206.580128318696</v>
      </c>
      <c r="O524" s="10">
        <f>((O523-N524+MAX(0,-(N505-C524-D524)))*(1+B524))*(1-'P-Parametri'!$B$32)</f>
        <v>474297.19365766743</v>
      </c>
      <c r="P524" s="10">
        <f>IF(O523&lt;=0,P523,P523*(1-N524/O523))+MAX(0,-(N505-C524-D524))</f>
        <v>228919.37782108309</v>
      </c>
      <c r="Q524" s="10">
        <f>MAX(0,(Q505-C524-D524))/(1-'P-Parametri'!$B$31*MAX(0,IF(R523&lt;=0,0,(R523-S523)/R523)))</f>
        <v>41206.58012831871</v>
      </c>
      <c r="R524" s="10">
        <f>((R523-Q524+MAX(0,-(Q505-C524-D524)))*(1+B524))*(1-'P-Parametri'!$B$32)</f>
        <v>474297.19365766732</v>
      </c>
      <c r="S524" s="10">
        <f>IF(R523&lt;=0,S523,S523*(1-Q524/R523))+MAX(0,-(Q505-C524-D524))</f>
        <v>228919.37782108289</v>
      </c>
      <c r="T524" s="10">
        <f>MAX(0,(T505-C524-D524))/(1-'P-Parametri'!$B$31*MAX(0,IF(U523&lt;=0,0,(U523-V523)/U523)))</f>
        <v>41206.580128318696</v>
      </c>
      <c r="U524" s="10">
        <f>((U523-T524+MAX(0,-(T505-C524-D524)))*(1+B524))*(1-'P-Parametri'!$B$32)</f>
        <v>474297.19365766743</v>
      </c>
      <c r="V524" s="10">
        <f>IF(U523&lt;=0,V523,V523*(1-T524/U523))+MAX(0,-(T505-C524-D524))</f>
        <v>228919.37782108309</v>
      </c>
    </row>
    <row r="525" spans="1:22">
      <c r="A525" s="9">
        <f t="shared" si="10"/>
        <v>18</v>
      </c>
      <c r="B525" s="12">
        <f>IF($A525='P-Parametri'!$B$47,'P-Parametri'!$B$34,IF($A525='P-Parametri'!$B$48,'P-Parametri'!$C$34,'P-Parametri'!$B$52))</f>
        <v>0.03</v>
      </c>
      <c r="C525" s="10">
        <f>IF($A525&lt;='1-Input'!$B$26,0,IF($A525='1-Input'!$B$26+1,('1-Input'!$B$23+0)*'1-Input'!$B$27,'1-Input'!$B$23+0))</f>
        <v>0</v>
      </c>
      <c r="D525" s="10">
        <f>IF(AND($A525&gt;=1,$A525&lt;1+'1-Input'!$B$12),'7-Rientro'!$C$12,0)</f>
        <v>0</v>
      </c>
      <c r="E525" s="10">
        <f>MAX(0,(E505-C525-D525))/(1-'P-Parametri'!$B$31*MAX(0,IF(F524&lt;=0,0,(F524-G524)/F524)))</f>
        <v>30156.365580121394</v>
      </c>
      <c r="F525" s="10">
        <f>((F524-E525+MAX(0,-(E505-C525-D525)))*(1+B525))*(1-'P-Parametri'!$B$32)</f>
        <v>699053.52363250684</v>
      </c>
      <c r="G525" s="10">
        <f>IF(F524&lt;=0,G524,G524*(1-E525/F524))+MAX(0,-(E505-C525-D525))</f>
        <v>328227.2733675639</v>
      </c>
      <c r="H525" s="10">
        <f>MAX(0,(H505-C525-D525))/(1-'P-Parametri'!$B$31*MAX(0,IF(I524&lt;=0,0,(I524-J524)/I524)))</f>
        <v>35182.426510141617</v>
      </c>
      <c r="I525" s="10">
        <f>((I524-H525+MAX(0,-(H505-C525-D525)))*(1+B525))*(1-'P-Parametri'!$B$32)</f>
        <v>585228.65347029164</v>
      </c>
      <c r="J525" s="10">
        <f>IF(I524&lt;=0,J524,J524*(1-H525/I524))+MAX(0,-(H505-C525-D525))</f>
        <v>274782.97259267635</v>
      </c>
      <c r="K525" s="10">
        <f>MAX(0,(K505-C525-D525))/(1-'P-Parametri'!$B$31*MAX(0,IF(L524&lt;=0,0,(L524-M524)/L524)))</f>
        <v>41373.511059616081</v>
      </c>
      <c r="L525" s="10">
        <f>((L524-K525+MAX(0,-(K505-C525-D525)))*(1+B525))*(1-'P-Parametri'!$B$32)</f>
        <v>445019.57028984115</v>
      </c>
      <c r="M525" s="10">
        <f>IF(L524&lt;=0,M524,M524*(1-K525/L524))+MAX(0,-(K505-C525-D525))</f>
        <v>208950.46690048216</v>
      </c>
      <c r="N525" s="10">
        <f>MAX(0,(N505-C525-D525))/(1-'P-Parametri'!$B$31*MAX(0,IF(O524&lt;=0,0,(O524-P524)/O524)))</f>
        <v>41373.511059616088</v>
      </c>
      <c r="O525" s="10">
        <f>((O524-N525+MAX(0,-(N505-C525-D525)))*(1+B525))*(1-'P-Parametri'!$B$32)</f>
        <v>445019.57028984086</v>
      </c>
      <c r="P525" s="10">
        <f>IF(O524&lt;=0,P524,P524*(1-N525/O524))+MAX(0,-(N505-C525-D525))</f>
        <v>208950.46690048208</v>
      </c>
      <c r="Q525" s="10">
        <f>MAX(0,(Q505-C525-D525))/(1-'P-Parametri'!$B$31*MAX(0,IF(R524&lt;=0,0,(R524-S524)/R524)))</f>
        <v>41373.511059616096</v>
      </c>
      <c r="R525" s="10">
        <f>((R524-Q525+MAX(0,-(Q505-C525-D525)))*(1+B525))*(1-'P-Parametri'!$B$32)</f>
        <v>445019.57028984075</v>
      </c>
      <c r="S525" s="10">
        <f>IF(R524&lt;=0,S524,S524*(1-Q525/R524))+MAX(0,-(Q505-C525-D525))</f>
        <v>208950.46690048187</v>
      </c>
      <c r="T525" s="10">
        <f>MAX(0,(T505-C525-D525))/(1-'P-Parametri'!$B$31*MAX(0,IF(U524&lt;=0,0,(U524-V524)/U524)))</f>
        <v>41373.511059616088</v>
      </c>
      <c r="U525" s="10">
        <f>((U524-T525+MAX(0,-(T505-C525-D525)))*(1+B525))*(1-'P-Parametri'!$B$32)</f>
        <v>445019.57028984086</v>
      </c>
      <c r="V525" s="10">
        <f>IF(U524&lt;=0,V524,V524*(1-T525/U524))+MAX(0,-(T505-C525-D525))</f>
        <v>208950.46690048208</v>
      </c>
    </row>
    <row r="526" spans="1:22">
      <c r="A526" s="9">
        <f t="shared" si="10"/>
        <v>19</v>
      </c>
      <c r="B526" s="12">
        <f>IF($A526='P-Parametri'!$B$47,'P-Parametri'!$B$34,IF($A526='P-Parametri'!$B$48,'P-Parametri'!$C$34,'P-Parametri'!$B$52))</f>
        <v>0.03</v>
      </c>
      <c r="C526" s="10">
        <f>IF($A526&lt;='1-Input'!$B$26,0,IF($A526='1-Input'!$B$26+1,('1-Input'!$B$23+0)*'1-Input'!$B$27,'1-Input'!$B$23+0))</f>
        <v>5178.3333333332594</v>
      </c>
      <c r="D526" s="10">
        <f>IF(AND($A526&gt;=1,$A526&lt;1+'1-Input'!$B$12),'7-Rientro'!$C$12,0)</f>
        <v>0</v>
      </c>
      <c r="E526" s="10">
        <f>MAX(0,(E505-C526-D526))/(1-'P-Parametri'!$B$31*MAX(0,IF(F525&lt;=0,0,(F525-G525)/F525)))</f>
        <v>24268.877585288563</v>
      </c>
      <c r="F526" s="10">
        <f>((F525-E526+MAX(0,-(E505-C526-D526)))*(1+B526))*(1-'P-Parametri'!$B$32)</f>
        <v>693638.12905777746</v>
      </c>
      <c r="G526" s="10">
        <f>IF(F525&lt;=0,G525,G525*(1-E526/F525))+MAX(0,-(E505-C526-D526))</f>
        <v>316832.28393082082</v>
      </c>
      <c r="H526" s="10">
        <f>MAX(0,(H505-C526-D526))/(1-'P-Parametri'!$B$31*MAX(0,IF(I525&lt;=0,0,(I525-J525)/I525)))</f>
        <v>29314.824410557652</v>
      </c>
      <c r="I526" s="10">
        <f>((I525-H526+MAX(0,-(H505-C526-D526)))*(1+B526))*(1-'P-Parametri'!$B$32)</f>
        <v>571446.06144366309</v>
      </c>
      <c r="J526" s="10">
        <f>IF(I525&lt;=0,J525,J525*(1-H526/I525))+MAX(0,-(H505-C526-D526))</f>
        <v>261018.75488939142</v>
      </c>
      <c r="K526" s="10">
        <f>MAX(0,(K505-C526-D526))/(1-'P-Parametri'!$B$31*MAX(0,IF(L525&lt;=0,0,(L525-M525)/L525)))</f>
        <v>35530.404337334905</v>
      </c>
      <c r="L526" s="10">
        <f>((L525-K526+MAX(0,-(K505-C526-D526)))*(1+B526))*(1-'P-Parametri'!$B$32)</f>
        <v>420930.29324921931</v>
      </c>
      <c r="M526" s="10">
        <f>IF(L525&lt;=0,M525,M525*(1-K526/L525))+MAX(0,-(K505-C526-D526))</f>
        <v>192267.84197543957</v>
      </c>
      <c r="N526" s="10">
        <f>MAX(0,(N505-C526-D526))/(1-'P-Parametri'!$B$31*MAX(0,IF(O525&lt;=0,0,(O525-P525)/O525)))</f>
        <v>35530.404337334912</v>
      </c>
      <c r="O526" s="10">
        <f>((O525-N526+MAX(0,-(N505-C526-D526)))*(1+B526))*(1-'P-Parametri'!$B$32)</f>
        <v>420930.29324921902</v>
      </c>
      <c r="P526" s="10">
        <f>IF(O525&lt;=0,P525,P525*(1-N526/O525))+MAX(0,-(N505-C526-D526))</f>
        <v>192267.84197543949</v>
      </c>
      <c r="Q526" s="10">
        <f>MAX(0,(Q505-C526-D526))/(1-'P-Parametri'!$B$31*MAX(0,IF(R525&lt;=0,0,(R525-S525)/R525)))</f>
        <v>35530.404337334927</v>
      </c>
      <c r="R526" s="10">
        <f>((R525-Q526+MAX(0,-(Q505-C526-D526)))*(1+B526))*(1-'P-Parametri'!$B$32)</f>
        <v>420930.2932492189</v>
      </c>
      <c r="S526" s="10">
        <f>IF(R525&lt;=0,S525,S525*(1-Q526/R525))+MAX(0,-(Q505-C526-D526))</f>
        <v>192267.84197543928</v>
      </c>
      <c r="T526" s="10">
        <f>MAX(0,(T505-C526-D526))/(1-'P-Parametri'!$B$31*MAX(0,IF(U525&lt;=0,0,(U525-V525)/U525)))</f>
        <v>35530.404337334912</v>
      </c>
      <c r="U526" s="10">
        <f>((U525-T526+MAX(0,-(T505-C526-D526)))*(1+B526))*(1-'P-Parametri'!$B$32)</f>
        <v>420930.29324921902</v>
      </c>
      <c r="V526" s="10">
        <f>IF(U525&lt;=0,V525,V525*(1-T526/U525))+MAX(0,-(T505-C526-D526))</f>
        <v>192267.84197543949</v>
      </c>
    </row>
    <row r="527" spans="1:22">
      <c r="A527" s="9">
        <f t="shared" si="10"/>
        <v>20</v>
      </c>
      <c r="B527" s="12">
        <f>IF($A527='P-Parametri'!$B$47,'P-Parametri'!$B$34,IF($A527='P-Parametri'!$B$48,'P-Parametri'!$C$34,'P-Parametri'!$B$52))</f>
        <v>0.03</v>
      </c>
      <c r="C527" s="10">
        <f>IF($A527&lt;='1-Input'!$B$26,0,IF($A527='1-Input'!$B$26+1,('1-Input'!$B$23+0)*'1-Input'!$B$27,'1-Input'!$B$23+0))</f>
        <v>15535</v>
      </c>
      <c r="D527" s="10">
        <f>IF(AND($A527&gt;=1,$A527&lt;1+'1-Input'!$B$12),'7-Rientro'!$C$12,0)</f>
        <v>0</v>
      </c>
      <c r="E527" s="10">
        <f>MAX(0,(E505-C527-D527))/(1-'P-Parametri'!$B$31*MAX(0,IF(F526&lt;=0,0,(F526-G526)/F526)))</f>
        <v>12302.623839457539</v>
      </c>
      <c r="F527" s="10">
        <f>((F526-E527+MAX(0,-(E505-C527-D527)))*(1+B527))*(1-'P-Parametri'!$B$32)</f>
        <v>700372.0192341198</v>
      </c>
      <c r="G527" s="10">
        <f>IF(F526&lt;=0,G526,G526*(1-E527/F526))+MAX(0,-(E505-C527-D527))</f>
        <v>311212.82870466152</v>
      </c>
      <c r="H527" s="10">
        <f>MAX(0,(H505-C527-D527))/(1-'P-Parametri'!$B$31*MAX(0,IF(I526&lt;=0,0,(I526-J526)/I526)))</f>
        <v>17368.067635164141</v>
      </c>
      <c r="I527" s="10">
        <f>((I526-H527+MAX(0,-(H505-C527-D527)))*(1+B527))*(1-'P-Parametri'!$B$32)</f>
        <v>569558.93295550847</v>
      </c>
      <c r="J527" s="10">
        <f>IF(I526&lt;=0,J526,J526*(1-H527/I526))+MAX(0,-(H505-C527-D527))</f>
        <v>253085.56277408937</v>
      </c>
      <c r="K527" s="10">
        <f>MAX(0,(K505-C527-D527))/(1-'P-Parametri'!$B$31*MAX(0,IF(L526&lt;=0,0,(L526-M526)/L526)))</f>
        <v>23607.663863000595</v>
      </c>
      <c r="L527" s="10">
        <f>((L526-K527+MAX(0,-(K505-C527-D527)))*(1+B527))*(1-'P-Parametri'!$B$32)</f>
        <v>408423.82365126972</v>
      </c>
      <c r="M527" s="10">
        <f>IF(L526&lt;=0,M526,M526*(1-K527/L526))+MAX(0,-(K505-C527-D527))</f>
        <v>181484.59672600986</v>
      </c>
      <c r="N527" s="10">
        <f>MAX(0,(N505-C527-D527))/(1-'P-Parametri'!$B$31*MAX(0,IF(O526&lt;=0,0,(O526-P526)/O526)))</f>
        <v>23607.663863000602</v>
      </c>
      <c r="O527" s="10">
        <f>((O526-N527+MAX(0,-(N505-C527-D527)))*(1+B527))*(1-'P-Parametri'!$B$32)</f>
        <v>408423.82365126943</v>
      </c>
      <c r="P527" s="10">
        <f>IF(O526&lt;=0,P526,P526*(1-N527/O526))+MAX(0,-(N505-C527-D527))</f>
        <v>181484.5967260098</v>
      </c>
      <c r="Q527" s="10">
        <f>MAX(0,(Q505-C527-D527))/(1-'P-Parametri'!$B$31*MAX(0,IF(R526&lt;=0,0,(R526-S526)/R526)))</f>
        <v>23607.663863000616</v>
      </c>
      <c r="R527" s="10">
        <f>((R526-Q527+MAX(0,-(Q505-C527-D527)))*(1+B527))*(1-'P-Parametri'!$B$32)</f>
        <v>408423.82365126925</v>
      </c>
      <c r="S527" s="10">
        <f>IF(R526&lt;=0,S526,S526*(1-Q527/R526))+MAX(0,-(Q505-C527-D527))</f>
        <v>181484.59672600959</v>
      </c>
      <c r="T527" s="10">
        <f>MAX(0,(T505-C527-D527))/(1-'P-Parametri'!$B$31*MAX(0,IF(U526&lt;=0,0,(U526-V526)/U526)))</f>
        <v>23607.663863000602</v>
      </c>
      <c r="U527" s="10">
        <f>((U526-T527+MAX(0,-(T505-C527-D527)))*(1+B527))*(1-'P-Parametri'!$B$32)</f>
        <v>408423.82365126943</v>
      </c>
      <c r="V527" s="10">
        <f>IF(U526&lt;=0,V526,V526*(1-T527/U526))+MAX(0,-(T505-C527-D527))</f>
        <v>181484.5967260098</v>
      </c>
    </row>
    <row r="528" spans="1:22">
      <c r="A528" s="9">
        <f t="shared" si="10"/>
        <v>21</v>
      </c>
      <c r="B528" s="12">
        <f>IF($A528='P-Parametri'!$B$47,'P-Parametri'!$B$34,IF($A528='P-Parametri'!$B$48,'P-Parametri'!$C$34,'P-Parametri'!$B$52))</f>
        <v>0.03</v>
      </c>
      <c r="C528" s="10">
        <f>IF($A528&lt;='1-Input'!$B$26,0,IF($A528='1-Input'!$B$26+1,('1-Input'!$B$23+0)*'1-Input'!$B$27,'1-Input'!$B$23+0))</f>
        <v>15535</v>
      </c>
      <c r="D528" s="10">
        <f>IF(AND($A528&gt;=1,$A528&lt;1+'1-Input'!$B$12),'7-Rientro'!$C$12,0)</f>
        <v>0</v>
      </c>
      <c r="E528" s="10">
        <f>MAX(0,(E505-C528-D528))/(1-'P-Parametri'!$B$31*MAX(0,IF(F527&lt;=0,0,(F527-G527)/F527)))</f>
        <v>12349.042218762494</v>
      </c>
      <c r="F528" s="10">
        <f>((F527-E528+MAX(0,-(E505-C528-D528)))*(1+B528))*(1-'P-Parametri'!$B$32)</f>
        <v>707246.33899316646</v>
      </c>
      <c r="G528" s="10">
        <f>IF(F527&lt;=0,G527,G527*(1-E528/F527))+MAX(0,-(E505-C528-D528))</f>
        <v>305725.48732729326</v>
      </c>
      <c r="H528" s="10">
        <f>MAX(0,(H505-C528-D528))/(1-'P-Parametri'!$B$31*MAX(0,IF(I527&lt;=0,0,(I527-J527)/I527)))</f>
        <v>17433.598172535974</v>
      </c>
      <c r="I528" s="10">
        <f>((I527-H528+MAX(0,-(H505-C528-D528)))*(1+B528))*(1-'P-Parametri'!$B$32)</f>
        <v>567551.71663680871</v>
      </c>
      <c r="J528" s="10">
        <f>IF(I527&lt;=0,J527,J527*(1-H528/I527))+MAX(0,-(H505-C528-D528))</f>
        <v>245338.88064976866</v>
      </c>
      <c r="K528" s="10">
        <f>MAX(0,(K505-C528-D528))/(1-'P-Parametri'!$B$31*MAX(0,IF(L527&lt;=0,0,(L527-M527)/L527)))</f>
        <v>23696.736690878337</v>
      </c>
      <c r="L528" s="10">
        <f>((L527-K528+MAX(0,-(K505-C528-D528)))*(1+B528))*(1-'P-Parametri'!$B$32)</f>
        <v>395476.36177006474</v>
      </c>
      <c r="M528" s="10">
        <f>IF(L527&lt;=0,M527,M527*(1-K528/L527))+MAX(0,-(K505-C528-D528))</f>
        <v>170954.86644823221</v>
      </c>
      <c r="N528" s="10">
        <f>MAX(0,(N505-C528-D528))/(1-'P-Parametri'!$B$31*MAX(0,IF(O527&lt;=0,0,(O527-P527)/O527)))</f>
        <v>23696.736690878348</v>
      </c>
      <c r="O528" s="10">
        <f>((O527-N528+MAX(0,-(N505-C528-D528)))*(1+B528))*(1-'P-Parametri'!$B$32)</f>
        <v>395476.36177006445</v>
      </c>
      <c r="P528" s="10">
        <f>IF(O527&lt;=0,P527,P527*(1-N528/O527))+MAX(0,-(N505-C528-D528))</f>
        <v>170954.86644823215</v>
      </c>
      <c r="Q528" s="10">
        <f>MAX(0,(Q505-C528-D528))/(1-'P-Parametri'!$B$31*MAX(0,IF(R527&lt;=0,0,(R527-S527)/R527)))</f>
        <v>23696.736690878359</v>
      </c>
      <c r="R528" s="10">
        <f>((R527-Q528+MAX(0,-(Q505-C528-D528)))*(1+B528))*(1-'P-Parametri'!$B$32)</f>
        <v>395476.36177006422</v>
      </c>
      <c r="S528" s="10">
        <f>IF(R527&lt;=0,S527,S527*(1-Q528/R527))+MAX(0,-(Q505-C528-D528))</f>
        <v>170954.86644823194</v>
      </c>
      <c r="T528" s="10">
        <f>MAX(0,(T505-C528-D528))/(1-'P-Parametri'!$B$31*MAX(0,IF(U527&lt;=0,0,(U527-V527)/U527)))</f>
        <v>23696.736690878348</v>
      </c>
      <c r="U528" s="10">
        <f>((U527-T528+MAX(0,-(T505-C528-D528)))*(1+B528))*(1-'P-Parametri'!$B$32)</f>
        <v>395476.36177006445</v>
      </c>
      <c r="V528" s="10">
        <f>IF(U527&lt;=0,V527,V527*(1-T528/U527))+MAX(0,-(T505-C528-D528))</f>
        <v>170954.86644823215</v>
      </c>
    </row>
    <row r="529" spans="1:22">
      <c r="A529" s="9">
        <f t="shared" si="10"/>
        <v>22</v>
      </c>
      <c r="B529" s="12">
        <f>IF($A529='P-Parametri'!$B$47,'P-Parametri'!$B$34,IF($A529='P-Parametri'!$B$48,'P-Parametri'!$C$34,'P-Parametri'!$B$52))</f>
        <v>0.03</v>
      </c>
      <c r="C529" s="10">
        <f>IF($A529&lt;='1-Input'!$B$26,0,IF($A529='1-Input'!$B$26+1,('1-Input'!$B$23+0)*'1-Input'!$B$27,'1-Input'!$B$23+0))</f>
        <v>15535</v>
      </c>
      <c r="D529" s="10">
        <f>IF(AND($A529&gt;=1,$A529&lt;1+'1-Input'!$B$12),'7-Rientro'!$C$12,0)</f>
        <v>0</v>
      </c>
      <c r="E529" s="10">
        <f>MAX(0,(E505-C529-D529))/(1-'P-Parametri'!$B$31*MAX(0,IF(F528&lt;=0,0,(F528-G528)/F528)))</f>
        <v>12394.53628387095</v>
      </c>
      <c r="F529" s="10">
        <f>((F528-E529+MAX(0,-(E505-C529-D529)))*(1+B529))*(1-'P-Parametri'!$B$32)</f>
        <v>714265.96207699319</v>
      </c>
      <c r="G529" s="10">
        <f>IF(F528&lt;=0,G528,G528*(1-E529/F528))+MAX(0,-(E505-C529-D529))</f>
        <v>300367.62905831059</v>
      </c>
      <c r="H529" s="10">
        <f>MAX(0,(H505-C529-D529))/(1-'P-Parametri'!$B$31*MAX(0,IF(I528&lt;=0,0,(I528-J528)/I528)))</f>
        <v>17497.823821479906</v>
      </c>
      <c r="I529" s="10">
        <f>((I528-H529+MAX(0,-(H505-C529-D529)))*(1+B529))*(1-'P-Parametri'!$B$32)</f>
        <v>565422.3985805891</v>
      </c>
      <c r="J529" s="10">
        <f>IF(I528&lt;=0,J528,J528*(1-H529/I528))+MAX(0,-(H505-C529-D529))</f>
        <v>237774.99460321147</v>
      </c>
      <c r="K529" s="10">
        <f>MAX(0,(K505-C529-D529))/(1-'P-Parametri'!$B$31*MAX(0,IF(L528&lt;=0,0,(L528-M528)/L528)))</f>
        <v>23784.035840300214</v>
      </c>
      <c r="L529" s="10">
        <f>((L528-K529+MAX(0,-(K505-C529-D529)))*(1+B529))*(1-'P-Parametri'!$B$32)</f>
        <v>382077.40951624222</v>
      </c>
      <c r="M529" s="10">
        <f>IF(L528&lt;=0,M528,M528*(1-K529/L528))+MAX(0,-(K505-C529-D529))</f>
        <v>160673.60298034758</v>
      </c>
      <c r="N529" s="10">
        <f>MAX(0,(N505-C529-D529))/(1-'P-Parametri'!$B$31*MAX(0,IF(O528&lt;=0,0,(O528-P528)/O528)))</f>
        <v>23784.035840300221</v>
      </c>
      <c r="O529" s="10">
        <f>((O528-N529+MAX(0,-(N505-C529-D529)))*(1+B529))*(1-'P-Parametri'!$B$32)</f>
        <v>382077.40951624187</v>
      </c>
      <c r="P529" s="10">
        <f>IF(O528&lt;=0,P528,P528*(1-N529/O528))+MAX(0,-(N505-C529-D529))</f>
        <v>160673.60298034752</v>
      </c>
      <c r="Q529" s="10">
        <f>MAX(0,(Q505-C529-D529))/(1-'P-Parametri'!$B$31*MAX(0,IF(R528&lt;=0,0,(R528-S528)/R528)))</f>
        <v>23784.035840300232</v>
      </c>
      <c r="R529" s="10">
        <f>((R528-Q529+MAX(0,-(Q505-C529-D529)))*(1+B529))*(1-'P-Parametri'!$B$32)</f>
        <v>382077.40951624158</v>
      </c>
      <c r="S529" s="10">
        <f>IF(R528&lt;=0,S528,S528*(1-Q529/R528))+MAX(0,-(Q505-C529-D529))</f>
        <v>160673.60298034729</v>
      </c>
      <c r="T529" s="10">
        <f>MAX(0,(T505-C529-D529))/(1-'P-Parametri'!$B$31*MAX(0,IF(U528&lt;=0,0,(U528-V528)/U528)))</f>
        <v>23784.035840300221</v>
      </c>
      <c r="U529" s="10">
        <f>((U528-T529+MAX(0,-(T505-C529-D529)))*(1+B529))*(1-'P-Parametri'!$B$32)</f>
        <v>382077.40951624187</v>
      </c>
      <c r="V529" s="10">
        <f>IF(U528&lt;=0,V528,V528*(1-T529/U528))+MAX(0,-(T505-C529-D529))</f>
        <v>160673.60298034752</v>
      </c>
    </row>
    <row r="530" spans="1:22">
      <c r="A530" s="9">
        <f t="shared" si="10"/>
        <v>23</v>
      </c>
      <c r="B530" s="12">
        <f>IF($A530='P-Parametri'!$B$47,'P-Parametri'!$B$34,IF($A530='P-Parametri'!$B$48,'P-Parametri'!$C$34,'P-Parametri'!$B$52))</f>
        <v>0.03</v>
      </c>
      <c r="C530" s="10">
        <f>IF($A530&lt;='1-Input'!$B$26,0,IF($A530='1-Input'!$B$26+1,('1-Input'!$B$23+0)*'1-Input'!$B$27,'1-Input'!$B$23+0))</f>
        <v>15535</v>
      </c>
      <c r="D530" s="10">
        <f>IF(AND($A530&gt;=1,$A530&lt;1+'1-Input'!$B$12),'7-Rientro'!$C$12,0)</f>
        <v>0</v>
      </c>
      <c r="E530" s="10">
        <f>MAX(0,(E505-C530-D530))/(1-'P-Parametri'!$B$31*MAX(0,IF(F529&lt;=0,0,(F529-G529)/F529)))</f>
        <v>12439.116610133386</v>
      </c>
      <c r="F530" s="10">
        <f>((F529-E530+MAX(0,-(E505-C530-D530)))*(1+B530))*(1-'P-Parametri'!$B$32)</f>
        <v>721435.8875292039</v>
      </c>
      <c r="G530" s="10">
        <f>IF(F529&lt;=0,G529,G529*(1-E530/F529))+MAX(0,-(E505-C530-D530))</f>
        <v>295136.6532563825</v>
      </c>
      <c r="H530" s="10">
        <f>MAX(0,(H505-C530-D530))/(1-'P-Parametri'!$B$31*MAX(0,IF(I529&lt;=0,0,(I529-J529)/I529)))</f>
        <v>17560.759511608088</v>
      </c>
      <c r="I530" s="10">
        <f>((I529-H530+MAX(0,-(H505-C530-D530)))*(1+B530))*(1-'P-Parametri'!$B$32)</f>
        <v>563168.89326456841</v>
      </c>
      <c r="J530" s="10">
        <f>IF(I529&lt;=0,J529,J529*(1-H530/I529))+MAX(0,-(H505-C530-D530))</f>
        <v>230390.23321317293</v>
      </c>
      <c r="K530" s="10">
        <f>MAX(0,(K505-C530-D530))/(1-'P-Parametri'!$B$31*MAX(0,IF(L529&lt;=0,0,(L529-M529)/L529)))</f>
        <v>23869.581604442905</v>
      </c>
      <c r="L530" s="10">
        <f>((L529-K530+MAX(0,-(K505-C530-D530)))*(1+B530))*(1-'P-Parametri'!$B$32)</f>
        <v>368216.15462365496</v>
      </c>
      <c r="M530" s="10">
        <f>IF(L529&lt;=0,M529,M529*(1-K530/L529))+MAX(0,-(K505-C530-D530))</f>
        <v>150635.81591809983</v>
      </c>
      <c r="N530" s="10">
        <f>MAX(0,(N505-C530-D530))/(1-'P-Parametri'!$B$31*MAX(0,IF(O529&lt;=0,0,(O529-P529)/O529)))</f>
        <v>23869.581604442912</v>
      </c>
      <c r="O530" s="10">
        <f>((O529-N530+MAX(0,-(N505-C530-D530)))*(1+B530))*(1-'P-Parametri'!$B$32)</f>
        <v>368216.15462365461</v>
      </c>
      <c r="P530" s="10">
        <f>IF(O529&lt;=0,P529,P529*(1-N530/O529))+MAX(0,-(N505-C530-D530))</f>
        <v>150635.81591809978</v>
      </c>
      <c r="Q530" s="10">
        <f>MAX(0,(Q505-C530-D530))/(1-'P-Parametri'!$B$31*MAX(0,IF(R529&lt;=0,0,(R529-S529)/R529)))</f>
        <v>23869.581604442923</v>
      </c>
      <c r="R530" s="10">
        <f>((R529-Q530+MAX(0,-(Q505-C530-D530)))*(1+B530))*(1-'P-Parametri'!$B$32)</f>
        <v>368216.15462365432</v>
      </c>
      <c r="S530" s="10">
        <f>IF(R529&lt;=0,S529,S529*(1-Q530/R529))+MAX(0,-(Q505-C530-D530))</f>
        <v>150635.81591809954</v>
      </c>
      <c r="T530" s="10">
        <f>MAX(0,(T505-C530-D530))/(1-'P-Parametri'!$B$31*MAX(0,IF(U529&lt;=0,0,(U529-V529)/U529)))</f>
        <v>23869.581604442912</v>
      </c>
      <c r="U530" s="10">
        <f>((U529-T530+MAX(0,-(T505-C530-D530)))*(1+B530))*(1-'P-Parametri'!$B$32)</f>
        <v>368216.15462365461</v>
      </c>
      <c r="V530" s="10">
        <f>IF(U529&lt;=0,V529,V529*(1-T530/U529))+MAX(0,-(T505-C530-D530))</f>
        <v>150635.81591809978</v>
      </c>
    </row>
    <row r="531" spans="1:22">
      <c r="A531" s="9">
        <f t="shared" si="10"/>
        <v>24</v>
      </c>
      <c r="B531" s="12">
        <f>IF($A531='P-Parametri'!$B$47,'P-Parametri'!$B$34,IF($A531='P-Parametri'!$B$48,'P-Parametri'!$C$34,'P-Parametri'!$B$52))</f>
        <v>0.03</v>
      </c>
      <c r="C531" s="10">
        <f>IF($A531&lt;='1-Input'!$B$26,0,IF($A531='1-Input'!$B$26+1,('1-Input'!$B$23+0)*'1-Input'!$B$27,'1-Input'!$B$23+0))</f>
        <v>15535</v>
      </c>
      <c r="D531" s="10">
        <f>IF(AND($A531&gt;=1,$A531&lt;1+'1-Input'!$B$12),'7-Rientro'!$C$12,0)</f>
        <v>0</v>
      </c>
      <c r="E531" s="10">
        <f>MAX(0,(E505-C531-D531))/(1-'P-Parametri'!$B$31*MAX(0,IF(F530&lt;=0,0,(F530-G530)/F530)))</f>
        <v>12482.794032256921</v>
      </c>
      <c r="F531" s="10">
        <f>((F530-E531+MAX(0,-(E505-C531-D531)))*(1+B531))*(1-'P-Parametri'!$B$32)</f>
        <v>728761.24292925163</v>
      </c>
      <c r="G531" s="10">
        <f>IF(F530&lt;=0,G530,G530*(1-E531/F530))+MAX(0,-(E505-C531-D531))</f>
        <v>290029.99011742143</v>
      </c>
      <c r="H531" s="10">
        <f>MAX(0,(H505-C531-D531))/(1-'P-Parametri'!$B$31*MAX(0,IF(I530&lt;=0,0,(I530-J530)/I530)))</f>
        <v>17622.420538676</v>
      </c>
      <c r="I531" s="10">
        <f>((I530-H531+MAX(0,-(H505-C531-D531)))*(1+B531))*(1-'P-Parametri'!$B$32)</f>
        <v>560789.04117385391</v>
      </c>
      <c r="J531" s="10">
        <f>IF(I530&lt;=0,J530,J530*(1-H531/I530))+MAX(0,-(H505-C531-D531))</f>
        <v>223180.96859248157</v>
      </c>
      <c r="K531" s="10">
        <f>MAX(0,(K505-C531-D531))/(1-'P-Parametri'!$B$31*MAX(0,IF(L530&lt;=0,0,(L530-M530)/L530)))</f>
        <v>23953.394774165914</v>
      </c>
      <c r="L531" s="10">
        <f>((L530-K531+MAX(0,-(K505-C531-D531)))*(1+B531))*(1-'P-Parametri'!$B$32)</f>
        <v>353881.46135968377</v>
      </c>
      <c r="M531" s="10">
        <f>IF(L530&lt;=0,M530,M530*(1-K531/L530))+MAX(0,-(K505-C531-D531))</f>
        <v>140836.57403121758</v>
      </c>
      <c r="N531" s="10">
        <f>MAX(0,(N505-C531-D531))/(1-'P-Parametri'!$B$31*MAX(0,IF(O530&lt;=0,0,(O530-P530)/O530)))</f>
        <v>23953.394774165921</v>
      </c>
      <c r="O531" s="10">
        <f>((O530-N531+MAX(0,-(N505-C531-D531)))*(1+B531))*(1-'P-Parametri'!$B$32)</f>
        <v>353881.46135968342</v>
      </c>
      <c r="P531" s="10">
        <f>IF(O530&lt;=0,P530,P530*(1-N531/O530))+MAX(0,-(N505-C531-D531))</f>
        <v>140836.57403121752</v>
      </c>
      <c r="Q531" s="10">
        <f>MAX(0,(Q505-C531-D531))/(1-'P-Parametri'!$B$31*MAX(0,IF(R530&lt;=0,0,(R530-S530)/R530)))</f>
        <v>23953.394774165932</v>
      </c>
      <c r="R531" s="10">
        <f>((R530-Q531+MAX(0,-(Q505-C531-D531)))*(1+B531))*(1-'P-Parametri'!$B$32)</f>
        <v>353881.46135968313</v>
      </c>
      <c r="S531" s="10">
        <f>IF(R530&lt;=0,S530,S530*(1-Q531/R530))+MAX(0,-(Q505-C531-D531))</f>
        <v>140836.57403121729</v>
      </c>
      <c r="T531" s="10">
        <f>MAX(0,(T505-C531-D531))/(1-'P-Parametri'!$B$31*MAX(0,IF(U530&lt;=0,0,(U530-V530)/U530)))</f>
        <v>23953.394774165921</v>
      </c>
      <c r="U531" s="10">
        <f>((U530-T531+MAX(0,-(T505-C531-D531)))*(1+B531))*(1-'P-Parametri'!$B$32)</f>
        <v>353881.46135968342</v>
      </c>
      <c r="V531" s="10">
        <f>IF(U530&lt;=0,V530,V530*(1-T531/U530))+MAX(0,-(T505-C531-D531))</f>
        <v>140836.57403121752</v>
      </c>
    </row>
    <row r="532" spans="1:22">
      <c r="A532" s="9">
        <f t="shared" si="10"/>
        <v>25</v>
      </c>
      <c r="B532" s="12">
        <f>IF($A532='P-Parametri'!$B$47,'P-Parametri'!$B$34,IF($A532='P-Parametri'!$B$48,'P-Parametri'!$C$34,'P-Parametri'!$B$52))</f>
        <v>0.03</v>
      </c>
      <c r="C532" s="10">
        <f>IF($A532&lt;='1-Input'!$B$26,0,IF($A532='1-Input'!$B$26+1,('1-Input'!$B$23+0)*'1-Input'!$B$27,'1-Input'!$B$23+0))</f>
        <v>15535</v>
      </c>
      <c r="D532" s="10">
        <f>IF(AND($A532&gt;=1,$A532&lt;1+'1-Input'!$B$12),'7-Rientro'!$C$12,0)</f>
        <v>0</v>
      </c>
      <c r="E532" s="10">
        <f>MAX(0,(E505-C532-D532))/(1-'P-Parametri'!$B$31*MAX(0,IF(F531&lt;=0,0,(F531-G531)/F531)))</f>
        <v>12525.579622236963</v>
      </c>
      <c r="F532" s="10">
        <f>((F531-E532+MAX(0,-(E505-C532-D532)))*(1+B532))*(1-'P-Parametri'!$B$32)</f>
        <v>736247.28773981263</v>
      </c>
      <c r="G532" s="10">
        <f>IF(F531&lt;=0,G531,G531*(1-E532/F531))+MAX(0,-(E505-C532-D532))</f>
        <v>285045.10134994198</v>
      </c>
      <c r="H532" s="10">
        <f>MAX(0,(H505-C532-D532))/(1-'P-Parametri'!$B$31*MAX(0,IF(I531&lt;=0,0,(I531-J531)/I531)))</f>
        <v>17682.822533427759</v>
      </c>
      <c r="I532" s="10">
        <f>((I531-H532+MAX(0,-(H505-C532-D532)))*(1+B532))*(1-'P-Parametri'!$B$32)</f>
        <v>558280.60638923966</v>
      </c>
      <c r="J532" s="10">
        <f>IF(I531&lt;=0,J531,J531*(1-H532/I531))+MAX(0,-(H505-C532-D532))</f>
        <v>216143.61734146829</v>
      </c>
      <c r="K532" s="10">
        <f>MAX(0,(K505-C532-D532))/(1-'P-Parametri'!$B$31*MAX(0,IF(L531&lt;=0,0,(L531-M531)/L531)))</f>
        <v>24035.496595664306</v>
      </c>
      <c r="L532" s="10">
        <f>((L531-K532+MAX(0,-(K505-C532-D532)))*(1+B532))*(1-'P-Parametri'!$B$32)</f>
        <v>339061.8610195262</v>
      </c>
      <c r="M532" s="10">
        <f>IF(L531&lt;=0,M531,M531*(1-K532/L531))+MAX(0,-(K505-C532-D532))</f>
        <v>131271.00655936921</v>
      </c>
      <c r="N532" s="10">
        <f>MAX(0,(N505-C532-D532))/(1-'P-Parametri'!$B$31*MAX(0,IF(O531&lt;=0,0,(O531-P531)/O531)))</f>
        <v>24035.496595664314</v>
      </c>
      <c r="O532" s="10">
        <f>((O531-N532+MAX(0,-(N505-C532-D532)))*(1+B532))*(1-'P-Parametri'!$B$32)</f>
        <v>339061.86101952585</v>
      </c>
      <c r="P532" s="10">
        <f>IF(O531&lt;=0,P531,P531*(1-N532/O531))+MAX(0,-(N505-C532-D532))</f>
        <v>131271.00655936915</v>
      </c>
      <c r="Q532" s="10">
        <f>MAX(0,(Q505-C532-D532))/(1-'P-Parametri'!$B$31*MAX(0,IF(R531&lt;=0,0,(R531-S531)/R531)))</f>
        <v>24035.496595664325</v>
      </c>
      <c r="R532" s="10">
        <f>((R531-Q532+MAX(0,-(Q505-C532-D532)))*(1+B532))*(1-'P-Parametri'!$B$32)</f>
        <v>339061.86101952556</v>
      </c>
      <c r="S532" s="10">
        <f>IF(R531&lt;=0,S531,S531*(1-Q532/R531))+MAX(0,-(Q505-C532-D532))</f>
        <v>131271.00655936892</v>
      </c>
      <c r="T532" s="10">
        <f>MAX(0,(T505-C532-D532))/(1-'P-Parametri'!$B$31*MAX(0,IF(U531&lt;=0,0,(U531-V531)/U531)))</f>
        <v>24035.496595664314</v>
      </c>
      <c r="U532" s="10">
        <f>((U531-T532+MAX(0,-(T505-C532-D532)))*(1+B532))*(1-'P-Parametri'!$B$32)</f>
        <v>339061.86101952585</v>
      </c>
      <c r="V532" s="10">
        <f>IF(U531&lt;=0,V531,V531*(1-T532/U531))+MAX(0,-(T505-C532-D532))</f>
        <v>131271.00655936915</v>
      </c>
    </row>
    <row r="533" spans="1:22">
      <c r="A533" s="9">
        <f t="shared" si="10"/>
        <v>26</v>
      </c>
      <c r="B533" s="12">
        <f>IF($A533='P-Parametri'!$B$47,'P-Parametri'!$B$34,IF($A533='P-Parametri'!$B$48,'P-Parametri'!$C$34,'P-Parametri'!$B$52))</f>
        <v>0.03</v>
      </c>
      <c r="C533" s="10">
        <f>IF($A533&lt;='1-Input'!$B$26,0,IF($A533='1-Input'!$B$26+1,('1-Input'!$B$23+0)*'1-Input'!$B$27,'1-Input'!$B$23+0))</f>
        <v>15535</v>
      </c>
      <c r="D533" s="10">
        <f>IF(AND($A533&gt;=1,$A533&lt;1+'1-Input'!$B$12),'7-Rientro'!$C$12,0)</f>
        <v>0</v>
      </c>
      <c r="E533" s="10">
        <f>MAX(0,(E505-C533-D533))/(1-'P-Parametri'!$B$31*MAX(0,IF(F532&lt;=0,0,(F532-G532)/F532)))</f>
        <v>12567.484667913341</v>
      </c>
      <c r="F533" s="10">
        <f>((F532-E533+MAX(0,-(E505-C533-D533)))*(1+B533))*(1-'P-Parametri'!$B$32)</f>
        <v>743899.4167697283</v>
      </c>
      <c r="G533" s="10">
        <f>IF(F532&lt;=0,G532,G532*(1-E533/F532))+MAX(0,-(E505-C533-D533))</f>
        <v>280179.48078938766</v>
      </c>
      <c r="H533" s="10">
        <f>MAX(0,(H505-C533-D533))/(1-'P-Parametri'!$B$31*MAX(0,IF(I532&lt;=0,0,(I532-J532)/I532)))</f>
        <v>17741.981431322998</v>
      </c>
      <c r="I533" s="10">
        <f>((I532-H533+MAX(0,-(H505-C533-D533)))*(1+B533))*(1-'P-Parametri'!$B$32)</f>
        <v>555641.27413924085</v>
      </c>
      <c r="J533" s="10">
        <f>IF(I532&lt;=0,J532,J532*(1-H533/I532))+MAX(0,-(H505-C533-D533))</f>
        <v>209274.64141523375</v>
      </c>
      <c r="K533" s="10">
        <f>MAX(0,(K505-C533-D533))/(1-'P-Parametri'!$B$31*MAX(0,IF(L532&lt;=0,0,(L532-M532)/L532)))</f>
        <v>24115.908729319788</v>
      </c>
      <c r="L533" s="10">
        <f>((L532-K533+MAX(0,-(K505-C533-D533)))*(1+B533))*(1-'P-Parametri'!$B$32)</f>
        <v>323745.54219719477</v>
      </c>
      <c r="M533" s="10">
        <f>IF(L532&lt;=0,M532,M532*(1-K533/L532))+MAX(0,-(K505-C533-D533))</f>
        <v>121934.30439100183</v>
      </c>
      <c r="N533" s="10">
        <f>MAX(0,(N505-C533-D533))/(1-'P-Parametri'!$B$31*MAX(0,IF(O532&lt;=0,0,(O532-P532)/O532)))</f>
        <v>24115.908729319799</v>
      </c>
      <c r="O533" s="10">
        <f>((O532-N533+MAX(0,-(N505-C533-D533)))*(1+B533))*(1-'P-Parametri'!$B$32)</f>
        <v>323745.54219719436</v>
      </c>
      <c r="P533" s="10">
        <f>IF(O532&lt;=0,P532,P532*(1-N533/O532))+MAX(0,-(N505-C533-D533))</f>
        <v>121934.30439100177</v>
      </c>
      <c r="Q533" s="10">
        <f>MAX(0,(Q505-C533-D533))/(1-'P-Parametri'!$B$31*MAX(0,IF(R532&lt;=0,0,(R532-S532)/R532)))</f>
        <v>24115.908729319806</v>
      </c>
      <c r="R533" s="10">
        <f>((R532-Q533+MAX(0,-(Q505-C533-D533)))*(1+B533))*(1-'P-Parametri'!$B$32)</f>
        <v>323745.54219719407</v>
      </c>
      <c r="S533" s="10">
        <f>IF(R532&lt;=0,S532,S532*(1-Q533/R532))+MAX(0,-(Q505-C533-D533))</f>
        <v>121934.30439100155</v>
      </c>
      <c r="T533" s="10">
        <f>MAX(0,(T505-C533-D533))/(1-'P-Parametri'!$B$31*MAX(0,IF(U532&lt;=0,0,(U532-V532)/U532)))</f>
        <v>24115.908729319799</v>
      </c>
      <c r="U533" s="10">
        <f>((U532-T533+MAX(0,-(T505-C533-D533)))*(1+B533))*(1-'P-Parametri'!$B$32)</f>
        <v>323745.54219719436</v>
      </c>
      <c r="V533" s="10">
        <f>IF(U532&lt;=0,V532,V532*(1-T533/U532))+MAX(0,-(T505-C533-D533))</f>
        <v>121934.30439100177</v>
      </c>
    </row>
    <row r="534" spans="1:22">
      <c r="A534" s="9">
        <f t="shared" si="10"/>
        <v>27</v>
      </c>
      <c r="B534" s="12">
        <f>IF($A534='P-Parametri'!$B$47,'P-Parametri'!$B$34,IF($A534='P-Parametri'!$B$48,'P-Parametri'!$C$34,'P-Parametri'!$B$52))</f>
        <v>0.03</v>
      </c>
      <c r="C534" s="10">
        <f>IF($A534&lt;='1-Input'!$B$26,0,IF($A534='1-Input'!$B$26+1,('1-Input'!$B$23+0)*'1-Input'!$B$27,'1-Input'!$B$23+0))</f>
        <v>15535</v>
      </c>
      <c r="D534" s="10">
        <f>IF(AND($A534&gt;=1,$A534&lt;1+'1-Input'!$B$12),'7-Rientro'!$C$12,0)</f>
        <v>0</v>
      </c>
      <c r="E534" s="10">
        <f>MAX(0,(E505-C534-D534))/(1-'P-Parametri'!$B$31*MAX(0,IF(F533&lt;=0,0,(F533-G533)/F533)))</f>
        <v>12608.520652166666</v>
      </c>
      <c r="F534" s="10">
        <f>((F533-E534+MAX(0,-(E505-C534-D534)))*(1+B534))*(1-'P-Parametri'!$B$32)</f>
        <v>751723.16375508637</v>
      </c>
      <c r="G534" s="10">
        <f>IF(F533&lt;=0,G533,G533*(1-E534/F533))+MAX(0,-(E505-C534-D534))</f>
        <v>275430.65495324665</v>
      </c>
      <c r="H534" s="10">
        <f>MAX(0,(H505-C534-D534))/(1-'P-Parametri'!$B$31*MAX(0,IF(I533&lt;=0,0,(I533-J533)/I533)))</f>
        <v>17799.91344316761</v>
      </c>
      <c r="I534" s="10">
        <f>((I533-H534+MAX(0,-(H505-C534-D534)))*(1+B534))*(1-'P-Parametri'!$B$32)</f>
        <v>552868.64831392164</v>
      </c>
      <c r="J534" s="10">
        <f>IF(I533&lt;=0,J533,J533*(1-H534/I533))+MAX(0,-(H505-C534-D534))</f>
        <v>202570.54890732619</v>
      </c>
      <c r="K534" s="10">
        <f>MAX(0,(K505-C534-D534))/(1-'P-Parametri'!$B$31*MAX(0,IF(L533&lt;=0,0,(L533-M533)/L533)))</f>
        <v>24194.653209780357</v>
      </c>
      <c r="L534" s="10">
        <f>((L533-K534+MAX(0,-(K505-C534-D534)))*(1+B534))*(1-'P-Parametri'!$B$32)</f>
        <v>307920.34082572279</v>
      </c>
      <c r="M534" s="10">
        <f>IF(L533&lt;=0,M533,M533*(1-K534/L533))+MAX(0,-(K505-C534-D534))</f>
        <v>112821.72112856069</v>
      </c>
      <c r="N534" s="10">
        <f>MAX(0,(N505-C534-D534))/(1-'P-Parametri'!$B$31*MAX(0,IF(O533&lt;=0,0,(O533-P533)/O533)))</f>
        <v>24194.653209780368</v>
      </c>
      <c r="O534" s="10">
        <f>((O533-N534+MAX(0,-(N505-C534-D534)))*(1+B534))*(1-'P-Parametri'!$B$32)</f>
        <v>307920.34082572238</v>
      </c>
      <c r="P534" s="10">
        <f>IF(O533&lt;=0,P533,P533*(1-N534/O533))+MAX(0,-(N505-C534-D534))</f>
        <v>112821.72112856063</v>
      </c>
      <c r="Q534" s="10">
        <f>MAX(0,(Q505-C534-D534))/(1-'P-Parametri'!$B$31*MAX(0,IF(R533&lt;=0,0,(R533-S533)/R533)))</f>
        <v>24194.653209780376</v>
      </c>
      <c r="R534" s="10">
        <f>((R533-Q534+MAX(0,-(Q505-C534-D534)))*(1+B534))*(1-'P-Parametri'!$B$32)</f>
        <v>307920.34082572197</v>
      </c>
      <c r="S534" s="10">
        <f>IF(R533&lt;=0,S533,S533*(1-Q534/R533))+MAX(0,-(Q505-C534-D534))</f>
        <v>112821.72112856041</v>
      </c>
      <c r="T534" s="10">
        <f>MAX(0,(T505-C534-D534))/(1-'P-Parametri'!$B$31*MAX(0,IF(U533&lt;=0,0,(U533-V533)/U533)))</f>
        <v>24194.653209780368</v>
      </c>
      <c r="U534" s="10">
        <f>((U533-T534+MAX(0,-(T505-C534-D534)))*(1+B534))*(1-'P-Parametri'!$B$32)</f>
        <v>307920.34082572238</v>
      </c>
      <c r="V534" s="10">
        <f>IF(U533&lt;=0,V533,V533*(1-T534/U533))+MAX(0,-(T505-C534-D534))</f>
        <v>112821.72112856063</v>
      </c>
    </row>
    <row r="535" spans="1:22">
      <c r="A535" s="9">
        <f t="shared" si="10"/>
        <v>28</v>
      </c>
      <c r="B535" s="12">
        <f>IF($A535='P-Parametri'!$B$47,'P-Parametri'!$B$34,IF($A535='P-Parametri'!$B$48,'P-Parametri'!$C$34,'P-Parametri'!$B$52))</f>
        <v>0.03</v>
      </c>
      <c r="C535" s="10">
        <f>IF($A535&lt;='1-Input'!$B$26,0,IF($A535='1-Input'!$B$26+1,('1-Input'!$B$23+0)*'1-Input'!$B$27,'1-Input'!$B$23+0))</f>
        <v>15535</v>
      </c>
      <c r="D535" s="10">
        <f>IF(AND($A535&gt;=1,$A535&lt;1+'1-Input'!$B$12),'7-Rientro'!$C$12,0)</f>
        <v>0</v>
      </c>
      <c r="E535" s="10">
        <f>MAX(0,(E505-C535-D535))/(1-'P-Parametri'!$B$31*MAX(0,IF(F534&lt;=0,0,(F534-G534)/F534)))</f>
        <v>12648.699232767818</v>
      </c>
      <c r="F535" s="10">
        <f>((F534-E535+MAX(0,-(E505-C535-D535)))*(1+B535))*(1-'P-Parametri'!$B$32)</f>
        <v>759724.20506107213</v>
      </c>
      <c r="G535" s="10">
        <f>IF(F534&lt;=0,G534,G534*(1-E535/F534))+MAX(0,-(E505-C535-D535))</f>
        <v>270796.18353881658</v>
      </c>
      <c r="H535" s="10">
        <f>MAX(0,(H505-C535-D535))/(1-'P-Parametri'!$B$31*MAX(0,IF(I534&lt;=0,0,(I534-J534)/I534)))</f>
        <v>17856.635026666543</v>
      </c>
      <c r="I535" s="10">
        <f>((I534-H535+MAX(0,-(H505-C535-D535)))*(1+B535))*(1-'P-Parametri'!$B$32)</f>
        <v>549960.248938501</v>
      </c>
      <c r="J535" s="10">
        <f>IF(I534&lt;=0,J534,J534*(1-H535/I534))+MAX(0,-(H505-C535-D535))</f>
        <v>196027.89475245404</v>
      </c>
      <c r="K535" s="10">
        <f>MAX(0,(K505-C535-D535))/(1-'P-Parametri'!$B$31*MAX(0,IF(L534&lt;=0,0,(L534-M534)/L534)))</f>
        <v>24271.752407293199</v>
      </c>
      <c r="L535" s="10">
        <f>((L534-K535+MAX(0,-(K505-C535-D535)))*(1+B535))*(1-'P-Parametri'!$B$32)</f>
        <v>291573.72997884051</v>
      </c>
      <c r="M535" s="10">
        <f>IF(L534&lt;=0,M534,M534*(1-K535/L534))+MAX(0,-(K505-C535-D535))</f>
        <v>103928.5740436561</v>
      </c>
      <c r="N535" s="10">
        <f>MAX(0,(N505-C535-D535))/(1-'P-Parametri'!$B$31*MAX(0,IF(O534&lt;=0,0,(O534-P534)/O534)))</f>
        <v>24271.752407293206</v>
      </c>
      <c r="O535" s="10">
        <f>((O534-N535+MAX(0,-(N505-C535-D535)))*(1+B535))*(1-'P-Parametri'!$B$32)</f>
        <v>291573.7299788401</v>
      </c>
      <c r="P535" s="10">
        <f>IF(O534&lt;=0,P534,P534*(1-N535/O534))+MAX(0,-(N505-C535-D535))</f>
        <v>103928.57404365603</v>
      </c>
      <c r="Q535" s="10">
        <f>MAX(0,(Q505-C535-D535))/(1-'P-Parametri'!$B$31*MAX(0,IF(R534&lt;=0,0,(R534-S534)/R534)))</f>
        <v>24271.752407293217</v>
      </c>
      <c r="R535" s="10">
        <f>((R534-Q535+MAX(0,-(Q505-C535-D535)))*(1+B535))*(1-'P-Parametri'!$B$32)</f>
        <v>291573.72997883963</v>
      </c>
      <c r="S535" s="10">
        <f>IF(R534&lt;=0,S534,S534*(1-Q535/R534))+MAX(0,-(Q505-C535-D535))</f>
        <v>103928.57404365581</v>
      </c>
      <c r="T535" s="10">
        <f>MAX(0,(T505-C535-D535))/(1-'P-Parametri'!$B$31*MAX(0,IF(U534&lt;=0,0,(U534-V534)/U534)))</f>
        <v>24271.752407293206</v>
      </c>
      <c r="U535" s="10">
        <f>((U534-T535+MAX(0,-(T505-C535-D535)))*(1+B535))*(1-'P-Parametri'!$B$32)</f>
        <v>291573.7299788401</v>
      </c>
      <c r="V535" s="10">
        <f>IF(U534&lt;=0,V534,V534*(1-T535/U534))+MAX(0,-(T505-C535-D535))</f>
        <v>103928.57404365603</v>
      </c>
    </row>
    <row r="536" spans="1:22">
      <c r="A536" s="9">
        <f t="shared" si="10"/>
        <v>29</v>
      </c>
      <c r="B536" s="12">
        <f>IF($A536='P-Parametri'!$B$47,'P-Parametri'!$B$34,IF($A536='P-Parametri'!$B$48,'P-Parametri'!$C$34,'P-Parametri'!$B$52))</f>
        <v>0.03</v>
      </c>
      <c r="C536" s="10">
        <f>IF($A536&lt;='1-Input'!$B$26,0,IF($A536='1-Input'!$B$26+1,('1-Input'!$B$23+0)*'1-Input'!$B$27,'1-Input'!$B$23+0))</f>
        <v>15535</v>
      </c>
      <c r="D536" s="10">
        <f>IF(AND($A536&gt;=1,$A536&lt;1+'1-Input'!$B$12),'7-Rientro'!$C$12,0)</f>
        <v>0</v>
      </c>
      <c r="E536" s="10">
        <f>MAX(0,(E505-C536-D536))/(1-'P-Parametri'!$B$31*MAX(0,IF(F535&lt;=0,0,(F535-G535)/F535)))</f>
        <v>12688.032222890624</v>
      </c>
      <c r="F536" s="10">
        <f>((F535-E536+MAX(0,-(E505-C536-D536)))*(1+B536))*(1-'P-Parametri'!$B$32)</f>
        <v>767908.36350728036</v>
      </c>
      <c r="G536" s="10">
        <f>IF(F535&lt;=0,G535,G535*(1-E536/F535))+MAX(0,-(E505-C536-D536))</f>
        <v>266273.65986550529</v>
      </c>
      <c r="H536" s="10">
        <f>MAX(0,(H505-C536-D536))/(1-'P-Parametri'!$B$31*MAX(0,IF(I535&lt;=0,0,(I535-J535)/I535)))</f>
        <v>17912.162858912794</v>
      </c>
      <c r="I536" s="10">
        <f>((I535-H536+MAX(0,-(H505-C536-D536)))*(1+B536))*(1-'P-Parametri'!$B$32)</f>
        <v>546913.50960465195</v>
      </c>
      <c r="J536" s="10">
        <f>IF(I535&lt;=0,J535,J535*(1-H536/I535))+MAX(0,-(H505-C536-D536))</f>
        <v>189643.28135089815</v>
      </c>
      <c r="K536" s="10">
        <f>MAX(0,(K505-C536-D536))/(1-'P-Parametri'!$B$31*MAX(0,IF(L535&lt;=0,0,(L535-M535)/L535)))</f>
        <v>24347.22899031021</v>
      </c>
      <c r="L536" s="10">
        <f>((L535-K536+MAX(0,-(K505-C536-D536)))*(1+B536))*(1-'P-Parametri'!$B$32)</f>
        <v>274692.80942614982</v>
      </c>
      <c r="M536" s="10">
        <f>IF(L535&lt;=0,M535,M535*(1-K536/L535))+MAX(0,-(K505-C536-D536))</f>
        <v>95250.244925799925</v>
      </c>
      <c r="N536" s="10">
        <f>MAX(0,(N505-C536-D536))/(1-'P-Parametri'!$B$31*MAX(0,IF(O535&lt;=0,0,(O535-P535)/O535)))</f>
        <v>24347.228990310221</v>
      </c>
      <c r="O536" s="10">
        <f>((O535-N536+MAX(0,-(N505-C536-D536)))*(1+B536))*(1-'P-Parametri'!$B$32)</f>
        <v>274692.80942614941</v>
      </c>
      <c r="P536" s="10">
        <f>IF(O535&lt;=0,P535,P535*(1-N536/O535))+MAX(0,-(N505-C536-D536))</f>
        <v>95250.244925799838</v>
      </c>
      <c r="Q536" s="10">
        <f>MAX(0,(Q505-C536-D536))/(1-'P-Parametri'!$B$31*MAX(0,IF(R535&lt;=0,0,(R535-S535)/R535)))</f>
        <v>24347.228990310228</v>
      </c>
      <c r="R536" s="10">
        <f>((R535-Q536+MAX(0,-(Q505-C536-D536)))*(1+B536))*(1-'P-Parametri'!$B$32)</f>
        <v>274692.80942614895</v>
      </c>
      <c r="S536" s="10">
        <f>IF(R535&lt;=0,S535,S535*(1-Q536/R535))+MAX(0,-(Q505-C536-D536))</f>
        <v>95250.244925799634</v>
      </c>
      <c r="T536" s="10">
        <f>MAX(0,(T505-C536-D536))/(1-'P-Parametri'!$B$31*MAX(0,IF(U535&lt;=0,0,(U535-V535)/U535)))</f>
        <v>24347.228990310221</v>
      </c>
      <c r="U536" s="10">
        <f>((U535-T536+MAX(0,-(T505-C536-D536)))*(1+B536))*(1-'P-Parametri'!$B$32)</f>
        <v>274692.80942614941</v>
      </c>
      <c r="V536" s="10">
        <f>IF(U535&lt;=0,V535,V535*(1-T536/U535))+MAX(0,-(T505-C536-D536))</f>
        <v>95250.244925799838</v>
      </c>
    </row>
    <row r="537" spans="1:22">
      <c r="A537" s="9">
        <f t="shared" si="10"/>
        <v>30</v>
      </c>
      <c r="B537" s="12">
        <f>IF($A537='P-Parametri'!$B$47,'P-Parametri'!$B$34,IF($A537='P-Parametri'!$B$48,'P-Parametri'!$C$34,'P-Parametri'!$B$52))</f>
        <v>0.03</v>
      </c>
      <c r="C537" s="10">
        <f>IF($A537&lt;='1-Input'!$B$26,0,IF($A537='1-Input'!$B$26+1,('1-Input'!$B$23+0)*'1-Input'!$B$27,'1-Input'!$B$23+0))</f>
        <v>15535</v>
      </c>
      <c r="D537" s="10">
        <f>IF(AND($A537&gt;=1,$A537&lt;1+'1-Input'!$B$12),'7-Rientro'!$C$12,0)</f>
        <v>0</v>
      </c>
      <c r="E537" s="10">
        <f>MAX(0,(E505-C537-D537))/(1-'P-Parametri'!$B$31*MAX(0,IF(F536&lt;=0,0,(F536-G536)/F536)))</f>
        <v>12726.531572295253</v>
      </c>
      <c r="F537" s="10">
        <f>((F536-E537+MAX(0,-(E505-C537-D537)))*(1+B537))*(1-'P-Parametri'!$B$32)</f>
        <v>776281.61231924861</v>
      </c>
      <c r="G537" s="10">
        <f>IF(F536&lt;=0,G536,G536*(1-E537/F536))+MAX(0,-(E505-C537-D537))</f>
        <v>261860.71126357638</v>
      </c>
      <c r="H537" s="10">
        <f>MAX(0,(H505-C537-D537))/(1-'P-Parametri'!$B$31*MAX(0,IF(I536&lt;=0,0,(I536-J536)/I536)))</f>
        <v>17966.513809823347</v>
      </c>
      <c r="I537" s="10">
        <f>((I536-H537+MAX(0,-(H505-C537-D537)))*(1+B537))*(1-'P-Parametri'!$B$32)</f>
        <v>543725.77485733607</v>
      </c>
      <c r="J537" s="10">
        <f>IF(I536&lt;=0,J536,J536*(1-H537/I536))+MAX(0,-(H505-C537-D537))</f>
        <v>183413.35911731844</v>
      </c>
      <c r="K537" s="10">
        <f>MAX(0,(K505-C537-D537))/(1-'P-Parametri'!$B$31*MAX(0,IF(L536&lt;=0,0,(L536-M536)/L536)))</f>
        <v>24421.105889380611</v>
      </c>
      <c r="L537" s="10">
        <f>((L536-K537+MAX(0,-(K505-C537-D537)))*(1+B537))*(1-'P-Parametri'!$B$32)</f>
        <v>257264.29493358656</v>
      </c>
      <c r="M537" s="10">
        <f>IF(L536&lt;=0,M536,M536*(1-K537/L536))+MAX(0,-(K505-C537-D537))</f>
        <v>86782.180828374883</v>
      </c>
      <c r="N537" s="10">
        <f>MAX(0,(N505-C537-D537))/(1-'P-Parametri'!$B$31*MAX(0,IF(O536&lt;=0,0,(O536-P536)/O536)))</f>
        <v>24421.105889380615</v>
      </c>
      <c r="O537" s="10">
        <f>((O536-N537+MAX(0,-(N505-C537-D537)))*(1+B537))*(1-'P-Parametri'!$B$32)</f>
        <v>257264.29493358612</v>
      </c>
      <c r="P537" s="10">
        <f>IF(O536&lt;=0,P536,P536*(1-N537/O536))+MAX(0,-(N505-C537-D537))</f>
        <v>86782.180828374796</v>
      </c>
      <c r="Q537" s="10">
        <f>MAX(0,(Q505-C537-D537))/(1-'P-Parametri'!$B$31*MAX(0,IF(R536&lt;=0,0,(R536-S536)/R536)))</f>
        <v>24421.105889380629</v>
      </c>
      <c r="R537" s="10">
        <f>((R536-Q537+MAX(0,-(Q505-C537-D537)))*(1+B537))*(1-'P-Parametri'!$B$32)</f>
        <v>257264.29493358565</v>
      </c>
      <c r="S537" s="10">
        <f>IF(R536&lt;=0,S536,S536*(1-Q537/R536))+MAX(0,-(Q505-C537-D537))</f>
        <v>86782.180828374592</v>
      </c>
      <c r="T537" s="10">
        <f>MAX(0,(T505-C537-D537))/(1-'P-Parametri'!$B$31*MAX(0,IF(U536&lt;=0,0,(U536-V536)/U536)))</f>
        <v>24421.105889380615</v>
      </c>
      <c r="U537" s="10">
        <f>((U536-T537+MAX(0,-(T505-C537-D537)))*(1+B537))*(1-'P-Parametri'!$B$32)</f>
        <v>257264.29493358612</v>
      </c>
      <c r="V537" s="10">
        <f>IF(U536&lt;=0,V536,V536*(1-T537/U536))+MAX(0,-(T505-C537-D537))</f>
        <v>86782.180828374796</v>
      </c>
    </row>
    <row r="538" spans="1:22">
      <c r="A538" s="9">
        <f t="shared" si="10"/>
        <v>31</v>
      </c>
      <c r="B538" s="12">
        <f>IF($A538='P-Parametri'!$B$47,'P-Parametri'!$B$34,IF($A538='P-Parametri'!$B$48,'P-Parametri'!$C$34,'P-Parametri'!$B$52))</f>
        <v>0.03</v>
      </c>
      <c r="C538" s="10">
        <f>IF($A538&lt;='1-Input'!$B$26,0,IF($A538='1-Input'!$B$26+1,('1-Input'!$B$23+0)*'1-Input'!$B$27,'1-Input'!$B$23+0))</f>
        <v>15535</v>
      </c>
      <c r="D538" s="10">
        <f>IF(AND($A538&gt;=1,$A538&lt;1+'1-Input'!$B$12),'7-Rientro'!$C$12,0)</f>
        <v>0</v>
      </c>
      <c r="E538" s="10">
        <f>MAX(0,(E505-C538-D538))/(1-'P-Parametri'!$B$31*MAX(0,IF(F537&lt;=0,0,(F537-G537)/F537)))</f>
        <v>12764.209349187426</v>
      </c>
      <c r="F538" s="10">
        <f>((F537-E538+MAX(0,-(E505-C538-D538)))*(1+B538))*(1-'P-Parametri'!$B$32)</f>
        <v>784850.07920904469</v>
      </c>
      <c r="G538" s="10">
        <f>IF(F537&lt;=0,G537,G537*(1-E538/F537))+MAX(0,-(E505-C538-D538))</f>
        <v>257554.99941126365</v>
      </c>
      <c r="H538" s="10">
        <f>MAX(0,(H505-C538-D538))/(1-'P-Parametri'!$B$31*MAX(0,IF(I537&lt;=0,0,(I537-J537)/I537)))</f>
        <v>18019.70491652915</v>
      </c>
      <c r="I538" s="10">
        <f>((I537-H538+MAX(0,-(H505-C538-D538)))*(1+B538))*(1-'P-Parametri'!$B$32)</f>
        <v>540394.2975349531</v>
      </c>
      <c r="J538" s="10">
        <f>IF(I537&lt;=0,J537,J537*(1-H538/I537))+MAX(0,-(H505-C538-D538))</f>
        <v>177334.82695667064</v>
      </c>
      <c r="K538" s="10">
        <f>MAX(0,(K505-C538-D538))/(1-'P-Parametri'!$B$31*MAX(0,IF(L537&lt;=0,0,(L537-M537)/L537)))</f>
        <v>24493.406262340301</v>
      </c>
      <c r="L538" s="10">
        <f>((L537-K538+MAX(0,-(K505-C538-D538)))*(1+B538))*(1-'P-Parametri'!$B$32)</f>
        <v>239274.50730072084</v>
      </c>
      <c r="M538" s="10">
        <f>IF(L537&lt;=0,M537,M537*(1-K538/L537))+MAX(0,-(K505-C538-D538))</f>
        <v>78519.894715527422</v>
      </c>
      <c r="N538" s="10">
        <f>MAX(0,(N505-C538-D538))/(1-'P-Parametri'!$B$31*MAX(0,IF(O537&lt;=0,0,(O537-P537)/O537)))</f>
        <v>24493.406262340308</v>
      </c>
      <c r="O538" s="10">
        <f>((O537-N538+MAX(0,-(N505-C538-D538)))*(1+B538))*(1-'P-Parametri'!$B$32)</f>
        <v>239274.5073007204</v>
      </c>
      <c r="P538" s="10">
        <f>IF(O537&lt;=0,P537,P537*(1-N538/O537))+MAX(0,-(N505-C538-D538))</f>
        <v>78519.89471552732</v>
      </c>
      <c r="Q538" s="10">
        <f>MAX(0,(Q505-C538-D538))/(1-'P-Parametri'!$B$31*MAX(0,IF(R537&lt;=0,0,(R537-S537)/R537)))</f>
        <v>24493.406262340315</v>
      </c>
      <c r="R538" s="10">
        <f>((R537-Q538+MAX(0,-(Q505-C538-D538)))*(1+B538))*(1-'P-Parametri'!$B$32)</f>
        <v>239274.50730071994</v>
      </c>
      <c r="S538" s="10">
        <f>IF(R537&lt;=0,S537,S537*(1-Q538/R537))+MAX(0,-(Q505-C538-D538))</f>
        <v>78519.894715527131</v>
      </c>
      <c r="T538" s="10">
        <f>MAX(0,(T505-C538-D538))/(1-'P-Parametri'!$B$31*MAX(0,IF(U537&lt;=0,0,(U537-V537)/U537)))</f>
        <v>24493.406262340308</v>
      </c>
      <c r="U538" s="10">
        <f>((U537-T538+MAX(0,-(T505-C538-D538)))*(1+B538))*(1-'P-Parametri'!$B$32)</f>
        <v>239274.5073007204</v>
      </c>
      <c r="V538" s="10">
        <f>IF(U537&lt;=0,V537,V537*(1-T538/U537))+MAX(0,-(T505-C538-D538))</f>
        <v>78519.89471552732</v>
      </c>
    </row>
    <row r="539" spans="1:22">
      <c r="A539" s="9">
        <f t="shared" si="10"/>
        <v>32</v>
      </c>
      <c r="B539" s="12">
        <f>IF($A539='P-Parametri'!$B$47,'P-Parametri'!$B$34,IF($A539='P-Parametri'!$B$48,'P-Parametri'!$C$34,'P-Parametri'!$B$52))</f>
        <v>0.03</v>
      </c>
      <c r="C539" s="10">
        <f>IF($A539&lt;='1-Input'!$B$26,0,IF($A539='1-Input'!$B$26+1,('1-Input'!$B$23+0)*'1-Input'!$B$27,'1-Input'!$B$23+0))</f>
        <v>15535</v>
      </c>
      <c r="D539" s="10">
        <f>IF(AND($A539&gt;=1,$A539&lt;1+'1-Input'!$B$12),'7-Rientro'!$C$12,0)</f>
        <v>0</v>
      </c>
      <c r="E539" s="10">
        <f>MAX(0,(E505-C539-D539))/(1-'P-Parametri'!$B$31*MAX(0,IF(F538&lt;=0,0,(F538-G538)/F538)))</f>
        <v>12801.077722756172</v>
      </c>
      <c r="F539" s="10">
        <f>((F538-E539+MAX(0,-(E505-C539-D539)))*(1+B539))*(1-'P-Parametri'!$B$32)</f>
        <v>793620.05058781547</v>
      </c>
      <c r="G539" s="10">
        <f>IF(F538&lt;=0,G538,G538*(1-E539/F538))+MAX(0,-(E505-C539-D539))</f>
        <v>253354.22062218506</v>
      </c>
      <c r="H539" s="10">
        <f>MAX(0,(H505-C539-D539))/(1-'P-Parametri'!$B$31*MAX(0,IF(I538&lt;=0,0,(I538-J538)/I538)))</f>
        <v>18071.753358722981</v>
      </c>
      <c r="I539" s="10">
        <f>((I538-H539+MAX(0,-(H505-C539-D539)))*(1+B539))*(1-'P-Parametri'!$B$32)</f>
        <v>536916.236060514</v>
      </c>
      <c r="J539" s="10">
        <f>IF(I538&lt;=0,J538,J538*(1-H539/I538))+MAX(0,-(H505-C539-D539))</f>
        <v>171404.43266995912</v>
      </c>
      <c r="K539" s="10">
        <f>MAX(0,(K505-C539-D539))/(1-'P-Parametri'!$B$31*MAX(0,IF(L538&lt;=0,0,(L538-M538)/L538)))</f>
        <v>24564.153460803362</v>
      </c>
      <c r="L539" s="10">
        <f>((L538-K539+MAX(0,-(K505-C539-D539)))*(1+B539))*(1-'P-Parametri'!$B$32)</f>
        <v>220709.36112620478</v>
      </c>
      <c r="M539" s="10">
        <f>IF(L538&lt;=0,M538,M538*(1-K539/L538))+MAX(0,-(K505-C539-D539))</f>
        <v>70458.966013690209</v>
      </c>
      <c r="N539" s="10">
        <f>MAX(0,(N505-C539-D539))/(1-'P-Parametri'!$B$31*MAX(0,IF(O538&lt;=0,0,(O538-P538)/O538)))</f>
        <v>24564.153460803365</v>
      </c>
      <c r="O539" s="10">
        <f>((O538-N539+MAX(0,-(N505-C539-D539)))*(1+B539))*(1-'P-Parametri'!$B$32)</f>
        <v>220709.36112620434</v>
      </c>
      <c r="P539" s="10">
        <f>IF(O538&lt;=0,P538,P538*(1-N539/O538))+MAX(0,-(N505-C539-D539))</f>
        <v>70458.966013690108</v>
      </c>
      <c r="Q539" s="10">
        <f>MAX(0,(Q505-C539-D539))/(1-'P-Parametri'!$B$31*MAX(0,IF(R538&lt;=0,0,(R538-S538)/R538)))</f>
        <v>24564.153460803376</v>
      </c>
      <c r="R539" s="10">
        <f>((R538-Q539+MAX(0,-(Q505-C539-D539)))*(1+B539))*(1-'P-Parametri'!$B$32)</f>
        <v>220709.36112620382</v>
      </c>
      <c r="S539" s="10">
        <f>IF(R538&lt;=0,S538,S538*(1-Q539/R538))+MAX(0,-(Q505-C539-D539))</f>
        <v>70458.966013689918</v>
      </c>
      <c r="T539" s="10">
        <f>MAX(0,(T505-C539-D539))/(1-'P-Parametri'!$B$31*MAX(0,IF(U538&lt;=0,0,(U538-V538)/U538)))</f>
        <v>24564.153460803365</v>
      </c>
      <c r="U539" s="10">
        <f>((U538-T539+MAX(0,-(T505-C539-D539)))*(1+B539))*(1-'P-Parametri'!$B$32)</f>
        <v>220709.36112620434</v>
      </c>
      <c r="V539" s="10">
        <f>IF(U538&lt;=0,V538,V538*(1-T539/U538))+MAX(0,-(T505-C539-D539))</f>
        <v>70458.966013690108</v>
      </c>
    </row>
    <row r="540" spans="1:22">
      <c r="A540" s="9">
        <f t="shared" si="10"/>
        <v>33</v>
      </c>
      <c r="B540" s="12">
        <f>IF($A540='P-Parametri'!$B$47,'P-Parametri'!$B$34,IF($A540='P-Parametri'!$B$48,'P-Parametri'!$C$34,'P-Parametri'!$B$52))</f>
        <v>0.03</v>
      </c>
      <c r="C540" s="10">
        <f>IF($A540&lt;='1-Input'!$B$26,0,IF($A540='1-Input'!$B$26+1,('1-Input'!$B$23+0)*'1-Input'!$B$27,'1-Input'!$B$23+0))</f>
        <v>15535</v>
      </c>
      <c r="D540" s="10">
        <f>IF(AND($A540&gt;=1,$A540&lt;1+'1-Input'!$B$12),'7-Rientro'!$C$12,0)</f>
        <v>0</v>
      </c>
      <c r="E540" s="10">
        <f>MAX(0,(E505-C540-D540))/(1-'P-Parametri'!$B$31*MAX(0,IF(F539&lt;=0,0,(F539-G539)/F539)))</f>
        <v>12837.148946390776</v>
      </c>
      <c r="F540" s="10">
        <f>((F539-E540+MAX(0,-(E505-C540-D540)))*(1+B540))*(1-'P-Parametri'!$B$32)</f>
        <v>802597.97591328609</v>
      </c>
      <c r="G540" s="10">
        <f>IF(F539&lt;=0,G539,G539*(1-E540/F539))+MAX(0,-(E505-C540-D540))</f>
        <v>249256.10608498959</v>
      </c>
      <c r="H540" s="10">
        <f>MAX(0,(H505-C540-D540))/(1-'P-Parametri'!$B$31*MAX(0,IF(I539&lt;=0,0,(I539-J539)/I539)))</f>
        <v>18122.676434966252</v>
      </c>
      <c r="I540" s="10">
        <f>((I539-H540+MAX(0,-(H505-C540-D540)))*(1+B540))*(1-'P-Parametri'!$B$32)</f>
        <v>533288.65168148547</v>
      </c>
      <c r="J540" s="10">
        <f>IF(I539&lt;=0,J539,J539*(1-H540/I539))+MAX(0,-(H505-C540-D540))</f>
        <v>165618.97329255537</v>
      </c>
      <c r="K540" s="10">
        <f>MAX(0,(K505-C540-D540))/(1-'P-Parametri'!$B$31*MAX(0,IF(L539&lt;=0,0,(L539-M539)/L539)))</f>
        <v>24633.370997956834</v>
      </c>
      <c r="L540" s="10">
        <f>((L539-K540+MAX(0,-(K505-C540-D540)))*(1+B540))*(1-'P-Parametri'!$B$32)</f>
        <v>201554.35329243119</v>
      </c>
      <c r="M540" s="10">
        <f>IF(L539&lt;=0,M539,M539*(1-K540/L539))+MAX(0,-(K505-C540-D540))</f>
        <v>62595.041071443658</v>
      </c>
      <c r="N540" s="10">
        <f>MAX(0,(N505-C540-D540))/(1-'P-Parametri'!$B$31*MAX(0,IF(O539&lt;=0,0,(O539-P539)/O539)))</f>
        <v>24633.370997956845</v>
      </c>
      <c r="O540" s="10">
        <f>((O539-N540+MAX(0,-(N505-C540-D540)))*(1+B540))*(1-'P-Parametri'!$B$32)</f>
        <v>201554.35329243075</v>
      </c>
      <c r="P540" s="10">
        <f>IF(O539&lt;=0,P539,P539*(1-N540/O539))+MAX(0,-(N505-C540-D540))</f>
        <v>62595.041071443557</v>
      </c>
      <c r="Q540" s="10">
        <f>MAX(0,(Q505-C540-D540))/(1-'P-Parametri'!$B$31*MAX(0,IF(R539&lt;=0,0,(R539-S539)/R539)))</f>
        <v>24633.370997956852</v>
      </c>
      <c r="R540" s="10">
        <f>((R539-Q540+MAX(0,-(Q505-C540-D540)))*(1+B540))*(1-'P-Parametri'!$B$32)</f>
        <v>201554.3532924302</v>
      </c>
      <c r="S540" s="10">
        <f>IF(R539&lt;=0,S539,S539*(1-Q540/R539))+MAX(0,-(Q505-C540-D540))</f>
        <v>62595.04107144336</v>
      </c>
      <c r="T540" s="10">
        <f>MAX(0,(T505-C540-D540))/(1-'P-Parametri'!$B$31*MAX(0,IF(U539&lt;=0,0,(U539-V539)/U539)))</f>
        <v>24633.370997956845</v>
      </c>
      <c r="U540" s="10">
        <f>((U539-T540+MAX(0,-(T505-C540-D540)))*(1+B540))*(1-'P-Parametri'!$B$32)</f>
        <v>201554.35329243075</v>
      </c>
      <c r="V540" s="10">
        <f>IF(U539&lt;=0,V539,V539*(1-T540/U539))+MAX(0,-(T505-C540-D540))</f>
        <v>62595.041071443557</v>
      </c>
    </row>
    <row r="541" spans="1:22">
      <c r="A541" s="9">
        <f t="shared" si="10"/>
        <v>34</v>
      </c>
      <c r="B541" s="12">
        <f>IF($A541='P-Parametri'!$B$47,'P-Parametri'!$B$34,IF($A541='P-Parametri'!$B$48,'P-Parametri'!$C$34,'P-Parametri'!$B$52))</f>
        <v>0.03</v>
      </c>
      <c r="C541" s="10">
        <f>IF($A541&lt;='1-Input'!$B$26,0,IF($A541='1-Input'!$B$26+1,('1-Input'!$B$23+0)*'1-Input'!$B$27,'1-Input'!$B$23+0))</f>
        <v>15535</v>
      </c>
      <c r="D541" s="10">
        <f>IF(AND($A541&gt;=1,$A541&lt;1+'1-Input'!$B$12),'7-Rientro'!$C$12,0)</f>
        <v>0</v>
      </c>
      <c r="E541" s="10">
        <f>MAX(0,(E505-C541-D541))/(1-'P-Parametri'!$B$31*MAX(0,IF(F540&lt;=0,0,(F540-G540)/F540)))</f>
        <v>12872.435341575565</v>
      </c>
      <c r="F541" s="10">
        <f>((F540-E541+MAX(0,-(E505-C541-D541)))*(1+B541))*(1-'P-Parametri'!$B$32)</f>
        <v>811790.47217528417</v>
      </c>
      <c r="G541" s="10">
        <f>IF(F540&lt;=0,G540,G540*(1-E541/F540))+MAX(0,-(E505-C541-D541))</f>
        <v>245258.4220571662</v>
      </c>
      <c r="H541" s="10">
        <f>MAX(0,(H505-C541-D541))/(1-'P-Parametri'!$B$31*MAX(0,IF(I540&lt;=0,0,(I540-J540)/I540)))</f>
        <v>18172.491539952629</v>
      </c>
      <c r="I541" s="10">
        <f>((I540-H541+MAX(0,-(H505-C541-D541)))*(1+B541))*(1-'P-Parametri'!$B$32)</f>
        <v>529508.5056558873</v>
      </c>
      <c r="J541" s="10">
        <f>IF(I540&lt;=0,J540,J540*(1-H541/I540))+MAX(0,-(H505-C541-D541))</f>
        <v>159975.29536780514</v>
      </c>
      <c r="K541" s="10">
        <f>MAX(0,(K505-C541-D541))/(1-'P-Parametri'!$B$31*MAX(0,IF(L540&lt;=0,0,(L540-M540)/L540)))</f>
        <v>24701.082517656214</v>
      </c>
      <c r="L541" s="10">
        <f>((L540-K541+MAX(0,-(K505-C541-D541)))*(1+B541))*(1-'P-Parametri'!$B$32)</f>
        <v>181794.55116022221</v>
      </c>
      <c r="M541" s="10">
        <f>IF(L540&lt;=0,M540,M540*(1-K541/L540))+MAX(0,-(K505-C541-D541))</f>
        <v>54923.833531418415</v>
      </c>
      <c r="N541" s="10">
        <f>MAX(0,(N505-C541-D541))/(1-'P-Parametri'!$B$31*MAX(0,IF(O540&lt;=0,0,(O540-P540)/O540)))</f>
        <v>24701.082517656221</v>
      </c>
      <c r="O541" s="10">
        <f>((O540-N541+MAX(0,-(N505-C541-D541)))*(1+B541))*(1-'P-Parametri'!$B$32)</f>
        <v>181794.55116022177</v>
      </c>
      <c r="P541" s="10">
        <f>IF(O540&lt;=0,P540,P540*(1-N541/O540))+MAX(0,-(N505-C541-D541))</f>
        <v>54923.833531418306</v>
      </c>
      <c r="Q541" s="10">
        <f>MAX(0,(Q505-C541-D541))/(1-'P-Parametri'!$B$31*MAX(0,IF(R540&lt;=0,0,(R540-S540)/R540)))</f>
        <v>24701.082517656232</v>
      </c>
      <c r="R541" s="10">
        <f>((R540-Q541+MAX(0,-(Q505-C541-D541)))*(1+B541))*(1-'P-Parametri'!$B$32)</f>
        <v>181794.55116022116</v>
      </c>
      <c r="S541" s="10">
        <f>IF(R540&lt;=0,S540,S540*(1-Q541/R540))+MAX(0,-(Q505-C541-D541))</f>
        <v>54923.833531418117</v>
      </c>
      <c r="T541" s="10">
        <f>MAX(0,(T505-C541-D541))/(1-'P-Parametri'!$B$31*MAX(0,IF(U540&lt;=0,0,(U540-V540)/U540)))</f>
        <v>24701.082517656221</v>
      </c>
      <c r="U541" s="10">
        <f>((U540-T541+MAX(0,-(T505-C541-D541)))*(1+B541))*(1-'P-Parametri'!$B$32)</f>
        <v>181794.55116022177</v>
      </c>
      <c r="V541" s="10">
        <f>IF(U540&lt;=0,V540,V540*(1-T541/U540))+MAX(0,-(T505-C541-D541))</f>
        <v>54923.833531418306</v>
      </c>
    </row>
    <row r="542" spans="1:22">
      <c r="A542" s="9">
        <f t="shared" si="10"/>
        <v>35</v>
      </c>
      <c r="B542" s="12">
        <f>IF($A542='P-Parametri'!$B$47,'P-Parametri'!$B$34,IF($A542='P-Parametri'!$B$48,'P-Parametri'!$C$34,'P-Parametri'!$B$52))</f>
        <v>0.03</v>
      </c>
      <c r="C542" s="10">
        <f>IF($A542&lt;='1-Input'!$B$26,0,IF($A542='1-Input'!$B$26+1,('1-Input'!$B$23+0)*'1-Input'!$B$27,'1-Input'!$B$23+0))</f>
        <v>15535</v>
      </c>
      <c r="D542" s="10">
        <f>IF(AND($A542&gt;=1,$A542&lt;1+'1-Input'!$B$12),'7-Rientro'!$C$12,0)</f>
        <v>0</v>
      </c>
      <c r="E542" s="10">
        <f>MAX(0,(E505-C542-D542))/(1-'P-Parametri'!$B$31*MAX(0,IF(F541&lt;=0,0,(F541-G541)/F541)))</f>
        <v>12906.949282459267</v>
      </c>
      <c r="F542" s="10">
        <f>((F541-E542+MAX(0,-(E505-C542-D542)))*(1+B542))*(1-'P-Parametri'!$B$32)</f>
        <v>821204.32852245052</v>
      </c>
      <c r="G542" s="10">
        <f>IF(F541&lt;=0,G541,G541*(1-E542/F541))+MAX(0,-(E505-C542-D542))</f>
        <v>241358.97001493489</v>
      </c>
      <c r="H542" s="10">
        <f>MAX(0,(H505-C542-D542))/(1-'P-Parametri'!$B$31*MAX(0,IF(I541&lt;=0,0,(I541-J541)/I541)))</f>
        <v>18221.216142724086</v>
      </c>
      <c r="I542" s="10">
        <f>((I541-H542+MAX(0,-(H505-C542-D542)))*(1+B542))*(1-'P-Parametri'!$B$32)</f>
        <v>525572.65638216108</v>
      </c>
      <c r="J542" s="10">
        <f>IF(I541&lt;=0,J541,J541*(1-H542/I541))+MAX(0,-(H505-C542-D542))</f>
        <v>154470.29515863521</v>
      </c>
      <c r="K542" s="10">
        <f>MAX(0,(K505-C542-D542))/(1-'P-Parametri'!$B$31*MAX(0,IF(L541&lt;=0,0,(L541-M541)/L541)))</f>
        <v>24767.311764815404</v>
      </c>
      <c r="L542" s="10">
        <f>((L541-K542+MAX(0,-(K505-C542-D542)))*(1+B542))*(1-'P-Parametri'!$B$32)</f>
        <v>161414.58046411449</v>
      </c>
      <c r="M542" s="10">
        <f>IF(L541&lt;=0,M541,M541*(1-K542/L541))+MAX(0,-(K505-C542-D542))</f>
        <v>47441.124617923175</v>
      </c>
      <c r="N542" s="10">
        <f>MAX(0,(N505-C542-D542))/(1-'P-Parametri'!$B$31*MAX(0,IF(O541&lt;=0,0,(O541-P541)/O541)))</f>
        <v>24767.311764815411</v>
      </c>
      <c r="O542" s="10">
        <f>((O541-N542+MAX(0,-(N505-C542-D542)))*(1+B542))*(1-'P-Parametri'!$B$32)</f>
        <v>161414.58046411403</v>
      </c>
      <c r="P542" s="10">
        <f>IF(O541&lt;=0,P541,P541*(1-N542/O541))+MAX(0,-(N505-C542-D542))</f>
        <v>47441.124617923058</v>
      </c>
      <c r="Q542" s="10">
        <f>MAX(0,(Q505-C542-D542))/(1-'P-Parametri'!$B$31*MAX(0,IF(R541&lt;=0,0,(R541-S541)/R541)))</f>
        <v>24767.311764815418</v>
      </c>
      <c r="R542" s="10">
        <f>((R541-Q542+MAX(0,-(Q505-C542-D542)))*(1+B542))*(1-'P-Parametri'!$B$32)</f>
        <v>161414.58046411339</v>
      </c>
      <c r="S542" s="10">
        <f>IF(R541&lt;=0,S541,S541*(1-Q542/R541))+MAX(0,-(Q505-C542-D542))</f>
        <v>47441.124617922862</v>
      </c>
      <c r="T542" s="10">
        <f>MAX(0,(T505-C542-D542))/(1-'P-Parametri'!$B$31*MAX(0,IF(U541&lt;=0,0,(U541-V541)/U541)))</f>
        <v>24767.311764815411</v>
      </c>
      <c r="U542" s="10">
        <f>((U541-T542+MAX(0,-(T505-C542-D542)))*(1+B542))*(1-'P-Parametri'!$B$32)</f>
        <v>161414.58046411403</v>
      </c>
      <c r="V542" s="10">
        <f>IF(U541&lt;=0,V541,V541*(1-T542/U541))+MAX(0,-(T505-C542-D542))</f>
        <v>47441.124617923058</v>
      </c>
    </row>
    <row r="543" spans="1:22">
      <c r="A543" s="9">
        <f t="shared" si="10"/>
        <v>36</v>
      </c>
      <c r="B543" s="12">
        <f>IF($A543='P-Parametri'!$B$47,'P-Parametri'!$B$34,IF($A543='P-Parametri'!$B$48,'P-Parametri'!$C$34,'P-Parametri'!$B$52))</f>
        <v>0.03</v>
      </c>
      <c r="C543" s="10">
        <f>IF($A543&lt;='1-Input'!$B$26,0,IF($A543='1-Input'!$B$26+1,('1-Input'!$B$23+0)*'1-Input'!$B$27,'1-Input'!$B$23+0))</f>
        <v>15535</v>
      </c>
      <c r="D543" s="10">
        <f>IF(AND($A543&gt;=1,$A543&lt;1+'1-Input'!$B$12),'7-Rientro'!$C$12,0)</f>
        <v>0</v>
      </c>
      <c r="E543" s="10">
        <f>MAX(0,(E505-C543-D543))/(1-'P-Parametri'!$B$31*MAX(0,IF(F542&lt;=0,0,(F542-G542)/F542)))</f>
        <v>12940.703181094088</v>
      </c>
      <c r="F543" s="10">
        <f>((F542-E543+MAX(0,-(E505-C543-D543)))*(1+B543))*(1-'P-Parametri'!$B$32)</f>
        <v>830846.51103339391</v>
      </c>
      <c r="G543" s="10">
        <f>IF(F542&lt;=0,G542,G542*(1-E543/F542))+MAX(0,-(E505-C543-D543))</f>
        <v>237555.58676112577</v>
      </c>
      <c r="H543" s="10">
        <f>MAX(0,(H505-C543-D543))/(1-'P-Parametri'!$B$31*MAX(0,IF(I542&lt;=0,0,(I542-J542)/I542)))</f>
        <v>18268.867765832307</v>
      </c>
      <c r="I543" s="10">
        <f>((I542-H543+MAX(0,-(H505-C543-D543)))*(1+B543))*(1-'P-Parametri'!$B$32)</f>
        <v>521477.85647026903</v>
      </c>
      <c r="J543" s="10">
        <f>IF(I542&lt;=0,J542,J542*(1-H543/I542))+MAX(0,-(H505-C543-D543))</f>
        <v>149100.91879985025</v>
      </c>
      <c r="K543" s="10">
        <f>MAX(0,(K505-C543-D543))/(1-'P-Parametri'!$B$31*MAX(0,IF(L542&lt;=0,0,(L542-M542)/L542)))</f>
        <v>24832.082557081761</v>
      </c>
      <c r="L543" s="10">
        <f>((L542-K543+MAX(0,-(K505-C543-D543)))*(1+B543))*(1-'P-Parametri'!$B$32)</f>
        <v>140398.61289855524</v>
      </c>
      <c r="M543" s="10">
        <f>IF(L542&lt;=0,M542,M542*(1-K543/L542))+MAX(0,-(K505-C543-D543))</f>
        <v>40142.763343955252</v>
      </c>
      <c r="N543" s="10">
        <f>MAX(0,(N505-C543-D543))/(1-'P-Parametri'!$B$31*MAX(0,IF(O542&lt;=0,0,(O542-P542)/O542)))</f>
        <v>24832.082557081765</v>
      </c>
      <c r="O543" s="10">
        <f>((O542-N543+MAX(0,-(N505-C543-D543)))*(1+B543))*(1-'P-Parametri'!$B$32)</f>
        <v>140398.61289855474</v>
      </c>
      <c r="P543" s="10">
        <f>IF(O542&lt;=0,P542,P542*(1-N543/O542))+MAX(0,-(N505-C543-D543))</f>
        <v>40142.763343955135</v>
      </c>
      <c r="Q543" s="10">
        <f>MAX(0,(Q505-C543-D543))/(1-'P-Parametri'!$B$31*MAX(0,IF(R542&lt;=0,0,(R542-S542)/R542)))</f>
        <v>24832.082557081776</v>
      </c>
      <c r="R543" s="10">
        <f>((R542-Q543+MAX(0,-(Q505-C543-D543)))*(1+B543))*(1-'P-Parametri'!$B$32)</f>
        <v>140398.6128985541</v>
      </c>
      <c r="S543" s="10">
        <f>IF(R542&lt;=0,S542,S542*(1-Q543/R542))+MAX(0,-(Q505-C543-D543))</f>
        <v>40142.763343954932</v>
      </c>
      <c r="T543" s="10">
        <f>MAX(0,(T505-C543-D543))/(1-'P-Parametri'!$B$31*MAX(0,IF(U542&lt;=0,0,(U542-V542)/U542)))</f>
        <v>24832.082557081765</v>
      </c>
      <c r="U543" s="10">
        <f>((U542-T543+MAX(0,-(T505-C543-D543)))*(1+B543))*(1-'P-Parametri'!$B$32)</f>
        <v>140398.61289855474</v>
      </c>
      <c r="V543" s="10">
        <f>IF(U542&lt;=0,V542,V542*(1-T543/U542))+MAX(0,-(T505-C543-D543))</f>
        <v>40142.763343955135</v>
      </c>
    </row>
    <row r="544" spans="1:22">
      <c r="A544" s="9">
        <f t="shared" si="10"/>
        <v>37</v>
      </c>
      <c r="B544" s="12">
        <f>IF($A544='P-Parametri'!$B$47,'P-Parametri'!$B$34,IF($A544='P-Parametri'!$B$48,'P-Parametri'!$C$34,'P-Parametri'!$B$52))</f>
        <v>0.03</v>
      </c>
      <c r="C544" s="10">
        <f>IF($A544&lt;='1-Input'!$B$26,0,IF($A544='1-Input'!$B$26+1,('1-Input'!$B$23+0)*'1-Input'!$B$27,'1-Input'!$B$23+0))</f>
        <v>15535</v>
      </c>
      <c r="D544" s="10">
        <f>IF(AND($A544&gt;=1,$A544&lt;1+'1-Input'!$B$12),'7-Rientro'!$C$12,0)</f>
        <v>0</v>
      </c>
      <c r="E544" s="10">
        <f>MAX(0,(E505-C544-D544))/(1-'P-Parametri'!$B$31*MAX(0,IF(F543&lt;=0,0,(F543-G543)/F543)))</f>
        <v>12973.709473337927</v>
      </c>
      <c r="F544" s="10">
        <f>((F543-E544+MAX(0,-(E505-C544-D544)))*(1+B544))*(1-'P-Parametri'!$B$32)</f>
        <v>840724.16763564385</v>
      </c>
      <c r="G544" s="10">
        <f>IF(F543&lt;=0,G543,G543*(1-E544/F543))+MAX(0,-(E505-C544-D544))</f>
        <v>233846.1444929337</v>
      </c>
      <c r="H544" s="10">
        <f>MAX(0,(H505-C544-D544))/(1-'P-Parametri'!$B$31*MAX(0,IF(I543&lt;=0,0,(I543-J543)/I543)))</f>
        <v>18315.46396543636</v>
      </c>
      <c r="I544" s="10">
        <f>((I543-H544+MAX(0,-(H505-C544-D544)))*(1+B544))*(1-'P-Parametri'!$B$32)</f>
        <v>517220.74975141772</v>
      </c>
      <c r="J544" s="10">
        <f>IF(I543&lt;=0,J543,J543*(1-H544/I543))+MAX(0,-(H505-C544-D544))</f>
        <v>143864.1623937845</v>
      </c>
      <c r="K544" s="10">
        <f>MAX(0,(K505-C544-D544))/(1-'P-Parametri'!$B$31*MAX(0,IF(L543&lt;=0,0,(L543-M543)/L543)))</f>
        <v>24895.418757783711</v>
      </c>
      <c r="L544" s="10">
        <f>((L543-K544+MAX(0,-(K505-C544-D544)))*(1+B544))*(1-'P-Parametri'!$B$32)</f>
        <v>118730.35338506468</v>
      </c>
      <c r="M544" s="10">
        <f>IF(L543&lt;=0,M543,M543*(1-K544/L543))+MAX(0,-(K505-C544-D544))</f>
        <v>33024.666641215968</v>
      </c>
      <c r="N544" s="10">
        <f>MAX(0,(N505-C544-D544))/(1-'P-Parametri'!$B$31*MAX(0,IF(O543&lt;=0,0,(O543-P543)/O543)))</f>
        <v>24895.418757783718</v>
      </c>
      <c r="O544" s="10">
        <f>((O543-N544+MAX(0,-(N505-C544-D544)))*(1+B544))*(1-'P-Parametri'!$B$32)</f>
        <v>118730.35338506417</v>
      </c>
      <c r="P544" s="10">
        <f>IF(O543&lt;=0,P543,P543*(1-N544/O543))+MAX(0,-(N505-C544-D544))</f>
        <v>33024.666641215837</v>
      </c>
      <c r="Q544" s="10">
        <f>MAX(0,(Q505-C544-D544))/(1-'P-Parametri'!$B$31*MAX(0,IF(R543&lt;=0,0,(R543-S543)/R543)))</f>
        <v>24895.418757783729</v>
      </c>
      <c r="R544" s="10">
        <f>((R543-Q544+MAX(0,-(Q505-C544-D544)))*(1+B544))*(1-'P-Parametri'!$B$32)</f>
        <v>118730.3533850635</v>
      </c>
      <c r="S544" s="10">
        <f>IF(R543&lt;=0,S543,S543*(1-Q544/R543))+MAX(0,-(Q505-C544-D544))</f>
        <v>33024.666641215634</v>
      </c>
      <c r="T544" s="10">
        <f>MAX(0,(T505-C544-D544))/(1-'P-Parametri'!$B$31*MAX(0,IF(U543&lt;=0,0,(U543-V543)/U543)))</f>
        <v>24895.418757783718</v>
      </c>
      <c r="U544" s="10">
        <f>((U543-T544+MAX(0,-(T505-C544-D544)))*(1+B544))*(1-'P-Parametri'!$B$32)</f>
        <v>118730.35338506417</v>
      </c>
      <c r="V544" s="10">
        <f>IF(U543&lt;=0,V543,V543*(1-T544/U543))+MAX(0,-(T505-C544-D544))</f>
        <v>33024.666641215837</v>
      </c>
    </row>
    <row r="545" spans="1:22">
      <c r="A545" s="9">
        <f t="shared" si="10"/>
        <v>38</v>
      </c>
      <c r="B545" s="12">
        <f>IF($A545='P-Parametri'!$B$47,'P-Parametri'!$B$34,IF($A545='P-Parametri'!$B$48,'P-Parametri'!$C$34,'P-Parametri'!$B$52))</f>
        <v>0.03</v>
      </c>
      <c r="C545" s="10">
        <f>IF($A545&lt;='1-Input'!$B$26,0,IF($A545='1-Input'!$B$26+1,('1-Input'!$B$23+0)*'1-Input'!$B$27,'1-Input'!$B$23+0))</f>
        <v>15535</v>
      </c>
      <c r="D545" s="10">
        <f>IF(AND($A545&gt;=1,$A545&lt;1+'1-Input'!$B$12),'7-Rientro'!$C$12,0)</f>
        <v>0</v>
      </c>
      <c r="E545" s="10">
        <f>MAX(0,(E505-C545-D545))/(1-'P-Parametri'!$B$31*MAX(0,IF(F544&lt;=0,0,(F544-G544)/F544)))</f>
        <v>13005.980605411871</v>
      </c>
      <c r="F545" s="10">
        <f>((F544-E545+MAX(0,-(E505-C545-D545)))*(1+B545))*(1-'P-Parametri'!$B$32)</f>
        <v>850844.63317585667</v>
      </c>
      <c r="G545" s="10">
        <f>IF(F544&lt;=0,G544,G544*(1-E545/F544))+MAX(0,-(E505-C545-D545))</f>
        <v>230228.55083141362</v>
      </c>
      <c r="H545" s="10">
        <f>MAX(0,(H505-C545-D545))/(1-'P-Parametri'!$B$31*MAX(0,IF(I544&lt;=0,0,(I544-J544)/I544)))</f>
        <v>18361.022312325415</v>
      </c>
      <c r="I545" s="10">
        <f>((I544-H545+MAX(0,-(H505-C545-D545)))*(1+B545))*(1-'P-Parametri'!$B$32)</f>
        <v>512797.86822374054</v>
      </c>
      <c r="J545" s="10">
        <f>IF(I544&lt;=0,J544,J544*(1-H545/I544))+MAX(0,-(H505-C545-D545))</f>
        <v>138757.07205194145</v>
      </c>
      <c r="K545" s="10">
        <f>MAX(0,(K505-C545-D545))/(1-'P-Parametri'!$B$31*MAX(0,IF(L544&lt;=0,0,(L544-M544)/L544)))</f>
        <v>24957.344250135735</v>
      </c>
      <c r="L545" s="10">
        <f>((L544-K545+MAX(0,-(K505-C545-D545)))*(1+B545))*(1-'P-Parametri'!$B$32)</f>
        <v>96393.027010158854</v>
      </c>
      <c r="M545" s="10">
        <f>IF(L544&lt;=0,M544,M544*(1-K545/L544))+MAX(0,-(K505-C545-D545))</f>
        <v>26082.819416709353</v>
      </c>
      <c r="N545" s="10">
        <f>MAX(0,(N505-C545-D545))/(1-'P-Parametri'!$B$31*MAX(0,IF(O544&lt;=0,0,(O544-P544)/O544)))</f>
        <v>24957.344250135742</v>
      </c>
      <c r="O545" s="10">
        <f>((O544-N545+MAX(0,-(N505-C545-D545)))*(1+B545))*(1-'P-Parametri'!$B$32)</f>
        <v>96393.02701015833</v>
      </c>
      <c r="P545" s="10">
        <f>IF(O544&lt;=0,P544,P544*(1-N545/O544))+MAX(0,-(N505-C545-D545))</f>
        <v>26082.819416709219</v>
      </c>
      <c r="Q545" s="10">
        <f>MAX(0,(Q505-C545-D545))/(1-'P-Parametri'!$B$31*MAX(0,IF(R544&lt;=0,0,(R544-S544)/R544)))</f>
        <v>24957.344250135753</v>
      </c>
      <c r="R545" s="10">
        <f>((R544-Q545+MAX(0,-(Q505-C545-D545)))*(1+B545))*(1-'P-Parametri'!$B$32)</f>
        <v>96393.027010157632</v>
      </c>
      <c r="S545" s="10">
        <f>IF(R544&lt;=0,S544,S544*(1-Q545/R544))+MAX(0,-(Q505-C545-D545))</f>
        <v>26082.819416709019</v>
      </c>
      <c r="T545" s="10">
        <f>MAX(0,(T505-C545-D545))/(1-'P-Parametri'!$B$31*MAX(0,IF(U544&lt;=0,0,(U544-V544)/U544)))</f>
        <v>24957.344250135742</v>
      </c>
      <c r="U545" s="10">
        <f>((U544-T545+MAX(0,-(T505-C545-D545)))*(1+B545))*(1-'P-Parametri'!$B$32)</f>
        <v>96393.02701015833</v>
      </c>
      <c r="V545" s="10">
        <f>IF(U544&lt;=0,V544,V544*(1-T545/U544))+MAX(0,-(T505-C545-D545))</f>
        <v>26082.819416709219</v>
      </c>
    </row>
    <row r="546" spans="1:22">
      <c r="A546" s="9">
        <f t="shared" si="10"/>
        <v>39</v>
      </c>
      <c r="B546" s="12">
        <f>IF($A546='P-Parametri'!$B$47,'P-Parametri'!$B$34,IF($A546='P-Parametri'!$B$48,'P-Parametri'!$C$34,'P-Parametri'!$B$52))</f>
        <v>0.03</v>
      </c>
      <c r="C546" s="10">
        <f>IF($A546&lt;='1-Input'!$B$26,0,IF($A546='1-Input'!$B$26+1,('1-Input'!$B$23+0)*'1-Input'!$B$27,'1-Input'!$B$23+0))</f>
        <v>15535</v>
      </c>
      <c r="D546" s="10">
        <f>IF(AND($A546&gt;=1,$A546&lt;1+'1-Input'!$B$12),'7-Rientro'!$C$12,0)</f>
        <v>0</v>
      </c>
      <c r="E546" s="10">
        <f>MAX(0,(E505-C546-D546))/(1-'P-Parametri'!$B$31*MAX(0,IF(F545&lt;=0,0,(F545-G545)/F545)))</f>
        <v>13037.529021103694</v>
      </c>
      <c r="F546" s="10">
        <f>((F545-E546+MAX(0,-(E505-C546-D546)))*(1+B546))*(1-'P-Parametri'!$B$32)</f>
        <v>861215.4346448367</v>
      </c>
      <c r="G546" s="10">
        <f>IF(F545&lt;=0,G545,G545*(1-E546/F545))+MAX(0,-(E505-C546-D546))</f>
        <v>226700.74881455491</v>
      </c>
      <c r="H546" s="10">
        <f>MAX(0,(H505-C546-D546))/(1-'P-Parametri'!$B$31*MAX(0,IF(I545&lt;=0,0,(I545-J545)/I545)))</f>
        <v>18405.560373853437</v>
      </c>
      <c r="I546" s="10">
        <f>((I545-H546+MAX(0,-(H505-C546-D546)))*(1+B546))*(1-'P-Parametri'!$B$32)</f>
        <v>508205.628931213</v>
      </c>
      <c r="J546" s="10">
        <f>IF(I545&lt;=0,J545,J545*(1-H546/I545))+MAX(0,-(H505-C546-D546))</f>
        <v>133776.74388521662</v>
      </c>
      <c r="K546" s="10">
        <f>MAX(0,(K505-C546-D546))/(1-'P-Parametri'!$B$31*MAX(0,IF(L545&lt;=0,0,(L545-M545)/L545)))</f>
        <v>25017.882912682995</v>
      </c>
      <c r="L546" s="10">
        <f>((L545-K546+MAX(0,-(K505-C546-D546)))*(1+B546))*(1-'P-Parametri'!$B$32)</f>
        <v>73369.365623559337</v>
      </c>
      <c r="M546" s="10">
        <f>IF(L545&lt;=0,M545,M545*(1-K546/L545))+MAX(0,-(K505-C546-D546))</f>
        <v>19313.274539452636</v>
      </c>
      <c r="N546" s="10">
        <f>MAX(0,(N505-C546-D546))/(1-'P-Parametri'!$B$31*MAX(0,IF(O545&lt;=0,0,(O545-P545)/O545)))</f>
        <v>25017.882912683002</v>
      </c>
      <c r="O546" s="10">
        <f>((O545-N546+MAX(0,-(N505-C546-D546)))*(1+B546))*(1-'P-Parametri'!$B$32)</f>
        <v>73369.365623558799</v>
      </c>
      <c r="P546" s="10">
        <f>IF(O545&lt;=0,P545,P545*(1-N546/O545))+MAX(0,-(N505-C546-D546))</f>
        <v>19313.274539452501</v>
      </c>
      <c r="Q546" s="10">
        <f>MAX(0,(Q505-C546-D546))/(1-'P-Parametri'!$B$31*MAX(0,IF(R545&lt;=0,0,(R545-S545)/R545)))</f>
        <v>25017.882912683013</v>
      </c>
      <c r="R546" s="10">
        <f>((R545-Q546+MAX(0,-(Q505-C546-D546)))*(1+B546))*(1-'P-Parametri'!$B$32)</f>
        <v>73369.365623558071</v>
      </c>
      <c r="S546" s="10">
        <f>IF(R545&lt;=0,S545,S545*(1-Q546/R545))+MAX(0,-(Q505-C546-D546))</f>
        <v>19313.274539452297</v>
      </c>
      <c r="T546" s="10">
        <f>MAX(0,(T505-C546-D546))/(1-'P-Parametri'!$B$31*MAX(0,IF(U545&lt;=0,0,(U545-V545)/U545)))</f>
        <v>25017.882912683002</v>
      </c>
      <c r="U546" s="10">
        <f>((U545-T546+MAX(0,-(T505-C546-D546)))*(1+B546))*(1-'P-Parametri'!$B$32)</f>
        <v>73369.365623558799</v>
      </c>
      <c r="V546" s="10">
        <f>IF(U545&lt;=0,V545,V545*(1-T546/U545))+MAX(0,-(T505-C546-D546))</f>
        <v>19313.274539452501</v>
      </c>
    </row>
    <row r="547" spans="1:22">
      <c r="A547" s="9">
        <f t="shared" si="10"/>
        <v>40</v>
      </c>
      <c r="B547" s="12">
        <f>IF($A547='P-Parametri'!$B$47,'P-Parametri'!$B$34,IF($A547='P-Parametri'!$B$48,'P-Parametri'!$C$34,'P-Parametri'!$B$52))</f>
        <v>0.03</v>
      </c>
      <c r="C547" s="10">
        <f>IF($A547&lt;='1-Input'!$B$26,0,IF($A547='1-Input'!$B$26+1,('1-Input'!$B$23+0)*'1-Input'!$B$27,'1-Input'!$B$23+0))</f>
        <v>15535</v>
      </c>
      <c r="D547" s="10">
        <f>IF(AND($A547&gt;=1,$A547&lt;1+'1-Input'!$B$12),'7-Rientro'!$C$12,0)</f>
        <v>0</v>
      </c>
      <c r="E547" s="10">
        <f>MAX(0,(E505-C547-D547))/(1-'P-Parametri'!$B$31*MAX(0,IF(F546&lt;=0,0,(F546-G546)/F546)))</f>
        <v>13068.367149606991</v>
      </c>
      <c r="F547" s="10">
        <f>((F546-E547+MAX(0,-(E505-C547-D547)))*(1+B547))*(1-'P-Parametri'!$B$32)</f>
        <v>871844.29656104639</v>
      </c>
      <c r="G547" s="10">
        <f>IF(F546&lt;=0,G546,G546*(1-E547/F546))+MAX(0,-(E505-C547-D547))</f>
        <v>223260.71685574405</v>
      </c>
      <c r="H547" s="10">
        <f>MAX(0,(H505-C547-D547))/(1-'P-Parametri'!$B$31*MAX(0,IF(I546&lt;=0,0,(I546-J546)/I546)))</f>
        <v>18449.095696771252</v>
      </c>
      <c r="I547" s="10">
        <f>((I546-H547+MAX(0,-(H505-C547-D547)))*(1+B547))*(1-'P-Parametri'!$B$32)</f>
        <v>503440.33077301207</v>
      </c>
      <c r="J547" s="10">
        <f>IF(I546&lt;=0,J546,J546*(1-H547/I546))+MAX(0,-(H505-C547-D547))</f>
        <v>128920.32394525789</v>
      </c>
      <c r="K547" s="10">
        <f>MAX(0,(K505-C547-D547))/(1-'P-Parametri'!$B$31*MAX(0,IF(L546&lt;=0,0,(L546-M546)/L546)))</f>
        <v>25077.058595965686</v>
      </c>
      <c r="L547" s="10">
        <f>((L546-K547+MAX(0,-(K505-C547-D547)))*(1+B547))*(1-'P-Parametri'!$B$32)</f>
        <v>49641.59408594462</v>
      </c>
      <c r="M547" s="10">
        <f>IF(L546&lt;=0,M546,M546*(1-K547/L546))+MAX(0,-(K505-C547-D547))</f>
        <v>12712.152760769737</v>
      </c>
      <c r="N547" s="10">
        <f>MAX(0,(N505-C547-D547))/(1-'P-Parametri'!$B$31*MAX(0,IF(O546&lt;=0,0,(O546-P546)/O546)))</f>
        <v>25077.058595965693</v>
      </c>
      <c r="O547" s="10">
        <f>((O546-N547+MAX(0,-(N505-C547-D547)))*(1+B547))*(1-'P-Parametri'!$B$32)</f>
        <v>49641.59408594406</v>
      </c>
      <c r="P547" s="10">
        <f>IF(O546&lt;=0,P546,P546*(1-N547/O546))+MAX(0,-(N505-C547-D547))</f>
        <v>12712.152760769597</v>
      </c>
      <c r="Q547" s="10">
        <f>MAX(0,(Q505-C547-D547))/(1-'P-Parametri'!$B$31*MAX(0,IF(R546&lt;=0,0,(R546-S546)/R546)))</f>
        <v>25077.058595965707</v>
      </c>
      <c r="R547" s="10">
        <f>((R546-Q547+MAX(0,-(Q505-C547-D547)))*(1+B547))*(1-'P-Parametri'!$B$32)</f>
        <v>49641.594085943296</v>
      </c>
      <c r="S547" s="10">
        <f>IF(R546&lt;=0,S546,S546*(1-Q547/R546))+MAX(0,-(Q505-C547-D547))</f>
        <v>12712.152760769395</v>
      </c>
      <c r="T547" s="10">
        <f>MAX(0,(T505-C547-D547))/(1-'P-Parametri'!$B$31*MAX(0,IF(U546&lt;=0,0,(U546-V546)/U546)))</f>
        <v>25077.058595965693</v>
      </c>
      <c r="U547" s="10">
        <f>((U546-T547+MAX(0,-(T505-C547-D547)))*(1+B547))*(1-'P-Parametri'!$B$32)</f>
        <v>49641.59408594406</v>
      </c>
      <c r="V547" s="10">
        <f>IF(U546&lt;=0,V546,V546*(1-T547/U546))+MAX(0,-(T505-C547-D547))</f>
        <v>12712.152760769597</v>
      </c>
    </row>
    <row r="548" spans="1:22">
      <c r="A548" s="9">
        <f t="shared" si="10"/>
        <v>41</v>
      </c>
      <c r="B548" s="12">
        <f>IF($A548='P-Parametri'!$B$47,'P-Parametri'!$B$34,IF($A548='P-Parametri'!$B$48,'P-Parametri'!$C$34,'P-Parametri'!$B$52))</f>
        <v>0.03</v>
      </c>
      <c r="C548" s="10">
        <f>IF($A548&lt;='1-Input'!$B$26,0,IF($A548='1-Input'!$B$26+1,('1-Input'!$B$23+0)*'1-Input'!$B$27,'1-Input'!$B$23+0))</f>
        <v>15535</v>
      </c>
      <c r="D548" s="10">
        <f>IF(AND($A548&gt;=1,$A548&lt;1+'1-Input'!$B$12),'7-Rientro'!$C$12,0)</f>
        <v>0</v>
      </c>
      <c r="E548" s="10">
        <f>MAX(0,(E505-C548-D548))/(1-'P-Parametri'!$B$31*MAX(0,IF(F547&lt;=0,0,(F547-G547)/F547)))</f>
        <v>13098.507393984431</v>
      </c>
      <c r="F548" s="10">
        <f>((F547-E548+MAX(0,-(E505-C548-D548)))*(1+B548))*(1-'P-Parametri'!$B$32)</f>
        <v>882739.14651638968</v>
      </c>
      <c r="G548" s="10">
        <f>IF(F547&lt;=0,G547,G547*(1-E548/F547))+MAX(0,-(E505-C548-D548))</f>
        <v>219906.46866939205</v>
      </c>
      <c r="H548" s="10">
        <f>MAX(0,(H505-C548-D548))/(1-'P-Parametri'!$B$31*MAX(0,IF(I547&lt;=0,0,(I547-J547)/I547)))</f>
        <v>18491.645790939689</v>
      </c>
      <c r="I548" s="10">
        <f>((I547-H548+MAX(0,-(H505-C548-D548)))*(1+B548))*(1-'P-Parametri'!$B$32)</f>
        <v>498498.15124047152</v>
      </c>
      <c r="J548" s="10">
        <f>IF(I547&lt;=0,J547,J547*(1-H548/I547))+MAX(0,-(H505-C548-D548))</f>
        <v>124185.00811947085</v>
      </c>
      <c r="K548" s="10">
        <f>MAX(0,(K505-C548-D548))/(1-'P-Parametri'!$B$31*MAX(0,IF(L547&lt;=0,0,(L547-M547)/L547)))</f>
        <v>25134.895100381047</v>
      </c>
      <c r="L548" s="10">
        <f>((L547-K548+MAX(0,-(K505-C548-D548)))*(1+B548))*(1-'P-Parametri'!$B$32)</f>
        <v>25191.41615522022</v>
      </c>
      <c r="M548" s="10">
        <f>IF(L547&lt;=0,M547,M547*(1-K548/L547))+MAX(0,-(K505-C548-D548))</f>
        <v>6275.6425715767145</v>
      </c>
      <c r="N548" s="10">
        <f>MAX(0,(N505-C548-D548))/(1-'P-Parametri'!$B$31*MAX(0,IF(O547&lt;=0,0,(O547-P547)/O547)))</f>
        <v>25134.895100381058</v>
      </c>
      <c r="O548" s="10">
        <f>((O547-N548+MAX(0,-(N505-C548-D548)))*(1+B548))*(1-'P-Parametri'!$B$32)</f>
        <v>25191.416155219631</v>
      </c>
      <c r="P548" s="10">
        <f>IF(O547&lt;=0,P547,P547*(1-N548/O547))+MAX(0,-(N505-C548-D548))</f>
        <v>6275.642571576569</v>
      </c>
      <c r="Q548" s="10">
        <f>MAX(0,(Q505-C548-D548))/(1-'P-Parametri'!$B$31*MAX(0,IF(R547&lt;=0,0,(R547-S547)/R547)))</f>
        <v>25134.895100381069</v>
      </c>
      <c r="R548" s="10">
        <f>((R547-Q548+MAX(0,-(Q505-C548-D548)))*(1+B548))*(1-'P-Parametri'!$B$32)</f>
        <v>25191.416155218838</v>
      </c>
      <c r="S548" s="10">
        <f>IF(R547&lt;=0,S547,S547*(1-Q548/R547))+MAX(0,-(Q505-C548-D548))</f>
        <v>6275.642571576368</v>
      </c>
      <c r="T548" s="10">
        <f>MAX(0,(T505-C548-D548))/(1-'P-Parametri'!$B$31*MAX(0,IF(U547&lt;=0,0,(U547-V547)/U547)))</f>
        <v>25134.895100381058</v>
      </c>
      <c r="U548" s="10">
        <f>((U547-T548+MAX(0,-(T505-C548-D548)))*(1+B548))*(1-'P-Parametri'!$B$32)</f>
        <v>25191.416155219631</v>
      </c>
      <c r="V548" s="10">
        <f>IF(U547&lt;=0,V547,V547*(1-T548/U547))+MAX(0,-(T505-C548-D548))</f>
        <v>6275.642571576569</v>
      </c>
    </row>
    <row r="549" spans="1:22">
      <c r="A549" s="9">
        <f t="shared" si="10"/>
        <v>42</v>
      </c>
      <c r="B549" s="12">
        <f>IF($A549='P-Parametri'!$B$47,'P-Parametri'!$B$34,IF($A549='P-Parametri'!$B$48,'P-Parametri'!$C$34,'P-Parametri'!$B$52))</f>
        <v>0.03</v>
      </c>
      <c r="C549" s="10">
        <f>IF($A549&lt;='1-Input'!$B$26,0,IF($A549='1-Input'!$B$26+1,('1-Input'!$B$23+0)*'1-Input'!$B$27,'1-Input'!$B$23+0))</f>
        <v>15535</v>
      </c>
      <c r="D549" s="10">
        <f>IF(AND($A549&gt;=1,$A549&lt;1+'1-Input'!$B$12),'7-Rientro'!$C$12,0)</f>
        <v>0</v>
      </c>
      <c r="E549" s="10">
        <f>MAX(0,(E505-C549-D549))/(1-'P-Parametri'!$B$31*MAX(0,IF(F548&lt;=0,0,(F548-G548)/F548)))</f>
        <v>13127.962120242799</v>
      </c>
      <c r="F549" s="10">
        <f>((F548-E549+MAX(0,-(E505-C549-D549)))*(1+B549))*(1-'P-Parametri'!$B$32)</f>
        <v>893908.12088817533</v>
      </c>
      <c r="G549" s="10">
        <f>IF(F548&lt;=0,G548,G548*(1-E549/F548))+MAX(0,-(E505-C549-D549))</f>
        <v>216636.05316546772</v>
      </c>
      <c r="H549" s="10">
        <f>MAX(0,(H505-C549-D549))/(1-'P-Parametri'!$B$31*MAX(0,IF(I548&lt;=0,0,(I548-J548)/I548)))</f>
        <v>18533.228113906422</v>
      </c>
      <c r="I549" s="10">
        <f>((I548-H549+MAX(0,-(H505-C549-D549)))*(1+B549))*(1-'P-Parametri'!$B$32)</f>
        <v>493375.14307872136</v>
      </c>
      <c r="J549" s="10">
        <f>IF(I548&lt;=0,J548,J548*(1-H549/I548))+MAX(0,-(H505-C549-D549))</f>
        <v>119568.0419821276</v>
      </c>
      <c r="K549" s="10">
        <f>MAX(0,(K505-C549-D549))/(1-'P-Parametri'!$B$31*MAX(0,IF(L548&lt;=0,0,(L548-M548)/L548)))</f>
        <v>25191.416155219293</v>
      </c>
      <c r="L549" s="10">
        <f>((L548-K549+MAX(0,-(K505-C549-D549)))*(1+B549))*(1-'P-Parametri'!$B$32)</f>
        <v>9.536041034152732E-10</v>
      </c>
      <c r="M549" s="10">
        <f>IF(L548&lt;=0,M548,M548*(1-K549/L548))+MAX(0,-(K505-C549-D549))</f>
        <v>2.3131644752577221E-10</v>
      </c>
      <c r="N549" s="10">
        <f>MAX(0,(N505-C549-D549))/(1-'P-Parametri'!$B$31*MAX(0,IF(O548&lt;=0,0,(O548-P548)/O548)))</f>
        <v>25191.4161552193</v>
      </c>
      <c r="O549" s="10">
        <f>((O548-N549+MAX(0,-(N505-C549-D549)))*(1+B549))*(1-'P-Parametri'!$B$32)</f>
        <v>3.4030577808152885E-10</v>
      </c>
      <c r="P549" s="10">
        <f>IF(O548&lt;=0,P548,P548*(1-N549/O548))+MAX(0,-(N505-C549-D549))</f>
        <v>8.2214881951929181E-11</v>
      </c>
      <c r="Q549" s="10">
        <f>MAX(0,(Q505-C549-D549))/(1-'P-Parametri'!$B$31*MAX(0,IF(R548&lt;=0,0,(R548-S548)/R548)))</f>
        <v>25191.416155219311</v>
      </c>
      <c r="R549" s="10">
        <f>((R548-Q549+MAX(0,-(Q505-C549-D549)))*(1+B549))*(1-'P-Parametri'!$B$32)</f>
        <v>-4.8615111154504125E-10</v>
      </c>
      <c r="S549" s="10">
        <f>IF(R548&lt;=0,S548,S548*(1-Q549/R548))+MAX(0,-(Q505-C549-D549))</f>
        <v>-1.1844516891379249E-10</v>
      </c>
      <c r="T549" s="10">
        <f>MAX(0,(T505-C549-D549))/(1-'P-Parametri'!$B$31*MAX(0,IF(U548&lt;=0,0,(U548-V548)/U548)))</f>
        <v>25191.4161552193</v>
      </c>
      <c r="U549" s="10">
        <f>((U548-T549+MAX(0,-(T505-C549-D549)))*(1+B549))*(1-'P-Parametri'!$B$32)</f>
        <v>3.4030577808152885E-10</v>
      </c>
      <c r="V549" s="10">
        <f>IF(U548&lt;=0,V548,V548*(1-T549/U548))+MAX(0,-(T505-C549-D549))</f>
        <v>8.2214881951929181E-11</v>
      </c>
    </row>
    <row r="550" spans="1:22">
      <c r="A550" s="4" t="s">
        <v>410</v>
      </c>
      <c r="E550" s="10">
        <f>F549</f>
        <v>893908.12088817533</v>
      </c>
      <c r="H550" s="10">
        <f>I549</f>
        <v>493375.14307872136</v>
      </c>
      <c r="K550" s="10">
        <f>L549</f>
        <v>9.536041034152732E-10</v>
      </c>
      <c r="N550" s="10">
        <f>O549</f>
        <v>3.4030577808152885E-10</v>
      </c>
      <c r="Q550" s="10">
        <f>R549</f>
        <v>-4.8615111154504125E-10</v>
      </c>
      <c r="T550" s="10">
        <f>U549</f>
        <v>3.4030577808152885E-10</v>
      </c>
    </row>
    <row r="551" spans="1:22">
      <c r="A551" s="5" t="s">
        <v>411</v>
      </c>
      <c r="B551" s="10">
        <f>IFERROR(T505-T550*(T505-Q505)/(T550-Q550),T505)</f>
        <v>35808.315023472169</v>
      </c>
    </row>
    <row r="554" spans="1:22">
      <c r="A554" s="2" t="s">
        <v>487</v>
      </c>
    </row>
    <row r="555" spans="1:22">
      <c r="A555" s="4" t="s">
        <v>268</v>
      </c>
      <c r="E555" s="19">
        <f>'1-Input'!$B$10*0.9</f>
        <v>26100</v>
      </c>
      <c r="H555" s="19">
        <f>'1-Input'!$B$10*1.05</f>
        <v>30450</v>
      </c>
      <c r="K555" s="10">
        <f>IFERROR(H555-H600*(H555-E555)/(H600-E600),H555)</f>
        <v>36034.042883825809</v>
      </c>
      <c r="N555" s="10">
        <f>IFERROR(K555-K600*(K555-H555)/(K600-H600),K555)</f>
        <v>36034.042883825779</v>
      </c>
      <c r="Q555" s="10">
        <f>IFERROR(N555-N600*(N555-K555)/(N600-K600),N555)</f>
        <v>36034.042883825787</v>
      </c>
      <c r="T555" s="10">
        <f>IFERROR(Q555-Q600*(Q555-N555)/(Q600-N600),Q555)</f>
        <v>36034.042883825787</v>
      </c>
    </row>
    <row r="556" spans="1:22">
      <c r="A556" s="15" t="s">
        <v>176</v>
      </c>
      <c r="B556" s="15" t="s">
        <v>177</v>
      </c>
      <c r="C556" s="15" t="s">
        <v>178</v>
      </c>
      <c r="D556" s="15" t="s">
        <v>179</v>
      </c>
      <c r="E556" s="15" t="s">
        <v>180</v>
      </c>
      <c r="F556" s="15" t="s">
        <v>181</v>
      </c>
      <c r="G556" s="15" t="s">
        <v>182</v>
      </c>
      <c r="H556" s="15" t="s">
        <v>180</v>
      </c>
      <c r="I556" s="15" t="s">
        <v>181</v>
      </c>
      <c r="J556" s="15" t="s">
        <v>182</v>
      </c>
      <c r="K556" s="15" t="s">
        <v>180</v>
      </c>
      <c r="L556" s="15" t="s">
        <v>181</v>
      </c>
      <c r="M556" s="15" t="s">
        <v>182</v>
      </c>
      <c r="N556" s="15" t="s">
        <v>180</v>
      </c>
      <c r="O556" s="15" t="s">
        <v>181</v>
      </c>
      <c r="P556" s="15" t="s">
        <v>182</v>
      </c>
      <c r="Q556" s="15" t="s">
        <v>180</v>
      </c>
      <c r="R556" s="15" t="s">
        <v>181</v>
      </c>
      <c r="S556" s="15" t="s">
        <v>182</v>
      </c>
      <c r="T556" s="15" t="s">
        <v>180</v>
      </c>
      <c r="U556" s="15" t="s">
        <v>181</v>
      </c>
      <c r="V556" s="15" t="s">
        <v>182</v>
      </c>
    </row>
    <row r="557" spans="1:22">
      <c r="A557" s="9">
        <f>0</f>
        <v>0</v>
      </c>
      <c r="E557" s="10">
        <f>0</f>
        <v>0</v>
      </c>
      <c r="F557" s="10">
        <f>'1-Input'!$B$8</f>
        <v>760000</v>
      </c>
      <c r="G557" s="10">
        <f>'1-Input'!$B$9</f>
        <v>586000</v>
      </c>
      <c r="H557" s="10">
        <f>0</f>
        <v>0</v>
      </c>
      <c r="I557" s="10">
        <f>'1-Input'!$B$8</f>
        <v>760000</v>
      </c>
      <c r="J557" s="10">
        <f>'1-Input'!$B$9</f>
        <v>586000</v>
      </c>
      <c r="K557" s="10">
        <f>0</f>
        <v>0</v>
      </c>
      <c r="L557" s="10">
        <f>'1-Input'!$B$8</f>
        <v>760000</v>
      </c>
      <c r="M557" s="10">
        <f>'1-Input'!$B$9</f>
        <v>586000</v>
      </c>
      <c r="N557" s="10">
        <f>0</f>
        <v>0</v>
      </c>
      <c r="O557" s="10">
        <f>'1-Input'!$B$8</f>
        <v>760000</v>
      </c>
      <c r="P557" s="10">
        <f>'1-Input'!$B$9</f>
        <v>586000</v>
      </c>
      <c r="Q557" s="10">
        <f>0</f>
        <v>0</v>
      </c>
      <c r="R557" s="10">
        <f>'1-Input'!$B$8</f>
        <v>760000</v>
      </c>
      <c r="S557" s="10">
        <f>'1-Input'!$B$9</f>
        <v>586000</v>
      </c>
      <c r="T557" s="10">
        <f>0</f>
        <v>0</v>
      </c>
      <c r="U557" s="10">
        <f>'1-Input'!$B$8</f>
        <v>760000</v>
      </c>
      <c r="V557" s="10">
        <f>'1-Input'!$B$9</f>
        <v>586000</v>
      </c>
    </row>
    <row r="558" spans="1:22">
      <c r="A558" s="9">
        <f t="shared" ref="A558:A599" si="11">A557+1</f>
        <v>1</v>
      </c>
      <c r="B558" s="12">
        <f>IF($A558='P-Parametri'!$B$47,'P-Parametri'!$B$34,IF($A558='P-Parametri'!$B$48,'P-Parametri'!$C$34,'P-Parametri'!$B$52))</f>
        <v>0.03</v>
      </c>
      <c r="C558" s="10">
        <f>IF($A558&lt;='1-Input'!$B$26,0,IF($A558='1-Input'!$B$26+1,('1-Input'!$B$23+0)*'1-Input'!$B$27,'1-Input'!$B$23+0))</f>
        <v>0</v>
      </c>
      <c r="D558" s="10">
        <f>IF(AND($A558&gt;=1,$A558&lt;1+'1-Input'!$B$12),'7-Rientro'!$C$13,0)</f>
        <v>17303.831384615383</v>
      </c>
      <c r="E558" s="10">
        <f>MAX(0,(E555-C558-D558))/(1-'P-Parametri'!$B$31*MAX(0,IF(F557&lt;=0,0,(F557-G557)/F557)))</f>
        <v>9352.9130724890983</v>
      </c>
      <c r="F558" s="10">
        <f>((F557-E558+MAX(0,-(E555-C558-D558)))*(1+B558))*(1-'P-Parametri'!$B$32)</f>
        <v>771620.16653626563</v>
      </c>
      <c r="G558" s="10">
        <f>IF(F557&lt;=0,G557,G557*(1-E558/F557))+MAX(0,-(E555-C558-D558))</f>
        <v>578788.41176252812</v>
      </c>
      <c r="H558" s="10">
        <f>MAX(0,(H555-C558-D558))/(1-'P-Parametri'!$B$31*MAX(0,IF(I557&lt;=0,0,(I557-J557)/I557)))</f>
        <v>13978.241854178057</v>
      </c>
      <c r="I558" s="10">
        <f>((I557-H558+MAX(0,-(H555-C558-D558)))*(1+B558))*(1-'P-Parametri'!$B$32)</f>
        <v>766865.60606841627</v>
      </c>
      <c r="J558" s="10">
        <f>IF(I557&lt;=0,J557,J557*(1-H558/I557))+MAX(0,-(H555-C558-D558))</f>
        <v>575222.03983348899</v>
      </c>
      <c r="K558" s="10">
        <f>MAX(0,(K555-C558-D558))/(1-'P-Parametri'!$B$31*MAX(0,IF(L557&lt;=0,0,(L557-M557)/L557)))</f>
        <v>19915.720996418269</v>
      </c>
      <c r="L558" s="10">
        <f>((L557-K558+MAX(0,-(K555-C558-D558)))*(1+B558))*(1-'P-Parametri'!$B$32)</f>
        <v>760762.23375894187</v>
      </c>
      <c r="M558" s="10">
        <f>IF(L557&lt;=0,M557,M557*(1-K558/L557))+MAX(0,-(K555-C558-D558))</f>
        <v>570643.9309159196</v>
      </c>
      <c r="N558" s="10">
        <f>MAX(0,(N555-C558-D558))/(1-'P-Parametri'!$B$31*MAX(0,IF(O557&lt;=0,0,(O557-P557)/O557)))</f>
        <v>19915.72099641824</v>
      </c>
      <c r="O558" s="10">
        <f>((O557-N558+MAX(0,-(N555-C558-D558)))*(1+B558))*(1-'P-Parametri'!$B$32)</f>
        <v>760762.23375894187</v>
      </c>
      <c r="P558" s="10">
        <f>IF(O557&lt;=0,P557,P557*(1-N558/O557))+MAX(0,-(N555-C558-D558))</f>
        <v>570643.9309159196</v>
      </c>
      <c r="Q558" s="10">
        <f>MAX(0,(Q555-C558-D558))/(1-'P-Parametri'!$B$31*MAX(0,IF(R557&lt;=0,0,(R557-S557)/R557)))</f>
        <v>19915.720996418248</v>
      </c>
      <c r="R558" s="10">
        <f>((R557-Q558+MAX(0,-(Q555-C558-D558)))*(1+B558))*(1-'P-Parametri'!$B$32)</f>
        <v>760762.23375894187</v>
      </c>
      <c r="S558" s="10">
        <f>IF(R557&lt;=0,S557,S557*(1-Q558/R557))+MAX(0,-(Q555-C558-D558))</f>
        <v>570643.9309159196</v>
      </c>
      <c r="T558" s="10">
        <f>MAX(0,(T555-C558-D558))/(1-'P-Parametri'!$B$31*MAX(0,IF(U557&lt;=0,0,(U557-V557)/U557)))</f>
        <v>19915.720996418248</v>
      </c>
      <c r="U558" s="10">
        <f>((U557-T558+MAX(0,-(T555-C558-D558)))*(1+B558))*(1-'P-Parametri'!$B$32)</f>
        <v>760762.23375894187</v>
      </c>
      <c r="V558" s="10">
        <f>IF(U557&lt;=0,V557,V557*(1-T558/U557))+MAX(0,-(T555-C558-D558))</f>
        <v>570643.9309159196</v>
      </c>
    </row>
    <row r="559" spans="1:22">
      <c r="A559" s="9">
        <f t="shared" si="11"/>
        <v>2</v>
      </c>
      <c r="B559" s="12">
        <f>IF($A559='P-Parametri'!$B$47,'P-Parametri'!$B$34,IF($A559='P-Parametri'!$B$48,'P-Parametri'!$C$34,'P-Parametri'!$B$52))</f>
        <v>0.03</v>
      </c>
      <c r="C559" s="10">
        <f>IF($A559&lt;='1-Input'!$B$26,0,IF($A559='1-Input'!$B$26+1,('1-Input'!$B$23+0)*'1-Input'!$B$27,'1-Input'!$B$23+0))</f>
        <v>0</v>
      </c>
      <c r="D559" s="10">
        <f>IF(AND($A559&gt;=1,$A559&lt;1+'1-Input'!$B$12),'7-Rientro'!$C$13,0)</f>
        <v>17303.831384615383</v>
      </c>
      <c r="E559" s="10">
        <f>MAX(0,(E555-C559-D559))/(1-'P-Parametri'!$B$31*MAX(0,IF(F558&lt;=0,0,(F558-G558)/F558)))</f>
        <v>9407.4185093165543</v>
      </c>
      <c r="F559" s="10">
        <f>((F558-E559+MAX(0,-(E555-C559-D559)))*(1+B559))*(1-'P-Parametri'!$B$32)</f>
        <v>783508.97220682201</v>
      </c>
      <c r="G559" s="10">
        <f>IF(F558&lt;=0,G558,G558*(1-E559/F558))+MAX(0,-(E555-C559-D559))</f>
        <v>571731.95438371901</v>
      </c>
      <c r="H559" s="10">
        <f>MAX(0,(H555-C559-D559))/(1-'P-Parametri'!$B$31*MAX(0,IF(I558&lt;=0,0,(I558-J558)/I558)))</f>
        <v>14059.702055126876</v>
      </c>
      <c r="I559" s="10">
        <f>((I558-H559+MAX(0,-(H555-C559-D559)))*(1+B559))*(1-'P-Parametri'!$B$32)</f>
        <v>773839.30097142071</v>
      </c>
      <c r="J559" s="10">
        <f>IF(I558&lt;=0,J558,J558*(1-H559/I558))+MAX(0,-(H555-C559-D559))</f>
        <v>564675.92793121701</v>
      </c>
      <c r="K559" s="10">
        <f>MAX(0,(K555-C559-D559))/(1-'P-Parametri'!$B$31*MAX(0,IF(L558&lt;=0,0,(L558-M558)/L558)))</f>
        <v>20031.78270513194</v>
      </c>
      <c r="L559" s="10">
        <f>((L558-K559+MAX(0,-(K555-C559-D559)))*(1+B559))*(1-'P-Parametri'!$B$32)</f>
        <v>761426.45985625347</v>
      </c>
      <c r="M559" s="10">
        <f>IF(L558&lt;=0,M558,M558*(1-K559/L558))+MAX(0,-(K555-C559-D559))</f>
        <v>555618.19131048582</v>
      </c>
      <c r="N559" s="10">
        <f>MAX(0,(N555-C559-D559))/(1-'P-Parametri'!$B$31*MAX(0,IF(O558&lt;=0,0,(O558-P558)/O558)))</f>
        <v>20031.782705131907</v>
      </c>
      <c r="O559" s="10">
        <f>((O558-N559+MAX(0,-(N555-C559-D559)))*(1+B559))*(1-'P-Parametri'!$B$32)</f>
        <v>761426.45985625347</v>
      </c>
      <c r="P559" s="10">
        <f>IF(O558&lt;=0,P558,P558*(1-N559/O558))+MAX(0,-(N555-C559-D559))</f>
        <v>555618.19131048582</v>
      </c>
      <c r="Q559" s="10">
        <f>MAX(0,(Q555-C559-D559))/(1-'P-Parametri'!$B$31*MAX(0,IF(R558&lt;=0,0,(R558-S558)/R558)))</f>
        <v>20031.782705131915</v>
      </c>
      <c r="R559" s="10">
        <f>((R558-Q559+MAX(0,-(Q555-C559-D559)))*(1+B559))*(1-'P-Parametri'!$B$32)</f>
        <v>761426.45985625347</v>
      </c>
      <c r="S559" s="10">
        <f>IF(R558&lt;=0,S558,S558*(1-Q559/R558))+MAX(0,-(Q555-C559-D559))</f>
        <v>555618.19131048582</v>
      </c>
      <c r="T559" s="10">
        <f>MAX(0,(T555-C559-D559))/(1-'P-Parametri'!$B$31*MAX(0,IF(U558&lt;=0,0,(U558-V558)/U558)))</f>
        <v>20031.782705131915</v>
      </c>
      <c r="U559" s="10">
        <f>((U558-T559+MAX(0,-(T555-C559-D559)))*(1+B559))*(1-'P-Parametri'!$B$32)</f>
        <v>761426.45985625347</v>
      </c>
      <c r="V559" s="10">
        <f>IF(U558&lt;=0,V558,V558*(1-T559/U558))+MAX(0,-(T555-C559-D559))</f>
        <v>555618.19131048582</v>
      </c>
    </row>
    <row r="560" spans="1:22">
      <c r="A560" s="9">
        <f t="shared" si="11"/>
        <v>3</v>
      </c>
      <c r="B560" s="12">
        <f>IF($A560='P-Parametri'!$B$47,'P-Parametri'!$B$34,IF($A560='P-Parametri'!$B$48,'P-Parametri'!$C$34,'P-Parametri'!$B$52))</f>
        <v>0.03</v>
      </c>
      <c r="C560" s="10">
        <f>IF($A560&lt;='1-Input'!$B$26,0,IF($A560='1-Input'!$B$26+1,('1-Input'!$B$23+0)*'1-Input'!$B$27,'1-Input'!$B$23+0))</f>
        <v>0</v>
      </c>
      <c r="D560" s="10">
        <f>IF(AND($A560&gt;=1,$A560&lt;1+'1-Input'!$B$12),'7-Rientro'!$C$13,0)</f>
        <v>17303.831384615383</v>
      </c>
      <c r="E560" s="10">
        <f>MAX(0,(E555-C560-D560))/(1-'P-Parametri'!$B$31*MAX(0,IF(F559&lt;=0,0,(F559-G559)/F559)))</f>
        <v>9461.0555431135181</v>
      </c>
      <c r="F560" s="10">
        <f>((F559-E560+MAX(0,-(E555-C560-D560)))*(1+B560))*(1-'P-Parametri'!$B$32)</f>
        <v>795674.81545529258</v>
      </c>
      <c r="G560" s="10">
        <f>IF(F559&lt;=0,G559,G559*(1-E560/F559))+MAX(0,-(E555-C560-D560))</f>
        <v>564828.15625494742</v>
      </c>
      <c r="H560" s="10">
        <f>MAX(0,(H555-C560-D560))/(1-'P-Parametri'!$B$31*MAX(0,IF(I559&lt;=0,0,(I559-J559)/I559)))</f>
        <v>14139.864398660253</v>
      </c>
      <c r="I560" s="10">
        <f>((I559-H560+MAX(0,-(H555-C560-D560)))*(1+B560))*(1-'P-Parametri'!$B$32)</f>
        <v>780925.43883060338</v>
      </c>
      <c r="J560" s="10">
        <f>IF(I559&lt;=0,J559,J559*(1-H560/I559))+MAX(0,-(H555-C560-D560))</f>
        <v>554357.97039130924</v>
      </c>
      <c r="K560" s="10">
        <f>MAX(0,(K555-C560-D560))/(1-'P-Parametri'!$B$31*MAX(0,IF(L559&lt;=0,0,(L559-M559)/L559)))</f>
        <v>20145.995270981381</v>
      </c>
      <c r="L560" s="10">
        <f>((L559-K560+MAX(0,-(K555-C560-D560)))*(1+B560))*(1-'P-Parametri'!$B$32)</f>
        <v>761991.84076578461</v>
      </c>
      <c r="M560" s="10">
        <f>IF(L559&lt;=0,M559,M559*(1-K560/L559))+MAX(0,-(K555-C560-D560))</f>
        <v>540917.51823862351</v>
      </c>
      <c r="N560" s="10">
        <f>MAX(0,(N555-C560-D560))/(1-'P-Parametri'!$B$31*MAX(0,IF(O559&lt;=0,0,(O559-P559)/O559)))</f>
        <v>20145.995270981351</v>
      </c>
      <c r="O560" s="10">
        <f>((O559-N560+MAX(0,-(N555-C560-D560)))*(1+B560))*(1-'P-Parametri'!$B$32)</f>
        <v>761991.84076578461</v>
      </c>
      <c r="P560" s="10">
        <f>IF(O559&lt;=0,P559,P559*(1-N560/O559))+MAX(0,-(N555-C560-D560))</f>
        <v>540917.51823862351</v>
      </c>
      <c r="Q560" s="10">
        <f>MAX(0,(Q555-C560-D560))/(1-'P-Parametri'!$B$31*MAX(0,IF(R559&lt;=0,0,(R559-S559)/R559)))</f>
        <v>20145.995270981359</v>
      </c>
      <c r="R560" s="10">
        <f>((R559-Q560+MAX(0,-(Q555-C560-D560)))*(1+B560))*(1-'P-Parametri'!$B$32)</f>
        <v>761991.84076578461</v>
      </c>
      <c r="S560" s="10">
        <f>IF(R559&lt;=0,S559,S559*(1-Q560/R559))+MAX(0,-(Q555-C560-D560))</f>
        <v>540917.51823862351</v>
      </c>
      <c r="T560" s="10">
        <f>MAX(0,(T555-C560-D560))/(1-'P-Parametri'!$B$31*MAX(0,IF(U559&lt;=0,0,(U559-V559)/U559)))</f>
        <v>20145.995270981359</v>
      </c>
      <c r="U560" s="10">
        <f>((U559-T560+MAX(0,-(T555-C560-D560)))*(1+B560))*(1-'P-Parametri'!$B$32)</f>
        <v>761991.84076578461</v>
      </c>
      <c r="V560" s="10">
        <f>IF(U559&lt;=0,V559,V559*(1-T560/U559))+MAX(0,-(T555-C560-D560))</f>
        <v>540917.51823862351</v>
      </c>
    </row>
    <row r="561" spans="1:22">
      <c r="A561" s="9">
        <f t="shared" si="11"/>
        <v>4</v>
      </c>
      <c r="B561" s="12">
        <f>IF($A561='P-Parametri'!$B$47,'P-Parametri'!$B$34,IF($A561='P-Parametri'!$B$48,'P-Parametri'!$C$34,'P-Parametri'!$B$52))</f>
        <v>0.03</v>
      </c>
      <c r="C561" s="10">
        <f>IF($A561&lt;='1-Input'!$B$26,0,IF($A561='1-Input'!$B$26+1,('1-Input'!$B$23+0)*'1-Input'!$B$27,'1-Input'!$B$23+0))</f>
        <v>0</v>
      </c>
      <c r="D561" s="10">
        <f>IF(AND($A561&gt;=1,$A561&lt;1+'1-Input'!$B$12),'7-Rientro'!$C$13,0)</f>
        <v>17303.831384615383</v>
      </c>
      <c r="E561" s="10">
        <f>MAX(0,(E555-C561-D561))/(1-'P-Parametri'!$B$31*MAX(0,IF(F560&lt;=0,0,(F560-G560)/F560)))</f>
        <v>9513.8248846635379</v>
      </c>
      <c r="F561" s="10">
        <f>((F560-E561+MAX(0,-(E555-C561-D561)))*(1+B561))*(1-'P-Parametri'!$B$32)</f>
        <v>808126.32864717243</v>
      </c>
      <c r="G561" s="10">
        <f>IF(F560&lt;=0,G560,G560*(1-E561/F560))+MAX(0,-(E555-C561-D561))</f>
        <v>558074.54779058741</v>
      </c>
      <c r="H561" s="10">
        <f>MAX(0,(H555-C561-D561))/(1-'P-Parametri'!$B$31*MAX(0,IF(I560&lt;=0,0,(I560-J560)/I560)))</f>
        <v>14218.729947068005</v>
      </c>
      <c r="I561" s="10">
        <f>((I560-H561+MAX(0,-(H555-C561-D561)))*(1+B561))*(1-'P-Parametri'!$B$32)</f>
        <v>788128.49432974134</v>
      </c>
      <c r="J561" s="10">
        <f>IF(I560&lt;=0,J560,J560*(1-H561/I560))+MAX(0,-(H555-C561-D561))</f>
        <v>544264.47633533122</v>
      </c>
      <c r="K561" s="10">
        <f>MAX(0,(K555-C561-D561))/(1-'P-Parametri'!$B$31*MAX(0,IF(L560&lt;=0,0,(L560-M560)/L560)))</f>
        <v>20258.360207480808</v>
      </c>
      <c r="L561" s="10">
        <f>((L560-K561+MAX(0,-(K555-C561-D561)))*(1+B561))*(1-'P-Parametri'!$B$32)</f>
        <v>762457.5140051028</v>
      </c>
      <c r="M561" s="10">
        <f>IF(L560&lt;=0,M560,M560*(1-K561/L560))+MAX(0,-(K555-C561-D561))</f>
        <v>526536.65306295187</v>
      </c>
      <c r="N561" s="10">
        <f>MAX(0,(N555-C561-D561))/(1-'P-Parametri'!$B$31*MAX(0,IF(O560&lt;=0,0,(O560-P560)/O560)))</f>
        <v>20258.360207480779</v>
      </c>
      <c r="O561" s="10">
        <f>((O560-N561+MAX(0,-(N555-C561-D561)))*(1+B561))*(1-'P-Parametri'!$B$32)</f>
        <v>762457.51400510292</v>
      </c>
      <c r="P561" s="10">
        <f>IF(O560&lt;=0,P560,P560*(1-N561/O560))+MAX(0,-(N555-C561-D561))</f>
        <v>526536.65306295187</v>
      </c>
      <c r="Q561" s="10">
        <f>MAX(0,(Q555-C561-D561))/(1-'P-Parametri'!$B$31*MAX(0,IF(R560&lt;=0,0,(R560-S560)/R560)))</f>
        <v>20258.360207480786</v>
      </c>
      <c r="R561" s="10">
        <f>((R560-Q561+MAX(0,-(Q555-C561-D561)))*(1+B561))*(1-'P-Parametri'!$B$32)</f>
        <v>762457.51400510292</v>
      </c>
      <c r="S561" s="10">
        <f>IF(R560&lt;=0,S560,S560*(1-Q561/R560))+MAX(0,-(Q555-C561-D561))</f>
        <v>526536.65306295187</v>
      </c>
      <c r="T561" s="10">
        <f>MAX(0,(T555-C561-D561))/(1-'P-Parametri'!$B$31*MAX(0,IF(U560&lt;=0,0,(U560-V560)/U560)))</f>
        <v>20258.360207480786</v>
      </c>
      <c r="U561" s="10">
        <f>((U560-T561+MAX(0,-(T555-C561-D561)))*(1+B561))*(1-'P-Parametri'!$B$32)</f>
        <v>762457.51400510292</v>
      </c>
      <c r="V561" s="10">
        <f>IF(U560&lt;=0,V560,V560*(1-T561/U560))+MAX(0,-(T555-C561-D561))</f>
        <v>526536.65306295187</v>
      </c>
    </row>
    <row r="562" spans="1:22">
      <c r="A562" s="9">
        <f t="shared" si="11"/>
        <v>5</v>
      </c>
      <c r="B562" s="12">
        <f>IF($A562='P-Parametri'!$B$47,'P-Parametri'!$B$34,IF($A562='P-Parametri'!$B$48,'P-Parametri'!$C$34,'P-Parametri'!$B$52))</f>
        <v>0.03</v>
      </c>
      <c r="C562" s="10">
        <f>IF($A562&lt;='1-Input'!$B$26,0,IF($A562='1-Input'!$B$26+1,('1-Input'!$B$23+0)*'1-Input'!$B$27,'1-Input'!$B$23+0))</f>
        <v>0</v>
      </c>
      <c r="D562" s="10">
        <f>IF(AND($A562&gt;=1,$A562&lt;1+'1-Input'!$B$12),'7-Rientro'!$C$13,0)</f>
        <v>17303.831384615383</v>
      </c>
      <c r="E562" s="10">
        <f>MAX(0,(E555-C562-D562))/(1-'P-Parametri'!$B$31*MAX(0,IF(F561&lt;=0,0,(F561-G561)/F561)))</f>
        <v>9565.7278700710358</v>
      </c>
      <c r="F562" s="10">
        <f>((F561-E562+MAX(0,-(E555-C562-D562)))*(1+B562))*(1-'P-Parametri'!$B$32)</f>
        <v>820872.38396281365</v>
      </c>
      <c r="G562" s="10">
        <f>IF(F561&lt;=0,G561,G561*(1-E562/F561))+MAX(0,-(E555-C562-D562))</f>
        <v>551468.66320777184</v>
      </c>
      <c r="H562" s="10">
        <f>MAX(0,(H555-C562-D562))/(1-'P-Parametri'!$B$31*MAX(0,IF(I561&lt;=0,0,(I561-J561)/I561)))</f>
        <v>14296.300697202947</v>
      </c>
      <c r="I562" s="10">
        <f>((I561-H562+MAX(0,-(H555-C562-D562)))*(1+B562))*(1-'P-Parametri'!$B$32)</f>
        <v>795453.06512263161</v>
      </c>
      <c r="J562" s="10">
        <f>IF(I561&lt;=0,J561,J561*(1-H562/I561))+MAX(0,-(H555-C562-D562))</f>
        <v>534391.76056819875</v>
      </c>
      <c r="K562" s="10">
        <f>MAX(0,(K555-C562-D562))/(1-'P-Parametri'!$B$31*MAX(0,IF(L561&lt;=0,0,(L561-M561)/L561)))</f>
        <v>20368.88035967782</v>
      </c>
      <c r="L562" s="10">
        <f>((L561-K562+MAX(0,-(K555-C562-D562)))*(1+B562))*(1-'P-Parametri'!$B$32)</f>
        <v>762822.59006947814</v>
      </c>
      <c r="M562" s="10">
        <f>IF(L561&lt;=0,M561,M561*(1-K562/L561))+MAX(0,-(K555-C562-D562))</f>
        <v>512470.34524353326</v>
      </c>
      <c r="N562" s="10">
        <f>MAX(0,(N555-C562-D562))/(1-'P-Parametri'!$B$31*MAX(0,IF(O561&lt;=0,0,(O561-P561)/O561)))</f>
        <v>20368.880359677787</v>
      </c>
      <c r="O562" s="10">
        <f>((O561-N562+MAX(0,-(N555-C562-D562)))*(1+B562))*(1-'P-Parametri'!$B$32)</f>
        <v>762822.59006947826</v>
      </c>
      <c r="P562" s="10">
        <f>IF(O561&lt;=0,P561,P561*(1-N562/O561))+MAX(0,-(N555-C562-D562))</f>
        <v>512470.34524353326</v>
      </c>
      <c r="Q562" s="10">
        <f>MAX(0,(Q555-C562-D562))/(1-'P-Parametri'!$B$31*MAX(0,IF(R561&lt;=0,0,(R561-S561)/R561)))</f>
        <v>20368.880359677794</v>
      </c>
      <c r="R562" s="10">
        <f>((R561-Q562+MAX(0,-(Q555-C562-D562)))*(1+B562))*(1-'P-Parametri'!$B$32)</f>
        <v>762822.59006947826</v>
      </c>
      <c r="S562" s="10">
        <f>IF(R561&lt;=0,S561,S561*(1-Q562/R561))+MAX(0,-(Q555-C562-D562))</f>
        <v>512470.34524353326</v>
      </c>
      <c r="T562" s="10">
        <f>MAX(0,(T555-C562-D562))/(1-'P-Parametri'!$B$31*MAX(0,IF(U561&lt;=0,0,(U561-V561)/U561)))</f>
        <v>20368.880359677794</v>
      </c>
      <c r="U562" s="10">
        <f>((U561-T562+MAX(0,-(T555-C562-D562)))*(1+B562))*(1-'P-Parametri'!$B$32)</f>
        <v>762822.59006947826</v>
      </c>
      <c r="V562" s="10">
        <f>IF(U561&lt;=0,V561,V561*(1-T562/U561))+MAX(0,-(T555-C562-D562))</f>
        <v>512470.34524353326</v>
      </c>
    </row>
    <row r="563" spans="1:22">
      <c r="A563" s="9">
        <f t="shared" si="11"/>
        <v>6</v>
      </c>
      <c r="B563" s="12">
        <f>IF($A563='P-Parametri'!$B$47,'P-Parametri'!$B$34,IF($A563='P-Parametri'!$B$48,'P-Parametri'!$C$34,'P-Parametri'!$B$52))</f>
        <v>0.03</v>
      </c>
      <c r="C563" s="10">
        <f>IF($A563&lt;='1-Input'!$B$26,0,IF($A563='1-Input'!$B$26+1,('1-Input'!$B$23+0)*'1-Input'!$B$27,'1-Input'!$B$23+0))</f>
        <v>0</v>
      </c>
      <c r="D563" s="10">
        <f>IF(AND($A563&gt;=1,$A563&lt;1+'1-Input'!$B$12),'7-Rientro'!$C$13,0)</f>
        <v>0</v>
      </c>
      <c r="E563" s="10">
        <f>MAX(0,(E555-C563-D563))/(1-'P-Parametri'!$B$31*MAX(0,IF(F562&lt;=0,0,(F562-G562)/F562)))</f>
        <v>28534.87865347787</v>
      </c>
      <c r="F563" s="10">
        <f>((F562-E563+MAX(0,-(E555-C563-D563)))*(1+B563))*(1-'P-Parametri'!$B$32)</f>
        <v>814475.41520767868</v>
      </c>
      <c r="G563" s="10">
        <f>IF(F562&lt;=0,G562,G562*(1-E563/F562))+MAX(0,-(E555-C563-D563))</f>
        <v>532298.7024522858</v>
      </c>
      <c r="H563" s="10">
        <f>MAX(0,(H555-C563-D563))/(1-'P-Parametri'!$B$31*MAX(0,IF(I562&lt;=0,0,(I562-J562)/I562)))</f>
        <v>33290.691762390845</v>
      </c>
      <c r="I563" s="10">
        <f>((I562-H563+MAX(0,-(H555-C563-D563)))*(1+B563))*(1-'P-Parametri'!$B$32)</f>
        <v>783457.19007192587</v>
      </c>
      <c r="J563" s="10">
        <f>IF(I562&lt;=0,J562,J562*(1-H563/I562))+MAX(0,-(H555-C563-D563))</f>
        <v>512026.80635346501</v>
      </c>
      <c r="K563" s="10">
        <f>MAX(0,(K555-C563-D563))/(1-'P-Parametri'!$B$31*MAX(0,IF(L562&lt;=0,0,(L562-M562)/L562)))</f>
        <v>39395.672072191082</v>
      </c>
      <c r="L563" s="10">
        <f>((L562-K563+MAX(0,-(K555-C563-D563)))*(1+B563))*(1-'P-Parametri'!$B$32)</f>
        <v>743639.46608613129</v>
      </c>
      <c r="M563" s="10">
        <f>IF(L562&lt;=0,M562,M562*(1-K563/L562))+MAX(0,-(K555-C563-D563))</f>
        <v>486004.01620351628</v>
      </c>
      <c r="N563" s="10">
        <f>MAX(0,(N555-C563-D563))/(1-'P-Parametri'!$B$31*MAX(0,IF(O562&lt;=0,0,(O562-P562)/O562)))</f>
        <v>39395.672072191053</v>
      </c>
      <c r="O563" s="10">
        <f>((O562-N563+MAX(0,-(N555-C563-D563)))*(1+B563))*(1-'P-Parametri'!$B$32)</f>
        <v>743639.46608613152</v>
      </c>
      <c r="P563" s="10">
        <f>IF(O562&lt;=0,P562,P562*(1-N563/O562))+MAX(0,-(N555-C563-D563))</f>
        <v>486004.01620351628</v>
      </c>
      <c r="Q563" s="10">
        <f>MAX(0,(Q555-C563-D563))/(1-'P-Parametri'!$B$31*MAX(0,IF(R562&lt;=0,0,(R562-S562)/R562)))</f>
        <v>39395.672072191061</v>
      </c>
      <c r="R563" s="10">
        <f>((R562-Q563+MAX(0,-(Q555-C563-D563)))*(1+B563))*(1-'P-Parametri'!$B$32)</f>
        <v>743639.46608613152</v>
      </c>
      <c r="S563" s="10">
        <f>IF(R562&lt;=0,S562,S562*(1-Q563/R562))+MAX(0,-(Q555-C563-D563))</f>
        <v>486004.01620351628</v>
      </c>
      <c r="T563" s="10">
        <f>MAX(0,(T555-C563-D563))/(1-'P-Parametri'!$B$31*MAX(0,IF(U562&lt;=0,0,(U562-V562)/U562)))</f>
        <v>39395.672072191061</v>
      </c>
      <c r="U563" s="10">
        <f>((U562-T563+MAX(0,-(T555-C563-D563)))*(1+B563))*(1-'P-Parametri'!$B$32)</f>
        <v>743639.46608613152</v>
      </c>
      <c r="V563" s="10">
        <f>IF(U562&lt;=0,V562,V562*(1-T563/U562))+MAX(0,-(T555-C563-D563))</f>
        <v>486004.01620351628</v>
      </c>
    </row>
    <row r="564" spans="1:22">
      <c r="A564" s="9">
        <f t="shared" si="11"/>
        <v>7</v>
      </c>
      <c r="B564" s="12">
        <f>IF($A564='P-Parametri'!$B$47,'P-Parametri'!$B$34,IF($A564='P-Parametri'!$B$48,'P-Parametri'!$C$34,'P-Parametri'!$B$52))</f>
        <v>0.03</v>
      </c>
      <c r="C564" s="10">
        <f>IF($A564&lt;='1-Input'!$B$26,0,IF($A564='1-Input'!$B$26+1,('1-Input'!$B$23+0)*'1-Input'!$B$27,'1-Input'!$B$23+0))</f>
        <v>0</v>
      </c>
      <c r="D564" s="10">
        <f>IF(AND($A564&gt;=1,$A564&lt;1+'1-Input'!$B$12),'7-Rientro'!$C$13,0)</f>
        <v>0</v>
      </c>
      <c r="E564" s="10">
        <f>MAX(0,(E555-C564-D564))/(1-'P-Parametri'!$B$31*MAX(0,IF(F563&lt;=0,0,(F563-G563)/F563)))</f>
        <v>28683.762926466195</v>
      </c>
      <c r="F564" s="10">
        <f>((F563-E564+MAX(0,-(E555-C564-D564)))*(1+B564))*(1-'P-Parametri'!$B$32)</f>
        <v>807746.67104594957</v>
      </c>
      <c r="G564" s="10">
        <f>IF(F563&lt;=0,G563,G563*(1-E564/F563))+MAX(0,-(E555-C564-D564))</f>
        <v>513552.48924299725</v>
      </c>
      <c r="H564" s="10">
        <f>MAX(0,(H555-C564-D564))/(1-'P-Parametri'!$B$31*MAX(0,IF(I563&lt;=0,0,(I563-J563)/I563)))</f>
        <v>33464.390080877231</v>
      </c>
      <c r="I564" s="10">
        <f>((I563-H564+MAX(0,-(H555-C564-D564)))*(1+B564))*(1-'P-Parametri'!$B$32)</f>
        <v>770947.59882279858</v>
      </c>
      <c r="J564" s="10">
        <f>IF(I563&lt;=0,J563,J563*(1-H564/I563))+MAX(0,-(H555-C564-D564))</f>
        <v>490156.22427596175</v>
      </c>
      <c r="K564" s="10">
        <f>MAX(0,(K555-C564-D564))/(1-'P-Parametri'!$B$31*MAX(0,IF(L563&lt;=0,0,(L563-M563)/L563)))</f>
        <v>39601.223883592938</v>
      </c>
      <c r="L564" s="10">
        <f>((L563-K564+MAX(0,-(K555-C564-D564)))*(1+B564))*(1-'P-Parametri'!$B$32)</f>
        <v>723709.07068967726</v>
      </c>
      <c r="M564" s="10">
        <f>IF(L563&lt;=0,M563,M563*(1-K564/L563))+MAX(0,-(K555-C564-D564))</f>
        <v>460122.71924210462</v>
      </c>
      <c r="N564" s="10">
        <f>MAX(0,(N555-C564-D564))/(1-'P-Parametri'!$B$31*MAX(0,IF(O563&lt;=0,0,(O563-P563)/O563)))</f>
        <v>39601.223883592917</v>
      </c>
      <c r="O564" s="10">
        <f>((O563-N564+MAX(0,-(N555-C564-D564)))*(1+B564))*(1-'P-Parametri'!$B$32)</f>
        <v>723709.07068967761</v>
      </c>
      <c r="P564" s="10">
        <f>IF(O563&lt;=0,P563,P563*(1-N564/O563))+MAX(0,-(N555-C564-D564))</f>
        <v>460122.71924210462</v>
      </c>
      <c r="Q564" s="10">
        <f>MAX(0,(Q555-C564-D564))/(1-'P-Parametri'!$B$31*MAX(0,IF(R563&lt;=0,0,(R563-S563)/R563)))</f>
        <v>39601.223883592924</v>
      </c>
      <c r="R564" s="10">
        <f>((R563-Q564+MAX(0,-(Q555-C564-D564)))*(1+B564))*(1-'P-Parametri'!$B$32)</f>
        <v>723709.07068967761</v>
      </c>
      <c r="S564" s="10">
        <f>IF(R563&lt;=0,S563,S563*(1-Q564/R563))+MAX(0,-(Q555-C564-D564))</f>
        <v>460122.71924210462</v>
      </c>
      <c r="T564" s="10">
        <f>MAX(0,(T555-C564-D564))/(1-'P-Parametri'!$B$31*MAX(0,IF(U563&lt;=0,0,(U563-V563)/U563)))</f>
        <v>39601.223883592924</v>
      </c>
      <c r="U564" s="10">
        <f>((U563-T564+MAX(0,-(T555-C564-D564)))*(1+B564))*(1-'P-Parametri'!$B$32)</f>
        <v>723709.07068967761</v>
      </c>
      <c r="V564" s="10">
        <f>IF(U563&lt;=0,V563,V563*(1-T564/U563))+MAX(0,-(T555-C564-D564))</f>
        <v>460122.71924210462</v>
      </c>
    </row>
    <row r="565" spans="1:22">
      <c r="A565" s="9">
        <f t="shared" si="11"/>
        <v>8</v>
      </c>
      <c r="B565" s="12">
        <f>IF($A565='P-Parametri'!$B$47,'P-Parametri'!$B$34,IF($A565='P-Parametri'!$B$48,'P-Parametri'!$C$34,'P-Parametri'!$B$52))</f>
        <v>0.03</v>
      </c>
      <c r="C565" s="10">
        <f>IF($A565&lt;='1-Input'!$B$26,0,IF($A565='1-Input'!$B$26+1,('1-Input'!$B$23+0)*'1-Input'!$B$27,'1-Input'!$B$23+0))</f>
        <v>0</v>
      </c>
      <c r="D565" s="10">
        <f>IF(AND($A565&gt;=1,$A565&lt;1+'1-Input'!$B$12),'7-Rientro'!$C$13,0)</f>
        <v>0</v>
      </c>
      <c r="E565" s="10">
        <f>MAX(0,(E555-C565-D565))/(1-'P-Parametri'!$B$31*MAX(0,IF(F564&lt;=0,0,(F564-G564)/F564)))</f>
        <v>28830.098920193406</v>
      </c>
      <c r="F565" s="10">
        <f>((F564-E565+MAX(0,-(E555-C565-D565)))*(1+B565))*(1-'P-Parametri'!$B$32)</f>
        <v>800679.50115094986</v>
      </c>
      <c r="G565" s="10">
        <f>IF(F564&lt;=0,G564,G564*(1-E565/F564))+MAX(0,-(E555-C565-D565))</f>
        <v>495222.77078508615</v>
      </c>
      <c r="H565" s="10">
        <f>MAX(0,(H555-C565-D565))/(1-'P-Parametri'!$B$31*MAX(0,IF(I564&lt;=0,0,(I564-J564)/I564)))</f>
        <v>33635.115406892306</v>
      </c>
      <c r="I565" s="10">
        <f>((I564-H565+MAX(0,-(H555-C565-D565)))*(1+B565))*(1-'P-Parametri'!$B$32)</f>
        <v>757912.99420254678</v>
      </c>
      <c r="J565" s="10">
        <f>IF(I564&lt;=0,J564,J564*(1-H565/I564))+MAX(0,-(H555-C565-D565))</f>
        <v>468771.55274173216</v>
      </c>
      <c r="K565" s="10">
        <f>MAX(0,(K555-C565-D565))/(1-'P-Parametri'!$B$31*MAX(0,IF(L564&lt;=0,0,(L564-M564)/L564)))</f>
        <v>39803.257503263951</v>
      </c>
      <c r="L565" s="10">
        <f>((L564-K565+MAX(0,-(K555-C565-D565)))*(1+B565))*(1-'P-Parametri'!$B$32)</f>
        <v>703014.1416068417</v>
      </c>
      <c r="M565" s="10">
        <f>IF(L564&lt;=0,M564,M564*(1-K565/L564))+MAX(0,-(K555-C565-D565))</f>
        <v>434816.44104437198</v>
      </c>
      <c r="N565" s="10">
        <f>MAX(0,(N555-C565-D565))/(1-'P-Parametri'!$B$31*MAX(0,IF(O564&lt;=0,0,(O564-P564)/O564)))</f>
        <v>39803.257503263929</v>
      </c>
      <c r="O565" s="10">
        <f>((O564-N565+MAX(0,-(N555-C565-D565)))*(1+B565))*(1-'P-Parametri'!$B$32)</f>
        <v>703014.14160684217</v>
      </c>
      <c r="P565" s="10">
        <f>IF(O564&lt;=0,P564,P564*(1-N565/O564))+MAX(0,-(N555-C565-D565))</f>
        <v>434816.44104437204</v>
      </c>
      <c r="Q565" s="10">
        <f>MAX(0,(Q555-C565-D565))/(1-'P-Parametri'!$B$31*MAX(0,IF(R564&lt;=0,0,(R564-S564)/R564)))</f>
        <v>39803.257503263936</v>
      </c>
      <c r="R565" s="10">
        <f>((R564-Q565+MAX(0,-(Q555-C565-D565)))*(1+B565))*(1-'P-Parametri'!$B$32)</f>
        <v>703014.14160684217</v>
      </c>
      <c r="S565" s="10">
        <f>IF(R564&lt;=0,S564,S564*(1-Q565/R564))+MAX(0,-(Q555-C565-D565))</f>
        <v>434816.44104437204</v>
      </c>
      <c r="T565" s="10">
        <f>MAX(0,(T555-C565-D565))/(1-'P-Parametri'!$B$31*MAX(0,IF(U564&lt;=0,0,(U564-V564)/U564)))</f>
        <v>39803.257503263936</v>
      </c>
      <c r="U565" s="10">
        <f>((U564-T565+MAX(0,-(T555-C565-D565)))*(1+B565))*(1-'P-Parametri'!$B$32)</f>
        <v>703014.14160684217</v>
      </c>
      <c r="V565" s="10">
        <f>IF(U564&lt;=0,V564,V564*(1-T565/U564))+MAX(0,-(T555-C565-D565))</f>
        <v>434816.44104437204</v>
      </c>
    </row>
    <row r="566" spans="1:22">
      <c r="A566" s="9">
        <f t="shared" si="11"/>
        <v>9</v>
      </c>
      <c r="B566" s="12">
        <f>IF($A566='P-Parametri'!$B$47,'P-Parametri'!$B$34,IF($A566='P-Parametri'!$B$48,'P-Parametri'!$C$34,'P-Parametri'!$B$52))</f>
        <v>0.03</v>
      </c>
      <c r="C566" s="10">
        <f>IF($A566&lt;='1-Input'!$B$26,0,IF($A566='1-Input'!$B$26+1,('1-Input'!$B$23+0)*'1-Input'!$B$27,'1-Input'!$B$23+0))</f>
        <v>0</v>
      </c>
      <c r="D566" s="10">
        <f>IF(AND($A566&gt;=1,$A566&lt;1+'1-Input'!$B$12),'7-Rientro'!$C$13,0)</f>
        <v>0</v>
      </c>
      <c r="E566" s="10">
        <f>MAX(0,(E555-C566-D566))/(1-'P-Parametri'!$B$31*MAX(0,IF(F565&lt;=0,0,(F565-G565)/F565)))</f>
        <v>28973.897364654375</v>
      </c>
      <c r="F566" s="10">
        <f>((F565-E566+MAX(0,-(E555-C566-D566)))*(1+B566))*(1-'P-Parametri'!$B$32)</f>
        <v>793267.05835608463</v>
      </c>
      <c r="G566" s="10">
        <f>IF(F565&lt;=0,G565,G565*(1-E566/F565))+MAX(0,-(E555-C566-D566))</f>
        <v>477302.32482294861</v>
      </c>
      <c r="H566" s="10">
        <f>MAX(0,(H555-C566-D566))/(1-'P-Parametri'!$B$31*MAX(0,IF(I565&lt;=0,0,(I565-J565)/I565)))</f>
        <v>33802.880258763435</v>
      </c>
      <c r="I566" s="10">
        <f>((I565-H566+MAX(0,-(H555-C566-D566)))*(1+B566))*(1-'P-Parametri'!$B$32)</f>
        <v>744341.75052737258</v>
      </c>
      <c r="J566" s="10">
        <f>IF(I565&lt;=0,J565,J565*(1-H566/I565))+MAX(0,-(H555-C566-D566))</f>
        <v>447864.36578590499</v>
      </c>
      <c r="K566" s="10">
        <f>MAX(0,(K555-C566-D566))/(1-'P-Parametri'!$B$31*MAX(0,IF(L565&lt;=0,0,(L565-M565)/L565)))</f>
        <v>40001.787745192465</v>
      </c>
      <c r="L566" s="10">
        <f>((L565-K566+MAX(0,-(K555-C566-D566)))*(1+B566))*(1-'P-Parametri'!$B$32)</f>
        <v>681536.91902854375</v>
      </c>
      <c r="M566" s="10">
        <f>IF(L565&lt;=0,M565,M565*(1-K566/L565))+MAX(0,-(K555-C566-D566))</f>
        <v>410075.21045828203</v>
      </c>
      <c r="N566" s="10">
        <f>MAX(0,(N555-C566-D566))/(1-'P-Parametri'!$B$31*MAX(0,IF(O565&lt;=0,0,(O565-P565)/O565)))</f>
        <v>40001.787745192436</v>
      </c>
      <c r="O566" s="10">
        <f>((O565-N566+MAX(0,-(N555-C566-D566)))*(1+B566))*(1-'P-Parametri'!$B$32)</f>
        <v>681536.91902854422</v>
      </c>
      <c r="P566" s="10">
        <f>IF(O565&lt;=0,P565,P565*(1-N566/O565))+MAX(0,-(N555-C566-D566))</f>
        <v>410075.21045828215</v>
      </c>
      <c r="Q566" s="10">
        <f>MAX(0,(Q555-C566-D566))/(1-'P-Parametri'!$B$31*MAX(0,IF(R565&lt;=0,0,(R565-S565)/R565)))</f>
        <v>40001.787745192443</v>
      </c>
      <c r="R566" s="10">
        <f>((R565-Q566+MAX(0,-(Q555-C566-D566)))*(1+B566))*(1-'P-Parametri'!$B$32)</f>
        <v>681536.91902854422</v>
      </c>
      <c r="S566" s="10">
        <f>IF(R565&lt;=0,S565,S565*(1-Q566/R565))+MAX(0,-(Q555-C566-D566))</f>
        <v>410075.21045828215</v>
      </c>
      <c r="T566" s="10">
        <f>MAX(0,(T555-C566-D566))/(1-'P-Parametri'!$B$31*MAX(0,IF(U565&lt;=0,0,(U565-V565)/U565)))</f>
        <v>40001.787745192443</v>
      </c>
      <c r="U566" s="10">
        <f>((U565-T566+MAX(0,-(T555-C566-D566)))*(1+B566))*(1-'P-Parametri'!$B$32)</f>
        <v>681536.91902854422</v>
      </c>
      <c r="V566" s="10">
        <f>IF(U565&lt;=0,V565,V565*(1-T566/U565))+MAX(0,-(T555-C566-D566))</f>
        <v>410075.21045828215</v>
      </c>
    </row>
    <row r="567" spans="1:22">
      <c r="A567" s="9">
        <f t="shared" si="11"/>
        <v>10</v>
      </c>
      <c r="B567" s="12">
        <f>IF($A567='P-Parametri'!$B$47,'P-Parametri'!$B$34,IF($A567='P-Parametri'!$B$48,'P-Parametri'!$C$34,'P-Parametri'!$B$52))</f>
        <v>0.03</v>
      </c>
      <c r="C567" s="10">
        <f>IF($A567&lt;='1-Input'!$B$26,0,IF($A567='1-Input'!$B$26+1,('1-Input'!$B$23+0)*'1-Input'!$B$27,'1-Input'!$B$23+0))</f>
        <v>0</v>
      </c>
      <c r="D567" s="10">
        <f>IF(AND($A567&gt;=1,$A567&lt;1+'1-Input'!$B$12),'7-Rientro'!$C$13,0)</f>
        <v>0</v>
      </c>
      <c r="E567" s="10">
        <f>MAX(0,(E555-C567-D567))/(1-'P-Parametri'!$B$31*MAX(0,IF(F566&lt;=0,0,(F566-G566)/F566)))</f>
        <v>29115.170514220008</v>
      </c>
      <c r="F567" s="10">
        <f>((F566-E567+MAX(0,-(E555-C567-D567)))*(1+B567))*(1-'P-Parametri'!$B$32)</f>
        <v>785502.29158816626</v>
      </c>
      <c r="G567" s="10">
        <f>IF(F566&lt;=0,G566,G566*(1-E567/F566))+MAX(0,-(E555-C567-D567))</f>
        <v>459783.96397880558</v>
      </c>
      <c r="H567" s="10">
        <f>MAX(0,(H555-C567-D567))/(1-'P-Parametri'!$B$31*MAX(0,IF(I566&lt;=0,0,(I566-J566)/I566)))</f>
        <v>33967.698933256674</v>
      </c>
      <c r="I567" s="10">
        <f>((I566-H567+MAX(0,-(H555-C567-D567)))*(1+B567))*(1-'P-Parametri'!$B$32)</f>
        <v>730221.90259565553</v>
      </c>
      <c r="J567" s="10">
        <f>IF(I566&lt;=0,J566,J566*(1-H567/I566))+MAX(0,-(H555-C567-D567))</f>
        <v>427426.27813440474</v>
      </c>
      <c r="K567" s="10">
        <f>MAX(0,(K555-C567-D567))/(1-'P-Parametri'!$B$31*MAX(0,IF(L566&lt;=0,0,(L566-M566)/L566)))</f>
        <v>40196.831527942697</v>
      </c>
      <c r="L567" s="10">
        <f>((L566-K567+MAX(0,-(K555-C567-D567)))*(1+B567))*(1-'P-Parametri'!$B$32)</f>
        <v>659259.1295453679</v>
      </c>
      <c r="M567" s="10">
        <f>IF(L566&lt;=0,M566,M566*(1-K567/L566))+MAX(0,-(K555-C567-D567))</f>
        <v>385889.10448463506</v>
      </c>
      <c r="N567" s="10">
        <f>MAX(0,(N555-C567-D567))/(1-'P-Parametri'!$B$31*MAX(0,IF(O566&lt;=0,0,(O566-P566)/O566)))</f>
        <v>40196.831527942668</v>
      </c>
      <c r="O567" s="10">
        <f>((O566-N567+MAX(0,-(N555-C567-D567)))*(1+B567))*(1-'P-Parametri'!$B$32)</f>
        <v>659259.12954536837</v>
      </c>
      <c r="P567" s="10">
        <f>IF(O566&lt;=0,P566,P566*(1-N567/O566))+MAX(0,-(N555-C567-D567))</f>
        <v>385889.10448463523</v>
      </c>
      <c r="Q567" s="10">
        <f>MAX(0,(Q555-C567-D567))/(1-'P-Parametri'!$B$31*MAX(0,IF(R566&lt;=0,0,(R566-S566)/R566)))</f>
        <v>40196.831527942675</v>
      </c>
      <c r="R567" s="10">
        <f>((R566-Q567+MAX(0,-(Q555-C567-D567)))*(1+B567))*(1-'P-Parametri'!$B$32)</f>
        <v>659259.12954536837</v>
      </c>
      <c r="S567" s="10">
        <f>IF(R566&lt;=0,S566,S566*(1-Q567/R566))+MAX(0,-(Q555-C567-D567))</f>
        <v>385889.10448463523</v>
      </c>
      <c r="T567" s="10">
        <f>MAX(0,(T555-C567-D567))/(1-'P-Parametri'!$B$31*MAX(0,IF(U566&lt;=0,0,(U566-V566)/U566)))</f>
        <v>40196.831527942675</v>
      </c>
      <c r="U567" s="10">
        <f>((U566-T567+MAX(0,-(T555-C567-D567)))*(1+B567))*(1-'P-Parametri'!$B$32)</f>
        <v>659259.12954536837</v>
      </c>
      <c r="V567" s="10">
        <f>IF(U566&lt;=0,V566,V566*(1-T567/U566))+MAX(0,-(T555-C567-D567))</f>
        <v>385889.10448463523</v>
      </c>
    </row>
    <row r="568" spans="1:22">
      <c r="A568" s="9">
        <f t="shared" si="11"/>
        <v>11</v>
      </c>
      <c r="B568" s="12">
        <f>IF($A568='P-Parametri'!$B$47,'P-Parametri'!$B$34,IF($A568='P-Parametri'!$B$48,'P-Parametri'!$C$34,'P-Parametri'!$B$52))</f>
        <v>0.03</v>
      </c>
      <c r="C568" s="10">
        <f>IF($A568&lt;='1-Input'!$B$26,0,IF($A568='1-Input'!$B$26+1,('1-Input'!$B$23+0)*'1-Input'!$B$27,'1-Input'!$B$23+0))</f>
        <v>0</v>
      </c>
      <c r="D568" s="10">
        <f>IF(AND($A568&gt;=1,$A568&lt;1+'1-Input'!$B$12),'7-Rientro'!$C$13,0)</f>
        <v>0</v>
      </c>
      <c r="E568" s="10">
        <f>MAX(0,(E555-C568-D568))/(1-'P-Parametri'!$B$31*MAX(0,IF(F567&lt;=0,0,(F567-G567)/F567)))</f>
        <v>29253.932080358696</v>
      </c>
      <c r="F568" s="10">
        <f>((F567-E568+MAX(0,-(E555-C568-D568)))*(1+B568))*(1-'P-Parametri'!$B$32)</f>
        <v>777377.93867245561</v>
      </c>
      <c r="G568" s="10">
        <f>IF(F567&lt;=0,G567,G567*(1-E568/F567))+MAX(0,-(E555-C568-D568))</f>
        <v>442660.53989982646</v>
      </c>
      <c r="H568" s="10">
        <f>MAX(0,(H555-C568-D568))/(1-'P-Parametri'!$B$31*MAX(0,IF(I567&lt;=0,0,(I567-J567)/I567)))</f>
        <v>34129.587427085142</v>
      </c>
      <c r="I568" s="10">
        <f>((I567-H568+MAX(0,-(H555-C568-D568)))*(1+B568))*(1-'P-Parametri'!$B$32)</f>
        <v>715541.13445438026</v>
      </c>
      <c r="J568" s="10">
        <f>IF(I567&lt;=0,J567,J567*(1-H568/I567))+MAX(0,-(H555-C568-D568))</f>
        <v>407448.9500422625</v>
      </c>
      <c r="K568" s="10">
        <f>MAX(0,(K555-C568-D568))/(1-'P-Parametri'!$B$31*MAX(0,IF(L567&lt;=0,0,(L567-M567)/L567)))</f>
        <v>40388.40778176907</v>
      </c>
      <c r="L568" s="10">
        <f>((L567-K568+MAX(0,-(K555-C568-D568)))*(1+B568))*(1-'P-Parametri'!$B$32)</f>
        <v>636161.96972967382</v>
      </c>
      <c r="M568" s="10">
        <f>IF(L567&lt;=0,M567,M567*(1-K568/L567))+MAX(0,-(K555-C568-D568))</f>
        <v>362248.25400264777</v>
      </c>
      <c r="N568" s="10">
        <f>MAX(0,(N555-C568-D568))/(1-'P-Parametri'!$B$31*MAX(0,IF(O567&lt;=0,0,(O567-P567)/O567)))</f>
        <v>40388.407781769041</v>
      </c>
      <c r="O568" s="10">
        <f>((O567-N568+MAX(0,-(N555-C568-D568)))*(1+B568))*(1-'P-Parametri'!$B$32)</f>
        <v>636161.9697296744</v>
      </c>
      <c r="P568" s="10">
        <f>IF(O567&lt;=0,P567,P567*(1-N568/O567))+MAX(0,-(N555-C568-D568))</f>
        <v>362248.25400264794</v>
      </c>
      <c r="Q568" s="10">
        <f>MAX(0,(Q555-C568-D568))/(1-'P-Parametri'!$B$31*MAX(0,IF(R567&lt;=0,0,(R567-S567)/R567)))</f>
        <v>40388.407781769049</v>
      </c>
      <c r="R568" s="10">
        <f>((R567-Q568+MAX(0,-(Q555-C568-D568)))*(1+B568))*(1-'P-Parametri'!$B$32)</f>
        <v>636161.9697296744</v>
      </c>
      <c r="S568" s="10">
        <f>IF(R567&lt;=0,S567,S567*(1-Q568/R567))+MAX(0,-(Q555-C568-D568))</f>
        <v>362248.25400264794</v>
      </c>
      <c r="T568" s="10">
        <f>MAX(0,(T555-C568-D568))/(1-'P-Parametri'!$B$31*MAX(0,IF(U567&lt;=0,0,(U567-V567)/U567)))</f>
        <v>40388.407781769049</v>
      </c>
      <c r="U568" s="10">
        <f>((U567-T568+MAX(0,-(T555-C568-D568)))*(1+B568))*(1-'P-Parametri'!$B$32)</f>
        <v>636161.9697296744</v>
      </c>
      <c r="V568" s="10">
        <f>IF(U567&lt;=0,V567,V567*(1-T568/U567))+MAX(0,-(T555-C568-D568))</f>
        <v>362248.25400264794</v>
      </c>
    </row>
    <row r="569" spans="1:22">
      <c r="A569" s="9">
        <f t="shared" si="11"/>
        <v>12</v>
      </c>
      <c r="B569" s="12">
        <f>IF($A569='P-Parametri'!$B$47,'P-Parametri'!$B$34,IF($A569='P-Parametri'!$B$48,'P-Parametri'!$C$34,'P-Parametri'!$B$52))</f>
        <v>0.03</v>
      </c>
      <c r="C569" s="10">
        <f>IF($A569&lt;='1-Input'!$B$26,0,IF($A569='1-Input'!$B$26+1,('1-Input'!$B$23+0)*'1-Input'!$B$27,'1-Input'!$B$23+0))</f>
        <v>0</v>
      </c>
      <c r="D569" s="10">
        <f>IF(AND($A569&gt;=1,$A569&lt;1+'1-Input'!$B$12),'7-Rientro'!$C$13,0)</f>
        <v>0</v>
      </c>
      <c r="E569" s="10">
        <f>MAX(0,(E555-C569-D569))/(1-'P-Parametri'!$B$31*MAX(0,IF(F568&lt;=0,0,(F568-G568)/F568)))</f>
        <v>29390.197164438043</v>
      </c>
      <c r="F569" s="10">
        <f>((F568-E569+MAX(0,-(E555-C569-D569)))*(1+B569))*(1-'P-Parametri'!$B$32)</f>
        <v>768886.51900575147</v>
      </c>
      <c r="G569" s="10">
        <f>IF(F568&lt;=0,G568,G568*(1-E569/F568))+MAX(0,-(E555-C569-D569))</f>
        <v>425924.94721399632</v>
      </c>
      <c r="H569" s="10">
        <f>MAX(0,(H555-C569-D569))/(1-'P-Parametri'!$B$31*MAX(0,IF(I568&lt;=0,0,(I568-J568)/I568)))</f>
        <v>34288.563358511048</v>
      </c>
      <c r="I569" s="10">
        <f>((I568-H569+MAX(0,-(H555-C569-D569)))*(1+B569))*(1-'P-Parametri'!$B$32)</f>
        <v>700286.76793228788</v>
      </c>
      <c r="J569" s="10">
        <f>IF(I568&lt;=0,J568,J568*(1-H569/I568))+MAX(0,-(H555-C569-D569))</f>
        <v>387924.09190879395</v>
      </c>
      <c r="K569" s="10">
        <f>MAX(0,(K555-C569-D569))/(1-'P-Parametri'!$B$31*MAX(0,IF(L568&lt;=0,0,(L568-M568)/L568)))</f>
        <v>40576.537355841232</v>
      </c>
      <c r="L569" s="10">
        <f>((L568-K569+MAX(0,-(K555-C569-D569)))*(1+B569))*(1-'P-Parametri'!$B$32)</f>
        <v>612226.08935435745</v>
      </c>
      <c r="M569" s="10">
        <f>IF(L568&lt;=0,M568,M568*(1-K569/L568))+MAX(0,-(K555-C569-D569))</f>
        <v>339142.84923148126</v>
      </c>
      <c r="N569" s="10">
        <f>MAX(0,(N555-C569-D569))/(1-'P-Parametri'!$B$31*MAX(0,IF(O568&lt;=0,0,(O568-P568)/O568)))</f>
        <v>40576.537355841203</v>
      </c>
      <c r="O569" s="10">
        <f>((O568-N569+MAX(0,-(N555-C569-D569)))*(1+B569))*(1-'P-Parametri'!$B$32)</f>
        <v>612226.08935435803</v>
      </c>
      <c r="P569" s="10">
        <f>IF(O568&lt;=0,P568,P568*(1-N569/O568))+MAX(0,-(N555-C569-D569))</f>
        <v>339142.84923148144</v>
      </c>
      <c r="Q569" s="10">
        <f>MAX(0,(Q555-C569-D569))/(1-'P-Parametri'!$B$31*MAX(0,IF(R568&lt;=0,0,(R568-S568)/R568)))</f>
        <v>40576.53735584121</v>
      </c>
      <c r="R569" s="10">
        <f>((R568-Q569+MAX(0,-(Q555-C569-D569)))*(1+B569))*(1-'P-Parametri'!$B$32)</f>
        <v>612226.08935435803</v>
      </c>
      <c r="S569" s="10">
        <f>IF(R568&lt;=0,S568,S568*(1-Q569/R568))+MAX(0,-(Q555-C569-D569))</f>
        <v>339142.84923148144</v>
      </c>
      <c r="T569" s="10">
        <f>MAX(0,(T555-C569-D569))/(1-'P-Parametri'!$B$31*MAX(0,IF(U568&lt;=0,0,(U568-V568)/U568)))</f>
        <v>40576.53735584121</v>
      </c>
      <c r="U569" s="10">
        <f>((U568-T569+MAX(0,-(T555-C569-D569)))*(1+B569))*(1-'P-Parametri'!$B$32)</f>
        <v>612226.08935435803</v>
      </c>
      <c r="V569" s="10">
        <f>IF(U568&lt;=0,V568,V568*(1-T569/U568))+MAX(0,-(T555-C569-D569))</f>
        <v>339142.84923148144</v>
      </c>
    </row>
    <row r="570" spans="1:22">
      <c r="A570" s="9">
        <f t="shared" si="11"/>
        <v>13</v>
      </c>
      <c r="B570" s="12">
        <f>IF($A570='P-Parametri'!$B$47,'P-Parametri'!$B$34,IF($A570='P-Parametri'!$B$48,'P-Parametri'!$C$34,'P-Parametri'!$B$52))</f>
        <v>0.03</v>
      </c>
      <c r="C570" s="10">
        <f>IF($A570&lt;='1-Input'!$B$26,0,IF($A570='1-Input'!$B$26+1,('1-Input'!$B$23+0)*'1-Input'!$B$27,'1-Input'!$B$23+0))</f>
        <v>0</v>
      </c>
      <c r="D570" s="10">
        <f>IF(AND($A570&gt;=1,$A570&lt;1+'1-Input'!$B$12),'7-Rientro'!$C$13,0)</f>
        <v>0</v>
      </c>
      <c r="E570" s="10">
        <f>MAX(0,(E555-C570-D570))/(1-'P-Parametri'!$B$31*MAX(0,IF(F569&lt;=0,0,(F569-G569)/F569)))</f>
        <v>29523.982190773997</v>
      </c>
      <c r="F570" s="10">
        <f>((F569-E570+MAX(0,-(E555-C570-D570)))*(1+B570))*(1-'P-Parametri'!$B$32)</f>
        <v>760020.32609358791</v>
      </c>
      <c r="G570" s="10">
        <f>IF(F569&lt;=0,G569,G569*(1-E570/F569))+MAX(0,-(E555-C570-D570))</f>
        <v>409570.12729542999</v>
      </c>
      <c r="H570" s="10">
        <f>MAX(0,(H555-C570-D570))/(1-'P-Parametri'!$B$31*MAX(0,IF(I569&lt;=0,0,(I569-J569)/I569)))</f>
        <v>34444.64588923633</v>
      </c>
      <c r="I570" s="10">
        <f>((I569-H570+MAX(0,-(H555-C570-D570)))*(1+B570))*(1-'P-Parametri'!$B$32)</f>
        <v>684445.75093293446</v>
      </c>
      <c r="J570" s="10">
        <f>IF(I569&lt;=0,J569,J569*(1-H570/I569))+MAX(0,-(H555-C570-D570))</f>
        <v>368843.46867046657</v>
      </c>
      <c r="K570" s="10">
        <f>MAX(0,(K555-C570-D570))/(1-'P-Parametri'!$B$31*MAX(0,IF(L569&lt;=0,0,(L569-M569)/L569)))</f>
        <v>40761.242925810715</v>
      </c>
      <c r="L570" s="10">
        <f>((L569-K570+MAX(0,-(K555-C570-D570)))*(1+B570))*(1-'P-Parametri'!$B$32)</f>
        <v>587431.57423776027</v>
      </c>
      <c r="M570" s="10">
        <f>IF(L569&lt;=0,M569,M569*(1-K570/L569))+MAX(0,-(K555-C570-D570))</f>
        <v>316563.14492868941</v>
      </c>
      <c r="N570" s="10">
        <f>MAX(0,(N555-C570-D570))/(1-'P-Parametri'!$B$31*MAX(0,IF(O569&lt;=0,0,(O569-P569)/O569)))</f>
        <v>40761.242925810686</v>
      </c>
      <c r="O570" s="10">
        <f>((O569-N570+MAX(0,-(N555-C570-D570)))*(1+B570))*(1-'P-Parametri'!$B$32)</f>
        <v>587431.57423776097</v>
      </c>
      <c r="P570" s="10">
        <f>IF(O569&lt;=0,P569,P569*(1-N570/O569))+MAX(0,-(N555-C570-D570))</f>
        <v>316563.14492868964</v>
      </c>
      <c r="Q570" s="10">
        <f>MAX(0,(Q555-C570-D570))/(1-'P-Parametri'!$B$31*MAX(0,IF(R569&lt;=0,0,(R569-S569)/R569)))</f>
        <v>40761.242925810693</v>
      </c>
      <c r="R570" s="10">
        <f>((R569-Q570+MAX(0,-(Q555-C570-D570)))*(1+B570))*(1-'P-Parametri'!$B$32)</f>
        <v>587431.57423776097</v>
      </c>
      <c r="S570" s="10">
        <f>IF(R569&lt;=0,S569,S569*(1-Q570/R569))+MAX(0,-(Q555-C570-D570))</f>
        <v>316563.14492868964</v>
      </c>
      <c r="T570" s="10">
        <f>MAX(0,(T555-C570-D570))/(1-'P-Parametri'!$B$31*MAX(0,IF(U569&lt;=0,0,(U569-V569)/U569)))</f>
        <v>40761.242925810693</v>
      </c>
      <c r="U570" s="10">
        <f>((U569-T570+MAX(0,-(T555-C570-D570)))*(1+B570))*(1-'P-Parametri'!$B$32)</f>
        <v>587431.57423776097</v>
      </c>
      <c r="V570" s="10">
        <f>IF(U569&lt;=0,V569,V569*(1-T570/U569))+MAX(0,-(T555-C570-D570))</f>
        <v>316563.14492868964</v>
      </c>
    </row>
    <row r="571" spans="1:22">
      <c r="A571" s="9">
        <f t="shared" si="11"/>
        <v>14</v>
      </c>
      <c r="B571" s="12">
        <f>IF($A571='P-Parametri'!$B$47,'P-Parametri'!$B$34,IF($A571='P-Parametri'!$B$48,'P-Parametri'!$C$34,'P-Parametri'!$B$52))</f>
        <v>0.03</v>
      </c>
      <c r="C571" s="10">
        <f>IF($A571&lt;='1-Input'!$B$26,0,IF($A571='1-Input'!$B$26+1,('1-Input'!$B$23+0)*'1-Input'!$B$27,'1-Input'!$B$23+0))</f>
        <v>0</v>
      </c>
      <c r="D571" s="10">
        <f>IF(AND($A571&gt;=1,$A571&lt;1+'1-Input'!$B$12),'7-Rientro'!$C$13,0)</f>
        <v>0</v>
      </c>
      <c r="E571" s="10">
        <f>MAX(0,(E555-C571-D571))/(1-'P-Parametri'!$B$31*MAX(0,IF(F570&lt;=0,0,(F570-G570)/F570)))</f>
        <v>29655.304840084558</v>
      </c>
      <c r="F571" s="10">
        <f>((F570-E571+MAX(0,-(E555-C571-D571)))*(1+B571))*(1-'P-Parametri'!$B$32)</f>
        <v>750771.4199473263</v>
      </c>
      <c r="G571" s="10">
        <f>IF(F570&lt;=0,G570,G570*(1-E571/F570))+MAX(0,-(E555-C571-D571))</f>
        <v>393589.07184028602</v>
      </c>
      <c r="H571" s="10">
        <f>MAX(0,(H555-C571-D571))/(1-'P-Parametri'!$B$31*MAX(0,IF(I570&lt;=0,0,(I570-J570)/I570)))</f>
        <v>34597.855646765325</v>
      </c>
      <c r="I571" s="10">
        <f>((I570-H571+MAX(0,-(H555-C571-D571)))*(1+B571))*(1-'P-Parametri'!$B$32)</f>
        <v>668004.64548046468</v>
      </c>
      <c r="J571" s="10">
        <f>IF(I570&lt;=0,J570,J570*(1-H571/I570))+MAX(0,-(H555-C571-D571))</f>
        <v>350198.90397279867</v>
      </c>
      <c r="K571" s="10">
        <f>MAX(0,(K555-C571-D571))/(1-'P-Parametri'!$B$31*MAX(0,IF(L570&lt;=0,0,(L570-M570)/L570)))</f>
        <v>40942.548901936178</v>
      </c>
      <c r="L571" s="10">
        <f>((L570-K571+MAX(0,-(K555-C571-D571)))*(1+B571))*(1-'P-Parametri'!$B$32)</f>
        <v>561757.92870370706</v>
      </c>
      <c r="M571" s="10">
        <f>IF(L570&lt;=0,M570,M570*(1-K571/L570))+MAX(0,-(K555-C571-D571))</f>
        <v>294499.46532717772</v>
      </c>
      <c r="N571" s="10">
        <f>MAX(0,(N555-C571-D571))/(1-'P-Parametri'!$B$31*MAX(0,IF(O570&lt;=0,0,(O570-P570)/O570)))</f>
        <v>40942.548901936141</v>
      </c>
      <c r="O571" s="10">
        <f>((O570-N571+MAX(0,-(N555-C571-D571)))*(1+B571))*(1-'P-Parametri'!$B$32)</f>
        <v>561757.92870370776</v>
      </c>
      <c r="P571" s="10">
        <f>IF(O570&lt;=0,P570,P570*(1-N571/O570))+MAX(0,-(N555-C571-D571))</f>
        <v>294499.46532717801</v>
      </c>
      <c r="Q571" s="10">
        <f>MAX(0,(Q555-C571-D571))/(1-'P-Parametri'!$B$31*MAX(0,IF(R570&lt;=0,0,(R570-S570)/R570)))</f>
        <v>40942.548901936148</v>
      </c>
      <c r="R571" s="10">
        <f>((R570-Q571+MAX(0,-(Q555-C571-D571)))*(1+B571))*(1-'P-Parametri'!$B$32)</f>
        <v>561757.92870370776</v>
      </c>
      <c r="S571" s="10">
        <f>IF(R570&lt;=0,S570,S570*(1-Q571/R570))+MAX(0,-(Q555-C571-D571))</f>
        <v>294499.46532717795</v>
      </c>
      <c r="T571" s="10">
        <f>MAX(0,(T555-C571-D571))/(1-'P-Parametri'!$B$31*MAX(0,IF(U570&lt;=0,0,(U570-V570)/U570)))</f>
        <v>40942.548901936148</v>
      </c>
      <c r="U571" s="10">
        <f>((U570-T571+MAX(0,-(T555-C571-D571)))*(1+B571))*(1-'P-Parametri'!$B$32)</f>
        <v>561757.92870370776</v>
      </c>
      <c r="V571" s="10">
        <f>IF(U570&lt;=0,V570,V570*(1-T571/U570))+MAX(0,-(T555-C571-D571))</f>
        <v>294499.46532717795</v>
      </c>
    </row>
    <row r="572" spans="1:22">
      <c r="A572" s="9">
        <f t="shared" si="11"/>
        <v>15</v>
      </c>
      <c r="B572" s="12">
        <f>IF($A572='P-Parametri'!$B$47,'P-Parametri'!$B$34,IF($A572='P-Parametri'!$B$48,'P-Parametri'!$C$34,'P-Parametri'!$B$52))</f>
        <v>0.03</v>
      </c>
      <c r="C572" s="10">
        <f>IF($A572&lt;='1-Input'!$B$26,0,IF($A572='1-Input'!$B$26+1,('1-Input'!$B$23+0)*'1-Input'!$B$27,'1-Input'!$B$23+0))</f>
        <v>0</v>
      </c>
      <c r="D572" s="10">
        <f>IF(AND($A572&gt;=1,$A572&lt;1+'1-Input'!$B$12),'7-Rientro'!$C$13,0)</f>
        <v>0</v>
      </c>
      <c r="E572" s="10">
        <f>MAX(0,(E555-C572-D572))/(1-'P-Parametri'!$B$31*MAX(0,IF(F571&lt;=0,0,(F571-G571)/F571)))</f>
        <v>29784.183983495368</v>
      </c>
      <c r="F572" s="10">
        <f>((F571-E572+MAX(0,-(E555-C572-D572)))*(1+B572))*(1-'P-Parametri'!$B$32)</f>
        <v>741131.61933666049</v>
      </c>
      <c r="G572" s="10">
        <f>IF(F571&lt;=0,G571,G571*(1-E572/F571))+MAX(0,-(E555-C572-D572))</f>
        <v>377974.82625484979</v>
      </c>
      <c r="H572" s="10">
        <f>MAX(0,(H555-C572-D572))/(1-'P-Parametri'!$B$31*MAX(0,IF(I571&lt;=0,0,(I571-J571)/I571)))</f>
        <v>34748.21464741126</v>
      </c>
      <c r="I572" s="10">
        <f>((I571-H572+MAX(0,-(H555-C572-D572)))*(1+B572))*(1-'P-Parametri'!$B$32)</f>
        <v>650949.61551052891</v>
      </c>
      <c r="J572" s="10">
        <f>IF(I571&lt;=0,J571,J571*(1-H572/I571))+MAX(0,-(H555-C572-D572))</f>
        <v>331982.28412312304</v>
      </c>
      <c r="K572" s="10">
        <f>MAX(0,(K555-C572-D572))/(1-'P-Parametri'!$B$31*MAX(0,IF(L571&lt;=0,0,(L571-M571)/L571)))</f>
        <v>41120.481337970494</v>
      </c>
      <c r="L572" s="10">
        <f>((L571-K572+MAX(0,-(K555-C572-D572)))*(1+B572))*(1-'P-Parametri'!$B$32)</f>
        <v>535184.05764513533</v>
      </c>
      <c r="M572" s="10">
        <f>IF(L571&lt;=0,M571,M571*(1-K572/L571))+MAX(0,-(K555-C572-D572))</f>
        <v>272942.20881284063</v>
      </c>
      <c r="N572" s="10">
        <f>MAX(0,(N555-C572-D572))/(1-'P-Parametri'!$B$31*MAX(0,IF(O571&lt;=0,0,(O571-P571)/O571)))</f>
        <v>41120.481337970465</v>
      </c>
      <c r="O572" s="10">
        <f>((O571-N572+MAX(0,-(N555-C572-D572)))*(1+B572))*(1-'P-Parametri'!$B$32)</f>
        <v>535184.05764513602</v>
      </c>
      <c r="P572" s="10">
        <f>IF(O571&lt;=0,P571,P571*(1-N572/O571))+MAX(0,-(N555-C572-D572))</f>
        <v>272942.20881284092</v>
      </c>
      <c r="Q572" s="10">
        <f>MAX(0,(Q555-C572-D572))/(1-'P-Parametri'!$B$31*MAX(0,IF(R571&lt;=0,0,(R571-S571)/R571)))</f>
        <v>41120.481337970472</v>
      </c>
      <c r="R572" s="10">
        <f>((R571-Q572+MAX(0,-(Q555-C572-D572)))*(1+B572))*(1-'P-Parametri'!$B$32)</f>
        <v>535184.05764513602</v>
      </c>
      <c r="S572" s="10">
        <f>IF(R571&lt;=0,S571,S571*(1-Q572/R571))+MAX(0,-(Q555-C572-D572))</f>
        <v>272942.20881284086</v>
      </c>
      <c r="T572" s="10">
        <f>MAX(0,(T555-C572-D572))/(1-'P-Parametri'!$B$31*MAX(0,IF(U571&lt;=0,0,(U571-V571)/U571)))</f>
        <v>41120.481337970472</v>
      </c>
      <c r="U572" s="10">
        <f>((U571-T572+MAX(0,-(T555-C572-D572)))*(1+B572))*(1-'P-Parametri'!$B$32)</f>
        <v>535184.05764513602</v>
      </c>
      <c r="V572" s="10">
        <f>IF(U571&lt;=0,V571,V571*(1-T572/U571))+MAX(0,-(T555-C572-D572))</f>
        <v>272942.20881284086</v>
      </c>
    </row>
    <row r="573" spans="1:22">
      <c r="A573" s="9">
        <f t="shared" si="11"/>
        <v>16</v>
      </c>
      <c r="B573" s="12">
        <f>IF($A573='P-Parametri'!$B$47,'P-Parametri'!$B$34,IF($A573='P-Parametri'!$B$48,'P-Parametri'!$C$34,'P-Parametri'!$B$52))</f>
        <v>0.03</v>
      </c>
      <c r="C573" s="10">
        <f>IF($A573&lt;='1-Input'!$B$26,0,IF($A573='1-Input'!$B$26+1,('1-Input'!$B$23+0)*'1-Input'!$B$27,'1-Input'!$B$23+0))</f>
        <v>0</v>
      </c>
      <c r="D573" s="10">
        <f>IF(AND($A573&gt;=1,$A573&lt;1+'1-Input'!$B$12),'7-Rientro'!$C$13,0)</f>
        <v>0</v>
      </c>
      <c r="E573" s="10">
        <f>MAX(0,(E555-C573-D573))/(1-'P-Parametri'!$B$31*MAX(0,IF(F572&lt;=0,0,(F572-G572)/F572)))</f>
        <v>29910.639617234388</v>
      </c>
      <c r="F573" s="10">
        <f>((F572-E573+MAX(0,-(E555-C573-D573)))*(1+B573))*(1-'P-Parametri'!$B$32)</f>
        <v>731092.49389278691</v>
      </c>
      <c r="G573" s="10">
        <f>IF(F572&lt;=0,G572,G572*(1-E573/F572))+MAX(0,-(E555-C573-D573))</f>
        <v>362720.49285774765</v>
      </c>
      <c r="H573" s="10">
        <f>MAX(0,(H555-C573-D573))/(1-'P-Parametri'!$B$31*MAX(0,IF(I572&lt;=0,0,(I572-J572)/I572)))</f>
        <v>34895.746220106783</v>
      </c>
      <c r="I573" s="10">
        <f>((I572-H573+MAX(0,-(H555-C573-D573)))*(1+B573))*(1-'P-Parametri'!$B$32)</f>
        <v>633266.4143983965</v>
      </c>
      <c r="J573" s="10">
        <f>IF(I572&lt;=0,J572,J572*(1-H573/I572))+MAX(0,-(H555-C573-D573))</f>
        <v>314185.56182650389</v>
      </c>
      <c r="K573" s="10">
        <f>MAX(0,(K555-C573-D573))/(1-'P-Parametri'!$B$31*MAX(0,IF(L572&lt;=0,0,(L572-M572)/L572)))</f>
        <v>41295.067840999356</v>
      </c>
      <c r="L573" s="10">
        <f>((L572-K573+MAX(0,-(K555-C573-D573)))*(1+B573))*(1-'P-Parametri'!$B$32)</f>
        <v>507688.24817926355</v>
      </c>
      <c r="M573" s="10">
        <f>IF(L572&lt;=0,M572,M572*(1-K573/L572))+MAX(0,-(K555-C573-D573))</f>
        <v>251881.85234558571</v>
      </c>
      <c r="N573" s="10">
        <f>MAX(0,(N555-C573-D573))/(1-'P-Parametri'!$B$31*MAX(0,IF(O572&lt;=0,0,(O572-P572)/O572)))</f>
        <v>41295.067840999327</v>
      </c>
      <c r="O573" s="10">
        <f>((O572-N573+MAX(0,-(N555-C573-D573)))*(1+B573))*(1-'P-Parametri'!$B$32)</f>
        <v>507688.24817926431</v>
      </c>
      <c r="P573" s="10">
        <f>IF(O572&lt;=0,P572,P572*(1-N573/O572))+MAX(0,-(N555-C573-D573))</f>
        <v>251881.852345586</v>
      </c>
      <c r="Q573" s="10">
        <f>MAX(0,(Q555-C573-D573))/(1-'P-Parametri'!$B$31*MAX(0,IF(R572&lt;=0,0,(R572-S572)/R572)))</f>
        <v>41295.067840999334</v>
      </c>
      <c r="R573" s="10">
        <f>((R572-Q573+MAX(0,-(Q555-C573-D573)))*(1+B573))*(1-'P-Parametri'!$B$32)</f>
        <v>507688.24817926431</v>
      </c>
      <c r="S573" s="10">
        <f>IF(R572&lt;=0,S572,S572*(1-Q573/R572))+MAX(0,-(Q555-C573-D573))</f>
        <v>251881.85234558594</v>
      </c>
      <c r="T573" s="10">
        <f>MAX(0,(T555-C573-D573))/(1-'P-Parametri'!$B$31*MAX(0,IF(U572&lt;=0,0,(U572-V572)/U572)))</f>
        <v>41295.067840999334</v>
      </c>
      <c r="U573" s="10">
        <f>((U572-T573+MAX(0,-(T555-C573-D573)))*(1+B573))*(1-'P-Parametri'!$B$32)</f>
        <v>507688.24817926431</v>
      </c>
      <c r="V573" s="10">
        <f>IF(U572&lt;=0,V572,V572*(1-T573/U572))+MAX(0,-(T555-C573-D573))</f>
        <v>251881.85234558594</v>
      </c>
    </row>
    <row r="574" spans="1:22">
      <c r="A574" s="9">
        <f t="shared" si="11"/>
        <v>17</v>
      </c>
      <c r="B574" s="12">
        <f>IF($A574='P-Parametri'!$B$47,'P-Parametri'!$B$34,IF($A574='P-Parametri'!$B$48,'P-Parametri'!$C$34,'P-Parametri'!$B$52))</f>
        <v>0.03</v>
      </c>
      <c r="C574" s="10">
        <f>IF($A574&lt;='1-Input'!$B$26,0,IF($A574='1-Input'!$B$26+1,('1-Input'!$B$23+0)*'1-Input'!$B$27,'1-Input'!$B$23+0))</f>
        <v>0</v>
      </c>
      <c r="D574" s="10">
        <f>IF(AND($A574&gt;=1,$A574&lt;1+'1-Input'!$B$12),'7-Rientro'!$C$13,0)</f>
        <v>0</v>
      </c>
      <c r="E574" s="10">
        <f>MAX(0,(E555-C574-D574))/(1-'P-Parametri'!$B$31*MAX(0,IF(F573&lt;=0,0,(F573-G573)/F573)))</f>
        <v>30034.692798143074</v>
      </c>
      <c r="F574" s="10">
        <f>((F573-E574+MAX(0,-(E555-C574-D574)))*(1+B574))*(1-'P-Parametri'!$B$32)</f>
        <v>720645.35605722817</v>
      </c>
      <c r="G574" s="10">
        <f>IF(F573&lt;=0,G573,G573*(1-E574/F573))+MAX(0,-(E555-C574-D574))</f>
        <v>347819.2338986164</v>
      </c>
      <c r="H574" s="10">
        <f>MAX(0,(H555-C574-D574))/(1-'P-Parametri'!$B$31*MAX(0,IF(I573&lt;=0,0,(I573-J573)/I573)))</f>
        <v>35040.474931166915</v>
      </c>
      <c r="I574" s="10">
        <f>((I573-H574+MAX(0,-(H555-C574-D574)))*(1+B574))*(1-'P-Parametri'!$B$32)</f>
        <v>614940.37221594411</v>
      </c>
      <c r="J574" s="10">
        <f>IF(I573&lt;=0,J573,J573*(1-H574/I573))+MAX(0,-(H555-C574-D574))</f>
        <v>296800.7597075174</v>
      </c>
      <c r="K574" s="10">
        <f>MAX(0,(K555-C574-D574))/(1-'P-Parametri'!$B$31*MAX(0,IF(L573&lt;=0,0,(L573-M573)/L573)))</f>
        <v>41466.337482406961</v>
      </c>
      <c r="L574" s="10">
        <f>((L573-K574+MAX(0,-(K555-C574-D574)))*(1+B574))*(1-'P-Parametri'!$B$32)</f>
        <v>479248.15088172676</v>
      </c>
      <c r="M574" s="10">
        <f>IF(L573&lt;=0,M573,M573*(1-K574/L573))+MAX(0,-(K555-C574-D574))</f>
        <v>231308.9556269524</v>
      </c>
      <c r="N574" s="10">
        <f>MAX(0,(N555-C574-D574))/(1-'P-Parametri'!$B$31*MAX(0,IF(O573&lt;=0,0,(O573-P573)/O573)))</f>
        <v>41466.337482406932</v>
      </c>
      <c r="O574" s="10">
        <f>((O573-N574+MAX(0,-(N555-C574-D574)))*(1+B574))*(1-'P-Parametri'!$B$32)</f>
        <v>479248.15088172758</v>
      </c>
      <c r="P574" s="10">
        <f>IF(O573&lt;=0,P573,P573*(1-N574/O573))+MAX(0,-(N555-C574-D574))</f>
        <v>231308.95562695272</v>
      </c>
      <c r="Q574" s="10">
        <f>MAX(0,(Q555-C574-D574))/(1-'P-Parametri'!$B$31*MAX(0,IF(R573&lt;=0,0,(R573-S573)/R573)))</f>
        <v>41466.33748240694</v>
      </c>
      <c r="R574" s="10">
        <f>((R573-Q574+MAX(0,-(Q555-C574-D574)))*(1+B574))*(1-'P-Parametri'!$B$32)</f>
        <v>479248.15088172758</v>
      </c>
      <c r="S574" s="10">
        <f>IF(R573&lt;=0,S573,S573*(1-Q574/R573))+MAX(0,-(Q555-C574-D574))</f>
        <v>231308.95562695267</v>
      </c>
      <c r="T574" s="10">
        <f>MAX(0,(T555-C574-D574))/(1-'P-Parametri'!$B$31*MAX(0,IF(U573&lt;=0,0,(U573-V573)/U573)))</f>
        <v>41466.33748240694</v>
      </c>
      <c r="U574" s="10">
        <f>((U573-T574+MAX(0,-(T555-C574-D574)))*(1+B574))*(1-'P-Parametri'!$B$32)</f>
        <v>479248.15088172758</v>
      </c>
      <c r="V574" s="10">
        <f>IF(U573&lt;=0,V573,V573*(1-T574/U573))+MAX(0,-(T555-C574-D574))</f>
        <v>231308.95562695267</v>
      </c>
    </row>
    <row r="575" spans="1:22">
      <c r="A575" s="9">
        <f t="shared" si="11"/>
        <v>18</v>
      </c>
      <c r="B575" s="12">
        <f>IF($A575='P-Parametri'!$B$47,'P-Parametri'!$B$34,IF($A575='P-Parametri'!$B$48,'P-Parametri'!$C$34,'P-Parametri'!$B$52))</f>
        <v>0.03</v>
      </c>
      <c r="C575" s="10">
        <f>IF($A575&lt;='1-Input'!$B$26,0,IF($A575='1-Input'!$B$26+1,('1-Input'!$B$23+0)*'1-Input'!$B$27,'1-Input'!$B$23+0))</f>
        <v>0</v>
      </c>
      <c r="D575" s="10">
        <f>IF(AND($A575&gt;=1,$A575&lt;1+'1-Input'!$B$12),'7-Rientro'!$C$13,0)</f>
        <v>0</v>
      </c>
      <c r="E575" s="10">
        <f>MAX(0,(E555-C575-D575))/(1-'P-Parametri'!$B$31*MAX(0,IF(F574&lt;=0,0,(F574-G574)/F574)))</f>
        <v>30156.365580121394</v>
      </c>
      <c r="F575" s="10">
        <f>((F574-E575+MAX(0,-(E555-C575-D575)))*(1+B575))*(1-'P-Parametri'!$B$32)</f>
        <v>709781.25287103711</v>
      </c>
      <c r="G575" s="10">
        <f>IF(F574&lt;=0,G574,G574*(1-E575/F574))+MAX(0,-(E555-C575-D575))</f>
        <v>333264.27439588495</v>
      </c>
      <c r="H575" s="10">
        <f>MAX(0,(H555-C575-D575))/(1-'P-Parametri'!$B$31*MAX(0,IF(I574&lt;=0,0,(I574-J574)/I574)))</f>
        <v>35182.426510141624</v>
      </c>
      <c r="I575" s="10">
        <f>((I574-H575+MAX(0,-(H555-C575-D575)))*(1+B575))*(1-'P-Parametri'!$B$32)</f>
        <v>595956.38270882261</v>
      </c>
      <c r="J575" s="10">
        <f>IF(I574&lt;=0,J574,J574*(1-H575/I574))+MAX(0,-(H555-C575-D575))</f>
        <v>279819.97362099739</v>
      </c>
      <c r="K575" s="10">
        <f>MAX(0,(K555-C575-D575))/(1-'P-Parametri'!$B$31*MAX(0,IF(L574&lt;=0,0,(L574-M574)/L574)))</f>
        <v>41634.320710131142</v>
      </c>
      <c r="L575" s="10">
        <f>((L574-K575+MAX(0,-(K555-C575-D575)))*(1+B575))*(1-'P-Parametri'!$B$32)</f>
        <v>449840.76058658998</v>
      </c>
      <c r="M575" s="10">
        <f>IF(L574&lt;=0,M574,M574*(1-K575/L574))+MAX(0,-(K555-C575-D575))</f>
        <v>211214.16501799561</v>
      </c>
      <c r="N575" s="10">
        <f>MAX(0,(N555-C575-D575))/(1-'P-Parametri'!$B$31*MAX(0,IF(O574&lt;=0,0,(O574-P574)/O574)))</f>
        <v>41634.320710131105</v>
      </c>
      <c r="O575" s="10">
        <f>((O574-N575+MAX(0,-(N555-C575-D575)))*(1+B575))*(1-'P-Parametri'!$B$32)</f>
        <v>449840.76058659091</v>
      </c>
      <c r="P575" s="10">
        <f>IF(O574&lt;=0,P574,P574*(1-N575/O574))+MAX(0,-(N555-C575-D575))</f>
        <v>211214.16501799595</v>
      </c>
      <c r="Q575" s="10">
        <f>MAX(0,(Q555-C575-D575))/(1-'P-Parametri'!$B$31*MAX(0,IF(R574&lt;=0,0,(R574-S574)/R574)))</f>
        <v>41634.32071013112</v>
      </c>
      <c r="R575" s="10">
        <f>((R574-Q575+MAX(0,-(Q555-C575-D575)))*(1+B575))*(1-'P-Parametri'!$B$32)</f>
        <v>449840.76058659086</v>
      </c>
      <c r="S575" s="10">
        <f>IF(R574&lt;=0,S574,S574*(1-Q575/R574))+MAX(0,-(Q555-C575-D575))</f>
        <v>211214.1650179959</v>
      </c>
      <c r="T575" s="10">
        <f>MAX(0,(T555-C575-D575))/(1-'P-Parametri'!$B$31*MAX(0,IF(U574&lt;=0,0,(U574-V574)/U574)))</f>
        <v>41634.32071013112</v>
      </c>
      <c r="U575" s="10">
        <f>((U574-T575+MAX(0,-(T555-C575-D575)))*(1+B575))*(1-'P-Parametri'!$B$32)</f>
        <v>449840.76058659086</v>
      </c>
      <c r="V575" s="10">
        <f>IF(U574&lt;=0,V574,V574*(1-T575/U574))+MAX(0,-(T555-C575-D575))</f>
        <v>211214.1650179959</v>
      </c>
    </row>
    <row r="576" spans="1:22">
      <c r="A576" s="9">
        <f t="shared" si="11"/>
        <v>19</v>
      </c>
      <c r="B576" s="12">
        <f>IF($A576='P-Parametri'!$B$47,'P-Parametri'!$B$34,IF($A576='P-Parametri'!$B$48,'P-Parametri'!$C$34,'P-Parametri'!$B$52))</f>
        <v>0.03</v>
      </c>
      <c r="C576" s="10">
        <f>IF($A576&lt;='1-Input'!$B$26,0,IF($A576='1-Input'!$B$26+1,('1-Input'!$B$23+0)*'1-Input'!$B$27,'1-Input'!$B$23+0))</f>
        <v>5178.3333333332594</v>
      </c>
      <c r="D576" s="10">
        <f>IF(AND($A576&gt;=1,$A576&lt;1+'1-Input'!$B$12),'7-Rientro'!$C$13,0)</f>
        <v>0</v>
      </c>
      <c r="E576" s="10">
        <f>MAX(0,(E555-C576-D576))/(1-'P-Parametri'!$B$31*MAX(0,IF(F575&lt;=0,0,(F575-G575)/F575)))</f>
        <v>24268.877585288563</v>
      </c>
      <c r="F576" s="10">
        <f>((F575-E576+MAX(0,-(E555-C576-D576)))*(1+B576))*(1-'P-Parametri'!$B$32)</f>
        <v>704665.5910512323</v>
      </c>
      <c r="G576" s="10">
        <f>IF(F575&lt;=0,G575,G575*(1-E576/F575))+MAX(0,-(E555-C576-D576))</f>
        <v>321869.28495914186</v>
      </c>
      <c r="H576" s="10">
        <f>MAX(0,(H555-C576-D576))/(1-'P-Parametri'!$B$31*MAX(0,IF(I575&lt;=0,0,(I575-J575)/I575)))</f>
        <v>29314.824410557656</v>
      </c>
      <c r="I576" s="10">
        <f>((I575-H576+MAX(0,-(H555-C576-D576)))*(1+B576))*(1-'P-Parametri'!$B$32)</f>
        <v>582473.52343711851</v>
      </c>
      <c r="J576" s="10">
        <f>IF(I575&lt;=0,J575,J575*(1-H576/I575))+MAX(0,-(H555-C576-D576))</f>
        <v>266055.75591771246</v>
      </c>
      <c r="K576" s="10">
        <f>MAX(0,(K555-C576-D576))/(1-'P-Parametri'!$B$31*MAX(0,IF(L575&lt;=0,0,(L575-M575)/L575)))</f>
        <v>35792.245896030603</v>
      </c>
      <c r="L576" s="10">
        <f>((L575-K576+MAX(0,-(K555-C576-D576)))*(1+B576))*(1-'P-Parametri'!$B$32)</f>
        <v>425617.03019101365</v>
      </c>
      <c r="M576" s="10">
        <f>IF(L575&lt;=0,M575,M575*(1-K576/L575))+MAX(0,-(K555-C576-D576))</f>
        <v>194408.59737403443</v>
      </c>
      <c r="N576" s="10">
        <f>MAX(0,(N555-C576-D576))/(1-'P-Parametri'!$B$31*MAX(0,IF(O575&lt;=0,0,(O575-P575)/O575)))</f>
        <v>35792.245896030567</v>
      </c>
      <c r="O576" s="10">
        <f>((O575-N576+MAX(0,-(N555-C576-D576)))*(1+B576))*(1-'P-Parametri'!$B$32)</f>
        <v>425617.03019101464</v>
      </c>
      <c r="P576" s="10">
        <f>IF(O575&lt;=0,P575,P575*(1-N576/O575))+MAX(0,-(N555-C576-D576))</f>
        <v>194408.59737403478</v>
      </c>
      <c r="Q576" s="10">
        <f>MAX(0,(Q555-C576-D576))/(1-'P-Parametri'!$B$31*MAX(0,IF(R575&lt;=0,0,(R575-S575)/R575)))</f>
        <v>35792.245896030581</v>
      </c>
      <c r="R576" s="10">
        <f>((R575-Q576+MAX(0,-(Q555-C576-D576)))*(1+B576))*(1-'P-Parametri'!$B$32)</f>
        <v>425617.03019101458</v>
      </c>
      <c r="S576" s="10">
        <f>IF(R575&lt;=0,S575,S575*(1-Q576/R575))+MAX(0,-(Q555-C576-D576))</f>
        <v>194408.59737403475</v>
      </c>
      <c r="T576" s="10">
        <f>MAX(0,(T555-C576-D576))/(1-'P-Parametri'!$B$31*MAX(0,IF(U575&lt;=0,0,(U575-V575)/U575)))</f>
        <v>35792.245896030581</v>
      </c>
      <c r="U576" s="10">
        <f>((U575-T576+MAX(0,-(T555-C576-D576)))*(1+B576))*(1-'P-Parametri'!$B$32)</f>
        <v>425617.03019101458</v>
      </c>
      <c r="V576" s="10">
        <f>IF(U575&lt;=0,V575,V575*(1-T576/U575))+MAX(0,-(T555-C576-D576))</f>
        <v>194408.59737403475</v>
      </c>
    </row>
    <row r="577" spans="1:22">
      <c r="A577" s="9">
        <f t="shared" si="11"/>
        <v>20</v>
      </c>
      <c r="B577" s="12">
        <f>IF($A577='P-Parametri'!$B$47,'P-Parametri'!$B$34,IF($A577='P-Parametri'!$B$48,'P-Parametri'!$C$34,'P-Parametri'!$B$52))</f>
        <v>0.03</v>
      </c>
      <c r="C577" s="10">
        <f>IF($A577&lt;='1-Input'!$B$26,0,IF($A577='1-Input'!$B$26+1,('1-Input'!$B$23+0)*'1-Input'!$B$27,'1-Input'!$B$23+0))</f>
        <v>15535</v>
      </c>
      <c r="D577" s="10">
        <f>IF(AND($A577&gt;=1,$A577&lt;1+'1-Input'!$B$12),'7-Rientro'!$C$13,0)</f>
        <v>0</v>
      </c>
      <c r="E577" s="10">
        <f>MAX(0,(E555-C577-D577))/(1-'P-Parametri'!$B$31*MAX(0,IF(F576&lt;=0,0,(F576-G576)/F576)))</f>
        <v>12302.623839457539</v>
      </c>
      <c r="F577" s="10">
        <f>((F576-E577+MAX(0,-(E555-C577-D577)))*(1+B577))*(1-'P-Parametri'!$B$32)</f>
        <v>711707.58851567178</v>
      </c>
      <c r="G577" s="10">
        <f>IF(F576&lt;=0,G576,G576*(1-E577/F576))+MAX(0,-(E555-C577-D577))</f>
        <v>316249.82973298256</v>
      </c>
      <c r="H577" s="10">
        <f>MAX(0,(H555-C577-D577))/(1-'P-Parametri'!$B$31*MAX(0,IF(I576&lt;=0,0,(I576-J576)/I576)))</f>
        <v>17368.067635164145</v>
      </c>
      <c r="I577" s="10">
        <f>((I576-H577+MAX(0,-(H555-C577-D577)))*(1+B577))*(1-'P-Parametri'!$B$32)</f>
        <v>580894.50223706092</v>
      </c>
      <c r="J577" s="10">
        <f>IF(I576&lt;=0,J576,J576*(1-H577/I576))+MAX(0,-(H555-C577-D577))</f>
        <v>258122.56380241041</v>
      </c>
      <c r="K577" s="10">
        <f>MAX(0,(K555-C577-D577))/(1-'P-Parametri'!$B$31*MAX(0,IF(L576&lt;=0,0,(L576-M576)/L576)))</f>
        <v>23870.517147999792</v>
      </c>
      <c r="L577" s="10">
        <f>((L576-K577+MAX(0,-(K555-C577-D577)))*(1+B577))*(1-'P-Parametri'!$B$32)</f>
        <v>412971.31061743567</v>
      </c>
      <c r="M577" s="10">
        <f>IF(L576&lt;=0,M576,M576*(1-K577/L576))+MAX(0,-(K555-C577-D577))</f>
        <v>183505.28893439611</v>
      </c>
      <c r="N577" s="10">
        <f>MAX(0,(N555-C577-D577))/(1-'P-Parametri'!$B$31*MAX(0,IF(O576&lt;=0,0,(O576-P576)/O576)))</f>
        <v>23870.517147999759</v>
      </c>
      <c r="O577" s="10">
        <f>((O576-N577+MAX(0,-(N555-C577-D577)))*(1+B577))*(1-'P-Parametri'!$B$32)</f>
        <v>412971.31061743671</v>
      </c>
      <c r="P577" s="10">
        <f>IF(O576&lt;=0,P576,P576*(1-N577/O576))+MAX(0,-(N555-C577-D577))</f>
        <v>183505.28893439649</v>
      </c>
      <c r="Q577" s="10">
        <f>MAX(0,(Q555-C577-D577))/(1-'P-Parametri'!$B$31*MAX(0,IF(R576&lt;=0,0,(R576-S576)/R576)))</f>
        <v>23870.517147999766</v>
      </c>
      <c r="R577" s="10">
        <f>((R576-Q577+MAX(0,-(Q555-C577-D577)))*(1+B577))*(1-'P-Parametri'!$B$32)</f>
        <v>412971.31061743665</v>
      </c>
      <c r="S577" s="10">
        <f>IF(R576&lt;=0,S576,S576*(1-Q577/R576))+MAX(0,-(Q555-C577-D577))</f>
        <v>183505.28893439646</v>
      </c>
      <c r="T577" s="10">
        <f>MAX(0,(T555-C577-D577))/(1-'P-Parametri'!$B$31*MAX(0,IF(U576&lt;=0,0,(U576-V576)/U576)))</f>
        <v>23870.517147999766</v>
      </c>
      <c r="U577" s="10">
        <f>((U576-T577+MAX(0,-(T555-C577-D577)))*(1+B577))*(1-'P-Parametri'!$B$32)</f>
        <v>412971.31061743665</v>
      </c>
      <c r="V577" s="10">
        <f>IF(U576&lt;=0,V576,V576*(1-T577/U576))+MAX(0,-(T555-C577-D577))</f>
        <v>183505.28893439646</v>
      </c>
    </row>
    <row r="578" spans="1:22">
      <c r="A578" s="9">
        <f t="shared" si="11"/>
        <v>21</v>
      </c>
      <c r="B578" s="12">
        <f>IF($A578='P-Parametri'!$B$47,'P-Parametri'!$B$34,IF($A578='P-Parametri'!$B$48,'P-Parametri'!$C$34,'P-Parametri'!$B$52))</f>
        <v>0.03</v>
      </c>
      <c r="C578" s="10">
        <f>IF($A578&lt;='1-Input'!$B$26,0,IF($A578='1-Input'!$B$26+1,('1-Input'!$B$23+0)*'1-Input'!$B$27,'1-Input'!$B$23+0))</f>
        <v>15535</v>
      </c>
      <c r="D578" s="10">
        <f>IF(AND($A578&gt;=1,$A578&lt;1+'1-Input'!$B$12),'7-Rientro'!$C$13,0)</f>
        <v>0</v>
      </c>
      <c r="E578" s="10">
        <f>MAX(0,(E555-C578-D578))/(1-'P-Parametri'!$B$31*MAX(0,IF(F577&lt;=0,0,(F577-G577)/F577)))</f>
        <v>12349.042218762494</v>
      </c>
      <c r="F578" s="10">
        <f>((F577-E578+MAX(0,-(E555-C578-D578)))*(1+B578))*(1-'P-Parametri'!$B$32)</f>
        <v>718898.62408044504</v>
      </c>
      <c r="G578" s="10">
        <f>IF(F577&lt;=0,G577,G577*(1-E578/F577))+MAX(0,-(E555-C578-D578))</f>
        <v>310762.48835561424</v>
      </c>
      <c r="H578" s="10">
        <f>MAX(0,(H555-C578-D578))/(1-'P-Parametri'!$B$31*MAX(0,IF(I577&lt;=0,0,(I577-J577)/I577)))</f>
        <v>17433.598172535974</v>
      </c>
      <c r="I578" s="10">
        <f>((I577-H578+MAX(0,-(H555-C578-D578)))*(1+B578))*(1-'P-Parametri'!$B$32)</f>
        <v>579204.00172408775</v>
      </c>
      <c r="J578" s="10">
        <f>IF(I577&lt;=0,J577,J577*(1-H578/I577))+MAX(0,-(H555-C578-D578))</f>
        <v>250375.88167808973</v>
      </c>
      <c r="K578" s="10">
        <f>MAX(0,(K555-C578-D578))/(1-'P-Parametri'!$B$31*MAX(0,IF(L577&lt;=0,0,(L577-M577)/L577)))</f>
        <v>23960.581733704472</v>
      </c>
      <c r="L578" s="10">
        <f>((L577-K578+MAX(0,-(K555-C578-D578)))*(1+B578))*(1-'P-Parametri'!$B$32)</f>
        <v>399879.68864874262</v>
      </c>
      <c r="M578" s="10">
        <f>IF(L577&lt;=0,M577,M577*(1-K578/L577))+MAX(0,-(K555-C578-D578))</f>
        <v>172858.31816176343</v>
      </c>
      <c r="N578" s="10">
        <f>MAX(0,(N555-C578-D578))/(1-'P-Parametri'!$B$31*MAX(0,IF(O577&lt;=0,0,(O577-P577)/O577)))</f>
        <v>23960.581733704439</v>
      </c>
      <c r="O578" s="10">
        <f>((O577-N578+MAX(0,-(N555-C578-D578)))*(1+B578))*(1-'P-Parametri'!$B$32)</f>
        <v>399879.68864874379</v>
      </c>
      <c r="P578" s="10">
        <f>IF(O577&lt;=0,P577,P577*(1-N578/O577))+MAX(0,-(N555-C578-D578))</f>
        <v>172858.31816176383</v>
      </c>
      <c r="Q578" s="10">
        <f>MAX(0,(Q555-C578-D578))/(1-'P-Parametri'!$B$31*MAX(0,IF(R577&lt;=0,0,(R577-S577)/R577)))</f>
        <v>23960.581733704446</v>
      </c>
      <c r="R578" s="10">
        <f>((R577-Q578+MAX(0,-(Q555-C578-D578)))*(1+B578))*(1-'P-Parametri'!$B$32)</f>
        <v>399879.68864874367</v>
      </c>
      <c r="S578" s="10">
        <f>IF(R577&lt;=0,S577,S577*(1-Q578/R577))+MAX(0,-(Q555-C578-D578))</f>
        <v>172858.31816176377</v>
      </c>
      <c r="T578" s="10">
        <f>MAX(0,(T555-C578-D578))/(1-'P-Parametri'!$B$31*MAX(0,IF(U577&lt;=0,0,(U577-V577)/U577)))</f>
        <v>23960.581733704446</v>
      </c>
      <c r="U578" s="10">
        <f>((U577-T578+MAX(0,-(T555-C578-D578)))*(1+B578))*(1-'P-Parametri'!$B$32)</f>
        <v>399879.68864874367</v>
      </c>
      <c r="V578" s="10">
        <f>IF(U577&lt;=0,V577,V577*(1-T578/U577))+MAX(0,-(T555-C578-D578))</f>
        <v>172858.31816176377</v>
      </c>
    </row>
    <row r="579" spans="1:22">
      <c r="A579" s="9">
        <f t="shared" si="11"/>
        <v>22</v>
      </c>
      <c r="B579" s="12">
        <f>IF($A579='P-Parametri'!$B$47,'P-Parametri'!$B$34,IF($A579='P-Parametri'!$B$48,'P-Parametri'!$C$34,'P-Parametri'!$B$52))</f>
        <v>0.03</v>
      </c>
      <c r="C579" s="10">
        <f>IF($A579&lt;='1-Input'!$B$26,0,IF($A579='1-Input'!$B$26+1,('1-Input'!$B$23+0)*'1-Input'!$B$27,'1-Input'!$B$23+0))</f>
        <v>15535</v>
      </c>
      <c r="D579" s="10">
        <f>IF(AND($A579&gt;=1,$A579&lt;1+'1-Input'!$B$12),'7-Rientro'!$C$13,0)</f>
        <v>0</v>
      </c>
      <c r="E579" s="10">
        <f>MAX(0,(E555-C579-D579))/(1-'P-Parametri'!$B$31*MAX(0,IF(F578&lt;=0,0,(F578-G578)/F578)))</f>
        <v>12394.53628387095</v>
      </c>
      <c r="F579" s="10">
        <f>((F578-E579+MAX(0,-(E555-C579-D579)))*(1+B579))*(1-'P-Parametri'!$B$32)</f>
        <v>726243.81200961035</v>
      </c>
      <c r="G579" s="10">
        <f>IF(F578&lt;=0,G578,G578*(1-E579/F578))+MAX(0,-(E555-C579-D579))</f>
        <v>305404.63008663157</v>
      </c>
      <c r="H579" s="10">
        <f>MAX(0,(H555-C579-D579))/(1-'P-Parametri'!$B$31*MAX(0,IF(I578&lt;=0,0,(I578-J578)/I578)))</f>
        <v>17497.823821479906</v>
      </c>
      <c r="I579" s="10">
        <f>((I578-H579+MAX(0,-(H555-C579-D579)))*(1+B579))*(1-'P-Parametri'!$B$32)</f>
        <v>577400.24851320672</v>
      </c>
      <c r="J579" s="10">
        <f>IF(I578&lt;=0,J578,J578*(1-H579/I578))+MAX(0,-(H555-C579-D579))</f>
        <v>242811.99563153254</v>
      </c>
      <c r="K579" s="10">
        <f>MAX(0,(K555-C579-D579))/(1-'P-Parametri'!$B$31*MAX(0,IF(L578&lt;=0,0,(L578-M578)/L578)))</f>
        <v>24048.852892399958</v>
      </c>
      <c r="L579" s="10">
        <f>((L578-K579+MAX(0,-(K555-C579-D579)))*(1+B579))*(1-'P-Parametri'!$B$32)</f>
        <v>386331.54930737492</v>
      </c>
      <c r="M579" s="10">
        <f>IF(L578&lt;=0,M578,M578*(1-K579/L578))+MAX(0,-(K555-C579-D579))</f>
        <v>162462.58068695635</v>
      </c>
      <c r="N579" s="10">
        <f>MAX(0,(N555-C579-D579))/(1-'P-Parametri'!$B$31*MAX(0,IF(O578&lt;=0,0,(O578-P578)/O578)))</f>
        <v>24048.852892399926</v>
      </c>
      <c r="O579" s="10">
        <f>((O578-N579+MAX(0,-(N555-C579-D579)))*(1+B579))*(1-'P-Parametri'!$B$32)</f>
        <v>386331.54930737609</v>
      </c>
      <c r="P579" s="10">
        <f>IF(O578&lt;=0,P578,P578*(1-N579/O578))+MAX(0,-(N555-C579-D579))</f>
        <v>162462.58068695679</v>
      </c>
      <c r="Q579" s="10">
        <f>MAX(0,(Q555-C579-D579))/(1-'P-Parametri'!$B$31*MAX(0,IF(R578&lt;=0,0,(R578-S578)/R578)))</f>
        <v>24048.852892399937</v>
      </c>
      <c r="R579" s="10">
        <f>((R578-Q579+MAX(0,-(Q555-C579-D579)))*(1+B579))*(1-'P-Parametri'!$B$32)</f>
        <v>386331.54930737597</v>
      </c>
      <c r="S579" s="10">
        <f>IF(R578&lt;=0,S578,S578*(1-Q579/R578))+MAX(0,-(Q555-C579-D579))</f>
        <v>162462.58068695673</v>
      </c>
      <c r="T579" s="10">
        <f>MAX(0,(T555-C579-D579))/(1-'P-Parametri'!$B$31*MAX(0,IF(U578&lt;=0,0,(U578-V578)/U578)))</f>
        <v>24048.852892399937</v>
      </c>
      <c r="U579" s="10">
        <f>((U578-T579+MAX(0,-(T555-C579-D579)))*(1+B579))*(1-'P-Parametri'!$B$32)</f>
        <v>386331.54930737597</v>
      </c>
      <c r="V579" s="10">
        <f>IF(U578&lt;=0,V578,V578*(1-T579/U578))+MAX(0,-(T555-C579-D579))</f>
        <v>162462.58068695673</v>
      </c>
    </row>
    <row r="580" spans="1:22">
      <c r="A580" s="9">
        <f t="shared" si="11"/>
        <v>23</v>
      </c>
      <c r="B580" s="12">
        <f>IF($A580='P-Parametri'!$B$47,'P-Parametri'!$B$34,IF($A580='P-Parametri'!$B$48,'P-Parametri'!$C$34,'P-Parametri'!$B$52))</f>
        <v>0.03</v>
      </c>
      <c r="C580" s="10">
        <f>IF($A580&lt;='1-Input'!$B$26,0,IF($A580='1-Input'!$B$26+1,('1-Input'!$B$23+0)*'1-Input'!$B$27,'1-Input'!$B$23+0))</f>
        <v>15535</v>
      </c>
      <c r="D580" s="10">
        <f>IF(AND($A580&gt;=1,$A580&lt;1+'1-Input'!$B$12),'7-Rientro'!$C$13,0)</f>
        <v>0</v>
      </c>
      <c r="E580" s="10">
        <f>MAX(0,(E555-C580-D580))/(1-'P-Parametri'!$B$31*MAX(0,IF(F579&lt;=0,0,(F579-G579)/F579)))</f>
        <v>12439.116610133386</v>
      </c>
      <c r="F580" s="10">
        <f>((F579-E580+MAX(0,-(E555-C580-D580)))*(1+B580))*(1-'P-Parametri'!$B$32)</f>
        <v>733748.39858893829</v>
      </c>
      <c r="G580" s="10">
        <f>IF(F579&lt;=0,G579,G579*(1-E580/F579))+MAX(0,-(E555-C580-D580))</f>
        <v>300173.65428470349</v>
      </c>
      <c r="H580" s="10">
        <f>MAX(0,(H555-C580-D580))/(1-'P-Parametri'!$B$31*MAX(0,IF(I579&lt;=0,0,(I579-J579)/I579)))</f>
        <v>17560.759511608088</v>
      </c>
      <c r="I580" s="10">
        <f>((I579-H580+MAX(0,-(H555-C580-D580)))*(1+B580))*(1-'P-Parametri'!$B$32)</f>
        <v>575481.40432430338</v>
      </c>
      <c r="J580" s="10">
        <f>IF(I579&lt;=0,J579,J579*(1-H580/I579))+MAX(0,-(H555-C580-D580))</f>
        <v>235427.23424149401</v>
      </c>
      <c r="K580" s="10">
        <f>MAX(0,(K555-C580-D580))/(1-'P-Parametri'!$B$31*MAX(0,IF(L579&lt;=0,0,(L579-M579)/L579)))</f>
        <v>24135.351143211945</v>
      </c>
      <c r="L580" s="10">
        <f>((L579-K580+MAX(0,-(K555-C580-D580)))*(1+B580))*(1-'P-Parametri'!$B$32)</f>
        <v>372315.95994086971</v>
      </c>
      <c r="M580" s="10">
        <f>IF(L579&lt;=0,M579,M579*(1-K580/L579))+MAX(0,-(K555-C580-D580))</f>
        <v>152313.0305413834</v>
      </c>
      <c r="N580" s="10">
        <f>MAX(0,(N555-C580-D580))/(1-'P-Parametri'!$B$31*MAX(0,IF(O579&lt;=0,0,(O579-P579)/O579)))</f>
        <v>24135.351143211908</v>
      </c>
      <c r="O580" s="10">
        <f>((O579-N580+MAX(0,-(N555-C580-D580)))*(1+B580))*(1-'P-Parametri'!$B$32)</f>
        <v>372315.95994087099</v>
      </c>
      <c r="P580" s="10">
        <f>IF(O579&lt;=0,P579,P579*(1-N580/O579))+MAX(0,-(N555-C580-D580))</f>
        <v>152313.03054138384</v>
      </c>
      <c r="Q580" s="10">
        <f>MAX(0,(Q555-C580-D580))/(1-'P-Parametri'!$B$31*MAX(0,IF(R579&lt;=0,0,(R579-S579)/R579)))</f>
        <v>24135.351143211919</v>
      </c>
      <c r="R580" s="10">
        <f>((R579-Q580+MAX(0,-(Q555-C580-D580)))*(1+B580))*(1-'P-Parametri'!$B$32)</f>
        <v>372315.95994087082</v>
      </c>
      <c r="S580" s="10">
        <f>IF(R579&lt;=0,S579,S579*(1-Q580/R579))+MAX(0,-(Q555-C580-D580))</f>
        <v>152313.03054138378</v>
      </c>
      <c r="T580" s="10">
        <f>MAX(0,(T555-C580-D580))/(1-'P-Parametri'!$B$31*MAX(0,IF(U579&lt;=0,0,(U579-V579)/U579)))</f>
        <v>24135.351143211919</v>
      </c>
      <c r="U580" s="10">
        <f>((U579-T580+MAX(0,-(T555-C580-D580)))*(1+B580))*(1-'P-Parametri'!$B$32)</f>
        <v>372315.95994087082</v>
      </c>
      <c r="V580" s="10">
        <f>IF(U579&lt;=0,V579,V579*(1-T580/U579))+MAX(0,-(T555-C580-D580))</f>
        <v>152313.03054138378</v>
      </c>
    </row>
    <row r="581" spans="1:22">
      <c r="A581" s="9">
        <f t="shared" si="11"/>
        <v>24</v>
      </c>
      <c r="B581" s="12">
        <f>IF($A581='P-Parametri'!$B$47,'P-Parametri'!$B$34,IF($A581='P-Parametri'!$B$48,'P-Parametri'!$C$34,'P-Parametri'!$B$52))</f>
        <v>0.03</v>
      </c>
      <c r="C581" s="10">
        <f>IF($A581&lt;='1-Input'!$B$26,0,IF($A581='1-Input'!$B$26+1,('1-Input'!$B$23+0)*'1-Input'!$B$27,'1-Input'!$B$23+0))</f>
        <v>15535</v>
      </c>
      <c r="D581" s="10">
        <f>IF(AND($A581&gt;=1,$A581&lt;1+'1-Input'!$B$12),'7-Rientro'!$C$13,0)</f>
        <v>0</v>
      </c>
      <c r="E581" s="10">
        <f>MAX(0,(E555-C581-D581))/(1-'P-Parametri'!$B$31*MAX(0,IF(F580&lt;=0,0,(F580-G580)/F580)))</f>
        <v>12482.794032256919</v>
      </c>
      <c r="F581" s="10">
        <f>((F580-E581+MAX(0,-(E555-C581-D581)))*(1+B581))*(1-'P-Parametri'!$B$32)</f>
        <v>741417.76554799499</v>
      </c>
      <c r="G581" s="10">
        <f>IF(F580&lt;=0,G580,G580*(1-E581/F580))+MAX(0,-(E555-C581-D581))</f>
        <v>295066.99114574242</v>
      </c>
      <c r="H581" s="10">
        <f>MAX(0,(H555-C581-D581))/(1-'P-Parametri'!$B$31*MAX(0,IF(I580&lt;=0,0,(I580-J580)/I580)))</f>
        <v>17622.420538676004</v>
      </c>
      <c r="I581" s="10">
        <f>((I580-H581+MAX(0,-(H555-C581-D581)))*(1+B581))*(1-'P-Parametri'!$B$32)</f>
        <v>573445.56379259785</v>
      </c>
      <c r="J581" s="10">
        <f>IF(I580&lt;=0,J580,J580*(1-H581/I580))+MAX(0,-(H555-C581-D581))</f>
        <v>228217.96962080261</v>
      </c>
      <c r="K581" s="10">
        <f>MAX(0,(K555-C581-D581))/(1-'P-Parametri'!$B$31*MAX(0,IF(L580&lt;=0,0,(L580-M580)/L580)))</f>
        <v>24220.097508490249</v>
      </c>
      <c r="L581" s="10">
        <f>((L580-K581+MAX(0,-(K555-C581-D581)))*(1+B581))*(1-'P-Parametri'!$B$32)</f>
        <v>357821.6608287401</v>
      </c>
      <c r="M581" s="10">
        <f>IF(L580&lt;=0,M580,M580*(1-K581/L580))+MAX(0,-(K555-C581-D581))</f>
        <v>142404.68158929484</v>
      </c>
      <c r="N581" s="10">
        <f>MAX(0,(N555-C581-D581))/(1-'P-Parametri'!$B$31*MAX(0,IF(O580&lt;=0,0,(O580-P580)/O580)))</f>
        <v>24220.097508490217</v>
      </c>
      <c r="O581" s="10">
        <f>((O580-N581+MAX(0,-(N555-C581-D581)))*(1+B581))*(1-'P-Parametri'!$B$32)</f>
        <v>357821.6608287415</v>
      </c>
      <c r="P581" s="10">
        <f>IF(O580&lt;=0,P580,P580*(1-N581/O580))+MAX(0,-(N555-C581-D581))</f>
        <v>142404.6815892953</v>
      </c>
      <c r="Q581" s="10">
        <f>MAX(0,(Q555-C581-D581))/(1-'P-Parametri'!$B$31*MAX(0,IF(R580&lt;=0,0,(R580-S580)/R580)))</f>
        <v>24220.097508490227</v>
      </c>
      <c r="R581" s="10">
        <f>((R580-Q581+MAX(0,-(Q555-C581-D581)))*(1+B581))*(1-'P-Parametri'!$B$32)</f>
        <v>357821.66082874133</v>
      </c>
      <c r="S581" s="10">
        <f>IF(R580&lt;=0,S580,S580*(1-Q581/R580))+MAX(0,-(Q555-C581-D581))</f>
        <v>142404.68158929524</v>
      </c>
      <c r="T581" s="10">
        <f>MAX(0,(T555-C581-D581))/(1-'P-Parametri'!$B$31*MAX(0,IF(U580&lt;=0,0,(U580-V580)/U580)))</f>
        <v>24220.097508490227</v>
      </c>
      <c r="U581" s="10">
        <f>((U580-T581+MAX(0,-(T555-C581-D581)))*(1+B581))*(1-'P-Parametri'!$B$32)</f>
        <v>357821.66082874133</v>
      </c>
      <c r="V581" s="10">
        <f>IF(U580&lt;=0,V580,V580*(1-T581/U580))+MAX(0,-(T555-C581-D581))</f>
        <v>142404.68158929524</v>
      </c>
    </row>
    <row r="582" spans="1:22">
      <c r="A582" s="9">
        <f t="shared" si="11"/>
        <v>25</v>
      </c>
      <c r="B582" s="12">
        <f>IF($A582='P-Parametri'!$B$47,'P-Parametri'!$B$34,IF($A582='P-Parametri'!$B$48,'P-Parametri'!$C$34,'P-Parametri'!$B$52))</f>
        <v>0.03</v>
      </c>
      <c r="C582" s="10">
        <f>IF($A582&lt;='1-Input'!$B$26,0,IF($A582='1-Input'!$B$26+1,('1-Input'!$B$23+0)*'1-Input'!$B$27,'1-Input'!$B$23+0))</f>
        <v>15535</v>
      </c>
      <c r="D582" s="10">
        <f>IF(AND($A582&gt;=1,$A582&lt;1+'1-Input'!$B$12),'7-Rientro'!$C$13,0)</f>
        <v>0</v>
      </c>
      <c r="E582" s="10">
        <f>MAX(0,(E555-C582-D582))/(1-'P-Parametri'!$B$31*MAX(0,IF(F581&lt;=0,0,(F581-G581)/F581)))</f>
        <v>12525.579622236963</v>
      </c>
      <c r="F582" s="10">
        <f>((F581-E582+MAX(0,-(E555-C582-D582)))*(1+B582))*(1-'P-Parametri'!$B$32)</f>
        <v>749257.43360052363</v>
      </c>
      <c r="G582" s="10">
        <f>IF(F581&lt;=0,G581,G581*(1-E582/F581))+MAX(0,-(E555-C582-D582))</f>
        <v>290082.10237826296</v>
      </c>
      <c r="H582" s="10">
        <f>MAX(0,(H555-C582-D582))/(1-'P-Parametri'!$B$31*MAX(0,IF(I581&lt;=0,0,(I581-J581)/I581)))</f>
        <v>17682.822533427763</v>
      </c>
      <c r="I582" s="10">
        <f>((I581-H582+MAX(0,-(H555-C582-D582)))*(1+B582))*(1-'P-Parametri'!$B$32)</f>
        <v>571290.75224995136</v>
      </c>
      <c r="J582" s="10">
        <f>IF(I581&lt;=0,J581,J581*(1-H582/I581))+MAX(0,-(H555-C582-D582))</f>
        <v>221180.6183697893</v>
      </c>
      <c r="K582" s="10">
        <f>MAX(0,(K555-C582-D582))/(1-'P-Parametri'!$B$31*MAX(0,IF(L581&lt;=0,0,(L581-M581)/L581)))</f>
        <v>24303.113470990076</v>
      </c>
      <c r="L582" s="10">
        <f>((L581-K582+MAX(0,-(K555-C582-D582)))*(1+B582))*(1-'P-Parametri'!$B$32)</f>
        <v>342837.05557092559</v>
      </c>
      <c r="M582" s="10">
        <f>IF(L581&lt;=0,M581,M581*(1-K582/L581))+MAX(0,-(K555-C582-D582))</f>
        <v>132732.60883816733</v>
      </c>
      <c r="N582" s="10">
        <f>MAX(0,(N555-C582-D582))/(1-'P-Parametri'!$B$31*MAX(0,IF(O581&lt;=0,0,(O581-P581)/O581)))</f>
        <v>24303.113470990047</v>
      </c>
      <c r="O582" s="10">
        <f>((O581-N582+MAX(0,-(N555-C582-D582)))*(1+B582))*(1-'P-Parametri'!$B$32)</f>
        <v>342837.0555709271</v>
      </c>
      <c r="P582" s="10">
        <f>IF(O581&lt;=0,P581,P581*(1-N582/O581))+MAX(0,-(N555-C582-D582))</f>
        <v>132732.60883816783</v>
      </c>
      <c r="Q582" s="10">
        <f>MAX(0,(Q555-C582-D582))/(1-'P-Parametri'!$B$31*MAX(0,IF(R581&lt;=0,0,(R581-S581)/R581)))</f>
        <v>24303.113470990054</v>
      </c>
      <c r="R582" s="10">
        <f>((R581-Q582+MAX(0,-(Q555-C582-D582)))*(1+B582))*(1-'P-Parametri'!$B$32)</f>
        <v>342837.05557092687</v>
      </c>
      <c r="S582" s="10">
        <f>IF(R581&lt;=0,S581,S581*(1-Q582/R581))+MAX(0,-(Q555-C582-D582))</f>
        <v>132732.60883816774</v>
      </c>
      <c r="T582" s="10">
        <f>MAX(0,(T555-C582-D582))/(1-'P-Parametri'!$B$31*MAX(0,IF(U581&lt;=0,0,(U581-V581)/U581)))</f>
        <v>24303.113470990054</v>
      </c>
      <c r="U582" s="10">
        <f>((U581-T582+MAX(0,-(T555-C582-D582)))*(1+B582))*(1-'P-Parametri'!$B$32)</f>
        <v>342837.05557092687</v>
      </c>
      <c r="V582" s="10">
        <f>IF(U581&lt;=0,V581,V581*(1-T582/U581))+MAX(0,-(T555-C582-D582))</f>
        <v>132732.60883816774</v>
      </c>
    </row>
    <row r="583" spans="1:22">
      <c r="A583" s="9">
        <f t="shared" si="11"/>
        <v>26</v>
      </c>
      <c r="B583" s="12">
        <f>IF($A583='P-Parametri'!$B$47,'P-Parametri'!$B$34,IF($A583='P-Parametri'!$B$48,'P-Parametri'!$C$34,'P-Parametri'!$B$52))</f>
        <v>0.03</v>
      </c>
      <c r="C583" s="10">
        <f>IF($A583&lt;='1-Input'!$B$26,0,IF($A583='1-Input'!$B$26+1,('1-Input'!$B$23+0)*'1-Input'!$B$27,'1-Input'!$B$23+0))</f>
        <v>15535</v>
      </c>
      <c r="D583" s="10">
        <f>IF(AND($A583&gt;=1,$A583&lt;1+'1-Input'!$B$12),'7-Rientro'!$C$13,0)</f>
        <v>0</v>
      </c>
      <c r="E583" s="10">
        <f>MAX(0,(E555-C583-D583))/(1-'P-Parametri'!$B$31*MAX(0,IF(F582&lt;=0,0,(F582-G582)/F582)))</f>
        <v>12567.484667913341</v>
      </c>
      <c r="F583" s="10">
        <f>((F582-E583+MAX(0,-(E555-C583-D583)))*(1+B583))*(1-'P-Parametri'!$B$32)</f>
        <v>757273.06610578741</v>
      </c>
      <c r="G583" s="10">
        <f>IF(F582&lt;=0,G582,G582*(1-E583/F582))+MAX(0,-(E555-C583-D583))</f>
        <v>285216.48181770864</v>
      </c>
      <c r="H583" s="10">
        <f>MAX(0,(H555-C583-D583))/(1-'P-Parametri'!$B$31*MAX(0,IF(I582&lt;=0,0,(I582-J582)/I582)))</f>
        <v>17741.981431322998</v>
      </c>
      <c r="I583" s="10">
        <f>((I582-H583+MAX(0,-(H555-C583-D583)))*(1+B583))*(1-'P-Parametri'!$B$32)</f>
        <v>569014.92347530089</v>
      </c>
      <c r="J583" s="10">
        <f>IF(I582&lt;=0,J582,J582*(1-H583/I582))+MAX(0,-(H555-C583-D583))</f>
        <v>214311.64244355477</v>
      </c>
      <c r="K583" s="10">
        <f>MAX(0,(K555-C583-D583))/(1-'P-Parametri'!$B$31*MAX(0,IF(L582&lt;=0,0,(L582-M582)/L582)))</f>
        <v>24384.420932264922</v>
      </c>
      <c r="L583" s="10">
        <f>((L582-K583+MAX(0,-(K555-C583-D583)))*(1+B583))*(1-'P-Parametri'!$B$32)</f>
        <v>327350.20125046483</v>
      </c>
      <c r="M583" s="10">
        <f>IF(L582&lt;=0,M582,M582*(1-K583/L582))+MAX(0,-(K555-C583-D583))</f>
        <v>123291.94963066823</v>
      </c>
      <c r="N583" s="10">
        <f>MAX(0,(N555-C583-D583))/(1-'P-Parametri'!$B$31*MAX(0,IF(O582&lt;=0,0,(O582-P582)/O582)))</f>
        <v>24384.420932264889</v>
      </c>
      <c r="O583" s="10">
        <f>((O582-N583+MAX(0,-(N555-C583-D583)))*(1+B583))*(1-'P-Parametri'!$B$32)</f>
        <v>327350.20125046646</v>
      </c>
      <c r="P583" s="10">
        <f>IF(O582&lt;=0,P582,P582*(1-N583/O582))+MAX(0,-(N555-C583-D583))</f>
        <v>123291.94963066875</v>
      </c>
      <c r="Q583" s="10">
        <f>MAX(0,(Q555-C583-D583))/(1-'P-Parametri'!$B$31*MAX(0,IF(R582&lt;=0,0,(R582-S582)/R582)))</f>
        <v>24384.420932264897</v>
      </c>
      <c r="R583" s="10">
        <f>((R582-Q583+MAX(0,-(Q555-C583-D583)))*(1+B583))*(1-'P-Parametri'!$B$32)</f>
        <v>327350.20125046623</v>
      </c>
      <c r="S583" s="10">
        <f>IF(R582&lt;=0,S582,S582*(1-Q583/R582))+MAX(0,-(Q555-C583-D583))</f>
        <v>123291.94963066866</v>
      </c>
      <c r="T583" s="10">
        <f>MAX(0,(T555-C583-D583))/(1-'P-Parametri'!$B$31*MAX(0,IF(U582&lt;=0,0,(U582-V582)/U582)))</f>
        <v>24384.420932264897</v>
      </c>
      <c r="U583" s="10">
        <f>((U582-T583+MAX(0,-(T555-C583-D583)))*(1+B583))*(1-'P-Parametri'!$B$32)</f>
        <v>327350.20125046623</v>
      </c>
      <c r="V583" s="10">
        <f>IF(U582&lt;=0,V582,V582*(1-T583/U582))+MAX(0,-(T555-C583-D583))</f>
        <v>123291.94963066866</v>
      </c>
    </row>
    <row r="584" spans="1:22">
      <c r="A584" s="9">
        <f t="shared" si="11"/>
        <v>27</v>
      </c>
      <c r="B584" s="12">
        <f>IF($A584='P-Parametri'!$B$47,'P-Parametri'!$B$34,IF($A584='P-Parametri'!$B$48,'P-Parametri'!$C$34,'P-Parametri'!$B$52))</f>
        <v>0.03</v>
      </c>
      <c r="C584" s="10">
        <f>IF($A584&lt;='1-Input'!$B$26,0,IF($A584='1-Input'!$B$26+1,('1-Input'!$B$23+0)*'1-Input'!$B$27,'1-Input'!$B$23+0))</f>
        <v>15535</v>
      </c>
      <c r="D584" s="10">
        <f>IF(AND($A584&gt;=1,$A584&lt;1+'1-Input'!$B$12),'7-Rientro'!$C$13,0)</f>
        <v>0</v>
      </c>
      <c r="E584" s="10">
        <f>MAX(0,(E555-C584-D584))/(1-'P-Parametri'!$B$31*MAX(0,IF(F583&lt;=0,0,(F583-G583)/F583)))</f>
        <v>12608.520652166664</v>
      </c>
      <c r="F584" s="10">
        <f>((F583-E584+MAX(0,-(E555-C584-D584)))*(1+B584))*(1-'P-Parametri'!$B$32)</f>
        <v>765470.47285359493</v>
      </c>
      <c r="G584" s="10">
        <f>IF(F583&lt;=0,G583,G583*(1-E584/F583))+MAX(0,-(E555-C584-D584))</f>
        <v>280467.65598156763</v>
      </c>
      <c r="H584" s="10">
        <f>MAX(0,(H555-C584-D584))/(1-'P-Parametri'!$B$31*MAX(0,IF(I583&lt;=0,0,(I583-J583)/I583)))</f>
        <v>17799.913443167614</v>
      </c>
      <c r="I584" s="10">
        <f>((I583-H584+MAX(0,-(H555-C584-D584)))*(1+B584))*(1-'P-Parametri'!$B$32)</f>
        <v>566615.95741243113</v>
      </c>
      <c r="J584" s="10">
        <f>IF(I583&lt;=0,J583,J583*(1-H584/I583))+MAX(0,-(H555-C584-D584))</f>
        <v>207607.5499356472</v>
      </c>
      <c r="K584" s="10">
        <f>MAX(0,(K555-C584-D584))/(1-'P-Parametri'!$B$31*MAX(0,IF(L583&lt;=0,0,(L583-M583)/L583)))</f>
        <v>24464.042172301735</v>
      </c>
      <c r="L584" s="10">
        <f>((L583-K584+MAX(0,-(K555-C584-D584)))*(1+B584))*(1-'P-Parametri'!$B$32)</f>
        <v>311348.79836280696</v>
      </c>
      <c r="M584" s="10">
        <f>IF(L583&lt;=0,M583,M583*(1-K584/L583))+MAX(0,-(K555-C584-D584))</f>
        <v>114077.90472173544</v>
      </c>
      <c r="N584" s="10">
        <f>MAX(0,(N555-C584-D584))/(1-'P-Parametri'!$B$31*MAX(0,IF(O583&lt;=0,0,(O583-P583)/O583)))</f>
        <v>24464.042172301703</v>
      </c>
      <c r="O584" s="10">
        <f>((O583-N584+MAX(0,-(N555-C584-D584)))*(1+B584))*(1-'P-Parametri'!$B$32)</f>
        <v>311348.79836280871</v>
      </c>
      <c r="P584" s="10">
        <f>IF(O583&lt;=0,P583,P583*(1-N584/O583))+MAX(0,-(N555-C584-D584))</f>
        <v>114077.90472173598</v>
      </c>
      <c r="Q584" s="10">
        <f>MAX(0,(Q555-C584-D584))/(1-'P-Parametri'!$B$31*MAX(0,IF(R583&lt;=0,0,(R583-S583)/R583)))</f>
        <v>24464.04217230171</v>
      </c>
      <c r="R584" s="10">
        <f>((R583-Q584+MAX(0,-(Q555-C584-D584)))*(1+B584))*(1-'P-Parametri'!$B$32)</f>
        <v>311348.79836280842</v>
      </c>
      <c r="S584" s="10">
        <f>IF(R583&lt;=0,S583,S583*(1-Q584/R583))+MAX(0,-(Q555-C584-D584))</f>
        <v>114077.9047217359</v>
      </c>
      <c r="T584" s="10">
        <f>MAX(0,(T555-C584-D584))/(1-'P-Parametri'!$B$31*MAX(0,IF(U583&lt;=0,0,(U583-V583)/U583)))</f>
        <v>24464.04217230171</v>
      </c>
      <c r="U584" s="10">
        <f>((U583-T584+MAX(0,-(T555-C584-D584)))*(1+B584))*(1-'P-Parametri'!$B$32)</f>
        <v>311348.79836280842</v>
      </c>
      <c r="V584" s="10">
        <f>IF(U583&lt;=0,V583,V583*(1-T584/U583))+MAX(0,-(T555-C584-D584))</f>
        <v>114077.9047217359</v>
      </c>
    </row>
    <row r="585" spans="1:22">
      <c r="A585" s="9">
        <f t="shared" si="11"/>
        <v>28</v>
      </c>
      <c r="B585" s="12">
        <f>IF($A585='P-Parametri'!$B$47,'P-Parametri'!$B$34,IF($A585='P-Parametri'!$B$48,'P-Parametri'!$C$34,'P-Parametri'!$B$52))</f>
        <v>0.03</v>
      </c>
      <c r="C585" s="10">
        <f>IF($A585&lt;='1-Input'!$B$26,0,IF($A585='1-Input'!$B$26+1,('1-Input'!$B$23+0)*'1-Input'!$B$27,'1-Input'!$B$23+0))</f>
        <v>15535</v>
      </c>
      <c r="D585" s="10">
        <f>IF(AND($A585&gt;=1,$A585&lt;1+'1-Input'!$B$12),'7-Rientro'!$C$13,0)</f>
        <v>0</v>
      </c>
      <c r="E585" s="10">
        <f>MAX(0,(E555-C585-D585))/(1-'P-Parametri'!$B$31*MAX(0,IF(F584&lt;=0,0,(F584-G584)/F584)))</f>
        <v>12648.699232767818</v>
      </c>
      <c r="F585" s="10">
        <f>((F584-E585+MAX(0,-(E555-C585-D585)))*(1+B585))*(1-'P-Parametri'!$B$32)</f>
        <v>773855.61397579301</v>
      </c>
      <c r="G585" s="10">
        <f>IF(F584&lt;=0,G584,G584*(1-E585/F584))+MAX(0,-(E555-C585-D585))</f>
        <v>275833.18456713756</v>
      </c>
      <c r="H585" s="10">
        <f>MAX(0,(H555-C585-D585))/(1-'P-Parametri'!$B$31*MAX(0,IF(I584&lt;=0,0,(I584-J584)/I584)))</f>
        <v>17856.635026666543</v>
      </c>
      <c r="I585" s="10">
        <f>((I584-H585+MAX(0,-(H555-C585-D585)))*(1+B585))*(1-'P-Parametri'!$B$32)</f>
        <v>564091.6578532228</v>
      </c>
      <c r="J585" s="10">
        <f>IF(I584&lt;=0,J584,J584*(1-H585/I584))+MAX(0,-(H555-C585-D585))</f>
        <v>201064.89578077506</v>
      </c>
      <c r="K585" s="10">
        <f>MAX(0,(K555-C585-D585))/(1-'P-Parametri'!$B$31*MAX(0,IF(L584&lt;=0,0,(L584-M584)/L584)))</f>
        <v>24541.999810423295</v>
      </c>
      <c r="L585" s="10">
        <f>((L584-K585+MAX(0,-(K555-C585-D585)))*(1+B585))*(1-'P-Parametri'!$B$32)</f>
        <v>294820.1805039373</v>
      </c>
      <c r="M585" s="10">
        <f>IF(L584&lt;=0,M584,M584*(1-K585/L584))+MAX(0,-(K555-C585-D585))</f>
        <v>105085.73924437941</v>
      </c>
      <c r="N585" s="10">
        <f>MAX(0,(N555-C585-D585))/(1-'P-Parametri'!$B$31*MAX(0,IF(O584&lt;=0,0,(O584-P584)/O584)))</f>
        <v>24541.999810423265</v>
      </c>
      <c r="O585" s="10">
        <f>((O584-N585+MAX(0,-(N555-C585-D585)))*(1+B585))*(1-'P-Parametri'!$B$32)</f>
        <v>294820.1805039391</v>
      </c>
      <c r="P585" s="10">
        <f>IF(O584&lt;=0,P584,P584*(1-N585/O584))+MAX(0,-(N555-C585-D585))</f>
        <v>105085.73924437996</v>
      </c>
      <c r="Q585" s="10">
        <f>MAX(0,(Q555-C585-D585))/(1-'P-Parametri'!$B$31*MAX(0,IF(R584&lt;=0,0,(R584-S584)/R584)))</f>
        <v>24541.999810423273</v>
      </c>
      <c r="R585" s="10">
        <f>((R584-Q585+MAX(0,-(Q555-C585-D585)))*(1+B585))*(1-'P-Parametri'!$B$32)</f>
        <v>294820.18050393881</v>
      </c>
      <c r="S585" s="10">
        <f>IF(R584&lt;=0,S584,S584*(1-Q585/R584))+MAX(0,-(Q555-C585-D585))</f>
        <v>105085.73924437989</v>
      </c>
      <c r="T585" s="10">
        <f>MAX(0,(T555-C585-D585))/(1-'P-Parametri'!$B$31*MAX(0,IF(U584&lt;=0,0,(U584-V584)/U584)))</f>
        <v>24541.999810423273</v>
      </c>
      <c r="U585" s="10">
        <f>((U584-T585+MAX(0,-(T555-C585-D585)))*(1+B585))*(1-'P-Parametri'!$B$32)</f>
        <v>294820.18050393881</v>
      </c>
      <c r="V585" s="10">
        <f>IF(U584&lt;=0,V584,V584*(1-T585/U584))+MAX(0,-(T555-C585-D585))</f>
        <v>105085.73924437989</v>
      </c>
    </row>
    <row r="586" spans="1:22">
      <c r="A586" s="9">
        <f t="shared" si="11"/>
        <v>29</v>
      </c>
      <c r="B586" s="12">
        <f>IF($A586='P-Parametri'!$B$47,'P-Parametri'!$B$34,IF($A586='P-Parametri'!$B$48,'P-Parametri'!$C$34,'P-Parametri'!$B$52))</f>
        <v>0.03</v>
      </c>
      <c r="C586" s="10">
        <f>IF($A586&lt;='1-Input'!$B$26,0,IF($A586='1-Input'!$B$26+1,('1-Input'!$B$23+0)*'1-Input'!$B$27,'1-Input'!$B$23+0))</f>
        <v>15535</v>
      </c>
      <c r="D586" s="10">
        <f>IF(AND($A586&gt;=1,$A586&lt;1+'1-Input'!$B$12),'7-Rientro'!$C$13,0)</f>
        <v>0</v>
      </c>
      <c r="E586" s="10">
        <f>MAX(0,(E555-C586-D586))/(1-'P-Parametri'!$B$31*MAX(0,IF(F585&lt;=0,0,(F585-G585)/F585)))</f>
        <v>12688.032222890623</v>
      </c>
      <c r="F586" s="10">
        <f>((F585-E586+MAX(0,-(E555-C586-D586)))*(1+B586))*(1-'P-Parametri'!$B$32)</f>
        <v>782434.60398707842</v>
      </c>
      <c r="G586" s="10">
        <f>IF(F585&lt;=0,G585,G585*(1-E586/F585))+MAX(0,-(E555-C586-D586))</f>
        <v>271310.66089382628</v>
      </c>
      <c r="H586" s="10">
        <f>MAX(0,(H555-C586-D586))/(1-'P-Parametri'!$B$31*MAX(0,IF(I585&lt;=0,0,(I585-J585)/I585)))</f>
        <v>17912.162858912794</v>
      </c>
      <c r="I586" s="10">
        <f>((I585-H586+MAX(0,-(H555-C586-D586)))*(1+B586))*(1-'P-Parametri'!$B$32)</f>
        <v>561439.75008445105</v>
      </c>
      <c r="J586" s="10">
        <f>IF(I585&lt;=0,J585,J585*(1-H586/I585))+MAX(0,-(H555-C586-D586))</f>
        <v>194680.28237921916</v>
      </c>
      <c r="K586" s="10">
        <f>MAX(0,(K555-C586-D586))/(1-'P-Parametri'!$B$31*MAX(0,IF(L585&lt;=0,0,(L585-M585)/L585)))</f>
        <v>24618.316767477387</v>
      </c>
      <c r="L586" s="10">
        <f>((L585-K586+MAX(0,-(K555-C586-D586)))*(1+B586))*(1-'P-Parametri'!$B$32)</f>
        <v>277751.30380925658</v>
      </c>
      <c r="M586" s="10">
        <f>IF(L585&lt;=0,M585,M585*(1-K586/L585))+MAX(0,-(K555-C586-D586))</f>
        <v>96310.783567869628</v>
      </c>
      <c r="N586" s="10">
        <f>MAX(0,(N555-C586-D586))/(1-'P-Parametri'!$B$31*MAX(0,IF(O585&lt;=0,0,(O585-P585)/O585)))</f>
        <v>24618.316767477354</v>
      </c>
      <c r="O586" s="10">
        <f>((O585-N586+MAX(0,-(N555-C586-D586)))*(1+B586))*(1-'P-Parametri'!$B$32)</f>
        <v>277751.30380925845</v>
      </c>
      <c r="P586" s="10">
        <f>IF(O585&lt;=0,P585,P585*(1-N586/O585))+MAX(0,-(N555-C586-D586))</f>
        <v>96310.78356787021</v>
      </c>
      <c r="Q586" s="10">
        <f>MAX(0,(Q555-C586-D586))/(1-'P-Parametri'!$B$31*MAX(0,IF(R585&lt;=0,0,(R585-S585)/R585)))</f>
        <v>24618.316767477361</v>
      </c>
      <c r="R586" s="10">
        <f>((R585-Q586+MAX(0,-(Q555-C586-D586)))*(1+B586))*(1-'P-Parametri'!$B$32)</f>
        <v>277751.30380925816</v>
      </c>
      <c r="S586" s="10">
        <f>IF(R585&lt;=0,S585,S585*(1-Q586/R585))+MAX(0,-(Q555-C586-D586))</f>
        <v>96310.783567870123</v>
      </c>
      <c r="T586" s="10">
        <f>MAX(0,(T555-C586-D586))/(1-'P-Parametri'!$B$31*MAX(0,IF(U585&lt;=0,0,(U585-V585)/U585)))</f>
        <v>24618.316767477361</v>
      </c>
      <c r="U586" s="10">
        <f>((U585-T586+MAX(0,-(T555-C586-D586)))*(1+B586))*(1-'P-Parametri'!$B$32)</f>
        <v>277751.30380925816</v>
      </c>
      <c r="V586" s="10">
        <f>IF(U585&lt;=0,V585,V585*(1-T586/U585))+MAX(0,-(T555-C586-D586))</f>
        <v>96310.783567870123</v>
      </c>
    </row>
    <row r="587" spans="1:22">
      <c r="A587" s="9">
        <f t="shared" si="11"/>
        <v>30</v>
      </c>
      <c r="B587" s="12">
        <f>IF($A587='P-Parametri'!$B$47,'P-Parametri'!$B$34,IF($A587='P-Parametri'!$B$48,'P-Parametri'!$C$34,'P-Parametri'!$B$52))</f>
        <v>0.03</v>
      </c>
      <c r="C587" s="10">
        <f>IF($A587&lt;='1-Input'!$B$26,0,IF($A587='1-Input'!$B$26+1,('1-Input'!$B$23+0)*'1-Input'!$B$27,'1-Input'!$B$23+0))</f>
        <v>15535</v>
      </c>
      <c r="D587" s="10">
        <f>IF(AND($A587&gt;=1,$A587&lt;1+'1-Input'!$B$12),'7-Rientro'!$C$13,0)</f>
        <v>0</v>
      </c>
      <c r="E587" s="10">
        <f>MAX(0,(E555-C587-D587))/(1-'P-Parametri'!$B$31*MAX(0,IF(F586&lt;=0,0,(F586-G586)/F586)))</f>
        <v>12726.531572295251</v>
      </c>
      <c r="F587" s="10">
        <f>((F586-E587+MAX(0,-(E555-C587-D587)))*(1+B587))*(1-'P-Parametri'!$B$32)</f>
        <v>791213.71595805231</v>
      </c>
      <c r="G587" s="10">
        <f>IF(F586&lt;=0,G586,G586*(1-E587/F586))+MAX(0,-(E555-C587-D587))</f>
        <v>266897.71229189739</v>
      </c>
      <c r="H587" s="10">
        <f>MAX(0,(H555-C587-D587))/(1-'P-Parametri'!$B$31*MAX(0,IF(I586&lt;=0,0,(I586-J586)/I586)))</f>
        <v>17966.513809823351</v>
      </c>
      <c r="I587" s="10">
        <f>((I586-H587+MAX(0,-(H555-C587-D587)))*(1+B587))*(1-'P-Parametri'!$B$32)</f>
        <v>558657.87849614094</v>
      </c>
      <c r="J587" s="10">
        <f>IF(I586&lt;=0,J586,J586*(1-H587/I586))+MAX(0,-(H555-C587-D587))</f>
        <v>188450.36014563945</v>
      </c>
      <c r="K587" s="10">
        <f>MAX(0,(K555-C587-D587))/(1-'P-Parametri'!$B$31*MAX(0,IF(L586&lt;=0,0,(L586-M586)/L586)))</f>
        <v>24693.01622932735</v>
      </c>
      <c r="L587" s="10">
        <f>((L586-K587+MAX(0,-(K555-C587-D587)))*(1+B587))*(1-'P-Parametri'!$B$32)</f>
        <v>260128.73613491244</v>
      </c>
      <c r="M587" s="10">
        <f>IF(L586&lt;=0,M586,M586*(1-K587/L586))+MAX(0,-(K555-C587-D587))</f>
        <v>87748.434052009747</v>
      </c>
      <c r="N587" s="10">
        <f>MAX(0,(N555-C587-D587))/(1-'P-Parametri'!$B$31*MAX(0,IF(O586&lt;=0,0,(O586-P586)/O586)))</f>
        <v>24693.016229327317</v>
      </c>
      <c r="O587" s="10">
        <f>((O586-N587+MAX(0,-(N555-C587-D587)))*(1+B587))*(1-'P-Parametri'!$B$32)</f>
        <v>260128.73613491442</v>
      </c>
      <c r="P587" s="10">
        <f>IF(O586&lt;=0,P586,P586*(1-N587/O586))+MAX(0,-(N555-C587-D587))</f>
        <v>87748.434052010343</v>
      </c>
      <c r="Q587" s="10">
        <f>MAX(0,(Q555-C587-D587))/(1-'P-Parametri'!$B$31*MAX(0,IF(R586&lt;=0,0,(R586-S586)/R586)))</f>
        <v>24693.016229327328</v>
      </c>
      <c r="R587" s="10">
        <f>((R586-Q587+MAX(0,-(Q555-C587-D587)))*(1+B587))*(1-'P-Parametri'!$B$32)</f>
        <v>260128.7361349141</v>
      </c>
      <c r="S587" s="10">
        <f>IF(R586&lt;=0,S586,S586*(1-Q587/R586))+MAX(0,-(Q555-C587-D587))</f>
        <v>87748.434052010256</v>
      </c>
      <c r="T587" s="10">
        <f>MAX(0,(T555-C587-D587))/(1-'P-Parametri'!$B$31*MAX(0,IF(U586&lt;=0,0,(U586-V586)/U586)))</f>
        <v>24693.016229327328</v>
      </c>
      <c r="U587" s="10">
        <f>((U586-T587+MAX(0,-(T555-C587-D587)))*(1+B587))*(1-'P-Parametri'!$B$32)</f>
        <v>260128.7361349141</v>
      </c>
      <c r="V587" s="10">
        <f>IF(U586&lt;=0,V586,V586*(1-T587/U586))+MAX(0,-(T555-C587-D587))</f>
        <v>87748.434052010256</v>
      </c>
    </row>
    <row r="588" spans="1:22">
      <c r="A588" s="9">
        <f t="shared" si="11"/>
        <v>31</v>
      </c>
      <c r="B588" s="12">
        <f>IF($A588='P-Parametri'!$B$47,'P-Parametri'!$B$34,IF($A588='P-Parametri'!$B$48,'P-Parametri'!$C$34,'P-Parametri'!$B$52))</f>
        <v>0.03</v>
      </c>
      <c r="C588" s="10">
        <f>IF($A588&lt;='1-Input'!$B$26,0,IF($A588='1-Input'!$B$26+1,('1-Input'!$B$23+0)*'1-Input'!$B$27,'1-Input'!$B$23+0))</f>
        <v>15535</v>
      </c>
      <c r="D588" s="10">
        <f>IF(AND($A588&gt;=1,$A588&lt;1+'1-Input'!$B$12),'7-Rientro'!$C$13,0)</f>
        <v>0</v>
      </c>
      <c r="E588" s="10">
        <f>MAX(0,(E555-C588-D588))/(1-'P-Parametri'!$B$31*MAX(0,IF(F587&lt;=0,0,(F587-G587)/F587)))</f>
        <v>12764.209349187424</v>
      </c>
      <c r="F588" s="10">
        <f>((F587-E588+MAX(0,-(E555-C588-D588)))*(1+B588))*(1-'P-Parametri'!$B$32)</f>
        <v>800199.38582351664</v>
      </c>
      <c r="G588" s="10">
        <f>IF(F587&lt;=0,G587,G587*(1-E588/F587))+MAX(0,-(E555-C588-D588))</f>
        <v>262592.00043958466</v>
      </c>
      <c r="H588" s="10">
        <f>MAX(0,(H555-C588-D588))/(1-'P-Parametri'!$B$31*MAX(0,IF(I587&lt;=0,0,(I587-J587)/I587)))</f>
        <v>18019.70491652915</v>
      </c>
      <c r="I588" s="10">
        <f>((I587-H588+MAX(0,-(H555-C588-D588)))*(1+B588))*(1-'P-Parametri'!$B$32)</f>
        <v>555743.6041494261</v>
      </c>
      <c r="J588" s="10">
        <f>IF(I587&lt;=0,J587,J587*(1-H588/I587))+MAX(0,-(H555-C588-D588))</f>
        <v>182371.82798499166</v>
      </c>
      <c r="K588" s="10">
        <f>MAX(0,(K555-C588-D588))/(1-'P-Parametri'!$B$31*MAX(0,IF(L587&lt;=0,0,(L587-M587)/L587)))</f>
        <v>24766.121611653889</v>
      </c>
      <c r="L588" s="10">
        <f>((L587-K588+MAX(0,-(K555-C588-D588)))*(1+B588))*(1-'P-Parametri'!$B$32)</f>
        <v>241938.64597303839</v>
      </c>
      <c r="M588" s="10">
        <f>IF(L587&lt;=0,M587,M587*(1-K588/L587))+MAX(0,-(K555-C588-D588))</f>
        <v>79394.153701233081</v>
      </c>
      <c r="N588" s="10">
        <f>MAX(0,(N555-C588-D588))/(1-'P-Parametri'!$B$31*MAX(0,IF(O587&lt;=0,0,(O587-P587)/O587)))</f>
        <v>24766.121611653856</v>
      </c>
      <c r="O588" s="10">
        <f>((O587-N588+MAX(0,-(N555-C588-D588)))*(1+B588))*(1-'P-Parametri'!$B$32)</f>
        <v>241938.64597304046</v>
      </c>
      <c r="P588" s="10">
        <f>IF(O587&lt;=0,P587,P587*(1-N588/O587))+MAX(0,-(N555-C588-D588))</f>
        <v>79394.153701233707</v>
      </c>
      <c r="Q588" s="10">
        <f>MAX(0,(Q555-C588-D588))/(1-'P-Parametri'!$B$31*MAX(0,IF(R587&lt;=0,0,(R587-S587)/R587)))</f>
        <v>24766.121611653864</v>
      </c>
      <c r="R588" s="10">
        <f>((R587-Q588+MAX(0,-(Q555-C588-D588)))*(1+B588))*(1-'P-Parametri'!$B$32)</f>
        <v>241938.64597304014</v>
      </c>
      <c r="S588" s="10">
        <f>IF(R587&lt;=0,S587,S587*(1-Q588/R587))+MAX(0,-(Q555-C588-D588))</f>
        <v>79394.153701233619</v>
      </c>
      <c r="T588" s="10">
        <f>MAX(0,(T555-C588-D588))/(1-'P-Parametri'!$B$31*MAX(0,IF(U587&lt;=0,0,(U587-V587)/U587)))</f>
        <v>24766.121611653864</v>
      </c>
      <c r="U588" s="10">
        <f>((U587-T588+MAX(0,-(T555-C588-D588)))*(1+B588))*(1-'P-Parametri'!$B$32)</f>
        <v>241938.64597304014</v>
      </c>
      <c r="V588" s="10">
        <f>IF(U587&lt;=0,V587,V587*(1-T588/U587))+MAX(0,-(T555-C588-D588))</f>
        <v>79394.153701233619</v>
      </c>
    </row>
    <row r="589" spans="1:22">
      <c r="A589" s="9">
        <f t="shared" si="11"/>
        <v>32</v>
      </c>
      <c r="B589" s="12">
        <f>IF($A589='P-Parametri'!$B$47,'P-Parametri'!$B$34,IF($A589='P-Parametri'!$B$48,'P-Parametri'!$C$34,'P-Parametri'!$B$52))</f>
        <v>0.03</v>
      </c>
      <c r="C589" s="10">
        <f>IF($A589&lt;='1-Input'!$B$26,0,IF($A589='1-Input'!$B$26+1,('1-Input'!$B$23+0)*'1-Input'!$B$27,'1-Input'!$B$23+0))</f>
        <v>15535</v>
      </c>
      <c r="D589" s="10">
        <f>IF(AND($A589&gt;=1,$A589&lt;1+'1-Input'!$B$12),'7-Rientro'!$C$13,0)</f>
        <v>0</v>
      </c>
      <c r="E589" s="10">
        <f>MAX(0,(E555-C589-D589))/(1-'P-Parametri'!$B$31*MAX(0,IF(F588&lt;=0,0,(F588-G588)/F588)))</f>
        <v>12801.07772275617</v>
      </c>
      <c r="F589" s="10">
        <f>((F588-E589+MAX(0,-(E555-C589-D589)))*(1+B589))*(1-'P-Parametri'!$B$32)</f>
        <v>809398.21682909573</v>
      </c>
      <c r="G589" s="10">
        <f>IF(F588&lt;=0,G588,G588*(1-E589/F588))+MAX(0,-(E555-C589-D589))</f>
        <v>258391.22165050605</v>
      </c>
      <c r="H589" s="10">
        <f>MAX(0,(H555-C589-D589))/(1-'P-Parametri'!$B$31*MAX(0,IF(I588&lt;=0,0,(I588-J588)/I588)))</f>
        <v>18071.753358722981</v>
      </c>
      <c r="I589" s="10">
        <f>((I588-H589+MAX(0,-(H555-C589-D589)))*(1+B589))*(1-'P-Parametri'!$B$32)</f>
        <v>552694.40230179531</v>
      </c>
      <c r="J589" s="10">
        <f>IF(I588&lt;=0,J588,J588*(1-H589/I588))+MAX(0,-(H555-C589-D589))</f>
        <v>176441.43369828016</v>
      </c>
      <c r="K589" s="10">
        <f>MAX(0,(K555-C589-D589))/(1-'P-Parametri'!$B$31*MAX(0,IF(L588&lt;=0,0,(L588-M588)/L588)))</f>
        <v>24837.656526073446</v>
      </c>
      <c r="L589" s="10">
        <f>((L588-K589+MAX(0,-(K555-C589-D589)))*(1+B589))*(1-'P-Parametri'!$B$32)</f>
        <v>223166.79109211318</v>
      </c>
      <c r="M589" s="10">
        <f>IF(L588&lt;=0,M588,M588*(1-K589/L588))+MAX(0,-(K555-C589-D589))</f>
        <v>71243.472722265928</v>
      </c>
      <c r="N589" s="10">
        <f>MAX(0,(N555-C589-D589))/(1-'P-Parametri'!$B$31*MAX(0,IF(O588&lt;=0,0,(O588-P588)/O588)))</f>
        <v>24837.656526073413</v>
      </c>
      <c r="O589" s="10">
        <f>((O588-N589+MAX(0,-(N555-C589-D589)))*(1+B589))*(1-'P-Parametri'!$B$32)</f>
        <v>223166.79109211534</v>
      </c>
      <c r="P589" s="10">
        <f>IF(O588&lt;=0,P588,P588*(1-N589/O588))+MAX(0,-(N555-C589-D589))</f>
        <v>71243.472722266582</v>
      </c>
      <c r="Q589" s="10">
        <f>MAX(0,(Q555-C589-D589))/(1-'P-Parametri'!$B$31*MAX(0,IF(R588&lt;=0,0,(R588-S588)/R588)))</f>
        <v>24837.656526073421</v>
      </c>
      <c r="R589" s="10">
        <f>((R588-Q589+MAX(0,-(Q555-C589-D589)))*(1+B589))*(1-'P-Parametri'!$B$32)</f>
        <v>223166.79109211499</v>
      </c>
      <c r="S589" s="10">
        <f>IF(R588&lt;=0,S588,S588*(1-Q589/R588))+MAX(0,-(Q555-C589-D589))</f>
        <v>71243.472722266495</v>
      </c>
      <c r="T589" s="10">
        <f>MAX(0,(T555-C589-D589))/(1-'P-Parametri'!$B$31*MAX(0,IF(U588&lt;=0,0,(U588-V588)/U588)))</f>
        <v>24837.656526073421</v>
      </c>
      <c r="U589" s="10">
        <f>((U588-T589+MAX(0,-(T555-C589-D589)))*(1+B589))*(1-'P-Parametri'!$B$32)</f>
        <v>223166.79109211499</v>
      </c>
      <c r="V589" s="10">
        <f>IF(U588&lt;=0,V588,V588*(1-T589/U588))+MAX(0,-(T555-C589-D589))</f>
        <v>71243.472722266495</v>
      </c>
    </row>
    <row r="590" spans="1:22">
      <c r="A590" s="9">
        <f t="shared" si="11"/>
        <v>33</v>
      </c>
      <c r="B590" s="12">
        <f>IF($A590='P-Parametri'!$B$47,'P-Parametri'!$B$34,IF($A590='P-Parametri'!$B$48,'P-Parametri'!$C$34,'P-Parametri'!$B$52))</f>
        <v>0.03</v>
      </c>
      <c r="C590" s="10">
        <f>IF($A590&lt;='1-Input'!$B$26,0,IF($A590='1-Input'!$B$26+1,('1-Input'!$B$23+0)*'1-Input'!$B$27,'1-Input'!$B$23+0))</f>
        <v>15535</v>
      </c>
      <c r="D590" s="10">
        <f>IF(AND($A590&gt;=1,$A590&lt;1+'1-Input'!$B$12),'7-Rientro'!$C$13,0)</f>
        <v>0</v>
      </c>
      <c r="E590" s="10">
        <f>MAX(0,(E555-C590-D590))/(1-'P-Parametri'!$B$31*MAX(0,IF(F589&lt;=0,0,(F589-G589)/F589)))</f>
        <v>12837.148946390776</v>
      </c>
      <c r="F590" s="10">
        <f>((F589-E590+MAX(0,-(E555-C590-D590)))*(1+B590))*(1-'P-Parametri'!$B$32)</f>
        <v>818816.98411934776</v>
      </c>
      <c r="G590" s="10">
        <f>IF(F589&lt;=0,G589,G589*(1-E590/F589))+MAX(0,-(E555-C590-D590))</f>
        <v>254293.10711331054</v>
      </c>
      <c r="H590" s="10">
        <f>MAX(0,(H555-C590-D590))/(1-'P-Parametri'!$B$31*MAX(0,IF(I589&lt;=0,0,(I589-J589)/I589)))</f>
        <v>18122.676434966252</v>
      </c>
      <c r="I590" s="10">
        <f>((I589-H590+MAX(0,-(H555-C590-D590)))*(1+B590))*(1-'P-Parametri'!$B$32)</f>
        <v>549507.6598875483</v>
      </c>
      <c r="J590" s="10">
        <f>IF(I589&lt;=0,J589,J589*(1-H590/I589))+MAX(0,-(H555-C590-D590))</f>
        <v>170655.97432087641</v>
      </c>
      <c r="K590" s="10">
        <f>MAX(0,(K555-C590-D590))/(1-'P-Parametri'!$B$31*MAX(0,IF(L589&lt;=0,0,(L589-M589)/L589)))</f>
        <v>24907.644747574428</v>
      </c>
      <c r="L590" s="10">
        <f>((L589-K590+MAX(0,-(K555-C590-D590)))*(1+B590))*(1-'P-Parametri'!$B$32)</f>
        <v>203798.50689340517</v>
      </c>
      <c r="M590" s="10">
        <f>IF(L589&lt;=0,M589,M589*(1-K590/L589))+MAX(0,-(K555-C590-D590))</f>
        <v>63291.988989109261</v>
      </c>
      <c r="N590" s="10">
        <f>MAX(0,(N555-C590-D590))/(1-'P-Parametri'!$B$31*MAX(0,IF(O589&lt;=0,0,(O589-P589)/O589)))</f>
        <v>24907.644747574392</v>
      </c>
      <c r="O590" s="10">
        <f>((O589-N590+MAX(0,-(N555-C590-D590)))*(1+B590))*(1-'P-Parametri'!$B$32)</f>
        <v>203798.50689340741</v>
      </c>
      <c r="P590" s="10">
        <f>IF(O589&lt;=0,P589,P589*(1-N590/O589))+MAX(0,-(N555-C590-D590))</f>
        <v>63291.988989109937</v>
      </c>
      <c r="Q590" s="10">
        <f>MAX(0,(Q555-C590-D590))/(1-'P-Parametri'!$B$31*MAX(0,IF(R589&lt;=0,0,(R589-S589)/R589)))</f>
        <v>24907.644747574403</v>
      </c>
      <c r="R590" s="10">
        <f>((R589-Q590+MAX(0,-(Q555-C590-D590)))*(1+B590))*(1-'P-Parametri'!$B$32)</f>
        <v>203798.50689340703</v>
      </c>
      <c r="S590" s="10">
        <f>IF(R589&lt;=0,S589,S589*(1-Q590/R589))+MAX(0,-(Q555-C590-D590))</f>
        <v>63291.98898910985</v>
      </c>
      <c r="T590" s="10">
        <f>MAX(0,(T555-C590-D590))/(1-'P-Parametri'!$B$31*MAX(0,IF(U589&lt;=0,0,(U589-V589)/U589)))</f>
        <v>24907.644747574403</v>
      </c>
      <c r="U590" s="10">
        <f>((U589-T590+MAX(0,-(T555-C590-D590)))*(1+B590))*(1-'P-Parametri'!$B$32)</f>
        <v>203798.50689340703</v>
      </c>
      <c r="V590" s="10">
        <f>IF(U589&lt;=0,V589,V589*(1-T590/U589))+MAX(0,-(T555-C590-D590))</f>
        <v>63291.98898910985</v>
      </c>
    </row>
    <row r="591" spans="1:22">
      <c r="A591" s="9">
        <f t="shared" si="11"/>
        <v>34</v>
      </c>
      <c r="B591" s="12">
        <f>IF($A591='P-Parametri'!$B$47,'P-Parametri'!$B$34,IF($A591='P-Parametri'!$B$48,'P-Parametri'!$C$34,'P-Parametri'!$B$52))</f>
        <v>0.03</v>
      </c>
      <c r="C591" s="10">
        <f>IF($A591&lt;='1-Input'!$B$26,0,IF($A591='1-Input'!$B$26+1,('1-Input'!$B$23+0)*'1-Input'!$B$27,'1-Input'!$B$23+0))</f>
        <v>15535</v>
      </c>
      <c r="D591" s="10">
        <f>IF(AND($A591&gt;=1,$A591&lt;1+'1-Input'!$B$12),'7-Rientro'!$C$13,0)</f>
        <v>0</v>
      </c>
      <c r="E591" s="10">
        <f>MAX(0,(E555-C591-D591))/(1-'P-Parametri'!$B$31*MAX(0,IF(F590&lt;=0,0,(F590-G590)/F590)))</f>
        <v>12872.435341575563</v>
      </c>
      <c r="F591" s="10">
        <f>((F590-E591+MAX(0,-(E555-C591-D591)))*(1+B591))*(1-'P-Parametri'!$B$32)</f>
        <v>828462.63947062322</v>
      </c>
      <c r="G591" s="10">
        <f>IF(F590&lt;=0,G590,G590*(1-E591/F590))+MAX(0,-(E555-C591-D591))</f>
        <v>250295.42308548713</v>
      </c>
      <c r="H591" s="10">
        <f>MAX(0,(H555-C591-D591))/(1-'P-Parametri'!$B$31*MAX(0,IF(I590&lt;=0,0,(I590-J590)/I590)))</f>
        <v>18172.491539952629</v>
      </c>
      <c r="I591" s="10">
        <f>((I590-H591+MAX(0,-(H555-C591-D591)))*(1+B591))*(1-'P-Parametri'!$B$32)</f>
        <v>546180.67295122764</v>
      </c>
      <c r="J591" s="10">
        <f>IF(I590&lt;=0,J590,J590*(1-H591/I590))+MAX(0,-(H555-C591-D591))</f>
        <v>165012.29639612621</v>
      </c>
      <c r="K591" s="10">
        <f>MAX(0,(K555-C591-D591))/(1-'P-Parametri'!$B$31*MAX(0,IF(L590&lt;=0,0,(L590-M590)/L590)))</f>
        <v>24976.110183268567</v>
      </c>
      <c r="L591" s="10">
        <f>((L590-K591+MAX(0,-(K555-C591-D591)))*(1+B591))*(1-'P-Parametri'!$B$32)</f>
        <v>183818.69447421783</v>
      </c>
      <c r="M591" s="10">
        <f>IF(L590&lt;=0,M590,M590*(1-K591/L590))+MAX(0,-(K555-C591-D591))</f>
        <v>55535.368419082071</v>
      </c>
      <c r="N591" s="10">
        <f>MAX(0,(N555-C591-D591))/(1-'P-Parametri'!$B$31*MAX(0,IF(O590&lt;=0,0,(O590-P590)/O590)))</f>
        <v>24976.110183268531</v>
      </c>
      <c r="O591" s="10">
        <f>((O590-N591+MAX(0,-(N555-C591-D591)))*(1+B591))*(1-'P-Parametri'!$B$32)</f>
        <v>183818.69447422016</v>
      </c>
      <c r="P591" s="10">
        <f>IF(O590&lt;=0,P590,P590*(1-N591/O590))+MAX(0,-(N555-C591-D591))</f>
        <v>55535.368419082763</v>
      </c>
      <c r="Q591" s="10">
        <f>MAX(0,(Q555-C591-D591))/(1-'P-Parametri'!$B$31*MAX(0,IF(R590&lt;=0,0,(R590-S590)/R590)))</f>
        <v>24976.110183268542</v>
      </c>
      <c r="R591" s="10">
        <f>((R590-Q591+MAX(0,-(Q555-C591-D591)))*(1+B591))*(1-'P-Parametri'!$B$32)</f>
        <v>183818.69447421975</v>
      </c>
      <c r="S591" s="10">
        <f>IF(R590&lt;=0,S590,S590*(1-Q591/R590))+MAX(0,-(Q555-C591-D591))</f>
        <v>55535.368419082675</v>
      </c>
      <c r="T591" s="10">
        <f>MAX(0,(T555-C591-D591))/(1-'P-Parametri'!$B$31*MAX(0,IF(U590&lt;=0,0,(U590-V590)/U590)))</f>
        <v>24976.110183268542</v>
      </c>
      <c r="U591" s="10">
        <f>((U590-T591+MAX(0,-(T555-C591-D591)))*(1+B591))*(1-'P-Parametri'!$B$32)</f>
        <v>183818.69447421975</v>
      </c>
      <c r="V591" s="10">
        <f>IF(U590&lt;=0,V590,V590*(1-T591/U590))+MAX(0,-(T555-C591-D591))</f>
        <v>55535.368419082675</v>
      </c>
    </row>
    <row r="592" spans="1:22">
      <c r="A592" s="9">
        <f t="shared" si="11"/>
        <v>35</v>
      </c>
      <c r="B592" s="12">
        <f>IF($A592='P-Parametri'!$B$47,'P-Parametri'!$B$34,IF($A592='P-Parametri'!$B$48,'P-Parametri'!$C$34,'P-Parametri'!$B$52))</f>
        <v>0.03</v>
      </c>
      <c r="C592" s="10">
        <f>IF($A592&lt;='1-Input'!$B$26,0,IF($A592='1-Input'!$B$26+1,('1-Input'!$B$23+0)*'1-Input'!$B$27,'1-Input'!$B$23+0))</f>
        <v>15535</v>
      </c>
      <c r="D592" s="10">
        <f>IF(AND($A592&gt;=1,$A592&lt;1+'1-Input'!$B$12),'7-Rientro'!$C$13,0)</f>
        <v>0</v>
      </c>
      <c r="E592" s="10">
        <f>MAX(0,(E555-C592-D592))/(1-'P-Parametri'!$B$31*MAX(0,IF(F591&lt;=0,0,(F591-G591)/F591)))</f>
        <v>12906.949282459267</v>
      </c>
      <c r="F592" s="10">
        <f>((F591-E592+MAX(0,-(E555-C592-D592)))*(1+B592))*(1-'P-Parametri'!$B$32)</f>
        <v>838342.31617202144</v>
      </c>
      <c r="G592" s="10">
        <f>IF(F591&lt;=0,G591,G591*(1-E592/F591))+MAX(0,-(E555-C592-D592))</f>
        <v>246395.97104325582</v>
      </c>
      <c r="H592" s="10">
        <f>MAX(0,(H555-C592-D592))/(1-'P-Parametri'!$B$31*MAX(0,IF(I591&lt;=0,0,(I591-J591)/I591)))</f>
        <v>18221.216142724086</v>
      </c>
      <c r="I592" s="10">
        <f>((I591-H592+MAX(0,-(H555-C592-D592)))*(1+B592))*(1-'P-Parametri'!$B$32)</f>
        <v>542710.64403173316</v>
      </c>
      <c r="J592" s="10">
        <f>IF(I591&lt;=0,J591,J591*(1-H592/I591))+MAX(0,-(H555-C592-D592))</f>
        <v>159507.29618695632</v>
      </c>
      <c r="K592" s="10">
        <f>MAX(0,(K555-C592-D592))/(1-'P-Parametri'!$B$31*MAX(0,IF(L591&lt;=0,0,(L591-M591)/L591)))</f>
        <v>25043.076842451235</v>
      </c>
      <c r="L592" s="10">
        <f>((L591-K592+MAX(0,-(K555-C592-D592)))*(1+B592))*(1-'P-Parametri'!$B$32)</f>
        <v>163211.80838839815</v>
      </c>
      <c r="M592" s="10">
        <f>IF(L591&lt;=0,M591,M591*(1-K592/L591))+MAX(0,-(K555-C592-D592))</f>
        <v>47969.345263651703</v>
      </c>
      <c r="N592" s="10">
        <f>MAX(0,(N555-C592-D592))/(1-'P-Parametri'!$B$31*MAX(0,IF(O591&lt;=0,0,(O591-P591)/O591)))</f>
        <v>25043.076842451203</v>
      </c>
      <c r="O592" s="10">
        <f>((O591-N592+MAX(0,-(N555-C592-D592)))*(1+B592))*(1-'P-Parametri'!$B$32)</f>
        <v>163211.80838840059</v>
      </c>
      <c r="P592" s="10">
        <f>IF(O591&lt;=0,P591,P591*(1-N592/O591))+MAX(0,-(N555-C592-D592))</f>
        <v>47969.345263652409</v>
      </c>
      <c r="Q592" s="10">
        <f>MAX(0,(Q555-C592-D592))/(1-'P-Parametri'!$B$31*MAX(0,IF(R591&lt;=0,0,(R591-S591)/R591)))</f>
        <v>25043.076842451206</v>
      </c>
      <c r="R592" s="10">
        <f>((R591-Q592+MAX(0,-(Q555-C592-D592)))*(1+B592))*(1-'P-Parametri'!$B$32)</f>
        <v>163211.80838840015</v>
      </c>
      <c r="S592" s="10">
        <f>IF(R591&lt;=0,S591,S591*(1-Q592/R591))+MAX(0,-(Q555-C592-D592))</f>
        <v>47969.345263652314</v>
      </c>
      <c r="T592" s="10">
        <f>MAX(0,(T555-C592-D592))/(1-'P-Parametri'!$B$31*MAX(0,IF(U591&lt;=0,0,(U591-V591)/U591)))</f>
        <v>25043.076842451206</v>
      </c>
      <c r="U592" s="10">
        <f>((U591-T592+MAX(0,-(T555-C592-D592)))*(1+B592))*(1-'P-Parametri'!$B$32)</f>
        <v>163211.80838840015</v>
      </c>
      <c r="V592" s="10">
        <f>IF(U591&lt;=0,V591,V591*(1-T592/U591))+MAX(0,-(T555-C592-D592))</f>
        <v>47969.345263652314</v>
      </c>
    </row>
    <row r="593" spans="1:22">
      <c r="A593" s="9">
        <f t="shared" si="11"/>
        <v>36</v>
      </c>
      <c r="B593" s="12">
        <f>IF($A593='P-Parametri'!$B$47,'P-Parametri'!$B$34,IF($A593='P-Parametri'!$B$48,'P-Parametri'!$C$34,'P-Parametri'!$B$52))</f>
        <v>0.03</v>
      </c>
      <c r="C593" s="10">
        <f>IF($A593&lt;='1-Input'!$B$26,0,IF($A593='1-Input'!$B$26+1,('1-Input'!$B$23+0)*'1-Input'!$B$27,'1-Input'!$B$23+0))</f>
        <v>15535</v>
      </c>
      <c r="D593" s="10">
        <f>IF(AND($A593&gt;=1,$A593&lt;1+'1-Input'!$B$12),'7-Rientro'!$C$13,0)</f>
        <v>0</v>
      </c>
      <c r="E593" s="10">
        <f>MAX(0,(E555-C593-D593))/(1-'P-Parametri'!$B$31*MAX(0,IF(F592&lt;=0,0,(F592-G592)/F592)))</f>
        <v>12940.703181094088</v>
      </c>
      <c r="F593" s="10">
        <f>((F592-E593+MAX(0,-(E555-C593-D593)))*(1+B593))*(1-'P-Parametri'!$B$32)</f>
        <v>848463.33405789384</v>
      </c>
      <c r="G593" s="10">
        <f>IF(F592&lt;=0,G592,G592*(1-E593/F592))+MAX(0,-(E555-C593-D593))</f>
        <v>242592.58778944667</v>
      </c>
      <c r="H593" s="10">
        <f>MAX(0,(H555-C593-D593))/(1-'P-Parametri'!$B$31*MAX(0,IF(I592&lt;=0,0,(I592-J592)/I592)))</f>
        <v>18268.867765832307</v>
      </c>
      <c r="I593" s="10">
        <f>((I592-H593+MAX(0,-(H555-C593-D593)))*(1+B593))*(1-'P-Parametri'!$B$32)</f>
        <v>539094.67949477013</v>
      </c>
      <c r="J593" s="10">
        <f>IF(I592&lt;=0,J592,J592*(1-H593/I592))+MAX(0,-(H555-C593-D593))</f>
        <v>154137.91982817135</v>
      </c>
      <c r="K593" s="10">
        <f>MAX(0,(K555-C593-D593))/(1-'P-Parametri'!$B$31*MAX(0,IF(L592&lt;=0,0,(L592-M592)/L592)))</f>
        <v>25108.568807961077</v>
      </c>
      <c r="L593" s="10">
        <f>((L592-K593+MAX(0,-(K555-C593-D593)))*(1+B593))*(1-'P-Parametri'!$B$32)</f>
        <v>141961.84409431447</v>
      </c>
      <c r="M593" s="10">
        <f>IF(L592&lt;=0,M592,M592*(1-K593/L592))+MAX(0,-(K555-C593-D593))</f>
        <v>40589.722317749351</v>
      </c>
      <c r="N593" s="10">
        <f>MAX(0,(N555-C593-D593))/(1-'P-Parametri'!$B$31*MAX(0,IF(O592&lt;=0,0,(O592-P592)/O592)))</f>
        <v>25108.568807961041</v>
      </c>
      <c r="O593" s="10">
        <f>((O592-N593+MAX(0,-(N555-C593-D593)))*(1+B593))*(1-'P-Parametri'!$B$32)</f>
        <v>141961.84409431703</v>
      </c>
      <c r="P593" s="10">
        <f>IF(O592&lt;=0,P592,P592*(1-N593/O592))+MAX(0,-(N555-C593-D593))</f>
        <v>40589.722317750071</v>
      </c>
      <c r="Q593" s="10">
        <f>MAX(0,(Q555-C593-D593))/(1-'P-Parametri'!$B$31*MAX(0,IF(R592&lt;=0,0,(R592-S592)/R592)))</f>
        <v>25108.568807961048</v>
      </c>
      <c r="R593" s="10">
        <f>((R592-Q593+MAX(0,-(Q555-C593-D593)))*(1+B593))*(1-'P-Parametri'!$B$32)</f>
        <v>141961.84409431656</v>
      </c>
      <c r="S593" s="10">
        <f>IF(R592&lt;=0,S592,S592*(1-Q593/R592))+MAX(0,-(Q555-C593-D593))</f>
        <v>40589.722317749969</v>
      </c>
      <c r="T593" s="10">
        <f>MAX(0,(T555-C593-D593))/(1-'P-Parametri'!$B$31*MAX(0,IF(U592&lt;=0,0,(U592-V592)/U592)))</f>
        <v>25108.568807961048</v>
      </c>
      <c r="U593" s="10">
        <f>((U592-T593+MAX(0,-(T555-C593-D593)))*(1+B593))*(1-'P-Parametri'!$B$32)</f>
        <v>141961.84409431656</v>
      </c>
      <c r="V593" s="10">
        <f>IF(U592&lt;=0,V592,V592*(1-T593/U592))+MAX(0,-(T555-C593-D593))</f>
        <v>40589.722317749969</v>
      </c>
    </row>
    <row r="594" spans="1:22">
      <c r="A594" s="9">
        <f t="shared" si="11"/>
        <v>37</v>
      </c>
      <c r="B594" s="12">
        <f>IF($A594='P-Parametri'!$B$47,'P-Parametri'!$B$34,IF($A594='P-Parametri'!$B$48,'P-Parametri'!$C$34,'P-Parametri'!$B$52))</f>
        <v>0.03</v>
      </c>
      <c r="C594" s="10">
        <f>IF($A594&lt;='1-Input'!$B$26,0,IF($A594='1-Input'!$B$26+1,('1-Input'!$B$23+0)*'1-Input'!$B$27,'1-Input'!$B$23+0))</f>
        <v>15535</v>
      </c>
      <c r="D594" s="10">
        <f>IF(AND($A594&gt;=1,$A594&lt;1+'1-Input'!$B$12),'7-Rientro'!$C$13,0)</f>
        <v>0</v>
      </c>
      <c r="E594" s="10">
        <f>MAX(0,(E555-C594-D594))/(1-'P-Parametri'!$B$31*MAX(0,IF(F593&lt;=0,0,(F593-G593)/F593)))</f>
        <v>12973.709473337927</v>
      </c>
      <c r="F594" s="10">
        <f>((F593-E594+MAX(0,-(E555-C594-D594)))*(1+B594))*(1-'P-Parametri'!$B$32)</f>
        <v>858833.20469544828</v>
      </c>
      <c r="G594" s="10">
        <f>IF(F593&lt;=0,G593,G593*(1-E594/F593))+MAX(0,-(E555-C594-D594))</f>
        <v>238883.1455212546</v>
      </c>
      <c r="H594" s="10">
        <f>MAX(0,(H555-C594-D594))/(1-'P-Parametri'!$B$31*MAX(0,IF(I593&lt;=0,0,(I593-J593)/I593)))</f>
        <v>18315.463965436364</v>
      </c>
      <c r="I594" s="10">
        <f>((I593-H594+MAX(0,-(H555-C594-D594)))*(1+B594))*(1-'P-Parametri'!$B$32)</f>
        <v>535329.78681122337</v>
      </c>
      <c r="J594" s="10">
        <f>IF(I593&lt;=0,J593,J593*(1-H594/I593))+MAX(0,-(H555-C594-D594))</f>
        <v>148901.16342210563</v>
      </c>
      <c r="K594" s="10">
        <f>MAX(0,(K555-C594-D594))/(1-'P-Parametri'!$B$31*MAX(0,IF(L593&lt;=0,0,(L593-M593)/L593)))</f>
        <v>25172.610208826438</v>
      </c>
      <c r="L594" s="10">
        <f>((L593-K594+MAX(0,-(K555-C594-D594)))*(1+B594))*(1-'P-Parametri'!$B$32)</f>
        <v>120052.32508024857</v>
      </c>
      <c r="M594" s="10">
        <f>IF(L593&lt;=0,M593,M593*(1-K594/L593))+MAX(0,-(K555-C594-D594))</f>
        <v>33392.371051233029</v>
      </c>
      <c r="N594" s="10">
        <f>MAX(0,(N555-C594-D594))/(1-'P-Parametri'!$B$31*MAX(0,IF(O593&lt;=0,0,(O593-P593)/O593)))</f>
        <v>25172.610208826402</v>
      </c>
      <c r="O594" s="10">
        <f>((O593-N594+MAX(0,-(N555-C594-D594)))*(1+B594))*(1-'P-Parametri'!$B$32)</f>
        <v>120052.32508025123</v>
      </c>
      <c r="P594" s="10">
        <f>IF(O593&lt;=0,P593,P593*(1-N594/O593))+MAX(0,-(N555-C594-D594))</f>
        <v>33392.371051233757</v>
      </c>
      <c r="Q594" s="10">
        <f>MAX(0,(Q555-C594-D594))/(1-'P-Parametri'!$B$31*MAX(0,IF(R593&lt;=0,0,(R593-S593)/R593)))</f>
        <v>25172.610208826412</v>
      </c>
      <c r="R594" s="10">
        <f>((R593-Q594+MAX(0,-(Q555-C594-D594)))*(1+B594))*(1-'P-Parametri'!$B$32)</f>
        <v>120052.32508025074</v>
      </c>
      <c r="S594" s="10">
        <f>IF(R593&lt;=0,S593,S593*(1-Q594/R593))+MAX(0,-(Q555-C594-D594))</f>
        <v>33392.37105123364</v>
      </c>
      <c r="T594" s="10">
        <f>MAX(0,(T555-C594-D594))/(1-'P-Parametri'!$B$31*MAX(0,IF(U593&lt;=0,0,(U593-V593)/U593)))</f>
        <v>25172.610208826412</v>
      </c>
      <c r="U594" s="10">
        <f>((U593-T594+MAX(0,-(T555-C594-D594)))*(1+B594))*(1-'P-Parametri'!$B$32)</f>
        <v>120052.32508025074</v>
      </c>
      <c r="V594" s="10">
        <f>IF(U593&lt;=0,V593,V593*(1-T594/U593))+MAX(0,-(T555-C594-D594))</f>
        <v>33392.37105123364</v>
      </c>
    </row>
    <row r="595" spans="1:22">
      <c r="A595" s="9">
        <f t="shared" si="11"/>
        <v>38</v>
      </c>
      <c r="B595" s="12">
        <f>IF($A595='P-Parametri'!$B$47,'P-Parametri'!$B$34,IF($A595='P-Parametri'!$B$48,'P-Parametri'!$C$34,'P-Parametri'!$B$52))</f>
        <v>0.03</v>
      </c>
      <c r="C595" s="10">
        <f>IF($A595&lt;='1-Input'!$B$26,0,IF($A595='1-Input'!$B$26+1,('1-Input'!$B$23+0)*'1-Input'!$B$27,'1-Input'!$B$23+0))</f>
        <v>15535</v>
      </c>
      <c r="D595" s="10">
        <f>IF(AND($A595&gt;=1,$A595&lt;1+'1-Input'!$B$12),'7-Rientro'!$C$13,0)</f>
        <v>0</v>
      </c>
      <c r="E595" s="10">
        <f>MAX(0,(E555-C595-D595))/(1-'P-Parametri'!$B$31*MAX(0,IF(F594&lt;=0,0,(F594-G594)/F594)))</f>
        <v>13005.980605411869</v>
      </c>
      <c r="F595" s="10">
        <f>((F594-E595+MAX(0,-(E555-C595-D595)))*(1+B595))*(1-'P-Parametri'!$B$32)</f>
        <v>869459.63673111191</v>
      </c>
      <c r="G595" s="10">
        <f>IF(F594&lt;=0,G594,G594*(1-E595/F594))+MAX(0,-(E555-C595-D595))</f>
        <v>235265.55185973455</v>
      </c>
      <c r="H595" s="10">
        <f>MAX(0,(H555-C595-D595))/(1-'P-Parametri'!$B$31*MAX(0,IF(I594&lt;=0,0,(I594-J594)/I594)))</f>
        <v>18361.022312325418</v>
      </c>
      <c r="I595" s="10">
        <f>((I594-H595+MAX(0,-(H555-C595-D595)))*(1+B595))*(1-'P-Parametri'!$B$32)</f>
        <v>531412.87177899724</v>
      </c>
      <c r="J595" s="10">
        <f>IF(I594&lt;=0,J594,J594*(1-H595/I594))+MAX(0,-(H555-C595-D595))</f>
        <v>143794.07308026258</v>
      </c>
      <c r="K595" s="10">
        <f>MAX(0,(K555-C595-D595))/(1-'P-Parametri'!$B$31*MAX(0,IF(L594&lt;=0,0,(L594-M594)/L594)))</f>
        <v>25235.22519418312</v>
      </c>
      <c r="L595" s="10">
        <f>((L594-K595+MAX(0,-(K555-C595-D595)))*(1+B595))*(1-'P-Parametri'!$B$32)</f>
        <v>97466.289656882116</v>
      </c>
      <c r="M595" s="10">
        <f>IF(L594&lt;=0,M594,M594*(1-K595/L594))+MAX(0,-(K555-C595-D595))</f>
        <v>26373.231666116488</v>
      </c>
      <c r="N595" s="10">
        <f>MAX(0,(N555-C595-D595))/(1-'P-Parametri'!$B$31*MAX(0,IF(O594&lt;=0,0,(O594-P594)/O594)))</f>
        <v>25235.225194183087</v>
      </c>
      <c r="O595" s="10">
        <f>((O594-N595+MAX(0,-(N555-C595-D595)))*(1+B595))*(1-'P-Parametri'!$B$32)</f>
        <v>97466.289656884896</v>
      </c>
      <c r="P595" s="10">
        <f>IF(O594&lt;=0,P594,P594*(1-N595/O594))+MAX(0,-(N555-C595-D595))</f>
        <v>26373.23166611723</v>
      </c>
      <c r="Q595" s="10">
        <f>MAX(0,(Q555-C595-D595))/(1-'P-Parametri'!$B$31*MAX(0,IF(R594&lt;=0,0,(R594-S594)/R594)))</f>
        <v>25235.225194183091</v>
      </c>
      <c r="R595" s="10">
        <f>((R594-Q595+MAX(0,-(Q555-C595-D595)))*(1+B595))*(1-'P-Parametri'!$B$32)</f>
        <v>97466.289656884386</v>
      </c>
      <c r="S595" s="10">
        <f>IF(R594&lt;=0,S594,S594*(1-Q595/R594))+MAX(0,-(Q555-C595-D595))</f>
        <v>26373.231666117106</v>
      </c>
      <c r="T595" s="10">
        <f>MAX(0,(T555-C595-D595))/(1-'P-Parametri'!$B$31*MAX(0,IF(U594&lt;=0,0,(U594-V594)/U594)))</f>
        <v>25235.225194183091</v>
      </c>
      <c r="U595" s="10">
        <f>((U594-T595+MAX(0,-(T555-C595-D595)))*(1+B595))*(1-'P-Parametri'!$B$32)</f>
        <v>97466.289656884386</v>
      </c>
      <c r="V595" s="10">
        <f>IF(U594&lt;=0,V594,V594*(1-T595/U594))+MAX(0,-(T555-C595-D595))</f>
        <v>26373.231666117106</v>
      </c>
    </row>
    <row r="596" spans="1:22">
      <c r="A596" s="9">
        <f t="shared" si="11"/>
        <v>39</v>
      </c>
      <c r="B596" s="12">
        <f>IF($A596='P-Parametri'!$B$47,'P-Parametri'!$B$34,IF($A596='P-Parametri'!$B$48,'P-Parametri'!$C$34,'P-Parametri'!$B$52))</f>
        <v>0.03</v>
      </c>
      <c r="C596" s="10">
        <f>IF($A596&lt;='1-Input'!$B$26,0,IF($A596='1-Input'!$B$26+1,('1-Input'!$B$23+0)*'1-Input'!$B$27,'1-Input'!$B$23+0))</f>
        <v>15535</v>
      </c>
      <c r="D596" s="10">
        <f>IF(AND($A596&gt;=1,$A596&lt;1+'1-Input'!$B$12),'7-Rientro'!$C$13,0)</f>
        <v>0</v>
      </c>
      <c r="E596" s="10">
        <f>MAX(0,(E555-C596-D596))/(1-'P-Parametri'!$B$31*MAX(0,IF(F595&lt;=0,0,(F595-G595)/F595)))</f>
        <v>13037.529021103692</v>
      </c>
      <c r="F596" s="10">
        <f>((F595-E596+MAX(0,-(E555-C596-D596)))*(1+B596))*(1-'P-Parametri'!$B$32)</f>
        <v>880350.54139942594</v>
      </c>
      <c r="G596" s="10">
        <f>IF(F595&lt;=0,G595,G595*(1-E596/F595))+MAX(0,-(E555-C596-D596))</f>
        <v>231737.74984287584</v>
      </c>
      <c r="H596" s="10">
        <f>MAX(0,(H555-C596-D596))/(1-'P-Parametri'!$B$31*MAX(0,IF(I595&lt;=0,0,(I595-J595)/I595)))</f>
        <v>18405.560373853441</v>
      </c>
      <c r="I596" s="10">
        <f>((I595-H596+MAX(0,-(H555-C596-D596)))*(1+B596))*(1-'P-Parametri'!$B$32)</f>
        <v>527340.73568580358</v>
      </c>
      <c r="J596" s="10">
        <f>IF(I595&lt;=0,J595,J595*(1-H596/I595))+MAX(0,-(H555-C596-D596))</f>
        <v>138813.74491353775</v>
      </c>
      <c r="K596" s="10">
        <f>MAX(0,(K555-C596-D596))/(1-'P-Parametri'!$B$31*MAX(0,IF(L595&lt;=0,0,(L595-M595)/L595)))</f>
        <v>25296.437908445638</v>
      </c>
      <c r="L596" s="10">
        <f>((L595-K596+MAX(0,-(K555-C596-D596)))*(1+B596))*(1-'P-Parametri'!$B$32)</f>
        <v>74186.277406287802</v>
      </c>
      <c r="M596" s="10">
        <f>IF(L595&lt;=0,M595,M595*(1-K596/L595))+MAX(0,-(K555-C596-D596))</f>
        <v>19528.313083131725</v>
      </c>
      <c r="N596" s="10">
        <f>MAX(0,(N555-C596-D596))/(1-'P-Parametri'!$B$31*MAX(0,IF(O595&lt;=0,0,(O595-P595)/O595)))</f>
        <v>25296.437908445601</v>
      </c>
      <c r="O596" s="10">
        <f>((O595-N596+MAX(0,-(N555-C596-D596)))*(1+B596))*(1-'P-Parametri'!$B$32)</f>
        <v>74186.277406290683</v>
      </c>
      <c r="P596" s="10">
        <f>IF(O595&lt;=0,P595,P595*(1-N596/O595))+MAX(0,-(N555-C596-D596))</f>
        <v>19528.313083132482</v>
      </c>
      <c r="Q596" s="10">
        <f>MAX(0,(Q555-C596-D596))/(1-'P-Parametri'!$B$31*MAX(0,IF(R595&lt;=0,0,(R595-S595)/R595)))</f>
        <v>25296.437908445609</v>
      </c>
      <c r="R596" s="10">
        <f>((R595-Q596+MAX(0,-(Q555-C596-D596)))*(1+B596))*(1-'P-Parametri'!$B$32)</f>
        <v>74186.277406290159</v>
      </c>
      <c r="S596" s="10">
        <f>IF(R595&lt;=0,S595,S595*(1-Q596/R595))+MAX(0,-(Q555-C596-D596))</f>
        <v>19528.313083132347</v>
      </c>
      <c r="T596" s="10">
        <f>MAX(0,(T555-C596-D596))/(1-'P-Parametri'!$B$31*MAX(0,IF(U595&lt;=0,0,(U595-V595)/U595)))</f>
        <v>25296.437908445609</v>
      </c>
      <c r="U596" s="10">
        <f>((U595-T596+MAX(0,-(T555-C596-D596)))*(1+B596))*(1-'P-Parametri'!$B$32)</f>
        <v>74186.277406290159</v>
      </c>
      <c r="V596" s="10">
        <f>IF(U595&lt;=0,V595,V595*(1-T596/U595))+MAX(0,-(T555-C596-D596))</f>
        <v>19528.313083132347</v>
      </c>
    </row>
    <row r="597" spans="1:22">
      <c r="A597" s="9">
        <f t="shared" si="11"/>
        <v>40</v>
      </c>
      <c r="B597" s="12">
        <f>IF($A597='P-Parametri'!$B$47,'P-Parametri'!$B$34,IF($A597='P-Parametri'!$B$48,'P-Parametri'!$C$34,'P-Parametri'!$B$52))</f>
        <v>0.03</v>
      </c>
      <c r="C597" s="10">
        <f>IF($A597&lt;='1-Input'!$B$26,0,IF($A597='1-Input'!$B$26+1,('1-Input'!$B$23+0)*'1-Input'!$B$27,'1-Input'!$B$23+0))</f>
        <v>15535</v>
      </c>
      <c r="D597" s="10">
        <f>IF(AND($A597&gt;=1,$A597&lt;1+'1-Input'!$B$12),'7-Rientro'!$C$13,0)</f>
        <v>0</v>
      </c>
      <c r="E597" s="10">
        <f>MAX(0,(E555-C597-D597))/(1-'P-Parametri'!$B$31*MAX(0,IF(F596&lt;=0,0,(F596-G596)/F596)))</f>
        <v>13068.367149606991</v>
      </c>
      <c r="F597" s="10">
        <f>((F596-E597+MAX(0,-(E555-C597-D597)))*(1+B597))*(1-'P-Parametri'!$B$32)</f>
        <v>891514.03819835884</v>
      </c>
      <c r="G597" s="10">
        <f>IF(F596&lt;=0,G596,G596*(1-E597/F596))+MAX(0,-(E555-C597-D597))</f>
        <v>228297.71788406497</v>
      </c>
      <c r="H597" s="10">
        <f>MAX(0,(H555-C597-D597))/(1-'P-Parametri'!$B$31*MAX(0,IF(I596&lt;=0,0,(I596-J596)/I596)))</f>
        <v>18449.095696771252</v>
      </c>
      <c r="I597" s="10">
        <f>((I596-H597+MAX(0,-(H555-C597-D597)))*(1+B597))*(1-'P-Parametri'!$B$32)</f>
        <v>523110.07241032593</v>
      </c>
      <c r="J597" s="10">
        <f>IF(I596&lt;=0,J596,J596*(1-H597/I596))+MAX(0,-(H555-C597-D597))</f>
        <v>133957.324973579</v>
      </c>
      <c r="K597" s="10">
        <f>MAX(0,(K555-C597-D597))/(1-'P-Parametri'!$B$31*MAX(0,IF(L596&lt;=0,0,(L596-M596)/L596)))</f>
        <v>25356.272467711704</v>
      </c>
      <c r="L597" s="10">
        <f>((L596-K597+MAX(0,-(K555-C597-D597)))*(1+B597))*(1-'P-Parametri'!$B$32)</f>
        <v>50194.315276559915</v>
      </c>
      <c r="M597" s="10">
        <f>IF(L596&lt;=0,M596,M596*(1-K597/L596))+MAX(0,-(K555-C597-D597))</f>
        <v>12853.692861135001</v>
      </c>
      <c r="N597" s="10">
        <f>MAX(0,(N555-C597-D597))/(1-'P-Parametri'!$B$31*MAX(0,IF(O596&lt;=0,0,(O596-P596)/O596)))</f>
        <v>25356.272467711668</v>
      </c>
      <c r="O597" s="10">
        <f>((O596-N597+MAX(0,-(N555-C597-D597)))*(1+B597))*(1-'P-Parametri'!$B$32)</f>
        <v>50194.31527656292</v>
      </c>
      <c r="P597" s="10">
        <f>IF(O596&lt;=0,P596,P596*(1-N597/O596))+MAX(0,-(N555-C597-D597))</f>
        <v>12853.692861135767</v>
      </c>
      <c r="Q597" s="10">
        <f>MAX(0,(Q555-C597-D597))/(1-'P-Parametri'!$B$31*MAX(0,IF(R596&lt;=0,0,(R596-S596)/R596)))</f>
        <v>25356.272467711675</v>
      </c>
      <c r="R597" s="10">
        <f>((R596-Q597+MAX(0,-(Q555-C597-D597)))*(1+B597))*(1-'P-Parametri'!$B$32)</f>
        <v>50194.315276562367</v>
      </c>
      <c r="S597" s="10">
        <f>IF(R596&lt;=0,S596,S596*(1-Q597/R596))+MAX(0,-(Q555-C597-D597))</f>
        <v>12853.692861135631</v>
      </c>
      <c r="T597" s="10">
        <f>MAX(0,(T555-C597-D597))/(1-'P-Parametri'!$B$31*MAX(0,IF(U596&lt;=0,0,(U596-V596)/U596)))</f>
        <v>25356.272467711675</v>
      </c>
      <c r="U597" s="10">
        <f>((U596-T597+MAX(0,-(T555-C597-D597)))*(1+B597))*(1-'P-Parametri'!$B$32)</f>
        <v>50194.315276562367</v>
      </c>
      <c r="V597" s="10">
        <f>IF(U596&lt;=0,V596,V596*(1-T597/U596))+MAX(0,-(T555-C597-D597))</f>
        <v>12853.692861135631</v>
      </c>
    </row>
    <row r="598" spans="1:22">
      <c r="A598" s="9">
        <f t="shared" si="11"/>
        <v>41</v>
      </c>
      <c r="B598" s="12">
        <f>IF($A598='P-Parametri'!$B$47,'P-Parametri'!$B$34,IF($A598='P-Parametri'!$B$48,'P-Parametri'!$C$34,'P-Parametri'!$B$52))</f>
        <v>0.03</v>
      </c>
      <c r="C598" s="10">
        <f>IF($A598&lt;='1-Input'!$B$26,0,IF($A598='1-Input'!$B$26+1,('1-Input'!$B$23+0)*'1-Input'!$B$27,'1-Input'!$B$23+0))</f>
        <v>15535</v>
      </c>
      <c r="D598" s="10">
        <f>IF(AND($A598&gt;=1,$A598&lt;1+'1-Input'!$B$12),'7-Rientro'!$C$13,0)</f>
        <v>0</v>
      </c>
      <c r="E598" s="10">
        <f>MAX(0,(E555-C598-D598))/(1-'P-Parametri'!$B$31*MAX(0,IF(F597&lt;=0,0,(F597-G597)/F597)))</f>
        <v>13098.507393984431</v>
      </c>
      <c r="F598" s="10">
        <f>((F597-E598+MAX(0,-(E555-C598-D598)))*(1+B598))*(1-'P-Parametri'!$B$32)</f>
        <v>902958.46073504863</v>
      </c>
      <c r="G598" s="10">
        <f>IF(F597&lt;=0,G597,G597*(1-E598/F597))+MAX(0,-(E555-C598-D598))</f>
        <v>224943.46969771298</v>
      </c>
      <c r="H598" s="10">
        <f>MAX(0,(H555-C598-D598))/(1-'P-Parametri'!$B$31*MAX(0,IF(I597&lt;=0,0,(I597-J597)/I597)))</f>
        <v>18491.645790939689</v>
      </c>
      <c r="I598" s="10">
        <f>((I597-H598+MAX(0,-(H555-C598-D598)))*(1+B598))*(1-'P-Parametri'!$B$32)</f>
        <v>518717.46545913193</v>
      </c>
      <c r="J598" s="10">
        <f>IF(I597&lt;=0,J597,J597*(1-H598/I597))+MAX(0,-(H555-C598-D598))</f>
        <v>129222.00914779195</v>
      </c>
      <c r="K598" s="10">
        <f>MAX(0,(K555-C598-D598))/(1-'P-Parametri'!$B$31*MAX(0,IF(L597&lt;=0,0,(L597-M597)/L597)))</f>
        <v>25414.752937377783</v>
      </c>
      <c r="L598" s="10">
        <f>((L597-K598+MAX(0,-(K555-C598-D598)))*(1+B598))*(1-'P-Parametri'!$B$32)</f>
        <v>25471.903310938884</v>
      </c>
      <c r="M598" s="10">
        <f>IF(L597&lt;=0,M597,M597*(1-K598/L597))+MAX(0,-(K555-C598-D598))</f>
        <v>6345.5170528032795</v>
      </c>
      <c r="N598" s="10">
        <f>MAX(0,(N555-C598-D598))/(1-'P-Parametri'!$B$31*MAX(0,IF(O597&lt;=0,0,(O597-P597)/O597)))</f>
        <v>25414.752937377747</v>
      </c>
      <c r="O598" s="10">
        <f>((O597-N598+MAX(0,-(N555-C598-D598)))*(1+B598))*(1-'P-Parametri'!$B$32)</f>
        <v>25471.903310942009</v>
      </c>
      <c r="P598" s="10">
        <f>IF(O597&lt;=0,P597,P597*(1-N598/O597))+MAX(0,-(N555-C598-D598))</f>
        <v>6345.5170528040571</v>
      </c>
      <c r="Q598" s="10">
        <f>MAX(0,(Q555-C598-D598))/(1-'P-Parametri'!$B$31*MAX(0,IF(R597&lt;=0,0,(R597-S597)/R597)))</f>
        <v>25414.752937377758</v>
      </c>
      <c r="R598" s="10">
        <f>((R597-Q598+MAX(0,-(Q555-C598-D598)))*(1+B598))*(1-'P-Parametri'!$B$32)</f>
        <v>25471.903310941427</v>
      </c>
      <c r="S598" s="10">
        <f>IF(R597&lt;=0,S597,S597*(1-Q598/R597))+MAX(0,-(Q555-C598-D598))</f>
        <v>6345.5170528039143</v>
      </c>
      <c r="T598" s="10">
        <f>MAX(0,(T555-C598-D598))/(1-'P-Parametri'!$B$31*MAX(0,IF(U597&lt;=0,0,(U597-V597)/U597)))</f>
        <v>25414.752937377758</v>
      </c>
      <c r="U598" s="10">
        <f>((U597-T598+MAX(0,-(T555-C598-D598)))*(1+B598))*(1-'P-Parametri'!$B$32)</f>
        <v>25471.903310941427</v>
      </c>
      <c r="V598" s="10">
        <f>IF(U597&lt;=0,V597,V597*(1-T598/U597))+MAX(0,-(T555-C598-D598))</f>
        <v>6345.5170528039143</v>
      </c>
    </row>
    <row r="599" spans="1:22">
      <c r="A599" s="9">
        <f t="shared" si="11"/>
        <v>42</v>
      </c>
      <c r="B599" s="12">
        <f>IF($A599='P-Parametri'!$B$47,'P-Parametri'!$B$34,IF($A599='P-Parametri'!$B$48,'P-Parametri'!$C$34,'P-Parametri'!$B$52))</f>
        <v>0.03</v>
      </c>
      <c r="C599" s="10">
        <f>IF($A599&lt;='1-Input'!$B$26,0,IF($A599='1-Input'!$B$26+1,('1-Input'!$B$23+0)*'1-Input'!$B$27,'1-Input'!$B$23+0))</f>
        <v>15535</v>
      </c>
      <c r="D599" s="10">
        <f>IF(AND($A599&gt;=1,$A599&lt;1+'1-Input'!$B$12),'7-Rientro'!$C$13,0)</f>
        <v>0</v>
      </c>
      <c r="E599" s="10">
        <f>MAX(0,(E555-C599-D599))/(1-'P-Parametri'!$B$31*MAX(0,IF(F598&lt;=0,0,(F598-G598)/F598)))</f>
        <v>13127.962120242799</v>
      </c>
      <c r="F599" s="10">
        <f>((F598-E599+MAX(0,-(E555-C599-D599)))*(1+B599))*(1-'P-Parametri'!$B$32)</f>
        <v>914692.36274610355</v>
      </c>
      <c r="G599" s="10">
        <f>IF(F598&lt;=0,G598,G598*(1-E599/F598))+MAX(0,-(E555-C599-D599))</f>
        <v>221673.05419378864</v>
      </c>
      <c r="H599" s="10">
        <f>MAX(0,(H555-C599-D599))/(1-'P-Parametri'!$B$31*MAX(0,IF(I598&lt;=0,0,(I598-J598)/I598)))</f>
        <v>18533.228113906425</v>
      </c>
      <c r="I599" s="10">
        <f>((I598-H599+MAX(0,-(H555-C599-D599)))*(1+B599))*(1-'P-Parametri'!$B$32)</f>
        <v>514159.38493665116</v>
      </c>
      <c r="J599" s="10">
        <f>IF(I598&lt;=0,J598,J598*(1-H599/I598))+MAX(0,-(H555-C599-D599))</f>
        <v>124605.0430104487</v>
      </c>
      <c r="K599" s="10">
        <f>MAX(0,(K555-C599-D599))/(1-'P-Parametri'!$B$31*MAX(0,IF(L598&lt;=0,0,(L598-M598)/L598)))</f>
        <v>25471.903310941598</v>
      </c>
      <c r="L599" s="10">
        <f>((L598-K599+MAX(0,-(K555-C599-D599)))*(1+B599))*(1-'P-Parametri'!$B$32)</f>
        <v>-2.7897594554815443E-9</v>
      </c>
      <c r="M599" s="10">
        <f>IF(L598&lt;=0,M598,M598*(1-K599/L598))+MAX(0,-(K555-C599-D599))</f>
        <v>-6.7631415697668158E-10</v>
      </c>
      <c r="N599" s="10">
        <f>MAX(0,(N555-C599-D599))/(1-'P-Parametri'!$B$31*MAX(0,IF(O598&lt;=0,0,(O598-P598)/O598)))</f>
        <v>25471.903310941561</v>
      </c>
      <c r="O599" s="10">
        <f>((O598-N599+MAX(0,-(N555-C599-D599)))*(1+B599))*(1-'P-Parametri'!$B$32)</f>
        <v>4.5997374400030818E-10</v>
      </c>
      <c r="P599" s="10">
        <f>IF(O598&lt;=0,P598,P598*(1-N599/O598))+MAX(0,-(N555-C599-D599))</f>
        <v>1.1131003833575915E-10</v>
      </c>
      <c r="Q599" s="10">
        <f>MAX(0,(Q555-C599-D599))/(1-'P-Parametri'!$B$31*MAX(0,IF(R598&lt;=0,0,(R598-S598)/R598)))</f>
        <v>25471.903310941569</v>
      </c>
      <c r="R599" s="10">
        <f>((R598-Q599+MAX(0,-(Q555-C599-D599)))*(1+B599))*(1-'P-Parametri'!$B$32)</f>
        <v>-1.4584533346351237E-10</v>
      </c>
      <c r="S599" s="10">
        <f>IF(R598&lt;=0,S598,S598*(1-Q599/R598))+MAX(0,-(Q555-C599-D599))</f>
        <v>-3.5224695675872352E-11</v>
      </c>
      <c r="T599" s="10">
        <f>MAX(0,(T555-C599-D599))/(1-'P-Parametri'!$B$31*MAX(0,IF(U598&lt;=0,0,(U598-V598)/U598)))</f>
        <v>25471.903310941569</v>
      </c>
      <c r="U599" s="10">
        <f>((U598-T599+MAX(0,-(T555-C599-D599)))*(1+B599))*(1-'P-Parametri'!$B$32)</f>
        <v>-1.4584533346351237E-10</v>
      </c>
      <c r="V599" s="10">
        <f>IF(U598&lt;=0,V598,V598*(1-T599/U598))+MAX(0,-(T555-C599-D599))</f>
        <v>-3.5224695675872352E-11</v>
      </c>
    </row>
    <row r="600" spans="1:22">
      <c r="A600" s="4" t="s">
        <v>410</v>
      </c>
      <c r="E600" s="10">
        <f>F599</f>
        <v>914692.36274610355</v>
      </c>
      <c r="H600" s="10">
        <f>I599</f>
        <v>514159.38493665116</v>
      </c>
      <c r="K600" s="10">
        <f>L599</f>
        <v>-2.7897594554815443E-9</v>
      </c>
      <c r="N600" s="10">
        <f>O599</f>
        <v>4.5997374400030818E-10</v>
      </c>
      <c r="Q600" s="10">
        <f>R599</f>
        <v>-1.4584533346351237E-10</v>
      </c>
      <c r="T600" s="10">
        <f>U599</f>
        <v>-1.4584533346351237E-10</v>
      </c>
    </row>
    <row r="601" spans="1:22">
      <c r="A601" s="5" t="s">
        <v>411</v>
      </c>
      <c r="B601" s="10">
        <f>IFERROR(T555-T600*(T555-Q555)/(T600-Q600),T555)</f>
        <v>36034.042883825787</v>
      </c>
    </row>
    <row r="604" spans="1:22">
      <c r="A604" s="2" t="s">
        <v>488</v>
      </c>
    </row>
    <row r="605" spans="1:22">
      <c r="A605" s="4" t="s">
        <v>268</v>
      </c>
      <c r="E605" s="19">
        <f>'1-Input'!$B$10*0.9</f>
        <v>26100</v>
      </c>
      <c r="H605" s="19">
        <f>'1-Input'!$B$10*1.05</f>
        <v>30450</v>
      </c>
      <c r="K605" s="10">
        <f>IFERROR(H605-H650*(H605-E605)/(H650-E650),H605)</f>
        <v>26890.059844781485</v>
      </c>
      <c r="N605" s="10">
        <f>IFERROR(K605-K650*(K605-H605)/(K650-H650),K605)</f>
        <v>26769.978892356699</v>
      </c>
      <c r="Q605" s="10">
        <f>IFERROR(N605-N650*(N605-K605)/(N650-K650),N605)</f>
        <v>26788.787314195037</v>
      </c>
      <c r="T605" s="10">
        <f>IFERROR(Q605-Q650*(Q605-N605)/(Q650-N650),Q605)</f>
        <v>26788.787314195044</v>
      </c>
    </row>
    <row r="606" spans="1:22">
      <c r="A606" s="15" t="s">
        <v>176</v>
      </c>
      <c r="B606" s="15" t="s">
        <v>177</v>
      </c>
      <c r="C606" s="15" t="s">
        <v>178</v>
      </c>
      <c r="D606" s="15" t="s">
        <v>179</v>
      </c>
      <c r="E606" s="15" t="s">
        <v>180</v>
      </c>
      <c r="F606" s="15" t="s">
        <v>181</v>
      </c>
      <c r="G606" s="15" t="s">
        <v>182</v>
      </c>
      <c r="H606" s="15" t="s">
        <v>180</v>
      </c>
      <c r="I606" s="15" t="s">
        <v>181</v>
      </c>
      <c r="J606" s="15" t="s">
        <v>182</v>
      </c>
      <c r="K606" s="15" t="s">
        <v>180</v>
      </c>
      <c r="L606" s="15" t="s">
        <v>181</v>
      </c>
      <c r="M606" s="15" t="s">
        <v>182</v>
      </c>
      <c r="N606" s="15" t="s">
        <v>180</v>
      </c>
      <c r="O606" s="15" t="s">
        <v>181</v>
      </c>
      <c r="P606" s="15" t="s">
        <v>182</v>
      </c>
      <c r="Q606" s="15" t="s">
        <v>180</v>
      </c>
      <c r="R606" s="15" t="s">
        <v>181</v>
      </c>
      <c r="S606" s="15" t="s">
        <v>182</v>
      </c>
      <c r="T606" s="15" t="s">
        <v>180</v>
      </c>
      <c r="U606" s="15" t="s">
        <v>181</v>
      </c>
      <c r="V606" s="15" t="s">
        <v>182</v>
      </c>
    </row>
    <row r="607" spans="1:22">
      <c r="A607" s="9">
        <f>0</f>
        <v>0</v>
      </c>
      <c r="E607" s="10">
        <f>0</f>
        <v>0</v>
      </c>
      <c r="F607" s="10">
        <f>'1-Input'!$B$8</f>
        <v>760000</v>
      </c>
      <c r="G607" s="10">
        <f>'1-Input'!$B$9</f>
        <v>586000</v>
      </c>
      <c r="H607" s="10">
        <f>0</f>
        <v>0</v>
      </c>
      <c r="I607" s="10">
        <f>'1-Input'!$B$8</f>
        <v>760000</v>
      </c>
      <c r="J607" s="10">
        <f>'1-Input'!$B$9</f>
        <v>586000</v>
      </c>
      <c r="K607" s="10">
        <f>0</f>
        <v>0</v>
      </c>
      <c r="L607" s="10">
        <f>'1-Input'!$B$8</f>
        <v>760000</v>
      </c>
      <c r="M607" s="10">
        <f>'1-Input'!$B$9</f>
        <v>586000</v>
      </c>
      <c r="N607" s="10">
        <f>0</f>
        <v>0</v>
      </c>
      <c r="O607" s="10">
        <f>'1-Input'!$B$8</f>
        <v>760000</v>
      </c>
      <c r="P607" s="10">
        <f>'1-Input'!$B$9</f>
        <v>586000</v>
      </c>
      <c r="Q607" s="10">
        <f>0</f>
        <v>0</v>
      </c>
      <c r="R607" s="10">
        <f>'1-Input'!$B$8</f>
        <v>760000</v>
      </c>
      <c r="S607" s="10">
        <f>'1-Input'!$B$9</f>
        <v>586000</v>
      </c>
      <c r="T607" s="10">
        <f>0</f>
        <v>0</v>
      </c>
      <c r="U607" s="10">
        <f>'1-Input'!$B$8</f>
        <v>760000</v>
      </c>
      <c r="V607" s="10">
        <f>'1-Input'!$B$9</f>
        <v>586000</v>
      </c>
    </row>
    <row r="608" spans="1:22">
      <c r="A608" s="9">
        <f t="shared" ref="A608:A649" si="12">A607+1</f>
        <v>1</v>
      </c>
      <c r="B608" s="12">
        <f>IF($A608='P-Parametri'!$C$47,'P-Parametri'!$B$34,IF($A608='P-Parametri'!$C$48,'P-Parametri'!$C$34,'P-Parametri'!$C$52))</f>
        <v>-0.35</v>
      </c>
      <c r="C608" s="10">
        <f>IF($A608&lt;='1-Input'!$B$26,0,IF($A608='1-Input'!$B$26+1,('1-Input'!$B$23+'7-Rientro'!$D$10)*'1-Input'!$B$27,'1-Input'!$B$23+'7-Rientro'!$D$10))</f>
        <v>0</v>
      </c>
      <c r="D608" s="10">
        <f>IF(AND($A608&gt;=1,$A608&lt;1+'1-Input'!$B$12),'7-Rientro'!$C$10,0)</f>
        <v>11905.451600000002</v>
      </c>
      <c r="E608" s="10">
        <f>MAX(0,(E605-C608-D608))/(1-'P-Parametri'!$B$31*MAX(0,IF(F607&lt;=0,0,(F607-G607)/F607)))</f>
        <v>15092.977760367114</v>
      </c>
      <c r="F608" s="10">
        <f>((F607-E608+MAX(0,-(E605-C608-D608)))*(1+B608))*(1-'P-Parametri'!$B$32)</f>
        <v>483221.18532684987</v>
      </c>
      <c r="G608" s="10">
        <f>IF(F607&lt;=0,G607,G607*(1-E608/F607))+MAX(0,-(E605-C608-D608))</f>
        <v>574362.51977950637</v>
      </c>
      <c r="H608" s="10">
        <f>MAX(0,(H605-C608-D608))/(1-'P-Parametri'!$B$31*MAX(0,IF(I607&lt;=0,0,(I607-J607)/I607)))</f>
        <v>19718.306542056074</v>
      </c>
      <c r="I608" s="10">
        <f>((I607-H608+MAX(0,-(H605-C608-D608)))*(1+B608))*(1-'P-Parametri'!$B$32)</f>
        <v>480220.73454616824</v>
      </c>
      <c r="J608" s="10">
        <f>IF(I607&lt;=0,J607,J607*(1-H608/I607))+MAX(0,-(H605-C608-D608))</f>
        <v>570796.14785046736</v>
      </c>
      <c r="K608" s="10">
        <f>MAX(0,(K605-C608-D608))/(1-'P-Parametri'!$B$31*MAX(0,IF(L607&lt;=0,0,(L607-M607)/L607)))</f>
        <v>15933.043631476197</v>
      </c>
      <c r="L608" s="10">
        <f>((L607-K608+MAX(0,-(K605-C608-D608)))*(1+B608))*(1-'P-Parametri'!$B$32)</f>
        <v>482676.23459626135</v>
      </c>
      <c r="M608" s="10">
        <f>IF(L607&lt;=0,M607,M607*(1-K608/L607))+MAX(0,-(K605-C608-D608))</f>
        <v>573714.7847788881</v>
      </c>
      <c r="N608" s="10">
        <f>MAX(0,(N605-C608-D608))/(1-'P-Parametri'!$B$31*MAX(0,IF(O607&lt;=0,0,(O607-P607)/O607)))</f>
        <v>15805.362278514591</v>
      </c>
      <c r="O608" s="10">
        <f>((O607-N608+MAX(0,-(N605-C608-D608)))*(1+B608))*(1-'P-Parametri'!$B$32)</f>
        <v>482759.06148992764</v>
      </c>
      <c r="P608" s="10">
        <f>IF(O607&lt;=0,P607,P607*(1-N608/O607))+MAX(0,-(N605-C608-D608))</f>
        <v>573813.23382209265</v>
      </c>
      <c r="Q608" s="10">
        <f>MAX(0,(Q605-C608-D608))/(1-'P-Parametri'!$B$31*MAX(0,IF(R607&lt;=0,0,(R607-S607)/R607)))</f>
        <v>15825.361160093214</v>
      </c>
      <c r="R608" s="10">
        <f>((R607-Q608+MAX(0,-(Q605-C608-D608)))*(1+B608))*(1-'P-Parametri'!$B$32)</f>
        <v>482746.08821544755</v>
      </c>
      <c r="S608" s="10">
        <f>IF(R607&lt;=0,S607,S607*(1-Q608/R607))+MAX(0,-(Q605-C608-D608))</f>
        <v>573797.81363182282</v>
      </c>
      <c r="T608" s="10">
        <f>MAX(0,(T605-C608-D608))/(1-'P-Parametri'!$B$31*MAX(0,IF(U607&lt;=0,0,(U607-V607)/U607)))</f>
        <v>15825.361160093222</v>
      </c>
      <c r="U608" s="10">
        <f>((U607-T608+MAX(0,-(T605-C608-D608)))*(1+B608))*(1-'P-Parametri'!$B$32)</f>
        <v>482746.08821544755</v>
      </c>
      <c r="V608" s="10">
        <f>IF(U607&lt;=0,V607,V607*(1-T608/U607))+MAX(0,-(T605-C608-D608))</f>
        <v>573797.81363182282</v>
      </c>
    </row>
    <row r="609" spans="1:22">
      <c r="A609" s="9">
        <f t="shared" si="12"/>
        <v>2</v>
      </c>
      <c r="B609" s="12">
        <f>IF($A609='P-Parametri'!$C$47,'P-Parametri'!$B$34,IF($A609='P-Parametri'!$C$48,'P-Parametri'!$C$34,'P-Parametri'!$C$52))</f>
        <v>-0.2</v>
      </c>
      <c r="C609" s="10">
        <f>IF($A609&lt;='1-Input'!$B$26,0,IF($A609='1-Input'!$B$26+1,('1-Input'!$B$23+'7-Rientro'!$D$10)*'1-Input'!$B$27,'1-Input'!$B$23+'7-Rientro'!$D$10))</f>
        <v>0</v>
      </c>
      <c r="D609" s="10">
        <f>IF(AND($A609&gt;=1,$A609&lt;1+'1-Input'!$B$12),'7-Rientro'!$C$10,0)</f>
        <v>11905.451600000002</v>
      </c>
      <c r="E609" s="10">
        <f>MAX(0,(E605-C609-D609))/(1-'P-Parametri'!$B$31*MAX(0,IF(F608&lt;=0,0,(F608-G608)/F608)))</f>
        <v>14194.548399999998</v>
      </c>
      <c r="F609" s="10">
        <f>((F608-E609+MAX(0,-(E605-C609-D609)))*(1+B609))*(1-'P-Parametri'!$B$32)</f>
        <v>374470.86692239693</v>
      </c>
      <c r="G609" s="10">
        <f>IF(F608&lt;=0,G608,G608*(1-E609/F608))+MAX(0,-(E605-C609-D609))</f>
        <v>557490.70862196863</v>
      </c>
      <c r="H609" s="10">
        <f>MAX(0,(H605-C609-D609))/(1-'P-Parametri'!$B$31*MAX(0,IF(I608&lt;=0,0,(I608-J608)/I608)))</f>
        <v>18544.5484</v>
      </c>
      <c r="I609" s="10">
        <f>((I608-H609+MAX(0,-(H605-C609-D609)))*(1+B609))*(1-'P-Parametri'!$B$32)</f>
        <v>368602.26701910078</v>
      </c>
      <c r="J609" s="10">
        <f>IF(I608&lt;=0,J608,J608*(1-H609/I608))+MAX(0,-(H605-C609-D609))</f>
        <v>548753.87431067519</v>
      </c>
      <c r="K609" s="10">
        <f>MAX(0,(K605-C609-D609))/(1-'P-Parametri'!$B$31*MAX(0,IF(L608&lt;=0,0,(L608-M608)/L608)))</f>
        <v>14984.608244781482</v>
      </c>
      <c r="L609" s="10">
        <f>((L608-K609+MAX(0,-(K605-C609-D609)))*(1+B609))*(1-'P-Parametri'!$B$32)</f>
        <v>373404.99447902152</v>
      </c>
      <c r="M609" s="10">
        <f>IF(L608&lt;=0,M608,M608*(1-K609/L608))+MAX(0,-(K605-C609-D609))</f>
        <v>555903.89897602343</v>
      </c>
      <c r="N609" s="10">
        <f>MAX(0,(N605-C609-D609))/(1-'P-Parametri'!$B$31*MAX(0,IF(O608&lt;=0,0,(O608-P608)/O608)))</f>
        <v>14864.527292356697</v>
      </c>
      <c r="O609" s="10">
        <f>((O608-N609+MAX(0,-(N605-C609-D609)))*(1+B609))*(1-'P-Parametri'!$B$32)</f>
        <v>373566.99610334064</v>
      </c>
      <c r="P609" s="10">
        <f>IF(O608&lt;=0,P608,P608*(1-N609/O608))+MAX(0,-(N605-C609-D609))</f>
        <v>556145.07768528257</v>
      </c>
      <c r="Q609" s="10">
        <f>MAX(0,(Q605-C609-D609))/(1-'P-Parametri'!$B$31*MAX(0,IF(R608&lt;=0,0,(R608-S608)/R608)))</f>
        <v>14883.335714195035</v>
      </c>
      <c r="R609" s="10">
        <f>((R608-Q609+MAX(0,-(Q605-C609-D609)))*(1+B609))*(1-'P-Parametri'!$B$32)</f>
        <v>373541.62159700005</v>
      </c>
      <c r="S609" s="10">
        <f>IF(R608&lt;=0,S608,S608*(1-Q609/R608))+MAX(0,-(Q605-C609-D609))</f>
        <v>556107.30157832662</v>
      </c>
      <c r="T609" s="10">
        <f>MAX(0,(T605-C609-D609))/(1-'P-Parametri'!$B$31*MAX(0,IF(U608&lt;=0,0,(U608-V608)/U608)))</f>
        <v>14883.335714195042</v>
      </c>
      <c r="U609" s="10">
        <f>((U608-T609+MAX(0,-(T605-C609-D609)))*(1+B609))*(1-'P-Parametri'!$B$32)</f>
        <v>373541.62159700005</v>
      </c>
      <c r="V609" s="10">
        <f>IF(U608&lt;=0,V608,V608*(1-T609/U608))+MAX(0,-(T605-C609-D609))</f>
        <v>556107.30157832662</v>
      </c>
    </row>
    <row r="610" spans="1:22">
      <c r="A610" s="9">
        <f t="shared" si="12"/>
        <v>3</v>
      </c>
      <c r="B610" s="12">
        <f>IF($A610='P-Parametri'!$C$47,'P-Parametri'!$B$34,IF($A610='P-Parametri'!$C$48,'P-Parametri'!$C$34,'P-Parametri'!$C$52))</f>
        <v>4.8525513124279884E-2</v>
      </c>
      <c r="C610" s="10">
        <f>IF($A610&lt;='1-Input'!$B$26,0,IF($A610='1-Input'!$B$26+1,('1-Input'!$B$23+'7-Rientro'!$D$10)*'1-Input'!$B$27,'1-Input'!$B$23+'7-Rientro'!$D$10))</f>
        <v>0</v>
      </c>
      <c r="D610" s="10">
        <f>IF(AND($A610&gt;=1,$A610&lt;1+'1-Input'!$B$12),'7-Rientro'!$C$10,0)</f>
        <v>11905.451600000002</v>
      </c>
      <c r="E610" s="10">
        <f>MAX(0,(E605-C610-D610))/(1-'P-Parametri'!$B$31*MAX(0,IF(F609&lt;=0,0,(F609-G609)/F609)))</f>
        <v>14194.548399999998</v>
      </c>
      <c r="F610" s="10">
        <f>((F609-E610+MAX(0,-(E605-C610-D610)))*(1+B610))*(1-'P-Parametri'!$B$32)</f>
        <v>377003.39392173232</v>
      </c>
      <c r="G610" s="10">
        <f>IF(F609&lt;=0,G609,G609*(1-E610/F609))+MAX(0,-(E605-C610-D610))</f>
        <v>536358.68061904062</v>
      </c>
      <c r="H610" s="10">
        <f>MAX(0,(H605-C610-D610))/(1-'P-Parametri'!$B$31*MAX(0,IF(I609&lt;=0,0,(I609-J609)/I609)))</f>
        <v>18544.5484</v>
      </c>
      <c r="I610" s="10">
        <f>((I609-H610+MAX(0,-(H605-C610-D610)))*(1+B610))*(1-'P-Parametri'!$B$32)</f>
        <v>366310.36014013097</v>
      </c>
      <c r="J610" s="10">
        <f>IF(I609&lt;=0,J609,J609*(1-H610/I609))+MAX(0,-(H605-C610-D610))</f>
        <v>521145.81626985339</v>
      </c>
      <c r="K610" s="10">
        <f>MAX(0,(K605-C610-D610))/(1-'P-Parametri'!$B$31*MAX(0,IF(L609&lt;=0,0,(L609-M609)/L609)))</f>
        <v>14984.608244781482</v>
      </c>
      <c r="L610" s="10">
        <f>((L609-K610+MAX(0,-(K605-C610-D610)))*(1+B610))*(1-'P-Parametri'!$B$32)</f>
        <v>375061.29355167819</v>
      </c>
      <c r="M610" s="10">
        <f>IF(L609&lt;=0,M609,M609*(1-K610/L609))+MAX(0,-(K605-C610-D610))</f>
        <v>533595.67527504056</v>
      </c>
      <c r="N610" s="10">
        <f>MAX(0,(N605-C610-D610))/(1-'P-Parametri'!$B$31*MAX(0,IF(O609&lt;=0,0,(O609-P609)/O609)))</f>
        <v>14864.527292356697</v>
      </c>
      <c r="O610" s="10">
        <f>((O609-N610+MAX(0,-(N605-C610-D610)))*(1+B610))*(1-'P-Parametri'!$B$32)</f>
        <v>375356.47278864501</v>
      </c>
      <c r="P610" s="10">
        <f>IF(O609&lt;=0,P609,P609*(1-N610/O609))+MAX(0,-(N605-C610-D610))</f>
        <v>534015.62360611162</v>
      </c>
      <c r="Q610" s="10">
        <f>MAX(0,(Q605-C610-D610))/(1-'P-Parametri'!$B$31*MAX(0,IF(R609&lt;=0,0,(R609-S609)/R609)))</f>
        <v>14883.335714195035</v>
      </c>
      <c r="R610" s="10">
        <f>((R609-Q610+MAX(0,-(Q605-C610-D610)))*(1+B610))*(1-'P-Parametri'!$B$32)</f>
        <v>375310.2385150597</v>
      </c>
      <c r="S610" s="10">
        <f>IF(R609&lt;=0,S609,S609*(1-Q610/R609))+MAX(0,-(Q605-C610-D610))</f>
        <v>533949.84660150262</v>
      </c>
      <c r="T610" s="10">
        <f>MAX(0,(T605-C610-D610))/(1-'P-Parametri'!$B$31*MAX(0,IF(U609&lt;=0,0,(U609-V609)/U609)))</f>
        <v>14883.335714195042</v>
      </c>
      <c r="U610" s="10">
        <f>((U609-T610+MAX(0,-(T605-C610-D610)))*(1+B610))*(1-'P-Parametri'!$B$32)</f>
        <v>375310.2385150597</v>
      </c>
      <c r="V610" s="10">
        <f>IF(U609&lt;=0,V609,V609*(1-T610/U609))+MAX(0,-(T605-C610-D610))</f>
        <v>533949.84660150262</v>
      </c>
    </row>
    <row r="611" spans="1:22">
      <c r="A611" s="9">
        <f t="shared" si="12"/>
        <v>4</v>
      </c>
      <c r="B611" s="12">
        <f>IF($A611='P-Parametri'!$C$47,'P-Parametri'!$B$34,IF($A611='P-Parametri'!$C$48,'P-Parametri'!$C$34,'P-Parametri'!$C$52))</f>
        <v>4.8525513124279884E-2</v>
      </c>
      <c r="C611" s="10">
        <f>IF($A611&lt;='1-Input'!$B$26,0,IF($A611='1-Input'!$B$26+1,('1-Input'!$B$23+'7-Rientro'!$D$10)*'1-Input'!$B$27,'1-Input'!$B$23+'7-Rientro'!$D$10))</f>
        <v>0</v>
      </c>
      <c r="D611" s="10">
        <f>IF(AND($A611&gt;=1,$A611&lt;1+'1-Input'!$B$12),'7-Rientro'!$C$10,0)</f>
        <v>11905.451600000002</v>
      </c>
      <c r="E611" s="10">
        <f>MAX(0,(E605-C611-D611))/(1-'P-Parametri'!$B$31*MAX(0,IF(F610&lt;=0,0,(F610-G610)/F610)))</f>
        <v>14194.548399999998</v>
      </c>
      <c r="F611" s="10">
        <f>((F610-E611+MAX(0,-(E605-C611-D611)))*(1+B611))*(1-'P-Parametri'!$B$32)</f>
        <v>379653.50225486857</v>
      </c>
      <c r="G611" s="10">
        <f>IF(F610&lt;=0,G610,G610*(1-E611/F610))+MAX(0,-(E605-C611-D611))</f>
        <v>516164.24901827978</v>
      </c>
      <c r="H611" s="10">
        <f>MAX(0,(H605-C611-D611))/(1-'P-Parametri'!$B$31*MAX(0,IF(I610&lt;=0,0,(I610-J610)/I610)))</f>
        <v>18544.5484</v>
      </c>
      <c r="I611" s="10">
        <f>((I610-H611+MAX(0,-(H605-C611-D611)))*(1+B611))*(1-'P-Parametri'!$B$32)</f>
        <v>363912.04354949878</v>
      </c>
      <c r="J611" s="10">
        <f>IF(I610&lt;=0,J610,J610*(1-H611/I610))+MAX(0,-(H605-C611-D611))</f>
        <v>494762.68637536524</v>
      </c>
      <c r="K611" s="10">
        <f>MAX(0,(K605-C611-D611))/(1-'P-Parametri'!$B$31*MAX(0,IF(L610&lt;=0,0,(L610-M610)/L610)))</f>
        <v>14984.608244781482</v>
      </c>
      <c r="L611" s="10">
        <f>((L610-K611+MAX(0,-(K605-C611-D611)))*(1+B611))*(1-'P-Parametri'!$B$32)</f>
        <v>376794.49204305268</v>
      </c>
      <c r="M611" s="10">
        <f>IF(L610&lt;=0,M610,M610*(1-K611/L610))+MAX(0,-(K605-C611-D611))</f>
        <v>512277.23401604028</v>
      </c>
      <c r="N611" s="10">
        <f>MAX(0,(N605-C611-D611))/(1-'P-Parametri'!$B$31*MAX(0,IF(O610&lt;=0,0,(O610-P610)/O610)))</f>
        <v>14864.527292356697</v>
      </c>
      <c r="O611" s="10">
        <f>((O610-N611+MAX(0,-(N605-C611-D611)))*(1+B611))*(1-'P-Parametri'!$B$32)</f>
        <v>377229.03212440829</v>
      </c>
      <c r="P611" s="10">
        <f>IF(O610&lt;=0,P610,P610*(1-N611/O610))+MAX(0,-(N605-C611-D611))</f>
        <v>512868.02022880799</v>
      </c>
      <c r="Q611" s="10">
        <f>MAX(0,(Q605-C611-D611))/(1-'P-Parametri'!$B$31*MAX(0,IF(R610&lt;=0,0,(R610-S610)/R610)))</f>
        <v>14883.335714195035</v>
      </c>
      <c r="R611" s="10">
        <f>((R610-Q611+MAX(0,-(Q605-C611-D611)))*(1+B611))*(1-'P-Parametri'!$B$32)</f>
        <v>377160.96959666547</v>
      </c>
      <c r="S611" s="10">
        <f>IF(R610&lt;=0,S610,S610*(1-Q611/R610))+MAX(0,-(Q605-C611-D611))</f>
        <v>512775.484684397</v>
      </c>
      <c r="T611" s="10">
        <f>MAX(0,(T605-C611-D611))/(1-'P-Parametri'!$B$31*MAX(0,IF(U610&lt;=0,0,(U610-V610)/U610)))</f>
        <v>14883.335714195042</v>
      </c>
      <c r="U611" s="10">
        <f>((U610-T611+MAX(0,-(T605-C611-D611)))*(1+B611))*(1-'P-Parametri'!$B$32)</f>
        <v>377160.96959666547</v>
      </c>
      <c r="V611" s="10">
        <f>IF(U610&lt;=0,V610,V610*(1-T611/U610))+MAX(0,-(T605-C611-D611))</f>
        <v>512775.484684397</v>
      </c>
    </row>
    <row r="612" spans="1:22">
      <c r="A612" s="9">
        <f t="shared" si="12"/>
        <v>5</v>
      </c>
      <c r="B612" s="12">
        <f>IF($A612='P-Parametri'!$C$47,'P-Parametri'!$B$34,IF($A612='P-Parametri'!$C$48,'P-Parametri'!$C$34,'P-Parametri'!$C$52))</f>
        <v>4.8525513124279884E-2</v>
      </c>
      <c r="C612" s="10">
        <f>IF($A612&lt;='1-Input'!$B$26,0,IF($A612='1-Input'!$B$26+1,('1-Input'!$B$23+'7-Rientro'!$D$10)*'1-Input'!$B$27,'1-Input'!$B$23+'7-Rientro'!$D$10))</f>
        <v>0</v>
      </c>
      <c r="D612" s="10">
        <f>IF(AND($A612&gt;=1,$A612&lt;1+'1-Input'!$B$12),'7-Rientro'!$C$10,0)</f>
        <v>11905.451600000002</v>
      </c>
      <c r="E612" s="10">
        <f>MAX(0,(E605-C612-D612))/(1-'P-Parametri'!$B$31*MAX(0,IF(F611&lt;=0,0,(F611-G611)/F611)))</f>
        <v>14194.548399999998</v>
      </c>
      <c r="F612" s="10">
        <f>((F611-E612+MAX(0,-(E605-C612-D612)))*(1+B612))*(1-'P-Parametri'!$B$32)</f>
        <v>382426.65104230552</v>
      </c>
      <c r="G612" s="10">
        <f>IF(F611&lt;=0,G611,G611*(1-E612/F611))+MAX(0,-(E605-C612-D612))</f>
        <v>496865.81407293037</v>
      </c>
      <c r="H612" s="10">
        <f>MAX(0,(H605-C612-D612))/(1-'P-Parametri'!$B$31*MAX(0,IF(I611&lt;=0,0,(I611-J611)/I611)))</f>
        <v>18544.5484</v>
      </c>
      <c r="I612" s="10">
        <f>((I611-H612+MAX(0,-(H605-C612-D612)))*(1+B612))*(1-'P-Parametri'!$B$32)</f>
        <v>361402.37680793932</v>
      </c>
      <c r="J612" s="10">
        <f>IF(I611&lt;=0,J611,J611*(1-H612/I611))+MAX(0,-(H605-C612-D612))</f>
        <v>469550.13640172308</v>
      </c>
      <c r="K612" s="10">
        <f>MAX(0,(K605-C612-D612))/(1-'P-Parametri'!$B$31*MAX(0,IF(L611&lt;=0,0,(L611-M611)/L611)))</f>
        <v>14984.608244781482</v>
      </c>
      <c r="L612" s="10">
        <f>((L611-K612+MAX(0,-(K605-C612-D612)))*(1+B612))*(1-'P-Parametri'!$B$32)</f>
        <v>378608.16027489235</v>
      </c>
      <c r="M612" s="10">
        <f>IF(L611&lt;=0,M611,M611*(1-K612/L611))+MAX(0,-(K605-C612-D612))</f>
        <v>491904.66003591556</v>
      </c>
      <c r="N612" s="10">
        <f>MAX(0,(N605-C612-D612))/(1-'P-Parametri'!$B$31*MAX(0,IF(O611&lt;=0,0,(O611-P611)/O611)))</f>
        <v>14864.527292356697</v>
      </c>
      <c r="O612" s="10">
        <f>((O611-N612+MAX(0,-(N605-C612-D612)))*(1+B612))*(1-'P-Parametri'!$B$32)</f>
        <v>379188.53151031834</v>
      </c>
      <c r="P612" s="10">
        <f>IF(O611&lt;=0,P611,P611*(1-N612/O611))+MAX(0,-(N605-C612-D612))</f>
        <v>492658.70430968259</v>
      </c>
      <c r="Q612" s="10">
        <f>MAX(0,(Q605-C612-D612))/(1-'P-Parametri'!$B$31*MAX(0,IF(R611&lt;=0,0,(R611-S611)/R611)))</f>
        <v>14883.335714195035</v>
      </c>
      <c r="R612" s="10">
        <f>((R611-Q612+MAX(0,-(Q605-C612-D612)))*(1+B612))*(1-'P-Parametri'!$B$32)</f>
        <v>379097.62727614719</v>
      </c>
      <c r="S612" s="10">
        <f>IF(R611&lt;=0,S611,S611*(1-Q612/R611))+MAX(0,-(Q605-C612-D612))</f>
        <v>492540.59746176528</v>
      </c>
      <c r="T612" s="10">
        <f>MAX(0,(T605-C612-D612))/(1-'P-Parametri'!$B$31*MAX(0,IF(U611&lt;=0,0,(U611-V611)/U611)))</f>
        <v>14883.335714195042</v>
      </c>
      <c r="U612" s="10">
        <f>((U611-T612+MAX(0,-(T605-C612-D612)))*(1+B612))*(1-'P-Parametri'!$B$32)</f>
        <v>379097.62727614719</v>
      </c>
      <c r="V612" s="10">
        <f>IF(U611&lt;=0,V611,V611*(1-T612/U611))+MAX(0,-(T605-C612-D612))</f>
        <v>492540.59746176528</v>
      </c>
    </row>
    <row r="613" spans="1:22">
      <c r="A613" s="9">
        <f t="shared" si="12"/>
        <v>6</v>
      </c>
      <c r="B613" s="12">
        <f>IF($A613='P-Parametri'!$C$47,'P-Parametri'!$B$34,IF($A613='P-Parametri'!$C$48,'P-Parametri'!$C$34,'P-Parametri'!$C$52))</f>
        <v>4.8525513124279884E-2</v>
      </c>
      <c r="C613" s="10">
        <f>IF($A613&lt;='1-Input'!$B$26,0,IF($A613='1-Input'!$B$26+1,('1-Input'!$B$23+'7-Rientro'!$D$10)*'1-Input'!$B$27,'1-Input'!$B$23+'7-Rientro'!$D$10))</f>
        <v>0</v>
      </c>
      <c r="D613" s="10">
        <f>IF(AND($A613&gt;=1,$A613&lt;1+'1-Input'!$B$12),'7-Rientro'!$C$10,0)</f>
        <v>0</v>
      </c>
      <c r="E613" s="10">
        <f>MAX(0,(E605-C613-D613))/(1-'P-Parametri'!$B$31*MAX(0,IF(F612&lt;=0,0,(F612-G612)/F612)))</f>
        <v>26100</v>
      </c>
      <c r="F613" s="10">
        <f>((F612-E613+MAX(0,-(E605-C613-D613)))*(1+B613))*(1-'P-Parametri'!$B$32)</f>
        <v>372870.34945474163</v>
      </c>
      <c r="G613" s="10">
        <f>IF(F612&lt;=0,G612,G612*(1-E613/F612))+MAX(0,-(E605-C613-D613))</f>
        <v>462955.52640872443</v>
      </c>
      <c r="H613" s="10">
        <f>MAX(0,(H605-C613-D613))/(1-'P-Parametri'!$B$31*MAX(0,IF(I612&lt;=0,0,(I612-J612)/I612)))</f>
        <v>30450</v>
      </c>
      <c r="I613" s="10">
        <f>((I612-H613+MAX(0,-(H605-C613-D613)))*(1+B613))*(1-'P-Parametri'!$B$32)</f>
        <v>346317.98669082014</v>
      </c>
      <c r="J613" s="10">
        <f>IF(I612&lt;=0,J612,J612*(1-H613/I612))+MAX(0,-(H605-C613-D613))</f>
        <v>429988.13412681618</v>
      </c>
      <c r="K613" s="10">
        <f>MAX(0,(K605-C613-D613))/(1-'P-Parametri'!$B$31*MAX(0,IF(L612&lt;=0,0,(L612-M612)/L612)))</f>
        <v>26890.059844781485</v>
      </c>
      <c r="L613" s="10">
        <f>((L612-K613+MAX(0,-(K605-C613-D613)))*(1+B613))*(1-'P-Parametri'!$B$32)</f>
        <v>368047.83092512185</v>
      </c>
      <c r="M613" s="10">
        <f>IF(L612&lt;=0,M612,M612*(1-K613/L612))+MAX(0,-(K605-C613-D613))</f>
        <v>456967.89127559931</v>
      </c>
      <c r="N613" s="10">
        <f>MAX(0,(N605-C613-D613))/(1-'P-Parametri'!$B$31*MAX(0,IF(O612&lt;=0,0,(O612-P612)/O612)))</f>
        <v>26769.978892356699</v>
      </c>
      <c r="O613" s="10">
        <f>((O612-N613+MAX(0,-(N605-C613-D613)))*(1+B613))*(1-'P-Parametri'!$B$32)</f>
        <v>368780.80403082771</v>
      </c>
      <c r="P613" s="10">
        <f>IF(O612&lt;=0,P612,P612*(1-N613/O612))+MAX(0,-(N605-C613-D613))</f>
        <v>457877.9500949494</v>
      </c>
      <c r="Q613" s="10">
        <f>MAX(0,(Q605-C613-D613))/(1-'P-Parametri'!$B$31*MAX(0,IF(R612&lt;=0,0,(R612-S612)/R612)))</f>
        <v>26788.787314195037</v>
      </c>
      <c r="R613" s="10">
        <f>((R612-Q613+MAX(0,-(Q605-C613-D613)))*(1+B613))*(1-'P-Parametri'!$B$32)</f>
        <v>368665.99758492707</v>
      </c>
      <c r="S613" s="10">
        <f>IF(R612&lt;=0,S612,S612*(1-Q613/R612))+MAX(0,-(Q605-C613-D613))</f>
        <v>457735.40650392679</v>
      </c>
      <c r="T613" s="10">
        <f>MAX(0,(T605-C613-D613))/(1-'P-Parametri'!$B$31*MAX(0,IF(U612&lt;=0,0,(U612-V612)/U612)))</f>
        <v>26788.787314195044</v>
      </c>
      <c r="U613" s="10">
        <f>((U612-T613+MAX(0,-(T605-C613-D613)))*(1+B613))*(1-'P-Parametri'!$B$32)</f>
        <v>368665.99758492701</v>
      </c>
      <c r="V613" s="10">
        <f>IF(U612&lt;=0,V612,V612*(1-T613/U612))+MAX(0,-(T605-C613-D613))</f>
        <v>457735.40650392679</v>
      </c>
    </row>
    <row r="614" spans="1:22">
      <c r="A614" s="9">
        <f t="shared" si="12"/>
        <v>7</v>
      </c>
      <c r="B614" s="12">
        <f>IF($A614='P-Parametri'!$C$47,'P-Parametri'!$B$34,IF($A614='P-Parametri'!$C$48,'P-Parametri'!$C$34,'P-Parametri'!$C$52))</f>
        <v>4.8525513124279884E-2</v>
      </c>
      <c r="C614" s="10">
        <f>IF($A614&lt;='1-Input'!$B$26,0,IF($A614='1-Input'!$B$26+1,('1-Input'!$B$23+'7-Rientro'!$D$10)*'1-Input'!$B$27,'1-Input'!$B$23+'7-Rientro'!$D$10))</f>
        <v>0</v>
      </c>
      <c r="D614" s="10">
        <f>IF(AND($A614&gt;=1,$A614&lt;1+'1-Input'!$B$12),'7-Rientro'!$C$10,0)</f>
        <v>0</v>
      </c>
      <c r="E614" s="10">
        <f>MAX(0,(E605-C614-D614))/(1-'P-Parametri'!$B$31*MAX(0,IF(F613&lt;=0,0,(F613-G613)/F613)))</f>
        <v>26100</v>
      </c>
      <c r="F614" s="10">
        <f>((F613-E614+MAX(0,-(E605-C614-D614)))*(1+B614))*(1-'P-Parametri'!$B$32)</f>
        <v>362870.36348112219</v>
      </c>
      <c r="G614" s="10">
        <f>IF(F613&lt;=0,G613,G613*(1-E614/F613))+MAX(0,-(E605-C614-D614))</f>
        <v>430549.78737118171</v>
      </c>
      <c r="H614" s="10">
        <f>MAX(0,(H605-C614-D614))/(1-'P-Parametri'!$B$31*MAX(0,IF(I613&lt;=0,0,(I613-J613)/I613)))</f>
        <v>30450</v>
      </c>
      <c r="I614" s="10">
        <f>((I613-H614+MAX(0,-(H605-C614-D614)))*(1+B614))*(1-'P-Parametri'!$B$32)</f>
        <v>330533.25153887639</v>
      </c>
      <c r="J614" s="10">
        <f>IF(I613&lt;=0,J613,J613*(1-H614/I613))+MAX(0,-(H605-C614-D614))</f>
        <v>392181.43858301634</v>
      </c>
      <c r="K614" s="10">
        <f>MAX(0,(K605-C614-D614))/(1-'P-Parametri'!$B$31*MAX(0,IF(L613&lt;=0,0,(L613-M613)/L613)))</f>
        <v>26890.059844781485</v>
      </c>
      <c r="L614" s="10">
        <f>((L613-K614+MAX(0,-(K605-C614-D614)))*(1+B614))*(1-'P-Parametri'!$B$32)</f>
        <v>356997.20172439283</v>
      </c>
      <c r="M614" s="10">
        <f>IF(L613&lt;=0,M613,M613*(1-K614/L613))+MAX(0,-(K605-C614-D614))</f>
        <v>423581.2145693198</v>
      </c>
      <c r="N614" s="10">
        <f>MAX(0,(N605-C614-D614))/(1-'P-Parametri'!$B$31*MAX(0,IF(O613&lt;=0,0,(O613-P613)/O613)))</f>
        <v>26769.978892356699</v>
      </c>
      <c r="O614" s="10">
        <f>((O613-N614+MAX(0,-(N605-C614-D614)))*(1+B614))*(1-'P-Parametri'!$B$32)</f>
        <v>357889.86177052895</v>
      </c>
      <c r="P614" s="10">
        <f>IF(O613&lt;=0,P613,P613*(1-N614/O613))+MAX(0,-(N605-C614-D614))</f>
        <v>424640.36580275634</v>
      </c>
      <c r="Q614" s="10">
        <f>MAX(0,(Q605-C614-D614))/(1-'P-Parametri'!$B$31*MAX(0,IF(R613&lt;=0,0,(R613-S613)/R613)))</f>
        <v>26788.787314195037</v>
      </c>
      <c r="R614" s="10">
        <f>((R613-Q614+MAX(0,-(Q605-C614-D614)))*(1+B614))*(1-'P-Parametri'!$B$32)</f>
        <v>357750.04336996743</v>
      </c>
      <c r="S614" s="10">
        <f>IF(R613&lt;=0,S613,S613*(1-Q614/R613))+MAX(0,-(Q605-C614-D614))</f>
        <v>424474.46969028545</v>
      </c>
      <c r="T614" s="10">
        <f>MAX(0,(T605-C614-D614))/(1-'P-Parametri'!$B$31*MAX(0,IF(U613&lt;=0,0,(U613-V613)/U613)))</f>
        <v>26788.787314195044</v>
      </c>
      <c r="U614" s="10">
        <f>((U613-T614+MAX(0,-(T605-C614-D614)))*(1+B614))*(1-'P-Parametri'!$B$32)</f>
        <v>357750.04336996726</v>
      </c>
      <c r="V614" s="10">
        <f>IF(U613&lt;=0,V613,V613*(1-T614/U613))+MAX(0,-(T605-C614-D614))</f>
        <v>424474.46969028545</v>
      </c>
    </row>
    <row r="615" spans="1:22">
      <c r="A615" s="9">
        <f t="shared" si="12"/>
        <v>8</v>
      </c>
      <c r="B615" s="12">
        <f>IF($A615='P-Parametri'!$C$47,'P-Parametri'!$B$34,IF($A615='P-Parametri'!$C$48,'P-Parametri'!$C$34,'P-Parametri'!$C$52))</f>
        <v>4.8525513124279884E-2</v>
      </c>
      <c r="C615" s="10">
        <f>IF($A615&lt;='1-Input'!$B$26,0,IF($A615='1-Input'!$B$26+1,('1-Input'!$B$23+'7-Rientro'!$D$10)*'1-Input'!$B$27,'1-Input'!$B$23+'7-Rientro'!$D$10))</f>
        <v>0</v>
      </c>
      <c r="D615" s="10">
        <f>IF(AND($A615&gt;=1,$A615&lt;1+'1-Input'!$B$12),'7-Rientro'!$C$10,0)</f>
        <v>0</v>
      </c>
      <c r="E615" s="10">
        <f>MAX(0,(E605-C615-D615))/(1-'P-Parametri'!$B$31*MAX(0,IF(F614&lt;=0,0,(F614-G614)/F614)))</f>
        <v>26100</v>
      </c>
      <c r="F615" s="10">
        <f>((F614-E615+MAX(0,-(E605-C615-D615)))*(1+B615))*(1-'P-Parametri'!$B$32)</f>
        <v>352406.09353774571</v>
      </c>
      <c r="G615" s="10">
        <f>IF(F614&lt;=0,G614,G614*(1-E615/F614))+MAX(0,-(E605-C615-D615))</f>
        <v>399581.84239329858</v>
      </c>
      <c r="H615" s="10">
        <f>MAX(0,(H605-C615-D615))/(1-'P-Parametri'!$B$31*MAX(0,IF(I614&lt;=0,0,(I614-J614)/I614)))</f>
        <v>30450</v>
      </c>
      <c r="I615" s="10">
        <f>((I614-H615+MAX(0,-(H605-C615-D615)))*(1+B615))*(1-'P-Parametri'!$B$32)</f>
        <v>314015.65540920309</v>
      </c>
      <c r="J615" s="10">
        <f>IF(I614&lt;=0,J614,J614*(1-H615/I614))+MAX(0,-(H605-C615-D615))</f>
        <v>356052.16944215266</v>
      </c>
      <c r="K615" s="10">
        <f>MAX(0,(K605-C615-D615))/(1-'P-Parametri'!$B$31*MAX(0,IF(L614&lt;=0,0,(L614-M614)/L614)))</f>
        <v>26890.059844781485</v>
      </c>
      <c r="L615" s="10">
        <f>((L614-K615+MAX(0,-(K605-C615-D615)))*(1+B615))*(1-'P-Parametri'!$B$32)</f>
        <v>345433.50880465831</v>
      </c>
      <c r="M615" s="10">
        <f>IF(L614&lt;=0,M614,M614*(1-K615/L614))+MAX(0,-(K605-C615-D615))</f>
        <v>391675.85465647775</v>
      </c>
      <c r="N615" s="10">
        <f>MAX(0,(N605-C615-D615))/(1-'P-Parametri'!$B$31*MAX(0,IF(O614&lt;=0,0,(O614-P614)/O614)))</f>
        <v>26769.978892356699</v>
      </c>
      <c r="O615" s="10">
        <f>((O614-N615+MAX(0,-(N605-C615-D615)))*(1+B615))*(1-'P-Parametri'!$B$32)</f>
        <v>346493.26981028606</v>
      </c>
      <c r="P615" s="10">
        <f>IF(O614&lt;=0,P614,P614*(1-N615/O614))+MAX(0,-(N605-C615-D615))</f>
        <v>392877.48329710134</v>
      </c>
      <c r="Q615" s="10">
        <f>MAX(0,(Q605-C615-D615))/(1-'P-Parametri'!$B$31*MAX(0,IF(R614&lt;=0,0,(R614-S614)/R614)))</f>
        <v>26788.787314195037</v>
      </c>
      <c r="R615" s="10">
        <f>((R614-Q615+MAX(0,-(Q605-C615-D615)))*(1+B615))*(1-'P-Parametri'!$B$32)</f>
        <v>346327.27818847471</v>
      </c>
      <c r="S615" s="10">
        <f>IF(R614&lt;=0,S614,S614*(1-Q615/R614))+MAX(0,-(Q605-C615-D615))</f>
        <v>392689.27077954961</v>
      </c>
      <c r="T615" s="10">
        <f>MAX(0,(T605-C615-D615))/(1-'P-Parametri'!$B$31*MAX(0,IF(U614&lt;=0,0,(U614-V614)/U614)))</f>
        <v>26788.787314195044</v>
      </c>
      <c r="U615" s="10">
        <f>((U614-T615+MAX(0,-(T605-C615-D615)))*(1+B615))*(1-'P-Parametri'!$B$32)</f>
        <v>346327.27818847448</v>
      </c>
      <c r="V615" s="10">
        <f>IF(U614&lt;=0,V614,V614*(1-T615/U614))+MAX(0,-(T605-C615-D615))</f>
        <v>392689.27077954955</v>
      </c>
    </row>
    <row r="616" spans="1:22">
      <c r="A616" s="9">
        <f t="shared" si="12"/>
        <v>9</v>
      </c>
      <c r="B616" s="12">
        <f>IF($A616='P-Parametri'!$C$47,'P-Parametri'!$B$34,IF($A616='P-Parametri'!$C$48,'P-Parametri'!$C$34,'P-Parametri'!$C$52))</f>
        <v>4.8525513124279884E-2</v>
      </c>
      <c r="C616" s="10">
        <f>IF($A616&lt;='1-Input'!$B$26,0,IF($A616='1-Input'!$B$26+1,('1-Input'!$B$23+'7-Rientro'!$D$10)*'1-Input'!$B$27,'1-Input'!$B$23+'7-Rientro'!$D$10))</f>
        <v>0</v>
      </c>
      <c r="D616" s="10">
        <f>IF(AND($A616&gt;=1,$A616&lt;1+'1-Input'!$B$12),'7-Rientro'!$C$10,0)</f>
        <v>0</v>
      </c>
      <c r="E616" s="10">
        <f>MAX(0,(E605-C616-D616))/(1-'P-Parametri'!$B$31*MAX(0,IF(F615&lt;=0,0,(F615-G615)/F615)))</f>
        <v>26100</v>
      </c>
      <c r="F616" s="10">
        <f>((F615-E616+MAX(0,-(E605-C616-D616)))*(1+B616))*(1-'P-Parametri'!$B$32)</f>
        <v>341455.98363391962</v>
      </c>
      <c r="G616" s="10">
        <f>IF(F615&lt;=0,G615,G615*(1-E616/F615))+MAX(0,-(E605-C616-D616))</f>
        <v>369987.89870813338</v>
      </c>
      <c r="H616" s="10">
        <f>MAX(0,(H605-C616-D616))/(1-'P-Parametri'!$B$31*MAX(0,IF(I615&lt;=0,0,(I615-J615)/I615)))</f>
        <v>30450</v>
      </c>
      <c r="I616" s="10">
        <f>((I615-H616+MAX(0,-(H605-C616-D616)))*(1+B616))*(1-'P-Parametri'!$B$32)</f>
        <v>296731.17269367271</v>
      </c>
      <c r="J616" s="10">
        <f>IF(I615&lt;=0,J615,J615*(1-H616/I615))+MAX(0,-(H605-C616-D616))</f>
        <v>321525.90180946002</v>
      </c>
      <c r="K616" s="10">
        <f>MAX(0,(K605-C616-D616))/(1-'P-Parametri'!$B$31*MAX(0,IF(L615&lt;=0,0,(L615-M615)/L615)))</f>
        <v>26890.059844781485</v>
      </c>
      <c r="L616" s="10">
        <f>((L615-K616+MAX(0,-(K605-C616-D616)))*(1+B616))*(1-'P-Parametri'!$B$32)</f>
        <v>333332.93140648666</v>
      </c>
      <c r="M616" s="10">
        <f>IF(L615&lt;=0,M615,M615*(1-K616/L615))+MAX(0,-(K605-C616-D616))</f>
        <v>361186.08773168141</v>
      </c>
      <c r="N616" s="10">
        <f>MAX(0,(N605-C616-D616))/(1-'P-Parametri'!$B$31*MAX(0,IF(O615&lt;=0,0,(O615-P615)/O615)))</f>
        <v>26769.978892356699</v>
      </c>
      <c r="O616" s="10">
        <f>((O615-N616+MAX(0,-(N605-C616-D616)))*(1+B616))*(1-'P-Parametri'!$B$32)</f>
        <v>334567.5516121703</v>
      </c>
      <c r="P616" s="10">
        <f>IF(O615&lt;=0,P615,P615*(1-N616/O615))+MAX(0,-(N605-C616-D616))</f>
        <v>362523.87227053178</v>
      </c>
      <c r="Q616" s="10">
        <f>MAX(0,(Q605-C616-D616))/(1-'P-Parametri'!$B$31*MAX(0,IF(R615&lt;=0,0,(R615-S615)/R615)))</f>
        <v>26788.787314195037</v>
      </c>
      <c r="R616" s="10">
        <f>((R615-Q616+MAX(0,-(Q605-C616-D616)))*(1+B616))*(1-'P-Parametri'!$B$32)</f>
        <v>334374.17158669833</v>
      </c>
      <c r="S616" s="10">
        <f>IF(R615&lt;=0,S615,S615*(1-Q616/R615))+MAX(0,-(Q605-C616-D616))</f>
        <v>362314.3334933368</v>
      </c>
      <c r="T616" s="10">
        <f>MAX(0,(T605-C616-D616))/(1-'P-Parametri'!$B$31*MAX(0,IF(U615&lt;=0,0,(U615-V615)/U615)))</f>
        <v>26788.787314195044</v>
      </c>
      <c r="U616" s="10">
        <f>((U615-T616+MAX(0,-(T605-C616-D616)))*(1+B616))*(1-'P-Parametri'!$B$32)</f>
        <v>334374.17158669798</v>
      </c>
      <c r="V616" s="10">
        <f>IF(U615&lt;=0,V615,V615*(1-T616/U615))+MAX(0,-(T605-C616-D616))</f>
        <v>362314.33349333669</v>
      </c>
    </row>
    <row r="617" spans="1:22">
      <c r="A617" s="9">
        <f t="shared" si="12"/>
        <v>10</v>
      </c>
      <c r="B617" s="12">
        <f>IF($A617='P-Parametri'!$C$47,'P-Parametri'!$B$34,IF($A617='P-Parametri'!$C$48,'P-Parametri'!$C$34,'P-Parametri'!$C$52))</f>
        <v>4.8525513124279884E-2</v>
      </c>
      <c r="C617" s="10">
        <f>IF($A617&lt;='1-Input'!$B$26,0,IF($A617='1-Input'!$B$26+1,('1-Input'!$B$23+'7-Rientro'!$D$10)*'1-Input'!$B$27,'1-Input'!$B$23+'7-Rientro'!$D$10))</f>
        <v>0</v>
      </c>
      <c r="D617" s="10">
        <f>IF(AND($A617&gt;=1,$A617&lt;1+'1-Input'!$B$12),'7-Rientro'!$C$10,0)</f>
        <v>0</v>
      </c>
      <c r="E617" s="10">
        <f>MAX(0,(E605-C617-D617))/(1-'P-Parametri'!$B$31*MAX(0,IF(F616&lt;=0,0,(F616-G616)/F616)))</f>
        <v>26100</v>
      </c>
      <c r="F617" s="10">
        <f>((F616-E617+MAX(0,-(E605-C617-D617)))*(1+B617))*(1-'P-Parametri'!$B$32)</f>
        <v>329997.47696745442</v>
      </c>
      <c r="G617" s="10">
        <f>IF(F616&lt;=0,G616,G616*(1-E617/F616))+MAX(0,-(E605-C617-D617))</f>
        <v>341706.99393817812</v>
      </c>
      <c r="H617" s="10">
        <f>MAX(0,(H605-C617-D617))/(1-'P-Parametri'!$B$31*MAX(0,IF(I616&lt;=0,0,(I616-J616)/I616)))</f>
        <v>30450</v>
      </c>
      <c r="I617" s="10">
        <f>((I616-H617+MAX(0,-(H605-C617-D617)))*(1+B617))*(1-'P-Parametri'!$B$32)</f>
        <v>278644.19802750018</v>
      </c>
      <c r="J617" s="10">
        <f>IF(I616&lt;=0,J616,J616*(1-H617/I616))+MAX(0,-(H605-C617-D617))</f>
        <v>288531.51291117887</v>
      </c>
      <c r="K617" s="10">
        <f>MAX(0,(K605-C617-D617))/(1-'P-Parametri'!$B$31*MAX(0,IF(L616&lt;=0,0,(L616-M616)/L616)))</f>
        <v>26890.059844781485</v>
      </c>
      <c r="L617" s="10">
        <f>((L616-K617+MAX(0,-(K605-C617-D617)))*(1+B617))*(1-'P-Parametri'!$B$32)</f>
        <v>320670.54280921968</v>
      </c>
      <c r="M617" s="10">
        <f>IF(L616&lt;=0,M616,M616*(1-K617/L616))+MAX(0,-(K605-C617-D617))</f>
        <v>332049.10605625366</v>
      </c>
      <c r="N617" s="10">
        <f>MAX(0,(N605-C617-D617))/(1-'P-Parametri'!$B$31*MAX(0,IF(O616&lt;=0,0,(O616-P616)/O616)))</f>
        <v>26769.978892356699</v>
      </c>
      <c r="O617" s="10">
        <f>((O616-N617+MAX(0,-(N605-C617-D617)))*(1+B617))*(1-'P-Parametri'!$B$32)</f>
        <v>322088.14065870154</v>
      </c>
      <c r="P617" s="10">
        <f>IF(O616&lt;=0,P616,P616*(1-N617/O616))+MAX(0,-(N605-C617-D617))</f>
        <v>333517.00546024623</v>
      </c>
      <c r="Q617" s="10">
        <f>MAX(0,(Q605-C617-D617))/(1-'P-Parametri'!$B$31*MAX(0,IF(R616&lt;=0,0,(R616-S616)/R616)))</f>
        <v>26788.787314195037</v>
      </c>
      <c r="R617" s="10">
        <f>((R616-Q617+MAX(0,-(Q605-C617-D617)))*(1+B617))*(1-'P-Parametri'!$B$32)</f>
        <v>321866.10062810761</v>
      </c>
      <c r="S617" s="10">
        <f>IF(R616&lt;=0,S616,S616*(1-Q617/R616))+MAX(0,-(Q605-C617-D617))</f>
        <v>333287.08663757681</v>
      </c>
      <c r="T617" s="10">
        <f>MAX(0,(T605-C617-D617))/(1-'P-Parametri'!$B$31*MAX(0,IF(U616&lt;=0,0,(U616-V616)/U616)))</f>
        <v>26788.787314195044</v>
      </c>
      <c r="U617" s="10">
        <f>((U616-T617+MAX(0,-(T605-C617-D617)))*(1+B617))*(1-'P-Parametri'!$B$32)</f>
        <v>321866.1006281072</v>
      </c>
      <c r="V617" s="10">
        <f>IF(U616&lt;=0,V616,V616*(1-T617/U616))+MAX(0,-(T605-C617-D617))</f>
        <v>333287.08663757669</v>
      </c>
    </row>
    <row r="618" spans="1:22">
      <c r="A618" s="9">
        <f t="shared" si="12"/>
        <v>11</v>
      </c>
      <c r="B618" s="12">
        <f>IF($A618='P-Parametri'!$C$47,'P-Parametri'!$B$34,IF($A618='P-Parametri'!$C$48,'P-Parametri'!$C$34,'P-Parametri'!$C$52))</f>
        <v>4.8525513124279884E-2</v>
      </c>
      <c r="C618" s="10">
        <f>IF($A618&lt;='1-Input'!$B$26,0,IF($A618='1-Input'!$B$26+1,('1-Input'!$B$23+'7-Rientro'!$D$10)*'1-Input'!$B$27,'1-Input'!$B$23+'7-Rientro'!$D$10))</f>
        <v>0</v>
      </c>
      <c r="D618" s="10">
        <f>IF(AND($A618&gt;=1,$A618&lt;1+'1-Input'!$B$12),'7-Rientro'!$C$10,0)</f>
        <v>0</v>
      </c>
      <c r="E618" s="10">
        <f>MAX(0,(E605-C618-D618))/(1-'P-Parametri'!$B$31*MAX(0,IF(F617&lt;=0,0,(F617-G617)/F617)))</f>
        <v>26100</v>
      </c>
      <c r="F618" s="10">
        <f>((F617-E618+MAX(0,-(E605-C618-D618)))*(1+B618))*(1-'P-Parametri'!$B$32)</f>
        <v>318006.96945852524</v>
      </c>
      <c r="G618" s="10">
        <f>IF(F617&lt;=0,G617,G617*(1-E618/F617))+MAX(0,-(E605-C618-D618))</f>
        <v>314680.87051522231</v>
      </c>
      <c r="H618" s="10">
        <f>MAX(0,(H605-C618-D618))/(1-'P-Parametri'!$B$31*MAX(0,IF(I617&lt;=0,0,(I617-J617)/I617)))</f>
        <v>30450</v>
      </c>
      <c r="I618" s="10">
        <f>((I617-H618+MAX(0,-(H605-C618-D618)))*(1+B618))*(1-'P-Parametri'!$B$32)</f>
        <v>259717.47294357125</v>
      </c>
      <c r="J618" s="10">
        <f>IF(I617&lt;=0,J617,J617*(1-H618/I617))+MAX(0,-(H605-C618-D618))</f>
        <v>257001.03558439706</v>
      </c>
      <c r="K618" s="10">
        <f>MAX(0,(K605-C618-D618))/(1-'P-Parametri'!$B$31*MAX(0,IF(L617&lt;=0,0,(L617-M617)/L617)))</f>
        <v>26890.059844781485</v>
      </c>
      <c r="L618" s="10">
        <f>((L617-K618+MAX(0,-(K605-C618-D618)))*(1+B618))*(1-'P-Parametri'!$B$32)</f>
        <v>307420.25898289401</v>
      </c>
      <c r="M618" s="10">
        <f>IF(L617&lt;=0,M617,M617*(1-K618/L617))+MAX(0,-(K605-C618-D618))</f>
        <v>304204.88857672364</v>
      </c>
      <c r="N618" s="10">
        <f>MAX(0,(N605-C618-D618))/(1-'P-Parametri'!$B$31*MAX(0,IF(O617&lt;=0,0,(O617-P617)/O617)))</f>
        <v>26769.978892356699</v>
      </c>
      <c r="O618" s="10">
        <f>((O617-N618+MAX(0,-(N605-C618-D618)))*(1+B618))*(1-'P-Parametri'!$B$32)</f>
        <v>309029.32984677388</v>
      </c>
      <c r="P618" s="10">
        <f>IF(O617&lt;=0,P617,P617*(1-N618/O617))+MAX(0,-(N605-C618-D618))</f>
        <v>305797.12984435528</v>
      </c>
      <c r="Q618" s="10">
        <f>MAX(0,(Q605-C618-D618))/(1-'P-Parametri'!$B$31*MAX(0,IF(R617&lt;=0,0,(R617-S617)/R617)))</f>
        <v>26788.787314195037</v>
      </c>
      <c r="R618" s="10">
        <f>((R617-Q618+MAX(0,-(Q605-C618-D618)))*(1+B618))*(1-'P-Parametri'!$B$32)</f>
        <v>308777.29917109647</v>
      </c>
      <c r="S618" s="10">
        <f>IF(R617&lt;=0,S617,S617*(1-Q618/R617))+MAX(0,-(Q605-C618-D618))</f>
        <v>305547.73520827614</v>
      </c>
      <c r="T618" s="10">
        <f>MAX(0,(T605-C618-D618))/(1-'P-Parametri'!$B$31*MAX(0,IF(U617&lt;=0,0,(U617-V617)/U617)))</f>
        <v>26788.787314195044</v>
      </c>
      <c r="U618" s="10">
        <f>((U617-T618+MAX(0,-(T605-C618-D618)))*(1+B618))*(1-'P-Parametri'!$B$32)</f>
        <v>308777.29917109601</v>
      </c>
      <c r="V618" s="10">
        <f>IF(U617&lt;=0,V617,V617*(1-T618/U617))+MAX(0,-(T605-C618-D618))</f>
        <v>305547.73520827596</v>
      </c>
    </row>
    <row r="619" spans="1:22">
      <c r="A619" s="9">
        <f t="shared" si="12"/>
        <v>12</v>
      </c>
      <c r="B619" s="12">
        <f>IF($A619='P-Parametri'!$C$47,'P-Parametri'!$B$34,IF($A619='P-Parametri'!$C$48,'P-Parametri'!$C$34,'P-Parametri'!$C$52))</f>
        <v>4.8525513124279884E-2</v>
      </c>
      <c r="C619" s="10">
        <f>IF($A619&lt;='1-Input'!$B$26,0,IF($A619='1-Input'!$B$26+1,('1-Input'!$B$23+'7-Rientro'!$D$10)*'1-Input'!$B$27,'1-Input'!$B$23+'7-Rientro'!$D$10))</f>
        <v>0</v>
      </c>
      <c r="D619" s="10">
        <f>IF(AND($A619&gt;=1,$A619&lt;1+'1-Input'!$B$12),'7-Rientro'!$C$10,0)</f>
        <v>0</v>
      </c>
      <c r="E619" s="10">
        <f>MAX(0,(E605-C619-D619))/(1-'P-Parametri'!$B$31*MAX(0,IF(F618&lt;=0,0,(F618-G618)/F618)))</f>
        <v>26171.169679049184</v>
      </c>
      <c r="F619" s="10">
        <f>((F618-E619+MAX(0,-(E605-C619-D619)))*(1+B619))*(1-'P-Parametri'!$B$32)</f>
        <v>305385.28714838612</v>
      </c>
      <c r="G619" s="10">
        <f>IF(F618&lt;=0,G618,G618*(1-E619/F618))+MAX(0,-(E605-C619-D619))</f>
        <v>288783.43037097767</v>
      </c>
      <c r="H619" s="10">
        <f>MAX(0,(H605-C619-D619))/(1-'P-Parametri'!$B$31*MAX(0,IF(I618&lt;=0,0,(I618-J618)/I618)))</f>
        <v>30533.031292224048</v>
      </c>
      <c r="I619" s="10">
        <f>((I618-H619+MAX(0,-(H605-C619-D619)))*(1+B619))*(1-'P-Parametri'!$B$32)</f>
        <v>239825.12281401525</v>
      </c>
      <c r="J619" s="10">
        <f>IF(I618&lt;=0,J618,J618*(1-H619/I618))+MAX(0,-(H605-C619-D619))</f>
        <v>226787.35541611165</v>
      </c>
      <c r="K619" s="10">
        <f>MAX(0,(K605-C619-D619))/(1-'P-Parametri'!$B$31*MAX(0,IF(L618&lt;=0,0,(L618-M618)/L618)))</f>
        <v>26963.383865040731</v>
      </c>
      <c r="L619" s="10">
        <f>((L618-K619+MAX(0,-(K605-C619-D619)))*(1+B619))*(1-'P-Parametri'!$B$32)</f>
        <v>293478.05651439488</v>
      </c>
      <c r="M619" s="10">
        <f>IF(L618&lt;=0,M618,M618*(1-K619/L618))+MAX(0,-(K605-C619-D619))</f>
        <v>277523.52017421846</v>
      </c>
      <c r="N619" s="10">
        <f>MAX(0,(N605-C619-D619))/(1-'P-Parametri'!$B$31*MAX(0,IF(O618&lt;=0,0,(O618-P618)/O618)))</f>
        <v>26842.97547495909</v>
      </c>
      <c r="O619" s="10">
        <f>((O618-N619+MAX(0,-(N605-C619-D619)))*(1+B619))*(1-'P-Parametri'!$B$32)</f>
        <v>295287.83283034823</v>
      </c>
      <c r="P619" s="10">
        <f>IF(O618&lt;=0,P618,P618*(1-N619/O618))+MAX(0,-(N605-C619-D619))</f>
        <v>279234.91045632848</v>
      </c>
      <c r="Q619" s="10">
        <f>MAX(0,(Q605-C619-D619))/(1-'P-Parametri'!$B$31*MAX(0,IF(R618&lt;=0,0,(R618-S618)/R618)))</f>
        <v>26861.835183745541</v>
      </c>
      <c r="R619" s="10">
        <f>((R618-Q619+MAX(0,-(Q605-C619-D619)))*(1+B619))*(1-'P-Parametri'!$B$32)</f>
        <v>295004.36542193656</v>
      </c>
      <c r="S619" s="10">
        <f>IF(R618&lt;=0,S618,S618*(1-Q619/R618))+MAX(0,-(Q605-C619-D619))</f>
        <v>278966.85336895561</v>
      </c>
      <c r="T619" s="10">
        <f>MAX(0,(T605-C619-D619))/(1-'P-Parametri'!$B$31*MAX(0,IF(U618&lt;=0,0,(U618-V618)/U618)))</f>
        <v>26861.835183745541</v>
      </c>
      <c r="U619" s="10">
        <f>((U618-T619+MAX(0,-(T605-C619-D619)))*(1+B619))*(1-'P-Parametri'!$B$32)</f>
        <v>295004.36542193609</v>
      </c>
      <c r="V619" s="10">
        <f>IF(U618&lt;=0,V618,V618*(1-T619/U618))+MAX(0,-(T605-C619-D619))</f>
        <v>278966.85336895543</v>
      </c>
    </row>
    <row r="620" spans="1:22">
      <c r="A620" s="9">
        <f t="shared" si="12"/>
        <v>13</v>
      </c>
      <c r="B620" s="12">
        <f>IF($A620='P-Parametri'!$C$47,'P-Parametri'!$B$34,IF($A620='P-Parametri'!$C$48,'P-Parametri'!$C$34,'P-Parametri'!$C$52))</f>
        <v>4.8525513124279884E-2</v>
      </c>
      <c r="C620" s="10">
        <f>IF($A620&lt;='1-Input'!$B$26,0,IF($A620='1-Input'!$B$26+1,('1-Input'!$B$23+'7-Rientro'!$D$10)*'1-Input'!$B$27,'1-Input'!$B$23+'7-Rientro'!$D$10))</f>
        <v>0</v>
      </c>
      <c r="D620" s="10">
        <f>IF(AND($A620&gt;=1,$A620&lt;1+'1-Input'!$B$12),'7-Rientro'!$C$10,0)</f>
        <v>0</v>
      </c>
      <c r="E620" s="10">
        <f>MAX(0,(E605-C620-D620))/(1-'P-Parametri'!$B$31*MAX(0,IF(F619&lt;=0,0,(F619-G619)/F619)))</f>
        <v>26474.200841967522</v>
      </c>
      <c r="F620" s="10">
        <f>((F619-E620+MAX(0,-(E605-C620-D620)))*(1+B620))*(1-'P-Parametri'!$B$32)</f>
        <v>291860.49910571688</v>
      </c>
      <c r="G620" s="10">
        <f>IF(F619&lt;=0,G619,G619*(1-E620/F619))+MAX(0,-(E605-C620-D620))</f>
        <v>263748.46353657753</v>
      </c>
      <c r="H620" s="10">
        <f>MAX(0,(H605-C620-D620))/(1-'P-Parametri'!$B$31*MAX(0,IF(I619&lt;=0,0,(I619-J619)/I619)))</f>
        <v>30886.567648962107</v>
      </c>
      <c r="I620" s="10">
        <f>((I619-H620+MAX(0,-(H605-C620-D620)))*(1+B620))*(1-'P-Parametri'!$B$32)</f>
        <v>218639.25095435124</v>
      </c>
      <c r="J620" s="10">
        <f>IF(I619&lt;=0,J619,J619*(1-H620/I619))+MAX(0,-(H605-C620-D620))</f>
        <v>197579.89410931148</v>
      </c>
      <c r="K620" s="10">
        <f>MAX(0,(K605-C620-D620))/(1-'P-Parametri'!$B$31*MAX(0,IF(L619&lt;=0,0,(L619-M619)/L619)))</f>
        <v>27275.587930393522</v>
      </c>
      <c r="L620" s="10">
        <f>((L619-K620+MAX(0,-(K605-C620-D620)))*(1+B620))*(1-'P-Parametri'!$B$32)</f>
        <v>278561.83980705607</v>
      </c>
      <c r="M620" s="10">
        <f>IF(L619&lt;=0,M619,M619*(1-K620/L619))+MAX(0,-(K605-C620-D620))</f>
        <v>251730.732573102</v>
      </c>
      <c r="N620" s="10">
        <f>MAX(0,(N605-C620-D620))/(1-'P-Parametri'!$B$31*MAX(0,IF(O619&lt;=0,0,(O619-P619)/O619)))</f>
        <v>27153.785353696647</v>
      </c>
      <c r="O620" s="10">
        <f>((O619-N620+MAX(0,-(N605-C620-D620)))*(1+B620))*(1-'P-Parametri'!$B$32)</f>
        <v>280583.09893711301</v>
      </c>
      <c r="P620" s="10">
        <f>IF(O619&lt;=0,P619,P619*(1-N620/O619))+MAX(0,-(N605-C620-D620))</f>
        <v>253557.30380009318</v>
      </c>
      <c r="Q620" s="10">
        <f>MAX(0,(Q605-C620-D620))/(1-'P-Parametri'!$B$31*MAX(0,IF(R619&lt;=0,0,(R619-S619)/R619)))</f>
        <v>27172.863435584339</v>
      </c>
      <c r="R620" s="10">
        <f>((R619-Q620+MAX(0,-(Q605-C620-D620)))*(1+B620))*(1-'P-Parametri'!$B$32)</f>
        <v>280266.50672498439</v>
      </c>
      <c r="S620" s="10">
        <f>IF(R619&lt;=0,S619,S619*(1-Q620/R619))+MAX(0,-(Q605-C620-D620))</f>
        <v>253271.20578486857</v>
      </c>
      <c r="T620" s="10">
        <f>MAX(0,(T605-C620-D620))/(1-'P-Parametri'!$B$31*MAX(0,IF(U619&lt;=0,0,(U619-V619)/U619)))</f>
        <v>27172.863435584339</v>
      </c>
      <c r="U620" s="10">
        <f>((U619-T620+MAX(0,-(T605-C620-D620)))*(1+B620))*(1-'P-Parametri'!$B$32)</f>
        <v>280266.50672498392</v>
      </c>
      <c r="V620" s="10">
        <f>IF(U619&lt;=0,V619,V619*(1-T620/U619))+MAX(0,-(T605-C620-D620))</f>
        <v>253271.20578486836</v>
      </c>
    </row>
    <row r="621" spans="1:22">
      <c r="A621" s="9">
        <f t="shared" si="12"/>
        <v>14</v>
      </c>
      <c r="B621" s="12">
        <f>IF($A621='P-Parametri'!$C$47,'P-Parametri'!$B$34,IF($A621='P-Parametri'!$C$48,'P-Parametri'!$C$34,'P-Parametri'!$C$52))</f>
        <v>4.8525513124279884E-2</v>
      </c>
      <c r="C621" s="10">
        <f>IF($A621&lt;='1-Input'!$B$26,0,IF($A621='1-Input'!$B$26+1,('1-Input'!$B$23+'7-Rientro'!$D$10)*'1-Input'!$B$27,'1-Input'!$B$23+'7-Rientro'!$D$10))</f>
        <v>0</v>
      </c>
      <c r="D621" s="10">
        <f>IF(AND($A621&gt;=1,$A621&lt;1+'1-Input'!$B$12),'7-Rientro'!$C$10,0)</f>
        <v>0</v>
      </c>
      <c r="E621" s="10">
        <f>MAX(0,(E605-C621-D621))/(1-'P-Parametri'!$B$31*MAX(0,IF(F620&lt;=0,0,(F620-G620)/F620)))</f>
        <v>26770.417694589039</v>
      </c>
      <c r="F621" s="10">
        <f>((F620-E621+MAX(0,-(E605-C621-D621)))*(1+B621))*(1-'P-Parametri'!$B$32)</f>
        <v>277397.80620848836</v>
      </c>
      <c r="G621" s="10">
        <f>IF(F620&lt;=0,G620,G620*(1-E621/F620))+MAX(0,-(E605-C621-D621))</f>
        <v>239556.57543656172</v>
      </c>
      <c r="H621" s="10">
        <f>MAX(0,(H605-C621-D621))/(1-'P-Parametri'!$B$31*MAX(0,IF(I620&lt;=0,0,(I620-J620)/I620)))</f>
        <v>31232.153977020545</v>
      </c>
      <c r="I621" s="10">
        <f>((I620-H621+MAX(0,-(H605-C621-D621)))*(1+B621))*(1-'P-Parametri'!$B$32)</f>
        <v>196108.12027624474</v>
      </c>
      <c r="J621" s="10">
        <f>IF(I620&lt;=0,J620,J620*(1-H621/I620))+MAX(0,-(H605-C621-D621))</f>
        <v>169356.02465929303</v>
      </c>
      <c r="K621" s="10">
        <f>MAX(0,(K605-C621-D621))/(1-'P-Parametri'!$B$31*MAX(0,IF(L620&lt;=0,0,(L620-M620)/L620)))</f>
        <v>27580.771412923234</v>
      </c>
      <c r="L621" s="10">
        <f>((L620-K621+MAX(0,-(K605-C621-D621)))*(1+B621))*(1-'P-Parametri'!$B$32)</f>
        <v>262633.73341539322</v>
      </c>
      <c r="M621" s="10">
        <f>IF(L620&lt;=0,M620,M620*(1-K621/L620))+MAX(0,-(K605-C621-D621))</f>
        <v>226806.5441145701</v>
      </c>
      <c r="N621" s="10">
        <f>MAX(0,(N605-C621-D621))/(1-'P-Parametri'!$B$31*MAX(0,IF(O620&lt;=0,0,(O620-P620)/O620)))</f>
        <v>27457.606000908843</v>
      </c>
      <c r="O621" s="10">
        <f>((O620-N621+MAX(0,-(N605-C621-D621)))*(1+B621))*(1-'P-Parametri'!$B$32)</f>
        <v>264877.72029103822</v>
      </c>
      <c r="P621" s="10">
        <f>IF(O620&lt;=0,P620,P620*(1-N621/O620))+MAX(0,-(N605-C621-D621))</f>
        <v>228744.4174474618</v>
      </c>
      <c r="Q621" s="10">
        <f>MAX(0,(Q605-C621-D621))/(1-'P-Parametri'!$B$31*MAX(0,IF(R620&lt;=0,0,(R620-S620)/R620)))</f>
        <v>27476.897545306871</v>
      </c>
      <c r="R621" s="10">
        <f>((R620-Q621+MAX(0,-(Q605-C621-D621)))*(1+B621))*(1-'P-Parametri'!$B$32)</f>
        <v>264526.24196825235</v>
      </c>
      <c r="S621" s="10">
        <f>IF(R620&lt;=0,S620,S620*(1-Q621/R620))+MAX(0,-(Q605-C621-D621))</f>
        <v>228440.88605153028</v>
      </c>
      <c r="T621" s="10">
        <f>MAX(0,(T605-C621-D621))/(1-'P-Parametri'!$B$31*MAX(0,IF(U620&lt;=0,0,(U620-V620)/U620)))</f>
        <v>27476.897545306871</v>
      </c>
      <c r="U621" s="10">
        <f>((U620-T621+MAX(0,-(T605-C621-D621)))*(1+B621))*(1-'P-Parametri'!$B$32)</f>
        <v>264526.24196825182</v>
      </c>
      <c r="V621" s="10">
        <f>IF(U620&lt;=0,V620,V620*(1-T621/U620))+MAX(0,-(T605-C621-D621))</f>
        <v>228440.88605153005</v>
      </c>
    </row>
    <row r="622" spans="1:22">
      <c r="A622" s="9">
        <f t="shared" si="12"/>
        <v>15</v>
      </c>
      <c r="B622" s="12">
        <f>IF($A622='P-Parametri'!$C$47,'P-Parametri'!$B$34,IF($A622='P-Parametri'!$C$48,'P-Parametri'!$C$34,'P-Parametri'!$C$52))</f>
        <v>4.8525513124279884E-2</v>
      </c>
      <c r="C622" s="10">
        <f>IF($A622&lt;='1-Input'!$B$26,0,IF($A622='1-Input'!$B$26+1,('1-Input'!$B$23+'7-Rientro'!$D$10)*'1-Input'!$B$27,'1-Input'!$B$23+'7-Rientro'!$D$10))</f>
        <v>0</v>
      </c>
      <c r="D622" s="10">
        <f>IF(AND($A622&gt;=1,$A622&lt;1+'1-Input'!$B$12),'7-Rientro'!$C$10,0)</f>
        <v>0</v>
      </c>
      <c r="E622" s="10">
        <f>MAX(0,(E605-C622-D622))/(1-'P-Parametri'!$B$31*MAX(0,IF(F621&lt;=0,0,(F621-G621)/F621)))</f>
        <v>27059.752836870095</v>
      </c>
      <c r="F622" s="10">
        <f>((F621-E622+MAX(0,-(E605-C622-D622)))*(1+B622))*(1-'P-Parametri'!$B$32)</f>
        <v>261960.86419427738</v>
      </c>
      <c r="G622" s="10">
        <f>IF(F621&lt;=0,G621,G621*(1-E622/F621))+MAX(0,-(E605-C622-D622))</f>
        <v>216188.1796645766</v>
      </c>
      <c r="H622" s="10">
        <f>MAX(0,(H605-C622-D622))/(1-'P-Parametri'!$B$31*MAX(0,IF(I621&lt;=0,0,(I621-J621)/I621)))</f>
        <v>31569.711643015111</v>
      </c>
      <c r="I622" s="10">
        <f>((I621-H622+MAX(0,-(H605-C622-D622)))*(1+B622))*(1-'P-Parametri'!$B$32)</f>
        <v>172177.67390212792</v>
      </c>
      <c r="J622" s="10">
        <f>IF(I621&lt;=0,J621,J621*(1-H622/I621))+MAX(0,-(H605-C622-D622))</f>
        <v>142092.89625864374</v>
      </c>
      <c r="K622" s="10">
        <f>MAX(0,(K605-C622-D622))/(1-'P-Parametri'!$B$31*MAX(0,IF(L621&lt;=0,0,(L621-M621)/L621)))</f>
        <v>27878.864872353734</v>
      </c>
      <c r="L622" s="10">
        <f>((L621-K622+MAX(0,-(K605-C622-D622)))*(1+B622))*(1-'P-Parametri'!$B$32)</f>
        <v>245654.17605951833</v>
      </c>
      <c r="M622" s="10">
        <f>IF(L621&lt;=0,M621,M621*(1-K622/L621))+MAX(0,-(K605-C622-D622))</f>
        <v>202730.77550210964</v>
      </c>
      <c r="N622" s="10">
        <f>MAX(0,(N605-C622-D622))/(1-'P-Parametri'!$B$31*MAX(0,IF(O621&lt;=0,0,(O621-P621)/O621)))</f>
        <v>27754.368286413861</v>
      </c>
      <c r="O622" s="10">
        <f>((O621-N622+MAX(0,-(N605-C622-D622)))*(1+B622))*(1-'P-Parametri'!$B$32)</f>
        <v>248132.6245657292</v>
      </c>
      <c r="P622" s="10">
        <f>IF(O621&lt;=0,P621,P621*(1-N622/O621))+MAX(0,-(N605-C622-D622))</f>
        <v>204776.16221511393</v>
      </c>
      <c r="Q622" s="10">
        <f>MAX(0,(Q605-C622-D622))/(1-'P-Parametri'!$B$31*MAX(0,IF(R621&lt;=0,0,(R621-S621)/R621)))</f>
        <v>27773.868334160874</v>
      </c>
      <c r="R622" s="10">
        <f>((R621-Q622+MAX(0,-(Q605-C622-D622)))*(1+B622))*(1-'P-Parametri'!$B$32)</f>
        <v>247744.42223998084</v>
      </c>
      <c r="S622" s="10">
        <f>IF(R621&lt;=0,S621,S621*(1-Q622/R621))+MAX(0,-(Q605-C622-D622))</f>
        <v>204455.79087108417</v>
      </c>
      <c r="T622" s="10">
        <f>MAX(0,(T605-C622-D622))/(1-'P-Parametri'!$B$31*MAX(0,IF(U621&lt;=0,0,(U621-V621)/U621)))</f>
        <v>27773.868334160881</v>
      </c>
      <c r="U622" s="10">
        <f>((U621-T622+MAX(0,-(T605-C622-D622)))*(1+B622))*(1-'P-Parametri'!$B$32)</f>
        <v>247744.42223998028</v>
      </c>
      <c r="V622" s="10">
        <f>IF(U621&lt;=0,V621,V621*(1-T622/U621))+MAX(0,-(T605-C622-D622))</f>
        <v>204455.79087108391</v>
      </c>
    </row>
    <row r="623" spans="1:22">
      <c r="A623" s="9">
        <f t="shared" si="12"/>
        <v>16</v>
      </c>
      <c r="B623" s="12">
        <f>IF($A623='P-Parametri'!$C$47,'P-Parametri'!$B$34,IF($A623='P-Parametri'!$C$48,'P-Parametri'!$C$34,'P-Parametri'!$C$52))</f>
        <v>4.8525513124279884E-2</v>
      </c>
      <c r="C623" s="10">
        <f>IF($A623&lt;='1-Input'!$B$26,0,IF($A623='1-Input'!$B$26+1,('1-Input'!$B$23+'7-Rientro'!$D$10)*'1-Input'!$B$27,'1-Input'!$B$23+'7-Rientro'!$D$10))</f>
        <v>0</v>
      </c>
      <c r="D623" s="10">
        <f>IF(AND($A623&gt;=1,$A623&lt;1+'1-Input'!$B$12),'7-Rientro'!$C$10,0)</f>
        <v>0</v>
      </c>
      <c r="E623" s="10">
        <f>MAX(0,(E605-C623-D623))/(1-'P-Parametri'!$B$31*MAX(0,IF(F622&lt;=0,0,(F622-G622)/F622)))</f>
        <v>27342.155799339565</v>
      </c>
      <c r="F623" s="10">
        <f>((F622-E623+MAX(0,-(E605-C623-D623)))*(1+B623))*(1-'P-Parametri'!$B$32)</f>
        <v>245511.69420514128</v>
      </c>
      <c r="G623" s="10">
        <f>IF(F622&lt;=0,G622,G622*(1-E623/F622))+MAX(0,-(E605-C623-D623))</f>
        <v>193623.54617038919</v>
      </c>
      <c r="H623" s="10">
        <f>MAX(0,(H605-C623-D623))/(1-'P-Parametri'!$B$31*MAX(0,IF(I622&lt;=0,0,(I622-J622)/I622)))</f>
        <v>31899.181765896159</v>
      </c>
      <c r="I623" s="10">
        <f>((I622-H623+MAX(0,-(H605-C623-D623)))*(1+B623))*(1-'P-Parametri'!$B$32)</f>
        <v>146791.40679154781</v>
      </c>
      <c r="J623" s="10">
        <f>IF(I622&lt;=0,J622,J622*(1-H623/I622))+MAX(0,-(H605-C623-D623))</f>
        <v>115767.49051542512</v>
      </c>
      <c r="K623" s="10">
        <f>MAX(0,(K605-C623-D623))/(1-'P-Parametri'!$B$31*MAX(0,IF(L622&lt;=0,0,(L622-M622)/L622)))</f>
        <v>28169.81631147816</v>
      </c>
      <c r="L623" s="10">
        <f>((L622-K623+MAX(0,-(K605-C623-D623)))*(1+B623))*(1-'P-Parametri'!$B$32)</f>
        <v>227581.82410151669</v>
      </c>
      <c r="M623" s="10">
        <f>IF(L622&lt;=0,M622,M622*(1-K623/L622))+MAX(0,-(K605-C623-D623))</f>
        <v>179483.09944715718</v>
      </c>
      <c r="N623" s="10">
        <f>MAX(0,(N605-C623-D623))/(1-'P-Parametri'!$B$31*MAX(0,IF(O622&lt;=0,0,(O622-P622)/O622)))</f>
        <v>28044.020445204926</v>
      </c>
      <c r="O623" s="10">
        <f>((O622-N623+MAX(0,-(N605-C623-D623)))*(1+B623))*(1-'P-Parametri'!$B$32)</f>
        <v>230306.97953514266</v>
      </c>
      <c r="P623" s="10">
        <f>IF(O622&lt;=0,P622,P622*(1-N623/O622))+MAX(0,-(N605-C623-D623))</f>
        <v>181632.30158855603</v>
      </c>
      <c r="Q623" s="10">
        <f>MAX(0,(Q605-C623-D623))/(1-'P-Parametri'!$B$31*MAX(0,IF(R622&lt;=0,0,(R622-S622)/R622)))</f>
        <v>28063.724000769813</v>
      </c>
      <c r="R623" s="10">
        <f>((R622-Q623+MAX(0,-(Q605-C623-D623)))*(1+B623))*(1-'P-Parametri'!$B$32)</f>
        <v>229880.13521107929</v>
      </c>
      <c r="S623" s="10">
        <f>IF(R622&lt;=0,S622,S622*(1-Q623/R622))+MAX(0,-(Q605-C623-D623))</f>
        <v>181295.66951098657</v>
      </c>
      <c r="T623" s="10">
        <f>MAX(0,(T605-C623-D623))/(1-'P-Parametri'!$B$31*MAX(0,IF(U622&lt;=0,0,(U622-V622)/U622)))</f>
        <v>28063.724000769816</v>
      </c>
      <c r="U623" s="10">
        <f>((U622-T623+MAX(0,-(T605-C623-D623)))*(1+B623))*(1-'P-Parametri'!$B$32)</f>
        <v>229880.13521107871</v>
      </c>
      <c r="V623" s="10">
        <f>IF(U622&lt;=0,V622,V622*(1-T623/U622))+MAX(0,-(T605-C623-D623))</f>
        <v>181295.66951098631</v>
      </c>
    </row>
    <row r="624" spans="1:22">
      <c r="A624" s="9">
        <f t="shared" si="12"/>
        <v>17</v>
      </c>
      <c r="B624" s="12">
        <f>IF($A624='P-Parametri'!$C$47,'P-Parametri'!$B$34,IF($A624='P-Parametri'!$C$48,'P-Parametri'!$C$34,'P-Parametri'!$C$52))</f>
        <v>4.8525513124279884E-2</v>
      </c>
      <c r="C624" s="10">
        <f>IF($A624&lt;='1-Input'!$B$26,0,IF($A624='1-Input'!$B$26+1,('1-Input'!$B$23+'7-Rientro'!$D$10)*'1-Input'!$B$27,'1-Input'!$B$23+'7-Rientro'!$D$10))</f>
        <v>0</v>
      </c>
      <c r="D624" s="10">
        <f>IF(AND($A624&gt;=1,$A624&lt;1+'1-Input'!$B$12),'7-Rientro'!$C$10,0)</f>
        <v>0</v>
      </c>
      <c r="E624" s="10">
        <f>MAX(0,(E605-C624-D624))/(1-'P-Parametri'!$B$31*MAX(0,IF(F623&lt;=0,0,(F623-G623)/F623)))</f>
        <v>27617.592428855005</v>
      </c>
      <c r="F624" s="10">
        <f>((F623-E624+MAX(0,-(E605-C624-D624)))*(1+B624))*(1-'P-Parametri'!$B$32)</f>
        <v>228010.58982199113</v>
      </c>
      <c r="G624" s="10">
        <f>IF(F623&lt;=0,G623,G623*(1-E624/F623))+MAX(0,-(E605-C624-D624))</f>
        <v>171842.84769866883</v>
      </c>
      <c r="H624" s="10">
        <f>MAX(0,(H605-C624-D624))/(1-'P-Parametri'!$B$31*MAX(0,IF(I623&lt;=0,0,(I623-J623)/I623)))</f>
        <v>32220.524500330841</v>
      </c>
      <c r="I624" s="10">
        <f>((I623-H624+MAX(0,-(H605-C624-D624)))*(1+B624))*(1-'P-Parametri'!$B$32)</f>
        <v>119890.23215721274</v>
      </c>
      <c r="J624" s="10">
        <f>IF(I623&lt;=0,J623,J623*(1-H624/I623))+MAX(0,-(H605-C624-D624))</f>
        <v>90356.67563175135</v>
      </c>
      <c r="K624" s="10">
        <f>MAX(0,(K605-C624-D624))/(1-'P-Parametri'!$B$31*MAX(0,IF(L623&lt;=0,0,(L623-M623)/L623)))</f>
        <v>28453.590543321654</v>
      </c>
      <c r="L624" s="10">
        <f>((L623-K624+MAX(0,-(K605-C624-D624)))*(1+B624))*(1-'P-Parametri'!$B$32)</f>
        <v>208373.45120259962</v>
      </c>
      <c r="M624" s="10">
        <f>IF(L623&lt;=0,M623,M623*(1-K624/L623))+MAX(0,-(K605-C624-D624))</f>
        <v>157043.08851360538</v>
      </c>
      <c r="N624" s="10">
        <f>MAX(0,(N605-C624-D624))/(1-'P-Parametri'!$B$31*MAX(0,IF(O623&lt;=0,0,(O623-P623)/O623)))</f>
        <v>28326.527447439035</v>
      </c>
      <c r="O624" s="10">
        <f>((O623-N624+MAX(0,-(N605-C624-D624)))*(1+B624))*(1-'P-Parametri'!$B$32)</f>
        <v>211358.09385200081</v>
      </c>
      <c r="P624" s="10">
        <f>IF(O623&lt;=0,P623,P623*(1-N624/O623))+MAX(0,-(N605-C624-D624))</f>
        <v>159292.49935297214</v>
      </c>
      <c r="Q624" s="10">
        <f>MAX(0,(Q605-C624-D624))/(1-'P-Parametri'!$B$31*MAX(0,IF(R623&lt;=0,0,(R623-S623)/R623)))</f>
        <v>28346.429490678929</v>
      </c>
      <c r="R624" s="10">
        <f>((R623-Q624+MAX(0,-(Q605-C624-D624)))*(1+B624))*(1-'P-Parametri'!$B$32)</f>
        <v>210890.60573791579</v>
      </c>
      <c r="S624" s="10">
        <f>IF(R623&lt;=0,S623,S623*(1-Q624/R623))+MAX(0,-(Q605-C624-D624))</f>
        <v>158940.1714683226</v>
      </c>
      <c r="T624" s="10">
        <f>MAX(0,(T605-C624-D624))/(1-'P-Parametri'!$B$31*MAX(0,IF(U623&lt;=0,0,(U623-V623)/U623)))</f>
        <v>28346.429490678929</v>
      </c>
      <c r="U624" s="10">
        <f>((U623-T624+MAX(0,-(T605-C624-D624)))*(1+B624))*(1-'P-Parametri'!$B$32)</f>
        <v>210890.60573791518</v>
      </c>
      <c r="V624" s="10">
        <f>IF(U623&lt;=0,V623,V623*(1-T624/U623))+MAX(0,-(T605-C624-D624))</f>
        <v>158940.17146832231</v>
      </c>
    </row>
    <row r="625" spans="1:22">
      <c r="A625" s="9">
        <f t="shared" si="12"/>
        <v>18</v>
      </c>
      <c r="B625" s="12">
        <f>IF($A625='P-Parametri'!$C$47,'P-Parametri'!$B$34,IF($A625='P-Parametri'!$C$48,'P-Parametri'!$C$34,'P-Parametri'!$C$52))</f>
        <v>4.8525513124279884E-2</v>
      </c>
      <c r="C625" s="10">
        <f>IF($A625&lt;='1-Input'!$B$26,0,IF($A625='1-Input'!$B$26+1,('1-Input'!$B$23+'7-Rientro'!$D$10)*'1-Input'!$B$27,'1-Input'!$B$23+'7-Rientro'!$D$10))</f>
        <v>0</v>
      </c>
      <c r="D625" s="10">
        <f>IF(AND($A625&gt;=1,$A625&lt;1+'1-Input'!$B$12),'7-Rientro'!$C$10,0)</f>
        <v>0</v>
      </c>
      <c r="E625" s="10">
        <f>MAX(0,(E605-C625-D625))/(1-'P-Parametri'!$B$31*MAX(0,IF(F624&lt;=0,0,(F624-G624)/F624)))</f>
        <v>27886.044222355395</v>
      </c>
      <c r="F625" s="10">
        <f>((F624-E625+MAX(0,-(E605-C625-D625)))*(1+B625))*(1-'P-Parametri'!$B$32)</f>
        <v>209416.02047989416</v>
      </c>
      <c r="G625" s="10">
        <f>IF(F624&lt;=0,G624,G624*(1-E625/F624))+MAX(0,-(E605-C625-D625))</f>
        <v>150826.2043315265</v>
      </c>
      <c r="H625" s="10">
        <f>MAX(0,(H605-C625-D625))/(1-'P-Parametri'!$B$31*MAX(0,IF(I624&lt;=0,0,(I624-J624)/I624)))</f>
        <v>32533.718259414629</v>
      </c>
      <c r="I625" s="10">
        <f>((I624-H625+MAX(0,-(H605-C625-D625)))*(1+B625))*(1-'P-Parametri'!$B$32)</f>
        <v>91412.342492318188</v>
      </c>
      <c r="J625" s="10">
        <f>IF(I624&lt;=0,J624,J624*(1-H625/I624))+MAX(0,-(H605-C625-D625))</f>
        <v>65837.258370085285</v>
      </c>
      <c r="K625" s="10">
        <f>MAX(0,(K605-C625-D625))/(1-'P-Parametri'!$B$31*MAX(0,IF(L624&lt;=0,0,(L624-M624)/L624)))</f>
        <v>28730.168504726418</v>
      </c>
      <c r="L625" s="10">
        <f>((L624-K625+MAX(0,-(K605-C625-D625)))*(1+B625))*(1-'P-Parametri'!$B$32)</f>
        <v>187983.84403977732</v>
      </c>
      <c r="M625" s="10">
        <f>IF(L624&lt;=0,M624,M624*(1-K625/L624))+MAX(0,-(K605-C625-D625))</f>
        <v>135390.26100866718</v>
      </c>
      <c r="N625" s="10">
        <f>MAX(0,(N605-C625-D625))/(1-'P-Parametri'!$B$31*MAX(0,IF(O624&lt;=0,0,(O624-P624)/O624)))</f>
        <v>28601.870315087337</v>
      </c>
      <c r="O625" s="10">
        <f>((O624-N625+MAX(0,-(N605-C625-D625)))*(1+B625))*(1-'P-Parametri'!$B$32)</f>
        <v>191241.31393457638</v>
      </c>
      <c r="P625" s="10">
        <f>IF(O624&lt;=0,P624,P624*(1-N625/O624))+MAX(0,-(N605-C625-D625))</f>
        <v>137736.36527915648</v>
      </c>
      <c r="Q625" s="10">
        <f>MAX(0,(Q605-C625-D625))/(1-'P-Parametri'!$B$31*MAX(0,IF(R624&lt;=0,0,(R624-S624)/R624)))</f>
        <v>28621.965812525523</v>
      </c>
      <c r="R625" s="10">
        <f>((R624-Q625+MAX(0,-(Q605-C625-D625)))*(1+B625))*(1-'P-Parametri'!$B$32)</f>
        <v>190731.09256582597</v>
      </c>
      <c r="S625" s="10">
        <f>IF(R624&lt;=0,S624,S624*(1-Q625/R624))+MAX(0,-(Q605-C625-D625))</f>
        <v>137368.89218783742</v>
      </c>
      <c r="T625" s="10">
        <f>MAX(0,(T605-C625-D625))/(1-'P-Parametri'!$B$31*MAX(0,IF(U624&lt;=0,0,(U624-V624)/U624)))</f>
        <v>28621.965812525526</v>
      </c>
      <c r="U625" s="10">
        <f>((U624-T625+MAX(0,-(T605-C625-D625)))*(1+B625))*(1-'P-Parametri'!$B$32)</f>
        <v>190731.09256582533</v>
      </c>
      <c r="V625" s="10">
        <f>IF(U624&lt;=0,V624,V624*(1-T625/U624))+MAX(0,-(T605-C625-D625))</f>
        <v>137368.8921878371</v>
      </c>
    </row>
    <row r="626" spans="1:22">
      <c r="A626" s="9">
        <f t="shared" si="12"/>
        <v>19</v>
      </c>
      <c r="B626" s="12">
        <f>IF($A626='P-Parametri'!$C$47,'P-Parametri'!$B$34,IF($A626='P-Parametri'!$C$48,'P-Parametri'!$C$34,'P-Parametri'!$C$52))</f>
        <v>4.8525513124279884E-2</v>
      </c>
      <c r="C626" s="10">
        <f>IF($A626&lt;='1-Input'!$B$26,0,IF($A626='1-Input'!$B$26+1,('1-Input'!$B$23+'7-Rientro'!$D$10)*'1-Input'!$B$27,'1-Input'!$B$23+'7-Rientro'!$D$10))</f>
        <v>5474.1483682796988</v>
      </c>
      <c r="D626" s="10">
        <f>IF(AND($A626&gt;=1,$A626&lt;1+'1-Input'!$B$12),'7-Rientro'!$C$10,0)</f>
        <v>0</v>
      </c>
      <c r="E626" s="10">
        <f>MAX(0,(E605-C626-D626))/(1-'P-Parametri'!$B$31*MAX(0,IF(F625&lt;=0,0,(F625-G625)/F625)))</f>
        <v>22243.920149794056</v>
      </c>
      <c r="F626" s="10">
        <f>((F625-E626+MAX(0,-(E605-C626-D626)))*(1+B626))*(1-'P-Parametri'!$B$32)</f>
        <v>195862.21309608506</v>
      </c>
      <c r="G626" s="10">
        <f>IF(F625&lt;=0,G625,G625*(1-E626/F625))+MAX(0,-(E605-C626-D626))</f>
        <v>134805.62463586227</v>
      </c>
      <c r="H626" s="10">
        <f>MAX(0,(H605-C626-D626))/(1-'P-Parametri'!$B$31*MAX(0,IF(I625&lt;=0,0,(I625-J625)/I625)))</f>
        <v>26935.171419283277</v>
      </c>
      <c r="I626" s="10">
        <f>((I625-H626+MAX(0,-(H605-C626-D626)))*(1+B626))*(1-'P-Parametri'!$B$32)</f>
        <v>67470.746966387611</v>
      </c>
      <c r="J626" s="10">
        <f>IF(I625&lt;=0,J625,J625*(1-H626/I625))+MAX(0,-(H605-C626-D626))</f>
        <v>46437.932287582677</v>
      </c>
      <c r="K626" s="10">
        <f>MAX(0,(K605-C626-D626))/(1-'P-Parametri'!$B$31*MAX(0,IF(L625&lt;=0,0,(L625-M625)/L625)))</f>
        <v>23095.959057794884</v>
      </c>
      <c r="L626" s="10">
        <f>((L625-K626+MAX(0,-(K605-C626-D626)))*(1+B626))*(1-'P-Parametri'!$B$32)</f>
        <v>172543.37590029297</v>
      </c>
      <c r="M626" s="10">
        <f>IF(L625&lt;=0,M625,M625*(1-K626/L625))+MAX(0,-(K605-C626-D626))</f>
        <v>118756.02341738419</v>
      </c>
      <c r="N626" s="10">
        <f>MAX(0,(N605-C626-D626))/(1-'P-Parametri'!$B$31*MAX(0,IF(O625&lt;=0,0,(O625-P625)/O625)))</f>
        <v>22966.457926644478</v>
      </c>
      <c r="O626" s="10">
        <f>((O625-N626+MAX(0,-(N605-C626-D626)))*(1+B626))*(1-'P-Parametri'!$B$32)</f>
        <v>176087.59878214783</v>
      </c>
      <c r="P626" s="10">
        <f>IF(O625&lt;=0,P625,P625*(1-N626/O625))+MAX(0,-(N605-C626-D626))</f>
        <v>121195.39736238692</v>
      </c>
      <c r="Q626" s="10">
        <f>MAX(0,(Q605-C626-D626))/(1-'P-Parametri'!$B$31*MAX(0,IF(R625&lt;=0,0,(R625-S625)/R625)))</f>
        <v>22986.741842236708</v>
      </c>
      <c r="R626" s="10">
        <f>((R625-Q626+MAX(0,-(Q605-C626-D626)))*(1+B626))*(1-'P-Parametri'!$B$32)</f>
        <v>175532.46295331829</v>
      </c>
      <c r="S626" s="10">
        <f>IF(R625&lt;=0,S625,S625*(1-Q626/R625))+MAX(0,-(Q605-C626-D626))</f>
        <v>120813.31533145215</v>
      </c>
      <c r="T626" s="10">
        <f>MAX(0,(T605-C626-D626))/(1-'P-Parametri'!$B$31*MAX(0,IF(U625&lt;=0,0,(U625-V625)/U625)))</f>
        <v>22986.741842236712</v>
      </c>
      <c r="U626" s="10">
        <f>((U625-T626+MAX(0,-(T605-C626-D626)))*(1+B626))*(1-'P-Parametri'!$B$32)</f>
        <v>175532.46295331762</v>
      </c>
      <c r="V626" s="10">
        <f>IF(U625&lt;=0,V625,V625*(1-T626/U625))+MAX(0,-(T605-C626-D626))</f>
        <v>120813.31533145181</v>
      </c>
    </row>
    <row r="627" spans="1:22">
      <c r="A627" s="9">
        <f t="shared" si="12"/>
        <v>20</v>
      </c>
      <c r="B627" s="12">
        <f>IF($A627='P-Parametri'!$C$47,'P-Parametri'!$B$34,IF($A627='P-Parametri'!$C$48,'P-Parametri'!$C$34,'P-Parametri'!$C$52))</f>
        <v>4.8525513124279884E-2</v>
      </c>
      <c r="C627" s="10">
        <f>IF($A627&lt;='1-Input'!$B$26,0,IF($A627='1-Input'!$B$26+1,('1-Input'!$B$23+'7-Rientro'!$D$10)*'1-Input'!$B$27,'1-Input'!$B$23+'7-Rientro'!$D$10))</f>
        <v>16422.445104839331</v>
      </c>
      <c r="D627" s="10">
        <f>IF(AND($A627&gt;=1,$A627&lt;1+'1-Input'!$B$12),'7-Rientro'!$C$10,0)</f>
        <v>0</v>
      </c>
      <c r="E627" s="10">
        <f>MAX(0,(E605-C627-D627))/(1-'P-Parametri'!$B$31*MAX(0,IF(F626&lt;=0,0,(F626-G626)/F626)))</f>
        <v>10531.105316255494</v>
      </c>
      <c r="F627" s="10">
        <f>((F626-E627+MAX(0,-(E605-C627-D627)))*(1+B627))*(1-'P-Parametri'!$B$32)</f>
        <v>193935.74609297153</v>
      </c>
      <c r="G627" s="10">
        <f>IF(F626&lt;=0,G626,G626*(1-E627/F626))+MAX(0,-(E605-C627-D627))</f>
        <v>127557.40555458688</v>
      </c>
      <c r="H627" s="10">
        <f>MAX(0,(H605-C627-D627))/(1-'P-Parametri'!$B$31*MAX(0,IF(I626&lt;=0,0,(I626-J626)/I626)))</f>
        <v>15264.770856982026</v>
      </c>
      <c r="I627" s="10">
        <f>((I626-H627+MAX(0,-(H605-C627-D627)))*(1+B627))*(1-'P-Parametri'!$B$32)</f>
        <v>54629.819292491855</v>
      </c>
      <c r="J627" s="10">
        <f>IF(I626&lt;=0,J626,J626*(1-H627/I626))+MAX(0,-(H605-C627-D627))</f>
        <v>35931.68436068279</v>
      </c>
      <c r="K627" s="10">
        <f>MAX(0,(K605-C627-D627))/(1-'P-Parametri'!$B$31*MAX(0,IF(L626&lt;=0,0,(L626-M626)/L626)))</f>
        <v>11390.847629440292</v>
      </c>
      <c r="L627" s="10">
        <f>((L626-K627+MAX(0,-(K605-C627-D627)))*(1+B627))*(1-'P-Parametri'!$B$32)</f>
        <v>168634.59232167789</v>
      </c>
      <c r="M627" s="10">
        <f>IF(L626&lt;=0,M626,M626*(1-K627/L626))+MAX(0,-(K605-C627-D627))</f>
        <v>110916.07151678289</v>
      </c>
      <c r="N627" s="10">
        <f>MAX(0,(N605-C627-D627))/(1-'P-Parametri'!$B$31*MAX(0,IF(O626&lt;=0,0,(O626-P626)/O626)))</f>
        <v>11260.175660109066</v>
      </c>
      <c r="O627" s="10">
        <f>((O626-N627+MAX(0,-(N605-C627-D627)))*(1+B627))*(1-'P-Parametri'!$B$32)</f>
        <v>172480.10688917653</v>
      </c>
      <c r="P627" s="10">
        <f>IF(O626&lt;=0,P626,P626*(1-N627/O626))+MAX(0,-(N605-C627-D627))</f>
        <v>113445.38275070747</v>
      </c>
      <c r="Q627" s="10">
        <f>MAX(0,(Q605-C627-D627))/(1-'P-Parametri'!$B$31*MAX(0,IF(R626&lt;=0,0,(R626-S626)/R626)))</f>
        <v>11280.642965472651</v>
      </c>
      <c r="R627" s="10">
        <f>((R626-Q627+MAX(0,-(Q605-C627-D627)))*(1+B627))*(1-'P-Parametri'!$B$32)</f>
        <v>171877.77938668398</v>
      </c>
      <c r="S627" s="10">
        <f>IF(R626&lt;=0,S626,S626*(1-Q627/R626))+MAX(0,-(Q605-C627-D627))</f>
        <v>113049.21373566006</v>
      </c>
      <c r="T627" s="10">
        <f>MAX(0,(T605-C627-D627))/(1-'P-Parametri'!$B$31*MAX(0,IF(U626&lt;=0,0,(U626-V626)/U626)))</f>
        <v>11280.642965472656</v>
      </c>
      <c r="U627" s="10">
        <f>((U626-T627+MAX(0,-(T605-C627-D627)))*(1+B627))*(1-'P-Parametri'!$B$32)</f>
        <v>171877.77938668328</v>
      </c>
      <c r="V627" s="10">
        <f>IF(U626&lt;=0,V626,V626*(1-T627/U626))+MAX(0,-(T605-C627-D627))</f>
        <v>113049.21373565971</v>
      </c>
    </row>
    <row r="628" spans="1:22">
      <c r="A628" s="9">
        <f t="shared" si="12"/>
        <v>21</v>
      </c>
      <c r="B628" s="12">
        <f>IF($A628='P-Parametri'!$C$47,'P-Parametri'!$B$34,IF($A628='P-Parametri'!$C$48,'P-Parametri'!$C$34,'P-Parametri'!$C$52))</f>
        <v>4.8525513124279884E-2</v>
      </c>
      <c r="C628" s="10">
        <f>IF($A628&lt;='1-Input'!$B$26,0,IF($A628='1-Input'!$B$26+1,('1-Input'!$B$23+'7-Rientro'!$D$10)*'1-Input'!$B$27,'1-Input'!$B$23+'7-Rientro'!$D$10))</f>
        <v>16422.445104839331</v>
      </c>
      <c r="D628" s="10">
        <f>IF(AND($A628&gt;=1,$A628&lt;1+'1-Input'!$B$12),'7-Rientro'!$C$10,0)</f>
        <v>0</v>
      </c>
      <c r="E628" s="10">
        <f>MAX(0,(E605-C628-D628))/(1-'P-Parametri'!$B$31*MAX(0,IF(F627&lt;=0,0,(F627-G627)/F627)))</f>
        <v>10622.8870664879</v>
      </c>
      <c r="F628" s="10">
        <f>((F627-E628+MAX(0,-(E605-C628-D628)))*(1+B628))*(1-'P-Parametri'!$B$32)</f>
        <v>191823.79315387647</v>
      </c>
      <c r="G628" s="10">
        <f>IF(F627&lt;=0,G627,G627*(1-E628/F627))+MAX(0,-(E605-C628-D628))</f>
        <v>120570.41145474218</v>
      </c>
      <c r="H628" s="10">
        <f>MAX(0,(H605-C628-D628))/(1-'P-Parametri'!$B$31*MAX(0,IF(I627&lt;=0,0,(I627-J627)/I627)))</f>
        <v>15397.807926128778</v>
      </c>
      <c r="I628" s="10">
        <f>((I627-H628+MAX(0,-(H605-C628-D628)))*(1+B628))*(1-'P-Parametri'!$B$32)</f>
        <v>41053.493319115798</v>
      </c>
      <c r="J628" s="10">
        <f>IF(I627&lt;=0,J627,J627*(1-H628/I627))+MAX(0,-(H605-C628-D628))</f>
        <v>25804.080399815972</v>
      </c>
      <c r="K628" s="10">
        <f>MAX(0,(K605-C628-D628))/(1-'P-Parametri'!$B$31*MAX(0,IF(L627&lt;=0,0,(L627-M627)/L627)))</f>
        <v>11490.12229251359</v>
      </c>
      <c r="L628" s="10">
        <f>((L627-K628+MAX(0,-(K605-C628-D628)))*(1+B628))*(1-'P-Parametri'!$B$32)</f>
        <v>164440.44609982858</v>
      </c>
      <c r="M628" s="10">
        <f>IF(L627&lt;=0,M627,M627*(1-K628/L627))+MAX(0,-(K605-C628-D628))</f>
        <v>103358.67058031328</v>
      </c>
      <c r="N628" s="10">
        <f>MAX(0,(N605-C628-D628))/(1-'P-Parametri'!$B$31*MAX(0,IF(O627&lt;=0,0,(O627-P627)/O627)))</f>
        <v>11358.311477667923</v>
      </c>
      <c r="O628" s="10">
        <f>((O627-N628+MAX(0,-(N605-C628-D628)))*(1+B628))*(1-'P-Parametri'!$B$32)</f>
        <v>168602.43258293861</v>
      </c>
      <c r="P628" s="10">
        <f>IF(O627&lt;=0,P627,P627*(1-N628/O627))+MAX(0,-(N605-C628-D628))</f>
        <v>105974.6777736186</v>
      </c>
      <c r="Q628" s="10">
        <f>MAX(0,(Q605-C628-D628))/(1-'P-Parametri'!$B$31*MAX(0,IF(R627&lt;=0,0,(R627-S627)/R627)))</f>
        <v>11378.957161753624</v>
      </c>
      <c r="R628" s="10">
        <f>((R627-Q628+MAX(0,-(Q605-C628-D628)))*(1+B628))*(1-'P-Parametri'!$B$32)</f>
        <v>167950.53570937921</v>
      </c>
      <c r="S628" s="10">
        <f>IF(R627&lt;=0,S627,S627*(1-Q628/R627))+MAX(0,-(Q605-C628-D628))</f>
        <v>105564.92946774459</v>
      </c>
      <c r="T628" s="10">
        <f>MAX(0,(T605-C628-D628))/(1-'P-Parametri'!$B$31*MAX(0,IF(U627&lt;=0,0,(U627-V627)/U627)))</f>
        <v>11378.957161753631</v>
      </c>
      <c r="U628" s="10">
        <f>((U627-T628+MAX(0,-(T605-C628-D628)))*(1+B628))*(1-'P-Parametri'!$B$32)</f>
        <v>167950.53570937846</v>
      </c>
      <c r="V628" s="10">
        <f>IF(U627&lt;=0,V627,V627*(1-T628/U627))+MAX(0,-(T605-C628-D628))</f>
        <v>105564.92946774422</v>
      </c>
    </row>
    <row r="629" spans="1:22">
      <c r="A629" s="9">
        <f t="shared" si="12"/>
        <v>22</v>
      </c>
      <c r="B629" s="12">
        <f>IF($A629='P-Parametri'!$C$47,'P-Parametri'!$B$34,IF($A629='P-Parametri'!$C$48,'P-Parametri'!$C$34,'P-Parametri'!$C$52))</f>
        <v>4.8525513124279884E-2</v>
      </c>
      <c r="C629" s="10">
        <f>IF($A629&lt;='1-Input'!$B$26,0,IF($A629='1-Input'!$B$26+1,('1-Input'!$B$23+'7-Rientro'!$D$10)*'1-Input'!$B$27,'1-Input'!$B$23+'7-Rientro'!$D$10))</f>
        <v>16422.445104839331</v>
      </c>
      <c r="D629" s="10">
        <f>IF(AND($A629&gt;=1,$A629&lt;1+'1-Input'!$B$12),'7-Rientro'!$C$10,0)</f>
        <v>0</v>
      </c>
      <c r="E629" s="10">
        <f>MAX(0,(E605-C629-D629))/(1-'P-Parametri'!$B$31*MAX(0,IF(F628&lt;=0,0,(F628-G628)/F628)))</f>
        <v>10712.104067139331</v>
      </c>
      <c r="F629" s="10">
        <f>((F628-E629+MAX(0,-(E605-C629-D629)))*(1+B629))*(1-'P-Parametri'!$B$32)</f>
        <v>189520.42627901112</v>
      </c>
      <c r="G629" s="10">
        <f>IF(F628&lt;=0,G628,G628*(1-E629/F628))+MAX(0,-(E605-C629-D629))</f>
        <v>113837.34266444386</v>
      </c>
      <c r="H629" s="10">
        <f>MAX(0,(H605-C629-D629))/(1-'P-Parametri'!$B$31*MAX(0,IF(I628&lt;=0,0,(I628-J628)/I628)))</f>
        <v>15527.127406904379</v>
      </c>
      <c r="I629" s="10">
        <f>((I628-H629+MAX(0,-(H605-C629-D629)))*(1+B629))*(1-'P-Parametri'!$B$32)</f>
        <v>26711.515824467006</v>
      </c>
      <c r="J629" s="10">
        <f>IF(I628&lt;=0,J628,J628*(1-H629/I628))+MAX(0,-(H605-C629-D629))</f>
        <v>16044.539576541249</v>
      </c>
      <c r="K629" s="10">
        <f>MAX(0,(K605-C629-D629))/(1-'P-Parametri'!$B$31*MAX(0,IF(L628&lt;=0,0,(L628-M628)/L628)))</f>
        <v>11586.622824020711</v>
      </c>
      <c r="L629" s="10">
        <f>((L628-K629+MAX(0,-(K605-C629-D629)))*(1+B629))*(1-'P-Parametri'!$B$32)</f>
        <v>159950.59121630789</v>
      </c>
      <c r="M629" s="10">
        <f>IF(L628&lt;=0,M628,M628*(1-K629/L628))+MAX(0,-(K605-C629-D629))</f>
        <v>96075.925002748554</v>
      </c>
      <c r="N629" s="10">
        <f>MAX(0,(N605-C629-D629))/(1-'P-Parametri'!$B$31*MAX(0,IF(O628&lt;=0,0,(O628-P628)/O628)))</f>
        <v>11453.704987564031</v>
      </c>
      <c r="O629" s="10">
        <f>((O628-N629+MAX(0,-(N605-C629-D629)))*(1+B629))*(1-'P-Parametri'!$B$32)</f>
        <v>164444.90133829028</v>
      </c>
      <c r="P629" s="10">
        <f>IF(O628&lt;=0,P628,P628*(1-N629/O628))+MAX(0,-(N605-C629-D629))</f>
        <v>98775.477401618671</v>
      </c>
      <c r="Q629" s="10">
        <f>MAX(0,(Q605-C629-D629))/(1-'P-Parametri'!$B$31*MAX(0,IF(R628&lt;=0,0,(R628-S628)/R628)))</f>
        <v>11474.524065756157</v>
      </c>
      <c r="R629" s="10">
        <f>((R628-Q629+MAX(0,-(Q605-C629-D629)))*(1+B629))*(1-'P-Parametri'!$B$32)</f>
        <v>163740.95221947011</v>
      </c>
      <c r="S629" s="10">
        <f>IF(R628&lt;=0,S628,S628*(1-Q629/R628))+MAX(0,-(Q605-C629-D629))</f>
        <v>98352.643311220934</v>
      </c>
      <c r="T629" s="10">
        <f>MAX(0,(T605-C629-D629))/(1-'P-Parametri'!$B$31*MAX(0,IF(U628&lt;=0,0,(U628-V628)/U628)))</f>
        <v>11474.524065756163</v>
      </c>
      <c r="U629" s="10">
        <f>((U628-T629+MAX(0,-(T605-C629-D629)))*(1+B629))*(1-'P-Parametri'!$B$32)</f>
        <v>163740.95221946933</v>
      </c>
      <c r="V629" s="10">
        <f>IF(U628&lt;=0,V628,V628*(1-T629/U628))+MAX(0,-(T605-C629-D629))</f>
        <v>98352.64331122057</v>
      </c>
    </row>
    <row r="630" spans="1:22">
      <c r="A630" s="9">
        <f t="shared" si="12"/>
        <v>23</v>
      </c>
      <c r="B630" s="12">
        <f>IF($A630='P-Parametri'!$C$47,'P-Parametri'!$B$34,IF($A630='P-Parametri'!$C$48,'P-Parametri'!$C$34,'P-Parametri'!$C$52))</f>
        <v>4.8525513124279884E-2</v>
      </c>
      <c r="C630" s="10">
        <f>IF($A630&lt;='1-Input'!$B$26,0,IF($A630='1-Input'!$B$26+1,('1-Input'!$B$23+'7-Rientro'!$D$10)*'1-Input'!$B$27,'1-Input'!$B$23+'7-Rientro'!$D$10))</f>
        <v>16422.445104839331</v>
      </c>
      <c r="D630" s="10">
        <f>IF(AND($A630&gt;=1,$A630&lt;1+'1-Input'!$B$12),'7-Rientro'!$C$10,0)</f>
        <v>0</v>
      </c>
      <c r="E630" s="10">
        <f>MAX(0,(E605-C630-D630))/(1-'P-Parametri'!$B$31*MAX(0,IF(F629&lt;=0,0,(F629-G629)/F629)))</f>
        <v>10798.774302330408</v>
      </c>
      <c r="F630" s="10">
        <f>((F629-E630+MAX(0,-(E605-C630-D630)))*(1+B630))*(1-'P-Parametri'!$B$32)</f>
        <v>187019.42342157758</v>
      </c>
      <c r="G630" s="10">
        <f>IF(F629&lt;=0,G629,G629*(1-E630/F629))+MAX(0,-(E605-C630-D630))</f>
        <v>107350.95069738168</v>
      </c>
      <c r="H630" s="10">
        <f>MAX(0,(H605-C630-D630))/(1-'P-Parametri'!$B$31*MAX(0,IF(I629&lt;=0,0,(I629-J629)/I629)))</f>
        <v>15652.755367178444</v>
      </c>
      <c r="I630" s="10">
        <f>((I629-H630+MAX(0,-(H605-C630-D630)))*(1+B630))*(1-'P-Parametri'!$B$32)</f>
        <v>11572.201698030989</v>
      </c>
      <c r="J630" s="10">
        <f>IF(I629&lt;=0,J629,J629*(1-H630/I629))+MAX(0,-(H605-C630-D630))</f>
        <v>6642.555255585019</v>
      </c>
      <c r="K630" s="10">
        <f>MAX(0,(K605-C630-D630))/(1-'P-Parametri'!$B$31*MAX(0,IF(L629&lt;=0,0,(L629-M629)/L629)))</f>
        <v>11680.368676276641</v>
      </c>
      <c r="L630" s="10">
        <f>((L629-K630+MAX(0,-(K605-C630-D630)))*(1+B630))*(1-'P-Parametri'!$B$32)</f>
        <v>155154.18094749778</v>
      </c>
      <c r="M630" s="10">
        <f>IF(L629&lt;=0,M629,M629*(1-K630/L629))+MAX(0,-(K605-C630-D630))</f>
        <v>89059.994543143024</v>
      </c>
      <c r="N630" s="10">
        <f>MAX(0,(N605-C630-D630))/(1-'P-Parametri'!$B$31*MAX(0,IF(O629&lt;=0,0,(O629-P629)/O629)))</f>
        <v>11546.375418961969</v>
      </c>
      <c r="O630" s="10">
        <f>((O629-N630+MAX(0,-(N605-C630-D630)))*(1+B630))*(1-'P-Parametri'!$B$32)</f>
        <v>159997.36933481868</v>
      </c>
      <c r="P630" s="10">
        <f>IF(O629&lt;=0,P629,P629*(1-N630/O629))+MAX(0,-(N605-C630-D630))</f>
        <v>91840.031334366693</v>
      </c>
      <c r="Q630" s="10">
        <f>MAX(0,(Q605-C630-D630))/(1-'P-Parametri'!$B$31*MAX(0,IF(R629&lt;=0,0,(R629-S629)/R629)))</f>
        <v>11567.362941597134</v>
      </c>
      <c r="R630" s="10">
        <f>((R629-Q630+MAX(0,-(Q605-C630-D630)))*(1+B630))*(1-'P-Parametri'!$B$32)</f>
        <v>159238.7749999821</v>
      </c>
      <c r="S630" s="10">
        <f>IF(R629&lt;=0,S629,S629*(1-Q630/R629))+MAX(0,-(Q605-C630-D630))</f>
        <v>91404.590878244679</v>
      </c>
      <c r="T630" s="10">
        <f>MAX(0,(T605-C630-D630))/(1-'P-Parametri'!$B$31*MAX(0,IF(U629&lt;=0,0,(U629-V629)/U629)))</f>
        <v>11567.362941597141</v>
      </c>
      <c r="U630" s="10">
        <f>((U629-T630+MAX(0,-(T605-C630-D630)))*(1+B630))*(1-'P-Parametri'!$B$32)</f>
        <v>159238.77499998125</v>
      </c>
      <c r="V630" s="10">
        <f>IF(U629&lt;=0,V629,V629*(1-T630/U629))+MAX(0,-(T605-C630-D630))</f>
        <v>91404.5908782443</v>
      </c>
    </row>
    <row r="631" spans="1:22">
      <c r="A631" s="9">
        <f t="shared" si="12"/>
        <v>24</v>
      </c>
      <c r="B631" s="12">
        <f>IF($A631='P-Parametri'!$C$47,'P-Parametri'!$B$34,IF($A631='P-Parametri'!$C$48,'P-Parametri'!$C$34,'P-Parametri'!$C$52))</f>
        <v>4.8525513124279884E-2</v>
      </c>
      <c r="C631" s="10">
        <f>IF($A631&lt;='1-Input'!$B$26,0,IF($A631='1-Input'!$B$26+1,('1-Input'!$B$23+'7-Rientro'!$D$10)*'1-Input'!$B$27,'1-Input'!$B$23+'7-Rientro'!$D$10))</f>
        <v>16422.445104839331</v>
      </c>
      <c r="D631" s="10">
        <f>IF(AND($A631&gt;=1,$A631&lt;1+'1-Input'!$B$12),'7-Rientro'!$C$10,0)</f>
        <v>0</v>
      </c>
      <c r="E631" s="10">
        <f>MAX(0,(E605-C631-D631))/(1-'P-Parametri'!$B$31*MAX(0,IF(F630&lt;=0,0,(F630-G630)/F630)))</f>
        <v>10882.919837811594</v>
      </c>
      <c r="F631" s="10">
        <f>((F630-E631+MAX(0,-(E605-C631-D631)))*(1+B631))*(1-'P-Parametri'!$B$32)</f>
        <v>184314.25056448465</v>
      </c>
      <c r="G631" s="10">
        <f>IF(F630&lt;=0,G630,G630*(1-E631/F630))+MAX(0,-(E605-C631-D631))</f>
        <v>101104.04986976594</v>
      </c>
      <c r="H631" s="10">
        <f>MAX(0,(H605-C631-D631))/(1-'P-Parametri'!$B$31*MAX(0,IF(I630&lt;=0,0,(I630-J630)/I630)))</f>
        <v>15774.723791117352</v>
      </c>
      <c r="I631" s="10">
        <f>((I630-H631+MAX(0,-(H605-C631-D631)))*(1+B631))*(1-'P-Parametri'!$B$32)</f>
        <v>-4397.6387308013627</v>
      </c>
      <c r="J631" s="10">
        <f>IF(I630&lt;=0,J630,J630*(1-H631/I630))+MAX(0,-(H605-C631-D631))</f>
        <v>-2412.2881664681659</v>
      </c>
      <c r="K631" s="10">
        <f>MAX(0,(K605-C631-D631))/(1-'P-Parametri'!$B$31*MAX(0,IF(L630&lt;=0,0,(L630-M630)/L630)))</f>
        <v>11771.383716443825</v>
      </c>
      <c r="L631" s="10">
        <f>((L630-K631+MAX(0,-(K605-C631-D631)))*(1+B631))*(1-'P-Parametri'!$B$32)</f>
        <v>150039.83999780566</v>
      </c>
      <c r="M631" s="10">
        <f>IF(L630&lt;=0,M630,M630*(1-K631/L630))+MAX(0,-(K605-C631-D631))</f>
        <v>82303.106890167168</v>
      </c>
      <c r="N631" s="10">
        <f>MAX(0,(N605-C631-D631))/(1-'P-Parametri'!$B$31*MAX(0,IF(O630&lt;=0,0,(O630-P630)/O630)))</f>
        <v>11636.346365228128</v>
      </c>
      <c r="O631" s="10">
        <f>((O630-N631+MAX(0,-(N605-C631-D631)))*(1+B631))*(1-'P-Parametri'!$B$32)</f>
        <v>155249.19710135934</v>
      </c>
      <c r="P631" s="10">
        <f>IF(O630&lt;=0,P630,P630*(1-N631/O630))+MAX(0,-(N605-C631-D631))</f>
        <v>85160.656421872249</v>
      </c>
      <c r="Q631" s="10">
        <f>MAX(0,(Q605-C631-D631))/(1-'P-Parametri'!$B$31*MAX(0,IF(R630&lt;=0,0,(R630-S630)/R630)))</f>
        <v>11657.49742552795</v>
      </c>
      <c r="R631" s="10">
        <f>((R630-Q631+MAX(0,-(Q605-C631-D631)))*(1+B631))*(1-'P-Parametri'!$B$32)</f>
        <v>154433.24932669871</v>
      </c>
      <c r="S631" s="10">
        <f>IF(R630&lt;=0,S630,S630*(1-Q631/R630))+MAX(0,-(Q605-C631-D631))</f>
        <v>84713.075053379202</v>
      </c>
      <c r="T631" s="10">
        <f>MAX(0,(T605-C631-D631))/(1-'P-Parametri'!$B$31*MAX(0,IF(U630&lt;=0,0,(U630-V630)/U630)))</f>
        <v>11657.497425527954</v>
      </c>
      <c r="U631" s="10">
        <f>((U630-T631+MAX(0,-(T605-C631-D631)))*(1+B631))*(1-'P-Parametri'!$B$32)</f>
        <v>154433.24932669784</v>
      </c>
      <c r="V631" s="10">
        <f>IF(U630&lt;=0,V630,V630*(1-T631/U630))+MAX(0,-(T605-C631-D631))</f>
        <v>84713.075053378809</v>
      </c>
    </row>
    <row r="632" spans="1:22">
      <c r="A632" s="9">
        <f t="shared" si="12"/>
        <v>25</v>
      </c>
      <c r="B632" s="12">
        <f>IF($A632='P-Parametri'!$C$47,'P-Parametri'!$B$34,IF($A632='P-Parametri'!$C$48,'P-Parametri'!$C$34,'P-Parametri'!$C$52))</f>
        <v>4.8525513124279884E-2</v>
      </c>
      <c r="C632" s="10">
        <f>IF($A632&lt;='1-Input'!$B$26,0,IF($A632='1-Input'!$B$26+1,('1-Input'!$B$23+'7-Rientro'!$D$10)*'1-Input'!$B$27,'1-Input'!$B$23+'7-Rientro'!$D$10))</f>
        <v>16422.445104839331</v>
      </c>
      <c r="D632" s="10">
        <f>IF(AND($A632&gt;=1,$A632&lt;1+'1-Input'!$B$12),'7-Rientro'!$C$10,0)</f>
        <v>0</v>
      </c>
      <c r="E632" s="10">
        <f>MAX(0,(E605-C632-D632))/(1-'P-Parametri'!$B$31*MAX(0,IF(F631&lt;=0,0,(F631-G631)/F631)))</f>
        <v>10964.566519210137</v>
      </c>
      <c r="F632" s="10">
        <f>((F631-E632+MAX(0,-(E605-C632-D632)))*(1+B632))*(1-'P-Parametri'!$B$32)</f>
        <v>181398.04328067624</v>
      </c>
      <c r="G632" s="10">
        <f>IF(F631&lt;=0,G631,G631*(1-E632/F631))+MAX(0,-(E605-C632-D632))</f>
        <v>95089.528058438373</v>
      </c>
      <c r="H632" s="10">
        <f>MAX(0,(H605-C632-D632))/(1-'P-Parametri'!$B$31*MAX(0,IF(I631&lt;=0,0,(I631-J631)/I631)))</f>
        <v>14027.554895160669</v>
      </c>
      <c r="I632" s="10">
        <f>((I631-H632+MAX(0,-(H605-C632-D632)))*(1+B632))*(1-'P-Parametri'!$B$32)</f>
        <v>-19280.647029873897</v>
      </c>
      <c r="J632" s="10">
        <f>IF(I631&lt;=0,J631,J631*(1-H632/I631))+MAX(0,-(H605-C632-D632))</f>
        <v>-2412.2881664681659</v>
      </c>
      <c r="K632" s="10">
        <f>MAX(0,(K605-C632-D632))/(1-'P-Parametri'!$B$31*MAX(0,IF(L631&lt;=0,0,(L631-M631)/L631)))</f>
        <v>11859.695900144496</v>
      </c>
      <c r="L632" s="10">
        <f>((L631-K632+MAX(0,-(K605-C632-D632)))*(1+B632))*(1-'P-Parametri'!$B$32)</f>
        <v>144595.63568059992</v>
      </c>
      <c r="M632" s="10">
        <f>IF(L631&lt;=0,M631,M631*(1-K632/L631))+MAX(0,-(K605-C632-D632))</f>
        <v>75797.56929849321</v>
      </c>
      <c r="N632" s="10">
        <f>MAX(0,(N605-C632-D632))/(1-'P-Parametri'!$B$31*MAX(0,IF(O631&lt;=0,0,(O631-P631)/O631)))</f>
        <v>11723.645461287253</v>
      </c>
      <c r="O632" s="10">
        <f>((O631-N632+MAX(0,-(N605-C632-D632)))*(1+B632))*(1-'P-Parametri'!$B$32)</f>
        <v>150189.2222744922</v>
      </c>
      <c r="P632" s="10">
        <f>IF(O631&lt;=0,P631,P631*(1-N632/O631))+MAX(0,-(N605-C632-D632))</f>
        <v>78729.748167392245</v>
      </c>
      <c r="Q632" s="10">
        <f>MAX(0,(Q605-C632-D632))/(1-'P-Parametri'!$B$31*MAX(0,IF(R631&lt;=0,0,(R631-S631)/R631)))</f>
        <v>11744.955202704574</v>
      </c>
      <c r="R632" s="10">
        <f>((R631-Q632+MAX(0,-(Q605-C632-D632)))*(1+B632))*(1-'P-Parametri'!$B$32)</f>
        <v>149313.09217956272</v>
      </c>
      <c r="S632" s="10">
        <f>IF(R631&lt;=0,S631,S631*(1-Q632/R631))+MAX(0,-(Q605-C632-D632))</f>
        <v>78270.477517401043</v>
      </c>
      <c r="T632" s="10">
        <f>MAX(0,(T605-C632-D632))/(1-'P-Parametri'!$B$31*MAX(0,IF(U631&lt;=0,0,(U631-V631)/U631)))</f>
        <v>11744.955202704581</v>
      </c>
      <c r="U632" s="10">
        <f>((U631-T632+MAX(0,-(T605-C632-D632)))*(1+B632))*(1-'P-Parametri'!$B$32)</f>
        <v>149313.09217956182</v>
      </c>
      <c r="V632" s="10">
        <f>IF(U631&lt;=0,V631,V631*(1-T632/U631))+MAX(0,-(T605-C632-D632))</f>
        <v>78270.47751740065</v>
      </c>
    </row>
    <row r="633" spans="1:22">
      <c r="A633" s="9">
        <f t="shared" si="12"/>
        <v>26</v>
      </c>
      <c r="B633" s="12">
        <f>IF($A633='P-Parametri'!$C$47,'P-Parametri'!$B$34,IF($A633='P-Parametri'!$C$48,'P-Parametri'!$C$34,'P-Parametri'!$C$52))</f>
        <v>4.8525513124279884E-2</v>
      </c>
      <c r="C633" s="10">
        <f>IF($A633&lt;='1-Input'!$B$26,0,IF($A633='1-Input'!$B$26+1,('1-Input'!$B$23+'7-Rientro'!$D$10)*'1-Input'!$B$27,'1-Input'!$B$23+'7-Rientro'!$D$10))</f>
        <v>16422.445104839331</v>
      </c>
      <c r="D633" s="10">
        <f>IF(AND($A633&gt;=1,$A633&lt;1+'1-Input'!$B$12),'7-Rientro'!$C$10,0)</f>
        <v>0</v>
      </c>
      <c r="E633" s="10">
        <f>MAX(0,(E605-C633-D633))/(1-'P-Parametri'!$B$31*MAX(0,IF(F632&lt;=0,0,(F632-G632)/F632)))</f>
        <v>11043.743672150382</v>
      </c>
      <c r="F633" s="10">
        <f>((F632-E633+MAX(0,-(E605-C633-D633)))*(1+B633))*(1-'P-Parametri'!$B$32)</f>
        <v>178263.58775113695</v>
      </c>
      <c r="G633" s="10">
        <f>IF(F632&lt;=0,G632,G632*(1-E633/F632))+MAX(0,-(E605-C633-D633))</f>
        <v>89300.356605479188</v>
      </c>
      <c r="H633" s="10">
        <f>MAX(0,(H605-C633-D633))/(1-'P-Parametri'!$B$31*MAX(0,IF(I632&lt;=0,0,(I632-J632)/I632)))</f>
        <v>14027.554895160669</v>
      </c>
      <c r="I633" s="10">
        <f>((I632-H633+MAX(0,-(H605-C633-D633)))*(1+B633))*(1-'P-Parametri'!$B$32)</f>
        <v>-34854.650515664602</v>
      </c>
      <c r="J633" s="10">
        <f>IF(I632&lt;=0,J632,J632*(1-H633/I632))+MAX(0,-(H605-C633-D633))</f>
        <v>-2412.2881664681659</v>
      </c>
      <c r="K633" s="10">
        <f>MAX(0,(K605-C633-D633))/(1-'P-Parametri'!$B$31*MAX(0,IF(L632&lt;=0,0,(L632-M632)/L632)))</f>
        <v>11945.336947099278</v>
      </c>
      <c r="L633" s="10">
        <f>((L632-K633+MAX(0,-(K605-C633-D633)))*(1+B633))*(1-'P-Parametri'!$B$32)</f>
        <v>138809.04810054152</v>
      </c>
      <c r="M633" s="10">
        <f>IF(L632&lt;=0,M632,M632*(1-K633/L632))+MAX(0,-(K605-C633-D633))</f>
        <v>69535.779301998264</v>
      </c>
      <c r="N633" s="10">
        <f>MAX(0,(N605-C633-D633))/(1-'P-Parametri'!$B$31*MAX(0,IF(O632&lt;=0,0,(O632-P632)/O632)))</f>
        <v>11808.304062982013</v>
      </c>
      <c r="O633" s="10">
        <f>((O632-N633+MAX(0,-(N605-C633-D633)))*(1+B633))*(1-'P-Parametri'!$B$32)</f>
        <v>144805.73142778408</v>
      </c>
      <c r="P633" s="10">
        <f>IF(O632&lt;=0,P632,P632*(1-N633/O632))+MAX(0,-(N605-C633-D633))</f>
        <v>72539.791317735799</v>
      </c>
      <c r="Q633" s="10">
        <f>MAX(0,(Q605-C633-D633))/(1-'P-Parametri'!$B$31*MAX(0,IF(R632&lt;=0,0,(R632-S632)/R632)))</f>
        <v>11829.767685964318</v>
      </c>
      <c r="R633" s="10">
        <f>((R632-Q633+MAX(0,-(Q605-C633-D633)))*(1+B633))*(1-'P-Parametri'!$B$32)</f>
        <v>143866.46381396076</v>
      </c>
      <c r="S633" s="10">
        <f>IF(R632&lt;=0,S632,S632*(1-Q633/R632))+MAX(0,-(Q605-C633-D633))</f>
        <v>72069.269356854464</v>
      </c>
      <c r="T633" s="10">
        <f>MAX(0,(T605-C633-D633))/(1-'P-Parametri'!$B$31*MAX(0,IF(U632&lt;=0,0,(U632-V632)/U632)))</f>
        <v>11829.767685964325</v>
      </c>
      <c r="U633" s="10">
        <f>((U632-T633+MAX(0,-(T605-C633-D633)))*(1+B633))*(1-'P-Parametri'!$B$32)</f>
        <v>143866.46381395982</v>
      </c>
      <c r="V633" s="10">
        <f>IF(U632&lt;=0,V632,V632*(1-T633/U632))+MAX(0,-(T605-C633-D633))</f>
        <v>72069.269356854056</v>
      </c>
    </row>
    <row r="634" spans="1:22">
      <c r="A634" s="9">
        <f t="shared" si="12"/>
        <v>27</v>
      </c>
      <c r="B634" s="12">
        <f>IF($A634='P-Parametri'!$C$47,'P-Parametri'!$B$34,IF($A634='P-Parametri'!$C$48,'P-Parametri'!$C$34,'P-Parametri'!$C$52))</f>
        <v>4.8525513124279884E-2</v>
      </c>
      <c r="C634" s="10">
        <f>IF($A634&lt;='1-Input'!$B$26,0,IF($A634='1-Input'!$B$26+1,('1-Input'!$B$23+'7-Rientro'!$D$10)*'1-Input'!$B$27,'1-Input'!$B$23+'7-Rientro'!$D$10))</f>
        <v>16422.445104839331</v>
      </c>
      <c r="D634" s="10">
        <f>IF(AND($A634&gt;=1,$A634&lt;1+'1-Input'!$B$12),'7-Rientro'!$C$10,0)</f>
        <v>0</v>
      </c>
      <c r="E634" s="10">
        <f>MAX(0,(E605-C634-D634))/(1-'P-Parametri'!$B$31*MAX(0,IF(F633&lt;=0,0,(F633-G633)/F633)))</f>
        <v>11120.483806115824</v>
      </c>
      <c r="F634" s="10">
        <f>((F633-E634+MAX(0,-(E605-C634-D634)))*(1+B634))*(1-'P-Parametri'!$B$32)</f>
        <v>174903.30121147985</v>
      </c>
      <c r="G634" s="10">
        <f>IF(F633&lt;=0,G633,G633*(1-E634/F633))+MAX(0,-(E605-C634-D634))</f>
        <v>83729.599379960113</v>
      </c>
      <c r="H634" s="10">
        <f>MAX(0,(H605-C634-D634))/(1-'P-Parametri'!$B$31*MAX(0,IF(I633&lt;=0,0,(I633-J633)/I633)))</f>
        <v>14027.554895160669</v>
      </c>
      <c r="I634" s="10">
        <f>((I633-H634+MAX(0,-(H605-C634-D634)))*(1+B634))*(1-'P-Parametri'!$B$32)</f>
        <v>-51151.73103200995</v>
      </c>
      <c r="J634" s="10">
        <f>IF(I633&lt;=0,J633,J633*(1-H634/I633))+MAX(0,-(H605-C634-D634))</f>
        <v>-2412.2881664681659</v>
      </c>
      <c r="K634" s="10">
        <f>MAX(0,(K605-C634-D634))/(1-'P-Parametri'!$B$31*MAX(0,IF(L633&lt;=0,0,(L633-M633)/L633)))</f>
        <v>12028.342020813043</v>
      </c>
      <c r="L634" s="10">
        <f>((L633-K634+MAX(0,-(K605-C634-D634)))*(1+B634))*(1-'P-Parametri'!$B$32)</f>
        <v>132666.93928671279</v>
      </c>
      <c r="M634" s="10">
        <f>IF(L633&lt;=0,M633,M633*(1-K634/L633))+MAX(0,-(K605-C634-D634))</f>
        <v>63510.23451530403</v>
      </c>
      <c r="N634" s="10">
        <f>MAX(0,(N605-C634-D634))/(1-'P-Parametri'!$B$31*MAX(0,IF(O633&lt;=0,0,(O633-P633)/O633)))</f>
        <v>11890.356930433389</v>
      </c>
      <c r="O634" s="10">
        <f>((O633-N634+MAX(0,-(N605-C634-D634)))*(1+B634))*(1-'P-Parametri'!$B$32)</f>
        <v>139086.43092444658</v>
      </c>
      <c r="P634" s="10">
        <f>IF(O633&lt;=0,P633,P633*(1-N634/O633))+MAX(0,-(N605-C634-D634))</f>
        <v>66583.369552364034</v>
      </c>
      <c r="Q634" s="10">
        <f>MAX(0,(Q605-C634-D634))/(1-'P-Parametri'!$B$31*MAX(0,IF(R633&lt;=0,0,(R633-S633)/R633)))</f>
        <v>11911.969698610652</v>
      </c>
      <c r="R634" s="10">
        <f>((R633-Q634+MAX(0,-(Q605-C634-D634)))*(1+B634))*(1-'P-Parametri'!$B$32)</f>
        <v>138080.93834404953</v>
      </c>
      <c r="S634" s="10">
        <f>IF(R633&lt;=0,S633,S633*(1-Q634/R633))+MAX(0,-(Q605-C634-D634))</f>
        <v>66102.020770762829</v>
      </c>
      <c r="T634" s="10">
        <f>MAX(0,(T605-C634-D634))/(1-'P-Parametri'!$B$31*MAX(0,IF(U633&lt;=0,0,(U633-V633)/U633)))</f>
        <v>11911.969698610659</v>
      </c>
      <c r="U634" s="10">
        <f>((U633-T634+MAX(0,-(T605-C634-D634)))*(1+B634))*(1-'P-Parametri'!$B$32)</f>
        <v>138080.93834404854</v>
      </c>
      <c r="V634" s="10">
        <f>IF(U633&lt;=0,V633,V633*(1-T634/U633))+MAX(0,-(T605-C634-D634))</f>
        <v>66102.020770762421</v>
      </c>
    </row>
    <row r="635" spans="1:22">
      <c r="A635" s="9">
        <f t="shared" si="12"/>
        <v>28</v>
      </c>
      <c r="B635" s="12">
        <f>IF($A635='P-Parametri'!$C$47,'P-Parametri'!$B$34,IF($A635='P-Parametri'!$C$48,'P-Parametri'!$C$34,'P-Parametri'!$C$52))</f>
        <v>4.8525513124279884E-2</v>
      </c>
      <c r="C635" s="10">
        <f>IF($A635&lt;='1-Input'!$B$26,0,IF($A635='1-Input'!$B$26+1,('1-Input'!$B$23+'7-Rientro'!$D$10)*'1-Input'!$B$27,'1-Input'!$B$23+'7-Rientro'!$D$10))</f>
        <v>16422.445104839331</v>
      </c>
      <c r="D635" s="10">
        <f>IF(AND($A635&gt;=1,$A635&lt;1+'1-Input'!$B$12),'7-Rientro'!$C$10,0)</f>
        <v>0</v>
      </c>
      <c r="E635" s="10">
        <f>MAX(0,(E605-C635-D635))/(1-'P-Parametri'!$B$31*MAX(0,IF(F634&lt;=0,0,(F634-G634)/F634)))</f>
        <v>11194.822323721579</v>
      </c>
      <c r="F635" s="10">
        <f>((F634-E635+MAX(0,-(E605-C635-D635)))*(1+B635))*(1-'P-Parametri'!$B$32)</f>
        <v>171309.21179492492</v>
      </c>
      <c r="G635" s="10">
        <f>IF(F634&lt;=0,G634,G634*(1-E635/F634))+MAX(0,-(E605-C635-D635))</f>
        <v>78370.421012242034</v>
      </c>
      <c r="H635" s="10">
        <f>MAX(0,(H605-C635-D635))/(1-'P-Parametri'!$B$31*MAX(0,IF(I634&lt;=0,0,(I634-J634)/I634)))</f>
        <v>14027.554895160669</v>
      </c>
      <c r="I635" s="10">
        <f>((I634-H635+MAX(0,-(H605-C635-D635)))*(1+B635))*(1-'P-Parametri'!$B$32)</f>
        <v>-68205.459933417005</v>
      </c>
      <c r="J635" s="10">
        <f>IF(I634&lt;=0,J634,J634*(1-H635/I634))+MAX(0,-(H605-C635-D635))</f>
        <v>-2412.2881664681659</v>
      </c>
      <c r="K635" s="10">
        <f>MAX(0,(K605-C635-D635))/(1-'P-Parametri'!$B$31*MAX(0,IF(L634&lt;=0,0,(L634-M634)/L634)))</f>
        <v>12108.749414112828</v>
      </c>
      <c r="L635" s="10">
        <f>((L634-K635+MAX(0,-(K605-C635-D635)))*(1+B635))*(1-'P-Parametri'!$B$32)</f>
        <v>126155.52122170723</v>
      </c>
      <c r="M635" s="10">
        <f>IF(L634&lt;=0,M634,M634*(1-K635/L634))+MAX(0,-(K605-C635-D635))</f>
        <v>57713.541540309176</v>
      </c>
      <c r="N635" s="10">
        <f>MAX(0,(N605-C635-D635))/(1-'P-Parametri'!$B$31*MAX(0,IF(O634&lt;=0,0,(O634-P634)/O634)))</f>
        <v>11969.841917186001</v>
      </c>
      <c r="O635" s="10">
        <f>((O634-N635+MAX(0,-(N605-C635-D635)))*(1+B635))*(1-'P-Parametri'!$B$32)</f>
        <v>133018.41674201522</v>
      </c>
      <c r="P635" s="10">
        <f>IF(O634&lt;=0,P634,P634*(1-N635/O634))+MAX(0,-(N605-C635-D635))</f>
        <v>60853.174287749694</v>
      </c>
      <c r="Q635" s="10">
        <f>MAX(0,(Q605-C635-D635))/(1-'P-Parametri'!$B$31*MAX(0,IF(R634&lt;=0,0,(R634-S634)/R634)))</f>
        <v>11991.599162993523</v>
      </c>
      <c r="R635" s="10">
        <f>((R634-Q635+MAX(0,-(Q605-C635-D635)))*(1+B635))*(1-'P-Parametri'!$B$32)</f>
        <v>131943.47328618949</v>
      </c>
      <c r="S635" s="10">
        <f>IF(R634&lt;=0,S634,S634*(1-Q635/R634))+MAX(0,-(Q605-C635-D635))</f>
        <v>60361.409890991679</v>
      </c>
      <c r="T635" s="10">
        <f>MAX(0,(T605-C635-D635))/(1-'P-Parametri'!$B$31*MAX(0,IF(U634&lt;=0,0,(U634-V634)/U634)))</f>
        <v>11991.599162993529</v>
      </c>
      <c r="U635" s="10">
        <f>((U634-T635+MAX(0,-(T605-C635-D635)))*(1+B635))*(1-'P-Parametri'!$B$32)</f>
        <v>131943.47328618844</v>
      </c>
      <c r="V635" s="10">
        <f>IF(U634&lt;=0,V634,V634*(1-T635/U634))+MAX(0,-(T605-C635-D635))</f>
        <v>60361.409890991265</v>
      </c>
    </row>
    <row r="636" spans="1:22">
      <c r="A636" s="9">
        <f t="shared" si="12"/>
        <v>29</v>
      </c>
      <c r="B636" s="12">
        <f>IF($A636='P-Parametri'!$C$47,'P-Parametri'!$B$34,IF($A636='P-Parametri'!$C$48,'P-Parametri'!$C$34,'P-Parametri'!$C$52))</f>
        <v>4.8525513124279884E-2</v>
      </c>
      <c r="C636" s="10">
        <f>IF($A636&lt;='1-Input'!$B$26,0,IF($A636='1-Input'!$B$26+1,('1-Input'!$B$23+'7-Rientro'!$D$10)*'1-Input'!$B$27,'1-Input'!$B$23+'7-Rientro'!$D$10))</f>
        <v>16422.445104839331</v>
      </c>
      <c r="D636" s="10">
        <f>IF(AND($A636&gt;=1,$A636&lt;1+'1-Input'!$B$12),'7-Rientro'!$C$10,0)</f>
        <v>0</v>
      </c>
      <c r="E636" s="10">
        <f>MAX(0,(E605-C636-D636))/(1-'P-Parametri'!$B$31*MAX(0,IF(F635&lt;=0,0,(F635-G635)/F635)))</f>
        <v>11266.797236867487</v>
      </c>
      <c r="F636" s="10">
        <f>((F635-E636+MAX(0,-(E605-C636-D636)))*(1+B636))*(1-'P-Parametri'!$B$32)</f>
        <v>167472.93773644362</v>
      </c>
      <c r="G636" s="10">
        <f>IF(F635&lt;=0,G635,G635*(1-E636/F635))+MAX(0,-(E605-C636-D636))</f>
        <v>73216.094320400764</v>
      </c>
      <c r="H636" s="10">
        <f>MAX(0,(H605-C636-D636))/(1-'P-Parametri'!$B$31*MAX(0,IF(I635&lt;=0,0,(I635-J635)/I635)))</f>
        <v>14027.554895160669</v>
      </c>
      <c r="I636" s="10">
        <f>((I635-H636+MAX(0,-(H605-C636-D636)))*(1+B636))*(1-'P-Parametri'!$B$32)</f>
        <v>-86050.967240753133</v>
      </c>
      <c r="J636" s="10">
        <f>IF(I635&lt;=0,J635,J635*(1-H636/I635))+MAX(0,-(H605-C636-D636))</f>
        <v>-2412.2881664681659</v>
      </c>
      <c r="K636" s="10">
        <f>MAX(0,(K605-C636-D636))/(1-'P-Parametri'!$B$31*MAX(0,IF(L635&lt;=0,0,(L635-M635)/L635)))</f>
        <v>12186.600242128168</v>
      </c>
      <c r="L636" s="10">
        <f>((L635-K636+MAX(0,-(K605-C636-D636)))*(1+B636))*(1-'P-Parametri'!$B$32)</f>
        <v>119260.32270763296</v>
      </c>
      <c r="M636" s="10">
        <f>IF(L635&lt;=0,M635,M635*(1-K636/L635))+MAX(0,-(K605-C636-D636))</f>
        <v>52138.42399889644</v>
      </c>
      <c r="N636" s="10">
        <f>MAX(0,(N605-C636-D636))/(1-'P-Parametri'!$B$31*MAX(0,IF(O635&lt;=0,0,(O635-P635)/O635)))</f>
        <v>12046.799666710453</v>
      </c>
      <c r="O636" s="10">
        <f>((O635-N636+MAX(0,-(N605-C636-D636)))*(1+B636))*(1-'P-Parametri'!$B$32)</f>
        <v>126588.14321362312</v>
      </c>
      <c r="P636" s="10">
        <f>IF(O635&lt;=0,P635,P635*(1-N636/O635))+MAX(0,-(N605-C636-D636))</f>
        <v>55342.012617935718</v>
      </c>
      <c r="Q636" s="10">
        <f>MAX(0,(Q605-C636-D636))/(1-'P-Parametri'!$B$31*MAX(0,IF(R635&lt;=0,0,(R635-S635)/R635)))</f>
        <v>12068.696796460034</v>
      </c>
      <c r="R636" s="10">
        <f>((R635-Q636+MAX(0,-(Q605-C636-D636)))*(1+B636))*(1-'P-Parametri'!$B$32)</f>
        <v>125440.37800649283</v>
      </c>
      <c r="S636" s="10">
        <f>IF(R635&lt;=0,S635,S635*(1-Q636/R635))+MAX(0,-(Q605-C636-D636))</f>
        <v>54840.230737240599</v>
      </c>
      <c r="T636" s="10">
        <f>MAX(0,(T605-C636-D636))/(1-'P-Parametri'!$B$31*MAX(0,IF(U635&lt;=0,0,(U635-V635)/U635)))</f>
        <v>12068.696796460039</v>
      </c>
      <c r="U636" s="10">
        <f>((U635-T636+MAX(0,-(T605-C636-D636)))*(1+B636))*(1-'P-Parametri'!$B$32)</f>
        <v>125440.37800649174</v>
      </c>
      <c r="V636" s="10">
        <f>IF(U635&lt;=0,V635,V635*(1-T636/U635))+MAX(0,-(T605-C636-D636))</f>
        <v>54840.23073724017</v>
      </c>
    </row>
    <row r="637" spans="1:22">
      <c r="A637" s="9">
        <f t="shared" si="12"/>
        <v>30</v>
      </c>
      <c r="B637" s="12">
        <f>IF($A637='P-Parametri'!$C$47,'P-Parametri'!$B$34,IF($A637='P-Parametri'!$C$48,'P-Parametri'!$C$34,'P-Parametri'!$C$52))</f>
        <v>4.8525513124279884E-2</v>
      </c>
      <c r="C637" s="10">
        <f>IF($A637&lt;='1-Input'!$B$26,0,IF($A637='1-Input'!$B$26+1,('1-Input'!$B$23+'7-Rientro'!$D$10)*'1-Input'!$B$27,'1-Input'!$B$23+'7-Rientro'!$D$10))</f>
        <v>16422.445104839331</v>
      </c>
      <c r="D637" s="10">
        <f>IF(AND($A637&gt;=1,$A637&lt;1+'1-Input'!$B$12),'7-Rientro'!$C$10,0)</f>
        <v>0</v>
      </c>
      <c r="E637" s="10">
        <f>MAX(0,(E605-C637-D637))/(1-'P-Parametri'!$B$31*MAX(0,IF(F636&lt;=0,0,(F636-G636)/F636)))</f>
        <v>11336.448891047627</v>
      </c>
      <c r="F637" s="10">
        <f>((F636-E637+MAX(0,-(E605-C637-D637)))*(1+B637))*(1-'P-Parametri'!$B$32)</f>
        <v>163385.66589987415</v>
      </c>
      <c r="G637" s="10">
        <f>IF(F636&lt;=0,G636,G636*(1-E637/F636))+MAX(0,-(E605-C637-D637))</f>
        <v>68260.006951995281</v>
      </c>
      <c r="H637" s="10">
        <f>MAX(0,(H605-C637-D637))/(1-'P-Parametri'!$B$31*MAX(0,IF(I636&lt;=0,0,(I636-J636)/I636)))</f>
        <v>14027.554895160669</v>
      </c>
      <c r="I637" s="10">
        <f>((I636-H637+MAX(0,-(H605-C637-D637)))*(1+B637))*(1-'P-Parametri'!$B$32)</f>
        <v>-104725.01400772808</v>
      </c>
      <c r="J637" s="10">
        <f>IF(I636&lt;=0,J636,J636*(1-H637/I636))+MAX(0,-(H605-C637-D637))</f>
        <v>-2412.2881664681659</v>
      </c>
      <c r="K637" s="10">
        <f>MAX(0,(K605-C637-D637))/(1-'P-Parametri'!$B$31*MAX(0,IF(L636&lt;=0,0,(L636-M636)/L636)))</f>
        <v>12261.93814409367</v>
      </c>
      <c r="L637" s="10">
        <f>((L636-K637+MAX(0,-(K605-C637-D637)))*(1+B637))*(1-'P-Parametri'!$B$32)</f>
        <v>111966.15500579815</v>
      </c>
      <c r="M637" s="10">
        <f>IF(L636&lt;=0,M636,M636*(1-K637/L636))+MAX(0,-(K605-C637-D637))</f>
        <v>46777.72971692399</v>
      </c>
      <c r="N637" s="10">
        <f>MAX(0,(N605-C637-D637))/(1-'P-Parametri'!$B$31*MAX(0,IF(O636&lt;=0,0,(O636-P636)/O636)))</f>
        <v>12121.273317626748</v>
      </c>
      <c r="O637" s="10">
        <f>((O636-N637+MAX(0,-(N605-C637-D637)))*(1+B637))*(1-'P-Parametri'!$B$32)</f>
        <v>119781.39062644292</v>
      </c>
      <c r="P637" s="10">
        <f>IF(O636&lt;=0,P636,P636*(1-N637/O636))+MAX(0,-(N605-C637-D637))</f>
        <v>50042.81441611427</v>
      </c>
      <c r="Q637" s="10">
        <f>MAX(0,(Q605-C637-D637))/(1-'P-Parametri'!$B$31*MAX(0,IF(R636&lt;=0,0,(R636-S636)/R636)))</f>
        <v>12143.305816042044</v>
      </c>
      <c r="R637" s="10">
        <f>((R636-Q637+MAX(0,-(Q605-C637-D637)))*(1+B637))*(1-'P-Parametri'!$B$32)</f>
        <v>118557.28101246305</v>
      </c>
      <c r="S637" s="10">
        <f>IF(R636&lt;=0,S636,S636*(1-Q637/R636))+MAX(0,-(Q605-C637-D637))</f>
        <v>49531.400331530633</v>
      </c>
      <c r="T637" s="10">
        <f>MAX(0,(T605-C637-D637))/(1-'P-Parametri'!$B$31*MAX(0,IF(U636&lt;=0,0,(U636-V636)/U636)))</f>
        <v>12143.305816042051</v>
      </c>
      <c r="U637" s="10">
        <f>((U636-T637+MAX(0,-(T605-C637-D637)))*(1+B637))*(1-'P-Parametri'!$B$32)</f>
        <v>118557.2810124619</v>
      </c>
      <c r="V637" s="10">
        <f>IF(U636&lt;=0,V636,V636*(1-T637/U636))+MAX(0,-(T605-C637-D637))</f>
        <v>49531.400331530196</v>
      </c>
    </row>
    <row r="638" spans="1:22">
      <c r="A638" s="9">
        <f t="shared" si="12"/>
        <v>31</v>
      </c>
      <c r="B638" s="12">
        <f>IF($A638='P-Parametri'!$C$47,'P-Parametri'!$B$34,IF($A638='P-Parametri'!$C$48,'P-Parametri'!$C$34,'P-Parametri'!$C$52))</f>
        <v>4.8525513124279884E-2</v>
      </c>
      <c r="C638" s="10">
        <f>IF($A638&lt;='1-Input'!$B$26,0,IF($A638='1-Input'!$B$26+1,('1-Input'!$B$23+'7-Rientro'!$D$10)*'1-Input'!$B$27,'1-Input'!$B$23+'7-Rientro'!$D$10))</f>
        <v>16422.445104839331</v>
      </c>
      <c r="D638" s="10">
        <f>IF(AND($A638&gt;=1,$A638&lt;1+'1-Input'!$B$12),'7-Rientro'!$C$10,0)</f>
        <v>0</v>
      </c>
      <c r="E638" s="10">
        <f>MAX(0,(E605-C638-D638))/(1-'P-Parametri'!$B$31*MAX(0,IF(F637&lt;=0,0,(F637-G637)/F637)))</f>
        <v>11403.819698903653</v>
      </c>
      <c r="F638" s="10">
        <f>((F637-E638+MAX(0,-(E605-C638-D638)))*(1+B638))*(1-'P-Parametri'!$B$32)</f>
        <v>159038.12958690108</v>
      </c>
      <c r="G638" s="10">
        <f>IF(F637&lt;=0,G637,G637*(1-E638/F637))+MAX(0,-(E605-C638-D638))</f>
        <v>63495.667267487719</v>
      </c>
      <c r="H638" s="10">
        <f>MAX(0,(H605-C638-D638))/(1-'P-Parametri'!$B$31*MAX(0,IF(I637&lt;=0,0,(I637-J637)/I637)))</f>
        <v>14027.554895160669</v>
      </c>
      <c r="I638" s="10">
        <f>((I637-H638+MAX(0,-(H605-C638-D638)))*(1+B638))*(1-'P-Parametri'!$B$32)</f>
        <v>-124266.06804724038</v>
      </c>
      <c r="J638" s="10">
        <f>IF(I637&lt;=0,J637,J637*(1-H638/I637))+MAX(0,-(H605-C638-D638))</f>
        <v>-2412.2881664681659</v>
      </c>
      <c r="K638" s="10">
        <f>MAX(0,(K605-C638-D638))/(1-'P-Parametri'!$B$31*MAX(0,IF(L637&lt;=0,0,(L637-M637)/L637)))</f>
        <v>12334.808995150088</v>
      </c>
      <c r="L638" s="10">
        <f>((L637-K638+MAX(0,-(K605-C638-D638)))*(1+B638))*(1-'P-Parametri'!$B$32)</f>
        <v>104257.07618267927</v>
      </c>
      <c r="M638" s="10">
        <f>IF(L637&lt;=0,M637,M637*(1-K638/L637))+MAX(0,-(K605-C638-D638))</f>
        <v>41624.437087958264</v>
      </c>
      <c r="N638" s="10">
        <f>MAX(0,(N605-C638-D638))/(1-'P-Parametri'!$B$31*MAX(0,IF(O637&lt;=0,0,(O637-P637)/O637)))</f>
        <v>12193.308218811464</v>
      </c>
      <c r="O638" s="10">
        <f>((O637-N638+MAX(0,-(N605-C638-D638)))*(1+B638))*(1-'P-Parametri'!$B$32)</f>
        <v>112583.23161389405</v>
      </c>
      <c r="P638" s="10">
        <f>IF(O637&lt;=0,P637,P637*(1-N638/O637))+MAX(0,-(N605-C638-D638))</f>
        <v>44948.638625357024</v>
      </c>
      <c r="Q638" s="10">
        <f>MAX(0,(Q605-C638-D638))/(1-'P-Parametri'!$B$31*MAX(0,IF(R637&lt;=0,0,(R637-S637)/R637)))</f>
        <v>12215.471653045517</v>
      </c>
      <c r="R638" s="10">
        <f>((R637-Q638+MAX(0,-(Q605-C638-D638)))*(1+B638))*(1-'P-Parametri'!$B$32)</f>
        <v>111279.09602469733</v>
      </c>
      <c r="S638" s="10">
        <f>IF(R637&lt;=0,S637,S637*(1-Q638/R637))+MAX(0,-(Q605-C638-D638))</f>
        <v>44427.965000369004</v>
      </c>
      <c r="T638" s="10">
        <f>MAX(0,(T605-C638-D638))/(1-'P-Parametri'!$B$31*MAX(0,IF(U637&lt;=0,0,(U637-V637)/U637)))</f>
        <v>12215.471653045523</v>
      </c>
      <c r="U638" s="10">
        <f>((U637-T638+MAX(0,-(T605-C638-D638)))*(1+B638))*(1-'P-Parametri'!$B$32)</f>
        <v>111279.09602469612</v>
      </c>
      <c r="V638" s="10">
        <f>IF(U637&lt;=0,V637,V637*(1-T638/U637))+MAX(0,-(T605-C638-D638))</f>
        <v>44427.96500036856</v>
      </c>
    </row>
    <row r="639" spans="1:22">
      <c r="A639" s="9">
        <f t="shared" si="12"/>
        <v>32</v>
      </c>
      <c r="B639" s="12">
        <f>IF($A639='P-Parametri'!$C$47,'P-Parametri'!$B$34,IF($A639='P-Parametri'!$C$48,'P-Parametri'!$C$34,'P-Parametri'!$C$52))</f>
        <v>4.8525513124279884E-2</v>
      </c>
      <c r="C639" s="10">
        <f>IF($A639&lt;='1-Input'!$B$26,0,IF($A639='1-Input'!$B$26+1,('1-Input'!$B$23+'7-Rientro'!$D$10)*'1-Input'!$B$27,'1-Input'!$B$23+'7-Rientro'!$D$10))</f>
        <v>16422.445104839331</v>
      </c>
      <c r="D639" s="10">
        <f>IF(AND($A639&gt;=1,$A639&lt;1+'1-Input'!$B$12),'7-Rientro'!$C$10,0)</f>
        <v>0</v>
      </c>
      <c r="E639" s="10">
        <f>MAX(0,(E605-C639-D639))/(1-'P-Parametri'!$B$31*MAX(0,IF(F638&lt;=0,0,(F638-G638)/F638)))</f>
        <v>11468.953883928973</v>
      </c>
      <c r="F639" s="10">
        <f>((F638-E639+MAX(0,-(E605-C639-D639)))*(1+B639))*(1-'P-Parametri'!$B$32)</f>
        <v>154420.58558393526</v>
      </c>
      <c r="G639" s="10">
        <f>IF(F638&lt;=0,G638,G638*(1-E639/F638))+MAX(0,-(E605-C639-D639))</f>
        <v>58916.709494206072</v>
      </c>
      <c r="H639" s="10">
        <f>MAX(0,(H605-C639-D639))/(1-'P-Parametri'!$B$31*MAX(0,IF(I638&lt;=0,0,(I638-J638)/I638)))</f>
        <v>14027.554895160669</v>
      </c>
      <c r="I639" s="10">
        <f>((I638-H639+MAX(0,-(H605-C639-D639)))*(1+B639))*(1-'P-Parametri'!$B$32)</f>
        <v>-144714.38317358174</v>
      </c>
      <c r="J639" s="10">
        <f>IF(I638&lt;=0,J638,J638*(1-H639/I638))+MAX(0,-(H605-C639-D639))</f>
        <v>-2412.2881664681659</v>
      </c>
      <c r="K639" s="10">
        <f>MAX(0,(K605-C639-D639))/(1-'P-Parametri'!$B$31*MAX(0,IF(L638&lt;=0,0,(L638-M638)/L638)))</f>
        <v>12405.260629124914</v>
      </c>
      <c r="L639" s="10">
        <f>((L638-K639+MAX(0,-(K605-C639-D639)))*(1+B639))*(1-'P-Parametri'!$B$32)</f>
        <v>96116.354090617926</v>
      </c>
      <c r="M639" s="10">
        <f>IF(L638&lt;=0,M638,M638*(1-K639/L638))+MAX(0,-(K605-C639-D639))</f>
        <v>36671.660647997815</v>
      </c>
      <c r="N639" s="10">
        <f>MAX(0,(N605-C639-D639))/(1-'P-Parametri'!$B$31*MAX(0,IF(O638&lt;=0,0,(O638-P638)/O638)))</f>
        <v>12262.951655358533</v>
      </c>
      <c r="O639" s="10">
        <f>((O638-N639+MAX(0,-(N605-C639-D639)))*(1+B639))*(1-'P-Parametri'!$B$32)</f>
        <v>104977.99627425428</v>
      </c>
      <c r="P639" s="10">
        <f>IF(O638&lt;=0,P638,P638*(1-N639/O638))+MAX(0,-(N605-C639-D639))</f>
        <v>40052.678769387589</v>
      </c>
      <c r="Q639" s="10">
        <f>MAX(0,(Q605-C639-D639))/(1-'P-Parametri'!$B$31*MAX(0,IF(R638&lt;=0,0,(R638-S638)/R638)))</f>
        <v>12285.241678513168</v>
      </c>
      <c r="R639" s="10">
        <f>((R638-Q639+MAX(0,-(Q605-C639-D639)))*(1+B639))*(1-'P-Parametri'!$B$32)</f>
        <v>103589.98676063401</v>
      </c>
      <c r="S639" s="10">
        <f>IF(R638&lt;=0,S638,S638*(1-Q639/R638))+MAX(0,-(Q605-C639-D639))</f>
        <v>39523.105895538378</v>
      </c>
      <c r="T639" s="10">
        <f>MAX(0,(T605-C639-D639))/(1-'P-Parametri'!$B$31*MAX(0,IF(U638&lt;=0,0,(U638-V638)/U638)))</f>
        <v>12285.241678513175</v>
      </c>
      <c r="U639" s="10">
        <f>((U638-T639+MAX(0,-(T605-C639-D639)))*(1+B639))*(1-'P-Parametri'!$B$32)</f>
        <v>103589.98676063273</v>
      </c>
      <c r="V639" s="10">
        <f>IF(U638&lt;=0,V638,V638*(1-T639/U638))+MAX(0,-(T605-C639-D639))</f>
        <v>39523.105895537934</v>
      </c>
    </row>
    <row r="640" spans="1:22">
      <c r="A640" s="9">
        <f t="shared" si="12"/>
        <v>33</v>
      </c>
      <c r="B640" s="12">
        <f>IF($A640='P-Parametri'!$C$47,'P-Parametri'!$B$34,IF($A640='P-Parametri'!$C$48,'P-Parametri'!$C$34,'P-Parametri'!$C$52))</f>
        <v>4.8525513124279884E-2</v>
      </c>
      <c r="C640" s="10">
        <f>IF($A640&lt;='1-Input'!$B$26,0,IF($A640='1-Input'!$B$26+1,('1-Input'!$B$23+'7-Rientro'!$D$10)*'1-Input'!$B$27,'1-Input'!$B$23+'7-Rientro'!$D$10))</f>
        <v>16422.445104839331</v>
      </c>
      <c r="D640" s="10">
        <f>IF(AND($A640&gt;=1,$A640&lt;1+'1-Input'!$B$12),'7-Rientro'!$C$10,0)</f>
        <v>0</v>
      </c>
      <c r="E640" s="10">
        <f>MAX(0,(E605-C640-D640))/(1-'P-Parametri'!$B$31*MAX(0,IF(F639&lt;=0,0,(F639-G639)/F639)))</f>
        <v>11531.897235059942</v>
      </c>
      <c r="F640" s="10">
        <f>((F639-E640+MAX(0,-(E605-C640-D640)))*(1+B640))*(1-'P-Parametri'!$B$32)</f>
        <v>149522.79040011848</v>
      </c>
      <c r="G640" s="10">
        <f>IF(F639&lt;=0,G639,G639*(1-E640/F639))+MAX(0,-(E605-C640-D640))</f>
        <v>54516.898181835641</v>
      </c>
      <c r="H640" s="10">
        <f>MAX(0,(H605-C640-D640))/(1-'P-Parametri'!$B$31*MAX(0,IF(I639&lt;=0,0,(I639-J639)/I639)))</f>
        <v>14027.554895160669</v>
      </c>
      <c r="I640" s="10">
        <f>((I639-H640+MAX(0,-(H605-C640-D640)))*(1+B640))*(1-'P-Parametri'!$B$32)</f>
        <v>-166112.08212373505</v>
      </c>
      <c r="J640" s="10">
        <f>IF(I639&lt;=0,J639,J639*(1-H640/I639))+MAX(0,-(H605-C640-D640))</f>
        <v>-2412.2881664681659</v>
      </c>
      <c r="K640" s="10">
        <f>MAX(0,(K605-C640-D640))/(1-'P-Parametri'!$B$31*MAX(0,IF(L639&lt;=0,0,(L639-M639)/L639)))</f>
        <v>12473.342573088812</v>
      </c>
      <c r="L640" s="10">
        <f>((L639-K640+MAX(0,-(K605-C640-D640)))*(1+B640))*(1-'P-Parametri'!$B$32)</f>
        <v>87526.427907535908</v>
      </c>
      <c r="M640" s="10">
        <f>IF(L639&lt;=0,M639,M639*(1-K640/L639))+MAX(0,-(K605-C640-D640))</f>
        <v>31912.655894703847</v>
      </c>
      <c r="N640" s="10">
        <f>MAX(0,(N605-C640-D640))/(1-'P-Parametri'!$B$31*MAX(0,IF(O639&lt;=0,0,(O639-P639)/O639)))</f>
        <v>12330.252586180735</v>
      </c>
      <c r="O640" s="10">
        <f>((O639-N640+MAX(0,-(N605-C640-D640)))*(1+B640))*(1-'P-Parametri'!$B$32)</f>
        <v>96949.23594436339</v>
      </c>
      <c r="P640" s="10">
        <f>IF(O639&lt;=0,P639,P639*(1-N640/O639))+MAX(0,-(N605-C640-D640))</f>
        <v>35348.267716527494</v>
      </c>
      <c r="Q640" s="10">
        <f>MAX(0,(Q605-C640-D640))/(1-'P-Parametri'!$B$31*MAX(0,IF(R639&lt;=0,0,(R639-S639)/R639)))</f>
        <v>12352.664940349021</v>
      </c>
      <c r="R640" s="10">
        <f>((R639-Q640+MAX(0,-(Q605-C640-D640)))*(1+B640))*(1-'P-Parametri'!$B$32)</f>
        <v>95473.330358343985</v>
      </c>
      <c r="S640" s="10">
        <f>IF(R639&lt;=0,S639,S639*(1-Q640/R639))+MAX(0,-(Q605-C640-D640))</f>
        <v>34810.143766702109</v>
      </c>
      <c r="T640" s="10">
        <f>MAX(0,(T605-C640-D640))/(1-'P-Parametri'!$B$31*MAX(0,IF(U639&lt;=0,0,(U639-V639)/U639)))</f>
        <v>12352.664940349028</v>
      </c>
      <c r="U640" s="10">
        <f>((U639-T640+MAX(0,-(T605-C640-D640)))*(1+B640))*(1-'P-Parametri'!$B$32)</f>
        <v>95473.330358342631</v>
      </c>
      <c r="V640" s="10">
        <f>IF(U639&lt;=0,V639,V639*(1-T640/U639))+MAX(0,-(T605-C640-D640))</f>
        <v>34810.143766701658</v>
      </c>
    </row>
    <row r="641" spans="1:22">
      <c r="A641" s="9">
        <f t="shared" si="12"/>
        <v>34</v>
      </c>
      <c r="B641" s="12">
        <f>IF($A641='P-Parametri'!$C$47,'P-Parametri'!$B$34,IF($A641='P-Parametri'!$C$48,'P-Parametri'!$C$34,'P-Parametri'!$C$52))</f>
        <v>4.8525513124279884E-2</v>
      </c>
      <c r="C641" s="10">
        <f>IF($A641&lt;='1-Input'!$B$26,0,IF($A641='1-Input'!$B$26+1,('1-Input'!$B$23+'7-Rientro'!$D$10)*'1-Input'!$B$27,'1-Input'!$B$23+'7-Rientro'!$D$10))</f>
        <v>16422.445104839331</v>
      </c>
      <c r="D641" s="10">
        <f>IF(AND($A641&gt;=1,$A641&lt;1+'1-Input'!$B$12),'7-Rientro'!$C$10,0)</f>
        <v>0</v>
      </c>
      <c r="E641" s="10">
        <f>MAX(0,(E605-C641-D641))/(1-'P-Parametri'!$B$31*MAX(0,IF(F640&lt;=0,0,(F640-G640)/F640)))</f>
        <v>11592.696872729866</v>
      </c>
      <c r="F641" s="10">
        <f>((F640-E641+MAX(0,-(E605-C641-D641)))*(1+B641))*(1-'P-Parametri'!$B$32)</f>
        <v>144333.97564690289</v>
      </c>
      <c r="G641" s="10">
        <f>IF(F640&lt;=0,G640,G640*(1-E641/F640))+MAX(0,-(E605-C641-D641))</f>
        <v>50290.131992064227</v>
      </c>
      <c r="H641" s="10">
        <f>MAX(0,(H605-C641-D641))/(1-'P-Parametri'!$B$31*MAX(0,IF(I640&lt;=0,0,(I640-J640)/I640)))</f>
        <v>14027.554895160669</v>
      </c>
      <c r="I641" s="10">
        <f>((I640-H641+MAX(0,-(H605-C641-D641)))*(1+B641))*(1-'P-Parametri'!$B$32)</f>
        <v>-188503.2433285806</v>
      </c>
      <c r="J641" s="10">
        <f>IF(I640&lt;=0,J640,J640*(1-H641/I640))+MAX(0,-(H605-C641-D641))</f>
        <v>-2412.2881664681659</v>
      </c>
      <c r="K641" s="10">
        <f>MAX(0,(K605-C641-D641))/(1-'P-Parametri'!$B$31*MAX(0,IF(L640&lt;=0,0,(L640-M640)/L640)))</f>
        <v>12539.105794310643</v>
      </c>
      <c r="L641" s="10">
        <f>((L640-K641+MAX(0,-(K605-C641-D641)))*(1+B641))*(1-'P-Parametri'!$B$32)</f>
        <v>78468.868155792006</v>
      </c>
      <c r="M641" s="10">
        <f>IF(L640&lt;=0,M640,M640*(1-K641/L640))+MAX(0,-(K605-C641-D641))</f>
        <v>27340.823386425858</v>
      </c>
      <c r="N641" s="10">
        <f>MAX(0,(N605-C641-D641))/(1-'P-Parametri'!$B$31*MAX(0,IF(O640&lt;=0,0,(O640-P640)/O640)))</f>
        <v>12395.261393867579</v>
      </c>
      <c r="O641" s="10">
        <f>((O640-N641+MAX(0,-(N605-C641-D641)))*(1+B641))*(1-'P-Parametri'!$B$32)</f>
        <v>88479.685553151401</v>
      </c>
      <c r="P641" s="10">
        <f>IF(O640&lt;=0,P640,P640*(1-N641/O640))+MAX(0,-(N605-C641-D641))</f>
        <v>30828.881731699184</v>
      </c>
      <c r="Q641" s="10">
        <f>MAX(0,(Q605-C641-D641))/(1-'P-Parametri'!$B$31*MAX(0,IF(R640&lt;=0,0,(R640-S640)/R640)))</f>
        <v>12417.791912721605</v>
      </c>
      <c r="R641" s="10">
        <f>((R640-Q641+MAX(0,-(Q605-C641-D641)))*(1+B641))*(1-'P-Parametri'!$B$32)</f>
        <v>86911.679364376541</v>
      </c>
      <c r="S641" s="10">
        <f>IF(R640&lt;=0,S640,S640*(1-Q641/R640))+MAX(0,-(Q605-C641-D641))</f>
        <v>30282.54302077242</v>
      </c>
      <c r="T641" s="10">
        <f>MAX(0,(T605-C641-D641))/(1-'P-Parametri'!$B$31*MAX(0,IF(U640&lt;=0,0,(U640-V640)/U640)))</f>
        <v>12417.79191272161</v>
      </c>
      <c r="U641" s="10">
        <f>((U640-T641+MAX(0,-(T605-C641-D641)))*(1+B641))*(1-'P-Parametri'!$B$32)</f>
        <v>86911.679364375115</v>
      </c>
      <c r="V641" s="10">
        <f>IF(U640&lt;=0,V640,V640*(1-T641/U640))+MAX(0,-(T605-C641-D641))</f>
        <v>30282.543020771962</v>
      </c>
    </row>
    <row r="642" spans="1:22">
      <c r="A642" s="9">
        <f t="shared" si="12"/>
        <v>35</v>
      </c>
      <c r="B642" s="12">
        <f>IF($A642='P-Parametri'!$C$47,'P-Parametri'!$B$34,IF($A642='P-Parametri'!$C$48,'P-Parametri'!$C$34,'P-Parametri'!$C$52))</f>
        <v>4.8525513124279884E-2</v>
      </c>
      <c r="C642" s="10">
        <f>IF($A642&lt;='1-Input'!$B$26,0,IF($A642='1-Input'!$B$26+1,('1-Input'!$B$23+'7-Rientro'!$D$10)*'1-Input'!$B$27,'1-Input'!$B$23+'7-Rientro'!$D$10))</f>
        <v>16422.445104839331</v>
      </c>
      <c r="D642" s="10">
        <f>IF(AND($A642&gt;=1,$A642&lt;1+'1-Input'!$B$12),'7-Rientro'!$C$10,0)</f>
        <v>0</v>
      </c>
      <c r="E642" s="10">
        <f>MAX(0,(E605-C642-D642))/(1-'P-Parametri'!$B$31*MAX(0,IF(F641&lt;=0,0,(F641-G641)/F641)))</f>
        <v>11651.401026812753</v>
      </c>
      <c r="F642" s="10">
        <f>((F641-E642+MAX(0,-(E605-C642-D642)))*(1+B642))*(1-'P-Parametri'!$B$32)</f>
        <v>138842.82250690818</v>
      </c>
      <c r="G642" s="10">
        <f>IF(F641&lt;=0,G641,G641*(1-E642/F641))+MAX(0,-(E605-C642-D642))</f>
        <v>46230.446856221024</v>
      </c>
      <c r="H642" s="10">
        <f>MAX(0,(H605-C642-D642))/(1-'P-Parametri'!$B$31*MAX(0,IF(I641&lt;=0,0,(I641-J641)/I641)))</f>
        <v>14027.554895160669</v>
      </c>
      <c r="I642" s="10">
        <f>((I641-H642+MAX(0,-(H605-C642-D642)))*(1+B642))*(1-'P-Parametri'!$B$32)</f>
        <v>-211933.99171275628</v>
      </c>
      <c r="J642" s="10">
        <f>IF(I641&lt;=0,J641,J641*(1-H642/I641))+MAX(0,-(H605-C642-D642))</f>
        <v>-2412.2881664681659</v>
      </c>
      <c r="K642" s="10">
        <f>MAX(0,(K605-C642-D642))/(1-'P-Parametri'!$B$31*MAX(0,IF(L641&lt;=0,0,(L641-M641)/L641)))</f>
        <v>12602.602460072894</v>
      </c>
      <c r="L642" s="10">
        <f>((L641-K642+MAX(0,-(K605-C642-D642)))*(1+B642))*(1-'P-Parametri'!$B$32)</f>
        <v>68924.335116111659</v>
      </c>
      <c r="M642" s="10">
        <f>IF(L641&lt;=0,M641,M641*(1-K642/L641))+MAX(0,-(K605-C642-D642))</f>
        <v>22949.712157625043</v>
      </c>
      <c r="N642" s="10">
        <f>MAX(0,(N605-C642-D642))/(1-'P-Parametri'!$B$31*MAX(0,IF(O641&lt;=0,0,(O641-P641)/O641)))</f>
        <v>12458.029647256049</v>
      </c>
      <c r="O642" s="10">
        <f>((O641-N642+MAX(0,-(N605-C642-D642)))*(1+B642))*(1-'P-Parametri'!$B$32)</f>
        <v>79551.224475751806</v>
      </c>
      <c r="P642" s="10">
        <f>IF(O641&lt;=0,P641,P641*(1-N642/O641))+MAX(0,-(N605-C642-D642))</f>
        <v>26488.143852668833</v>
      </c>
      <c r="Q642" s="10">
        <f>MAX(0,(Q605-C642-D642))/(1-'P-Parametri'!$B$31*MAX(0,IF(R641&lt;=0,0,(R641-S641)/R641)))</f>
        <v>12480.674258203131</v>
      </c>
      <c r="R642" s="10">
        <f>((R641-Q642+MAX(0,-(Q605-C642-D642)))*(1+B642))*(1-'P-Parametri'!$B$32)</f>
        <v>77886.722205663755</v>
      </c>
      <c r="S642" s="10">
        <f>IF(R641&lt;=0,S641,S641*(1-Q642/R641))+MAX(0,-(Q605-C642-D642))</f>
        <v>25933.915104290158</v>
      </c>
      <c r="T642" s="10">
        <f>MAX(0,(T605-C642-D642))/(1-'P-Parametri'!$B$31*MAX(0,IF(U641&lt;=0,0,(U641-V641)/U641)))</f>
        <v>12480.67425820314</v>
      </c>
      <c r="U642" s="10">
        <f>((U641-T642+MAX(0,-(T605-C642-D642)))*(1+B642))*(1-'P-Parametri'!$B$32)</f>
        <v>77886.722205662241</v>
      </c>
      <c r="V642" s="10">
        <f>IF(U641&lt;=0,V641,V641*(1-T642/U641))+MAX(0,-(T605-C642-D642))</f>
        <v>25933.915104289692</v>
      </c>
    </row>
    <row r="643" spans="1:22">
      <c r="A643" s="9">
        <f t="shared" si="12"/>
        <v>36</v>
      </c>
      <c r="B643" s="12">
        <f>IF($A643='P-Parametri'!$C$47,'P-Parametri'!$B$34,IF($A643='P-Parametri'!$C$48,'P-Parametri'!$C$34,'P-Parametri'!$C$52))</f>
        <v>4.8525513124279884E-2</v>
      </c>
      <c r="C643" s="10">
        <f>IF($A643&lt;='1-Input'!$B$26,0,IF($A643='1-Input'!$B$26+1,('1-Input'!$B$23+'7-Rientro'!$D$10)*'1-Input'!$B$27,'1-Input'!$B$23+'7-Rientro'!$D$10))</f>
        <v>16422.445104839331</v>
      </c>
      <c r="D643" s="10">
        <f>IF(AND($A643&gt;=1,$A643&lt;1+'1-Input'!$B$12),'7-Rientro'!$C$10,0)</f>
        <v>0</v>
      </c>
      <c r="E643" s="10">
        <f>MAX(0,(E605-C643-D643))/(1-'P-Parametri'!$B$31*MAX(0,IF(F642&lt;=0,0,(F642-G642)/F642)))</f>
        <v>11708.058826746732</v>
      </c>
      <c r="F643" s="10">
        <f>((F642-E643+MAX(0,-(E605-C643-D643)))*(1+B643))*(1-'P-Parametri'!$B$32)</f>
        <v>133037.435237028</v>
      </c>
      <c r="G643" s="10">
        <f>IF(F642&lt;=0,G642,G642*(1-E643/F642))+MAX(0,-(E605-C643-D643))</f>
        <v>42332.018535574534</v>
      </c>
      <c r="H643" s="10">
        <f>MAX(0,(H605-C643-D643))/(1-'P-Parametri'!$B$31*MAX(0,IF(I642&lt;=0,0,(I642-J642)/I642)))</f>
        <v>14027.554895160669</v>
      </c>
      <c r="I643" s="10">
        <f>((I642-H643+MAX(0,-(H605-C643-D643)))*(1+B643))*(1-'P-Parametri'!$B$32)</f>
        <v>-236452.59371021515</v>
      </c>
      <c r="J643" s="10">
        <f>IF(I642&lt;=0,J642,J642*(1-H643/I642))+MAX(0,-(H605-C643-D643))</f>
        <v>-2412.2881664681659</v>
      </c>
      <c r="K643" s="10">
        <f>MAX(0,(K605-C643-D643))/(1-'P-Parametri'!$B$31*MAX(0,IF(L642&lt;=0,0,(L642-M642)/L642)))</f>
        <v>12663.885710661138</v>
      </c>
      <c r="L643" s="10">
        <f>((L642-K643+MAX(0,-(K605-C643-D643)))*(1+B643))*(1-'P-Parametri'!$B$32)</f>
        <v>58872.535548289685</v>
      </c>
      <c r="M643" s="10">
        <f>IF(L642&lt;=0,M642,M642*(1-K643/L642))+MAX(0,-(K605-C643-D643))</f>
        <v>18733.022488190767</v>
      </c>
      <c r="N643" s="10">
        <f>MAX(0,(N605-C643-D643))/(1-'P-Parametri'!$B$31*MAX(0,IF(O642&lt;=0,0,(O642-P642)/O642)))</f>
        <v>12518.609877024255</v>
      </c>
      <c r="O643" s="10">
        <f>((O642-N643+MAX(0,-(N605-C643-D643)))*(1+B643))*(1-'P-Parametri'!$B$32)</f>
        <v>70144.835804956529</v>
      </c>
      <c r="P643" s="10">
        <f>IF(O642&lt;=0,P642,P642*(1-N643/O642))+MAX(0,-(N605-C643-D643))</f>
        <v>22319.826627594146</v>
      </c>
      <c r="Q643" s="10">
        <f>MAX(0,(Q605-C643-D643))/(1-'P-Parametri'!$B$31*MAX(0,IF(R642&lt;=0,0,(R642-S642)/R642)))</f>
        <v>12541.364602955249</v>
      </c>
      <c r="R643" s="10">
        <f>((R642-Q643+MAX(0,-(Q605-C643-D643)))*(1+B643))*(1-'P-Parametri'!$B$32)</f>
        <v>68379.242061448153</v>
      </c>
      <c r="S643" s="10">
        <f>IF(R642&lt;=0,S642,S642*(1-Q643/R642))+MAX(0,-(Q605-C643-D643))</f>
        <v>21758.021245948537</v>
      </c>
      <c r="T643" s="10">
        <f>MAX(0,(T605-C643-D643))/(1-'P-Parametri'!$B$31*MAX(0,IF(U642&lt;=0,0,(U642-V642)/U642)))</f>
        <v>12541.364602955256</v>
      </c>
      <c r="U643" s="10">
        <f>((U642-T643+MAX(0,-(T605-C643-D643)))*(1+B643))*(1-'P-Parametri'!$B$32)</f>
        <v>68379.242061446581</v>
      </c>
      <c r="V643" s="10">
        <f>IF(U642&lt;=0,V642,V642*(1-T643/U642))+MAX(0,-(T605-C643-D643))</f>
        <v>21758.021245948064</v>
      </c>
    </row>
    <row r="644" spans="1:22">
      <c r="A644" s="9">
        <f t="shared" si="12"/>
        <v>37</v>
      </c>
      <c r="B644" s="12">
        <f>IF($A644='P-Parametri'!$C$47,'P-Parametri'!$B$34,IF($A644='P-Parametri'!$C$48,'P-Parametri'!$C$34,'P-Parametri'!$C$52))</f>
        <v>4.8525513124279884E-2</v>
      </c>
      <c r="C644" s="10">
        <f>IF($A644&lt;='1-Input'!$B$26,0,IF($A644='1-Input'!$B$26+1,('1-Input'!$B$23+'7-Rientro'!$D$10)*'1-Input'!$B$27,'1-Input'!$B$23+'7-Rientro'!$D$10))</f>
        <v>16422.445104839331</v>
      </c>
      <c r="D644" s="10">
        <f>IF(AND($A644&gt;=1,$A644&lt;1+'1-Input'!$B$12),'7-Rientro'!$C$10,0)</f>
        <v>0</v>
      </c>
      <c r="E644" s="10">
        <f>MAX(0,(E605-C644-D644))/(1-'P-Parametri'!$B$31*MAX(0,IF(F643&lt;=0,0,(F643-G643)/F643)))</f>
        <v>11762.720104002407</v>
      </c>
      <c r="F644" s="10">
        <f>((F643-E644+MAX(0,-(E605-C644-D644)))*(1+B644))*(1-'P-Parametri'!$B$32)</f>
        <v>126905.31364802881</v>
      </c>
      <c r="G644" s="10">
        <f>IF(F643&lt;=0,G643,G643*(1-E644/F643))+MAX(0,-(E605-C644-D644))</f>
        <v>38589.164619424962</v>
      </c>
      <c r="H644" s="10">
        <f>MAX(0,(H605-C644-D644))/(1-'P-Parametri'!$B$31*MAX(0,IF(I643&lt;=0,0,(I643-J643)/I643)))</f>
        <v>14027.554895160669</v>
      </c>
      <c r="I644" s="10">
        <f>((I643-H644+MAX(0,-(H605-C644-D644)))*(1+B644))*(1-'P-Parametri'!$B$32)</f>
        <v>-262109.55669120976</v>
      </c>
      <c r="J644" s="10">
        <f>IF(I643&lt;=0,J643,J643*(1-H644/I643))+MAX(0,-(H605-C644-D644))</f>
        <v>-2412.2881664681659</v>
      </c>
      <c r="K644" s="10">
        <f>MAX(0,(K605-C644-D644))/(1-'P-Parametri'!$B$31*MAX(0,IF(L643&lt;=0,0,(L643-M643)/L643)))</f>
        <v>12723.009445706202</v>
      </c>
      <c r="L644" s="10">
        <f>((L643-K644+MAX(0,-(K605-C644-D644)))*(1+B644))*(1-'P-Parametri'!$B$32)</f>
        <v>48292.177626079392</v>
      </c>
      <c r="M644" s="10">
        <f>IF(L643&lt;=0,M643,M643*(1-K644/L643))+MAX(0,-(K605-C644-D644))</f>
        <v>14684.608064653987</v>
      </c>
      <c r="N644" s="10">
        <f>MAX(0,(N605-C644-D644))/(1-'P-Parametri'!$B$31*MAX(0,IF(O643&lt;=0,0,(O643-P643)/O643)))</f>
        <v>12577.055364484604</v>
      </c>
      <c r="O644" s="10">
        <f>((O643-N644+MAX(0,-(N605-C644-D644)))*(1+B644))*(1-'P-Parametri'!$B$32)</f>
        <v>60240.563952720164</v>
      </c>
      <c r="P644" s="10">
        <f>IF(O643&lt;=0,P643,P643*(1-N644/O643))+MAX(0,-(N605-C644-D644))</f>
        <v>18317.85425144506</v>
      </c>
      <c r="Q644" s="10">
        <f>MAX(0,(Q605-C644-D644))/(1-'P-Parametri'!$B$31*MAX(0,IF(R643&lt;=0,0,(R643-S643)/R643)))</f>
        <v>12599.916325138312</v>
      </c>
      <c r="R644" s="10">
        <f>((R643-Q644+MAX(0,-(Q605-C644-D644)))*(1+B644))*(1-'P-Parametri'!$B$32)</f>
        <v>58369.074047111841</v>
      </c>
      <c r="S644" s="10">
        <f>IF(R643&lt;=0,S643,S643*(1-Q644/R643))+MAX(0,-(Q605-C644-D644))</f>
        <v>17748.774596897169</v>
      </c>
      <c r="T644" s="10">
        <f>MAX(0,(T605-C644-D644))/(1-'P-Parametri'!$B$31*MAX(0,IF(U643&lt;=0,0,(U643-V643)/U643)))</f>
        <v>12599.916325138318</v>
      </c>
      <c r="U644" s="10">
        <f>((U643-T644+MAX(0,-(T605-C644-D644)))*(1+B644))*(1-'P-Parametri'!$B$32)</f>
        <v>58369.074047110204</v>
      </c>
      <c r="V644" s="10">
        <f>IF(U643&lt;=0,V643,V643*(1-T644/U643))+MAX(0,-(T605-C644-D644))</f>
        <v>17748.774596896692</v>
      </c>
    </row>
    <row r="645" spans="1:22">
      <c r="A645" s="9">
        <f t="shared" si="12"/>
        <v>38</v>
      </c>
      <c r="B645" s="12">
        <f>IF($A645='P-Parametri'!$C$47,'P-Parametri'!$B$34,IF($A645='P-Parametri'!$C$48,'P-Parametri'!$C$34,'P-Parametri'!$C$52))</f>
        <v>4.8525513124279884E-2</v>
      </c>
      <c r="C645" s="10">
        <f>IF($A645&lt;='1-Input'!$B$26,0,IF($A645='1-Input'!$B$26+1,('1-Input'!$B$23+'7-Rientro'!$D$10)*'1-Input'!$B$27,'1-Input'!$B$23+'7-Rientro'!$D$10))</f>
        <v>16422.445104839331</v>
      </c>
      <c r="D645" s="10">
        <f>IF(AND($A645&gt;=1,$A645&lt;1+'1-Input'!$B$12),'7-Rientro'!$C$10,0)</f>
        <v>0</v>
      </c>
      <c r="E645" s="10">
        <f>MAX(0,(E605-C645-D645))/(1-'P-Parametri'!$B$31*MAX(0,IF(F644&lt;=0,0,(F644-G644)/F644)))</f>
        <v>11815.435206948841</v>
      </c>
      <c r="F645" s="10">
        <f>((F644-E645+MAX(0,-(E605-C645-D645)))*(1+B645))*(1-'P-Parametri'!$B$32)</f>
        <v>120433.32450014868</v>
      </c>
      <c r="G645" s="10">
        <f>IF(F644&lt;=0,G644,G644*(1-E645/F644))+MAX(0,-(E605-C645-D645))</f>
        <v>34996.345996276788</v>
      </c>
      <c r="H645" s="10">
        <f>MAX(0,(H605-C645-D645))/(1-'P-Parametri'!$B$31*MAX(0,IF(I644&lt;=0,0,(I644-J644)/I644)))</f>
        <v>14027.554895160669</v>
      </c>
      <c r="I645" s="10">
        <f>((I644-H645+MAX(0,-(H605-C645-D645)))*(1+B645))*(1-'P-Parametri'!$B$32)</f>
        <v>-288957.73300551809</v>
      </c>
      <c r="J645" s="10">
        <f>IF(I644&lt;=0,J644,J644*(1-H645/I644))+MAX(0,-(H605-C645-D645))</f>
        <v>-2412.2881664681659</v>
      </c>
      <c r="K645" s="10">
        <f>MAX(0,(K605-C645-D645))/(1-'P-Parametri'!$B$31*MAX(0,IF(L644&lt;=0,0,(L644-M644)/L644)))</f>
        <v>12780.028123936136</v>
      </c>
      <c r="L645" s="10">
        <f>((L644-K645+MAX(0,-(K605-C645-D645)))*(1+B645))*(1-'P-Parametri'!$B$32)</f>
        <v>37160.923989323142</v>
      </c>
      <c r="M645" s="10">
        <f>IF(L644&lt;=0,M644,M644*(1-K645/L644))+MAX(0,-(K605-C645-D645))</f>
        <v>10798.477571463938</v>
      </c>
      <c r="N645" s="10">
        <f>MAX(0,(N605-C645-D645))/(1-'P-Parametri'!$B$31*MAX(0,IF(O644&lt;=0,0,(O644-P644)/O644)))</f>
        <v>12633.419943632944</v>
      </c>
      <c r="O645" s="10">
        <f>((O644-N645+MAX(0,-(N605-C645-D645)))*(1+B645))*(1-'P-Parametri'!$B$32)</f>
        <v>49817.470490308646</v>
      </c>
      <c r="P645" s="10">
        <f>IF(O644&lt;=0,P644,P644*(1-N645/O644))+MAX(0,-(N605-C645-D645))</f>
        <v>14476.304139025871</v>
      </c>
      <c r="Q645" s="10">
        <f>MAX(0,(Q605-C645-D645))/(1-'P-Parametri'!$B$31*MAX(0,IF(R644&lt;=0,0,(R644-S644)/R644)))</f>
        <v>12656.383356600716</v>
      </c>
      <c r="R645" s="10">
        <f>((R644-Q645+MAX(0,-(Q605-C645-D645)))*(1+B645))*(1-'P-Parametri'!$B$32)</f>
        <v>47835.060617634546</v>
      </c>
      <c r="S645" s="10">
        <f>IF(R644&lt;=0,S644,S644*(1-Q645/R644))+MAX(0,-(Q605-C645-D645))</f>
        <v>13900.24180662341</v>
      </c>
      <c r="T645" s="10">
        <f>MAX(0,(T605-C645-D645))/(1-'P-Parametri'!$B$31*MAX(0,IF(U644&lt;=0,0,(U644-V644)/U644)))</f>
        <v>12656.383356600722</v>
      </c>
      <c r="U645" s="10">
        <f>((U644-T645+MAX(0,-(T605-C645-D645)))*(1+B645))*(1-'P-Parametri'!$B$32)</f>
        <v>47835.060617632829</v>
      </c>
      <c r="V645" s="10">
        <f>IF(U644&lt;=0,V644,V644*(1-T645/U644))+MAX(0,-(T605-C645-D645))</f>
        <v>13900.241806622929</v>
      </c>
    </row>
    <row r="646" spans="1:22">
      <c r="A646" s="9">
        <f t="shared" si="12"/>
        <v>39</v>
      </c>
      <c r="B646" s="12">
        <f>IF($A646='P-Parametri'!$C$47,'P-Parametri'!$B$34,IF($A646='P-Parametri'!$C$48,'P-Parametri'!$C$34,'P-Parametri'!$C$52))</f>
        <v>4.8525513124279884E-2</v>
      </c>
      <c r="C646" s="10">
        <f>IF($A646&lt;='1-Input'!$B$26,0,IF($A646='1-Input'!$B$26+1,('1-Input'!$B$23+'7-Rientro'!$D$10)*'1-Input'!$B$27,'1-Input'!$B$23+'7-Rientro'!$D$10))</f>
        <v>16422.445104839331</v>
      </c>
      <c r="D646" s="10">
        <f>IF(AND($A646&gt;=1,$A646&lt;1+'1-Input'!$B$12),'7-Rientro'!$C$10,0)</f>
        <v>0</v>
      </c>
      <c r="E646" s="10">
        <f>MAX(0,(E605-C646-D646))/(1-'P-Parametri'!$B$31*MAX(0,IF(F645&lt;=0,0,(F645-G645)/F645)))</f>
        <v>11866.254828069699</v>
      </c>
      <c r="F646" s="10">
        <f>((F645-E646+MAX(0,-(E605-C646-D646)))*(1+B646))*(1-'P-Parametri'!$B$32)</f>
        <v>113607.67175144343</v>
      </c>
      <c r="G646" s="10">
        <f>IF(F645&lt;=0,G645,G645*(1-E646/F645))+MAX(0,-(E605-C646-D646))</f>
        <v>31548.16783324182</v>
      </c>
      <c r="H646" s="10">
        <f>MAX(0,(H605-C646-D646))/(1-'P-Parametri'!$B$31*MAX(0,IF(I645&lt;=0,0,(I645-J645)/I645)))</f>
        <v>14027.554895160669</v>
      </c>
      <c r="I646" s="10">
        <f>((I645-H646+MAX(0,-(H605-C646-D646)))*(1+B646))*(1-'P-Parametri'!$B$32)</f>
        <v>-317052.42885623657</v>
      </c>
      <c r="J646" s="10">
        <f>IF(I645&lt;=0,J645,J645*(1-H646/I645))+MAX(0,-(H605-C646-D646))</f>
        <v>-2412.2881664681659</v>
      </c>
      <c r="K646" s="10">
        <f>MAX(0,(K605-C646-D646))/(1-'P-Parametri'!$B$31*MAX(0,IF(L645&lt;=0,0,(L645-M645)/L645)))</f>
        <v>12834.996576286529</v>
      </c>
      <c r="L646" s="10">
        <f>((L645-K646+MAX(0,-(K605-C646-D646)))*(1+B646))*(1-'P-Parametri'!$B$32)</f>
        <v>25455.342811932245</v>
      </c>
      <c r="M646" s="10">
        <f>IF(L645&lt;=0,M645,M645*(1-K646/L645))+MAX(0,-(K605-C646-D646))</f>
        <v>7068.7957503480857</v>
      </c>
      <c r="N646" s="10">
        <f>MAX(0,(N605-C646-D646))/(1-'P-Parametri'!$B$31*MAX(0,IF(O645&lt;=0,0,(O645-P645)/O645)))</f>
        <v>12687.757816402838</v>
      </c>
      <c r="O646" s="10">
        <f>((O645-N646+MAX(0,-(N605-C646-D646)))*(1+B646))*(1-'P-Parametri'!$B$32)</f>
        <v>38853.588131497039</v>
      </c>
      <c r="P646" s="10">
        <f>IF(O645&lt;=0,P645,P645*(1-N646/O645))+MAX(0,-(N605-C646-D646))</f>
        <v>10789.407972182529</v>
      </c>
      <c r="Q646" s="10">
        <f>MAX(0,(Q605-C646-D646))/(1-'P-Parametri'!$B$31*MAX(0,IF(R645&lt;=0,0,(R645-S645)/R645)))</f>
        <v>12710.819997797349</v>
      </c>
      <c r="R646" s="10">
        <f>((R645-Q646+MAX(0,-(Q605-C646-D646)))*(1+B646))*(1-'P-Parametri'!$B$32)</f>
        <v>36755.005094177439</v>
      </c>
      <c r="S646" s="10">
        <f>IF(R645&lt;=0,S645,S645*(1-Q646/R645))+MAX(0,-(Q605-C646-D646))</f>
        <v>10206.644072063153</v>
      </c>
      <c r="T646" s="10">
        <f>MAX(0,(T605-C646-D646))/(1-'P-Parametri'!$B$31*MAX(0,IF(U645&lt;=0,0,(U645-V645)/U645)))</f>
        <v>12710.819997797356</v>
      </c>
      <c r="U646" s="10">
        <f>((U645-T646+MAX(0,-(T605-C646-D646)))*(1+B646))*(1-'P-Parametri'!$B$32)</f>
        <v>36755.005094175634</v>
      </c>
      <c r="V646" s="10">
        <f>IF(U645&lt;=0,V645,V645*(1-T646/U645))+MAX(0,-(T605-C646-D646))</f>
        <v>10206.644072062663</v>
      </c>
    </row>
    <row r="647" spans="1:22">
      <c r="A647" s="9">
        <f t="shared" si="12"/>
        <v>40</v>
      </c>
      <c r="B647" s="12">
        <f>IF($A647='P-Parametri'!$C$47,'P-Parametri'!$B$34,IF($A647='P-Parametri'!$C$48,'P-Parametri'!$C$34,'P-Parametri'!$C$52))</f>
        <v>4.8525513124279884E-2</v>
      </c>
      <c r="C647" s="10">
        <f>IF($A647&lt;='1-Input'!$B$26,0,IF($A647='1-Input'!$B$26+1,('1-Input'!$B$23+'7-Rientro'!$D$10)*'1-Input'!$B$27,'1-Input'!$B$23+'7-Rientro'!$D$10))</f>
        <v>16422.445104839331</v>
      </c>
      <c r="D647" s="10">
        <f>IF(AND($A647&gt;=1,$A647&lt;1+'1-Input'!$B$12),'7-Rientro'!$C$10,0)</f>
        <v>0</v>
      </c>
      <c r="E647" s="10">
        <f>MAX(0,(E605-C647-D647))/(1-'P-Parametri'!$B$31*MAX(0,IF(F646&lt;=0,0,(F646-G646)/F646)))</f>
        <v>11915.229843393436</v>
      </c>
      <c r="F647" s="10">
        <f>((F646-E647+MAX(0,-(E605-C647-D647)))*(1+B647))*(1-'P-Parametri'!$B$32)</f>
        <v>106413.86559283415</v>
      </c>
      <c r="G647" s="10">
        <f>IF(F646&lt;=0,G646,G646*(1-E647/F646))+MAX(0,-(E605-C647-D647))</f>
        <v>28239.380098435948</v>
      </c>
      <c r="H647" s="10">
        <f>MAX(0,(H605-C647-D647))/(1-'P-Parametri'!$B$31*MAX(0,IF(I646&lt;=0,0,(I646-J646)/I646)))</f>
        <v>14027.554895160669</v>
      </c>
      <c r="I647" s="10">
        <f>((I646-H647+MAX(0,-(H605-C647-D647)))*(1+B647))*(1-'P-Parametri'!$B$32)</f>
        <v>-346451.51822841581</v>
      </c>
      <c r="J647" s="10">
        <f>IF(I646&lt;=0,J646,J646*(1-H647/I646))+MAX(0,-(H605-C647-D647))</f>
        <v>-2412.2881664681659</v>
      </c>
      <c r="K647" s="10">
        <f>MAX(0,(K605-C647-D647))/(1-'P-Parametri'!$B$31*MAX(0,IF(L646&lt;=0,0,(L646-M646)/L646)))</f>
        <v>12887.969832222074</v>
      </c>
      <c r="L647" s="10">
        <f>((L646-K647+MAX(0,-(K605-C647-D647)))*(1+B647))*(1-'P-Parametri'!$B$32)</f>
        <v>13150.856779770469</v>
      </c>
      <c r="M647" s="10">
        <f>IF(L646&lt;=0,M646,M646*(1-K647/L646))+MAX(0,-(K605-C647-D647))</f>
        <v>3489.8839653564773</v>
      </c>
      <c r="N647" s="10">
        <f>MAX(0,(N605-C647-D647))/(1-'P-Parametri'!$B$31*MAX(0,IF(O646&lt;=0,0,(O646-P646)/O646)))</f>
        <v>12740.123380979479</v>
      </c>
      <c r="O647" s="10">
        <f>((O646-N647+MAX(0,-(N605-C647-D647)))*(1+B647))*(1-'P-Parametri'!$B$32)</f>
        <v>27325.872758935242</v>
      </c>
      <c r="P647" s="10">
        <f>IF(O646&lt;=0,P646,P646*(1-N647/O646))+MAX(0,-(N605-C647-D647))</f>
        <v>7251.5522583650181</v>
      </c>
      <c r="Q647" s="10">
        <f>MAX(0,(Q605-C647-D647))/(1-'P-Parametri'!$B$31*MAX(0,IF(R646&lt;=0,0,(R646-S646)/R646)))</f>
        <v>12763.28074579147</v>
      </c>
      <c r="R647" s="10">
        <f>((R646-Q647+MAX(0,-(Q605-C647-D647)))*(1+B647))*(1-'P-Parametri'!$B$32)</f>
        <v>25105.623212961422</v>
      </c>
      <c r="S647" s="10">
        <f>IF(R646&lt;=0,S646,S646*(1-Q647/R646))+MAX(0,-(Q605-C647-D647))</f>
        <v>6662.3576971784687</v>
      </c>
      <c r="T647" s="10">
        <f>MAX(0,(T605-C647-D647))/(1-'P-Parametri'!$B$31*MAX(0,IF(U646&lt;=0,0,(U646-V646)/U646)))</f>
        <v>12763.280745791479</v>
      </c>
      <c r="U647" s="10">
        <f>((U646-T647+MAX(0,-(T605-C647-D647)))*(1+B647))*(1-'P-Parametri'!$B$32)</f>
        <v>25105.623212959523</v>
      </c>
      <c r="V647" s="10">
        <f>IF(U646&lt;=0,V646,V646*(1-T647/U646))+MAX(0,-(T605-C647-D647))</f>
        <v>6662.3576971779721</v>
      </c>
    </row>
    <row r="648" spans="1:22">
      <c r="A648" s="9">
        <f t="shared" si="12"/>
        <v>41</v>
      </c>
      <c r="B648" s="12">
        <f>IF($A648='P-Parametri'!$C$47,'P-Parametri'!$B$34,IF($A648='P-Parametri'!$C$48,'P-Parametri'!$C$34,'P-Parametri'!$C$52))</f>
        <v>4.8525513124279884E-2</v>
      </c>
      <c r="C648" s="10">
        <f>IF($A648&lt;='1-Input'!$B$26,0,IF($A648='1-Input'!$B$26+1,('1-Input'!$B$23+'7-Rientro'!$D$10)*'1-Input'!$B$27,'1-Input'!$B$23+'7-Rientro'!$D$10))</f>
        <v>16422.445104839331</v>
      </c>
      <c r="D648" s="10">
        <f>IF(AND($A648&gt;=1,$A648&lt;1+'1-Input'!$B$12),'7-Rientro'!$C$10,0)</f>
        <v>0</v>
      </c>
      <c r="E648" s="10">
        <f>MAX(0,(E605-C648-D648))/(1-'P-Parametri'!$B$31*MAX(0,IF(F647&lt;=0,0,(F647-G647)/F647)))</f>
        <v>11962.411163924549</v>
      </c>
      <c r="F648" s="10">
        <f>((F647-E648+MAX(0,-(E605-C648-D648)))*(1+B648))*(1-'P-Parametri'!$B$32)</f>
        <v>98836.690200966157</v>
      </c>
      <c r="G648" s="10">
        <f>IF(F647&lt;=0,G647,G647*(1-E648/F647))+MAX(0,-(E605-C648-D648))</f>
        <v>25064.877660526327</v>
      </c>
      <c r="H648" s="10">
        <f>MAX(0,(H605-C648-D648))/(1-'P-Parametri'!$B$31*MAX(0,IF(I647&lt;=0,0,(I647-J647)/I647)))</f>
        <v>14027.554895160669</v>
      </c>
      <c r="I648" s="10">
        <f>((I647-H648+MAX(0,-(H605-C648-D648)))*(1+B648))*(1-'P-Parametri'!$B$32)</f>
        <v>-377215.56210722792</v>
      </c>
      <c r="J648" s="10">
        <f>IF(I647&lt;=0,J647,J647*(1-H648/I647))+MAX(0,-(H605-C648-D648))</f>
        <v>-2412.2881664681659</v>
      </c>
      <c r="K648" s="10">
        <f>MAX(0,(K605-C648-D648))/(1-'P-Parametri'!$B$31*MAX(0,IF(L647&lt;=0,0,(L647-M647)/L647)))</f>
        <v>12939.002959038891</v>
      </c>
      <c r="L648" s="10">
        <f>((L647-K648+MAX(0,-(K605-C648-D648)))*(1+B648))*(1-'P-Parametri'!$B$32)</f>
        <v>221.68986781773697</v>
      </c>
      <c r="M648" s="10">
        <f>IF(L647&lt;=0,M647,M647*(1-K648/L647))+MAX(0,-(K605-C648-D648))</f>
        <v>56.220310535808622</v>
      </c>
      <c r="N648" s="10">
        <f>MAX(0,(N605-C648-D648))/(1-'P-Parametri'!$B$31*MAX(0,IF(O647&lt;=0,0,(O647-P647)/O647)))</f>
        <v>12790.57107294551</v>
      </c>
      <c r="O648" s="10">
        <f>((O647-N648+MAX(0,-(N605-C648-D648)))*(1+B648))*(1-'P-Parametri'!$B$32)</f>
        <v>15210.153389401157</v>
      </c>
      <c r="P648" s="10">
        <f>IF(O647&lt;=0,P647,P647*(1-N648/O647))+MAX(0,-(N605-C648-D648))</f>
        <v>3857.2784370662048</v>
      </c>
      <c r="Q648" s="10">
        <f>MAX(0,(Q605-C648-D648))/(1-'P-Parametri'!$B$31*MAX(0,IF(R647&lt;=0,0,(R647-S647)/R647)))</f>
        <v>12813.820135111742</v>
      </c>
      <c r="R648" s="10">
        <f>((R647-Q648+MAX(0,-(Q605-C648-D648)))*(1+B648))*(1-'P-Parametri'!$B$32)</f>
        <v>12862.492591166088</v>
      </c>
      <c r="S648" s="10">
        <f>IF(R647&lt;=0,S647,S647*(1-Q648/R647))+MAX(0,-(Q605-C648-D648))</f>
        <v>3261.9141995899449</v>
      </c>
      <c r="T648" s="10">
        <f>MAX(0,(T605-C648-D648))/(1-'P-Parametri'!$B$31*MAX(0,IF(U647&lt;=0,0,(U647-V647)/U647)))</f>
        <v>12813.82013511175</v>
      </c>
      <c r="U648" s="10">
        <f>((U647-T648+MAX(0,-(T605-C648-D648)))*(1+B648))*(1-'P-Parametri'!$B$32)</f>
        <v>12862.492591164093</v>
      </c>
      <c r="V648" s="10">
        <f>IF(U647&lt;=0,V647,V647*(1-T648/U647))+MAX(0,-(T605-C648-D648))</f>
        <v>3261.9141995894429</v>
      </c>
    </row>
    <row r="649" spans="1:22">
      <c r="A649" s="9">
        <f t="shared" si="12"/>
        <v>42</v>
      </c>
      <c r="B649" s="12">
        <f>IF($A649='P-Parametri'!$C$47,'P-Parametri'!$B$34,IF($A649='P-Parametri'!$C$48,'P-Parametri'!$C$34,'P-Parametri'!$C$52))</f>
        <v>4.8525513124279884E-2</v>
      </c>
      <c r="C649" s="10">
        <f>IF($A649&lt;='1-Input'!$B$26,0,IF($A649='1-Input'!$B$26+1,('1-Input'!$B$23+'7-Rientro'!$D$10)*'1-Input'!$B$27,'1-Input'!$B$23+'7-Rientro'!$D$10))</f>
        <v>16422.445104839331</v>
      </c>
      <c r="D649" s="10">
        <f>IF(AND($A649&gt;=1,$A649&lt;1+'1-Input'!$B$12),'7-Rientro'!$C$10,0)</f>
        <v>0</v>
      </c>
      <c r="E649" s="10">
        <f>MAX(0,(E605-C649-D649))/(1-'P-Parametri'!$B$31*MAX(0,IF(F648&lt;=0,0,(F648-G648)/F648)))</f>
        <v>12007.8495987966</v>
      </c>
      <c r="F649" s="10">
        <f>((F648-E649+MAX(0,-(E605-C649-D649)))*(1+B649))*(1-'P-Parametri'!$B$32)</f>
        <v>90860.170137083391</v>
      </c>
      <c r="G649" s="10">
        <f>IF(F648&lt;=0,G648,G648*(1-E649/F648))+MAX(0,-(E605-C649-D649))</f>
        <v>22019.699998791002</v>
      </c>
      <c r="H649" s="10">
        <f>MAX(0,(H605-C649-D649))/(1-'P-Parametri'!$B$31*MAX(0,IF(I648&lt;=0,0,(I648-J648)/I648)))</f>
        <v>14027.554895160669</v>
      </c>
      <c r="I649" s="10">
        <f>((I648-H649+MAX(0,-(H605-C649-D649)))*(1+B649))*(1-'P-Parametri'!$B$32)</f>
        <v>-409407.93323124963</v>
      </c>
      <c r="J649" s="10">
        <f>IF(I648&lt;=0,J648,J648*(1-H649/I648))+MAX(0,-(H605-C649-D649))</f>
        <v>-2412.2881664681659</v>
      </c>
      <c r="K649" s="10">
        <f>MAX(0,(K605-C649-D649))/(1-'P-Parametri'!$B$31*MAX(0,IF(L648&lt;=0,0,(L648-M648)/L648)))</f>
        <v>12988.150913845577</v>
      </c>
      <c r="L649" s="10">
        <f>((L648-K649+MAX(0,-(K605-C649-D649)))*(1+B649))*(1-'P-Parametri'!$B$32)</f>
        <v>-13359.188198829335</v>
      </c>
      <c r="M649" s="10">
        <f>IF(L648&lt;=0,M648,M648*(1-K649/L648))+MAX(0,-(K605-C649-D649))</f>
        <v>-3237.5607036812207</v>
      </c>
      <c r="N649" s="10">
        <f>MAX(0,(N605-C649-D649))/(1-'P-Parametri'!$B$31*MAX(0,IF(O648&lt;=0,0,(O648-P648)/O648)))</f>
        <v>12839.155218960075</v>
      </c>
      <c r="O649" s="10">
        <f>((O648-N649+MAX(0,-(N605-C649-D649)))*(1+B649))*(1-'P-Parametri'!$B$32)</f>
        <v>2481.0799691319075</v>
      </c>
      <c r="P649" s="10">
        <f>IF(O648&lt;=0,P648,P648*(1-N649/O648))+MAX(0,-(N605-C649-D649))</f>
        <v>601.2825698088426</v>
      </c>
      <c r="Q649" s="10">
        <f>MAX(0,(Q605-C649-D649))/(1-'P-Parametri'!$B$31*MAX(0,IF(R648&lt;=0,0,(R648-S648)/R648)))</f>
        <v>12862.492591165363</v>
      </c>
      <c r="R649" s="10">
        <f>((R648-Q649+MAX(0,-(Q605-C649-D649)))*(1+B649))*(1-'P-Parametri'!$B$32)</f>
        <v>7.5947347136591726E-10</v>
      </c>
      <c r="S649" s="10">
        <f>IF(R648&lt;=0,S648,S648*(1-Q649/R648))+MAX(0,-(Q605-C649-D649))</f>
        <v>1.8396977423581397E-10</v>
      </c>
      <c r="T649" s="10">
        <f>MAX(0,(T605-C649-D649))/(1-'P-Parametri'!$B$31*MAX(0,IF(U648&lt;=0,0,(U648-V648)/U648)))</f>
        <v>12862.49259116537</v>
      </c>
      <c r="U649" s="10">
        <f>((U648-T649+MAX(0,-(T605-C649-D649)))*(1+B649))*(1-'P-Parametri'!$B$32)</f>
        <v>-1.3362164834558243E-9</v>
      </c>
      <c r="V649" s="10">
        <f>IF(U648&lt;=0,V648,V648*(1-T649/U648))+MAX(0,-(T605-C649-D649))</f>
        <v>-3.2375783103699283E-10</v>
      </c>
    </row>
    <row r="650" spans="1:22">
      <c r="A650" s="4" t="s">
        <v>410</v>
      </c>
      <c r="E650" s="10">
        <f>F649</f>
        <v>90860.170137083391</v>
      </c>
      <c r="H650" s="10">
        <f>I649</f>
        <v>-409407.93323124963</v>
      </c>
      <c r="K650" s="10">
        <f>L649</f>
        <v>-13359.188198829335</v>
      </c>
      <c r="N650" s="10">
        <f>O649</f>
        <v>2481.0799691319075</v>
      </c>
      <c r="Q650" s="10">
        <f>R649</f>
        <v>7.5947347136591726E-10</v>
      </c>
      <c r="T650" s="10">
        <f>U649</f>
        <v>-1.3362164834558243E-9</v>
      </c>
    </row>
    <row r="651" spans="1:22">
      <c r="A651" s="5" t="s">
        <v>411</v>
      </c>
      <c r="B651" s="10">
        <f>IFERROR(T605-T650*(T605-Q605)/(T650-Q650),T605)</f>
        <v>26788.78731419504</v>
      </c>
    </row>
    <row r="654" spans="1:22">
      <c r="A654" s="2" t="s">
        <v>489</v>
      </c>
    </row>
    <row r="655" spans="1:22">
      <c r="A655" s="4" t="s">
        <v>268</v>
      </c>
      <c r="E655" s="19">
        <f>'1-Input'!$B$10*0.9</f>
        <v>26100</v>
      </c>
      <c r="H655" s="19">
        <f>'1-Input'!$B$10*1.05</f>
        <v>30450</v>
      </c>
      <c r="K655" s="10">
        <f>IFERROR(H655-H700*(H655-E655)/(H700-E700),H655)</f>
        <v>35084.321087020879</v>
      </c>
      <c r="N655" s="10">
        <f>IFERROR(K655-K700*(K655-H655)/(K700-H700),K655)</f>
        <v>35084.321087020908</v>
      </c>
      <c r="Q655" s="10">
        <f>IFERROR(N655-N700*(N655-K655)/(N700-K700),N655)</f>
        <v>35084.321087020915</v>
      </c>
      <c r="T655" s="10">
        <f>IFERROR(Q655-Q700*(Q655-N655)/(Q700-N700),Q655)</f>
        <v>35084.321087020908</v>
      </c>
    </row>
    <row r="656" spans="1:22">
      <c r="A656" s="15" t="s">
        <v>176</v>
      </c>
      <c r="B656" s="15" t="s">
        <v>177</v>
      </c>
      <c r="C656" s="15" t="s">
        <v>178</v>
      </c>
      <c r="D656" s="15" t="s">
        <v>179</v>
      </c>
      <c r="E656" s="15" t="s">
        <v>180</v>
      </c>
      <c r="F656" s="15" t="s">
        <v>181</v>
      </c>
      <c r="G656" s="15" t="s">
        <v>182</v>
      </c>
      <c r="H656" s="15" t="s">
        <v>180</v>
      </c>
      <c r="I656" s="15" t="s">
        <v>181</v>
      </c>
      <c r="J656" s="15" t="s">
        <v>182</v>
      </c>
      <c r="K656" s="15" t="s">
        <v>180</v>
      </c>
      <c r="L656" s="15" t="s">
        <v>181</v>
      </c>
      <c r="M656" s="15" t="s">
        <v>182</v>
      </c>
      <c r="N656" s="15" t="s">
        <v>180</v>
      </c>
      <c r="O656" s="15" t="s">
        <v>181</v>
      </c>
      <c r="P656" s="15" t="s">
        <v>182</v>
      </c>
      <c r="Q656" s="15" t="s">
        <v>180</v>
      </c>
      <c r="R656" s="15" t="s">
        <v>181</v>
      </c>
      <c r="S656" s="15" t="s">
        <v>182</v>
      </c>
      <c r="T656" s="15" t="s">
        <v>180</v>
      </c>
      <c r="U656" s="15" t="s">
        <v>181</v>
      </c>
      <c r="V656" s="15" t="s">
        <v>182</v>
      </c>
    </row>
    <row r="657" spans="1:22">
      <c r="A657" s="9">
        <f>0</f>
        <v>0</v>
      </c>
      <c r="E657" s="10">
        <f>0</f>
        <v>0</v>
      </c>
      <c r="F657" s="10">
        <f>'1-Input'!$B$8</f>
        <v>760000</v>
      </c>
      <c r="G657" s="10">
        <f>'1-Input'!$B$9</f>
        <v>586000</v>
      </c>
      <c r="H657" s="10">
        <f>0</f>
        <v>0</v>
      </c>
      <c r="I657" s="10">
        <f>'1-Input'!$B$8</f>
        <v>760000</v>
      </c>
      <c r="J657" s="10">
        <f>'1-Input'!$B$9</f>
        <v>586000</v>
      </c>
      <c r="K657" s="10">
        <f>0</f>
        <v>0</v>
      </c>
      <c r="L657" s="10">
        <f>'1-Input'!$B$8</f>
        <v>760000</v>
      </c>
      <c r="M657" s="10">
        <f>'1-Input'!$B$9</f>
        <v>586000</v>
      </c>
      <c r="N657" s="10">
        <f>0</f>
        <v>0</v>
      </c>
      <c r="O657" s="10">
        <f>'1-Input'!$B$8</f>
        <v>760000</v>
      </c>
      <c r="P657" s="10">
        <f>'1-Input'!$B$9</f>
        <v>586000</v>
      </c>
      <c r="Q657" s="10">
        <f>0</f>
        <v>0</v>
      </c>
      <c r="R657" s="10">
        <f>'1-Input'!$B$8</f>
        <v>760000</v>
      </c>
      <c r="S657" s="10">
        <f>'1-Input'!$B$9</f>
        <v>586000</v>
      </c>
      <c r="T657" s="10">
        <f>0</f>
        <v>0</v>
      </c>
      <c r="U657" s="10">
        <f>'1-Input'!$B$8</f>
        <v>760000</v>
      </c>
      <c r="V657" s="10">
        <f>'1-Input'!$B$9</f>
        <v>586000</v>
      </c>
    </row>
    <row r="658" spans="1:22">
      <c r="A658" s="9">
        <f t="shared" ref="A658:A699" si="13">A657+1</f>
        <v>1</v>
      </c>
      <c r="B658" s="12">
        <f>IF($A658='P-Parametri'!$B$47,'P-Parametri'!$B$34,IF($A658='P-Parametri'!$B$48,'P-Parametri'!$C$34,'P-Parametri'!$B$52))</f>
        <v>0.03</v>
      </c>
      <c r="C658" s="10">
        <f>IF($A658&lt;='1-Input'!$B$26,0,IF($A658='1-Input'!$B$26+1,('1-Input'!$B$23+0)*'1-Input'!$B$27,'1-Input'!$B$23+0))</f>
        <v>0</v>
      </c>
      <c r="D658" s="10">
        <f>IF(AND($A658&gt;=1,$A658&lt;1+'1-Input'!$B$12),'1-Input'!$B$30,0)</f>
        <v>11905.451600000002</v>
      </c>
      <c r="E658" s="10">
        <f>MAX(0,(E655-C658-D658))/(1-'P-Parametri'!$B$31*MAX(0,IF(F657&lt;=0,0,(F657-G657)/F657)))</f>
        <v>15092.977760367114</v>
      </c>
      <c r="F658" s="10">
        <f>((F657-E658+MAX(0,-(E655-C658-D658)))*(1+B658))*(1-'P-Parametri'!$B$32)</f>
        <v>765719.72444100829</v>
      </c>
      <c r="G658" s="10">
        <f>IF(F657&lt;=0,G657,G657*(1-E658/F657))+MAX(0,-(E655-C658-D658))</f>
        <v>574362.51977950637</v>
      </c>
      <c r="H658" s="10">
        <f>MAX(0,(H655-C658-D658))/(1-'P-Parametri'!$B$31*MAX(0,IF(I657&lt;=0,0,(I657-J657)/I657)))</f>
        <v>19718.306542056074</v>
      </c>
      <c r="I658" s="10">
        <f>((I657-H658+MAX(0,-(H655-C658-D658)))*(1+B658))*(1-'P-Parametri'!$B$32)</f>
        <v>760965.16397315892</v>
      </c>
      <c r="J658" s="10">
        <f>IF(I657&lt;=0,J657,J657*(1-H658/I657))+MAX(0,-(H655-C658-D658))</f>
        <v>570796.14785046736</v>
      </c>
      <c r="K658" s="10">
        <f>MAX(0,(K655-C658-D658))/(1-'P-Parametri'!$B$31*MAX(0,IF(L657&lt;=0,0,(L657-M657)/L657)))</f>
        <v>24645.952221914864</v>
      </c>
      <c r="L658" s="10">
        <f>((L657-K658+MAX(0,-(K655-C658-D658)))*(1+B658))*(1-'P-Parametri'!$B$32)</f>
        <v>755899.83987300482</v>
      </c>
      <c r="M658" s="10">
        <f>IF(L657&lt;=0,M657,M657*(1-K658/L657))+MAX(0,-(K655-C658-D658))</f>
        <v>566996.67368152353</v>
      </c>
      <c r="N658" s="10">
        <f>MAX(0,(N655-C658-D658))/(1-'P-Parametri'!$B$31*MAX(0,IF(O657&lt;=0,0,(O657-P657)/O657)))</f>
        <v>24645.952221914893</v>
      </c>
      <c r="O658" s="10">
        <f>((O657-N658+MAX(0,-(N655-C658-D658)))*(1+B658))*(1-'P-Parametri'!$B$32)</f>
        <v>755899.83987300482</v>
      </c>
      <c r="P658" s="10">
        <f>IF(O657&lt;=0,P657,P657*(1-N658/O657))+MAX(0,-(N655-C658-D658))</f>
        <v>566996.67368152353</v>
      </c>
      <c r="Q658" s="10">
        <f>MAX(0,(Q655-C658-D658))/(1-'P-Parametri'!$B$31*MAX(0,IF(R657&lt;=0,0,(R657-S657)/R657)))</f>
        <v>24645.9522219149</v>
      </c>
      <c r="R658" s="10">
        <f>((R657-Q658+MAX(0,-(Q655-C658-D658)))*(1+B658))*(1-'P-Parametri'!$B$32)</f>
        <v>755899.83987300482</v>
      </c>
      <c r="S658" s="10">
        <f>IF(R657&lt;=0,S657,S657*(1-Q658/R657))+MAX(0,-(Q655-C658-D658))</f>
        <v>566996.67368152353</v>
      </c>
      <c r="T658" s="10">
        <f>MAX(0,(T655-C658-D658))/(1-'P-Parametri'!$B$31*MAX(0,IF(U657&lt;=0,0,(U657-V657)/U657)))</f>
        <v>24645.952221914893</v>
      </c>
      <c r="U658" s="10">
        <f>((U657-T658+MAX(0,-(T655-C658-D658)))*(1+B658))*(1-'P-Parametri'!$B$32)</f>
        <v>755899.83987300482</v>
      </c>
      <c r="V658" s="10">
        <f>IF(U657&lt;=0,V657,V657*(1-T658/U657))+MAX(0,-(T655-C658-D658))</f>
        <v>566996.67368152353</v>
      </c>
    </row>
    <row r="659" spans="1:22">
      <c r="A659" s="9">
        <f t="shared" si="13"/>
        <v>2</v>
      </c>
      <c r="B659" s="12">
        <f>IF($A659='P-Parametri'!$B$47,'P-Parametri'!$B$34,IF($A659='P-Parametri'!$B$48,'P-Parametri'!$C$34,'P-Parametri'!$B$52))</f>
        <v>0.03</v>
      </c>
      <c r="C659" s="10">
        <f>IF($A659&lt;='1-Input'!$B$26,0,IF($A659='1-Input'!$B$26+1,('1-Input'!$B$23+0)*'1-Input'!$B$27,'1-Input'!$B$23+0))</f>
        <v>0</v>
      </c>
      <c r="D659" s="10">
        <f>IF(AND($A659&gt;=1,$A659&lt;1+'1-Input'!$B$12),'1-Input'!$B$30,0)</f>
        <v>11905.451600000002</v>
      </c>
      <c r="E659" s="10">
        <f>MAX(0,(E655-C659-D659))/(1-'P-Parametri'!$B$31*MAX(0,IF(F658&lt;=0,0,(F658-G658)/F658)))</f>
        <v>15180.934244029475</v>
      </c>
      <c r="F659" s="10">
        <f>((F658-E659+MAX(0,-(E655-C659-D659)))*(1+B659))*(1-'P-Parametri'!$B$32)</f>
        <v>771508.84399508242</v>
      </c>
      <c r="G659" s="10">
        <f>IF(F658&lt;=0,G658,G658*(1-E659/F658))+MAX(0,-(E655-C659-D659))</f>
        <v>562975.37724328262</v>
      </c>
      <c r="H659" s="10">
        <f>MAX(0,(H655-C659-D659))/(1-'P-Parametri'!$B$31*MAX(0,IF(I658&lt;=0,0,(I658-J658)/I658)))</f>
        <v>19833.2177898398</v>
      </c>
      <c r="I659" s="10">
        <f>((I658-H659+MAX(0,-(H655-C659-D659)))*(1+B659))*(1-'P-Parametri'!$B$32)</f>
        <v>761839.17275968101</v>
      </c>
      <c r="J659" s="10">
        <f>IF(I658&lt;=0,J658,J658*(1-H659/I658))+MAX(0,-(H655-C659-D659))</f>
        <v>555919.35079078062</v>
      </c>
      <c r="K659" s="10">
        <f>MAX(0,(K655-C659-D659))/(1-'P-Parametri'!$B$31*MAX(0,IF(L658&lt;=0,0,(L658-M658)/L658)))</f>
        <v>24789.580028724635</v>
      </c>
      <c r="L659" s="10">
        <f>((L658-K659+MAX(0,-(K655-C659-D659)))*(1+B659))*(1-'P-Parametri'!$B$32)</f>
        <v>751537.48050432943</v>
      </c>
      <c r="M659" s="10">
        <f>IF(L658&lt;=0,M658,M658*(1-K659/L658))+MAX(0,-(K655-C659-D659))</f>
        <v>548402.13419781334</v>
      </c>
      <c r="N659" s="10">
        <f>MAX(0,(N655-C659-D659))/(1-'P-Parametri'!$B$31*MAX(0,IF(O658&lt;=0,0,(O658-P658)/O658)))</f>
        <v>24789.580028724667</v>
      </c>
      <c r="O659" s="10">
        <f>((O658-N659+MAX(0,-(N655-C659-D659)))*(1+B659))*(1-'P-Parametri'!$B$32)</f>
        <v>751537.48050432943</v>
      </c>
      <c r="P659" s="10">
        <f>IF(O658&lt;=0,P658,P658*(1-N659/O658))+MAX(0,-(N655-C659-D659))</f>
        <v>548402.13419781334</v>
      </c>
      <c r="Q659" s="10">
        <f>MAX(0,(Q655-C659-D659))/(1-'P-Parametri'!$B$31*MAX(0,IF(R658&lt;=0,0,(R658-S658)/R658)))</f>
        <v>24789.580028724675</v>
      </c>
      <c r="R659" s="10">
        <f>((R658-Q659+MAX(0,-(Q655-C659-D659)))*(1+B659))*(1-'P-Parametri'!$B$32)</f>
        <v>751537.48050432943</v>
      </c>
      <c r="S659" s="10">
        <f>IF(R658&lt;=0,S658,S658*(1-Q659/R658))+MAX(0,-(Q655-C659-D659))</f>
        <v>548402.13419781334</v>
      </c>
      <c r="T659" s="10">
        <f>MAX(0,(T655-C659-D659))/(1-'P-Parametri'!$B$31*MAX(0,IF(U658&lt;=0,0,(U658-V658)/U658)))</f>
        <v>24789.580028724667</v>
      </c>
      <c r="U659" s="10">
        <f>((U658-T659+MAX(0,-(T655-C659-D659)))*(1+B659))*(1-'P-Parametri'!$B$32)</f>
        <v>751537.48050432943</v>
      </c>
      <c r="V659" s="10">
        <f>IF(U658&lt;=0,V658,V658*(1-T659/U658))+MAX(0,-(T655-C659-D659))</f>
        <v>548402.13419781334</v>
      </c>
    </row>
    <row r="660" spans="1:22">
      <c r="A660" s="9">
        <f t="shared" si="13"/>
        <v>3</v>
      </c>
      <c r="B660" s="12">
        <f>IF($A660='P-Parametri'!$B$47,'P-Parametri'!$B$34,IF($A660='P-Parametri'!$B$48,'P-Parametri'!$C$34,'P-Parametri'!$B$52))</f>
        <v>0.03</v>
      </c>
      <c r="C660" s="10">
        <f>IF($A660&lt;='1-Input'!$B$26,0,IF($A660='1-Input'!$B$26+1,('1-Input'!$B$23+0)*'1-Input'!$B$27,'1-Input'!$B$23+0))</f>
        <v>0</v>
      </c>
      <c r="D660" s="10">
        <f>IF(AND($A660&gt;=1,$A660&lt;1+'1-Input'!$B$12),'1-Input'!$B$30,0)</f>
        <v>11905.451600000002</v>
      </c>
      <c r="E660" s="10">
        <f>MAX(0,(E655-C660-D660))/(1-'P-Parametri'!$B$31*MAX(0,IF(F659&lt;=0,0,(F659-G659)/F659)))</f>
        <v>15267.48936882913</v>
      </c>
      <c r="F660" s="10">
        <f>((F659-E660+MAX(0,-(E655-C660-D660)))*(1+B660))*(1-'P-Parametri'!$B$32)</f>
        <v>777370.73807451082</v>
      </c>
      <c r="G660" s="10">
        <f>IF(F659&lt;=0,G659,G659*(1-E660/F659))+MAX(0,-(E655-C660-D660))</f>
        <v>551834.58390841167</v>
      </c>
      <c r="H660" s="10">
        <f>MAX(0,(H655-C660-D660))/(1-'P-Parametri'!$B$31*MAX(0,IF(I659&lt;=0,0,(I659-J659)/I659)))</f>
        <v>19946.298224375867</v>
      </c>
      <c r="I660" s="10">
        <f>((I659-H660+MAX(0,-(H655-C660-D660)))*(1+B660))*(1-'P-Parametri'!$B$32)</f>
        <v>762621.36144982162</v>
      </c>
      <c r="J660" s="10">
        <f>IF(I659&lt;=0,J659,J659*(1-H660/I659))+MAX(0,-(H655-C660-D660))</f>
        <v>541364.39804477349</v>
      </c>
      <c r="K660" s="10">
        <f>MAX(0,(K655-C660-D660))/(1-'P-Parametri'!$B$31*MAX(0,IF(L659&lt;=0,0,(L659-M659)/L659)))</f>
        <v>24930.919498260984</v>
      </c>
      <c r="L660" s="10">
        <f>((L659-K660+MAX(0,-(K655-C660-D660)))*(1+B660))*(1-'P-Parametri'!$B$32)</f>
        <v>746907.94832057809</v>
      </c>
      <c r="M660" s="10">
        <f>IF(L659&lt;=0,M659,M659*(1-K660/L659))+MAX(0,-(K655-C660-D660))</f>
        <v>530209.86858893733</v>
      </c>
      <c r="N660" s="10">
        <f>MAX(0,(N655-C660-D660))/(1-'P-Parametri'!$B$31*MAX(0,IF(O659&lt;=0,0,(O659-P659)/O659)))</f>
        <v>24930.919498261013</v>
      </c>
      <c r="O660" s="10">
        <f>((O659-N660+MAX(0,-(N655-C660-D660)))*(1+B660))*(1-'P-Parametri'!$B$32)</f>
        <v>746907.94832057797</v>
      </c>
      <c r="P660" s="10">
        <f>IF(O659&lt;=0,P659,P659*(1-N660/O659))+MAX(0,-(N655-C660-D660))</f>
        <v>530209.86858893733</v>
      </c>
      <c r="Q660" s="10">
        <f>MAX(0,(Q655-C660-D660))/(1-'P-Parametri'!$B$31*MAX(0,IF(R659&lt;=0,0,(R659-S659)/R659)))</f>
        <v>24930.919498261021</v>
      </c>
      <c r="R660" s="10">
        <f>((R659-Q660+MAX(0,-(Q655-C660-D660)))*(1+B660))*(1-'P-Parametri'!$B$32)</f>
        <v>746907.94832057797</v>
      </c>
      <c r="S660" s="10">
        <f>IF(R659&lt;=0,S659,S659*(1-Q660/R659))+MAX(0,-(Q655-C660-D660))</f>
        <v>530209.86858893733</v>
      </c>
      <c r="T660" s="10">
        <f>MAX(0,(T655-C660-D660))/(1-'P-Parametri'!$B$31*MAX(0,IF(U659&lt;=0,0,(U659-V659)/U659)))</f>
        <v>24930.919498261013</v>
      </c>
      <c r="U660" s="10">
        <f>((U659-T660+MAX(0,-(T655-C660-D660)))*(1+B660))*(1-'P-Parametri'!$B$32)</f>
        <v>746907.94832057797</v>
      </c>
      <c r="V660" s="10">
        <f>IF(U659&lt;=0,V659,V659*(1-T660/U659))+MAX(0,-(T655-C660-D660))</f>
        <v>530209.86858893733</v>
      </c>
    </row>
    <row r="661" spans="1:22">
      <c r="A661" s="9">
        <f t="shared" si="13"/>
        <v>4</v>
      </c>
      <c r="B661" s="12">
        <f>IF($A661='P-Parametri'!$B$47,'P-Parametri'!$B$34,IF($A661='P-Parametri'!$B$48,'P-Parametri'!$C$34,'P-Parametri'!$B$52))</f>
        <v>0.03</v>
      </c>
      <c r="C661" s="10">
        <f>IF($A661&lt;='1-Input'!$B$26,0,IF($A661='1-Input'!$B$26+1,('1-Input'!$B$23+0)*'1-Input'!$B$27,'1-Input'!$B$23+0))</f>
        <v>0</v>
      </c>
      <c r="D661" s="10">
        <f>IF(AND($A661&gt;=1,$A661&lt;1+'1-Input'!$B$12),'1-Input'!$B$30,0)</f>
        <v>11905.451600000002</v>
      </c>
      <c r="E661" s="10">
        <f>MAX(0,(E655-C661-D661))/(1-'P-Parametri'!$B$31*MAX(0,IF(F660&lt;=0,0,(F660-G660)/F660)))</f>
        <v>15352.64428177132</v>
      </c>
      <c r="F661" s="10">
        <f>((F660-E661+MAX(0,-(E655-C661-D661)))*(1+B661))*(1-'P-Parametri'!$B$32)</f>
        <v>783308.87933330878</v>
      </c>
      <c r="G661" s="10">
        <f>IF(F660&lt;=0,G660,G660*(1-E661/F660))+MAX(0,-(E655-C661-D661))</f>
        <v>540936.15455653006</v>
      </c>
      <c r="H661" s="10">
        <f>MAX(0,(H655-C661-D661))/(1-'P-Parametri'!$B$31*MAX(0,IF(I660&lt;=0,0,(I660-J660)/I660)))</f>
        <v>20057.549344175786</v>
      </c>
      <c r="I661" s="10">
        <f>((I660-H661+MAX(0,-(H655-C661-D661)))*(1+B661))*(1-'P-Parametri'!$B$32)</f>
        <v>763311.04501587758</v>
      </c>
      <c r="J661" s="10">
        <f>IF(I660&lt;=0,J660,J660*(1-H661/I660))+MAX(0,-(H655-C661-D661))</f>
        <v>527126.08310127386</v>
      </c>
      <c r="K661" s="10">
        <f>MAX(0,(K655-C661-D661))/(1-'P-Parametri'!$B$31*MAX(0,IF(L660&lt;=0,0,(L660-M660)/L660)))</f>
        <v>25069.97250351655</v>
      </c>
      <c r="L661" s="10">
        <f>((L660-K661+MAX(0,-(K655-C661-D661)))*(1+B661))*(1-'P-Parametri'!$B$32)</f>
        <v>742006.12886139017</v>
      </c>
      <c r="M661" s="10">
        <f>IF(L660&lt;=0,M660,M660*(1-K661/L660))+MAX(0,-(K655-C661-D661))</f>
        <v>512413.36922578875</v>
      </c>
      <c r="N661" s="10">
        <f>MAX(0,(N655-C661-D661))/(1-'P-Parametri'!$B$31*MAX(0,IF(O660&lt;=0,0,(O660-P660)/O660)))</f>
        <v>25069.972503516583</v>
      </c>
      <c r="O661" s="10">
        <f>((O660-N661+MAX(0,-(N655-C661-D661)))*(1+B661))*(1-'P-Parametri'!$B$32)</f>
        <v>742006.12886139005</v>
      </c>
      <c r="P661" s="10">
        <f>IF(O660&lt;=0,P660,P660*(1-N661/O660))+MAX(0,-(N655-C661-D661))</f>
        <v>512413.36922578869</v>
      </c>
      <c r="Q661" s="10">
        <f>MAX(0,(Q655-C661-D661))/(1-'P-Parametri'!$B$31*MAX(0,IF(R660&lt;=0,0,(R660-S660)/R660)))</f>
        <v>25069.97250351659</v>
      </c>
      <c r="R661" s="10">
        <f>((R660-Q661+MAX(0,-(Q655-C661-D661)))*(1+B661))*(1-'P-Parametri'!$B$32)</f>
        <v>742006.12886139005</v>
      </c>
      <c r="S661" s="10">
        <f>IF(R660&lt;=0,S660,S660*(1-Q661/R660))+MAX(0,-(Q655-C661-D661))</f>
        <v>512413.36922578869</v>
      </c>
      <c r="T661" s="10">
        <f>MAX(0,(T655-C661-D661))/(1-'P-Parametri'!$B$31*MAX(0,IF(U660&lt;=0,0,(U660-V660)/U660)))</f>
        <v>25069.972503516583</v>
      </c>
      <c r="U661" s="10">
        <f>((U660-T661+MAX(0,-(T655-C661-D661)))*(1+B661))*(1-'P-Parametri'!$B$32)</f>
        <v>742006.12886139005</v>
      </c>
      <c r="V661" s="10">
        <f>IF(U660&lt;=0,V660,V660*(1-T661/U660))+MAX(0,-(T655-C661-D661))</f>
        <v>512413.36922578869</v>
      </c>
    </row>
    <row r="662" spans="1:22">
      <c r="A662" s="9">
        <f t="shared" si="13"/>
        <v>5</v>
      </c>
      <c r="B662" s="12">
        <f>IF($A662='P-Parametri'!$B$47,'P-Parametri'!$B$34,IF($A662='P-Parametri'!$B$48,'P-Parametri'!$C$34,'P-Parametri'!$B$52))</f>
        <v>0.03</v>
      </c>
      <c r="C662" s="10">
        <f>IF($A662&lt;='1-Input'!$B$26,0,IF($A662='1-Input'!$B$26+1,('1-Input'!$B$23+0)*'1-Input'!$B$27,'1-Input'!$B$23+0))</f>
        <v>0</v>
      </c>
      <c r="D662" s="10">
        <f>IF(AND($A662&gt;=1,$A662&lt;1+'1-Input'!$B$12),'1-Input'!$B$30,0)</f>
        <v>11905.451600000002</v>
      </c>
      <c r="E662" s="10">
        <f>MAX(0,(E655-C662-D662))/(1-'P-Parametri'!$B$31*MAX(0,IF(F661&lt;=0,0,(F661-G661)/F661)))</f>
        <v>15436.401138953735</v>
      </c>
      <c r="F662" s="10">
        <f>((F661-E662+MAX(0,-(E655-C662-D662)))*(1+B662))*(1-'P-Parametri'!$B$32)</f>
        <v>789326.83523510536</v>
      </c>
      <c r="G662" s="10">
        <f>IF(F661&lt;=0,G661,G661*(1-E662/F661))+MAX(0,-(E655-C662-D662))</f>
        <v>530276.11010585993</v>
      </c>
      <c r="H662" s="10">
        <f>MAX(0,(H655-C662-D662))/(1-'P-Parametri'!$B$31*MAX(0,IF(I661&lt;=0,0,(I661-J661)/I661)))</f>
        <v>20166.973966085647</v>
      </c>
      <c r="I662" s="10">
        <f>((I661-H662+MAX(0,-(H655-C662-D662)))*(1+B662))*(1-'P-Parametri'!$B$32)</f>
        <v>763907.51639492309</v>
      </c>
      <c r="J662" s="10">
        <f>IF(I661&lt;=0,J661,J661*(1-H662/I661))+MAX(0,-(H655-C662-D662))</f>
        <v>513199.20746628684</v>
      </c>
      <c r="K662" s="10">
        <f>MAX(0,(K655-C662-D662))/(1-'P-Parametri'!$B$31*MAX(0,IF(L661&lt;=0,0,(L661-M661)/L661)))</f>
        <v>25206.742565273096</v>
      </c>
      <c r="L662" s="10">
        <f>((L661-K662+MAX(0,-(K655-C662-D662)))*(1+B662))*(1-'P-Parametri'!$B$32)</f>
        <v>736826.76114923065</v>
      </c>
      <c r="M662" s="10">
        <f>IF(L661&lt;=0,M661,M661*(1-K662/L661))+MAX(0,-(K655-C662-D662))</f>
        <v>495006.13849994726</v>
      </c>
      <c r="N662" s="10">
        <f>MAX(0,(N655-C662-D662))/(1-'P-Parametri'!$B$31*MAX(0,IF(O661&lt;=0,0,(O661-P661)/O661)))</f>
        <v>25206.742565273129</v>
      </c>
      <c r="O662" s="10">
        <f>((O661-N662+MAX(0,-(N655-C662-D662)))*(1+B662))*(1-'P-Parametri'!$B$32)</f>
        <v>736826.76114923053</v>
      </c>
      <c r="P662" s="10">
        <f>IF(O661&lt;=0,P661,P661*(1-N662/O661))+MAX(0,-(N655-C662-D662))</f>
        <v>495006.13849994721</v>
      </c>
      <c r="Q662" s="10">
        <f>MAX(0,(Q655-C662-D662))/(1-'P-Parametri'!$B$31*MAX(0,IF(R661&lt;=0,0,(R661-S661)/R661)))</f>
        <v>25206.742565273136</v>
      </c>
      <c r="R662" s="10">
        <f>((R661-Q662+MAX(0,-(Q655-C662-D662)))*(1+B662))*(1-'P-Parametri'!$B$32)</f>
        <v>736826.76114923041</v>
      </c>
      <c r="S662" s="10">
        <f>IF(R661&lt;=0,S661,S661*(1-Q662/R661))+MAX(0,-(Q655-C662-D662))</f>
        <v>495006.13849994721</v>
      </c>
      <c r="T662" s="10">
        <f>MAX(0,(T655-C662-D662))/(1-'P-Parametri'!$B$31*MAX(0,IF(U661&lt;=0,0,(U661-V661)/U661)))</f>
        <v>25206.742565273129</v>
      </c>
      <c r="U662" s="10">
        <f>((U661-T662+MAX(0,-(T655-C662-D662)))*(1+B662))*(1-'P-Parametri'!$B$32)</f>
        <v>736826.76114923053</v>
      </c>
      <c r="V662" s="10">
        <f>IF(U661&lt;=0,V661,V661*(1-T662/U661))+MAX(0,-(T655-C662-D662))</f>
        <v>495006.13849994721</v>
      </c>
    </row>
    <row r="663" spans="1:22">
      <c r="A663" s="9">
        <f t="shared" si="13"/>
        <v>6</v>
      </c>
      <c r="B663" s="12">
        <f>IF($A663='P-Parametri'!$B$47,'P-Parametri'!$B$34,IF($A663='P-Parametri'!$B$48,'P-Parametri'!$C$34,'P-Parametri'!$B$52))</f>
        <v>0.03</v>
      </c>
      <c r="C663" s="10">
        <f>IF($A663&lt;='1-Input'!$B$26,0,IF($A663='1-Input'!$B$26+1,('1-Input'!$B$23+0)*'1-Input'!$B$27,'1-Input'!$B$23+0))</f>
        <v>0</v>
      </c>
      <c r="D663" s="10">
        <f>IF(AND($A663&gt;=1,$A663&lt;1+'1-Input'!$B$12),'1-Input'!$B$30,0)</f>
        <v>0</v>
      </c>
      <c r="E663" s="10">
        <f>MAX(0,(E655-C663-D663))/(1-'P-Parametri'!$B$31*MAX(0,IF(F662&lt;=0,0,(F662-G662)/F662)))</f>
        <v>28534.87865347787</v>
      </c>
      <c r="F663" s="10">
        <f>((F662-E663+MAX(0,-(E655-C663-D663)))*(1+B663))*(1-'P-Parametri'!$B$32)</f>
        <v>782048.48384851823</v>
      </c>
      <c r="G663" s="10">
        <f>IF(F662&lt;=0,G662,G662*(1-E663/F662))+MAX(0,-(E655-C663-D663))</f>
        <v>511106.14935037389</v>
      </c>
      <c r="H663" s="10">
        <f>MAX(0,(H655-C663-D663))/(1-'P-Parametri'!$B$31*MAX(0,IF(I662&lt;=0,0,(I662-J662)/I662)))</f>
        <v>33290.691762390845</v>
      </c>
      <c r="I663" s="10">
        <f>((I662-H663+MAX(0,-(H655-C663-D663)))*(1+B663))*(1-'P-Parametri'!$B$32)</f>
        <v>751030.25871276518</v>
      </c>
      <c r="J663" s="10">
        <f>IF(I662&lt;=0,J662,J662*(1-H663/I662))+MAX(0,-(H655-C663-D663))</f>
        <v>490834.25325155311</v>
      </c>
      <c r="K663" s="10">
        <f>MAX(0,(K655-C663-D663))/(1-'P-Parametri'!$B$31*MAX(0,IF(L662&lt;=0,0,(L662-M662)/L662)))</f>
        <v>38357.350377693321</v>
      </c>
      <c r="L663" s="10">
        <f>((L662-K663+MAX(0,-(K655-C663-D663)))*(1+B663))*(1-'P-Parametri'!$B$32)</f>
        <v>717984.64610849414</v>
      </c>
      <c r="M663" s="10">
        <f>IF(L662&lt;=0,M662,M662*(1-K663/L662))+MAX(0,-(K655-C663-D663))</f>
        <v>469237.36231714796</v>
      </c>
      <c r="N663" s="10">
        <f>MAX(0,(N655-C663-D663))/(1-'P-Parametri'!$B$31*MAX(0,IF(O662&lt;=0,0,(O662-P662)/O662)))</f>
        <v>38357.35037769335</v>
      </c>
      <c r="O663" s="10">
        <f>((O662-N663+MAX(0,-(N655-C663-D663)))*(1+B663))*(1-'P-Parametri'!$B$32)</f>
        <v>717984.64610849402</v>
      </c>
      <c r="P663" s="10">
        <f>IF(O662&lt;=0,P662,P662*(1-N663/O662))+MAX(0,-(N655-C663-D663))</f>
        <v>469237.3623171479</v>
      </c>
      <c r="Q663" s="10">
        <f>MAX(0,(Q655-C663-D663))/(1-'P-Parametri'!$B$31*MAX(0,IF(R662&lt;=0,0,(R662-S662)/R662)))</f>
        <v>38357.35037769335</v>
      </c>
      <c r="R663" s="10">
        <f>((R662-Q663+MAX(0,-(Q655-C663-D663)))*(1+B663))*(1-'P-Parametri'!$B$32)</f>
        <v>717984.64610849391</v>
      </c>
      <c r="S663" s="10">
        <f>IF(R662&lt;=0,S662,S662*(1-Q663/R662))+MAX(0,-(Q655-C663-D663))</f>
        <v>469237.3623171479</v>
      </c>
      <c r="T663" s="10">
        <f>MAX(0,(T655-C663-D663))/(1-'P-Parametri'!$B$31*MAX(0,IF(U662&lt;=0,0,(U662-V662)/U662)))</f>
        <v>38357.35037769335</v>
      </c>
      <c r="U663" s="10">
        <f>((U662-T663+MAX(0,-(T655-C663-D663)))*(1+B663))*(1-'P-Parametri'!$B$32)</f>
        <v>717984.64610849402</v>
      </c>
      <c r="V663" s="10">
        <f>IF(U662&lt;=0,V662,V662*(1-T663/U662))+MAX(0,-(T655-C663-D663))</f>
        <v>469237.3623171479</v>
      </c>
    </row>
    <row r="664" spans="1:22">
      <c r="A664" s="9">
        <f t="shared" si="13"/>
        <v>7</v>
      </c>
      <c r="B664" s="12">
        <f>IF($A664='P-Parametri'!$B$47,'P-Parametri'!$B$34,IF($A664='P-Parametri'!$B$48,'P-Parametri'!$C$34,'P-Parametri'!$B$52))</f>
        <v>0.03</v>
      </c>
      <c r="C664" s="10">
        <f>IF($A664&lt;='1-Input'!$B$26,0,IF($A664='1-Input'!$B$26+1,('1-Input'!$B$23+0)*'1-Input'!$B$27,'1-Input'!$B$23+0))</f>
        <v>0</v>
      </c>
      <c r="D664" s="10">
        <f>IF(AND($A664&gt;=1,$A664&lt;1+'1-Input'!$B$12),'1-Input'!$B$30,0)</f>
        <v>0</v>
      </c>
      <c r="E664" s="10">
        <f>MAX(0,(E655-C664-D664))/(1-'P-Parametri'!$B$31*MAX(0,IF(F663&lt;=0,0,(F663-G663)/F663)))</f>
        <v>28683.762926466195</v>
      </c>
      <c r="F664" s="10">
        <f>((F663-E664+MAX(0,-(E655-C664-D664)))*(1+B664))*(1-'P-Parametri'!$B$32)</f>
        <v>774413.7312246142</v>
      </c>
      <c r="G664" s="10">
        <f>IF(F663&lt;=0,G663,G663*(1-E664/F663))+MAX(0,-(E655-C664-D664))</f>
        <v>492359.9361410854</v>
      </c>
      <c r="H664" s="10">
        <f>MAX(0,(H655-C664-D664))/(1-'P-Parametri'!$B$31*MAX(0,IF(I663&lt;=0,0,(I663-J663)/I663)))</f>
        <v>33464.390080877231</v>
      </c>
      <c r="I664" s="10">
        <f>((I663-H664+MAX(0,-(H655-C664-D664)))*(1+B664))*(1-'P-Parametri'!$B$32)</f>
        <v>737614.65900146298</v>
      </c>
      <c r="J664" s="10">
        <f>IF(I663&lt;=0,J663,J663*(1-H664/I663))+MAX(0,-(H655-C664-D664))</f>
        <v>468963.67117404984</v>
      </c>
      <c r="K664" s="10">
        <f>MAX(0,(K655-C664-D664))/(1-'P-Parametri'!$B$31*MAX(0,IF(L663&lt;=0,0,(L663-M663)/L663)))</f>
        <v>38557.484616709793</v>
      </c>
      <c r="L664" s="10">
        <f>((L663-K664+MAX(0,-(K655-C664-D664)))*(1+B664))*(1-'P-Parametri'!$B$32)</f>
        <v>698410.35638386488</v>
      </c>
      <c r="M664" s="10">
        <f>IF(L663&lt;=0,M663,M663*(1-K664/L663))+MAX(0,-(K655-C664-D664))</f>
        <v>444038.19896847248</v>
      </c>
      <c r="N664" s="10">
        <f>MAX(0,(N655-C664-D664))/(1-'P-Parametri'!$B$31*MAX(0,IF(O663&lt;=0,0,(O663-P663)/O663)))</f>
        <v>38557.484616709829</v>
      </c>
      <c r="O664" s="10">
        <f>((O663-N664+MAX(0,-(N655-C664-D664)))*(1+B664))*(1-'P-Parametri'!$B$32)</f>
        <v>698410.35638386465</v>
      </c>
      <c r="P664" s="10">
        <f>IF(O663&lt;=0,P663,P663*(1-N664/O663))+MAX(0,-(N655-C664-D664))</f>
        <v>444038.19896847242</v>
      </c>
      <c r="Q664" s="10">
        <f>MAX(0,(Q655-C664-D664))/(1-'P-Parametri'!$B$31*MAX(0,IF(R663&lt;=0,0,(R663-S663)/R663)))</f>
        <v>38557.484616709837</v>
      </c>
      <c r="R664" s="10">
        <f>((R663-Q664+MAX(0,-(Q655-C664-D664)))*(1+B664))*(1-'P-Parametri'!$B$32)</f>
        <v>698410.35638386454</v>
      </c>
      <c r="S664" s="10">
        <f>IF(R663&lt;=0,S663,S663*(1-Q664/R663))+MAX(0,-(Q655-C664-D664))</f>
        <v>444038.19896847237</v>
      </c>
      <c r="T664" s="10">
        <f>MAX(0,(T655-C664-D664))/(1-'P-Parametri'!$B$31*MAX(0,IF(U663&lt;=0,0,(U663-V663)/U663)))</f>
        <v>38557.484616709829</v>
      </c>
      <c r="U664" s="10">
        <f>((U663-T664+MAX(0,-(T655-C664-D664)))*(1+B664))*(1-'P-Parametri'!$B$32)</f>
        <v>698410.35638386465</v>
      </c>
      <c r="V664" s="10">
        <f>IF(U663&lt;=0,V663,V663*(1-T664/U663))+MAX(0,-(T655-C664-D664))</f>
        <v>444038.19896847242</v>
      </c>
    </row>
    <row r="665" spans="1:22">
      <c r="A665" s="9">
        <f t="shared" si="13"/>
        <v>8</v>
      </c>
      <c r="B665" s="12">
        <f>IF($A665='P-Parametri'!$B$47,'P-Parametri'!$B$34,IF($A665='P-Parametri'!$B$48,'P-Parametri'!$C$34,'P-Parametri'!$B$52))</f>
        <v>0.03</v>
      </c>
      <c r="C665" s="10">
        <f>IF($A665&lt;='1-Input'!$B$26,0,IF($A665='1-Input'!$B$26+1,('1-Input'!$B$23+0)*'1-Input'!$B$27,'1-Input'!$B$23+0))</f>
        <v>0</v>
      </c>
      <c r="D665" s="10">
        <f>IF(AND($A665&gt;=1,$A665&lt;1+'1-Input'!$B$12),'1-Input'!$B$30,0)</f>
        <v>0</v>
      </c>
      <c r="E665" s="10">
        <f>MAX(0,(E655-C665-D665))/(1-'P-Parametri'!$B$31*MAX(0,IF(F664&lt;=0,0,(F664-G664)/F664)))</f>
        <v>28830.098920193406</v>
      </c>
      <c r="F665" s="10">
        <f>((F664-E665+MAX(0,-(E655-C665-D665)))*(1+B665))*(1-'P-Parametri'!$B$32)</f>
        <v>766415.23899100639</v>
      </c>
      <c r="G665" s="10">
        <f>IF(F664&lt;=0,G664,G664*(1-E665/F664))+MAX(0,-(E655-C665-D665))</f>
        <v>474030.2176831743</v>
      </c>
      <c r="H665" s="10">
        <f>MAX(0,(H655-C665-D665))/(1-'P-Parametri'!$B$31*MAX(0,IF(I664&lt;=0,0,(I664-J664)/I664)))</f>
        <v>33635.115406892306</v>
      </c>
      <c r="I665" s="10">
        <f>((I664-H665+MAX(0,-(H655-C665-D665)))*(1+B665))*(1-'P-Parametri'!$B$32)</f>
        <v>723648.73204260296</v>
      </c>
      <c r="J665" s="10">
        <f>IF(I664&lt;=0,J664,J664*(1-H665/I664))+MAX(0,-(H655-C665-D665))</f>
        <v>447578.99963982025</v>
      </c>
      <c r="K665" s="10">
        <f>MAX(0,(K655-C665-D665))/(1-'P-Parametri'!$B$31*MAX(0,IF(L664&lt;=0,0,(L664-M664)/L664)))</f>
        <v>38754.193390292698</v>
      </c>
      <c r="L665" s="10">
        <f>((L664-K665+MAX(0,-(K655-C665-D665)))*(1+B665))*(1-'P-Parametri'!$B$32)</f>
        <v>678086.95618761261</v>
      </c>
      <c r="M665" s="10">
        <f>IF(L664&lt;=0,M664,M664*(1-K665/L664))+MAX(0,-(K655-C665-D665))</f>
        <v>419398.89905230212</v>
      </c>
      <c r="N665" s="10">
        <f>MAX(0,(N655-C665-D665))/(1-'P-Parametri'!$B$31*MAX(0,IF(O664&lt;=0,0,(O664-P664)/O664)))</f>
        <v>38754.193390292727</v>
      </c>
      <c r="O665" s="10">
        <f>((O664-N665+MAX(0,-(N655-C665-D665)))*(1+B665))*(1-'P-Parametri'!$B$32)</f>
        <v>678086.95618761238</v>
      </c>
      <c r="P665" s="10">
        <f>IF(O664&lt;=0,P664,P664*(1-N665/O664))+MAX(0,-(N655-C665-D665))</f>
        <v>419398.89905230212</v>
      </c>
      <c r="Q665" s="10">
        <f>MAX(0,(Q655-C665-D665))/(1-'P-Parametri'!$B$31*MAX(0,IF(R664&lt;=0,0,(R664-S664)/R664)))</f>
        <v>38754.193390292734</v>
      </c>
      <c r="R665" s="10">
        <f>((R664-Q665+MAX(0,-(Q655-C665-D665)))*(1+B665))*(1-'P-Parametri'!$B$32)</f>
        <v>678086.95618761226</v>
      </c>
      <c r="S665" s="10">
        <f>IF(R664&lt;=0,S664,S664*(1-Q665/R664))+MAX(0,-(Q655-C665-D665))</f>
        <v>419398.899052302</v>
      </c>
      <c r="T665" s="10">
        <f>MAX(0,(T655-C665-D665))/(1-'P-Parametri'!$B$31*MAX(0,IF(U664&lt;=0,0,(U664-V664)/U664)))</f>
        <v>38754.193390292727</v>
      </c>
      <c r="U665" s="10">
        <f>((U664-T665+MAX(0,-(T655-C665-D665)))*(1+B665))*(1-'P-Parametri'!$B$32)</f>
        <v>678086.95618761238</v>
      </c>
      <c r="V665" s="10">
        <f>IF(U664&lt;=0,V664,V664*(1-T665/U664))+MAX(0,-(T655-C665-D665))</f>
        <v>419398.89905230212</v>
      </c>
    </row>
    <row r="666" spans="1:22">
      <c r="A666" s="9">
        <f t="shared" si="13"/>
        <v>9</v>
      </c>
      <c r="B666" s="12">
        <f>IF($A666='P-Parametri'!$B$47,'P-Parametri'!$B$34,IF($A666='P-Parametri'!$B$48,'P-Parametri'!$C$34,'P-Parametri'!$B$52))</f>
        <v>0.03</v>
      </c>
      <c r="C666" s="10">
        <f>IF($A666&lt;='1-Input'!$B$26,0,IF($A666='1-Input'!$B$26+1,('1-Input'!$B$23+0)*'1-Input'!$B$27,'1-Input'!$B$23+0))</f>
        <v>0</v>
      </c>
      <c r="D666" s="10">
        <f>IF(AND($A666&gt;=1,$A666&lt;1+'1-Input'!$B$12),'1-Input'!$B$30,0)</f>
        <v>0</v>
      </c>
      <c r="E666" s="10">
        <f>MAX(0,(E655-C666-D666))/(1-'P-Parametri'!$B$31*MAX(0,IF(F665&lt;=0,0,(F665-G665)/F665)))</f>
        <v>28973.897364654375</v>
      </c>
      <c r="F666" s="10">
        <f>((F665-E666+MAX(0,-(E655-C666-D666)))*(1+B666))*(1-'P-Parametri'!$B$32)</f>
        <v>758045.45271139231</v>
      </c>
      <c r="G666" s="10">
        <f>IF(F665&lt;=0,G665,G665*(1-E666/F665))+MAX(0,-(E655-C666-D666))</f>
        <v>456109.77172103676</v>
      </c>
      <c r="H666" s="10">
        <f>MAX(0,(H655-C666-D666))/(1-'P-Parametri'!$B$31*MAX(0,IF(I665&lt;=0,0,(I665-J665)/I665)))</f>
        <v>33802.880258763435</v>
      </c>
      <c r="I666" s="10">
        <f>((I665-H666+MAX(0,-(H655-C666-D666)))*(1+B666))*(1-'P-Parametri'!$B$32)</f>
        <v>709120.14488267992</v>
      </c>
      <c r="J666" s="10">
        <f>IF(I665&lt;=0,J665,J665*(1-H666/I665))+MAX(0,-(H655-C666-D666))</f>
        <v>426671.81268399314</v>
      </c>
      <c r="K666" s="10">
        <f>MAX(0,(K655-C666-D666))/(1-'P-Parametri'!$B$31*MAX(0,IF(L665&lt;=0,0,(L665-M665)/L665)))</f>
        <v>38947.491121989355</v>
      </c>
      <c r="L666" s="10">
        <f>((L665-K666+MAX(0,-(K655-C666-D666)))*(1+B666))*(1-'P-Parametri'!$B$32)</f>
        <v>656997.02171955677</v>
      </c>
      <c r="M666" s="10">
        <f>IF(L665&lt;=0,M665,M665*(1-K666/L665))+MAX(0,-(K655-C666-D666))</f>
        <v>395309.75421865302</v>
      </c>
      <c r="N666" s="10">
        <f>MAX(0,(N655-C666-D666))/(1-'P-Parametri'!$B$31*MAX(0,IF(O665&lt;=0,0,(O665-P665)/O665)))</f>
        <v>38947.491121989384</v>
      </c>
      <c r="O666" s="10">
        <f>((O665-N666+MAX(0,-(N655-C666-D666)))*(1+B666))*(1-'P-Parametri'!$B$32)</f>
        <v>656997.02171955642</v>
      </c>
      <c r="P666" s="10">
        <f>IF(O665&lt;=0,P665,P665*(1-N666/O665))+MAX(0,-(N655-C666-D666))</f>
        <v>395309.75421865302</v>
      </c>
      <c r="Q666" s="10">
        <f>MAX(0,(Q655-C666-D666))/(1-'P-Parametri'!$B$31*MAX(0,IF(R665&lt;=0,0,(R665-S665)/R665)))</f>
        <v>38947.491121989398</v>
      </c>
      <c r="R666" s="10">
        <f>((R665-Q666+MAX(0,-(Q655-C666-D666)))*(1+B666))*(1-'P-Parametri'!$B$32)</f>
        <v>656997.0217195563</v>
      </c>
      <c r="S666" s="10">
        <f>IF(R665&lt;=0,S665,S665*(1-Q666/R665))+MAX(0,-(Q655-C666-D666))</f>
        <v>395309.7542186529</v>
      </c>
      <c r="T666" s="10">
        <f>MAX(0,(T655-C666-D666))/(1-'P-Parametri'!$B$31*MAX(0,IF(U665&lt;=0,0,(U665-V665)/U665)))</f>
        <v>38947.491121989384</v>
      </c>
      <c r="U666" s="10">
        <f>((U665-T666+MAX(0,-(T655-C666-D666)))*(1+B666))*(1-'P-Parametri'!$B$32)</f>
        <v>656997.02171955642</v>
      </c>
      <c r="V666" s="10">
        <f>IF(U665&lt;=0,V665,V665*(1-T666/U665))+MAX(0,-(T655-C666-D666))</f>
        <v>395309.75421865302</v>
      </c>
    </row>
    <row r="667" spans="1:22">
      <c r="A667" s="9">
        <f t="shared" si="13"/>
        <v>10</v>
      </c>
      <c r="B667" s="12">
        <f>IF($A667='P-Parametri'!$B$47,'P-Parametri'!$B$34,IF($A667='P-Parametri'!$B$48,'P-Parametri'!$C$34,'P-Parametri'!$B$52))</f>
        <v>0.03</v>
      </c>
      <c r="C667" s="10">
        <f>IF($A667&lt;='1-Input'!$B$26,0,IF($A667='1-Input'!$B$26+1,('1-Input'!$B$23+0)*'1-Input'!$B$27,'1-Input'!$B$23+0))</f>
        <v>0</v>
      </c>
      <c r="D667" s="10">
        <f>IF(AND($A667&gt;=1,$A667&lt;1+'1-Input'!$B$12),'1-Input'!$B$30,0)</f>
        <v>0</v>
      </c>
      <c r="E667" s="10">
        <f>MAX(0,(E655-C667-D667))/(1-'P-Parametri'!$B$31*MAX(0,IF(F666&lt;=0,0,(F666-G666)/F666)))</f>
        <v>29115.170514220008</v>
      </c>
      <c r="F667" s="10">
        <f>((F666-E667+MAX(0,-(E655-C667-D667)))*(1+B667))*(1-'P-Parametri'!$B$32)</f>
        <v>749296.59428176132</v>
      </c>
      <c r="G667" s="10">
        <f>IF(F666&lt;=0,G666,G666*(1-E667/F666))+MAX(0,-(E655-C667-D667))</f>
        <v>438591.41087689373</v>
      </c>
      <c r="H667" s="10">
        <f>MAX(0,(H655-C667-D667))/(1-'P-Parametri'!$B$31*MAX(0,IF(I666&lt;=0,0,(I666-J666)/I666)))</f>
        <v>33967.698933256666</v>
      </c>
      <c r="I667" s="10">
        <f>((I666-H667+MAX(0,-(H655-C667-D667)))*(1+B667))*(1-'P-Parametri'!$B$32)</f>
        <v>694016.20528925012</v>
      </c>
      <c r="J667" s="10">
        <f>IF(I666&lt;=0,J666,J666*(1-H667/I666))+MAX(0,-(H655-C667-D667))</f>
        <v>406233.72503249289</v>
      </c>
      <c r="K667" s="10">
        <f>MAX(0,(K655-C667-D667))/(1-'P-Parametri'!$B$31*MAX(0,IF(L666&lt;=0,0,(L666-M666)/L666)))</f>
        <v>39137.394284454313</v>
      </c>
      <c r="L667" s="10">
        <f>((L666-K667+MAX(0,-(K655-C667-D667)))*(1+B667))*(1-'P-Parametri'!$B$32)</f>
        <v>635122.62542563933</v>
      </c>
      <c r="M667" s="10">
        <f>IF(L666&lt;=0,M666,M666*(1-K667/L666))+MAX(0,-(K655-C667-D667))</f>
        <v>371761.10300125036</v>
      </c>
      <c r="N667" s="10">
        <f>MAX(0,(N655-C667-D667))/(1-'P-Parametri'!$B$31*MAX(0,IF(O666&lt;=0,0,(O666-P666)/O666)))</f>
        <v>39137.394284454342</v>
      </c>
      <c r="O667" s="10">
        <f>((O666-N667+MAX(0,-(N655-C667-D667)))*(1+B667))*(1-'P-Parametri'!$B$32)</f>
        <v>635122.62542563898</v>
      </c>
      <c r="P667" s="10">
        <f>IF(O666&lt;=0,P666,P666*(1-N667/O666))+MAX(0,-(N655-C667-D667))</f>
        <v>371761.10300125036</v>
      </c>
      <c r="Q667" s="10">
        <f>MAX(0,(Q655-C667-D667))/(1-'P-Parametri'!$B$31*MAX(0,IF(R666&lt;=0,0,(R666-S666)/R666)))</f>
        <v>39137.394284454349</v>
      </c>
      <c r="R667" s="10">
        <f>((R666-Q667+MAX(0,-(Q655-C667-D667)))*(1+B667))*(1-'P-Parametri'!$B$32)</f>
        <v>635122.62542563875</v>
      </c>
      <c r="S667" s="10">
        <f>IF(R666&lt;=0,S666,S666*(1-Q667/R666))+MAX(0,-(Q655-C667-D667))</f>
        <v>371761.10300125019</v>
      </c>
      <c r="T667" s="10">
        <f>MAX(0,(T655-C667-D667))/(1-'P-Parametri'!$B$31*MAX(0,IF(U666&lt;=0,0,(U666-V666)/U666)))</f>
        <v>39137.394284454342</v>
      </c>
      <c r="U667" s="10">
        <f>((U666-T667+MAX(0,-(T655-C667-D667)))*(1+B667))*(1-'P-Parametri'!$B$32)</f>
        <v>635122.62542563898</v>
      </c>
      <c r="V667" s="10">
        <f>IF(U666&lt;=0,V666,V666*(1-T667/U666))+MAX(0,-(T655-C667-D667))</f>
        <v>371761.10300125036</v>
      </c>
    </row>
    <row r="668" spans="1:22">
      <c r="A668" s="9">
        <f t="shared" si="13"/>
        <v>11</v>
      </c>
      <c r="B668" s="12">
        <f>IF($A668='P-Parametri'!$B$47,'P-Parametri'!$B$34,IF($A668='P-Parametri'!$B$48,'P-Parametri'!$C$34,'P-Parametri'!$B$52))</f>
        <v>0.03</v>
      </c>
      <c r="C668" s="10">
        <f>IF($A668&lt;='1-Input'!$B$26,0,IF($A668='1-Input'!$B$26+1,('1-Input'!$B$23+0)*'1-Input'!$B$27,'1-Input'!$B$23+0))</f>
        <v>0</v>
      </c>
      <c r="D668" s="10">
        <f>IF(AND($A668&gt;=1,$A668&lt;1+'1-Input'!$B$12),'1-Input'!$B$30,0)</f>
        <v>0</v>
      </c>
      <c r="E668" s="10">
        <f>MAX(0,(E655-C668-D668))/(1-'P-Parametri'!$B$31*MAX(0,IF(F667&lt;=0,0,(F667-G667)/F667)))</f>
        <v>29253.932080358696</v>
      </c>
      <c r="F668" s="10">
        <f>((F667-E668+MAX(0,-(E655-C668-D668)))*(1+B668))*(1-'P-Parametri'!$B$32)</f>
        <v>740160.65418330976</v>
      </c>
      <c r="G668" s="10">
        <f>IF(F667&lt;=0,G667,G667*(1-E668/F667))+MAX(0,-(E655-C668-D668))</f>
        <v>421467.98679791461</v>
      </c>
      <c r="H668" s="10">
        <f>MAX(0,(H655-C668-D668))/(1-'P-Parametri'!$B$31*MAX(0,IF(I667&lt;=0,0,(I667-J667)/I667)))</f>
        <v>34129.587427085142</v>
      </c>
      <c r="I668" s="10">
        <f>((I667-H668+MAX(0,-(H655-C668-D668)))*(1+B668))*(1-'P-Parametri'!$B$32)</f>
        <v>678323.84996523382</v>
      </c>
      <c r="J668" s="10">
        <f>IF(I667&lt;=0,J667,J667*(1-H668/I667))+MAX(0,-(H655-C668-D668))</f>
        <v>386256.39694035059</v>
      </c>
      <c r="K668" s="10">
        <f>MAX(0,(K655-C668-D668))/(1-'P-Parametri'!$B$31*MAX(0,IF(L667&lt;=0,0,(L667-M667)/L667)))</f>
        <v>39323.92130901169</v>
      </c>
      <c r="L668" s="10">
        <f>((L667-K668+MAX(0,-(K655-C668-D668)))*(1+B668))*(1-'P-Parametri'!$B$32)</f>
        <v>612445.31990964629</v>
      </c>
      <c r="M668" s="10">
        <f>IF(L667&lt;=0,M667,M667*(1-K668/L667))+MAX(0,-(K655-C668-D668))</f>
        <v>348743.33639220335</v>
      </c>
      <c r="N668" s="10">
        <f>MAX(0,(N655-C668-D668))/(1-'P-Parametri'!$B$31*MAX(0,IF(O667&lt;=0,0,(O667-P667)/O667)))</f>
        <v>39323.921309011719</v>
      </c>
      <c r="O668" s="10">
        <f>((O667-N668+MAX(0,-(N655-C668-D668)))*(1+B668))*(1-'P-Parametri'!$B$32)</f>
        <v>612445.31990964583</v>
      </c>
      <c r="P668" s="10">
        <f>IF(O667&lt;=0,P667,P667*(1-N668/O667))+MAX(0,-(N655-C668-D668))</f>
        <v>348743.33639220329</v>
      </c>
      <c r="Q668" s="10">
        <f>MAX(0,(Q655-C668-D668))/(1-'P-Parametri'!$B$31*MAX(0,IF(R667&lt;=0,0,(R667-S667)/R667)))</f>
        <v>39323.921309011726</v>
      </c>
      <c r="R668" s="10">
        <f>((R667-Q668+MAX(0,-(Q655-C668-D668)))*(1+B668))*(1-'P-Parametri'!$B$32)</f>
        <v>612445.31990964559</v>
      </c>
      <c r="S668" s="10">
        <f>IF(R667&lt;=0,S667,S667*(1-Q668/R667))+MAX(0,-(Q655-C668-D668))</f>
        <v>348743.33639220317</v>
      </c>
      <c r="T668" s="10">
        <f>MAX(0,(T655-C668-D668))/(1-'P-Parametri'!$B$31*MAX(0,IF(U667&lt;=0,0,(U667-V667)/U667)))</f>
        <v>39323.921309011719</v>
      </c>
      <c r="U668" s="10">
        <f>((U667-T668+MAX(0,-(T655-C668-D668)))*(1+B668))*(1-'P-Parametri'!$B$32)</f>
        <v>612445.31990964583</v>
      </c>
      <c r="V668" s="10">
        <f>IF(U667&lt;=0,V667,V667*(1-T668/U667))+MAX(0,-(T655-C668-D668))</f>
        <v>348743.33639220329</v>
      </c>
    </row>
    <row r="669" spans="1:22">
      <c r="A669" s="9">
        <f t="shared" si="13"/>
        <v>12</v>
      </c>
      <c r="B669" s="12">
        <f>IF($A669='P-Parametri'!$B$47,'P-Parametri'!$B$34,IF($A669='P-Parametri'!$B$48,'P-Parametri'!$C$34,'P-Parametri'!$B$52))</f>
        <v>0.03</v>
      </c>
      <c r="C669" s="10">
        <f>IF($A669&lt;='1-Input'!$B$26,0,IF($A669='1-Input'!$B$26+1,('1-Input'!$B$23+0)*'1-Input'!$B$27,'1-Input'!$B$23+0))</f>
        <v>0</v>
      </c>
      <c r="D669" s="10">
        <f>IF(AND($A669&gt;=1,$A669&lt;1+'1-Input'!$B$12),'1-Input'!$B$30,0)</f>
        <v>0</v>
      </c>
      <c r="E669" s="10">
        <f>MAX(0,(E655-C669-D669))/(1-'P-Parametri'!$B$31*MAX(0,IF(F668&lt;=0,0,(F668-G668)/F668)))</f>
        <v>29390.197164438043</v>
      </c>
      <c r="F669" s="10">
        <f>((F668-E669+MAX(0,-(E655-C669-D669)))*(1+B669))*(1-'P-Parametri'!$B$32)</f>
        <v>730629.38358797901</v>
      </c>
      <c r="G669" s="10">
        <f>IF(F668&lt;=0,G668,G668*(1-E669/F668))+MAX(0,-(E655-C669-D669))</f>
        <v>404732.39411208447</v>
      </c>
      <c r="H669" s="10">
        <f>MAX(0,(H655-C669-D669))/(1-'P-Parametri'!$B$31*MAX(0,IF(I668&lt;=0,0,(I668-J668)/I668)))</f>
        <v>34288.563358511048</v>
      </c>
      <c r="I669" s="10">
        <f>((I668-H669+MAX(0,-(H655-C669-D669)))*(1+B669))*(1-'P-Parametri'!$B$32)</f>
        <v>662029.63251451461</v>
      </c>
      <c r="J669" s="10">
        <f>IF(I668&lt;=0,J668,J668*(1-H669/I668))+MAX(0,-(H655-C669-D669))</f>
        <v>366731.53880688205</v>
      </c>
      <c r="K669" s="10">
        <f>MAX(0,(K655-C669-D669))/(1-'P-Parametri'!$B$31*MAX(0,IF(L668&lt;=0,0,(L668-M668)/L668)))</f>
        <v>39507.09249532548</v>
      </c>
      <c r="L669" s="10">
        <f>((L668-K669+MAX(0,-(K655-C669-D669)))*(1+B669))*(1-'P-Parametri'!$B$32)</f>
        <v>588946.12148827687</v>
      </c>
      <c r="M669" s="10">
        <f>IF(L668&lt;=0,M668,M668*(1-K669/L668))+MAX(0,-(K655-C669-D669))</f>
        <v>326246.90315958788</v>
      </c>
      <c r="N669" s="10">
        <f>MAX(0,(N655-C669-D669))/(1-'P-Parametri'!$B$31*MAX(0,IF(O668&lt;=0,0,(O668-P668)/O668)))</f>
        <v>39507.092495325509</v>
      </c>
      <c r="O669" s="10">
        <f>((O668-N669+MAX(0,-(N655-C669-D669)))*(1+B669))*(1-'P-Parametri'!$B$32)</f>
        <v>588946.1214882764</v>
      </c>
      <c r="P669" s="10">
        <f>IF(O668&lt;=0,P668,P668*(1-N669/O668))+MAX(0,-(N655-C669-D669))</f>
        <v>326246.90315958776</v>
      </c>
      <c r="Q669" s="10">
        <f>MAX(0,(Q655-C669-D669))/(1-'P-Parametri'!$B$31*MAX(0,IF(R668&lt;=0,0,(R668-S668)/R668)))</f>
        <v>39507.092495325516</v>
      </c>
      <c r="R669" s="10">
        <f>((R668-Q669+MAX(0,-(Q655-C669-D669)))*(1+B669))*(1-'P-Parametri'!$B$32)</f>
        <v>588946.12148827617</v>
      </c>
      <c r="S669" s="10">
        <f>IF(R668&lt;=0,S668,S668*(1-Q669/R668))+MAX(0,-(Q655-C669-D669))</f>
        <v>326246.90315958764</v>
      </c>
      <c r="T669" s="10">
        <f>MAX(0,(T655-C669-D669))/(1-'P-Parametri'!$B$31*MAX(0,IF(U668&lt;=0,0,(U668-V668)/U668)))</f>
        <v>39507.092495325509</v>
      </c>
      <c r="U669" s="10">
        <f>((U668-T669+MAX(0,-(T655-C669-D669)))*(1+B669))*(1-'P-Parametri'!$B$32)</f>
        <v>588946.1214882764</v>
      </c>
      <c r="V669" s="10">
        <f>IF(U668&lt;=0,V668,V668*(1-T669/U668))+MAX(0,-(T655-C669-D669))</f>
        <v>326246.90315958776</v>
      </c>
    </row>
    <row r="670" spans="1:22">
      <c r="A670" s="9">
        <f t="shared" si="13"/>
        <v>13</v>
      </c>
      <c r="B670" s="12">
        <f>IF($A670='P-Parametri'!$B$47,'P-Parametri'!$B$34,IF($A670='P-Parametri'!$B$48,'P-Parametri'!$C$34,'P-Parametri'!$B$52))</f>
        <v>0.03</v>
      </c>
      <c r="C670" s="10">
        <f>IF($A670&lt;='1-Input'!$B$26,0,IF($A670='1-Input'!$B$26+1,('1-Input'!$B$23+0)*'1-Input'!$B$27,'1-Input'!$B$23+0))</f>
        <v>0</v>
      </c>
      <c r="D670" s="10">
        <f>IF(AND($A670&gt;=1,$A670&lt;1+'1-Input'!$B$12),'1-Input'!$B$30,0)</f>
        <v>0</v>
      </c>
      <c r="E670" s="10">
        <f>MAX(0,(E655-C670-D670))/(1-'P-Parametri'!$B$31*MAX(0,IF(F669&lt;=0,0,(F669-G669)/F669)))</f>
        <v>29523.982190774001</v>
      </c>
      <c r="F670" s="10">
        <f>((F669-E670+MAX(0,-(E655-C670-D670)))*(1+B670))*(1-'P-Parametri'!$B$32)</f>
        <v>720694.28631224285</v>
      </c>
      <c r="G670" s="10">
        <f>IF(F669&lt;=0,G669,G669*(1-E670/F669))+MAX(0,-(E655-C670-D670))</f>
        <v>388377.57419351814</v>
      </c>
      <c r="H670" s="10">
        <f>MAX(0,(H655-C670-D670))/(1-'P-Parametri'!$B$31*MAX(0,IF(I669&lt;=0,0,(I669-J669)/I669)))</f>
        <v>34444.64588923633</v>
      </c>
      <c r="I670" s="10">
        <f>((I669-H670+MAX(0,-(H655-C670-D670)))*(1+B670))*(1-'P-Parametri'!$B$32)</f>
        <v>645119.71115158848</v>
      </c>
      <c r="J670" s="10">
        <f>IF(I669&lt;=0,J669,J669*(1-H670/I669))+MAX(0,-(H655-C670-D670))</f>
        <v>347650.91556855466</v>
      </c>
      <c r="K670" s="10">
        <f>MAX(0,(K655-C670-D670))/(1-'P-Parametri'!$B$31*MAX(0,IF(L669&lt;=0,0,(L669-M669)/L669)))</f>
        <v>39686.929921402341</v>
      </c>
      <c r="L670" s="10">
        <f>((L669-K670+MAX(0,-(K655-C670-D670)))*(1+B670))*(1-'P-Parametri'!$B$32)</f>
        <v>564605.49337925308</v>
      </c>
      <c r="M670" s="10">
        <f>IF(L669&lt;=0,M669,M669*(1-K670/L669))+MAX(0,-(K655-C670-D670))</f>
        <v>304262.31490888348</v>
      </c>
      <c r="N670" s="10">
        <f>MAX(0,(N655-C670-D670))/(1-'P-Parametri'!$B$31*MAX(0,IF(O669&lt;=0,0,(O669-P669)/O669)))</f>
        <v>39686.92992140237</v>
      </c>
      <c r="O670" s="10">
        <f>((O669-N670+MAX(0,-(N655-C670-D670)))*(1+B670))*(1-'P-Parametri'!$B$32)</f>
        <v>564605.49337925261</v>
      </c>
      <c r="P670" s="10">
        <f>IF(O669&lt;=0,P669,P669*(1-N670/O669))+MAX(0,-(N655-C670-D670))</f>
        <v>304262.31490888336</v>
      </c>
      <c r="Q670" s="10">
        <f>MAX(0,(Q655-C670-D670))/(1-'P-Parametri'!$B$31*MAX(0,IF(R669&lt;=0,0,(R669-S669)/R669)))</f>
        <v>39686.929921402385</v>
      </c>
      <c r="R670" s="10">
        <f>((R669-Q670+MAX(0,-(Q655-C670-D670)))*(1+B670))*(1-'P-Parametri'!$B$32)</f>
        <v>564605.49337925226</v>
      </c>
      <c r="S670" s="10">
        <f>IF(R669&lt;=0,S669,S669*(1-Q670/R669))+MAX(0,-(Q655-C670-D670))</f>
        <v>304262.31490888319</v>
      </c>
      <c r="T670" s="10">
        <f>MAX(0,(T655-C670-D670))/(1-'P-Parametri'!$B$31*MAX(0,IF(U669&lt;=0,0,(U669-V669)/U669)))</f>
        <v>39686.92992140237</v>
      </c>
      <c r="U670" s="10">
        <f>((U669-T670+MAX(0,-(T655-C670-D670)))*(1+B670))*(1-'P-Parametri'!$B$32)</f>
        <v>564605.49337925261</v>
      </c>
      <c r="V670" s="10">
        <f>IF(U669&lt;=0,V669,V669*(1-T670/U669))+MAX(0,-(T655-C670-D670))</f>
        <v>304262.31490888336</v>
      </c>
    </row>
    <row r="671" spans="1:22">
      <c r="A671" s="9">
        <f t="shared" si="13"/>
        <v>14</v>
      </c>
      <c r="B671" s="12">
        <f>IF($A671='P-Parametri'!$B$47,'P-Parametri'!$B$34,IF($A671='P-Parametri'!$B$48,'P-Parametri'!$C$34,'P-Parametri'!$B$52))</f>
        <v>0.03</v>
      </c>
      <c r="C671" s="10">
        <f>IF($A671&lt;='1-Input'!$B$26,0,IF($A671='1-Input'!$B$26+1,('1-Input'!$B$23+0)*'1-Input'!$B$27,'1-Input'!$B$23+0))</f>
        <v>0</v>
      </c>
      <c r="D671" s="10">
        <f>IF(AND($A671&gt;=1,$A671&lt;1+'1-Input'!$B$12),'1-Input'!$B$30,0)</f>
        <v>0</v>
      </c>
      <c r="E671" s="10">
        <f>MAX(0,(E655-C671-D671))/(1-'P-Parametri'!$B$31*MAX(0,IF(F670&lt;=0,0,(F670-G670)/F670)))</f>
        <v>29655.304840084562</v>
      </c>
      <c r="F671" s="10">
        <f>((F670-E671+MAX(0,-(E655-C671-D671)))*(1+B671))*(1-'P-Parametri'!$B$32)</f>
        <v>710346.61061449046</v>
      </c>
      <c r="G671" s="10">
        <f>IF(F670&lt;=0,G670,G670*(1-E671/F670))+MAX(0,-(E655-C671-D671))</f>
        <v>372396.51873837417</v>
      </c>
      <c r="H671" s="10">
        <f>MAX(0,(H655-C671-D671))/(1-'P-Parametri'!$B$31*MAX(0,IF(I670&lt;=0,0,(I670-J670)/I670)))</f>
        <v>34597.855646765318</v>
      </c>
      <c r="I671" s="10">
        <f>((I670-H671+MAX(0,-(H655-C671-D671)))*(1+B671))*(1-'P-Parametri'!$B$32)</f>
        <v>627579.83614762791</v>
      </c>
      <c r="J671" s="10">
        <f>IF(I670&lt;=0,J670,J670*(1-H671/I670))+MAX(0,-(H655-C671-D671))</f>
        <v>329006.3508708867</v>
      </c>
      <c r="K671" s="10">
        <f>MAX(0,(K655-C671-D671))/(1-'P-Parametri'!$B$31*MAX(0,IF(L670&lt;=0,0,(L670-M670)/L670)))</f>
        <v>39863.457354138358</v>
      </c>
      <c r="L671" s="10">
        <f>((L670-K671+MAX(0,-(K655-C671-D671)))*(1+B671))*(1-'P-Parametri'!$B$32)</f>
        <v>539403.32851165638</v>
      </c>
      <c r="M671" s="10">
        <f>IF(L670&lt;=0,M670,M670*(1-K671/L670))+MAX(0,-(K655-C671-D671))</f>
        <v>282780.15088981239</v>
      </c>
      <c r="N671" s="10">
        <f>MAX(0,(N655-C671-D671))/(1-'P-Parametri'!$B$31*MAX(0,IF(O670&lt;=0,0,(O670-P670)/O670)))</f>
        <v>39863.457354138387</v>
      </c>
      <c r="O671" s="10">
        <f>((O670-N671+MAX(0,-(N655-C671-D671)))*(1+B671))*(1-'P-Parametri'!$B$32)</f>
        <v>539403.32851165591</v>
      </c>
      <c r="P671" s="10">
        <f>IF(O670&lt;=0,P670,P670*(1-N671/O670))+MAX(0,-(N655-C671-D671))</f>
        <v>282780.15088981221</v>
      </c>
      <c r="Q671" s="10">
        <f>MAX(0,(Q655-C671-D671))/(1-'P-Parametri'!$B$31*MAX(0,IF(R670&lt;=0,0,(R670-S670)/R670)))</f>
        <v>39863.457354138394</v>
      </c>
      <c r="R671" s="10">
        <f>((R670-Q671+MAX(0,-(Q655-C671-D671)))*(1+B671))*(1-'P-Parametri'!$B$32)</f>
        <v>539403.32851165556</v>
      </c>
      <c r="S671" s="10">
        <f>IF(R670&lt;=0,S670,S670*(1-Q671/R670))+MAX(0,-(Q655-C671-D671))</f>
        <v>282780.15088981204</v>
      </c>
      <c r="T671" s="10">
        <f>MAX(0,(T655-C671-D671))/(1-'P-Parametri'!$B$31*MAX(0,IF(U670&lt;=0,0,(U670-V670)/U670)))</f>
        <v>39863.457354138387</v>
      </c>
      <c r="U671" s="10">
        <f>((U670-T671+MAX(0,-(T655-C671-D671)))*(1+B671))*(1-'P-Parametri'!$B$32)</f>
        <v>539403.32851165591</v>
      </c>
      <c r="V671" s="10">
        <f>IF(U670&lt;=0,V670,V670*(1-T671/U670))+MAX(0,-(T655-C671-D671))</f>
        <v>282780.15088981221</v>
      </c>
    </row>
    <row r="672" spans="1:22">
      <c r="A672" s="9">
        <f t="shared" si="13"/>
        <v>15</v>
      </c>
      <c r="B672" s="12">
        <f>IF($A672='P-Parametri'!$B$47,'P-Parametri'!$B$34,IF($A672='P-Parametri'!$B$48,'P-Parametri'!$C$34,'P-Parametri'!$B$52))</f>
        <v>0.03</v>
      </c>
      <c r="C672" s="10">
        <f>IF($A672&lt;='1-Input'!$B$26,0,IF($A672='1-Input'!$B$26+1,('1-Input'!$B$23+0)*'1-Input'!$B$27,'1-Input'!$B$23+0))</f>
        <v>0</v>
      </c>
      <c r="D672" s="10">
        <f>IF(AND($A672&gt;=1,$A672&lt;1+'1-Input'!$B$12),'1-Input'!$B$30,0)</f>
        <v>0</v>
      </c>
      <c r="E672" s="10">
        <f>MAX(0,(E655-C672-D672))/(1-'P-Parametri'!$B$31*MAX(0,IF(F671&lt;=0,0,(F671-G671)/F671)))</f>
        <v>29784.183983495368</v>
      </c>
      <c r="F672" s="10">
        <f>((F671-E672+MAX(0,-(E655-C672-D672)))*(1+B672))*(1-'P-Parametri'!$B$32)</f>
        <v>699577.3408310652</v>
      </c>
      <c r="G672" s="10">
        <f>IF(F671&lt;=0,G671,G671*(1-E672/F671))+MAX(0,-(E655-C672-D672))</f>
        <v>356782.27315293794</v>
      </c>
      <c r="H672" s="10">
        <f>MAX(0,(H655-C672-D672))/(1-'P-Parametri'!$B$31*MAX(0,IF(I671&lt;=0,0,(I671-J671)/I671)))</f>
        <v>34748.214647411252</v>
      </c>
      <c r="I672" s="10">
        <f>((I671-H672+MAX(0,-(H655-C672-D672)))*(1+B672))*(1-'P-Parametri'!$B$32)</f>
        <v>609395.33700493269</v>
      </c>
      <c r="J672" s="10">
        <f>IF(I671&lt;=0,J671,J671*(1-H672/I671))+MAX(0,-(H655-C672-D672))</f>
        <v>310789.73102121108</v>
      </c>
      <c r="K672" s="10">
        <f>MAX(0,(K655-C672-D672))/(1-'P-Parametri'!$B$31*MAX(0,IF(L671&lt;=0,0,(L671-M671)/L671)))</f>
        <v>40036.700160607514</v>
      </c>
      <c r="L672" s="10">
        <f>((L671-K672+MAX(0,-(K655-C672-D672)))*(1+B672))*(1-'P-Parametri'!$B$32)</f>
        <v>513318.93194717716</v>
      </c>
      <c r="M672" s="10">
        <f>IF(L671&lt;=0,M671,M671*(1-K672/L671))+MAX(0,-(K655-C672-D672))</f>
        <v>261791.06255069192</v>
      </c>
      <c r="N672" s="10">
        <f>MAX(0,(N655-C672-D672))/(1-'P-Parametri'!$B$31*MAX(0,IF(O671&lt;=0,0,(O671-P671)/O671)))</f>
        <v>40036.700160607543</v>
      </c>
      <c r="O672" s="10">
        <f>((O671-N672+MAX(0,-(N655-C672-D672)))*(1+B672))*(1-'P-Parametri'!$B$32)</f>
        <v>513318.93194717669</v>
      </c>
      <c r="P672" s="10">
        <f>IF(O671&lt;=0,P671,P671*(1-N672/O671))+MAX(0,-(N655-C672-D672))</f>
        <v>261791.06255069174</v>
      </c>
      <c r="Q672" s="10">
        <f>MAX(0,(Q655-C672-D672))/(1-'P-Parametri'!$B$31*MAX(0,IF(R671&lt;=0,0,(R671-S671)/R671)))</f>
        <v>40036.700160607557</v>
      </c>
      <c r="R672" s="10">
        <f>((R671-Q672+MAX(0,-(Q655-C672-D672)))*(1+B672))*(1-'P-Parametri'!$B$32)</f>
        <v>513318.93194717629</v>
      </c>
      <c r="S672" s="10">
        <f>IF(R671&lt;=0,S671,S671*(1-Q672/R671))+MAX(0,-(Q655-C672-D672))</f>
        <v>261791.06255069157</v>
      </c>
      <c r="T672" s="10">
        <f>MAX(0,(T655-C672-D672))/(1-'P-Parametri'!$B$31*MAX(0,IF(U671&lt;=0,0,(U671-V671)/U671)))</f>
        <v>40036.700160607543</v>
      </c>
      <c r="U672" s="10">
        <f>((U671-T672+MAX(0,-(T655-C672-D672)))*(1+B672))*(1-'P-Parametri'!$B$32)</f>
        <v>513318.93194717669</v>
      </c>
      <c r="V672" s="10">
        <f>IF(U671&lt;=0,V671,V671*(1-T672/U671))+MAX(0,-(T655-C672-D672))</f>
        <v>261791.06255069174</v>
      </c>
    </row>
    <row r="673" spans="1:22">
      <c r="A673" s="9">
        <f t="shared" si="13"/>
        <v>16</v>
      </c>
      <c r="B673" s="12">
        <f>IF($A673='P-Parametri'!$B$47,'P-Parametri'!$B$34,IF($A673='P-Parametri'!$B$48,'P-Parametri'!$C$34,'P-Parametri'!$B$52))</f>
        <v>0.03</v>
      </c>
      <c r="C673" s="10">
        <f>IF($A673&lt;='1-Input'!$B$26,0,IF($A673='1-Input'!$B$26+1,('1-Input'!$B$23+0)*'1-Input'!$B$27,'1-Input'!$B$23+0))</f>
        <v>0</v>
      </c>
      <c r="D673" s="10">
        <f>IF(AND($A673&gt;=1,$A673&lt;1+'1-Input'!$B$12),'1-Input'!$B$30,0)</f>
        <v>0</v>
      </c>
      <c r="E673" s="10">
        <f>MAX(0,(E655-C673-D673))/(1-'P-Parametri'!$B$31*MAX(0,IF(F672&lt;=0,0,(F672-G672)/F672)))</f>
        <v>29910.639617234392</v>
      </c>
      <c r="F673" s="10">
        <f>((F672-E673+MAX(0,-(E655-C673-D673)))*(1+B673))*(1-'P-Parametri'!$B$32)</f>
        <v>688377.1888457454</v>
      </c>
      <c r="G673" s="10">
        <f>IF(F672&lt;=0,G672,G672*(1-E673/F672))+MAX(0,-(E655-C673-D673))</f>
        <v>341527.9397558358</v>
      </c>
      <c r="H673" s="10">
        <f>MAX(0,(H655-C673-D673))/(1-'P-Parametri'!$B$31*MAX(0,IF(I672&lt;=0,0,(I672-J672)/I672)))</f>
        <v>34895.746220106783</v>
      </c>
      <c r="I673" s="10">
        <f>((I672-H673+MAX(0,-(H655-C673-D673)))*(1+B673))*(1-'P-Parametri'!$B$32)</f>
        <v>590551.10935135395</v>
      </c>
      <c r="J673" s="10">
        <f>IF(I672&lt;=0,J672,J672*(1-H673/I672))+MAX(0,-(H655-C673-D673))</f>
        <v>292993.00872459193</v>
      </c>
      <c r="K673" s="10">
        <f>MAX(0,(K655-C673-D673))/(1-'P-Parametri'!$B$31*MAX(0,IF(L672&lt;=0,0,(L672-M672)/L672)))</f>
        <v>40206.68522027658</v>
      </c>
      <c r="L673" s="10">
        <f>((L672-K673+MAX(0,-(K655-C673-D673)))*(1+B673))*(1-'P-Parametri'!$B$32)</f>
        <v>486331.0029004502</v>
      </c>
      <c r="M673" s="10">
        <f>IF(L672&lt;=0,M672,M672*(1-K673/L672))+MAX(0,-(K655-C673-D673))</f>
        <v>241285.77784293724</v>
      </c>
      <c r="N673" s="10">
        <f>MAX(0,(N655-C673-D673))/(1-'P-Parametri'!$B$31*MAX(0,IF(O672&lt;=0,0,(O672-P672)/O672)))</f>
        <v>40206.685220276609</v>
      </c>
      <c r="O673" s="10">
        <f>((O672-N673+MAX(0,-(N655-C673-D673)))*(1+B673))*(1-'P-Parametri'!$B$32)</f>
        <v>486331.00290044968</v>
      </c>
      <c r="P673" s="10">
        <f>IF(O672&lt;=0,P672,P672*(1-N673/O672))+MAX(0,-(N655-C673-D673))</f>
        <v>241285.77784293707</v>
      </c>
      <c r="Q673" s="10">
        <f>MAX(0,(Q655-C673-D673))/(1-'P-Parametri'!$B$31*MAX(0,IF(R672&lt;=0,0,(R672-S672)/R672)))</f>
        <v>40206.685220276617</v>
      </c>
      <c r="R673" s="10">
        <f>((R672-Q673+MAX(0,-(Q655-C673-D673)))*(1+B673))*(1-'P-Parametri'!$B$32)</f>
        <v>486331.00290044921</v>
      </c>
      <c r="S673" s="10">
        <f>IF(R672&lt;=0,S672,S672*(1-Q673/R672))+MAX(0,-(Q655-C673-D673))</f>
        <v>241285.77784293686</v>
      </c>
      <c r="T673" s="10">
        <f>MAX(0,(T655-C673-D673))/(1-'P-Parametri'!$B$31*MAX(0,IF(U672&lt;=0,0,(U672-V672)/U672)))</f>
        <v>40206.685220276609</v>
      </c>
      <c r="U673" s="10">
        <f>((U672-T673+MAX(0,-(T655-C673-D673)))*(1+B673))*(1-'P-Parametri'!$B$32)</f>
        <v>486331.00290044968</v>
      </c>
      <c r="V673" s="10">
        <f>IF(U672&lt;=0,V672,V672*(1-T673/U672))+MAX(0,-(T655-C673-D673))</f>
        <v>241285.77784293707</v>
      </c>
    </row>
    <row r="674" spans="1:22">
      <c r="A674" s="9">
        <f t="shared" si="13"/>
        <v>17</v>
      </c>
      <c r="B674" s="12">
        <f>IF($A674='P-Parametri'!$B$47,'P-Parametri'!$B$34,IF($A674='P-Parametri'!$B$48,'P-Parametri'!$C$34,'P-Parametri'!$B$52))</f>
        <v>0.03</v>
      </c>
      <c r="C674" s="10">
        <f>IF($A674&lt;='1-Input'!$B$26,0,IF($A674='1-Input'!$B$26+1,('1-Input'!$B$23+0)*'1-Input'!$B$27,'1-Input'!$B$23+0))</f>
        <v>0</v>
      </c>
      <c r="D674" s="10">
        <f>IF(AND($A674&gt;=1,$A674&lt;1+'1-Input'!$B$12),'1-Input'!$B$30,0)</f>
        <v>0</v>
      </c>
      <c r="E674" s="10">
        <f>MAX(0,(E655-C674-D674))/(1-'P-Parametri'!$B$31*MAX(0,IF(F673&lt;=0,0,(F673-G673)/F673)))</f>
        <v>30034.692798143078</v>
      </c>
      <c r="F674" s="10">
        <f>((F673-E674+MAX(0,-(E655-C674-D674)))*(1+B674))*(1-'P-Parametri'!$B$32)</f>
        <v>676736.58538717229</v>
      </c>
      <c r="G674" s="10">
        <f>IF(F673&lt;=0,G673,G673*(1-E674/F673))+MAX(0,-(E655-C674-D674))</f>
        <v>326626.68079670455</v>
      </c>
      <c r="H674" s="10">
        <f>MAX(0,(H655-C674-D674))/(1-'P-Parametri'!$B$31*MAX(0,IF(I673&lt;=0,0,(I673-J673)/I673)))</f>
        <v>35040.474931166915</v>
      </c>
      <c r="I674" s="10">
        <f>((I673-H674+MAX(0,-(H655-C674-D674)))*(1+B674))*(1-'P-Parametri'!$B$32)</f>
        <v>571031.60154588707</v>
      </c>
      <c r="J674" s="10">
        <f>IF(I673&lt;=0,J673,J673*(1-H674/I673))+MAX(0,-(H655-C674-D674))</f>
        <v>275608.20660560543</v>
      </c>
      <c r="K674" s="10">
        <f>MAX(0,(K655-C674-D674))/(1-'P-Parametri'!$B$31*MAX(0,IF(L673&lt;=0,0,(L673-M673)/L673)))</f>
        <v>40373.440838317445</v>
      </c>
      <c r="L674" s="10">
        <f>((L673-K674+MAX(0,-(K655-C674-D674)))*(1+B674))*(1-'P-Parametri'!$B$32)</f>
        <v>458417.61634614872</v>
      </c>
      <c r="M674" s="10">
        <f>IF(L673&lt;=0,M673,M673*(1-K674/L673))+MAX(0,-(K655-C674-D674))</f>
        <v>221255.10527883735</v>
      </c>
      <c r="N674" s="10">
        <f>MAX(0,(N655-C674-D674))/(1-'P-Parametri'!$B$31*MAX(0,IF(O673&lt;=0,0,(O673-P673)/O673)))</f>
        <v>40373.440838317474</v>
      </c>
      <c r="O674" s="10">
        <f>((O673-N674+MAX(0,-(N655-C674-D674)))*(1+B674))*(1-'P-Parametri'!$B$32)</f>
        <v>458417.61634614813</v>
      </c>
      <c r="P674" s="10">
        <f>IF(O673&lt;=0,P673,P673*(1-N674/O673))+MAX(0,-(N655-C674-D674))</f>
        <v>221255.10527883715</v>
      </c>
      <c r="Q674" s="10">
        <f>MAX(0,(Q655-C674-D674))/(1-'P-Parametri'!$B$31*MAX(0,IF(R673&lt;=0,0,(R673-S673)/R673)))</f>
        <v>40373.440838317481</v>
      </c>
      <c r="R674" s="10">
        <f>((R673-Q674+MAX(0,-(Q655-C674-D674)))*(1+B674))*(1-'P-Parametri'!$B$32)</f>
        <v>458417.61634614767</v>
      </c>
      <c r="S674" s="10">
        <f>IF(R673&lt;=0,S673,S673*(1-Q674/R673))+MAX(0,-(Q655-C674-D674))</f>
        <v>221255.10527883694</v>
      </c>
      <c r="T674" s="10">
        <f>MAX(0,(T655-C674-D674))/(1-'P-Parametri'!$B$31*MAX(0,IF(U673&lt;=0,0,(U673-V673)/U673)))</f>
        <v>40373.440838317474</v>
      </c>
      <c r="U674" s="10">
        <f>((U673-T674+MAX(0,-(T655-C674-D674)))*(1+B674))*(1-'P-Parametri'!$B$32)</f>
        <v>458417.61634614813</v>
      </c>
      <c r="V674" s="10">
        <f>IF(U673&lt;=0,V673,V673*(1-T674/U673))+MAX(0,-(T655-C674-D674))</f>
        <v>221255.10527883715</v>
      </c>
    </row>
    <row r="675" spans="1:22">
      <c r="A675" s="9">
        <f t="shared" si="13"/>
        <v>18</v>
      </c>
      <c r="B675" s="12">
        <f>IF($A675='P-Parametri'!$B$47,'P-Parametri'!$B$34,IF($A675='P-Parametri'!$B$48,'P-Parametri'!$C$34,'P-Parametri'!$B$52))</f>
        <v>0.03</v>
      </c>
      <c r="C675" s="10">
        <f>IF($A675&lt;='1-Input'!$B$26,0,IF($A675='1-Input'!$B$26+1,('1-Input'!$B$23+0)*'1-Input'!$B$27,'1-Input'!$B$23+0))</f>
        <v>0</v>
      </c>
      <c r="D675" s="10">
        <f>IF(AND($A675&gt;=1,$A675&lt;1+'1-Input'!$B$12),'1-Input'!$B$30,0)</f>
        <v>0</v>
      </c>
      <c r="E675" s="10">
        <f>MAX(0,(E655-C675-D675))/(1-'P-Parametri'!$B$31*MAX(0,IF(F674&lt;=0,0,(F674-G674)/F674)))</f>
        <v>30156.365580121394</v>
      </c>
      <c r="F675" s="10">
        <f>((F674-E675+MAX(0,-(E655-C675-D675)))*(1+B675))*(1-'P-Parametri'!$B$32)</f>
        <v>664645.67114845989</v>
      </c>
      <c r="G675" s="10">
        <f>IF(F674&lt;=0,G674,G674*(1-E675/F674))+MAX(0,-(E655-C675-D675))</f>
        <v>312071.7212939731</v>
      </c>
      <c r="H675" s="10">
        <f>MAX(0,(H655-C675-D675))/(1-'P-Parametri'!$B$31*MAX(0,IF(I674&lt;=0,0,(I674-J674)/I674)))</f>
        <v>35182.426510141617</v>
      </c>
      <c r="I675" s="10">
        <f>((I674-H675+MAX(0,-(H655-C675-D675)))*(1+B675))*(1-'P-Parametri'!$B$32)</f>
        <v>550820.80098624434</v>
      </c>
      <c r="J675" s="10">
        <f>IF(I674&lt;=0,J674,J674*(1-H675/I674))+MAX(0,-(H655-C675-D675))</f>
        <v>258627.42051908543</v>
      </c>
      <c r="K675" s="10">
        <f>MAX(0,(K655-C675-D675))/(1-'P-Parametri'!$B$31*MAX(0,IF(L674&lt;=0,0,(L674-M674)/L674)))</f>
        <v>40536.996660174853</v>
      </c>
      <c r="L675" s="10">
        <f>((L674-K675+MAX(0,-(K655-C675-D675)))*(1+B675))*(1-'P-Parametri'!$B$32)</f>
        <v>429556.20419999998</v>
      </c>
      <c r="M675" s="10">
        <f>IF(L674&lt;=0,M674,M674*(1-K675/L674))+MAX(0,-(K655-C675-D675))</f>
        <v>201689.93774617775</v>
      </c>
      <c r="N675" s="10">
        <f>MAX(0,(N655-C675-D675))/(1-'P-Parametri'!$B$31*MAX(0,IF(O674&lt;=0,0,(O674-P674)/O674)))</f>
        <v>40536.996660174882</v>
      </c>
      <c r="O675" s="10">
        <f>((O674-N675+MAX(0,-(N655-C675-D675)))*(1+B675))*(1-'P-Parametri'!$B$32)</f>
        <v>429556.20419999934</v>
      </c>
      <c r="P675" s="10">
        <f>IF(O674&lt;=0,P674,P674*(1-N675/O674))+MAX(0,-(N655-C675-D675))</f>
        <v>201689.93774617754</v>
      </c>
      <c r="Q675" s="10">
        <f>MAX(0,(Q655-C675-D675))/(1-'P-Parametri'!$B$31*MAX(0,IF(R674&lt;=0,0,(R674-S674)/R674)))</f>
        <v>40536.996660174889</v>
      </c>
      <c r="R675" s="10">
        <f>((R674-Q675+MAX(0,-(Q655-C675-D675)))*(1+B675))*(1-'P-Parametri'!$B$32)</f>
        <v>429556.20419999887</v>
      </c>
      <c r="S675" s="10">
        <f>IF(R674&lt;=0,S674,S674*(1-Q675/R674))+MAX(0,-(Q655-C675-D675))</f>
        <v>201689.93774617734</v>
      </c>
      <c r="T675" s="10">
        <f>MAX(0,(T655-C675-D675))/(1-'P-Parametri'!$B$31*MAX(0,IF(U674&lt;=0,0,(U674-V674)/U674)))</f>
        <v>40536.996660174882</v>
      </c>
      <c r="U675" s="10">
        <f>((U674-T675+MAX(0,-(T655-C675-D675)))*(1+B675))*(1-'P-Parametri'!$B$32)</f>
        <v>429556.20419999934</v>
      </c>
      <c r="V675" s="10">
        <f>IF(U674&lt;=0,V674,V674*(1-T675/U674))+MAX(0,-(T655-C675-D675))</f>
        <v>201689.93774617754</v>
      </c>
    </row>
    <row r="676" spans="1:22">
      <c r="A676" s="9">
        <f t="shared" si="13"/>
        <v>19</v>
      </c>
      <c r="B676" s="12">
        <f>IF($A676='P-Parametri'!$B$47,'P-Parametri'!$B$34,IF($A676='P-Parametri'!$B$48,'P-Parametri'!$C$34,'P-Parametri'!$B$52))</f>
        <v>0.03</v>
      </c>
      <c r="C676" s="10">
        <f>IF($A676&lt;='1-Input'!$B$26,0,IF($A676='1-Input'!$B$26+1,('1-Input'!$B$23+0)*'1-Input'!$B$27,'1-Input'!$B$23+0))</f>
        <v>5178.3333333332594</v>
      </c>
      <c r="D676" s="10">
        <f>IF(AND($A676&gt;=1,$A676&lt;1+'1-Input'!$B$12),'1-Input'!$B$30,0)</f>
        <v>0</v>
      </c>
      <c r="E676" s="10">
        <f>MAX(0,(E655-C676-D676))/(1-'P-Parametri'!$B$31*MAX(0,IF(F675&lt;=0,0,(F675-G675)/F675)))</f>
        <v>24268.877585288563</v>
      </c>
      <c r="F676" s="10">
        <f>((F675-E676+MAX(0,-(E655-C676-D676)))*(1+B676))*(1-'P-Parametri'!$B$32)</f>
        <v>658268.92117532634</v>
      </c>
      <c r="G676" s="10">
        <f>IF(F675&lt;=0,G675,G675*(1-E676/F675))+MAX(0,-(E655-C676-D676))</f>
        <v>300676.73185723001</v>
      </c>
      <c r="H676" s="10">
        <f>MAX(0,(H655-C676-D676))/(1-'P-Parametri'!$B$31*MAX(0,IF(I675&lt;=0,0,(I675-J675)/I675)))</f>
        <v>29314.824410557652</v>
      </c>
      <c r="I676" s="10">
        <f>((I675-H676+MAX(0,-(H655-C676-D676)))*(1+B676))*(1-'P-Parametri'!$B$32)</f>
        <v>536076.85356121138</v>
      </c>
      <c r="J676" s="10">
        <f>IF(I675&lt;=0,J675,J675*(1-H676/I675))+MAX(0,-(H655-C676-D676))</f>
        <v>244863.2028158005</v>
      </c>
      <c r="K676" s="10">
        <f>MAX(0,(K655-C676-D676))/(1-'P-Parametri'!$B$31*MAX(0,IF(L675&lt;=0,0,(L675-M675)/L675)))</f>
        <v>34690.580221208373</v>
      </c>
      <c r="L676" s="10">
        <f>((L675-K676+MAX(0,-(K655-C676-D676)))*(1+B676))*(1-'P-Parametri'!$B$32)</f>
        <v>405898.16951275902</v>
      </c>
      <c r="M676" s="10">
        <f>IF(L675&lt;=0,M675,M675*(1-K676/L675))+MAX(0,-(K655-C676-D676))</f>
        <v>185401.63624620304</v>
      </c>
      <c r="N676" s="10">
        <f>MAX(0,(N655-C676-D676))/(1-'P-Parametri'!$B$31*MAX(0,IF(O675&lt;=0,0,(O675-P675)/O675)))</f>
        <v>34690.580221208409</v>
      </c>
      <c r="O676" s="10">
        <f>((O675-N676+MAX(0,-(N655-C676-D676)))*(1+B676))*(1-'P-Parametri'!$B$32)</f>
        <v>405898.16951275838</v>
      </c>
      <c r="P676" s="10">
        <f>IF(O675&lt;=0,P675,P675*(1-N676/O675))+MAX(0,-(N655-C676-D676))</f>
        <v>185401.6362462028</v>
      </c>
      <c r="Q676" s="10">
        <f>MAX(0,(Q655-C676-D676))/(1-'P-Parametri'!$B$31*MAX(0,IF(R675&lt;=0,0,(R675-S675)/R675)))</f>
        <v>34690.580221208409</v>
      </c>
      <c r="R676" s="10">
        <f>((R675-Q676+MAX(0,-(Q655-C676-D676)))*(1+B676))*(1-'P-Parametri'!$B$32)</f>
        <v>405898.16951275792</v>
      </c>
      <c r="S676" s="10">
        <f>IF(R675&lt;=0,S675,S675*(1-Q676/R675))+MAX(0,-(Q655-C676-D676))</f>
        <v>185401.6362462026</v>
      </c>
      <c r="T676" s="10">
        <f>MAX(0,(T655-C676-D676))/(1-'P-Parametri'!$B$31*MAX(0,IF(U675&lt;=0,0,(U675-V675)/U675)))</f>
        <v>34690.580221208409</v>
      </c>
      <c r="U676" s="10">
        <f>((U675-T676+MAX(0,-(T655-C676-D676)))*(1+B676))*(1-'P-Parametri'!$B$32)</f>
        <v>405898.16951275838</v>
      </c>
      <c r="V676" s="10">
        <f>IF(U675&lt;=0,V675,V675*(1-T676/U675))+MAX(0,-(T655-C676-D676))</f>
        <v>185401.6362462028</v>
      </c>
    </row>
    <row r="677" spans="1:22">
      <c r="A677" s="9">
        <f t="shared" si="13"/>
        <v>20</v>
      </c>
      <c r="B677" s="12">
        <f>IF($A677='P-Parametri'!$B$47,'P-Parametri'!$B$34,IF($A677='P-Parametri'!$B$48,'P-Parametri'!$C$34,'P-Parametri'!$B$52))</f>
        <v>0.03</v>
      </c>
      <c r="C677" s="10">
        <f>IF($A677&lt;='1-Input'!$B$26,0,IF($A677='1-Input'!$B$26+1,('1-Input'!$B$23+0)*'1-Input'!$B$27,'1-Input'!$B$23+0))</f>
        <v>15535</v>
      </c>
      <c r="D677" s="10">
        <f>IF(AND($A677&gt;=1,$A677&lt;1+'1-Input'!$B$12),'1-Input'!$B$30,0)</f>
        <v>0</v>
      </c>
      <c r="E677" s="10">
        <f>MAX(0,(E655-C677-D677))/(1-'P-Parametri'!$B$31*MAX(0,IF(F676&lt;=0,0,(F676-G676)/F676)))</f>
        <v>12302.623839457539</v>
      </c>
      <c r="F677" s="10">
        <f>((F676-E677+MAX(0,-(E655-C677-D677)))*(1+B677))*(1-'P-Parametri'!$B$32)</f>
        <v>664014.595683433</v>
      </c>
      <c r="G677" s="10">
        <f>IF(F676&lt;=0,G676,G676*(1-E677/F676))+MAX(0,-(E655-C677-D677))</f>
        <v>295057.27663107071</v>
      </c>
      <c r="H677" s="10">
        <f>MAX(0,(H655-C677-D677))/(1-'P-Parametri'!$B$31*MAX(0,IF(I676&lt;=0,0,(I676-J676)/I676)))</f>
        <v>17368.067635164141</v>
      </c>
      <c r="I677" s="10">
        <f>((I676-H677+MAX(0,-(H655-C677-D677)))*(1+B677))*(1-'P-Parametri'!$B$32)</f>
        <v>533201.50940482097</v>
      </c>
      <c r="J677" s="10">
        <f>IF(I676&lt;=0,J676,J676*(1-H677/I676))+MAX(0,-(H655-C677-D677))</f>
        <v>236930.01070049845</v>
      </c>
      <c r="K677" s="10">
        <f>MAX(0,(K655-C677-D677))/(1-'P-Parametri'!$B$31*MAX(0,IF(L676&lt;=0,0,(L676-M676)/L676)))</f>
        <v>22764.594761040513</v>
      </c>
      <c r="L677" s="10">
        <f>((L676-K677+MAX(0,-(K655-C677-D677)))*(1+B677))*(1-'P-Parametri'!$B$32)</f>
        <v>393838.32683028147</v>
      </c>
      <c r="M677" s="10">
        <f>IF(L676&lt;=0,M676,M676*(1-K677/L676))+MAX(0,-(K655-C677-D677))</f>
        <v>175003.47869293037</v>
      </c>
      <c r="N677" s="10">
        <f>MAX(0,(N655-C677-D677))/(1-'P-Parametri'!$B$31*MAX(0,IF(O676&lt;=0,0,(O676-P676)/O676)))</f>
        <v>22764.594761040546</v>
      </c>
      <c r="O677" s="10">
        <f>((O676-N677+MAX(0,-(N655-C677-D677)))*(1+B677))*(1-'P-Parametri'!$B$32)</f>
        <v>393838.32683028083</v>
      </c>
      <c r="P677" s="10">
        <f>IF(O676&lt;=0,P676,P676*(1-N677/O676))+MAX(0,-(N655-C677-D677))</f>
        <v>175003.4786929301</v>
      </c>
      <c r="Q677" s="10">
        <f>MAX(0,(Q655-C677-D677))/(1-'P-Parametri'!$B$31*MAX(0,IF(R676&lt;=0,0,(R676-S676)/R676)))</f>
        <v>22764.594761040556</v>
      </c>
      <c r="R677" s="10">
        <f>((R676-Q677+MAX(0,-(Q655-C677-D677)))*(1+B677))*(1-'P-Parametri'!$B$32)</f>
        <v>393838.32683028036</v>
      </c>
      <c r="S677" s="10">
        <f>IF(R676&lt;=0,S676,S676*(1-Q677/R676))+MAX(0,-(Q655-C677-D677))</f>
        <v>175003.4786929299</v>
      </c>
      <c r="T677" s="10">
        <f>MAX(0,(T655-C677-D677))/(1-'P-Parametri'!$B$31*MAX(0,IF(U676&lt;=0,0,(U676-V676)/U676)))</f>
        <v>22764.594761040546</v>
      </c>
      <c r="U677" s="10">
        <f>((U676-T677+MAX(0,-(T655-C677-D677)))*(1+B677))*(1-'P-Parametri'!$B$32)</f>
        <v>393838.32683028083</v>
      </c>
      <c r="V677" s="10">
        <f>IF(U676&lt;=0,V676,V676*(1-T677/U676))+MAX(0,-(T655-C677-D677))</f>
        <v>175003.4786929301</v>
      </c>
    </row>
    <row r="678" spans="1:22">
      <c r="A678" s="9">
        <f t="shared" si="13"/>
        <v>21</v>
      </c>
      <c r="B678" s="12">
        <f>IF($A678='P-Parametri'!$B$47,'P-Parametri'!$B$34,IF($A678='P-Parametri'!$B$48,'P-Parametri'!$C$34,'P-Parametri'!$B$52))</f>
        <v>0.03</v>
      </c>
      <c r="C678" s="10">
        <f>IF($A678&lt;='1-Input'!$B$26,0,IF($A678='1-Input'!$B$26+1,('1-Input'!$B$23+0)*'1-Input'!$B$27,'1-Input'!$B$23+0))</f>
        <v>15535</v>
      </c>
      <c r="D678" s="10">
        <f>IF(AND($A678&gt;=1,$A678&lt;1+'1-Input'!$B$12),'1-Input'!$B$30,0)</f>
        <v>0</v>
      </c>
      <c r="E678" s="10">
        <f>MAX(0,(E655-C678-D678))/(1-'P-Parametri'!$B$31*MAX(0,IF(F677&lt;=0,0,(F677-G677)/F677)))</f>
        <v>12349.042218762494</v>
      </c>
      <c r="F678" s="10">
        <f>((F677-E678+MAX(0,-(E655-C678-D678)))*(1+B678))*(1-'P-Parametri'!$B$32)</f>
        <v>669873.08902847348</v>
      </c>
      <c r="G678" s="10">
        <f>IF(F677&lt;=0,G677,G677*(1-E678/F677))+MAX(0,-(E655-C678-D678))</f>
        <v>289569.9352537024</v>
      </c>
      <c r="H678" s="10">
        <f>MAX(0,(H655-C678-D678))/(1-'P-Parametri'!$B$31*MAX(0,IF(I677&lt;=0,0,(I677-J677)/I677)))</f>
        <v>17433.598172535974</v>
      </c>
      <c r="I678" s="10">
        <f>((I677-H678+MAX(0,-(H655-C678-D678)))*(1+B678))*(1-'P-Parametri'!$B$32)</f>
        <v>530178.46667211503</v>
      </c>
      <c r="J678" s="10">
        <f>IF(I677&lt;=0,J677,J677*(1-H678/I677))+MAX(0,-(H655-C678-D678))</f>
        <v>229183.32857617774</v>
      </c>
      <c r="K678" s="10">
        <f>MAX(0,(K655-C678-D678))/(1-'P-Parametri'!$B$31*MAX(0,IF(L677&lt;=0,0,(L677-M677)/L677)))</f>
        <v>22850.486649480805</v>
      </c>
      <c r="L678" s="10">
        <f>((L677-K678+MAX(0,-(K655-C678-D678)))*(1+B678))*(1-'P-Parametri'!$B$32)</f>
        <v>381353.24043545226</v>
      </c>
      <c r="M678" s="10">
        <f>IF(L677&lt;=0,M677,M677*(1-K678/L677))+MAX(0,-(K655-C678-D678))</f>
        <v>164849.78266829543</v>
      </c>
      <c r="N678" s="10">
        <f>MAX(0,(N655-C678-D678))/(1-'P-Parametri'!$B$31*MAX(0,IF(O677&lt;=0,0,(O677-P677)/O677)))</f>
        <v>22850.486649480838</v>
      </c>
      <c r="O678" s="10">
        <f>((O677-N678+MAX(0,-(N655-C678-D678)))*(1+B678))*(1-'P-Parametri'!$B$32)</f>
        <v>381353.24043545156</v>
      </c>
      <c r="P678" s="10">
        <f>IF(O677&lt;=0,P677,P677*(1-N678/O677))+MAX(0,-(N655-C678-D678))</f>
        <v>164849.78266829514</v>
      </c>
      <c r="Q678" s="10">
        <f>MAX(0,(Q655-C678-D678))/(1-'P-Parametri'!$B$31*MAX(0,IF(R677&lt;=0,0,(R677-S677)/R677)))</f>
        <v>22850.486649480848</v>
      </c>
      <c r="R678" s="10">
        <f>((R677-Q678+MAX(0,-(Q655-C678-D678)))*(1+B678))*(1-'P-Parametri'!$B$32)</f>
        <v>381353.24043545109</v>
      </c>
      <c r="S678" s="10">
        <f>IF(R677&lt;=0,S677,S677*(1-Q678/R677))+MAX(0,-(Q655-C678-D678))</f>
        <v>164849.78266829494</v>
      </c>
      <c r="T678" s="10">
        <f>MAX(0,(T655-C678-D678))/(1-'P-Parametri'!$B$31*MAX(0,IF(U677&lt;=0,0,(U677-V677)/U677)))</f>
        <v>22850.486649480838</v>
      </c>
      <c r="U678" s="10">
        <f>((U677-T678+MAX(0,-(T655-C678-D678)))*(1+B678))*(1-'P-Parametri'!$B$32)</f>
        <v>381353.24043545156</v>
      </c>
      <c r="V678" s="10">
        <f>IF(U677&lt;=0,V677,V677*(1-T678/U677))+MAX(0,-(T655-C678-D678))</f>
        <v>164849.78266829514</v>
      </c>
    </row>
    <row r="679" spans="1:22">
      <c r="A679" s="9">
        <f t="shared" si="13"/>
        <v>22</v>
      </c>
      <c r="B679" s="12">
        <f>IF($A679='P-Parametri'!$B$47,'P-Parametri'!$B$34,IF($A679='P-Parametri'!$B$48,'P-Parametri'!$C$34,'P-Parametri'!$B$52))</f>
        <v>0.03</v>
      </c>
      <c r="C679" s="10">
        <f>IF($A679&lt;='1-Input'!$B$26,0,IF($A679='1-Input'!$B$26+1,('1-Input'!$B$23+0)*'1-Input'!$B$27,'1-Input'!$B$23+0))</f>
        <v>15535</v>
      </c>
      <c r="D679" s="10">
        <f>IF(AND($A679&gt;=1,$A679&lt;1+'1-Input'!$B$12),'1-Input'!$B$30,0)</f>
        <v>0</v>
      </c>
      <c r="E679" s="10">
        <f>MAX(0,(E655-C679-D679))/(1-'P-Parametri'!$B$31*MAX(0,IF(F678&lt;=0,0,(F678-G678)/F678)))</f>
        <v>12394.53628387095</v>
      </c>
      <c r="F679" s="10">
        <f>((F678-E679+MAX(0,-(E655-C679-D679)))*(1+B679))*(1-'P-Parametri'!$B$32)</f>
        <v>675848.50350828678</v>
      </c>
      <c r="G679" s="10">
        <f>IF(F678&lt;=0,G678,G678*(1-E679/F678))+MAX(0,-(E655-C679-D679))</f>
        <v>284212.07698471972</v>
      </c>
      <c r="H679" s="10">
        <f>MAX(0,(H655-C679-D679))/(1-'P-Parametri'!$B$31*MAX(0,IF(I678&lt;=0,0,(I678-J678)/I678)))</f>
        <v>17497.823821479906</v>
      </c>
      <c r="I679" s="10">
        <f>((I678-H679+MAX(0,-(H655-C679-D679)))*(1+B679))*(1-'P-Parametri'!$B$32)</f>
        <v>527004.94001188187</v>
      </c>
      <c r="J679" s="10">
        <f>IF(I678&lt;=0,J678,J678*(1-H679/I678))+MAX(0,-(H655-C679-D679))</f>
        <v>221619.44252962054</v>
      </c>
      <c r="K679" s="10">
        <f>MAX(0,(K655-C679-D679))/(1-'P-Parametri'!$B$31*MAX(0,IF(L678&lt;=0,0,(L678-M678)/L678)))</f>
        <v>22934.668200484975</v>
      </c>
      <c r="L679" s="10">
        <f>((L678-K679+MAX(0,-(K655-C679-D679)))*(1+B679))*(1-'P-Parametri'!$B$32)</f>
        <v>368432.78714321228</v>
      </c>
      <c r="M679" s="10">
        <f>IF(L678&lt;=0,M678,M678*(1-K679/L678))+MAX(0,-(K655-C679-D679))</f>
        <v>154935.6802888262</v>
      </c>
      <c r="N679" s="10">
        <f>MAX(0,(N655-C679-D679))/(1-'P-Parametri'!$B$31*MAX(0,IF(O678&lt;=0,0,(O678-P678)/O678)))</f>
        <v>22934.668200485008</v>
      </c>
      <c r="O679" s="10">
        <f>((O678-N679+MAX(0,-(N655-C679-D679)))*(1+B679))*(1-'P-Parametri'!$B$32)</f>
        <v>368432.78714321158</v>
      </c>
      <c r="P679" s="10">
        <f>IF(O678&lt;=0,P678,P678*(1-N679/O678))+MAX(0,-(N655-C679-D679))</f>
        <v>154935.68028882591</v>
      </c>
      <c r="Q679" s="10">
        <f>MAX(0,(Q655-C679-D679))/(1-'P-Parametri'!$B$31*MAX(0,IF(R678&lt;=0,0,(R678-S678)/R678)))</f>
        <v>22934.668200485015</v>
      </c>
      <c r="R679" s="10">
        <f>((R678-Q679+MAX(0,-(Q655-C679-D679)))*(1+B679))*(1-'P-Parametri'!$B$32)</f>
        <v>368432.78714321106</v>
      </c>
      <c r="S679" s="10">
        <f>IF(R678&lt;=0,S678,S678*(1-Q679/R678))+MAX(0,-(Q655-C679-D679))</f>
        <v>154935.68028882568</v>
      </c>
      <c r="T679" s="10">
        <f>MAX(0,(T655-C679-D679))/(1-'P-Parametri'!$B$31*MAX(0,IF(U678&lt;=0,0,(U678-V678)/U678)))</f>
        <v>22934.668200485008</v>
      </c>
      <c r="U679" s="10">
        <f>((U678-T679+MAX(0,-(T655-C679-D679)))*(1+B679))*(1-'P-Parametri'!$B$32)</f>
        <v>368432.78714321158</v>
      </c>
      <c r="V679" s="10">
        <f>IF(U678&lt;=0,V678,V678*(1-T679/U678))+MAX(0,-(T655-C679-D679))</f>
        <v>154935.68028882591</v>
      </c>
    </row>
    <row r="680" spans="1:22">
      <c r="A680" s="9">
        <f t="shared" si="13"/>
        <v>23</v>
      </c>
      <c r="B680" s="12">
        <f>IF($A680='P-Parametri'!$B$47,'P-Parametri'!$B$34,IF($A680='P-Parametri'!$B$48,'P-Parametri'!$C$34,'P-Parametri'!$B$52))</f>
        <v>0.03</v>
      </c>
      <c r="C680" s="10">
        <f>IF($A680&lt;='1-Input'!$B$26,0,IF($A680='1-Input'!$B$26+1,('1-Input'!$B$23+0)*'1-Input'!$B$27,'1-Input'!$B$23+0))</f>
        <v>15535</v>
      </c>
      <c r="D680" s="10">
        <f>IF(AND($A680&gt;=1,$A680&lt;1+'1-Input'!$B$12),'1-Input'!$B$30,0)</f>
        <v>0</v>
      </c>
      <c r="E680" s="10">
        <f>MAX(0,(E655-C680-D680))/(1-'P-Parametri'!$B$31*MAX(0,IF(F679&lt;=0,0,(F679-G679)/F679)))</f>
        <v>12439.116610133387</v>
      </c>
      <c r="F680" s="10">
        <f>((F679-E680+MAX(0,-(E655-C680-D680)))*(1+B680))*(1-'P-Parametri'!$B$32)</f>
        <v>681945.04516808782</v>
      </c>
      <c r="G680" s="10">
        <f>IF(F679&lt;=0,G679,G679*(1-E680/F679))+MAX(0,-(E655-C680-D680))</f>
        <v>278981.10118279164</v>
      </c>
      <c r="H680" s="10">
        <f>MAX(0,(H655-C680-D680))/(1-'P-Parametri'!$B$31*MAX(0,IF(I679&lt;=0,0,(I679-J679)/I679)))</f>
        <v>17560.759511608085</v>
      </c>
      <c r="I680" s="10">
        <f>((I679-H680+MAX(0,-(H655-C680-D680)))*(1+B680))*(1-'P-Parametri'!$B$32)</f>
        <v>523678.0509034514</v>
      </c>
      <c r="J680" s="10">
        <f>IF(I679&lt;=0,J679,J679*(1-H680/I679))+MAX(0,-(H655-C680-D680))</f>
        <v>214234.68113958201</v>
      </c>
      <c r="K680" s="10">
        <f>MAX(0,(K655-C680-D680))/(1-'P-Parametri'!$B$31*MAX(0,IF(L679&lt;=0,0,(L679-M679)/L679)))</f>
        <v>23017.158982526478</v>
      </c>
      <c r="L680" s="10">
        <f>((L679-K680+MAX(0,-(K655-C680-D680)))*(1+B680))*(1-'P-Parametri'!$B$32)</f>
        <v>355066.54081149539</v>
      </c>
      <c r="M680" s="10">
        <f>IF(L679&lt;=0,M679,M679*(1-K680/L679))+MAX(0,-(K655-C680-D680))</f>
        <v>145256.35936593666</v>
      </c>
      <c r="N680" s="10">
        <f>MAX(0,(N655-C680-D680))/(1-'P-Parametri'!$B$31*MAX(0,IF(O679&lt;=0,0,(O679-P679)/O679)))</f>
        <v>23017.158982526515</v>
      </c>
      <c r="O680" s="10">
        <f>((O679-N680+MAX(0,-(N655-C680-D680)))*(1+B680))*(1-'P-Parametri'!$B$32)</f>
        <v>355066.54081149463</v>
      </c>
      <c r="P680" s="10">
        <f>IF(O679&lt;=0,P679,P679*(1-N680/O679))+MAX(0,-(N655-C680-D680))</f>
        <v>145256.35936593634</v>
      </c>
      <c r="Q680" s="10">
        <f>MAX(0,(Q655-C680-D680))/(1-'P-Parametri'!$B$31*MAX(0,IF(R679&lt;=0,0,(R679-S679)/R679)))</f>
        <v>23017.158982526522</v>
      </c>
      <c r="R680" s="10">
        <f>((R679-Q680+MAX(0,-(Q655-C680-D680)))*(1+B680))*(1-'P-Parametri'!$B$32)</f>
        <v>355066.54081149411</v>
      </c>
      <c r="S680" s="10">
        <f>IF(R679&lt;=0,S679,S679*(1-Q680/R679))+MAX(0,-(Q655-C680-D680))</f>
        <v>145256.35936593611</v>
      </c>
      <c r="T680" s="10">
        <f>MAX(0,(T655-C680-D680))/(1-'P-Parametri'!$B$31*MAX(0,IF(U679&lt;=0,0,(U679-V679)/U679)))</f>
        <v>23017.158982526515</v>
      </c>
      <c r="U680" s="10">
        <f>((U679-T680+MAX(0,-(T655-C680-D680)))*(1+B680))*(1-'P-Parametri'!$B$32)</f>
        <v>355066.54081149463</v>
      </c>
      <c r="V680" s="10">
        <f>IF(U679&lt;=0,V679,V679*(1-T680/U679))+MAX(0,-(T655-C680-D680))</f>
        <v>145256.35936593634</v>
      </c>
    </row>
    <row r="681" spans="1:22">
      <c r="A681" s="9">
        <f t="shared" si="13"/>
        <v>24</v>
      </c>
      <c r="B681" s="12">
        <f>IF($A681='P-Parametri'!$B$47,'P-Parametri'!$B$34,IF($A681='P-Parametri'!$B$48,'P-Parametri'!$C$34,'P-Parametri'!$B$52))</f>
        <v>0.03</v>
      </c>
      <c r="C681" s="10">
        <f>IF($A681&lt;='1-Input'!$B$26,0,IF($A681='1-Input'!$B$26+1,('1-Input'!$B$23+0)*'1-Input'!$B$27,'1-Input'!$B$23+0))</f>
        <v>15535</v>
      </c>
      <c r="D681" s="10">
        <f>IF(AND($A681&gt;=1,$A681&lt;1+'1-Input'!$B$12),'1-Input'!$B$30,0)</f>
        <v>0</v>
      </c>
      <c r="E681" s="10">
        <f>MAX(0,(E655-C681-D681))/(1-'P-Parametri'!$B$31*MAX(0,IF(F680&lt;=0,0,(F680-G680)/F680)))</f>
        <v>12482.794032256921</v>
      </c>
      <c r="F681" s="10">
        <f>((F680-E681+MAX(0,-(E655-C681-D681)))*(1+B681))*(1-'P-Parametri'!$B$32)</f>
        <v>688167.026432566</v>
      </c>
      <c r="G681" s="10">
        <f>IF(F680&lt;=0,G680,G680*(1-E681/F680))+MAX(0,-(E655-C681-D681))</f>
        <v>273874.43804383057</v>
      </c>
      <c r="H681" s="10">
        <f>MAX(0,(H655-C681-D681))/(1-'P-Parametri'!$B$31*MAX(0,IF(I680&lt;=0,0,(I680-J680)/I680)))</f>
        <v>17622.420538676</v>
      </c>
      <c r="I681" s="10">
        <f>((I680-H681+MAX(0,-(H655-C681-D681)))*(1+B681))*(1-'P-Parametri'!$B$32)</f>
        <v>520194.82467716723</v>
      </c>
      <c r="J681" s="10">
        <f>IF(I680&lt;=0,J680,J680*(1-H681/I680))+MAX(0,-(H655-C681-D681))</f>
        <v>207025.41651889062</v>
      </c>
      <c r="K681" s="10">
        <f>MAX(0,(K655-C681-D681))/(1-'P-Parametri'!$B$31*MAX(0,IF(L680&lt;=0,0,(L680-M680)/L680)))</f>
        <v>23097.979043988511</v>
      </c>
      <c r="L681" s="10">
        <f>((L680-K681+MAX(0,-(K655-C681-D681)))*(1+B681))*(1-'P-Parametri'!$B$32)</f>
        <v>341243.76338329102</v>
      </c>
      <c r="M681" s="10">
        <f>IF(L680&lt;=0,M680,M680*(1-K681/L680))+MAX(0,-(K655-C681-D681))</f>
        <v>135807.06477182367</v>
      </c>
      <c r="N681" s="10">
        <f>MAX(0,(N655-C681-D681))/(1-'P-Parametri'!$B$31*MAX(0,IF(O680&lt;=0,0,(O680-P680)/O680)))</f>
        <v>23097.979043988544</v>
      </c>
      <c r="O681" s="10">
        <f>((O680-N681+MAX(0,-(N655-C681-D681)))*(1+B681))*(1-'P-Parametri'!$B$32)</f>
        <v>341243.76338329015</v>
      </c>
      <c r="P681" s="10">
        <f>IF(O680&lt;=0,P680,P680*(1-N681/O680))+MAX(0,-(N655-C681-D681))</f>
        <v>135807.06477182332</v>
      </c>
      <c r="Q681" s="10">
        <f>MAX(0,(Q655-C681-D681))/(1-'P-Parametri'!$B$31*MAX(0,IF(R680&lt;=0,0,(R680-S680)/R680)))</f>
        <v>23097.979043988555</v>
      </c>
      <c r="R681" s="10">
        <f>((R680-Q681+MAX(0,-(Q655-C681-D681)))*(1+B681))*(1-'P-Parametri'!$B$32)</f>
        <v>341243.76338328962</v>
      </c>
      <c r="S681" s="10">
        <f>IF(R680&lt;=0,S680,S680*(1-Q681/R680))+MAX(0,-(Q655-C681-D681))</f>
        <v>135807.06477182309</v>
      </c>
      <c r="T681" s="10">
        <f>MAX(0,(T655-C681-D681))/(1-'P-Parametri'!$B$31*MAX(0,IF(U680&lt;=0,0,(U680-V680)/U680)))</f>
        <v>23097.979043988544</v>
      </c>
      <c r="U681" s="10">
        <f>((U680-T681+MAX(0,-(T655-C681-D681)))*(1+B681))*(1-'P-Parametri'!$B$32)</f>
        <v>341243.76338329015</v>
      </c>
      <c r="V681" s="10">
        <f>IF(U680&lt;=0,V680,V680*(1-T681/U680))+MAX(0,-(T655-C681-D681))</f>
        <v>135807.06477182332</v>
      </c>
    </row>
    <row r="682" spans="1:22">
      <c r="A682" s="9">
        <f t="shared" si="13"/>
        <v>25</v>
      </c>
      <c r="B682" s="12">
        <f>IF($A682='P-Parametri'!$B$47,'P-Parametri'!$B$34,IF($A682='P-Parametri'!$B$48,'P-Parametri'!$C$34,'P-Parametri'!$B$52))</f>
        <v>0.03</v>
      </c>
      <c r="C682" s="10">
        <f>IF($A682&lt;='1-Input'!$B$26,0,IF($A682='1-Input'!$B$26+1,('1-Input'!$B$23+0)*'1-Input'!$B$27,'1-Input'!$B$23+0))</f>
        <v>15535</v>
      </c>
      <c r="D682" s="10">
        <f>IF(AND($A682&gt;=1,$A682&lt;1+'1-Input'!$B$12),'1-Input'!$B$30,0)</f>
        <v>0</v>
      </c>
      <c r="E682" s="10">
        <f>MAX(0,(E655-C682-D682))/(1-'P-Parametri'!$B$31*MAX(0,IF(F681&lt;=0,0,(F681-G681)/F681)))</f>
        <v>12525.579622236964</v>
      </c>
      <c r="F682" s="10">
        <f>((F681-E682+MAX(0,-(E655-C682-D682)))*(1+B682))*(1-'P-Parametri'!$B$32)</f>
        <v>694518.86883420951</v>
      </c>
      <c r="G682" s="10">
        <f>IF(F681&lt;=0,G681,G681*(1-E682/F681))+MAX(0,-(E655-C682-D682))</f>
        <v>268889.54927635117</v>
      </c>
      <c r="H682" s="10">
        <f>MAX(0,(H655-C682-D682))/(1-'P-Parametri'!$B$31*MAX(0,IF(I681&lt;=0,0,(I681-J681)/I681)))</f>
        <v>17682.822533427759</v>
      </c>
      <c r="I682" s="10">
        <f>((I681-H682+MAX(0,-(H655-C682-D682)))*(1+B682))*(1-'P-Parametri'!$B$32)</f>
        <v>516552.18748363556</v>
      </c>
      <c r="J682" s="10">
        <f>IF(I681&lt;=0,J681,J681*(1-H682/I681))+MAX(0,-(H655-C682-D682))</f>
        <v>199988.06526787733</v>
      </c>
      <c r="K682" s="10">
        <f>MAX(0,(K655-C682-D682))/(1-'P-Parametri'!$B$31*MAX(0,IF(L681&lt;=0,0,(L681-M681)/L681)))</f>
        <v>23177.148872329017</v>
      </c>
      <c r="L682" s="10">
        <f>((L681-K682+MAX(0,-(K655-C682-D682)))*(1+B682))*(1-'P-Parametri'!$B$32)</f>
        <v>326953.39572039829</v>
      </c>
      <c r="M682" s="10">
        <f>IF(L681&lt;=0,M681,M681*(1-K682/L681))+MAX(0,-(K655-C682-D682))</f>
        <v>126583.09968914135</v>
      </c>
      <c r="N682" s="10">
        <f>MAX(0,(N655-C682-D682))/(1-'P-Parametri'!$B$31*MAX(0,IF(O681&lt;=0,0,(O681-P681)/O681)))</f>
        <v>23177.148872329049</v>
      </c>
      <c r="O682" s="10">
        <f>((O681-N682+MAX(0,-(N655-C682-D682)))*(1+B682))*(1-'P-Parametri'!$B$32)</f>
        <v>326953.39572039736</v>
      </c>
      <c r="P682" s="10">
        <f>IF(O681&lt;=0,P681,P681*(1-N682/O681))+MAX(0,-(N655-C682-D682))</f>
        <v>126583.09968914097</v>
      </c>
      <c r="Q682" s="10">
        <f>MAX(0,(Q655-C682-D682))/(1-'P-Parametri'!$B$31*MAX(0,IF(R681&lt;=0,0,(R681-S681)/R681)))</f>
        <v>23177.148872329064</v>
      </c>
      <c r="R682" s="10">
        <f>((R681-Q682+MAX(0,-(Q655-C682-D682)))*(1+B682))*(1-'P-Parametri'!$B$32)</f>
        <v>326953.39572039683</v>
      </c>
      <c r="S682" s="10">
        <f>IF(R681&lt;=0,S681,S681*(1-Q682/R681))+MAX(0,-(Q655-C682-D682))</f>
        <v>126583.09968914074</v>
      </c>
      <c r="T682" s="10">
        <f>MAX(0,(T655-C682-D682))/(1-'P-Parametri'!$B$31*MAX(0,IF(U681&lt;=0,0,(U681-V681)/U681)))</f>
        <v>23177.148872329049</v>
      </c>
      <c r="U682" s="10">
        <f>((U681-T682+MAX(0,-(T655-C682-D682)))*(1+B682))*(1-'P-Parametri'!$B$32)</f>
        <v>326953.39572039736</v>
      </c>
      <c r="V682" s="10">
        <f>IF(U681&lt;=0,V681,V681*(1-T682/U681))+MAX(0,-(T655-C682-D682))</f>
        <v>126583.09968914097</v>
      </c>
    </row>
    <row r="683" spans="1:22">
      <c r="A683" s="9">
        <f t="shared" si="13"/>
        <v>26</v>
      </c>
      <c r="B683" s="12">
        <f>IF($A683='P-Parametri'!$B$47,'P-Parametri'!$B$34,IF($A683='P-Parametri'!$B$48,'P-Parametri'!$C$34,'P-Parametri'!$B$52))</f>
        <v>0.03</v>
      </c>
      <c r="C683" s="10">
        <f>IF($A683&lt;='1-Input'!$B$26,0,IF($A683='1-Input'!$B$26+1,('1-Input'!$B$23+0)*'1-Input'!$B$27,'1-Input'!$B$23+0))</f>
        <v>15535</v>
      </c>
      <c r="D683" s="10">
        <f>IF(AND($A683&gt;=1,$A683&lt;1+'1-Input'!$B$12),'1-Input'!$B$30,0)</f>
        <v>0</v>
      </c>
      <c r="E683" s="10">
        <f>MAX(0,(E655-C683-D683))/(1-'P-Parametri'!$B$31*MAX(0,IF(F682&lt;=0,0,(F682-G682)/F682)))</f>
        <v>12567.484667913341</v>
      </c>
      <c r="F683" s="10">
        <f>((F682-E683+MAX(0,-(E655-C683-D683)))*(1+B683))*(1-'P-Parametri'!$B$32)</f>
        <v>701005.10583990265</v>
      </c>
      <c r="G683" s="10">
        <f>IF(F682&lt;=0,G682,G682*(1-E683/F682))+MAX(0,-(E655-C683-D683))</f>
        <v>264023.92871579685</v>
      </c>
      <c r="H683" s="10">
        <f>MAX(0,(H655-C683-D683))/(1-'P-Parametri'!$B$31*MAX(0,IF(I682&lt;=0,0,(I682-J682)/I682)))</f>
        <v>17741.981431322994</v>
      </c>
      <c r="I683" s="10">
        <f>((I682-H683+MAX(0,-(H655-C683-D683)))*(1+B683))*(1-'P-Parametri'!$B$32)</f>
        <v>512746.96320941421</v>
      </c>
      <c r="J683" s="10">
        <f>IF(I682&lt;=0,J682,J682*(1-H683/I682))+MAX(0,-(H655-C683-D683))</f>
        <v>193119.08934164277</v>
      </c>
      <c r="K683" s="10">
        <f>MAX(0,(K655-C683-D683))/(1-'P-Parametri'!$B$31*MAX(0,IF(L682&lt;=0,0,(L682-M682)/L682)))</f>
        <v>23254.689354401311</v>
      </c>
      <c r="L683" s="10">
        <f>((L682-K683+MAX(0,-(K655-C683-D683)))*(1+B683))*(1-'P-Parametri'!$B$32)</f>
        <v>312184.04822186293</v>
      </c>
      <c r="M683" s="10">
        <f>IF(L682&lt;=0,M682,M682*(1-K683/L682))+MAX(0,-(K655-C683-D683))</f>
        <v>117579.8267477417</v>
      </c>
      <c r="N683" s="10">
        <f>MAX(0,(N655-C683-D683))/(1-'P-Parametri'!$B$31*MAX(0,IF(O682&lt;=0,0,(O682-P682)/O682)))</f>
        <v>23254.689354401344</v>
      </c>
      <c r="O683" s="10">
        <f>((O682-N683+MAX(0,-(N655-C683-D683)))*(1+B683))*(1-'P-Parametri'!$B$32)</f>
        <v>312184.04822186194</v>
      </c>
      <c r="P683" s="10">
        <f>IF(O682&lt;=0,P682,P682*(1-N683/O682))+MAX(0,-(N655-C683-D683))</f>
        <v>117579.82674774132</v>
      </c>
      <c r="Q683" s="10">
        <f>MAX(0,(Q655-C683-D683))/(1-'P-Parametri'!$B$31*MAX(0,IF(R682&lt;=0,0,(R682-S682)/R682)))</f>
        <v>23254.689354401355</v>
      </c>
      <c r="R683" s="10">
        <f>((R682-Q683+MAX(0,-(Q655-C683-D683)))*(1+B683))*(1-'P-Parametri'!$B$32)</f>
        <v>312184.04822186136</v>
      </c>
      <c r="S683" s="10">
        <f>IF(R682&lt;=0,S682,S682*(1-Q683/R682))+MAX(0,-(Q655-C683-D683))</f>
        <v>117579.82674774107</v>
      </c>
      <c r="T683" s="10">
        <f>MAX(0,(T655-C683-D683))/(1-'P-Parametri'!$B$31*MAX(0,IF(U682&lt;=0,0,(U682-V682)/U682)))</f>
        <v>23254.689354401344</v>
      </c>
      <c r="U683" s="10">
        <f>((U682-T683+MAX(0,-(T655-C683-D683)))*(1+B683))*(1-'P-Parametri'!$B$32)</f>
        <v>312184.04822186194</v>
      </c>
      <c r="V683" s="10">
        <f>IF(U682&lt;=0,V682,V682*(1-T683/U682))+MAX(0,-(T655-C683-D683))</f>
        <v>117579.82674774132</v>
      </c>
    </row>
    <row r="684" spans="1:22">
      <c r="A684" s="9">
        <f t="shared" si="13"/>
        <v>27</v>
      </c>
      <c r="B684" s="12">
        <f>IF($A684='P-Parametri'!$B$47,'P-Parametri'!$B$34,IF($A684='P-Parametri'!$B$48,'P-Parametri'!$C$34,'P-Parametri'!$B$52))</f>
        <v>0.03</v>
      </c>
      <c r="C684" s="10">
        <f>IF($A684&lt;='1-Input'!$B$26,0,IF($A684='1-Input'!$B$26+1,('1-Input'!$B$23+0)*'1-Input'!$B$27,'1-Input'!$B$23+0))</f>
        <v>15535</v>
      </c>
      <c r="D684" s="10">
        <f>IF(AND($A684&gt;=1,$A684&lt;1+'1-Input'!$B$12),'1-Input'!$B$30,0)</f>
        <v>0</v>
      </c>
      <c r="E684" s="10">
        <f>MAX(0,(E655-C684-D684))/(1-'P-Parametri'!$B$31*MAX(0,IF(F683&lt;=0,0,(F683-G683)/F683)))</f>
        <v>12608.520652166666</v>
      </c>
      <c r="F684" s="10">
        <f>((F683-E684+MAX(0,-(E655-C684-D684)))*(1+B684))*(1-'P-Parametri'!$B$32)</f>
        <v>707630.38577788125</v>
      </c>
      <c r="G684" s="10">
        <f>IF(F683&lt;=0,G683,G683*(1-E684/F683))+MAX(0,-(E655-C684-D684))</f>
        <v>259275.10287965581</v>
      </c>
      <c r="H684" s="10">
        <f>MAX(0,(H655-C684-D684))/(1-'P-Parametri'!$B$31*MAX(0,IF(I683&lt;=0,0,(I683-J683)/I683)))</f>
        <v>17799.91344316761</v>
      </c>
      <c r="I684" s="10">
        <f>((I683-H684+MAX(0,-(H655-C684-D684)))*(1+B684))*(1-'P-Parametri'!$B$32)</f>
        <v>508775.87033671554</v>
      </c>
      <c r="J684" s="10">
        <f>IF(I683&lt;=0,J683,J683*(1-H684/I683))+MAX(0,-(H655-C684-D684))</f>
        <v>186414.9968337352</v>
      </c>
      <c r="K684" s="10">
        <f>MAX(0,(K655-C684-D684))/(1-'P-Parametri'!$B$31*MAX(0,IF(L683&lt;=0,0,(L683-M683)/L683)))</f>
        <v>23330.621737959304</v>
      </c>
      <c r="L684" s="10">
        <f>((L683-K684+MAX(0,-(K655-C684-D684)))*(1+B684))*(1-'P-Parametri'!$B$32)</f>
        <v>296923.99121986388</v>
      </c>
      <c r="M684" s="10">
        <f>IF(L683&lt;=0,M683,M683*(1-K684/L683))+MAX(0,-(K655-C684-D684))</f>
        <v>108792.66905185326</v>
      </c>
      <c r="N684" s="10">
        <f>MAX(0,(N655-C684-D684))/(1-'P-Parametri'!$B$31*MAX(0,IF(O683&lt;=0,0,(O683-P683)/O683)))</f>
        <v>23330.62173795934</v>
      </c>
      <c r="O684" s="10">
        <f>((O683-N684+MAX(0,-(N655-C684-D684)))*(1+B684))*(1-'P-Parametri'!$B$32)</f>
        <v>296923.99121986283</v>
      </c>
      <c r="P684" s="10">
        <f>IF(O683&lt;=0,P683,P683*(1-N684/O683))+MAX(0,-(N655-C684-D684))</f>
        <v>108792.66905185286</v>
      </c>
      <c r="Q684" s="10">
        <f>MAX(0,(Q655-C684-D684))/(1-'P-Parametri'!$B$31*MAX(0,IF(R683&lt;=0,0,(R683-S683)/R683)))</f>
        <v>23330.621737959347</v>
      </c>
      <c r="R684" s="10">
        <f>((R683-Q684+MAX(0,-(Q655-C684-D684)))*(1+B684))*(1-'P-Parametri'!$B$32)</f>
        <v>296923.99121986225</v>
      </c>
      <c r="S684" s="10">
        <f>IF(R683&lt;=0,S683,S683*(1-Q684/R683))+MAX(0,-(Q655-C684-D684))</f>
        <v>108792.66905185262</v>
      </c>
      <c r="T684" s="10">
        <f>MAX(0,(T655-C684-D684))/(1-'P-Parametri'!$B$31*MAX(0,IF(U683&lt;=0,0,(U683-V683)/U683)))</f>
        <v>23330.62173795934</v>
      </c>
      <c r="U684" s="10">
        <f>((U683-T684+MAX(0,-(T655-C684-D684)))*(1+B684))*(1-'P-Parametri'!$B$32)</f>
        <v>296923.99121986283</v>
      </c>
      <c r="V684" s="10">
        <f>IF(U683&lt;=0,V683,V683*(1-T684/U683))+MAX(0,-(T655-C684-D684))</f>
        <v>108792.66905185286</v>
      </c>
    </row>
    <row r="685" spans="1:22">
      <c r="A685" s="9">
        <f t="shared" si="13"/>
        <v>28</v>
      </c>
      <c r="B685" s="12">
        <f>IF($A685='P-Parametri'!$B$47,'P-Parametri'!$B$34,IF($A685='P-Parametri'!$B$48,'P-Parametri'!$C$34,'P-Parametri'!$B$52))</f>
        <v>0.03</v>
      </c>
      <c r="C685" s="10">
        <f>IF($A685&lt;='1-Input'!$B$26,0,IF($A685='1-Input'!$B$26+1,('1-Input'!$B$23+0)*'1-Input'!$B$27,'1-Input'!$B$23+0))</f>
        <v>15535</v>
      </c>
      <c r="D685" s="10">
        <f>IF(AND($A685&gt;=1,$A685&lt;1+'1-Input'!$B$12),'1-Input'!$B$30,0)</f>
        <v>0</v>
      </c>
      <c r="E685" s="10">
        <f>MAX(0,(E655-C685-D685))/(1-'P-Parametri'!$B$31*MAX(0,IF(F684&lt;=0,0,(F684-G684)/F684)))</f>
        <v>12648.69923276782</v>
      </c>
      <c r="F685" s="10">
        <f>((F684-E685+MAX(0,-(E655-C685-D685)))*(1+B685))*(1-'P-Parametri'!$B$32)</f>
        <v>714399.47486718395</v>
      </c>
      <c r="G685" s="10">
        <f>IF(F684&lt;=0,G684,G684*(1-E685/F684))+MAX(0,-(E655-C685-D685))</f>
        <v>254640.63146522574</v>
      </c>
      <c r="H685" s="10">
        <f>MAX(0,(H655-C685-D685))/(1-'P-Parametri'!$B$31*MAX(0,IF(I684&lt;=0,0,(I684-J684)/I684)))</f>
        <v>17856.635026666543</v>
      </c>
      <c r="I685" s="10">
        <f>((I684-H685+MAX(0,-(H655-C685-D685)))*(1+B685))*(1-'P-Parametri'!$B$32)</f>
        <v>504635.51874461176</v>
      </c>
      <c r="J685" s="10">
        <f>IF(I684&lt;=0,J684,J684*(1-H685/I684))+MAX(0,-(H655-C685-D685))</f>
        <v>179872.34267886303</v>
      </c>
      <c r="K685" s="10">
        <f>MAX(0,(K655-C685-D685))/(1-'P-Parametri'!$B$31*MAX(0,IF(L684&lt;=0,0,(L684-M684)/L684)))</f>
        <v>23404.967594371294</v>
      </c>
      <c r="L685" s="10">
        <f>((L684-K685+MAX(0,-(K655-C685-D685)))*(1+B685))*(1-'P-Parametri'!$B$32)</f>
        <v>281161.14514558885</v>
      </c>
      <c r="M685" s="10">
        <f>IF(L684&lt;=0,M684,M684*(1-K685/L684))+MAX(0,-(K655-C685-D685))</f>
        <v>100217.11110113742</v>
      </c>
      <c r="N685" s="10">
        <f>MAX(0,(N655-C685-D685))/(1-'P-Parametri'!$B$31*MAX(0,IF(O684&lt;=0,0,(O684-P684)/O684)))</f>
        <v>23404.96759437133</v>
      </c>
      <c r="O685" s="10">
        <f>((O684-N685+MAX(0,-(N655-C685-D685)))*(1+B685))*(1-'P-Parametri'!$B$32)</f>
        <v>281161.14514558774</v>
      </c>
      <c r="P685" s="10">
        <f>IF(O684&lt;=0,P684,P684*(1-N685/O684))+MAX(0,-(N655-C685-D685))</f>
        <v>100217.11110113701</v>
      </c>
      <c r="Q685" s="10">
        <f>MAX(0,(Q655-C685-D685))/(1-'P-Parametri'!$B$31*MAX(0,IF(R684&lt;=0,0,(R684-S684)/R684)))</f>
        <v>23404.967594371337</v>
      </c>
      <c r="R685" s="10">
        <f>((R684-Q685+MAX(0,-(Q655-C685-D685)))*(1+B685))*(1-'P-Parametri'!$B$32)</f>
        <v>281161.1451455871</v>
      </c>
      <c r="S685" s="10">
        <f>IF(R684&lt;=0,S684,S684*(1-Q685/R684))+MAX(0,-(Q655-C685-D685))</f>
        <v>100217.11110113676</v>
      </c>
      <c r="T685" s="10">
        <f>MAX(0,(T655-C685-D685))/(1-'P-Parametri'!$B$31*MAX(0,IF(U684&lt;=0,0,(U684-V684)/U684)))</f>
        <v>23404.96759437133</v>
      </c>
      <c r="U685" s="10">
        <f>((U684-T685+MAX(0,-(T655-C685-D685)))*(1+B685))*(1-'P-Parametri'!$B$32)</f>
        <v>281161.14514558774</v>
      </c>
      <c r="V685" s="10">
        <f>IF(U684&lt;=0,V684,V684*(1-T685/U684))+MAX(0,-(T655-C685-D685))</f>
        <v>100217.11110113701</v>
      </c>
    </row>
    <row r="686" spans="1:22">
      <c r="A686" s="9">
        <f t="shared" si="13"/>
        <v>29</v>
      </c>
      <c r="B686" s="12">
        <f>IF($A686='P-Parametri'!$B$47,'P-Parametri'!$B$34,IF($A686='P-Parametri'!$B$48,'P-Parametri'!$C$34,'P-Parametri'!$B$52))</f>
        <v>0.03</v>
      </c>
      <c r="C686" s="10">
        <f>IF($A686&lt;='1-Input'!$B$26,0,IF($A686='1-Input'!$B$26+1,('1-Input'!$B$23+0)*'1-Input'!$B$27,'1-Input'!$B$23+0))</f>
        <v>15535</v>
      </c>
      <c r="D686" s="10">
        <f>IF(AND($A686&gt;=1,$A686&lt;1+'1-Input'!$B$12),'1-Input'!$B$30,0)</f>
        <v>0</v>
      </c>
      <c r="E686" s="10">
        <f>MAX(0,(E655-C686-D686))/(1-'P-Parametri'!$B$31*MAX(0,IF(F685&lt;=0,0,(F685-G685)/F685)))</f>
        <v>12688.032222890624</v>
      </c>
      <c r="F686" s="10">
        <f>((F685-E686+MAX(0,-(E655-C686-D686)))*(1+B686))*(1-'P-Parametri'!$B$32)</f>
        <v>721317.26035177486</v>
      </c>
      <c r="G686" s="10">
        <f>IF(F685&lt;=0,G685,G685*(1-E686/F685))+MAX(0,-(E655-C686-D686))</f>
        <v>250118.10779191446</v>
      </c>
      <c r="H686" s="10">
        <f>MAX(0,(H655-C686-D686))/(1-'P-Parametri'!$B$31*MAX(0,IF(I685&lt;=0,0,(I685-J685)/I685)))</f>
        <v>17912.162858912787</v>
      </c>
      <c r="I686" s="10">
        <f>((I685-H686+MAX(0,-(H655-C686-D686)))*(1+B686))*(1-'P-Parametri'!$B$32)</f>
        <v>500322.40644914546</v>
      </c>
      <c r="J686" s="10">
        <f>IF(I685&lt;=0,J685,J685*(1-H686/I685))+MAX(0,-(H655-C686-D686))</f>
        <v>173487.72927730714</v>
      </c>
      <c r="K686" s="10">
        <f>MAX(0,(K655-C686-D686))/(1-'P-Parametri'!$B$31*MAX(0,IF(L685&lt;=0,0,(L685-M685)/L685)))</f>
        <v>23477.748782560917</v>
      </c>
      <c r="L686" s="10">
        <f>((L685-K686+MAX(0,-(K655-C686-D686)))*(1+B686))*(1-'P-Parametri'!$B$32)</f>
        <v>264883.07045741088</v>
      </c>
      <c r="M686" s="10">
        <f>IF(L685&lt;=0,M685,M685*(1-K686/L685))+MAX(0,-(K655-C686-D686))</f>
        <v>91848.699609115094</v>
      </c>
      <c r="N686" s="10">
        <f>MAX(0,(N655-C686-D686))/(1-'P-Parametri'!$B$31*MAX(0,IF(O685&lt;=0,0,(O685-P685)/O685)))</f>
        <v>23477.74878256095</v>
      </c>
      <c r="O686" s="10">
        <f>((O685-N686+MAX(0,-(N655-C686-D686)))*(1+B686))*(1-'P-Parametri'!$B$32)</f>
        <v>264883.07045740972</v>
      </c>
      <c r="P686" s="10">
        <f>IF(O685&lt;=0,P685,P685*(1-N686/O685))+MAX(0,-(N655-C686-D686))</f>
        <v>91848.699609114672</v>
      </c>
      <c r="Q686" s="10">
        <f>MAX(0,(Q655-C686-D686))/(1-'P-Parametri'!$B$31*MAX(0,IF(R685&lt;=0,0,(R685-S685)/R685)))</f>
        <v>23477.748782560961</v>
      </c>
      <c r="R686" s="10">
        <f>((R685-Q686+MAX(0,-(Q655-C686-D686)))*(1+B686))*(1-'P-Parametri'!$B$32)</f>
        <v>264883.07045740908</v>
      </c>
      <c r="S686" s="10">
        <f>IF(R685&lt;=0,S685,S685*(1-Q686/R685))+MAX(0,-(Q655-C686-D686))</f>
        <v>91848.699609114425</v>
      </c>
      <c r="T686" s="10">
        <f>MAX(0,(T655-C686-D686))/(1-'P-Parametri'!$B$31*MAX(0,IF(U685&lt;=0,0,(U685-V685)/U685)))</f>
        <v>23477.74878256095</v>
      </c>
      <c r="U686" s="10">
        <f>((U685-T686+MAX(0,-(T655-C686-D686)))*(1+B686))*(1-'P-Parametri'!$B$32)</f>
        <v>264883.07045740972</v>
      </c>
      <c r="V686" s="10">
        <f>IF(U685&lt;=0,V685,V685*(1-T686/U685))+MAX(0,-(T655-C686-D686))</f>
        <v>91848.699609114672</v>
      </c>
    </row>
    <row r="687" spans="1:22">
      <c r="A687" s="9">
        <f t="shared" si="13"/>
        <v>30</v>
      </c>
      <c r="B687" s="12">
        <f>IF($A687='P-Parametri'!$B$47,'P-Parametri'!$B$34,IF($A687='P-Parametri'!$B$48,'P-Parametri'!$C$34,'P-Parametri'!$B$52))</f>
        <v>0.03</v>
      </c>
      <c r="C687" s="10">
        <f>IF($A687&lt;='1-Input'!$B$26,0,IF($A687='1-Input'!$B$26+1,('1-Input'!$B$23+0)*'1-Input'!$B$27,'1-Input'!$B$23+0))</f>
        <v>15535</v>
      </c>
      <c r="D687" s="10">
        <f>IF(AND($A687&gt;=1,$A687&lt;1+'1-Input'!$B$12),'1-Input'!$B$30,0)</f>
        <v>0</v>
      </c>
      <c r="E687" s="10">
        <f>MAX(0,(E655-C687-D687))/(1-'P-Parametri'!$B$31*MAX(0,IF(F686&lt;=0,0,(F686-G686)/F686)))</f>
        <v>12726.531572295253</v>
      </c>
      <c r="F687" s="10">
        <f>((F686-E687+MAX(0,-(E655-C687-D687)))*(1+B687))*(1-'P-Parametri'!$B$32)</f>
        <v>728388.75374157832</v>
      </c>
      <c r="G687" s="10">
        <f>IF(F686&lt;=0,G686,G686*(1-E687/F686))+MAX(0,-(E655-C687-D687))</f>
        <v>245705.15918998557</v>
      </c>
      <c r="H687" s="10">
        <f>MAX(0,(H655-C687-D687))/(1-'P-Parametri'!$B$31*MAX(0,IF(I686&lt;=0,0,(I686-J686)/I686)))</f>
        <v>17966.513809823347</v>
      </c>
      <c r="I687" s="10">
        <f>((I686-H687+MAX(0,-(H655-C687-D687)))*(1+B687))*(1-'P-Parametri'!$B$32)</f>
        <v>495832.91627966473</v>
      </c>
      <c r="J687" s="10">
        <f>IF(I686&lt;=0,J686,J686*(1-H687/I686))+MAX(0,-(H655-C687-D687))</f>
        <v>167257.80704372743</v>
      </c>
      <c r="K687" s="10">
        <f>MAX(0,(K655-C687-D687))/(1-'P-Parametri'!$B$31*MAX(0,IF(L686&lt;=0,0,(L686-M686)/L686)))</f>
        <v>23548.987414189167</v>
      </c>
      <c r="L687" s="10">
        <f>((L686-K687+MAX(0,-(K655-C687-D687)))*(1+B687))*(1-'P-Parametri'!$B$32)</f>
        <v>248076.95732344934</v>
      </c>
      <c r="M687" s="10">
        <f>IF(L686&lt;=0,M686,M686*(1-K687/L686))+MAX(0,-(K655-C687-D687))</f>
        <v>83683.044222496261</v>
      </c>
      <c r="N687" s="10">
        <f>MAX(0,(N655-C687-D687))/(1-'P-Parametri'!$B$31*MAX(0,IF(O686&lt;=0,0,(O686-P686)/O686)))</f>
        <v>23548.9874141892</v>
      </c>
      <c r="O687" s="10">
        <f>((O686-N687+MAX(0,-(N655-C687-D687)))*(1+B687))*(1-'P-Parametri'!$B$32)</f>
        <v>248076.95732344809</v>
      </c>
      <c r="P687" s="10">
        <f>IF(O686&lt;=0,P686,P686*(1-N687/O686))+MAX(0,-(N655-C687-D687))</f>
        <v>83683.044222495824</v>
      </c>
      <c r="Q687" s="10">
        <f>MAX(0,(Q655-C687-D687))/(1-'P-Parametri'!$B$31*MAX(0,IF(R686&lt;=0,0,(R686-S686)/R686)))</f>
        <v>23548.987414189211</v>
      </c>
      <c r="R687" s="10">
        <f>((R686-Q687+MAX(0,-(Q655-C687-D687)))*(1+B687))*(1-'P-Parametri'!$B$32)</f>
        <v>248076.95732344745</v>
      </c>
      <c r="S687" s="10">
        <f>IF(R686&lt;=0,S686,S686*(1-Q687/R686))+MAX(0,-(Q655-C687-D687))</f>
        <v>83683.044222495577</v>
      </c>
      <c r="T687" s="10">
        <f>MAX(0,(T655-C687-D687))/(1-'P-Parametri'!$B$31*MAX(0,IF(U686&lt;=0,0,(U686-V686)/U686)))</f>
        <v>23548.9874141892</v>
      </c>
      <c r="U687" s="10">
        <f>((U686-T687+MAX(0,-(T655-C687-D687)))*(1+B687))*(1-'P-Parametri'!$B$32)</f>
        <v>248076.95732344809</v>
      </c>
      <c r="V687" s="10">
        <f>IF(U686&lt;=0,V686,V686*(1-T687/U686))+MAX(0,-(T655-C687-D687))</f>
        <v>83683.044222495824</v>
      </c>
    </row>
    <row r="688" spans="1:22">
      <c r="A688" s="9">
        <f t="shared" si="13"/>
        <v>31</v>
      </c>
      <c r="B688" s="12">
        <f>IF($A688='P-Parametri'!$B$47,'P-Parametri'!$B$34,IF($A688='P-Parametri'!$B$48,'P-Parametri'!$C$34,'P-Parametri'!$B$52))</f>
        <v>0.03</v>
      </c>
      <c r="C688" s="10">
        <f>IF($A688&lt;='1-Input'!$B$26,0,IF($A688='1-Input'!$B$26+1,('1-Input'!$B$23+0)*'1-Input'!$B$27,'1-Input'!$B$23+0))</f>
        <v>15535</v>
      </c>
      <c r="D688" s="10">
        <f>IF(AND($A688&gt;=1,$A688&lt;1+'1-Input'!$B$12),'1-Input'!$B$30,0)</f>
        <v>0</v>
      </c>
      <c r="E688" s="10">
        <f>MAX(0,(E655-C688-D688))/(1-'P-Parametri'!$B$31*MAX(0,IF(F687&lt;=0,0,(F687-G687)/F687)))</f>
        <v>12764.209349187426</v>
      </c>
      <c r="F688" s="10">
        <f>((F687-E688+MAX(0,-(E655-C688-D688)))*(1+B688))*(1-'P-Parametri'!$B$32)</f>
        <v>735619.0941627142</v>
      </c>
      <c r="G688" s="10">
        <f>IF(F687&lt;=0,G687,G687*(1-E688/F687))+MAX(0,-(E655-C688-D688))</f>
        <v>241399.44733767287</v>
      </c>
      <c r="H688" s="10">
        <f>MAX(0,(H655-C688-D688))/(1-'P-Parametri'!$B$31*MAX(0,IF(I687&lt;=0,0,(I687-J687)/I687)))</f>
        <v>18019.704916529146</v>
      </c>
      <c r="I688" s="10">
        <f>((I687-H688+MAX(0,-(H655-C688-D688)))*(1+B688))*(1-'P-Parametri'!$B$32)</f>
        <v>491163.31248862162</v>
      </c>
      <c r="J688" s="10">
        <f>IF(I687&lt;=0,J687,J687*(1-H688/I687))+MAX(0,-(H655-C688-D688))</f>
        <v>161179.2748830796</v>
      </c>
      <c r="K688" s="10">
        <f>MAX(0,(K655-C688-D688))/(1-'P-Parametri'!$B$31*MAX(0,IF(L687&lt;=0,0,(L687-M687)/L687)))</f>
        <v>23618.705820086965</v>
      </c>
      <c r="L688" s="10">
        <f>((L687-K688+MAX(0,-(K655-C688-D688)))*(1+B688))*(1-'P-Parametri'!$B$32)</f>
        <v>230729.61505036632</v>
      </c>
      <c r="M688" s="10">
        <f>IF(L687&lt;=0,M687,M687*(1-K688/L687))+MAX(0,-(K655-C688-D688))</f>
        <v>75715.818144971156</v>
      </c>
      <c r="N688" s="10">
        <f>MAX(0,(N655-C688-D688))/(1-'P-Parametri'!$B$31*MAX(0,IF(O687&lt;=0,0,(O687-P687)/O687)))</f>
        <v>23618.705820087001</v>
      </c>
      <c r="O688" s="10">
        <f>((O687-N688+MAX(0,-(N655-C688-D688)))*(1+B688))*(1-'P-Parametri'!$B$32)</f>
        <v>230729.61505036501</v>
      </c>
      <c r="P688" s="10">
        <f>IF(O687&lt;=0,P687,P687*(1-N688/O687))+MAX(0,-(N655-C688-D688))</f>
        <v>75715.818144970719</v>
      </c>
      <c r="Q688" s="10">
        <f>MAX(0,(Q655-C688-D688))/(1-'P-Parametri'!$B$31*MAX(0,IF(R687&lt;=0,0,(R687-S687)/R687)))</f>
        <v>23618.705820087009</v>
      </c>
      <c r="R688" s="10">
        <f>((R687-Q688+MAX(0,-(Q655-C688-D688)))*(1+B688))*(1-'P-Parametri'!$B$32)</f>
        <v>230729.61505036434</v>
      </c>
      <c r="S688" s="10">
        <f>IF(R687&lt;=0,S687,S687*(1-Q688/R687))+MAX(0,-(Q655-C688-D688))</f>
        <v>75715.818144970457</v>
      </c>
      <c r="T688" s="10">
        <f>MAX(0,(T655-C688-D688))/(1-'P-Parametri'!$B$31*MAX(0,IF(U687&lt;=0,0,(U687-V687)/U687)))</f>
        <v>23618.705820087001</v>
      </c>
      <c r="U688" s="10">
        <f>((U687-T688+MAX(0,-(T655-C688-D688)))*(1+B688))*(1-'P-Parametri'!$B$32)</f>
        <v>230729.61505036501</v>
      </c>
      <c r="V688" s="10">
        <f>IF(U687&lt;=0,V687,V687*(1-T688/U687))+MAX(0,-(T655-C688-D688))</f>
        <v>75715.818144970719</v>
      </c>
    </row>
    <row r="689" spans="1:22">
      <c r="A689" s="9">
        <f t="shared" si="13"/>
        <v>32</v>
      </c>
      <c r="B689" s="12">
        <f>IF($A689='P-Parametri'!$B$47,'P-Parametri'!$B$34,IF($A689='P-Parametri'!$B$48,'P-Parametri'!$C$34,'P-Parametri'!$B$52))</f>
        <v>0.03</v>
      </c>
      <c r="C689" s="10">
        <f>IF($A689&lt;='1-Input'!$B$26,0,IF($A689='1-Input'!$B$26+1,('1-Input'!$B$23+0)*'1-Input'!$B$27,'1-Input'!$B$23+0))</f>
        <v>15535</v>
      </c>
      <c r="D689" s="10">
        <f>IF(AND($A689&gt;=1,$A689&lt;1+'1-Input'!$B$12),'1-Input'!$B$30,0)</f>
        <v>0</v>
      </c>
      <c r="E689" s="10">
        <f>MAX(0,(E655-C689-D689))/(1-'P-Parametri'!$B$31*MAX(0,IF(F688&lt;=0,0,(F688-G688)/F688)))</f>
        <v>12801.077722756172</v>
      </c>
      <c r="F689" s="10">
        <f>((F688-E689+MAX(0,-(E655-C689-D689)))*(1+B689))*(1-'P-Parametri'!$B$32)</f>
        <v>743013.5518192905</v>
      </c>
      <c r="G689" s="10">
        <f>IF(F688&lt;=0,G688,G688*(1-E689/F688))+MAX(0,-(E655-C689-D689))</f>
        <v>237198.66854859429</v>
      </c>
      <c r="H689" s="10">
        <f>MAX(0,(H655-C689-D689))/(1-'P-Parametri'!$B$31*MAX(0,IF(I688&lt;=0,0,(I688-J688)/I688)))</f>
        <v>18071.753358722981</v>
      </c>
      <c r="I689" s="10">
        <f>((I688-H689+MAX(0,-(H655-C689-D689)))*(1+B689))*(1-'P-Parametri'!$B$32)</f>
        <v>486309.73729198804</v>
      </c>
      <c r="J689" s="10">
        <f>IF(I688&lt;=0,J688,J688*(1-H689/I688))+MAX(0,-(H655-C689-D689))</f>
        <v>155248.88059636808</v>
      </c>
      <c r="K689" s="10">
        <f>MAX(0,(K655-C689-D689))/(1-'P-Parametri'!$B$31*MAX(0,IF(L688&lt;=0,0,(L688-M688)/L688)))</f>
        <v>23686.926517943248</v>
      </c>
      <c r="L689" s="10">
        <f>((L688-K689+MAX(0,-(K655-C689-D689)))*(1+B689))*(1-'P-Parametri'!$B$32)</f>
        <v>212827.46125001897</v>
      </c>
      <c r="M689" s="10">
        <f>IF(L688&lt;=0,M688,M688*(1-K689/L688))+MAX(0,-(K655-C689-D689))</f>
        <v>67942.758669037023</v>
      </c>
      <c r="N689" s="10">
        <f>MAX(0,(N655-C689-D689))/(1-'P-Parametri'!$B$31*MAX(0,IF(O688&lt;=0,0,(O688-P688)/O688)))</f>
        <v>23686.92651794328</v>
      </c>
      <c r="O689" s="10">
        <f>((O688-N689+MAX(0,-(N655-C689-D689)))*(1+B689))*(1-'P-Parametri'!$B$32)</f>
        <v>212827.4612500176</v>
      </c>
      <c r="P689" s="10">
        <f>IF(O688&lt;=0,P688,P688*(1-N689/O688))+MAX(0,-(N655-C689-D689))</f>
        <v>67942.758669036572</v>
      </c>
      <c r="Q689" s="10">
        <f>MAX(0,(Q655-C689-D689))/(1-'P-Parametri'!$B$31*MAX(0,IF(R688&lt;=0,0,(R688-S688)/R688)))</f>
        <v>23686.926517943295</v>
      </c>
      <c r="R689" s="10">
        <f>((R688-Q689+MAX(0,-(Q655-C689-D689)))*(1+B689))*(1-'P-Parametri'!$B$32)</f>
        <v>212827.4612500169</v>
      </c>
      <c r="S689" s="10">
        <f>IF(R688&lt;=0,S688,S688*(1-Q689/R688))+MAX(0,-(Q655-C689-D689))</f>
        <v>67942.75866903631</v>
      </c>
      <c r="T689" s="10">
        <f>MAX(0,(T655-C689-D689))/(1-'P-Parametri'!$B$31*MAX(0,IF(U688&lt;=0,0,(U688-V688)/U688)))</f>
        <v>23686.92651794328</v>
      </c>
      <c r="U689" s="10">
        <f>((U688-T689+MAX(0,-(T655-C689-D689)))*(1+B689))*(1-'P-Parametri'!$B$32)</f>
        <v>212827.4612500176</v>
      </c>
      <c r="V689" s="10">
        <f>IF(U688&lt;=0,V688,V688*(1-T689/U688))+MAX(0,-(T655-C689-D689))</f>
        <v>67942.758669036572</v>
      </c>
    </row>
    <row r="690" spans="1:22">
      <c r="A690" s="9">
        <f t="shared" si="13"/>
        <v>33</v>
      </c>
      <c r="B690" s="12">
        <f>IF($A690='P-Parametri'!$B$47,'P-Parametri'!$B$34,IF($A690='P-Parametri'!$B$48,'P-Parametri'!$C$34,'P-Parametri'!$B$52))</f>
        <v>0.03</v>
      </c>
      <c r="C690" s="10">
        <f>IF($A690&lt;='1-Input'!$B$26,0,IF($A690='1-Input'!$B$26+1,('1-Input'!$B$23+0)*'1-Input'!$B$27,'1-Input'!$B$23+0))</f>
        <v>15535</v>
      </c>
      <c r="D690" s="10">
        <f>IF(AND($A690&gt;=1,$A690&lt;1+'1-Input'!$B$12),'1-Input'!$B$30,0)</f>
        <v>0</v>
      </c>
      <c r="E690" s="10">
        <f>MAX(0,(E655-C690-D690))/(1-'P-Parametri'!$B$31*MAX(0,IF(F689&lt;=0,0,(F689-G689)/F689)))</f>
        <v>12837.148946390776</v>
      </c>
      <c r="F690" s="10">
        <f>((F689-E690+MAX(0,-(E655-C690-D690)))*(1+B690))*(1-'P-Parametri'!$B$32)</f>
        <v>750577.53156916867</v>
      </c>
      <c r="G690" s="10">
        <f>IF(F689&lt;=0,G689,G689*(1-E690/F689))+MAX(0,-(E655-C690-D690))</f>
        <v>233100.55401139881</v>
      </c>
      <c r="H690" s="10">
        <f>MAX(0,(H655-C690-D690))/(1-'P-Parametri'!$B$31*MAX(0,IF(I689&lt;=0,0,(I689-J689)/I689)))</f>
        <v>18122.676434966248</v>
      </c>
      <c r="I690" s="10">
        <f>((I689-H690+MAX(0,-(H655-C690-D690)))*(1+B690))*(1-'P-Parametri'!$B$32)</f>
        <v>481268.207337367</v>
      </c>
      <c r="J690" s="10">
        <f>IF(I689&lt;=0,J689,J689*(1-H690/I689))+MAX(0,-(H655-C690-D690))</f>
        <v>149463.42121896433</v>
      </c>
      <c r="K690" s="10">
        <f>MAX(0,(K655-C690-D690))/(1-'P-Parametri'!$B$31*MAX(0,IF(L689&lt;=0,0,(L689-M689)/L689)))</f>
        <v>23753.672181249887</v>
      </c>
      <c r="L690" s="10">
        <f>((L689-K690+MAX(0,-(K655-C690-D690)))*(1+B690))*(1-'P-Parametri'!$B$32)</f>
        <v>194356.51073535049</v>
      </c>
      <c r="M690" s="10">
        <f>IF(L689&lt;=0,M689,M689*(1-K690/L689))+MAX(0,-(K655-C690-D690))</f>
        <v>60359.667619437168</v>
      </c>
      <c r="N690" s="10">
        <f>MAX(0,(N655-C690-D690))/(1-'P-Parametri'!$B$31*MAX(0,IF(O689&lt;=0,0,(O689-P689)/O689)))</f>
        <v>23753.672181249924</v>
      </c>
      <c r="O690" s="10">
        <f>((O689-N690+MAX(0,-(N655-C690-D690)))*(1+B690))*(1-'P-Parametri'!$B$32)</f>
        <v>194356.51073534903</v>
      </c>
      <c r="P690" s="10">
        <f>IF(O689&lt;=0,P689,P689*(1-N690/O689))+MAX(0,-(N655-C690-D690))</f>
        <v>60359.66761943671</v>
      </c>
      <c r="Q690" s="10">
        <f>MAX(0,(Q655-C690-D690))/(1-'P-Parametri'!$B$31*MAX(0,IF(R689&lt;=0,0,(R689-S689)/R689)))</f>
        <v>23753.672181249931</v>
      </c>
      <c r="R690" s="10">
        <f>((R689-Q690+MAX(0,-(Q655-C690-D690)))*(1+B690))*(1-'P-Parametri'!$B$32)</f>
        <v>194356.51073534836</v>
      </c>
      <c r="S690" s="10">
        <f>IF(R689&lt;=0,S689,S689*(1-Q690/R689))+MAX(0,-(Q655-C690-D690))</f>
        <v>60359.667619436448</v>
      </c>
      <c r="T690" s="10">
        <f>MAX(0,(T655-C690-D690))/(1-'P-Parametri'!$B$31*MAX(0,IF(U689&lt;=0,0,(U689-V689)/U689)))</f>
        <v>23753.672181249924</v>
      </c>
      <c r="U690" s="10">
        <f>((U689-T690+MAX(0,-(T655-C690-D690)))*(1+B690))*(1-'P-Parametri'!$B$32)</f>
        <v>194356.51073534903</v>
      </c>
      <c r="V690" s="10">
        <f>IF(U689&lt;=0,V689,V689*(1-T690/U689))+MAX(0,-(T655-C690-D690))</f>
        <v>60359.66761943671</v>
      </c>
    </row>
    <row r="691" spans="1:22">
      <c r="A691" s="9">
        <f t="shared" si="13"/>
        <v>34</v>
      </c>
      <c r="B691" s="12">
        <f>IF($A691='P-Parametri'!$B$47,'P-Parametri'!$B$34,IF($A691='P-Parametri'!$B$48,'P-Parametri'!$C$34,'P-Parametri'!$B$52))</f>
        <v>0.03</v>
      </c>
      <c r="C691" s="10">
        <f>IF($A691&lt;='1-Input'!$B$26,0,IF($A691='1-Input'!$B$26+1,('1-Input'!$B$23+0)*'1-Input'!$B$27,'1-Input'!$B$23+0))</f>
        <v>15535</v>
      </c>
      <c r="D691" s="10">
        <f>IF(AND($A691&gt;=1,$A691&lt;1+'1-Input'!$B$12),'1-Input'!$B$30,0)</f>
        <v>0</v>
      </c>
      <c r="E691" s="10">
        <f>MAX(0,(E655-C691-D691))/(1-'P-Parametri'!$B$31*MAX(0,IF(F690&lt;=0,0,(F690-G690)/F690)))</f>
        <v>12872.435341575565</v>
      </c>
      <c r="F691" s="10">
        <f>((F690-E691+MAX(0,-(E655-C691-D691)))*(1+B691))*(1-'P-Parametri'!$B$32)</f>
        <v>758316.57661619212</v>
      </c>
      <c r="G691" s="10">
        <f>IF(F690&lt;=0,G690,G690*(1-E691/F690))+MAX(0,-(E655-C691-D691))</f>
        <v>229102.86998357542</v>
      </c>
      <c r="H691" s="10">
        <f>MAX(0,(H655-C691-D691))/(1-'P-Parametri'!$B$31*MAX(0,IF(I690&lt;=0,0,(I690-J690)/I690)))</f>
        <v>18172.491539952629</v>
      </c>
      <c r="I691" s="10">
        <f>((I690-H691+MAX(0,-(H655-C691-D691)))*(1+B691))*(1-'P-Parametri'!$B$32)</f>
        <v>476034.61009679415</v>
      </c>
      <c r="J691" s="10">
        <f>IF(I690&lt;=0,J690,J690*(1-H691/I690))+MAX(0,-(H655-C691-D691))</f>
        <v>143819.74329421413</v>
      </c>
      <c r="K691" s="10">
        <f>MAX(0,(K655-C691-D691))/(1-'P-Parametri'!$B$31*MAX(0,IF(L690&lt;=0,0,(L690-M690)/L690)))</f>
        <v>23818.965609500799</v>
      </c>
      <c r="L691" s="10">
        <f>((L690-K691+MAX(0,-(K655-C691-D691)))*(1+B691))*(1-'P-Parametri'!$B$32)</f>
        <v>175302.36413666594</v>
      </c>
      <c r="M691" s="10">
        <f>IF(L690&lt;=0,M690,M690*(1-K691/L690))+MAX(0,-(K655-C691-D691))</f>
        <v>52962.411711782224</v>
      </c>
      <c r="N691" s="10">
        <f>MAX(0,(N655-C691-D691))/(1-'P-Parametri'!$B$31*MAX(0,IF(O690&lt;=0,0,(O690-P690)/O690)))</f>
        <v>23818.965609500836</v>
      </c>
      <c r="O691" s="10">
        <f>((O690-N691+MAX(0,-(N655-C691-D691)))*(1+B691))*(1-'P-Parametri'!$B$32)</f>
        <v>175302.3641366644</v>
      </c>
      <c r="P691" s="10">
        <f>IF(O690&lt;=0,P690,P690*(1-N691/O690))+MAX(0,-(N655-C691-D691))</f>
        <v>52962.411711781759</v>
      </c>
      <c r="Q691" s="10">
        <f>MAX(0,(Q655-C691-D691))/(1-'P-Parametri'!$B$31*MAX(0,IF(R690&lt;=0,0,(R690-S690)/R690)))</f>
        <v>23818.965609500847</v>
      </c>
      <c r="R691" s="10">
        <f>((R690-Q691+MAX(0,-(Q655-C691-D691)))*(1+B691))*(1-'P-Parametri'!$B$32)</f>
        <v>175302.3641366637</v>
      </c>
      <c r="S691" s="10">
        <f>IF(R690&lt;=0,S690,S690*(1-Q691/R690))+MAX(0,-(Q655-C691-D691))</f>
        <v>52962.411711781497</v>
      </c>
      <c r="T691" s="10">
        <f>MAX(0,(T655-C691-D691))/(1-'P-Parametri'!$B$31*MAX(0,IF(U690&lt;=0,0,(U690-V690)/U690)))</f>
        <v>23818.965609500836</v>
      </c>
      <c r="U691" s="10">
        <f>((U690-T691+MAX(0,-(T655-C691-D691)))*(1+B691))*(1-'P-Parametri'!$B$32)</f>
        <v>175302.3641366644</v>
      </c>
      <c r="V691" s="10">
        <f>IF(U690&lt;=0,V690,V690*(1-T691/U690))+MAX(0,-(T655-C691-D691))</f>
        <v>52962.411711781759</v>
      </c>
    </row>
    <row r="692" spans="1:22">
      <c r="A692" s="9">
        <f t="shared" si="13"/>
        <v>35</v>
      </c>
      <c r="B692" s="12">
        <f>IF($A692='P-Parametri'!$B$47,'P-Parametri'!$B$34,IF($A692='P-Parametri'!$B$48,'P-Parametri'!$C$34,'P-Parametri'!$B$52))</f>
        <v>0.03</v>
      </c>
      <c r="C692" s="10">
        <f>IF($A692&lt;='1-Input'!$B$26,0,IF($A692='1-Input'!$B$26+1,('1-Input'!$B$23+0)*'1-Input'!$B$27,'1-Input'!$B$23+0))</f>
        <v>15535</v>
      </c>
      <c r="D692" s="10">
        <f>IF(AND($A692&gt;=1,$A692&lt;1+'1-Input'!$B$12),'1-Input'!$B$30,0)</f>
        <v>0</v>
      </c>
      <c r="E692" s="10">
        <f>MAX(0,(E655-C692-D692))/(1-'P-Parametri'!$B$31*MAX(0,IF(F691&lt;=0,0,(F691-G691)/F691)))</f>
        <v>12906.949282459267</v>
      </c>
      <c r="F692" s="10">
        <f>((F691-E692+MAX(0,-(E655-C692-D692)))*(1+B692))*(1-'P-Parametri'!$B$32)</f>
        <v>766236.37232143746</v>
      </c>
      <c r="G692" s="10">
        <f>IF(F691&lt;=0,G691,G691*(1-E692/F691))+MAX(0,-(E655-C692-D692))</f>
        <v>225203.41794134412</v>
      </c>
      <c r="H692" s="10">
        <f>MAX(0,(H655-C692-D692))/(1-'P-Parametri'!$B$31*MAX(0,IF(I691&lt;=0,0,(I691-J691)/I691)))</f>
        <v>18221.216142724086</v>
      </c>
      <c r="I692" s="10">
        <f>((I691-H692+MAX(0,-(H655-C692-D692)))*(1+B692))*(1-'P-Parametri'!$B$32)</f>
        <v>470604.70018114679</v>
      </c>
      <c r="J692" s="10">
        <f>IF(I691&lt;=0,J691,J691*(1-H692/I691))+MAX(0,-(H655-C692-D692))</f>
        <v>138314.7430850442</v>
      </c>
      <c r="K692" s="10">
        <f>MAX(0,(K655-C692-D692))/(1-'P-Parametri'!$B$31*MAX(0,IF(L691&lt;=0,0,(L691-M691)/L691)))</f>
        <v>23882.829699639373</v>
      </c>
      <c r="L692" s="10">
        <f>((L691-K692+MAX(0,-(K655-C692-D692)))*(1+B692))*(1-'P-Parametri'!$B$32)</f>
        <v>155650.19622919708</v>
      </c>
      <c r="M692" s="10">
        <f>IF(L691&lt;=0,M691,M691*(1-K692/L691))+MAX(0,-(K655-C692-D692))</f>
        <v>45746.922829906282</v>
      </c>
      <c r="N692" s="10">
        <f>MAX(0,(N655-C692-D692))/(1-'P-Parametri'!$B$31*MAX(0,IF(O691&lt;=0,0,(O691-P691)/O691)))</f>
        <v>23882.829699639409</v>
      </c>
      <c r="O692" s="10">
        <f>((O691-N692+MAX(0,-(N655-C692-D692)))*(1+B692))*(1-'P-Parametri'!$B$32)</f>
        <v>155650.19622919546</v>
      </c>
      <c r="P692" s="10">
        <f>IF(O691&lt;=0,P691,P691*(1-N692/O691))+MAX(0,-(N655-C692-D692))</f>
        <v>45746.922829905809</v>
      </c>
      <c r="Q692" s="10">
        <f>MAX(0,(Q655-C692-D692))/(1-'P-Parametri'!$B$31*MAX(0,IF(R691&lt;=0,0,(R691-S691)/R691)))</f>
        <v>23882.829699639417</v>
      </c>
      <c r="R692" s="10">
        <f>((R691-Q692+MAX(0,-(Q655-C692-D692)))*(1+B692))*(1-'P-Parametri'!$B$32)</f>
        <v>155650.19622919476</v>
      </c>
      <c r="S692" s="10">
        <f>IF(R691&lt;=0,S691,S691*(1-Q692/R691))+MAX(0,-(Q655-C692-D692))</f>
        <v>45746.922829905547</v>
      </c>
      <c r="T692" s="10">
        <f>MAX(0,(T655-C692-D692))/(1-'P-Parametri'!$B$31*MAX(0,IF(U691&lt;=0,0,(U691-V691)/U691)))</f>
        <v>23882.829699639409</v>
      </c>
      <c r="U692" s="10">
        <f>((U691-T692+MAX(0,-(T655-C692-D692)))*(1+B692))*(1-'P-Parametri'!$B$32)</f>
        <v>155650.19622919546</v>
      </c>
      <c r="V692" s="10">
        <f>IF(U691&lt;=0,V691,V691*(1-T692/U691))+MAX(0,-(T655-C692-D692))</f>
        <v>45746.922829905809</v>
      </c>
    </row>
    <row r="693" spans="1:22">
      <c r="A693" s="9">
        <f t="shared" si="13"/>
        <v>36</v>
      </c>
      <c r="B693" s="12">
        <f>IF($A693='P-Parametri'!$B$47,'P-Parametri'!$B$34,IF($A693='P-Parametri'!$B$48,'P-Parametri'!$C$34,'P-Parametri'!$B$52))</f>
        <v>0.03</v>
      </c>
      <c r="C693" s="10">
        <f>IF($A693&lt;='1-Input'!$B$26,0,IF($A693='1-Input'!$B$26+1,('1-Input'!$B$23+0)*'1-Input'!$B$27,'1-Input'!$B$23+0))</f>
        <v>15535</v>
      </c>
      <c r="D693" s="10">
        <f>IF(AND($A693&gt;=1,$A693&lt;1+'1-Input'!$B$12),'1-Input'!$B$30,0)</f>
        <v>0</v>
      </c>
      <c r="E693" s="10">
        <f>MAX(0,(E655-C693-D693))/(1-'P-Parametri'!$B$31*MAX(0,IF(F692&lt;=0,0,(F692-G692)/F692)))</f>
        <v>12940.70318109409</v>
      </c>
      <c r="F693" s="10">
        <f>((F692-E693+MAX(0,-(E655-C693-D693)))*(1+B693))*(1-'P-Parametri'!$B$32)</f>
        <v>774342.75013612455</v>
      </c>
      <c r="G693" s="10">
        <f>IF(F692&lt;=0,G692,G692*(1-E693/F692))+MAX(0,-(E655-C693-D693))</f>
        <v>221400.03468753496</v>
      </c>
      <c r="H693" s="10">
        <f>MAX(0,(H655-C693-D693))/(1-'P-Parametri'!$B$31*MAX(0,IF(I692&lt;=0,0,(I692-J692)/I692)))</f>
        <v>18268.867765832307</v>
      </c>
      <c r="I693" s="10">
        <f>((I692-H693+MAX(0,-(H655-C693-D693)))*(1+B693))*(1-'P-Parametri'!$B$32)</f>
        <v>464974.0955729984</v>
      </c>
      <c r="J693" s="10">
        <f>IF(I692&lt;=0,J692,J692*(1-H693/I692))+MAX(0,-(H655-C693-D693))</f>
        <v>132945.36672625924</v>
      </c>
      <c r="K693" s="10">
        <f>MAX(0,(K655-C693-D693))/(1-'P-Parametri'!$B$31*MAX(0,IF(L692&lt;=0,0,(L692-M692)/L692)))</f>
        <v>23945.287418744989</v>
      </c>
      <c r="L693" s="10">
        <f>((L692-K693+MAX(0,-(K655-C693-D693)))*(1+B693))*(1-'P-Parametri'!$B$32)</f>
        <v>135384.74396261614</v>
      </c>
      <c r="M693" s="10">
        <f>IF(L692&lt;=0,M692,M692*(1-K693/L692))+MAX(0,-(K655-C693-D693))</f>
        <v>38709.19822548479</v>
      </c>
      <c r="N693" s="10">
        <f>MAX(0,(N655-C693-D693))/(1-'P-Parametri'!$B$31*MAX(0,IF(O692&lt;=0,0,(O692-P692)/O692)))</f>
        <v>23945.287418745025</v>
      </c>
      <c r="O693" s="10">
        <f>((O692-N693+MAX(0,-(N655-C693-D693)))*(1+B693))*(1-'P-Parametri'!$B$32)</f>
        <v>135384.74396261442</v>
      </c>
      <c r="P693" s="10">
        <f>IF(O692&lt;=0,P692,P692*(1-N693/O692))+MAX(0,-(N655-C693-D693))</f>
        <v>38709.19822548431</v>
      </c>
      <c r="Q693" s="10">
        <f>MAX(0,(Q655-C693-D693))/(1-'P-Parametri'!$B$31*MAX(0,IF(R692&lt;=0,0,(R692-S692)/R692)))</f>
        <v>23945.287418745036</v>
      </c>
      <c r="R693" s="10">
        <f>((R692-Q693+MAX(0,-(Q655-C693-D693)))*(1+B693))*(1-'P-Parametri'!$B$32)</f>
        <v>135384.74396261369</v>
      </c>
      <c r="S693" s="10">
        <f>IF(R692&lt;=0,S692,S692*(1-Q693/R692))+MAX(0,-(Q655-C693-D693))</f>
        <v>38709.198225484055</v>
      </c>
      <c r="T693" s="10">
        <f>MAX(0,(T655-C693-D693))/(1-'P-Parametri'!$B$31*MAX(0,IF(U692&lt;=0,0,(U692-V692)/U692)))</f>
        <v>23945.287418745025</v>
      </c>
      <c r="U693" s="10">
        <f>((U692-T693+MAX(0,-(T655-C693-D693)))*(1+B693))*(1-'P-Parametri'!$B$32)</f>
        <v>135384.74396261442</v>
      </c>
      <c r="V693" s="10">
        <f>IF(U692&lt;=0,V692,V692*(1-T693/U692))+MAX(0,-(T655-C693-D693))</f>
        <v>38709.19822548431</v>
      </c>
    </row>
    <row r="694" spans="1:22">
      <c r="A694" s="9">
        <f t="shared" si="13"/>
        <v>37</v>
      </c>
      <c r="B694" s="12">
        <f>IF($A694='P-Parametri'!$B$47,'P-Parametri'!$B$34,IF($A694='P-Parametri'!$B$48,'P-Parametri'!$C$34,'P-Parametri'!$B$52))</f>
        <v>0.03</v>
      </c>
      <c r="C694" s="10">
        <f>IF($A694&lt;='1-Input'!$B$26,0,IF($A694='1-Input'!$B$26+1,('1-Input'!$B$23+0)*'1-Input'!$B$27,'1-Input'!$B$23+0))</f>
        <v>15535</v>
      </c>
      <c r="D694" s="10">
        <f>IF(AND($A694&gt;=1,$A694&lt;1+'1-Input'!$B$12),'1-Input'!$B$30,0)</f>
        <v>0</v>
      </c>
      <c r="E694" s="10">
        <f>MAX(0,(E655-C694-D694))/(1-'P-Parametri'!$B$31*MAX(0,IF(F693&lt;=0,0,(F693-G693)/F693)))</f>
        <v>12973.709473337927</v>
      </c>
      <c r="F694" s="10">
        <f>((F693-E694+MAX(0,-(E655-C694-D694)))*(1+B694))*(1-'P-Parametri'!$B$32)</f>
        <v>782641.69165890489</v>
      </c>
      <c r="G694" s="10">
        <f>IF(F693&lt;=0,G693,G693*(1-E694/F693))+MAX(0,-(E655-C694-D694))</f>
        <v>217690.59241934289</v>
      </c>
      <c r="H694" s="10">
        <f>MAX(0,(H655-C694-D694))/(1-'P-Parametri'!$B$31*MAX(0,IF(I693&lt;=0,0,(I693-J693)/I693)))</f>
        <v>18315.46396543636</v>
      </c>
      <c r="I694" s="10">
        <f>((I693-H694+MAX(0,-(H655-C694-D694)))*(1+B694))*(1-'P-Parametri'!$B$32)</f>
        <v>459138.27377467731</v>
      </c>
      <c r="J694" s="10">
        <f>IF(I693&lt;=0,J693,J693*(1-H694/I693))+MAX(0,-(H655-C694-D694))</f>
        <v>127708.61032019349</v>
      </c>
      <c r="K694" s="10">
        <f>MAX(0,(K655-C694-D694))/(1-'P-Parametri'!$B$31*MAX(0,IF(L693&lt;=0,0,(L693-M693)/L693)))</f>
        <v>24006.361777946771</v>
      </c>
      <c r="L694" s="10">
        <f>((L693-K694+MAX(0,-(K655-C694-D694)))*(1+B694))*(1-'P-Parametri'!$B$32)</f>
        <v>114490.29418290903</v>
      </c>
      <c r="M694" s="10">
        <f>IF(L693&lt;=0,M693,M693*(1-K694/L693))+MAX(0,-(K655-C694-D694))</f>
        <v>31845.300643406841</v>
      </c>
      <c r="N694" s="10">
        <f>MAX(0,(N655-C694-D694))/(1-'P-Parametri'!$B$31*MAX(0,IF(O693&lt;=0,0,(O693-P693)/O693)))</f>
        <v>24006.361777946808</v>
      </c>
      <c r="O694" s="10">
        <f>((O693-N694+MAX(0,-(N655-C694-D694)))*(1+B694))*(1-'P-Parametri'!$B$32)</f>
        <v>114490.29418290724</v>
      </c>
      <c r="P694" s="10">
        <f>IF(O693&lt;=0,P693,P693*(1-N694/O693))+MAX(0,-(N655-C694-D694))</f>
        <v>31845.300643406346</v>
      </c>
      <c r="Q694" s="10">
        <f>MAX(0,(Q655-C694-D694))/(1-'P-Parametri'!$B$31*MAX(0,IF(R693&lt;=0,0,(R693-S693)/R693)))</f>
        <v>24006.361777946819</v>
      </c>
      <c r="R694" s="10">
        <f>((R693-Q694+MAX(0,-(Q655-C694-D694)))*(1+B694))*(1-'P-Parametri'!$B$32)</f>
        <v>114490.29418290647</v>
      </c>
      <c r="S694" s="10">
        <f>IF(R693&lt;=0,S693,S693*(1-Q694/R693))+MAX(0,-(Q655-C694-D694))</f>
        <v>31845.300643406099</v>
      </c>
      <c r="T694" s="10">
        <f>MAX(0,(T655-C694-D694))/(1-'P-Parametri'!$B$31*MAX(0,IF(U693&lt;=0,0,(U693-V693)/U693)))</f>
        <v>24006.361777946808</v>
      </c>
      <c r="U694" s="10">
        <f>((U693-T694+MAX(0,-(T655-C694-D694)))*(1+B694))*(1-'P-Parametri'!$B$32)</f>
        <v>114490.29418290724</v>
      </c>
      <c r="V694" s="10">
        <f>IF(U693&lt;=0,V693,V693*(1-T694/U693))+MAX(0,-(T655-C694-D694))</f>
        <v>31845.300643406346</v>
      </c>
    </row>
    <row r="695" spans="1:22">
      <c r="A695" s="9">
        <f t="shared" si="13"/>
        <v>38</v>
      </c>
      <c r="B695" s="12">
        <f>IF($A695='P-Parametri'!$B$47,'P-Parametri'!$B$34,IF($A695='P-Parametri'!$B$48,'P-Parametri'!$C$34,'P-Parametri'!$B$52))</f>
        <v>0.03</v>
      </c>
      <c r="C695" s="10">
        <f>IF($A695&lt;='1-Input'!$B$26,0,IF($A695='1-Input'!$B$26+1,('1-Input'!$B$23+0)*'1-Input'!$B$27,'1-Input'!$B$23+0))</f>
        <v>15535</v>
      </c>
      <c r="D695" s="10">
        <f>IF(AND($A695&gt;=1,$A695&lt;1+'1-Input'!$B$12),'1-Input'!$B$30,0)</f>
        <v>0</v>
      </c>
      <c r="E695" s="10">
        <f>MAX(0,(E655-C695-D695))/(1-'P-Parametri'!$B$31*MAX(0,IF(F694&lt;=0,0,(F694-G694)/F694)))</f>
        <v>13005.980605411871</v>
      </c>
      <c r="F695" s="10">
        <f>((F694-E695+MAX(0,-(E655-C695-D695)))*(1+B695))*(1-'P-Parametri'!$B$32)</f>
        <v>791139.3328203276</v>
      </c>
      <c r="G695" s="10">
        <f>IF(F694&lt;=0,G694,G694*(1-E695/F694))+MAX(0,-(E655-C695-D695))</f>
        <v>214072.99875782285</v>
      </c>
      <c r="H695" s="10">
        <f>MAX(0,(H655-C695-D695))/(1-'P-Parametri'!$B$31*MAX(0,IF(I694&lt;=0,0,(I694-J694)/I694)))</f>
        <v>18361.022312325415</v>
      </c>
      <c r="I695" s="10">
        <f>((I694-H695+MAX(0,-(H655-C695-D695)))*(1+B695))*(1-'P-Parametri'!$B$32)</f>
        <v>453092.56786821003</v>
      </c>
      <c r="J695" s="10">
        <f>IF(I694&lt;=0,J694,J694*(1-H695/I694))+MAX(0,-(H655-C695-D695))</f>
        <v>122601.51997835044</v>
      </c>
      <c r="K695" s="10">
        <f>MAX(0,(K655-C695-D695))/(1-'P-Parametri'!$B$31*MAX(0,IF(L694&lt;=0,0,(L694-M694)/L694)))</f>
        <v>24066.075807549722</v>
      </c>
      <c r="L695" s="10">
        <f>((L694-K695+MAX(0,-(K655-C695-D695)))*(1+B695))*(1-'P-Parametri'!$B$32)</f>
        <v>92950.671036766857</v>
      </c>
      <c r="M695" s="10">
        <f>IF(L694&lt;=0,M694,M694*(1-K695/L694))+MAX(0,-(K655-C695-D695))</f>
        <v>25151.358376352673</v>
      </c>
      <c r="N695" s="10">
        <f>MAX(0,(N655-C695-D695))/(1-'P-Parametri'!$B$31*MAX(0,IF(O694&lt;=0,0,(O694-P694)/O694)))</f>
        <v>24066.075807549758</v>
      </c>
      <c r="O695" s="10">
        <f>((O694-N695+MAX(0,-(N655-C695-D695)))*(1+B695))*(1-'P-Parametri'!$B$32)</f>
        <v>92950.671036764965</v>
      </c>
      <c r="P695" s="10">
        <f>IF(O694&lt;=0,P694,P694*(1-N695/O694))+MAX(0,-(N655-C695-D695))</f>
        <v>25151.358376352164</v>
      </c>
      <c r="Q695" s="10">
        <f>MAX(0,(Q655-C695-D695))/(1-'P-Parametri'!$B$31*MAX(0,IF(R694&lt;=0,0,(R694-S694)/R694)))</f>
        <v>24066.075807549769</v>
      </c>
      <c r="R695" s="10">
        <f>((R694-Q695+MAX(0,-(Q655-C695-D695)))*(1+B695))*(1-'P-Parametri'!$B$32)</f>
        <v>92950.67103676415</v>
      </c>
      <c r="S695" s="10">
        <f>IF(R694&lt;=0,S694,S694*(1-Q695/R694))+MAX(0,-(Q655-C695-D695))</f>
        <v>25151.358376351924</v>
      </c>
      <c r="T695" s="10">
        <f>MAX(0,(T655-C695-D695))/(1-'P-Parametri'!$B$31*MAX(0,IF(U694&lt;=0,0,(U694-V694)/U694)))</f>
        <v>24066.075807549758</v>
      </c>
      <c r="U695" s="10">
        <f>((U694-T695+MAX(0,-(T655-C695-D695)))*(1+B695))*(1-'P-Parametri'!$B$32)</f>
        <v>92950.671036764965</v>
      </c>
      <c r="V695" s="10">
        <f>IF(U694&lt;=0,V694,V694*(1-T695/U694))+MAX(0,-(T655-C695-D695))</f>
        <v>25151.358376352164</v>
      </c>
    </row>
    <row r="696" spans="1:22">
      <c r="A696" s="9">
        <f t="shared" si="13"/>
        <v>39</v>
      </c>
      <c r="B696" s="12">
        <f>IF($A696='P-Parametri'!$B$47,'P-Parametri'!$B$34,IF($A696='P-Parametri'!$B$48,'P-Parametri'!$C$34,'P-Parametri'!$B$52))</f>
        <v>0.03</v>
      </c>
      <c r="C696" s="10">
        <f>IF($A696&lt;='1-Input'!$B$26,0,IF($A696='1-Input'!$B$26+1,('1-Input'!$B$23+0)*'1-Input'!$B$27,'1-Input'!$B$23+0))</f>
        <v>15535</v>
      </c>
      <c r="D696" s="10">
        <f>IF(AND($A696&gt;=1,$A696&lt;1+'1-Input'!$B$12),'1-Input'!$B$30,0)</f>
        <v>0</v>
      </c>
      <c r="E696" s="10">
        <f>MAX(0,(E655-C696-D696))/(1-'P-Parametri'!$B$31*MAX(0,IF(F695&lt;=0,0,(F695-G695)/F695)))</f>
        <v>13037.529021103694</v>
      </c>
      <c r="F696" s="10">
        <f>((F695-E696+MAX(0,-(E655-C696-D696)))*(1+B696))*(1-'P-Parametri'!$B$32)</f>
        <v>799841.96819737426</v>
      </c>
      <c r="G696" s="10">
        <f>IF(F695&lt;=0,G695,G695*(1-E696/F695))+MAX(0,-(E655-C696-D696))</f>
        <v>210545.19674096414</v>
      </c>
      <c r="H696" s="10">
        <f>MAX(0,(H655-C696-D696))/(1-'P-Parametri'!$B$31*MAX(0,IF(I695&lt;=0,0,(I695-J695)/I695)))</f>
        <v>18405.560373853437</v>
      </c>
      <c r="I696" s="10">
        <f>((I695-H696+MAX(0,-(H655-C696-D696)))*(1+B696))*(1-'P-Parametri'!$B$32)</f>
        <v>446832.16248374892</v>
      </c>
      <c r="J696" s="10">
        <f>IF(I695&lt;=0,J695,J695*(1-H696/I695))+MAX(0,-(H655-C696-D696))</f>
        <v>117621.19181162561</v>
      </c>
      <c r="K696" s="10">
        <f>MAX(0,(K655-C696-D696))/(1-'P-Parametri'!$B$31*MAX(0,IF(L695&lt;=0,0,(L695-M695)/L695)))</f>
        <v>24124.452533356278</v>
      </c>
      <c r="L696" s="10">
        <f>((L695-K696+MAX(0,-(K655-C696-D696)))*(1+B696))*(1-'P-Parametri'!$B$32)</f>
        <v>70749.22304839587</v>
      </c>
      <c r="M696" s="10">
        <f>IF(L695&lt;=0,M695,M695*(1-K696/L695))+MAX(0,-(K655-C696-D696))</f>
        <v>18623.565251978707</v>
      </c>
      <c r="N696" s="10">
        <f>MAX(0,(N655-C696-D696))/(1-'P-Parametri'!$B$31*MAX(0,IF(O695&lt;=0,0,(O695-P695)/O695)))</f>
        <v>24124.452533356314</v>
      </c>
      <c r="O696" s="10">
        <f>((O695-N696+MAX(0,-(N655-C696-D696)))*(1+B696))*(1-'P-Parametri'!$B$32)</f>
        <v>70749.223048393891</v>
      </c>
      <c r="P696" s="10">
        <f>IF(O695&lt;=0,P695,P695*(1-N696/O695))+MAX(0,-(N655-C696-D696))</f>
        <v>18623.565251978187</v>
      </c>
      <c r="Q696" s="10">
        <f>MAX(0,(Q655-C696-D696))/(1-'P-Parametri'!$B$31*MAX(0,IF(R695&lt;=0,0,(R695-S695)/R695)))</f>
        <v>24124.452533356329</v>
      </c>
      <c r="R696" s="10">
        <f>((R695-Q696+MAX(0,-(Q655-C696-D696)))*(1+B696))*(1-'P-Parametri'!$B$32)</f>
        <v>70749.223048393033</v>
      </c>
      <c r="S696" s="10">
        <f>IF(R695&lt;=0,S695,S695*(1-Q696/R695))+MAX(0,-(Q655-C696-D696))</f>
        <v>18623.565251977951</v>
      </c>
      <c r="T696" s="10">
        <f>MAX(0,(T655-C696-D696))/(1-'P-Parametri'!$B$31*MAX(0,IF(U695&lt;=0,0,(U695-V695)/U695)))</f>
        <v>24124.452533356314</v>
      </c>
      <c r="U696" s="10">
        <f>((U695-T696+MAX(0,-(T655-C696-D696)))*(1+B696))*(1-'P-Parametri'!$B$32)</f>
        <v>70749.223048393891</v>
      </c>
      <c r="V696" s="10">
        <f>IF(U695&lt;=0,V695,V695*(1-T696/U695))+MAX(0,-(T655-C696-D696))</f>
        <v>18623.565251978187</v>
      </c>
    </row>
    <row r="697" spans="1:22">
      <c r="A697" s="9">
        <f t="shared" si="13"/>
        <v>40</v>
      </c>
      <c r="B697" s="12">
        <f>IF($A697='P-Parametri'!$B$47,'P-Parametri'!$B$34,IF($A697='P-Parametri'!$B$48,'P-Parametri'!$C$34,'P-Parametri'!$B$52))</f>
        <v>0.03</v>
      </c>
      <c r="C697" s="10">
        <f>IF($A697&lt;='1-Input'!$B$26,0,IF($A697='1-Input'!$B$26+1,('1-Input'!$B$23+0)*'1-Input'!$B$27,'1-Input'!$B$23+0))</f>
        <v>15535</v>
      </c>
      <c r="D697" s="10">
        <f>IF(AND($A697&gt;=1,$A697&lt;1+'1-Input'!$B$12),'1-Input'!$B$30,0)</f>
        <v>0</v>
      </c>
      <c r="E697" s="10">
        <f>MAX(0,(E655-C697-D697))/(1-'P-Parametri'!$B$31*MAX(0,IF(F696&lt;=0,0,(F696-G696)/F696)))</f>
        <v>13068.367149606993</v>
      </c>
      <c r="F697" s="10">
        <f>((F696-E697+MAX(0,-(E655-C697-D697)))*(1+B697))*(1-'P-Parametri'!$B$32)</f>
        <v>808756.05546104186</v>
      </c>
      <c r="G697" s="10">
        <f>IF(F696&lt;=0,G696,G696*(1-E697/F696))+MAX(0,-(E655-C697-D697))</f>
        <v>207105.16478215327</v>
      </c>
      <c r="H697" s="10">
        <f>MAX(0,(H655-C697-D697))/(1-'P-Parametri'!$B$31*MAX(0,IF(I696&lt;=0,0,(I696-J696)/I696)))</f>
        <v>18449.095696771248</v>
      </c>
      <c r="I697" s="10">
        <f>((I696-H697+MAX(0,-(H655-C697-D697)))*(1+B697))*(1-'P-Parametri'!$B$32)</f>
        <v>440352.08967300592</v>
      </c>
      <c r="J697" s="10">
        <f>IF(I696&lt;=0,J696,J696*(1-H697/I696))+MAX(0,-(H655-C697-D697))</f>
        <v>112764.77187166686</v>
      </c>
      <c r="K697" s="10">
        <f>MAX(0,(K655-C697-D697))/(1-'P-Parametri'!$B$31*MAX(0,IF(L696&lt;=0,0,(L696-M696)/L696)))</f>
        <v>24181.514954164017</v>
      </c>
      <c r="L697" s="10">
        <f>((L696-K697+MAX(0,-(K655-C697-D697)))*(1+B697))*(1-'P-Parametri'!$B$32)</f>
        <v>47868.809858384695</v>
      </c>
      <c r="M697" s="10">
        <f>IF(L696&lt;=0,M696,M696*(1-K697/L696))+MAX(0,-(K655-C697-D697))</f>
        <v>12258.180556057536</v>
      </c>
      <c r="N697" s="10">
        <f>MAX(0,(N655-C697-D697))/(1-'P-Parametri'!$B$31*MAX(0,IF(O696&lt;=0,0,(O696-P696)/O696)))</f>
        <v>24181.514954164057</v>
      </c>
      <c r="O697" s="10">
        <f>((O696-N697+MAX(0,-(N655-C697-D697)))*(1+B697))*(1-'P-Parametri'!$B$32)</f>
        <v>47868.809858382614</v>
      </c>
      <c r="P697" s="10">
        <f>IF(O696&lt;=0,P696,P696*(1-N697/O696))+MAX(0,-(N655-C697-D697))</f>
        <v>12258.180556057005</v>
      </c>
      <c r="Q697" s="10">
        <f>MAX(0,(Q655-C697-D697))/(1-'P-Parametri'!$B$31*MAX(0,IF(R696&lt;=0,0,(R696-S696)/R696)))</f>
        <v>24181.514954164064</v>
      </c>
      <c r="R697" s="10">
        <f>((R696-Q697+MAX(0,-(Q655-C697-D697)))*(1+B697))*(1-'P-Parametri'!$B$32)</f>
        <v>47868.809858381734</v>
      </c>
      <c r="S697" s="10">
        <f>IF(R696&lt;=0,S696,S696*(1-Q697/R696))+MAX(0,-(Q655-C697-D697))</f>
        <v>12258.18055605677</v>
      </c>
      <c r="T697" s="10">
        <f>MAX(0,(T655-C697-D697))/(1-'P-Parametri'!$B$31*MAX(0,IF(U696&lt;=0,0,(U696-V696)/U696)))</f>
        <v>24181.514954164057</v>
      </c>
      <c r="U697" s="10">
        <f>((U696-T697+MAX(0,-(T655-C697-D697)))*(1+B697))*(1-'P-Parametri'!$B$32)</f>
        <v>47868.809858382614</v>
      </c>
      <c r="V697" s="10">
        <f>IF(U696&lt;=0,V696,V696*(1-T697/U696))+MAX(0,-(T655-C697-D697))</f>
        <v>12258.180556057005</v>
      </c>
    </row>
    <row r="698" spans="1:22">
      <c r="A698" s="9">
        <f t="shared" si="13"/>
        <v>41</v>
      </c>
      <c r="B698" s="12">
        <f>IF($A698='P-Parametri'!$B$47,'P-Parametri'!$B$34,IF($A698='P-Parametri'!$B$48,'P-Parametri'!$C$34,'P-Parametri'!$B$52))</f>
        <v>0.03</v>
      </c>
      <c r="C698" s="10">
        <f>IF($A698&lt;='1-Input'!$B$26,0,IF($A698='1-Input'!$B$26+1,('1-Input'!$B$23+0)*'1-Input'!$B$27,'1-Input'!$B$23+0))</f>
        <v>15535</v>
      </c>
      <c r="D698" s="10">
        <f>IF(AND($A698&gt;=1,$A698&lt;1+'1-Input'!$B$12),'1-Input'!$B$30,0)</f>
        <v>0</v>
      </c>
      <c r="E698" s="10">
        <f>MAX(0,(E655-C698-D698))/(1-'P-Parametri'!$B$31*MAX(0,IF(F697&lt;=0,0,(F697-G697)/F697)))</f>
        <v>13098.507393984431</v>
      </c>
      <c r="F698" s="10">
        <f>((F697-E698+MAX(0,-(E655-C698-D698)))*(1+B698))*(1-'P-Parametri'!$B$32)</f>
        <v>817888.21996005101</v>
      </c>
      <c r="G698" s="10">
        <f>IF(F697&lt;=0,G697,G697*(1-E698/F697))+MAX(0,-(E655-C698-D698))</f>
        <v>203750.91659580127</v>
      </c>
      <c r="H698" s="10">
        <f>MAX(0,(H655-C698-D698))/(1-'P-Parametri'!$B$31*MAX(0,IF(I697&lt;=0,0,(I697-J697)/I697)))</f>
        <v>18491.645790939685</v>
      </c>
      <c r="I698" s="10">
        <f>((I697-H698+MAX(0,-(H655-C698-D698)))*(1+B698))*(1-'P-Parametri'!$B$32)</f>
        <v>433647.22468413116</v>
      </c>
      <c r="J698" s="10">
        <f>IF(I697&lt;=0,J697,J697*(1-H698/I697))+MAX(0,-(H655-C698-D698))</f>
        <v>108029.45604587982</v>
      </c>
      <c r="K698" s="10">
        <f>MAX(0,(K655-C698-D698))/(1-'P-Parametri'!$B$31*MAX(0,IF(L697&lt;=0,0,(L697-M697)/L697)))</f>
        <v>24237.28602041824</v>
      </c>
      <c r="L698" s="10">
        <f>((L697-K698+MAX(0,-(K655-C698-D698)))*(1+B698))*(1-'P-Parametri'!$B$32)</f>
        <v>24291.788613999237</v>
      </c>
      <c r="M698" s="10">
        <f>IF(L697&lt;=0,M697,M697*(1-K698/L697))+MAX(0,-(K655-C698-D698))</f>
        <v>6051.5288948599236</v>
      </c>
      <c r="N698" s="10">
        <f>MAX(0,(N655-C698-D698))/(1-'P-Parametri'!$B$31*MAX(0,IF(O697&lt;=0,0,(O697-P697)/O697)))</f>
        <v>24237.286020418276</v>
      </c>
      <c r="O698" s="10">
        <f>((O697-N698+MAX(0,-(N655-C698-D698)))*(1+B698))*(1-'P-Parametri'!$B$32)</f>
        <v>24291.788613997065</v>
      </c>
      <c r="P698" s="10">
        <f>IF(O697&lt;=0,P697,P697*(1-N698/O697))+MAX(0,-(N655-C698-D698))</f>
        <v>6051.5288948593825</v>
      </c>
      <c r="Q698" s="10">
        <f>MAX(0,(Q655-C698-D698))/(1-'P-Parametri'!$B$31*MAX(0,IF(R697&lt;=0,0,(R697-S697)/R697)))</f>
        <v>24237.286020418287</v>
      </c>
      <c r="R698" s="10">
        <f>((R697-Q698+MAX(0,-(Q655-C698-D698)))*(1+B698))*(1-'P-Parametri'!$B$32)</f>
        <v>24291.788613996145</v>
      </c>
      <c r="S698" s="10">
        <f>IF(R697&lt;=0,S697,S697*(1-Q698/R697))+MAX(0,-(Q655-C698-D698))</f>
        <v>6051.5288948591497</v>
      </c>
      <c r="T698" s="10">
        <f>MAX(0,(T655-C698-D698))/(1-'P-Parametri'!$B$31*MAX(0,IF(U697&lt;=0,0,(U697-V697)/U697)))</f>
        <v>24237.286020418276</v>
      </c>
      <c r="U698" s="10">
        <f>((U697-T698+MAX(0,-(T655-C698-D698)))*(1+B698))*(1-'P-Parametri'!$B$32)</f>
        <v>24291.788613997065</v>
      </c>
      <c r="V698" s="10">
        <f>IF(U697&lt;=0,V697,V697*(1-T698/U697))+MAX(0,-(T655-C698-D698))</f>
        <v>6051.5288948593825</v>
      </c>
    </row>
    <row r="699" spans="1:22">
      <c r="A699" s="9">
        <f t="shared" si="13"/>
        <v>42</v>
      </c>
      <c r="B699" s="12">
        <f>IF($A699='P-Parametri'!$B$47,'P-Parametri'!$B$34,IF($A699='P-Parametri'!$B$48,'P-Parametri'!$C$34,'P-Parametri'!$B$52))</f>
        <v>0.03</v>
      </c>
      <c r="C699" s="10">
        <f>IF($A699&lt;='1-Input'!$B$26,0,IF($A699='1-Input'!$B$26+1,('1-Input'!$B$23+0)*'1-Input'!$B$27,'1-Input'!$B$23+0))</f>
        <v>15535</v>
      </c>
      <c r="D699" s="10">
        <f>IF(AND($A699&gt;=1,$A699&lt;1+'1-Input'!$B$12),'1-Input'!$B$30,0)</f>
        <v>0</v>
      </c>
      <c r="E699" s="10">
        <f>MAX(0,(E655-C699-D699))/(1-'P-Parametri'!$B$31*MAX(0,IF(F698&lt;=0,0,(F698-G698)/F698)))</f>
        <v>13127.962120242801</v>
      </c>
      <c r="F699" s="10">
        <f>((F698-E699+MAX(0,-(E655-C699-D699)))*(1+B699))*(1-'P-Parametri'!$B$32)</f>
        <v>827245.25944385247</v>
      </c>
      <c r="G699" s="10">
        <f>IF(F698&lt;=0,G698,G698*(1-E699/F698))+MAX(0,-(E655-C699-D699))</f>
        <v>200480.50109187694</v>
      </c>
      <c r="H699" s="10">
        <f>MAX(0,(H655-C699-D699))/(1-'P-Parametri'!$B$31*MAX(0,IF(I698&lt;=0,0,(I698-J698)/I698)))</f>
        <v>18533.228113906422</v>
      </c>
      <c r="I699" s="10">
        <f>((I698-H699+MAX(0,-(H655-C699-D699)))*(1+B699))*(1-'P-Parametri'!$B$32)</f>
        <v>426712.28163439687</v>
      </c>
      <c r="J699" s="10">
        <f>IF(I698&lt;=0,J698,J698*(1-H699/I698))+MAX(0,-(H655-C699-D699))</f>
        <v>103412.48990853656</v>
      </c>
      <c r="K699" s="10">
        <f>MAX(0,(K655-C699-D699))/(1-'P-Parametri'!$B$31*MAX(0,IF(L698&lt;=0,0,(L698-M698)/L698)))</f>
        <v>24291.788613996581</v>
      </c>
      <c r="L699" s="10">
        <f>((L698-K699+MAX(0,-(K655-C699-D699)))*(1+B699))*(1-'P-Parametri'!$B$32)</f>
        <v>2.7299254725221545E-9</v>
      </c>
      <c r="M699" s="10">
        <f>IF(L698&lt;=0,M698,M698*(1-K699/L698))+MAX(0,-(K655-C699-D699))</f>
        <v>6.617768512559047E-10</v>
      </c>
      <c r="N699" s="10">
        <f>MAX(0,(N655-C699-D699))/(1-'P-Parametri'!$B$31*MAX(0,IF(O698&lt;=0,0,(O698-P698)/O698)))</f>
        <v>24291.788613996618</v>
      </c>
      <c r="O699" s="10">
        <f>((O698-N699+MAX(0,-(N655-C699-D699)))*(1+B699))*(1-'P-Parametri'!$B$32)</f>
        <v>4.5997374400030818E-10</v>
      </c>
      <c r="P699" s="10">
        <f>IF(O698&lt;=0,P698,P698*(1-N699/O698))+MAX(0,-(N655-C699-D699))</f>
        <v>1.1152787544007142E-10</v>
      </c>
      <c r="Q699" s="10">
        <f>MAX(0,(Q655-C699-D699))/(1-'P-Parametri'!$B$31*MAX(0,IF(R698&lt;=0,0,(R698-S698)/R698)))</f>
        <v>24291.788613996625</v>
      </c>
      <c r="R699" s="10">
        <f>((R698-Q699+MAX(0,-(Q655-C699-D699)))*(1+B699))*(1-'P-Parametri'!$B$32)</f>
        <v>-4.9363035941496496E-10</v>
      </c>
      <c r="S699" s="10">
        <f>IF(R698&lt;=0,S698,S698*(1-Q699/R698))+MAX(0,-(Q655-C699-D699))</f>
        <v>-1.1959013149597561E-10</v>
      </c>
      <c r="T699" s="10">
        <f>MAX(0,(T655-C699-D699))/(1-'P-Parametri'!$B$31*MAX(0,IF(U698&lt;=0,0,(U698-V698)/U698)))</f>
        <v>24291.788613996618</v>
      </c>
      <c r="U699" s="10">
        <f>((U698-T699+MAX(0,-(T655-C699-D699)))*(1+B699))*(1-'P-Parametri'!$B$32)</f>
        <v>4.5997374400030818E-10</v>
      </c>
      <c r="V699" s="10">
        <f>IF(U698&lt;=0,V698,V698*(1-T699/U698))+MAX(0,-(T655-C699-D699))</f>
        <v>1.1152787544007142E-10</v>
      </c>
    </row>
    <row r="700" spans="1:22">
      <c r="A700" s="4" t="s">
        <v>410</v>
      </c>
      <c r="E700" s="10">
        <f>F699</f>
        <v>827245.25944385247</v>
      </c>
      <c r="H700" s="10">
        <f>I699</f>
        <v>426712.28163439687</v>
      </c>
      <c r="K700" s="10">
        <f>L699</f>
        <v>2.7299254725221545E-9</v>
      </c>
      <c r="N700" s="10">
        <f>O699</f>
        <v>4.5997374400030818E-10</v>
      </c>
      <c r="Q700" s="10">
        <f>R699</f>
        <v>-4.9363035941496496E-10</v>
      </c>
      <c r="T700" s="10">
        <f>U699</f>
        <v>4.5997374400030818E-10</v>
      </c>
    </row>
    <row r="701" spans="1:22">
      <c r="A701" s="5" t="s">
        <v>411</v>
      </c>
      <c r="B701" s="10">
        <f>IFERROR(T655-T700*(T655-Q655)/(T700-Q700),T655)</f>
        <v>35084.321087020908</v>
      </c>
    </row>
    <row r="704" spans="1:22">
      <c r="A704" s="2" t="s">
        <v>490</v>
      </c>
    </row>
    <row r="705" spans="1:22">
      <c r="A705" s="4" t="s">
        <v>268</v>
      </c>
      <c r="E705" s="19">
        <f>'1-Input'!$B$10*0.9</f>
        <v>26100</v>
      </c>
      <c r="H705" s="19">
        <f>'1-Input'!$B$10*1.05</f>
        <v>30450</v>
      </c>
      <c r="K705" s="10">
        <f>IFERROR(H705-H750*(H705-E705)/(H750-E750),H705)</f>
        <v>26514.582165426542</v>
      </c>
      <c r="N705" s="10">
        <f>IFERROR(K705-K750*(K705-H705)/(K750-H750),K705)</f>
        <v>26448.055267529977</v>
      </c>
      <c r="Q705" s="10">
        <f>IFERROR(N705-N750*(N705-K705)/(N750-K750),N705)</f>
        <v>26458.077596053747</v>
      </c>
      <c r="T705" s="10">
        <f>IFERROR(Q705-Q750*(Q705-N705)/(Q750-N750),Q705)</f>
        <v>26458.077596053739</v>
      </c>
    </row>
    <row r="706" spans="1:22">
      <c r="A706" s="15" t="s">
        <v>176</v>
      </c>
      <c r="B706" s="15" t="s">
        <v>177</v>
      </c>
      <c r="C706" s="15" t="s">
        <v>178</v>
      </c>
      <c r="D706" s="15" t="s">
        <v>179</v>
      </c>
      <c r="E706" s="15" t="s">
        <v>180</v>
      </c>
      <c r="F706" s="15" t="s">
        <v>181</v>
      </c>
      <c r="G706" s="15" t="s">
        <v>182</v>
      </c>
      <c r="H706" s="15" t="s">
        <v>180</v>
      </c>
      <c r="I706" s="15" t="s">
        <v>181</v>
      </c>
      <c r="J706" s="15" t="s">
        <v>182</v>
      </c>
      <c r="K706" s="15" t="s">
        <v>180</v>
      </c>
      <c r="L706" s="15" t="s">
        <v>181</v>
      </c>
      <c r="M706" s="15" t="s">
        <v>182</v>
      </c>
      <c r="N706" s="15" t="s">
        <v>180</v>
      </c>
      <c r="O706" s="15" t="s">
        <v>181</v>
      </c>
      <c r="P706" s="15" t="s">
        <v>182</v>
      </c>
      <c r="Q706" s="15" t="s">
        <v>180</v>
      </c>
      <c r="R706" s="15" t="s">
        <v>181</v>
      </c>
      <c r="S706" s="15" t="s">
        <v>182</v>
      </c>
      <c r="T706" s="15" t="s">
        <v>180</v>
      </c>
      <c r="U706" s="15" t="s">
        <v>181</v>
      </c>
      <c r="V706" s="15" t="s">
        <v>182</v>
      </c>
    </row>
    <row r="707" spans="1:22">
      <c r="A707" s="9">
        <f>0</f>
        <v>0</v>
      </c>
      <c r="E707" s="10">
        <f>0</f>
        <v>0</v>
      </c>
      <c r="F707" s="10">
        <f>'1-Input'!$B$8</f>
        <v>760000</v>
      </c>
      <c r="G707" s="10">
        <f>'1-Input'!$B$9</f>
        <v>586000</v>
      </c>
      <c r="H707" s="10">
        <f>0</f>
        <v>0</v>
      </c>
      <c r="I707" s="10">
        <f>'1-Input'!$B$8</f>
        <v>760000</v>
      </c>
      <c r="J707" s="10">
        <f>'1-Input'!$B$9</f>
        <v>586000</v>
      </c>
      <c r="K707" s="10">
        <f>0</f>
        <v>0</v>
      </c>
      <c r="L707" s="10">
        <f>'1-Input'!$B$8</f>
        <v>760000</v>
      </c>
      <c r="M707" s="10">
        <f>'1-Input'!$B$9</f>
        <v>586000</v>
      </c>
      <c r="N707" s="10">
        <f>0</f>
        <v>0</v>
      </c>
      <c r="O707" s="10">
        <f>'1-Input'!$B$8</f>
        <v>760000</v>
      </c>
      <c r="P707" s="10">
        <f>'1-Input'!$B$9</f>
        <v>586000</v>
      </c>
      <c r="Q707" s="10">
        <f>0</f>
        <v>0</v>
      </c>
      <c r="R707" s="10">
        <f>'1-Input'!$B$8</f>
        <v>760000</v>
      </c>
      <c r="S707" s="10">
        <f>'1-Input'!$B$9</f>
        <v>586000</v>
      </c>
      <c r="T707" s="10">
        <f>0</f>
        <v>0</v>
      </c>
      <c r="U707" s="10">
        <f>'1-Input'!$B$8</f>
        <v>760000</v>
      </c>
      <c r="V707" s="10">
        <f>'1-Input'!$B$9</f>
        <v>586000</v>
      </c>
    </row>
    <row r="708" spans="1:22">
      <c r="A708" s="9">
        <f t="shared" ref="A708:A749" si="14">A707+1</f>
        <v>1</v>
      </c>
      <c r="B708" s="12">
        <f>IF($A708='P-Parametri'!$C$47,'P-Parametri'!$B$34,IF($A708='P-Parametri'!$C$48,'P-Parametri'!$C$34,'P-Parametri'!$C$52))</f>
        <v>-0.35</v>
      </c>
      <c r="C708" s="10">
        <f>IF($A708&lt;='1-Input'!$B$26,0,IF($A708='1-Input'!$B$26+1,('1-Input'!$B$23+0)*'1-Input'!$B$27,'1-Input'!$B$23+0))</f>
        <v>0</v>
      </c>
      <c r="D708" s="10">
        <f>IF(AND($A708&gt;=1,$A708&lt;1+'1-Input'!$B$12),'1-Input'!$B$30,0)</f>
        <v>11905.451600000002</v>
      </c>
      <c r="E708" s="10">
        <f>MAX(0,(E705-C708-D708))/(1-'P-Parametri'!$B$31*MAX(0,IF(F707&lt;=0,0,(F707-G707)/F707)))</f>
        <v>15092.977760367114</v>
      </c>
      <c r="F708" s="10">
        <f>((F707-E708+MAX(0,-(E705-C708-D708)))*(1+B708))*(1-'P-Parametri'!$B$32)</f>
        <v>483221.18532684987</v>
      </c>
      <c r="G708" s="10">
        <f>IF(F707&lt;=0,G707,G707*(1-E708/F707))+MAX(0,-(E705-C708-D708))</f>
        <v>574362.51977950637</v>
      </c>
      <c r="H708" s="10">
        <f>MAX(0,(H705-C708-D708))/(1-'P-Parametri'!$B$31*MAX(0,IF(I707&lt;=0,0,(I707-J707)/I707)))</f>
        <v>19718.306542056074</v>
      </c>
      <c r="I708" s="10">
        <f>((I707-H708+MAX(0,-(H705-C708-D708)))*(1+B708))*(1-'P-Parametri'!$B$32)</f>
        <v>480220.73454616824</v>
      </c>
      <c r="J708" s="10">
        <f>IF(I707&lt;=0,J707,J707*(1-H708/I707))+MAX(0,-(H705-C708-D708))</f>
        <v>570796.14785046736</v>
      </c>
      <c r="K708" s="10">
        <f>MAX(0,(K705-C708-D708))/(1-'P-Parametri'!$B$31*MAX(0,IF(L707&lt;=0,0,(L707-M707)/L707)))</f>
        <v>15533.800478096382</v>
      </c>
      <c r="L708" s="10">
        <f>((L707-K708+MAX(0,-(K705-C708-D708)))*(1+B708))*(1-'P-Parametri'!$B$32)</f>
        <v>482935.22362985887</v>
      </c>
      <c r="M708" s="10">
        <f>IF(L707&lt;=0,M707,M707*(1-K708/L707))+MAX(0,-(K705-C708-D708))</f>
        <v>574022.62226294144</v>
      </c>
      <c r="N708" s="10">
        <f>MAX(0,(N705-C708-D708))/(1-'P-Parametri'!$B$31*MAX(0,IF(O707&lt;=0,0,(O707-P707)/O707)))</f>
        <v>15463.062828533746</v>
      </c>
      <c r="O708" s="10">
        <f>((O707-N708+MAX(0,-(N705-C708-D708)))*(1+B708))*(1-'P-Parametri'!$B$32)</f>
        <v>482981.11114313023</v>
      </c>
      <c r="P708" s="10">
        <f>IF(O707&lt;=0,P707,P707*(1-N708/O707))+MAX(0,-(N705-C708-D708))</f>
        <v>574077.16471378843</v>
      </c>
      <c r="Q708" s="10">
        <f>MAX(0,(Q705-C708-D708))/(1-'P-Parametri'!$B$31*MAX(0,IF(R707&lt;=0,0,(R707-S707)/R707)))</f>
        <v>15473.719510046512</v>
      </c>
      <c r="R708" s="10">
        <f>((R707-Q708+MAX(0,-(Q705-C708-D708)))*(1+B708))*(1-'P-Parametri'!$B$32)</f>
        <v>482974.19815383281</v>
      </c>
      <c r="S708" s="10">
        <f>IF(R707&lt;=0,S707,S707*(1-Q708/R707))+MAX(0,-(Q705-C708-D708))</f>
        <v>574068.94785146415</v>
      </c>
      <c r="T708" s="10">
        <f>MAX(0,(T705-C708-D708))/(1-'P-Parametri'!$B$31*MAX(0,IF(U707&lt;=0,0,(U707-V707)/U707)))</f>
        <v>15473.719510046505</v>
      </c>
      <c r="U708" s="10">
        <f>((U707-T708+MAX(0,-(T705-C708-D708)))*(1+B708))*(1-'P-Parametri'!$B$32)</f>
        <v>482974.19815383281</v>
      </c>
      <c r="V708" s="10">
        <f>IF(U707&lt;=0,V707,V707*(1-T708/U707))+MAX(0,-(T705-C708-D708))</f>
        <v>574068.94785146415</v>
      </c>
    </row>
    <row r="709" spans="1:22">
      <c r="A709" s="9">
        <f t="shared" si="14"/>
        <v>2</v>
      </c>
      <c r="B709" s="12">
        <f>IF($A709='P-Parametri'!$C$47,'P-Parametri'!$B$34,IF($A709='P-Parametri'!$C$48,'P-Parametri'!$C$34,'P-Parametri'!$C$52))</f>
        <v>-0.2</v>
      </c>
      <c r="C709" s="10">
        <f>IF($A709&lt;='1-Input'!$B$26,0,IF($A709='1-Input'!$B$26+1,('1-Input'!$B$23+0)*'1-Input'!$B$27,'1-Input'!$B$23+0))</f>
        <v>0</v>
      </c>
      <c r="D709" s="10">
        <f>IF(AND($A709&gt;=1,$A709&lt;1+'1-Input'!$B$12),'1-Input'!$B$30,0)</f>
        <v>11905.451600000002</v>
      </c>
      <c r="E709" s="10">
        <f>MAX(0,(E705-C709-D709))/(1-'P-Parametri'!$B$31*MAX(0,IF(F708&lt;=0,0,(F708-G708)/F708)))</f>
        <v>14194.548399999998</v>
      </c>
      <c r="F709" s="10">
        <f>((F708-E709+MAX(0,-(E705-C709-D709)))*(1+B709))*(1-'P-Parametri'!$B$32)</f>
        <v>374470.86692239693</v>
      </c>
      <c r="G709" s="10">
        <f>IF(F708&lt;=0,G708,G708*(1-E709/F708))+MAX(0,-(E705-C709-D709))</f>
        <v>557490.70862196863</v>
      </c>
      <c r="H709" s="10">
        <f>MAX(0,(H705-C709-D709))/(1-'P-Parametri'!$B$31*MAX(0,IF(I708&lt;=0,0,(I708-J708)/I708)))</f>
        <v>18544.5484</v>
      </c>
      <c r="I709" s="10">
        <f>((I708-H709+MAX(0,-(H705-C709-D709)))*(1+B709))*(1-'P-Parametri'!$B$32)</f>
        <v>368602.26701910078</v>
      </c>
      <c r="J709" s="10">
        <f>IF(I708&lt;=0,J708,J708*(1-H709/I708))+MAX(0,-(H705-C709-D709))</f>
        <v>548753.87431067519</v>
      </c>
      <c r="K709" s="10">
        <f>MAX(0,(K705-C709-D709))/(1-'P-Parametri'!$B$31*MAX(0,IF(L708&lt;=0,0,(L708-M708)/L708)))</f>
        <v>14609.13056542654</v>
      </c>
      <c r="L709" s="10">
        <f>((L708-K709+MAX(0,-(K705-C709-D709)))*(1+B709))*(1-'P-Parametri'!$B$32)</f>
        <v>373911.5527026428</v>
      </c>
      <c r="M709" s="10">
        <f>IF(L708&lt;=0,M708,M708*(1-K709/L708))+MAX(0,-(K705-C709-D709))</f>
        <v>556658.03375122172</v>
      </c>
      <c r="N709" s="10">
        <f>MAX(0,(N705-C709-D709))/(1-'P-Parametri'!$B$31*MAX(0,IF(O708&lt;=0,0,(O708-P708)/O708)))</f>
        <v>14542.603667529975</v>
      </c>
      <c r="O709" s="10">
        <f>((O708-N709+MAX(0,-(N705-C709-D709)))*(1+B709))*(1-'P-Parametri'!$B$32)</f>
        <v>374001.30436851928</v>
      </c>
      <c r="P709" s="10">
        <f>IF(O708&lt;=0,P708,P708*(1-N709/O708))+MAX(0,-(N705-C709-D709))</f>
        <v>556791.65087401867</v>
      </c>
      <c r="Q709" s="10">
        <f>MAX(0,(Q705-C709-D709))/(1-'P-Parametri'!$B$31*MAX(0,IF(R708&lt;=0,0,(R708-S708)/R708)))</f>
        <v>14552.625996053745</v>
      </c>
      <c r="R709" s="10">
        <f>((R708-Q709+MAX(0,-(Q705-C709-D709)))*(1+B709))*(1-'P-Parametri'!$B$32)</f>
        <v>373987.78321077081</v>
      </c>
      <c r="S709" s="10">
        <f>IF(R708&lt;=0,S708,S708*(1-Q709/R708))+MAX(0,-(Q705-C709-D709))</f>
        <v>556771.52135132323</v>
      </c>
      <c r="T709" s="10">
        <f>MAX(0,(T705-C709-D709))/(1-'P-Parametri'!$B$31*MAX(0,IF(U708&lt;=0,0,(U708-V708)/U708)))</f>
        <v>14552.625996053737</v>
      </c>
      <c r="U709" s="10">
        <f>((U708-T709+MAX(0,-(T705-C709-D709)))*(1+B709))*(1-'P-Parametri'!$B$32)</f>
        <v>373987.78321077081</v>
      </c>
      <c r="V709" s="10">
        <f>IF(U708&lt;=0,V708,V708*(1-T709/U708))+MAX(0,-(T705-C709-D709))</f>
        <v>556771.52135132323</v>
      </c>
    </row>
    <row r="710" spans="1:22">
      <c r="A710" s="9">
        <f t="shared" si="14"/>
        <v>3</v>
      </c>
      <c r="B710" s="12">
        <f>IF($A710='P-Parametri'!$C$47,'P-Parametri'!$B$34,IF($A710='P-Parametri'!$C$48,'P-Parametri'!$C$34,'P-Parametri'!$C$52))</f>
        <v>4.8525513124279884E-2</v>
      </c>
      <c r="C710" s="10">
        <f>IF($A710&lt;='1-Input'!$B$26,0,IF($A710='1-Input'!$B$26+1,('1-Input'!$B$23+0)*'1-Input'!$B$27,'1-Input'!$B$23+0))</f>
        <v>0</v>
      </c>
      <c r="D710" s="10">
        <f>IF(AND($A710&gt;=1,$A710&lt;1+'1-Input'!$B$12),'1-Input'!$B$30,0)</f>
        <v>11905.451600000002</v>
      </c>
      <c r="E710" s="10">
        <f>MAX(0,(E705-C710-D710))/(1-'P-Parametri'!$B$31*MAX(0,IF(F709&lt;=0,0,(F709-G709)/F709)))</f>
        <v>14194.548399999998</v>
      </c>
      <c r="F710" s="10">
        <f>((F709-E710+MAX(0,-(E705-C710-D710)))*(1+B710))*(1-'P-Parametri'!$B$32)</f>
        <v>377003.39392173232</v>
      </c>
      <c r="G710" s="10">
        <f>IF(F709&lt;=0,G709,G709*(1-E710/F709))+MAX(0,-(E705-C710-D710))</f>
        <v>536358.68061904062</v>
      </c>
      <c r="H710" s="10">
        <f>MAX(0,(H705-C710-D710))/(1-'P-Parametri'!$B$31*MAX(0,IF(I709&lt;=0,0,(I709-J709)/I709)))</f>
        <v>18544.5484</v>
      </c>
      <c r="I710" s="10">
        <f>((I709-H710+MAX(0,-(H705-C710-D710)))*(1+B710))*(1-'P-Parametri'!$B$32)</f>
        <v>366310.36014013097</v>
      </c>
      <c r="J710" s="10">
        <f>IF(I709&lt;=0,J709,J709*(1-H710/I709))+MAX(0,-(H705-C710-D710))</f>
        <v>521145.81626985339</v>
      </c>
      <c r="K710" s="10">
        <f>MAX(0,(K705-C710-D710))/(1-'P-Parametri'!$B$31*MAX(0,IF(L709&lt;=0,0,(L709-M709)/L709)))</f>
        <v>14609.13056542654</v>
      </c>
      <c r="L710" s="10">
        <f>((L709-K710+MAX(0,-(K705-C710-D710)))*(1+B710))*(1-'P-Parametri'!$B$32)</f>
        <v>375984.28102514485</v>
      </c>
      <c r="M710" s="10">
        <f>IF(L709&lt;=0,M709,M709*(1-K710/L709))+MAX(0,-(K705-C710-D710))</f>
        <v>534908.79964335635</v>
      </c>
      <c r="N710" s="10">
        <f>MAX(0,(N705-C710-D710))/(1-'P-Parametri'!$B$31*MAX(0,IF(O709&lt;=0,0,(O709-P709)/O709)))</f>
        <v>14542.603667529975</v>
      </c>
      <c r="O710" s="10">
        <f>((O709-N710+MAX(0,-(N705-C710-D710)))*(1+B710))*(1-'P-Parametri'!$B$32)</f>
        <v>376147.81536229275</v>
      </c>
      <c r="P710" s="10">
        <f>IF(O709&lt;=0,P709,P709*(1-N710/O709))+MAX(0,-(N705-C710-D710))</f>
        <v>535141.45818893635</v>
      </c>
      <c r="Q710" s="10">
        <f>MAX(0,(Q705-C710-D710))/(1-'P-Parametri'!$B$31*MAX(0,IF(R709&lt;=0,0,(R709-S709)/R709)))</f>
        <v>14552.625996053745</v>
      </c>
      <c r="R710" s="10">
        <f>((R709-Q710+MAX(0,-(Q705-C710-D710)))*(1+B710))*(1-'P-Parametri'!$B$32)</f>
        <v>376123.17878816044</v>
      </c>
      <c r="S710" s="10">
        <f>IF(R709&lt;=0,S709,S709*(1-Q710/R709))+MAX(0,-(Q705-C710-D710))</f>
        <v>535106.40799944324</v>
      </c>
      <c r="T710" s="10">
        <f>MAX(0,(T705-C710-D710))/(1-'P-Parametri'!$B$31*MAX(0,IF(U709&lt;=0,0,(U709-V709)/U709)))</f>
        <v>14552.625996053737</v>
      </c>
      <c r="U710" s="10">
        <f>((U709-T710+MAX(0,-(T705-C710-D710)))*(1+B710))*(1-'P-Parametri'!$B$32)</f>
        <v>376123.17878816044</v>
      </c>
      <c r="V710" s="10">
        <f>IF(U709&lt;=0,V709,V709*(1-T710/U709))+MAX(0,-(T705-C710-D710))</f>
        <v>535106.40799944324</v>
      </c>
    </row>
    <row r="711" spans="1:22">
      <c r="A711" s="9">
        <f t="shared" si="14"/>
        <v>4</v>
      </c>
      <c r="B711" s="12">
        <f>IF($A711='P-Parametri'!$C$47,'P-Parametri'!$B$34,IF($A711='P-Parametri'!$C$48,'P-Parametri'!$C$34,'P-Parametri'!$C$52))</f>
        <v>4.8525513124279884E-2</v>
      </c>
      <c r="C711" s="10">
        <f>IF($A711&lt;='1-Input'!$B$26,0,IF($A711='1-Input'!$B$26+1,('1-Input'!$B$23+0)*'1-Input'!$B$27,'1-Input'!$B$23+0))</f>
        <v>0</v>
      </c>
      <c r="D711" s="10">
        <f>IF(AND($A711&gt;=1,$A711&lt;1+'1-Input'!$B$12),'1-Input'!$B$30,0)</f>
        <v>11905.451600000002</v>
      </c>
      <c r="E711" s="10">
        <f>MAX(0,(E705-C711-D711))/(1-'P-Parametri'!$B$31*MAX(0,IF(F710&lt;=0,0,(F710-G710)/F710)))</f>
        <v>14194.548399999998</v>
      </c>
      <c r="F711" s="10">
        <f>((F710-E711+MAX(0,-(E705-C711-D711)))*(1+B711))*(1-'P-Parametri'!$B$32)</f>
        <v>379653.50225486857</v>
      </c>
      <c r="G711" s="10">
        <f>IF(F710&lt;=0,G710,G710*(1-E711/F710))+MAX(0,-(E705-C711-D711))</f>
        <v>516164.24901827978</v>
      </c>
      <c r="H711" s="10">
        <f>MAX(0,(H705-C711-D711))/(1-'P-Parametri'!$B$31*MAX(0,IF(I710&lt;=0,0,(I710-J710)/I710)))</f>
        <v>18544.5484</v>
      </c>
      <c r="I711" s="10">
        <f>((I710-H711+MAX(0,-(H705-C711-D711)))*(1+B711))*(1-'P-Parametri'!$B$32)</f>
        <v>363912.04354949878</v>
      </c>
      <c r="J711" s="10">
        <f>IF(I710&lt;=0,J710,J710*(1-H711/I710))+MAX(0,-(H705-C711-D711))</f>
        <v>494762.68637536524</v>
      </c>
      <c r="K711" s="10">
        <f>MAX(0,(K705-C711-D711))/(1-'P-Parametri'!$B$31*MAX(0,IF(L710&lt;=0,0,(L710-M710)/L710)))</f>
        <v>14609.13056542654</v>
      </c>
      <c r="L711" s="10">
        <f>((L710-K711+MAX(0,-(K705-C711-D711)))*(1+B711))*(1-'P-Parametri'!$B$32)</f>
        <v>378153.24293600768</v>
      </c>
      <c r="M711" s="10">
        <f>IF(L710&lt;=0,M710,M710*(1-K711/L710))+MAX(0,-(K705-C711-D711))</f>
        <v>514124.54644724267</v>
      </c>
      <c r="N711" s="10">
        <f>MAX(0,(N705-C711-D711))/(1-'P-Parametri'!$B$31*MAX(0,IF(O710&lt;=0,0,(O710-P710)/O710)))</f>
        <v>14542.603667529975</v>
      </c>
      <c r="O711" s="10">
        <f>((O710-N711+MAX(0,-(N705-C711-D711)))*(1+B711))*(1-'P-Parametri'!$B$32)</f>
        <v>378393.98556038365</v>
      </c>
      <c r="P711" s="10">
        <f>IF(O710&lt;=0,P710,P710*(1-N711/O710))+MAX(0,-(N705-C711-D711))</f>
        <v>514451.85209615587</v>
      </c>
      <c r="Q711" s="10">
        <f>MAX(0,(Q705-C711-D711))/(1-'P-Parametri'!$B$31*MAX(0,IF(R710&lt;=0,0,(R710-S710)/R710)))</f>
        <v>14552.625996053745</v>
      </c>
      <c r="R711" s="10">
        <f>((R710-Q711+MAX(0,-(Q705-C711-D711)))*(1+B711))*(1-'P-Parametri'!$B$32)</f>
        <v>378357.71749817923</v>
      </c>
      <c r="S711" s="10">
        <f>IF(R710&lt;=0,S710,S710*(1-Q711/R710))+MAX(0,-(Q705-C711-D711))</f>
        <v>514402.54324748245</v>
      </c>
      <c r="T711" s="10">
        <f>MAX(0,(T705-C711-D711))/(1-'P-Parametri'!$B$31*MAX(0,IF(U710&lt;=0,0,(U710-V710)/U710)))</f>
        <v>14552.625996053737</v>
      </c>
      <c r="U711" s="10">
        <f>((U710-T711+MAX(0,-(T705-C711-D711)))*(1+B711))*(1-'P-Parametri'!$B$32)</f>
        <v>378357.71749817923</v>
      </c>
      <c r="V711" s="10">
        <f>IF(U710&lt;=0,V710,V710*(1-T711/U710))+MAX(0,-(T705-C711-D711))</f>
        <v>514402.54324748251</v>
      </c>
    </row>
    <row r="712" spans="1:22">
      <c r="A712" s="9">
        <f t="shared" si="14"/>
        <v>5</v>
      </c>
      <c r="B712" s="12">
        <f>IF($A712='P-Parametri'!$C$47,'P-Parametri'!$B$34,IF($A712='P-Parametri'!$C$48,'P-Parametri'!$C$34,'P-Parametri'!$C$52))</f>
        <v>4.8525513124279884E-2</v>
      </c>
      <c r="C712" s="10">
        <f>IF($A712&lt;='1-Input'!$B$26,0,IF($A712='1-Input'!$B$26+1,('1-Input'!$B$23+0)*'1-Input'!$B$27,'1-Input'!$B$23+0))</f>
        <v>0</v>
      </c>
      <c r="D712" s="10">
        <f>IF(AND($A712&gt;=1,$A712&lt;1+'1-Input'!$B$12),'1-Input'!$B$30,0)</f>
        <v>11905.451600000002</v>
      </c>
      <c r="E712" s="10">
        <f>MAX(0,(E705-C712-D712))/(1-'P-Parametri'!$B$31*MAX(0,IF(F711&lt;=0,0,(F711-G711)/F711)))</f>
        <v>14194.548399999998</v>
      </c>
      <c r="F712" s="10">
        <f>((F711-E712+MAX(0,-(E705-C712-D712)))*(1+B712))*(1-'P-Parametri'!$B$32)</f>
        <v>382426.65104230552</v>
      </c>
      <c r="G712" s="10">
        <f>IF(F711&lt;=0,G711,G711*(1-E712/F711))+MAX(0,-(E705-C712-D712))</f>
        <v>496865.81407293037</v>
      </c>
      <c r="H712" s="10">
        <f>MAX(0,(H705-C712-D712))/(1-'P-Parametri'!$B$31*MAX(0,IF(I711&lt;=0,0,(I711-J711)/I711)))</f>
        <v>18544.5484</v>
      </c>
      <c r="I712" s="10">
        <f>((I711-H712+MAX(0,-(H705-C712-D712)))*(1+B712))*(1-'P-Parametri'!$B$32)</f>
        <v>361402.37680793932</v>
      </c>
      <c r="J712" s="10">
        <f>IF(I711&lt;=0,J711,J711*(1-H712/I711))+MAX(0,-(H705-C712-D712))</f>
        <v>469550.13640172308</v>
      </c>
      <c r="K712" s="10">
        <f>MAX(0,(K705-C712-D712))/(1-'P-Parametri'!$B$31*MAX(0,IF(L711&lt;=0,0,(L711-M711)/L711)))</f>
        <v>14609.13056542654</v>
      </c>
      <c r="L712" s="10">
        <f>((L711-K712+MAX(0,-(K705-C712-D712)))*(1+B712))*(1-'P-Parametri'!$B$32)</f>
        <v>380422.90641274105</v>
      </c>
      <c r="M712" s="10">
        <f>IF(L711&lt;=0,M711,M711*(1-K712/L711))+MAX(0,-(K705-C712-D712))</f>
        <v>494262.45940648846</v>
      </c>
      <c r="N712" s="10">
        <f>MAX(0,(N705-C712-D712))/(1-'P-Parametri'!$B$31*MAX(0,IF(O711&lt;=0,0,(O711-P711)/O711)))</f>
        <v>14542.603667529975</v>
      </c>
      <c r="O712" s="10">
        <f>((O711-N712+MAX(0,-(N705-C712-D712)))*(1+B712))*(1-'P-Parametri'!$B$32)</f>
        <v>380744.44198638236</v>
      </c>
      <c r="P712" s="10">
        <f>IF(O711&lt;=0,P711,P711*(1-N712/O711))+MAX(0,-(N705-C712-D712))</f>
        <v>494680.21280865121</v>
      </c>
      <c r="Q712" s="10">
        <f>MAX(0,(Q705-C712-D712))/(1-'P-Parametri'!$B$31*MAX(0,IF(R711&lt;=0,0,(R711-S711)/R711)))</f>
        <v>14552.625996053745</v>
      </c>
      <c r="R712" s="10">
        <f>((R711-Q712+MAX(0,-(Q705-C712-D712)))*(1+B712))*(1-'P-Parametri'!$B$32)</f>
        <v>380696.00240400271</v>
      </c>
      <c r="S712" s="10">
        <f>IF(R711&lt;=0,S711,S711*(1-Q712/R711))+MAX(0,-(Q705-C712-D712))</f>
        <v>494617.27793612937</v>
      </c>
      <c r="T712" s="10">
        <f>MAX(0,(T705-C712-D712))/(1-'P-Parametri'!$B$31*MAX(0,IF(U711&lt;=0,0,(U711-V711)/U711)))</f>
        <v>14552.625996053737</v>
      </c>
      <c r="U712" s="10">
        <f>((U711-T712+MAX(0,-(T705-C712-D712)))*(1+B712))*(1-'P-Parametri'!$B$32)</f>
        <v>380696.00240400271</v>
      </c>
      <c r="V712" s="10">
        <f>IF(U711&lt;=0,V711,V711*(1-T712/U711))+MAX(0,-(T705-C712-D712))</f>
        <v>494617.27793612942</v>
      </c>
    </row>
    <row r="713" spans="1:22">
      <c r="A713" s="9">
        <f t="shared" si="14"/>
        <v>6</v>
      </c>
      <c r="B713" s="12">
        <f>IF($A713='P-Parametri'!$C$47,'P-Parametri'!$B$34,IF($A713='P-Parametri'!$C$48,'P-Parametri'!$C$34,'P-Parametri'!$C$52))</f>
        <v>4.8525513124279884E-2</v>
      </c>
      <c r="C713" s="10">
        <f>IF($A713&lt;='1-Input'!$B$26,0,IF($A713='1-Input'!$B$26+1,('1-Input'!$B$23+0)*'1-Input'!$B$27,'1-Input'!$B$23+0))</f>
        <v>0</v>
      </c>
      <c r="D713" s="10">
        <f>IF(AND($A713&gt;=1,$A713&lt;1+'1-Input'!$B$12),'1-Input'!$B$30,0)</f>
        <v>0</v>
      </c>
      <c r="E713" s="10">
        <f>MAX(0,(E705-C713-D713))/(1-'P-Parametri'!$B$31*MAX(0,IF(F712&lt;=0,0,(F712-G712)/F712)))</f>
        <v>26100</v>
      </c>
      <c r="F713" s="10">
        <f>((F712-E713+MAX(0,-(E705-C713-D713)))*(1+B713))*(1-'P-Parametri'!$B$32)</f>
        <v>372870.34945474163</v>
      </c>
      <c r="G713" s="10">
        <f>IF(F712&lt;=0,G712,G712*(1-E713/F712))+MAX(0,-(E705-C713-D713))</f>
        <v>462955.52640872443</v>
      </c>
      <c r="H713" s="10">
        <f>MAX(0,(H705-C713-D713))/(1-'P-Parametri'!$B$31*MAX(0,IF(I712&lt;=0,0,(I712-J712)/I712)))</f>
        <v>30450</v>
      </c>
      <c r="I713" s="10">
        <f>((I712-H713+MAX(0,-(H705-C713-D713)))*(1+B713))*(1-'P-Parametri'!$B$32)</f>
        <v>346317.98669082014</v>
      </c>
      <c r="J713" s="10">
        <f>IF(I712&lt;=0,J712,J712*(1-H713/I712))+MAX(0,-(H705-C713-D713))</f>
        <v>429988.13412681618</v>
      </c>
      <c r="K713" s="10">
        <f>MAX(0,(K705-C713-D713))/(1-'P-Parametri'!$B$31*MAX(0,IF(L712&lt;=0,0,(L712-M712)/L712)))</f>
        <v>26514.582165426542</v>
      </c>
      <c r="L713" s="10">
        <f>((L712-K713+MAX(0,-(K705-C713-D713)))*(1+B713))*(1-'P-Parametri'!$B$32)</f>
        <v>370339.74346580874</v>
      </c>
      <c r="M713" s="10">
        <f>IF(L712&lt;=0,M712,M712*(1-K713/L712))+MAX(0,-(K705-C713-D713))</f>
        <v>459813.52804534521</v>
      </c>
      <c r="N713" s="10">
        <f>MAX(0,(N705-C713-D713))/(1-'P-Parametri'!$B$31*MAX(0,IF(O712&lt;=0,0,(O712-P712)/O712)))</f>
        <v>26448.055267529977</v>
      </c>
      <c r="O713" s="10">
        <f>((O712-N713+MAX(0,-(N705-C713-D713)))*(1+B713))*(1-'P-Parametri'!$B$32)</f>
        <v>370745.82308109803</v>
      </c>
      <c r="P713" s="10">
        <f>IF(O712&lt;=0,P712,P712*(1-N713/O712))+MAX(0,-(N705-C713-D713))</f>
        <v>460317.7161695417</v>
      </c>
      <c r="Q713" s="10">
        <f>MAX(0,(Q705-C713-D713))/(1-'P-Parametri'!$B$31*MAX(0,IF(R712&lt;=0,0,(R712-S712)/R712)))</f>
        <v>26458.077596053747</v>
      </c>
      <c r="R713" s="10">
        <f>((R712-Q713+MAX(0,-(Q705-C713-D713)))*(1+B713))*(1-'P-Parametri'!$B$32)</f>
        <v>370684.64687358006</v>
      </c>
      <c r="S713" s="10">
        <f>IF(R712&lt;=0,S712,S712*(1-Q713/R712))+MAX(0,-(Q705-C713-D713))</f>
        <v>460241.75983942189</v>
      </c>
      <c r="T713" s="10">
        <f>MAX(0,(T705-C713-D713))/(1-'P-Parametri'!$B$31*MAX(0,IF(U712&lt;=0,0,(U712-V712)/U712)))</f>
        <v>26458.077596053739</v>
      </c>
      <c r="U713" s="10">
        <f>((U712-T713+MAX(0,-(T705-C713-D713)))*(1+B713))*(1-'P-Parametri'!$B$32)</f>
        <v>370684.64687358012</v>
      </c>
      <c r="V713" s="10">
        <f>IF(U712&lt;=0,V712,V712*(1-T713/U712))+MAX(0,-(T705-C713-D713))</f>
        <v>460241.75983942195</v>
      </c>
    </row>
    <row r="714" spans="1:22">
      <c r="A714" s="9">
        <f t="shared" si="14"/>
        <v>7</v>
      </c>
      <c r="B714" s="12">
        <f>IF($A714='P-Parametri'!$C$47,'P-Parametri'!$B$34,IF($A714='P-Parametri'!$C$48,'P-Parametri'!$C$34,'P-Parametri'!$C$52))</f>
        <v>4.8525513124279884E-2</v>
      </c>
      <c r="C714" s="10">
        <f>IF($A714&lt;='1-Input'!$B$26,0,IF($A714='1-Input'!$B$26+1,('1-Input'!$B$23+0)*'1-Input'!$B$27,'1-Input'!$B$23+0))</f>
        <v>0</v>
      </c>
      <c r="D714" s="10">
        <f>IF(AND($A714&gt;=1,$A714&lt;1+'1-Input'!$B$12),'1-Input'!$B$30,0)</f>
        <v>0</v>
      </c>
      <c r="E714" s="10">
        <f>MAX(0,(E705-C714-D714))/(1-'P-Parametri'!$B$31*MAX(0,IF(F713&lt;=0,0,(F713-G713)/F713)))</f>
        <v>26100</v>
      </c>
      <c r="F714" s="10">
        <f>((F713-E714+MAX(0,-(E705-C714-D714)))*(1+B714))*(1-'P-Parametri'!$B$32)</f>
        <v>362870.36348112219</v>
      </c>
      <c r="G714" s="10">
        <f>IF(F713&lt;=0,G713,G713*(1-E714/F713))+MAX(0,-(E705-C714-D714))</f>
        <v>430549.78737118171</v>
      </c>
      <c r="H714" s="10">
        <f>MAX(0,(H705-C714-D714))/(1-'P-Parametri'!$B$31*MAX(0,IF(I713&lt;=0,0,(I713-J713)/I713)))</f>
        <v>30450</v>
      </c>
      <c r="I714" s="10">
        <f>((I713-H714+MAX(0,-(H705-C714-D714)))*(1+B714))*(1-'P-Parametri'!$B$32)</f>
        <v>330533.25153887639</v>
      </c>
      <c r="J714" s="10">
        <f>IF(I713&lt;=0,J713,J713*(1-H714/I713))+MAX(0,-(H705-C714-D714))</f>
        <v>392181.43858301634</v>
      </c>
      <c r="K714" s="10">
        <f>MAX(0,(K705-C714-D714))/(1-'P-Parametri'!$B$31*MAX(0,IF(L713&lt;=0,0,(L713-M713)/L713)))</f>
        <v>26514.582165426542</v>
      </c>
      <c r="L714" s="10">
        <f>((L713-K714+MAX(0,-(K705-C714-D714)))*(1+B714))*(1-'P-Parametri'!$B$32)</f>
        <v>359788.43477016652</v>
      </c>
      <c r="M714" s="10">
        <f>IF(L713&lt;=0,M713,M713*(1-K714/L713))+MAX(0,-(K705-C714-D714))</f>
        <v>426893.04412418441</v>
      </c>
      <c r="N714" s="10">
        <f>MAX(0,(N705-C714-D714))/(1-'P-Parametri'!$B$31*MAX(0,IF(O713&lt;=0,0,(O713-P713)/O713)))</f>
        <v>26448.055267529977</v>
      </c>
      <c r="O714" s="10">
        <f>((O713-N714+MAX(0,-(N705-C714-D714)))*(1+B714))*(1-'P-Parametri'!$B$32)</f>
        <v>360282.98367693706</v>
      </c>
      <c r="P714" s="10">
        <f>IF(O713&lt;=0,P713,P713*(1-N714/O713))+MAX(0,-(N705-C714-D714))</f>
        <v>427479.83199137758</v>
      </c>
      <c r="Q714" s="10">
        <f>MAX(0,(Q705-C714-D714))/(1-'P-Parametri'!$B$31*MAX(0,IF(R713&lt;=0,0,(R713-S713)/R713)))</f>
        <v>26458.077596053747</v>
      </c>
      <c r="R714" s="10">
        <f>((R713-Q714+MAX(0,-(Q705-C714-D714)))*(1+B714))*(1-'P-Parametri'!$B$32)</f>
        <v>360208.47950236325</v>
      </c>
      <c r="S714" s="10">
        <f>IF(R713&lt;=0,S713,S713*(1-Q714/R713))+MAX(0,-(Q705-C714-D714))</f>
        <v>427391.43194621219</v>
      </c>
      <c r="T714" s="10">
        <f>MAX(0,(T705-C714-D714))/(1-'P-Parametri'!$B$31*MAX(0,IF(U713&lt;=0,0,(U713-V713)/U713)))</f>
        <v>26458.077596053739</v>
      </c>
      <c r="U714" s="10">
        <f>((U713-T714+MAX(0,-(T705-C714-D714)))*(1+B714))*(1-'P-Parametri'!$B$32)</f>
        <v>360208.47950236336</v>
      </c>
      <c r="V714" s="10">
        <f>IF(U713&lt;=0,V713,V713*(1-T714/U713))+MAX(0,-(T705-C714-D714))</f>
        <v>427391.43194621225</v>
      </c>
    </row>
    <row r="715" spans="1:22">
      <c r="A715" s="9">
        <f t="shared" si="14"/>
        <v>8</v>
      </c>
      <c r="B715" s="12">
        <f>IF($A715='P-Parametri'!$C$47,'P-Parametri'!$B$34,IF($A715='P-Parametri'!$C$48,'P-Parametri'!$C$34,'P-Parametri'!$C$52))</f>
        <v>4.8525513124279884E-2</v>
      </c>
      <c r="C715" s="10">
        <f>IF($A715&lt;='1-Input'!$B$26,0,IF($A715='1-Input'!$B$26+1,('1-Input'!$B$23+0)*'1-Input'!$B$27,'1-Input'!$B$23+0))</f>
        <v>0</v>
      </c>
      <c r="D715" s="10">
        <f>IF(AND($A715&gt;=1,$A715&lt;1+'1-Input'!$B$12),'1-Input'!$B$30,0)</f>
        <v>0</v>
      </c>
      <c r="E715" s="10">
        <f>MAX(0,(E705-C715-D715))/(1-'P-Parametri'!$B$31*MAX(0,IF(F714&lt;=0,0,(F714-G714)/F714)))</f>
        <v>26100</v>
      </c>
      <c r="F715" s="10">
        <f>((F714-E715+MAX(0,-(E705-C715-D715)))*(1+B715))*(1-'P-Parametri'!$B$32)</f>
        <v>352406.09353774571</v>
      </c>
      <c r="G715" s="10">
        <f>IF(F714&lt;=0,G714,G714*(1-E715/F714))+MAX(0,-(E705-C715-D715))</f>
        <v>399581.84239329858</v>
      </c>
      <c r="H715" s="10">
        <f>MAX(0,(H705-C715-D715))/(1-'P-Parametri'!$B$31*MAX(0,IF(I714&lt;=0,0,(I714-J714)/I714)))</f>
        <v>30450</v>
      </c>
      <c r="I715" s="10">
        <f>((I714-H715+MAX(0,-(H705-C715-D715)))*(1+B715))*(1-'P-Parametri'!$B$32)</f>
        <v>314015.65540920309</v>
      </c>
      <c r="J715" s="10">
        <f>IF(I714&lt;=0,J714,J714*(1-H715/I714))+MAX(0,-(H705-C715-D715))</f>
        <v>356052.16944215266</v>
      </c>
      <c r="K715" s="10">
        <f>MAX(0,(K705-C715-D715))/(1-'P-Parametri'!$B$31*MAX(0,IF(L714&lt;=0,0,(L714-M714)/L714)))</f>
        <v>26514.582165426542</v>
      </c>
      <c r="L715" s="10">
        <f>((L714-K715+MAX(0,-(K705-C715-D715)))*(1+B715))*(1-'P-Parametri'!$B$32)</f>
        <v>348747.24503866403</v>
      </c>
      <c r="M715" s="10">
        <f>IF(L714&lt;=0,M714,M714*(1-K715/L714))+MAX(0,-(K705-C715-D715))</f>
        <v>395433.19272148365</v>
      </c>
      <c r="N715" s="10">
        <f>MAX(0,(N705-C715-D715))/(1-'P-Parametri'!$B$31*MAX(0,IF(O714&lt;=0,0,(O714-P714)/O714)))</f>
        <v>26448.055267529977</v>
      </c>
      <c r="O715" s="10">
        <f>((O714-N715+MAX(0,-(N705-C715-D715)))*(1+B715))*(1-'P-Parametri'!$B$32)</f>
        <v>349334.37073006225</v>
      </c>
      <c r="P715" s="10">
        <f>IF(O714&lt;=0,P714,P714*(1-N715/O714))+MAX(0,-(N705-C715-D715))</f>
        <v>396098.91550490708</v>
      </c>
      <c r="Q715" s="10">
        <f>MAX(0,(Q705-C715-D715))/(1-'P-Parametri'!$B$31*MAX(0,IF(R714&lt;=0,0,(R714-S714)/R714)))</f>
        <v>26458.077596053747</v>
      </c>
      <c r="R715" s="10">
        <f>((R714-Q715+MAX(0,-(Q705-C715-D715)))*(1+B715))*(1-'P-Parametri'!$B$32)</f>
        <v>349245.91979141929</v>
      </c>
      <c r="S715" s="10">
        <f>IF(R714&lt;=0,S714,S714*(1-Q715/R714))+MAX(0,-(Q705-C715-D715))</f>
        <v>395998.62385367753</v>
      </c>
      <c r="T715" s="10">
        <f>MAX(0,(T705-C715-D715))/(1-'P-Parametri'!$B$31*MAX(0,IF(U714&lt;=0,0,(U714-V714)/U714)))</f>
        <v>26458.077596053739</v>
      </c>
      <c r="U715" s="10">
        <f>((U714-T715+MAX(0,-(T705-C715-D715)))*(1+B715))*(1-'P-Parametri'!$B$32)</f>
        <v>349245.91979141947</v>
      </c>
      <c r="V715" s="10">
        <f>IF(U714&lt;=0,V714,V714*(1-T715/U714))+MAX(0,-(T705-C715-D715))</f>
        <v>395998.62385367753</v>
      </c>
    </row>
    <row r="716" spans="1:22">
      <c r="A716" s="9">
        <f t="shared" si="14"/>
        <v>9</v>
      </c>
      <c r="B716" s="12">
        <f>IF($A716='P-Parametri'!$C$47,'P-Parametri'!$B$34,IF($A716='P-Parametri'!$C$48,'P-Parametri'!$C$34,'P-Parametri'!$C$52))</f>
        <v>4.8525513124279884E-2</v>
      </c>
      <c r="C716" s="10">
        <f>IF($A716&lt;='1-Input'!$B$26,0,IF($A716='1-Input'!$B$26+1,('1-Input'!$B$23+0)*'1-Input'!$B$27,'1-Input'!$B$23+0))</f>
        <v>0</v>
      </c>
      <c r="D716" s="10">
        <f>IF(AND($A716&gt;=1,$A716&lt;1+'1-Input'!$B$12),'1-Input'!$B$30,0)</f>
        <v>0</v>
      </c>
      <c r="E716" s="10">
        <f>MAX(0,(E705-C716-D716))/(1-'P-Parametri'!$B$31*MAX(0,IF(F715&lt;=0,0,(F715-G715)/F715)))</f>
        <v>26100</v>
      </c>
      <c r="F716" s="10">
        <f>((F715-E716+MAX(0,-(E705-C716-D716)))*(1+B716))*(1-'P-Parametri'!$B$32)</f>
        <v>341455.98363391962</v>
      </c>
      <c r="G716" s="10">
        <f>IF(F715&lt;=0,G715,G715*(1-E716/F715))+MAX(0,-(E705-C716-D716))</f>
        <v>369987.89870813338</v>
      </c>
      <c r="H716" s="10">
        <f>MAX(0,(H705-C716-D716))/(1-'P-Parametri'!$B$31*MAX(0,IF(I715&lt;=0,0,(I715-J715)/I715)))</f>
        <v>30450</v>
      </c>
      <c r="I716" s="10">
        <f>((I715-H716+MAX(0,-(H705-C716-D716)))*(1+B716))*(1-'P-Parametri'!$B$32)</f>
        <v>296731.17269367271</v>
      </c>
      <c r="J716" s="10">
        <f>IF(I715&lt;=0,J715,J715*(1-H716/I715))+MAX(0,-(H705-C716-D716))</f>
        <v>321525.90180946002</v>
      </c>
      <c r="K716" s="10">
        <f>MAX(0,(K705-C716-D716))/(1-'P-Parametri'!$B$31*MAX(0,IF(L715&lt;=0,0,(L715-M715)/L715)))</f>
        <v>26514.582165426542</v>
      </c>
      <c r="L716" s="10">
        <f>((L715-K716+MAX(0,-(K705-C716-D716)))*(1+B716))*(1-'P-Parametri'!$B$32)</f>
        <v>337193.42984819534</v>
      </c>
      <c r="M716" s="10">
        <f>IF(L715&lt;=0,M715,M715*(1-K716/L715))+MAX(0,-(K705-C716-D716))</f>
        <v>365369.16776212282</v>
      </c>
      <c r="N716" s="10">
        <f>MAX(0,(N705-C716-D716))/(1-'P-Parametri'!$B$31*MAX(0,IF(O715&lt;=0,0,(O715-P715)/O715)))</f>
        <v>26448.055267529977</v>
      </c>
      <c r="O716" s="10">
        <f>((O715-N716+MAX(0,-(N705-C716-D716)))*(1+B716))*(1-'P-Parametri'!$B$32)</f>
        <v>337877.4305219574</v>
      </c>
      <c r="P716" s="10">
        <f>IF(O715&lt;=0,P715,P715*(1-N716/O715))+MAX(0,-(N705-C716-D716))</f>
        <v>366110.32323787955</v>
      </c>
      <c r="Q716" s="10">
        <f>MAX(0,(Q705-C716-D716))/(1-'P-Parametri'!$B$31*MAX(0,IF(R715&lt;=0,0,(R715-S715)/R715)))</f>
        <v>26458.077596053747</v>
      </c>
      <c r="R716" s="10">
        <f>((R715-Q716+MAX(0,-(Q705-C716-D716)))*(1+B716))*(1-'P-Parametri'!$B$32)</f>
        <v>337774.38529243838</v>
      </c>
      <c r="S716" s="10">
        <f>IF(R715&lt;=0,S715,S715*(1-Q716/R715))+MAX(0,-(Q705-C716-D716))</f>
        <v>365998.66759331949</v>
      </c>
      <c r="T716" s="10">
        <f>MAX(0,(T705-C716-D716))/(1-'P-Parametri'!$B$31*MAX(0,IF(U715&lt;=0,0,(U715-V715)/U715)))</f>
        <v>26458.077596053739</v>
      </c>
      <c r="U716" s="10">
        <f>((U715-T716+MAX(0,-(T705-C716-D716)))*(1+B716))*(1-'P-Parametri'!$B$32)</f>
        <v>337774.38529243862</v>
      </c>
      <c r="V716" s="10">
        <f>IF(U715&lt;=0,V715,V715*(1-T716/U715))+MAX(0,-(T705-C716-D716))</f>
        <v>365998.66759331949</v>
      </c>
    </row>
    <row r="717" spans="1:22">
      <c r="A717" s="9">
        <f t="shared" si="14"/>
        <v>10</v>
      </c>
      <c r="B717" s="12">
        <f>IF($A717='P-Parametri'!$C$47,'P-Parametri'!$B$34,IF($A717='P-Parametri'!$C$48,'P-Parametri'!$C$34,'P-Parametri'!$C$52))</f>
        <v>4.8525513124279884E-2</v>
      </c>
      <c r="C717" s="10">
        <f>IF($A717&lt;='1-Input'!$B$26,0,IF($A717='1-Input'!$B$26+1,('1-Input'!$B$23+0)*'1-Input'!$B$27,'1-Input'!$B$23+0))</f>
        <v>0</v>
      </c>
      <c r="D717" s="10">
        <f>IF(AND($A717&gt;=1,$A717&lt;1+'1-Input'!$B$12),'1-Input'!$B$30,0)</f>
        <v>0</v>
      </c>
      <c r="E717" s="10">
        <f>MAX(0,(E705-C717-D717))/(1-'P-Parametri'!$B$31*MAX(0,IF(F716&lt;=0,0,(F716-G716)/F716)))</f>
        <v>26100</v>
      </c>
      <c r="F717" s="10">
        <f>((F716-E717+MAX(0,-(E705-C717-D717)))*(1+B717))*(1-'P-Parametri'!$B$32)</f>
        <v>329997.47696745442</v>
      </c>
      <c r="G717" s="10">
        <f>IF(F716&lt;=0,G716,G716*(1-E717/F716))+MAX(0,-(E705-C717-D717))</f>
        <v>341706.99393817812</v>
      </c>
      <c r="H717" s="10">
        <f>MAX(0,(H705-C717-D717))/(1-'P-Parametri'!$B$31*MAX(0,IF(I716&lt;=0,0,(I716-J716)/I716)))</f>
        <v>30450</v>
      </c>
      <c r="I717" s="10">
        <f>((I716-H717+MAX(0,-(H705-C717-D717)))*(1+B717))*(1-'P-Parametri'!$B$32)</f>
        <v>278644.19802750018</v>
      </c>
      <c r="J717" s="10">
        <f>IF(I716&lt;=0,J716,J716*(1-H717/I716))+MAX(0,-(H705-C717-D717))</f>
        <v>288531.51291117887</v>
      </c>
      <c r="K717" s="10">
        <f>MAX(0,(K705-C717-D717))/(1-'P-Parametri'!$B$31*MAX(0,IF(L716&lt;=0,0,(L716-M716)/L716)))</f>
        <v>26514.582165426542</v>
      </c>
      <c r="L717" s="10">
        <f>((L716-K717+MAX(0,-(K705-C717-D717)))*(1+B717))*(1-'P-Parametri'!$B$32)</f>
        <v>325103.1887870683</v>
      </c>
      <c r="M717" s="10">
        <f>IF(L716&lt;=0,M716,M716*(1-K717/L716))+MAX(0,-(K705-C717-D717))</f>
        <v>336639.03851938021</v>
      </c>
      <c r="N717" s="10">
        <f>MAX(0,(N705-C717-D717))/(1-'P-Parametri'!$B$31*MAX(0,IF(O716&lt;=0,0,(O716-P716)/O716)))</f>
        <v>26448.055267529977</v>
      </c>
      <c r="O717" s="10">
        <f>((O716-N717+MAX(0,-(N705-C717-D717)))*(1+B717))*(1-'P-Parametri'!$B$32)</f>
        <v>325888.56219964119</v>
      </c>
      <c r="P717" s="10">
        <f>IF(O716&lt;=0,P716,P716*(1-N717/O716))+MAX(0,-(N705-C717-D717))</f>
        <v>337452.27985199721</v>
      </c>
      <c r="Q717" s="10">
        <f>MAX(0,(Q705-C717-D717))/(1-'P-Parametri'!$B$31*MAX(0,IF(R716&lt;=0,0,(R716-S716)/R716)))</f>
        <v>26458.077596053747</v>
      </c>
      <c r="R717" s="10">
        <f>((R716-Q717+MAX(0,-(Q705-C717-D717)))*(1+B717))*(1-'P-Parametri'!$B$32)</f>
        <v>325770.24508876528</v>
      </c>
      <c r="S717" s="10">
        <f>IF(R716&lt;=0,S716,S716*(1-Q717/R716))+MAX(0,-(Q705-C717-D717))</f>
        <v>337329.76441745419</v>
      </c>
      <c r="T717" s="10">
        <f>MAX(0,(T705-C717-D717))/(1-'P-Parametri'!$B$31*MAX(0,IF(U716&lt;=0,0,(U716-V716)/U716)))</f>
        <v>26458.077596053739</v>
      </c>
      <c r="U717" s="10">
        <f>((U716-T717+MAX(0,-(T705-C717-D717)))*(1+B717))*(1-'P-Parametri'!$B$32)</f>
        <v>325770.24508876557</v>
      </c>
      <c r="V717" s="10">
        <f>IF(U716&lt;=0,V716,V716*(1-T717/U716))+MAX(0,-(T705-C717-D717))</f>
        <v>337329.76441745425</v>
      </c>
    </row>
    <row r="718" spans="1:22">
      <c r="A718" s="9">
        <f t="shared" si="14"/>
        <v>11</v>
      </c>
      <c r="B718" s="12">
        <f>IF($A718='P-Parametri'!$C$47,'P-Parametri'!$B$34,IF($A718='P-Parametri'!$C$48,'P-Parametri'!$C$34,'P-Parametri'!$C$52))</f>
        <v>4.8525513124279884E-2</v>
      </c>
      <c r="C718" s="10">
        <f>IF($A718&lt;='1-Input'!$B$26,0,IF($A718='1-Input'!$B$26+1,('1-Input'!$B$23+0)*'1-Input'!$B$27,'1-Input'!$B$23+0))</f>
        <v>0</v>
      </c>
      <c r="D718" s="10">
        <f>IF(AND($A718&gt;=1,$A718&lt;1+'1-Input'!$B$12),'1-Input'!$B$30,0)</f>
        <v>0</v>
      </c>
      <c r="E718" s="10">
        <f>MAX(0,(E705-C718-D718))/(1-'P-Parametri'!$B$31*MAX(0,IF(F717&lt;=0,0,(F717-G717)/F717)))</f>
        <v>26100</v>
      </c>
      <c r="F718" s="10">
        <f>((F717-E718+MAX(0,-(E705-C718-D718)))*(1+B718))*(1-'P-Parametri'!$B$32)</f>
        <v>318006.96945852524</v>
      </c>
      <c r="G718" s="10">
        <f>IF(F717&lt;=0,G717,G717*(1-E718/F717))+MAX(0,-(E705-C718-D718))</f>
        <v>314680.87051522231</v>
      </c>
      <c r="H718" s="10">
        <f>MAX(0,(H705-C718-D718))/(1-'P-Parametri'!$B$31*MAX(0,IF(I717&lt;=0,0,(I717-J717)/I717)))</f>
        <v>30450</v>
      </c>
      <c r="I718" s="10">
        <f>((I717-H718+MAX(0,-(H705-C718-D718)))*(1+B718))*(1-'P-Parametri'!$B$32)</f>
        <v>259717.47294357125</v>
      </c>
      <c r="J718" s="10">
        <f>IF(I717&lt;=0,J717,J717*(1-H718/I717))+MAX(0,-(H705-C718-D718))</f>
        <v>257001.03558439706</v>
      </c>
      <c r="K718" s="10">
        <f>MAX(0,(K705-C718-D718))/(1-'P-Parametri'!$B$31*MAX(0,IF(L717&lt;=0,0,(L717-M717)/L717)))</f>
        <v>26514.582165426542</v>
      </c>
      <c r="L718" s="10">
        <f>((L717-K718+MAX(0,-(K705-C718-D718)))*(1+B718))*(1-'P-Parametri'!$B$32)</f>
        <v>312451.61642707867</v>
      </c>
      <c r="M718" s="10">
        <f>IF(L717&lt;=0,M717,M717*(1-K718/L717))+MAX(0,-(K705-C718-D718))</f>
        <v>309183.62204003456</v>
      </c>
      <c r="N718" s="10">
        <f>MAX(0,(N705-C718-D718))/(1-'P-Parametri'!$B$31*MAX(0,IF(O717&lt;=0,0,(O717-P717)/O717)))</f>
        <v>26448.055267529977</v>
      </c>
      <c r="O718" s="10">
        <f>((O717-N718+MAX(0,-(N705-C718-D718)))*(1+B718))*(1-'P-Parametri'!$B$32)</f>
        <v>313343.06915882404</v>
      </c>
      <c r="P718" s="10">
        <f>IF(O717&lt;=0,P717,P717*(1-N718/O717))+MAX(0,-(N705-C718-D718))</f>
        <v>310065.7508881113</v>
      </c>
      <c r="Q718" s="10">
        <f>MAX(0,(Q705-C718-D718))/(1-'P-Parametri'!$B$31*MAX(0,IF(R717&lt;=0,0,(R717-S717)/R717)))</f>
        <v>26458.077596053747</v>
      </c>
      <c r="R718" s="10">
        <f>((R717-Q718+MAX(0,-(Q705-C718-D718)))*(1+B718))*(1-'P-Parametri'!$B$32)</f>
        <v>313208.77111662645</v>
      </c>
      <c r="S718" s="10">
        <f>IF(R717&lt;=0,S717,S717*(1-Q718/R717))+MAX(0,-(Q705-C718-D718))</f>
        <v>309932.85749618628</v>
      </c>
      <c r="T718" s="10">
        <f>MAX(0,(T705-C718-D718))/(1-'P-Parametri'!$B$31*MAX(0,IF(U717&lt;=0,0,(U717-V717)/U717)))</f>
        <v>26458.077596053739</v>
      </c>
      <c r="U718" s="10">
        <f>((U717-T718+MAX(0,-(T705-C718-D718)))*(1+B718))*(1-'P-Parametri'!$B$32)</f>
        <v>313208.7711166268</v>
      </c>
      <c r="V718" s="10">
        <f>IF(U717&lt;=0,V717,V717*(1-T718/U717))+MAX(0,-(T705-C718-D718))</f>
        <v>309932.85749618639</v>
      </c>
    </row>
    <row r="719" spans="1:22">
      <c r="A719" s="9">
        <f t="shared" si="14"/>
        <v>12</v>
      </c>
      <c r="B719" s="12">
        <f>IF($A719='P-Parametri'!$C$47,'P-Parametri'!$B$34,IF($A719='P-Parametri'!$C$48,'P-Parametri'!$C$34,'P-Parametri'!$C$52))</f>
        <v>4.8525513124279884E-2</v>
      </c>
      <c r="C719" s="10">
        <f>IF($A719&lt;='1-Input'!$B$26,0,IF($A719='1-Input'!$B$26+1,('1-Input'!$B$23+0)*'1-Input'!$B$27,'1-Input'!$B$23+0))</f>
        <v>0</v>
      </c>
      <c r="D719" s="10">
        <f>IF(AND($A719&gt;=1,$A719&lt;1+'1-Input'!$B$12),'1-Input'!$B$30,0)</f>
        <v>0</v>
      </c>
      <c r="E719" s="10">
        <f>MAX(0,(E705-C719-D719))/(1-'P-Parametri'!$B$31*MAX(0,IF(F718&lt;=0,0,(F718-G718)/F718)))</f>
        <v>26171.169679049184</v>
      </c>
      <c r="F719" s="10">
        <f>((F718-E719+MAX(0,-(E705-C719-D719)))*(1+B719))*(1-'P-Parametri'!$B$32)</f>
        <v>305385.28714838612</v>
      </c>
      <c r="G719" s="10">
        <f>IF(F718&lt;=0,G718,G718*(1-E719/F718))+MAX(0,-(E705-C719-D719))</f>
        <v>288783.43037097767</v>
      </c>
      <c r="H719" s="10">
        <f>MAX(0,(H705-C719-D719))/(1-'P-Parametri'!$B$31*MAX(0,IF(I718&lt;=0,0,(I718-J718)/I718)))</f>
        <v>30533.031292224048</v>
      </c>
      <c r="I719" s="10">
        <f>((I718-H719+MAX(0,-(H705-C719-D719)))*(1+B719))*(1-'P-Parametri'!$B$32)</f>
        <v>239825.12281401525</v>
      </c>
      <c r="J719" s="10">
        <f>IF(I718&lt;=0,J718,J718*(1-H719/I718))+MAX(0,-(H705-C719-D719))</f>
        <v>226787.35541611165</v>
      </c>
      <c r="K719" s="10">
        <f>MAX(0,(K705-C719-D719))/(1-'P-Parametri'!$B$31*MAX(0,IF(L718&lt;=0,0,(L718-M718)/L718)))</f>
        <v>26586.882330286178</v>
      </c>
      <c r="L719" s="10">
        <f>((L718-K719+MAX(0,-(K705-C719-D719)))*(1+B719))*(1-'P-Parametri'!$B$32)</f>
        <v>299136.99406896922</v>
      </c>
      <c r="M719" s="10">
        <f>IF(L718&lt;=0,M718,M718*(1-K719/L718))+MAX(0,-(K705-C719-D719))</f>
        <v>282874.81726690085</v>
      </c>
      <c r="N719" s="10">
        <f>MAX(0,(N705-C719-D719))/(1-'P-Parametri'!$B$31*MAX(0,IF(O718&lt;=0,0,(O718-P718)/O718)))</f>
        <v>26520.174026337067</v>
      </c>
      <c r="O719" s="10">
        <f>((O718-N719+MAX(0,-(N705-C719-D719)))*(1+B719))*(1-'P-Parametri'!$B$32)</f>
        <v>300139.64104799333</v>
      </c>
      <c r="P719" s="10">
        <f>IF(O718&lt;=0,P718,P718*(1-N719/O718))+MAX(0,-(N705-C719-D719))</f>
        <v>283822.95670333999</v>
      </c>
      <c r="Q719" s="10">
        <f>MAX(0,(Q705-C719-D719))/(1-'P-Parametri'!$B$31*MAX(0,IF(R718&lt;=0,0,(R718-S718)/R718)))</f>
        <v>26530.223683822685</v>
      </c>
      <c r="R719" s="10">
        <f>((R718-Q719+MAX(0,-(Q705-C719-D719)))*(1+B719))*(1-'P-Parametri'!$B$32)</f>
        <v>299988.59150660643</v>
      </c>
      <c r="S719" s="10">
        <f>IF(R718&lt;=0,S718,S718*(1-Q719/R718))+MAX(0,-(Q705-C719-D719))</f>
        <v>283680.11876532104</v>
      </c>
      <c r="T719" s="10">
        <f>MAX(0,(T705-C719-D719))/(1-'P-Parametri'!$B$31*MAX(0,IF(U718&lt;=0,0,(U718-V718)/U718)))</f>
        <v>26530.223683822685</v>
      </c>
      <c r="U719" s="10">
        <f>((U718-T719+MAX(0,-(T705-C719-D719)))*(1+B719))*(1-'P-Parametri'!$B$32)</f>
        <v>299988.59150660672</v>
      </c>
      <c r="V719" s="10">
        <f>IF(U718&lt;=0,V718,V718*(1-T719/U718))+MAX(0,-(T705-C719-D719))</f>
        <v>283680.11876532121</v>
      </c>
    </row>
    <row r="720" spans="1:22">
      <c r="A720" s="9">
        <f t="shared" si="14"/>
        <v>13</v>
      </c>
      <c r="B720" s="12">
        <f>IF($A720='P-Parametri'!$C$47,'P-Parametri'!$B$34,IF($A720='P-Parametri'!$C$48,'P-Parametri'!$C$34,'P-Parametri'!$C$52))</f>
        <v>4.8525513124279884E-2</v>
      </c>
      <c r="C720" s="10">
        <f>IF($A720&lt;='1-Input'!$B$26,0,IF($A720='1-Input'!$B$26+1,('1-Input'!$B$23+0)*'1-Input'!$B$27,'1-Input'!$B$23+0))</f>
        <v>0</v>
      </c>
      <c r="D720" s="10">
        <f>IF(AND($A720&gt;=1,$A720&lt;1+'1-Input'!$B$12),'1-Input'!$B$30,0)</f>
        <v>0</v>
      </c>
      <c r="E720" s="10">
        <f>MAX(0,(E705-C720-D720))/(1-'P-Parametri'!$B$31*MAX(0,IF(F719&lt;=0,0,(F719-G719)/F719)))</f>
        <v>26474.200841967522</v>
      </c>
      <c r="F720" s="10">
        <f>((F719-E720+MAX(0,-(E705-C720-D720)))*(1+B720))*(1-'P-Parametri'!$B$32)</f>
        <v>291860.49910571688</v>
      </c>
      <c r="G720" s="10">
        <f>IF(F719&lt;=0,G719,G719*(1-E720/F719))+MAX(0,-(E705-C720-D720))</f>
        <v>263748.46353657753</v>
      </c>
      <c r="H720" s="10">
        <f>MAX(0,(H705-C720-D720))/(1-'P-Parametri'!$B$31*MAX(0,IF(I719&lt;=0,0,(I719-J719)/I719)))</f>
        <v>30886.567648962107</v>
      </c>
      <c r="I720" s="10">
        <f>((I719-H720+MAX(0,-(H705-C720-D720)))*(1+B720))*(1-'P-Parametri'!$B$32)</f>
        <v>218639.25095435124</v>
      </c>
      <c r="J720" s="10">
        <f>IF(I719&lt;=0,J719,J719*(1-H720/I719))+MAX(0,-(H705-C720-D720))</f>
        <v>197579.89410931148</v>
      </c>
      <c r="K720" s="10">
        <f>MAX(0,(K705-C720-D720))/(1-'P-Parametri'!$B$31*MAX(0,IF(L719&lt;=0,0,(L719-M719)/L719)))</f>
        <v>26894.726953576715</v>
      </c>
      <c r="L720" s="10">
        <f>((L719-K720+MAX(0,-(K705-C720-D720)))*(1+B720))*(1-'P-Parametri'!$B$32)</f>
        <v>284882.05689564161</v>
      </c>
      <c r="M720" s="10">
        <f>IF(L719&lt;=0,M719,M719*(1-K720/L719))+MAX(0,-(K705-C720-D720))</f>
        <v>257442.18565236326</v>
      </c>
      <c r="N720" s="10">
        <f>MAX(0,(N705-C720-D720))/(1-'P-Parametri'!$B$31*MAX(0,IF(O719&lt;=0,0,(O719-P719)/O719)))</f>
        <v>26827.246246438528</v>
      </c>
      <c r="O720" s="10">
        <f>((O719-N720+MAX(0,-(N705-C720-D720)))*(1+B720))*(1-'P-Parametri'!$B$32)</f>
        <v>286001.86896452098</v>
      </c>
      <c r="P720" s="10">
        <f>IF(O719&lt;=0,P719,P719*(1-N720/O719))+MAX(0,-(N705-C720-D720))</f>
        <v>258454.13729885744</v>
      </c>
      <c r="Q720" s="10">
        <f>MAX(0,(Q705-C720-D720))/(1-'P-Parametri'!$B$31*MAX(0,IF(R719&lt;=0,0,(R719-S719)/R719)))</f>
        <v>26837.412267060841</v>
      </c>
      <c r="R720" s="10">
        <f>((R719-Q720+MAX(0,-(Q705-C720-D720)))*(1+B720))*(1-'P-Parametri'!$B$32)</f>
        <v>285833.1684119014</v>
      </c>
      <c r="S720" s="10">
        <f>IF(R719&lt;=0,S719,S719*(1-Q720/R719))+MAX(0,-(Q705-C720-D720))</f>
        <v>258301.68600213365</v>
      </c>
      <c r="T720" s="10">
        <f>MAX(0,(T705-C720-D720))/(1-'P-Parametri'!$B$31*MAX(0,IF(U719&lt;=0,0,(U719-V719)/U719)))</f>
        <v>26837.412267060834</v>
      </c>
      <c r="U720" s="10">
        <f>((U719-T720+MAX(0,-(T705-C720-D720)))*(1+B720))*(1-'P-Parametri'!$B$32)</f>
        <v>285833.16841190169</v>
      </c>
      <c r="V720" s="10">
        <f>IF(U719&lt;=0,V719,V719*(1-T720/U719))+MAX(0,-(T705-C720-D720))</f>
        <v>258301.68600213382</v>
      </c>
    </row>
    <row r="721" spans="1:22">
      <c r="A721" s="9">
        <f t="shared" si="14"/>
        <v>14</v>
      </c>
      <c r="B721" s="12">
        <f>IF($A721='P-Parametri'!$C$47,'P-Parametri'!$B$34,IF($A721='P-Parametri'!$C$48,'P-Parametri'!$C$34,'P-Parametri'!$C$52))</f>
        <v>4.8525513124279884E-2</v>
      </c>
      <c r="C721" s="10">
        <f>IF($A721&lt;='1-Input'!$B$26,0,IF($A721='1-Input'!$B$26+1,('1-Input'!$B$23+0)*'1-Input'!$B$27,'1-Input'!$B$23+0))</f>
        <v>0</v>
      </c>
      <c r="D721" s="10">
        <f>IF(AND($A721&gt;=1,$A721&lt;1+'1-Input'!$B$12),'1-Input'!$B$30,0)</f>
        <v>0</v>
      </c>
      <c r="E721" s="10">
        <f>MAX(0,(E705-C721-D721))/(1-'P-Parametri'!$B$31*MAX(0,IF(F720&lt;=0,0,(F720-G720)/F720)))</f>
        <v>26770.417694589039</v>
      </c>
      <c r="F721" s="10">
        <f>((F720-E721+MAX(0,-(E705-C721-D721)))*(1+B721))*(1-'P-Parametri'!$B$32)</f>
        <v>277397.80620848836</v>
      </c>
      <c r="G721" s="10">
        <f>IF(F720&lt;=0,G720,G720*(1-E721/F720))+MAX(0,-(E705-C721-D721))</f>
        <v>239556.57543656172</v>
      </c>
      <c r="H721" s="10">
        <f>MAX(0,(H705-C721-D721))/(1-'P-Parametri'!$B$31*MAX(0,IF(I720&lt;=0,0,(I720-J720)/I720)))</f>
        <v>31232.153977020545</v>
      </c>
      <c r="I721" s="10">
        <f>((I720-H721+MAX(0,-(H705-C721-D721)))*(1+B721))*(1-'P-Parametri'!$B$32)</f>
        <v>196108.12027624474</v>
      </c>
      <c r="J721" s="10">
        <f>IF(I720&lt;=0,J720,J720*(1-H721/I720))+MAX(0,-(H705-C721-D721))</f>
        <v>169356.02465929303</v>
      </c>
      <c r="K721" s="10">
        <f>MAX(0,(K705-C721-D721))/(1-'P-Parametri'!$B$31*MAX(0,IF(L720&lt;=0,0,(L720-M720)/L720)))</f>
        <v>27195.649025516079</v>
      </c>
      <c r="L721" s="10">
        <f>((L720-K721+MAX(0,-(K705-C721-D721)))*(1+B721))*(1-'P-Parametri'!$B$32)</f>
        <v>269650.39149110147</v>
      </c>
      <c r="M721" s="10">
        <f>IF(L720&lt;=0,M720,M720*(1-K721/L720))+MAX(0,-(K705-C721-D721))</f>
        <v>232866.02455026848</v>
      </c>
      <c r="N721" s="10">
        <f>MAX(0,(N705-C721-D721))/(1-'P-Parametri'!$B$31*MAX(0,IF(O720&lt;=0,0,(O720-P720)/O720)))</f>
        <v>27127.413284343038</v>
      </c>
      <c r="O721" s="10">
        <f>((O720-N721+MAX(0,-(N705-C721-D721)))*(1+B721))*(1-'P-Parametri'!$B$32)</f>
        <v>270893.59853387356</v>
      </c>
      <c r="P721" s="10">
        <f>IF(O720&lt;=0,P720,P720*(1-N721/O720))+MAX(0,-(N705-C721-D721))</f>
        <v>233939.63946379541</v>
      </c>
      <c r="Q721" s="10">
        <f>MAX(0,(Q705-C721-D721))/(1-'P-Parametri'!$B$31*MAX(0,IF(R720&lt;=0,0,(R720-S720)/R720)))</f>
        <v>27137.693051425551</v>
      </c>
      <c r="R721" s="10">
        <f>((R720-Q721+MAX(0,-(Q705-C721-D721)))*(1+B721))*(1-'P-Parametri'!$B$32)</f>
        <v>270706.3084331819</v>
      </c>
      <c r="S721" s="10">
        <f>IF(R720&lt;=0,S720,S720*(1-Q721/R720))+MAX(0,-(Q705-C721-D721))</f>
        <v>233777.89854829197</v>
      </c>
      <c r="T721" s="10">
        <f>MAX(0,(T705-C721-D721))/(1-'P-Parametri'!$B$31*MAX(0,IF(U720&lt;=0,0,(U720-V720)/U720)))</f>
        <v>27137.693051425544</v>
      </c>
      <c r="U721" s="10">
        <f>((U720-T721+MAX(0,-(T705-C721-D721)))*(1+B721))*(1-'P-Parametri'!$B$32)</f>
        <v>270706.30843318219</v>
      </c>
      <c r="V721" s="10">
        <f>IF(U720&lt;=0,V720,V720*(1-T721/U720))+MAX(0,-(T705-C721-D721))</f>
        <v>233777.89854829214</v>
      </c>
    </row>
    <row r="722" spans="1:22">
      <c r="A722" s="9">
        <f t="shared" si="14"/>
        <v>15</v>
      </c>
      <c r="B722" s="12">
        <f>IF($A722='P-Parametri'!$C$47,'P-Parametri'!$B$34,IF($A722='P-Parametri'!$C$48,'P-Parametri'!$C$34,'P-Parametri'!$C$52))</f>
        <v>4.8525513124279884E-2</v>
      </c>
      <c r="C722" s="10">
        <f>IF($A722&lt;='1-Input'!$B$26,0,IF($A722='1-Input'!$B$26+1,('1-Input'!$B$23+0)*'1-Input'!$B$27,'1-Input'!$B$23+0))</f>
        <v>0</v>
      </c>
      <c r="D722" s="10">
        <f>IF(AND($A722&gt;=1,$A722&lt;1+'1-Input'!$B$12),'1-Input'!$B$30,0)</f>
        <v>0</v>
      </c>
      <c r="E722" s="10">
        <f>MAX(0,(E705-C722-D722))/(1-'P-Parametri'!$B$31*MAX(0,IF(F721&lt;=0,0,(F721-G721)/F721)))</f>
        <v>27059.752836870095</v>
      </c>
      <c r="F722" s="10">
        <f>((F721-E722+MAX(0,-(E705-C722-D722)))*(1+B722))*(1-'P-Parametri'!$B$32)</f>
        <v>261960.86419427738</v>
      </c>
      <c r="G722" s="10">
        <f>IF(F721&lt;=0,G721,G721*(1-E722/F721))+MAX(0,-(E705-C722-D722))</f>
        <v>216188.1796645766</v>
      </c>
      <c r="H722" s="10">
        <f>MAX(0,(H705-C722-D722))/(1-'P-Parametri'!$B$31*MAX(0,IF(I721&lt;=0,0,(I721-J721)/I721)))</f>
        <v>31569.711643015111</v>
      </c>
      <c r="I722" s="10">
        <f>((I721-H722+MAX(0,-(H705-C722-D722)))*(1+B722))*(1-'P-Parametri'!$B$32)</f>
        <v>172177.67390212792</v>
      </c>
      <c r="J722" s="10">
        <f>IF(I721&lt;=0,J721,J721*(1-H722/I721))+MAX(0,-(H705-C722-D722))</f>
        <v>142092.89625864374</v>
      </c>
      <c r="K722" s="10">
        <f>MAX(0,(K705-C722-D722))/(1-'P-Parametri'!$B$31*MAX(0,IF(L721&lt;=0,0,(L721-M721)/L721)))</f>
        <v>27489.580075453105</v>
      </c>
      <c r="L722" s="10">
        <f>((L721-K722+MAX(0,-(K705-C722-D722)))*(1+B722))*(1-'P-Parametri'!$B$32)</f>
        <v>253403.96547008833</v>
      </c>
      <c r="M722" s="10">
        <f>IF(L721&lt;=0,M721,M721*(1-K722/L721))+MAX(0,-(K705-C722-D722))</f>
        <v>209126.43643645599</v>
      </c>
      <c r="N722" s="10">
        <f>MAX(0,(N705-C722-D722))/(1-'P-Parametri'!$B$31*MAX(0,IF(O721&lt;=0,0,(O721-P721)/O721)))</f>
        <v>27420.606841196986</v>
      </c>
      <c r="O722" s="10">
        <f>((O721-N722+MAX(0,-(N705-C722-D722)))*(1+B722))*(1-'P-Parametri'!$B$32)</f>
        <v>254777.0682593743</v>
      </c>
      <c r="P722" s="10">
        <f>IF(O721&lt;=0,P721,P721*(1-N722/O721))+MAX(0,-(N705-C722-D722))</f>
        <v>210259.61559824075</v>
      </c>
      <c r="Q722" s="10">
        <f>MAX(0,(Q705-C722-D722))/(1-'P-Parametri'!$B$31*MAX(0,IF(R721&lt;=0,0,(R721-S721)/R721)))</f>
        <v>27430.997712181776</v>
      </c>
      <c r="R722" s="10">
        <f>((R721-Q722+MAX(0,-(Q705-C722-D722)))*(1+B722))*(1-'P-Parametri'!$B$32)</f>
        <v>254570.20926419689</v>
      </c>
      <c r="S722" s="10">
        <f>IF(R721&lt;=0,S721,S721*(1-Q722/R721))+MAX(0,-(Q705-C722-D722))</f>
        <v>210088.90128275647</v>
      </c>
      <c r="T722" s="10">
        <f>MAX(0,(T705-C722-D722))/(1-'P-Parametri'!$B$31*MAX(0,IF(U721&lt;=0,0,(U721-V721)/U721)))</f>
        <v>27430.997712181772</v>
      </c>
      <c r="U722" s="10">
        <f>((U721-T722+MAX(0,-(T705-C722-D722)))*(1+B722))*(1-'P-Parametri'!$B$32)</f>
        <v>254570.20926419718</v>
      </c>
      <c r="V722" s="10">
        <f>IF(U721&lt;=0,V721,V721*(1-T722/U721))+MAX(0,-(T705-C722-D722))</f>
        <v>210088.90128275665</v>
      </c>
    </row>
    <row r="723" spans="1:22">
      <c r="A723" s="9">
        <f t="shared" si="14"/>
        <v>16</v>
      </c>
      <c r="B723" s="12">
        <f>IF($A723='P-Parametri'!$C$47,'P-Parametri'!$B$34,IF($A723='P-Parametri'!$C$48,'P-Parametri'!$C$34,'P-Parametri'!$C$52))</f>
        <v>4.8525513124279884E-2</v>
      </c>
      <c r="C723" s="10">
        <f>IF($A723&lt;='1-Input'!$B$26,0,IF($A723='1-Input'!$B$26+1,('1-Input'!$B$23+0)*'1-Input'!$B$27,'1-Input'!$B$23+0))</f>
        <v>0</v>
      </c>
      <c r="D723" s="10">
        <f>IF(AND($A723&gt;=1,$A723&lt;1+'1-Input'!$B$12),'1-Input'!$B$30,0)</f>
        <v>0</v>
      </c>
      <c r="E723" s="10">
        <f>MAX(0,(E705-C723-D723))/(1-'P-Parametri'!$B$31*MAX(0,IF(F722&lt;=0,0,(F722-G722)/F722)))</f>
        <v>27342.155799339565</v>
      </c>
      <c r="F723" s="10">
        <f>((F722-E723+MAX(0,-(E705-C723-D723)))*(1+B723))*(1-'P-Parametri'!$B$32)</f>
        <v>245511.69420514128</v>
      </c>
      <c r="G723" s="10">
        <f>IF(F722&lt;=0,G722,G722*(1-E723/F722))+MAX(0,-(E705-C723-D723))</f>
        <v>193623.54617038919</v>
      </c>
      <c r="H723" s="10">
        <f>MAX(0,(H705-C723-D723))/(1-'P-Parametri'!$B$31*MAX(0,IF(I722&lt;=0,0,(I722-J722)/I722)))</f>
        <v>31899.181765896159</v>
      </c>
      <c r="I723" s="10">
        <f>((I722-H723+MAX(0,-(H705-C723-D723)))*(1+B723))*(1-'P-Parametri'!$B$32)</f>
        <v>146791.40679154781</v>
      </c>
      <c r="J723" s="10">
        <f>IF(I722&lt;=0,J722,J722*(1-H723/I722))+MAX(0,-(H705-C723-D723))</f>
        <v>115767.49051542512</v>
      </c>
      <c r="K723" s="10">
        <f>MAX(0,(K705-C723-D723))/(1-'P-Parametri'!$B$31*MAX(0,IF(L722&lt;=0,0,(L722-M722)/L722)))</f>
        <v>27776.468832240716</v>
      </c>
      <c r="L723" s="10">
        <f>((L722-K723+MAX(0,-(K705-C723-D723)))*(1+B723))*(1-'P-Parametri'!$B$32)</f>
        <v>236103.03431377161</v>
      </c>
      <c r="M723" s="10">
        <f>IF(L722&lt;=0,M722,M722*(1-K723/L722))+MAX(0,-(K705-C723-D723))</f>
        <v>186203.37786119289</v>
      </c>
      <c r="N723" s="10">
        <f>MAX(0,(N705-C723-D723))/(1-'P-Parametri'!$B$31*MAX(0,IF(O722&lt;=0,0,(O722-P722)/O722)))</f>
        <v>27706.775774496095</v>
      </c>
      <c r="O723" s="10">
        <f>((O722-N723+MAX(0,-(N705-C723-D723)))*(1+B723))*(1-'P-Parametri'!$B$32)</f>
        <v>237612.81695310128</v>
      </c>
      <c r="P723" s="10">
        <f>IF(O722&lt;=0,P722,P722*(1-N723/O722))+MAX(0,-(N705-C723-D723))</f>
        <v>187394.07254284513</v>
      </c>
      <c r="Q723" s="10">
        <f>MAX(0,(Q705-C723-D723))/(1-'P-Parametri'!$B$31*MAX(0,IF(R722&lt;=0,0,(R722-S722)/R722)))</f>
        <v>27717.275087445094</v>
      </c>
      <c r="R723" s="10">
        <f>((R722-Q723+MAX(0,-(Q705-C723-D723)))*(1+B723))*(1-'P-Parametri'!$B$32)</f>
        <v>237385.36703300432</v>
      </c>
      <c r="S723" s="10">
        <f>IF(R722&lt;=0,S722,S722*(1-Q723/R722))+MAX(0,-(Q705-C723-D723))</f>
        <v>187214.69346989348</v>
      </c>
      <c r="T723" s="10">
        <f>MAX(0,(T705-C723-D723))/(1-'P-Parametri'!$B$31*MAX(0,IF(U722&lt;=0,0,(U722-V722)/U722)))</f>
        <v>27717.275087445087</v>
      </c>
      <c r="U723" s="10">
        <f>((U722-T723+MAX(0,-(T705-C723-D723)))*(1+B723))*(1-'P-Parametri'!$B$32)</f>
        <v>237385.36703300464</v>
      </c>
      <c r="V723" s="10">
        <f>IF(U722&lt;=0,V722,V722*(1-T723/U722))+MAX(0,-(T705-C723-D723))</f>
        <v>187214.69346989368</v>
      </c>
    </row>
    <row r="724" spans="1:22">
      <c r="A724" s="9">
        <f t="shared" si="14"/>
        <v>17</v>
      </c>
      <c r="B724" s="12">
        <f>IF($A724='P-Parametri'!$C$47,'P-Parametri'!$B$34,IF($A724='P-Parametri'!$C$48,'P-Parametri'!$C$34,'P-Parametri'!$C$52))</f>
        <v>4.8525513124279884E-2</v>
      </c>
      <c r="C724" s="10">
        <f>IF($A724&lt;='1-Input'!$B$26,0,IF($A724='1-Input'!$B$26+1,('1-Input'!$B$23+0)*'1-Input'!$B$27,'1-Input'!$B$23+0))</f>
        <v>0</v>
      </c>
      <c r="D724" s="10">
        <f>IF(AND($A724&gt;=1,$A724&lt;1+'1-Input'!$B$12),'1-Input'!$B$30,0)</f>
        <v>0</v>
      </c>
      <c r="E724" s="10">
        <f>MAX(0,(E705-C724-D724))/(1-'P-Parametri'!$B$31*MAX(0,IF(F723&lt;=0,0,(F723-G723)/F723)))</f>
        <v>27617.592428855005</v>
      </c>
      <c r="F724" s="10">
        <f>((F723-E724+MAX(0,-(E705-C724-D724)))*(1+B724))*(1-'P-Parametri'!$B$32)</f>
        <v>228010.58982199113</v>
      </c>
      <c r="G724" s="10">
        <f>IF(F723&lt;=0,G723,G723*(1-E724/F723))+MAX(0,-(E705-C724-D724))</f>
        <v>171842.84769866883</v>
      </c>
      <c r="H724" s="10">
        <f>MAX(0,(H705-C724-D724))/(1-'P-Parametri'!$B$31*MAX(0,IF(I723&lt;=0,0,(I723-J723)/I723)))</f>
        <v>32220.524500330841</v>
      </c>
      <c r="I724" s="10">
        <f>((I723-H724+MAX(0,-(H705-C724-D724)))*(1+B724))*(1-'P-Parametri'!$B$32)</f>
        <v>119890.23215721274</v>
      </c>
      <c r="J724" s="10">
        <f>IF(I723&lt;=0,J723,J723*(1-H724/I723))+MAX(0,-(H705-C724-D724))</f>
        <v>90356.67563175135</v>
      </c>
      <c r="K724" s="10">
        <f>MAX(0,(K705-C724-D724))/(1-'P-Parametri'!$B$31*MAX(0,IF(L723&lt;=0,0,(L723-M723)/L723)))</f>
        <v>28056.280600235172</v>
      </c>
      <c r="L724" s="10">
        <f>((L723-K724+MAX(0,-(K705-C724-D724)))*(1+B724))*(1-'P-Parametri'!$B$32)</f>
        <v>217706.04453294381</v>
      </c>
      <c r="M724" s="10">
        <f>IF(L723&lt;=0,M723,M723*(1-K724/L723))+MAX(0,-(K705-C724-D724))</f>
        <v>164076.70662560628</v>
      </c>
      <c r="N724" s="10">
        <f>MAX(0,(N705-C724-D724))/(1-'P-Parametri'!$B$31*MAX(0,IF(O723&lt;=0,0,(O723-P723)/O723)))</f>
        <v>27985.885475650368</v>
      </c>
      <c r="O724" s="10">
        <f>((O723-N724+MAX(0,-(N705-C724-D724)))*(1+B724))*(1-'P-Parametri'!$B$32)</f>
        <v>219359.58752027835</v>
      </c>
      <c r="P724" s="10">
        <f>IF(O723&lt;=0,P723,P723*(1-N724/O723))+MAX(0,-(N705-C724-D724))</f>
        <v>165322.91863688856</v>
      </c>
      <c r="Q724" s="10">
        <f>MAX(0,(Q705-C724-D724))/(1-'P-Parametri'!$B$31*MAX(0,IF(R723&lt;=0,0,(R723-S723)/R723)))</f>
        <v>27996.490555510805</v>
      </c>
      <c r="R724" s="10">
        <f>((R723-Q724+MAX(0,-(Q705-C724-D724)))*(1+B724))*(1-'P-Parametri'!$B$32)</f>
        <v>219110.47999277822</v>
      </c>
      <c r="S724" s="10">
        <f>IF(R723&lt;=0,S723,S723*(1-Q724/R723))+MAX(0,-(Q705-C724-D724))</f>
        <v>165135.17583537137</v>
      </c>
      <c r="T724" s="10">
        <f>MAX(0,(T705-C724-D724))/(1-'P-Parametri'!$B$31*MAX(0,IF(U723&lt;=0,0,(U723-V723)/U723)))</f>
        <v>27996.490555510802</v>
      </c>
      <c r="U724" s="10">
        <f>((U723-T724+MAX(0,-(T705-C724-D724)))*(1+B724))*(1-'P-Parametri'!$B$32)</f>
        <v>219110.47999277854</v>
      </c>
      <c r="V724" s="10">
        <f>IF(U723&lt;=0,V723,V723*(1-T724/U723))+MAX(0,-(T705-C724-D724))</f>
        <v>165135.17583537157</v>
      </c>
    </row>
    <row r="725" spans="1:22">
      <c r="A725" s="9">
        <f t="shared" si="14"/>
        <v>18</v>
      </c>
      <c r="B725" s="12">
        <f>IF($A725='P-Parametri'!$C$47,'P-Parametri'!$B$34,IF($A725='P-Parametri'!$C$48,'P-Parametri'!$C$34,'P-Parametri'!$C$52))</f>
        <v>4.8525513124279884E-2</v>
      </c>
      <c r="C725" s="10">
        <f>IF($A725&lt;='1-Input'!$B$26,0,IF($A725='1-Input'!$B$26+1,('1-Input'!$B$23+0)*'1-Input'!$B$27,'1-Input'!$B$23+0))</f>
        <v>0</v>
      </c>
      <c r="D725" s="10">
        <f>IF(AND($A725&gt;=1,$A725&lt;1+'1-Input'!$B$12),'1-Input'!$B$30,0)</f>
        <v>0</v>
      </c>
      <c r="E725" s="10">
        <f>MAX(0,(E705-C725-D725))/(1-'P-Parametri'!$B$31*MAX(0,IF(F724&lt;=0,0,(F724-G724)/F724)))</f>
        <v>27886.044222355395</v>
      </c>
      <c r="F725" s="10">
        <f>((F724-E725+MAX(0,-(E705-C725-D725)))*(1+B725))*(1-'P-Parametri'!$B$32)</f>
        <v>209416.02047989416</v>
      </c>
      <c r="G725" s="10">
        <f>IF(F724&lt;=0,G724,G724*(1-E725/F724))+MAX(0,-(E705-C725-D725))</f>
        <v>150826.2043315265</v>
      </c>
      <c r="H725" s="10">
        <f>MAX(0,(H705-C725-D725))/(1-'P-Parametri'!$B$31*MAX(0,IF(I724&lt;=0,0,(I724-J724)/I724)))</f>
        <v>32533.718259414629</v>
      </c>
      <c r="I725" s="10">
        <f>((I724-H725+MAX(0,-(H705-C725-D725)))*(1+B725))*(1-'P-Parametri'!$B$32)</f>
        <v>91412.342492318188</v>
      </c>
      <c r="J725" s="10">
        <f>IF(I724&lt;=0,J724,J724*(1-H725/I724))+MAX(0,-(H705-C725-D725))</f>
        <v>65837.258370085285</v>
      </c>
      <c r="K725" s="10">
        <f>MAX(0,(K705-C725-D725))/(1-'P-Parametri'!$B$31*MAX(0,IF(L724&lt;=0,0,(L724-M724)/L724)))</f>
        <v>28328.996582465905</v>
      </c>
      <c r="L725" s="10">
        <f>((L724-K725+MAX(0,-(K705-C725-D725)))*(1+B725))*(1-'P-Parametri'!$B$32)</f>
        <v>198169.53304348371</v>
      </c>
      <c r="M725" s="10">
        <f>IF(L724&lt;=0,M724,M724*(1-K725/L724))+MAX(0,-(K705-C725-D725))</f>
        <v>142726.22703175334</v>
      </c>
      <c r="N725" s="10">
        <f>MAX(0,(N705-C725-D725))/(1-'P-Parametri'!$B$31*MAX(0,IF(O724&lt;=0,0,(O724-P724)/O724)))</f>
        <v>28257.917194852125</v>
      </c>
      <c r="O725" s="10">
        <f>((O724-N725+MAX(0,-(N705-C725-D725)))*(1+B725))*(1-'P-Parametri'!$B$32)</f>
        <v>199974.22698300073</v>
      </c>
      <c r="P725" s="10">
        <f>IF(O724&lt;=0,P724,P724*(1-N725/O724))+MAX(0,-(N705-C725-D725))</f>
        <v>144026.00885481393</v>
      </c>
      <c r="Q725" s="10">
        <f>MAX(0,(Q705-C725-D725))/(1-'P-Parametri'!$B$31*MAX(0,IF(R724&lt;=0,0,(R724-S724)/R724)))</f>
        <v>28268.625359466099</v>
      </c>
      <c r="R725" s="10">
        <f>((R724-Q725+MAX(0,-(Q705-C725-D725)))*(1+B725))*(1-'P-Parametri'!$B$32)</f>
        <v>199702.34844787285</v>
      </c>
      <c r="S725" s="10">
        <f>IF(R724&lt;=0,S724,S724*(1-Q725/R724))+MAX(0,-(Q705-C725-D725))</f>
        <v>143830.19571979894</v>
      </c>
      <c r="T725" s="10">
        <f>MAX(0,(T705-C725-D725))/(1-'P-Parametri'!$B$31*MAX(0,IF(U724&lt;=0,0,(U724-V724)/U724)))</f>
        <v>28268.625359466092</v>
      </c>
      <c r="U725" s="10">
        <f>((U724-T725+MAX(0,-(T705-C725-D725)))*(1+B725))*(1-'P-Parametri'!$B$32)</f>
        <v>199702.3484478732</v>
      </c>
      <c r="V725" s="10">
        <f>IF(U724&lt;=0,V724,V724*(1-T725/U724))+MAX(0,-(T705-C725-D725))</f>
        <v>143830.19571979914</v>
      </c>
    </row>
    <row r="726" spans="1:22">
      <c r="A726" s="9">
        <f t="shared" si="14"/>
        <v>19</v>
      </c>
      <c r="B726" s="12">
        <f>IF($A726='P-Parametri'!$C$47,'P-Parametri'!$B$34,IF($A726='P-Parametri'!$C$48,'P-Parametri'!$C$34,'P-Parametri'!$C$52))</f>
        <v>4.8525513124279884E-2</v>
      </c>
      <c r="C726" s="10">
        <f>IF($A726&lt;='1-Input'!$B$26,0,IF($A726='1-Input'!$B$26+1,('1-Input'!$B$23+0)*'1-Input'!$B$27,'1-Input'!$B$23+0))</f>
        <v>5178.3333333332594</v>
      </c>
      <c r="D726" s="10">
        <f>IF(AND($A726&gt;=1,$A726&lt;1+'1-Input'!$B$12),'1-Input'!$B$30,0)</f>
        <v>0</v>
      </c>
      <c r="E726" s="10">
        <f>MAX(0,(E705-C726-D726))/(1-'P-Parametri'!$B$31*MAX(0,IF(F725&lt;=0,0,(F725-G725)/F725)))</f>
        <v>22562.941450535774</v>
      </c>
      <c r="F726" s="10">
        <f>((F725-E726+MAX(0,-(E705-C726-D726)))*(1+B726))*(1-'P-Parametri'!$B$32)</f>
        <v>195528.38012697338</v>
      </c>
      <c r="G726" s="10">
        <f>IF(F725&lt;=0,G725,G725*(1-E726/F725))+MAX(0,-(E705-C726-D726))</f>
        <v>134575.85820356393</v>
      </c>
      <c r="H726" s="10">
        <f>MAX(0,(H705-C726-D726))/(1-'P-Parametri'!$B$31*MAX(0,IF(I725&lt;=0,0,(I725-J725)/I725)))</f>
        <v>27254.192720024996</v>
      </c>
      <c r="I726" s="10">
        <f>((I725-H726+MAX(0,-(H705-C726-D726)))*(1+B726))*(1-'P-Parametri'!$B$32)</f>
        <v>67136.913997275929</v>
      </c>
      <c r="J726" s="10">
        <f>IF(I725&lt;=0,J725,J725*(1-H726/I725))+MAX(0,-(H705-C726-D726))</f>
        <v>46208.165855284344</v>
      </c>
      <c r="K726" s="10">
        <f>MAX(0,(K705-C726-D726))/(1-'P-Parametri'!$B$31*MAX(0,IF(L725&lt;=0,0,(L725-M725)/L725)))</f>
        <v>23010.04699303344</v>
      </c>
      <c r="L726" s="10">
        <f>((L725-K726+MAX(0,-(K705-C726-D726)))*(1+B726))*(1-'P-Parametri'!$B$32)</f>
        <v>183291.87160965425</v>
      </c>
      <c r="M726" s="10">
        <f>IF(L725&lt;=0,M725,M725*(1-K726/L725))+MAX(0,-(K705-C726-D726))</f>
        <v>126153.86527310513</v>
      </c>
      <c r="N726" s="10">
        <f>MAX(0,(N705-C726-D726))/(1-'P-Parametri'!$B$31*MAX(0,IF(O725&lt;=0,0,(O725-P725)/O725)))</f>
        <v>22938.301155283458</v>
      </c>
      <c r="O726" s="10">
        <f>((O725-N726+MAX(0,-(N705-C726-D726)))*(1+B726))*(1-'P-Parametri'!$B$32)</f>
        <v>185255.43159999931</v>
      </c>
      <c r="P726" s="10">
        <f>IF(O725&lt;=0,P725,P725*(1-N726/O725))+MAX(0,-(N705-C726-D726))</f>
        <v>127505.32008832562</v>
      </c>
      <c r="Q726" s="10">
        <f>MAX(0,(Q705-C726-D726))/(1-'P-Parametri'!$B$31*MAX(0,IF(R725&lt;=0,0,(R725-S725)/R725)))</f>
        <v>22949.109721124918</v>
      </c>
      <c r="R726" s="10">
        <f>((R725-Q726+MAX(0,-(Q705-C726-D726)))*(1+B726))*(1-'P-Parametri'!$B$32)</f>
        <v>184959.61977167701</v>
      </c>
      <c r="S726" s="10">
        <f>IF(R725&lt;=0,S725,S725*(1-Q726/R725))+MAX(0,-(Q705-C726-D726))</f>
        <v>127301.7223771526</v>
      </c>
      <c r="T726" s="10">
        <f>MAX(0,(T705-C726-D726))/(1-'P-Parametri'!$B$31*MAX(0,IF(U725&lt;=0,0,(U725-V725)/U725)))</f>
        <v>22949.109721124911</v>
      </c>
      <c r="U726" s="10">
        <f>((U725-T726+MAX(0,-(T705-C726-D726)))*(1+B726))*(1-'P-Parametri'!$B$32)</f>
        <v>184959.61977167742</v>
      </c>
      <c r="V726" s="10">
        <f>IF(U725&lt;=0,V725,V725*(1-T726/U725))+MAX(0,-(T705-C726-D726))</f>
        <v>127301.72237715282</v>
      </c>
    </row>
    <row r="727" spans="1:22">
      <c r="A727" s="9">
        <f t="shared" si="14"/>
        <v>20</v>
      </c>
      <c r="B727" s="12">
        <f>IF($A727='P-Parametri'!$C$47,'P-Parametri'!$B$34,IF($A727='P-Parametri'!$C$48,'P-Parametri'!$C$34,'P-Parametri'!$C$52))</f>
        <v>4.8525513124279884E-2</v>
      </c>
      <c r="C727" s="10">
        <f>IF($A727&lt;='1-Input'!$B$26,0,IF($A727='1-Input'!$B$26+1,('1-Input'!$B$23+0)*'1-Input'!$B$27,'1-Input'!$B$23+0))</f>
        <v>15535</v>
      </c>
      <c r="D727" s="10">
        <f>IF(AND($A727&gt;=1,$A727&lt;1+'1-Input'!$B$12),'1-Input'!$B$30,0)</f>
        <v>0</v>
      </c>
      <c r="E727" s="10">
        <f>MAX(0,(E705-C727-D727))/(1-'P-Parametri'!$B$31*MAX(0,IF(F726&lt;=0,0,(F726-G726)/F726)))</f>
        <v>11496.822169603629</v>
      </c>
      <c r="F727" s="10">
        <f>((F726-E727+MAX(0,-(E705-C727-D727)))*(1+B727))*(1-'P-Parametri'!$B$32)</f>
        <v>192575.86017083513</v>
      </c>
      <c r="G727" s="10">
        <f>IF(F726&lt;=0,G726,G726*(1-E727/F726))+MAX(0,-(E705-C727-D727))</f>
        <v>126662.96745551271</v>
      </c>
      <c r="H727" s="10">
        <f>MAX(0,(H705-C727-D727))/(1-'P-Parametri'!$B$31*MAX(0,IF(I726&lt;=0,0,(I726-J726)/I726)))</f>
        <v>16230.487710330161</v>
      </c>
      <c r="I727" s="10">
        <f>((I726-H727+MAX(0,-(H705-C727-D727)))*(1+B727))*(1-'P-Parametri'!$B$32)</f>
        <v>53269.933370355458</v>
      </c>
      <c r="J727" s="10">
        <f>IF(I726&lt;=0,J726,J726*(1-H727/I726))+MAX(0,-(H705-C727-D727))</f>
        <v>35037.246261608641</v>
      </c>
      <c r="K727" s="10">
        <f>MAX(0,(K705-C727-D727))/(1-'P-Parametri'!$B$31*MAX(0,IF(L726&lt;=0,0,(L726-M726)/L726)))</f>
        <v>11947.97005702418</v>
      </c>
      <c r="L727" s="10">
        <f>((L726-K727+MAX(0,-(K705-C727-D727)))*(1+B727))*(1-'P-Parametri'!$B$32)</f>
        <v>179299.13539159516</v>
      </c>
      <c r="M727" s="10">
        <f>IF(L726&lt;=0,M726,M726*(1-K727/L726))+MAX(0,-(K705-C727-D727))</f>
        <v>117930.46402991802</v>
      </c>
      <c r="N727" s="10">
        <f>MAX(0,(N705-C727-D727))/(1-'P-Parametri'!$B$31*MAX(0,IF(O726&lt;=0,0,(O726-P726)/O726)))</f>
        <v>11875.575554931216</v>
      </c>
      <c r="O727" s="10">
        <f>((O726-N727+MAX(0,-(N705-C727-D727)))*(1+B727))*(1-'P-Parametri'!$B$32)</f>
        <v>181429.61612001868</v>
      </c>
      <c r="P727" s="10">
        <f>IF(O726&lt;=0,P726,P726*(1-N727/O726))+MAX(0,-(N705-C727-D727))</f>
        <v>119331.74563878379</v>
      </c>
      <c r="Q727" s="10">
        <f>MAX(0,(Q705-C727-D727))/(1-'P-Parametri'!$B$31*MAX(0,IF(R726&lt;=0,0,(R726-S726)/R726)))</f>
        <v>11886.481842556688</v>
      </c>
      <c r="R727" s="10">
        <f>((R726-Q727+MAX(0,-(Q705-C727-D727)))*(1+B727))*(1-'P-Parametri'!$B$32)</f>
        <v>181108.65755364986</v>
      </c>
      <c r="S727" s="10">
        <f>IF(R726&lt;=0,S726,S726*(1-Q727/R726))+MAX(0,-(Q705-C727-D727))</f>
        <v>119120.64148268415</v>
      </c>
      <c r="T727" s="10">
        <f>MAX(0,(T705-C727-D727))/(1-'P-Parametri'!$B$31*MAX(0,IF(U726&lt;=0,0,(U726-V726)/U726)))</f>
        <v>11886.481842556679</v>
      </c>
      <c r="U727" s="10">
        <f>((U726-T727+MAX(0,-(T705-C727-D727)))*(1+B727))*(1-'P-Parametri'!$B$32)</f>
        <v>181108.65755365026</v>
      </c>
      <c r="V727" s="10">
        <f>IF(U726&lt;=0,V726,V726*(1-T727/U726))+MAX(0,-(T705-C727-D727))</f>
        <v>119120.64148268438</v>
      </c>
    </row>
    <row r="728" spans="1:22">
      <c r="A728" s="9">
        <f t="shared" si="14"/>
        <v>21</v>
      </c>
      <c r="B728" s="12">
        <f>IF($A728='P-Parametri'!$C$47,'P-Parametri'!$B$34,IF($A728='P-Parametri'!$C$48,'P-Parametri'!$C$34,'P-Parametri'!$C$52))</f>
        <v>4.8525513124279884E-2</v>
      </c>
      <c r="C728" s="10">
        <f>IF($A728&lt;='1-Input'!$B$26,0,IF($A728='1-Input'!$B$26+1,('1-Input'!$B$23+0)*'1-Input'!$B$27,'1-Input'!$B$23+0))</f>
        <v>15535</v>
      </c>
      <c r="D728" s="10">
        <f>IF(AND($A728&gt;=1,$A728&lt;1+'1-Input'!$B$12),'1-Input'!$B$30,0)</f>
        <v>0</v>
      </c>
      <c r="E728" s="10">
        <f>MAX(0,(E705-C728-D728))/(1-'P-Parametri'!$B$31*MAX(0,IF(F727&lt;=0,0,(F727-G727)/F727)))</f>
        <v>11597.020432668016</v>
      </c>
      <c r="F728" s="10">
        <f>((F727-E728+MAX(0,-(E705-C728-D728)))*(1+B728))*(1-'P-Parametri'!$B$32)</f>
        <v>189381.40893949629</v>
      </c>
      <c r="G728" s="10">
        <f>IF(F727&lt;=0,G727,G727*(1-E728/F727))+MAX(0,-(E705-C728-D728))</f>
        <v>119035.25637926014</v>
      </c>
      <c r="H728" s="10">
        <f>MAX(0,(H705-C728-D728))/(1-'P-Parametri'!$B$31*MAX(0,IF(I727&lt;=0,0,(I727-J727)/I727)))</f>
        <v>16371.941292308897</v>
      </c>
      <c r="I728" s="10">
        <f>((I727-H728+MAX(0,-(H705-C728-D728)))*(1+B728))*(1-'P-Parametri'!$B$32)</f>
        <v>38611.109104735609</v>
      </c>
      <c r="J728" s="10">
        <f>IF(I727&lt;=0,J727,J727*(1-H728/I727))+MAX(0,-(H705-C728-D728))</f>
        <v>24268.925324333959</v>
      </c>
      <c r="K728" s="10">
        <f>MAX(0,(K705-C728-D728))/(1-'P-Parametri'!$B$31*MAX(0,IF(L727&lt;=0,0,(L727-M727)/L727)))</f>
        <v>12052.100209617505</v>
      </c>
      <c r="L728" s="10">
        <f>((L727-K728+MAX(0,-(K705-C728-D728)))*(1+B728))*(1-'P-Parametri'!$B$32)</f>
        <v>175012.0578159322</v>
      </c>
      <c r="M728" s="10">
        <f>IF(L727&lt;=0,M727,M727*(1-K728/L727))+MAX(0,-(K705-C728-D728))</f>
        <v>110003.43322103498</v>
      </c>
      <c r="N728" s="10">
        <f>MAX(0,(N705-C728-D728))/(1-'P-Parametri'!$B$31*MAX(0,IF(O727&lt;=0,0,(O727-P727)/O727)))</f>
        <v>11979.074767664975</v>
      </c>
      <c r="O728" s="10">
        <f>((O727-N728+MAX(0,-(N705-C728-D728)))*(1+B728))*(1-'P-Parametri'!$B$32)</f>
        <v>177317.86938902235</v>
      </c>
      <c r="P728" s="10">
        <f>IF(O727&lt;=0,P727,P727*(1-N728/O727))+MAX(0,-(N705-C728-D728))</f>
        <v>111452.74587163805</v>
      </c>
      <c r="Q728" s="10">
        <f>MAX(0,(Q705-C728-D728))/(1-'P-Parametri'!$B$31*MAX(0,IF(R727&lt;=0,0,(R727-S727)/R727)))</f>
        <v>11990.076106867347</v>
      </c>
      <c r="R728" s="10">
        <f>((R727-Q728+MAX(0,-(Q705-C728-D728)))*(1+B728))*(1-'P-Parametri'!$B$32)</f>
        <v>176970.49709555728</v>
      </c>
      <c r="S728" s="10">
        <f>IF(R727&lt;=0,S727,S727*(1-Q728/R727))+MAX(0,-(Q705-C728-D728))</f>
        <v>111234.40580202296</v>
      </c>
      <c r="T728" s="10">
        <f>MAX(0,(T705-C728-D728))/(1-'P-Parametri'!$B$31*MAX(0,IF(U727&lt;=0,0,(U727-V727)/U727)))</f>
        <v>11990.07610686734</v>
      </c>
      <c r="U728" s="10">
        <f>((U727-T728+MAX(0,-(T705-C728-D728)))*(1+B728))*(1-'P-Parametri'!$B$32)</f>
        <v>176970.49709555772</v>
      </c>
      <c r="V728" s="10">
        <f>IF(U727&lt;=0,V727,V727*(1-T728/U727))+MAX(0,-(T705-C728-D728))</f>
        <v>111234.40580202319</v>
      </c>
    </row>
    <row r="729" spans="1:22">
      <c r="A729" s="9">
        <f t="shared" si="14"/>
        <v>22</v>
      </c>
      <c r="B729" s="12">
        <f>IF($A729='P-Parametri'!$C$47,'P-Parametri'!$B$34,IF($A729='P-Parametri'!$C$48,'P-Parametri'!$C$34,'P-Parametri'!$C$52))</f>
        <v>4.8525513124279884E-2</v>
      </c>
      <c r="C729" s="10">
        <f>IF($A729&lt;='1-Input'!$B$26,0,IF($A729='1-Input'!$B$26+1,('1-Input'!$B$23+0)*'1-Input'!$B$27,'1-Input'!$B$23+0))</f>
        <v>15535</v>
      </c>
      <c r="D729" s="10">
        <f>IF(AND($A729&gt;=1,$A729&lt;1+'1-Input'!$B$12),'1-Input'!$B$30,0)</f>
        <v>0</v>
      </c>
      <c r="E729" s="10">
        <f>MAX(0,(E705-C729-D729))/(1-'P-Parametri'!$B$31*MAX(0,IF(F728&lt;=0,0,(F728-G728)/F728)))</f>
        <v>11694.418755084531</v>
      </c>
      <c r="F729" s="10">
        <f>((F728-E729+MAX(0,-(E705-C729-D729)))*(1+B729))*(1-'P-Parametri'!$B$32)</f>
        <v>185936.72387350199</v>
      </c>
      <c r="G729" s="10">
        <f>IF(F728&lt;=0,G728,G728*(1-E729/F728))+MAX(0,-(E705-C729-D729))</f>
        <v>111684.75591296227</v>
      </c>
      <c r="H729" s="10">
        <f>MAX(0,(H705-C729-D729))/(1-'P-Parametri'!$B$31*MAX(0,IF(I728&lt;=0,0,(I728-J728)/I728)))</f>
        <v>16509.442094849579</v>
      </c>
      <c r="I729" s="10">
        <f>((I728-H729+MAX(0,-(H705-C729-D729)))*(1+B729))*(1-'P-Parametri'!$B$32)</f>
        <v>23127.813418957834</v>
      </c>
      <c r="J729" s="10">
        <f>IF(I728&lt;=0,J728,J728*(1-H729/I728))+MAX(0,-(H705-C729-D729))</f>
        <v>13891.952825059685</v>
      </c>
      <c r="K729" s="10">
        <f>MAX(0,(K705-C729-D729))/(1-'P-Parametri'!$B$31*MAX(0,IF(L728&lt;=0,0,(L728-M728)/L728)))</f>
        <v>12153.32054882686</v>
      </c>
      <c r="L729" s="10">
        <f>((L728-K729+MAX(0,-(K705-C729-D729)))*(1+B729))*(1-'P-Parametri'!$B$32)</f>
        <v>170420.0179776444</v>
      </c>
      <c r="M729" s="10">
        <f>IF(L728&lt;=0,M728,M728*(1-K729/L728))+MAX(0,-(K705-C729-D729))</f>
        <v>102364.49106990165</v>
      </c>
      <c r="N729" s="10">
        <f>MAX(0,(N705-C729-D729))/(1-'P-Parametri'!$B$31*MAX(0,IF(O728&lt;=0,0,(O728-P728)/O728)))</f>
        <v>12079.681798000624</v>
      </c>
      <c r="O729" s="10">
        <f>((O728-N729+MAX(0,-(N705-C729-D729)))*(1+B729))*(1-'P-Parametri'!$B$32)</f>
        <v>172909.94252073887</v>
      </c>
      <c r="P729" s="10">
        <f>IF(O728&lt;=0,P728,P728*(1-N729/O728))+MAX(0,-(N705-C729-D729))</f>
        <v>103860.08919083222</v>
      </c>
      <c r="Q729" s="10">
        <f>MAX(0,(Q705-C729-D729))/(1-'P-Parametri'!$B$31*MAX(0,IF(R728&lt;=0,0,(R728-S728)/R728)))</f>
        <v>12090.775532658265</v>
      </c>
      <c r="R729" s="10">
        <f>((R728-Q729+MAX(0,-(Q705-C729-D729)))*(1+B729))*(1-'P-Parametri'!$B$32)</f>
        <v>172534.83346621602</v>
      </c>
      <c r="S729" s="10">
        <f>IF(R728&lt;=0,S728,S728*(1-Q729/R728))+MAX(0,-(Q705-C729-D729))</f>
        <v>103634.77617938207</v>
      </c>
      <c r="T729" s="10">
        <f>MAX(0,(T705-C729-D729))/(1-'P-Parametri'!$B$31*MAX(0,IF(U728&lt;=0,0,(U728-V728)/U728)))</f>
        <v>12090.775532658259</v>
      </c>
      <c r="U729" s="10">
        <f>((U728-T729+MAX(0,-(T705-C729-D729)))*(1+B729))*(1-'P-Parametri'!$B$32)</f>
        <v>172534.83346621649</v>
      </c>
      <c r="V729" s="10">
        <f>IF(U728&lt;=0,V728,V728*(1-T729/U728))+MAX(0,-(T705-C729-D729))</f>
        <v>103634.77617938232</v>
      </c>
    </row>
    <row r="730" spans="1:22">
      <c r="A730" s="9">
        <f t="shared" si="14"/>
        <v>23</v>
      </c>
      <c r="B730" s="12">
        <f>IF($A730='P-Parametri'!$C$47,'P-Parametri'!$B$34,IF($A730='P-Parametri'!$C$48,'P-Parametri'!$C$34,'P-Parametri'!$C$52))</f>
        <v>4.8525513124279884E-2</v>
      </c>
      <c r="C730" s="10">
        <f>IF($A730&lt;='1-Input'!$B$26,0,IF($A730='1-Input'!$B$26+1,('1-Input'!$B$23+0)*'1-Input'!$B$27,'1-Input'!$B$23+0))</f>
        <v>15535</v>
      </c>
      <c r="D730" s="10">
        <f>IF(AND($A730&gt;=1,$A730&lt;1+'1-Input'!$B$12),'1-Input'!$B$30,0)</f>
        <v>0</v>
      </c>
      <c r="E730" s="10">
        <f>MAX(0,(E705-C730-D730))/(1-'P-Parametri'!$B$31*MAX(0,IF(F729&lt;=0,0,(F729-G729)/F729)))</f>
        <v>11789.036770142407</v>
      </c>
      <c r="F730" s="10">
        <f>((F729-E730+MAX(0,-(E705-C730-D730)))*(1+B730))*(1-'P-Parametri'!$B$32)</f>
        <v>182233.09639349772</v>
      </c>
      <c r="G730" s="10">
        <f>IF(F729&lt;=0,G729,G729*(1-E730/F729))+MAX(0,-(E705-C730-D730))</f>
        <v>104603.55287413682</v>
      </c>
      <c r="H730" s="10">
        <f>MAX(0,(H705-C730-D730))/(1-'P-Parametri'!$B$31*MAX(0,IF(I729&lt;=0,0,(I729-J729)/I729)))</f>
        <v>16643.017834990442</v>
      </c>
      <c r="I730" s="10">
        <f>((I729-H730+MAX(0,-(H705-C730-D730)))*(1+B730))*(1-'P-Parametri'!$B$32)</f>
        <v>6785.874669951103</v>
      </c>
      <c r="J730" s="10">
        <f>IF(I729&lt;=0,J729,J729*(1-H730/I729))+MAX(0,-(H705-C730-D730))</f>
        <v>3895.1574323401724</v>
      </c>
      <c r="K730" s="10">
        <f>MAX(0,(K705-C730-D730))/(1-'P-Parametri'!$B$31*MAX(0,IF(L729&lt;=0,0,(L729-M729)/L729)))</f>
        <v>12251.65147837324</v>
      </c>
      <c r="L730" s="10">
        <f>((L729-K730+MAX(0,-(K705-C730-D730)))*(1+B730))*(1-'P-Parametri'!$B$32)</f>
        <v>165511.88050839008</v>
      </c>
      <c r="M730" s="10">
        <f>IF(L729&lt;=0,M729,M729*(1-K730/L729))+MAX(0,-(K705-C730-D730))</f>
        <v>95005.413872092642</v>
      </c>
      <c r="N730" s="10">
        <f>MAX(0,(N705-C730-D730))/(1-'P-Parametri'!$B$31*MAX(0,IF(O729&lt;=0,0,(O729-P729)/O729)))</f>
        <v>12177.416926030022</v>
      </c>
      <c r="O730" s="10">
        <f>((O729-N730+MAX(0,-(N705-C730-D730)))*(1+B730))*(1-'P-Parametri'!$B$32)</f>
        <v>168195.08956720366</v>
      </c>
      <c r="P730" s="10">
        <f>IF(O729&lt;=0,P729,P729*(1-N730/O729))+MAX(0,-(N705-C730-D730))</f>
        <v>96545.601720571605</v>
      </c>
      <c r="Q730" s="10">
        <f>MAX(0,(Q705-C730-D730))/(1-'P-Parametri'!$B$31*MAX(0,IF(R729&lt;=0,0,(R729-S729)/R729)))</f>
        <v>12188.600418646129</v>
      </c>
      <c r="R730" s="10">
        <f>((R729-Q730+MAX(0,-(Q705-C730-D730)))*(1+B730))*(1-'P-Parametri'!$B$32)</f>
        <v>167790.86205118109</v>
      </c>
      <c r="S730" s="10">
        <f>IF(R729&lt;=0,S729,S729*(1-Q730/R729))+MAX(0,-(Q705-C730-D730))</f>
        <v>96313.5712322451</v>
      </c>
      <c r="T730" s="10">
        <f>MAX(0,(T705-C730-D730))/(1-'P-Parametri'!$B$31*MAX(0,IF(U729&lt;=0,0,(U729-V729)/U729)))</f>
        <v>12188.60041864612</v>
      </c>
      <c r="U730" s="10">
        <f>((U729-T730+MAX(0,-(T705-C730-D730)))*(1+B730))*(1-'P-Parametri'!$B$32)</f>
        <v>167790.86205118158</v>
      </c>
      <c r="V730" s="10">
        <f>IF(U729&lt;=0,V729,V729*(1-T730/U729))+MAX(0,-(T705-C730-D730))</f>
        <v>96313.571232245347</v>
      </c>
    </row>
    <row r="731" spans="1:22">
      <c r="A731" s="9">
        <f t="shared" si="14"/>
        <v>24</v>
      </c>
      <c r="B731" s="12">
        <f>IF($A731='P-Parametri'!$C$47,'P-Parametri'!$B$34,IF($A731='P-Parametri'!$C$48,'P-Parametri'!$C$34,'P-Parametri'!$C$52))</f>
        <v>4.8525513124279884E-2</v>
      </c>
      <c r="C731" s="10">
        <f>IF($A731&lt;='1-Input'!$B$26,0,IF($A731='1-Input'!$B$26+1,('1-Input'!$B$23+0)*'1-Input'!$B$27,'1-Input'!$B$23+0))</f>
        <v>15535</v>
      </c>
      <c r="D731" s="10">
        <f>IF(AND($A731&gt;=1,$A731&lt;1+'1-Input'!$B$12),'1-Input'!$B$30,0)</f>
        <v>0</v>
      </c>
      <c r="E731" s="10">
        <f>MAX(0,(E705-C731-D731))/(1-'P-Parametri'!$B$31*MAX(0,IF(F730&lt;=0,0,(F730-G730)/F730)))</f>
        <v>11880.898567051796</v>
      </c>
      <c r="F731" s="10">
        <f>((F730-E731+MAX(0,-(E705-C731-D731)))*(1+B731))*(1-'P-Parametri'!$B$32)</f>
        <v>178261.38838654739</v>
      </c>
      <c r="G731" s="10">
        <f>IF(F730&lt;=0,G730,G730*(1-E731/F730))+MAX(0,-(E705-C731-D731))</f>
        <v>97783.802641899631</v>
      </c>
      <c r="H731" s="10">
        <f>MAX(0,(H705-C731-D731))/(1-'P-Parametri'!$B$31*MAX(0,IF(I730&lt;=0,0,(I730-J730)/I730)))</f>
        <v>16772.702520357554</v>
      </c>
      <c r="I731" s="10">
        <f>((I730-H731+MAX(0,-(H705-C731-D731)))*(1+B731))*(1-'P-Parametri'!$B$32)</f>
        <v>-10450.500908738612</v>
      </c>
      <c r="J731" s="10">
        <f>IF(I730&lt;=0,J730,J730*(1-H731/I730))+MAX(0,-(H705-C731-D731))</f>
        <v>-5732.5353943344808</v>
      </c>
      <c r="K731" s="10">
        <f>MAX(0,(K705-C731-D731))/(1-'P-Parametri'!$B$31*MAX(0,IF(L730&lt;=0,0,(L730-M730)/L730)))</f>
        <v>12347.118032753779</v>
      </c>
      <c r="L731" s="10">
        <f>((L730-K731+MAX(0,-(K705-C731-D731)))*(1+B731))*(1-'P-Parametri'!$B$32)</f>
        <v>160275.96684499033</v>
      </c>
      <c r="M731" s="10">
        <f>IF(L730&lt;=0,M730,M730*(1-K731/L730))+MAX(0,-(K705-C731-D731))</f>
        <v>87918.049175212844</v>
      </c>
      <c r="N731" s="10">
        <f>MAX(0,(N705-C731-D731))/(1-'P-Parametri'!$B$31*MAX(0,IF(O730&lt;=0,0,(O730-P730)/O730)))</f>
        <v>12272.305034562609</v>
      </c>
      <c r="O731" s="10">
        <f>((O730-N731+MAX(0,-(N705-C731-D731)))*(1+B731))*(1-'P-Parametri'!$B$32)</f>
        <v>163162.03962453429</v>
      </c>
      <c r="P731" s="10">
        <f>IF(O730&lt;=0,P730,P730*(1-N731/O730))+MAX(0,-(N705-C731-D731))</f>
        <v>89501.180405365274</v>
      </c>
      <c r="Q731" s="10">
        <f>MAX(0,(Q705-C731-D731))/(1-'P-Parametri'!$B$31*MAX(0,IF(R730&lt;=0,0,(R730-S730)/R730)))</f>
        <v>12283.575670492241</v>
      </c>
      <c r="R731" s="10">
        <f>((R730-Q731+MAX(0,-(Q705-C731-D731)))*(1+B731))*(1-'P-Parametri'!$B$32)</f>
        <v>162727.25053238237</v>
      </c>
      <c r="S731" s="10">
        <f>IF(R730&lt;=0,S730,S730*(1-Q731/R730))+MAX(0,-(Q705-C731-D731))</f>
        <v>89262.680463439377</v>
      </c>
      <c r="T731" s="10">
        <f>MAX(0,(T705-C731-D731))/(1-'P-Parametri'!$B$31*MAX(0,IF(U730&lt;=0,0,(U730-V730)/U730)))</f>
        <v>12283.575670492233</v>
      </c>
      <c r="U731" s="10">
        <f>((U730-T731+MAX(0,-(T705-C731-D731)))*(1+B731))*(1-'P-Parametri'!$B$32)</f>
        <v>162727.2505323829</v>
      </c>
      <c r="V731" s="10">
        <f>IF(U730&lt;=0,V730,V730*(1-T731/U730))+MAX(0,-(T705-C731-D731))</f>
        <v>89262.680463439625</v>
      </c>
    </row>
    <row r="732" spans="1:22">
      <c r="A732" s="9">
        <f t="shared" si="14"/>
        <v>25</v>
      </c>
      <c r="B732" s="12">
        <f>IF($A732='P-Parametri'!$C$47,'P-Parametri'!$B$34,IF($A732='P-Parametri'!$C$48,'P-Parametri'!$C$34,'P-Parametri'!$C$52))</f>
        <v>4.8525513124279884E-2</v>
      </c>
      <c r="C732" s="10">
        <f>IF($A732&lt;='1-Input'!$B$26,0,IF($A732='1-Input'!$B$26+1,('1-Input'!$B$23+0)*'1-Input'!$B$27,'1-Input'!$B$23+0))</f>
        <v>15535</v>
      </c>
      <c r="D732" s="10">
        <f>IF(AND($A732&gt;=1,$A732&lt;1+'1-Input'!$B$12),'1-Input'!$B$30,0)</f>
        <v>0</v>
      </c>
      <c r="E732" s="10">
        <f>MAX(0,(E705-C732-D732))/(1-'P-Parametri'!$B$31*MAX(0,IF(F731&lt;=0,0,(F731-G731)/F731)))</f>
        <v>11970.032361519545</v>
      </c>
      <c r="F732" s="10">
        <f>((F731-E732+MAX(0,-(E705-C732-D732)))*(1+B732))*(1-'P-Parametri'!$B$32)</f>
        <v>174012.00794546609</v>
      </c>
      <c r="G732" s="10">
        <f>IF(F731&lt;=0,G731,G731*(1-E732/F731))+MAX(0,-(E705-C732-D732))</f>
        <v>91217.740901609097</v>
      </c>
      <c r="H732" s="10">
        <f>MAX(0,(H705-C732-D732))/(1-'P-Parametri'!$B$31*MAX(0,IF(I731&lt;=0,0,(I731-J731)/I731)))</f>
        <v>14915</v>
      </c>
      <c r="I732" s="10">
        <f>((I731-H732+MAX(0,-(H705-C732-D732)))*(1+B732))*(1-'P-Parametri'!$B$32)</f>
        <v>-26543.182106277563</v>
      </c>
      <c r="J732" s="10">
        <f>IF(I731&lt;=0,J731,J731*(1-H732/I731))+MAX(0,-(H705-C732-D732))</f>
        <v>-5732.5353943344808</v>
      </c>
      <c r="K732" s="10">
        <f>MAX(0,(K705-C732-D732))/(1-'P-Parametri'!$B$31*MAX(0,IF(L731&lt;=0,0,(L731-M731)/L731)))</f>
        <v>12439.749534890538</v>
      </c>
      <c r="L732" s="10">
        <f>((L731-K732+MAX(0,-(K705-C732-D732)))*(1+B732))*(1-'P-Parametri'!$B$32)</f>
        <v>154700.02552219806</v>
      </c>
      <c r="M732" s="10">
        <f>IF(L731&lt;=0,M731,M731*(1-K732/L731))+MAX(0,-(K705-C732-D732))</f>
        <v>81094.327984414602</v>
      </c>
      <c r="N732" s="10">
        <f>MAX(0,(N705-C732-D732))/(1-'P-Parametri'!$B$31*MAX(0,IF(O731&lt;=0,0,(O731-P731)/O731)))</f>
        <v>12364.375268848571</v>
      </c>
      <c r="O732" s="10">
        <f>((O731-N732+MAX(0,-(N705-C732-D732)))*(1+B732))*(1-'P-Parametri'!$B$32)</f>
        <v>157798.96799969528</v>
      </c>
      <c r="P732" s="10">
        <f>IF(O731&lt;=0,P731,P731*(1-N732/O731))+MAX(0,-(N705-C732-D732))</f>
        <v>82718.805141588222</v>
      </c>
      <c r="Q732" s="10">
        <f>MAX(0,(Q705-C732-D732))/(1-'P-Parametri'!$B$31*MAX(0,IF(R731&lt;=0,0,(R731-S731)/R731)))</f>
        <v>12375.730460213199</v>
      </c>
      <c r="R732" s="10">
        <f>((R731-Q732+MAX(0,-(Q705-C732-D732)))*(1+B732))*(1-'P-Parametri'!$B$32)</f>
        <v>157332.10992322126</v>
      </c>
      <c r="S732" s="10">
        <f>IF(R731&lt;=0,S731,S731*(1-Q732/R731))+MAX(0,-(Q705-C732-D732))</f>
        <v>82474.076403839455</v>
      </c>
      <c r="T732" s="10">
        <f>MAX(0,(T705-C732-D732))/(1-'P-Parametri'!$B$31*MAX(0,IF(U731&lt;=0,0,(U731-V731)/U731)))</f>
        <v>12375.730460213192</v>
      </c>
      <c r="U732" s="10">
        <f>((U731-T732+MAX(0,-(T705-C732-D732)))*(1+B732))*(1-'P-Parametri'!$B$32)</f>
        <v>157332.10992322184</v>
      </c>
      <c r="V732" s="10">
        <f>IF(U731&lt;=0,V731,V731*(1-T732/U731))+MAX(0,-(T705-C732-D732))</f>
        <v>82474.076403839703</v>
      </c>
    </row>
    <row r="733" spans="1:22">
      <c r="A733" s="9">
        <f t="shared" si="14"/>
        <v>26</v>
      </c>
      <c r="B733" s="12">
        <f>IF($A733='P-Parametri'!$C$47,'P-Parametri'!$B$34,IF($A733='P-Parametri'!$C$48,'P-Parametri'!$C$34,'P-Parametri'!$C$52))</f>
        <v>4.8525513124279884E-2</v>
      </c>
      <c r="C733" s="10">
        <f>IF($A733&lt;='1-Input'!$B$26,0,IF($A733='1-Input'!$B$26+1,('1-Input'!$B$23+0)*'1-Input'!$B$27,'1-Input'!$B$23+0))</f>
        <v>15535</v>
      </c>
      <c r="D733" s="10">
        <f>IF(AND($A733&gt;=1,$A733&lt;1+'1-Input'!$B$12),'1-Input'!$B$30,0)</f>
        <v>0</v>
      </c>
      <c r="E733" s="10">
        <f>MAX(0,(E705-C733-D733))/(1-'P-Parametri'!$B$31*MAX(0,IF(F732&lt;=0,0,(F732-G732)/F732)))</f>
        <v>12056.470168370115</v>
      </c>
      <c r="F733" s="10">
        <f>((F732-E733+MAX(0,-(E705-C733-D733)))*(1+B733))*(1-'P-Parametri'!$B$32)</f>
        <v>169474.88432434615</v>
      </c>
      <c r="G733" s="10">
        <f>IF(F732&lt;=0,G732,G732*(1-E733/F732))+MAX(0,-(E705-C733-D733))</f>
        <v>84897.694457739417</v>
      </c>
      <c r="H733" s="10">
        <f>MAX(0,(H705-C733-D733))/(1-'P-Parametri'!$B$31*MAX(0,IF(I732&lt;=0,0,(I732-J732)/I732)))</f>
        <v>14915</v>
      </c>
      <c r="I733" s="10">
        <f>((I732-H733+MAX(0,-(H705-C733-D733)))*(1+B733))*(1-'P-Parametri'!$B$32)</f>
        <v>-43383.02174285215</v>
      </c>
      <c r="J733" s="10">
        <f>IF(I732&lt;=0,J732,J732*(1-H733/I732))+MAX(0,-(H705-C733-D733))</f>
        <v>-5732.5353943344808</v>
      </c>
      <c r="K733" s="10">
        <f>MAX(0,(K705-C733-D733))/(1-'P-Parametri'!$B$31*MAX(0,IF(L732&lt;=0,0,(L732-M732)/L732)))</f>
        <v>12529.579255904746</v>
      </c>
      <c r="L733" s="10">
        <f>((L732-K733+MAX(0,-(K705-C733-D733)))*(1+B733))*(1-'P-Parametri'!$B$32)</f>
        <v>148771.20144222814</v>
      </c>
      <c r="M733" s="10">
        <f>IF(L732&lt;=0,M732,M732*(1-K733/L732))+MAX(0,-(K705-C733-D733))</f>
        <v>74526.27599957987</v>
      </c>
      <c r="N733" s="10">
        <f>MAX(0,(N705-C733-D733))/(1-'P-Parametri'!$B$31*MAX(0,IF(O732&lt;=0,0,(O732-P732)/O732)))</f>
        <v>12453.660698414529</v>
      </c>
      <c r="O733" s="10">
        <f>((O732-N733+MAX(0,-(N705-C733-D733)))*(1+B733))*(1-'P-Parametri'!$B$32)</f>
        <v>152093.46639244497</v>
      </c>
      <c r="P733" s="10">
        <f>IF(O732&lt;=0,P732,P732*(1-N733/O732))+MAX(0,-(N705-C733-D733))</f>
        <v>76190.549946575818</v>
      </c>
      <c r="Q733" s="10">
        <f>MAX(0,(Q705-C733-D733))/(1-'P-Parametri'!$B$31*MAX(0,IF(R732&lt;=0,0,(R732-S732)/R732)))</f>
        <v>12465.097887706004</v>
      </c>
      <c r="R733" s="10">
        <f>((R732-Q733+MAX(0,-(Q705-C733-D733)))*(1+B733))*(1-'P-Parametri'!$B$32)</f>
        <v>151592.96461306119</v>
      </c>
      <c r="S733" s="10">
        <f>IF(R732&lt;=0,S732,S732*(1-Q733/R732))+MAX(0,-(Q705-C733-D733))</f>
        <v>75939.825791719049</v>
      </c>
      <c r="T733" s="10">
        <f>MAX(0,(T705-C733-D733))/(1-'P-Parametri'!$B$31*MAX(0,IF(U732&lt;=0,0,(U732-V732)/U732)))</f>
        <v>12465.097887705997</v>
      </c>
      <c r="U733" s="10">
        <f>((U732-T733+MAX(0,-(T705-C733-D733)))*(1+B733))*(1-'P-Parametri'!$B$32)</f>
        <v>151592.96461306183</v>
      </c>
      <c r="V733" s="10">
        <f>IF(U732&lt;=0,V732,V732*(1-T733/U732))+MAX(0,-(T705-C733-D733))</f>
        <v>75939.825791719311</v>
      </c>
    </row>
    <row r="734" spans="1:22">
      <c r="A734" s="9">
        <f t="shared" si="14"/>
        <v>27</v>
      </c>
      <c r="B734" s="12">
        <f>IF($A734='P-Parametri'!$C$47,'P-Parametri'!$B$34,IF($A734='P-Parametri'!$C$48,'P-Parametri'!$C$34,'P-Parametri'!$C$52))</f>
        <v>4.8525513124279884E-2</v>
      </c>
      <c r="C734" s="10">
        <f>IF($A734&lt;='1-Input'!$B$26,0,IF($A734='1-Input'!$B$26+1,('1-Input'!$B$23+0)*'1-Input'!$B$27,'1-Input'!$B$23+0))</f>
        <v>15535</v>
      </c>
      <c r="D734" s="10">
        <f>IF(AND($A734&gt;=1,$A734&lt;1+'1-Input'!$B$12),'1-Input'!$B$30,0)</f>
        <v>0</v>
      </c>
      <c r="E734" s="10">
        <f>MAX(0,(E705-C734-D734))/(1-'P-Parametri'!$B$31*MAX(0,IF(F733&lt;=0,0,(F733-G733)/F733)))</f>
        <v>12140.247478251387</v>
      </c>
      <c r="F734" s="10">
        <f>((F733-E734+MAX(0,-(E705-C734-D734)))*(1+B734))*(1-'P-Parametri'!$B$32)</f>
        <v>164639.44206961119</v>
      </c>
      <c r="G734" s="10">
        <f>IF(F733&lt;=0,G733,G733*(1-E734/F733))+MAX(0,-(E705-C734-D734))</f>
        <v>78816.09112660875</v>
      </c>
      <c r="H734" s="10">
        <f>MAX(0,(H705-C734-D734))/(1-'P-Parametri'!$B$31*MAX(0,IF(I733&lt;=0,0,(I733-J733)/I733)))</f>
        <v>14915</v>
      </c>
      <c r="I734" s="10">
        <f>((I733-H734+MAX(0,-(H705-C734-D734)))*(1+B734))*(1-'P-Parametri'!$B$32)</f>
        <v>-61004.709235730363</v>
      </c>
      <c r="J734" s="10">
        <f>IF(I733&lt;=0,J733,J733*(1-H734/I733))+MAX(0,-(H705-C734-D734))</f>
        <v>-5732.5353943344808</v>
      </c>
      <c r="K734" s="10">
        <f>MAX(0,(K705-C734-D734))/(1-'P-Parametri'!$B$31*MAX(0,IF(L733&lt;=0,0,(L733-M733)/L733)))</f>
        <v>12616.644079136155</v>
      </c>
      <c r="L734" s="10">
        <f>((L733-K734+MAX(0,-(K705-C734-D734)))*(1+B734))*(1-'P-Parametri'!$B$32)</f>
        <v>142476.0040690985</v>
      </c>
      <c r="M734" s="10">
        <f>IF(L733&lt;=0,M733,M733*(1-K734/L733))+MAX(0,-(K705-C734-D734))</f>
        <v>68206.023896249913</v>
      </c>
      <c r="N734" s="10">
        <f>MAX(0,(N705-C734-D734))/(1-'P-Parametri'!$B$31*MAX(0,IF(O733&lt;=0,0,(O733-P733)/O733)))</f>
        <v>12540.197983118678</v>
      </c>
      <c r="O734" s="10">
        <f>((O733-N734+MAX(0,-(N705-C734-D734)))*(1+B734))*(1-'P-Parametri'!$B$32)</f>
        <v>146032.51204232508</v>
      </c>
      <c r="P734" s="10">
        <f>IF(O733&lt;=0,P733,P733*(1-N734/O733))+MAX(0,-(N705-C734-D734))</f>
        <v>69908.593177259827</v>
      </c>
      <c r="Q734" s="10">
        <f>MAX(0,(Q705-C734-D734))/(1-'P-Parametri'!$B$31*MAX(0,IF(R733&lt;=0,0,(R733-S733)/R733)))</f>
        <v>12551.714646496517</v>
      </c>
      <c r="R734" s="10">
        <f>((R733-Q734+MAX(0,-(Q705-C734-D734)))*(1+B734))*(1-'P-Parametri'!$B$32)</f>
        <v>145496.72137070022</v>
      </c>
      <c r="S734" s="10">
        <f>IF(R733&lt;=0,S733,S733*(1-Q734/R733))+MAX(0,-(Q705-C734-D734))</f>
        <v>69652.099800771655</v>
      </c>
      <c r="T734" s="10">
        <f>MAX(0,(T705-C734-D734))/(1-'P-Parametri'!$B$31*MAX(0,IF(U733&lt;=0,0,(U733-V733)/U733)))</f>
        <v>12551.714646496512</v>
      </c>
      <c r="U734" s="10">
        <f>((U733-T734+MAX(0,-(T705-C734-D734)))*(1+B734))*(1-'P-Parametri'!$B$32)</f>
        <v>145496.72137070089</v>
      </c>
      <c r="V734" s="10">
        <f>IF(U733&lt;=0,V733,V733*(1-T734/U733))+MAX(0,-(T705-C734-D734))</f>
        <v>69652.099800771917</v>
      </c>
    </row>
    <row r="735" spans="1:22">
      <c r="A735" s="9">
        <f t="shared" si="14"/>
        <v>28</v>
      </c>
      <c r="B735" s="12">
        <f>IF($A735='P-Parametri'!$C$47,'P-Parametri'!$B$34,IF($A735='P-Parametri'!$C$48,'P-Parametri'!$C$34,'P-Parametri'!$C$52))</f>
        <v>4.8525513124279884E-2</v>
      </c>
      <c r="C735" s="10">
        <f>IF($A735&lt;='1-Input'!$B$26,0,IF($A735='1-Input'!$B$26+1,('1-Input'!$B$23+0)*'1-Input'!$B$27,'1-Input'!$B$23+0))</f>
        <v>15535</v>
      </c>
      <c r="D735" s="10">
        <f>IF(AND($A735&gt;=1,$A735&lt;1+'1-Input'!$B$12),'1-Input'!$B$30,0)</f>
        <v>0</v>
      </c>
      <c r="E735" s="10">
        <f>MAX(0,(E705-C735-D735))/(1-'P-Parametri'!$B$31*MAX(0,IF(F734&lt;=0,0,(F734-G734)/F734)))</f>
        <v>12221.402940247015</v>
      </c>
      <c r="F735" s="10">
        <f>((F734-E735+MAX(0,-(E705-C735-D735)))*(1+B735))*(1-'P-Parametri'!$B$32)</f>
        <v>159494.57428213811</v>
      </c>
      <c r="G735" s="10">
        <f>IF(F734&lt;=0,G734,G734*(1-E735/F734))+MAX(0,-(E705-C735-D735))</f>
        <v>72965.468725773331</v>
      </c>
      <c r="H735" s="10">
        <f>MAX(0,(H705-C735-D735))/(1-'P-Parametri'!$B$31*MAX(0,IF(I734&lt;=0,0,(I734-J734)/I734)))</f>
        <v>14915</v>
      </c>
      <c r="I735" s="10">
        <f>((I734-H735+MAX(0,-(H705-C735-D735)))*(1+B735))*(1-'P-Parametri'!$B$32)</f>
        <v>-79444.544578475019</v>
      </c>
      <c r="J735" s="10">
        <f>IF(I734&lt;=0,J734,J734*(1-H735/I734))+MAX(0,-(H705-C735-D735))</f>
        <v>-5732.5353943344808</v>
      </c>
      <c r="K735" s="10">
        <f>MAX(0,(K705-C735-D735))/(1-'P-Parametri'!$B$31*MAX(0,IF(L734&lt;=0,0,(L734-M734)/L734)))</f>
        <v>12700.984170300768</v>
      </c>
      <c r="L735" s="10">
        <f>((L734-K735+MAX(0,-(K705-C735-D735)))*(1+B735))*(1-'P-Parametri'!$B$32)</f>
        <v>135800.27449144033</v>
      </c>
      <c r="M735" s="10">
        <f>IF(L734&lt;=0,M734,M734*(1-K735/L734))+MAX(0,-(K705-C735-D735))</f>
        <v>62125.816667773091</v>
      </c>
      <c r="N735" s="10">
        <f>MAX(0,(N705-C735-D735))/(1-'P-Parametri'!$B$31*MAX(0,IF(O734&lt;=0,0,(O734-P734)/O734)))</f>
        <v>12624.027045307053</v>
      </c>
      <c r="O735" s="10">
        <f>((O734-N735+MAX(0,-(N705-C735-D735)))*(1+B735))*(1-'P-Parametri'!$B$32)</f>
        <v>139602.43578625785</v>
      </c>
      <c r="P735" s="10">
        <f>IF(O734&lt;=0,P734,P734*(1-N735/O734))+MAX(0,-(N705-C735-D735))</f>
        <v>63865.226815710761</v>
      </c>
      <c r="Q735" s="10">
        <f>MAX(0,(Q705-C735-D735))/(1-'P-Parametri'!$B$31*MAX(0,IF(R734&lt;=0,0,(R734-S734)/R734)))</f>
        <v>12635.620695594655</v>
      </c>
      <c r="R735" s="10">
        <f>((R734-Q735+MAX(0,-(Q705-C735-D735)))*(1+B735))*(1-'P-Parametri'!$B$32)</f>
        <v>139029.63725210246</v>
      </c>
      <c r="S735" s="10">
        <f>IF(R734&lt;=0,S734,S734*(1-Q735/R734))+MAX(0,-(Q705-C735-D735))</f>
        <v>63603.183334180496</v>
      </c>
      <c r="T735" s="10">
        <f>MAX(0,(T705-C735-D735))/(1-'P-Parametri'!$B$31*MAX(0,IF(U734&lt;=0,0,(U734-V734)/U734)))</f>
        <v>12635.620695594649</v>
      </c>
      <c r="U735" s="10">
        <f>((U734-T735+MAX(0,-(T705-C735-D735)))*(1+B735))*(1-'P-Parametri'!$B$32)</f>
        <v>139029.63725210316</v>
      </c>
      <c r="V735" s="10">
        <f>IF(U734&lt;=0,V734,V734*(1-T735/U734))+MAX(0,-(T705-C735-D735))</f>
        <v>63603.183334180765</v>
      </c>
    </row>
    <row r="736" spans="1:22">
      <c r="A736" s="9">
        <f t="shared" si="14"/>
        <v>29</v>
      </c>
      <c r="B736" s="12">
        <f>IF($A736='P-Parametri'!$C$47,'P-Parametri'!$B$34,IF($A736='P-Parametri'!$C$48,'P-Parametri'!$C$34,'P-Parametri'!$C$52))</f>
        <v>4.8525513124279884E-2</v>
      </c>
      <c r="C736" s="10">
        <f>IF($A736&lt;='1-Input'!$B$26,0,IF($A736='1-Input'!$B$26+1,('1-Input'!$B$23+0)*'1-Input'!$B$27,'1-Input'!$B$23+0))</f>
        <v>15535</v>
      </c>
      <c r="D736" s="10">
        <f>IF(AND($A736&gt;=1,$A736&lt;1+'1-Input'!$B$12),'1-Input'!$B$30,0)</f>
        <v>0</v>
      </c>
      <c r="E736" s="10">
        <f>MAX(0,(E705-C736-D736))/(1-'P-Parametri'!$B$31*MAX(0,IF(F735&lt;=0,0,(F735-G735)/F735)))</f>
        <v>12299.978052000373</v>
      </c>
      <c r="F736" s="10">
        <f>((F735-E736+MAX(0,-(E705-C736-D736)))*(1+B736))*(1-'P-Parametri'!$B$32)</f>
        <v>154028.61496224374</v>
      </c>
      <c r="G736" s="10">
        <f>IF(F735&lt;=0,G735,G735*(1-E736/F735))+MAX(0,-(E705-C736-D736))</f>
        <v>67338.483181466698</v>
      </c>
      <c r="H736" s="10">
        <f>MAX(0,(H705-C736-D736))/(1-'P-Parametri'!$B$31*MAX(0,IF(I735&lt;=0,0,(I735-J735)/I735)))</f>
        <v>14915</v>
      </c>
      <c r="I736" s="10">
        <f>((I735-H736+MAX(0,-(H705-C736-D736)))*(1+B736))*(1-'P-Parametri'!$B$32)</f>
        <v>-98740.513117524242</v>
      </c>
      <c r="J736" s="10">
        <f>IF(I735&lt;=0,J735,J735*(1-H736/I735))+MAX(0,-(H705-C736-D736))</f>
        <v>-5732.5353943344808</v>
      </c>
      <c r="K736" s="10">
        <f>MAX(0,(K705-C736-D736))/(1-'P-Parametri'!$B$31*MAX(0,IF(L735&lt;=0,0,(L735-M735)/L735)))</f>
        <v>12782.642655454914</v>
      </c>
      <c r="L736" s="10">
        <f>((L735-K736+MAX(0,-(K705-C736-D736)))*(1+B736))*(1-'P-Parametri'!$B$32)</f>
        <v>128729.15129307203</v>
      </c>
      <c r="M736" s="10">
        <f>IF(L735&lt;=0,M735,M735*(1-K736/L735))+MAX(0,-(K705-C736-D736))</f>
        <v>56278.022050888838</v>
      </c>
      <c r="N736" s="10">
        <f>MAX(0,(N705-C736-D736))/(1-'P-Parametri'!$B$31*MAX(0,IF(O735&lt;=0,0,(O735-P735)/O735)))</f>
        <v>12705.190749728894</v>
      </c>
      <c r="O736" s="10">
        <f>((O735-N736+MAX(0,-(N705-C736-D736)))*(1+B736))*(1-'P-Parametri'!$B$32)</f>
        <v>132788.88896805205</v>
      </c>
      <c r="P736" s="10">
        <f>IF(O735&lt;=0,P735,P735*(1-N736/O735))+MAX(0,-(N705-C736-D736))</f>
        <v>58052.86484367001</v>
      </c>
      <c r="Q736" s="10">
        <f>MAX(0,(Q705-C736-D736))/(1-'P-Parametri'!$B$31*MAX(0,IF(R735&lt;=0,0,(R735-S735)/R735)))</f>
        <v>12716.858939115766</v>
      </c>
      <c r="R736" s="10">
        <f>((R735-Q736+MAX(0,-(Q705-C736-D736)))*(1+B736))*(1-'P-Parametri'!$B$32)</f>
        <v>132177.28635338822</v>
      </c>
      <c r="S736" s="10">
        <f>IF(R735&lt;=0,S735,S735*(1-Q736/R735))+MAX(0,-(Q705-C736-D736))</f>
        <v>57785.483406841726</v>
      </c>
      <c r="T736" s="10">
        <f>MAX(0,(T705-C736-D736))/(1-'P-Parametri'!$B$31*MAX(0,IF(U735&lt;=0,0,(U735-V735)/U735)))</f>
        <v>12716.858939115758</v>
      </c>
      <c r="U736" s="10">
        <f>((U735-T736+MAX(0,-(T705-C736-D736)))*(1+B736))*(1-'P-Parametri'!$B$32)</f>
        <v>132177.28635338898</v>
      </c>
      <c r="V736" s="10">
        <f>IF(U735&lt;=0,V735,V735*(1-T736/U735))+MAX(0,-(T705-C736-D736))</f>
        <v>57785.483406842002</v>
      </c>
    </row>
    <row r="737" spans="1:22">
      <c r="A737" s="9">
        <f t="shared" si="14"/>
        <v>30</v>
      </c>
      <c r="B737" s="12">
        <f>IF($A737='P-Parametri'!$C$47,'P-Parametri'!$B$34,IF($A737='P-Parametri'!$C$48,'P-Parametri'!$C$34,'P-Parametri'!$C$52))</f>
        <v>4.8525513124279884E-2</v>
      </c>
      <c r="C737" s="10">
        <f>IF($A737&lt;='1-Input'!$B$26,0,IF($A737='1-Input'!$B$26+1,('1-Input'!$B$23+0)*'1-Input'!$B$27,'1-Input'!$B$23+0))</f>
        <v>15535</v>
      </c>
      <c r="D737" s="10">
        <f>IF(AND($A737&gt;=1,$A737&lt;1+'1-Input'!$B$12),'1-Input'!$B$30,0)</f>
        <v>0</v>
      </c>
      <c r="E737" s="10">
        <f>MAX(0,(E705-C737-D737))/(1-'P-Parametri'!$B$31*MAX(0,IF(F736&lt;=0,0,(F736-G736)/F736)))</f>
        <v>12376.016858742885</v>
      </c>
      <c r="F737" s="10">
        <f>((F736-E737+MAX(0,-(E705-C737-D737)))*(1+B737))*(1-'P-Parametri'!$B$32)</f>
        <v>148229.3103856369</v>
      </c>
      <c r="G737" s="10">
        <f>IF(F736&lt;=0,G736,G736*(1-E737/F736))+MAX(0,-(E705-C737-D737))</f>
        <v>61927.915779427218</v>
      </c>
      <c r="H737" s="10">
        <f>MAX(0,(H705-C737-D737))/(1-'P-Parametri'!$B$31*MAX(0,IF(I736&lt;=0,0,(I736-J736)/I736)))</f>
        <v>14915</v>
      </c>
      <c r="I737" s="10">
        <f>((I736-H737+MAX(0,-(H705-C737-D737)))*(1+B737))*(1-'P-Parametri'!$B$32)</f>
        <v>-118932.36380053352</v>
      </c>
      <c r="J737" s="10">
        <f>IF(I736&lt;=0,J736,J736*(1-H737/I736))+MAX(0,-(H705-C737-D737))</f>
        <v>-5732.5353943344808</v>
      </c>
      <c r="K737" s="10">
        <f>MAX(0,(K705-C737-D737))/(1-'P-Parametri'!$B$31*MAX(0,IF(L736&lt;=0,0,(L736-M736)/L736)))</f>
        <v>12861.665308213118</v>
      </c>
      <c r="L737" s="10">
        <f>((L736-K737+MAX(0,-(K705-C737-D737)))*(1+B737))*(1-'P-Parametri'!$B$32)</f>
        <v>121247.03516630111</v>
      </c>
      <c r="M737" s="10">
        <f>IF(L736&lt;=0,M736,M736*(1-K737/L736))+MAX(0,-(K705-C737-D737))</f>
        <v>50655.138061085629</v>
      </c>
      <c r="N737" s="10">
        <f>MAX(0,(N705-C737-D737))/(1-'P-Parametri'!$B$31*MAX(0,IF(O736&lt;=0,0,(O736-P736)/O736)))</f>
        <v>12783.734592649678</v>
      </c>
      <c r="O737" s="10">
        <f>((O736-N737+MAX(0,-(N705-C737-D737)))*(1+B737))*(1-'P-Parametri'!$B$32)</f>
        <v>125576.80913688915</v>
      </c>
      <c r="P737" s="10">
        <f>IF(O736&lt;=0,P736,P736*(1-N737/O736))+MAX(0,-(N705-C737-D737))</f>
        <v>52464.050732249947</v>
      </c>
      <c r="Q737" s="10">
        <f>MAX(0,(Q705-C737-D737))/(1-'P-Parametri'!$B$31*MAX(0,IF(R736&lt;=0,0,(R736-S736)/R736)))</f>
        <v>12795.474915108174</v>
      </c>
      <c r="R737" s="10">
        <f>((R736-Q737+MAX(0,-(Q705-C737-D737)))*(1+B737))*(1-'P-Parametri'!$B$32)</f>
        <v>124924.52534583655</v>
      </c>
      <c r="S737" s="10">
        <f>IF(R736&lt;=0,S736,S736*(1-Q737/R736))+MAX(0,-(Q705-C737-D737))</f>
        <v>52191.53664194289</v>
      </c>
      <c r="T737" s="10">
        <f>MAX(0,(T705-C737-D737))/(1-'P-Parametri'!$B$31*MAX(0,IF(U736&lt;=0,0,(U736-V736)/U736)))</f>
        <v>12795.474915108169</v>
      </c>
      <c r="U737" s="10">
        <f>((U736-T737+MAX(0,-(T705-C737-D737)))*(1+B737))*(1-'P-Parametri'!$B$32)</f>
        <v>124924.52534583735</v>
      </c>
      <c r="V737" s="10">
        <f>IF(U736&lt;=0,V736,V736*(1-T737/U736))+MAX(0,-(T705-C737-D737))</f>
        <v>52191.536641943174</v>
      </c>
    </row>
    <row r="738" spans="1:22">
      <c r="A738" s="9">
        <f t="shared" si="14"/>
        <v>31</v>
      </c>
      <c r="B738" s="12">
        <f>IF($A738='P-Parametri'!$C$47,'P-Parametri'!$B$34,IF($A738='P-Parametri'!$C$48,'P-Parametri'!$C$34,'P-Parametri'!$C$52))</f>
        <v>4.8525513124279884E-2</v>
      </c>
      <c r="C738" s="10">
        <f>IF($A738&lt;='1-Input'!$B$26,0,IF($A738='1-Input'!$B$26+1,('1-Input'!$B$23+0)*'1-Input'!$B$27,'1-Input'!$B$23+0))</f>
        <v>15535</v>
      </c>
      <c r="D738" s="10">
        <f>IF(AND($A738&gt;=1,$A738&lt;1+'1-Input'!$B$12),'1-Input'!$B$30,0)</f>
        <v>0</v>
      </c>
      <c r="E738" s="10">
        <f>MAX(0,(E705-C738-D738))/(1-'P-Parametri'!$B$31*MAX(0,IF(F737&lt;=0,0,(F737-G737)/F737)))</f>
        <v>12449.565662413825</v>
      </c>
      <c r="F738" s="10">
        <f>((F737-E738+MAX(0,-(E705-C738-D738)))*(1+B738))*(1-'P-Parametri'!$B$32)</f>
        <v>142083.78945478561</v>
      </c>
      <c r="G738" s="10">
        <f>IF(F737&lt;=0,G737,G737*(1-E738/F737))+MAX(0,-(E705-C738-D738))</f>
        <v>56726.679587835803</v>
      </c>
      <c r="H738" s="10">
        <f>MAX(0,(H705-C738-D738))/(1-'P-Parametri'!$B$31*MAX(0,IF(I737&lt;=0,0,(I737-J737)/I737)))</f>
        <v>14915</v>
      </c>
      <c r="I738" s="10">
        <f>((I737-H738+MAX(0,-(H705-C738-D738)))*(1+B738))*(1-'P-Parametri'!$B$32)</f>
        <v>-140061.69105766801</v>
      </c>
      <c r="J738" s="10">
        <f>IF(I737&lt;=0,J737,J737*(1-H738/I737))+MAX(0,-(H705-C738-D738))</f>
        <v>-5732.5353943344808</v>
      </c>
      <c r="K738" s="10">
        <f>MAX(0,(K705-C738-D738))/(1-'P-Parametri'!$B$31*MAX(0,IF(L737&lt;=0,0,(L737-M737)/L737)))</f>
        <v>12938.100247453431</v>
      </c>
      <c r="L738" s="10">
        <f>((L737-K738+MAX(0,-(K705-C738-D738)))*(1+B738))*(1-'P-Parametri'!$B$32)</f>
        <v>113337.55219860554</v>
      </c>
      <c r="M738" s="10">
        <f>IF(L737&lt;=0,M737,M737*(1-K738/L737))+MAX(0,-(K705-C738-D738))</f>
        <v>45249.799667581778</v>
      </c>
      <c r="N738" s="10">
        <f>MAX(0,(N705-C738-D738))/(1-'P-Parametri'!$B$31*MAX(0,IF(O737&lt;=0,0,(O737-P737)/O737)))</f>
        <v>12859.706401388123</v>
      </c>
      <c r="O738" s="10">
        <f>((O737-N738+MAX(0,-(N705-C738-D738)))*(1+B738))*(1-'P-Parametri'!$B$32)</f>
        <v>117950.38446765614</v>
      </c>
      <c r="P738" s="10">
        <f>IF(O737&lt;=0,P737,P737*(1-N738/O737))+MAX(0,-(N705-C738-D738))</f>
        <v>47091.464076470082</v>
      </c>
      <c r="Q738" s="10">
        <f>MAX(0,(Q705-C738-D738))/(1-'P-Parametri'!$B$31*MAX(0,IF(R737&lt;=0,0,(R737-S737)/R737)))</f>
        <v>12871.516494814241</v>
      </c>
      <c r="R738" s="10">
        <f>((R737-Q738+MAX(0,-(Q705-C738-D738)))*(1+B738))*(1-'P-Parametri'!$B$32)</f>
        <v>117255.45772543237</v>
      </c>
      <c r="S738" s="10">
        <f>IF(R737&lt;=0,S737,S737*(1-Q738/R737))+MAX(0,-(Q705-C738-D738))</f>
        <v>46814.015911592091</v>
      </c>
      <c r="T738" s="10">
        <f>MAX(0,(T705-C738-D738))/(1-'P-Parametri'!$B$31*MAX(0,IF(U737&lt;=0,0,(U737-V737)/U737)))</f>
        <v>12871.516494814234</v>
      </c>
      <c r="U738" s="10">
        <f>((U737-T738+MAX(0,-(T705-C738-D738)))*(1+B738))*(1-'P-Parametri'!$B$32)</f>
        <v>117255.45772543321</v>
      </c>
      <c r="V738" s="10">
        <f>IF(U737&lt;=0,V737,V737*(1-T738/U737))+MAX(0,-(T705-C738-D738))</f>
        <v>46814.015911592389</v>
      </c>
    </row>
    <row r="739" spans="1:22">
      <c r="A739" s="9">
        <f t="shared" si="14"/>
        <v>32</v>
      </c>
      <c r="B739" s="12">
        <f>IF($A739='P-Parametri'!$C$47,'P-Parametri'!$B$34,IF($A739='P-Parametri'!$C$48,'P-Parametri'!$C$34,'P-Parametri'!$C$52))</f>
        <v>4.8525513124279884E-2</v>
      </c>
      <c r="C739" s="10">
        <f>IF($A739&lt;='1-Input'!$B$26,0,IF($A739='1-Input'!$B$26+1,('1-Input'!$B$23+0)*'1-Input'!$B$27,'1-Input'!$B$23+0))</f>
        <v>15535</v>
      </c>
      <c r="D739" s="10">
        <f>IF(AND($A739&gt;=1,$A739&lt;1+'1-Input'!$B$12),'1-Input'!$B$30,0)</f>
        <v>0</v>
      </c>
      <c r="E739" s="10">
        <f>MAX(0,(E705-C739-D739))/(1-'P-Parametri'!$B$31*MAX(0,IF(F738&lt;=0,0,(F738-G738)/F738)))</f>
        <v>12520.672741861819</v>
      </c>
      <c r="F739" s="10">
        <f>((F738-E739+MAX(0,-(E705-C739-D739)))*(1+B739))*(1-'P-Parametri'!$B$32)</f>
        <v>135578.53296653257</v>
      </c>
      <c r="G739" s="10">
        <f>IF(F738&lt;=0,G738,G738*(1-E739/F738))+MAX(0,-(E705-C739-D739))</f>
        <v>51727.825083904056</v>
      </c>
      <c r="H739" s="10">
        <f>MAX(0,(H705-C739-D739))/(1-'P-Parametri'!$B$31*MAX(0,IF(I738&lt;=0,0,(I738-J738)/I738)))</f>
        <v>14915</v>
      </c>
      <c r="I739" s="10">
        <f>((I738-H739+MAX(0,-(H705-C739-D739)))*(1+B739))*(1-'P-Parametri'!$B$32)</f>
        <v>-162172.02048451727</v>
      </c>
      <c r="J739" s="10">
        <f>IF(I738&lt;=0,J738,J738*(1-H739/I738))+MAX(0,-(H705-C739-D739))</f>
        <v>-5732.5353943344808</v>
      </c>
      <c r="K739" s="10">
        <f>MAX(0,(K705-C739-D739))/(1-'P-Parametri'!$B$31*MAX(0,IF(L738&lt;=0,0,(L738-M738)/L738)))</f>
        <v>13011.997646539352</v>
      </c>
      <c r="L739" s="10">
        <f>((L738-K739+MAX(0,-(K705-C739-D739)))*(1+B739))*(1-'P-Parametri'!$B$32)</f>
        <v>104983.51575905076</v>
      </c>
      <c r="M739" s="10">
        <f>IF(L738&lt;=0,M738,M738*(1-K739/L738))+MAX(0,-(K705-C739-D739))</f>
        <v>40054.784640707076</v>
      </c>
      <c r="N739" s="10">
        <f>MAX(0,(N705-C739-D739))/(1-'P-Parametri'!$B$31*MAX(0,IF(O738&lt;=0,0,(O738-P738)/O738)))</f>
        <v>12933.156045299964</v>
      </c>
      <c r="O739" s="10">
        <f>((O738-N739+MAX(0,-(N705-C739-D739)))*(1+B739))*(1-'P-Parametri'!$B$32)</f>
        <v>109893.01683180383</v>
      </c>
      <c r="P739" s="10">
        <f>IF(O738&lt;=0,P738,P738*(1-N739/O738))+MAX(0,-(N705-C739-D739))</f>
        <v>41927.926407208528</v>
      </c>
      <c r="Q739" s="10">
        <f>MAX(0,(Q705-C739-D739))/(1-'P-Parametri'!$B$31*MAX(0,IF(R738&lt;=0,0,(R738-S738)/R738)))</f>
        <v>12945.033593388704</v>
      </c>
      <c r="R739" s="10">
        <f>((R738-Q739+MAX(0,-(Q705-C739-D739)))*(1+B739))*(1-'P-Parametri'!$B$32)</f>
        <v>109153.39670528784</v>
      </c>
      <c r="S739" s="10">
        <f>IF(R738&lt;=0,S738,S738*(1-Q739/R738))+MAX(0,-(Q705-C739-D739))</f>
        <v>41645.736154107071</v>
      </c>
      <c r="T739" s="10">
        <f>MAX(0,(T705-C739-D739))/(1-'P-Parametri'!$B$31*MAX(0,IF(U738&lt;=0,0,(U738-V738)/U738)))</f>
        <v>12945.033593388696</v>
      </c>
      <c r="U739" s="10">
        <f>((U738-T739+MAX(0,-(T705-C739-D739)))*(1+B739))*(1-'P-Parametri'!$B$32)</f>
        <v>109153.3967052887</v>
      </c>
      <c r="V739" s="10">
        <f>IF(U738&lt;=0,V738,V738*(1-T739/U738))+MAX(0,-(T705-C739-D739))</f>
        <v>41645.736154107377</v>
      </c>
    </row>
    <row r="740" spans="1:22">
      <c r="A740" s="9">
        <f t="shared" si="14"/>
        <v>33</v>
      </c>
      <c r="B740" s="12">
        <f>IF($A740='P-Parametri'!$C$47,'P-Parametri'!$B$34,IF($A740='P-Parametri'!$C$48,'P-Parametri'!$C$34,'P-Parametri'!$C$52))</f>
        <v>4.8525513124279884E-2</v>
      </c>
      <c r="C740" s="10">
        <f>IF($A740&lt;='1-Input'!$B$26,0,IF($A740='1-Input'!$B$26+1,('1-Input'!$B$23+0)*'1-Input'!$B$27,'1-Input'!$B$23+0))</f>
        <v>15535</v>
      </c>
      <c r="D740" s="10">
        <f>IF(AND($A740&gt;=1,$A740&lt;1+'1-Input'!$B$12),'1-Input'!$B$30,0)</f>
        <v>0</v>
      </c>
      <c r="E740" s="10">
        <f>MAX(0,(E705-C740-D740))/(1-'P-Parametri'!$B$31*MAX(0,IF(F739&lt;=0,0,(F739-G739)/F739)))</f>
        <v>12589.388084931712</v>
      </c>
      <c r="F740" s="10">
        <f>((F739-E740+MAX(0,-(E705-C740-D740)))*(1+B740))*(1-'P-Parametri'!$B$32)</f>
        <v>128699.34173320555</v>
      </c>
      <c r="G740" s="10">
        <f>IF(F739&lt;=0,G739,G739*(1-E740/F739))+MAX(0,-(E705-C740-D740))</f>
        <v>46924.545017940465</v>
      </c>
      <c r="H740" s="10">
        <f>MAX(0,(H705-C740-D740))/(1-'P-Parametri'!$B$31*MAX(0,IF(I739&lt;=0,0,(I739-J739)/I739)))</f>
        <v>14915</v>
      </c>
      <c r="I740" s="10">
        <f>((I739-H740+MAX(0,-(H705-C740-D740)))*(1+B740))*(1-'P-Parametri'!$B$32)</f>
        <v>-185308.89850313598</v>
      </c>
      <c r="J740" s="10">
        <f>IF(I739&lt;=0,J739,J739*(1-H740/I739))+MAX(0,-(H705-C740-D740))</f>
        <v>-5732.5353943344808</v>
      </c>
      <c r="K740" s="10">
        <f>MAX(0,(K705-C740-D740))/(1-'P-Parametri'!$B$31*MAX(0,IF(L739&lt;=0,0,(L739-M739)/L739)))</f>
        <v>13083.409454893479</v>
      </c>
      <c r="L740" s="10">
        <f>((L739-K740+MAX(0,-(K705-C740-D740)))*(1+B740))*(1-'P-Parametri'!$B$32)</f>
        <v>96166.886906504893</v>
      </c>
      <c r="M740" s="10">
        <f>IF(L739&lt;=0,M739,M739*(1-K740/L739))+MAX(0,-(K705-C740-D740))</f>
        <v>35063.018606840284</v>
      </c>
      <c r="N740" s="10">
        <f>MAX(0,(N705-C740-D740))/(1-'P-Parametri'!$B$31*MAX(0,IF(O739&lt;=0,0,(O739-P739)/O739)))</f>
        <v>13004.135159038633</v>
      </c>
      <c r="O740" s="10">
        <f>((O739-N740+MAX(0,-(N705-C740-D740)))*(1+B740))*(1-'P-Parametri'!$B$32)</f>
        <v>101387.28344322981</v>
      </c>
      <c r="P740" s="10">
        <f>IF(O739&lt;=0,P739,P739*(1-N740/O739))+MAX(0,-(N705-C740-D740))</f>
        <v>36966.406215510877</v>
      </c>
      <c r="Q740" s="10">
        <f>MAX(0,(Q705-C740-D740))/(1-'P-Parametri'!$B$31*MAX(0,IF(R739&lt;=0,0,(R739-S739)/R739)))</f>
        <v>13016.07789290521</v>
      </c>
      <c r="R740" s="10">
        <f>((R739-Q740+MAX(0,-(Q705-C740-D740)))*(1+B740))*(1-'P-Parametri'!$B$32)</f>
        <v>100600.82667506969</v>
      </c>
      <c r="S740" s="10">
        <f>IF(R739&lt;=0,S739,S739*(1-Q740/R739))+MAX(0,-(Q705-C740-D740))</f>
        <v>36679.659402938261</v>
      </c>
      <c r="T740" s="10">
        <f>MAX(0,(T705-C740-D740))/(1-'P-Parametri'!$B$31*MAX(0,IF(U739&lt;=0,0,(U739-V739)/U739)))</f>
        <v>13016.077892905201</v>
      </c>
      <c r="U740" s="10">
        <f>((U739-T740+MAX(0,-(T705-C740-D740)))*(1+B740))*(1-'P-Parametri'!$B$32)</f>
        <v>100600.8266750706</v>
      </c>
      <c r="V740" s="10">
        <f>IF(U739&lt;=0,V739,V739*(1-T740/U739))+MAX(0,-(T705-C740-D740))</f>
        <v>36679.659402938574</v>
      </c>
    </row>
    <row r="741" spans="1:22">
      <c r="A741" s="9">
        <f t="shared" si="14"/>
        <v>34</v>
      </c>
      <c r="B741" s="12">
        <f>IF($A741='P-Parametri'!$C$47,'P-Parametri'!$B$34,IF($A741='P-Parametri'!$C$48,'P-Parametri'!$C$34,'P-Parametri'!$C$52))</f>
        <v>4.8525513124279884E-2</v>
      </c>
      <c r="C741" s="10">
        <f>IF($A741&lt;='1-Input'!$B$26,0,IF($A741='1-Input'!$B$26+1,('1-Input'!$B$23+0)*'1-Input'!$B$27,'1-Input'!$B$23+0))</f>
        <v>15535</v>
      </c>
      <c r="D741" s="10">
        <f>IF(AND($A741&gt;=1,$A741&lt;1+'1-Input'!$B$12),'1-Input'!$B$30,0)</f>
        <v>0</v>
      </c>
      <c r="E741" s="10">
        <f>MAX(0,(E705-C741-D741))/(1-'P-Parametri'!$B$31*MAX(0,IF(F740&lt;=0,0,(F740-G740)/F740)))</f>
        <v>12655.763133065406</v>
      </c>
      <c r="F741" s="10">
        <f>((F740-E741+MAX(0,-(E705-C741-D741)))*(1+B741))*(1-'P-Parametri'!$B$32)</f>
        <v>121431.30349089667</v>
      </c>
      <c r="G741" s="10">
        <f>IF(F740&lt;=0,G740,G740*(1-E741/F740))+MAX(0,-(E705-C741-D741))</f>
        <v>42310.178550511235</v>
      </c>
      <c r="H741" s="10">
        <f>MAX(0,(H705-C741-D741))/(1-'P-Parametri'!$B$31*MAX(0,IF(I740&lt;=0,0,(I740-J740)/I740)))</f>
        <v>14915</v>
      </c>
      <c r="I741" s="10">
        <f>((I740-H741+MAX(0,-(H705-C741-D741)))*(1+B741))*(1-'P-Parametri'!$B$32)</f>
        <v>-209519.9861859089</v>
      </c>
      <c r="J741" s="10">
        <f>IF(I740&lt;=0,J740,J740*(1-H741/I740))+MAX(0,-(H705-C741-D741))</f>
        <v>-5732.5353943344808</v>
      </c>
      <c r="K741" s="10">
        <f>MAX(0,(K705-C741-D741))/(1-'P-Parametri'!$B$31*MAX(0,IF(L740&lt;=0,0,(L740-M740)/L740)))</f>
        <v>13152.389132576211</v>
      </c>
      <c r="L741" s="10">
        <f>((L740-K741+MAX(0,-(K705-C741-D741)))*(1+B741))*(1-'P-Parametri'!$B$32)</f>
        <v>86868.733237412642</v>
      </c>
      <c r="M741" s="10">
        <f>IF(L740&lt;=0,M740,M740*(1-K741/L740))+MAX(0,-(K705-C741-D741))</f>
        <v>30267.579347916642</v>
      </c>
      <c r="N741" s="10">
        <f>MAX(0,(N705-C741-D741))/(1-'P-Parametri'!$B$31*MAX(0,IF(O740&lt;=0,0,(O740-P740)/O740)))</f>
        <v>13072.696878742177</v>
      </c>
      <c r="O741" s="10">
        <f>((O740-N741+MAX(0,-(N705-C741-D741)))*(1+B741))*(1-'P-Parametri'!$B$32)</f>
        <v>92414.896999500255</v>
      </c>
      <c r="P741" s="10">
        <f>IF(O740&lt;=0,P740,P740*(1-N741/O740))+MAX(0,-(N705-C741-D741))</f>
        <v>32200.023226046396</v>
      </c>
      <c r="Q741" s="10">
        <f>MAX(0,(Q705-C741-D741))/(1-'P-Parametri'!$B$31*MAX(0,IF(R740&lt;=0,0,(R740-S740)/R740)))</f>
        <v>13084.702578300965</v>
      </c>
      <c r="R741" s="10">
        <f>((R740-Q741+MAX(0,-(Q705-C741-D741)))*(1+B741))*(1-'P-Parametri'!$B$32)</f>
        <v>91579.363147362164</v>
      </c>
      <c r="S741" s="10">
        <f>IF(R740&lt;=0,S740,S740*(1-Q741/R740))+MAX(0,-(Q705-C741-D741))</f>
        <v>31908.899064049674</v>
      </c>
      <c r="T741" s="10">
        <f>MAX(0,(T705-C741-D741))/(1-'P-Parametri'!$B$31*MAX(0,IF(U740&lt;=0,0,(U740-V740)/U740)))</f>
        <v>13084.702578300956</v>
      </c>
      <c r="U741" s="10">
        <f>((U740-T741+MAX(0,-(T705-C741-D741)))*(1+B741))*(1-'P-Parametri'!$B$32)</f>
        <v>91579.36314736311</v>
      </c>
      <c r="V741" s="10">
        <f>IF(U740&lt;=0,V740,V740*(1-T741/U740))+MAX(0,-(T705-C741-D741))</f>
        <v>31908.899064049994</v>
      </c>
    </row>
    <row r="742" spans="1:22">
      <c r="A742" s="9">
        <f t="shared" si="14"/>
        <v>35</v>
      </c>
      <c r="B742" s="12">
        <f>IF($A742='P-Parametri'!$C$47,'P-Parametri'!$B$34,IF($A742='P-Parametri'!$C$48,'P-Parametri'!$C$34,'P-Parametri'!$C$52))</f>
        <v>4.8525513124279884E-2</v>
      </c>
      <c r="C742" s="10">
        <f>IF($A742&lt;='1-Input'!$B$26,0,IF($A742='1-Input'!$B$26+1,('1-Input'!$B$23+0)*'1-Input'!$B$27,'1-Input'!$B$23+0))</f>
        <v>15535</v>
      </c>
      <c r="D742" s="10">
        <f>IF(AND($A742&gt;=1,$A742&lt;1+'1-Input'!$B$12),'1-Input'!$B$30,0)</f>
        <v>0</v>
      </c>
      <c r="E742" s="10">
        <f>MAX(0,(E705-C742-D742))/(1-'P-Parametri'!$B$31*MAX(0,IF(F741&lt;=0,0,(F741-G741)/F741)))</f>
        <v>12719.850538882742</v>
      </c>
      <c r="F742" s="10">
        <f>((F741-E742+MAX(0,-(E705-C742-D742)))*(1+B742))*(1-'P-Parametri'!$B$32)</f>
        <v>113758.75852501841</v>
      </c>
      <c r="G742" s="10">
        <f>IF(F741&lt;=0,G741,G741*(1-E742/F741))+MAX(0,-(E705-C742-D742))</f>
        <v>37878.214699639037</v>
      </c>
      <c r="H742" s="10">
        <f>MAX(0,(H705-C742-D742))/(1-'P-Parametri'!$B$31*MAX(0,IF(I741&lt;=0,0,(I741-J741)/I741)))</f>
        <v>14915</v>
      </c>
      <c r="I742" s="10">
        <f>((I741-H742+MAX(0,-(H705-C742-D742)))*(1+B742))*(1-'P-Parametri'!$B$32)</f>
        <v>-234855.15743551354</v>
      </c>
      <c r="J742" s="10">
        <f>IF(I741&lt;=0,J741,J741*(1-H742/I741))+MAX(0,-(H705-C742-D742))</f>
        <v>-5732.5353943344808</v>
      </c>
      <c r="K742" s="10">
        <f>MAX(0,(K705-C742-D742))/(1-'P-Parametri'!$B$31*MAX(0,IF(L741&lt;=0,0,(L741-M741)/L741)))</f>
        <v>13218.991398353821</v>
      </c>
      <c r="L742" s="10">
        <f>((L741-K742+MAX(0,-(K705-C742-D742)))*(1+B742))*(1-'P-Parametri'!$B$32)</f>
        <v>77069.18608656335</v>
      </c>
      <c r="M742" s="10">
        <f>IF(L741&lt;=0,M741,M741*(1-K742/L741))+MAX(0,-(K705-C742-D742))</f>
        <v>25661.700383898507</v>
      </c>
      <c r="N742" s="10">
        <f>MAX(0,(N705-C742-D742))/(1-'P-Parametri'!$B$31*MAX(0,IF(O741&lt;=0,0,(O741-P741)/O741)))</f>
        <v>13138.895591627857</v>
      </c>
      <c r="O742" s="10">
        <f>((O741-N742+MAX(0,-(N705-C742-D742)))*(1+B742))*(1-'P-Parametri'!$B$32)</f>
        <v>82956.66423452126</v>
      </c>
      <c r="P742" s="10">
        <f>IF(O741&lt;=0,P741,P741*(1-N742/O741))+MAX(0,-(N705-C742-D742))</f>
        <v>27622.051957871921</v>
      </c>
      <c r="Q742" s="10">
        <f>MAX(0,(Q705-C742-D742))/(1-'P-Parametri'!$B$31*MAX(0,IF(R741&lt;=0,0,(R741-S741)/R741)))</f>
        <v>13150.962086741338</v>
      </c>
      <c r="R742" s="10">
        <f>((R741-Q742+MAX(0,-(Q705-C742-D742)))*(1+B742))*(1-'P-Parametri'!$B$32)</f>
        <v>82069.711106673072</v>
      </c>
      <c r="S742" s="10">
        <f>IF(R741&lt;=0,S741,S741*(1-Q742/R741))+MAX(0,-(Q705-C742-D742))</f>
        <v>27326.723479952914</v>
      </c>
      <c r="T742" s="10">
        <f>MAX(0,(T705-C742-D742))/(1-'P-Parametri'!$B$31*MAX(0,IF(U741&lt;=0,0,(U741-V741)/U741)))</f>
        <v>13150.962086741329</v>
      </c>
      <c r="U742" s="10">
        <f>((U741-T742+MAX(0,-(T705-C742-D742)))*(1+B742))*(1-'P-Parametri'!$B$32)</f>
        <v>82069.711106674062</v>
      </c>
      <c r="V742" s="10">
        <f>IF(U741&lt;=0,V741,V741*(1-T742/U741))+MAX(0,-(T705-C742-D742))</f>
        <v>27326.723479953238</v>
      </c>
    </row>
    <row r="743" spans="1:22">
      <c r="A743" s="9">
        <f t="shared" si="14"/>
        <v>36</v>
      </c>
      <c r="B743" s="12">
        <f>IF($A743='P-Parametri'!$C$47,'P-Parametri'!$B$34,IF($A743='P-Parametri'!$C$48,'P-Parametri'!$C$34,'P-Parametri'!$C$52))</f>
        <v>4.8525513124279884E-2</v>
      </c>
      <c r="C743" s="10">
        <f>IF($A743&lt;='1-Input'!$B$26,0,IF($A743='1-Input'!$B$26+1,('1-Input'!$B$23+0)*'1-Input'!$B$27,'1-Input'!$B$23+0))</f>
        <v>15535</v>
      </c>
      <c r="D743" s="10">
        <f>IF(AND($A743&gt;=1,$A743&lt;1+'1-Input'!$B$12),'1-Input'!$B$30,0)</f>
        <v>0</v>
      </c>
      <c r="E743" s="10">
        <f>MAX(0,(E705-C743-D743))/(1-'P-Parametri'!$B$31*MAX(0,IF(F742&lt;=0,0,(F742-G742)/F742)))</f>
        <v>12781.70393705895</v>
      </c>
      <c r="F743" s="10">
        <f>((F742-E743+MAX(0,-(E705-C743-D743)))*(1+B743))*(1-'P-Parametri'!$B$32)</f>
        <v>105665.26393966738</v>
      </c>
      <c r="G743" s="10">
        <f>IF(F742&lt;=0,G742,G742*(1-E743/F742))+MAX(0,-(E705-C743-D743))</f>
        <v>33622.295135883745</v>
      </c>
      <c r="H743" s="10">
        <f>MAX(0,(H705-C743-D743))/(1-'P-Parametri'!$B$31*MAX(0,IF(I742&lt;=0,0,(I742-J742)/I742)))</f>
        <v>14915</v>
      </c>
      <c r="I743" s="10">
        <f>((I742-H743+MAX(0,-(H705-C743-D743)))*(1+B743))*(1-'P-Parametri'!$B$32)</f>
        <v>-261366.60172322759</v>
      </c>
      <c r="J743" s="10">
        <f>IF(I742&lt;=0,J742,J742*(1-H743/I742))+MAX(0,-(H705-C743-D743))</f>
        <v>-5732.5353943344808</v>
      </c>
      <c r="K743" s="10">
        <f>MAX(0,(K705-C743-D743))/(1-'P-Parametri'!$B$31*MAX(0,IF(L742&lt;=0,0,(L742-M742)/L742)))</f>
        <v>13283.271991584917</v>
      </c>
      <c r="L743" s="10">
        <f>((L742-K743+MAX(0,-(K705-C743-D743)))*(1+B743))*(1-'P-Parametri'!$B$32)</f>
        <v>66747.395989925426</v>
      </c>
      <c r="M743" s="10">
        <f>IF(L742&lt;=0,M742,M742*(1-K743/L742))+MAX(0,-(K705-C743-D743))</f>
        <v>21238.773877538111</v>
      </c>
      <c r="N743" s="10">
        <f>MAX(0,(N705-C743-D743))/(1-'P-Parametri'!$B$31*MAX(0,IF(O742&lt;=0,0,(O742-P742)/O742)))</f>
        <v>13202.786699321327</v>
      </c>
      <c r="O743" s="10">
        <f>((O742-N743+MAX(0,-(N705-C743-D743)))*(1+B743))*(1-'P-Parametri'!$B$32)</f>
        <v>72992.442794533694</v>
      </c>
      <c r="P743" s="10">
        <f>IF(O742&lt;=0,P742,P742*(1-N743/O742))+MAX(0,-(N705-C743-D743))</f>
        <v>23225.924611594248</v>
      </c>
      <c r="Q743" s="10">
        <f>MAX(0,(Q705-C743-D743))/(1-'P-Parametri'!$B$31*MAX(0,IF(R742&lt;=0,0,(R742-S742)/R742)))</f>
        <v>13214.911870731716</v>
      </c>
      <c r="R743" s="10">
        <f>((R742-Q743+MAX(0,-(Q705-C743-D743)))*(1+B743))*(1-'P-Parametri'!$B$32)</f>
        <v>72051.62167253482</v>
      </c>
      <c r="S743" s="10">
        <f>IF(R742&lt;=0,S742,S742*(1-Q743/R742))+MAX(0,-(Q705-C743-D743))</f>
        <v>22926.55881952108</v>
      </c>
      <c r="T743" s="10">
        <f>MAX(0,(T705-C743-D743))/(1-'P-Parametri'!$B$31*MAX(0,IF(U742&lt;=0,0,(U742-V742)/U742)))</f>
        <v>13214.911870731707</v>
      </c>
      <c r="U743" s="10">
        <f>((U742-T743+MAX(0,-(T705-C743-D743)))*(1+B743))*(1-'P-Parametri'!$B$32)</f>
        <v>72051.621672535868</v>
      </c>
      <c r="V743" s="10">
        <f>IF(U742&lt;=0,V742,V742*(1-T743/U742))+MAX(0,-(T705-C743-D743))</f>
        <v>22926.558819521408</v>
      </c>
    </row>
    <row r="744" spans="1:22">
      <c r="A744" s="9">
        <f t="shared" si="14"/>
        <v>37</v>
      </c>
      <c r="B744" s="12">
        <f>IF($A744='P-Parametri'!$C$47,'P-Parametri'!$B$34,IF($A744='P-Parametri'!$C$48,'P-Parametri'!$C$34,'P-Parametri'!$C$52))</f>
        <v>4.8525513124279884E-2</v>
      </c>
      <c r="C744" s="10">
        <f>IF($A744&lt;='1-Input'!$B$26,0,IF($A744='1-Input'!$B$26+1,('1-Input'!$B$23+0)*'1-Input'!$B$27,'1-Input'!$B$23+0))</f>
        <v>15535</v>
      </c>
      <c r="D744" s="10">
        <f>IF(AND($A744&gt;=1,$A744&lt;1+'1-Input'!$B$12),'1-Input'!$B$30,0)</f>
        <v>0</v>
      </c>
      <c r="E744" s="10">
        <f>MAX(0,(E705-C744-D744))/(1-'P-Parametri'!$B$31*MAX(0,IF(F743&lt;=0,0,(F743-G743)/F743)))</f>
        <v>12841.377728679081</v>
      </c>
      <c r="F744" s="10">
        <f>((F743-E744+MAX(0,-(E705-C744-D744)))*(1+B744))*(1-'P-Parametri'!$B$32)</f>
        <v>97133.556493727141</v>
      </c>
      <c r="G744" s="10">
        <f>IF(F743&lt;=0,G743,G743*(1-E744/F743))+MAX(0,-(E705-C744-D744))</f>
        <v>29536.216363662661</v>
      </c>
      <c r="H744" s="10">
        <f>MAX(0,(H705-C744-D744))/(1-'P-Parametri'!$B$31*MAX(0,IF(I743&lt;=0,0,(I743-J743)/I743)))</f>
        <v>14915</v>
      </c>
      <c r="I744" s="10">
        <f>((I743-H744+MAX(0,-(H705-C744-D744)))*(1+B744))*(1-'P-Parametri'!$B$32)</f>
        <v>-289108.93159721786</v>
      </c>
      <c r="J744" s="10">
        <f>IF(I743&lt;=0,J743,J743*(1-H744/I743))+MAX(0,-(H705-C744-D744))</f>
        <v>-5732.5353943344808</v>
      </c>
      <c r="K744" s="10">
        <f>MAX(0,(K705-C744-D744))/(1-'P-Parametri'!$B$31*MAX(0,IF(L743&lt;=0,0,(L743-M743)/L743)))</f>
        <v>13345.287448112675</v>
      </c>
      <c r="L744" s="10">
        <f>((L743-K744+MAX(0,-(K705-C744-D744)))*(1+B744))*(1-'P-Parametri'!$B$32)</f>
        <v>55881.486314201255</v>
      </c>
      <c r="M744" s="10">
        <f>IF(L743&lt;=0,M743,M743*(1-K744/L743))+MAX(0,-(K705-C744-D744))</f>
        <v>16992.352901295177</v>
      </c>
      <c r="N744" s="10">
        <f>MAX(0,(N705-C744-D744))/(1-'P-Parametri'!$B$31*MAX(0,IF(O743&lt;=0,0,(O743-P743)/O743)))</f>
        <v>13264.426395106802</v>
      </c>
      <c r="O744" s="10">
        <f>((O743-N744+MAX(0,-(N705-C744-D744)))*(1+B744))*(1-'P-Parametri'!$B$32)</f>
        <v>62501.096345018283</v>
      </c>
      <c r="P744" s="10">
        <f>IF(O743&lt;=0,P743,P743*(1-N744/O743))+MAX(0,-(N705-C744-D744))</f>
        <v>19005.233322552158</v>
      </c>
      <c r="Q744" s="10">
        <f>MAX(0,(Q705-C744-D744))/(1-'P-Parametri'!$B$31*MAX(0,IF(R743&lt;=0,0,(R743-S743)/R743)))</f>
        <v>13276.608175163085</v>
      </c>
      <c r="R744" s="10">
        <f>((R743-Q744+MAX(0,-(Q705-C744-D744)))*(1+B744))*(1-'P-Parametri'!$B$32)</f>
        <v>61503.846983845739</v>
      </c>
      <c r="S744" s="10">
        <f>IF(R743&lt;=0,S743,S743*(1-Q744/R743))+MAX(0,-(Q705-C744-D744))</f>
        <v>18701.991333240068</v>
      </c>
      <c r="T744" s="10">
        <f>MAX(0,(T705-C744-D744))/(1-'P-Parametri'!$B$31*MAX(0,IF(U743&lt;=0,0,(U743-V743)/U743)))</f>
        <v>13276.608175163077</v>
      </c>
      <c r="U744" s="10">
        <f>((U743-T744+MAX(0,-(T705-C744-D744)))*(1+B744))*(1-'P-Parametri'!$B$32)</f>
        <v>61503.846983846845</v>
      </c>
      <c r="V744" s="10">
        <f>IF(U743&lt;=0,V743,V743*(1-T744/U743))+MAX(0,-(T705-C744-D744))</f>
        <v>18701.991333240399</v>
      </c>
    </row>
    <row r="745" spans="1:22">
      <c r="A745" s="9">
        <f t="shared" si="14"/>
        <v>38</v>
      </c>
      <c r="B745" s="12">
        <f>IF($A745='P-Parametri'!$C$47,'P-Parametri'!$B$34,IF($A745='P-Parametri'!$C$48,'P-Parametri'!$C$34,'P-Parametri'!$C$52))</f>
        <v>4.8525513124279884E-2</v>
      </c>
      <c r="C745" s="10">
        <f>IF($A745&lt;='1-Input'!$B$26,0,IF($A745='1-Input'!$B$26+1,('1-Input'!$B$23+0)*'1-Input'!$B$27,'1-Input'!$B$23+0))</f>
        <v>15535</v>
      </c>
      <c r="D745" s="10">
        <f>IF(AND($A745&gt;=1,$A745&lt;1+'1-Input'!$B$12),'1-Input'!$B$30,0)</f>
        <v>0</v>
      </c>
      <c r="E745" s="10">
        <f>MAX(0,(E705-C745-D745))/(1-'P-Parametri'!$B$31*MAX(0,IF(F744&lt;=0,0,(F744-G744)/F744)))</f>
        <v>12898.926879126946</v>
      </c>
      <c r="F745" s="10">
        <f>((F744-E745+MAX(0,-(E705-C745-D745)))*(1+B745))*(1-'P-Parametri'!$B$32)</f>
        <v>88145.513923003367</v>
      </c>
      <c r="G745" s="10">
        <f>IF(F744&lt;=0,G744,G744*(1-E745/F744))+MAX(0,-(E705-C745-D745))</f>
        <v>25613.931327331662</v>
      </c>
      <c r="H745" s="10">
        <f>MAX(0,(H705-C745-D745))/(1-'P-Parametri'!$B$31*MAX(0,IF(I744&lt;=0,0,(I744-J744)/I744)))</f>
        <v>14915</v>
      </c>
      <c r="I745" s="10">
        <f>((I744-H745+MAX(0,-(H705-C745-D745)))*(1+B745))*(1-'P-Parametri'!$B$32)</f>
        <v>-318139.29518227378</v>
      </c>
      <c r="J745" s="10">
        <f>IF(I744&lt;=0,J744,J744*(1-H745/I744))+MAX(0,-(H705-C745-D745))</f>
        <v>-5732.5353943344808</v>
      </c>
      <c r="K745" s="10">
        <f>MAX(0,(K705-C745-D745))/(1-'P-Parametri'!$B$31*MAX(0,IF(L744&lt;=0,0,(L744-M744)/L744)))</f>
        <v>13405.094890222741</v>
      </c>
      <c r="L745" s="10">
        <f>((L744-K745+MAX(0,-(K705-C745-D745)))*(1+B745))*(1-'P-Parametri'!$B$32)</f>
        <v>44448.504953267846</v>
      </c>
      <c r="M745" s="10">
        <f>IF(L744&lt;=0,M744,M744*(1-K745/L744))+MAX(0,-(K705-C745-D745))</f>
        <v>12916.153106442433</v>
      </c>
      <c r="N745" s="10">
        <f>MAX(0,(N705-C745-D745))/(1-'P-Parametri'!$B$31*MAX(0,IF(O744&lt;=0,0,(O744-P744)/O744)))</f>
        <v>13323.871455157627</v>
      </c>
      <c r="O745" s="10">
        <f>((O744-N745+MAX(0,-(N705-C745-D745)))*(1+B745))*(1-'P-Parametri'!$B$32)</f>
        <v>51460.447811745915</v>
      </c>
      <c r="P745" s="10">
        <f>IF(O744&lt;=0,P744,P744*(1-N745/O744))+MAX(0,-(N705-C745-D745))</f>
        <v>14953.731819808572</v>
      </c>
      <c r="Q745" s="10">
        <f>MAX(0,(Q705-C745-D745))/(1-'P-Parametri'!$B$31*MAX(0,IF(R744&lt;=0,0,(R744-S744)/R744)))</f>
        <v>13336.107828350878</v>
      </c>
      <c r="R745" s="10">
        <f>((R744-Q745+MAX(0,-(Q705-C745-D745)))*(1+B745))*(1-'P-Parametri'!$B$32)</f>
        <v>50404.093207223617</v>
      </c>
      <c r="S745" s="10">
        <f>IF(R744&lt;=0,S744,S744*(1-Q745/R744))+MAX(0,-(Q705-C745-D745))</f>
        <v>14646.76901372431</v>
      </c>
      <c r="T745" s="10">
        <f>MAX(0,(T705-C745-D745))/(1-'P-Parametri'!$B$31*MAX(0,IF(U744&lt;=0,0,(U744-V744)/U744)))</f>
        <v>13336.107828350869</v>
      </c>
      <c r="U745" s="10">
        <f>((U744-T745+MAX(0,-(T705-C745-D745)))*(1+B745))*(1-'P-Parametri'!$B$32)</f>
        <v>50404.093207224782</v>
      </c>
      <c r="V745" s="10">
        <f>IF(U744&lt;=0,V744,V744*(1-T745/U744))+MAX(0,-(T705-C745-D745))</f>
        <v>14646.769013724646</v>
      </c>
    </row>
    <row r="746" spans="1:22">
      <c r="A746" s="9">
        <f t="shared" si="14"/>
        <v>39</v>
      </c>
      <c r="B746" s="12">
        <f>IF($A746='P-Parametri'!$C$47,'P-Parametri'!$B$34,IF($A746='P-Parametri'!$C$48,'P-Parametri'!$C$34,'P-Parametri'!$C$52))</f>
        <v>4.8525513124279884E-2</v>
      </c>
      <c r="C746" s="10">
        <f>IF($A746&lt;='1-Input'!$B$26,0,IF($A746='1-Input'!$B$26+1,('1-Input'!$B$23+0)*'1-Input'!$B$27,'1-Input'!$B$23+0))</f>
        <v>15535</v>
      </c>
      <c r="D746" s="10">
        <f>IF(AND($A746&gt;=1,$A746&lt;1+'1-Input'!$B$12),'1-Input'!$B$30,0)</f>
        <v>0</v>
      </c>
      <c r="E746" s="10">
        <f>MAX(0,(E705-C746-D746))/(1-'P-Parametri'!$B$31*MAX(0,IF(F745&lt;=0,0,(F745-G745)/F745)))</f>
        <v>12954.406729456738</v>
      </c>
      <c r="F746" s="10">
        <f>((F745-E746+MAX(0,-(E705-C746-D746)))*(1+B746))*(1-'P-Parametri'!$B$32)</f>
        <v>78682.114663991219</v>
      </c>
      <c r="G746" s="10">
        <f>IF(F745&lt;=0,G745,G745*(1-E746/F745))+MAX(0,-(E705-C746-D746))</f>
        <v>21849.550480400838</v>
      </c>
      <c r="H746" s="10">
        <f>MAX(0,(H705-C746-D746))/(1-'P-Parametri'!$B$31*MAX(0,IF(I745&lt;=0,0,(I745-J745)/I745)))</f>
        <v>14915</v>
      </c>
      <c r="I746" s="10">
        <f>((I745-H746+MAX(0,-(H705-C746-D746)))*(1+B746))*(1-'P-Parametri'!$B$32)</f>
        <v>-348517.49390273046</v>
      </c>
      <c r="J746" s="10">
        <f>IF(I745&lt;=0,J745,J745*(1-H746/I745))+MAX(0,-(H705-C746-D746))</f>
        <v>-5732.5353943344808</v>
      </c>
      <c r="K746" s="10">
        <f>MAX(0,(K705-C746-D746))/(1-'P-Parametri'!$B$31*MAX(0,IF(L745&lt;=0,0,(L745-M745)/L745)))</f>
        <v>13462.75183061285</v>
      </c>
      <c r="L746" s="10">
        <f>((L745-K746+MAX(0,-(K705-C746-D746)))*(1+B746))*(1-'P-Parametri'!$B$32)</f>
        <v>32424.373987089144</v>
      </c>
      <c r="M746" s="10">
        <f>IF(L745&lt;=0,M745,M745*(1-K746/L745))+MAX(0,-(K705-C746-D746))</f>
        <v>9004.0538342384625</v>
      </c>
      <c r="N746" s="10">
        <f>MAX(0,(N705-C746-D746))/(1-'P-Parametri'!$B$31*MAX(0,IF(O745&lt;=0,0,(O745-P745)/O745)))</f>
        <v>13381.179043693672</v>
      </c>
      <c r="O746" s="10">
        <f>((O745-N746+MAX(0,-(N705-C746-D746)))*(1+B746))*(1-'P-Parametri'!$B$32)</f>
        <v>39847.230654770501</v>
      </c>
      <c r="P746" s="10">
        <f>IF(O745&lt;=0,P745,P745*(1-N746/O745))+MAX(0,-(N705-C746-D746))</f>
        <v>11065.336530590648</v>
      </c>
      <c r="Q746" s="10">
        <f>MAX(0,(Q705-C746-D746))/(1-'P-Parametri'!$B$31*MAX(0,IF(R745&lt;=0,0,(R745-S745)/R745)))</f>
        <v>13393.468047013421</v>
      </c>
      <c r="R746" s="10">
        <f>((R745-Q746+MAX(0,-(Q705-C746-D746)))*(1+B746))*(1-'P-Parametri'!$B$32)</f>
        <v>38728.971567685468</v>
      </c>
      <c r="S746" s="10">
        <f>IF(R745&lt;=0,S745,S745*(1-Q746/R745))+MAX(0,-(Q705-C746-D746))</f>
        <v>10754.802701171171</v>
      </c>
      <c r="T746" s="10">
        <f>MAX(0,(T705-C746-D746))/(1-'P-Parametri'!$B$31*MAX(0,IF(U745&lt;=0,0,(U745-V745)/U745)))</f>
        <v>13393.468047013412</v>
      </c>
      <c r="U746" s="10">
        <f>((U745-T746+MAX(0,-(T705-C746-D746)))*(1+B746))*(1-'P-Parametri'!$B$32)</f>
        <v>38728.971567686684</v>
      </c>
      <c r="V746" s="10">
        <f>IF(U745&lt;=0,V745,V745*(1-T746/U745))+MAX(0,-(T705-C746-D746))</f>
        <v>10754.802701171511</v>
      </c>
    </row>
    <row r="747" spans="1:22">
      <c r="A747" s="9">
        <f t="shared" si="14"/>
        <v>40</v>
      </c>
      <c r="B747" s="12">
        <f>IF($A747='P-Parametri'!$C$47,'P-Parametri'!$B$34,IF($A747='P-Parametri'!$C$48,'P-Parametri'!$C$34,'P-Parametri'!$C$52))</f>
        <v>4.8525513124279884E-2</v>
      </c>
      <c r="C747" s="10">
        <f>IF($A747&lt;='1-Input'!$B$26,0,IF($A747='1-Input'!$B$26+1,('1-Input'!$B$23+0)*'1-Input'!$B$27,'1-Input'!$B$23+0))</f>
        <v>15535</v>
      </c>
      <c r="D747" s="10">
        <f>IF(AND($A747&gt;=1,$A747&lt;1+'1-Input'!$B$12),'1-Input'!$B$30,0)</f>
        <v>0</v>
      </c>
      <c r="E747" s="10">
        <f>MAX(0,(E705-C747-D747))/(1-'P-Parametri'!$B$31*MAX(0,IF(F746&lt;=0,0,(F746-G746)/F746)))</f>
        <v>13007.872821098752</v>
      </c>
      <c r="F747" s="10">
        <f>((F746-E747+MAX(0,-(E705-C747-D747)))*(1+B747))*(1-'P-Parametri'!$B$32)</f>
        <v>68723.395891112144</v>
      </c>
      <c r="G747" s="10">
        <f>IF(F746&lt;=0,G746,G746*(1-E747/F746))+MAX(0,-(E705-C747-D747))</f>
        <v>18237.342355835746</v>
      </c>
      <c r="H747" s="10">
        <f>MAX(0,(H705-C747-D747))/(1-'P-Parametri'!$B$31*MAX(0,IF(I746&lt;=0,0,(I746-J746)/I746)))</f>
        <v>14915</v>
      </c>
      <c r="I747" s="10">
        <f>((I746-H747+MAX(0,-(H705-C747-D747)))*(1+B747))*(1-'P-Parametri'!$B$32)</f>
        <v>-380306.10567108641</v>
      </c>
      <c r="J747" s="10">
        <f>IF(I746&lt;=0,J746,J746*(1-H747/I746))+MAX(0,-(H705-C747-D747))</f>
        <v>-5732.5353943344808</v>
      </c>
      <c r="K747" s="10">
        <f>MAX(0,(K705-C747-D747))/(1-'P-Parametri'!$B$31*MAX(0,IF(L746&lt;=0,0,(L746-M746)/L746)))</f>
        <v>13518.315990219829</v>
      </c>
      <c r="L747" s="10">
        <f>((L746-K747+MAX(0,-(K705-C747-D747)))*(1+B747))*(1-'P-Parametri'!$B$32)</f>
        <v>19783.837194000142</v>
      </c>
      <c r="M747" s="10">
        <f>IF(L746&lt;=0,M746,M746*(1-K747/L746))+MAX(0,-(K705-C747-D747))</f>
        <v>5250.0987086081959</v>
      </c>
      <c r="N747" s="10">
        <f>MAX(0,(N705-C747-D747))/(1-'P-Parametri'!$B$31*MAX(0,IF(O746&lt;=0,0,(O746-P746)/O746)))</f>
        <v>13436.40653191214</v>
      </c>
      <c r="O747" s="10">
        <f>((O746-N747+MAX(0,-(N705-C747-D747)))*(1+B747))*(1-'P-Parametri'!$B$32)</f>
        <v>27637.038069624261</v>
      </c>
      <c r="P747" s="10">
        <f>IF(O746&lt;=0,P746,P746*(1-N747/O746))+MAX(0,-(N705-C747-D747))</f>
        <v>7334.1271693791314</v>
      </c>
      <c r="Q747" s="10">
        <f>MAX(0,(Q705-C747-D747))/(1-'P-Parametri'!$B$31*MAX(0,IF(R746&lt;=0,0,(R746-S746)/R746)))</f>
        <v>13448.746255036462</v>
      </c>
      <c r="R747" s="10">
        <f>((R746-Q747+MAX(0,-(Q705-C747-D747)))*(1+B747))*(1-'P-Parametri'!$B$32)</f>
        <v>26453.947295407022</v>
      </c>
      <c r="S747" s="10">
        <f>IF(R746&lt;=0,S746,S746*(1-Q747/R746))+MAX(0,-(Q705-C747-D747))</f>
        <v>7020.1666729913049</v>
      </c>
      <c r="T747" s="10">
        <f>MAX(0,(T705-C747-D747))/(1-'P-Parametri'!$B$31*MAX(0,IF(U746&lt;=0,0,(U746-V746)/U746)))</f>
        <v>13448.746255036453</v>
      </c>
      <c r="U747" s="10">
        <f>((U746-T747+MAX(0,-(T705-C747-D747)))*(1+B747))*(1-'P-Parametri'!$B$32)</f>
        <v>26453.947295408307</v>
      </c>
      <c r="V747" s="10">
        <f>IF(U746&lt;=0,V746,V746*(1-T747/U746))+MAX(0,-(T705-C747-D747))</f>
        <v>7020.1666729916469</v>
      </c>
    </row>
    <row r="748" spans="1:22">
      <c r="A748" s="9">
        <f t="shared" si="14"/>
        <v>41</v>
      </c>
      <c r="B748" s="12">
        <f>IF($A748='P-Parametri'!$C$47,'P-Parametri'!$B$34,IF($A748='P-Parametri'!$C$48,'P-Parametri'!$C$34,'P-Parametri'!$C$52))</f>
        <v>4.8525513124279884E-2</v>
      </c>
      <c r="C748" s="10">
        <f>IF($A748&lt;='1-Input'!$B$26,0,IF($A748='1-Input'!$B$26+1,('1-Input'!$B$23+0)*'1-Input'!$B$27,'1-Input'!$B$23+0))</f>
        <v>15535</v>
      </c>
      <c r="D748" s="10">
        <f>IF(AND($A748&gt;=1,$A748&lt;1+'1-Input'!$B$12),'1-Input'!$B$30,0)</f>
        <v>0</v>
      </c>
      <c r="E748" s="10">
        <f>MAX(0,(E705-C748-D748))/(1-'P-Parametri'!$B$31*MAX(0,IF(F747&lt;=0,0,(F747-G747)/F747)))</f>
        <v>13059.380733666678</v>
      </c>
      <c r="F748" s="10">
        <f>((F747-E748+MAX(0,-(E705-C748-D748)))*(1+B748))*(1-'P-Parametri'!$B$32)</f>
        <v>58248.409775407163</v>
      </c>
      <c r="G748" s="10">
        <f>IF(F747&lt;=0,G747,G747*(1-E748/F747))+MAX(0,-(E705-C748-D748))</f>
        <v>14771.73367473321</v>
      </c>
      <c r="H748" s="10">
        <f>MAX(0,(H705-C748-D748))/(1-'P-Parametri'!$B$31*MAX(0,IF(I747&lt;=0,0,(I747-J747)/I747)))</f>
        <v>14915</v>
      </c>
      <c r="I748" s="10">
        <f>((I747-H748+MAX(0,-(H705-C748-D748)))*(1+B748))*(1-'P-Parametri'!$B$32)</f>
        <v>-413570.61379607848</v>
      </c>
      <c r="J748" s="10">
        <f>IF(I747&lt;=0,J747,J747*(1-H748/I747))+MAX(0,-(H705-C748-D748))</f>
        <v>-5732.5353943344808</v>
      </c>
      <c r="K748" s="10">
        <f>MAX(0,(K705-C748-D748))/(1-'P-Parametri'!$B$31*MAX(0,IF(L747&lt;=0,0,(L747-M747)/L747)))</f>
        <v>13571.845129662244</v>
      </c>
      <c r="L748" s="10">
        <f>((L747-K748+MAX(0,-(K705-C748-D748)))*(1+B748))*(1-'P-Parametri'!$B$32)</f>
        <v>6500.4053024502809</v>
      </c>
      <c r="M748" s="10">
        <f>IF(L747&lt;=0,M747,M747*(1-K748/L747))+MAX(0,-(K705-C748-D748))</f>
        <v>1648.4957490832717</v>
      </c>
      <c r="N748" s="10">
        <f>MAX(0,(N705-C748-D748))/(1-'P-Parametri'!$B$31*MAX(0,IF(O747&lt;=0,0,(O747-P747)/O747)))</f>
        <v>13489.611330451547</v>
      </c>
      <c r="O748" s="10">
        <f>((O747-N748+MAX(0,-(N705-C748-D748)))*(1+B748))*(1-'P-Parametri'!$B$32)</f>
        <v>14804.270005317068</v>
      </c>
      <c r="P748" s="10">
        <f>IF(O747&lt;=0,P747,P747*(1-N748/O747))+MAX(0,-(N705-C748-D748))</f>
        <v>3754.3468501643983</v>
      </c>
      <c r="Q748" s="10">
        <f>MAX(0,(Q705-C748-D748))/(1-'P-Parametri'!$B$31*MAX(0,IF(R747&lt;=0,0,(R747-S747)/R747)))</f>
        <v>13501.999915783286</v>
      </c>
      <c r="R748" s="10">
        <f>((R747-Q748+MAX(0,-(Q705-C748-D748)))*(1+B748))*(1-'P-Parametri'!$B$32)</f>
        <v>13553.286377634293</v>
      </c>
      <c r="S748" s="10">
        <f>IF(R747&lt;=0,S747,S747*(1-Q748/R747))+MAX(0,-(Q705-C748-D748))</f>
        <v>3437.0987561677848</v>
      </c>
      <c r="T748" s="10">
        <f>MAX(0,(T705-C748-D748))/(1-'P-Parametri'!$B$31*MAX(0,IF(U747&lt;=0,0,(U747-V747)/U747)))</f>
        <v>13501.999915783277</v>
      </c>
      <c r="U748" s="10">
        <f>((U747-T748+MAX(0,-(T705-C748-D748)))*(1+B748))*(1-'P-Parametri'!$B$32)</f>
        <v>13553.286377635646</v>
      </c>
      <c r="V748" s="10">
        <f>IF(U747&lt;=0,V747,V747*(1-T748/U747))+MAX(0,-(T705-C748-D748))</f>
        <v>3437.0987561681291</v>
      </c>
    </row>
    <row r="749" spans="1:22">
      <c r="A749" s="9">
        <f t="shared" si="14"/>
        <v>42</v>
      </c>
      <c r="B749" s="12">
        <f>IF($A749='P-Parametri'!$C$47,'P-Parametri'!$B$34,IF($A749='P-Parametri'!$C$48,'P-Parametri'!$C$34,'P-Parametri'!$C$52))</f>
        <v>4.8525513124279884E-2</v>
      </c>
      <c r="C749" s="10">
        <f>IF($A749&lt;='1-Input'!$B$26,0,IF($A749='1-Input'!$B$26+1,('1-Input'!$B$23+0)*'1-Input'!$B$27,'1-Input'!$B$23+0))</f>
        <v>15535</v>
      </c>
      <c r="D749" s="10">
        <f>IF(AND($A749&gt;=1,$A749&lt;1+'1-Input'!$B$12),'1-Input'!$B$30,0)</f>
        <v>0</v>
      </c>
      <c r="E749" s="10">
        <f>MAX(0,(E705-C749-D749))/(1-'P-Parametri'!$B$31*MAX(0,IF(F748&lt;=0,0,(F748-G748)/F748)))</f>
        <v>13108.985935561555</v>
      </c>
      <c r="F749" s="10">
        <f>((F748-E749+MAX(0,-(E705-C749-D749)))*(1+B749))*(1-'P-Parametri'!$B$32)</f>
        <v>47235.17786872085</v>
      </c>
      <c r="G749" s="10">
        <f>IF(F748&lt;=0,G748,G748*(1-E749/F748))+MAX(0,-(E705-C749-D749))</f>
        <v>11447.309029793019</v>
      </c>
      <c r="H749" s="10">
        <f>MAX(0,(H705-C749-D749))/(1-'P-Parametri'!$B$31*MAX(0,IF(I748&lt;=0,0,(I748-J748)/I748)))</f>
        <v>14915</v>
      </c>
      <c r="I749" s="10">
        <f>((I748-H749+MAX(0,-(H705-C749-D749)))*(1+B749))*(1-'P-Parametri'!$B$32)</f>
        <v>-448379.54187576141</v>
      </c>
      <c r="J749" s="10">
        <f>IF(I748&lt;=0,J748,J748*(1-H749/I748))+MAX(0,-(H705-C749-D749))</f>
        <v>-5732.5353943344808</v>
      </c>
      <c r="K749" s="10">
        <f>MAX(0,(K705-C749-D749))/(1-'P-Parametri'!$B$31*MAX(0,IF(L748&lt;=0,0,(L748-M748)/L748)))</f>
        <v>13623.396893981924</v>
      </c>
      <c r="L749" s="10">
        <f>((L748-K749+MAX(0,-(K705-C749-D749)))*(1+B749))*(1-'P-Parametri'!$B$32)</f>
        <v>-7453.7011366636661</v>
      </c>
      <c r="M749" s="10">
        <f>IF(L748&lt;=0,M748,M748*(1-K749/L748))+MAX(0,-(K705-C749-D749))</f>
        <v>-1806.3829581471875</v>
      </c>
      <c r="N749" s="10">
        <f>MAX(0,(N705-C749-D749))/(1-'P-Parametri'!$B$31*MAX(0,IF(O748&lt;=0,0,(O748-P748)/O748)))</f>
        <v>13540.850735073962</v>
      </c>
      <c r="O749" s="10">
        <f>((O748-N749+MAX(0,-(N705-C749-D749)))*(1+B749))*(1-'P-Parametri'!$B$32)</f>
        <v>1322.0778839455108</v>
      </c>
      <c r="P749" s="10">
        <f>IF(O748&lt;=0,P748,P748*(1-N749/O748))+MAX(0,-(N705-C749-D749))</f>
        <v>320.40175949037734</v>
      </c>
      <c r="Q749" s="10">
        <f>MAX(0,(Q705-C749-D749))/(1-'P-Parametri'!$B$31*MAX(0,IF(R748&lt;=0,0,(R748-S748)/R748)))</f>
        <v>13553.286377635219</v>
      </c>
      <c r="R749" s="10">
        <f>((R748-Q749+MAX(0,-(Q705-C749-D749)))*(1+B749))*(1-'P-Parametri'!$B$32)</f>
        <v>-9.6885212261967888E-10</v>
      </c>
      <c r="S749" s="10">
        <f>IF(R748&lt;=0,S748,S748*(1-Q749/R748))+MAX(0,-(Q705-C749-D749))</f>
        <v>-2.3506228450369045E-10</v>
      </c>
      <c r="T749" s="10">
        <f>MAX(0,(T705-C749-D749))/(1-'P-Parametri'!$B$31*MAX(0,IF(U748&lt;=0,0,(U748-V748)/U748)))</f>
        <v>13553.28637763521</v>
      </c>
      <c r="U749" s="10">
        <f>((U748-T749+MAX(0,-(T705-C749-D749)))*(1+B749))*(1-'P-Parametri'!$B$32)</f>
        <v>4.568261481900254E-10</v>
      </c>
      <c r="V749" s="10">
        <f>IF(U748&lt;=0,V748,V748*(1-T749/U748))+MAX(0,-(T705-C749-D749))</f>
        <v>1.1066243913324197E-10</v>
      </c>
    </row>
    <row r="750" spans="1:22">
      <c r="A750" s="4" t="s">
        <v>410</v>
      </c>
      <c r="E750" s="10">
        <f>F749</f>
        <v>47235.17786872085</v>
      </c>
      <c r="H750" s="10">
        <f>I749</f>
        <v>-448379.54187576141</v>
      </c>
      <c r="K750" s="10">
        <f>L749</f>
        <v>-7453.7011366636661</v>
      </c>
      <c r="N750" s="10">
        <f>O749</f>
        <v>1322.0778839455108</v>
      </c>
      <c r="Q750" s="10">
        <f>R749</f>
        <v>-9.6885212261967888E-10</v>
      </c>
      <c r="T750" s="10">
        <f>U749</f>
        <v>4.568261481900254E-10</v>
      </c>
    </row>
    <row r="751" spans="1:22">
      <c r="A751" s="5" t="s">
        <v>411</v>
      </c>
      <c r="B751" s="10">
        <f>IFERROR(T705-T750*(T705-Q705)/(T750-Q750),T705)</f>
        <v>26458.077596053743</v>
      </c>
    </row>
    <row r="754" spans="1:22">
      <c r="A754" s="2" t="s">
        <v>491</v>
      </c>
    </row>
    <row r="755" spans="1:22">
      <c r="A755" s="4" t="s">
        <v>268</v>
      </c>
      <c r="E755" s="19">
        <f>'1-Input'!$B$10*0.9</f>
        <v>26100</v>
      </c>
      <c r="H755" s="19">
        <f>'1-Input'!$B$10*1.05</f>
        <v>30450</v>
      </c>
      <c r="K755" s="10">
        <f>IFERROR(H755-H800*(H755-E755)/(H800-E800),H755)</f>
        <v>36159.383034178674</v>
      </c>
      <c r="N755" s="10">
        <f>IFERROR(K755-K800*(K755-H755)/(K800-H800),K755)</f>
        <v>36159.38303417866</v>
      </c>
      <c r="Q755" s="10">
        <f>IFERROR(N755-N800*(N755-K755)/(N800-K800),N755)</f>
        <v>36159.383034178652</v>
      </c>
      <c r="T755" s="10">
        <f>IFERROR(Q755-Q800*(Q755-N755)/(Q800-N800),Q755)</f>
        <v>36159.38303417866</v>
      </c>
    </row>
    <row r="756" spans="1:22">
      <c r="A756" s="15" t="s">
        <v>176</v>
      </c>
      <c r="B756" s="15" t="s">
        <v>177</v>
      </c>
      <c r="C756" s="15" t="s">
        <v>178</v>
      </c>
      <c r="D756" s="15" t="s">
        <v>179</v>
      </c>
      <c r="E756" s="15" t="s">
        <v>180</v>
      </c>
      <c r="F756" s="15" t="s">
        <v>181</v>
      </c>
      <c r="G756" s="15" t="s">
        <v>182</v>
      </c>
      <c r="H756" s="15" t="s">
        <v>180</v>
      </c>
      <c r="I756" s="15" t="s">
        <v>181</v>
      </c>
      <c r="J756" s="15" t="s">
        <v>182</v>
      </c>
      <c r="K756" s="15" t="s">
        <v>180</v>
      </c>
      <c r="L756" s="15" t="s">
        <v>181</v>
      </c>
      <c r="M756" s="15" t="s">
        <v>182</v>
      </c>
      <c r="N756" s="15" t="s">
        <v>180</v>
      </c>
      <c r="O756" s="15" t="s">
        <v>181</v>
      </c>
      <c r="P756" s="15" t="s">
        <v>182</v>
      </c>
      <c r="Q756" s="15" t="s">
        <v>180</v>
      </c>
      <c r="R756" s="15" t="s">
        <v>181</v>
      </c>
      <c r="S756" s="15" t="s">
        <v>182</v>
      </c>
      <c r="T756" s="15" t="s">
        <v>180</v>
      </c>
      <c r="U756" s="15" t="s">
        <v>181</v>
      </c>
      <c r="V756" s="15" t="s">
        <v>182</v>
      </c>
    </row>
    <row r="757" spans="1:22">
      <c r="A757" s="9">
        <f>0</f>
        <v>0</v>
      </c>
      <c r="E757" s="10">
        <f>0</f>
        <v>0</v>
      </c>
      <c r="F757" s="10">
        <f>'1-Input'!$B$8</f>
        <v>760000</v>
      </c>
      <c r="G757" s="10">
        <f>'1-Input'!$B$9</f>
        <v>586000</v>
      </c>
      <c r="H757" s="10">
        <f>0</f>
        <v>0</v>
      </c>
      <c r="I757" s="10">
        <f>'1-Input'!$B$8</f>
        <v>760000</v>
      </c>
      <c r="J757" s="10">
        <f>'1-Input'!$B$9</f>
        <v>586000</v>
      </c>
      <c r="K757" s="10">
        <f>0</f>
        <v>0</v>
      </c>
      <c r="L757" s="10">
        <f>'1-Input'!$B$8</f>
        <v>760000</v>
      </c>
      <c r="M757" s="10">
        <f>'1-Input'!$B$9</f>
        <v>586000</v>
      </c>
      <c r="N757" s="10">
        <f>0</f>
        <v>0</v>
      </c>
      <c r="O757" s="10">
        <f>'1-Input'!$B$8</f>
        <v>760000</v>
      </c>
      <c r="P757" s="10">
        <f>'1-Input'!$B$9</f>
        <v>586000</v>
      </c>
      <c r="Q757" s="10">
        <f>0</f>
        <v>0</v>
      </c>
      <c r="R757" s="10">
        <f>'1-Input'!$B$8</f>
        <v>760000</v>
      </c>
      <c r="S757" s="10">
        <f>'1-Input'!$B$9</f>
        <v>586000</v>
      </c>
      <c r="T757" s="10">
        <f>0</f>
        <v>0</v>
      </c>
      <c r="U757" s="10">
        <f>'1-Input'!$B$8</f>
        <v>760000</v>
      </c>
      <c r="V757" s="10">
        <f>'1-Input'!$B$9</f>
        <v>586000</v>
      </c>
    </row>
    <row r="758" spans="1:22">
      <c r="A758" s="9">
        <f t="shared" ref="A758:A799" si="15">A757+1</f>
        <v>1</v>
      </c>
      <c r="B758" s="12">
        <f>IF($A758='P-Parametri'!$D$47,'P-Parametri'!$B$34,IF($A758='P-Parametri'!$D$48,'P-Parametri'!$C$34,'P-Parametri'!$D$52))</f>
        <v>4.8525513124279884E-2</v>
      </c>
      <c r="C758" s="10">
        <f>IF($A758&lt;='1-Input'!$B$26,0,IF($A758='1-Input'!$B$26+1,('1-Input'!$B$23+0)*'1-Input'!$B$27,'1-Input'!$B$23+0))</f>
        <v>0</v>
      </c>
      <c r="D758" s="10">
        <f>IF(AND($A758&gt;=1,$A758&lt;1+'1-Input'!$B$12),'1-Input'!$B$30,0)</f>
        <v>11905.451600000002</v>
      </c>
      <c r="E758" s="10">
        <f>MAX(0,(E755-C758-D758))/(1-'P-Parametri'!$B$31*MAX(0,IF(F757&lt;=0,0,(F757-G757)/F757)))</f>
        <v>15092.977760367114</v>
      </c>
      <c r="F758" s="10">
        <f>((F757-E758+MAX(0,-(E755-C758-D758)))*(1+B758))*(1-'P-Parametri'!$B$32)</f>
        <v>779491.90968824306</v>
      </c>
      <c r="G758" s="10">
        <f>IF(F757&lt;=0,G757,G757*(1-E758/F757))+MAX(0,-(E755-C758-D758))</f>
        <v>574362.51977950637</v>
      </c>
      <c r="H758" s="10">
        <f>MAX(0,(H755-C758-D758))/(1-'P-Parametri'!$B$31*MAX(0,IF(I757&lt;=0,0,(I757-J757)/I757)))</f>
        <v>19718.306542056074</v>
      </c>
      <c r="I758" s="10">
        <f>((I757-H758+MAX(0,-(H755-C758-D758)))*(1+B758))*(1-'P-Parametri'!$B$32)</f>
        <v>774651.83400452265</v>
      </c>
      <c r="J758" s="10">
        <f>IF(I757&lt;=0,J757,J757*(1-H758/I757))+MAX(0,-(H755-C758-D758))</f>
        <v>570796.14785046736</v>
      </c>
      <c r="K758" s="10">
        <f>MAX(0,(K755-C758-D758))/(1-'P-Parametri'!$B$31*MAX(0,IF(L757&lt;=0,0,(L757-M757)/L757)))</f>
        <v>25789.059110716593</v>
      </c>
      <c r="L758" s="10">
        <f>((L757-K758+MAX(0,-(K755-C758-D758)))*(1+B758))*(1-'P-Parametri'!$B$32)</f>
        <v>768299.22573032149</v>
      </c>
      <c r="M758" s="10">
        <f>IF(L757&lt;=0,M757,M757*(1-K758/L757))+MAX(0,-(K755-C758-D758))</f>
        <v>566115.27810673695</v>
      </c>
      <c r="N758" s="10">
        <f>MAX(0,(N755-C758-D758))/(1-'P-Parametri'!$B$31*MAX(0,IF(O757&lt;=0,0,(O757-P757)/O757)))</f>
        <v>25789.059110716578</v>
      </c>
      <c r="O758" s="10">
        <f>((O757-N758+MAX(0,-(N755-C758-D758)))*(1+B758))*(1-'P-Parametri'!$B$32)</f>
        <v>768299.22573032149</v>
      </c>
      <c r="P758" s="10">
        <f>IF(O757&lt;=0,P757,P757*(1-N758/O757))+MAX(0,-(N755-C758-D758))</f>
        <v>566115.27810673695</v>
      </c>
      <c r="Q758" s="10">
        <f>MAX(0,(Q755-C758-D758))/(1-'P-Parametri'!$B$31*MAX(0,IF(R757&lt;=0,0,(R757-S757)/R757)))</f>
        <v>25789.059110716567</v>
      </c>
      <c r="R758" s="10">
        <f>((R757-Q758+MAX(0,-(Q755-C758-D758)))*(1+B758))*(1-'P-Parametri'!$B$32)</f>
        <v>768299.22573032149</v>
      </c>
      <c r="S758" s="10">
        <f>IF(R757&lt;=0,S757,S757*(1-Q758/R757))+MAX(0,-(Q755-C758-D758))</f>
        <v>566115.27810673695</v>
      </c>
      <c r="T758" s="10">
        <f>MAX(0,(T755-C758-D758))/(1-'P-Parametri'!$B$31*MAX(0,IF(U757&lt;=0,0,(U757-V757)/U757)))</f>
        <v>25789.059110716578</v>
      </c>
      <c r="U758" s="10">
        <f>((U757-T758+MAX(0,-(T755-C758-D758)))*(1+B758))*(1-'P-Parametri'!$B$32)</f>
        <v>768299.22573032149</v>
      </c>
      <c r="V758" s="10">
        <f>IF(U757&lt;=0,V757,V757*(1-T758/U757))+MAX(0,-(T755-C758-D758))</f>
        <v>566115.27810673695</v>
      </c>
    </row>
    <row r="759" spans="1:22">
      <c r="A759" s="9">
        <f t="shared" si="15"/>
        <v>2</v>
      </c>
      <c r="B759" s="12">
        <f>IF($A759='P-Parametri'!$D$47,'P-Parametri'!$B$34,IF($A759='P-Parametri'!$D$48,'P-Parametri'!$C$34,'P-Parametri'!$D$52))</f>
        <v>4.8525513124279884E-2</v>
      </c>
      <c r="C759" s="10">
        <f>IF($A759&lt;='1-Input'!$B$26,0,IF($A759='1-Input'!$B$26+1,('1-Input'!$B$23+0)*'1-Input'!$B$27,'1-Input'!$B$23+0))</f>
        <v>0</v>
      </c>
      <c r="D759" s="10">
        <f>IF(AND($A759&gt;=1,$A759&lt;1+'1-Input'!$B$12),'1-Input'!$B$30,0)</f>
        <v>11905.451600000002</v>
      </c>
      <c r="E759" s="10">
        <f>MAX(0,(E755-C759-D759))/(1-'P-Parametri'!$B$31*MAX(0,IF(F758&lt;=0,0,(F758-G758)/F758)))</f>
        <v>15237.085525719935</v>
      </c>
      <c r="F759" s="10">
        <f>((F758-E759+MAX(0,-(E755-C759-D759)))*(1+B759))*(1-'P-Parametri'!$B$32)</f>
        <v>799738.00029939041</v>
      </c>
      <c r="G759" s="10">
        <f>IF(F758&lt;=0,G758,G758*(1-E759/F758))+MAX(0,-(E755-C759-D759))</f>
        <v>563135.1924296323</v>
      </c>
      <c r="H759" s="10">
        <f>MAX(0,(H755-C759-D759))/(1-'P-Parametri'!$B$31*MAX(0,IF(I758&lt;=0,0,(I758-J758)/I758)))</f>
        <v>19906.576950813935</v>
      </c>
      <c r="I759" s="10">
        <f>((I758-H759+MAX(0,-(H755-C759-D759)))*(1+B759))*(1-'P-Parametri'!$B$32)</f>
        <v>789786.91861449566</v>
      </c>
      <c r="J759" s="10">
        <f>IF(I758&lt;=0,J758,J758*(1-H759/I758))+MAX(0,-(H755-C759-D759))</f>
        <v>556128.14224893774</v>
      </c>
      <c r="K759" s="10">
        <f>MAX(0,(K755-C759-D759))/(1-'P-Parametri'!$B$31*MAX(0,IF(L758&lt;=0,0,(L758-M758)/L758)))</f>
        <v>26035.293070509215</v>
      </c>
      <c r="L759" s="10">
        <f>((L758-K759+MAX(0,-(K755-C759-D759)))*(1+B759))*(1-'P-Parametri'!$B$32)</f>
        <v>776726.10552404402</v>
      </c>
      <c r="M759" s="10">
        <f>IF(L758&lt;=0,M758,M758*(1-K759/L758))+MAX(0,-(K755-C759-D759))</f>
        <v>546931.37594519136</v>
      </c>
      <c r="N759" s="10">
        <f>MAX(0,(N755-C759-D759))/(1-'P-Parametri'!$B$31*MAX(0,IF(O758&lt;=0,0,(O758-P758)/O758)))</f>
        <v>26035.293070509197</v>
      </c>
      <c r="O759" s="10">
        <f>((O758-N759+MAX(0,-(N755-C759-D759)))*(1+B759))*(1-'P-Parametri'!$B$32)</f>
        <v>776726.10552404402</v>
      </c>
      <c r="P759" s="10">
        <f>IF(O758&lt;=0,P758,P758*(1-N759/O758))+MAX(0,-(N755-C759-D759))</f>
        <v>546931.37594519136</v>
      </c>
      <c r="Q759" s="10">
        <f>MAX(0,(Q755-C759-D759))/(1-'P-Parametri'!$B$31*MAX(0,IF(R758&lt;=0,0,(R758-S758)/R758)))</f>
        <v>26035.293070509189</v>
      </c>
      <c r="R759" s="10">
        <f>((R758-Q759+MAX(0,-(Q755-C759-D759)))*(1+B759))*(1-'P-Parametri'!$B$32)</f>
        <v>776726.10552404402</v>
      </c>
      <c r="S759" s="10">
        <f>IF(R758&lt;=0,S758,S758*(1-Q759/R758))+MAX(0,-(Q755-C759-D759))</f>
        <v>546931.37594519136</v>
      </c>
      <c r="T759" s="10">
        <f>MAX(0,(T755-C759-D759))/(1-'P-Parametri'!$B$31*MAX(0,IF(U758&lt;=0,0,(U758-V758)/U758)))</f>
        <v>26035.293070509197</v>
      </c>
      <c r="U759" s="10">
        <f>((U758-T759+MAX(0,-(T755-C759-D759)))*(1+B759))*(1-'P-Parametri'!$B$32)</f>
        <v>776726.10552404402</v>
      </c>
      <c r="V759" s="10">
        <f>IF(U758&lt;=0,V758,V758*(1-T759/U758))+MAX(0,-(T755-C759-D759))</f>
        <v>546931.37594519136</v>
      </c>
    </row>
    <row r="760" spans="1:22">
      <c r="A760" s="9">
        <f t="shared" si="15"/>
        <v>3</v>
      </c>
      <c r="B760" s="12">
        <f>IF($A760='P-Parametri'!$D$47,'P-Parametri'!$B$34,IF($A760='P-Parametri'!$D$48,'P-Parametri'!$C$34,'P-Parametri'!$D$52))</f>
        <v>4.8525513124279884E-2</v>
      </c>
      <c r="C760" s="10">
        <f>IF($A760&lt;='1-Input'!$B$26,0,IF($A760='1-Input'!$B$26+1,('1-Input'!$B$23+0)*'1-Input'!$B$27,'1-Input'!$B$23+0))</f>
        <v>0</v>
      </c>
      <c r="D760" s="10">
        <f>IF(AND($A760&gt;=1,$A760&lt;1+'1-Input'!$B$12),'1-Input'!$B$30,0)</f>
        <v>11905.451600000002</v>
      </c>
      <c r="E760" s="10">
        <f>MAX(0,(E755-C760-D760))/(1-'P-Parametri'!$B$31*MAX(0,IF(F759&lt;=0,0,(F759-G759)/F759)))</f>
        <v>15377.394569888964</v>
      </c>
      <c r="F760" s="10">
        <f>((F759-E760+MAX(0,-(E755-C760-D760)))*(1+B760))*(1-'P-Parametri'!$B$32)</f>
        <v>820777.26238380256</v>
      </c>
      <c r="G760" s="10">
        <f>IF(F759&lt;=0,G759,G759*(1-E760/F759))+MAX(0,-(E755-C760-D760))</f>
        <v>552307.20620547014</v>
      </c>
      <c r="H760" s="10">
        <f>MAX(0,(H755-C760-D760))/(1-'P-Parametri'!$B$31*MAX(0,IF(I759&lt;=0,0,(I759-J759)/I759)))</f>
        <v>20089.884498699732</v>
      </c>
      <c r="I760" s="10">
        <f>((I759-H760+MAX(0,-(H755-C760-D760)))*(1+B760))*(1-'P-Parametri'!$B$32)</f>
        <v>805432.88369120844</v>
      </c>
      <c r="J760" s="10">
        <f>IF(I759&lt;=0,J759,J759*(1-H760/I759))+MAX(0,-(H755-C760-D760))</f>
        <v>541981.85812985233</v>
      </c>
      <c r="K760" s="10">
        <f>MAX(0,(K755-C760-D760))/(1-'P-Parametri'!$B$31*MAX(0,IF(L759&lt;=0,0,(L759-M759)/L759)))</f>
        <v>26275.036233938827</v>
      </c>
      <c r="L760" s="10">
        <f>((L759-K760+MAX(0,-(K755-C760-D760)))*(1+B760))*(1-'P-Parametri'!$B$32)</f>
        <v>785293.35831706785</v>
      </c>
      <c r="M760" s="10">
        <f>IF(L759&lt;=0,M759,M759*(1-K760/L759))+MAX(0,-(K755-C760-D760))</f>
        <v>528429.81971032999</v>
      </c>
      <c r="N760" s="10">
        <f>MAX(0,(N755-C760-D760))/(1-'P-Parametri'!$B$31*MAX(0,IF(O759&lt;=0,0,(O759-P759)/O759)))</f>
        <v>26275.036233938812</v>
      </c>
      <c r="O760" s="10">
        <f>((O759-N760+MAX(0,-(N755-C760-D760)))*(1+B760))*(1-'P-Parametri'!$B$32)</f>
        <v>785293.35831706796</v>
      </c>
      <c r="P760" s="10">
        <f>IF(O759&lt;=0,P759,P759*(1-N760/O759))+MAX(0,-(N755-C760-D760))</f>
        <v>528429.81971032999</v>
      </c>
      <c r="Q760" s="10">
        <f>MAX(0,(Q755-C760-D760))/(1-'P-Parametri'!$B$31*MAX(0,IF(R759&lt;=0,0,(R759-S759)/R759)))</f>
        <v>26275.036233938801</v>
      </c>
      <c r="R760" s="10">
        <f>((R759-Q760+MAX(0,-(Q755-C760-D760)))*(1+B760))*(1-'P-Parametri'!$B$32)</f>
        <v>785293.35831706796</v>
      </c>
      <c r="S760" s="10">
        <f>IF(R759&lt;=0,S759,S759*(1-Q760/R759))+MAX(0,-(Q755-C760-D760))</f>
        <v>528429.81971032999</v>
      </c>
      <c r="T760" s="10">
        <f>MAX(0,(T755-C760-D760))/(1-'P-Parametri'!$B$31*MAX(0,IF(U759&lt;=0,0,(U759-V759)/U759)))</f>
        <v>26275.036233938812</v>
      </c>
      <c r="U760" s="10">
        <f>((U759-T760+MAX(0,-(T755-C760-D760)))*(1+B760))*(1-'P-Parametri'!$B$32)</f>
        <v>785293.35831706796</v>
      </c>
      <c r="V760" s="10">
        <f>IF(U759&lt;=0,V759,V759*(1-T760/U759))+MAX(0,-(T755-C760-D760))</f>
        <v>528429.81971032999</v>
      </c>
    </row>
    <row r="761" spans="1:22">
      <c r="A761" s="9">
        <f t="shared" si="15"/>
        <v>4</v>
      </c>
      <c r="B761" s="12">
        <f>IF($A761='P-Parametri'!$D$47,'P-Parametri'!$B$34,IF($A761='P-Parametri'!$D$48,'P-Parametri'!$C$34,'P-Parametri'!$D$52))</f>
        <v>4.8525513124279884E-2</v>
      </c>
      <c r="C761" s="10">
        <f>IF($A761&lt;='1-Input'!$B$26,0,IF($A761='1-Input'!$B$26+1,('1-Input'!$B$23+0)*'1-Input'!$B$27,'1-Input'!$B$23+0))</f>
        <v>0</v>
      </c>
      <c r="D761" s="10">
        <f>IF(AND($A761&gt;=1,$A761&lt;1+'1-Input'!$B$12),'1-Input'!$B$30,0)</f>
        <v>11905.451600000002</v>
      </c>
      <c r="E761" s="10">
        <f>MAX(0,(E755-C761-D761))/(1-'P-Parametri'!$B$31*MAX(0,IF(F760&lt;=0,0,(F760-G760)/F760)))</f>
        <v>15513.914358415834</v>
      </c>
      <c r="F761" s="10">
        <f>((F760-E761+MAX(0,-(E755-C761-D761)))*(1+B761))*(1-'P-Parametri'!$B$32)</f>
        <v>842650.48685811716</v>
      </c>
      <c r="G761" s="10">
        <f>IF(F760&lt;=0,G760,G760*(1-E761/F760))+MAX(0,-(E755-C761-D761))</f>
        <v>541867.77630249981</v>
      </c>
      <c r="H761" s="10">
        <f>MAX(0,(H755-C761-D761))/(1-'P-Parametri'!$B$31*MAX(0,IF(I760&lt;=0,0,(I760-J760)/I760)))</f>
        <v>20268.241552024116</v>
      </c>
      <c r="I761" s="10">
        <f>((I760-H761+MAX(0,-(H755-C761-D761)))*(1+B761))*(1-'P-Parametri'!$B$32)</f>
        <v>821618.62896745768</v>
      </c>
      <c r="J761" s="10">
        <f>IF(I760&lt;=0,J760,J760*(1-H761/I760))+MAX(0,-(H755-C761-D761))</f>
        <v>528343.20562407479</v>
      </c>
      <c r="K761" s="10">
        <f>MAX(0,(K755-C761-D761))/(1-'P-Parametri'!$B$31*MAX(0,IF(L760&lt;=0,0,(L760-M760)/L760)))</f>
        <v>26508.304774580763</v>
      </c>
      <c r="L761" s="10">
        <f>((L760-K761+MAX(0,-(K755-C761-D761)))*(1+B761))*(1-'P-Parametri'!$B$32)</f>
        <v>794014.27664143709</v>
      </c>
      <c r="M761" s="10">
        <f>IF(L760&lt;=0,M760,M760*(1-K761/L760))+MAX(0,-(K755-C761-D761))</f>
        <v>510592.18162960344</v>
      </c>
      <c r="N761" s="10">
        <f>MAX(0,(N755-C761-D761))/(1-'P-Parametri'!$B$31*MAX(0,IF(O760&lt;=0,0,(O760-P760)/O760)))</f>
        <v>26508.304774580745</v>
      </c>
      <c r="O761" s="10">
        <f>((O760-N761+MAX(0,-(N755-C761-D761)))*(1+B761))*(1-'P-Parametri'!$B$32)</f>
        <v>794014.2766414372</v>
      </c>
      <c r="P761" s="10">
        <f>IF(O760&lt;=0,P760,P760*(1-N761/O760))+MAX(0,-(N755-C761-D761))</f>
        <v>510592.18162960344</v>
      </c>
      <c r="Q761" s="10">
        <f>MAX(0,(Q755-C761-D761))/(1-'P-Parametri'!$B$31*MAX(0,IF(R760&lt;=0,0,(R760-S760)/R760)))</f>
        <v>26508.304774580738</v>
      </c>
      <c r="R761" s="10">
        <f>((R760-Q761+MAX(0,-(Q755-C761-D761)))*(1+B761))*(1-'P-Parametri'!$B$32)</f>
        <v>794014.2766414372</v>
      </c>
      <c r="S761" s="10">
        <f>IF(R760&lt;=0,S760,S760*(1-Q761/R760))+MAX(0,-(Q755-C761-D761))</f>
        <v>510592.18162960344</v>
      </c>
      <c r="T761" s="10">
        <f>MAX(0,(T755-C761-D761))/(1-'P-Parametri'!$B$31*MAX(0,IF(U760&lt;=0,0,(U760-V760)/U760)))</f>
        <v>26508.304774580745</v>
      </c>
      <c r="U761" s="10">
        <f>((U760-T761+MAX(0,-(T755-C761-D761)))*(1+B761))*(1-'P-Parametri'!$B$32)</f>
        <v>794014.2766414372</v>
      </c>
      <c r="V761" s="10">
        <f>IF(U760&lt;=0,V760,V760*(1-T761/U760))+MAX(0,-(T755-C761-D761))</f>
        <v>510592.18162960344</v>
      </c>
    </row>
    <row r="762" spans="1:22">
      <c r="A762" s="9">
        <f t="shared" si="15"/>
        <v>5</v>
      </c>
      <c r="B762" s="12">
        <f>IF($A762='P-Parametri'!$D$47,'P-Parametri'!$B$34,IF($A762='P-Parametri'!$D$48,'P-Parametri'!$C$34,'P-Parametri'!$D$52))</f>
        <v>4.8525513124279884E-2</v>
      </c>
      <c r="C762" s="10">
        <f>IF($A762&lt;='1-Input'!$B$26,0,IF($A762='1-Input'!$B$26+1,('1-Input'!$B$23+0)*'1-Input'!$B$27,'1-Input'!$B$23+0))</f>
        <v>0</v>
      </c>
      <c r="D762" s="10">
        <f>IF(AND($A762&gt;=1,$A762&lt;1+'1-Input'!$B$12),'1-Input'!$B$30,0)</f>
        <v>11905.451600000002</v>
      </c>
      <c r="E762" s="10">
        <f>MAX(0,(E755-C762-D762))/(1-'P-Parametri'!$B$31*MAX(0,IF(F761&lt;=0,0,(F761-G761)/F761)))</f>
        <v>15646.661442654187</v>
      </c>
      <c r="F762" s="10">
        <f>((F761-E762+MAX(0,-(E755-C762-D762)))*(1+B762))*(1-'P-Parametri'!$B$32)</f>
        <v>865400.34117869171</v>
      </c>
      <c r="G762" s="10">
        <f>IF(F761&lt;=0,G761,G761*(1-E762/F761))+MAX(0,-(E755-C762-D762))</f>
        <v>531806.16502390022</v>
      </c>
      <c r="H762" s="10">
        <f>MAX(0,(H755-C762-D762))/(1-'P-Parametri'!$B$31*MAX(0,IF(I761&lt;=0,0,(I761-J761)/I761)))</f>
        <v>20441.669734397074</v>
      </c>
      <c r="I762" s="10">
        <f>((I761-H762+MAX(0,-(H755-C762-D762)))*(1+B762))*(1-'P-Parametri'!$B$32)</f>
        <v>838374.37331862876</v>
      </c>
      <c r="J762" s="10">
        <f>IF(I761&lt;=0,J761,J761*(1-H762/I761))+MAX(0,-(H755-C762-D762))</f>
        <v>515198.15640658955</v>
      </c>
      <c r="K762" s="10">
        <f>MAX(0,(K755-C762-D762))/(1-'P-Parametri'!$B$31*MAX(0,IF(L761&lt;=0,0,(L761-M761)/L761)))</f>
        <v>26735.126973390845</v>
      </c>
      <c r="L762" s="10">
        <f>((L761-K762+MAX(0,-(K755-C762-D762)))*(1+B762))*(1-'P-Parametri'!$B$32)</f>
        <v>802902.7405870189</v>
      </c>
      <c r="M762" s="10">
        <f>IF(L761&lt;=0,M761,M761*(1-K762/L761))+MAX(0,-(K755-C762-D762))</f>
        <v>493400.11442241323</v>
      </c>
      <c r="N762" s="10">
        <f>MAX(0,(N755-C762-D762))/(1-'P-Parametri'!$B$31*MAX(0,IF(O761&lt;=0,0,(O761-P761)/O761)))</f>
        <v>26735.12697339083</v>
      </c>
      <c r="O762" s="10">
        <f>((O761-N762+MAX(0,-(N755-C762-D762)))*(1+B762))*(1-'P-Parametri'!$B$32)</f>
        <v>802902.74058701901</v>
      </c>
      <c r="P762" s="10">
        <f>IF(O761&lt;=0,P761,P761*(1-N762/O761))+MAX(0,-(N755-C762-D762))</f>
        <v>493400.11442241329</v>
      </c>
      <c r="Q762" s="10">
        <f>MAX(0,(Q755-C762-D762))/(1-'P-Parametri'!$B$31*MAX(0,IF(R761&lt;=0,0,(R761-S761)/R761)))</f>
        <v>26735.126973390823</v>
      </c>
      <c r="R762" s="10">
        <f>((R761-Q762+MAX(0,-(Q755-C762-D762)))*(1+B762))*(1-'P-Parametri'!$B$32)</f>
        <v>802902.74058701901</v>
      </c>
      <c r="S762" s="10">
        <f>IF(R761&lt;=0,S761,S761*(1-Q762/R761))+MAX(0,-(Q755-C762-D762))</f>
        <v>493400.11442241329</v>
      </c>
      <c r="T762" s="10">
        <f>MAX(0,(T755-C762-D762))/(1-'P-Parametri'!$B$31*MAX(0,IF(U761&lt;=0,0,(U761-V761)/U761)))</f>
        <v>26735.12697339083</v>
      </c>
      <c r="U762" s="10">
        <f>((U761-T762+MAX(0,-(T755-C762-D762)))*(1+B762))*(1-'P-Parametri'!$B$32)</f>
        <v>802902.74058701901</v>
      </c>
      <c r="V762" s="10">
        <f>IF(U761&lt;=0,V761,V761*(1-T762/U761))+MAX(0,-(T755-C762-D762))</f>
        <v>493400.11442241329</v>
      </c>
    </row>
    <row r="763" spans="1:22">
      <c r="A763" s="9">
        <f t="shared" si="15"/>
        <v>6</v>
      </c>
      <c r="B763" s="12">
        <f>IF($A763='P-Parametri'!$D$47,'P-Parametri'!$B$34,IF($A763='P-Parametri'!$D$48,'P-Parametri'!$C$34,'P-Parametri'!$D$52))</f>
        <v>4.8525513124279884E-2</v>
      </c>
      <c r="C763" s="10">
        <f>IF($A763&lt;='1-Input'!$B$26,0,IF($A763='1-Input'!$B$26+1,('1-Input'!$B$23+0)*'1-Input'!$B$27,'1-Input'!$B$23+0))</f>
        <v>0</v>
      </c>
      <c r="D763" s="10">
        <f>IF(AND($A763&gt;=1,$A763&lt;1+'1-Input'!$B$12),'1-Input'!$B$30,0)</f>
        <v>0</v>
      </c>
      <c r="E763" s="10">
        <f>MAX(0,(E755-C763-D763))/(1-'P-Parametri'!$B$31*MAX(0,IF(F762&lt;=0,0,(F762-G762)/F762)))</f>
        <v>29007.24200085309</v>
      </c>
      <c r="F763" s="10">
        <f>((F762-E763+MAX(0,-(E755-C763-D763)))*(1+B763))*(1-'P-Parametri'!$B$32)</f>
        <v>875225.54448207188</v>
      </c>
      <c r="G763" s="10">
        <f>IF(F762&lt;=0,G762,G762*(1-E763/F762))+MAX(0,-(E755-C763-D763))</f>
        <v>513980.62302632822</v>
      </c>
      <c r="H763" s="10">
        <f>MAX(0,(H755-C763-D763))/(1-'P-Parametri'!$B$31*MAX(0,IF(I762&lt;=0,0,(I762-J762)/I762)))</f>
        <v>33841.782334328607</v>
      </c>
      <c r="I763" s="10">
        <f>((I762-H763+MAX(0,-(H755-C763-D763)))*(1+B763))*(1-'P-Parametri'!$B$32)</f>
        <v>841885.80189144565</v>
      </c>
      <c r="J763" s="10">
        <f>IF(I762&lt;=0,J762,J762*(1-H763/I762))+MAX(0,-(H755-C763-D763))</f>
        <v>494401.69074275554</v>
      </c>
      <c r="K763" s="10">
        <f>MAX(0,(K755-C763-D763))/(1-'P-Parametri'!$B$31*MAX(0,IF(L762&lt;=0,0,(L762-M762)/L762)))</f>
        <v>40187.125451109663</v>
      </c>
      <c r="L763" s="10">
        <f>((L762-K763+MAX(0,-(K755-C763-D763)))*(1+B763))*(1-'P-Parametri'!$B$32)</f>
        <v>798127.32816482347</v>
      </c>
      <c r="M763" s="10">
        <f>IF(L762&lt;=0,M762,M762*(1-K763/L762))+MAX(0,-(K755-C763-D763))</f>
        <v>468704.30595949973</v>
      </c>
      <c r="N763" s="10">
        <f>MAX(0,(N755-C763-D763))/(1-'P-Parametri'!$B$31*MAX(0,IF(O762&lt;=0,0,(O762-P762)/O762)))</f>
        <v>40187.125451109649</v>
      </c>
      <c r="O763" s="10">
        <f>((O762-N763+MAX(0,-(N755-C763-D763)))*(1+B763))*(1-'P-Parametri'!$B$32)</f>
        <v>798127.3281648237</v>
      </c>
      <c r="P763" s="10">
        <f>IF(O762&lt;=0,P762,P762*(1-N763/O762))+MAX(0,-(N755-C763-D763))</f>
        <v>468704.30595949973</v>
      </c>
      <c r="Q763" s="10">
        <f>MAX(0,(Q755-C763-D763))/(1-'P-Parametri'!$B$31*MAX(0,IF(R762&lt;=0,0,(R762-S762)/R762)))</f>
        <v>40187.125451109641</v>
      </c>
      <c r="R763" s="10">
        <f>((R762-Q763+MAX(0,-(Q755-C763-D763)))*(1+B763))*(1-'P-Parametri'!$B$32)</f>
        <v>798127.3281648237</v>
      </c>
      <c r="S763" s="10">
        <f>IF(R762&lt;=0,S762,S762*(1-Q763/R762))+MAX(0,-(Q755-C763-D763))</f>
        <v>468704.30595949973</v>
      </c>
      <c r="T763" s="10">
        <f>MAX(0,(T755-C763-D763))/(1-'P-Parametri'!$B$31*MAX(0,IF(U762&lt;=0,0,(U762-V762)/U762)))</f>
        <v>40187.125451109649</v>
      </c>
      <c r="U763" s="10">
        <f>((U762-T763+MAX(0,-(T755-C763-D763)))*(1+B763))*(1-'P-Parametri'!$B$32)</f>
        <v>798127.3281648237</v>
      </c>
      <c r="V763" s="10">
        <f>IF(U762&lt;=0,V762,V762*(1-T763/U762))+MAX(0,-(T755-C763-D763))</f>
        <v>468704.30595949973</v>
      </c>
    </row>
    <row r="764" spans="1:22">
      <c r="A764" s="9">
        <f t="shared" si="15"/>
        <v>7</v>
      </c>
      <c r="B764" s="12">
        <f>IF($A764='P-Parametri'!$D$47,'P-Parametri'!$B$34,IF($A764='P-Parametri'!$D$48,'P-Parametri'!$C$34,'P-Parametri'!$D$52))</f>
        <v>4.8525513124279884E-2</v>
      </c>
      <c r="C764" s="10">
        <f>IF($A764&lt;='1-Input'!$B$26,0,IF($A764='1-Input'!$B$26+1,('1-Input'!$B$23+0)*'1-Input'!$B$27,'1-Input'!$B$23+0))</f>
        <v>0</v>
      </c>
      <c r="D764" s="10">
        <f>IF(AND($A764&gt;=1,$A764&lt;1+'1-Input'!$B$12),'1-Input'!$B$30,0)</f>
        <v>0</v>
      </c>
      <c r="E764" s="10">
        <f>MAX(0,(E755-C764-D764))/(1-'P-Parametri'!$B$31*MAX(0,IF(F763&lt;=0,0,(F763-G763)/F763)))</f>
        <v>29237.593991665701</v>
      </c>
      <c r="F764" s="10">
        <f>((F763-E764+MAX(0,-(E755-C764-D764)))*(1+B764))*(1-'P-Parametri'!$B$32)</f>
        <v>885265.86998514109</v>
      </c>
      <c r="G764" s="10">
        <f>IF(F763&lt;=0,G763,G763*(1-E764/F763))+MAX(0,-(E755-C764-D764))</f>
        <v>496810.69823337678</v>
      </c>
      <c r="H764" s="10">
        <f>MAX(0,(H755-C764-D764))/(1-'P-Parametri'!$B$31*MAX(0,IF(I763&lt;=0,0,(I763-J763)/I763)))</f>
        <v>34110.526323609985</v>
      </c>
      <c r="I764" s="10">
        <f>((I763-H764+MAX(0,-(H755-C764-D764)))*(1+B764))*(1-'P-Parametri'!$B$32)</f>
        <v>845279.03933326376</v>
      </c>
      <c r="J764" s="10">
        <f>IF(I763&lt;=0,J763,J763*(1-H764/I763))+MAX(0,-(H755-C764-D764))</f>
        <v>474370.11181764555</v>
      </c>
      <c r="K764" s="10">
        <f>MAX(0,(K755-C764-D764))/(1-'P-Parametri'!$B$31*MAX(0,IF(L763&lt;=0,0,(L763-M763)/L763)))</f>
        <v>40506.25900928893</v>
      </c>
      <c r="L764" s="10">
        <f>((L763-K764+MAX(0,-(K755-C764-D764)))*(1+B764))*(1-'P-Parametri'!$B$32)</f>
        <v>792796.25024949212</v>
      </c>
      <c r="M764" s="10">
        <f>IF(L763&lt;=0,M763,M763*(1-K764/L763))+MAX(0,-(K755-C764-D764))</f>
        <v>444916.80070063489</v>
      </c>
      <c r="N764" s="10">
        <f>MAX(0,(N755-C764-D764))/(1-'P-Parametri'!$B$31*MAX(0,IF(O763&lt;=0,0,(O763-P763)/O763)))</f>
        <v>40506.259009288915</v>
      </c>
      <c r="O764" s="10">
        <f>((O763-N764+MAX(0,-(N755-C764-D764)))*(1+B764))*(1-'P-Parametri'!$B$32)</f>
        <v>792796.25024949235</v>
      </c>
      <c r="P764" s="10">
        <f>IF(O763&lt;=0,P763,P763*(1-N764/O763))+MAX(0,-(N755-C764-D764))</f>
        <v>444916.80070063489</v>
      </c>
      <c r="Q764" s="10">
        <f>MAX(0,(Q755-C764-D764))/(1-'P-Parametri'!$B$31*MAX(0,IF(R763&lt;=0,0,(R763-S763)/R763)))</f>
        <v>40506.259009288908</v>
      </c>
      <c r="R764" s="10">
        <f>((R763-Q764+MAX(0,-(Q755-C764-D764)))*(1+B764))*(1-'P-Parametri'!$B$32)</f>
        <v>792796.25024949247</v>
      </c>
      <c r="S764" s="10">
        <f>IF(R763&lt;=0,S763,S763*(1-Q764/R763))+MAX(0,-(Q755-C764-D764))</f>
        <v>444916.80070063489</v>
      </c>
      <c r="T764" s="10">
        <f>MAX(0,(T755-C764-D764))/(1-'P-Parametri'!$B$31*MAX(0,IF(U763&lt;=0,0,(U763-V763)/U763)))</f>
        <v>40506.259009288915</v>
      </c>
      <c r="U764" s="10">
        <f>((U763-T764+MAX(0,-(T755-C764-D764)))*(1+B764))*(1-'P-Parametri'!$B$32)</f>
        <v>792796.25024949235</v>
      </c>
      <c r="V764" s="10">
        <f>IF(U763&lt;=0,V763,V763*(1-T764/U763))+MAX(0,-(T755-C764-D764))</f>
        <v>444916.80070063489</v>
      </c>
    </row>
    <row r="765" spans="1:22">
      <c r="A765" s="9">
        <f t="shared" si="15"/>
        <v>8</v>
      </c>
      <c r="B765" s="12">
        <f>IF($A765='P-Parametri'!$D$47,'P-Parametri'!$B$34,IF($A765='P-Parametri'!$D$48,'P-Parametri'!$C$34,'P-Parametri'!$D$52))</f>
        <v>4.8525513124279884E-2</v>
      </c>
      <c r="C765" s="10">
        <f>IF($A765&lt;='1-Input'!$B$26,0,IF($A765='1-Input'!$B$26+1,('1-Input'!$B$23+0)*'1-Input'!$B$27,'1-Input'!$B$23+0))</f>
        <v>0</v>
      </c>
      <c r="D765" s="10">
        <f>IF(AND($A765&gt;=1,$A765&lt;1+'1-Input'!$B$12),'1-Input'!$B$30,0)</f>
        <v>0</v>
      </c>
      <c r="E765" s="10">
        <f>MAX(0,(E755-C765-D765))/(1-'P-Parametri'!$B$31*MAX(0,IF(F764&lt;=0,0,(F764-G764)/F764)))</f>
        <v>29461.170404702596</v>
      </c>
      <c r="F765" s="10">
        <f>((F764-E765+MAX(0,-(E755-C765-D765)))*(1+B765))*(1-'P-Parametri'!$B$32)</f>
        <v>895538.39563822607</v>
      </c>
      <c r="G765" s="10">
        <f>IF(F764&lt;=0,G764,G764*(1-E765/F764))+MAX(0,-(E755-C765-D765))</f>
        <v>480277.10630829952</v>
      </c>
      <c r="H765" s="10">
        <f>MAX(0,(H755-C765-D765))/(1-'P-Parametri'!$B$31*MAX(0,IF(I764&lt;=0,0,(I764-J764)/I764)))</f>
        <v>34371.365472153033</v>
      </c>
      <c r="I765" s="10">
        <f>((I764-H765+MAX(0,-(H755-C765-D765)))*(1+B765))*(1-'P-Parametri'!$B$32)</f>
        <v>848556.87006197404</v>
      </c>
      <c r="J765" s="10">
        <f>IF(I764&lt;=0,J764,J764*(1-H765/I764))+MAX(0,-(H755-C765-D765))</f>
        <v>455080.92123838881</v>
      </c>
      <c r="K765" s="10">
        <f>MAX(0,(K755-C765-D765))/(1-'P-Parametri'!$B$31*MAX(0,IF(L764&lt;=0,0,(L764-M764)/L764)))</f>
        <v>40816.005567005748</v>
      </c>
      <c r="L765" s="10">
        <f>((L764-K765+MAX(0,-(K755-C765-D765)))*(1+B765))*(1-'P-Parametri'!$B$32)</f>
        <v>786893.53097119555</v>
      </c>
      <c r="M765" s="10">
        <f>IF(L764&lt;=0,M764,M764*(1-K765/L764))+MAX(0,-(K755-C765-D765))</f>
        <v>422010.88179834868</v>
      </c>
      <c r="N765" s="10">
        <f>MAX(0,(N755-C765-D765))/(1-'P-Parametri'!$B$31*MAX(0,IF(O764&lt;=0,0,(O764-P764)/O764)))</f>
        <v>40816.005567005726</v>
      </c>
      <c r="O765" s="10">
        <f>((O764-N765+MAX(0,-(N755-C765-D765)))*(1+B765))*(1-'P-Parametri'!$B$32)</f>
        <v>786893.53097119578</v>
      </c>
      <c r="P765" s="10">
        <f>IF(O764&lt;=0,P764,P764*(1-N765/O764))+MAX(0,-(N755-C765-D765))</f>
        <v>422010.88179834868</v>
      </c>
      <c r="Q765" s="10">
        <f>MAX(0,(Q755-C765-D765))/(1-'P-Parametri'!$B$31*MAX(0,IF(R764&lt;=0,0,(R764-S764)/R764)))</f>
        <v>40816.005567005719</v>
      </c>
      <c r="R765" s="10">
        <f>((R764-Q765+MAX(0,-(Q755-C765-D765)))*(1+B765))*(1-'P-Parametri'!$B$32)</f>
        <v>786893.5309711959</v>
      </c>
      <c r="S765" s="10">
        <f>IF(R764&lt;=0,S764,S764*(1-Q765/R764))+MAX(0,-(Q755-C765-D765))</f>
        <v>422010.88179834868</v>
      </c>
      <c r="T765" s="10">
        <f>MAX(0,(T755-C765-D765))/(1-'P-Parametri'!$B$31*MAX(0,IF(U764&lt;=0,0,(U764-V764)/U764)))</f>
        <v>40816.005567005726</v>
      </c>
      <c r="U765" s="10">
        <f>((U764-T765+MAX(0,-(T755-C765-D765)))*(1+B765))*(1-'P-Parametri'!$B$32)</f>
        <v>786893.53097119578</v>
      </c>
      <c r="V765" s="10">
        <f>IF(U764&lt;=0,V764,V764*(1-T765/U764))+MAX(0,-(T755-C765-D765))</f>
        <v>422010.88179834868</v>
      </c>
    </row>
    <row r="766" spans="1:22">
      <c r="A766" s="9">
        <f t="shared" si="15"/>
        <v>9</v>
      </c>
      <c r="B766" s="12">
        <f>IF($A766='P-Parametri'!$D$47,'P-Parametri'!$B$34,IF($A766='P-Parametri'!$D$48,'P-Parametri'!$C$34,'P-Parametri'!$D$52))</f>
        <v>4.8525513124279884E-2</v>
      </c>
      <c r="C766" s="10">
        <f>IF($A766&lt;='1-Input'!$B$26,0,IF($A766='1-Input'!$B$26+1,('1-Input'!$B$23+0)*'1-Input'!$B$27,'1-Input'!$B$23+0))</f>
        <v>0</v>
      </c>
      <c r="D766" s="10">
        <f>IF(AND($A766&gt;=1,$A766&lt;1+'1-Input'!$B$12),'1-Input'!$B$30,0)</f>
        <v>0</v>
      </c>
      <c r="E766" s="10">
        <f>MAX(0,(E755-C766-D766))/(1-'P-Parametri'!$B$31*MAX(0,IF(F765&lt;=0,0,(F765-G765)/F765)))</f>
        <v>29678.045712782492</v>
      </c>
      <c r="F766" s="10">
        <f>((F765-E766+MAX(0,-(E755-C766-D766)))*(1+B766))*(1-'P-Parametri'!$B$32)</f>
        <v>906060.91436414514</v>
      </c>
      <c r="G766" s="10">
        <f>IF(F765&lt;=0,G765,G765*(1-E766/F765))+MAX(0,-(E755-C766-D766))</f>
        <v>464360.77487544966</v>
      </c>
      <c r="H766" s="10">
        <f>MAX(0,(H755-C766-D766))/(1-'P-Parametri'!$B$31*MAX(0,IF(I765&lt;=0,0,(I765-J765)/I765)))</f>
        <v>34624.386664912905</v>
      </c>
      <c r="I766" s="10">
        <f>((I765-H766+MAX(0,-(H755-C766-D766)))*(1+B766))*(1-'P-Parametri'!$B$32)</f>
        <v>851722.11685281806</v>
      </c>
      <c r="J766" s="10">
        <f>IF(I765&lt;=0,J765,J765*(1-H766/I765))+MAX(0,-(H755-C766-D766))</f>
        <v>436511.86790006398</v>
      </c>
      <c r="K766" s="10">
        <f>MAX(0,(K755-C766-D766))/(1-'P-Parametri'!$B$31*MAX(0,IF(L765&lt;=0,0,(L765-M765)/L765)))</f>
        <v>41116.468300167289</v>
      </c>
      <c r="L766" s="10">
        <f>((L765-K766+MAX(0,-(K755-C766-D766)))*(1+B766))*(1-'P-Parametri'!$B$32)</f>
        <v>780402.3447588312</v>
      </c>
      <c r="M766" s="10">
        <f>IF(L765&lt;=0,M765,M765*(1-K766/L765))+MAX(0,-(K755-C766-D766))</f>
        <v>399960.12605967605</v>
      </c>
      <c r="N766" s="10">
        <f>MAX(0,(N755-C766-D766))/(1-'P-Parametri'!$B$31*MAX(0,IF(O765&lt;=0,0,(O765-P765)/O765)))</f>
        <v>41116.468300167275</v>
      </c>
      <c r="O766" s="10">
        <f>((O765-N766+MAX(0,-(N755-C766-D766)))*(1+B766))*(1-'P-Parametri'!$B$32)</f>
        <v>780402.34475883143</v>
      </c>
      <c r="P766" s="10">
        <f>IF(O765&lt;=0,P765,P765*(1-N766/O765))+MAX(0,-(N755-C766-D766))</f>
        <v>399960.12605967611</v>
      </c>
      <c r="Q766" s="10">
        <f>MAX(0,(Q755-C766-D766))/(1-'P-Parametri'!$B$31*MAX(0,IF(R765&lt;=0,0,(R765-S765)/R765)))</f>
        <v>41116.468300167267</v>
      </c>
      <c r="R766" s="10">
        <f>((R765-Q766+MAX(0,-(Q755-C766-D766)))*(1+B766))*(1-'P-Parametri'!$B$32)</f>
        <v>780402.34475883166</v>
      </c>
      <c r="S766" s="10">
        <f>IF(R765&lt;=0,S765,S765*(1-Q766/R765))+MAX(0,-(Q755-C766-D766))</f>
        <v>399960.12605967611</v>
      </c>
      <c r="T766" s="10">
        <f>MAX(0,(T755-C766-D766))/(1-'P-Parametri'!$B$31*MAX(0,IF(U765&lt;=0,0,(U765-V765)/U765)))</f>
        <v>41116.468300167275</v>
      </c>
      <c r="U766" s="10">
        <f>((U765-T766+MAX(0,-(T755-C766-D766)))*(1+B766))*(1-'P-Parametri'!$B$32)</f>
        <v>780402.34475883143</v>
      </c>
      <c r="V766" s="10">
        <f>IF(U765&lt;=0,V765,V765*(1-T766/U765))+MAX(0,-(T755-C766-D766))</f>
        <v>399960.12605967611</v>
      </c>
    </row>
    <row r="767" spans="1:22">
      <c r="A767" s="9">
        <f t="shared" si="15"/>
        <v>10</v>
      </c>
      <c r="B767" s="12">
        <f>IF($A767='P-Parametri'!$D$47,'P-Parametri'!$B$34,IF($A767='P-Parametri'!$D$48,'P-Parametri'!$C$34,'P-Parametri'!$D$52))</f>
        <v>4.8525513124279884E-2</v>
      </c>
      <c r="C767" s="10">
        <f>IF($A767&lt;='1-Input'!$B$26,0,IF($A767='1-Input'!$B$26+1,('1-Input'!$B$23+0)*'1-Input'!$B$27,'1-Input'!$B$23+0))</f>
        <v>0</v>
      </c>
      <c r="D767" s="10">
        <f>IF(AND($A767&gt;=1,$A767&lt;1+'1-Input'!$B$12),'1-Input'!$B$30,0)</f>
        <v>0</v>
      </c>
      <c r="E767" s="10">
        <f>MAX(0,(E755-C767-D767))/(1-'P-Parametri'!$B$31*MAX(0,IF(F766&lt;=0,0,(F766-G766)/F766)))</f>
        <v>29888.303375393556</v>
      </c>
      <c r="F767" s="10">
        <f>((F766-E767+MAX(0,-(E755-C767-D767)))*(1+B767))*(1-'P-Parametri'!$B$32)</f>
        <v>916851.95784937602</v>
      </c>
      <c r="G767" s="10">
        <f>IF(F766&lt;=0,G766,G766*(1-E767/F766))+MAX(0,-(E755-C767-D767))</f>
        <v>449042.86909772363</v>
      </c>
      <c r="H767" s="10">
        <f>MAX(0,(H755-C767-D767))/(1-'P-Parametri'!$B$31*MAX(0,IF(I766&lt;=0,0,(I766-J766)/I766)))</f>
        <v>34869.687271292481</v>
      </c>
      <c r="I767" s="10">
        <f>((I766-H767+MAX(0,-(H755-C767-D767)))*(1+B767))*(1-'P-Parametri'!$B$32)</f>
        <v>854777.63164803619</v>
      </c>
      <c r="J767" s="10">
        <f>IF(I766&lt;=0,J766,J766*(1-H767/I766))+MAX(0,-(H755-C767-D767))</f>
        <v>418640.97782605031</v>
      </c>
      <c r="K767" s="10">
        <f>MAX(0,(K755-C767-D767))/(1-'P-Parametri'!$B$31*MAX(0,IF(L766&lt;=0,0,(L766-M766)/L766)))</f>
        <v>41407.762834965171</v>
      </c>
      <c r="L767" s="10">
        <f>((L766-K767+MAX(0,-(K755-C767-D767)))*(1+B767))*(1-'P-Parametri'!$B$32)</f>
        <v>773304.96386136871</v>
      </c>
      <c r="M767" s="10">
        <f>IF(L766&lt;=0,M766,M766*(1-K767/L766))+MAX(0,-(K755-C767-D767))</f>
        <v>378738.43938158202</v>
      </c>
      <c r="N767" s="10">
        <f>MAX(0,(N755-C767-D767))/(1-'P-Parametri'!$B$31*MAX(0,IF(O766&lt;=0,0,(O766-P766)/O766)))</f>
        <v>41407.762834965157</v>
      </c>
      <c r="O767" s="10">
        <f>((O766-N767+MAX(0,-(N755-C767-D767)))*(1+B767))*(1-'P-Parametri'!$B$32)</f>
        <v>773304.96386136895</v>
      </c>
      <c r="P767" s="10">
        <f>IF(O766&lt;=0,P766,P766*(1-N767/O766))+MAX(0,-(N755-C767-D767))</f>
        <v>378738.43938158208</v>
      </c>
      <c r="Q767" s="10">
        <f>MAX(0,(Q755-C767-D767))/(1-'P-Parametri'!$B$31*MAX(0,IF(R766&lt;=0,0,(R766-S766)/R766)))</f>
        <v>41407.762834965142</v>
      </c>
      <c r="R767" s="10">
        <f>((R766-Q767+MAX(0,-(Q755-C767-D767)))*(1+B767))*(1-'P-Parametri'!$B$32)</f>
        <v>773304.9638613693</v>
      </c>
      <c r="S767" s="10">
        <f>IF(R766&lt;=0,S766,S766*(1-Q767/R766))+MAX(0,-(Q755-C767-D767))</f>
        <v>378738.43938158214</v>
      </c>
      <c r="T767" s="10">
        <f>MAX(0,(T755-C767-D767))/(1-'P-Parametri'!$B$31*MAX(0,IF(U766&lt;=0,0,(U766-V766)/U766)))</f>
        <v>41407.762834965157</v>
      </c>
      <c r="U767" s="10">
        <f>((U766-T767+MAX(0,-(T755-C767-D767)))*(1+B767))*(1-'P-Parametri'!$B$32)</f>
        <v>773304.96386136895</v>
      </c>
      <c r="V767" s="10">
        <f>IF(U766&lt;=0,V766,V766*(1-T767/U766))+MAX(0,-(T755-C767-D767))</f>
        <v>378738.43938158208</v>
      </c>
    </row>
    <row r="768" spans="1:22">
      <c r="A768" s="9">
        <f t="shared" si="15"/>
        <v>11</v>
      </c>
      <c r="B768" s="12">
        <f>IF($A768='P-Parametri'!$D$47,'P-Parametri'!$B$34,IF($A768='P-Parametri'!$D$48,'P-Parametri'!$C$34,'P-Parametri'!$D$52))</f>
        <v>4.8525513124279884E-2</v>
      </c>
      <c r="C768" s="10">
        <f>IF($A768&lt;='1-Input'!$B$26,0,IF($A768='1-Input'!$B$26+1,('1-Input'!$B$23+0)*'1-Input'!$B$27,'1-Input'!$B$23+0))</f>
        <v>0</v>
      </c>
      <c r="D768" s="10">
        <f>IF(AND($A768&gt;=1,$A768&lt;1+'1-Input'!$B$12),'1-Input'!$B$30,0)</f>
        <v>0</v>
      </c>
      <c r="E768" s="10">
        <f>MAX(0,(E755-C768-D768))/(1-'P-Parametri'!$B$31*MAX(0,IF(F767&lt;=0,0,(F767-G767)/F767)))</f>
        <v>30092.035046748355</v>
      </c>
      <c r="F768" s="10">
        <f>((F767-E768+MAX(0,-(E755-C768-D768)))*(1+B768))*(1-'P-Parametri'!$B$32)</f>
        <v>927930.82226852258</v>
      </c>
      <c r="G768" s="10">
        <f>IF(F767&lt;=0,G767,G767*(1-E768/F767))+MAX(0,-(E755-C768-D768))</f>
        <v>434304.81500000739</v>
      </c>
      <c r="H768" s="10">
        <f>MAX(0,(H755-C768-D768))/(1-'P-Parametri'!$B$31*MAX(0,IF(I767&lt;=0,0,(I767-J767)/I767)))</f>
        <v>35107.374221206417</v>
      </c>
      <c r="I768" s="10">
        <f>((I767-H768+MAX(0,-(H755-C768-D768)))*(1+B768))*(1-'P-Parametri'!$B$32)</f>
        <v>857726.28690665483</v>
      </c>
      <c r="J768" s="10">
        <f>IF(I767&lt;=0,J767,J767*(1-H768/I767))+MAX(0,-(H755-C768-D768))</f>
        <v>401446.58137871471</v>
      </c>
      <c r="K768" s="10">
        <f>MAX(0,(K755-C768-D768))/(1-'P-Parametri'!$B$31*MAX(0,IF(L767&lt;=0,0,(L767-M767)/L767)))</f>
        <v>41690.016150701245</v>
      </c>
      <c r="L768" s="10">
        <f>((L767-K768+MAX(0,-(K755-C768-D768)))*(1+B768))*(1-'P-Parametri'!$B$32)</f>
        <v>765582.70458080538</v>
      </c>
      <c r="M768" s="10">
        <f>IF(L767&lt;=0,M767,M767*(1-K768/L767))+MAX(0,-(K755-C768-D768))</f>
        <v>358320.08906365989</v>
      </c>
      <c r="N768" s="10">
        <f>MAX(0,(N755-C768-D768))/(1-'P-Parametri'!$B$31*MAX(0,IF(O767&lt;=0,0,(O767-P767)/O767)))</f>
        <v>41690.016150701224</v>
      </c>
      <c r="O768" s="10">
        <f>((O767-N768+MAX(0,-(N755-C768-D768)))*(1+B768))*(1-'P-Parametri'!$B$32)</f>
        <v>765582.70458080561</v>
      </c>
      <c r="P768" s="10">
        <f>IF(O767&lt;=0,P767,P767*(1-N768/O767))+MAX(0,-(N755-C768-D768))</f>
        <v>358320.08906365995</v>
      </c>
      <c r="Q768" s="10">
        <f>MAX(0,(Q755-C768-D768))/(1-'P-Parametri'!$B$31*MAX(0,IF(R767&lt;=0,0,(R767-S767)/R767)))</f>
        <v>41690.016150701224</v>
      </c>
      <c r="R768" s="10">
        <f>((R767-Q768+MAX(0,-(Q755-C768-D768)))*(1+B768))*(1-'P-Parametri'!$B$32)</f>
        <v>765582.70458080608</v>
      </c>
      <c r="S768" s="10">
        <f>IF(R767&lt;=0,S767,S767*(1-Q768/R767))+MAX(0,-(Q755-C768-D768))</f>
        <v>358320.08906366001</v>
      </c>
      <c r="T768" s="10">
        <f>MAX(0,(T755-C768-D768))/(1-'P-Parametri'!$B$31*MAX(0,IF(U767&lt;=0,0,(U767-V767)/U767)))</f>
        <v>41690.016150701224</v>
      </c>
      <c r="U768" s="10">
        <f>((U767-T768+MAX(0,-(T755-C768-D768)))*(1+B768))*(1-'P-Parametri'!$B$32)</f>
        <v>765582.70458080561</v>
      </c>
      <c r="V768" s="10">
        <f>IF(U767&lt;=0,V767,V767*(1-T768/U767))+MAX(0,-(T755-C768-D768))</f>
        <v>358320.08906365995</v>
      </c>
    </row>
    <row r="769" spans="1:22">
      <c r="A769" s="9">
        <f t="shared" si="15"/>
        <v>12</v>
      </c>
      <c r="B769" s="12">
        <f>IF($A769='P-Parametri'!$D$47,'P-Parametri'!$B$34,IF($A769='P-Parametri'!$D$48,'P-Parametri'!$C$34,'P-Parametri'!$D$52))</f>
        <v>4.8525513124279884E-2</v>
      </c>
      <c r="C769" s="10">
        <f>IF($A769&lt;='1-Input'!$B$26,0,IF($A769='1-Input'!$B$26+1,('1-Input'!$B$23+0)*'1-Input'!$B$27,'1-Input'!$B$23+0))</f>
        <v>0</v>
      </c>
      <c r="D769" s="10">
        <f>IF(AND($A769&gt;=1,$A769&lt;1+'1-Input'!$B$12),'1-Input'!$B$30,0)</f>
        <v>0</v>
      </c>
      <c r="E769" s="10">
        <f>MAX(0,(E755-C769-D769))/(1-'P-Parametri'!$B$31*MAX(0,IF(F768&lt;=0,0,(F768-G768)/F768)))</f>
        <v>30289.339800468762</v>
      </c>
      <c r="F769" s="10">
        <f>((F768-E769+MAX(0,-(E755-C769-D769)))*(1+B769))*(1-'P-Parametri'!$B$32)</f>
        <v>939317.5960144425</v>
      </c>
      <c r="G769" s="10">
        <f>IF(F768&lt;=0,G768,G768*(1-E769/F768))+MAX(0,-(E755-C769-D769))</f>
        <v>420128.32058595697</v>
      </c>
      <c r="H769" s="10">
        <f>MAX(0,(H755-C769-D769))/(1-'P-Parametri'!$B$31*MAX(0,IF(I768&lt;=0,0,(I768-J768)/I768)))</f>
        <v>35337.563100546889</v>
      </c>
      <c r="I769" s="10">
        <f>((I768-H769+MAX(0,-(H755-C769-D769)))*(1+B769))*(1-'P-Parametri'!$B$32)</f>
        <v>860570.96749918815</v>
      </c>
      <c r="J769" s="10">
        <f>IF(I768&lt;=0,J768,J768*(1-H769/I768))+MAX(0,-(H755-C769-D769))</f>
        <v>384907.33789565583</v>
      </c>
      <c r="K769" s="10">
        <f>MAX(0,(K755-C769-D769))/(1-'P-Parametri'!$B$31*MAX(0,IF(L768&lt;=0,0,(L768-M768)/L768)))</f>
        <v>41963.36550565299</v>
      </c>
      <c r="L769" s="10">
        <f>((L768-K769+MAX(0,-(K755-C769-D769)))*(1+B769))*(1-'P-Parametri'!$B$32)</f>
        <v>757215.87213280553</v>
      </c>
      <c r="M769" s="10">
        <f>IF(L768&lt;=0,M768,M768*(1-K769/L768))+MAX(0,-(K755-C769-D769))</f>
        <v>338679.73306367733</v>
      </c>
      <c r="N769" s="10">
        <f>MAX(0,(N755-C769-D769))/(1-'P-Parametri'!$B$31*MAX(0,IF(O768&lt;=0,0,(O768-P768)/O768)))</f>
        <v>41963.365505652975</v>
      </c>
      <c r="O769" s="10">
        <f>((O768-N769+MAX(0,-(N755-C769-D769)))*(1+B769))*(1-'P-Parametri'!$B$32)</f>
        <v>757215.87213280576</v>
      </c>
      <c r="P769" s="10">
        <f>IF(O768&lt;=0,P768,P768*(1-N769/O768))+MAX(0,-(N755-C769-D769))</f>
        <v>338679.73306367738</v>
      </c>
      <c r="Q769" s="10">
        <f>MAX(0,(Q755-C769-D769))/(1-'P-Parametri'!$B$31*MAX(0,IF(R768&lt;=0,0,(R768-S768)/R768)))</f>
        <v>41963.365505652968</v>
      </c>
      <c r="R769" s="10">
        <f>((R768-Q769+MAX(0,-(Q755-C769-D769)))*(1+B769))*(1-'P-Parametri'!$B$32)</f>
        <v>757215.87213280634</v>
      </c>
      <c r="S769" s="10">
        <f>IF(R768&lt;=0,S768,S768*(1-Q769/R768))+MAX(0,-(Q755-C769-D769))</f>
        <v>338679.73306367744</v>
      </c>
      <c r="T769" s="10">
        <f>MAX(0,(T755-C769-D769))/(1-'P-Parametri'!$B$31*MAX(0,IF(U768&lt;=0,0,(U768-V768)/U768)))</f>
        <v>41963.365505652975</v>
      </c>
      <c r="U769" s="10">
        <f>((U768-T769+MAX(0,-(T755-C769-D769)))*(1+B769))*(1-'P-Parametri'!$B$32)</f>
        <v>757215.87213280576</v>
      </c>
      <c r="V769" s="10">
        <f>IF(U768&lt;=0,V768,V768*(1-T769/U768))+MAX(0,-(T755-C769-D769))</f>
        <v>338679.73306367738</v>
      </c>
    </row>
    <row r="770" spans="1:22">
      <c r="A770" s="9">
        <f t="shared" si="15"/>
        <v>13</v>
      </c>
      <c r="B770" s="12">
        <f>IF($A770='P-Parametri'!$D$47,'P-Parametri'!$B$34,IF($A770='P-Parametri'!$D$48,'P-Parametri'!$C$34,'P-Parametri'!$D$52))</f>
        <v>4.8525513124279884E-2</v>
      </c>
      <c r="C770" s="10">
        <f>IF($A770&lt;='1-Input'!$B$26,0,IF($A770='1-Input'!$B$26+1,('1-Input'!$B$23+0)*'1-Input'!$B$27,'1-Input'!$B$23+0))</f>
        <v>0</v>
      </c>
      <c r="D770" s="10">
        <f>IF(AND($A770&gt;=1,$A770&lt;1+'1-Input'!$B$12),'1-Input'!$B$30,0)</f>
        <v>0</v>
      </c>
      <c r="E770" s="10">
        <f>MAX(0,(E755-C770-D770))/(1-'P-Parametri'!$B$31*MAX(0,IF(F769&lt;=0,0,(F769-G769)/F769)))</f>
        <v>30480.323374603518</v>
      </c>
      <c r="F770" s="10">
        <f>((F769-E770+MAX(0,-(E755-C770-D770)))*(1+B770))*(1-'P-Parametri'!$B$32)</f>
        <v>951033.18950587593</v>
      </c>
      <c r="G770" s="10">
        <f>IF(F769&lt;=0,G769,G769*(1-E770/F769))+MAX(0,-(E755-C770-D770))</f>
        <v>406495.39480598236</v>
      </c>
      <c r="H770" s="10">
        <f>MAX(0,(H755-C770-D770))/(1-'P-Parametri'!$B$31*MAX(0,IF(I769&lt;=0,0,(I769-J769)/I769)))</f>
        <v>35560.377270370773</v>
      </c>
      <c r="I770" s="10">
        <f>((I769-H770+MAX(0,-(H755-C770-D770)))*(1+B770))*(1-'P-Parametri'!$B$32)</f>
        <v>863314.56314773054</v>
      </c>
      <c r="J770" s="10">
        <f>IF(I769&lt;=0,J769,J769*(1-H770/I769))+MAX(0,-(H755-C770-D770))</f>
        <v>369002.25781901879</v>
      </c>
      <c r="K770" s="10">
        <f>MAX(0,(K755-C770-D770))/(1-'P-Parametri'!$B$31*MAX(0,IF(L769&lt;=0,0,(L769-M769)/L769)))</f>
        <v>42227.957391107971</v>
      </c>
      <c r="L770" s="10">
        <f>((L769-K770+MAX(0,-(K755-C770-D770)))*(1+B770))*(1-'P-Parametri'!$B$32)</f>
        <v>748183.70404183294</v>
      </c>
      <c r="M770" s="10">
        <f>IF(L769&lt;=0,M769,M769*(1-K770/L769))+MAX(0,-(K755-C770-D770))</f>
        <v>319792.44627614354</v>
      </c>
      <c r="N770" s="10">
        <f>MAX(0,(N755-C770-D770))/(1-'P-Parametri'!$B$31*MAX(0,IF(O769&lt;=0,0,(O769-P769)/O769)))</f>
        <v>42227.95739110795</v>
      </c>
      <c r="O770" s="10">
        <f>((O769-N770+MAX(0,-(N755-C770-D770)))*(1+B770))*(1-'P-Parametri'!$B$32)</f>
        <v>748183.70404183317</v>
      </c>
      <c r="P770" s="10">
        <f>IF(O769&lt;=0,P769,P769*(1-N770/O769))+MAX(0,-(N755-C770-D770))</f>
        <v>319792.44627614366</v>
      </c>
      <c r="Q770" s="10">
        <f>MAX(0,(Q755-C770-D770))/(1-'P-Parametri'!$B$31*MAX(0,IF(R769&lt;=0,0,(R769-S769)/R769)))</f>
        <v>42227.95739110795</v>
      </c>
      <c r="R770" s="10">
        <f>((R769-Q770+MAX(0,-(Q755-C770-D770)))*(1+B770))*(1-'P-Parametri'!$B$32)</f>
        <v>748183.70404183376</v>
      </c>
      <c r="S770" s="10">
        <f>IF(R769&lt;=0,S769,S769*(1-Q770/R769))+MAX(0,-(Q755-C770-D770))</f>
        <v>319792.44627614372</v>
      </c>
      <c r="T770" s="10">
        <f>MAX(0,(T755-C770-D770))/(1-'P-Parametri'!$B$31*MAX(0,IF(U769&lt;=0,0,(U769-V769)/U769)))</f>
        <v>42227.95739110795</v>
      </c>
      <c r="U770" s="10">
        <f>((U769-T770+MAX(0,-(T755-C770-D770)))*(1+B770))*(1-'P-Parametri'!$B$32)</f>
        <v>748183.70404183317</v>
      </c>
      <c r="V770" s="10">
        <f>IF(U769&lt;=0,V769,V769*(1-T770/U769))+MAX(0,-(T755-C770-D770))</f>
        <v>319792.44627614366</v>
      </c>
    </row>
    <row r="771" spans="1:22">
      <c r="A771" s="9">
        <f t="shared" si="15"/>
        <v>14</v>
      </c>
      <c r="B771" s="12">
        <f>IF($A771='P-Parametri'!$D$47,'P-Parametri'!$B$34,IF($A771='P-Parametri'!$D$48,'P-Parametri'!$C$34,'P-Parametri'!$D$52))</f>
        <v>4.8525513124279884E-2</v>
      </c>
      <c r="C771" s="10">
        <f>IF($A771&lt;='1-Input'!$B$26,0,IF($A771='1-Input'!$B$26+1,('1-Input'!$B$23+0)*'1-Input'!$B$27,'1-Input'!$B$23+0))</f>
        <v>0</v>
      </c>
      <c r="D771" s="10">
        <f>IF(AND($A771&gt;=1,$A771&lt;1+'1-Input'!$B$12),'1-Input'!$B$30,0)</f>
        <v>0</v>
      </c>
      <c r="E771" s="10">
        <f>MAX(0,(E755-C771-D771))/(1-'P-Parametri'!$B$31*MAX(0,IF(F770&lt;=0,0,(F770-G770)/F770)))</f>
        <v>30665.097440164034</v>
      </c>
      <c r="F771" s="10">
        <f>((F770-E771+MAX(0,-(E755-C771-D771)))*(1+B771))*(1-'P-Parametri'!$B$32)</f>
        <v>963099.36714442214</v>
      </c>
      <c r="G771" s="10">
        <f>IF(F770&lt;=0,G770,G770*(1-E771/F770))+MAX(0,-(E755-C771-D771))</f>
        <v>393388.36444337229</v>
      </c>
      <c r="H771" s="10">
        <f>MAX(0,(H755-C771-D771))/(1-'P-Parametri'!$B$31*MAX(0,IF(I770&lt;=0,0,(I770-J770)/I770)))</f>
        <v>35775.94701352471</v>
      </c>
      <c r="I771" s="10">
        <f>((I770-H771+MAX(0,-(H755-C771-D771)))*(1+B771))*(1-'P-Parametri'!$B$32)</f>
        <v>865959.96140805003</v>
      </c>
      <c r="J771" s="10">
        <f>IF(I770&lt;=0,J770,J770*(1-H771/I770))+MAX(0,-(H755-C771-D771))</f>
        <v>353710.72239597375</v>
      </c>
      <c r="K771" s="10">
        <f>MAX(0,(K755-C771-D771))/(1-'P-Parametri'!$B$31*MAX(0,IF(L770&lt;=0,0,(L770-M770)/L770)))</f>
        <v>42483.946517980963</v>
      </c>
      <c r="L771" s="10">
        <f>((L770-K771+MAX(0,-(K755-C771-D771)))*(1+B771))*(1-'P-Parametri'!$B$32)</f>
        <v>738464.31196863798</v>
      </c>
      <c r="M771" s="10">
        <f>IF(L770&lt;=0,M770,M770*(1-K771/L770))+MAX(0,-(K755-C771-D771))</f>
        <v>301633.74392663292</v>
      </c>
      <c r="N771" s="10">
        <f>MAX(0,(N755-C771-D771))/(1-'P-Parametri'!$B$31*MAX(0,IF(O770&lt;=0,0,(O770-P770)/O770)))</f>
        <v>42483.946517980949</v>
      </c>
      <c r="O771" s="10">
        <f>((O770-N771+MAX(0,-(N755-C771-D771)))*(1+B771))*(1-'P-Parametri'!$B$32)</f>
        <v>738464.31196863833</v>
      </c>
      <c r="P771" s="10">
        <f>IF(O770&lt;=0,P770,P770*(1-N771/O770))+MAX(0,-(N755-C771-D771))</f>
        <v>301633.74392663303</v>
      </c>
      <c r="Q771" s="10">
        <f>MAX(0,(Q755-C771-D771))/(1-'P-Parametri'!$B$31*MAX(0,IF(R770&lt;=0,0,(R770-S770)/R770)))</f>
        <v>42483.946517980941</v>
      </c>
      <c r="R771" s="10">
        <f>((R770-Q771+MAX(0,-(Q755-C771-D771)))*(1+B771))*(1-'P-Parametri'!$B$32)</f>
        <v>738464.31196863903</v>
      </c>
      <c r="S771" s="10">
        <f>IF(R770&lt;=0,S770,S770*(1-Q771/R770))+MAX(0,-(Q755-C771-D771))</f>
        <v>301633.74392663315</v>
      </c>
      <c r="T771" s="10">
        <f>MAX(0,(T755-C771-D771))/(1-'P-Parametri'!$B$31*MAX(0,IF(U770&lt;=0,0,(U770-V770)/U770)))</f>
        <v>42483.946517980949</v>
      </c>
      <c r="U771" s="10">
        <f>((U770-T771+MAX(0,-(T755-C771-D771)))*(1+B771))*(1-'P-Parametri'!$B$32)</f>
        <v>738464.31196863833</v>
      </c>
      <c r="V771" s="10">
        <f>IF(U770&lt;=0,V770,V770*(1-T771/U770))+MAX(0,-(T755-C771-D771))</f>
        <v>301633.74392663303</v>
      </c>
    </row>
    <row r="772" spans="1:22">
      <c r="A772" s="9">
        <f t="shared" si="15"/>
        <v>15</v>
      </c>
      <c r="B772" s="12">
        <f>IF($A772='P-Parametri'!$D$47,'P-Parametri'!$B$34,IF($A772='P-Parametri'!$D$48,'P-Parametri'!$C$34,'P-Parametri'!$D$52))</f>
        <v>4.8525513124279884E-2</v>
      </c>
      <c r="C772" s="10">
        <f>IF($A772&lt;='1-Input'!$B$26,0,IF($A772='1-Input'!$B$26+1,('1-Input'!$B$23+0)*'1-Input'!$B$27,'1-Input'!$B$23+0))</f>
        <v>0</v>
      </c>
      <c r="D772" s="10">
        <f>IF(AND($A772&gt;=1,$A772&lt;1+'1-Input'!$B$12),'1-Input'!$B$30,0)</f>
        <v>0</v>
      </c>
      <c r="E772" s="10">
        <f>MAX(0,(E755-C772-D772))/(1-'P-Parametri'!$B$31*MAX(0,IF(F771&lt;=0,0,(F771-G771)/F771)))</f>
        <v>30843.778895866304</v>
      </c>
      <c r="F772" s="10">
        <f>((F771-E772+MAX(0,-(E755-C772-D772)))*(1+B772))*(1-'P-Parametri'!$B$32)</f>
        <v>975538.78149323177</v>
      </c>
      <c r="G772" s="10">
        <f>IF(F771&lt;=0,G771,G771*(1-E772/F771))+MAX(0,-(E755-C772-D772))</f>
        <v>380789.88899314561</v>
      </c>
      <c r="H772" s="10">
        <f>MAX(0,(H755-C772-D772))/(1-'P-Parametri'!$B$31*MAX(0,IF(I771&lt;=0,0,(I771-J771)/I771)))</f>
        <v>35984.408711844022</v>
      </c>
      <c r="I772" s="10">
        <f>((I771-H772+MAX(0,-(H755-C772-D772)))*(1+B772))*(1-'P-Parametri'!$B$32)</f>
        <v>868510.04118685436</v>
      </c>
      <c r="J772" s="10">
        <f>IF(I771&lt;=0,J771,J771*(1-H772/I771))+MAX(0,-(H755-C772-D772))</f>
        <v>339012.50103737594</v>
      </c>
      <c r="K772" s="10">
        <f>MAX(0,(K755-C772-D772))/(1-'P-Parametri'!$B$31*MAX(0,IF(L771&lt;=0,0,(L771-M771)/L771)))</f>
        <v>42731.494839737403</v>
      </c>
      <c r="L772" s="10">
        <f>((L771-K772+MAX(0,-(K755-C772-D772)))*(1+B772))*(1-'P-Parametri'!$B$32)</f>
        <v>728034.62185932626</v>
      </c>
      <c r="M772" s="10">
        <f>IF(L771&lt;=0,M771,M771*(1-K772/L771))+MAX(0,-(K755-C772-D772))</f>
        <v>284179.60218519834</v>
      </c>
      <c r="N772" s="10">
        <f>MAX(0,(N755-C772-D772))/(1-'P-Parametri'!$B$31*MAX(0,IF(O771&lt;=0,0,(O771-P771)/O771)))</f>
        <v>42731.494839737388</v>
      </c>
      <c r="O772" s="10">
        <f>((O771-N772+MAX(0,-(N755-C772-D772)))*(1+B772))*(1-'P-Parametri'!$B$32)</f>
        <v>728034.62185932661</v>
      </c>
      <c r="P772" s="10">
        <f>IF(O771&lt;=0,P771,P771*(1-N772/O771))+MAX(0,-(N755-C772-D772))</f>
        <v>284179.60218519846</v>
      </c>
      <c r="Q772" s="10">
        <f>MAX(0,(Q755-C772-D772))/(1-'P-Parametri'!$B$31*MAX(0,IF(R771&lt;=0,0,(R771-S771)/R771)))</f>
        <v>42731.494839737381</v>
      </c>
      <c r="R772" s="10">
        <f>((R771-Q772+MAX(0,-(Q755-C772-D772)))*(1+B772))*(1-'P-Parametri'!$B$32)</f>
        <v>728034.62185932742</v>
      </c>
      <c r="S772" s="10">
        <f>IF(R771&lt;=0,S771,S771*(1-Q772/R771))+MAX(0,-(Q755-C772-D772))</f>
        <v>284179.60218519857</v>
      </c>
      <c r="T772" s="10">
        <f>MAX(0,(T755-C772-D772))/(1-'P-Parametri'!$B$31*MAX(0,IF(U771&lt;=0,0,(U771-V771)/U771)))</f>
        <v>42731.494839737388</v>
      </c>
      <c r="U772" s="10">
        <f>((U771-T772+MAX(0,-(T755-C772-D772)))*(1+B772))*(1-'P-Parametri'!$B$32)</f>
        <v>728034.62185932661</v>
      </c>
      <c r="V772" s="10">
        <f>IF(U771&lt;=0,V771,V771*(1-T772/U771))+MAX(0,-(T755-C772-D772))</f>
        <v>284179.60218519846</v>
      </c>
    </row>
    <row r="773" spans="1:22">
      <c r="A773" s="9">
        <f t="shared" si="15"/>
        <v>16</v>
      </c>
      <c r="B773" s="12">
        <f>IF($A773='P-Parametri'!$D$47,'P-Parametri'!$B$34,IF($A773='P-Parametri'!$D$48,'P-Parametri'!$C$34,'P-Parametri'!$D$52))</f>
        <v>4.8525513124279884E-2</v>
      </c>
      <c r="C773" s="10">
        <f>IF($A773&lt;='1-Input'!$B$26,0,IF($A773='1-Input'!$B$26+1,('1-Input'!$B$23+0)*'1-Input'!$B$27,'1-Input'!$B$23+0))</f>
        <v>0</v>
      </c>
      <c r="D773" s="10">
        <f>IF(AND($A773&gt;=1,$A773&lt;1+'1-Input'!$B$12),'1-Input'!$B$30,0)</f>
        <v>0</v>
      </c>
      <c r="E773" s="10">
        <f>MAX(0,(E755-C773-D773))/(1-'P-Parametri'!$B$31*MAX(0,IF(F772&lt;=0,0,(F772-G772)/F772)))</f>
        <v>31016.489191292523</v>
      </c>
      <c r="F773" s="10">
        <f>((F772-E773+MAX(0,-(E755-C773-D773)))*(1+B773))*(1-'P-Parametri'!$B$32)</f>
        <v>988375.00975082547</v>
      </c>
      <c r="G773" s="10">
        <f>IF(F772&lt;=0,G772,G772*(1-E773/F772))+MAX(0,-(E755-C773-D773))</f>
        <v>368682.97361451661</v>
      </c>
      <c r="H773" s="10">
        <f>MAX(0,(H755-C773-D773))/(1-'P-Parametri'!$B$31*MAX(0,IF(I772&lt;=0,0,(I772-J772)/I772)))</f>
        <v>36185.904056507941</v>
      </c>
      <c r="I773" s="10">
        <f>((I772-H773+MAX(0,-(H755-C773-D773)))*(1+B773))*(1-'P-Parametri'!$B$32)</f>
        <v>870967.66678437928</v>
      </c>
      <c r="J773" s="10">
        <f>IF(I772&lt;=0,J772,J772*(1-H773/I772))+MAX(0,-(H755-C773-D773))</f>
        <v>324887.76642897545</v>
      </c>
      <c r="K773" s="10">
        <f>MAX(0,(K755-C773-D773))/(1-'P-Parametri'!$B$31*MAX(0,IF(L772&lt;=0,0,(L772-M772)/L772)))</f>
        <v>42970.770614689995</v>
      </c>
      <c r="L773" s="10">
        <f>((L772-K773+MAX(0,-(K755-C773-D773)))*(1+B773))*(1-'P-Parametri'!$B$32)</f>
        <v>716870.31229687924</v>
      </c>
      <c r="M773" s="10">
        <f>IF(L772&lt;=0,M772,M772*(1-K773/L772))+MAX(0,-(K755-C773-D773))</f>
        <v>267406.47611093649</v>
      </c>
      <c r="N773" s="10">
        <f>MAX(0,(N755-C773-D773))/(1-'P-Parametri'!$B$31*MAX(0,IF(O772&lt;=0,0,(O772-P772)/O772)))</f>
        <v>42970.77061468998</v>
      </c>
      <c r="O773" s="10">
        <f>((O772-N773+MAX(0,-(N755-C773-D773)))*(1+B773))*(1-'P-Parametri'!$B$32)</f>
        <v>716870.31229687959</v>
      </c>
      <c r="P773" s="10">
        <f>IF(O772&lt;=0,P772,P772*(1-N773/O772))+MAX(0,-(N755-C773-D773))</f>
        <v>267406.47611093667</v>
      </c>
      <c r="Q773" s="10">
        <f>MAX(0,(Q755-C773-D773))/(1-'P-Parametri'!$B$31*MAX(0,IF(R772&lt;=0,0,(R772-S772)/R772)))</f>
        <v>42970.77061468998</v>
      </c>
      <c r="R773" s="10">
        <f>((R772-Q773+MAX(0,-(Q755-C773-D773)))*(1+B773))*(1-'P-Parametri'!$B$32)</f>
        <v>716870.31229688041</v>
      </c>
      <c r="S773" s="10">
        <f>IF(R772&lt;=0,S772,S772*(1-Q773/R772))+MAX(0,-(Q755-C773-D773))</f>
        <v>267406.47611093678</v>
      </c>
      <c r="T773" s="10">
        <f>MAX(0,(T755-C773-D773))/(1-'P-Parametri'!$B$31*MAX(0,IF(U772&lt;=0,0,(U772-V772)/U772)))</f>
        <v>42970.77061468998</v>
      </c>
      <c r="U773" s="10">
        <f>((U772-T773+MAX(0,-(T755-C773-D773)))*(1+B773))*(1-'P-Parametri'!$B$32)</f>
        <v>716870.31229687959</v>
      </c>
      <c r="V773" s="10">
        <f>IF(U772&lt;=0,V772,V772*(1-T773/U772))+MAX(0,-(T755-C773-D773))</f>
        <v>267406.47611093667</v>
      </c>
    </row>
    <row r="774" spans="1:22">
      <c r="A774" s="9">
        <f t="shared" si="15"/>
        <v>17</v>
      </c>
      <c r="B774" s="12">
        <f>IF($A774='P-Parametri'!$D$47,'P-Parametri'!$B$34,IF($A774='P-Parametri'!$D$48,'P-Parametri'!$C$34,'P-Parametri'!$D$52))</f>
        <v>4.8525513124279884E-2</v>
      </c>
      <c r="C774" s="10">
        <f>IF($A774&lt;='1-Input'!$B$26,0,IF($A774='1-Input'!$B$26+1,('1-Input'!$B$23+0)*'1-Input'!$B$27,'1-Input'!$B$23+0))</f>
        <v>0</v>
      </c>
      <c r="D774" s="10">
        <f>IF(AND($A774&gt;=1,$A774&lt;1+'1-Input'!$B$12),'1-Input'!$B$30,0)</f>
        <v>0</v>
      </c>
      <c r="E774" s="10">
        <f>MAX(0,(E755-C774-D774))/(1-'P-Parametri'!$B$31*MAX(0,IF(F773&lt;=0,0,(F773-G773)/F773)))</f>
        <v>31183.353680239044</v>
      </c>
      <c r="F774" s="10">
        <f>((F773-E774+MAX(0,-(E755-C774-D774)))*(1+B774))*(1-'P-Parametri'!$B$32)</f>
        <v>1001632.5925950115</v>
      </c>
      <c r="G774" s="10">
        <f>IF(F773&lt;=0,G773,G773*(1-E774/F773))+MAX(0,-(E755-C774-D774))</f>
        <v>357050.98024288926</v>
      </c>
      <c r="H774" s="10">
        <f>MAX(0,(H755-C774-D774))/(1-'P-Parametri'!$B$31*MAX(0,IF(I773&lt;=0,0,(I773-J773)/I773)))</f>
        <v>36380.579293612216</v>
      </c>
      <c r="I774" s="10">
        <f>((I773-H774+MAX(0,-(H755-C774-D774)))*(1+B774))*(1-'P-Parametri'!$B$32)</f>
        <v>873335.68244983838</v>
      </c>
      <c r="J774" s="10">
        <f>IF(I773&lt;=0,J773,J773*(1-H774/I773))+MAX(0,-(H755-C774-D774))</f>
        <v>311317.10749541019</v>
      </c>
      <c r="K774" s="10">
        <f>MAX(0,(K755-C774-D774))/(1-'P-Parametri'!$B$31*MAX(0,IF(L773&lt;=0,0,(L773-M773)/L773)))</f>
        <v>43201.947510116042</v>
      </c>
      <c r="L774" s="10">
        <f>((L773-K774+MAX(0,-(K755-C774-D774)))*(1+B774))*(1-'P-Parametri'!$B$32)</f>
        <v>704945.75092790823</v>
      </c>
      <c r="M774" s="10">
        <f>IF(L773&lt;=0,M773,M773*(1-K774/L773))+MAX(0,-(K755-C774-D774))</f>
        <v>251291.31504673339</v>
      </c>
      <c r="N774" s="10">
        <f>MAX(0,(N755-C774-D774))/(1-'P-Parametri'!$B$31*MAX(0,IF(O773&lt;=0,0,(O773-P773)/O773)))</f>
        <v>43201.947510116021</v>
      </c>
      <c r="O774" s="10">
        <f>((O773-N774+MAX(0,-(N755-C774-D774)))*(1+B774))*(1-'P-Parametri'!$B$32)</f>
        <v>704945.75092790858</v>
      </c>
      <c r="P774" s="10">
        <f>IF(O773&lt;=0,P773,P773*(1-N774/O773))+MAX(0,-(N755-C774-D774))</f>
        <v>251291.31504673359</v>
      </c>
      <c r="Q774" s="10">
        <f>MAX(0,(Q755-C774-D774))/(1-'P-Parametri'!$B$31*MAX(0,IF(R773&lt;=0,0,(R773-S773)/R773)))</f>
        <v>43201.947510116021</v>
      </c>
      <c r="R774" s="10">
        <f>((R773-Q774+MAX(0,-(Q755-C774-D774)))*(1+B774))*(1-'P-Parametri'!$B$32)</f>
        <v>704945.75092790939</v>
      </c>
      <c r="S774" s="10">
        <f>IF(R773&lt;=0,S773,S773*(1-Q774/R773))+MAX(0,-(Q755-C774-D774))</f>
        <v>251291.31504673371</v>
      </c>
      <c r="T774" s="10">
        <f>MAX(0,(T755-C774-D774))/(1-'P-Parametri'!$B$31*MAX(0,IF(U773&lt;=0,0,(U773-V773)/U773)))</f>
        <v>43201.947510116021</v>
      </c>
      <c r="U774" s="10">
        <f>((U773-T774+MAX(0,-(T755-C774-D774)))*(1+B774))*(1-'P-Parametri'!$B$32)</f>
        <v>704945.75092790858</v>
      </c>
      <c r="V774" s="10">
        <f>IF(U773&lt;=0,V773,V773*(1-T774/U773))+MAX(0,-(T755-C774-D774))</f>
        <v>251291.31504673359</v>
      </c>
    </row>
    <row r="775" spans="1:22">
      <c r="A775" s="9">
        <f t="shared" si="15"/>
        <v>18</v>
      </c>
      <c r="B775" s="12">
        <f>IF($A775='P-Parametri'!$D$47,'P-Parametri'!$B$34,IF($A775='P-Parametri'!$D$48,'P-Parametri'!$C$34,'P-Parametri'!$D$52))</f>
        <v>4.8525513124279884E-2</v>
      </c>
      <c r="C775" s="10">
        <f>IF($A775&lt;='1-Input'!$B$26,0,IF($A775='1-Input'!$B$26+1,('1-Input'!$B$23+0)*'1-Input'!$B$27,'1-Input'!$B$23+0))</f>
        <v>0</v>
      </c>
      <c r="D775" s="10">
        <f>IF(AND($A775&gt;=1,$A775&lt;1+'1-Input'!$B$12),'1-Input'!$B$30,0)</f>
        <v>0</v>
      </c>
      <c r="E775" s="10">
        <f>MAX(0,(E755-C775-D775))/(1-'P-Parametri'!$B$31*MAX(0,IF(F774&lt;=0,0,(F774-G774)/F774)))</f>
        <v>31344.501005599934</v>
      </c>
      <c r="F775" s="10">
        <f>((F774-E775+MAX(0,-(E755-C775-D775)))*(1+B775))*(1-'P-Parametri'!$B$32)</f>
        <v>1015337.0754739416</v>
      </c>
      <c r="G775" s="10">
        <f>IF(F774&lt;=0,G774,G774*(1-E775/F774))+MAX(0,-(E755-C775-D775))</f>
        <v>345877.63695113518</v>
      </c>
      <c r="H775" s="10">
        <f>MAX(0,(H755-C775-D775))/(1-'P-Parametri'!$B$31*MAX(0,IF(I774&lt;=0,0,(I774-J774)/I774)))</f>
        <v>36568.584506533247</v>
      </c>
      <c r="I775" s="10">
        <f>((I774-H775+MAX(0,-(H755-C775-D775)))*(1+B775))*(1-'P-Parametri'!$B$32)</f>
        <v>875616.90743504546</v>
      </c>
      <c r="J775" s="10">
        <f>IF(I774&lt;=0,J774,J774*(1-H775/I774))+MAX(0,-(H755-C775-D775))</f>
        <v>298281.54032169713</v>
      </c>
      <c r="K775" s="10">
        <f>MAX(0,(K755-C775-D775))/(1-'P-Parametri'!$B$31*MAX(0,IF(L774&lt;=0,0,(L774-M774)/L774)))</f>
        <v>43425.203750064618</v>
      </c>
      <c r="L775" s="10">
        <f>((L774-K775+MAX(0,-(K755-C775-D775)))*(1+B775))*(1-'P-Parametri'!$B$32)</f>
        <v>692233.92882955913</v>
      </c>
      <c r="M775" s="10">
        <f>IF(L774&lt;=0,M774,M774*(1-K775/L774))+MAX(0,-(K755-C775-D775))</f>
        <v>235811.57558853776</v>
      </c>
      <c r="N775" s="10">
        <f>MAX(0,(N755-C775-D775))/(1-'P-Parametri'!$B$31*MAX(0,IF(O774&lt;=0,0,(O774-P774)/O774)))</f>
        <v>43425.203750064597</v>
      </c>
      <c r="O775" s="10">
        <f>((O774-N775+MAX(0,-(N755-C775-D775)))*(1+B775))*(1-'P-Parametri'!$B$32)</f>
        <v>692233.92882955947</v>
      </c>
      <c r="P775" s="10">
        <f>IF(O774&lt;=0,P774,P774*(1-N775/O774))+MAX(0,-(N755-C775-D775))</f>
        <v>235811.57558853799</v>
      </c>
      <c r="Q775" s="10">
        <f>MAX(0,(Q755-C775-D775))/(1-'P-Parametri'!$B$31*MAX(0,IF(R774&lt;=0,0,(R774-S774)/R774)))</f>
        <v>43425.203750064597</v>
      </c>
      <c r="R775" s="10">
        <f>((R774-Q775+MAX(0,-(Q755-C775-D775)))*(1+B775))*(1-'P-Parametri'!$B$32)</f>
        <v>692233.92882956029</v>
      </c>
      <c r="S775" s="10">
        <f>IF(R774&lt;=0,S774,S774*(1-Q775/R774))+MAX(0,-(Q755-C775-D775))</f>
        <v>235811.57558853814</v>
      </c>
      <c r="T775" s="10">
        <f>MAX(0,(T755-C775-D775))/(1-'P-Parametri'!$B$31*MAX(0,IF(U774&lt;=0,0,(U774-V774)/U774)))</f>
        <v>43425.203750064597</v>
      </c>
      <c r="U775" s="10">
        <f>((U774-T775+MAX(0,-(T755-C775-D775)))*(1+B775))*(1-'P-Parametri'!$B$32)</f>
        <v>692233.92882955947</v>
      </c>
      <c r="V775" s="10">
        <f>IF(U774&lt;=0,V774,V774*(1-T775/U774))+MAX(0,-(T755-C775-D775))</f>
        <v>235811.57558853799</v>
      </c>
    </row>
    <row r="776" spans="1:22">
      <c r="A776" s="9">
        <f t="shared" si="15"/>
        <v>19</v>
      </c>
      <c r="B776" s="12">
        <f>IF($A776='P-Parametri'!$D$47,'P-Parametri'!$B$34,IF($A776='P-Parametri'!$D$48,'P-Parametri'!$C$34,'P-Parametri'!$D$52))</f>
        <v>4.8525513124279884E-2</v>
      </c>
      <c r="C776" s="10">
        <f>IF($A776&lt;='1-Input'!$B$26,0,IF($A776='1-Input'!$B$26+1,('1-Input'!$B$23+0)*'1-Input'!$B$27,'1-Input'!$B$23+0))</f>
        <v>5178.3333333332594</v>
      </c>
      <c r="D776" s="10">
        <f>IF(AND($A776&gt;=1,$A776&lt;1+'1-Input'!$B$12),'1-Input'!$B$30,0)</f>
        <v>0</v>
      </c>
      <c r="E776" s="10">
        <f>MAX(0,(E755-C776-D776))/(1-'P-Parametri'!$B$31*MAX(0,IF(F775&lt;=0,0,(F775-G775)/F775)))</f>
        <v>25250.337469524937</v>
      </c>
      <c r="F776" s="10">
        <f>((F775-E776+MAX(0,-(E755-C776-D776)))*(1+B776))*(1-'P-Parametri'!$B$32)</f>
        <v>1036054.9425936182</v>
      </c>
      <c r="G776" s="10">
        <f>IF(F775&lt;=0,G775,G775*(1-E776/F775))+MAX(0,-(E755-C776-D776))</f>
        <v>337276.03333875717</v>
      </c>
      <c r="H776" s="10">
        <f>MAX(0,(H755-C776-D776))/(1-'P-Parametri'!$B$31*MAX(0,IF(I775&lt;=0,0,(I775-J775)/I775)))</f>
        <v>30500.347888983222</v>
      </c>
      <c r="I776" s="10">
        <f>((I775-H776+MAX(0,-(H755-C776-D776)))*(1+B776))*(1-'P-Parametri'!$B$32)</f>
        <v>884354.02169936523</v>
      </c>
      <c r="J776" s="10">
        <f>IF(I775&lt;=0,J775,J775*(1-H776/I775))+MAX(0,-(H755-C776-D776))</f>
        <v>287891.50482623884</v>
      </c>
      <c r="K776" s="10">
        <f>MAX(0,(K755-C776-D776))/(1-'P-Parametri'!$B$31*MAX(0,IF(L775&lt;=0,0,(L775-M775)/L775)))</f>
        <v>37390.996260964006</v>
      </c>
      <c r="L776" s="10">
        <f>((L775-K776+MAX(0,-(K755-C776-D776)))*(1+B776))*(1-'P-Parametri'!$B$32)</f>
        <v>685246.28284351993</v>
      </c>
      <c r="M776" s="10">
        <f>IF(L775&lt;=0,M775,M775*(1-K776/L775))+MAX(0,-(K755-C776-D776))</f>
        <v>223074.21994341447</v>
      </c>
      <c r="N776" s="10">
        <f>MAX(0,(N755-C776-D776))/(1-'P-Parametri'!$B$31*MAX(0,IF(O775&lt;=0,0,(O775-P775)/O775)))</f>
        <v>37390.996260963984</v>
      </c>
      <c r="O776" s="10">
        <f>((O775-N776+MAX(0,-(N755-C776-D776)))*(1+B776))*(1-'P-Parametri'!$B$32)</f>
        <v>685246.28284352028</v>
      </c>
      <c r="P776" s="10">
        <f>IF(O775&lt;=0,P775,P775*(1-N776/O775))+MAX(0,-(N755-C776-D776))</f>
        <v>223074.21994341473</v>
      </c>
      <c r="Q776" s="10">
        <f>MAX(0,(Q755-C776-D776))/(1-'P-Parametri'!$B$31*MAX(0,IF(R775&lt;=0,0,(R775-S775)/R775)))</f>
        <v>37390.996260963977</v>
      </c>
      <c r="R776" s="10">
        <f>((R775-Q776+MAX(0,-(Q755-C776-D776)))*(1+B776))*(1-'P-Parametri'!$B$32)</f>
        <v>685246.2828435211</v>
      </c>
      <c r="S776" s="10">
        <f>IF(R775&lt;=0,S775,S775*(1-Q776/R775))+MAX(0,-(Q755-C776-D776))</f>
        <v>223074.21994341488</v>
      </c>
      <c r="T776" s="10">
        <f>MAX(0,(T755-C776-D776))/(1-'P-Parametri'!$B$31*MAX(0,IF(U775&lt;=0,0,(U775-V775)/U775)))</f>
        <v>37390.996260963984</v>
      </c>
      <c r="U776" s="10">
        <f>((U775-T776+MAX(0,-(T755-C776-D776)))*(1+B776))*(1-'P-Parametri'!$B$32)</f>
        <v>685246.28284352028</v>
      </c>
      <c r="V776" s="10">
        <f>IF(U775&lt;=0,V775,V775*(1-T776/U775))+MAX(0,-(T755-C776-D776))</f>
        <v>223074.21994341473</v>
      </c>
    </row>
    <row r="777" spans="1:22">
      <c r="A777" s="9">
        <f t="shared" si="15"/>
        <v>20</v>
      </c>
      <c r="B777" s="12">
        <f>IF($A777='P-Parametri'!$D$47,'P-Parametri'!$B$34,IF($A777='P-Parametri'!$D$48,'P-Parametri'!$C$34,'P-Parametri'!$D$52))</f>
        <v>4.8525513124279884E-2</v>
      </c>
      <c r="C777" s="10">
        <f>IF($A777&lt;='1-Input'!$B$26,0,IF($A777='1-Input'!$B$26+1,('1-Input'!$B$23+0)*'1-Input'!$B$27,'1-Input'!$B$23+0))</f>
        <v>15535</v>
      </c>
      <c r="D777" s="10">
        <f>IF(AND($A777&gt;=1,$A777&lt;1+'1-Input'!$B$12),'1-Input'!$B$30,0)</f>
        <v>0</v>
      </c>
      <c r="E777" s="10">
        <f>MAX(0,(E755-C777-D777))/(1-'P-Parametri'!$B$31*MAX(0,IF(F776&lt;=0,0,(F776-G776)/F776)))</f>
        <v>12811.649970198428</v>
      </c>
      <c r="F777" s="10">
        <f>((F776-E777+MAX(0,-(E755-C777-D777)))*(1+B777))*(1-'P-Parametri'!$B$32)</f>
        <v>1070750.9050520509</v>
      </c>
      <c r="G777" s="10">
        <f>IF(F776&lt;=0,G776,G776*(1-E777/F776))+MAX(0,-(E755-C777-D777))</f>
        <v>333105.34479239886</v>
      </c>
      <c r="H777" s="10">
        <f>MAX(0,(H755-C777-D777))/(1-'P-Parametri'!$B$31*MAX(0,IF(I776&lt;=0,0,(I776-J776)/I776)))</f>
        <v>18086.678590204403</v>
      </c>
      <c r="I777" s="10">
        <f>((I776-H777+MAX(0,-(H755-C777-D777)))*(1+B777))*(1-'P-Parametri'!$B$32)</f>
        <v>906486.80361546681</v>
      </c>
      <c r="J777" s="10">
        <f>IF(I776&lt;=0,J776,J776*(1-H777/I776))+MAX(0,-(H755-C777-D777))</f>
        <v>282003.59004451294</v>
      </c>
      <c r="K777" s="10">
        <f>MAX(0,(K755-C777-D777))/(1-'P-Parametri'!$B$31*MAX(0,IF(L776&lt;=0,0,(L776-M776)/L776)))</f>
        <v>25010.163396611089</v>
      </c>
      <c r="L777" s="10">
        <f>((L776-K777+MAX(0,-(K755-C777-D777)))*(1+B777))*(1-'P-Parametri'!$B$32)</f>
        <v>690889.86709440092</v>
      </c>
      <c r="M777" s="10">
        <f>IF(L776&lt;=0,M776,M776*(1-K777/L776))+MAX(0,-(K755-C777-D777))</f>
        <v>214932.44255615884</v>
      </c>
      <c r="N777" s="10">
        <f>MAX(0,(N755-C777-D777))/(1-'P-Parametri'!$B$31*MAX(0,IF(O776&lt;=0,0,(O776-P776)/O776)))</f>
        <v>25010.163396611071</v>
      </c>
      <c r="O777" s="10">
        <f>((O776-N777+MAX(0,-(N755-C777-D777)))*(1+B777))*(1-'P-Parametri'!$B$32)</f>
        <v>690889.86709440127</v>
      </c>
      <c r="P777" s="10">
        <f>IF(O776&lt;=0,P776,P776*(1-N777/O776))+MAX(0,-(N755-C777-D777))</f>
        <v>214932.44255615908</v>
      </c>
      <c r="Q777" s="10">
        <f>MAX(0,(Q755-C777-D777))/(1-'P-Parametri'!$B$31*MAX(0,IF(R776&lt;=0,0,(R776-S776)/R776)))</f>
        <v>25010.163396611064</v>
      </c>
      <c r="R777" s="10">
        <f>((R776-Q777+MAX(0,-(Q755-C777-D777)))*(1+B777))*(1-'P-Parametri'!$B$32)</f>
        <v>690889.86709440209</v>
      </c>
      <c r="S777" s="10">
        <f>IF(R776&lt;=0,S776,S776*(1-Q777/R776))+MAX(0,-(Q755-C777-D777))</f>
        <v>214932.44255615925</v>
      </c>
      <c r="T777" s="10">
        <f>MAX(0,(T755-C777-D777))/(1-'P-Parametri'!$B$31*MAX(0,IF(U776&lt;=0,0,(U776-V776)/U776)))</f>
        <v>25010.163396611071</v>
      </c>
      <c r="U777" s="10">
        <f>((U776-T777+MAX(0,-(T755-C777-D777)))*(1+B777))*(1-'P-Parametri'!$B$32)</f>
        <v>690889.86709440127</v>
      </c>
      <c r="V777" s="10">
        <f>IF(U776&lt;=0,V776,V776*(1-T777/U776))+MAX(0,-(T755-C777-D777))</f>
        <v>214932.44255615908</v>
      </c>
    </row>
    <row r="778" spans="1:22">
      <c r="A778" s="9">
        <f t="shared" si="15"/>
        <v>21</v>
      </c>
      <c r="B778" s="12">
        <f>IF($A778='P-Parametri'!$D$47,'P-Parametri'!$B$34,IF($A778='P-Parametri'!$D$48,'P-Parametri'!$C$34,'P-Parametri'!$D$52))</f>
        <v>-0.35</v>
      </c>
      <c r="C778" s="10">
        <f>IF($A778&lt;='1-Input'!$B$26,0,IF($A778='1-Input'!$B$26+1,('1-Input'!$B$23+0)*'1-Input'!$B$27,'1-Input'!$B$23+0))</f>
        <v>15535</v>
      </c>
      <c r="D778" s="10">
        <f>IF(AND($A778&gt;=1,$A778&lt;1+'1-Input'!$B$12),'1-Input'!$B$30,0)</f>
        <v>0</v>
      </c>
      <c r="E778" s="10">
        <f>MAX(0,(E755-C778-D778))/(1-'P-Parametri'!$B$31*MAX(0,IF(F777&lt;=0,0,(F777-G777)/F777)))</f>
        <v>12870.260235732809</v>
      </c>
      <c r="F778" s="10">
        <f>((F777-E778+MAX(0,-(E755-C778-D778)))*(1+B778))*(1-'P-Parametri'!$B$32)</f>
        <v>686247.17429234565</v>
      </c>
      <c r="G778" s="10">
        <f>IF(F777&lt;=0,G777,G777*(1-E778/F777))+MAX(0,-(E755-C778-D778))</f>
        <v>329101.4700787153</v>
      </c>
      <c r="H778" s="10">
        <f>MAX(0,(H755-C778-D778))/(1-'P-Parametri'!$B$31*MAX(0,IF(I777&lt;=0,0,(I777-J777)/I777)))</f>
        <v>18169.420862844756</v>
      </c>
      <c r="I778" s="10">
        <f>((I777-H778+MAX(0,-(H755-C778-D778)))*(1+B778))*(1-'P-Parametri'!$B$32)</f>
        <v>576251.48619162594</v>
      </c>
      <c r="J778" s="10">
        <f>IF(I777&lt;=0,J777,J777*(1-H778/I777))+MAX(0,-(H755-C778-D778))</f>
        <v>276351.17250030185</v>
      </c>
      <c r="K778" s="10">
        <f>MAX(0,(K755-C778-D778))/(1-'P-Parametri'!$B$31*MAX(0,IF(L777&lt;=0,0,(L777-M777)/L777)))</f>
        <v>25124.578973148335</v>
      </c>
      <c r="L778" s="10">
        <f>((L777-K778+MAX(0,-(K755-C778-D778)))*(1+B778))*(1-'P-Parametri'!$B$32)</f>
        <v>431881.94240425649</v>
      </c>
      <c r="M778" s="10">
        <f>IF(L777&lt;=0,M777,M777*(1-K778/L777))+MAX(0,-(K755-C778-D778))</f>
        <v>207116.30950212458</v>
      </c>
      <c r="N778" s="10">
        <f>MAX(0,(N755-C778-D778))/(1-'P-Parametri'!$B$31*MAX(0,IF(O777&lt;=0,0,(O777-P777)/O777)))</f>
        <v>25124.578973148316</v>
      </c>
      <c r="O778" s="10">
        <f>((O777-N778+MAX(0,-(N755-C778-D778)))*(1+B778))*(1-'P-Parametri'!$B$32)</f>
        <v>431881.94240425673</v>
      </c>
      <c r="P778" s="10">
        <f>IF(O777&lt;=0,P777,P777*(1-N778/O777))+MAX(0,-(N755-C778-D778))</f>
        <v>207116.30950212482</v>
      </c>
      <c r="Q778" s="10">
        <f>MAX(0,(Q755-C778-D778))/(1-'P-Parametri'!$B$31*MAX(0,IF(R777&lt;=0,0,(R777-S777)/R777)))</f>
        <v>25124.578973148309</v>
      </c>
      <c r="R778" s="10">
        <f>((R777-Q778+MAX(0,-(Q755-C778-D778)))*(1+B778))*(1-'P-Parametri'!$B$32)</f>
        <v>431881.94240425725</v>
      </c>
      <c r="S778" s="10">
        <f>IF(R777&lt;=0,S777,S777*(1-Q778/R777))+MAX(0,-(Q755-C778-D778))</f>
        <v>207116.30950212502</v>
      </c>
      <c r="T778" s="10">
        <f>MAX(0,(T755-C778-D778))/(1-'P-Parametri'!$B$31*MAX(0,IF(U777&lt;=0,0,(U777-V777)/U777)))</f>
        <v>25124.578973148316</v>
      </c>
      <c r="U778" s="10">
        <f>((U777-T778+MAX(0,-(T755-C778-D778)))*(1+B778))*(1-'P-Parametri'!$B$32)</f>
        <v>431881.94240425673</v>
      </c>
      <c r="V778" s="10">
        <f>IF(U777&lt;=0,V777,V777*(1-T778/U777))+MAX(0,-(T755-C778-D778))</f>
        <v>207116.30950212482</v>
      </c>
    </row>
    <row r="779" spans="1:22">
      <c r="A779" s="9">
        <f t="shared" si="15"/>
        <v>22</v>
      </c>
      <c r="B779" s="12">
        <f>IF($A779='P-Parametri'!$D$47,'P-Parametri'!$B$34,IF($A779='P-Parametri'!$D$48,'P-Parametri'!$C$34,'P-Parametri'!$D$52))</f>
        <v>-0.2</v>
      </c>
      <c r="C779" s="10">
        <f>IF($A779&lt;='1-Input'!$B$26,0,IF($A779='1-Input'!$B$26+1,('1-Input'!$B$23+0)*'1-Input'!$B$27,'1-Input'!$B$23+0))</f>
        <v>15535</v>
      </c>
      <c r="D779" s="10">
        <f>IF(AND($A779&gt;=1,$A779&lt;1+'1-Input'!$B$12),'1-Input'!$B$30,0)</f>
        <v>0</v>
      </c>
      <c r="E779" s="10">
        <f>MAX(0,(E755-C779-D779))/(1-'P-Parametri'!$B$31*MAX(0,IF(F778&lt;=0,0,(F778-G778)/F778)))</f>
        <v>12218.288236674718</v>
      </c>
      <c r="F779" s="10">
        <f>((F778-E779+MAX(0,-(E755-C779-D779)))*(1+B779))*(1-'P-Parametri'!$B$32)</f>
        <v>538144.66262684762</v>
      </c>
      <c r="G779" s="10">
        <f>IF(F778&lt;=0,G778,G778*(1-E779/F778))+MAX(0,-(E755-C779-D779))</f>
        <v>323241.98275232798</v>
      </c>
      <c r="H779" s="10">
        <f>MAX(0,(H755-C779-D779))/(1-'P-Parametri'!$B$31*MAX(0,IF(I778&lt;=0,0,(I778-J778)/I778)))</f>
        <v>17249.007955513811</v>
      </c>
      <c r="I779" s="10">
        <f>((I778-H779+MAX(0,-(H755-C779-D779)))*(1+B779))*(1-'P-Parametri'!$B$32)</f>
        <v>446307.578623712</v>
      </c>
      <c r="J779" s="10">
        <f>IF(I778&lt;=0,J778,J778*(1-H779/I778))+MAX(0,-(H755-C779-D779))</f>
        <v>268079.11821984116</v>
      </c>
      <c r="K779" s="10">
        <f>MAX(0,(K755-C779-D779))/(1-'P-Parametri'!$B$31*MAX(0,IF(L778&lt;=0,0,(L778-M778)/L778)))</f>
        <v>23851.836877915659</v>
      </c>
      <c r="L779" s="10">
        <f>((L778-K779+MAX(0,-(K755-C779-D779)))*(1+B779))*(1-'P-Parametri'!$B$32)</f>
        <v>325771.23625223053</v>
      </c>
      <c r="M779" s="10">
        <f>IF(L778&lt;=0,M778,M778*(1-K779/L778))+MAX(0,-(K755-C779-D779))</f>
        <v>195677.75663858195</v>
      </c>
      <c r="N779" s="10">
        <f>MAX(0,(N755-C779-D779))/(1-'P-Parametri'!$B$31*MAX(0,IF(O778&lt;=0,0,(O778-P778)/O778)))</f>
        <v>23851.836877915637</v>
      </c>
      <c r="O779" s="10">
        <f>((O778-N779+MAX(0,-(N755-C779-D779)))*(1+B779))*(1-'P-Parametri'!$B$32)</f>
        <v>325771.23625223071</v>
      </c>
      <c r="P779" s="10">
        <f>IF(O778&lt;=0,P778,P778*(1-N779/O778))+MAX(0,-(N755-C779-D779))</f>
        <v>195677.75663858216</v>
      </c>
      <c r="Q779" s="10">
        <f>MAX(0,(Q755-C779-D779))/(1-'P-Parametri'!$B$31*MAX(0,IF(R778&lt;=0,0,(R778-S778)/R778)))</f>
        <v>23851.83687791563</v>
      </c>
      <c r="R779" s="10">
        <f>((R778-Q779+MAX(0,-(Q755-C779-D779)))*(1+B779))*(1-'P-Parametri'!$B$32)</f>
        <v>325771.23625223117</v>
      </c>
      <c r="S779" s="10">
        <f>IF(R778&lt;=0,S778,S778*(1-Q779/R778))+MAX(0,-(Q755-C779-D779))</f>
        <v>195677.75663858239</v>
      </c>
      <c r="T779" s="10">
        <f>MAX(0,(T755-C779-D779))/(1-'P-Parametri'!$B$31*MAX(0,IF(U778&lt;=0,0,(U778-V778)/U778)))</f>
        <v>23851.836877915637</v>
      </c>
      <c r="U779" s="10">
        <f>((U778-T779+MAX(0,-(T755-C779-D779)))*(1+B779))*(1-'P-Parametri'!$B$32)</f>
        <v>325771.23625223071</v>
      </c>
      <c r="V779" s="10">
        <f>IF(U778&lt;=0,V778,V778*(1-T779/U778))+MAX(0,-(T755-C779-D779))</f>
        <v>195677.75663858216</v>
      </c>
    </row>
    <row r="780" spans="1:22">
      <c r="A780" s="9">
        <f t="shared" si="15"/>
        <v>23</v>
      </c>
      <c r="B780" s="12">
        <f>IF($A780='P-Parametri'!$D$47,'P-Parametri'!$B$34,IF($A780='P-Parametri'!$D$48,'P-Parametri'!$C$34,'P-Parametri'!$D$52))</f>
        <v>4.8525513124279884E-2</v>
      </c>
      <c r="C780" s="10">
        <f>IF($A780&lt;='1-Input'!$B$26,0,IF($A780='1-Input'!$B$26+1,('1-Input'!$B$23+0)*'1-Input'!$B$27,'1-Input'!$B$23+0))</f>
        <v>15535</v>
      </c>
      <c r="D780" s="10">
        <f>IF(AND($A780&gt;=1,$A780&lt;1+'1-Input'!$B$12),'1-Input'!$B$30,0)</f>
        <v>0</v>
      </c>
      <c r="E780" s="10">
        <f>MAX(0,(E755-C780-D780))/(1-'P-Parametri'!$B$31*MAX(0,IF(F779&lt;=0,0,(F779-G779)/F779)))</f>
        <v>11789.036770142407</v>
      </c>
      <c r="F780" s="10">
        <f>((F779-E780+MAX(0,-(E755-C780-D780)))*(1+B780))*(1-'P-Parametri'!$B$32)</f>
        <v>550793.50808187888</v>
      </c>
      <c r="G780" s="10">
        <f>IF(F779&lt;=0,G779,G779*(1-E780/F779))+MAX(0,-(E755-C780-D780))</f>
        <v>316160.77971350256</v>
      </c>
      <c r="H780" s="10">
        <f>MAX(0,(H755-C780-D780))/(1-'P-Parametri'!$B$31*MAX(0,IF(I779&lt;=0,0,(I779-J779)/I779)))</f>
        <v>16643.017834990442</v>
      </c>
      <c r="I780" s="10">
        <f>((I779-H780+MAX(0,-(H755-C780-D780)))*(1+B780))*(1-'P-Parametri'!$B$32)</f>
        <v>449613.22556416801</v>
      </c>
      <c r="J780" s="10">
        <f>IF(I779&lt;=0,J779,J779*(1-H780/I779))+MAX(0,-(H755-C780-D780))</f>
        <v>258082.32282712162</v>
      </c>
      <c r="K780" s="10">
        <f>MAX(0,(K755-C780-D780))/(1-'P-Parametri'!$B$31*MAX(0,IF(L779&lt;=0,0,(L779-M779)/L779)))</f>
        <v>23013.876947603752</v>
      </c>
      <c r="L780" s="10">
        <f>((L779-K780+MAX(0,-(K755-C780-D780)))*(1+B780))*(1-'P-Parametri'!$B$32)</f>
        <v>316813.9178860017</v>
      </c>
      <c r="M780" s="10">
        <f>IF(L779&lt;=0,M779,M779*(1-K780/L779))+MAX(0,-(K755-C780-D780))</f>
        <v>181854.24089645926</v>
      </c>
      <c r="N780" s="10">
        <f>MAX(0,(N755-C780-D780))/(1-'P-Parametri'!$B$31*MAX(0,IF(O779&lt;=0,0,(O779-P779)/O779)))</f>
        <v>23013.876947603731</v>
      </c>
      <c r="O780" s="10">
        <f>((O779-N780+MAX(0,-(N755-C780-D780)))*(1+B780))*(1-'P-Parametri'!$B$32)</f>
        <v>316813.91788600193</v>
      </c>
      <c r="P780" s="10">
        <f>IF(O779&lt;=0,P779,P779*(1-N780/O779))+MAX(0,-(N755-C780-D780))</f>
        <v>181854.24089645947</v>
      </c>
      <c r="Q780" s="10">
        <f>MAX(0,(Q755-C780-D780))/(1-'P-Parametri'!$B$31*MAX(0,IF(R779&lt;=0,0,(R779-S779)/R779)))</f>
        <v>23013.876947603723</v>
      </c>
      <c r="R780" s="10">
        <f>((R779-Q780+MAX(0,-(Q755-C780-D780)))*(1+B780))*(1-'P-Parametri'!$B$32)</f>
        <v>316813.9178860024</v>
      </c>
      <c r="S780" s="10">
        <f>IF(R779&lt;=0,S779,S779*(1-Q780/R779))+MAX(0,-(Q755-C780-D780))</f>
        <v>181854.2408964597</v>
      </c>
      <c r="T780" s="10">
        <f>MAX(0,(T755-C780-D780))/(1-'P-Parametri'!$B$31*MAX(0,IF(U779&lt;=0,0,(U779-V779)/U779)))</f>
        <v>23013.876947603731</v>
      </c>
      <c r="U780" s="10">
        <f>((U779-T780+MAX(0,-(T755-C780-D780)))*(1+B780))*(1-'P-Parametri'!$B$32)</f>
        <v>316813.91788600193</v>
      </c>
      <c r="V780" s="10">
        <f>IF(U779&lt;=0,V779,V779*(1-T780/U779))+MAX(0,-(T755-C780-D780))</f>
        <v>181854.24089645947</v>
      </c>
    </row>
    <row r="781" spans="1:22">
      <c r="A781" s="9">
        <f t="shared" si="15"/>
        <v>24</v>
      </c>
      <c r="B781" s="12">
        <f>IF($A781='P-Parametri'!$D$47,'P-Parametri'!$B$34,IF($A781='P-Parametri'!$D$48,'P-Parametri'!$C$34,'P-Parametri'!$D$52))</f>
        <v>4.8525513124279884E-2</v>
      </c>
      <c r="C781" s="10">
        <f>IF($A781&lt;='1-Input'!$B$26,0,IF($A781='1-Input'!$B$26+1,('1-Input'!$B$23+0)*'1-Input'!$B$27,'1-Input'!$B$23+0))</f>
        <v>15535</v>
      </c>
      <c r="D781" s="10">
        <f>IF(AND($A781&gt;=1,$A781&lt;1+'1-Input'!$B$12),'1-Input'!$B$30,0)</f>
        <v>0</v>
      </c>
      <c r="E781" s="10">
        <f>MAX(0,(E755-C781-D781))/(1-'P-Parametri'!$B$31*MAX(0,IF(F780&lt;=0,0,(F780-G780)/F780)))</f>
        <v>11880.898567051796</v>
      </c>
      <c r="F781" s="10">
        <f>((F780-E781+MAX(0,-(E755-C781-D781)))*(1+B781))*(1-'P-Parametri'!$B$32)</f>
        <v>563933.49317983736</v>
      </c>
      <c r="G781" s="10">
        <f>IF(F780&lt;=0,G780,G780*(1-E781/F780))+MAX(0,-(E755-C781-D781))</f>
        <v>309341.0294812654</v>
      </c>
      <c r="H781" s="10">
        <f>MAX(0,(H755-C781-D781))/(1-'P-Parametri'!$B$31*MAX(0,IF(I780&lt;=0,0,(I780-J780)/I780)))</f>
        <v>16772.702520357554</v>
      </c>
      <c r="I781" s="10">
        <f>((I780-H781+MAX(0,-(H755-C781-D781)))*(1+B781))*(1-'P-Parametri'!$B$32)</f>
        <v>452936.64286244207</v>
      </c>
      <c r="J781" s="10">
        <f>IF(I780&lt;=0,J780,J780*(1-H781/I780))+MAX(0,-(H755-C781-D781))</f>
        <v>248454.63000044695</v>
      </c>
      <c r="K781" s="10">
        <f>MAX(0,(K755-C781-D781))/(1-'P-Parametri'!$B$31*MAX(0,IF(L780&lt;=0,0,(L780-M780)/L780)))</f>
        <v>23193.204243928139</v>
      </c>
      <c r="L781" s="10">
        <f>((L780-K781+MAX(0,-(K755-C781-D781)))*(1+B781))*(1-'P-Parametri'!$B$32)</f>
        <v>307253.0718166015</v>
      </c>
      <c r="M781" s="10">
        <f>IF(L780&lt;=0,M780,M780*(1-K781/L780))+MAX(0,-(K755-C781-D781))</f>
        <v>168541.11822849061</v>
      </c>
      <c r="N781" s="10">
        <f>MAX(0,(N755-C781-D781))/(1-'P-Parametri'!$B$31*MAX(0,IF(O780&lt;=0,0,(O780-P780)/O780)))</f>
        <v>23193.204243928121</v>
      </c>
      <c r="O781" s="10">
        <f>((O780-N781+MAX(0,-(N755-C781-D781)))*(1+B781))*(1-'P-Parametri'!$B$32)</f>
        <v>307253.07181660173</v>
      </c>
      <c r="P781" s="10">
        <f>IF(O780&lt;=0,P780,P780*(1-N781/O780))+MAX(0,-(N755-C781-D781))</f>
        <v>168541.11822849081</v>
      </c>
      <c r="Q781" s="10">
        <f>MAX(0,(Q755-C781-D781))/(1-'P-Parametri'!$B$31*MAX(0,IF(R780&lt;=0,0,(R780-S780)/R780)))</f>
        <v>23193.204243928114</v>
      </c>
      <c r="R781" s="10">
        <f>((R780-Q781+MAX(0,-(Q755-C781-D781)))*(1+B781))*(1-'P-Parametri'!$B$32)</f>
        <v>307253.0718166022</v>
      </c>
      <c r="S781" s="10">
        <f>IF(R780&lt;=0,S780,S780*(1-Q781/R780))+MAX(0,-(Q755-C781-D781))</f>
        <v>168541.11822849105</v>
      </c>
      <c r="T781" s="10">
        <f>MAX(0,(T755-C781-D781))/(1-'P-Parametri'!$B$31*MAX(0,IF(U780&lt;=0,0,(U780-V780)/U780)))</f>
        <v>23193.204243928121</v>
      </c>
      <c r="U781" s="10">
        <f>((U780-T781+MAX(0,-(T755-C781-D781)))*(1+B781))*(1-'P-Parametri'!$B$32)</f>
        <v>307253.07181660173</v>
      </c>
      <c r="V781" s="10">
        <f>IF(U780&lt;=0,V780,V780*(1-T781/U780))+MAX(0,-(T755-C781-D781))</f>
        <v>168541.11822849081</v>
      </c>
    </row>
    <row r="782" spans="1:22">
      <c r="A782" s="9">
        <f t="shared" si="15"/>
        <v>25</v>
      </c>
      <c r="B782" s="12">
        <f>IF($A782='P-Parametri'!$D$47,'P-Parametri'!$B$34,IF($A782='P-Parametri'!$D$48,'P-Parametri'!$C$34,'P-Parametri'!$D$52))</f>
        <v>4.8525513124279884E-2</v>
      </c>
      <c r="C782" s="10">
        <f>IF($A782&lt;='1-Input'!$B$26,0,IF($A782='1-Input'!$B$26+1,('1-Input'!$B$23+0)*'1-Input'!$B$27,'1-Input'!$B$23+0))</f>
        <v>15535</v>
      </c>
      <c r="D782" s="10">
        <f>IF(AND($A782&gt;=1,$A782&lt;1+'1-Input'!$B$12),'1-Input'!$B$30,0)</f>
        <v>0</v>
      </c>
      <c r="E782" s="10">
        <f>MAX(0,(E755-C782-D782))/(1-'P-Parametri'!$B$31*MAX(0,IF(F781&lt;=0,0,(F781-G781)/F781)))</f>
        <v>11970.032361519545</v>
      </c>
      <c r="F782" s="10">
        <f>((F781-E782+MAX(0,-(E755-C782-D782)))*(1+B782))*(1-'P-Parametri'!$B$32)</f>
        <v>577590.27543841919</v>
      </c>
      <c r="G782" s="10">
        <f>IF(F781&lt;=0,G781,G781*(1-E782/F781))+MAX(0,-(E755-C782-D782))</f>
        <v>302774.96774097491</v>
      </c>
      <c r="H782" s="10">
        <f>MAX(0,(H755-C782-D782))/(1-'P-Parametri'!$B$31*MAX(0,IF(I781&lt;=0,0,(I781-J781)/I781)))</f>
        <v>16898.535984104496</v>
      </c>
      <c r="I782" s="10">
        <f>((I781-H782+MAX(0,-(H755-C782-D782)))*(1+B782))*(1-'P-Parametri'!$B$32)</f>
        <v>456282.6855968358</v>
      </c>
      <c r="J782" s="10">
        <f>IF(I781&lt;=0,J781,J781*(1-H782/I781))+MAX(0,-(H755-C782-D782))</f>
        <v>239185.07857059053</v>
      </c>
      <c r="K782" s="10">
        <f>MAX(0,(K755-C782-D782))/(1-'P-Parametri'!$B$31*MAX(0,IF(L781&lt;=0,0,(L781-M781)/L781)))</f>
        <v>23367.20609138603</v>
      </c>
      <c r="L782" s="10">
        <f>((L781-K782+MAX(0,-(K755-C782-D782)))*(1+B782))*(1-'P-Parametri'!$B$32)</f>
        <v>297066.24988220545</v>
      </c>
      <c r="M782" s="10">
        <f>IF(L781&lt;=0,M781,M781*(1-K782/L781))+MAX(0,-(K755-C782-D782))</f>
        <v>155723.23158790209</v>
      </c>
      <c r="N782" s="10">
        <f>MAX(0,(N755-C782-D782))/(1-'P-Parametri'!$B$31*MAX(0,IF(O781&lt;=0,0,(O781-P781)/O781)))</f>
        <v>23367.206091386011</v>
      </c>
      <c r="O782" s="10">
        <f>((O781-N782+MAX(0,-(N755-C782-D782)))*(1+B782))*(1-'P-Parametri'!$B$32)</f>
        <v>297066.24988220574</v>
      </c>
      <c r="P782" s="10">
        <f>IF(O781&lt;=0,P781,P781*(1-N782/O781))+MAX(0,-(N755-C782-D782))</f>
        <v>155723.23158790229</v>
      </c>
      <c r="Q782" s="10">
        <f>MAX(0,(Q755-C782-D782))/(1-'P-Parametri'!$B$31*MAX(0,IF(R781&lt;=0,0,(R781-S781)/R781)))</f>
        <v>23367.206091386004</v>
      </c>
      <c r="R782" s="10">
        <f>((R781-Q782+MAX(0,-(Q755-C782-D782)))*(1+B782))*(1-'P-Parametri'!$B$32)</f>
        <v>297066.24988220626</v>
      </c>
      <c r="S782" s="10">
        <f>IF(R781&lt;=0,S781,S781*(1-Q782/R781))+MAX(0,-(Q755-C782-D782))</f>
        <v>155723.23158790256</v>
      </c>
      <c r="T782" s="10">
        <f>MAX(0,(T755-C782-D782))/(1-'P-Parametri'!$B$31*MAX(0,IF(U781&lt;=0,0,(U781-V781)/U781)))</f>
        <v>23367.206091386011</v>
      </c>
      <c r="U782" s="10">
        <f>((U781-T782+MAX(0,-(T755-C782-D782)))*(1+B782))*(1-'P-Parametri'!$B$32)</f>
        <v>297066.24988220574</v>
      </c>
      <c r="V782" s="10">
        <f>IF(U781&lt;=0,V781,V781*(1-T782/U781))+MAX(0,-(T755-C782-D782))</f>
        <v>155723.23158790229</v>
      </c>
    </row>
    <row r="783" spans="1:22">
      <c r="A783" s="9">
        <f t="shared" si="15"/>
        <v>26</v>
      </c>
      <c r="B783" s="12">
        <f>IF($A783='P-Parametri'!$D$47,'P-Parametri'!$B$34,IF($A783='P-Parametri'!$D$48,'P-Parametri'!$C$34,'P-Parametri'!$D$52))</f>
        <v>4.8525513124279884E-2</v>
      </c>
      <c r="C783" s="10">
        <f>IF($A783&lt;='1-Input'!$B$26,0,IF($A783='1-Input'!$B$26+1,('1-Input'!$B$23+0)*'1-Input'!$B$27,'1-Input'!$B$23+0))</f>
        <v>15535</v>
      </c>
      <c r="D783" s="10">
        <f>IF(AND($A783&gt;=1,$A783&lt;1+'1-Input'!$B$12),'1-Input'!$B$30,0)</f>
        <v>0</v>
      </c>
      <c r="E783" s="10">
        <f>MAX(0,(E755-C783-D783))/(1-'P-Parametri'!$B$31*MAX(0,IF(F782&lt;=0,0,(F782-G782)/F782)))</f>
        <v>12056.470168370115</v>
      </c>
      <c r="F783" s="10">
        <f>((F782-E783+MAX(0,-(E755-C783-D783)))*(1+B783))*(1-'P-Parametri'!$B$32)</f>
        <v>591790.67011318495</v>
      </c>
      <c r="G783" s="10">
        <f>IF(F782&lt;=0,G782,G782*(1-E783/F782))+MAX(0,-(E755-C783-D783))</f>
        <v>296454.9212971052</v>
      </c>
      <c r="H783" s="10">
        <f>MAX(0,(H755-C783-D783))/(1-'P-Parametri'!$B$31*MAX(0,IF(I782&lt;=0,0,(I782-J782)/I782)))</f>
        <v>17020.563422739258</v>
      </c>
      <c r="I783" s="10">
        <f>((I782-H783+MAX(0,-(H755-C783-D783)))*(1+B783))*(1-'P-Parametri'!$B$32)</f>
        <v>459656.3869645574</v>
      </c>
      <c r="J783" s="10">
        <f>IF(I782&lt;=0,J782,J782*(1-H783/I782))+MAX(0,-(H755-C783-D783))</f>
        <v>230262.83600454073</v>
      </c>
      <c r="K783" s="10">
        <f>MAX(0,(K755-C783-D783))/(1-'P-Parametri'!$B$31*MAX(0,IF(L782&lt;=0,0,(L782-M782)/L782)))</f>
        <v>23535.944987469371</v>
      </c>
      <c r="L783" s="10">
        <f>((L782-K783+MAX(0,-(K755-C783-D783)))*(1+B783))*(1-'P-Parametri'!$B$32)</f>
        <v>286229.8962882043</v>
      </c>
      <c r="M783" s="10">
        <f>IF(L782&lt;=0,M782,M782*(1-K783/L782))+MAX(0,-(K755-C783-D783))</f>
        <v>143385.60180539693</v>
      </c>
      <c r="N783" s="10">
        <f>MAX(0,(N755-C783-D783))/(1-'P-Parametri'!$B$31*MAX(0,IF(O782&lt;=0,0,(O782-P782)/O782)))</f>
        <v>23535.944987469353</v>
      </c>
      <c r="O783" s="10">
        <f>((O782-N783+MAX(0,-(N755-C783-D783)))*(1+B783))*(1-'P-Parametri'!$B$32)</f>
        <v>286229.89628820459</v>
      </c>
      <c r="P783" s="10">
        <f>IF(O782&lt;=0,P782,P782*(1-N783/O782))+MAX(0,-(N755-C783-D783))</f>
        <v>143385.60180539713</v>
      </c>
      <c r="Q783" s="10">
        <f>MAX(0,(Q755-C783-D783))/(1-'P-Parametri'!$B$31*MAX(0,IF(R782&lt;=0,0,(R782-S782)/R782)))</f>
        <v>23535.944987469346</v>
      </c>
      <c r="R783" s="10">
        <f>((R782-Q783+MAX(0,-(Q755-C783-D783)))*(1+B783))*(1-'P-Parametri'!$B$32)</f>
        <v>286229.89628820517</v>
      </c>
      <c r="S783" s="10">
        <f>IF(R782&lt;=0,S782,S782*(1-Q783/R782))+MAX(0,-(Q755-C783-D783))</f>
        <v>143385.6018053974</v>
      </c>
      <c r="T783" s="10">
        <f>MAX(0,(T755-C783-D783))/(1-'P-Parametri'!$B$31*MAX(0,IF(U782&lt;=0,0,(U782-V782)/U782)))</f>
        <v>23535.944987469353</v>
      </c>
      <c r="U783" s="10">
        <f>((U782-T783+MAX(0,-(T755-C783-D783)))*(1+B783))*(1-'P-Parametri'!$B$32)</f>
        <v>286229.89628820459</v>
      </c>
      <c r="V783" s="10">
        <f>IF(U782&lt;=0,V782,V782*(1-T783/U782))+MAX(0,-(T755-C783-D783))</f>
        <v>143385.60180539713</v>
      </c>
    </row>
    <row r="784" spans="1:22">
      <c r="A784" s="9">
        <f t="shared" si="15"/>
        <v>27</v>
      </c>
      <c r="B784" s="12">
        <f>IF($A784='P-Parametri'!$D$47,'P-Parametri'!$B$34,IF($A784='P-Parametri'!$D$48,'P-Parametri'!$C$34,'P-Parametri'!$D$52))</f>
        <v>4.8525513124279884E-2</v>
      </c>
      <c r="C784" s="10">
        <f>IF($A784&lt;='1-Input'!$B$26,0,IF($A784='1-Input'!$B$26+1,('1-Input'!$B$23+0)*'1-Input'!$B$27,'1-Input'!$B$23+0))</f>
        <v>15535</v>
      </c>
      <c r="D784" s="10">
        <f>IF(AND($A784&gt;=1,$A784&lt;1+'1-Input'!$B$12),'1-Input'!$B$30,0)</f>
        <v>0</v>
      </c>
      <c r="E784" s="10">
        <f>MAX(0,(E755-C784-D784))/(1-'P-Parametri'!$B$31*MAX(0,IF(F783&lt;=0,0,(F783-G783)/F783)))</f>
        <v>12140.247478251387</v>
      </c>
      <c r="F784" s="10">
        <f>((F783-E784+MAX(0,-(E755-C784-D784)))*(1+B784))*(1-'P-Parametri'!$B$32)</f>
        <v>606562.7003123475</v>
      </c>
      <c r="G784" s="10">
        <f>IF(F783&lt;=0,G783,G783*(1-E784/F783))+MAX(0,-(E755-C784-D784))</f>
        <v>290373.31796597457</v>
      </c>
      <c r="H784" s="10">
        <f>MAX(0,(H755-C784-D784))/(1-'P-Parametri'!$B$31*MAX(0,IF(I783&lt;=0,0,(I783-J783)/I783)))</f>
        <v>17138.834939717883</v>
      </c>
      <c r="I784" s="10">
        <f>((I783-H784+MAX(0,-(H755-C784-D784)))*(1+B784))*(1-'P-Parametri'!$B$32)</f>
        <v>463062.9614167384</v>
      </c>
      <c r="J784" s="10">
        <f>IF(I783&lt;=0,J783,J783*(1-H784/I783))+MAX(0,-(H755-C784-D784))</f>
        <v>221677.2123714301</v>
      </c>
      <c r="K784" s="10">
        <f>MAX(0,(K755-C784-D784))/(1-'P-Parametri'!$B$31*MAX(0,IF(L783&lt;=0,0,(L783-M783)/L783)))</f>
        <v>23699.490214971924</v>
      </c>
      <c r="L784" s="10">
        <f>((L783-K784+MAX(0,-(K755-C784-D784)))*(1+B784))*(1-'P-Parametri'!$B$32)</f>
        <v>274719.28908118419</v>
      </c>
      <c r="M784" s="10">
        <f>IF(L783&lt;=0,M783,M783*(1-K784/L783))+MAX(0,-(K755-C784-D784))</f>
        <v>131513.44690116827</v>
      </c>
      <c r="N784" s="10">
        <f>MAX(0,(N755-C784-D784))/(1-'P-Parametri'!$B$31*MAX(0,IF(O783&lt;=0,0,(O783-P783)/O783)))</f>
        <v>23699.490214971906</v>
      </c>
      <c r="O784" s="10">
        <f>((O783-N784+MAX(0,-(N755-C784-D784)))*(1+B784))*(1-'P-Parametri'!$B$32)</f>
        <v>274719.28908118454</v>
      </c>
      <c r="P784" s="10">
        <f>IF(O783&lt;=0,P783,P783*(1-N784/O783))+MAX(0,-(N755-C784-D784))</f>
        <v>131513.44690116847</v>
      </c>
      <c r="Q784" s="10">
        <f>MAX(0,(Q755-C784-D784))/(1-'P-Parametri'!$B$31*MAX(0,IF(R783&lt;=0,0,(R783-S783)/R783)))</f>
        <v>23699.490214971898</v>
      </c>
      <c r="R784" s="10">
        <f>((R783-Q784+MAX(0,-(Q755-C784-D784)))*(1+B784))*(1-'P-Parametri'!$B$32)</f>
        <v>274719.28908118512</v>
      </c>
      <c r="S784" s="10">
        <f>IF(R783&lt;=0,S783,S783*(1-Q784/R783))+MAX(0,-(Q755-C784-D784))</f>
        <v>131513.44690116876</v>
      </c>
      <c r="T784" s="10">
        <f>MAX(0,(T755-C784-D784))/(1-'P-Parametri'!$B$31*MAX(0,IF(U783&lt;=0,0,(U783-V783)/U783)))</f>
        <v>23699.490214971906</v>
      </c>
      <c r="U784" s="10">
        <f>((U783-T784+MAX(0,-(T755-C784-D784)))*(1+B784))*(1-'P-Parametri'!$B$32)</f>
        <v>274719.28908118454</v>
      </c>
      <c r="V784" s="10">
        <f>IF(U783&lt;=0,V783,V783*(1-T784/U783))+MAX(0,-(T755-C784-D784))</f>
        <v>131513.44690116847</v>
      </c>
    </row>
    <row r="785" spans="1:22">
      <c r="A785" s="9">
        <f t="shared" si="15"/>
        <v>28</v>
      </c>
      <c r="B785" s="12">
        <f>IF($A785='P-Parametri'!$D$47,'P-Parametri'!$B$34,IF($A785='P-Parametri'!$D$48,'P-Parametri'!$C$34,'P-Parametri'!$D$52))</f>
        <v>4.8525513124279884E-2</v>
      </c>
      <c r="C785" s="10">
        <f>IF($A785&lt;='1-Input'!$B$26,0,IF($A785='1-Input'!$B$26+1,('1-Input'!$B$23+0)*'1-Input'!$B$27,'1-Input'!$B$23+0))</f>
        <v>15535</v>
      </c>
      <c r="D785" s="10">
        <f>IF(AND($A785&gt;=1,$A785&lt;1+'1-Input'!$B$12),'1-Input'!$B$30,0)</f>
        <v>0</v>
      </c>
      <c r="E785" s="10">
        <f>MAX(0,(E755-C785-D785))/(1-'P-Parametri'!$B$31*MAX(0,IF(F784&lt;=0,0,(F784-G784)/F784)))</f>
        <v>12221.402940247015</v>
      </c>
      <c r="F785" s="10">
        <f>((F784-E785+MAX(0,-(E755-C785-D785)))*(1+B785))*(1-'P-Parametri'!$B$32)</f>
        <v>621935.64977043588</v>
      </c>
      <c r="G785" s="10">
        <f>IF(F784&lt;=0,G784,G784*(1-E785/F784))+MAX(0,-(E755-C785-D785))</f>
        <v>284522.69556513912</v>
      </c>
      <c r="H785" s="10">
        <f>MAX(0,(H755-C785-D785))/(1-'P-Parametri'!$B$31*MAX(0,IF(I784&lt;=0,0,(I784-J784)/I784)))</f>
        <v>17253.405097376643</v>
      </c>
      <c r="I785" s="10">
        <f>((I784-H785+MAX(0,-(H755-C785-D785)))*(1+B785))*(1-'P-Parametri'!$B$32)</f>
        <v>466507.80840787548</v>
      </c>
      <c r="J785" s="10">
        <f>IF(I784&lt;=0,J784,J784*(1-H785/I784))+MAX(0,-(H755-C785-D785))</f>
        <v>213417.67303319441</v>
      </c>
      <c r="K785" s="10">
        <f>MAX(0,(K755-C785-D785))/(1-'P-Parametri'!$B$31*MAX(0,IF(L784&lt;=0,0,(L784-M784)/L784)))</f>
        <v>23857.917222403397</v>
      </c>
      <c r="L785" s="10">
        <f>((L784-K785+MAX(0,-(K755-C785-D785)))*(1+B785))*(1-'P-Parametri'!$B$32)</f>
        <v>262508.47955398634</v>
      </c>
      <c r="M785" s="10">
        <f>IF(L784&lt;=0,M784,M784*(1-K785/L784))+MAX(0,-(K755-C785-D785))</f>
        <v>120092.19963347535</v>
      </c>
      <c r="N785" s="10">
        <f>MAX(0,(N755-C785-D785))/(1-'P-Parametri'!$B$31*MAX(0,IF(O784&lt;=0,0,(O784-P784)/O784)))</f>
        <v>23857.917222403379</v>
      </c>
      <c r="O785" s="10">
        <f>((O784-N785+MAX(0,-(N755-C785-D785)))*(1+B785))*(1-'P-Parametri'!$B$32)</f>
        <v>262508.47955398675</v>
      </c>
      <c r="P785" s="10">
        <f>IF(O784&lt;=0,P784,P784*(1-N785/O784))+MAX(0,-(N755-C785-D785))</f>
        <v>120092.19963347557</v>
      </c>
      <c r="Q785" s="10">
        <f>MAX(0,(Q755-C785-D785))/(1-'P-Parametri'!$B$31*MAX(0,IF(R784&lt;=0,0,(R784-S784)/R784)))</f>
        <v>23857.917222403372</v>
      </c>
      <c r="R785" s="10">
        <f>((R784-Q785+MAX(0,-(Q755-C785-D785)))*(1+B785))*(1-'P-Parametri'!$B$32)</f>
        <v>262508.47955398739</v>
      </c>
      <c r="S785" s="10">
        <f>IF(R784&lt;=0,S784,S784*(1-Q785/R784))+MAX(0,-(Q755-C785-D785))</f>
        <v>120092.19963347584</v>
      </c>
      <c r="T785" s="10">
        <f>MAX(0,(T755-C785-D785))/(1-'P-Parametri'!$B$31*MAX(0,IF(U784&lt;=0,0,(U784-V784)/U784)))</f>
        <v>23857.917222403379</v>
      </c>
      <c r="U785" s="10">
        <f>((U784-T785+MAX(0,-(T755-C785-D785)))*(1+B785))*(1-'P-Parametri'!$B$32)</f>
        <v>262508.47955398675</v>
      </c>
      <c r="V785" s="10">
        <f>IF(U784&lt;=0,V784,V784*(1-T785/U784))+MAX(0,-(T755-C785-D785))</f>
        <v>120092.19963347557</v>
      </c>
    </row>
    <row r="786" spans="1:22">
      <c r="A786" s="9">
        <f t="shared" si="15"/>
        <v>29</v>
      </c>
      <c r="B786" s="12">
        <f>IF($A786='P-Parametri'!$D$47,'P-Parametri'!$B$34,IF($A786='P-Parametri'!$D$48,'P-Parametri'!$C$34,'P-Parametri'!$D$52))</f>
        <v>4.8525513124279884E-2</v>
      </c>
      <c r="C786" s="10">
        <f>IF($A786&lt;='1-Input'!$B$26,0,IF($A786='1-Input'!$B$26+1,('1-Input'!$B$23+0)*'1-Input'!$B$27,'1-Input'!$B$23+0))</f>
        <v>15535</v>
      </c>
      <c r="D786" s="10">
        <f>IF(AND($A786&gt;=1,$A786&lt;1+'1-Input'!$B$12),'1-Input'!$B$30,0)</f>
        <v>0</v>
      </c>
      <c r="E786" s="10">
        <f>MAX(0,(E755-C786-D786))/(1-'P-Parametri'!$B$31*MAX(0,IF(F785&lt;=0,0,(F785-G785)/F785)))</f>
        <v>12299.978052000373</v>
      </c>
      <c r="F786" s="10">
        <f>((F785-E786+MAX(0,-(E755-C786-D786)))*(1+B786))*(1-'P-Parametri'!$B$32)</f>
        <v>637940.11839642271</v>
      </c>
      <c r="G786" s="10">
        <f>IF(F785&lt;=0,G785,G785*(1-E786/F785))+MAX(0,-(E755-C786-D786))</f>
        <v>278895.71002083248</v>
      </c>
      <c r="H786" s="10">
        <f>MAX(0,(H755-C786-D786))/(1-'P-Parametri'!$B$31*MAX(0,IF(I785&lt;=0,0,(I785-J785)/I785)))</f>
        <v>17364.33247946858</v>
      </c>
      <c r="I786" s="10">
        <f>((I785-H786+MAX(0,-(H755-C786-D786)))*(1+B786))*(1-'P-Parametri'!$B$32)</f>
        <v>469996.51677712693</v>
      </c>
      <c r="J786" s="10">
        <f>IF(I785&lt;=0,J785,J785*(1-H786/I785))+MAX(0,-(H755-C786-D786))</f>
        <v>205473.85009014345</v>
      </c>
      <c r="K786" s="10">
        <f>MAX(0,(K755-C786-D786))/(1-'P-Parametri'!$B$31*MAX(0,IF(L785&lt;=0,0,(L785-M785)/L785)))</f>
        <v>24011.30701906735</v>
      </c>
      <c r="L786" s="10">
        <f>((L785-K786+MAX(0,-(K755-C786-D786)))*(1+B786))*(1-'P-Parametri'!$B$32)</f>
        <v>249570.22947044412</v>
      </c>
      <c r="M786" s="10">
        <f>IF(L785&lt;=0,M785,M785*(1-K786/L785))+MAX(0,-(K755-C786-D786))</f>
        <v>109107.52332551828</v>
      </c>
      <c r="N786" s="10">
        <f>MAX(0,(N755-C786-D786))/(1-'P-Parametri'!$B$31*MAX(0,IF(O785&lt;=0,0,(O785-P785)/O785)))</f>
        <v>24011.307019067332</v>
      </c>
      <c r="O786" s="10">
        <f>((O785-N786+MAX(0,-(N755-C786-D786)))*(1+B786))*(1-'P-Parametri'!$B$32)</f>
        <v>249570.22947044452</v>
      </c>
      <c r="P786" s="10">
        <f>IF(O785&lt;=0,P785,P785*(1-N786/O785))+MAX(0,-(N755-C786-D786))</f>
        <v>109107.52332551852</v>
      </c>
      <c r="Q786" s="10">
        <f>MAX(0,(Q755-C786-D786))/(1-'P-Parametri'!$B$31*MAX(0,IF(R785&lt;=0,0,(R785-S785)/R785)))</f>
        <v>24011.307019067324</v>
      </c>
      <c r="R786" s="10">
        <f>((R785-Q786+MAX(0,-(Q755-C786-D786)))*(1+B786))*(1-'P-Parametri'!$B$32)</f>
        <v>249570.22947044522</v>
      </c>
      <c r="S786" s="10">
        <f>IF(R785&lt;=0,S785,S785*(1-Q786/R785))+MAX(0,-(Q755-C786-D786))</f>
        <v>109107.52332551881</v>
      </c>
      <c r="T786" s="10">
        <f>MAX(0,(T755-C786-D786))/(1-'P-Parametri'!$B$31*MAX(0,IF(U785&lt;=0,0,(U785-V785)/U785)))</f>
        <v>24011.307019067332</v>
      </c>
      <c r="U786" s="10">
        <f>((U785-T786+MAX(0,-(T755-C786-D786)))*(1+B786))*(1-'P-Parametri'!$B$32)</f>
        <v>249570.22947044452</v>
      </c>
      <c r="V786" s="10">
        <f>IF(U785&lt;=0,V785,V785*(1-T786/U785))+MAX(0,-(T755-C786-D786))</f>
        <v>109107.52332551852</v>
      </c>
    </row>
    <row r="787" spans="1:22">
      <c r="A787" s="9">
        <f t="shared" si="15"/>
        <v>30</v>
      </c>
      <c r="B787" s="12">
        <f>IF($A787='P-Parametri'!$D$47,'P-Parametri'!$B$34,IF($A787='P-Parametri'!$D$48,'P-Parametri'!$C$34,'P-Parametri'!$D$52))</f>
        <v>4.8525513124279884E-2</v>
      </c>
      <c r="C787" s="10">
        <f>IF($A787&lt;='1-Input'!$B$26,0,IF($A787='1-Input'!$B$26+1,('1-Input'!$B$23+0)*'1-Input'!$B$27,'1-Input'!$B$23+0))</f>
        <v>15535</v>
      </c>
      <c r="D787" s="10">
        <f>IF(AND($A787&gt;=1,$A787&lt;1+'1-Input'!$B$12),'1-Input'!$B$30,0)</f>
        <v>0</v>
      </c>
      <c r="E787" s="10">
        <f>MAX(0,(E755-C787-D787))/(1-'P-Parametri'!$B$31*MAX(0,IF(F786&lt;=0,0,(F786-G786)/F786)))</f>
        <v>12376.016858742885</v>
      </c>
      <c r="F787" s="10">
        <f>((F786-E787+MAX(0,-(E755-C787-D787)))*(1+B787))*(1-'P-Parametri'!$B$32)</f>
        <v>654608.08071581088</v>
      </c>
      <c r="G787" s="10">
        <f>IF(F786&lt;=0,G786,G786*(1-E787/F786))+MAX(0,-(E755-C787-D787))</f>
        <v>273485.142618793</v>
      </c>
      <c r="H787" s="10">
        <f>MAX(0,(H755-C787-D787))/(1-'P-Parametri'!$B$31*MAX(0,IF(I786&lt;=0,0,(I786-J786)/I786)))</f>
        <v>17471.679266270719</v>
      </c>
      <c r="I787" s="10">
        <f>((I786-H787+MAX(0,-(H755-C787-D787)))*(1+B787))*(1-'P-Parametri'!$B$32)</f>
        <v>473534.86977764679</v>
      </c>
      <c r="J787" s="10">
        <f>IF(I786&lt;=0,J786,J786*(1-H787/I786))+MAX(0,-(H755-C787-D787))</f>
        <v>197835.55261722163</v>
      </c>
      <c r="K787" s="10">
        <f>MAX(0,(K755-C787-D787))/(1-'P-Parametri'!$B$31*MAX(0,IF(L786&lt;=0,0,(L786-M786)/L786)))</f>
        <v>24159.745587521633</v>
      </c>
      <c r="L787" s="10">
        <f>((L786-K787+MAX(0,-(K755-C787-D787)))*(1+B787))*(1-'P-Parametri'!$B$32)</f>
        <v>235875.94599037967</v>
      </c>
      <c r="M787" s="10">
        <f>IF(L786&lt;=0,M786,M786*(1-K787/L786))+MAX(0,-(K755-C787-D787))</f>
        <v>98545.326020084947</v>
      </c>
      <c r="N787" s="10">
        <f>MAX(0,(N755-C787-D787))/(1-'P-Parametri'!$B$31*MAX(0,IF(O786&lt;=0,0,(O786-P786)/O786)))</f>
        <v>24159.745587521615</v>
      </c>
      <c r="O787" s="10">
        <f>((O786-N787+MAX(0,-(N755-C787-D787)))*(1+B787))*(1-'P-Parametri'!$B$32)</f>
        <v>235875.9459903801</v>
      </c>
      <c r="P787" s="10">
        <f>IF(O786&lt;=0,P786,P786*(1-N787/O786))+MAX(0,-(N755-C787-D787))</f>
        <v>98545.32602008518</v>
      </c>
      <c r="Q787" s="10">
        <f>MAX(0,(Q755-C787-D787))/(1-'P-Parametri'!$B$31*MAX(0,IF(R786&lt;=0,0,(R786-S786)/R786)))</f>
        <v>24159.745587521604</v>
      </c>
      <c r="R787" s="10">
        <f>((R786-Q787+MAX(0,-(Q755-C787-D787)))*(1+B787))*(1-'P-Parametri'!$B$32)</f>
        <v>235875.94599038083</v>
      </c>
      <c r="S787" s="10">
        <f>IF(R786&lt;=0,S786,S786*(1-Q787/R786))+MAX(0,-(Q755-C787-D787))</f>
        <v>98545.326020085486</v>
      </c>
      <c r="T787" s="10">
        <f>MAX(0,(T755-C787-D787))/(1-'P-Parametri'!$B$31*MAX(0,IF(U786&lt;=0,0,(U786-V786)/U786)))</f>
        <v>24159.745587521615</v>
      </c>
      <c r="U787" s="10">
        <f>((U786-T787+MAX(0,-(T755-C787-D787)))*(1+B787))*(1-'P-Parametri'!$B$32)</f>
        <v>235875.9459903801</v>
      </c>
      <c r="V787" s="10">
        <f>IF(U786&lt;=0,V786,V786*(1-T787/U786))+MAX(0,-(T755-C787-D787))</f>
        <v>98545.32602008518</v>
      </c>
    </row>
    <row r="788" spans="1:22">
      <c r="A788" s="9">
        <f t="shared" si="15"/>
        <v>31</v>
      </c>
      <c r="B788" s="12">
        <f>IF($A788='P-Parametri'!$D$47,'P-Parametri'!$B$34,IF($A788='P-Parametri'!$D$48,'P-Parametri'!$C$34,'P-Parametri'!$D$52))</f>
        <v>4.8525513124279884E-2</v>
      </c>
      <c r="C788" s="10">
        <f>IF($A788&lt;='1-Input'!$B$26,0,IF($A788='1-Input'!$B$26+1,('1-Input'!$B$23+0)*'1-Input'!$B$27,'1-Input'!$B$23+0))</f>
        <v>15535</v>
      </c>
      <c r="D788" s="10">
        <f>IF(AND($A788&gt;=1,$A788&lt;1+'1-Input'!$B$12),'1-Input'!$B$30,0)</f>
        <v>0</v>
      </c>
      <c r="E788" s="10">
        <f>MAX(0,(E755-C788-D788))/(1-'P-Parametri'!$B$31*MAX(0,IF(F787&lt;=0,0,(F787-G787)/F787)))</f>
        <v>12449.565662413825</v>
      </c>
      <c r="F788" s="10">
        <f>((F787-E788+MAX(0,-(E755-C788-D788)))*(1+B788))*(1-'P-Parametri'!$B$32)</f>
        <v>671972.94733048172</v>
      </c>
      <c r="G788" s="10">
        <f>IF(F787&lt;=0,G787,G787*(1-E788/F787))+MAX(0,-(E755-C788-D788))</f>
        <v>268283.90642720158</v>
      </c>
      <c r="H788" s="10">
        <f>MAX(0,(H755-C788-D788))/(1-'P-Parametri'!$B$31*MAX(0,IF(I787&lt;=0,0,(I787-J787)/I787)))</f>
        <v>17575.510823937737</v>
      </c>
      <c r="I788" s="10">
        <f>((I787-H788+MAX(0,-(H755-C788-D788)))*(1+B788))*(1-'P-Parametri'!$B$32)</f>
        <v>477128.85076913406</v>
      </c>
      <c r="J788" s="10">
        <f>IF(I787&lt;=0,J787,J787*(1-H788/I787))+MAX(0,-(H755-C788-D788))</f>
        <v>190492.77573150597</v>
      </c>
      <c r="K788" s="10">
        <f>MAX(0,(K755-C788-D788))/(1-'P-Parametri'!$B$31*MAX(0,IF(L787&lt;=0,0,(L787-M787)/L787)))</f>
        <v>24303.323315738864</v>
      </c>
      <c r="L788" s="10">
        <f>((L787-K788+MAX(0,-(K755-C788-D788)))*(1+B788))*(1-'P-Parametri'!$B$32)</f>
        <v>221395.61416747145</v>
      </c>
      <c r="M788" s="10">
        <f>IF(L787&lt;=0,M787,M787*(1-K788/L787))+MAX(0,-(K755-C788-D788))</f>
        <v>88391.773018039123</v>
      </c>
      <c r="N788" s="10">
        <f>MAX(0,(N755-C788-D788))/(1-'P-Parametri'!$B$31*MAX(0,IF(O787&lt;=0,0,(O787-P787)/O787)))</f>
        <v>24303.323315738846</v>
      </c>
      <c r="O788" s="10">
        <f>((O787-N788+MAX(0,-(N755-C788-D788)))*(1+B788))*(1-'P-Parametri'!$B$32)</f>
        <v>221395.61416747191</v>
      </c>
      <c r="P788" s="10">
        <f>IF(O787&lt;=0,P787,P787*(1-N788/O787))+MAX(0,-(N755-C788-D788))</f>
        <v>88391.773018039356</v>
      </c>
      <c r="Q788" s="10">
        <f>MAX(0,(Q755-C788-D788))/(1-'P-Parametri'!$B$31*MAX(0,IF(R787&lt;=0,0,(R787-S787)/R787)))</f>
        <v>24303.323315738839</v>
      </c>
      <c r="R788" s="10">
        <f>((R787-Q788+MAX(0,-(Q755-C788-D788)))*(1+B788))*(1-'P-Parametri'!$B$32)</f>
        <v>221395.6141674727</v>
      </c>
      <c r="S788" s="10">
        <f>IF(R787&lt;=0,S787,S787*(1-Q788/R787))+MAX(0,-(Q755-C788-D788))</f>
        <v>88391.773018039661</v>
      </c>
      <c r="T788" s="10">
        <f>MAX(0,(T755-C788-D788))/(1-'P-Parametri'!$B$31*MAX(0,IF(U787&lt;=0,0,(U787-V787)/U787)))</f>
        <v>24303.323315738846</v>
      </c>
      <c r="U788" s="10">
        <f>((U787-T788+MAX(0,-(T755-C788-D788)))*(1+B788))*(1-'P-Parametri'!$B$32)</f>
        <v>221395.61416747191</v>
      </c>
      <c r="V788" s="10">
        <f>IF(U787&lt;=0,V787,V787*(1-T788/U787))+MAX(0,-(T755-C788-D788))</f>
        <v>88391.773018039356</v>
      </c>
    </row>
    <row r="789" spans="1:22">
      <c r="A789" s="9">
        <f t="shared" si="15"/>
        <v>32</v>
      </c>
      <c r="B789" s="12">
        <f>IF($A789='P-Parametri'!$D$47,'P-Parametri'!$B$34,IF($A789='P-Parametri'!$D$48,'P-Parametri'!$C$34,'P-Parametri'!$D$52))</f>
        <v>4.8525513124279884E-2</v>
      </c>
      <c r="C789" s="10">
        <f>IF($A789&lt;='1-Input'!$B$26,0,IF($A789='1-Input'!$B$26+1,('1-Input'!$B$23+0)*'1-Input'!$B$27,'1-Input'!$B$23+0))</f>
        <v>15535</v>
      </c>
      <c r="D789" s="10">
        <f>IF(AND($A789&gt;=1,$A789&lt;1+'1-Input'!$B$12),'1-Input'!$B$30,0)</f>
        <v>0</v>
      </c>
      <c r="E789" s="10">
        <f>MAX(0,(E755-C789-D789))/(1-'P-Parametri'!$B$31*MAX(0,IF(F788&lt;=0,0,(F788-G788)/F788)))</f>
        <v>12520.672741861819</v>
      </c>
      <c r="F789" s="10">
        <f>((F788-E789+MAX(0,-(E755-C789-D789)))*(1+B789))*(1-'P-Parametri'!$B$32)</f>
        <v>690069.62952481827</v>
      </c>
      <c r="G789" s="10">
        <f>IF(F788&lt;=0,G788,G788*(1-E789/F788))+MAX(0,-(E755-C789-D789))</f>
        <v>263285.05192326987</v>
      </c>
      <c r="H789" s="10">
        <f>MAX(0,(H755-C789-D789))/(1-'P-Parametri'!$B$31*MAX(0,IF(I788&lt;=0,0,(I788-J788)/I788)))</f>
        <v>17675.895309500145</v>
      </c>
      <c r="I789" s="10">
        <f>((I788-H789+MAX(0,-(H755-C789-D789)))*(1+B789))*(1-'P-Parametri'!$B$32)</f>
        <v>480784.64958801999</v>
      </c>
      <c r="J789" s="10">
        <f>IF(I788&lt;=0,J788,J788*(1-H789/I788))+MAX(0,-(H755-C789-D789))</f>
        <v>183435.70853546791</v>
      </c>
      <c r="K789" s="10">
        <f>MAX(0,(K755-C789-D789))/(1-'P-Parametri'!$B$31*MAX(0,IF(L788&lt;=0,0,(L788-M788)/L788)))</f>
        <v>24442.134450899979</v>
      </c>
      <c r="L789" s="10">
        <f>((L788-K789+MAX(0,-(K755-C789-D789)))*(1+B789))*(1-'P-Parametri'!$B$32)</f>
        <v>206097.72688466767</v>
      </c>
      <c r="M789" s="10">
        <f>IF(L788&lt;=0,M788,M788*(1-K789/L788))+MAX(0,-(K755-C789-D789))</f>
        <v>78633.297862221094</v>
      </c>
      <c r="N789" s="10">
        <f>MAX(0,(N755-C789-D789))/(1-'P-Parametri'!$B$31*MAX(0,IF(O788&lt;=0,0,(O788-P788)/O788)))</f>
        <v>24442.134450899961</v>
      </c>
      <c r="O789" s="10">
        <f>((O788-N789+MAX(0,-(N755-C789-D789)))*(1+B789))*(1-'P-Parametri'!$B$32)</f>
        <v>206097.72688466817</v>
      </c>
      <c r="P789" s="10">
        <f>IF(O788&lt;=0,P788,P788*(1-N789/O788))+MAX(0,-(N755-C789-D789))</f>
        <v>78633.297862221327</v>
      </c>
      <c r="Q789" s="10">
        <f>MAX(0,(Q755-C789-D789))/(1-'P-Parametri'!$B$31*MAX(0,IF(R788&lt;=0,0,(R788-S788)/R788)))</f>
        <v>24442.134450899954</v>
      </c>
      <c r="R789" s="10">
        <f>((R788-Q789+MAX(0,-(Q755-C789-D789)))*(1+B789))*(1-'P-Parametri'!$B$32)</f>
        <v>206097.72688466901</v>
      </c>
      <c r="S789" s="10">
        <f>IF(R788&lt;=0,S788,S788*(1-Q789/R788))+MAX(0,-(Q755-C789-D789))</f>
        <v>78633.297862221632</v>
      </c>
      <c r="T789" s="10">
        <f>MAX(0,(T755-C789-D789))/(1-'P-Parametri'!$B$31*MAX(0,IF(U788&lt;=0,0,(U788-V788)/U788)))</f>
        <v>24442.134450899961</v>
      </c>
      <c r="U789" s="10">
        <f>((U788-T789+MAX(0,-(T755-C789-D789)))*(1+B789))*(1-'P-Parametri'!$B$32)</f>
        <v>206097.72688466817</v>
      </c>
      <c r="V789" s="10">
        <f>IF(U788&lt;=0,V788,V788*(1-T789/U788))+MAX(0,-(T755-C789-D789))</f>
        <v>78633.297862221327</v>
      </c>
    </row>
    <row r="790" spans="1:22">
      <c r="A790" s="9">
        <f t="shared" si="15"/>
        <v>33</v>
      </c>
      <c r="B790" s="12">
        <f>IF($A790='P-Parametri'!$D$47,'P-Parametri'!$B$34,IF($A790='P-Parametri'!$D$48,'P-Parametri'!$C$34,'P-Parametri'!$D$52))</f>
        <v>4.8525513124279884E-2</v>
      </c>
      <c r="C790" s="10">
        <f>IF($A790&lt;='1-Input'!$B$26,0,IF($A790='1-Input'!$B$26+1,('1-Input'!$B$23+0)*'1-Input'!$B$27,'1-Input'!$B$23+0))</f>
        <v>15535</v>
      </c>
      <c r="D790" s="10">
        <f>IF(AND($A790&gt;=1,$A790&lt;1+'1-Input'!$B$12),'1-Input'!$B$30,0)</f>
        <v>0</v>
      </c>
      <c r="E790" s="10">
        <f>MAX(0,(E755-C790-D790))/(1-'P-Parametri'!$B$31*MAX(0,IF(F789&lt;=0,0,(F789-G789)/F789)))</f>
        <v>12589.38808493171</v>
      </c>
      <c r="F790" s="10">
        <f>((F789-E790+MAX(0,-(E755-C790-D790)))*(1+B790))*(1-'P-Parametri'!$B$32)</f>
        <v>708934.60715174337</v>
      </c>
      <c r="G790" s="10">
        <f>IF(F789&lt;=0,G789,G789*(1-E790/F789))+MAX(0,-(E755-C790-D790))</f>
        <v>258481.77185730627</v>
      </c>
      <c r="H790" s="10">
        <f>MAX(0,(H755-C790-D790))/(1-'P-Parametri'!$B$31*MAX(0,IF(I789&lt;=0,0,(I789-J789)/I789)))</f>
        <v>17772.903292641407</v>
      </c>
      <c r="I790" s="10">
        <f>((I789-H790+MAX(0,-(H755-C790-D790)))*(1+B790))*(1-'P-Parametri'!$B$32)</f>
        <v>484508.66960919689</v>
      </c>
      <c r="J790" s="10">
        <f>IF(I789&lt;=0,J789,J789*(1-H790/I789))+MAX(0,-(H755-C790-D790))</f>
        <v>176654.74098375501</v>
      </c>
      <c r="K790" s="10">
        <f>MAX(0,(K755-C790-D790))/(1-'P-Parametri'!$B$31*MAX(0,IF(L789&lt;=0,0,(L789-M789)/L789)))</f>
        <v>24576.27657638966</v>
      </c>
      <c r="L790" s="10">
        <f>((L789-K790+MAX(0,-(K755-C790-D790)))*(1+B790))*(1-'P-Parametri'!$B$32)</f>
        <v>189949.2120838956</v>
      </c>
      <c r="M790" s="10">
        <f>IF(L789&lt;=0,M789,M789*(1-K790/L789))+MAX(0,-(K755-C790-D790))</f>
        <v>69256.611832796756</v>
      </c>
      <c r="N790" s="10">
        <f>MAX(0,(N755-C790-D790))/(1-'P-Parametri'!$B$31*MAX(0,IF(O789&lt;=0,0,(O789-P789)/O789)))</f>
        <v>24576.276576389639</v>
      </c>
      <c r="O790" s="10">
        <f>((O789-N790+MAX(0,-(N755-C790-D790)))*(1+B790))*(1-'P-Parametri'!$B$32)</f>
        <v>189949.21208389613</v>
      </c>
      <c r="P790" s="10">
        <f>IF(O789&lt;=0,P789,P789*(1-N790/O789))+MAX(0,-(N755-C790-D790))</f>
        <v>69256.611832796989</v>
      </c>
      <c r="Q790" s="10">
        <f>MAX(0,(Q755-C790-D790))/(1-'P-Parametri'!$B$31*MAX(0,IF(R789&lt;=0,0,(R789-S789)/R789)))</f>
        <v>24576.276576389631</v>
      </c>
      <c r="R790" s="10">
        <f>((R789-Q790+MAX(0,-(Q755-C790-D790)))*(1+B790))*(1-'P-Parametri'!$B$32)</f>
        <v>189949.212083897</v>
      </c>
      <c r="S790" s="10">
        <f>IF(R789&lt;=0,S789,S789*(1-Q790/R789))+MAX(0,-(Q755-C790-D790))</f>
        <v>69256.611832797309</v>
      </c>
      <c r="T790" s="10">
        <f>MAX(0,(T755-C790-D790))/(1-'P-Parametri'!$B$31*MAX(0,IF(U789&lt;=0,0,(U789-V789)/U789)))</f>
        <v>24576.276576389639</v>
      </c>
      <c r="U790" s="10">
        <f>((U789-T790+MAX(0,-(T755-C790-D790)))*(1+B790))*(1-'P-Parametri'!$B$32)</f>
        <v>189949.21208389613</v>
      </c>
      <c r="V790" s="10">
        <f>IF(U789&lt;=0,V789,V789*(1-T790/U789))+MAX(0,-(T755-C790-D790))</f>
        <v>69256.611832796989</v>
      </c>
    </row>
    <row r="791" spans="1:22">
      <c r="A791" s="9">
        <f t="shared" si="15"/>
        <v>34</v>
      </c>
      <c r="B791" s="12">
        <f>IF($A791='P-Parametri'!$D$47,'P-Parametri'!$B$34,IF($A791='P-Parametri'!$D$48,'P-Parametri'!$C$34,'P-Parametri'!$D$52))</f>
        <v>4.8525513124279884E-2</v>
      </c>
      <c r="C791" s="10">
        <f>IF($A791&lt;='1-Input'!$B$26,0,IF($A791='1-Input'!$B$26+1,('1-Input'!$B$23+0)*'1-Input'!$B$27,'1-Input'!$B$23+0))</f>
        <v>15535</v>
      </c>
      <c r="D791" s="10">
        <f>IF(AND($A791&gt;=1,$A791&lt;1+'1-Input'!$B$12),'1-Input'!$B$30,0)</f>
        <v>0</v>
      </c>
      <c r="E791" s="10">
        <f>MAX(0,(E755-C791-D791))/(1-'P-Parametri'!$B$31*MAX(0,IF(F790&lt;=0,0,(F790-G790)/F790)))</f>
        <v>12655.763133065406</v>
      </c>
      <c r="F791" s="10">
        <f>((F790-E791+MAX(0,-(E755-C791-D791)))*(1+B791))*(1-'P-Parametri'!$B$32)</f>
        <v>728605.99993786018</v>
      </c>
      <c r="G791" s="10">
        <f>IF(F790&lt;=0,G790,G790*(1-E791/F790))+MAX(0,-(E755-C791-D791))</f>
        <v>253867.40538987707</v>
      </c>
      <c r="H791" s="10">
        <f>MAX(0,(H755-C791-D791))/(1-'P-Parametri'!$B$31*MAX(0,IF(I790&lt;=0,0,(I790-J790)/I790)))</f>
        <v>17866.607395141553</v>
      </c>
      <c r="I791" s="10">
        <f>((I790-H791+MAX(0,-(H755-C791-D791)))*(1+B791))*(1-'P-Parametri'!$B$32)</f>
        <v>488307.53551290778</v>
      </c>
      <c r="J791" s="10">
        <f>IF(I790&lt;=0,J790,J790*(1-H791/I790))+MAX(0,-(H755-C791-D791))</f>
        <v>170140.46972377328</v>
      </c>
      <c r="K791" s="10">
        <f>MAX(0,(K755-C791-D791))/(1-'P-Parametri'!$B$31*MAX(0,IF(L790&lt;=0,0,(L790-M790)/L790)))</f>
        <v>24705.850113220833</v>
      </c>
      <c r="L791" s="10">
        <f>((L790-K791+MAX(0,-(K755-C791-D791)))*(1+B791))*(1-'P-Parametri'!$B$32)</f>
        <v>172915.35713888152</v>
      </c>
      <c r="M791" s="10">
        <f>IF(L790&lt;=0,M790,M790*(1-K791/L790))+MAX(0,-(K755-C791-D791))</f>
        <v>60248.71202358423</v>
      </c>
      <c r="N791" s="10">
        <f>MAX(0,(N755-C791-D791))/(1-'P-Parametri'!$B$31*MAX(0,IF(O790&lt;=0,0,(O790-P790)/O790)))</f>
        <v>24705.850113220815</v>
      </c>
      <c r="O791" s="10">
        <f>((O790-N791+MAX(0,-(N755-C791-D791)))*(1+B791))*(1-'P-Parametri'!$B$32)</f>
        <v>172915.3571388821</v>
      </c>
      <c r="P791" s="10">
        <f>IF(O790&lt;=0,P790,P790*(1-N791/O790))+MAX(0,-(N755-C791-D791))</f>
        <v>60248.71202358447</v>
      </c>
      <c r="Q791" s="10">
        <f>MAX(0,(Q755-C791-D791))/(1-'P-Parametri'!$B$31*MAX(0,IF(R790&lt;=0,0,(R790-S790)/R790)))</f>
        <v>24705.850113220804</v>
      </c>
      <c r="R791" s="10">
        <f>((R790-Q791+MAX(0,-(Q755-C791-D791)))*(1+B791))*(1-'P-Parametri'!$B$32)</f>
        <v>172915.357138883</v>
      </c>
      <c r="S791" s="10">
        <f>IF(R790&lt;=0,S790,S790*(1-Q791/R790))+MAX(0,-(Q755-C791-D791))</f>
        <v>60248.712023584783</v>
      </c>
      <c r="T791" s="10">
        <f>MAX(0,(T755-C791-D791))/(1-'P-Parametri'!$B$31*MAX(0,IF(U790&lt;=0,0,(U790-V790)/U790)))</f>
        <v>24705.850113220815</v>
      </c>
      <c r="U791" s="10">
        <f>((U790-T791+MAX(0,-(T755-C791-D791)))*(1+B791))*(1-'P-Parametri'!$B$32)</f>
        <v>172915.3571388821</v>
      </c>
      <c r="V791" s="10">
        <f>IF(U790&lt;=0,V790,V790*(1-T791/U790))+MAX(0,-(T755-C791-D791))</f>
        <v>60248.71202358447</v>
      </c>
    </row>
    <row r="792" spans="1:22">
      <c r="A792" s="9">
        <f t="shared" si="15"/>
        <v>35</v>
      </c>
      <c r="B792" s="12">
        <f>IF($A792='P-Parametri'!$D$47,'P-Parametri'!$B$34,IF($A792='P-Parametri'!$D$48,'P-Parametri'!$C$34,'P-Parametri'!$D$52))</f>
        <v>4.8525513124279884E-2</v>
      </c>
      <c r="C792" s="10">
        <f>IF($A792&lt;='1-Input'!$B$26,0,IF($A792='1-Input'!$B$26+1,('1-Input'!$B$23+0)*'1-Input'!$B$27,'1-Input'!$B$23+0))</f>
        <v>15535</v>
      </c>
      <c r="D792" s="10">
        <f>IF(AND($A792&gt;=1,$A792&lt;1+'1-Input'!$B$12),'1-Input'!$B$30,0)</f>
        <v>0</v>
      </c>
      <c r="E792" s="10">
        <f>MAX(0,(E755-C792-D792))/(1-'P-Parametri'!$B$31*MAX(0,IF(F791&lt;=0,0,(F791-G791)/F791)))</f>
        <v>12719.85053888274</v>
      </c>
      <c r="F792" s="10">
        <f>((F791-E792+MAX(0,-(E755-C792-D792)))*(1+B792))*(1-'P-Parametri'!$B$32)</f>
        <v>749123.64235285344</v>
      </c>
      <c r="G792" s="10">
        <f>IF(F791&lt;=0,G791,G791*(1-E792/F791))+MAX(0,-(E755-C792-D792))</f>
        <v>249435.44153900485</v>
      </c>
      <c r="H792" s="10">
        <f>MAX(0,(H755-C792-D792))/(1-'P-Parametri'!$B$31*MAX(0,IF(I791&lt;=0,0,(I791-J791)/I791)))</f>
        <v>17957.081948645158</v>
      </c>
      <c r="I792" s="10">
        <f>((I791-H792+MAX(0,-(H755-C792-D792)))*(1+B792))*(1-'P-Parametri'!$B$32)</f>
        <v>492188.10177036282</v>
      </c>
      <c r="J792" s="10">
        <f>IF(I791&lt;=0,J791,J791*(1-H792/I791))+MAX(0,-(H755-C792-D792))</f>
        <v>163883.70296222487</v>
      </c>
      <c r="K792" s="10">
        <f>MAX(0,(K755-C792-D792))/(1-'P-Parametri'!$B$31*MAX(0,IF(L791&lt;=0,0,(L791-M791)/L791)))</f>
        <v>24830.957846798075</v>
      </c>
      <c r="L792" s="10">
        <f>((L791-K792+MAX(0,-(K755-C792-D792)))*(1+B792))*(1-'P-Parametri'!$B$32)</f>
        <v>154959.73021192569</v>
      </c>
      <c r="M792" s="10">
        <f>IF(L791&lt;=0,M791,M791*(1-K792/L791))+MAX(0,-(K755-C792-D792))</f>
        <v>51596.888071476154</v>
      </c>
      <c r="N792" s="10">
        <f>MAX(0,(N755-C792-D792))/(1-'P-Parametri'!$B$31*MAX(0,IF(O791&lt;=0,0,(O791-P791)/O791)))</f>
        <v>24830.957846798057</v>
      </c>
      <c r="O792" s="10">
        <f>((O791-N792+MAX(0,-(N755-C792-D792)))*(1+B792))*(1-'P-Parametri'!$B$32)</f>
        <v>154959.7302119263</v>
      </c>
      <c r="P792" s="10">
        <f>IF(O791&lt;=0,P791,P791*(1-N792/O791))+MAX(0,-(N755-C792-D792))</f>
        <v>51596.888071476395</v>
      </c>
      <c r="Q792" s="10">
        <f>MAX(0,(Q755-C792-D792))/(1-'P-Parametri'!$B$31*MAX(0,IF(R791&lt;=0,0,(R791-S791)/R791)))</f>
        <v>24830.95784679805</v>
      </c>
      <c r="R792" s="10">
        <f>((R791-Q792+MAX(0,-(Q755-C792-D792)))*(1+B792))*(1-'P-Parametri'!$B$32)</f>
        <v>154959.73021192724</v>
      </c>
      <c r="S792" s="10">
        <f>IF(R791&lt;=0,S791,S791*(1-Q792/R791))+MAX(0,-(Q755-C792-D792))</f>
        <v>51596.888071476722</v>
      </c>
      <c r="T792" s="10">
        <f>MAX(0,(T755-C792-D792))/(1-'P-Parametri'!$B$31*MAX(0,IF(U791&lt;=0,0,(U791-V791)/U791)))</f>
        <v>24830.957846798057</v>
      </c>
      <c r="U792" s="10">
        <f>((U791-T792+MAX(0,-(T755-C792-D792)))*(1+B792))*(1-'P-Parametri'!$B$32)</f>
        <v>154959.7302119263</v>
      </c>
      <c r="V792" s="10">
        <f>IF(U791&lt;=0,V791,V791*(1-T792/U791))+MAX(0,-(T755-C792-D792))</f>
        <v>51596.888071476395</v>
      </c>
    </row>
    <row r="793" spans="1:22">
      <c r="A793" s="9">
        <f t="shared" si="15"/>
        <v>36</v>
      </c>
      <c r="B793" s="12">
        <f>IF($A793='P-Parametri'!$D$47,'P-Parametri'!$B$34,IF($A793='P-Parametri'!$D$48,'P-Parametri'!$C$34,'P-Parametri'!$D$52))</f>
        <v>4.8525513124279884E-2</v>
      </c>
      <c r="C793" s="10">
        <f>IF($A793&lt;='1-Input'!$B$26,0,IF($A793='1-Input'!$B$26+1,('1-Input'!$B$23+0)*'1-Input'!$B$27,'1-Input'!$B$23+0))</f>
        <v>15535</v>
      </c>
      <c r="D793" s="10">
        <f>IF(AND($A793&gt;=1,$A793&lt;1+'1-Input'!$B$12),'1-Input'!$B$30,0)</f>
        <v>0</v>
      </c>
      <c r="E793" s="10">
        <f>MAX(0,(E755-C793-D793))/(1-'P-Parametri'!$B$31*MAX(0,IF(F792&lt;=0,0,(F792-G792)/F792)))</f>
        <v>12781.703937058948</v>
      </c>
      <c r="F793" s="10">
        <f>((F792-E793+MAX(0,-(E755-C793-D793)))*(1+B793))*(1-'P-Parametri'!$B$32)</f>
        <v>770529.16219472315</v>
      </c>
      <c r="G793" s="10">
        <f>IF(F792&lt;=0,G792,G792*(1-E793/F792))+MAX(0,-(E755-C793-D793))</f>
        <v>245179.52197524955</v>
      </c>
      <c r="H793" s="10">
        <f>MAX(0,(H755-C793-D793))/(1-'P-Parametri'!$B$31*MAX(0,IF(I792&lt;=0,0,(I792-J792)/I792)))</f>
        <v>18044.402671200591</v>
      </c>
      <c r="I793" s="10">
        <f>((I792-H793+MAX(0,-(H755-C793-D793)))*(1+B793))*(1-'P-Parametri'!$B$32)</f>
        <v>496157.46186180809</v>
      </c>
      <c r="J793" s="10">
        <f>IF(I792&lt;=0,J792,J792*(1-H793/I792))+MAX(0,-(H755-C793-D793))</f>
        <v>157875.46441102654</v>
      </c>
      <c r="K793" s="10">
        <f>MAX(0,(K755-C793-D793))/(1-'P-Parametri'!$B$31*MAX(0,IF(L792&lt;=0,0,(L792-M792)/L792)))</f>
        <v>24951.704479637803</v>
      </c>
      <c r="L793" s="10">
        <f>((L792-K793+MAX(0,-(K755-C793-D793)))*(1+B793))*(1-'P-Parametri'!$B$32)</f>
        <v>136044.09842743931</v>
      </c>
      <c r="M793" s="10">
        <f>IF(L792&lt;=0,M792,M792*(1-K793/L792))+MAX(0,-(K755-C793-D793))</f>
        <v>43288.727612835006</v>
      </c>
      <c r="N793" s="10">
        <f>MAX(0,(N755-C793-D793))/(1-'P-Parametri'!$B$31*MAX(0,IF(O792&lt;=0,0,(O792-P792)/O792)))</f>
        <v>24951.704479637785</v>
      </c>
      <c r="O793" s="10">
        <f>((O792-N793+MAX(0,-(N755-C793-D793)))*(1+B793))*(1-'P-Parametri'!$B$32)</f>
        <v>136044.09842743995</v>
      </c>
      <c r="P793" s="10">
        <f>IF(O792&lt;=0,P792,P792*(1-N793/O792))+MAX(0,-(N755-C793-D793))</f>
        <v>43288.727612835239</v>
      </c>
      <c r="Q793" s="10">
        <f>MAX(0,(Q755-C793-D793))/(1-'P-Parametri'!$B$31*MAX(0,IF(R792&lt;=0,0,(R792-S792)/R792)))</f>
        <v>24951.704479637774</v>
      </c>
      <c r="R793" s="10">
        <f>((R792-Q793+MAX(0,-(Q755-C793-D793)))*(1+B793))*(1-'P-Parametri'!$B$32)</f>
        <v>136044.09842744097</v>
      </c>
      <c r="S793" s="10">
        <f>IF(R792&lt;=0,S792,S792*(1-Q793/R792))+MAX(0,-(Q755-C793-D793))</f>
        <v>43288.727612835573</v>
      </c>
      <c r="T793" s="10">
        <f>MAX(0,(T755-C793-D793))/(1-'P-Parametri'!$B$31*MAX(0,IF(U792&lt;=0,0,(U792-V792)/U792)))</f>
        <v>24951.704479637785</v>
      </c>
      <c r="U793" s="10">
        <f>((U792-T793+MAX(0,-(T755-C793-D793)))*(1+B793))*(1-'P-Parametri'!$B$32)</f>
        <v>136044.09842743995</v>
      </c>
      <c r="V793" s="10">
        <f>IF(U792&lt;=0,V792,V792*(1-T793/U792))+MAX(0,-(T755-C793-D793))</f>
        <v>43288.727612835239</v>
      </c>
    </row>
    <row r="794" spans="1:22">
      <c r="A794" s="9">
        <f t="shared" si="15"/>
        <v>37</v>
      </c>
      <c r="B794" s="12">
        <f>IF($A794='P-Parametri'!$D$47,'P-Parametri'!$B$34,IF($A794='P-Parametri'!$D$48,'P-Parametri'!$C$34,'P-Parametri'!$D$52))</f>
        <v>4.8525513124279884E-2</v>
      </c>
      <c r="C794" s="10">
        <f>IF($A794&lt;='1-Input'!$B$26,0,IF($A794='1-Input'!$B$26+1,('1-Input'!$B$23+0)*'1-Input'!$B$27,'1-Input'!$B$23+0))</f>
        <v>15535</v>
      </c>
      <c r="D794" s="10">
        <f>IF(AND($A794&gt;=1,$A794&lt;1+'1-Input'!$B$12),'1-Input'!$B$30,0)</f>
        <v>0</v>
      </c>
      <c r="E794" s="10">
        <f>MAX(0,(E755-C794-D794))/(1-'P-Parametri'!$B$31*MAX(0,IF(F793&lt;=0,0,(F793-G793)/F793)))</f>
        <v>12841.377728679081</v>
      </c>
      <c r="F794" s="10">
        <f>((F793-E794+MAX(0,-(E755-C794-D794)))*(1+B794))*(1-'P-Parametri'!$B$32)</f>
        <v>792866.06304926705</v>
      </c>
      <c r="G794" s="10">
        <f>IF(F793&lt;=0,G793,G793*(1-E794/F793))+MAX(0,-(E755-C794-D794))</f>
        <v>241093.44320302847</v>
      </c>
      <c r="H794" s="10">
        <f>MAX(0,(H755-C794-D794))/(1-'P-Parametri'!$B$31*MAX(0,IF(I793&lt;=0,0,(I793-J793)/I793)))</f>
        <v>18128.646362825224</v>
      </c>
      <c r="I794" s="10">
        <f>((I793-H794+MAX(0,-(H755-C794-D794)))*(1+B794))*(1-'P-Parametri'!$B$32)</f>
        <v>500222.9582411442</v>
      </c>
      <c r="J794" s="10">
        <f>IF(I793&lt;=0,J793,J793*(1-H794/I793))+MAX(0,-(H755-C794-D794))</f>
        <v>152106.99636675988</v>
      </c>
      <c r="K794" s="10">
        <f>MAX(0,(K755-C794-D794))/(1-'P-Parametri'!$B$31*MAX(0,IF(L793&lt;=0,0,(L793-M793)/L793)))</f>
        <v>25068.196210397418</v>
      </c>
      <c r="L794" s="10">
        <f>((L793-K794+MAX(0,-(K755-C794-D794)))*(1+B794))*(1-'P-Parametri'!$B$32)</f>
        <v>116128.34268692065</v>
      </c>
      <c r="M794" s="10">
        <f>IF(L793&lt;=0,M793,M793*(1-K794/L793))+MAX(0,-(K755-C794-D794))</f>
        <v>35312.120541740449</v>
      </c>
      <c r="N794" s="10">
        <f>MAX(0,(N755-C794-D794))/(1-'P-Parametri'!$B$31*MAX(0,IF(O793&lt;=0,0,(O793-P793)/O793)))</f>
        <v>25068.1962103974</v>
      </c>
      <c r="O794" s="10">
        <f>((O793-N794+MAX(0,-(N755-C794-D794)))*(1+B794))*(1-'P-Parametri'!$B$32)</f>
        <v>116128.34268692133</v>
      </c>
      <c r="P794" s="10">
        <f>IF(O793&lt;=0,P793,P793*(1-N794/O793))+MAX(0,-(N755-C794-D794))</f>
        <v>35312.120541740682</v>
      </c>
      <c r="Q794" s="10">
        <f>MAX(0,(Q755-C794-D794))/(1-'P-Parametri'!$B$31*MAX(0,IF(R793&lt;=0,0,(R793-S793)/R793)))</f>
        <v>25068.196210397389</v>
      </c>
      <c r="R794" s="10">
        <f>((R793-Q794+MAX(0,-(Q755-C794-D794)))*(1+B794))*(1-'P-Parametri'!$B$32)</f>
        <v>116128.34268692242</v>
      </c>
      <c r="S794" s="10">
        <f>IF(R793&lt;=0,S793,S793*(1-Q794/R793))+MAX(0,-(Q755-C794-D794))</f>
        <v>35312.120541741016</v>
      </c>
      <c r="T794" s="10">
        <f>MAX(0,(T755-C794-D794))/(1-'P-Parametri'!$B$31*MAX(0,IF(U793&lt;=0,0,(U793-V793)/U793)))</f>
        <v>25068.1962103974</v>
      </c>
      <c r="U794" s="10">
        <f>((U793-T794+MAX(0,-(T755-C794-D794)))*(1+B794))*(1-'P-Parametri'!$B$32)</f>
        <v>116128.34268692133</v>
      </c>
      <c r="V794" s="10">
        <f>IF(U793&lt;=0,V793,V793*(1-T794/U793))+MAX(0,-(T755-C794-D794))</f>
        <v>35312.120541740682</v>
      </c>
    </row>
    <row r="795" spans="1:22">
      <c r="A795" s="9">
        <f t="shared" si="15"/>
        <v>38</v>
      </c>
      <c r="B795" s="12">
        <f>IF($A795='P-Parametri'!$D$47,'P-Parametri'!$B$34,IF($A795='P-Parametri'!$D$48,'P-Parametri'!$C$34,'P-Parametri'!$D$52))</f>
        <v>4.8525513124279884E-2</v>
      </c>
      <c r="C795" s="10">
        <f>IF($A795&lt;='1-Input'!$B$26,0,IF($A795='1-Input'!$B$26+1,('1-Input'!$B$23+0)*'1-Input'!$B$27,'1-Input'!$B$23+0))</f>
        <v>15535</v>
      </c>
      <c r="D795" s="10">
        <f>IF(AND($A795&gt;=1,$A795&lt;1+'1-Input'!$B$12),'1-Input'!$B$30,0)</f>
        <v>0</v>
      </c>
      <c r="E795" s="10">
        <f>MAX(0,(E755-C795-D795))/(1-'P-Parametri'!$B$31*MAX(0,IF(F794&lt;=0,0,(F794-G794)/F794)))</f>
        <v>12898.926879126946</v>
      </c>
      <c r="F795" s="10">
        <f>((F794-E795+MAX(0,-(E755-C795-D795)))*(1+B795))*(1-'P-Parametri'!$B$32)</f>
        <v>816179.81078952551</v>
      </c>
      <c r="G795" s="10">
        <f>IF(F794&lt;=0,G794,G794*(1-E795/F794))+MAX(0,-(E755-C795-D795))</f>
        <v>237171.15816669745</v>
      </c>
      <c r="H795" s="10">
        <f>MAX(0,(H755-C795-D795))/(1-'P-Parametri'!$B$31*MAX(0,IF(I794&lt;=0,0,(I794-J794)/I794)))</f>
        <v>18209.890620177797</v>
      </c>
      <c r="I795" s="10">
        <f>((I794-H795+MAX(0,-(H755-C795-D795)))*(1+B795))*(1-'P-Parametri'!$B$32)</f>
        <v>504392.19306176226</v>
      </c>
      <c r="J795" s="10">
        <f>IF(I794&lt;=0,J794,J794*(1-H795/I794))+MAX(0,-(H755-C795-D795))</f>
        <v>146569.76197803515</v>
      </c>
      <c r="K795" s="10">
        <f>MAX(0,(K755-C795-D795))/(1-'P-Parametri'!$B$31*MAX(0,IF(L794&lt;=0,0,(L794-M794)/L794)))</f>
        <v>25180.540339325802</v>
      </c>
      <c r="L795" s="10">
        <f>((L794-K795+MAX(0,-(K755-C795-D795)))*(1+B795))*(1-'P-Parametri'!$B$32)</f>
        <v>95170.368941789391</v>
      </c>
      <c r="M795" s="10">
        <f>IF(L794&lt;=0,M794,M794*(1-K795/L794))+MAX(0,-(K755-C795-D795))</f>
        <v>27655.262145288216</v>
      </c>
      <c r="N795" s="10">
        <f>MAX(0,(N755-C795-D795))/(1-'P-Parametri'!$B$31*MAX(0,IF(O794&lt;=0,0,(O794-P794)/O794)))</f>
        <v>25180.54033932578</v>
      </c>
      <c r="O795" s="10">
        <f>((O794-N795+MAX(0,-(N755-C795-D795)))*(1+B795))*(1-'P-Parametri'!$B$32)</f>
        <v>95170.368941790119</v>
      </c>
      <c r="P795" s="10">
        <f>IF(O794&lt;=0,P794,P794*(1-N795/O794))+MAX(0,-(N755-C795-D795))</f>
        <v>27655.262145288449</v>
      </c>
      <c r="Q795" s="10">
        <f>MAX(0,(Q755-C795-D795))/(1-'P-Parametri'!$B$31*MAX(0,IF(R794&lt;=0,0,(R794-S794)/R794)))</f>
        <v>25180.540339325773</v>
      </c>
      <c r="R795" s="10">
        <f>((R794-Q795+MAX(0,-(Q755-C795-D795)))*(1+B795))*(1-'P-Parametri'!$B$32)</f>
        <v>95170.368941791283</v>
      </c>
      <c r="S795" s="10">
        <f>IF(R794&lt;=0,S794,S794*(1-Q795/R794))+MAX(0,-(Q755-C795-D795))</f>
        <v>27655.262145288787</v>
      </c>
      <c r="T795" s="10">
        <f>MAX(0,(T755-C795-D795))/(1-'P-Parametri'!$B$31*MAX(0,IF(U794&lt;=0,0,(U794-V794)/U794)))</f>
        <v>25180.54033932578</v>
      </c>
      <c r="U795" s="10">
        <f>((U794-T795+MAX(0,-(T755-C795-D795)))*(1+B795))*(1-'P-Parametri'!$B$32)</f>
        <v>95170.368941790119</v>
      </c>
      <c r="V795" s="10">
        <f>IF(U794&lt;=0,V794,V794*(1-T795/U794))+MAX(0,-(T755-C795-D795))</f>
        <v>27655.262145288449</v>
      </c>
    </row>
    <row r="796" spans="1:22">
      <c r="A796" s="9">
        <f t="shared" si="15"/>
        <v>39</v>
      </c>
      <c r="B796" s="12">
        <f>IF($A796='P-Parametri'!$D$47,'P-Parametri'!$B$34,IF($A796='P-Parametri'!$D$48,'P-Parametri'!$C$34,'P-Parametri'!$D$52))</f>
        <v>4.8525513124279884E-2</v>
      </c>
      <c r="C796" s="10">
        <f>IF($A796&lt;='1-Input'!$B$26,0,IF($A796='1-Input'!$B$26+1,('1-Input'!$B$23+0)*'1-Input'!$B$27,'1-Input'!$B$23+0))</f>
        <v>15535</v>
      </c>
      <c r="D796" s="10">
        <f>IF(AND($A796&gt;=1,$A796&lt;1+'1-Input'!$B$12),'1-Input'!$B$30,0)</f>
        <v>0</v>
      </c>
      <c r="E796" s="10">
        <f>MAX(0,(E755-C796-D796))/(1-'P-Parametri'!$B$31*MAX(0,IF(F795&lt;=0,0,(F795-G795)/F795)))</f>
        <v>12954.406729456738</v>
      </c>
      <c r="F796" s="10">
        <f>((F795-E796+MAX(0,-(E755-C796-D796)))*(1+B796))*(1-'P-Parametri'!$B$32)</f>
        <v>840517.92428864748</v>
      </c>
      <c r="G796" s="10">
        <f>IF(F795&lt;=0,G795,G795*(1-E796/F795))+MAX(0,-(E755-C796-D796))</f>
        <v>233406.77731976661</v>
      </c>
      <c r="H796" s="10">
        <f>MAX(0,(H755-C796-D796))/(1-'P-Parametri'!$B$31*MAX(0,IF(I795&lt;=0,0,(I795-J795)/I795)))</f>
        <v>18288.213570264765</v>
      </c>
      <c r="I796" s="10">
        <f>((I795-H796+MAX(0,-(H755-C796-D796)))*(1+B796))*(1-'P-Parametri'!$B$32)</f>
        <v>508673.0396790207</v>
      </c>
      <c r="J796" s="10">
        <f>IF(I795&lt;=0,J795,J795*(1-H796/I795))+MAX(0,-(H755-C796-D796))</f>
        <v>141255.44675494256</v>
      </c>
      <c r="K796" s="10">
        <f>MAX(0,(K755-C796-D796))/(1-'P-Parametri'!$B$31*MAX(0,IF(L795&lt;=0,0,(L795-M795)/L795)))</f>
        <v>25288.844900033848</v>
      </c>
      <c r="L796" s="10">
        <f>((L795-K796+MAX(0,-(K755-C796-D796)))*(1+B796))*(1-'P-Parametri'!$B$32)</f>
        <v>73126.015732080865</v>
      </c>
      <c r="M796" s="10">
        <f>IF(L795&lt;=0,M795,M795*(1-K796/L795))+MAX(0,-(K755-C796-D796))</f>
        <v>20306.65519085119</v>
      </c>
      <c r="N796" s="10">
        <f>MAX(0,(N755-C796-D796))/(1-'P-Parametri'!$B$31*MAX(0,IF(O795&lt;=0,0,(O795-P795)/O795)))</f>
        <v>25288.84490003383</v>
      </c>
      <c r="O796" s="10">
        <f>((O795-N796+MAX(0,-(N755-C796-D796)))*(1+B796))*(1-'P-Parametri'!$B$32)</f>
        <v>73126.015732081636</v>
      </c>
      <c r="P796" s="10">
        <f>IF(O795&lt;=0,P795,P795*(1-N796/O795))+MAX(0,-(N755-C796-D796))</f>
        <v>20306.655190851423</v>
      </c>
      <c r="Q796" s="10">
        <f>MAX(0,(Q755-C796-D796))/(1-'P-Parametri'!$B$31*MAX(0,IF(R795&lt;=0,0,(R795-S795)/R795)))</f>
        <v>25288.844900033819</v>
      </c>
      <c r="R796" s="10">
        <f>((R795-Q796+MAX(0,-(Q755-C796-D796)))*(1+B796))*(1-'P-Parametri'!$B$32)</f>
        <v>73126.015732082873</v>
      </c>
      <c r="S796" s="10">
        <f>IF(R795&lt;=0,S795,S795*(1-Q796/R795))+MAX(0,-(Q755-C796-D796))</f>
        <v>20306.655190851761</v>
      </c>
      <c r="T796" s="10">
        <f>MAX(0,(T755-C796-D796))/(1-'P-Parametri'!$B$31*MAX(0,IF(U795&lt;=0,0,(U795-V795)/U795)))</f>
        <v>25288.84490003383</v>
      </c>
      <c r="U796" s="10">
        <f>((U795-T796+MAX(0,-(T755-C796-D796)))*(1+B796))*(1-'P-Parametri'!$B$32)</f>
        <v>73126.015732081636</v>
      </c>
      <c r="V796" s="10">
        <f>IF(U795&lt;=0,V795,V795*(1-T796/U795))+MAX(0,-(T755-C796-D796))</f>
        <v>20306.655190851423</v>
      </c>
    </row>
    <row r="797" spans="1:22">
      <c r="A797" s="9">
        <f t="shared" si="15"/>
        <v>40</v>
      </c>
      <c r="B797" s="12">
        <f>IF($A797='P-Parametri'!$D$47,'P-Parametri'!$B$34,IF($A797='P-Parametri'!$D$48,'P-Parametri'!$C$34,'P-Parametri'!$D$52))</f>
        <v>4.8525513124279884E-2</v>
      </c>
      <c r="C797" s="10">
        <f>IF($A797&lt;='1-Input'!$B$26,0,IF($A797='1-Input'!$B$26+1,('1-Input'!$B$23+0)*'1-Input'!$B$27,'1-Input'!$B$23+0))</f>
        <v>15535</v>
      </c>
      <c r="D797" s="10">
        <f>IF(AND($A797&gt;=1,$A797&lt;1+'1-Input'!$B$12),'1-Input'!$B$30,0)</f>
        <v>0</v>
      </c>
      <c r="E797" s="10">
        <f>MAX(0,(E755-C797-D797))/(1-'P-Parametri'!$B$31*MAX(0,IF(F796&lt;=0,0,(F796-G796)/F796)))</f>
        <v>13007.872821098752</v>
      </c>
      <c r="F797" s="10">
        <f>((F796-E797+MAX(0,-(E755-C797-D797)))*(1+B797))*(1-'P-Parametri'!$B$32)</f>
        <v>865930.07052784972</v>
      </c>
      <c r="G797" s="10">
        <f>IF(F796&lt;=0,G796,G796*(1-E797/F796))+MAX(0,-(E755-C797-D797))</f>
        <v>229794.5691952015</v>
      </c>
      <c r="H797" s="10">
        <f>MAX(0,(H755-C797-D797))/(1-'P-Parametri'!$B$31*MAX(0,IF(I796&lt;=0,0,(I796-J796)/I796)))</f>
        <v>18363.693622970932</v>
      </c>
      <c r="I797" s="10">
        <f>((I796-H797+MAX(0,-(H755-C797-D797)))*(1+B797))*(1-'P-Parametri'!$B$32)</f>
        <v>513073.6549457236</v>
      </c>
      <c r="J797" s="10">
        <f>IF(I796&lt;=0,J796,J796*(1-H797/I796))+MAX(0,-(H755-C797-D797))</f>
        <v>136155.95937416752</v>
      </c>
      <c r="K797" s="10">
        <f>MAX(0,(K755-C797-D797))/(1-'P-Parametri'!$B$31*MAX(0,IF(L796&lt;=0,0,(L796-M796)/L796)))</f>
        <v>25393.218317295123</v>
      </c>
      <c r="L797" s="10">
        <f>((L796-K797+MAX(0,-(K755-C797-D797)))*(1+B797))*(1-'P-Parametri'!$B$32)</f>
        <v>49948.957790391134</v>
      </c>
      <c r="M797" s="10">
        <f>IF(L796&lt;=0,M796,M796*(1-K797/L796))+MAX(0,-(K755-C797-D797))</f>
        <v>13255.111039388568</v>
      </c>
      <c r="N797" s="10">
        <f>MAX(0,(N755-C797-D797))/(1-'P-Parametri'!$B$31*MAX(0,IF(O796&lt;=0,0,(O796-P796)/O796)))</f>
        <v>25393.218317295108</v>
      </c>
      <c r="O797" s="10">
        <f>((O796-N797+MAX(0,-(N755-C797-D797)))*(1+B797))*(1-'P-Parametri'!$B$32)</f>
        <v>49948.957790391956</v>
      </c>
      <c r="P797" s="10">
        <f>IF(O796&lt;=0,P796,P796*(1-N797/O796))+MAX(0,-(N755-C797-D797))</f>
        <v>13255.111039388799</v>
      </c>
      <c r="Q797" s="10">
        <f>MAX(0,(Q755-C797-D797))/(1-'P-Parametri'!$B$31*MAX(0,IF(R796&lt;=0,0,(R796-S796)/R796)))</f>
        <v>25393.218317295097</v>
      </c>
      <c r="R797" s="10">
        <f>((R796-Q797+MAX(0,-(Q755-C797-D797)))*(1+B797))*(1-'P-Parametri'!$B$32)</f>
        <v>49948.957790393259</v>
      </c>
      <c r="S797" s="10">
        <f>IF(R796&lt;=0,S796,S796*(1-Q797/R796))+MAX(0,-(Q755-C797-D797))</f>
        <v>13255.111039389141</v>
      </c>
      <c r="T797" s="10">
        <f>MAX(0,(T755-C797-D797))/(1-'P-Parametri'!$B$31*MAX(0,IF(U796&lt;=0,0,(U796-V796)/U796)))</f>
        <v>25393.218317295108</v>
      </c>
      <c r="U797" s="10">
        <f>((U796-T797+MAX(0,-(T755-C797-D797)))*(1+B797))*(1-'P-Parametri'!$B$32)</f>
        <v>49948.957790391956</v>
      </c>
      <c r="V797" s="10">
        <f>IF(U796&lt;=0,V796,V796*(1-T797/U796))+MAX(0,-(T755-C797-D797))</f>
        <v>13255.111039388799</v>
      </c>
    </row>
    <row r="798" spans="1:22">
      <c r="A798" s="9">
        <f t="shared" si="15"/>
        <v>41</v>
      </c>
      <c r="B798" s="12">
        <f>IF($A798='P-Parametri'!$D$47,'P-Parametri'!$B$34,IF($A798='P-Parametri'!$D$48,'P-Parametri'!$C$34,'P-Parametri'!$D$52))</f>
        <v>4.8525513124279884E-2</v>
      </c>
      <c r="C798" s="10">
        <f>IF($A798&lt;='1-Input'!$B$26,0,IF($A798='1-Input'!$B$26+1,('1-Input'!$B$23+0)*'1-Input'!$B$27,'1-Input'!$B$23+0))</f>
        <v>15535</v>
      </c>
      <c r="D798" s="10">
        <f>IF(AND($A798&gt;=1,$A798&lt;1+'1-Input'!$B$12),'1-Input'!$B$30,0)</f>
        <v>0</v>
      </c>
      <c r="E798" s="10">
        <f>MAX(0,(E755-C798-D798))/(1-'P-Parametri'!$B$31*MAX(0,IF(F797&lt;=0,0,(F797-G797)/F797)))</f>
        <v>13059.380733666676</v>
      </c>
      <c r="F798" s="10">
        <f>((F797-E798+MAX(0,-(E755-C798-D798)))*(1+B798))*(1-'P-Parametri'!$B$32)</f>
        <v>892468.16428981407</v>
      </c>
      <c r="G798" s="10">
        <f>IF(F797&lt;=0,G797,G797*(1-E798/F797))+MAX(0,-(E755-C798-D798))</f>
        <v>226328.96051409896</v>
      </c>
      <c r="H798" s="10">
        <f>MAX(0,(H755-C798-D798))/(1-'P-Parametri'!$B$31*MAX(0,IF(I797&lt;=0,0,(I797-J797)/I797)))</f>
        <v>18436.409242085989</v>
      </c>
      <c r="I798" s="10">
        <f>((I797-H798+MAX(0,-(H755-C798-D798)))*(1+B798))*(1-'P-Parametri'!$B$32)</f>
        <v>517602.49231806357</v>
      </c>
      <c r="J798" s="10">
        <f>IF(I797&lt;=0,J797,J797*(1-H798/I797))+MAX(0,-(H755-C798-D798))</f>
        <v>131263.43183241226</v>
      </c>
      <c r="K798" s="10">
        <f>MAX(0,(K755-C798-D798))/(1-'P-Parametri'!$B$31*MAX(0,IF(L797&lt;=0,0,(L797-M797)/L797)))</f>
        <v>25493.769090422607</v>
      </c>
      <c r="L798" s="10">
        <f>((L797-K798+MAX(0,-(K755-C798-D798)))*(1+B798))*(1-'P-Parametri'!$B$32)</f>
        <v>25590.605501625221</v>
      </c>
      <c r="M798" s="10">
        <f>IF(L797&lt;=0,M797,M797*(1-K798/L797))+MAX(0,-(K755-C798-D798))</f>
        <v>6489.7498575964783</v>
      </c>
      <c r="N798" s="10">
        <f>MAX(0,(N755-C798-D798))/(1-'P-Parametri'!$B$31*MAX(0,IF(O797&lt;=0,0,(O797-P797)/O797)))</f>
        <v>25493.769090422589</v>
      </c>
      <c r="O798" s="10">
        <f>((O797-N798+MAX(0,-(N755-C798-D798)))*(1+B798))*(1-'P-Parametri'!$B$32)</f>
        <v>25590.605501626098</v>
      </c>
      <c r="P798" s="10">
        <f>IF(O797&lt;=0,P797,P797*(1-N798/O797))+MAX(0,-(N755-C798-D798))</f>
        <v>6489.7498575967084</v>
      </c>
      <c r="Q798" s="10">
        <f>MAX(0,(Q755-C798-D798))/(1-'P-Parametri'!$B$31*MAX(0,IF(R797&lt;=0,0,(R797-S797)/R797)))</f>
        <v>25493.769090422582</v>
      </c>
      <c r="R798" s="10">
        <f>((R797-Q798+MAX(0,-(Q755-C798-D798)))*(1+B798))*(1-'P-Parametri'!$B$32)</f>
        <v>25590.605501627469</v>
      </c>
      <c r="S798" s="10">
        <f>IF(R797&lt;=0,S797,S797*(1-Q798/R797))+MAX(0,-(Q755-C798-D798))</f>
        <v>6489.7498575970531</v>
      </c>
      <c r="T798" s="10">
        <f>MAX(0,(T755-C798-D798))/(1-'P-Parametri'!$B$31*MAX(0,IF(U797&lt;=0,0,(U797-V797)/U797)))</f>
        <v>25493.769090422589</v>
      </c>
      <c r="U798" s="10">
        <f>((U797-T798+MAX(0,-(T755-C798-D798)))*(1+B798))*(1-'P-Parametri'!$B$32)</f>
        <v>25590.605501626098</v>
      </c>
      <c r="V798" s="10">
        <f>IF(U797&lt;=0,V797,V797*(1-T798/U797))+MAX(0,-(T755-C798-D798))</f>
        <v>6489.7498575967084</v>
      </c>
    </row>
    <row r="799" spans="1:22">
      <c r="A799" s="9">
        <f t="shared" si="15"/>
        <v>42</v>
      </c>
      <c r="B799" s="12">
        <f>IF($A799='P-Parametri'!$D$47,'P-Parametri'!$B$34,IF($A799='P-Parametri'!$D$48,'P-Parametri'!$C$34,'P-Parametri'!$D$52))</f>
        <v>4.8525513124279884E-2</v>
      </c>
      <c r="C799" s="10">
        <f>IF($A799&lt;='1-Input'!$B$26,0,IF($A799='1-Input'!$B$26+1,('1-Input'!$B$23+0)*'1-Input'!$B$27,'1-Input'!$B$23+0))</f>
        <v>15535</v>
      </c>
      <c r="D799" s="10">
        <f>IF(AND($A799&gt;=1,$A799&lt;1+'1-Input'!$B$12),'1-Input'!$B$30,0)</f>
        <v>0</v>
      </c>
      <c r="E799" s="10">
        <f>MAX(0,(E755-C799-D799))/(1-'P-Parametri'!$B$31*MAX(0,IF(F798&lt;=0,0,(F798-G798)/F798)))</f>
        <v>13108.985935561554</v>
      </c>
      <c r="F799" s="10">
        <f>((F798-E799+MAX(0,-(E755-C799-D799)))*(1+B799))*(1-'P-Parametri'!$B$32)</f>
        <v>920186.4726370289</v>
      </c>
      <c r="G799" s="10">
        <f>IF(F798&lt;=0,G798,G798*(1-E799/F798))+MAX(0,-(E755-C799-D799))</f>
        <v>223004.53586915878</v>
      </c>
      <c r="H799" s="10">
        <f>MAX(0,(H755-C799-D799))/(1-'P-Parametri'!$B$31*MAX(0,IF(I798&lt;=0,0,(I798-J798)/I798)))</f>
        <v>18506.438734396652</v>
      </c>
      <c r="I799" s="10">
        <f>((I798-H799+MAX(0,-(H755-C799-D799)))*(1+B799))*(1-'P-Parametri'!$B$32)</f>
        <v>522268.31579075317</v>
      </c>
      <c r="J799" s="10">
        <f>IF(I798&lt;=0,J798,J798*(1-H799/I798))+MAX(0,-(H755-C799-D799))</f>
        <v>126570.21899954118</v>
      </c>
      <c r="K799" s="10">
        <f>MAX(0,(K755-C799-D799))/(1-'P-Parametri'!$B$31*MAX(0,IF(L798&lt;=0,0,(L798-M798)/L798)))</f>
        <v>25590.605501626374</v>
      </c>
      <c r="L799" s="10">
        <f>((L798-K799+MAX(0,-(K755-C799-D799)))*(1+B799))*(1-'P-Parametri'!$B$32)</f>
        <v>-1.2067824081353172E-9</v>
      </c>
      <c r="M799" s="10">
        <f>IF(L798&lt;=0,M798,M798*(1-K799/L798))+MAX(0,-(K755-C799-D799))</f>
        <v>-2.9252583046803451E-10</v>
      </c>
      <c r="N799" s="10">
        <f>MAX(0,(N755-C799-D799))/(1-'P-Parametri'!$B$31*MAX(0,IF(O798&lt;=0,0,(O798-P798)/O798)))</f>
        <v>25590.605501626353</v>
      </c>
      <c r="O799" s="10">
        <f>((O798-N799+MAX(0,-(N755-C799-D799)))*(1+B799))*(1-'P-Parametri'!$B$32)</f>
        <v>-2.6648191977751485E-10</v>
      </c>
      <c r="P799" s="10">
        <f>IF(O798&lt;=0,P798,P798*(1-N799/O798))+MAX(0,-(N755-C799-D799))</f>
        <v>-6.4845627443655275E-11</v>
      </c>
      <c r="Q799" s="10">
        <f>MAX(0,(Q755-C799-D799))/(1-'P-Parametri'!$B$31*MAX(0,IF(R798&lt;=0,0,(R798-S798)/R798)))</f>
        <v>25590.605501626342</v>
      </c>
      <c r="R799" s="10">
        <f>((R798-Q799+MAX(0,-(Q755-C799-D799)))*(1+B799))*(1-'P-Parametri'!$B$32)</f>
        <v>1.1801342161575656E-9</v>
      </c>
      <c r="S799" s="10">
        <f>IF(R798&lt;=0,S798,S798*(1-Q799/R798))+MAX(0,-(Q755-C799-D799))</f>
        <v>2.8604126772369454E-10</v>
      </c>
      <c r="T799" s="10">
        <f>MAX(0,(T755-C799-D799))/(1-'P-Parametri'!$B$31*MAX(0,IF(U798&lt;=0,0,(U798-V798)/U798)))</f>
        <v>25590.605501626353</v>
      </c>
      <c r="U799" s="10">
        <f>((U798-T799+MAX(0,-(T755-C799-D799)))*(1+B799))*(1-'P-Parametri'!$B$32)</f>
        <v>-2.6648191977751485E-10</v>
      </c>
      <c r="V799" s="10">
        <f>IF(U798&lt;=0,V798,V798*(1-T799/U798))+MAX(0,-(T755-C799-D799))</f>
        <v>-6.4845627443655275E-11</v>
      </c>
    </row>
    <row r="800" spans="1:22">
      <c r="A800" s="4" t="s">
        <v>410</v>
      </c>
      <c r="E800" s="10">
        <f>F799</f>
        <v>920186.4726370289</v>
      </c>
      <c r="H800" s="10">
        <f>I799</f>
        <v>522268.31579075317</v>
      </c>
      <c r="K800" s="10">
        <f>L799</f>
        <v>-1.2067824081353172E-9</v>
      </c>
      <c r="N800" s="10">
        <f>O799</f>
        <v>-2.6648191977751485E-10</v>
      </c>
      <c r="Q800" s="10">
        <f>R799</f>
        <v>1.1801342161575656E-9</v>
      </c>
      <c r="T800" s="10">
        <f>U799</f>
        <v>-2.6648191977751485E-10</v>
      </c>
    </row>
    <row r="801" spans="1:22">
      <c r="A801" s="5" t="s">
        <v>411</v>
      </c>
      <c r="B801" s="10">
        <f>IFERROR(T755-T800*(T755-Q755)/(T800-Q800),T755)</f>
        <v>36159.38303417866</v>
      </c>
    </row>
    <row r="804" spans="1:22">
      <c r="A804" s="2" t="s">
        <v>492</v>
      </c>
    </row>
    <row r="805" spans="1:22">
      <c r="A805" s="4" t="s">
        <v>268</v>
      </c>
      <c r="E805" s="19">
        <f>'1-Input'!$B$10*0.9</f>
        <v>26100</v>
      </c>
      <c r="H805" s="19">
        <f>'1-Input'!$B$10*1.05</f>
        <v>30450</v>
      </c>
      <c r="K805" s="10">
        <f>IFERROR(H805-H850*(H805-E805)/(H850-E850),H805)</f>
        <v>41815.536145478807</v>
      </c>
      <c r="N805" s="10">
        <f>IFERROR(K805-K850*(K805-H805)/(K850-H850),K805)</f>
        <v>41815.536145478764</v>
      </c>
      <c r="Q805" s="10">
        <f>IFERROR(N805-N850*(N805-K805)/(N850-K850),N805)</f>
        <v>41815.536145478771</v>
      </c>
      <c r="T805" s="10">
        <f>IFERROR(Q805-Q850*(Q805-N805)/(Q850-N850),Q805)</f>
        <v>41815.536145478771</v>
      </c>
    </row>
    <row r="806" spans="1:22">
      <c r="A806" s="15" t="s">
        <v>176</v>
      </c>
      <c r="B806" s="15" t="s">
        <v>177</v>
      </c>
      <c r="C806" s="15" t="s">
        <v>178</v>
      </c>
      <c r="D806" s="15" t="s">
        <v>179</v>
      </c>
      <c r="E806" s="15" t="s">
        <v>180</v>
      </c>
      <c r="F806" s="15" t="s">
        <v>181</v>
      </c>
      <c r="G806" s="15" t="s">
        <v>182</v>
      </c>
      <c r="H806" s="15" t="s">
        <v>180</v>
      </c>
      <c r="I806" s="15" t="s">
        <v>181</v>
      </c>
      <c r="J806" s="15" t="s">
        <v>182</v>
      </c>
      <c r="K806" s="15" t="s">
        <v>180</v>
      </c>
      <c r="L806" s="15" t="s">
        <v>181</v>
      </c>
      <c r="M806" s="15" t="s">
        <v>182</v>
      </c>
      <c r="N806" s="15" t="s">
        <v>180</v>
      </c>
      <c r="O806" s="15" t="s">
        <v>181</v>
      </c>
      <c r="P806" s="15" t="s">
        <v>182</v>
      </c>
      <c r="Q806" s="15" t="s">
        <v>180</v>
      </c>
      <c r="R806" s="15" t="s">
        <v>181</v>
      </c>
      <c r="S806" s="15" t="s">
        <v>182</v>
      </c>
      <c r="T806" s="15" t="s">
        <v>180</v>
      </c>
      <c r="U806" s="15" t="s">
        <v>181</v>
      </c>
      <c r="V806" s="15" t="s">
        <v>182</v>
      </c>
    </row>
    <row r="807" spans="1:22">
      <c r="A807" s="9">
        <f>0</f>
        <v>0</v>
      </c>
      <c r="E807" s="10">
        <f>0</f>
        <v>0</v>
      </c>
      <c r="F807" s="10">
        <f>'1-Input'!$B$8</f>
        <v>760000</v>
      </c>
      <c r="G807" s="10">
        <f>'1-Input'!$B$9</f>
        <v>586000</v>
      </c>
      <c r="H807" s="10">
        <f>0</f>
        <v>0</v>
      </c>
      <c r="I807" s="10">
        <f>'1-Input'!$B$8</f>
        <v>760000</v>
      </c>
      <c r="J807" s="10">
        <f>'1-Input'!$B$9</f>
        <v>586000</v>
      </c>
      <c r="K807" s="10">
        <f>0</f>
        <v>0</v>
      </c>
      <c r="L807" s="10">
        <f>'1-Input'!$B$8</f>
        <v>760000</v>
      </c>
      <c r="M807" s="10">
        <f>'1-Input'!$B$9</f>
        <v>586000</v>
      </c>
      <c r="N807" s="10">
        <f>0</f>
        <v>0</v>
      </c>
      <c r="O807" s="10">
        <f>'1-Input'!$B$8</f>
        <v>760000</v>
      </c>
      <c r="P807" s="10">
        <f>'1-Input'!$B$9</f>
        <v>586000</v>
      </c>
      <c r="Q807" s="10">
        <f>0</f>
        <v>0</v>
      </c>
      <c r="R807" s="10">
        <f>'1-Input'!$B$8</f>
        <v>760000</v>
      </c>
      <c r="S807" s="10">
        <f>'1-Input'!$B$9</f>
        <v>586000</v>
      </c>
      <c r="T807" s="10">
        <f>0</f>
        <v>0</v>
      </c>
      <c r="U807" s="10">
        <f>'1-Input'!$B$8</f>
        <v>760000</v>
      </c>
      <c r="V807" s="10">
        <f>'1-Input'!$B$9</f>
        <v>586000</v>
      </c>
    </row>
    <row r="808" spans="1:22">
      <c r="A808" s="9">
        <f t="shared" ref="A808:A849" si="16">A807+1</f>
        <v>1</v>
      </c>
      <c r="B808" s="12">
        <f>IF($A808='P-Parametri'!$E$47,'P-Parametri'!$B$34,IF($A808='P-Parametri'!$E$48,'P-Parametri'!$C$34,'P-Parametri'!$E$52))</f>
        <v>4.8525513124279884E-2</v>
      </c>
      <c r="C808" s="10">
        <f>IF($A808&lt;='1-Input'!$B$26,0,IF($A808='1-Input'!$B$26+1,('1-Input'!$B$23+0)*'1-Input'!$B$27,'1-Input'!$B$23+0))</f>
        <v>0</v>
      </c>
      <c r="D808" s="10">
        <f>IF(AND($A808&gt;=1,$A808&lt;1+'1-Input'!$B$12),'1-Input'!$B$30,0)</f>
        <v>11905.451600000002</v>
      </c>
      <c r="E808" s="10">
        <f>MAX(0,(E805-C808-D808))/(1-'P-Parametri'!$B$31*MAX(0,IF(F807&lt;=0,0,(F807-G807)/F807)))</f>
        <v>15092.977760367114</v>
      </c>
      <c r="F808" s="10">
        <f>((F807-E808+MAX(0,-(E805-C808-D808)))*(1+B808))*(1-'P-Parametri'!$B$32)</f>
        <v>779491.90968824306</v>
      </c>
      <c r="G808" s="10">
        <f>IF(F807&lt;=0,G807,G807*(1-E808/F807))+MAX(0,-(E805-C808-D808))</f>
        <v>574362.51977950637</v>
      </c>
      <c r="H808" s="10">
        <f>MAX(0,(H805-C808-D808))/(1-'P-Parametri'!$B$31*MAX(0,IF(I807&lt;=0,0,(I807-J807)/I807)))</f>
        <v>19718.306542056074</v>
      </c>
      <c r="I808" s="10">
        <f>((I807-H808+MAX(0,-(H805-C808-D808)))*(1+B808))*(1-'P-Parametri'!$B$32)</f>
        <v>774651.83400452265</v>
      </c>
      <c r="J808" s="10">
        <f>IF(I807&lt;=0,J807,J807*(1-H808/I807))+MAX(0,-(H805-C808-D808))</f>
        <v>570796.14785046736</v>
      </c>
      <c r="K808" s="10">
        <f>MAX(0,(K805-C808-D808))/(1-'P-Parametri'!$B$31*MAX(0,IF(L807&lt;=0,0,(L807-M807)/L807)))</f>
        <v>31803.212623207641</v>
      </c>
      <c r="L808" s="10">
        <f>((L807-K808+MAX(0,-(K805-C808-D808)))*(1+B808))*(1-'P-Parametri'!$B$32)</f>
        <v>762005.84431942401</v>
      </c>
      <c r="M808" s="10">
        <f>IF(L807&lt;=0,M807,M807*(1-K808/L807))+MAX(0,-(K805-C808-D808))</f>
        <v>561478.04921421094</v>
      </c>
      <c r="N808" s="10">
        <f>MAX(0,(N805-C808-D808))/(1-'P-Parametri'!$B$31*MAX(0,IF(O807&lt;=0,0,(O807-P807)/O807)))</f>
        <v>31803.212623207593</v>
      </c>
      <c r="O808" s="10">
        <f>((O807-N808+MAX(0,-(N805-C808-D808)))*(1+B808))*(1-'P-Parametri'!$B$32)</f>
        <v>762005.84431942401</v>
      </c>
      <c r="P808" s="10">
        <f>IF(O807&lt;=0,P807,P807*(1-N808/O807))+MAX(0,-(N805-C808-D808))</f>
        <v>561478.04921421094</v>
      </c>
      <c r="Q808" s="10">
        <f>MAX(0,(Q805-C808-D808))/(1-'P-Parametri'!$B$31*MAX(0,IF(R807&lt;=0,0,(R807-S807)/R807)))</f>
        <v>31803.212623207601</v>
      </c>
      <c r="R808" s="10">
        <f>((R807-Q808+MAX(0,-(Q805-C808-D808)))*(1+B808))*(1-'P-Parametri'!$B$32)</f>
        <v>762005.84431942401</v>
      </c>
      <c r="S808" s="10">
        <f>IF(R807&lt;=0,S807,S807*(1-Q808/R807))+MAX(0,-(Q805-C808-D808))</f>
        <v>561478.04921421094</v>
      </c>
      <c r="T808" s="10">
        <f>MAX(0,(T805-C808-D808))/(1-'P-Parametri'!$B$31*MAX(0,IF(U807&lt;=0,0,(U807-V807)/U807)))</f>
        <v>31803.212623207601</v>
      </c>
      <c r="U808" s="10">
        <f>((U807-T808+MAX(0,-(T805-C808-D808)))*(1+B808))*(1-'P-Parametri'!$B$32)</f>
        <v>762005.84431942401</v>
      </c>
      <c r="V808" s="10">
        <f>IF(U807&lt;=0,V807,V807*(1-T808/U807))+MAX(0,-(T805-C808-D808))</f>
        <v>561478.04921421094</v>
      </c>
    </row>
    <row r="809" spans="1:22">
      <c r="A809" s="9">
        <f t="shared" si="16"/>
        <v>2</v>
      </c>
      <c r="B809" s="12">
        <f>IF($A809='P-Parametri'!$E$47,'P-Parametri'!$B$34,IF($A809='P-Parametri'!$E$48,'P-Parametri'!$C$34,'P-Parametri'!$E$52))</f>
        <v>4.8525513124279884E-2</v>
      </c>
      <c r="C809" s="10">
        <f>IF($A809&lt;='1-Input'!$B$26,0,IF($A809='1-Input'!$B$26+1,('1-Input'!$B$23+0)*'1-Input'!$B$27,'1-Input'!$B$23+0))</f>
        <v>0</v>
      </c>
      <c r="D809" s="10">
        <f>IF(AND($A809&gt;=1,$A809&lt;1+'1-Input'!$B$12),'1-Input'!$B$30,0)</f>
        <v>11905.451600000002</v>
      </c>
      <c r="E809" s="10">
        <f>MAX(0,(E805-C809-D809))/(1-'P-Parametri'!$B$31*MAX(0,IF(F808&lt;=0,0,(F808-G808)/F808)))</f>
        <v>15237.085525719935</v>
      </c>
      <c r="F809" s="10">
        <f>((F808-E809+MAX(0,-(E805-C809-D809)))*(1+B809))*(1-'P-Parametri'!$B$32)</f>
        <v>799738.00029939041</v>
      </c>
      <c r="G809" s="10">
        <f>IF(F808&lt;=0,G808,G808*(1-E809/F808))+MAX(0,-(E805-C809-D809))</f>
        <v>563135.1924296323</v>
      </c>
      <c r="H809" s="10">
        <f>MAX(0,(H805-C809-D809))/(1-'P-Parametri'!$B$31*MAX(0,IF(I808&lt;=0,0,(I808-J808)/I808)))</f>
        <v>19906.576950813935</v>
      </c>
      <c r="I809" s="10">
        <f>((I808-H809+MAX(0,-(H805-C809-D809)))*(1+B809))*(1-'P-Parametri'!$B$32)</f>
        <v>789786.91861449566</v>
      </c>
      <c r="J809" s="10">
        <f>IF(I808&lt;=0,J808,J808*(1-H809/I808))+MAX(0,-(H805-C809-D809))</f>
        <v>556128.14224893774</v>
      </c>
      <c r="K809" s="10">
        <f>MAX(0,(K805-C809-D809))/(1-'P-Parametri'!$B$31*MAX(0,IF(L808&lt;=0,0,(L808-M808)/L808)))</f>
        <v>32106.869726195353</v>
      </c>
      <c r="L809" s="10">
        <f>((L808-K809+MAX(0,-(K805-C809-D809)))*(1+B809))*(1-'P-Parametri'!$B$32)</f>
        <v>763787.06147052231</v>
      </c>
      <c r="M809" s="10">
        <f>IF(L808&lt;=0,M808,M808*(1-K809/L808))+MAX(0,-(K805-C809-D809))</f>
        <v>537820.35326000233</v>
      </c>
      <c r="N809" s="10">
        <f>MAX(0,(N805-C809-D809))/(1-'P-Parametri'!$B$31*MAX(0,IF(O808&lt;=0,0,(O808-P808)/O808)))</f>
        <v>32106.869726195306</v>
      </c>
      <c r="O809" s="10">
        <f>((O808-N809+MAX(0,-(N805-C809-D809)))*(1+B809))*(1-'P-Parametri'!$B$32)</f>
        <v>763787.06147052231</v>
      </c>
      <c r="P809" s="10">
        <f>IF(O808&lt;=0,P808,P808*(1-N809/O808))+MAX(0,-(N805-C809-D809))</f>
        <v>537820.35326000233</v>
      </c>
      <c r="Q809" s="10">
        <f>MAX(0,(Q805-C809-D809))/(1-'P-Parametri'!$B$31*MAX(0,IF(R808&lt;=0,0,(R808-S808)/R808)))</f>
        <v>32106.869726195313</v>
      </c>
      <c r="R809" s="10">
        <f>((R808-Q809+MAX(0,-(Q805-C809-D809)))*(1+B809))*(1-'P-Parametri'!$B$32)</f>
        <v>763787.06147052231</v>
      </c>
      <c r="S809" s="10">
        <f>IF(R808&lt;=0,S808,S808*(1-Q809/R808))+MAX(0,-(Q805-C809-D809))</f>
        <v>537820.35326000233</v>
      </c>
      <c r="T809" s="10">
        <f>MAX(0,(T805-C809-D809))/(1-'P-Parametri'!$B$31*MAX(0,IF(U808&lt;=0,0,(U808-V808)/U808)))</f>
        <v>32106.869726195313</v>
      </c>
      <c r="U809" s="10">
        <f>((U808-T809+MAX(0,-(T805-C809-D809)))*(1+B809))*(1-'P-Parametri'!$B$32)</f>
        <v>763787.06147052231</v>
      </c>
      <c r="V809" s="10">
        <f>IF(U808&lt;=0,V808,V808*(1-T809/U808))+MAX(0,-(T805-C809-D809))</f>
        <v>537820.35326000233</v>
      </c>
    </row>
    <row r="810" spans="1:22">
      <c r="A810" s="9">
        <f t="shared" si="16"/>
        <v>3</v>
      </c>
      <c r="B810" s="12">
        <f>IF($A810='P-Parametri'!$E$47,'P-Parametri'!$B$34,IF($A810='P-Parametri'!$E$48,'P-Parametri'!$C$34,'P-Parametri'!$E$52))</f>
        <v>4.8525513124279884E-2</v>
      </c>
      <c r="C810" s="10">
        <f>IF($A810&lt;='1-Input'!$B$26,0,IF($A810='1-Input'!$B$26+1,('1-Input'!$B$23+0)*'1-Input'!$B$27,'1-Input'!$B$23+0))</f>
        <v>0</v>
      </c>
      <c r="D810" s="10">
        <f>IF(AND($A810&gt;=1,$A810&lt;1+'1-Input'!$B$12),'1-Input'!$B$30,0)</f>
        <v>11905.451600000002</v>
      </c>
      <c r="E810" s="10">
        <f>MAX(0,(E805-C810-D810))/(1-'P-Parametri'!$B$31*MAX(0,IF(F809&lt;=0,0,(F809-G809)/F809)))</f>
        <v>15377.394569888964</v>
      </c>
      <c r="F810" s="10">
        <f>((F809-E810+MAX(0,-(E805-C810-D810)))*(1+B810))*(1-'P-Parametri'!$B$32)</f>
        <v>820777.26238380256</v>
      </c>
      <c r="G810" s="10">
        <f>IF(F809&lt;=0,G809,G809*(1-E810/F809))+MAX(0,-(E805-C810-D810))</f>
        <v>552307.20620547014</v>
      </c>
      <c r="H810" s="10">
        <f>MAX(0,(H805-C810-D810))/(1-'P-Parametri'!$B$31*MAX(0,IF(I809&lt;=0,0,(I809-J809)/I809)))</f>
        <v>20089.884498699732</v>
      </c>
      <c r="I810" s="10">
        <f>((I809-H810+MAX(0,-(H805-C810-D810)))*(1+B810))*(1-'P-Parametri'!$B$32)</f>
        <v>805432.88369120844</v>
      </c>
      <c r="J810" s="10">
        <f>IF(I809&lt;=0,J809,J809*(1-H810/I809))+MAX(0,-(H805-C810-D810))</f>
        <v>541981.85812985233</v>
      </c>
      <c r="K810" s="10">
        <f>MAX(0,(K805-C810-D810))/(1-'P-Parametri'!$B$31*MAX(0,IF(L809&lt;=0,0,(L809-M809)/L809)))</f>
        <v>32402.522342631604</v>
      </c>
      <c r="L810" s="10">
        <f>((L809-K810+MAX(0,-(K805-C810-D810)))*(1+B810))*(1-'P-Parametri'!$B$32)</f>
        <v>765341.59848187608</v>
      </c>
      <c r="M810" s="10">
        <f>IF(L809&lt;=0,M809,M809*(1-K810/L809))+MAX(0,-(K805-C810-D810))</f>
        <v>515004.13013718918</v>
      </c>
      <c r="N810" s="10">
        <f>MAX(0,(N805-C810-D810))/(1-'P-Parametri'!$B$31*MAX(0,IF(O809&lt;=0,0,(O809-P809)/O809)))</f>
        <v>32402.522342631557</v>
      </c>
      <c r="O810" s="10">
        <f>((O809-N810+MAX(0,-(N805-C810-D810)))*(1+B810))*(1-'P-Parametri'!$B$32)</f>
        <v>765341.59848187608</v>
      </c>
      <c r="P810" s="10">
        <f>IF(O809&lt;=0,P809,P809*(1-N810/O809))+MAX(0,-(N805-C810-D810))</f>
        <v>515004.13013718923</v>
      </c>
      <c r="Q810" s="10">
        <f>MAX(0,(Q805-C810-D810))/(1-'P-Parametri'!$B$31*MAX(0,IF(R809&lt;=0,0,(R809-S809)/R809)))</f>
        <v>32402.522342631564</v>
      </c>
      <c r="R810" s="10">
        <f>((R809-Q810+MAX(0,-(Q805-C810-D810)))*(1+B810))*(1-'P-Parametri'!$B$32)</f>
        <v>765341.59848187608</v>
      </c>
      <c r="S810" s="10">
        <f>IF(R809&lt;=0,S809,S809*(1-Q810/R809))+MAX(0,-(Q805-C810-D810))</f>
        <v>515004.13013718923</v>
      </c>
      <c r="T810" s="10">
        <f>MAX(0,(T805-C810-D810))/(1-'P-Parametri'!$B$31*MAX(0,IF(U809&lt;=0,0,(U809-V809)/U809)))</f>
        <v>32402.522342631564</v>
      </c>
      <c r="U810" s="10">
        <f>((U809-T810+MAX(0,-(T805-C810-D810)))*(1+B810))*(1-'P-Parametri'!$B$32)</f>
        <v>765341.59848187608</v>
      </c>
      <c r="V810" s="10">
        <f>IF(U809&lt;=0,V809,V809*(1-T810/U809))+MAX(0,-(T805-C810-D810))</f>
        <v>515004.13013718923</v>
      </c>
    </row>
    <row r="811" spans="1:22">
      <c r="A811" s="9">
        <f t="shared" si="16"/>
        <v>4</v>
      </c>
      <c r="B811" s="12">
        <f>IF($A811='P-Parametri'!$E$47,'P-Parametri'!$B$34,IF($A811='P-Parametri'!$E$48,'P-Parametri'!$C$34,'P-Parametri'!$E$52))</f>
        <v>4.8525513124279884E-2</v>
      </c>
      <c r="C811" s="10">
        <f>IF($A811&lt;='1-Input'!$B$26,0,IF($A811='1-Input'!$B$26+1,('1-Input'!$B$23+0)*'1-Input'!$B$27,'1-Input'!$B$23+0))</f>
        <v>0</v>
      </c>
      <c r="D811" s="10">
        <f>IF(AND($A811&gt;=1,$A811&lt;1+'1-Input'!$B$12),'1-Input'!$B$30,0)</f>
        <v>11905.451600000002</v>
      </c>
      <c r="E811" s="10">
        <f>MAX(0,(E805-C811-D811))/(1-'P-Parametri'!$B$31*MAX(0,IF(F810&lt;=0,0,(F810-G810)/F810)))</f>
        <v>15513.914358415834</v>
      </c>
      <c r="F811" s="10">
        <f>((F810-E811+MAX(0,-(E805-C811-D811)))*(1+B811))*(1-'P-Parametri'!$B$32)</f>
        <v>842650.48685811716</v>
      </c>
      <c r="G811" s="10">
        <f>IF(F810&lt;=0,G810,G810*(1-E811/F810))+MAX(0,-(E805-C811-D811))</f>
        <v>541867.77630249981</v>
      </c>
      <c r="H811" s="10">
        <f>MAX(0,(H805-C811-D811))/(1-'P-Parametri'!$B$31*MAX(0,IF(I810&lt;=0,0,(I810-J810)/I810)))</f>
        <v>20268.241552024116</v>
      </c>
      <c r="I811" s="10">
        <f>((I810-H811+MAX(0,-(H805-C811-D811)))*(1+B811))*(1-'P-Parametri'!$B$32)</f>
        <v>821618.62896745768</v>
      </c>
      <c r="J811" s="10">
        <f>IF(I810&lt;=0,J810,J810*(1-H811/I810))+MAX(0,-(H805-C811-D811))</f>
        <v>528343.20562407479</v>
      </c>
      <c r="K811" s="10">
        <f>MAX(0,(K805-C811-D811))/(1-'P-Parametri'!$B$31*MAX(0,IF(L810&lt;=0,0,(L810-M810)/L810)))</f>
        <v>32690.190417860369</v>
      </c>
      <c r="L811" s="10">
        <f>((L810-K811+MAX(0,-(K805-C811-D811)))*(1+B811))*(1-'P-Parametri'!$B$32)</f>
        <v>766667.28619438503</v>
      </c>
      <c r="M811" s="10">
        <f>IF(L810&lt;=0,M810,M810*(1-K811/L810))+MAX(0,-(K805-C811-D811))</f>
        <v>493006.65461310401</v>
      </c>
      <c r="N811" s="10">
        <f>MAX(0,(N805-C811-D811))/(1-'P-Parametri'!$B$31*MAX(0,IF(O810&lt;=0,0,(O810-P810)/O810)))</f>
        <v>32690.190417860318</v>
      </c>
      <c r="O811" s="10">
        <f>((O810-N811+MAX(0,-(N805-C811-D811)))*(1+B811))*(1-'P-Parametri'!$B$32)</f>
        <v>766667.28619438515</v>
      </c>
      <c r="P811" s="10">
        <f>IF(O810&lt;=0,P810,P810*(1-N811/O810))+MAX(0,-(N805-C811-D811))</f>
        <v>493006.65461310413</v>
      </c>
      <c r="Q811" s="10">
        <f>MAX(0,(Q805-C811-D811))/(1-'P-Parametri'!$B$31*MAX(0,IF(R810&lt;=0,0,(R810-S810)/R810)))</f>
        <v>32690.190417860325</v>
      </c>
      <c r="R811" s="10">
        <f>((R810-Q811+MAX(0,-(Q805-C811-D811)))*(1+B811))*(1-'P-Parametri'!$B$32)</f>
        <v>766667.28619438515</v>
      </c>
      <c r="S811" s="10">
        <f>IF(R810&lt;=0,S810,S810*(1-Q811/R810))+MAX(0,-(Q805-C811-D811))</f>
        <v>493006.65461310413</v>
      </c>
      <c r="T811" s="10">
        <f>MAX(0,(T805-C811-D811))/(1-'P-Parametri'!$B$31*MAX(0,IF(U810&lt;=0,0,(U810-V810)/U810)))</f>
        <v>32690.190417860325</v>
      </c>
      <c r="U811" s="10">
        <f>((U810-T811+MAX(0,-(T805-C811-D811)))*(1+B811))*(1-'P-Parametri'!$B$32)</f>
        <v>766667.28619438515</v>
      </c>
      <c r="V811" s="10">
        <f>IF(U810&lt;=0,V810,V810*(1-T811/U810))+MAX(0,-(T805-C811-D811))</f>
        <v>493006.65461310413</v>
      </c>
    </row>
    <row r="812" spans="1:22">
      <c r="A812" s="9">
        <f t="shared" si="16"/>
        <v>5</v>
      </c>
      <c r="B812" s="12">
        <f>IF($A812='P-Parametri'!$E$47,'P-Parametri'!$B$34,IF($A812='P-Parametri'!$E$48,'P-Parametri'!$C$34,'P-Parametri'!$E$52))</f>
        <v>4.8525513124279884E-2</v>
      </c>
      <c r="C812" s="10">
        <f>IF($A812&lt;='1-Input'!$B$26,0,IF($A812='1-Input'!$B$26+1,('1-Input'!$B$23+0)*'1-Input'!$B$27,'1-Input'!$B$23+0))</f>
        <v>0</v>
      </c>
      <c r="D812" s="10">
        <f>IF(AND($A812&gt;=1,$A812&lt;1+'1-Input'!$B$12),'1-Input'!$B$30,0)</f>
        <v>11905.451600000002</v>
      </c>
      <c r="E812" s="10">
        <f>MAX(0,(E805-C812-D812))/(1-'P-Parametri'!$B$31*MAX(0,IF(F811&lt;=0,0,(F811-G811)/F811)))</f>
        <v>15646.661442654187</v>
      </c>
      <c r="F812" s="10">
        <f>((F811-E812+MAX(0,-(E805-C812-D812)))*(1+B812))*(1-'P-Parametri'!$B$32)</f>
        <v>865400.34117869171</v>
      </c>
      <c r="G812" s="10">
        <f>IF(F811&lt;=0,G811,G811*(1-E812/F811))+MAX(0,-(E805-C812-D812))</f>
        <v>531806.16502390022</v>
      </c>
      <c r="H812" s="10">
        <f>MAX(0,(H805-C812-D812))/(1-'P-Parametri'!$B$31*MAX(0,IF(I811&lt;=0,0,(I811-J811)/I811)))</f>
        <v>20441.669734397074</v>
      </c>
      <c r="I812" s="10">
        <f>((I811-H812+MAX(0,-(H805-C812-D812)))*(1+B812))*(1-'P-Parametri'!$B$32)</f>
        <v>838374.37331862876</v>
      </c>
      <c r="J812" s="10">
        <f>IF(I811&lt;=0,J811,J811*(1-H812/I811))+MAX(0,-(H805-C812-D812))</f>
        <v>515198.15640658955</v>
      </c>
      <c r="K812" s="10">
        <f>MAX(0,(K805-C812-D812))/(1-'P-Parametri'!$B$31*MAX(0,IF(L811&lt;=0,0,(L811-M811)/L811)))</f>
        <v>32969.908828115316</v>
      </c>
      <c r="L812" s="10">
        <f>((L811-K812+MAX(0,-(K805-C812-D812)))*(1+B812))*(1-'P-Parametri'!$B$32)</f>
        <v>767761.81824274454</v>
      </c>
      <c r="M812" s="10">
        <f>IF(L811&lt;=0,M811,M811*(1-K812/L811))+MAX(0,-(K805-C812-D812))</f>
        <v>471805.30071820604</v>
      </c>
      <c r="N812" s="10">
        <f>MAX(0,(N805-C812-D812))/(1-'P-Parametri'!$B$31*MAX(0,IF(O811&lt;=0,0,(O811-P811)/O811)))</f>
        <v>32969.908828115273</v>
      </c>
      <c r="O812" s="10">
        <f>((O811-N812+MAX(0,-(N805-C812-D812)))*(1+B812))*(1-'P-Parametri'!$B$32)</f>
        <v>767761.81824274466</v>
      </c>
      <c r="P812" s="10">
        <f>IF(O811&lt;=0,P811,P811*(1-N812/O811))+MAX(0,-(N805-C812-D812))</f>
        <v>471805.30071820621</v>
      </c>
      <c r="Q812" s="10">
        <f>MAX(0,(Q805-C812-D812))/(1-'P-Parametri'!$B$31*MAX(0,IF(R811&lt;=0,0,(R811-S811)/R811)))</f>
        <v>32969.90882811528</v>
      </c>
      <c r="R812" s="10">
        <f>((R811-Q812+MAX(0,-(Q805-C812-D812)))*(1+B812))*(1-'P-Parametri'!$B$32)</f>
        <v>767761.81824274466</v>
      </c>
      <c r="S812" s="10">
        <f>IF(R811&lt;=0,S811,S811*(1-Q812/R811))+MAX(0,-(Q805-C812-D812))</f>
        <v>471805.30071820621</v>
      </c>
      <c r="T812" s="10">
        <f>MAX(0,(T805-C812-D812))/(1-'P-Parametri'!$B$31*MAX(0,IF(U811&lt;=0,0,(U811-V811)/U811)))</f>
        <v>32969.90882811528</v>
      </c>
      <c r="U812" s="10">
        <f>((U811-T812+MAX(0,-(T805-C812-D812)))*(1+B812))*(1-'P-Parametri'!$B$32)</f>
        <v>767761.81824274466</v>
      </c>
      <c r="V812" s="10">
        <f>IF(U811&lt;=0,V811,V811*(1-T812/U811))+MAX(0,-(T805-C812-D812))</f>
        <v>471805.30071820621</v>
      </c>
    </row>
    <row r="813" spans="1:22">
      <c r="A813" s="9">
        <f t="shared" si="16"/>
        <v>6</v>
      </c>
      <c r="B813" s="12">
        <f>IF($A813='P-Parametri'!$E$47,'P-Parametri'!$B$34,IF($A813='P-Parametri'!$E$48,'P-Parametri'!$C$34,'P-Parametri'!$E$52))</f>
        <v>4.8525513124279884E-2</v>
      </c>
      <c r="C813" s="10">
        <f>IF($A813&lt;='1-Input'!$B$26,0,IF($A813='1-Input'!$B$26+1,('1-Input'!$B$23+0)*'1-Input'!$B$27,'1-Input'!$B$23+0))</f>
        <v>0</v>
      </c>
      <c r="D813" s="10">
        <f>IF(AND($A813&gt;=1,$A813&lt;1+'1-Input'!$B$12),'1-Input'!$B$30,0)</f>
        <v>0</v>
      </c>
      <c r="E813" s="10">
        <f>MAX(0,(E805-C813-D813))/(1-'P-Parametri'!$B$31*MAX(0,IF(F812&lt;=0,0,(F812-G812)/F812)))</f>
        <v>29007.24200085309</v>
      </c>
      <c r="F813" s="10">
        <f>((F812-E813+MAX(0,-(E805-C813-D813)))*(1+B813))*(1-'P-Parametri'!$B$32)</f>
        <v>875225.54448207188</v>
      </c>
      <c r="G813" s="10">
        <f>IF(F812&lt;=0,G812,G812*(1-E813/F812))+MAX(0,-(E805-C813-D813))</f>
        <v>513980.62302632822</v>
      </c>
      <c r="H813" s="10">
        <f>MAX(0,(H805-C813-D813))/(1-'P-Parametri'!$B$31*MAX(0,IF(I812&lt;=0,0,(I812-J812)/I812)))</f>
        <v>33841.782334328607</v>
      </c>
      <c r="I813" s="10">
        <f>((I812-H813+MAX(0,-(H805-C813-D813)))*(1+B813))*(1-'P-Parametri'!$B$32)</f>
        <v>841885.80189144565</v>
      </c>
      <c r="J813" s="10">
        <f>IF(I812&lt;=0,J812,J812*(1-H813/I812))+MAX(0,-(H805-C813-D813))</f>
        <v>494401.69074275554</v>
      </c>
      <c r="K813" s="10">
        <f>MAX(0,(K805-C813-D813))/(1-'P-Parametri'!$B$31*MAX(0,IF(L812&lt;=0,0,(L812-M812)/L812)))</f>
        <v>46473.309439361052</v>
      </c>
      <c r="L813" s="10">
        <f>((L812-K813+MAX(0,-(K805-C813-D813)))*(1+B813))*(1-'P-Parametri'!$B$32)</f>
        <v>754776.82499610691</v>
      </c>
      <c r="M813" s="10">
        <f>IF(L812&lt;=0,M812,M812*(1-K813/L812))+MAX(0,-(K805-C813-D813))</f>
        <v>443246.50394762284</v>
      </c>
      <c r="N813" s="10">
        <f>MAX(0,(N805-C813-D813))/(1-'P-Parametri'!$B$31*MAX(0,IF(O812&lt;=0,0,(O812-P812)/O812)))</f>
        <v>46473.309439360994</v>
      </c>
      <c r="O813" s="10">
        <f>((O812-N813+MAX(0,-(N805-C813-D813)))*(1+B813))*(1-'P-Parametri'!$B$32)</f>
        <v>754776.82499610714</v>
      </c>
      <c r="P813" s="10">
        <f>IF(O812&lt;=0,P812,P812*(1-N813/O812))+MAX(0,-(N805-C813-D813))</f>
        <v>443246.50394762302</v>
      </c>
      <c r="Q813" s="10">
        <f>MAX(0,(Q805-C813-D813))/(1-'P-Parametri'!$B$31*MAX(0,IF(R812&lt;=0,0,(R812-S812)/R812)))</f>
        <v>46473.309439361001</v>
      </c>
      <c r="R813" s="10">
        <f>((R812-Q813+MAX(0,-(Q805-C813-D813)))*(1+B813))*(1-'P-Parametri'!$B$32)</f>
        <v>754776.82499610714</v>
      </c>
      <c r="S813" s="10">
        <f>IF(R812&lt;=0,S812,S812*(1-Q813/R812))+MAX(0,-(Q805-C813-D813))</f>
        <v>443246.50394762302</v>
      </c>
      <c r="T813" s="10">
        <f>MAX(0,(T805-C813-D813))/(1-'P-Parametri'!$B$31*MAX(0,IF(U812&lt;=0,0,(U812-V812)/U812)))</f>
        <v>46473.309439361001</v>
      </c>
      <c r="U813" s="10">
        <f>((U812-T813+MAX(0,-(T805-C813-D813)))*(1+B813))*(1-'P-Parametri'!$B$32)</f>
        <v>754776.82499610714</v>
      </c>
      <c r="V813" s="10">
        <f>IF(U812&lt;=0,V812,V812*(1-T813/U812))+MAX(0,-(T805-C813-D813))</f>
        <v>443246.50394762302</v>
      </c>
    </row>
    <row r="814" spans="1:22">
      <c r="A814" s="9">
        <f t="shared" si="16"/>
        <v>7</v>
      </c>
      <c r="B814" s="12">
        <f>IF($A814='P-Parametri'!$E$47,'P-Parametri'!$B$34,IF($A814='P-Parametri'!$E$48,'P-Parametri'!$C$34,'P-Parametri'!$E$52))</f>
        <v>4.8525513124279884E-2</v>
      </c>
      <c r="C814" s="10">
        <f>IF($A814&lt;='1-Input'!$B$26,0,IF($A814='1-Input'!$B$26+1,('1-Input'!$B$23+0)*'1-Input'!$B$27,'1-Input'!$B$23+0))</f>
        <v>0</v>
      </c>
      <c r="D814" s="10">
        <f>IF(AND($A814&gt;=1,$A814&lt;1+'1-Input'!$B$12),'1-Input'!$B$30,0)</f>
        <v>0</v>
      </c>
      <c r="E814" s="10">
        <f>MAX(0,(E805-C814-D814))/(1-'P-Parametri'!$B$31*MAX(0,IF(F813&lt;=0,0,(F813-G813)/F813)))</f>
        <v>29237.593991665701</v>
      </c>
      <c r="F814" s="10">
        <f>((F813-E814+MAX(0,-(E805-C814-D814)))*(1+B814))*(1-'P-Parametri'!$B$32)</f>
        <v>885265.86998514109</v>
      </c>
      <c r="G814" s="10">
        <f>IF(F813&lt;=0,G813,G813*(1-E814/F813))+MAX(0,-(E805-C814-D814))</f>
        <v>496810.69823337678</v>
      </c>
      <c r="H814" s="10">
        <f>MAX(0,(H805-C814-D814))/(1-'P-Parametri'!$B$31*MAX(0,IF(I813&lt;=0,0,(I813-J813)/I813)))</f>
        <v>34110.526323609985</v>
      </c>
      <c r="I814" s="10">
        <f>((I813-H814+MAX(0,-(H805-C814-D814)))*(1+B814))*(1-'P-Parametri'!$B$32)</f>
        <v>845279.03933326376</v>
      </c>
      <c r="J814" s="10">
        <f>IF(I813&lt;=0,J813,J813*(1-H814/I813))+MAX(0,-(H805-C814-D814))</f>
        <v>474370.11181764555</v>
      </c>
      <c r="K814" s="10">
        <f>MAX(0,(K805-C814-D814))/(1-'P-Parametri'!$B$31*MAX(0,IF(L813&lt;=0,0,(L813-M813)/L813)))</f>
        <v>46842.362772618049</v>
      </c>
      <c r="L814" s="10">
        <f>((L813-K814+MAX(0,-(K805-C814-D814)))*(1+B814))*(1-'P-Parametri'!$B$32)</f>
        <v>740802.77057072229</v>
      </c>
      <c r="M814" s="10">
        <f>IF(L813&lt;=0,M813,M813*(1-K814/L813))+MAX(0,-(K805-C814-D814))</f>
        <v>415738.08974092494</v>
      </c>
      <c r="N814" s="10">
        <f>MAX(0,(N805-C814-D814))/(1-'P-Parametri'!$B$31*MAX(0,IF(O813&lt;=0,0,(O813-P813)/O813)))</f>
        <v>46842.362772618006</v>
      </c>
      <c r="O814" s="10">
        <f>((O813-N814+MAX(0,-(N805-C814-D814)))*(1+B814))*(1-'P-Parametri'!$B$32)</f>
        <v>740802.77057072264</v>
      </c>
      <c r="P814" s="10">
        <f>IF(O813&lt;=0,P813,P813*(1-N814/O813))+MAX(0,-(N805-C814-D814))</f>
        <v>415738.08974092518</v>
      </c>
      <c r="Q814" s="10">
        <f>MAX(0,(Q805-C814-D814))/(1-'P-Parametri'!$B$31*MAX(0,IF(R813&lt;=0,0,(R813-S813)/R813)))</f>
        <v>46842.362772618013</v>
      </c>
      <c r="R814" s="10">
        <f>((R813-Q814+MAX(0,-(Q805-C814-D814)))*(1+B814))*(1-'P-Parametri'!$B$32)</f>
        <v>740802.77057072253</v>
      </c>
      <c r="S814" s="10">
        <f>IF(R813&lt;=0,S813,S813*(1-Q814/R813))+MAX(0,-(Q805-C814-D814))</f>
        <v>415738.08974092512</v>
      </c>
      <c r="T814" s="10">
        <f>MAX(0,(T805-C814-D814))/(1-'P-Parametri'!$B$31*MAX(0,IF(U813&lt;=0,0,(U813-V813)/U813)))</f>
        <v>46842.362772618013</v>
      </c>
      <c r="U814" s="10">
        <f>((U813-T814+MAX(0,-(T805-C814-D814)))*(1+B814))*(1-'P-Parametri'!$B$32)</f>
        <v>740802.77057072253</v>
      </c>
      <c r="V814" s="10">
        <f>IF(U813&lt;=0,V813,V813*(1-T814/U813))+MAX(0,-(T805-C814-D814))</f>
        <v>415738.08974092512</v>
      </c>
    </row>
    <row r="815" spans="1:22">
      <c r="A815" s="9">
        <f t="shared" si="16"/>
        <v>8</v>
      </c>
      <c r="B815" s="12">
        <f>IF($A815='P-Parametri'!$E$47,'P-Parametri'!$B$34,IF($A815='P-Parametri'!$E$48,'P-Parametri'!$C$34,'P-Parametri'!$E$52))</f>
        <v>4.8525513124279884E-2</v>
      </c>
      <c r="C815" s="10">
        <f>IF($A815&lt;='1-Input'!$B$26,0,IF($A815='1-Input'!$B$26+1,('1-Input'!$B$23+0)*'1-Input'!$B$27,'1-Input'!$B$23+0))</f>
        <v>0</v>
      </c>
      <c r="D815" s="10">
        <f>IF(AND($A815&gt;=1,$A815&lt;1+'1-Input'!$B$12),'1-Input'!$B$30,0)</f>
        <v>0</v>
      </c>
      <c r="E815" s="10">
        <f>MAX(0,(E805-C815-D815))/(1-'P-Parametri'!$B$31*MAX(0,IF(F814&lt;=0,0,(F814-G814)/F814)))</f>
        <v>29461.170404702596</v>
      </c>
      <c r="F815" s="10">
        <f>((F814-E815+MAX(0,-(E805-C815-D815)))*(1+B815))*(1-'P-Parametri'!$B$32)</f>
        <v>895538.39563822607</v>
      </c>
      <c r="G815" s="10">
        <f>IF(F814&lt;=0,G814,G814*(1-E815/F814))+MAX(0,-(E805-C815-D815))</f>
        <v>480277.10630829952</v>
      </c>
      <c r="H815" s="10">
        <f>MAX(0,(H805-C815-D815))/(1-'P-Parametri'!$B$31*MAX(0,IF(I814&lt;=0,0,(I814-J814)/I814)))</f>
        <v>34371.365472153033</v>
      </c>
      <c r="I815" s="10">
        <f>((I814-H815+MAX(0,-(H805-C815-D815)))*(1+B815))*(1-'P-Parametri'!$B$32)</f>
        <v>848556.87006197404</v>
      </c>
      <c r="J815" s="10">
        <f>IF(I814&lt;=0,J814,J814*(1-H815/I814))+MAX(0,-(H805-C815-D815))</f>
        <v>455080.92123838881</v>
      </c>
      <c r="K815" s="10">
        <f>MAX(0,(K805-C815-D815))/(1-'P-Parametri'!$B$31*MAX(0,IF(L814&lt;=0,0,(L814-M814)/L814)))</f>
        <v>47200.560764212714</v>
      </c>
      <c r="L815" s="10">
        <f>((L814-K815+MAX(0,-(K805-C815-D815)))*(1+B815))*(1-'P-Parametri'!$B$32)</f>
        <v>725805.09371562174</v>
      </c>
      <c r="M815" s="10">
        <f>IF(L814&lt;=0,M814,M814*(1-K815/L814))+MAX(0,-(K805-C815-D815))</f>
        <v>389249.1621256888</v>
      </c>
      <c r="N815" s="10">
        <f>MAX(0,(N805-C815-D815))/(1-'P-Parametri'!$B$31*MAX(0,IF(O814&lt;=0,0,(O814-P814)/O814)))</f>
        <v>47200.560764212671</v>
      </c>
      <c r="O815" s="10">
        <f>((O814-N815+MAX(0,-(N805-C815-D815)))*(1+B815))*(1-'P-Parametri'!$B$32)</f>
        <v>725805.09371562232</v>
      </c>
      <c r="P815" s="10">
        <f>IF(O814&lt;=0,P814,P814*(1-N815/O814))+MAX(0,-(N805-C815-D815))</f>
        <v>389249.16212568904</v>
      </c>
      <c r="Q815" s="10">
        <f>MAX(0,(Q805-C815-D815))/(1-'P-Parametri'!$B$31*MAX(0,IF(R814&lt;=0,0,(R814-S814)/R814)))</f>
        <v>47200.560764212678</v>
      </c>
      <c r="R815" s="10">
        <f>((R814-Q815+MAX(0,-(Q805-C815-D815)))*(1+B815))*(1-'P-Parametri'!$B$32)</f>
        <v>725805.09371562221</v>
      </c>
      <c r="S815" s="10">
        <f>IF(R814&lt;=0,S814,S814*(1-Q815/R814))+MAX(0,-(Q805-C815-D815))</f>
        <v>389249.16212568898</v>
      </c>
      <c r="T815" s="10">
        <f>MAX(0,(T805-C815-D815))/(1-'P-Parametri'!$B$31*MAX(0,IF(U814&lt;=0,0,(U814-V814)/U814)))</f>
        <v>47200.560764212678</v>
      </c>
      <c r="U815" s="10">
        <f>((U814-T815+MAX(0,-(T805-C815-D815)))*(1+B815))*(1-'P-Parametri'!$B$32)</f>
        <v>725805.09371562221</v>
      </c>
      <c r="V815" s="10">
        <f>IF(U814&lt;=0,V814,V814*(1-T815/U814))+MAX(0,-(T805-C815-D815))</f>
        <v>389249.16212568898</v>
      </c>
    </row>
    <row r="816" spans="1:22">
      <c r="A816" s="9">
        <f t="shared" si="16"/>
        <v>9</v>
      </c>
      <c r="B816" s="12">
        <f>IF($A816='P-Parametri'!$E$47,'P-Parametri'!$B$34,IF($A816='P-Parametri'!$E$48,'P-Parametri'!$C$34,'P-Parametri'!$E$52))</f>
        <v>4.8525513124279884E-2</v>
      </c>
      <c r="C816" s="10">
        <f>IF($A816&lt;='1-Input'!$B$26,0,IF($A816='1-Input'!$B$26+1,('1-Input'!$B$23+0)*'1-Input'!$B$27,'1-Input'!$B$23+0))</f>
        <v>0</v>
      </c>
      <c r="D816" s="10">
        <f>IF(AND($A816&gt;=1,$A816&lt;1+'1-Input'!$B$12),'1-Input'!$B$30,0)</f>
        <v>0</v>
      </c>
      <c r="E816" s="10">
        <f>MAX(0,(E805-C816-D816))/(1-'P-Parametri'!$B$31*MAX(0,IF(F815&lt;=0,0,(F815-G815)/F815)))</f>
        <v>29678.045712782492</v>
      </c>
      <c r="F816" s="10">
        <f>((F815-E816+MAX(0,-(E805-C816-D816)))*(1+B816))*(1-'P-Parametri'!$B$32)</f>
        <v>906060.91436414514</v>
      </c>
      <c r="G816" s="10">
        <f>IF(F815&lt;=0,G815,G815*(1-E816/F815))+MAX(0,-(E805-C816-D816))</f>
        <v>464360.77487544966</v>
      </c>
      <c r="H816" s="10">
        <f>MAX(0,(H805-C816-D816))/(1-'P-Parametri'!$B$31*MAX(0,IF(I815&lt;=0,0,(I815-J815)/I815)))</f>
        <v>34624.386664912905</v>
      </c>
      <c r="I816" s="10">
        <f>((I815-H816+MAX(0,-(H805-C816-D816)))*(1+B816))*(1-'P-Parametri'!$B$32)</f>
        <v>851722.11685281806</v>
      </c>
      <c r="J816" s="10">
        <f>IF(I815&lt;=0,J815,J815*(1-H816/I815))+MAX(0,-(H805-C816-D816))</f>
        <v>436511.86790006398</v>
      </c>
      <c r="K816" s="10">
        <f>MAX(0,(K805-C816-D816))/(1-'P-Parametri'!$B$31*MAX(0,IF(L815&lt;=0,0,(L815-M815)/L815)))</f>
        <v>47548.022729119861</v>
      </c>
      <c r="L816" s="10">
        <f>((L815-K816+MAX(0,-(K805-C816-D816)))*(1+B816))*(1-'P-Parametri'!$B$32)</f>
        <v>709747.50369952049</v>
      </c>
      <c r="M816" s="10">
        <f>IF(L815&lt;=0,M815,M815*(1-K816/L815))+MAX(0,-(K805-C816-D816))</f>
        <v>363749.1647182653</v>
      </c>
      <c r="N816" s="10">
        <f>MAX(0,(N805-C816-D816))/(1-'P-Parametri'!$B$31*MAX(0,IF(O815&lt;=0,0,(O815-P815)/O815)))</f>
        <v>47548.022729119824</v>
      </c>
      <c r="O816" s="10">
        <f>((O815-N816+MAX(0,-(N805-C816-D816)))*(1+B816))*(1-'P-Parametri'!$B$32)</f>
        <v>709747.50369952107</v>
      </c>
      <c r="P816" s="10">
        <f>IF(O815&lt;=0,P815,P815*(1-N816/O815))+MAX(0,-(N805-C816-D816))</f>
        <v>363749.16471826559</v>
      </c>
      <c r="Q816" s="10">
        <f>MAX(0,(Q805-C816-D816))/(1-'P-Parametri'!$B$31*MAX(0,IF(R815&lt;=0,0,(R815-S815)/R815)))</f>
        <v>47548.022729119832</v>
      </c>
      <c r="R816" s="10">
        <f>((R815-Q816+MAX(0,-(Q805-C816-D816)))*(1+B816))*(1-'P-Parametri'!$B$32)</f>
        <v>709747.50369952095</v>
      </c>
      <c r="S816" s="10">
        <f>IF(R815&lt;=0,S815,S815*(1-Q816/R815))+MAX(0,-(Q805-C816-D816))</f>
        <v>363749.16471826553</v>
      </c>
      <c r="T816" s="10">
        <f>MAX(0,(T805-C816-D816))/(1-'P-Parametri'!$B$31*MAX(0,IF(U815&lt;=0,0,(U815-V815)/U815)))</f>
        <v>47548.022729119832</v>
      </c>
      <c r="U816" s="10">
        <f>((U815-T816+MAX(0,-(T805-C816-D816)))*(1+B816))*(1-'P-Parametri'!$B$32)</f>
        <v>709747.50369952095</v>
      </c>
      <c r="V816" s="10">
        <f>IF(U815&lt;=0,V815,V815*(1-T816/U815))+MAX(0,-(T805-C816-D816))</f>
        <v>363749.16471826553</v>
      </c>
    </row>
    <row r="817" spans="1:22">
      <c r="A817" s="9">
        <f t="shared" si="16"/>
        <v>10</v>
      </c>
      <c r="B817" s="12">
        <f>IF($A817='P-Parametri'!$E$47,'P-Parametri'!$B$34,IF($A817='P-Parametri'!$E$48,'P-Parametri'!$C$34,'P-Parametri'!$E$52))</f>
        <v>4.8525513124279884E-2</v>
      </c>
      <c r="C817" s="10">
        <f>IF($A817&lt;='1-Input'!$B$26,0,IF($A817='1-Input'!$B$26+1,('1-Input'!$B$23+0)*'1-Input'!$B$27,'1-Input'!$B$23+0))</f>
        <v>0</v>
      </c>
      <c r="D817" s="10">
        <f>IF(AND($A817&gt;=1,$A817&lt;1+'1-Input'!$B$12),'1-Input'!$B$30,0)</f>
        <v>0</v>
      </c>
      <c r="E817" s="10">
        <f>MAX(0,(E805-C817-D817))/(1-'P-Parametri'!$B$31*MAX(0,IF(F816&lt;=0,0,(F816-G816)/F816)))</f>
        <v>29888.303375393556</v>
      </c>
      <c r="F817" s="10">
        <f>((F816-E817+MAX(0,-(E805-C817-D817)))*(1+B817))*(1-'P-Parametri'!$B$32)</f>
        <v>916851.95784937602</v>
      </c>
      <c r="G817" s="10">
        <f>IF(F816&lt;=0,G816,G816*(1-E817/F816))+MAX(0,-(E805-C817-D817))</f>
        <v>449042.86909772363</v>
      </c>
      <c r="H817" s="10">
        <f>MAX(0,(H805-C817-D817))/(1-'P-Parametri'!$B$31*MAX(0,IF(I816&lt;=0,0,(I816-J816)/I816)))</f>
        <v>34869.687271292481</v>
      </c>
      <c r="I817" s="10">
        <f>((I816-H817+MAX(0,-(H805-C817-D817)))*(1+B817))*(1-'P-Parametri'!$B$32)</f>
        <v>854777.63164803619</v>
      </c>
      <c r="J817" s="10">
        <f>IF(I816&lt;=0,J816,J816*(1-H817/I816))+MAX(0,-(H805-C817-D817))</f>
        <v>418640.97782605031</v>
      </c>
      <c r="K817" s="10">
        <f>MAX(0,(K805-C817-D817))/(1-'P-Parametri'!$B$31*MAX(0,IF(L816&lt;=0,0,(L816-M816)/L816)))</f>
        <v>47884.88238010749</v>
      </c>
      <c r="L817" s="10">
        <f>((L816-K817+MAX(0,-(K805-C817-D817)))*(1+B817))*(1-'P-Parametri'!$B$32)</f>
        <v>692591.88494744501</v>
      </c>
      <c r="M817" s="10">
        <f>IF(L816&lt;=0,M816,M816*(1-K817/L816))+MAX(0,-(K805-C817-D817))</f>
        <v>339207.92170211428</v>
      </c>
      <c r="N817" s="10">
        <f>MAX(0,(N805-C817-D817))/(1-'P-Parametri'!$B$31*MAX(0,IF(O816&lt;=0,0,(O816-P816)/O816)))</f>
        <v>47884.88238010744</v>
      </c>
      <c r="O817" s="10">
        <f>((O816-N817+MAX(0,-(N805-C817-D817)))*(1+B817))*(1-'P-Parametri'!$B$32)</f>
        <v>692591.88494744571</v>
      </c>
      <c r="P817" s="10">
        <f>IF(O816&lt;=0,P816,P816*(1-N817/O816))+MAX(0,-(N805-C817-D817))</f>
        <v>339207.92170211457</v>
      </c>
      <c r="Q817" s="10">
        <f>MAX(0,(Q805-C817-D817))/(1-'P-Parametri'!$B$31*MAX(0,IF(R816&lt;=0,0,(R816-S816)/R816)))</f>
        <v>47884.882380107447</v>
      </c>
      <c r="R817" s="10">
        <f>((R816-Q817+MAX(0,-(Q805-C817-D817)))*(1+B817))*(1-'P-Parametri'!$B$32)</f>
        <v>692591.88494744559</v>
      </c>
      <c r="S817" s="10">
        <f>IF(R816&lt;=0,S816,S816*(1-Q817/R816))+MAX(0,-(Q805-C817-D817))</f>
        <v>339207.92170211452</v>
      </c>
      <c r="T817" s="10">
        <f>MAX(0,(T805-C817-D817))/(1-'P-Parametri'!$B$31*MAX(0,IF(U816&lt;=0,0,(U816-V816)/U816)))</f>
        <v>47884.882380107447</v>
      </c>
      <c r="U817" s="10">
        <f>((U816-T817+MAX(0,-(T805-C817-D817)))*(1+B817))*(1-'P-Parametri'!$B$32)</f>
        <v>692591.88494744559</v>
      </c>
      <c r="V817" s="10">
        <f>IF(U816&lt;=0,V816,V816*(1-T817/U816))+MAX(0,-(T805-C817-D817))</f>
        <v>339207.92170211452</v>
      </c>
    </row>
    <row r="818" spans="1:22">
      <c r="A818" s="9">
        <f t="shared" si="16"/>
        <v>11</v>
      </c>
      <c r="B818" s="12">
        <f>IF($A818='P-Parametri'!$E$47,'P-Parametri'!$B$34,IF($A818='P-Parametri'!$E$48,'P-Parametri'!$C$34,'P-Parametri'!$E$52))</f>
        <v>4.8525513124279884E-2</v>
      </c>
      <c r="C818" s="10">
        <f>IF($A818&lt;='1-Input'!$B$26,0,IF($A818='1-Input'!$B$26+1,('1-Input'!$B$23+0)*'1-Input'!$B$27,'1-Input'!$B$23+0))</f>
        <v>0</v>
      </c>
      <c r="D818" s="10">
        <f>IF(AND($A818&gt;=1,$A818&lt;1+'1-Input'!$B$12),'1-Input'!$B$30,0)</f>
        <v>0</v>
      </c>
      <c r="E818" s="10">
        <f>MAX(0,(E805-C818-D818))/(1-'P-Parametri'!$B$31*MAX(0,IF(F817&lt;=0,0,(F817-G817)/F817)))</f>
        <v>30092.035046748355</v>
      </c>
      <c r="F818" s="10">
        <f>((F817-E818+MAX(0,-(E805-C818-D818)))*(1+B818))*(1-'P-Parametri'!$B$32)</f>
        <v>927930.82226852258</v>
      </c>
      <c r="G818" s="10">
        <f>IF(F817&lt;=0,G817,G817*(1-E818/F817))+MAX(0,-(E805-C818-D818))</f>
        <v>434304.81500000739</v>
      </c>
      <c r="H818" s="10">
        <f>MAX(0,(H805-C818-D818))/(1-'P-Parametri'!$B$31*MAX(0,IF(I817&lt;=0,0,(I817-J817)/I817)))</f>
        <v>35107.374221206417</v>
      </c>
      <c r="I818" s="10">
        <f>((I817-H818+MAX(0,-(H805-C818-D818)))*(1+B818))*(1-'P-Parametri'!$B$32)</f>
        <v>857726.28690665483</v>
      </c>
      <c r="J818" s="10">
        <f>IF(I817&lt;=0,J817,J817*(1-H818/I817))+MAX(0,-(H805-C818-D818))</f>
        <v>401446.58137871471</v>
      </c>
      <c r="K818" s="10">
        <f>MAX(0,(K805-C818-D818))/(1-'P-Parametri'!$B$31*MAX(0,IF(L817&lt;=0,0,(L817-M817)/L817)))</f>
        <v>48211.286558939501</v>
      </c>
      <c r="L818" s="10">
        <f>((L817-K818+MAX(0,-(K805-C818-D818)))*(1+B818))*(1-'P-Parametri'!$B$32)</f>
        <v>674298.19857749296</v>
      </c>
      <c r="M818" s="10">
        <f>IF(L817&lt;=0,M817,M817*(1-K818/L817))+MAX(0,-(K805-C818-D818))</f>
        <v>315595.6751949467</v>
      </c>
      <c r="N818" s="10">
        <f>MAX(0,(N805-C818-D818))/(1-'P-Parametri'!$B$31*MAX(0,IF(O817&lt;=0,0,(O817-P817)/O817)))</f>
        <v>48211.28655893945</v>
      </c>
      <c r="O818" s="10">
        <f>((O817-N818+MAX(0,-(N805-C818-D818)))*(1+B818))*(1-'P-Parametri'!$B$32)</f>
        <v>674298.19857749378</v>
      </c>
      <c r="P818" s="10">
        <f>IF(O817&lt;=0,P817,P817*(1-N818/O817))+MAX(0,-(N805-C818-D818))</f>
        <v>315595.67519494699</v>
      </c>
      <c r="Q818" s="10">
        <f>MAX(0,(Q805-C818-D818))/(1-'P-Parametri'!$B$31*MAX(0,IF(R817&lt;=0,0,(R817-S817)/R817)))</f>
        <v>48211.286558939457</v>
      </c>
      <c r="R818" s="10">
        <f>((R817-Q818+MAX(0,-(Q805-C818-D818)))*(1+B818))*(1-'P-Parametri'!$B$32)</f>
        <v>674298.19857749366</v>
      </c>
      <c r="S818" s="10">
        <f>IF(R817&lt;=0,S817,S817*(1-Q818/R817))+MAX(0,-(Q805-C818-D818))</f>
        <v>315595.67519494693</v>
      </c>
      <c r="T818" s="10">
        <f>MAX(0,(T805-C818-D818))/(1-'P-Parametri'!$B$31*MAX(0,IF(U817&lt;=0,0,(U817-V817)/U817)))</f>
        <v>48211.286558939457</v>
      </c>
      <c r="U818" s="10">
        <f>((U817-T818+MAX(0,-(T805-C818-D818)))*(1+B818))*(1-'P-Parametri'!$B$32)</f>
        <v>674298.19857749366</v>
      </c>
      <c r="V818" s="10">
        <f>IF(U817&lt;=0,V817,V817*(1-T818/U817))+MAX(0,-(T805-C818-D818))</f>
        <v>315595.67519494693</v>
      </c>
    </row>
    <row r="819" spans="1:22">
      <c r="A819" s="9">
        <f t="shared" si="16"/>
        <v>12</v>
      </c>
      <c r="B819" s="12">
        <f>IF($A819='P-Parametri'!$E$47,'P-Parametri'!$B$34,IF($A819='P-Parametri'!$E$48,'P-Parametri'!$C$34,'P-Parametri'!$E$52))</f>
        <v>4.8525513124279884E-2</v>
      </c>
      <c r="C819" s="10">
        <f>IF($A819&lt;='1-Input'!$B$26,0,IF($A819='1-Input'!$B$26+1,('1-Input'!$B$23+0)*'1-Input'!$B$27,'1-Input'!$B$23+0))</f>
        <v>0</v>
      </c>
      <c r="D819" s="10">
        <f>IF(AND($A819&gt;=1,$A819&lt;1+'1-Input'!$B$12),'1-Input'!$B$30,0)</f>
        <v>0</v>
      </c>
      <c r="E819" s="10">
        <f>MAX(0,(E805-C819-D819))/(1-'P-Parametri'!$B$31*MAX(0,IF(F818&lt;=0,0,(F818-G818)/F818)))</f>
        <v>30289.339800468762</v>
      </c>
      <c r="F819" s="10">
        <f>((F818-E819+MAX(0,-(E805-C819-D819)))*(1+B819))*(1-'P-Parametri'!$B$32)</f>
        <v>939317.5960144425</v>
      </c>
      <c r="G819" s="10">
        <f>IF(F818&lt;=0,G818,G818*(1-E819/F818))+MAX(0,-(E805-C819-D819))</f>
        <v>420128.32058595697</v>
      </c>
      <c r="H819" s="10">
        <f>MAX(0,(H805-C819-D819))/(1-'P-Parametri'!$B$31*MAX(0,IF(I818&lt;=0,0,(I818-J818)/I818)))</f>
        <v>35337.563100546889</v>
      </c>
      <c r="I819" s="10">
        <f>((I818-H819+MAX(0,-(H805-C819-D819)))*(1+B819))*(1-'P-Parametri'!$B$32)</f>
        <v>860570.96749918815</v>
      </c>
      <c r="J819" s="10">
        <f>IF(I818&lt;=0,J818,J818*(1-H819/I818))+MAX(0,-(H805-C819-D819))</f>
        <v>384907.33789565583</v>
      </c>
      <c r="K819" s="10">
        <f>MAX(0,(K805-C819-D819))/(1-'P-Parametri'!$B$31*MAX(0,IF(L818&lt;=0,0,(L818-M818)/L818)))</f>
        <v>48527.393994221893</v>
      </c>
      <c r="L819" s="10">
        <f>((L818-K819+MAX(0,-(K805-C819-D819)))*(1+B819))*(1-'P-Parametri'!$B$32)</f>
        <v>654824.38066591998</v>
      </c>
      <c r="M819" s="10">
        <f>IF(L818&lt;=0,M818,M818*(1-K819/L818))+MAX(0,-(K805-C819-D819))</f>
        <v>292883.11908050586</v>
      </c>
      <c r="N819" s="10">
        <f>MAX(0,(N805-C819-D819))/(1-'P-Parametri'!$B$31*MAX(0,IF(O818&lt;=0,0,(O818-P818)/O818)))</f>
        <v>48527.393994221842</v>
      </c>
      <c r="O819" s="10">
        <f>((O818-N819+MAX(0,-(N805-C819-D819)))*(1+B819))*(1-'P-Parametri'!$B$32)</f>
        <v>654824.38066592091</v>
      </c>
      <c r="P819" s="10">
        <f>IF(O818&lt;=0,P818,P818*(1-N819/O818))+MAX(0,-(N805-C819-D819))</f>
        <v>292883.11908050621</v>
      </c>
      <c r="Q819" s="10">
        <f>MAX(0,(Q805-C819-D819))/(1-'P-Parametri'!$B$31*MAX(0,IF(R818&lt;=0,0,(R818-S818)/R818)))</f>
        <v>48527.393994221849</v>
      </c>
      <c r="R819" s="10">
        <f>((R818-Q819+MAX(0,-(Q805-C819-D819)))*(1+B819))*(1-'P-Parametri'!$B$32)</f>
        <v>654824.38066592079</v>
      </c>
      <c r="S819" s="10">
        <f>IF(R818&lt;=0,S818,S818*(1-Q819/R818))+MAX(0,-(Q805-C819-D819))</f>
        <v>292883.11908050615</v>
      </c>
      <c r="T819" s="10">
        <f>MAX(0,(T805-C819-D819))/(1-'P-Parametri'!$B$31*MAX(0,IF(U818&lt;=0,0,(U818-V818)/U818)))</f>
        <v>48527.393994221849</v>
      </c>
      <c r="U819" s="10">
        <f>((U818-T819+MAX(0,-(T805-C819-D819)))*(1+B819))*(1-'P-Parametri'!$B$32)</f>
        <v>654824.38066592079</v>
      </c>
      <c r="V819" s="10">
        <f>IF(U818&lt;=0,V818,V818*(1-T819/U818))+MAX(0,-(T805-C819-D819))</f>
        <v>292883.11908050615</v>
      </c>
    </row>
    <row r="820" spans="1:22">
      <c r="A820" s="9">
        <f t="shared" si="16"/>
        <v>13</v>
      </c>
      <c r="B820" s="12">
        <f>IF($A820='P-Parametri'!$E$47,'P-Parametri'!$B$34,IF($A820='P-Parametri'!$E$48,'P-Parametri'!$C$34,'P-Parametri'!$E$52))</f>
        <v>4.8525513124279884E-2</v>
      </c>
      <c r="C820" s="10">
        <f>IF($A820&lt;='1-Input'!$B$26,0,IF($A820='1-Input'!$B$26+1,('1-Input'!$B$23+0)*'1-Input'!$B$27,'1-Input'!$B$23+0))</f>
        <v>0</v>
      </c>
      <c r="D820" s="10">
        <f>IF(AND($A820&gt;=1,$A820&lt;1+'1-Input'!$B$12),'1-Input'!$B$30,0)</f>
        <v>0</v>
      </c>
      <c r="E820" s="10">
        <f>MAX(0,(E805-C820-D820))/(1-'P-Parametri'!$B$31*MAX(0,IF(F819&lt;=0,0,(F819-G819)/F819)))</f>
        <v>30480.323374603518</v>
      </c>
      <c r="F820" s="10">
        <f>((F819-E820+MAX(0,-(E805-C820-D820)))*(1+B820))*(1-'P-Parametri'!$B$32)</f>
        <v>951033.18950587593</v>
      </c>
      <c r="G820" s="10">
        <f>IF(F819&lt;=0,G819,G819*(1-E820/F819))+MAX(0,-(E805-C820-D820))</f>
        <v>406495.39480598236</v>
      </c>
      <c r="H820" s="10">
        <f>MAX(0,(H805-C820-D820))/(1-'P-Parametri'!$B$31*MAX(0,IF(I819&lt;=0,0,(I819-J819)/I819)))</f>
        <v>35560.377270370773</v>
      </c>
      <c r="I820" s="10">
        <f>((I819-H820+MAX(0,-(H805-C820-D820)))*(1+B820))*(1-'P-Parametri'!$B$32)</f>
        <v>863314.56314773054</v>
      </c>
      <c r="J820" s="10">
        <f>IF(I819&lt;=0,J819,J819*(1-H820/I819))+MAX(0,-(H805-C820-D820))</f>
        <v>369002.25781901879</v>
      </c>
      <c r="K820" s="10">
        <f>MAX(0,(K805-C820-D820))/(1-'P-Parametri'!$B$31*MAX(0,IF(L819&lt;=0,0,(L819-M819)/L819)))</f>
        <v>48833.374091824364</v>
      </c>
      <c r="L820" s="10">
        <f>((L819-K820+MAX(0,-(K805-C820-D820)))*(1+B820))*(1-'P-Parametri'!$B$32)</f>
        <v>634126.23705456883</v>
      </c>
      <c r="M820" s="10">
        <f>IF(L819&lt;=0,M819,M819*(1-K820/L819))+MAX(0,-(K805-C820-D820))</f>
        <v>271041.42939770286</v>
      </c>
      <c r="N820" s="10">
        <f>MAX(0,(N805-C820-D820))/(1-'P-Parametri'!$B$31*MAX(0,IF(O819&lt;=0,0,(O819-P819)/O819)))</f>
        <v>48833.37409182432</v>
      </c>
      <c r="O820" s="10">
        <f>((O819-N820+MAX(0,-(N805-C820-D820)))*(1+B820))*(1-'P-Parametri'!$B$32)</f>
        <v>634126.23705456988</v>
      </c>
      <c r="P820" s="10">
        <f>IF(O819&lt;=0,P819,P819*(1-N820/O819))+MAX(0,-(N805-C820-D820))</f>
        <v>271041.42939770326</v>
      </c>
      <c r="Q820" s="10">
        <f>MAX(0,(Q805-C820-D820))/(1-'P-Parametri'!$B$31*MAX(0,IF(R819&lt;=0,0,(R819-S819)/R819)))</f>
        <v>48833.374091824327</v>
      </c>
      <c r="R820" s="10">
        <f>((R819-Q820+MAX(0,-(Q805-C820-D820)))*(1+B820))*(1-'P-Parametri'!$B$32)</f>
        <v>634126.23705456976</v>
      </c>
      <c r="S820" s="10">
        <f>IF(R819&lt;=0,S819,S819*(1-Q820/R819))+MAX(0,-(Q805-C820-D820))</f>
        <v>271041.42939770315</v>
      </c>
      <c r="T820" s="10">
        <f>MAX(0,(T805-C820-D820))/(1-'P-Parametri'!$B$31*MAX(0,IF(U819&lt;=0,0,(U819-V819)/U819)))</f>
        <v>48833.374091824327</v>
      </c>
      <c r="U820" s="10">
        <f>((U819-T820+MAX(0,-(T805-C820-D820)))*(1+B820))*(1-'P-Parametri'!$B$32)</f>
        <v>634126.23705456976</v>
      </c>
      <c r="V820" s="10">
        <f>IF(U819&lt;=0,V819,V819*(1-T820/U819))+MAX(0,-(T805-C820-D820))</f>
        <v>271041.42939770315</v>
      </c>
    </row>
    <row r="821" spans="1:22">
      <c r="A821" s="9">
        <f t="shared" si="16"/>
        <v>14</v>
      </c>
      <c r="B821" s="12">
        <f>IF($A821='P-Parametri'!$E$47,'P-Parametri'!$B$34,IF($A821='P-Parametri'!$E$48,'P-Parametri'!$C$34,'P-Parametri'!$E$52))</f>
        <v>4.8525513124279884E-2</v>
      </c>
      <c r="C821" s="10">
        <f>IF($A821&lt;='1-Input'!$B$26,0,IF($A821='1-Input'!$B$26+1,('1-Input'!$B$23+0)*'1-Input'!$B$27,'1-Input'!$B$23+0))</f>
        <v>0</v>
      </c>
      <c r="D821" s="10">
        <f>IF(AND($A821&gt;=1,$A821&lt;1+'1-Input'!$B$12),'1-Input'!$B$30,0)</f>
        <v>0</v>
      </c>
      <c r="E821" s="10">
        <f>MAX(0,(E805-C821-D821))/(1-'P-Parametri'!$B$31*MAX(0,IF(F820&lt;=0,0,(F820-G820)/F820)))</f>
        <v>30665.097440164034</v>
      </c>
      <c r="F821" s="10">
        <f>((F820-E821+MAX(0,-(E805-C821-D821)))*(1+B821))*(1-'P-Parametri'!$B$32)</f>
        <v>963099.36714442214</v>
      </c>
      <c r="G821" s="10">
        <f>IF(F820&lt;=0,G820,G820*(1-E821/F820))+MAX(0,-(E805-C821-D821))</f>
        <v>393388.36444337229</v>
      </c>
      <c r="H821" s="10">
        <f>MAX(0,(H805-C821-D821))/(1-'P-Parametri'!$B$31*MAX(0,IF(I820&lt;=0,0,(I820-J820)/I820)))</f>
        <v>35775.94701352471</v>
      </c>
      <c r="I821" s="10">
        <f>((I820-H821+MAX(0,-(H805-C821-D821)))*(1+B821))*(1-'P-Parametri'!$B$32)</f>
        <v>865959.96140805003</v>
      </c>
      <c r="J821" s="10">
        <f>IF(I820&lt;=0,J820,J820*(1-H821/I820))+MAX(0,-(H805-C821-D821))</f>
        <v>353710.72239597375</v>
      </c>
      <c r="K821" s="10">
        <f>MAX(0,(K805-C821-D821))/(1-'P-Parametri'!$B$31*MAX(0,IF(L820&lt;=0,0,(L820-M820)/L820)))</f>
        <v>49129.405762981172</v>
      </c>
      <c r="L821" s="10">
        <f>((L820-K821+MAX(0,-(K805-C821-D821)))*(1+B821))*(1-'P-Parametri'!$B$32)</f>
        <v>612157.33450067753</v>
      </c>
      <c r="M821" s="10">
        <f>IF(L820&lt;=0,M820,M820*(1-K821/L820))+MAX(0,-(K805-C821-D821))</f>
        <v>250042.29139434616</v>
      </c>
      <c r="N821" s="10">
        <f>MAX(0,(N805-C821-D821))/(1-'P-Parametri'!$B$31*MAX(0,IF(O820&lt;=0,0,(O820-P820)/O820)))</f>
        <v>49129.405762981129</v>
      </c>
      <c r="O821" s="10">
        <f>((O820-N821+MAX(0,-(N805-C821-D821)))*(1+B821))*(1-'P-Parametri'!$B$32)</f>
        <v>612157.3345006787</v>
      </c>
      <c r="P821" s="10">
        <f>IF(O820&lt;=0,P820,P820*(1-N821/O820))+MAX(0,-(N805-C821-D821))</f>
        <v>250042.2913943466</v>
      </c>
      <c r="Q821" s="10">
        <f>MAX(0,(Q805-C821-D821))/(1-'P-Parametri'!$B$31*MAX(0,IF(R820&lt;=0,0,(R820-S820)/R820)))</f>
        <v>49129.405762981136</v>
      </c>
      <c r="R821" s="10">
        <f>((R820-Q821+MAX(0,-(Q805-C821-D821)))*(1+B821))*(1-'P-Parametri'!$B$32)</f>
        <v>612157.33450067858</v>
      </c>
      <c r="S821" s="10">
        <f>IF(R820&lt;=0,S820,S820*(1-Q821/R820))+MAX(0,-(Q805-C821-D821))</f>
        <v>250042.29139434651</v>
      </c>
      <c r="T821" s="10">
        <f>MAX(0,(T805-C821-D821))/(1-'P-Parametri'!$B$31*MAX(0,IF(U820&lt;=0,0,(U820-V820)/U820)))</f>
        <v>49129.405762981136</v>
      </c>
      <c r="U821" s="10">
        <f>((U820-T821+MAX(0,-(T805-C821-D821)))*(1+B821))*(1-'P-Parametri'!$B$32)</f>
        <v>612157.33450067858</v>
      </c>
      <c r="V821" s="10">
        <f>IF(U820&lt;=0,V820,V820*(1-T821/U820))+MAX(0,-(T805-C821-D821))</f>
        <v>250042.29139434651</v>
      </c>
    </row>
    <row r="822" spans="1:22">
      <c r="A822" s="9">
        <f t="shared" si="16"/>
        <v>15</v>
      </c>
      <c r="B822" s="12">
        <f>IF($A822='P-Parametri'!$E$47,'P-Parametri'!$B$34,IF($A822='P-Parametri'!$E$48,'P-Parametri'!$C$34,'P-Parametri'!$E$52))</f>
        <v>4.8525513124279884E-2</v>
      </c>
      <c r="C822" s="10">
        <f>IF($A822&lt;='1-Input'!$B$26,0,IF($A822='1-Input'!$B$26+1,('1-Input'!$B$23+0)*'1-Input'!$B$27,'1-Input'!$B$23+0))</f>
        <v>0</v>
      </c>
      <c r="D822" s="10">
        <f>IF(AND($A822&gt;=1,$A822&lt;1+'1-Input'!$B$12),'1-Input'!$B$30,0)</f>
        <v>0</v>
      </c>
      <c r="E822" s="10">
        <f>MAX(0,(E805-C822-D822))/(1-'P-Parametri'!$B$31*MAX(0,IF(F821&lt;=0,0,(F821-G821)/F821)))</f>
        <v>30843.778895866304</v>
      </c>
      <c r="F822" s="10">
        <f>((F821-E822+MAX(0,-(E805-C822-D822)))*(1+B822))*(1-'P-Parametri'!$B$32)</f>
        <v>975538.78149323177</v>
      </c>
      <c r="G822" s="10">
        <f>IF(F821&lt;=0,G821,G821*(1-E822/F821))+MAX(0,-(E805-C822-D822))</f>
        <v>380789.88899314561</v>
      </c>
      <c r="H822" s="10">
        <f>MAX(0,(H805-C822-D822))/(1-'P-Parametri'!$B$31*MAX(0,IF(I821&lt;=0,0,(I821-J821)/I821)))</f>
        <v>35984.408711844022</v>
      </c>
      <c r="I822" s="10">
        <f>((I821-H822+MAX(0,-(H805-C822-D822)))*(1+B822))*(1-'P-Parametri'!$B$32)</f>
        <v>868510.04118685436</v>
      </c>
      <c r="J822" s="10">
        <f>IF(I821&lt;=0,J821,J821*(1-H822/I821))+MAX(0,-(H805-C822-D822))</f>
        <v>339012.50103737594</v>
      </c>
      <c r="K822" s="10">
        <f>MAX(0,(K805-C822-D822))/(1-'P-Parametri'!$B$31*MAX(0,IF(L821&lt;=0,0,(L821-M821)/L821)))</f>
        <v>49415.676294377539</v>
      </c>
      <c r="L822" s="10">
        <f>((L821-K822+MAX(0,-(K805-C822-D822)))*(1+B822))*(1-'P-Parametri'!$B$32)</f>
        <v>588868.88795531448</v>
      </c>
      <c r="M822" s="10">
        <f>IF(L821&lt;=0,M821,M821*(1-K822/L821))+MAX(0,-(K805-C822-D822))</f>
        <v>229857.92336496376</v>
      </c>
      <c r="N822" s="10">
        <f>MAX(0,(N805-C822-D822))/(1-'P-Parametri'!$B$31*MAX(0,IF(O821&lt;=0,0,(O821-P821)/O821)))</f>
        <v>49415.676294377488</v>
      </c>
      <c r="O822" s="10">
        <f>((O821-N822+MAX(0,-(N805-C822-D822)))*(1+B822))*(1-'P-Parametri'!$B$32)</f>
        <v>588868.88795531564</v>
      </c>
      <c r="P822" s="10">
        <f>IF(O821&lt;=0,P821,P821*(1-N822/O821))+MAX(0,-(N805-C822-D822))</f>
        <v>229857.9233649642</v>
      </c>
      <c r="Q822" s="10">
        <f>MAX(0,(Q805-C822-D822))/(1-'P-Parametri'!$B$31*MAX(0,IF(R821&lt;=0,0,(R821-S821)/R821)))</f>
        <v>49415.676294377496</v>
      </c>
      <c r="R822" s="10">
        <f>((R821-Q822+MAX(0,-(Q805-C822-D822)))*(1+B822))*(1-'P-Parametri'!$B$32)</f>
        <v>588868.88795531553</v>
      </c>
      <c r="S822" s="10">
        <f>IF(R821&lt;=0,S821,S821*(1-Q822/R821))+MAX(0,-(Q805-C822-D822))</f>
        <v>229857.92336496414</v>
      </c>
      <c r="T822" s="10">
        <f>MAX(0,(T805-C822-D822))/(1-'P-Parametri'!$B$31*MAX(0,IF(U821&lt;=0,0,(U821-V821)/U821)))</f>
        <v>49415.676294377496</v>
      </c>
      <c r="U822" s="10">
        <f>((U821-T822+MAX(0,-(T805-C822-D822)))*(1+B822))*(1-'P-Parametri'!$B$32)</f>
        <v>588868.88795531553</v>
      </c>
      <c r="V822" s="10">
        <f>IF(U821&lt;=0,V821,V821*(1-T822/U821))+MAX(0,-(T805-C822-D822))</f>
        <v>229857.92336496414</v>
      </c>
    </row>
    <row r="823" spans="1:22">
      <c r="A823" s="9">
        <f t="shared" si="16"/>
        <v>16</v>
      </c>
      <c r="B823" s="12">
        <f>IF($A823='P-Parametri'!$E$47,'P-Parametri'!$B$34,IF($A823='P-Parametri'!$E$48,'P-Parametri'!$C$34,'P-Parametri'!$E$52))</f>
        <v>4.8525513124279884E-2</v>
      </c>
      <c r="C823" s="10">
        <f>IF($A823&lt;='1-Input'!$B$26,0,IF($A823='1-Input'!$B$26+1,('1-Input'!$B$23+0)*'1-Input'!$B$27,'1-Input'!$B$23+0))</f>
        <v>0</v>
      </c>
      <c r="D823" s="10">
        <f>IF(AND($A823&gt;=1,$A823&lt;1+'1-Input'!$B$12),'1-Input'!$B$30,0)</f>
        <v>0</v>
      </c>
      <c r="E823" s="10">
        <f>MAX(0,(E805-C823-D823))/(1-'P-Parametri'!$B$31*MAX(0,IF(F822&lt;=0,0,(F822-G822)/F822)))</f>
        <v>31016.489191292523</v>
      </c>
      <c r="F823" s="10">
        <f>((F822-E823+MAX(0,-(E805-C823-D823)))*(1+B823))*(1-'P-Parametri'!$B$32)</f>
        <v>988375.00975082547</v>
      </c>
      <c r="G823" s="10">
        <f>IF(F822&lt;=0,G822,G822*(1-E823/F822))+MAX(0,-(E805-C823-D823))</f>
        <v>368682.97361451661</v>
      </c>
      <c r="H823" s="10">
        <f>MAX(0,(H805-C823-D823))/(1-'P-Parametri'!$B$31*MAX(0,IF(I822&lt;=0,0,(I822-J822)/I822)))</f>
        <v>36185.904056507941</v>
      </c>
      <c r="I823" s="10">
        <f>((I822-H823+MAX(0,-(H805-C823-D823)))*(1+B823))*(1-'P-Parametri'!$B$32)</f>
        <v>870967.66678437928</v>
      </c>
      <c r="J823" s="10">
        <f>IF(I822&lt;=0,J822,J822*(1-H823/I822))+MAX(0,-(H805-C823-D823))</f>
        <v>324887.76642897545</v>
      </c>
      <c r="K823" s="10">
        <f>MAX(0,(K805-C823-D823))/(1-'P-Parametri'!$B$31*MAX(0,IF(L822&lt;=0,0,(L822-M822)/L822)))</f>
        <v>49692.380263768013</v>
      </c>
      <c r="L823" s="10">
        <f>((L822-K823+MAX(0,-(K805-C823-D823)))*(1+B823))*(1-'P-Parametri'!$B$32)</f>
        <v>564209.64374305226</v>
      </c>
      <c r="M823" s="10">
        <f>IF(L822&lt;=0,M822,M822*(1-K823/L822))+MAX(0,-(K805-C823-D823))</f>
        <v>210461.09740230808</v>
      </c>
      <c r="N823" s="10">
        <f>MAX(0,(N805-C823-D823))/(1-'P-Parametri'!$B$31*MAX(0,IF(O822&lt;=0,0,(O822-P822)/O822)))</f>
        <v>49692.380263767962</v>
      </c>
      <c r="O823" s="10">
        <f>((O822-N823+MAX(0,-(N805-C823-D823)))*(1+B823))*(1-'P-Parametri'!$B$32)</f>
        <v>564209.64374305366</v>
      </c>
      <c r="P823" s="10">
        <f>IF(O822&lt;=0,P822,P822*(1-N823/O822))+MAX(0,-(N805-C823-D823))</f>
        <v>210461.09740230854</v>
      </c>
      <c r="Q823" s="10">
        <f>MAX(0,(Q805-C823-D823))/(1-'P-Parametri'!$B$31*MAX(0,IF(R822&lt;=0,0,(R822-S822)/R822)))</f>
        <v>49692.380263767969</v>
      </c>
      <c r="R823" s="10">
        <f>((R822-Q823+MAX(0,-(Q805-C823-D823)))*(1+B823))*(1-'P-Parametri'!$B$32)</f>
        <v>564209.64374305343</v>
      </c>
      <c r="S823" s="10">
        <f>IF(R822&lt;=0,S822,S822*(1-Q823/R822))+MAX(0,-(Q805-C823-D823))</f>
        <v>210461.09740230846</v>
      </c>
      <c r="T823" s="10">
        <f>MAX(0,(T805-C823-D823))/(1-'P-Parametri'!$B$31*MAX(0,IF(U822&lt;=0,0,(U822-V822)/U822)))</f>
        <v>49692.380263767969</v>
      </c>
      <c r="U823" s="10">
        <f>((U822-T823+MAX(0,-(T805-C823-D823)))*(1+B823))*(1-'P-Parametri'!$B$32)</f>
        <v>564209.64374305343</v>
      </c>
      <c r="V823" s="10">
        <f>IF(U822&lt;=0,V822,V822*(1-T823/U822))+MAX(0,-(T805-C823-D823))</f>
        <v>210461.09740230846</v>
      </c>
    </row>
    <row r="824" spans="1:22">
      <c r="A824" s="9">
        <f t="shared" si="16"/>
        <v>17</v>
      </c>
      <c r="B824" s="12">
        <f>IF($A824='P-Parametri'!$E$47,'P-Parametri'!$B$34,IF($A824='P-Parametri'!$E$48,'P-Parametri'!$C$34,'P-Parametri'!$E$52))</f>
        <v>4.8525513124279884E-2</v>
      </c>
      <c r="C824" s="10">
        <f>IF($A824&lt;='1-Input'!$B$26,0,IF($A824='1-Input'!$B$26+1,('1-Input'!$B$23+0)*'1-Input'!$B$27,'1-Input'!$B$23+0))</f>
        <v>0</v>
      </c>
      <c r="D824" s="10">
        <f>IF(AND($A824&gt;=1,$A824&lt;1+'1-Input'!$B$12),'1-Input'!$B$30,0)</f>
        <v>0</v>
      </c>
      <c r="E824" s="10">
        <f>MAX(0,(E805-C824-D824))/(1-'P-Parametri'!$B$31*MAX(0,IF(F823&lt;=0,0,(F823-G823)/F823)))</f>
        <v>31183.353680239044</v>
      </c>
      <c r="F824" s="10">
        <f>((F823-E824+MAX(0,-(E805-C824-D824)))*(1+B824))*(1-'P-Parametri'!$B$32)</f>
        <v>1001632.5925950115</v>
      </c>
      <c r="G824" s="10">
        <f>IF(F823&lt;=0,G823,G823*(1-E824/F823))+MAX(0,-(E805-C824-D824))</f>
        <v>357050.98024288926</v>
      </c>
      <c r="H824" s="10">
        <f>MAX(0,(H805-C824-D824))/(1-'P-Parametri'!$B$31*MAX(0,IF(I823&lt;=0,0,(I823-J823)/I823)))</f>
        <v>36380.579293612216</v>
      </c>
      <c r="I824" s="10">
        <f>((I823-H824+MAX(0,-(H805-C824-D824)))*(1+B824))*(1-'P-Parametri'!$B$32)</f>
        <v>873335.68244983838</v>
      </c>
      <c r="J824" s="10">
        <f>IF(I823&lt;=0,J823,J823*(1-H824/I823))+MAX(0,-(H805-C824-D824))</f>
        <v>311317.10749541019</v>
      </c>
      <c r="K824" s="10">
        <f>MAX(0,(K805-C824-D824))/(1-'P-Parametri'!$B$31*MAX(0,IF(L823&lt;=0,0,(L823-M823)/L823)))</f>
        <v>49959.718503957294</v>
      </c>
      <c r="L824" s="10">
        <f>((L823-K824+MAX(0,-(K805-C824-D824)))*(1+B824))*(1-'P-Parametri'!$B$32)</f>
        <v>538125.75840197376</v>
      </c>
      <c r="M824" s="10">
        <f>IF(L823&lt;=0,M823,M823*(1-K824/L823))+MAX(0,-(K805-C824-D824))</f>
        <v>191825.15720019108</v>
      </c>
      <c r="N824" s="10">
        <f>MAX(0,(N805-C824-D824))/(1-'P-Parametri'!$B$31*MAX(0,IF(O823&lt;=0,0,(O823-P823)/O823)))</f>
        <v>49959.718503957236</v>
      </c>
      <c r="O824" s="10">
        <f>((O823-N824+MAX(0,-(N805-C824-D824)))*(1+B824))*(1-'P-Parametri'!$B$32)</f>
        <v>538125.75840197515</v>
      </c>
      <c r="P824" s="10">
        <f>IF(O823&lt;=0,P823,P823*(1-N824/O823))+MAX(0,-(N805-C824-D824))</f>
        <v>191825.15720019158</v>
      </c>
      <c r="Q824" s="10">
        <f>MAX(0,(Q805-C824-D824))/(1-'P-Parametri'!$B$31*MAX(0,IF(R823&lt;=0,0,(R823-S823)/R823)))</f>
        <v>49959.718503957251</v>
      </c>
      <c r="R824" s="10">
        <f>((R823-Q824+MAX(0,-(Q805-C824-D824)))*(1+B824))*(1-'P-Parametri'!$B$32)</f>
        <v>538125.75840197492</v>
      </c>
      <c r="S824" s="10">
        <f>IF(R823&lt;=0,S823,S823*(1-Q824/R823))+MAX(0,-(Q805-C824-D824))</f>
        <v>191825.15720019149</v>
      </c>
      <c r="T824" s="10">
        <f>MAX(0,(T805-C824-D824))/(1-'P-Parametri'!$B$31*MAX(0,IF(U823&lt;=0,0,(U823-V823)/U823)))</f>
        <v>49959.718503957251</v>
      </c>
      <c r="U824" s="10">
        <f>((U823-T824+MAX(0,-(T805-C824-D824)))*(1+B824))*(1-'P-Parametri'!$B$32)</f>
        <v>538125.75840197492</v>
      </c>
      <c r="V824" s="10">
        <f>IF(U823&lt;=0,V823,V823*(1-T824/U823))+MAX(0,-(T805-C824-D824))</f>
        <v>191825.15720019149</v>
      </c>
    </row>
    <row r="825" spans="1:22">
      <c r="A825" s="9">
        <f t="shared" si="16"/>
        <v>18</v>
      </c>
      <c r="B825" s="12">
        <f>IF($A825='P-Parametri'!$E$47,'P-Parametri'!$B$34,IF($A825='P-Parametri'!$E$48,'P-Parametri'!$C$34,'P-Parametri'!$E$52))</f>
        <v>4.8525513124279884E-2</v>
      </c>
      <c r="C825" s="10">
        <f>IF($A825&lt;='1-Input'!$B$26,0,IF($A825='1-Input'!$B$26+1,('1-Input'!$B$23+0)*'1-Input'!$B$27,'1-Input'!$B$23+0))</f>
        <v>0</v>
      </c>
      <c r="D825" s="10">
        <f>IF(AND($A825&gt;=1,$A825&lt;1+'1-Input'!$B$12),'1-Input'!$B$30,0)</f>
        <v>0</v>
      </c>
      <c r="E825" s="10">
        <f>MAX(0,(E805-C825-D825))/(1-'P-Parametri'!$B$31*MAX(0,IF(F824&lt;=0,0,(F824-G824)/F824)))</f>
        <v>31344.501005599934</v>
      </c>
      <c r="F825" s="10">
        <f>((F824-E825+MAX(0,-(E805-C825-D825)))*(1+B825))*(1-'P-Parametri'!$B$32)</f>
        <v>1015337.0754739416</v>
      </c>
      <c r="G825" s="10">
        <f>IF(F824&lt;=0,G824,G824*(1-E825/F824))+MAX(0,-(E805-C825-D825))</f>
        <v>345877.63695113518</v>
      </c>
      <c r="H825" s="10">
        <f>MAX(0,(H805-C825-D825))/(1-'P-Parametri'!$B$31*MAX(0,IF(I824&lt;=0,0,(I824-J824)/I824)))</f>
        <v>36568.584506533247</v>
      </c>
      <c r="I825" s="10">
        <f>((I824-H825+MAX(0,-(H805-C825-D825)))*(1+B825))*(1-'P-Parametri'!$B$32)</f>
        <v>875616.90743504546</v>
      </c>
      <c r="J825" s="10">
        <f>IF(I824&lt;=0,J824,J824*(1-H825/I824))+MAX(0,-(H805-C825-D825))</f>
        <v>298281.54032169713</v>
      </c>
      <c r="K825" s="10">
        <f>MAX(0,(K805-C825-D825))/(1-'P-Parametri'!$B$31*MAX(0,IF(L824&lt;=0,0,(L824-M824)/L824)))</f>
        <v>50217.897117305009</v>
      </c>
      <c r="L825" s="10">
        <f>((L824-K825+MAX(0,-(K805-C825-D825)))*(1+B825))*(1-'P-Parametri'!$B$32)</f>
        <v>510560.67292965553</v>
      </c>
      <c r="M825" s="10">
        <f>IF(L824&lt;=0,M824,M824*(1-K825/L824))+MAX(0,-(K805-C825-D825))</f>
        <v>173924.03305144838</v>
      </c>
      <c r="N825" s="10">
        <f>MAX(0,(N805-C825-D825))/(1-'P-Parametri'!$B$31*MAX(0,IF(O824&lt;=0,0,(O824-P824)/O824)))</f>
        <v>50217.89711730495</v>
      </c>
      <c r="O825" s="10">
        <f>((O824-N825+MAX(0,-(N805-C825-D825)))*(1+B825))*(1-'P-Parametri'!$B$32)</f>
        <v>510560.67292965704</v>
      </c>
      <c r="P825" s="10">
        <f>IF(O824&lt;=0,P824,P824*(1-N825/O824))+MAX(0,-(N805-C825-D825))</f>
        <v>173924.03305144887</v>
      </c>
      <c r="Q825" s="10">
        <f>MAX(0,(Q805-C825-D825))/(1-'P-Parametri'!$B$31*MAX(0,IF(R824&lt;=0,0,(R824-S824)/R824)))</f>
        <v>50217.897117304965</v>
      </c>
      <c r="R825" s="10">
        <f>((R824-Q825+MAX(0,-(Q805-C825-D825)))*(1+B825))*(1-'P-Parametri'!$B$32)</f>
        <v>510560.67292965681</v>
      </c>
      <c r="S825" s="10">
        <f>IF(R824&lt;=0,S824,S824*(1-Q825/R824))+MAX(0,-(Q805-C825-D825))</f>
        <v>173924.03305144882</v>
      </c>
      <c r="T825" s="10">
        <f>MAX(0,(T805-C825-D825))/(1-'P-Parametri'!$B$31*MAX(0,IF(U824&lt;=0,0,(U824-V824)/U824)))</f>
        <v>50217.897117304965</v>
      </c>
      <c r="U825" s="10">
        <f>((U824-T825+MAX(0,-(T805-C825-D825)))*(1+B825))*(1-'P-Parametri'!$B$32)</f>
        <v>510560.67292965681</v>
      </c>
      <c r="V825" s="10">
        <f>IF(U824&lt;=0,V824,V824*(1-T825/U824))+MAX(0,-(T805-C825-D825))</f>
        <v>173924.03305144882</v>
      </c>
    </row>
    <row r="826" spans="1:22">
      <c r="A826" s="9">
        <f t="shared" si="16"/>
        <v>19</v>
      </c>
      <c r="B826" s="12">
        <f>IF($A826='P-Parametri'!$E$47,'P-Parametri'!$B$34,IF($A826='P-Parametri'!$E$48,'P-Parametri'!$C$34,'P-Parametri'!$E$52))</f>
        <v>4.8525513124279884E-2</v>
      </c>
      <c r="C826" s="10">
        <f>IF($A826&lt;='1-Input'!$B$26,0,IF($A826='1-Input'!$B$26+1,('1-Input'!$B$23+0)*'1-Input'!$B$27,'1-Input'!$B$23+0))</f>
        <v>5178.3333333332594</v>
      </c>
      <c r="D826" s="10">
        <f>IF(AND($A826&gt;=1,$A826&lt;1+'1-Input'!$B$12),'1-Input'!$B$30,0)</f>
        <v>0</v>
      </c>
      <c r="E826" s="10">
        <f>MAX(0,(E805-C826-D826))/(1-'P-Parametri'!$B$31*MAX(0,IF(F825&lt;=0,0,(F825-G825)/F825)))</f>
        <v>25250.337469524937</v>
      </c>
      <c r="F826" s="10">
        <f>((F825-E826+MAX(0,-(E805-C826-D826)))*(1+B826))*(1-'P-Parametri'!$B$32)</f>
        <v>1036054.9425936182</v>
      </c>
      <c r="G826" s="10">
        <f>IF(F825&lt;=0,G825,G825*(1-E826/F825))+MAX(0,-(E805-C826-D826))</f>
        <v>337276.03333875717</v>
      </c>
      <c r="H826" s="10">
        <f>MAX(0,(H805-C826-D826))/(1-'P-Parametri'!$B$31*MAX(0,IF(I825&lt;=0,0,(I825-J825)/I825)))</f>
        <v>30500.347888983222</v>
      </c>
      <c r="I826" s="10">
        <f>((I825-H826+MAX(0,-(H805-C826-D826)))*(1+B826))*(1-'P-Parametri'!$B$32)</f>
        <v>884354.02169936523</v>
      </c>
      <c r="J826" s="10">
        <f>IF(I825&lt;=0,J825,J825*(1-H826/I825))+MAX(0,-(H805-C826-D826))</f>
        <v>287891.50482623884</v>
      </c>
      <c r="K826" s="10">
        <f>MAX(0,(K805-C826-D826))/(1-'P-Parametri'!$B$31*MAX(0,IF(L825&lt;=0,0,(L825-M825)/L825)))</f>
        <v>44217.401495073689</v>
      </c>
      <c r="L826" s="10">
        <f>((L825-K826+MAX(0,-(K805-C826-D826)))*(1+B826))*(1-'P-Parametri'!$B$32)</f>
        <v>487994.87233705423</v>
      </c>
      <c r="M826" s="10">
        <f>IF(L825&lt;=0,M825,M825*(1-K826/L825))+MAX(0,-(K805-C826-D826))</f>
        <v>158861.24187532905</v>
      </c>
      <c r="N826" s="10">
        <f>MAX(0,(N805-C826-D826))/(1-'P-Parametri'!$B$31*MAX(0,IF(O825&lt;=0,0,(O825-P825)/O825)))</f>
        <v>44217.401495073631</v>
      </c>
      <c r="O826" s="10">
        <f>((O825-N826+MAX(0,-(N805-C826-D826)))*(1+B826))*(1-'P-Parametri'!$B$32)</f>
        <v>487994.87233705592</v>
      </c>
      <c r="P826" s="10">
        <f>IF(O825&lt;=0,P825,P825*(1-N826/O825))+MAX(0,-(N805-C826-D826))</f>
        <v>158861.24187532955</v>
      </c>
      <c r="Q826" s="10">
        <f>MAX(0,(Q805-C826-D826))/(1-'P-Parametri'!$B$31*MAX(0,IF(R825&lt;=0,0,(R825-S825)/R825)))</f>
        <v>44217.401495073631</v>
      </c>
      <c r="R826" s="10">
        <f>((R825-Q826+MAX(0,-(Q805-C826-D826)))*(1+B826))*(1-'P-Parametri'!$B$32)</f>
        <v>487994.87233705568</v>
      </c>
      <c r="S826" s="10">
        <f>IF(R825&lt;=0,S825,S825*(1-Q826/R825))+MAX(0,-(Q805-C826-D826))</f>
        <v>158861.24187532952</v>
      </c>
      <c r="T826" s="10">
        <f>MAX(0,(T805-C826-D826))/(1-'P-Parametri'!$B$31*MAX(0,IF(U825&lt;=0,0,(U825-V825)/U825)))</f>
        <v>44217.401495073631</v>
      </c>
      <c r="U826" s="10">
        <f>((U825-T826+MAX(0,-(T805-C826-D826)))*(1+B826))*(1-'P-Parametri'!$B$32)</f>
        <v>487994.87233705568</v>
      </c>
      <c r="V826" s="10">
        <f>IF(U825&lt;=0,V825,V825*(1-T826/U825))+MAX(0,-(T805-C826-D826))</f>
        <v>158861.24187532952</v>
      </c>
    </row>
    <row r="827" spans="1:22">
      <c r="A827" s="9">
        <f t="shared" si="16"/>
        <v>20</v>
      </c>
      <c r="B827" s="12">
        <f>IF($A827='P-Parametri'!$E$47,'P-Parametri'!$B$34,IF($A827='P-Parametri'!$E$48,'P-Parametri'!$C$34,'P-Parametri'!$E$52))</f>
        <v>4.8525513124279884E-2</v>
      </c>
      <c r="C827" s="10">
        <f>IF($A827&lt;='1-Input'!$B$26,0,IF($A827='1-Input'!$B$26+1,('1-Input'!$B$23+0)*'1-Input'!$B$27,'1-Input'!$B$23+0))</f>
        <v>15535</v>
      </c>
      <c r="D827" s="10">
        <f>IF(AND($A827&gt;=1,$A827&lt;1+'1-Input'!$B$12),'1-Input'!$B$30,0)</f>
        <v>0</v>
      </c>
      <c r="E827" s="10">
        <f>MAX(0,(E805-C827-D827))/(1-'P-Parametri'!$B$31*MAX(0,IF(F826&lt;=0,0,(F826-G826)/F826)))</f>
        <v>12811.649970198428</v>
      </c>
      <c r="F827" s="10">
        <f>((F826-E827+MAX(0,-(E805-C827-D827)))*(1+B827))*(1-'P-Parametri'!$B$32)</f>
        <v>1070750.9050520509</v>
      </c>
      <c r="G827" s="10">
        <f>IF(F826&lt;=0,G826,G826*(1-E827/F826))+MAX(0,-(E805-C827-D827))</f>
        <v>333105.34479239886</v>
      </c>
      <c r="H827" s="10">
        <f>MAX(0,(H805-C827-D827))/(1-'P-Parametri'!$B$31*MAX(0,IF(I826&lt;=0,0,(I826-J826)/I826)))</f>
        <v>18086.678590204403</v>
      </c>
      <c r="I827" s="10">
        <f>((I826-H827+MAX(0,-(H805-C827-D827)))*(1+B827))*(1-'P-Parametri'!$B$32)</f>
        <v>906486.80361546681</v>
      </c>
      <c r="J827" s="10">
        <f>IF(I826&lt;=0,J826,J826*(1-H827/I826))+MAX(0,-(H805-C827-D827))</f>
        <v>282003.59004451294</v>
      </c>
      <c r="K827" s="10">
        <f>MAX(0,(K805-C827-D827))/(1-'P-Parametri'!$B$31*MAX(0,IF(L826&lt;=0,0,(L826-M826)/L826)))</f>
        <v>31869.098923333859</v>
      </c>
      <c r="L827" s="10">
        <f>((L826-K827+MAX(0,-(K805-C827-D827)))*(1+B827))*(1-'P-Parametri'!$B$32)</f>
        <v>477302.99159659451</v>
      </c>
      <c r="M827" s="10">
        <f>IF(L826&lt;=0,M826,M826*(1-K827/L826))+MAX(0,-(K805-C827-D827))</f>
        <v>148486.61517451462</v>
      </c>
      <c r="N827" s="10">
        <f>MAX(0,(N805-C827-D827))/(1-'P-Parametri'!$B$31*MAX(0,IF(O826&lt;=0,0,(O826-P826)/O826)))</f>
        <v>31869.098923333811</v>
      </c>
      <c r="O827" s="10">
        <f>((O826-N827+MAX(0,-(N805-C827-D827)))*(1+B827))*(1-'P-Parametri'!$B$32)</f>
        <v>477302.99159659637</v>
      </c>
      <c r="P827" s="10">
        <f>IF(O826&lt;=0,P826,P826*(1-N827/O826))+MAX(0,-(N805-C827-D827))</f>
        <v>148486.61517451514</v>
      </c>
      <c r="Q827" s="10">
        <f>MAX(0,(Q805-C827-D827))/(1-'P-Parametri'!$B$31*MAX(0,IF(R826&lt;=0,0,(R826-S826)/R826)))</f>
        <v>31869.098923333815</v>
      </c>
      <c r="R827" s="10">
        <f>((R826-Q827+MAX(0,-(Q805-C827-D827)))*(1+B827))*(1-'P-Parametri'!$B$32)</f>
        <v>477302.99159659614</v>
      </c>
      <c r="S827" s="10">
        <f>IF(R826&lt;=0,S826,S826*(1-Q827/R826))+MAX(0,-(Q805-C827-D827))</f>
        <v>148486.61517451511</v>
      </c>
      <c r="T827" s="10">
        <f>MAX(0,(T805-C827-D827))/(1-'P-Parametri'!$B$31*MAX(0,IF(U826&lt;=0,0,(U826-V826)/U826)))</f>
        <v>31869.098923333815</v>
      </c>
      <c r="U827" s="10">
        <f>((U826-T827+MAX(0,-(T805-C827-D827)))*(1+B827))*(1-'P-Parametri'!$B$32)</f>
        <v>477302.99159659614</v>
      </c>
      <c r="V827" s="10">
        <f>IF(U826&lt;=0,V826,V826*(1-T827/U826))+MAX(0,-(T805-C827-D827))</f>
        <v>148486.61517451511</v>
      </c>
    </row>
    <row r="828" spans="1:22">
      <c r="A828" s="9">
        <f t="shared" si="16"/>
        <v>21</v>
      </c>
      <c r="B828" s="12">
        <f>IF($A828='P-Parametri'!$E$47,'P-Parametri'!$B$34,IF($A828='P-Parametri'!$E$48,'P-Parametri'!$C$34,'P-Parametri'!$E$52))</f>
        <v>4.8525513124279884E-2</v>
      </c>
      <c r="C828" s="10">
        <f>IF($A828&lt;='1-Input'!$B$26,0,IF($A828='1-Input'!$B$26+1,('1-Input'!$B$23+0)*'1-Input'!$B$27,'1-Input'!$B$23+0))</f>
        <v>15535</v>
      </c>
      <c r="D828" s="10">
        <f>IF(AND($A828&gt;=1,$A828&lt;1+'1-Input'!$B$12),'1-Input'!$B$30,0)</f>
        <v>0</v>
      </c>
      <c r="E828" s="10">
        <f>MAX(0,(E805-C828-D828))/(1-'P-Parametri'!$B$31*MAX(0,IF(F827&lt;=0,0,(F827-G827)/F827)))</f>
        <v>12870.260235732809</v>
      </c>
      <c r="F828" s="10">
        <f>((F827-E828+MAX(0,-(E805-C828-D828)))*(1+B828))*(1-'P-Parametri'!$B$32)</f>
        <v>1106996.4162384134</v>
      </c>
      <c r="G828" s="10">
        <f>IF(F827&lt;=0,G827,G827*(1-E828/F827))+MAX(0,-(E805-C828-D828))</f>
        <v>329101.4700787153</v>
      </c>
      <c r="H828" s="10">
        <f>MAX(0,(H805-C828-D828))/(1-'P-Parametri'!$B$31*MAX(0,IF(I827&lt;=0,0,(I827-J827)/I827)))</f>
        <v>18169.420862844756</v>
      </c>
      <c r="I828" s="10">
        <f>((I827-H828+MAX(0,-(H805-C828-D828)))*(1+B828))*(1-'P-Parametri'!$B$32)</f>
        <v>929560.59268877446</v>
      </c>
      <c r="J828" s="10">
        <f>IF(I827&lt;=0,J827,J827*(1-H828/I827))+MAX(0,-(H805-C828-D828))</f>
        <v>276351.17250030185</v>
      </c>
      <c r="K828" s="10">
        <f>MAX(0,(K805-C828-D828))/(1-'P-Parametri'!$B$31*MAX(0,IF(L827&lt;=0,0,(L827-M827)/L827)))</f>
        <v>32014.892506095093</v>
      </c>
      <c r="L828" s="10">
        <f>((L827-K828+MAX(0,-(K805-C828-D828)))*(1+B828))*(1-'P-Parametri'!$B$32)</f>
        <v>465962.14072182705</v>
      </c>
      <c r="M828" s="10">
        <f>IF(L827&lt;=0,M827,M827*(1-K828/L827))+MAX(0,-(K805-C828-D828))</f>
        <v>138526.93944002062</v>
      </c>
      <c r="N828" s="10">
        <f>MAX(0,(N805-C828-D828))/(1-'P-Parametri'!$B$31*MAX(0,IF(O827&lt;=0,0,(O827-P827)/O827)))</f>
        <v>32014.892506095039</v>
      </c>
      <c r="O828" s="10">
        <f>((O827-N828+MAX(0,-(N805-C828-D828)))*(1+B828))*(1-'P-Parametri'!$B$32)</f>
        <v>465962.14072182908</v>
      </c>
      <c r="P828" s="10">
        <f>IF(O827&lt;=0,P827,P827*(1-N828/O827))+MAX(0,-(N805-C828-D828))</f>
        <v>138526.93944002117</v>
      </c>
      <c r="Q828" s="10">
        <f>MAX(0,(Q805-C828-D828))/(1-'P-Parametri'!$B$31*MAX(0,IF(R827&lt;=0,0,(R827-S827)/R827)))</f>
        <v>32014.89250609505</v>
      </c>
      <c r="R828" s="10">
        <f>((R827-Q828+MAX(0,-(Q805-C828-D828)))*(1+B828))*(1-'P-Parametri'!$B$32)</f>
        <v>465962.14072182879</v>
      </c>
      <c r="S828" s="10">
        <f>IF(R827&lt;=0,S827,S827*(1-Q828/R827))+MAX(0,-(Q805-C828-D828))</f>
        <v>138526.93944002115</v>
      </c>
      <c r="T828" s="10">
        <f>MAX(0,(T805-C828-D828))/(1-'P-Parametri'!$B$31*MAX(0,IF(U827&lt;=0,0,(U827-V827)/U827)))</f>
        <v>32014.89250609505</v>
      </c>
      <c r="U828" s="10">
        <f>((U827-T828+MAX(0,-(T805-C828-D828)))*(1+B828))*(1-'P-Parametri'!$B$32)</f>
        <v>465962.14072182879</v>
      </c>
      <c r="V828" s="10">
        <f>IF(U827&lt;=0,V827,V827*(1-T828/U827))+MAX(0,-(T805-C828-D828))</f>
        <v>138526.93944002115</v>
      </c>
    </row>
    <row r="829" spans="1:22">
      <c r="A829" s="9">
        <f t="shared" si="16"/>
        <v>22</v>
      </c>
      <c r="B829" s="12">
        <f>IF($A829='P-Parametri'!$E$47,'P-Parametri'!$B$34,IF($A829='P-Parametri'!$E$48,'P-Parametri'!$C$34,'P-Parametri'!$E$52))</f>
        <v>4.8525513124279884E-2</v>
      </c>
      <c r="C829" s="10">
        <f>IF($A829&lt;='1-Input'!$B$26,0,IF($A829='1-Input'!$B$26+1,('1-Input'!$B$23+0)*'1-Input'!$B$27,'1-Input'!$B$23+0))</f>
        <v>15535</v>
      </c>
      <c r="D829" s="10">
        <f>IF(AND($A829&gt;=1,$A829&lt;1+'1-Input'!$B$12),'1-Input'!$B$30,0)</f>
        <v>0</v>
      </c>
      <c r="E829" s="10">
        <f>MAX(0,(E805-C829-D829))/(1-'P-Parametri'!$B$31*MAX(0,IF(F828&lt;=0,0,(F828-G828)/F828)))</f>
        <v>12926.773346632188</v>
      </c>
      <c r="F829" s="10">
        <f>((F828-E829+MAX(0,-(E805-C829-D829)))*(1+B829))*(1-'P-Parametri'!$B$32)</f>
        <v>1144865.6138393891</v>
      </c>
      <c r="G829" s="10">
        <f>IF(F828&lt;=0,G828,G828*(1-E829/F828))+MAX(0,-(E805-C829-D829))</f>
        <v>325258.44037297613</v>
      </c>
      <c r="H829" s="10">
        <f>MAX(0,(H805-C829-D829))/(1-'P-Parametri'!$B$31*MAX(0,IF(I828&lt;=0,0,(I828-J828)/I828)))</f>
        <v>18249.202504971046</v>
      </c>
      <c r="I829" s="10">
        <f>((I828-H829+MAX(0,-(H805-C829-D829)))*(1+B829))*(1-'P-Parametri'!$B$32)</f>
        <v>953622.17652245634</v>
      </c>
      <c r="J829" s="10">
        <f>IF(I828&lt;=0,J828,J828*(1-H829/I828))+MAX(0,-(H805-C829-D829))</f>
        <v>270925.82578368095</v>
      </c>
      <c r="K829" s="10">
        <f>MAX(0,(K805-C829-D829))/(1-'P-Parametri'!$B$31*MAX(0,IF(L828&lt;=0,0,(L828-M828)/L828)))</f>
        <v>32155.469397120614</v>
      </c>
      <c r="L829" s="10">
        <f>((L828-K829+MAX(0,-(K805-C829-D829)))*(1+B829))*(1-'P-Parametri'!$B$32)</f>
        <v>453947.64792217867</v>
      </c>
      <c r="M829" s="10">
        <f>IF(L828&lt;=0,M828,M828*(1-K829/L828))+MAX(0,-(K805-C829-D829))</f>
        <v>128967.36716459927</v>
      </c>
      <c r="N829" s="10">
        <f>MAX(0,(N805-C829-D829))/(1-'P-Parametri'!$B$31*MAX(0,IF(O828&lt;=0,0,(O828-P828)/O828)))</f>
        <v>32155.46939712056</v>
      </c>
      <c r="O829" s="10">
        <f>((O828-N829+MAX(0,-(N805-C829-D829)))*(1+B829))*(1-'P-Parametri'!$B$32)</f>
        <v>453947.64792218083</v>
      </c>
      <c r="P829" s="10">
        <f>IF(O828&lt;=0,P828,P828*(1-N829/O828))+MAX(0,-(N805-C829-D829))</f>
        <v>128967.36716459984</v>
      </c>
      <c r="Q829" s="10">
        <f>MAX(0,(Q805-C829-D829))/(1-'P-Parametri'!$B$31*MAX(0,IF(R828&lt;=0,0,(R828-S828)/R828)))</f>
        <v>32155.469397120567</v>
      </c>
      <c r="R829" s="10">
        <f>((R828-Q829+MAX(0,-(Q805-C829-D829)))*(1+B829))*(1-'P-Parametri'!$B$32)</f>
        <v>453947.64792218053</v>
      </c>
      <c r="S829" s="10">
        <f>IF(R828&lt;=0,S828,S828*(1-Q829/R828))+MAX(0,-(Q805-C829-D829))</f>
        <v>128967.3671645998</v>
      </c>
      <c r="T829" s="10">
        <f>MAX(0,(T805-C829-D829))/(1-'P-Parametri'!$B$31*MAX(0,IF(U828&lt;=0,0,(U828-V828)/U828)))</f>
        <v>32155.469397120567</v>
      </c>
      <c r="U829" s="10">
        <f>((U828-T829+MAX(0,-(T805-C829-D829)))*(1+B829))*(1-'P-Parametri'!$B$32)</f>
        <v>453947.64792218053</v>
      </c>
      <c r="V829" s="10">
        <f>IF(U828&lt;=0,V828,V828*(1-T829/U828))+MAX(0,-(T805-C829-D829))</f>
        <v>128967.3671645998</v>
      </c>
    </row>
    <row r="830" spans="1:22">
      <c r="A830" s="9">
        <f t="shared" si="16"/>
        <v>23</v>
      </c>
      <c r="B830" s="12">
        <f>IF($A830='P-Parametri'!$E$47,'P-Parametri'!$B$34,IF($A830='P-Parametri'!$E$48,'P-Parametri'!$C$34,'P-Parametri'!$E$52))</f>
        <v>4.8525513124279884E-2</v>
      </c>
      <c r="C830" s="10">
        <f>IF($A830&lt;='1-Input'!$B$26,0,IF($A830='1-Input'!$B$26+1,('1-Input'!$B$23+0)*'1-Input'!$B$27,'1-Input'!$B$23+0))</f>
        <v>15535</v>
      </c>
      <c r="D830" s="10">
        <f>IF(AND($A830&gt;=1,$A830&lt;1+'1-Input'!$B$12),'1-Input'!$B$30,0)</f>
        <v>0</v>
      </c>
      <c r="E830" s="10">
        <f>MAX(0,(E805-C830-D830))/(1-'P-Parametri'!$B$31*MAX(0,IF(F829&lt;=0,0,(F829-G829)/F829)))</f>
        <v>12981.244764689374</v>
      </c>
      <c r="F830" s="10">
        <f>((F829-E830+MAX(0,-(E805-C830-D830)))*(1+B830))*(1-'P-Parametri'!$B$32)</f>
        <v>1184436.0196036387</v>
      </c>
      <c r="G830" s="10">
        <f>IF(F829&lt;=0,G829,G829*(1-E830/F829))+MAX(0,-(E805-C830-D830))</f>
        <v>321570.44470324588</v>
      </c>
      <c r="H830" s="10">
        <f>MAX(0,(H805-C830-D830))/(1-'P-Parametri'!$B$31*MAX(0,IF(I829&lt;=0,0,(I829-J829)/I829)))</f>
        <v>18326.101814040889</v>
      </c>
      <c r="I830" s="10">
        <f>((I829-H830+MAX(0,-(H805-C830-D830)))*(1+B830))*(1-'P-Parametri'!$B$32)</f>
        <v>978720.4330634526</v>
      </c>
      <c r="J830" s="10">
        <f>IF(I829&lt;=0,J829,J829*(1-H830/I829))+MAX(0,-(H805-C830-D830))</f>
        <v>265719.34633133578</v>
      </c>
      <c r="K830" s="10">
        <f>MAX(0,(K805-C830-D830))/(1-'P-Parametri'!$B$31*MAX(0,IF(L829&lt;=0,0,(L829-M829)/L829)))</f>
        <v>32290.967558137869</v>
      </c>
      <c r="L830" s="10">
        <f>((L829-K830+MAX(0,-(K805-C830-D830)))*(1+B830))*(1-'P-Parametri'!$B$32)</f>
        <v>441233.55156670435</v>
      </c>
      <c r="M830" s="10">
        <f>IF(L829&lt;=0,M829,M829*(1-K830/L829))+MAX(0,-(K805-C830-D830))</f>
        <v>119793.44350130395</v>
      </c>
      <c r="N830" s="10">
        <f>MAX(0,(N805-C830-D830))/(1-'P-Parametri'!$B$31*MAX(0,IF(O829&lt;=0,0,(O829-P829)/O829)))</f>
        <v>32290.967558137818</v>
      </c>
      <c r="O830" s="10">
        <f>((O829-N830+MAX(0,-(N805-C830-D830)))*(1+B830))*(1-'P-Parametri'!$B$32)</f>
        <v>441233.55156670668</v>
      </c>
      <c r="P830" s="10">
        <f>IF(O829&lt;=0,P829,P829*(1-N830/O829))+MAX(0,-(N805-C830-D830))</f>
        <v>119793.44350130453</v>
      </c>
      <c r="Q830" s="10">
        <f>MAX(0,(Q805-C830-D830))/(1-'P-Parametri'!$B$31*MAX(0,IF(R829&lt;=0,0,(R829-S829)/R829)))</f>
        <v>32290.967558137821</v>
      </c>
      <c r="R830" s="10">
        <f>((R829-Q830+MAX(0,-(Q805-C830-D830)))*(1+B830))*(1-'P-Parametri'!$B$32)</f>
        <v>441233.55156670639</v>
      </c>
      <c r="S830" s="10">
        <f>IF(R829&lt;=0,S829,S829*(1-Q830/R829))+MAX(0,-(Q805-C830-D830))</f>
        <v>119793.44350130449</v>
      </c>
      <c r="T830" s="10">
        <f>MAX(0,(T805-C830-D830))/(1-'P-Parametri'!$B$31*MAX(0,IF(U829&lt;=0,0,(U829-V829)/U829)))</f>
        <v>32290.967558137821</v>
      </c>
      <c r="U830" s="10">
        <f>((U829-T830+MAX(0,-(T805-C830-D830)))*(1+B830))*(1-'P-Parametri'!$B$32)</f>
        <v>441233.55156670639</v>
      </c>
      <c r="V830" s="10">
        <f>IF(U829&lt;=0,V829,V829*(1-T830/U829))+MAX(0,-(T805-C830-D830))</f>
        <v>119793.44350130449</v>
      </c>
    </row>
    <row r="831" spans="1:22">
      <c r="A831" s="9">
        <f t="shared" si="16"/>
        <v>24</v>
      </c>
      <c r="B831" s="12">
        <f>IF($A831='P-Parametri'!$E$47,'P-Parametri'!$B$34,IF($A831='P-Parametri'!$E$48,'P-Parametri'!$C$34,'P-Parametri'!$E$52))</f>
        <v>4.8525513124279884E-2</v>
      </c>
      <c r="C831" s="10">
        <f>IF($A831&lt;='1-Input'!$B$26,0,IF($A831='1-Input'!$B$26+1,('1-Input'!$B$23+0)*'1-Input'!$B$27,'1-Input'!$B$23+0))</f>
        <v>15535</v>
      </c>
      <c r="D831" s="10">
        <f>IF(AND($A831&gt;=1,$A831&lt;1+'1-Input'!$B$12),'1-Input'!$B$30,0)</f>
        <v>0</v>
      </c>
      <c r="E831" s="10">
        <f>MAX(0,(E805-C831-D831))/(1-'P-Parametri'!$B$31*MAX(0,IF(F830&lt;=0,0,(F830-G830)/F830)))</f>
        <v>13033.730069791302</v>
      </c>
      <c r="F831" s="10">
        <f>((F830-E831+MAX(0,-(E805-C831-D831)))*(1+B831))*(1-'P-Parametri'!$B$32)</f>
        <v>1225788.696335017</v>
      </c>
      <c r="G831" s="10">
        <f>IF(F830&lt;=0,G830,G830*(1-E831/F830))+MAX(0,-(E805-C831-D831))</f>
        <v>318031.83028649807</v>
      </c>
      <c r="H831" s="10">
        <f>MAX(0,(H805-C831-D831))/(1-'P-Parametri'!$B$31*MAX(0,IF(I830&lt;=0,0,(I830-J830)/I830)))</f>
        <v>18400.197254229744</v>
      </c>
      <c r="I831" s="10">
        <f>((I830-H831+MAX(0,-(H805-C831-D831)))*(1+B831))*(1-'P-Parametri'!$B$32)</f>
        <v>1004906.4274794639</v>
      </c>
      <c r="J831" s="10">
        <f>IF(I830&lt;=0,J830,J830*(1-H831/I830))+MAX(0,-(H805-C831-D831))</f>
        <v>260723.75390106661</v>
      </c>
      <c r="K831" s="10">
        <f>MAX(0,(K805-C831-D831))/(1-'P-Parametri'!$B$31*MAX(0,IF(L830&lt;=0,0,(L830-M830)/L830)))</f>
        <v>32421.525244634573</v>
      </c>
      <c r="L831" s="10">
        <f>((L830-K831+MAX(0,-(K805-C831-D831)))*(1+B831))*(1-'P-Parametri'!$B$32)</f>
        <v>427792.53999138338</v>
      </c>
      <c r="M831" s="10">
        <f>IF(L830&lt;=0,M830,M830*(1-K831/L830))+MAX(0,-(K805-C831-D831))</f>
        <v>110991.10709957617</v>
      </c>
      <c r="N831" s="10">
        <f>MAX(0,(N805-C831-D831))/(1-'P-Parametri'!$B$31*MAX(0,IF(O830&lt;=0,0,(O830-P830)/O830)))</f>
        <v>32421.525244634526</v>
      </c>
      <c r="O831" s="10">
        <f>((O830-N831+MAX(0,-(N805-C831-D831)))*(1+B831))*(1-'P-Parametri'!$B$32)</f>
        <v>427792.53999138589</v>
      </c>
      <c r="P831" s="10">
        <f>IF(O830&lt;=0,P830,P830*(1-N831/O830))+MAX(0,-(N805-C831-D831))</f>
        <v>110991.10709957677</v>
      </c>
      <c r="Q831" s="10">
        <f>MAX(0,(Q805-C831-D831))/(1-'P-Parametri'!$B$31*MAX(0,IF(R830&lt;=0,0,(R830-S830)/R830)))</f>
        <v>32421.525244634533</v>
      </c>
      <c r="R831" s="10">
        <f>((R830-Q831+MAX(0,-(Q805-C831-D831)))*(1+B831))*(1-'P-Parametri'!$B$32)</f>
        <v>427792.53999138554</v>
      </c>
      <c r="S831" s="10">
        <f>IF(R830&lt;=0,S830,S830*(1-Q831/R830))+MAX(0,-(Q805-C831-D831))</f>
        <v>110991.10709957672</v>
      </c>
      <c r="T831" s="10">
        <f>MAX(0,(T805-C831-D831))/(1-'P-Parametri'!$B$31*MAX(0,IF(U830&lt;=0,0,(U830-V830)/U830)))</f>
        <v>32421.525244634533</v>
      </c>
      <c r="U831" s="10">
        <f>((U830-T831+MAX(0,-(T805-C831-D831)))*(1+B831))*(1-'P-Parametri'!$B$32)</f>
        <v>427792.53999138554</v>
      </c>
      <c r="V831" s="10">
        <f>IF(U830&lt;=0,V830,V830*(1-T831/U830))+MAX(0,-(T805-C831-D831))</f>
        <v>110991.10709957672</v>
      </c>
    </row>
    <row r="832" spans="1:22">
      <c r="A832" s="9">
        <f t="shared" si="16"/>
        <v>25</v>
      </c>
      <c r="B832" s="12">
        <f>IF($A832='P-Parametri'!$E$47,'P-Parametri'!$B$34,IF($A832='P-Parametri'!$E$48,'P-Parametri'!$C$34,'P-Parametri'!$E$52))</f>
        <v>4.8525513124279884E-2</v>
      </c>
      <c r="C832" s="10">
        <f>IF($A832&lt;='1-Input'!$B$26,0,IF($A832='1-Input'!$B$26+1,('1-Input'!$B$23+0)*'1-Input'!$B$27,'1-Input'!$B$23+0))</f>
        <v>15535</v>
      </c>
      <c r="D832" s="10">
        <f>IF(AND($A832&gt;=1,$A832&lt;1+'1-Input'!$B$12),'1-Input'!$B$30,0)</f>
        <v>0</v>
      </c>
      <c r="E832" s="10">
        <f>MAX(0,(E805-C832-D832))/(1-'P-Parametri'!$B$31*MAX(0,IF(F831&lt;=0,0,(F831-G831)/F831)))</f>
        <v>13084.284804132556</v>
      </c>
      <c r="F832" s="10">
        <f>((F831-E832+MAX(0,-(E805-C832-D832)))*(1+B832))*(1-'P-Parametri'!$B$32)</f>
        <v>1269008.4123377614</v>
      </c>
      <c r="G832" s="10">
        <f>IF(F831&lt;=0,G831,G831*(1-E832/F831))+MAX(0,-(E805-C832-D832))</f>
        <v>314637.10242133687</v>
      </c>
      <c r="H832" s="10">
        <f>MAX(0,(H805-C832-D832))/(1-'P-Parametri'!$B$31*MAX(0,IF(I831&lt;=0,0,(I831-J831)/I831)))</f>
        <v>18471.567236501374</v>
      </c>
      <c r="I832" s="10">
        <f>((I831-H832+MAX(0,-(H805-C832-D832)))*(1+B832))*(1-'P-Parametri'!$B$32)</f>
        <v>1032233.5137639297</v>
      </c>
      <c r="J832" s="10">
        <f>IF(I831&lt;=0,J831,J831*(1-H832/I831))+MAX(0,-(H805-C832-D832))</f>
        <v>255931.29142033975</v>
      </c>
      <c r="K832" s="10">
        <f>MAX(0,(K805-C832-D832))/(1-'P-Parametri'!$B$31*MAX(0,IF(L831&lt;=0,0,(L831-M831)/L831)))</f>
        <v>32547.280618338351</v>
      </c>
      <c r="L832" s="10">
        <f>((L831-K832+MAX(0,-(K805-C832-D832)))*(1+B832))*(1-'P-Parametri'!$B$32)</f>
        <v>413595.88891727303</v>
      </c>
      <c r="M832" s="10">
        <f>IF(L831&lt;=0,M831,M831*(1-K832/L831))+MAX(0,-(K805-C832-D832))</f>
        <v>102546.6898383899</v>
      </c>
      <c r="N832" s="10">
        <f>MAX(0,(N805-C832-D832))/(1-'P-Parametri'!$B$31*MAX(0,IF(O831&lt;=0,0,(O831-P831)/O831)))</f>
        <v>32547.280618338296</v>
      </c>
      <c r="O832" s="10">
        <f>((O831-N832+MAX(0,-(N805-C832-D832)))*(1+B832))*(1-'P-Parametri'!$B$32)</f>
        <v>413595.88891727565</v>
      </c>
      <c r="P832" s="10">
        <f>IF(O831&lt;=0,P831,P831*(1-N832/O831))+MAX(0,-(N805-C832-D832))</f>
        <v>102546.68983839052</v>
      </c>
      <c r="Q832" s="10">
        <f>MAX(0,(Q805-C832-D832))/(1-'P-Parametri'!$B$31*MAX(0,IF(R831&lt;=0,0,(R831-S831)/R831)))</f>
        <v>32547.280618338304</v>
      </c>
      <c r="R832" s="10">
        <f>((R831-Q832+MAX(0,-(Q805-C832-D832)))*(1+B832))*(1-'P-Parametri'!$B$32)</f>
        <v>413595.8889172753</v>
      </c>
      <c r="S832" s="10">
        <f>IF(R831&lt;=0,S831,S831*(1-Q832/R831))+MAX(0,-(Q805-C832-D832))</f>
        <v>102546.68983839048</v>
      </c>
      <c r="T832" s="10">
        <f>MAX(0,(T805-C832-D832))/(1-'P-Parametri'!$B$31*MAX(0,IF(U831&lt;=0,0,(U831-V831)/U831)))</f>
        <v>32547.280618338304</v>
      </c>
      <c r="U832" s="10">
        <f>((U831-T832+MAX(0,-(T805-C832-D832)))*(1+B832))*(1-'P-Parametri'!$B$32)</f>
        <v>413595.8889172753</v>
      </c>
      <c r="V832" s="10">
        <f>IF(U831&lt;=0,V831,V831*(1-T832/U831))+MAX(0,-(T805-C832-D832))</f>
        <v>102546.68983839048</v>
      </c>
    </row>
    <row r="833" spans="1:22">
      <c r="A833" s="9">
        <f t="shared" si="16"/>
        <v>26</v>
      </c>
      <c r="B833" s="12">
        <f>IF($A833='P-Parametri'!$E$47,'P-Parametri'!$B$34,IF($A833='P-Parametri'!$E$48,'P-Parametri'!$C$34,'P-Parametri'!$E$52))</f>
        <v>4.8525513124279884E-2</v>
      </c>
      <c r="C833" s="10">
        <f>IF($A833&lt;='1-Input'!$B$26,0,IF($A833='1-Input'!$B$26+1,('1-Input'!$B$23+0)*'1-Input'!$B$27,'1-Input'!$B$23+0))</f>
        <v>15535</v>
      </c>
      <c r="D833" s="10">
        <f>IF(AND($A833&gt;=1,$A833&lt;1+'1-Input'!$B$12),'1-Input'!$B$30,0)</f>
        <v>0</v>
      </c>
      <c r="E833" s="10">
        <f>MAX(0,(E805-C833-D833))/(1-'P-Parametri'!$B$31*MAX(0,IF(F832&lt;=0,0,(F832-G832)/F832)))</f>
        <v>13132.964329050537</v>
      </c>
      <c r="F833" s="10">
        <f>((F832-E833+MAX(0,-(E805-C833-D833)))*(1+B833))*(1-'P-Parametri'!$B$32)</f>
        <v>1314183.8136464313</v>
      </c>
      <c r="G833" s="10">
        <f>IF(F832&lt;=0,G832,G832*(1-E833/F832))+MAX(0,-(E805-C833-D833))</f>
        <v>311380.92397324991</v>
      </c>
      <c r="H833" s="10">
        <f>MAX(0,(H805-C833-D833))/(1-'P-Parametri'!$B$31*MAX(0,IF(I832&lt;=0,0,(I832-J832)/I832)))</f>
        <v>18540.289916496804</v>
      </c>
      <c r="I833" s="10">
        <f>((I832-H833+MAX(0,-(H805-C833-D833)))*(1+B833))*(1-'P-Parametri'!$B$32)</f>
        <v>1060757.4412698646</v>
      </c>
      <c r="J833" s="10">
        <f>IF(I832&lt;=0,J832,J832*(1-H833/I832))+MAX(0,-(H805-C833-D833))</f>
        <v>251334.42425959988</v>
      </c>
      <c r="K833" s="10">
        <f>MAX(0,(K805-C833-D833))/(1-'P-Parametri'!$B$31*MAX(0,IF(L832&lt;=0,0,(L832-M832)/L832)))</f>
        <v>32668.371391092896</v>
      </c>
      <c r="L833" s="10">
        <f>((L832-K833+MAX(0,-(K805-C833-D833)))*(1+B833))*(1-'P-Parametri'!$B$32)</f>
        <v>398613.39633574156</v>
      </c>
      <c r="M833" s="10">
        <f>IF(L832&lt;=0,M832,M832*(1-K833/L832))+MAX(0,-(K805-C833-D833))</f>
        <v>94446.915545812721</v>
      </c>
      <c r="N833" s="10">
        <f>MAX(0,(N805-C833-D833))/(1-'P-Parametri'!$B$31*MAX(0,IF(O832&lt;=0,0,(O832-P832)/O832)))</f>
        <v>32668.371391092842</v>
      </c>
      <c r="O833" s="10">
        <f>((O832-N833+MAX(0,-(N805-C833-D833)))*(1+B833))*(1-'P-Parametri'!$B$32)</f>
        <v>398613.39633574436</v>
      </c>
      <c r="P833" s="10">
        <f>IF(O832&lt;=0,P832,P832*(1-N833/O832))+MAX(0,-(N805-C833-D833))</f>
        <v>94446.915545813361</v>
      </c>
      <c r="Q833" s="10">
        <f>MAX(0,(Q805-C833-D833))/(1-'P-Parametri'!$B$31*MAX(0,IF(R832&lt;=0,0,(R832-S832)/R832)))</f>
        <v>32668.371391092849</v>
      </c>
      <c r="R833" s="10">
        <f>((R832-Q833+MAX(0,-(Q805-C833-D833)))*(1+B833))*(1-'P-Parametri'!$B$32)</f>
        <v>398613.39633574395</v>
      </c>
      <c r="S833" s="10">
        <f>IF(R832&lt;=0,S832,S832*(1-Q833/R832))+MAX(0,-(Q805-C833-D833))</f>
        <v>94446.915545813303</v>
      </c>
      <c r="T833" s="10">
        <f>MAX(0,(T805-C833-D833))/(1-'P-Parametri'!$B$31*MAX(0,IF(U832&lt;=0,0,(U832-V832)/U832)))</f>
        <v>32668.371391092849</v>
      </c>
      <c r="U833" s="10">
        <f>((U832-T833+MAX(0,-(T805-C833-D833)))*(1+B833))*(1-'P-Parametri'!$B$32)</f>
        <v>398613.39633574395</v>
      </c>
      <c r="V833" s="10">
        <f>IF(U832&lt;=0,V832,V832*(1-T833/U832))+MAX(0,-(T805-C833-D833))</f>
        <v>94446.915545813303</v>
      </c>
    </row>
    <row r="834" spans="1:22">
      <c r="A834" s="9">
        <f t="shared" si="16"/>
        <v>27</v>
      </c>
      <c r="B834" s="12">
        <f>IF($A834='P-Parametri'!$E$47,'P-Parametri'!$B$34,IF($A834='P-Parametri'!$E$48,'P-Parametri'!$C$34,'P-Parametri'!$E$52))</f>
        <v>4.8525513124279884E-2</v>
      </c>
      <c r="C834" s="10">
        <f>IF($A834&lt;='1-Input'!$B$26,0,IF($A834='1-Input'!$B$26+1,('1-Input'!$B$23+0)*'1-Input'!$B$27,'1-Input'!$B$23+0))</f>
        <v>15535</v>
      </c>
      <c r="D834" s="10">
        <f>IF(AND($A834&gt;=1,$A834&lt;1+'1-Input'!$B$12),'1-Input'!$B$30,0)</f>
        <v>0</v>
      </c>
      <c r="E834" s="10">
        <f>MAX(0,(E805-C834-D834))/(1-'P-Parametri'!$B$31*MAX(0,IF(F833&lt;=0,0,(F833-G833)/F833)))</f>
        <v>13179.823694090048</v>
      </c>
      <c r="F834" s="10">
        <f>((F833-E834+MAX(0,-(E805-C834-D834)))*(1+B834))*(1-'P-Parametri'!$B$32)</f>
        <v>1361407.604389231</v>
      </c>
      <c r="G834" s="10">
        <f>IF(F833&lt;=0,G833,G833*(1-E834/F833))+MAX(0,-(E805-C834-D834))</f>
        <v>308258.11448719847</v>
      </c>
      <c r="H834" s="10">
        <f>MAX(0,(H805-C834-D834))/(1-'P-Parametri'!$B$31*MAX(0,IF(I833&lt;=0,0,(I833-J833)/I833)))</f>
        <v>18606.443009687933</v>
      </c>
      <c r="I834" s="10">
        <f>((I833-H834+MAX(0,-(H805-C834-D834)))*(1+B834))*(1-'P-Parametri'!$B$32)</f>
        <v>1090536.4663833249</v>
      </c>
      <c r="J834" s="10">
        <f>IF(I833&lt;=0,J833,J833*(1-H834/I833))+MAX(0,-(H805-C834-D834))</f>
        <v>246925.8389794809</v>
      </c>
      <c r="K834" s="10">
        <f>MAX(0,(K805-C834-D834))/(1-'P-Parametri'!$B$31*MAX(0,IF(L833&lt;=0,0,(L833-M833)/L833)))</f>
        <v>32784.934499154893</v>
      </c>
      <c r="L834" s="10">
        <f>((L833-K834+MAX(0,-(K805-C834-D834)))*(1+B834))*(1-'P-Parametri'!$B$32)</f>
        <v>382813.31471134775</v>
      </c>
      <c r="M834" s="10">
        <f>IF(L833&lt;=0,M833,M833*(1-K834/L833))+MAX(0,-(K805-C834-D834))</f>
        <v>86678.897791565847</v>
      </c>
      <c r="N834" s="10">
        <f>MAX(0,(N805-C834-D834))/(1-'P-Parametri'!$B$31*MAX(0,IF(O833&lt;=0,0,(O833-P833)/O833)))</f>
        <v>32784.934499154842</v>
      </c>
      <c r="O834" s="10">
        <f>((O833-N834+MAX(0,-(N805-C834-D834)))*(1+B834))*(1-'P-Parametri'!$B$32)</f>
        <v>382813.31471135066</v>
      </c>
      <c r="P834" s="10">
        <f>IF(O833&lt;=0,P833,P833*(1-N834/O833))+MAX(0,-(N805-C834-D834))</f>
        <v>86678.897791566502</v>
      </c>
      <c r="Q834" s="10">
        <f>MAX(0,(Q805-C834-D834))/(1-'P-Parametri'!$B$31*MAX(0,IF(R833&lt;=0,0,(R833-S833)/R833)))</f>
        <v>32784.93449915485</v>
      </c>
      <c r="R834" s="10">
        <f>((R833-Q834+MAX(0,-(Q805-C834-D834)))*(1+B834))*(1-'P-Parametri'!$B$32)</f>
        <v>382813.31471135025</v>
      </c>
      <c r="S834" s="10">
        <f>IF(R833&lt;=0,S833,S833*(1-Q834/R833))+MAX(0,-(Q805-C834-D834))</f>
        <v>86678.897791566444</v>
      </c>
      <c r="T834" s="10">
        <f>MAX(0,(T805-C834-D834))/(1-'P-Parametri'!$B$31*MAX(0,IF(U833&lt;=0,0,(U833-V833)/U833)))</f>
        <v>32784.93449915485</v>
      </c>
      <c r="U834" s="10">
        <f>((U833-T834+MAX(0,-(T805-C834-D834)))*(1+B834))*(1-'P-Parametri'!$B$32)</f>
        <v>382813.31471135025</v>
      </c>
      <c r="V834" s="10">
        <f>IF(U833&lt;=0,V833,V833*(1-T834/U833))+MAX(0,-(T805-C834-D834))</f>
        <v>86678.897791566444</v>
      </c>
    </row>
    <row r="835" spans="1:22">
      <c r="A835" s="9">
        <f t="shared" si="16"/>
        <v>28</v>
      </c>
      <c r="B835" s="12">
        <f>IF($A835='P-Parametri'!$E$47,'P-Parametri'!$B$34,IF($A835='P-Parametri'!$E$48,'P-Parametri'!$C$34,'P-Parametri'!$E$52))</f>
        <v>4.8525513124279884E-2</v>
      </c>
      <c r="C835" s="10">
        <f>IF($A835&lt;='1-Input'!$B$26,0,IF($A835='1-Input'!$B$26+1,('1-Input'!$B$23+0)*'1-Input'!$B$27,'1-Input'!$B$23+0))</f>
        <v>15535</v>
      </c>
      <c r="D835" s="10">
        <f>IF(AND($A835&gt;=1,$A835&lt;1+'1-Input'!$B$12),'1-Input'!$B$30,0)</f>
        <v>0</v>
      </c>
      <c r="E835" s="10">
        <f>MAX(0,(E805-C835-D835))/(1-'P-Parametri'!$B$31*MAX(0,IF(F834&lt;=0,0,(F834-G834)/F834)))</f>
        <v>13224.917517859314</v>
      </c>
      <c r="F835" s="10">
        <f>((F834-E835+MAX(0,-(E805-C835-D835)))*(1+B835))*(1-'P-Parametri'!$B$32)</f>
        <v>1410776.7356500011</v>
      </c>
      <c r="G835" s="10">
        <f>IF(F834&lt;=0,G834,G834*(1-E835/F834))+MAX(0,-(E805-C835-D835))</f>
        <v>305263.64896110573</v>
      </c>
      <c r="H835" s="10">
        <f>MAX(0,(H805-C835-D835))/(1-'P-Parametri'!$B$31*MAX(0,IF(I834&lt;=0,0,(I834-J834)/I834)))</f>
        <v>18670.103623177627</v>
      </c>
      <c r="I835" s="10">
        <f>((I834-H835+MAX(0,-(H805-C835-D835)))*(1+B835))*(1-'P-Parametri'!$B$32)</f>
        <v>1121631.4695577116</v>
      </c>
      <c r="J835" s="10">
        <f>IF(I834&lt;=0,J834,J834*(1-H835/I834))+MAX(0,-(H805-C835-D835))</f>
        <v>242698.44159929416</v>
      </c>
      <c r="K835" s="10">
        <f>MAX(0,(K805-C835-D835))/(1-'P-Parametri'!$B$31*MAX(0,IF(L834&lt;=0,0,(L834-M834)/L834)))</f>
        <v>32897.105806822292</v>
      </c>
      <c r="L835" s="10">
        <f>((L834-K835+MAX(0,-(K805-C835-D835)))*(1+B835))*(1-'P-Parametri'!$B$32)</f>
        <v>366162.28034713602</v>
      </c>
      <c r="M835" s="10">
        <f>IF(L834&lt;=0,M834,M834*(1-K835/L834))+MAX(0,-(K805-C835-D835))</f>
        <v>79230.136836064659</v>
      </c>
      <c r="N835" s="10">
        <f>MAX(0,(N805-C835-D835))/(1-'P-Parametri'!$B$31*MAX(0,IF(O834&lt;=0,0,(O834-P834)/O834)))</f>
        <v>32897.105806822241</v>
      </c>
      <c r="O835" s="10">
        <f>((O834-N835+MAX(0,-(N805-C835-D835)))*(1+B835))*(1-'P-Parametri'!$B$32)</f>
        <v>366162.28034713911</v>
      </c>
      <c r="P835" s="10">
        <f>IF(O834&lt;=0,P834,P834*(1-N835/O834))+MAX(0,-(N805-C835-D835))</f>
        <v>79230.136836065329</v>
      </c>
      <c r="Q835" s="10">
        <f>MAX(0,(Q805-C835-D835))/(1-'P-Parametri'!$B$31*MAX(0,IF(R834&lt;=0,0,(R834-S834)/R834)))</f>
        <v>32897.105806822248</v>
      </c>
      <c r="R835" s="10">
        <f>((R834-Q835+MAX(0,-(Q805-C835-D835)))*(1+B835))*(1-'P-Parametri'!$B$32)</f>
        <v>366162.2803471387</v>
      </c>
      <c r="S835" s="10">
        <f>IF(R834&lt;=0,S834,S834*(1-Q835/R834))+MAX(0,-(Q805-C835-D835))</f>
        <v>79230.136836065256</v>
      </c>
      <c r="T835" s="10">
        <f>MAX(0,(T805-C835-D835))/(1-'P-Parametri'!$B$31*MAX(0,IF(U834&lt;=0,0,(U834-V834)/U834)))</f>
        <v>32897.105806822248</v>
      </c>
      <c r="U835" s="10">
        <f>((U834-T835+MAX(0,-(T805-C835-D835)))*(1+B835))*(1-'P-Parametri'!$B$32)</f>
        <v>366162.2803471387</v>
      </c>
      <c r="V835" s="10">
        <f>IF(U834&lt;=0,V834,V834*(1-T835/U834))+MAX(0,-(T805-C835-D835))</f>
        <v>79230.136836065256</v>
      </c>
    </row>
    <row r="836" spans="1:22">
      <c r="A836" s="9">
        <f t="shared" si="16"/>
        <v>29</v>
      </c>
      <c r="B836" s="12">
        <f>IF($A836='P-Parametri'!$E$47,'P-Parametri'!$B$34,IF($A836='P-Parametri'!$E$48,'P-Parametri'!$C$34,'P-Parametri'!$E$52))</f>
        <v>4.8525513124279884E-2</v>
      </c>
      <c r="C836" s="10">
        <f>IF($A836&lt;='1-Input'!$B$26,0,IF($A836='1-Input'!$B$26+1,('1-Input'!$B$23+0)*'1-Input'!$B$27,'1-Input'!$B$23+0))</f>
        <v>15535</v>
      </c>
      <c r="D836" s="10">
        <f>IF(AND($A836&gt;=1,$A836&lt;1+'1-Input'!$B$12),'1-Input'!$B$30,0)</f>
        <v>0</v>
      </c>
      <c r="E836" s="10">
        <f>MAX(0,(E805-C836-D836))/(1-'P-Parametri'!$B$31*MAX(0,IF(F835&lt;=0,0,(F835-G835)/F835)))</f>
        <v>13268.2998802032</v>
      </c>
      <c r="F836" s="10">
        <f>((F835-E836+MAX(0,-(E805-C836-D836)))*(1+B836))*(1-'P-Parametri'!$B$32)</f>
        <v>1462392.603211615</v>
      </c>
      <c r="G836" s="10">
        <f>IF(F835&lt;=0,G835,G835*(1-E836/F835))+MAX(0,-(E805-C836-D836))</f>
        <v>302392.65631245333</v>
      </c>
      <c r="H836" s="10">
        <f>MAX(0,(H805-C836-D836))/(1-'P-Parametri'!$B$31*MAX(0,IF(I835&lt;=0,0,(I835-J835)/I835)))</f>
        <v>18731.348103476641</v>
      </c>
      <c r="I836" s="10">
        <f>((I835-H836+MAX(0,-(H805-C836-D836)))*(1+B836))*(1-'P-Parametri'!$B$32)</f>
        <v>1154106.0779410871</v>
      </c>
      <c r="J836" s="10">
        <f>IF(I835&lt;=0,J835,J835*(1-H836/I835))+MAX(0,-(H805-C836-D836))</f>
        <v>238645.35543226614</v>
      </c>
      <c r="K836" s="10">
        <f>MAX(0,(K805-C836-D836))/(1-'P-Parametri'!$B$31*MAX(0,IF(L835&lt;=0,0,(L835-M835)/L835)))</f>
        <v>33005.019838214124</v>
      </c>
      <c r="L836" s="10">
        <f>((L835-K836+MAX(0,-(K805-C836-D836)))*(1+B836))*(1-'P-Parametri'!$B$32)</f>
        <v>348625.23975114437</v>
      </c>
      <c r="M836" s="10">
        <f>IF(L835&lt;=0,M835,M835*(1-K836/L835))+MAX(0,-(K805-C836-D836))</f>
        <v>72088.5158160633</v>
      </c>
      <c r="N836" s="10">
        <f>MAX(0,(N805-C836-D836))/(1-'P-Parametri'!$B$31*MAX(0,IF(O835&lt;=0,0,(O835-P835)/O835)))</f>
        <v>33005.019838214081</v>
      </c>
      <c r="O836" s="10">
        <f>((O835-N836+MAX(0,-(N805-C836-D836)))*(1+B836))*(1-'P-Parametri'!$B$32)</f>
        <v>348625.23975114757</v>
      </c>
      <c r="P836" s="10">
        <f>IF(O835&lt;=0,P835,P835*(1-N836/O835))+MAX(0,-(N805-C836-D836))</f>
        <v>72088.515816063984</v>
      </c>
      <c r="Q836" s="10">
        <f>MAX(0,(Q805-C836-D836))/(1-'P-Parametri'!$B$31*MAX(0,IF(R835&lt;=0,0,(R835-S835)/R835)))</f>
        <v>33005.019838214081</v>
      </c>
      <c r="R836" s="10">
        <f>((R835-Q836+MAX(0,-(Q805-C836-D836)))*(1+B836))*(1-'P-Parametri'!$B$32)</f>
        <v>348625.23975114716</v>
      </c>
      <c r="S836" s="10">
        <f>IF(R835&lt;=0,S835,S835*(1-Q836/R835))+MAX(0,-(Q805-C836-D836))</f>
        <v>72088.515816063911</v>
      </c>
      <c r="T836" s="10">
        <f>MAX(0,(T805-C836-D836))/(1-'P-Parametri'!$B$31*MAX(0,IF(U835&lt;=0,0,(U835-V835)/U835)))</f>
        <v>33005.019838214081</v>
      </c>
      <c r="U836" s="10">
        <f>((U835-T836+MAX(0,-(T805-C836-D836)))*(1+B836))*(1-'P-Parametri'!$B$32)</f>
        <v>348625.23975114716</v>
      </c>
      <c r="V836" s="10">
        <f>IF(U835&lt;=0,V835,V835*(1-T836/U835))+MAX(0,-(T805-C836-D836))</f>
        <v>72088.515816063911</v>
      </c>
    </row>
    <row r="837" spans="1:22">
      <c r="A837" s="9">
        <f t="shared" si="16"/>
        <v>30</v>
      </c>
      <c r="B837" s="12">
        <f>IF($A837='P-Parametri'!$E$47,'P-Parametri'!$B$34,IF($A837='P-Parametri'!$E$48,'P-Parametri'!$C$34,'P-Parametri'!$E$52))</f>
        <v>4.8525513124279884E-2</v>
      </c>
      <c r="C837" s="10">
        <f>IF($A837&lt;='1-Input'!$B$26,0,IF($A837='1-Input'!$B$26+1,('1-Input'!$B$23+0)*'1-Input'!$B$27,'1-Input'!$B$23+0))</f>
        <v>15535</v>
      </c>
      <c r="D837" s="10">
        <f>IF(AND($A837&gt;=1,$A837&lt;1+'1-Input'!$B$12),'1-Input'!$B$30,0)</f>
        <v>0</v>
      </c>
      <c r="E837" s="10">
        <f>MAX(0,(E805-C837-D837))/(1-'P-Parametri'!$B$31*MAX(0,IF(F836&lt;=0,0,(F836-G836)/F836)))</f>
        <v>13310.024225191428</v>
      </c>
      <c r="F837" s="10">
        <f>((F836-E837+MAX(0,-(E805-C837-D837)))*(1+B837))*(1-'P-Parametri'!$B$32)</f>
        <v>1516361.2545818121</v>
      </c>
      <c r="G837" s="10">
        <f>IF(F836&lt;=0,G836,G836*(1-E837/F836))+MAX(0,-(E805-C837-D837))</f>
        <v>299640.41756876739</v>
      </c>
      <c r="H837" s="10">
        <f>MAX(0,(H805-C837-D837))/(1-'P-Parametri'!$B$31*MAX(0,IF(I836&lt;=0,0,(I836-J836)/I836)))</f>
        <v>18790.251899548522</v>
      </c>
      <c r="I837" s="10">
        <f>((I836-H837+MAX(0,-(H805-C837-D837)))*(1+B837))*(1-'P-Parametri'!$B$32)</f>
        <v>1188026.7938402032</v>
      </c>
      <c r="J837" s="10">
        <f>IF(I836&lt;=0,J836,J836*(1-H837/I836))+MAX(0,-(H805-C837-D837))</f>
        <v>234759.91853098117</v>
      </c>
      <c r="K837" s="10">
        <f>MAX(0,(K805-C837-D837))/(1-'P-Parametri'!$B$31*MAX(0,IF(L836&lt;=0,0,(L836-M836)/L836)))</f>
        <v>33108.809535952852</v>
      </c>
      <c r="L837" s="10">
        <f>((L836-K837+MAX(0,-(K805-C837-D837)))*(1+B837))*(1-'P-Parametri'!$B$32)</f>
        <v>330165.37283674366</v>
      </c>
      <c r="M837" s="10">
        <f>IF(L836&lt;=0,M836,M836*(1-K837/L836))+MAX(0,-(K805-C837-D837))</f>
        <v>65242.296243472156</v>
      </c>
      <c r="N837" s="10">
        <f>MAX(0,(N805-C837-D837))/(1-'P-Parametri'!$B$31*MAX(0,IF(O836&lt;=0,0,(O836-P836)/O836)))</f>
        <v>33108.809535952794</v>
      </c>
      <c r="O837" s="10">
        <f>((O836-N837+MAX(0,-(N805-C837-D837)))*(1+B837))*(1-'P-Parametri'!$B$32)</f>
        <v>330165.37283674709</v>
      </c>
      <c r="P837" s="10">
        <f>IF(O836&lt;=0,P836,P836*(1-N837/O836))+MAX(0,-(N805-C837-D837))</f>
        <v>65242.296243472847</v>
      </c>
      <c r="Q837" s="10">
        <f>MAX(0,(Q805-C837-D837))/(1-'P-Parametri'!$B$31*MAX(0,IF(R836&lt;=0,0,(R836-S836)/R836)))</f>
        <v>33108.809535952809</v>
      </c>
      <c r="R837" s="10">
        <f>((R836-Q837+MAX(0,-(Q805-C837-D837)))*(1+B837))*(1-'P-Parametri'!$B$32)</f>
        <v>330165.37283674662</v>
      </c>
      <c r="S837" s="10">
        <f>IF(R836&lt;=0,S836,S836*(1-Q837/R836))+MAX(0,-(Q805-C837-D837))</f>
        <v>65242.296243472774</v>
      </c>
      <c r="T837" s="10">
        <f>MAX(0,(T805-C837-D837))/(1-'P-Parametri'!$B$31*MAX(0,IF(U836&lt;=0,0,(U836-V836)/U836)))</f>
        <v>33108.809535952809</v>
      </c>
      <c r="U837" s="10">
        <f>((U836-T837+MAX(0,-(T805-C837-D837)))*(1+B837))*(1-'P-Parametri'!$B$32)</f>
        <v>330165.37283674662</v>
      </c>
      <c r="V837" s="10">
        <f>IF(U836&lt;=0,V836,V836*(1-T837/U836))+MAX(0,-(T805-C837-D837))</f>
        <v>65242.296243472774</v>
      </c>
    </row>
    <row r="838" spans="1:22">
      <c r="A838" s="9">
        <f t="shared" si="16"/>
        <v>31</v>
      </c>
      <c r="B838" s="12">
        <f>IF($A838='P-Parametri'!$E$47,'P-Parametri'!$B$34,IF($A838='P-Parametri'!$E$48,'P-Parametri'!$C$34,'P-Parametri'!$E$52))</f>
        <v>4.8525513124279884E-2</v>
      </c>
      <c r="C838" s="10">
        <f>IF($A838&lt;='1-Input'!$B$26,0,IF($A838='1-Input'!$B$26+1,('1-Input'!$B$23+0)*'1-Input'!$B$27,'1-Input'!$B$23+0))</f>
        <v>15535</v>
      </c>
      <c r="D838" s="10">
        <f>IF(AND($A838&gt;=1,$A838&lt;1+'1-Input'!$B$12),'1-Input'!$B$30,0)</f>
        <v>0</v>
      </c>
      <c r="E838" s="10">
        <f>MAX(0,(E805-C838-D838))/(1-'P-Parametri'!$B$31*MAX(0,IF(F837&lt;=0,0,(F837-G837)/F837)))</f>
        <v>13350.143274399541</v>
      </c>
      <c r="F838" s="10">
        <f>((F837-E838+MAX(0,-(E805-C838-D838)))*(1+B838))*(1-'P-Parametri'!$B$32)</f>
        <v>1572793.6057216686</v>
      </c>
      <c r="G838" s="10">
        <f>IF(F837&lt;=0,G837,G837*(1-E838/F837))+MAX(0,-(E805-C838-D838))</f>
        <v>297002.36381128913</v>
      </c>
      <c r="H838" s="10">
        <f>MAX(0,(H805-C838-D838))/(1-'P-Parametri'!$B$31*MAX(0,IF(I837&lt;=0,0,(I837-J837)/I837)))</f>
        <v>18846.889440385155</v>
      </c>
      <c r="I838" s="10">
        <f>((I837-H838+MAX(0,-(H805-C838-D838)))*(1+B838))*(1-'P-Parametri'!$B$32)</f>
        <v>1223463.1292770249</v>
      </c>
      <c r="J838" s="10">
        <f>IF(I837&lt;=0,J837,J837*(1-H838/I837))+MAX(0,-(H805-C838-D838))</f>
        <v>231035.68078438507</v>
      </c>
      <c r="K838" s="10">
        <f>MAX(0,(K805-C838-D838))/(1-'P-Parametri'!$B$31*MAX(0,IF(L837&lt;=0,0,(L837-M837)/L837)))</f>
        <v>33208.60604544988</v>
      </c>
      <c r="L838" s="10">
        <f>((L837-K838+MAX(0,-(K805-C838-D838)))*(1+B838))*(1-'P-Parametri'!$B$32)</f>
        <v>310744.01278301724</v>
      </c>
      <c r="M838" s="10">
        <f>IF(L837&lt;=0,M837,M837*(1-K838/L837))+MAX(0,-(K805-C838-D838))</f>
        <v>58680.11289021869</v>
      </c>
      <c r="N838" s="10">
        <f>MAX(0,(N805-C838-D838))/(1-'P-Parametri'!$B$31*MAX(0,IF(O837&lt;=0,0,(O837-P837)/O837)))</f>
        <v>33208.606045449822</v>
      </c>
      <c r="O838" s="10">
        <f>((O837-N838+MAX(0,-(N805-C838-D838)))*(1+B838))*(1-'P-Parametri'!$B$32)</f>
        <v>310744.01278302091</v>
      </c>
      <c r="P838" s="10">
        <f>IF(O837&lt;=0,P837,P837*(1-N838/O837))+MAX(0,-(N805-C838-D838))</f>
        <v>58680.112890219396</v>
      </c>
      <c r="Q838" s="10">
        <f>MAX(0,(Q805-C838-D838))/(1-'P-Parametri'!$B$31*MAX(0,IF(R837&lt;=0,0,(R837-S837)/R837)))</f>
        <v>33208.606045449829</v>
      </c>
      <c r="R838" s="10">
        <f>((R837-Q838+MAX(0,-(Q805-C838-D838)))*(1+B838))*(1-'P-Parametri'!$B$32)</f>
        <v>310744.01278302044</v>
      </c>
      <c r="S838" s="10">
        <f>IF(R837&lt;=0,S837,S837*(1-Q838/R837))+MAX(0,-(Q805-C838-D838))</f>
        <v>58680.112890219323</v>
      </c>
      <c r="T838" s="10">
        <f>MAX(0,(T805-C838-D838))/(1-'P-Parametri'!$B$31*MAX(0,IF(U837&lt;=0,0,(U837-V837)/U837)))</f>
        <v>33208.606045449829</v>
      </c>
      <c r="U838" s="10">
        <f>((U837-T838+MAX(0,-(T805-C838-D838)))*(1+B838))*(1-'P-Parametri'!$B$32)</f>
        <v>310744.01278302044</v>
      </c>
      <c r="V838" s="10">
        <f>IF(U837&lt;=0,V837,V837*(1-T838/U837))+MAX(0,-(T805-C838-D838))</f>
        <v>58680.112890219323</v>
      </c>
    </row>
    <row r="839" spans="1:22">
      <c r="A839" s="9">
        <f t="shared" si="16"/>
        <v>32</v>
      </c>
      <c r="B839" s="12">
        <f>IF($A839='P-Parametri'!$E$47,'P-Parametri'!$B$34,IF($A839='P-Parametri'!$E$48,'P-Parametri'!$C$34,'P-Parametri'!$E$52))</f>
        <v>4.8525513124279884E-2</v>
      </c>
      <c r="C839" s="10">
        <f>IF($A839&lt;='1-Input'!$B$26,0,IF($A839='1-Input'!$B$26+1,('1-Input'!$B$23+0)*'1-Input'!$B$27,'1-Input'!$B$23+0))</f>
        <v>15535</v>
      </c>
      <c r="D839" s="10">
        <f>IF(AND($A839&gt;=1,$A839&lt;1+'1-Input'!$B$12),'1-Input'!$B$30,0)</f>
        <v>0</v>
      </c>
      <c r="E839" s="10">
        <f>MAX(0,(E805-C839-D839))/(1-'P-Parametri'!$B$31*MAX(0,IF(F838&lt;=0,0,(F838-G838)/F838)))</f>
        <v>13388.708949946982</v>
      </c>
      <c r="F839" s="10">
        <f>((F838-E839+MAX(0,-(E805-C839-D839)))*(1+B839))*(1-'P-Parametri'!$B$32)</f>
        <v>1631805.6679169717</v>
      </c>
      <c r="G839" s="10">
        <f>IF(F838&lt;=0,G838,G838*(1-E839/F838))+MAX(0,-(E805-C839-D839))</f>
        <v>294474.07389959978</v>
      </c>
      <c r="H839" s="10">
        <f>MAX(0,(H805-C839-D839))/(1-'P-Parametri'!$B$31*MAX(0,IF(I838&lt;=0,0,(I838-J838)/I838)))</f>
        <v>18901.334026356766</v>
      </c>
      <c r="I839" s="10">
        <f>((I838-H839+MAX(0,-(H805-C839-D839)))*(1+B839))*(1-'P-Parametri'!$B$32)</f>
        <v>1260487.7469062004</v>
      </c>
      <c r="J839" s="10">
        <f>IF(I838&lt;=0,J838,J838*(1-H839/I838))+MAX(0,-(H805-C839-D839))</f>
        <v>227466.40070555432</v>
      </c>
      <c r="K839" s="10">
        <f>MAX(0,(K805-C839-D839))/(1-'P-Parametri'!$B$31*MAX(0,IF(L838&lt;=0,0,(L838-M838)/L838)))</f>
        <v>33304.538523462121</v>
      </c>
      <c r="L839" s="10">
        <f>((L838-K839+MAX(0,-(K805-C839-D839)))*(1+B839))*(1-'P-Parametri'!$B$32)</f>
        <v>290320.56237471261</v>
      </c>
      <c r="M839" s="10">
        <f>IF(L838&lt;=0,M838,M838*(1-K839/L838))+MAX(0,-(K805-C839-D839))</f>
        <v>52390.968128230852</v>
      </c>
      <c r="N839" s="10">
        <f>MAX(0,(N805-C839-D839))/(1-'P-Parametri'!$B$31*MAX(0,IF(O838&lt;=0,0,(O838-P838)/O838)))</f>
        <v>33304.538523462063</v>
      </c>
      <c r="O839" s="10">
        <f>((O838-N839+MAX(0,-(N805-C839-D839)))*(1+B839))*(1-'P-Parametri'!$B$32)</f>
        <v>290320.56237471651</v>
      </c>
      <c r="P839" s="10">
        <f>IF(O838&lt;=0,P838,P838*(1-N839/O838))+MAX(0,-(N805-C839-D839))</f>
        <v>52390.968128231572</v>
      </c>
      <c r="Q839" s="10">
        <f>MAX(0,(Q805-C839-D839))/(1-'P-Parametri'!$B$31*MAX(0,IF(R838&lt;=0,0,(R838-S838)/R838)))</f>
        <v>33304.53852346207</v>
      </c>
      <c r="R839" s="10">
        <f>((R838-Q839+MAX(0,-(Q805-C839-D839)))*(1+B839))*(1-'P-Parametri'!$B$32)</f>
        <v>290320.56237471598</v>
      </c>
      <c r="S839" s="10">
        <f>IF(R838&lt;=0,S838,S838*(1-Q839/R838))+MAX(0,-(Q805-C839-D839))</f>
        <v>52390.968128231492</v>
      </c>
      <c r="T839" s="10">
        <f>MAX(0,(T805-C839-D839))/(1-'P-Parametri'!$B$31*MAX(0,IF(U838&lt;=0,0,(U838-V838)/U838)))</f>
        <v>33304.53852346207</v>
      </c>
      <c r="U839" s="10">
        <f>((U838-T839+MAX(0,-(T805-C839-D839)))*(1+B839))*(1-'P-Parametri'!$B$32)</f>
        <v>290320.56237471598</v>
      </c>
      <c r="V839" s="10">
        <f>IF(U838&lt;=0,V838,V838*(1-T839/U838))+MAX(0,-(T805-C839-D839))</f>
        <v>52390.968128231492</v>
      </c>
    </row>
    <row r="840" spans="1:22">
      <c r="A840" s="9">
        <f t="shared" si="16"/>
        <v>33</v>
      </c>
      <c r="B840" s="12">
        <f>IF($A840='P-Parametri'!$E$47,'P-Parametri'!$B$34,IF($A840='P-Parametri'!$E$48,'P-Parametri'!$C$34,'P-Parametri'!$E$52))</f>
        <v>4.8525513124279884E-2</v>
      </c>
      <c r="C840" s="10">
        <f>IF($A840&lt;='1-Input'!$B$26,0,IF($A840='1-Input'!$B$26+1,('1-Input'!$B$23+0)*'1-Input'!$B$27,'1-Input'!$B$23+0))</f>
        <v>15535</v>
      </c>
      <c r="D840" s="10">
        <f>IF(AND($A840&gt;=1,$A840&lt;1+'1-Input'!$B$12),'1-Input'!$B$30,0)</f>
        <v>0</v>
      </c>
      <c r="E840" s="10">
        <f>MAX(0,(E805-C840-D840))/(1-'P-Parametri'!$B$31*MAX(0,IF(F839&lt;=0,0,(F839-G839)/F839)))</f>
        <v>13425.772306749619</v>
      </c>
      <c r="F840" s="10">
        <f>((F839-E840+MAX(0,-(E805-C840-D840)))*(1+B840))*(1-'P-Parametri'!$B$32)</f>
        <v>1693518.7852537772</v>
      </c>
      <c r="G840" s="10">
        <f>IF(F839&lt;=0,G839,G839*(1-E840/F839))+MAX(0,-(E805-C840-D840))</f>
        <v>292051.27200342563</v>
      </c>
      <c r="H840" s="10">
        <f>MAX(0,(H805-C840-D840))/(1-'P-Parametri'!$B$31*MAX(0,IF(I839&lt;=0,0,(I839-J839)/I839)))</f>
        <v>18953.65773357033</v>
      </c>
      <c r="I840" s="10">
        <f>((I839-H840+MAX(0,-(H805-C840-D840)))*(1+B840))*(1-'P-Parametri'!$B$32)</f>
        <v>1299176.6075751956</v>
      </c>
      <c r="J840" s="10">
        <f>IF(I839&lt;=0,J839,J839*(1-H840/I839))+MAX(0,-(H805-C840-D840))</f>
        <v>224046.0419472545</v>
      </c>
      <c r="K840" s="10">
        <f>MAX(0,(K805-C840-D840))/(1-'P-Parametri'!$B$31*MAX(0,IF(L839&lt;=0,0,(L839-M839)/L839)))</f>
        <v>33396.73396956949</v>
      </c>
      <c r="L840" s="10">
        <f>((L839-K840+MAX(0,-(K805-C840-D840)))*(1+B840))*(1-'P-Parametri'!$B$32)</f>
        <v>268852.40663433238</v>
      </c>
      <c r="M840" s="10">
        <f>IF(L839&lt;=0,M839,M839*(1-K840/L839))+MAX(0,-(K805-C840-D840))</f>
        <v>46364.22578977939</v>
      </c>
      <c r="N840" s="10">
        <f>MAX(0,(N805-C840-D840))/(1-'P-Parametri'!$B$31*MAX(0,IF(O839&lt;=0,0,(O839-P839)/O839)))</f>
        <v>33396.733969569439</v>
      </c>
      <c r="O840" s="10">
        <f>((O839-N840+MAX(0,-(N805-C840-D840)))*(1+B840))*(1-'P-Parametri'!$B$32)</f>
        <v>268852.40663433657</v>
      </c>
      <c r="P840" s="10">
        <f>IF(O839&lt;=0,P839,P839*(1-N840/O839))+MAX(0,-(N805-C840-D840))</f>
        <v>46364.22578978011</v>
      </c>
      <c r="Q840" s="10">
        <f>MAX(0,(Q805-C840-D840))/(1-'P-Parametri'!$B$31*MAX(0,IF(R839&lt;=0,0,(R839-S839)/R839)))</f>
        <v>33396.733969569446</v>
      </c>
      <c r="R840" s="10">
        <f>((R839-Q840+MAX(0,-(Q805-C840-D840)))*(1+B840))*(1-'P-Parametri'!$B$32)</f>
        <v>268852.40663433599</v>
      </c>
      <c r="S840" s="10">
        <f>IF(R839&lt;=0,S839,S839*(1-Q840/R839))+MAX(0,-(Q805-C840-D840))</f>
        <v>46364.22578978003</v>
      </c>
      <c r="T840" s="10">
        <f>MAX(0,(T805-C840-D840))/(1-'P-Parametri'!$B$31*MAX(0,IF(U839&lt;=0,0,(U839-V839)/U839)))</f>
        <v>33396.733969569446</v>
      </c>
      <c r="U840" s="10">
        <f>((U839-T840+MAX(0,-(T805-C840-D840)))*(1+B840))*(1-'P-Parametri'!$B$32)</f>
        <v>268852.40663433599</v>
      </c>
      <c r="V840" s="10">
        <f>IF(U839&lt;=0,V839,V839*(1-T840/U839))+MAX(0,-(T805-C840-D840))</f>
        <v>46364.22578978003</v>
      </c>
    </row>
    <row r="841" spans="1:22">
      <c r="A841" s="9">
        <f t="shared" si="16"/>
        <v>34</v>
      </c>
      <c r="B841" s="12">
        <f>IF($A841='P-Parametri'!$E$47,'P-Parametri'!$B$34,IF($A841='P-Parametri'!$E$48,'P-Parametri'!$C$34,'P-Parametri'!$E$52))</f>
        <v>4.8525513124279884E-2</v>
      </c>
      <c r="C841" s="10">
        <f>IF($A841&lt;='1-Input'!$B$26,0,IF($A841='1-Input'!$B$26+1,('1-Input'!$B$23+0)*'1-Input'!$B$27,'1-Input'!$B$23+0))</f>
        <v>15535</v>
      </c>
      <c r="D841" s="10">
        <f>IF(AND($A841&gt;=1,$A841&lt;1+'1-Input'!$B$12),'1-Input'!$B$30,0)</f>
        <v>0</v>
      </c>
      <c r="E841" s="10">
        <f>MAX(0,(E805-C841-D841))/(1-'P-Parametri'!$B$31*MAX(0,IF(F840&lt;=0,0,(F840-G840)/F840)))</f>
        <v>13461.3834734422</v>
      </c>
      <c r="F841" s="10">
        <f>((F840-E841+MAX(0,-(E805-C841-D841)))*(1+B841))*(1-'P-Parametri'!$B$32)</f>
        <v>1758059.8831814101</v>
      </c>
      <c r="G841" s="10">
        <f>IF(F840&lt;=0,G840,G840*(1-E841/F840))+MAX(0,-(E805-C841-D841))</f>
        <v>289729.82496629958</v>
      </c>
      <c r="H841" s="10">
        <f>MAX(0,(H805-C841-D841))/(1-'P-Parametri'!$B$31*MAX(0,IF(I840&lt;=0,0,(I840-J840)/I840)))</f>
        <v>19003.931330467622</v>
      </c>
      <c r="I841" s="10">
        <f>((I840-H841+MAX(0,-(H805-C841-D841)))*(1+B841))*(1-'P-Parametri'!$B$32)</f>
        <v>1339609.1248226918</v>
      </c>
      <c r="J841" s="10">
        <f>IF(I840&lt;=0,J840,J840*(1-H841/I840))+MAX(0,-(H805-C841-D841))</f>
        <v>220768.76958012389</v>
      </c>
      <c r="K841" s="10">
        <f>MAX(0,(K805-C841-D841))/(1-'P-Parametri'!$B$31*MAX(0,IF(L840&lt;=0,0,(L840-M840)/L840)))</f>
        <v>33485.317079218999</v>
      </c>
      <c r="L841" s="10">
        <f>((L840-K841+MAX(0,-(K805-C841-D841)))*(1+B841))*(1-'P-Parametri'!$B$32)</f>
        <v>246294.82155164689</v>
      </c>
      <c r="M841" s="10">
        <f>IF(L840&lt;=0,M840,M840*(1-K841/L840))+MAX(0,-(K805-C841-D841))</f>
        <v>40589.604609561138</v>
      </c>
      <c r="N841" s="10">
        <f>MAX(0,(N805-C841-D841))/(1-'P-Parametri'!$B$31*MAX(0,IF(O840&lt;=0,0,(O840-P840)/O840)))</f>
        <v>33485.317079218948</v>
      </c>
      <c r="O841" s="10">
        <f>((O840-N841+MAX(0,-(N805-C841-D841)))*(1+B841))*(1-'P-Parametri'!$B$32)</f>
        <v>246294.82155165134</v>
      </c>
      <c r="P841" s="10">
        <f>IF(O840&lt;=0,P840,P840*(1-N841/O840))+MAX(0,-(N805-C841-D841))</f>
        <v>40589.604609561866</v>
      </c>
      <c r="Q841" s="10">
        <f>MAX(0,(Q805-C841-D841))/(1-'P-Parametri'!$B$31*MAX(0,IF(R840&lt;=0,0,(R840-S840)/R840)))</f>
        <v>33485.317079218956</v>
      </c>
      <c r="R841" s="10">
        <f>((R840-Q841+MAX(0,-(Q805-C841-D841)))*(1+B841))*(1-'P-Parametri'!$B$32)</f>
        <v>246294.82155165073</v>
      </c>
      <c r="S841" s="10">
        <f>IF(R840&lt;=0,S840,S840*(1-Q841/R840))+MAX(0,-(Q805-C841-D841))</f>
        <v>40589.604609561786</v>
      </c>
      <c r="T841" s="10">
        <f>MAX(0,(T805-C841-D841))/(1-'P-Parametri'!$B$31*MAX(0,IF(U840&lt;=0,0,(U840-V840)/U840)))</f>
        <v>33485.317079218956</v>
      </c>
      <c r="U841" s="10">
        <f>((U840-T841+MAX(0,-(T805-C841-D841)))*(1+B841))*(1-'P-Parametri'!$B$32)</f>
        <v>246294.82155165073</v>
      </c>
      <c r="V841" s="10">
        <f>IF(U840&lt;=0,V840,V840*(1-T841/U840))+MAX(0,-(T805-C841-D841))</f>
        <v>40589.604609561786</v>
      </c>
    </row>
    <row r="842" spans="1:22">
      <c r="A842" s="9">
        <f t="shared" si="16"/>
        <v>35</v>
      </c>
      <c r="B842" s="12">
        <f>IF($A842='P-Parametri'!$E$47,'P-Parametri'!$B$34,IF($A842='P-Parametri'!$E$48,'P-Parametri'!$C$34,'P-Parametri'!$E$52))</f>
        <v>4.8525513124279884E-2</v>
      </c>
      <c r="C842" s="10">
        <f>IF($A842&lt;='1-Input'!$B$26,0,IF($A842='1-Input'!$B$26+1,('1-Input'!$B$23+0)*'1-Input'!$B$27,'1-Input'!$B$23+0))</f>
        <v>15535</v>
      </c>
      <c r="D842" s="10">
        <f>IF(AND($A842&gt;=1,$A842&lt;1+'1-Input'!$B$12),'1-Input'!$B$30,0)</f>
        <v>0</v>
      </c>
      <c r="E842" s="10">
        <f>MAX(0,(E805-C842-D842))/(1-'P-Parametri'!$B$31*MAX(0,IF(F841&lt;=0,0,(F841-G841)/F841)))</f>
        <v>13495.591601429325</v>
      </c>
      <c r="F842" s="10">
        <f>((F841-E842+MAX(0,-(E805-C842-D842)))*(1+B842))*(1-'P-Parametri'!$B$32)</f>
        <v>1825561.7286691808</v>
      </c>
      <c r="G842" s="10">
        <f>IF(F841&lt;=0,G841,G841*(1-E842/F841))+MAX(0,-(E805-C842-D842))</f>
        <v>287505.73952421383</v>
      </c>
      <c r="H842" s="10">
        <f>MAX(0,(H805-C842-D842))/(1-'P-Parametri'!$B$31*MAX(0,IF(I841&lt;=0,0,(I841-J841)/I841)))</f>
        <v>19052.224205898568</v>
      </c>
      <c r="I842" s="10">
        <f>((I841-H842+MAX(0,-(H805-C842-D842)))*(1+B842))*(1-'P-Parametri'!$B$32)</f>
        <v>1381868.3266253737</v>
      </c>
      <c r="J842" s="10">
        <f>IF(I841&lt;=0,J841,J841*(1-H842/I841))+MAX(0,-(H805-C842-D842))</f>
        <v>217628.94616614288</v>
      </c>
      <c r="K842" s="10">
        <f>MAX(0,(K805-C842-D842))/(1-'P-Parametri'!$B$31*MAX(0,IF(L841&lt;=0,0,(L841-M841)/L841)))</f>
        <v>33570.410116988511</v>
      </c>
      <c r="L842" s="10">
        <f>((L841-K842+MAX(0,-(K805-C842-D842)))*(1+B842))*(1-'P-Parametri'!$B$32)</f>
        <v>222600.87870827847</v>
      </c>
      <c r="M842" s="10">
        <f>IF(L841&lt;=0,M841,M841*(1-K842/L841))+MAX(0,-(K805-C842-D842))</f>
        <v>35057.171306071476</v>
      </c>
      <c r="N842" s="10">
        <f>MAX(0,(N805-C842-D842))/(1-'P-Parametri'!$B$31*MAX(0,IF(O841&lt;=0,0,(O841-P841)/O841)))</f>
        <v>33570.410116988453</v>
      </c>
      <c r="O842" s="10">
        <f>((O841-N842+MAX(0,-(N805-C842-D842)))*(1+B842))*(1-'P-Parametri'!$B$32)</f>
        <v>222600.87870828313</v>
      </c>
      <c r="P842" s="10">
        <f>IF(O841&lt;=0,P841,P841*(1-N842/O841))+MAX(0,-(N805-C842-D842))</f>
        <v>35057.17130607221</v>
      </c>
      <c r="Q842" s="10">
        <f>MAX(0,(Q805-C842-D842))/(1-'P-Parametri'!$B$31*MAX(0,IF(R841&lt;=0,0,(R841-S841)/R841)))</f>
        <v>33570.41011698846</v>
      </c>
      <c r="R842" s="10">
        <f>((R841-Q842+MAX(0,-(Q805-C842-D842)))*(1+B842))*(1-'P-Parametri'!$B$32)</f>
        <v>222600.87870828249</v>
      </c>
      <c r="S842" s="10">
        <f>IF(R841&lt;=0,S841,S841*(1-Q842/R841))+MAX(0,-(Q805-C842-D842))</f>
        <v>35057.17130607213</v>
      </c>
      <c r="T842" s="10">
        <f>MAX(0,(T805-C842-D842))/(1-'P-Parametri'!$B$31*MAX(0,IF(U841&lt;=0,0,(U841-V841)/U841)))</f>
        <v>33570.41011698846</v>
      </c>
      <c r="U842" s="10">
        <f>((U841-T842+MAX(0,-(T805-C842-D842)))*(1+B842))*(1-'P-Parametri'!$B$32)</f>
        <v>222600.87870828249</v>
      </c>
      <c r="V842" s="10">
        <f>IF(U841&lt;=0,V841,V841*(1-T842/U841))+MAX(0,-(T805-C842-D842))</f>
        <v>35057.17130607213</v>
      </c>
    </row>
    <row r="843" spans="1:22">
      <c r="A843" s="9">
        <f t="shared" si="16"/>
        <v>36</v>
      </c>
      <c r="B843" s="12">
        <f>IF($A843='P-Parametri'!$E$47,'P-Parametri'!$B$34,IF($A843='P-Parametri'!$E$48,'P-Parametri'!$C$34,'P-Parametri'!$E$52))</f>
        <v>4.8525513124279884E-2</v>
      </c>
      <c r="C843" s="10">
        <f>IF($A843&lt;='1-Input'!$B$26,0,IF($A843='1-Input'!$B$26+1,('1-Input'!$B$23+0)*'1-Input'!$B$27,'1-Input'!$B$23+0))</f>
        <v>15535</v>
      </c>
      <c r="D843" s="10">
        <f>IF(AND($A843&gt;=1,$A843&lt;1+'1-Input'!$B$12),'1-Input'!$B$30,0)</f>
        <v>0</v>
      </c>
      <c r="E843" s="10">
        <f>MAX(0,(E805-C843-D843))/(1-'P-Parametri'!$B$31*MAX(0,IF(F842&lt;=0,0,(F842-G842)/F842)))</f>
        <v>13528.444821530375</v>
      </c>
      <c r="F843" s="10">
        <f>((F842-E843+MAX(0,-(E805-C843-D843)))*(1+B843))*(1-'P-Parametri'!$B$32)</f>
        <v>1896163.2024871421</v>
      </c>
      <c r="G843" s="10">
        <f>IF(F842&lt;=0,G842,G842*(1-E843/F842))+MAX(0,-(E805-C843-D843))</f>
        <v>285375.15940087719</v>
      </c>
      <c r="H843" s="10">
        <f>MAX(0,(H805-C843-D843))/(1-'P-Parametri'!$B$31*MAX(0,IF(I842&lt;=0,0,(I842-J842)/I842)))</f>
        <v>19098.604307915339</v>
      </c>
      <c r="I843" s="10">
        <f>((I842-H843+MAX(0,-(H805-C843-D843)))*(1+B843))*(1-'P-Parametri'!$B$32)</f>
        <v>1426041.0247184192</v>
      </c>
      <c r="J843" s="10">
        <f>IF(I842&lt;=0,J842,J842*(1-H843/I842))+MAX(0,-(H805-C843-D843))</f>
        <v>214621.12765790193</v>
      </c>
      <c r="K843" s="10">
        <f>MAX(0,(K805-C843-D843))/(1-'P-Parametri'!$B$31*MAX(0,IF(L842&lt;=0,0,(L842-M842)/L842)))</f>
        <v>33652.132808740607</v>
      </c>
      <c r="L843" s="10">
        <f>((L842-K843+MAX(0,-(K805-C843-D843)))*(1+B843))*(1-'P-Parametri'!$B$32)</f>
        <v>197721.34558700511</v>
      </c>
      <c r="M843" s="10">
        <f>IF(L842&lt;=0,M842,M842*(1-K843/L842))+MAX(0,-(K805-C843-D843))</f>
        <v>29757.333356030114</v>
      </c>
      <c r="N843" s="10">
        <f>MAX(0,(N805-C843-D843))/(1-'P-Parametri'!$B$31*MAX(0,IF(O842&lt;=0,0,(O842-P842)/O842)))</f>
        <v>33652.132808740556</v>
      </c>
      <c r="O843" s="10">
        <f>((O842-N843+MAX(0,-(N805-C843-D843)))*(1+B843))*(1-'P-Parametri'!$B$32)</f>
        <v>197721.34558701003</v>
      </c>
      <c r="P843" s="10">
        <f>IF(O842&lt;=0,P842,P842*(1-N843/O842))+MAX(0,-(N805-C843-D843))</f>
        <v>29757.33335603086</v>
      </c>
      <c r="Q843" s="10">
        <f>MAX(0,(Q805-C843-D843))/(1-'P-Parametri'!$B$31*MAX(0,IF(R842&lt;=0,0,(R842-S842)/R842)))</f>
        <v>33652.132808740564</v>
      </c>
      <c r="R843" s="10">
        <f>((R842-Q843+MAX(0,-(Q805-C843-D843)))*(1+B843))*(1-'P-Parametri'!$B$32)</f>
        <v>197721.34558700933</v>
      </c>
      <c r="S843" s="10">
        <f>IF(R842&lt;=0,S842,S842*(1-Q843/R842))+MAX(0,-(Q805-C843-D843))</f>
        <v>29757.333356030776</v>
      </c>
      <c r="T843" s="10">
        <f>MAX(0,(T805-C843-D843))/(1-'P-Parametri'!$B$31*MAX(0,IF(U842&lt;=0,0,(U842-V842)/U842)))</f>
        <v>33652.132808740564</v>
      </c>
      <c r="U843" s="10">
        <f>((U842-T843+MAX(0,-(T805-C843-D843)))*(1+B843))*(1-'P-Parametri'!$B$32)</f>
        <v>197721.34558700933</v>
      </c>
      <c r="V843" s="10">
        <f>IF(U842&lt;=0,V842,V842*(1-T843/U842))+MAX(0,-(T805-C843-D843))</f>
        <v>29757.333356030776</v>
      </c>
    </row>
    <row r="844" spans="1:22">
      <c r="A844" s="9">
        <f t="shared" si="16"/>
        <v>37</v>
      </c>
      <c r="B844" s="12">
        <f>IF($A844='P-Parametri'!$E$47,'P-Parametri'!$B$34,IF($A844='P-Parametri'!$E$48,'P-Parametri'!$C$34,'P-Parametri'!$E$52))</f>
        <v>4.8525513124279884E-2</v>
      </c>
      <c r="C844" s="10">
        <f>IF($A844&lt;='1-Input'!$B$26,0,IF($A844='1-Input'!$B$26+1,('1-Input'!$B$23+0)*'1-Input'!$B$27,'1-Input'!$B$23+0))</f>
        <v>15535</v>
      </c>
      <c r="D844" s="10">
        <f>IF(AND($A844&gt;=1,$A844&lt;1+'1-Input'!$B$12),'1-Input'!$B$30,0)</f>
        <v>0</v>
      </c>
      <c r="E844" s="10">
        <f>MAX(0,(E805-C844-D844))/(1-'P-Parametri'!$B$31*MAX(0,IF(F843&lt;=0,0,(F843-G843)/F843)))</f>
        <v>13559.990207694407</v>
      </c>
      <c r="F844" s="10">
        <f>((F843-E844+MAX(0,-(E805-C844-D844)))*(1+B844))*(1-'P-Parametri'!$B$32)</f>
        <v>1970009.5841663959</v>
      </c>
      <c r="G844" s="10">
        <f>IF(F843&lt;=0,G843,G843*(1-E844/F843))+MAX(0,-(E805-C844-D844))</f>
        <v>283334.36229969974</v>
      </c>
      <c r="H844" s="10">
        <f>MAX(0,(H805-C844-D844))/(1-'P-Parametri'!$B$31*MAX(0,IF(I843&lt;=0,0,(I843-J843)/I843)))</f>
        <v>19143.138092547288</v>
      </c>
      <c r="I844" s="10">
        <f>((I843-H844+MAX(0,-(H805-C844-D844)))*(1+B844))*(1-'P-Parametri'!$B$32)</f>
        <v>1472217.9918308817</v>
      </c>
      <c r="J844" s="10">
        <f>IF(I843&lt;=0,J843,J843*(1-H844/I843))+MAX(0,-(H805-C844-D844))</f>
        <v>211740.05915207497</v>
      </c>
      <c r="K844" s="10">
        <f>MAX(0,(K805-C844-D844))/(1-'P-Parametri'!$B$31*MAX(0,IF(L843&lt;=0,0,(L843-M843)/L843)))</f>
        <v>33730.60225136314</v>
      </c>
      <c r="L844" s="10">
        <f>((L843-K844+MAX(0,-(K805-C844-D844)))*(1+B844))*(1-'P-Parametri'!$B$32)</f>
        <v>171604.58134702881</v>
      </c>
      <c r="M844" s="10">
        <f>IF(L843&lt;=0,M843,M843*(1-K844/L843))+MAX(0,-(K805-C844-D844))</f>
        <v>24680.831511914395</v>
      </c>
      <c r="N844" s="10">
        <f>MAX(0,(N805-C844-D844))/(1-'P-Parametri'!$B$31*MAX(0,IF(O843&lt;=0,0,(O843-P843)/O843)))</f>
        <v>33730.602251363081</v>
      </c>
      <c r="O844" s="10">
        <f>((O843-N844+MAX(0,-(N805-C844-D844)))*(1+B844))*(1-'P-Parametri'!$B$32)</f>
        <v>171604.58134703402</v>
      </c>
      <c r="P844" s="10">
        <f>IF(O843&lt;=0,P843,P843*(1-N844/O843))+MAX(0,-(N805-C844-D844))</f>
        <v>24680.831511915148</v>
      </c>
      <c r="Q844" s="10">
        <f>MAX(0,(Q805-C844-D844))/(1-'P-Parametri'!$B$31*MAX(0,IF(R843&lt;=0,0,(R843-S843)/R843)))</f>
        <v>33730.602251363089</v>
      </c>
      <c r="R844" s="10">
        <f>((R843-Q844+MAX(0,-(Q805-C844-D844)))*(1+B844))*(1-'P-Parametri'!$B$32)</f>
        <v>171604.58134703327</v>
      </c>
      <c r="S844" s="10">
        <f>IF(R843&lt;=0,S843,S843*(1-Q844/R843))+MAX(0,-(Q805-C844-D844))</f>
        <v>24680.831511915061</v>
      </c>
      <c r="T844" s="10">
        <f>MAX(0,(T805-C844-D844))/(1-'P-Parametri'!$B$31*MAX(0,IF(U843&lt;=0,0,(U843-V843)/U843)))</f>
        <v>33730.602251363089</v>
      </c>
      <c r="U844" s="10">
        <f>((U843-T844+MAX(0,-(T805-C844-D844)))*(1+B844))*(1-'P-Parametri'!$B$32)</f>
        <v>171604.58134703327</v>
      </c>
      <c r="V844" s="10">
        <f>IF(U843&lt;=0,V843,V843*(1-T844/U843))+MAX(0,-(T805-C844-D844))</f>
        <v>24680.831511915061</v>
      </c>
    </row>
    <row r="845" spans="1:22">
      <c r="A845" s="9">
        <f t="shared" si="16"/>
        <v>38</v>
      </c>
      <c r="B845" s="12">
        <f>IF($A845='P-Parametri'!$E$47,'P-Parametri'!$B$34,IF($A845='P-Parametri'!$E$48,'P-Parametri'!$C$34,'P-Parametri'!$E$52))</f>
        <v>4.8525513124279884E-2</v>
      </c>
      <c r="C845" s="10">
        <f>IF($A845&lt;='1-Input'!$B$26,0,IF($A845='1-Input'!$B$26+1,('1-Input'!$B$23+0)*'1-Input'!$B$27,'1-Input'!$B$23+0))</f>
        <v>15535</v>
      </c>
      <c r="D845" s="10">
        <f>IF(AND($A845&gt;=1,$A845&lt;1+'1-Input'!$B$12),'1-Input'!$B$30,0)</f>
        <v>0</v>
      </c>
      <c r="E845" s="10">
        <f>MAX(0,(E805-C845-D845))/(1-'P-Parametri'!$B$31*MAX(0,IF(F844&lt;=0,0,(F844-G844)/F844)))</f>
        <v>13590.273747274317</v>
      </c>
      <c r="F845" s="10">
        <f>((F844-E845+MAX(0,-(E805-C845-D845)))*(1+B845))*(1-'P-Parametri'!$B$32)</f>
        <v>2047252.8502207722</v>
      </c>
      <c r="G845" s="10">
        <f>IF(F844&lt;=0,G844,G844*(1-E845/F844))+MAX(0,-(E805-C845-D845))</f>
        <v>281379.75681117282</v>
      </c>
      <c r="H845" s="10">
        <f>MAX(0,(H805-C845-D845))/(1-'P-Parametri'!$B$31*MAX(0,IF(I844&lt;=0,0,(I844-J844)/I844)))</f>
        <v>19185.890481835915</v>
      </c>
      <c r="I845" s="10">
        <f>((I844-H845+MAX(0,-(H805-C845-D845)))*(1+B845))*(1-'P-Parametri'!$B$32)</f>
        <v>1520494.1471937527</v>
      </c>
      <c r="J845" s="10">
        <f>IF(I844&lt;=0,J844,J844*(1-H845/I844))+MAX(0,-(H805-C845-D845))</f>
        <v>208980.67052345412</v>
      </c>
      <c r="K845" s="10">
        <f>MAX(0,(K805-C845-D845))/(1-'P-Parametri'!$B$31*MAX(0,IF(L844&lt;=0,0,(L844-M844)/L844)))</f>
        <v>33805.932838825785</v>
      </c>
      <c r="L845" s="10">
        <f>((L844-K845+MAX(0,-(K805-C845-D845)))*(1+B845))*(1-'P-Parametri'!$B$32)</f>
        <v>144196.42783762611</v>
      </c>
      <c r="M845" s="10">
        <f>IF(L844&lt;=0,M844,M844*(1-K845/L844))+MAX(0,-(K805-C845-D845))</f>
        <v>19818.732109038523</v>
      </c>
      <c r="N845" s="10">
        <f>MAX(0,(N805-C845-D845))/(1-'P-Parametri'!$B$31*MAX(0,IF(O844&lt;=0,0,(O844-P844)/O844)))</f>
        <v>33805.932838825727</v>
      </c>
      <c r="O845" s="10">
        <f>((O844-N845+MAX(0,-(N805-C845-D845)))*(1+B845))*(1-'P-Parametri'!$B$32)</f>
        <v>144196.42783763155</v>
      </c>
      <c r="P845" s="10">
        <f>IF(O844&lt;=0,P844,P844*(1-N845/O844))+MAX(0,-(N805-C845-D845))</f>
        <v>19818.732109039283</v>
      </c>
      <c r="Q845" s="10">
        <f>MAX(0,(Q805-C845-D845))/(1-'P-Parametri'!$B$31*MAX(0,IF(R844&lt;=0,0,(R844-S844)/R844)))</f>
        <v>33805.932838825742</v>
      </c>
      <c r="R845" s="10">
        <f>((R844-Q845+MAX(0,-(Q805-C845-D845)))*(1+B845))*(1-'P-Parametri'!$B$32)</f>
        <v>144196.42783763076</v>
      </c>
      <c r="S845" s="10">
        <f>IF(R844&lt;=0,S844,S844*(1-Q845/R844))+MAX(0,-(Q805-C845-D845))</f>
        <v>19818.732109039189</v>
      </c>
      <c r="T845" s="10">
        <f>MAX(0,(T805-C845-D845))/(1-'P-Parametri'!$B$31*MAX(0,IF(U844&lt;=0,0,(U844-V844)/U844)))</f>
        <v>33805.932838825742</v>
      </c>
      <c r="U845" s="10">
        <f>((U844-T845+MAX(0,-(T805-C845-D845)))*(1+B845))*(1-'P-Parametri'!$B$32)</f>
        <v>144196.42783763076</v>
      </c>
      <c r="V845" s="10">
        <f>IF(U844&lt;=0,V844,V844*(1-T845/U844))+MAX(0,-(T805-C845-D845))</f>
        <v>19818.732109039189</v>
      </c>
    </row>
    <row r="846" spans="1:22">
      <c r="A846" s="9">
        <f t="shared" si="16"/>
        <v>39</v>
      </c>
      <c r="B846" s="12">
        <f>IF($A846='P-Parametri'!$E$47,'P-Parametri'!$B$34,IF($A846='P-Parametri'!$E$48,'P-Parametri'!$C$34,'P-Parametri'!$E$52))</f>
        <v>4.8525513124279884E-2</v>
      </c>
      <c r="C846" s="10">
        <f>IF($A846&lt;='1-Input'!$B$26,0,IF($A846='1-Input'!$B$26+1,('1-Input'!$B$23+0)*'1-Input'!$B$27,'1-Input'!$B$23+0))</f>
        <v>15535</v>
      </c>
      <c r="D846" s="10">
        <f>IF(AND($A846&gt;=1,$A846&lt;1+'1-Input'!$B$12),'1-Input'!$B$30,0)</f>
        <v>0</v>
      </c>
      <c r="E846" s="10">
        <f>MAX(0,(E805-C846-D846))/(1-'P-Parametri'!$B$31*MAX(0,IF(F845&lt;=0,0,(F845-G845)/F845)))</f>
        <v>13619.340317365235</v>
      </c>
      <c r="F846" s="10">
        <f>((F845-E846+MAX(0,-(E805-C846-D846)))*(1+B846))*(1-'P-Parametri'!$B$32)</f>
        <v>2128051.9862392438</v>
      </c>
      <c r="G846" s="10">
        <f>IF(F845&lt;=0,G845,G845*(1-E846/F845))+MAX(0,-(E805-C846-D846))</f>
        <v>279507.87925290462</v>
      </c>
      <c r="H846" s="10">
        <f>MAX(0,(H805-C846-D846))/(1-'P-Parametri'!$B$31*MAX(0,IF(I845&lt;=0,0,(I845-J845)/I845)))</f>
        <v>19226.9248304309</v>
      </c>
      <c r="I846" s="10">
        <f>((I845-H846+MAX(0,-(H805-C846-D846)))*(1+B846))*(1-'P-Parametri'!$B$32)</f>
        <v>1570968.7506958342</v>
      </c>
      <c r="J846" s="10">
        <f>IF(I845&lt;=0,J845,J845*(1-H846/I845))+MAX(0,-(H805-C846-D846))</f>
        <v>206338.07196391129</v>
      </c>
      <c r="K846" s="10">
        <f>MAX(0,(K805-C846-D846))/(1-'P-Parametri'!$B$31*MAX(0,IF(L845&lt;=0,0,(L845-M845)/L845)))</f>
        <v>33878.236203321707</v>
      </c>
      <c r="L846" s="10">
        <f>((L845-K846+MAX(0,-(K805-C846-D846)))*(1+B846))*(1-'P-Parametri'!$B$32)</f>
        <v>115440.09561332106</v>
      </c>
      <c r="M846" s="10">
        <f>IF(L845&lt;=0,M845,M845*(1-K846/L845))+MAX(0,-(K805-C846-D846))</f>
        <v>15162.419205112588</v>
      </c>
      <c r="N846" s="10">
        <f>MAX(0,(N805-C846-D846))/(1-'P-Parametri'!$B$31*MAX(0,IF(O845&lt;=0,0,(O845-P845)/O845)))</f>
        <v>33878.236203321656</v>
      </c>
      <c r="O846" s="10">
        <f>((O845-N846+MAX(0,-(N805-C846-D846)))*(1+B846))*(1-'P-Parametri'!$B$32)</f>
        <v>115440.09561332679</v>
      </c>
      <c r="P846" s="10">
        <f>IF(O845&lt;=0,P845,P845*(1-N846/O845))+MAX(0,-(N805-C846-D846))</f>
        <v>15162.419205113354</v>
      </c>
      <c r="Q846" s="10">
        <f>MAX(0,(Q805-C846-D846))/(1-'P-Parametri'!$B$31*MAX(0,IF(R845&lt;=0,0,(R845-S845)/R845)))</f>
        <v>33878.236203321656</v>
      </c>
      <c r="R846" s="10">
        <f>((R845-Q846+MAX(0,-(Q805-C846-D846)))*(1+B846))*(1-'P-Parametri'!$B$32)</f>
        <v>115440.09561332598</v>
      </c>
      <c r="S846" s="10">
        <f>IF(R845&lt;=0,S845,S845*(1-Q846/R845))+MAX(0,-(Q805-C846-D846))</f>
        <v>15162.419205113256</v>
      </c>
      <c r="T846" s="10">
        <f>MAX(0,(T805-C846-D846))/(1-'P-Parametri'!$B$31*MAX(0,IF(U845&lt;=0,0,(U845-V845)/U845)))</f>
        <v>33878.236203321656</v>
      </c>
      <c r="U846" s="10">
        <f>((U845-T846+MAX(0,-(T805-C846-D846)))*(1+B846))*(1-'P-Parametri'!$B$32)</f>
        <v>115440.09561332598</v>
      </c>
      <c r="V846" s="10">
        <f>IF(U845&lt;=0,V845,V845*(1-T846/U845))+MAX(0,-(T805-C846-D846))</f>
        <v>15162.419205113256</v>
      </c>
    </row>
    <row r="847" spans="1:22">
      <c r="A847" s="9">
        <f t="shared" si="16"/>
        <v>40</v>
      </c>
      <c r="B847" s="12">
        <f>IF($A847='P-Parametri'!$E$47,'P-Parametri'!$B$34,IF($A847='P-Parametri'!$E$48,'P-Parametri'!$C$34,'P-Parametri'!$E$52))</f>
        <v>4.8525513124279884E-2</v>
      </c>
      <c r="C847" s="10">
        <f>IF($A847&lt;='1-Input'!$B$26,0,IF($A847='1-Input'!$B$26+1,('1-Input'!$B$23+0)*'1-Input'!$B$27,'1-Input'!$B$23+0))</f>
        <v>15535</v>
      </c>
      <c r="D847" s="10">
        <f>IF(AND($A847&gt;=1,$A847&lt;1+'1-Input'!$B$12),'1-Input'!$B$30,0)</f>
        <v>0</v>
      </c>
      <c r="E847" s="10">
        <f>MAX(0,(E805-C847-D847))/(1-'P-Parametri'!$B$31*MAX(0,IF(F846&lt;=0,0,(F846-G846)/F846)))</f>
        <v>13647.233666729744</v>
      </c>
      <c r="F847" s="10">
        <f>((F846-E847+MAX(0,-(E805-C847-D847)))*(1+B847))*(1-'P-Parametri'!$B$32)</f>
        <v>2212573.3134872243</v>
      </c>
      <c r="G847" s="10">
        <f>IF(F846&lt;=0,G846,G846*(1-E847/F846))+MAX(0,-(E805-C847-D847))</f>
        <v>277715.39045821235</v>
      </c>
      <c r="H847" s="10">
        <f>MAX(0,(H805-C847-D847))/(1-'P-Parametri'!$B$31*MAX(0,IF(I846&lt;=0,0,(I846-J846)/I846)))</f>
        <v>19266.302900073275</v>
      </c>
      <c r="I847" s="10">
        <f>((I846-H847+MAX(0,-(H805-C847-D847)))*(1+B847))*(1-'P-Parametri'!$B$32)</f>
        <v>1623745.6060806687</v>
      </c>
      <c r="J847" s="10">
        <f>IF(I846&lt;=0,J846,J846*(1-H847/I846))+MAX(0,-(H805-C847-D847))</f>
        <v>203807.54944873523</v>
      </c>
      <c r="K847" s="10">
        <f>MAX(0,(K805-C847-D847))/(1-'P-Parametri'!$B$31*MAX(0,IF(L846&lt;=0,0,(L846-M846)/L846)))</f>
        <v>33947.621170306324</v>
      </c>
      <c r="L847" s="10">
        <f>((L846-K847+MAX(0,-(K805-C847-D847)))*(1+B847))*(1-'P-Parametri'!$B$32)</f>
        <v>85276.044703967025</v>
      </c>
      <c r="M847" s="10">
        <f>IF(L846&lt;=0,M846,M846*(1-K847/L846))+MAX(0,-(K805-C847-D847))</f>
        <v>10703.586591835172</v>
      </c>
      <c r="N847" s="10">
        <f>MAX(0,(N805-C847-D847))/(1-'P-Parametri'!$B$31*MAX(0,IF(O846&lt;=0,0,(O846-P846)/O846)))</f>
        <v>33947.621170306265</v>
      </c>
      <c r="O847" s="10">
        <f>((O846-N847+MAX(0,-(N805-C847-D847)))*(1+B847))*(1-'P-Parametri'!$B$32)</f>
        <v>85276.044703973093</v>
      </c>
      <c r="P847" s="10">
        <f>IF(O846&lt;=0,P846,P846*(1-N847/O846))+MAX(0,-(N805-C847-D847))</f>
        <v>10703.586591835941</v>
      </c>
      <c r="Q847" s="10">
        <f>MAX(0,(Q805-C847-D847))/(1-'P-Parametri'!$B$31*MAX(0,IF(R846&lt;=0,0,(R846-S846)/R846)))</f>
        <v>33947.621170306273</v>
      </c>
      <c r="R847" s="10">
        <f>((R846-Q847+MAX(0,-(Q805-C847-D847)))*(1+B847))*(1-'P-Parametri'!$B$32)</f>
        <v>85276.044703972235</v>
      </c>
      <c r="S847" s="10">
        <f>IF(R846&lt;=0,S846,S846*(1-Q847/R846))+MAX(0,-(Q805-C847-D847))</f>
        <v>10703.586591835838</v>
      </c>
      <c r="T847" s="10">
        <f>MAX(0,(T805-C847-D847))/(1-'P-Parametri'!$B$31*MAX(0,IF(U846&lt;=0,0,(U846-V846)/U846)))</f>
        <v>33947.621170306273</v>
      </c>
      <c r="U847" s="10">
        <f>((U846-T847+MAX(0,-(T805-C847-D847)))*(1+B847))*(1-'P-Parametri'!$B$32)</f>
        <v>85276.044703972235</v>
      </c>
      <c r="V847" s="10">
        <f>IF(U846&lt;=0,V846,V846*(1-T847/U846))+MAX(0,-(T805-C847-D847))</f>
        <v>10703.586591835838</v>
      </c>
    </row>
    <row r="848" spans="1:22">
      <c r="A848" s="9">
        <f t="shared" si="16"/>
        <v>41</v>
      </c>
      <c r="B848" s="12">
        <f>IF($A848='P-Parametri'!$E$47,'P-Parametri'!$B$34,IF($A848='P-Parametri'!$E$48,'P-Parametri'!$C$34,'P-Parametri'!$E$52))</f>
        <v>-0.35</v>
      </c>
      <c r="C848" s="10">
        <f>IF($A848&lt;='1-Input'!$B$26,0,IF($A848='1-Input'!$B$26+1,('1-Input'!$B$23+0)*'1-Input'!$B$27,'1-Input'!$B$23+0))</f>
        <v>15535</v>
      </c>
      <c r="D848" s="10">
        <f>IF(AND($A848&gt;=1,$A848&lt;1+'1-Input'!$B$12),'1-Input'!$B$30,0)</f>
        <v>0</v>
      </c>
      <c r="E848" s="10">
        <f>MAX(0,(E805-C848-D848))/(1-'P-Parametri'!$B$31*MAX(0,IF(F847&lt;=0,0,(F847-G847)/F847)))</f>
        <v>13673.996402851575</v>
      </c>
      <c r="F848" s="10">
        <f>((F847-E848+MAX(0,-(E805-C848-D848)))*(1+B848))*(1-'P-Parametri'!$B$32)</f>
        <v>1426425.9869926325</v>
      </c>
      <c r="G848" s="10">
        <f>IF(F847&lt;=0,G847,G847*(1-E848/F847))+MAX(0,-(E805-C848-D848))</f>
        <v>275999.07252786681</v>
      </c>
      <c r="H848" s="10">
        <f>MAX(0,(H805-C848-D848))/(1-'P-Parametri'!$B$31*MAX(0,IF(I847&lt;=0,0,(I847-J847)/I847)))</f>
        <v>19304.084841318621</v>
      </c>
      <c r="I848" s="10">
        <f>((I847-H848+MAX(0,-(H805-C848-D848)))*(1+B848))*(1-'P-Parametri'!$B$32)</f>
        <v>1040801.2148279664</v>
      </c>
      <c r="J848" s="10">
        <f>IF(I847&lt;=0,J847,J847*(1-H848/I847))+MAX(0,-(H805-C848-D848))</f>
        <v>201384.56015094975</v>
      </c>
      <c r="K848" s="10">
        <f>MAX(0,(K805-C848-D848))/(1-'P-Parametri'!$B$31*MAX(0,IF(L847&lt;=0,0,(L847-M847)/L847)))</f>
        <v>34014.193726293233</v>
      </c>
      <c r="L848" s="10">
        <f>((L847-K848+MAX(0,-(K805-C848-D848)))*(1+B848))*(1-'P-Parametri'!$B$32)</f>
        <v>33253.562729216988</v>
      </c>
      <c r="M848" s="10">
        <f>IF(L847&lt;=0,M847,M847*(1-K848/L847))+MAX(0,-(K805-C848-D848))</f>
        <v>6434.2297148281923</v>
      </c>
      <c r="N848" s="10">
        <f>MAX(0,(N805-C848-D848))/(1-'P-Parametri'!$B$31*MAX(0,IF(O847&lt;=0,0,(O847-P847)/O847)))</f>
        <v>34014.193726293175</v>
      </c>
      <c r="O848" s="10">
        <f>((O847-N848+MAX(0,-(N805-C848-D848)))*(1+B848))*(1-'P-Parametri'!$B$32)</f>
        <v>33253.562729220961</v>
      </c>
      <c r="P848" s="10">
        <f>IF(O847&lt;=0,P847,P847*(1-N848/O847))+MAX(0,-(N805-C848-D848))</f>
        <v>6434.2297148289663</v>
      </c>
      <c r="Q848" s="10">
        <f>MAX(0,(Q805-C848-D848))/(1-'P-Parametri'!$B$31*MAX(0,IF(R847&lt;=0,0,(R847-S847)/R847)))</f>
        <v>34014.193726293182</v>
      </c>
      <c r="R848" s="10">
        <f>((R847-Q848+MAX(0,-(Q805-C848-D848)))*(1+B848))*(1-'P-Parametri'!$B$32)</f>
        <v>33253.562729220401</v>
      </c>
      <c r="S848" s="10">
        <f>IF(R847&lt;=0,S847,S847*(1-Q848/R847))+MAX(0,-(Q805-C848-D848))</f>
        <v>6434.229714828859</v>
      </c>
      <c r="T848" s="10">
        <f>MAX(0,(T805-C848-D848))/(1-'P-Parametri'!$B$31*MAX(0,IF(U847&lt;=0,0,(U847-V847)/U847)))</f>
        <v>34014.193726293182</v>
      </c>
      <c r="U848" s="10">
        <f>((U847-T848+MAX(0,-(T805-C848-D848)))*(1+B848))*(1-'P-Parametri'!$B$32)</f>
        <v>33253.562729220401</v>
      </c>
      <c r="V848" s="10">
        <f>IF(U847&lt;=0,V847,V847*(1-T848/U847))+MAX(0,-(T805-C848-D848))</f>
        <v>6434.229714828859</v>
      </c>
    </row>
    <row r="849" spans="1:22">
      <c r="A849" s="9">
        <f t="shared" si="16"/>
        <v>42</v>
      </c>
      <c r="B849" s="12">
        <f>IF($A849='P-Parametri'!$E$47,'P-Parametri'!$B$34,IF($A849='P-Parametri'!$E$48,'P-Parametri'!$C$34,'P-Parametri'!$E$52))</f>
        <v>-0.2</v>
      </c>
      <c r="C849" s="10">
        <f>IF($A849&lt;='1-Input'!$B$26,0,IF($A849='1-Input'!$B$26+1,('1-Input'!$B$23+0)*'1-Input'!$B$27,'1-Input'!$B$23+0))</f>
        <v>15535</v>
      </c>
      <c r="D849" s="10">
        <f>IF(AND($A849&gt;=1,$A849&lt;1+'1-Input'!$B$12),'1-Input'!$B$30,0)</f>
        <v>0</v>
      </c>
      <c r="E849" s="10">
        <f>MAX(0,(E805-C849-D849))/(1-'P-Parametri'!$B$31*MAX(0,IF(F848&lt;=0,0,(F848-G848)/F848)))</f>
        <v>13368.216245263193</v>
      </c>
      <c r="F849" s="10">
        <f>((F848-E849+MAX(0,-(E805-C849-D849)))*(1+B849))*(1-'P-Parametri'!$B$32)</f>
        <v>1128185.3241646998</v>
      </c>
      <c r="G849" s="10">
        <f>IF(F848&lt;=0,G848,G848*(1-E849/F848))+MAX(0,-(E805-C849-D849))</f>
        <v>273412.4572259236</v>
      </c>
      <c r="H849" s="10">
        <f>MAX(0,(H805-C849-D849))/(1-'P-Parametri'!$B$31*MAX(0,IF(I848&lt;=0,0,(I848-J848)/I848)))</f>
        <v>18872.403719649836</v>
      </c>
      <c r="I849" s="10">
        <f>((I848-H849+MAX(0,-(H805-C849-D849)))*(1+B849))*(1-'P-Parametri'!$B$32)</f>
        <v>815907.96278887999</v>
      </c>
      <c r="J849" s="10">
        <f>IF(I848&lt;=0,J848,J848*(1-H849/I848))+MAX(0,-(H805-C849-D849))</f>
        <v>197732.93996841466</v>
      </c>
      <c r="K849" s="10">
        <f>MAX(0,(K805-C849-D849))/(1-'P-Parametri'!$B$31*MAX(0,IF(L848&lt;=0,0,(L848-M848)/L848)))</f>
        <v>33253.562729220663</v>
      </c>
      <c r="L849" s="10">
        <f>((L848-K849+MAX(0,-(K805-C849-D849)))*(1+B849))*(1-'P-Parametri'!$B$32)</f>
        <v>-2.9336079023778439E-9</v>
      </c>
      <c r="M849" s="10">
        <f>IF(L848&lt;=0,M848,M848*(1-K849/L848))+MAX(0,-(K805-C849-D849))</f>
        <v>-7.1148562552290961E-10</v>
      </c>
      <c r="N849" s="10">
        <f>MAX(0,(N805-C849-D849))/(1-'P-Parametri'!$B$31*MAX(0,IF(O848&lt;=0,0,(O848-P848)/O848)))</f>
        <v>33253.562729220612</v>
      </c>
      <c r="O849" s="10">
        <f>((O848-N849+MAX(0,-(N805-C849-D849)))*(1+B849))*(1-'P-Parametri'!$B$32)</f>
        <v>2.7883797883987432E-10</v>
      </c>
      <c r="P849" s="10">
        <f>IF(O848&lt;=0,P848,P848*(1-N849/O848))+MAX(0,-(N805-C849-D849))</f>
        <v>6.7862584763739496E-11</v>
      </c>
      <c r="Q849" s="10">
        <f>MAX(0,(Q805-C849-D849))/(1-'P-Parametri'!$B$31*MAX(0,IF(R848&lt;=0,0,(R848-S848)/R848)))</f>
        <v>33253.562729220619</v>
      </c>
      <c r="R849" s="10">
        <f>((R848-Q849+MAX(0,-(Q805-C849-D849)))*(1+B849))*(1-'P-Parametri'!$B$32)</f>
        <v>-1.742737367749214E-10</v>
      </c>
      <c r="S849" s="10">
        <f>IF(R848&lt;=0,S848,S848*(1-Q849/R848))+MAX(0,-(Q805-C849-D849))</f>
        <v>-4.2860579850782123E-11</v>
      </c>
      <c r="T849" s="10">
        <f>MAX(0,(T805-C849-D849))/(1-'P-Parametri'!$B$31*MAX(0,IF(U848&lt;=0,0,(U848-V848)/U848)))</f>
        <v>33253.562729220619</v>
      </c>
      <c r="U849" s="10">
        <f>((U848-T849+MAX(0,-(T805-C849-D849)))*(1+B849))*(1-'P-Parametri'!$B$32)</f>
        <v>-1.742737367749214E-10</v>
      </c>
      <c r="V849" s="10">
        <f>IF(U848&lt;=0,V848,V848*(1-T849/U848))+MAX(0,-(T805-C849-D849))</f>
        <v>-4.2860579850782123E-11</v>
      </c>
    </row>
    <row r="850" spans="1:22">
      <c r="A850" s="4" t="s">
        <v>410</v>
      </c>
      <c r="E850" s="10">
        <f>F849</f>
        <v>1128185.3241646998</v>
      </c>
      <c r="H850" s="10">
        <f>I849</f>
        <v>815907.96278887999</v>
      </c>
      <c r="K850" s="10">
        <f>L849</f>
        <v>-2.9336079023778439E-9</v>
      </c>
      <c r="N850" s="10">
        <f>O849</f>
        <v>2.7883797883987432E-10</v>
      </c>
      <c r="Q850" s="10">
        <f>R849</f>
        <v>-1.742737367749214E-10</v>
      </c>
      <c r="T850" s="10">
        <f>U849</f>
        <v>-1.742737367749214E-10</v>
      </c>
    </row>
    <row r="851" spans="1:22">
      <c r="A851" s="5" t="s">
        <v>411</v>
      </c>
      <c r="B851" s="10">
        <f>IFERROR(T805-T850*(T805-Q805)/(T850-Q850),T805)</f>
        <v>41815.536145478771</v>
      </c>
    </row>
    <row r="854" spans="1:22">
      <c r="A854" s="2" t="s">
        <v>493</v>
      </c>
    </row>
    <row r="855" spans="1:22">
      <c r="A855" s="4" t="s">
        <v>268</v>
      </c>
      <c r="E855" s="19">
        <f>'1-Input'!$B$8</f>
        <v>760000</v>
      </c>
      <c r="H855" s="19">
        <f>'1-Input'!$B$8*1.2</f>
        <v>912000</v>
      </c>
      <c r="K855" s="10">
        <f>IFERROR(H855-H900*(H855-E855)/(H900-E900),H855)</f>
        <v>583917.99460136355</v>
      </c>
      <c r="N855" s="10">
        <f>IFERROR(K855-K900*(K855-H855)/(K900-H900),K855)</f>
        <v>583917.99460136378</v>
      </c>
      <c r="Q855" s="10">
        <f>IFERROR(N855-N900*(N855-K855)/(N900-K900),N855)</f>
        <v>583917.99460136401</v>
      </c>
      <c r="T855" s="10">
        <f>IFERROR(Q855-Q900*(Q855-N855)/(Q900-N900),Q855)</f>
        <v>583917.9946013639</v>
      </c>
    </row>
    <row r="856" spans="1:22">
      <c r="A856" s="15" t="s">
        <v>176</v>
      </c>
      <c r="B856" s="15" t="s">
        <v>177</v>
      </c>
      <c r="C856" s="15" t="s">
        <v>178</v>
      </c>
      <c r="D856" s="15" t="s">
        <v>179</v>
      </c>
      <c r="E856" s="15" t="s">
        <v>180</v>
      </c>
      <c r="F856" s="15" t="s">
        <v>181</v>
      </c>
      <c r="G856" s="15" t="s">
        <v>182</v>
      </c>
      <c r="H856" s="15" t="s">
        <v>180</v>
      </c>
      <c r="I856" s="15" t="s">
        <v>181</v>
      </c>
      <c r="J856" s="15" t="s">
        <v>182</v>
      </c>
      <c r="K856" s="15" t="s">
        <v>180</v>
      </c>
      <c r="L856" s="15" t="s">
        <v>181</v>
      </c>
      <c r="M856" s="15" t="s">
        <v>182</v>
      </c>
      <c r="N856" s="15" t="s">
        <v>180</v>
      </c>
      <c r="O856" s="15" t="s">
        <v>181</v>
      </c>
      <c r="P856" s="15" t="s">
        <v>182</v>
      </c>
      <c r="Q856" s="15" t="s">
        <v>180</v>
      </c>
      <c r="R856" s="15" t="s">
        <v>181</v>
      </c>
      <c r="S856" s="15" t="s">
        <v>182</v>
      </c>
      <c r="T856" s="15" t="s">
        <v>180</v>
      </c>
      <c r="U856" s="15" t="s">
        <v>181</v>
      </c>
      <c r="V856" s="15" t="s">
        <v>182</v>
      </c>
    </row>
    <row r="857" spans="1:22">
      <c r="A857" s="9">
        <f>0</f>
        <v>0</v>
      </c>
      <c r="E857" s="10">
        <f>0</f>
        <v>0</v>
      </c>
      <c r="F857" s="10">
        <f>E855</f>
        <v>760000</v>
      </c>
      <c r="G857" s="10">
        <f>E855*'1-Input'!$B$28</f>
        <v>586000</v>
      </c>
      <c r="H857" s="10">
        <f>0</f>
        <v>0</v>
      </c>
      <c r="I857" s="10">
        <f>H855</f>
        <v>912000</v>
      </c>
      <c r="J857" s="10">
        <f>H855*'1-Input'!$B$28</f>
        <v>703200</v>
      </c>
      <c r="K857" s="10">
        <f>0</f>
        <v>0</v>
      </c>
      <c r="L857" s="10">
        <f>K855</f>
        <v>583917.99460136355</v>
      </c>
      <c r="M857" s="10">
        <f>K855*'1-Input'!$B$28</f>
        <v>450231.50636368291</v>
      </c>
      <c r="N857" s="10">
        <f>0</f>
        <v>0</v>
      </c>
      <c r="O857" s="10">
        <f>N855</f>
        <v>583917.99460136378</v>
      </c>
      <c r="P857" s="10">
        <f>N855*'1-Input'!$B$28</f>
        <v>450231.50636368309</v>
      </c>
      <c r="Q857" s="10">
        <f>0</f>
        <v>0</v>
      </c>
      <c r="R857" s="10">
        <f>Q855</f>
        <v>583917.99460136401</v>
      </c>
      <c r="S857" s="10">
        <f>Q855*'1-Input'!$B$28</f>
        <v>450231.50636368326</v>
      </c>
      <c r="T857" s="10">
        <f>0</f>
        <v>0</v>
      </c>
      <c r="U857" s="10">
        <f>T855</f>
        <v>583917.9946013639</v>
      </c>
      <c r="V857" s="10">
        <f>T855*'1-Input'!$B$28</f>
        <v>450231.50636368321</v>
      </c>
    </row>
    <row r="858" spans="1:22">
      <c r="A858" s="9">
        <f t="shared" ref="A858:A899" si="17">A857+1</f>
        <v>1</v>
      </c>
      <c r="B858" s="12">
        <f>IF($A858='P-Parametri'!$B$47,'P-Parametri'!$B$34,IF($A858='P-Parametri'!$B$48,'P-Parametri'!$C$34,'P-Parametri'!$B$52))</f>
        <v>0.03</v>
      </c>
      <c r="C858" s="10">
        <f>IF($A858&lt;='1-Input'!$B$26,0,IF($A858='1-Input'!$B$26+1,('1-Input'!$B$23+0)*'1-Input'!$B$27,'1-Input'!$B$23+0))</f>
        <v>0</v>
      </c>
      <c r="D858" s="10">
        <f>IF(AND($A858&gt;=1,$A858&lt;1+'1-Input'!$B$12),'1-Input'!$B$30,0)</f>
        <v>11905.451600000002</v>
      </c>
      <c r="E858" s="10">
        <f>MAX(0,('1-Input'!$B$10-C858-D858))/(1-'P-Parametri'!$B$31*MAX(0,IF(F857&lt;=0,0,(F857-G857)/F857)))</f>
        <v>18176.530281493087</v>
      </c>
      <c r="F858" s="10">
        <f>((F857-E858+MAX(0,-('1-Input'!$B$10-C858-D858)))*(1+B858))*(1-'P-Parametri'!$B$32)</f>
        <v>762550.01746244205</v>
      </c>
      <c r="G858" s="10">
        <f>IF(F857&lt;=0,G857,G857*(1-E858/F857))+MAX(0,-('1-Input'!$B$10-C858-D858))</f>
        <v>571984.93849348032</v>
      </c>
      <c r="H858" s="10">
        <f>MAX(0,('1-Input'!$B$10-C858-D858))/(1-'P-Parametri'!$B$31*MAX(0,IF(I857&lt;=0,0,(I857-J857)/I857)))</f>
        <v>18176.530281493087</v>
      </c>
      <c r="I858" s="10">
        <f>((I857-H858+MAX(0,-('1-Input'!$B$10-C858-D858)))*(1+B858))*(1-'P-Parametri'!$B$32)</f>
        <v>918796.89746244194</v>
      </c>
      <c r="J858" s="10">
        <f>IF(I857&lt;=0,J857,J857*(1-H858/I857))+MAX(0,-('1-Input'!$B$10-C858-D858))</f>
        <v>689184.93849348032</v>
      </c>
      <c r="K858" s="10">
        <f>MAX(0,('1-Input'!$B$10-C858-D858))/(1-'P-Parametri'!$B$31*MAX(0,IF(L857&lt;=0,0,(L857-M857)/L857)))</f>
        <v>18176.530281493087</v>
      </c>
      <c r="L858" s="10">
        <f>((L857-K858+MAX(0,-('1-Input'!$B$10-C858-D858)))*(1+B858))*(1-'P-Parametri'!$B$32)</f>
        <v>581548.28083296772</v>
      </c>
      <c r="M858" s="10">
        <f>IF(L857&lt;=0,M857,M857*(1-K858/L857))+MAX(0,-('1-Input'!$B$10-C858-D858))</f>
        <v>436216.44485716324</v>
      </c>
      <c r="N858" s="10">
        <f>MAX(0,('1-Input'!$B$10-C858-D858))/(1-'P-Parametri'!$B$31*MAX(0,IF(O857&lt;=0,0,(O857-P857)/O857)))</f>
        <v>18176.530281493087</v>
      </c>
      <c r="O858" s="10">
        <f>((O857-N858+MAX(0,-('1-Input'!$B$10-C858-D858)))*(1+B858))*(1-'P-Parametri'!$B$32)</f>
        <v>581548.28083296795</v>
      </c>
      <c r="P858" s="10">
        <f>IF(O857&lt;=0,P857,P857*(1-N858/O857))+MAX(0,-('1-Input'!$B$10-C858-D858))</f>
        <v>436216.44485716341</v>
      </c>
      <c r="Q858" s="10">
        <f>MAX(0,('1-Input'!$B$10-C858-D858))/(1-'P-Parametri'!$B$31*MAX(0,IF(R857&lt;=0,0,(R857-S857)/R857)))</f>
        <v>18176.530281493087</v>
      </c>
      <c r="R858" s="10">
        <f>((R857-Q858+MAX(0,-('1-Input'!$B$10-C858-D858)))*(1+B858))*(1-'P-Parametri'!$B$32)</f>
        <v>581548.28083296819</v>
      </c>
      <c r="S858" s="10">
        <f>IF(R857&lt;=0,S857,S857*(1-Q858/R857))+MAX(0,-('1-Input'!$B$10-C858-D858))</f>
        <v>436216.44485716359</v>
      </c>
      <c r="T858" s="10">
        <f>MAX(0,('1-Input'!$B$10-C858-D858))/(1-'P-Parametri'!$B$31*MAX(0,IF(U857&lt;=0,0,(U857-V857)/U857)))</f>
        <v>18176.530281493087</v>
      </c>
      <c r="U858" s="10">
        <f>((U857-T858+MAX(0,-('1-Input'!$B$10-C858-D858)))*(1+B858))*(1-'P-Parametri'!$B$32)</f>
        <v>581548.28083296807</v>
      </c>
      <c r="V858" s="10">
        <f>IF(U857&lt;=0,V857,V857*(1-T858/U857))+MAX(0,-('1-Input'!$B$10-C858-D858))</f>
        <v>436216.44485716353</v>
      </c>
    </row>
    <row r="859" spans="1:22">
      <c r="A859" s="9">
        <f t="shared" si="17"/>
        <v>2</v>
      </c>
      <c r="B859" s="12">
        <f>IF($A859='P-Parametri'!$B$47,'P-Parametri'!$B$34,IF($A859='P-Parametri'!$B$48,'P-Parametri'!$C$34,'P-Parametri'!$B$52))</f>
        <v>0.03</v>
      </c>
      <c r="C859" s="10">
        <f>IF($A859&lt;='1-Input'!$B$26,0,IF($A859='1-Input'!$B$26+1,('1-Input'!$B$23+0)*'1-Input'!$B$27,'1-Input'!$B$23+0))</f>
        <v>0</v>
      </c>
      <c r="D859" s="10">
        <f>IF(AND($A859&gt;=1,$A859&lt;1+'1-Input'!$B$12),'1-Input'!$B$30,0)</f>
        <v>11905.451600000002</v>
      </c>
      <c r="E859" s="10">
        <f>MAX(0,('1-Input'!$B$10-C859-D859))/(1-'P-Parametri'!$B$31*MAX(0,IF(F858&lt;=0,0,(F858-G858)/F858)))</f>
        <v>18282.456607903026</v>
      </c>
      <c r="F859" s="10">
        <f>((F858-E859+MAX(0,-('1-Input'!$B$10-C859-D859)))*(1+B859))*(1-'P-Parametri'!$B$32)</f>
        <v>765062.39650481485</v>
      </c>
      <c r="G859" s="10">
        <f>IF(F858&lt;=0,G858,G858*(1-E859/F858))+MAX(0,-('1-Input'!$B$10-C859-D859))</f>
        <v>558271.35960828129</v>
      </c>
      <c r="H859" s="10">
        <f>MAX(0,('1-Input'!$B$10-C859-D859))/(1-'P-Parametri'!$B$31*MAX(0,IF(I858&lt;=0,0,(I858-J858)/I858)))</f>
        <v>18282.456607903026</v>
      </c>
      <c r="I859" s="10">
        <f>((I858-H859+MAX(0,-('1-Input'!$B$10-C859-D859)))*(1+B859))*(1-'P-Parametri'!$B$32)</f>
        <v>925674.81433201476</v>
      </c>
      <c r="J859" s="10">
        <f>IF(I858&lt;=0,J858,J858*(1-H859/I858))+MAX(0,-('1-Input'!$B$10-C859-D859))</f>
        <v>675471.35960828117</v>
      </c>
      <c r="K859" s="10">
        <f>MAX(0,('1-Input'!$B$10-C859-D859))/(1-'P-Parametri'!$B$31*MAX(0,IF(L858&lt;=0,0,(L858-M858)/L858)))</f>
        <v>18282.456607903026</v>
      </c>
      <c r="L859" s="10">
        <f>((L858-K859+MAX(0,-('1-Input'!$B$10-C859-D859)))*(1+B859))*(1-'P-Parametri'!$B$32)</f>
        <v>579003.47135391296</v>
      </c>
      <c r="M859" s="10">
        <f>IF(L858&lt;=0,M858,M858*(1-K859/L858))+MAX(0,-('1-Input'!$B$10-C859-D859))</f>
        <v>422502.86597196414</v>
      </c>
      <c r="N859" s="10">
        <f>MAX(0,('1-Input'!$B$10-C859-D859))/(1-'P-Parametri'!$B$31*MAX(0,IF(O858&lt;=0,0,(O858-P858)/O858)))</f>
        <v>18282.456607903026</v>
      </c>
      <c r="O859" s="10">
        <f>((O858-N859+MAX(0,-('1-Input'!$B$10-C859-D859)))*(1+B859))*(1-'P-Parametri'!$B$32)</f>
        <v>579003.47135391319</v>
      </c>
      <c r="P859" s="10">
        <f>IF(O858&lt;=0,P858,P858*(1-N859/O858))+MAX(0,-('1-Input'!$B$10-C859-D859))</f>
        <v>422502.86597196432</v>
      </c>
      <c r="Q859" s="10">
        <f>MAX(0,('1-Input'!$B$10-C859-D859))/(1-'P-Parametri'!$B$31*MAX(0,IF(R858&lt;=0,0,(R858-S858)/R858)))</f>
        <v>18282.456607903026</v>
      </c>
      <c r="R859" s="10">
        <f>((R858-Q859+MAX(0,-('1-Input'!$B$10-C859-D859)))*(1+B859))*(1-'P-Parametri'!$B$32)</f>
        <v>579003.47135391342</v>
      </c>
      <c r="S859" s="10">
        <f>IF(R858&lt;=0,S858,S858*(1-Q859/R858))+MAX(0,-('1-Input'!$B$10-C859-D859))</f>
        <v>422502.86597196449</v>
      </c>
      <c r="T859" s="10">
        <f>MAX(0,('1-Input'!$B$10-C859-D859))/(1-'P-Parametri'!$B$31*MAX(0,IF(U858&lt;=0,0,(U858-V858)/U858)))</f>
        <v>18282.456607903026</v>
      </c>
      <c r="U859" s="10">
        <f>((U858-T859+MAX(0,-('1-Input'!$B$10-C859-D859)))*(1+B859))*(1-'P-Parametri'!$B$32)</f>
        <v>579003.47135391331</v>
      </c>
      <c r="V859" s="10">
        <f>IF(U858&lt;=0,V858,V858*(1-T859/U858))+MAX(0,-('1-Input'!$B$10-C859-D859))</f>
        <v>422502.86597196443</v>
      </c>
    </row>
    <row r="860" spans="1:22">
      <c r="A860" s="9">
        <f t="shared" si="17"/>
        <v>3</v>
      </c>
      <c r="B860" s="12">
        <f>IF($A860='P-Parametri'!$B$47,'P-Parametri'!$B$34,IF($A860='P-Parametri'!$B$48,'P-Parametri'!$C$34,'P-Parametri'!$B$52))</f>
        <v>0.03</v>
      </c>
      <c r="C860" s="10">
        <f>IF($A860&lt;='1-Input'!$B$26,0,IF($A860='1-Input'!$B$26+1,('1-Input'!$B$23+0)*'1-Input'!$B$27,'1-Input'!$B$23+0))</f>
        <v>0</v>
      </c>
      <c r="D860" s="10">
        <f>IF(AND($A860&gt;=1,$A860&lt;1+'1-Input'!$B$12),'1-Input'!$B$30,0)</f>
        <v>11905.451600000002</v>
      </c>
      <c r="E860" s="10">
        <f>MAX(0,('1-Input'!$B$10-C860-D860))/(1-'P-Parametri'!$B$31*MAX(0,IF(F859&lt;=0,0,(F859-G859)/F859)))</f>
        <v>18386.695272526955</v>
      </c>
      <c r="F860" s="10">
        <f>((F859-E860+MAX(0,-('1-Input'!$B$10-C860-D860)))*(1+B860))*(1-'P-Parametri'!$B$32)</f>
        <v>767537.82032471814</v>
      </c>
      <c r="G860" s="10">
        <f>IF(F859&lt;=0,G859,G859*(1-E860/F859))+MAX(0,-('1-Input'!$B$10-C860-D860))</f>
        <v>544854.45999931952</v>
      </c>
      <c r="H860" s="10">
        <f>MAX(0,('1-Input'!$B$10-C860-D860))/(1-'P-Parametri'!$B$31*MAX(0,IF(I859&lt;=0,0,(I859-J859)/I859)))</f>
        <v>18386.695272526955</v>
      </c>
      <c r="I860" s="10">
        <f>((I859-H860+MAX(0,-('1-Input'!$B$10-C860-D860)))*(1+B860))*(1-'P-Parametri'!$B$32)</f>
        <v>932637.74910600984</v>
      </c>
      <c r="J860" s="10">
        <f>IF(I859&lt;=0,J859,J859*(1-H860/I859))+MAX(0,-('1-Input'!$B$10-C860-D860))</f>
        <v>662054.4599993194</v>
      </c>
      <c r="K860" s="10">
        <f>MAX(0,('1-Input'!$B$10-C860-D860))/(1-'P-Parametri'!$B$31*MAX(0,IF(L859&lt;=0,0,(L859-M859)/L859)))</f>
        <v>18386.695272526955</v>
      </c>
      <c r="L860" s="10">
        <f>((L859-K860+MAX(0,-('1-Input'!$B$10-C860-D860)))*(1+B860))*(1-'P-Parametri'!$B$32)</f>
        <v>576280.40880510001</v>
      </c>
      <c r="M860" s="10">
        <f>IF(L859&lt;=0,M859,M859*(1-K860/L859))+MAX(0,-('1-Input'!$B$10-C860-D860))</f>
        <v>409085.96636300243</v>
      </c>
      <c r="N860" s="10">
        <f>MAX(0,('1-Input'!$B$10-C860-D860))/(1-'P-Parametri'!$B$31*MAX(0,IF(O859&lt;=0,0,(O859-P859)/O859)))</f>
        <v>18386.695272526955</v>
      </c>
      <c r="O860" s="10">
        <f>((O859-N860+MAX(0,-('1-Input'!$B$10-C860-D860)))*(1+B860))*(1-'P-Parametri'!$B$32)</f>
        <v>576280.40880510025</v>
      </c>
      <c r="P860" s="10">
        <f>IF(O859&lt;=0,P859,P859*(1-N860/O859))+MAX(0,-('1-Input'!$B$10-C860-D860))</f>
        <v>409085.9663630026</v>
      </c>
      <c r="Q860" s="10">
        <f>MAX(0,('1-Input'!$B$10-C860-D860))/(1-'P-Parametri'!$B$31*MAX(0,IF(R859&lt;=0,0,(R859-S859)/R859)))</f>
        <v>18386.695272526955</v>
      </c>
      <c r="R860" s="10">
        <f>((R859-Q860+MAX(0,-('1-Input'!$B$10-C860-D860)))*(1+B860))*(1-'P-Parametri'!$B$32)</f>
        <v>576280.40880510048</v>
      </c>
      <c r="S860" s="10">
        <f>IF(R859&lt;=0,S859,S859*(1-Q860/R859))+MAX(0,-('1-Input'!$B$10-C860-D860))</f>
        <v>409085.96636300278</v>
      </c>
      <c r="T860" s="10">
        <f>MAX(0,('1-Input'!$B$10-C860-D860))/(1-'P-Parametri'!$B$31*MAX(0,IF(U859&lt;=0,0,(U859-V859)/U859)))</f>
        <v>18386.695272526955</v>
      </c>
      <c r="U860" s="10">
        <f>((U859-T860+MAX(0,-('1-Input'!$B$10-C860-D860)))*(1+B860))*(1-'P-Parametri'!$B$32)</f>
        <v>576280.40880510036</v>
      </c>
      <c r="V860" s="10">
        <f>IF(U859&lt;=0,V859,V859*(1-T860/U859))+MAX(0,-('1-Input'!$B$10-C860-D860))</f>
        <v>409085.96636300272</v>
      </c>
    </row>
    <row r="861" spans="1:22">
      <c r="A861" s="9">
        <f t="shared" si="17"/>
        <v>4</v>
      </c>
      <c r="B861" s="12">
        <f>IF($A861='P-Parametri'!$B$47,'P-Parametri'!$B$34,IF($A861='P-Parametri'!$B$48,'P-Parametri'!$C$34,'P-Parametri'!$B$52))</f>
        <v>0.03</v>
      </c>
      <c r="C861" s="10">
        <f>IF($A861&lt;='1-Input'!$B$26,0,IF($A861='1-Input'!$B$26+1,('1-Input'!$B$23+0)*'1-Input'!$B$27,'1-Input'!$B$23+0))</f>
        <v>0</v>
      </c>
      <c r="D861" s="10">
        <f>IF(AND($A861&gt;=1,$A861&lt;1+'1-Input'!$B$12),'1-Input'!$B$30,0)</f>
        <v>11905.451600000002</v>
      </c>
      <c r="E861" s="10">
        <f>MAX(0,('1-Input'!$B$10-C861-D861))/(1-'P-Parametri'!$B$31*MAX(0,IF(F860&lt;=0,0,(F860-G860)/F860)))</f>
        <v>18489.247656707634</v>
      </c>
      <c r="F861" s="10">
        <f>((F860-E861+MAX(0,-('1-Input'!$B$10-C861-D861)))*(1+B861))*(1-'P-Parametri'!$B$32)</f>
        <v>769976.98978835472</v>
      </c>
      <c r="G861" s="10">
        <f>IF(F860&lt;=0,G860,G860*(1-E861/F860))+MAX(0,-('1-Input'!$B$10-C861-D861))</f>
        <v>531729.44025302585</v>
      </c>
      <c r="H861" s="10">
        <f>MAX(0,('1-Input'!$B$10-C861-D861))/(1-'P-Parametri'!$B$31*MAX(0,IF(I860&lt;=0,0,(I860-J860)/I860)))</f>
        <v>18489.24765670763</v>
      </c>
      <c r="I861" s="10">
        <f>((I860-H861+MAX(0,-('1-Input'!$B$10-C861-D861)))*(1+B861))*(1-'P-Parametri'!$B$32)</f>
        <v>939689.81057979574</v>
      </c>
      <c r="J861" s="10">
        <f>IF(I860&lt;=0,J860,J860*(1-H861/I860))+MAX(0,-('1-Input'!$B$10-C861-D861))</f>
        <v>648929.44025302574</v>
      </c>
      <c r="K861" s="10">
        <f>MAX(0,('1-Input'!$B$10-C861-D861))/(1-'P-Parametri'!$B$31*MAX(0,IF(L860&lt;=0,0,(L860-M860)/L860)))</f>
        <v>18489.247656707634</v>
      </c>
      <c r="L861" s="10">
        <f>((L860-K861+MAX(0,-('1-Input'!$B$10-C861-D861)))*(1+B861))*(1-'P-Parametri'!$B$32)</f>
        <v>573375.84619087854</v>
      </c>
      <c r="M861" s="10">
        <f>IF(L860&lt;=0,M860,M860*(1-K861/L860))+MAX(0,-('1-Input'!$B$10-C861-D861))</f>
        <v>395960.94661670877</v>
      </c>
      <c r="N861" s="10">
        <f>MAX(0,('1-Input'!$B$10-C861-D861))/(1-'P-Parametri'!$B$31*MAX(0,IF(O860&lt;=0,0,(O860-P860)/O860)))</f>
        <v>18489.247656707634</v>
      </c>
      <c r="O861" s="10">
        <f>((O860-N861+MAX(0,-('1-Input'!$B$10-C861-D861)))*(1+B861))*(1-'P-Parametri'!$B$32)</f>
        <v>573375.84619087877</v>
      </c>
      <c r="P861" s="10">
        <f>IF(O860&lt;=0,P860,P860*(1-N861/O860))+MAX(0,-('1-Input'!$B$10-C861-D861))</f>
        <v>395960.94661670894</v>
      </c>
      <c r="Q861" s="10">
        <f>MAX(0,('1-Input'!$B$10-C861-D861))/(1-'P-Parametri'!$B$31*MAX(0,IF(R860&lt;=0,0,(R860-S860)/R860)))</f>
        <v>18489.247656707634</v>
      </c>
      <c r="R861" s="10">
        <f>((R860-Q861+MAX(0,-('1-Input'!$B$10-C861-D861)))*(1+B861))*(1-'P-Parametri'!$B$32)</f>
        <v>573375.84619087901</v>
      </c>
      <c r="S861" s="10">
        <f>IF(R860&lt;=0,S860,S860*(1-Q861/R860))+MAX(0,-('1-Input'!$B$10-C861-D861))</f>
        <v>395960.94661670912</v>
      </c>
      <c r="T861" s="10">
        <f>MAX(0,('1-Input'!$B$10-C861-D861))/(1-'P-Parametri'!$B$31*MAX(0,IF(U860&lt;=0,0,(U860-V860)/U860)))</f>
        <v>18489.247656707634</v>
      </c>
      <c r="U861" s="10">
        <f>((U860-T861+MAX(0,-('1-Input'!$B$10-C861-D861)))*(1+B861))*(1-'P-Parametri'!$B$32)</f>
        <v>573375.84619087889</v>
      </c>
      <c r="V861" s="10">
        <f>IF(U860&lt;=0,V860,V860*(1-T861/U860))+MAX(0,-('1-Input'!$B$10-C861-D861))</f>
        <v>395960.94661670906</v>
      </c>
    </row>
    <row r="862" spans="1:22">
      <c r="A862" s="9">
        <f t="shared" si="17"/>
        <v>5</v>
      </c>
      <c r="B862" s="12">
        <f>IF($A862='P-Parametri'!$B$47,'P-Parametri'!$B$34,IF($A862='P-Parametri'!$B$48,'P-Parametri'!$C$34,'P-Parametri'!$B$52))</f>
        <v>0.03</v>
      </c>
      <c r="C862" s="10">
        <f>IF($A862&lt;='1-Input'!$B$26,0,IF($A862='1-Input'!$B$26+1,('1-Input'!$B$23+0)*'1-Input'!$B$27,'1-Input'!$B$23+0))</f>
        <v>0</v>
      </c>
      <c r="D862" s="10">
        <f>IF(AND($A862&gt;=1,$A862&lt;1+'1-Input'!$B$12),'1-Input'!$B$30,0)</f>
        <v>11905.451600000002</v>
      </c>
      <c r="E862" s="10">
        <f>MAX(0,('1-Input'!$B$10-C862-D862))/(1-'P-Parametri'!$B$31*MAX(0,IF(F861&lt;=0,0,(F861-G861)/F861)))</f>
        <v>18590.116357041679</v>
      </c>
      <c r="F862" s="10">
        <f>((F861-E862+MAX(0,-('1-Input'!$B$10-C862-D862)))*(1+B862))*(1-'P-Parametri'!$B$32)</f>
        <v>772380.62267498404</v>
      </c>
      <c r="G862" s="10">
        <f>IF(F861&lt;=0,G861,G861*(1-E862/F861))+MAX(0,-('1-Input'!$B$10-C862-D862))</f>
        <v>518891.50834614446</v>
      </c>
      <c r="H862" s="10">
        <f>MAX(0,('1-Input'!$B$10-C862-D862))/(1-'P-Parametri'!$B$31*MAX(0,IF(I861&lt;=0,0,(I861-J861)/I861)))</f>
        <v>18590.116357041679</v>
      </c>
      <c r="I862" s="10">
        <f>((I861-H862+MAX(0,-('1-Input'!$B$10-C862-D862)))*(1+B862))*(1-'P-Parametri'!$B$32)</f>
        <v>946835.21967933793</v>
      </c>
      <c r="J862" s="10">
        <f>IF(I861&lt;=0,J861,J861*(1-H862/I861))+MAX(0,-('1-Input'!$B$10-C862-D862))</f>
        <v>636091.50834614434</v>
      </c>
      <c r="K862" s="10">
        <f>MAX(0,('1-Input'!$B$10-C862-D862))/(1-'P-Parametri'!$B$31*MAX(0,IF(L861&lt;=0,0,(L861-M861)/L861)))</f>
        <v>18590.116357041679</v>
      </c>
      <c r="L862" s="10">
        <f>((L861-K862+MAX(0,-('1-Input'!$B$10-C862-D862)))*(1+B862))*(1-'P-Parametri'!$B$32)</f>
        <v>570286.44312539429</v>
      </c>
      <c r="M862" s="10">
        <f>IF(L861&lt;=0,M861,M861*(1-K862/L861))+MAX(0,-('1-Input'!$B$10-C862-D862))</f>
        <v>383123.01470982743</v>
      </c>
      <c r="N862" s="10">
        <f>MAX(0,('1-Input'!$B$10-C862-D862))/(1-'P-Parametri'!$B$31*MAX(0,IF(O861&lt;=0,0,(O861-P861)/O861)))</f>
        <v>18590.116357041679</v>
      </c>
      <c r="O862" s="10">
        <f>((O861-N862+MAX(0,-('1-Input'!$B$10-C862-D862)))*(1+B862))*(1-'P-Parametri'!$B$32)</f>
        <v>570286.44312539452</v>
      </c>
      <c r="P862" s="10">
        <f>IF(O861&lt;=0,P861,P861*(1-N862/O861))+MAX(0,-('1-Input'!$B$10-C862-D862))</f>
        <v>383123.01470982761</v>
      </c>
      <c r="Q862" s="10">
        <f>MAX(0,('1-Input'!$B$10-C862-D862))/(1-'P-Parametri'!$B$31*MAX(0,IF(R861&lt;=0,0,(R861-S861)/R861)))</f>
        <v>18590.116357041679</v>
      </c>
      <c r="R862" s="10">
        <f>((R861-Q862+MAX(0,-('1-Input'!$B$10-C862-D862)))*(1+B862))*(1-'P-Parametri'!$B$32)</f>
        <v>570286.44312539487</v>
      </c>
      <c r="S862" s="10">
        <f>IF(R861&lt;=0,S861,S861*(1-Q862/R861))+MAX(0,-('1-Input'!$B$10-C862-D862))</f>
        <v>383123.01470982772</v>
      </c>
      <c r="T862" s="10">
        <f>MAX(0,('1-Input'!$B$10-C862-D862))/(1-'P-Parametri'!$B$31*MAX(0,IF(U861&lt;=0,0,(U861-V861)/U861)))</f>
        <v>18590.116357041679</v>
      </c>
      <c r="U862" s="10">
        <f>((U861-T862+MAX(0,-('1-Input'!$B$10-C862-D862)))*(1+B862))*(1-'P-Parametri'!$B$32)</f>
        <v>570286.44312539464</v>
      </c>
      <c r="V862" s="10">
        <f>IF(U861&lt;=0,V861,V861*(1-T862/U861))+MAX(0,-('1-Input'!$B$10-C862-D862))</f>
        <v>383123.01470982772</v>
      </c>
    </row>
    <row r="863" spans="1:22">
      <c r="A863" s="9">
        <f t="shared" si="17"/>
        <v>6</v>
      </c>
      <c r="B863" s="12">
        <f>IF($A863='P-Parametri'!$B$47,'P-Parametri'!$B$34,IF($A863='P-Parametri'!$B$48,'P-Parametri'!$C$34,'P-Parametri'!$B$52))</f>
        <v>0.03</v>
      </c>
      <c r="C863" s="10">
        <f>IF($A863&lt;='1-Input'!$B$26,0,IF($A863='1-Input'!$B$26+1,('1-Input'!$B$23+0)*'1-Input'!$B$27,'1-Input'!$B$23+0))</f>
        <v>0</v>
      </c>
      <c r="D863" s="10">
        <f>IF(AND($A863&gt;=1,$A863&lt;1+'1-Input'!$B$12),'1-Input'!$B$30,0)</f>
        <v>0</v>
      </c>
      <c r="E863" s="10">
        <f>MAX(0,('1-Input'!$B$10-C863-D863))/(1-'P-Parametri'!$B$31*MAX(0,IF(F862&lt;=0,0,(F862-G862)/F862)))</f>
        <v>31705.420726086522</v>
      </c>
      <c r="F863" s="10">
        <f>((F862-E863+MAX(0,-('1-Input'!$B$10-C863-D863)))*(1+B863))*(1-'P-Parametri'!$B$32)</f>
        <v>761369.66709134984</v>
      </c>
      <c r="G863" s="10">
        <f>IF(F862&lt;=0,G862,G862*(1-E863/F862))+MAX(0,-('1-Input'!$B$10-C863-D863))</f>
        <v>497591.55195115996</v>
      </c>
      <c r="H863" s="10">
        <f>MAX(0,('1-Input'!$B$10-C863-D863))/(1-'P-Parametri'!$B$31*MAX(0,IF(I862&lt;=0,0,(I862-J862)/I862)))</f>
        <v>31705.420726086522</v>
      </c>
      <c r="I863" s="10">
        <f>((I862-H863+MAX(0,-('1-Input'!$B$10-C863-D863)))*(1+B863))*(1-'P-Parametri'!$B$32)</f>
        <v>940698.52553600527</v>
      </c>
      <c r="J863" s="10">
        <f>IF(I862&lt;=0,J862,J862*(1-H863/I862))+MAX(0,-('1-Input'!$B$10-C863-D863))</f>
        <v>614791.55195115984</v>
      </c>
      <c r="K863" s="10">
        <f>MAX(0,('1-Input'!$B$10-C863-D863))/(1-'P-Parametri'!$B$31*MAX(0,IF(L862&lt;=0,0,(L862-M862)/L862)))</f>
        <v>31705.420726086522</v>
      </c>
      <c r="L863" s="10">
        <f>((L862-K863+MAX(0,-('1-Input'!$B$10-C863-D863)))*(1+B863))*(1-'P-Parametri'!$B$32)</f>
        <v>553628.97616514447</v>
      </c>
      <c r="M863" s="10">
        <f>IF(L862&lt;=0,M862,M862*(1-K863/L862))+MAX(0,-('1-Input'!$B$10-C863-D863))</f>
        <v>361823.05831484293</v>
      </c>
      <c r="N863" s="10">
        <f>MAX(0,('1-Input'!$B$10-C863-D863))/(1-'P-Parametri'!$B$31*MAX(0,IF(O862&lt;=0,0,(O862-P862)/O862)))</f>
        <v>31705.420726086522</v>
      </c>
      <c r="O863" s="10">
        <f>((O862-N863+MAX(0,-('1-Input'!$B$10-C863-D863)))*(1+B863))*(1-'P-Parametri'!$B$32)</f>
        <v>553628.9761651447</v>
      </c>
      <c r="P863" s="10">
        <f>IF(O862&lt;=0,P862,P862*(1-N863/O862))+MAX(0,-('1-Input'!$B$10-C863-D863))</f>
        <v>361823.0583148431</v>
      </c>
      <c r="Q863" s="10">
        <f>MAX(0,('1-Input'!$B$10-C863-D863))/(1-'P-Parametri'!$B$31*MAX(0,IF(R862&lt;=0,0,(R862-S862)/R862)))</f>
        <v>31705.420726086522</v>
      </c>
      <c r="R863" s="10">
        <f>((R862-Q863+MAX(0,-('1-Input'!$B$10-C863-D863)))*(1+B863))*(1-'P-Parametri'!$B$32)</f>
        <v>553628.97616514517</v>
      </c>
      <c r="S863" s="10">
        <f>IF(R862&lt;=0,S862,S862*(1-Q863/R862))+MAX(0,-('1-Input'!$B$10-C863-D863))</f>
        <v>361823.05831484322</v>
      </c>
      <c r="T863" s="10">
        <f>MAX(0,('1-Input'!$B$10-C863-D863))/(1-'P-Parametri'!$B$31*MAX(0,IF(U862&lt;=0,0,(U862-V862)/U862)))</f>
        <v>31705.420726086522</v>
      </c>
      <c r="U863" s="10">
        <f>((U862-T863+MAX(0,-('1-Input'!$B$10-C863-D863)))*(1+B863))*(1-'P-Parametri'!$B$32)</f>
        <v>553628.97616514482</v>
      </c>
      <c r="V863" s="10">
        <f>IF(U862&lt;=0,V862,V862*(1-T863/U862))+MAX(0,-('1-Input'!$B$10-C863-D863))</f>
        <v>361823.05831484322</v>
      </c>
    </row>
    <row r="864" spans="1:22">
      <c r="A864" s="9">
        <f t="shared" si="17"/>
        <v>7</v>
      </c>
      <c r="B864" s="12">
        <f>IF($A864='P-Parametri'!$B$47,'P-Parametri'!$B$34,IF($A864='P-Parametri'!$B$48,'P-Parametri'!$C$34,'P-Parametri'!$B$52))</f>
        <v>0.03</v>
      </c>
      <c r="C864" s="10">
        <f>IF($A864&lt;='1-Input'!$B$26,0,IF($A864='1-Input'!$B$26+1,('1-Input'!$B$23+0)*'1-Input'!$B$27,'1-Input'!$B$23+0))</f>
        <v>0</v>
      </c>
      <c r="D864" s="10">
        <f>IF(AND($A864&gt;=1,$A864&lt;1+'1-Input'!$B$12),'1-Input'!$B$30,0)</f>
        <v>0</v>
      </c>
      <c r="E864" s="10">
        <f>MAX(0,('1-Input'!$B$10-C864-D864))/(1-'P-Parametri'!$B$31*MAX(0,IF(F863&lt;=0,0,(F863-G863)/F863)))</f>
        <v>31870.847696073553</v>
      </c>
      <c r="F864" s="10">
        <f>((F863-E864+MAX(0,-('1-Input'!$B$10-C864-D864)))*(1+B864))*(1-'P-Parametri'!$B$32)</f>
        <v>749881.01640918024</v>
      </c>
      <c r="G864" s="10">
        <f>IF(F863&lt;=0,G863,G863*(1-E864/F863))+MAX(0,-('1-Input'!$B$10-C864-D864))</f>
        <v>476762.42616306158</v>
      </c>
      <c r="H864" s="10">
        <f>MAX(0,('1-Input'!$B$10-C864-D864))/(1-'P-Parametri'!$B$31*MAX(0,IF(I863&lt;=0,0,(I863-J863)/I863)))</f>
        <v>31870.84769607355</v>
      </c>
      <c r="I864" s="10">
        <f>((I863-H864+MAX(0,-('1-Input'!$B$10-C864-D864)))*(1+B864))*(1-'P-Parametri'!$B$32)</f>
        <v>934220.32315877941</v>
      </c>
      <c r="J864" s="10">
        <f>IF(I863&lt;=0,J863,J863*(1-H864/I863))+MAX(0,-('1-Input'!$B$10-C864-D864))</f>
        <v>593962.42616306152</v>
      </c>
      <c r="K864" s="10">
        <f>MAX(0,('1-Input'!$B$10-C864-D864))/(1-'P-Parametri'!$B$31*MAX(0,IF(L863&lt;=0,0,(L863-M863)/L863)))</f>
        <v>31870.84769607355</v>
      </c>
      <c r="L864" s="10">
        <f>((L863-K864+MAX(0,-('1-Input'!$B$10-C864-D864)))*(1+B864))*(1-'P-Parametri'!$B$32)</f>
        <v>536336.05057849677</v>
      </c>
      <c r="M864" s="10">
        <f>IF(L863&lt;=0,M863,M863*(1-K864/L863))+MAX(0,-('1-Input'!$B$10-C864-D864))</f>
        <v>340993.93252674461</v>
      </c>
      <c r="N864" s="10">
        <f>MAX(0,('1-Input'!$B$10-C864-D864))/(1-'P-Parametri'!$B$31*MAX(0,IF(O863&lt;=0,0,(O863-P863)/O863)))</f>
        <v>31870.84769607355</v>
      </c>
      <c r="O864" s="10">
        <f>((O863-N864+MAX(0,-('1-Input'!$B$10-C864-D864)))*(1+B864))*(1-'P-Parametri'!$B$32)</f>
        <v>536336.050578497</v>
      </c>
      <c r="P864" s="10">
        <f>IF(O863&lt;=0,P863,P863*(1-N864/O863))+MAX(0,-('1-Input'!$B$10-C864-D864))</f>
        <v>340993.93252674479</v>
      </c>
      <c r="Q864" s="10">
        <f>MAX(0,('1-Input'!$B$10-C864-D864))/(1-'P-Parametri'!$B$31*MAX(0,IF(R863&lt;=0,0,(R863-S863)/R863)))</f>
        <v>31870.847696073553</v>
      </c>
      <c r="R864" s="10">
        <f>((R863-Q864+MAX(0,-('1-Input'!$B$10-C864-D864)))*(1+B864))*(1-'P-Parametri'!$B$32)</f>
        <v>536336.05057849747</v>
      </c>
      <c r="S864" s="10">
        <f>IF(R863&lt;=0,S863,S863*(1-Q864/R863))+MAX(0,-('1-Input'!$B$10-C864-D864))</f>
        <v>340993.93252674484</v>
      </c>
      <c r="T864" s="10">
        <f>MAX(0,('1-Input'!$B$10-C864-D864))/(1-'P-Parametri'!$B$31*MAX(0,IF(U863&lt;=0,0,(U863-V863)/U863)))</f>
        <v>31870.84769607355</v>
      </c>
      <c r="U864" s="10">
        <f>((U863-T864+MAX(0,-('1-Input'!$B$10-C864-D864)))*(1+B864))*(1-'P-Parametri'!$B$32)</f>
        <v>536336.05057849712</v>
      </c>
      <c r="V864" s="10">
        <f>IF(U863&lt;=0,V863,V863*(1-T864/U863))+MAX(0,-('1-Input'!$B$10-C864-D864))</f>
        <v>340993.93252674484</v>
      </c>
    </row>
    <row r="865" spans="1:22">
      <c r="A865" s="9">
        <f t="shared" si="17"/>
        <v>8</v>
      </c>
      <c r="B865" s="12">
        <f>IF($A865='P-Parametri'!$B$47,'P-Parametri'!$B$34,IF($A865='P-Parametri'!$B$48,'P-Parametri'!$C$34,'P-Parametri'!$B$52))</f>
        <v>0.03</v>
      </c>
      <c r="C865" s="10">
        <f>IF($A865&lt;='1-Input'!$B$26,0,IF($A865='1-Input'!$B$26+1,('1-Input'!$B$23+0)*'1-Input'!$B$27,'1-Input'!$B$23+0))</f>
        <v>0</v>
      </c>
      <c r="D865" s="10">
        <f>IF(AND($A865&gt;=1,$A865&lt;1+'1-Input'!$B$12),'1-Input'!$B$30,0)</f>
        <v>0</v>
      </c>
      <c r="E865" s="10">
        <f>MAX(0,('1-Input'!$B$10-C865-D865))/(1-'P-Parametri'!$B$31*MAX(0,IF(F864&lt;=0,0,(F864-G864)/F864)))</f>
        <v>32033.443244659338</v>
      </c>
      <c r="F865" s="10">
        <f>((F864-E865+MAX(0,-('1-Input'!$B$10-C865-D865)))*(1+B865))*(1-'P-Parametri'!$B$32)</f>
        <v>737904.23435873759</v>
      </c>
      <c r="G865" s="10">
        <f>IF(F864&lt;=0,G864,G864*(1-E865/F864))+MAX(0,-('1-Input'!$B$10-C865-D865))</f>
        <v>456396.07232093817</v>
      </c>
      <c r="H865" s="10">
        <f>MAX(0,('1-Input'!$B$10-C865-D865))/(1-'P-Parametri'!$B$31*MAX(0,IF(I864&lt;=0,0,(I864-J864)/I864)))</f>
        <v>32033.443244659335</v>
      </c>
      <c r="I865" s="10">
        <f>((I864-H865+MAX(0,-('1-Input'!$B$10-C865-D865)))*(1+B865))*(1-'P-Parametri'!$B$32)</f>
        <v>927393.98133892065</v>
      </c>
      <c r="J865" s="10">
        <f>IF(I864&lt;=0,J864,J864*(1-H865/I864))+MAX(0,-('1-Input'!$B$10-C865-D865))</f>
        <v>573596.07232093811</v>
      </c>
      <c r="K865" s="10">
        <f>MAX(0,('1-Input'!$B$10-C865-D865))/(1-'P-Parametri'!$B$31*MAX(0,IF(L864&lt;=0,0,(L864-M864)/L864)))</f>
        <v>32033.443244659338</v>
      </c>
      <c r="L865" s="10">
        <f>((L864-K865+MAX(0,-('1-Input'!$B$10-C865-D865)))*(1+B865))*(1-'P-Parametri'!$B$32)</f>
        <v>518392.82218274486</v>
      </c>
      <c r="M865" s="10">
        <f>IF(L864&lt;=0,M864,M864*(1-K865/L864))+MAX(0,-('1-Input'!$B$10-C865-D865))</f>
        <v>320627.5786846212</v>
      </c>
      <c r="N865" s="10">
        <f>MAX(0,('1-Input'!$B$10-C865-D865))/(1-'P-Parametri'!$B$31*MAX(0,IF(O864&lt;=0,0,(O864-P864)/O864)))</f>
        <v>32033.443244659335</v>
      </c>
      <c r="O865" s="10">
        <f>((O864-N865+MAX(0,-('1-Input'!$B$10-C865-D865)))*(1+B865))*(1-'P-Parametri'!$B$32)</f>
        <v>518392.82218274509</v>
      </c>
      <c r="P865" s="10">
        <f>IF(O864&lt;=0,P864,P864*(1-N865/O864))+MAX(0,-('1-Input'!$B$10-C865-D865))</f>
        <v>320627.57868462137</v>
      </c>
      <c r="Q865" s="10">
        <f>MAX(0,('1-Input'!$B$10-C865-D865))/(1-'P-Parametri'!$B$31*MAX(0,IF(R864&lt;=0,0,(R864-S864)/R864)))</f>
        <v>32033.443244659346</v>
      </c>
      <c r="R865" s="10">
        <f>((R864-Q865+MAX(0,-('1-Input'!$B$10-C865-D865)))*(1+B865))*(1-'P-Parametri'!$B$32)</f>
        <v>518392.82218274556</v>
      </c>
      <c r="S865" s="10">
        <f>IF(R864&lt;=0,S864,S864*(1-Q865/R864))+MAX(0,-('1-Input'!$B$10-C865-D865))</f>
        <v>320627.57868462143</v>
      </c>
      <c r="T865" s="10">
        <f>MAX(0,('1-Input'!$B$10-C865-D865))/(1-'P-Parametri'!$B$31*MAX(0,IF(U864&lt;=0,0,(U864-V864)/U864)))</f>
        <v>32033.443244659338</v>
      </c>
      <c r="U865" s="10">
        <f>((U864-T865+MAX(0,-('1-Input'!$B$10-C865-D865)))*(1+B865))*(1-'P-Parametri'!$B$32)</f>
        <v>518392.82218274521</v>
      </c>
      <c r="V865" s="10">
        <f>IF(U864&lt;=0,V864,V864*(1-T865/U864))+MAX(0,-('1-Input'!$B$10-C865-D865))</f>
        <v>320627.57868462143</v>
      </c>
    </row>
    <row r="866" spans="1:22">
      <c r="A866" s="9">
        <f t="shared" si="17"/>
        <v>9</v>
      </c>
      <c r="B866" s="12">
        <f>IF($A866='P-Parametri'!$B$47,'P-Parametri'!$B$34,IF($A866='P-Parametri'!$B$48,'P-Parametri'!$C$34,'P-Parametri'!$B$52))</f>
        <v>0.03</v>
      </c>
      <c r="C866" s="10">
        <f>IF($A866&lt;='1-Input'!$B$26,0,IF($A866='1-Input'!$B$26+1,('1-Input'!$B$23+0)*'1-Input'!$B$27,'1-Input'!$B$23+0))</f>
        <v>0</v>
      </c>
      <c r="D866" s="10">
        <f>IF(AND($A866&gt;=1,$A866&lt;1+'1-Input'!$B$12),'1-Input'!$B$30,0)</f>
        <v>0</v>
      </c>
      <c r="E866" s="10">
        <f>MAX(0,('1-Input'!$B$10-C866-D866))/(1-'P-Parametri'!$B$31*MAX(0,IF(F865&lt;=0,0,(F865-G865)/F865)))</f>
        <v>32193.219294060418</v>
      </c>
      <c r="F866" s="10">
        <f>((F865-E866+MAX(0,-('1-Input'!$B$10-C866-D866)))*(1+B866))*(1-'P-Parametri'!$B$32)</f>
        <v>725428.58082558424</v>
      </c>
      <c r="G866" s="10">
        <f>IF(F865&lt;=0,G865,G865*(1-E866/F865))+MAX(0,-('1-Input'!$B$10-C866-D866))</f>
        <v>436484.46569634089</v>
      </c>
      <c r="H866" s="10">
        <f>MAX(0,('1-Input'!$B$10-C866-D866))/(1-'P-Parametri'!$B$31*MAX(0,IF(I865&lt;=0,0,(I865-J865)/I865)))</f>
        <v>32193.219294060418</v>
      </c>
      <c r="I866" s="10">
        <f>((I865-H866+MAX(0,-('1-Input'!$B$10-C866-D866)))*(1+B866))*(1-'P-Parametri'!$B$32)</f>
        <v>920212.67133639369</v>
      </c>
      <c r="J866" s="10">
        <f>IF(I865&lt;=0,J865,J865*(1-H866/I865))+MAX(0,-('1-Input'!$B$10-C866-D866))</f>
        <v>553684.46569634089</v>
      </c>
      <c r="K866" s="10">
        <f>MAX(0,('1-Input'!$B$10-C866-D866))/(1-'P-Parametri'!$B$31*MAX(0,IF(L865&lt;=0,0,(L865-M865)/L865)))</f>
        <v>32193.219294060418</v>
      </c>
      <c r="L866" s="10">
        <f>((L865-K866+MAX(0,-('1-Input'!$B$10-C866-D866)))*(1+B866))*(1-'P-Parametri'!$B$32)</f>
        <v>499784.01979339431</v>
      </c>
      <c r="M866" s="10">
        <f>IF(L865&lt;=0,M865,M865*(1-K866/L865))+MAX(0,-('1-Input'!$B$10-C866-D866))</f>
        <v>300715.97206002392</v>
      </c>
      <c r="N866" s="10">
        <f>MAX(0,('1-Input'!$B$10-C866-D866))/(1-'P-Parametri'!$B$31*MAX(0,IF(O865&lt;=0,0,(O865-P865)/O865)))</f>
        <v>32193.219294060415</v>
      </c>
      <c r="O866" s="10">
        <f>((O865-N866+MAX(0,-('1-Input'!$B$10-C866-D866)))*(1+B866))*(1-'P-Parametri'!$B$32)</f>
        <v>499784.01979339455</v>
      </c>
      <c r="P866" s="10">
        <f>IF(O865&lt;=0,P865,P865*(1-N866/O865))+MAX(0,-('1-Input'!$B$10-C866-D866))</f>
        <v>300715.9720600241</v>
      </c>
      <c r="Q866" s="10">
        <f>MAX(0,('1-Input'!$B$10-C866-D866))/(1-'P-Parametri'!$B$31*MAX(0,IF(R865&lt;=0,0,(R865-S865)/R865)))</f>
        <v>32193.219294060418</v>
      </c>
      <c r="R866" s="10">
        <f>((R865-Q866+MAX(0,-('1-Input'!$B$10-C866-D866)))*(1+B866))*(1-'P-Parametri'!$B$32)</f>
        <v>499784.01979339501</v>
      </c>
      <c r="S866" s="10">
        <f>IF(R865&lt;=0,S865,S865*(1-Q866/R865))+MAX(0,-('1-Input'!$B$10-C866-D866))</f>
        <v>300715.97206002416</v>
      </c>
      <c r="T866" s="10">
        <f>MAX(0,('1-Input'!$B$10-C866-D866))/(1-'P-Parametri'!$B$31*MAX(0,IF(U865&lt;=0,0,(U865-V865)/U865)))</f>
        <v>32193.219294060418</v>
      </c>
      <c r="U866" s="10">
        <f>((U865-T866+MAX(0,-('1-Input'!$B$10-C866-D866)))*(1+B866))*(1-'P-Parametri'!$B$32)</f>
        <v>499784.01979339466</v>
      </c>
      <c r="V866" s="10">
        <f>IF(U865&lt;=0,V865,V865*(1-T866/U865))+MAX(0,-('1-Input'!$B$10-C866-D866))</f>
        <v>300715.97206002416</v>
      </c>
    </row>
    <row r="867" spans="1:22">
      <c r="A867" s="9">
        <f t="shared" si="17"/>
        <v>10</v>
      </c>
      <c r="B867" s="12">
        <f>IF($A867='P-Parametri'!$B$47,'P-Parametri'!$B$34,IF($A867='P-Parametri'!$B$48,'P-Parametri'!$C$34,'P-Parametri'!$B$52))</f>
        <v>0.03</v>
      </c>
      <c r="C867" s="10">
        <f>IF($A867&lt;='1-Input'!$B$26,0,IF($A867='1-Input'!$B$26+1,('1-Input'!$B$23+0)*'1-Input'!$B$27,'1-Input'!$B$23+0))</f>
        <v>0</v>
      </c>
      <c r="D867" s="10">
        <f>IF(AND($A867&gt;=1,$A867&lt;1+'1-Input'!$B$12),'1-Input'!$B$30,0)</f>
        <v>0</v>
      </c>
      <c r="E867" s="10">
        <f>MAX(0,('1-Input'!$B$10-C867-D867))/(1-'P-Parametri'!$B$31*MAX(0,IF(F866&lt;=0,0,(F866-G866)/F866)))</f>
        <v>32350.189460244455</v>
      </c>
      <c r="F867" s="10">
        <f>((F866-E867+MAX(0,-('1-Input'!$B$10-C867-D867)))*(1+B867))*(1-'P-Parametri'!$B$32)</f>
        <v>712443.00162008742</v>
      </c>
      <c r="G867" s="10">
        <f>IF(F866&lt;=0,G866,G866*(1-E867/F866))+MAX(0,-('1-Input'!$B$10-C867-D867))</f>
        <v>417019.62031395972</v>
      </c>
      <c r="H867" s="10">
        <f>MAX(0,('1-Input'!$B$10-C867-D867))/(1-'P-Parametri'!$B$31*MAX(0,IF(I866&lt;=0,0,(I866-J866)/I866)))</f>
        <v>32350.189460244452</v>
      </c>
      <c r="I867" s="10">
        <f>((I866-H867+MAX(0,-('1-Input'!$B$10-C867-D867)))*(1+B867))*(1-'P-Parametri'!$B$32)</f>
        <v>912669.3596197688</v>
      </c>
      <c r="J867" s="10">
        <f>IF(I866&lt;=0,J866,J866*(1-H867/I866))+MAX(0,-('1-Input'!$B$10-C867-D867))</f>
        <v>534219.62031395978</v>
      </c>
      <c r="K867" s="10">
        <f>MAX(0,('1-Input'!$B$10-C867-D867))/(1-'P-Parametri'!$B$31*MAX(0,IF(L866&lt;=0,0,(L866-M866)/L866)))</f>
        <v>32350.189460244455</v>
      </c>
      <c r="L867" s="10">
        <f>((L866-K867+MAX(0,-('1-Input'!$B$10-C867-D867)))*(1+B867))*(1-'P-Parametri'!$B$32)</f>
        <v>480493.93155265809</v>
      </c>
      <c r="M867" s="10">
        <f>IF(L866&lt;=0,M866,M866*(1-K867/L866))+MAX(0,-('1-Input'!$B$10-C867-D867))</f>
        <v>281251.12667764275</v>
      </c>
      <c r="N867" s="10">
        <f>MAX(0,('1-Input'!$B$10-C867-D867))/(1-'P-Parametri'!$B$31*MAX(0,IF(O866&lt;=0,0,(O866-P866)/O866)))</f>
        <v>32350.189460244452</v>
      </c>
      <c r="O867" s="10">
        <f>((O866-N867+MAX(0,-('1-Input'!$B$10-C867-D867)))*(1+B867))*(1-'P-Parametri'!$B$32)</f>
        <v>480493.93155265832</v>
      </c>
      <c r="P867" s="10">
        <f>IF(O866&lt;=0,P866,P866*(1-N867/O866))+MAX(0,-('1-Input'!$B$10-C867-D867))</f>
        <v>281251.12667764293</v>
      </c>
      <c r="Q867" s="10">
        <f>MAX(0,('1-Input'!$B$10-C867-D867))/(1-'P-Parametri'!$B$31*MAX(0,IF(R866&lt;=0,0,(R866-S866)/R866)))</f>
        <v>32350.189460244455</v>
      </c>
      <c r="R867" s="10">
        <f>((R866-Q867+MAX(0,-('1-Input'!$B$10-C867-D867)))*(1+B867))*(1-'P-Parametri'!$B$32)</f>
        <v>480493.93155265885</v>
      </c>
      <c r="S867" s="10">
        <f>IF(R866&lt;=0,S866,S866*(1-Q867/R866))+MAX(0,-('1-Input'!$B$10-C867-D867))</f>
        <v>281251.12667764298</v>
      </c>
      <c r="T867" s="10">
        <f>MAX(0,('1-Input'!$B$10-C867-D867))/(1-'P-Parametri'!$B$31*MAX(0,IF(U866&lt;=0,0,(U866-V866)/U866)))</f>
        <v>32350.189460244452</v>
      </c>
      <c r="U867" s="10">
        <f>((U866-T867+MAX(0,-('1-Input'!$B$10-C867-D867)))*(1+B867))*(1-'P-Parametri'!$B$32)</f>
        <v>480493.93155265844</v>
      </c>
      <c r="V867" s="10">
        <f>IF(U866&lt;=0,V866,V866*(1-T867/U866))+MAX(0,-('1-Input'!$B$10-C867-D867))</f>
        <v>281251.12667764298</v>
      </c>
    </row>
    <row r="868" spans="1:22">
      <c r="A868" s="9">
        <f t="shared" si="17"/>
        <v>11</v>
      </c>
      <c r="B868" s="12">
        <f>IF($A868='P-Parametri'!$B$47,'P-Parametri'!$B$34,IF($A868='P-Parametri'!$B$48,'P-Parametri'!$C$34,'P-Parametri'!$B$52))</f>
        <v>0.03</v>
      </c>
      <c r="C868" s="10">
        <f>IF($A868&lt;='1-Input'!$B$26,0,IF($A868='1-Input'!$B$26+1,('1-Input'!$B$23+0)*'1-Input'!$B$27,'1-Input'!$B$23+0))</f>
        <v>0</v>
      </c>
      <c r="D868" s="10">
        <f>IF(AND($A868&gt;=1,$A868&lt;1+'1-Input'!$B$12),'1-Input'!$B$30,0)</f>
        <v>0</v>
      </c>
      <c r="E868" s="10">
        <f>MAX(0,('1-Input'!$B$10-C868-D868))/(1-'P-Parametri'!$B$31*MAX(0,IF(F867&lt;=0,0,(F867-G867)/F867)))</f>
        <v>32504.368978176328</v>
      </c>
      <c r="F868" s="10">
        <f>((F867-E868+MAX(0,-('1-Input'!$B$10-C868-D868)))*(1+B868))*(1-'P-Parametri'!$B$32)</f>
        <v>698936.11803792603</v>
      </c>
      <c r="G868" s="10">
        <f>IF(F867&lt;=0,G867,G867*(1-E868/F867))+MAX(0,-('1-Input'!$B$10-C868-D868))</f>
        <v>397993.59355953848</v>
      </c>
      <c r="H868" s="10">
        <f>MAX(0,('1-Input'!$B$10-C868-D868))/(1-'P-Parametri'!$B$31*MAX(0,IF(I867&lt;=0,0,(I867-J867)/I867)))</f>
        <v>32504.368978176324</v>
      </c>
      <c r="I868" s="10">
        <f>((I867-H868+MAX(0,-('1-Input'!$B$10-C868-D868)))*(1+B868))*(1-'P-Parametri'!$B$32)</f>
        <v>904756.8004801186</v>
      </c>
      <c r="J868" s="10">
        <f>IF(I867&lt;=0,J867,J867*(1-H868/I867))+MAX(0,-('1-Input'!$B$10-C868-D868))</f>
        <v>515193.5935595386</v>
      </c>
      <c r="K868" s="10">
        <f>MAX(0,('1-Input'!$B$10-C868-D868))/(1-'P-Parametri'!$B$31*MAX(0,IF(L867&lt;=0,0,(L867-M867)/L867)))</f>
        <v>32504.368978176328</v>
      </c>
      <c r="L868" s="10">
        <f>((L867-K868+MAX(0,-('1-Input'!$B$10-C868-D868)))*(1+B868))*(1-'P-Parametri'!$B$32)</f>
        <v>460506.3909528128</v>
      </c>
      <c r="M868" s="10">
        <f>IF(L867&lt;=0,M867,M867*(1-K868/L867))+MAX(0,-('1-Input'!$B$10-C868-D868))</f>
        <v>262225.09992322157</v>
      </c>
      <c r="N868" s="10">
        <f>MAX(0,('1-Input'!$B$10-C868-D868))/(1-'P-Parametri'!$B$31*MAX(0,IF(O867&lt;=0,0,(O867-P867)/O867)))</f>
        <v>32504.368978176324</v>
      </c>
      <c r="O868" s="10">
        <f>((O867-N868+MAX(0,-('1-Input'!$B$10-C868-D868)))*(1+B868))*(1-'P-Parametri'!$B$32)</f>
        <v>460506.39095281303</v>
      </c>
      <c r="P868" s="10">
        <f>IF(O867&lt;=0,P867,P867*(1-N868/O867))+MAX(0,-('1-Input'!$B$10-C868-D868))</f>
        <v>262225.09992322169</v>
      </c>
      <c r="Q868" s="10">
        <f>MAX(0,('1-Input'!$B$10-C868-D868))/(1-'P-Parametri'!$B$31*MAX(0,IF(R867&lt;=0,0,(R867-S867)/R867)))</f>
        <v>32504.368978176335</v>
      </c>
      <c r="R868" s="10">
        <f>((R867-Q868+MAX(0,-('1-Input'!$B$10-C868-D868)))*(1+B868))*(1-'P-Parametri'!$B$32)</f>
        <v>460506.39095281356</v>
      </c>
      <c r="S868" s="10">
        <f>IF(R867&lt;=0,S867,S867*(1-Q868/R867))+MAX(0,-('1-Input'!$B$10-C868-D868))</f>
        <v>262225.09992322174</v>
      </c>
      <c r="T868" s="10">
        <f>MAX(0,('1-Input'!$B$10-C868-D868))/(1-'P-Parametri'!$B$31*MAX(0,IF(U867&lt;=0,0,(U867-V867)/U867)))</f>
        <v>32504.368978176324</v>
      </c>
      <c r="U868" s="10">
        <f>((U867-T868+MAX(0,-('1-Input'!$B$10-C868-D868)))*(1+B868))*(1-'P-Parametri'!$B$32)</f>
        <v>460506.39095281315</v>
      </c>
      <c r="V868" s="10">
        <f>IF(U867&lt;=0,V867,V867*(1-T868/U867))+MAX(0,-('1-Input'!$B$10-C868-D868))</f>
        <v>262225.09992322174</v>
      </c>
    </row>
    <row r="869" spans="1:22">
      <c r="A869" s="9">
        <f t="shared" si="17"/>
        <v>12</v>
      </c>
      <c r="B869" s="12">
        <f>IF($A869='P-Parametri'!$B$47,'P-Parametri'!$B$34,IF($A869='P-Parametri'!$B$48,'P-Parametri'!$C$34,'P-Parametri'!$B$52))</f>
        <v>0.03</v>
      </c>
      <c r="C869" s="10">
        <f>IF($A869&lt;='1-Input'!$B$26,0,IF($A869='1-Input'!$B$26+1,('1-Input'!$B$23+0)*'1-Input'!$B$27,'1-Input'!$B$23+0))</f>
        <v>0</v>
      </c>
      <c r="D869" s="10">
        <f>IF(AND($A869&gt;=1,$A869&lt;1+'1-Input'!$B$12),'1-Input'!$B$30,0)</f>
        <v>0</v>
      </c>
      <c r="E869" s="10">
        <f>MAX(0,('1-Input'!$B$10-C869-D869))/(1-'P-Parametri'!$B$31*MAX(0,IF(F868&lt;=0,0,(F868-G868)/F868)))</f>
        <v>32655.774627153383</v>
      </c>
      <c r="F869" s="10">
        <f>((F868-E869+MAX(0,-('1-Input'!$B$10-C869-D869)))*(1+B869))*(1-'P-Parametri'!$B$32)</f>
        <v>684896.21620566957</v>
      </c>
      <c r="G869" s="10">
        <f>IF(F868&lt;=0,G868,G868*(1-E869/F868))+MAX(0,-('1-Input'!$B$10-C869-D869))</f>
        <v>379398.49057528272</v>
      </c>
      <c r="H869" s="10">
        <f>MAX(0,('1-Input'!$B$10-C869-D869))/(1-'P-Parametri'!$B$31*MAX(0,IF(I868&lt;=0,0,(I868-J868)/I868)))</f>
        <v>32655.774627153383</v>
      </c>
      <c r="I869" s="10">
        <f>((I868-H869+MAX(0,-('1-Input'!$B$10-C869-D869)))*(1+B869))*(1-'P-Parametri'!$B$32)</f>
        <v>896467.52851529699</v>
      </c>
      <c r="J869" s="10">
        <f>IF(I868&lt;=0,J868,J868*(1-H869/I868))+MAX(0,-('1-Input'!$B$10-C869-D869))</f>
        <v>496598.49057528283</v>
      </c>
      <c r="K869" s="10">
        <f>MAX(0,('1-Input'!$B$10-C869-D869))/(1-'P-Parametri'!$B$31*MAX(0,IF(L868&lt;=0,0,(L868-M868)/L868)))</f>
        <v>32655.774627153383</v>
      </c>
      <c r="L869" s="10">
        <f>((L868-K869+MAX(0,-('1-Input'!$B$10-C869-D869)))*(1+B869))*(1-'P-Parametri'!$B$32)</f>
        <v>439804.76254579838</v>
      </c>
      <c r="M869" s="10">
        <f>IF(L868&lt;=0,M868,M868*(1-K869/L868))+MAX(0,-('1-Input'!$B$10-C869-D869))</f>
        <v>243629.99693896581</v>
      </c>
      <c r="N869" s="10">
        <f>MAX(0,('1-Input'!$B$10-C869-D869))/(1-'P-Parametri'!$B$31*MAX(0,IF(O868&lt;=0,0,(O868-P868)/O868)))</f>
        <v>32655.774627153383</v>
      </c>
      <c r="O869" s="10">
        <f>((O868-N869+MAX(0,-('1-Input'!$B$10-C869-D869)))*(1+B869))*(1-'P-Parametri'!$B$32)</f>
        <v>439804.76254579861</v>
      </c>
      <c r="P869" s="10">
        <f>IF(O868&lt;=0,P868,P868*(1-N869/O868))+MAX(0,-('1-Input'!$B$10-C869-D869))</f>
        <v>243629.99693896592</v>
      </c>
      <c r="Q869" s="10">
        <f>MAX(0,('1-Input'!$B$10-C869-D869))/(1-'P-Parametri'!$B$31*MAX(0,IF(R868&lt;=0,0,(R868-S868)/R868)))</f>
        <v>32655.774627153387</v>
      </c>
      <c r="R869" s="10">
        <f>((R868-Q869+MAX(0,-('1-Input'!$B$10-C869-D869)))*(1+B869))*(1-'P-Parametri'!$B$32)</f>
        <v>439804.76254579914</v>
      </c>
      <c r="S869" s="10">
        <f>IF(R868&lt;=0,S868,S868*(1-Q869/R868))+MAX(0,-('1-Input'!$B$10-C869-D869))</f>
        <v>243629.99693896601</v>
      </c>
      <c r="T869" s="10">
        <f>MAX(0,('1-Input'!$B$10-C869-D869))/(1-'P-Parametri'!$B$31*MAX(0,IF(U868&lt;=0,0,(U868-V868)/U868)))</f>
        <v>32655.774627153383</v>
      </c>
      <c r="U869" s="10">
        <f>((U868-T869+MAX(0,-('1-Input'!$B$10-C869-D869)))*(1+B869))*(1-'P-Parametri'!$B$32)</f>
        <v>439804.76254579873</v>
      </c>
      <c r="V869" s="10">
        <f>IF(U868&lt;=0,V868,V868*(1-T869/U868))+MAX(0,-('1-Input'!$B$10-C869-D869))</f>
        <v>243629.99693896598</v>
      </c>
    </row>
    <row r="870" spans="1:22">
      <c r="A870" s="9">
        <f t="shared" si="17"/>
        <v>13</v>
      </c>
      <c r="B870" s="12">
        <f>IF($A870='P-Parametri'!$B$47,'P-Parametri'!$B$34,IF($A870='P-Parametri'!$B$48,'P-Parametri'!$C$34,'P-Parametri'!$B$52))</f>
        <v>0.03</v>
      </c>
      <c r="C870" s="10">
        <f>IF($A870&lt;='1-Input'!$B$26,0,IF($A870='1-Input'!$B$26+1,('1-Input'!$B$23+0)*'1-Input'!$B$27,'1-Input'!$B$23+0))</f>
        <v>0</v>
      </c>
      <c r="D870" s="10">
        <f>IF(AND($A870&gt;=1,$A870&lt;1+'1-Input'!$B$12),'1-Input'!$B$30,0)</f>
        <v>0</v>
      </c>
      <c r="E870" s="10">
        <f>MAX(0,('1-Input'!$B$10-C870-D870))/(1-'P-Parametri'!$B$31*MAX(0,IF(F869&lt;=0,0,(F869-G869)/F869)))</f>
        <v>32804.424656415555</v>
      </c>
      <c r="F870" s="10">
        <f>((F869-E870+MAX(0,-('1-Input'!$B$10-C870-D870)))*(1+B870))*(1-'P-Parametri'!$B$32)</f>
        <v>670311.23620514013</v>
      </c>
      <c r="G870" s="10">
        <f>IF(F869&lt;=0,G869,G869*(1-E870/F869))+MAX(0,-('1-Input'!$B$10-C870-D870))</f>
        <v>361226.46844354237</v>
      </c>
      <c r="H870" s="10">
        <f>MAX(0,('1-Input'!$B$10-C870-D870))/(1-'P-Parametri'!$B$31*MAX(0,IF(I869&lt;=0,0,(I869-J869)/I869)))</f>
        <v>32804.424656415547</v>
      </c>
      <c r="I870" s="10">
        <f>((I869-H870+MAX(0,-('1-Input'!$B$10-C870-D870)))*(1+B870))*(1-'P-Parametri'!$B$32)</f>
        <v>887793.8509806986</v>
      </c>
      <c r="J870" s="10">
        <f>IF(I869&lt;=0,J869,J869*(1-H870/I869))+MAX(0,-('1-Input'!$B$10-C870-D870))</f>
        <v>478426.46844354249</v>
      </c>
      <c r="K870" s="10">
        <f>MAX(0,('1-Input'!$B$10-C870-D870))/(1-'P-Parametri'!$B$31*MAX(0,IF(L869&lt;=0,0,(L869-M869)/L869)))</f>
        <v>32804.424656415555</v>
      </c>
      <c r="L870" s="10">
        <f>((L869-K870+MAX(0,-('1-Input'!$B$10-C870-D870)))*(1+B870))*(1-'P-Parametri'!$B$32)</f>
        <v>418371.9273300122</v>
      </c>
      <c r="M870" s="10">
        <f>IF(L869&lt;=0,M869,M869*(1-K870/L869))+MAX(0,-('1-Input'!$B$10-C870-D870))</f>
        <v>225457.97480722546</v>
      </c>
      <c r="N870" s="10">
        <f>MAX(0,('1-Input'!$B$10-C870-D870))/(1-'P-Parametri'!$B$31*MAX(0,IF(O869&lt;=0,0,(O869-P869)/O869)))</f>
        <v>32804.424656415555</v>
      </c>
      <c r="O870" s="10">
        <f>((O869-N870+MAX(0,-('1-Input'!$B$10-C870-D870)))*(1+B870))*(1-'P-Parametri'!$B$32)</f>
        <v>418371.92733001243</v>
      </c>
      <c r="P870" s="10">
        <f>IF(O869&lt;=0,P869,P869*(1-N870/O869))+MAX(0,-('1-Input'!$B$10-C870-D870))</f>
        <v>225457.97480722558</v>
      </c>
      <c r="Q870" s="10">
        <f>MAX(0,('1-Input'!$B$10-C870-D870))/(1-'P-Parametri'!$B$31*MAX(0,IF(R869&lt;=0,0,(R869-S869)/R869)))</f>
        <v>32804.424656415562</v>
      </c>
      <c r="R870" s="10">
        <f>((R869-Q870+MAX(0,-('1-Input'!$B$10-C870-D870)))*(1+B870))*(1-'P-Parametri'!$B$32)</f>
        <v>418371.9273300129</v>
      </c>
      <c r="S870" s="10">
        <f>IF(R869&lt;=0,S869,S869*(1-Q870/R869))+MAX(0,-('1-Input'!$B$10-C870-D870))</f>
        <v>225457.97480722569</v>
      </c>
      <c r="T870" s="10">
        <f>MAX(0,('1-Input'!$B$10-C870-D870))/(1-'P-Parametri'!$B$31*MAX(0,IF(U869&lt;=0,0,(U869-V869)/U869)))</f>
        <v>32804.424656415555</v>
      </c>
      <c r="U870" s="10">
        <f>((U869-T870+MAX(0,-('1-Input'!$B$10-C870-D870)))*(1+B870))*(1-'P-Parametri'!$B$32)</f>
        <v>418371.92733001255</v>
      </c>
      <c r="V870" s="10">
        <f>IF(U869&lt;=0,V869,V869*(1-T870/U869))+MAX(0,-('1-Input'!$B$10-C870-D870))</f>
        <v>225457.97480722563</v>
      </c>
    </row>
    <row r="871" spans="1:22">
      <c r="A871" s="9">
        <f t="shared" si="17"/>
        <v>14</v>
      </c>
      <c r="B871" s="12">
        <f>IF($A871='P-Parametri'!$B$47,'P-Parametri'!$B$34,IF($A871='P-Parametri'!$B$48,'P-Parametri'!$C$34,'P-Parametri'!$B$52))</f>
        <v>0.03</v>
      </c>
      <c r="C871" s="10">
        <f>IF($A871&lt;='1-Input'!$B$26,0,IF($A871='1-Input'!$B$26+1,('1-Input'!$B$23+0)*'1-Input'!$B$27,'1-Input'!$B$23+0))</f>
        <v>0</v>
      </c>
      <c r="D871" s="10">
        <f>IF(AND($A871&gt;=1,$A871&lt;1+'1-Input'!$B$12),'1-Input'!$B$30,0)</f>
        <v>0</v>
      </c>
      <c r="E871" s="10">
        <f>MAX(0,('1-Input'!$B$10-C871-D871))/(1-'P-Parametri'!$B$31*MAX(0,IF(F870&lt;=0,0,(F870-G870)/F870)))</f>
        <v>32950.33871120507</v>
      </c>
      <c r="F871" s="10">
        <f>((F870-E871+MAX(0,-('1-Input'!$B$10-C871-D871)))*(1+B871))*(1-'P-Parametri'!$B$32)</f>
        <v>655168.76096991566</v>
      </c>
      <c r="G871" s="10">
        <f>IF(F870&lt;=0,G870,G870*(1-E871/F870))+MAX(0,-('1-Input'!$B$10-C871-D871))</f>
        <v>343469.74016004911</v>
      </c>
      <c r="H871" s="10">
        <f>MAX(0,('1-Input'!$B$10-C871-D871))/(1-'P-Parametri'!$B$31*MAX(0,IF(I870&lt;=0,0,(I870-J870)/I870)))</f>
        <v>32950.338711205062</v>
      </c>
      <c r="I871" s="10">
        <f>((I870-H871+MAX(0,-('1-Input'!$B$10-C871-D871)))*(1+B871))*(1-'P-Parametri'!$B$32)</f>
        <v>878727.84000230324</v>
      </c>
      <c r="J871" s="10">
        <f>IF(I870&lt;=0,J870,J870*(1-H871/I870))+MAX(0,-('1-Input'!$B$10-C871-D871))</f>
        <v>460669.74016004923</v>
      </c>
      <c r="K871" s="10">
        <f>MAX(0,('1-Input'!$B$10-C871-D871))/(1-'P-Parametri'!$B$31*MAX(0,IF(L870&lt;=0,0,(L870-M870)/L870)))</f>
        <v>32950.33871120507</v>
      </c>
      <c r="L871" s="10">
        <f>((L870-K871+MAX(0,-('1-Input'!$B$10-C871-D871)))*(1+B871))*(1-'P-Parametri'!$B$32)</f>
        <v>396190.2678048166</v>
      </c>
      <c r="M871" s="10">
        <f>IF(L870&lt;=0,M870,M870*(1-K871/L870))+MAX(0,-('1-Input'!$B$10-C871-D871))</f>
        <v>207701.24652373217</v>
      </c>
      <c r="N871" s="10">
        <f>MAX(0,('1-Input'!$B$10-C871-D871))/(1-'P-Parametri'!$B$31*MAX(0,IF(O870&lt;=0,0,(O870-P870)/O870)))</f>
        <v>32950.33871120507</v>
      </c>
      <c r="O871" s="10">
        <f>((O870-N871+MAX(0,-('1-Input'!$B$10-C871-D871)))*(1+B871))*(1-'P-Parametri'!$B$32)</f>
        <v>396190.26780481683</v>
      </c>
      <c r="P871" s="10">
        <f>IF(O870&lt;=0,P870,P870*(1-N871/O870))+MAX(0,-('1-Input'!$B$10-C871-D871))</f>
        <v>207701.24652373232</v>
      </c>
      <c r="Q871" s="10">
        <f>MAX(0,('1-Input'!$B$10-C871-D871))/(1-'P-Parametri'!$B$31*MAX(0,IF(R870&lt;=0,0,(R870-S870)/R870)))</f>
        <v>32950.33871120507</v>
      </c>
      <c r="R871" s="10">
        <f>((R870-Q871+MAX(0,-('1-Input'!$B$10-C871-D871)))*(1+B871))*(1-'P-Parametri'!$B$32)</f>
        <v>396190.26780481735</v>
      </c>
      <c r="S871" s="10">
        <f>IF(R870&lt;=0,S870,S870*(1-Q871/R870))+MAX(0,-('1-Input'!$B$10-C871-D871))</f>
        <v>207701.24652373244</v>
      </c>
      <c r="T871" s="10">
        <f>MAX(0,('1-Input'!$B$10-C871-D871))/(1-'P-Parametri'!$B$31*MAX(0,IF(U870&lt;=0,0,(U870-V870)/U870)))</f>
        <v>32950.33871120507</v>
      </c>
      <c r="U871" s="10">
        <f>((U870-T871+MAX(0,-('1-Input'!$B$10-C871-D871)))*(1+B871))*(1-'P-Parametri'!$B$32)</f>
        <v>396190.26780481695</v>
      </c>
      <c r="V871" s="10">
        <f>IF(U870&lt;=0,V870,V870*(1-T871/U870))+MAX(0,-('1-Input'!$B$10-C871-D871))</f>
        <v>207701.24652373238</v>
      </c>
    </row>
    <row r="872" spans="1:22">
      <c r="A872" s="9">
        <f t="shared" si="17"/>
        <v>15</v>
      </c>
      <c r="B872" s="12">
        <f>IF($A872='P-Parametri'!$B$47,'P-Parametri'!$B$34,IF($A872='P-Parametri'!$B$48,'P-Parametri'!$C$34,'P-Parametri'!$B$52))</f>
        <v>0.03</v>
      </c>
      <c r="C872" s="10">
        <f>IF($A872&lt;='1-Input'!$B$26,0,IF($A872='1-Input'!$B$26+1,('1-Input'!$B$23+0)*'1-Input'!$B$27,'1-Input'!$B$23+0))</f>
        <v>0</v>
      </c>
      <c r="D872" s="10">
        <f>IF(AND($A872&gt;=1,$A872&lt;1+'1-Input'!$B$12),'1-Input'!$B$30,0)</f>
        <v>0</v>
      </c>
      <c r="E872" s="10">
        <f>MAX(0,('1-Input'!$B$10-C872-D872))/(1-'P-Parametri'!$B$31*MAX(0,IF(F871&lt;=0,0,(F871-G871)/F871)))</f>
        <v>33093.537759439299</v>
      </c>
      <c r="F872" s="10">
        <f>((F871-E872+MAX(0,-('1-Input'!$B$10-C872-D872)))*(1+B872))*(1-'P-Parametri'!$B$32)</f>
        <v>639456.00494697702</v>
      </c>
      <c r="G872" s="10">
        <f>IF(F871&lt;=0,G871,G871*(1-E872/F871))+MAX(0,-('1-Input'!$B$10-C872-D872))</f>
        <v>326120.57839845325</v>
      </c>
      <c r="H872" s="10">
        <f>MAX(0,('1-Input'!$B$10-C872-D872))/(1-'P-Parametri'!$B$31*MAX(0,IF(I871&lt;=0,0,(I871-J871)/I871)))</f>
        <v>33093.537759439292</v>
      </c>
      <c r="I872" s="10">
        <f>((I871-H872+MAX(0,-('1-Input'!$B$10-C872-D872)))*(1+B872))*(1-'P-Parametri'!$B$32)</f>
        <v>869261.32464752952</v>
      </c>
      <c r="J872" s="10">
        <f>IF(I871&lt;=0,J871,J871*(1-H872/I871))+MAX(0,-('1-Input'!$B$10-C872-D872))</f>
        <v>443320.57839845342</v>
      </c>
      <c r="K872" s="10">
        <f>MAX(0,('1-Input'!$B$10-C872-D872))/(1-'P-Parametri'!$B$31*MAX(0,IF(L871&lt;=0,0,(L871-M871)/L871)))</f>
        <v>33093.537759439299</v>
      </c>
      <c r="L872" s="10">
        <f>((L871-K872+MAX(0,-('1-Input'!$B$10-C872-D872)))*(1+B872))*(1-'P-Parametri'!$B$32)</f>
        <v>373241.65268284507</v>
      </c>
      <c r="M872" s="10">
        <f>IF(L871&lt;=0,M871,M871*(1-K872/L871))+MAX(0,-('1-Input'!$B$10-C872-D872))</f>
        <v>190352.08476213634</v>
      </c>
      <c r="N872" s="10">
        <f>MAX(0,('1-Input'!$B$10-C872-D872))/(1-'P-Parametri'!$B$31*MAX(0,IF(O871&lt;=0,0,(O871-P871)/O871)))</f>
        <v>33093.537759439299</v>
      </c>
      <c r="O872" s="10">
        <f>((O871-N872+MAX(0,-('1-Input'!$B$10-C872-D872)))*(1+B872))*(1-'P-Parametri'!$B$32)</f>
        <v>373241.65268284536</v>
      </c>
      <c r="P872" s="10">
        <f>IF(O871&lt;=0,P871,P871*(1-N872/O871))+MAX(0,-('1-Input'!$B$10-C872-D872))</f>
        <v>190352.08476213648</v>
      </c>
      <c r="Q872" s="10">
        <f>MAX(0,('1-Input'!$B$10-C872-D872))/(1-'P-Parametri'!$B$31*MAX(0,IF(R871&lt;=0,0,(R871-S871)/R871)))</f>
        <v>33093.537759439307</v>
      </c>
      <c r="R872" s="10">
        <f>((R871-Q872+MAX(0,-('1-Input'!$B$10-C872-D872)))*(1+B872))*(1-'P-Parametri'!$B$32)</f>
        <v>373241.65268284589</v>
      </c>
      <c r="S872" s="10">
        <f>IF(R871&lt;=0,S871,S871*(1-Q872/R871))+MAX(0,-('1-Input'!$B$10-C872-D872))</f>
        <v>190352.0847621366</v>
      </c>
      <c r="T872" s="10">
        <f>MAX(0,('1-Input'!$B$10-C872-D872))/(1-'P-Parametri'!$B$31*MAX(0,IF(U871&lt;=0,0,(U871-V871)/U871)))</f>
        <v>33093.537759439299</v>
      </c>
      <c r="U872" s="10">
        <f>((U871-T872+MAX(0,-('1-Input'!$B$10-C872-D872)))*(1+B872))*(1-'P-Parametri'!$B$32)</f>
        <v>373241.65268284548</v>
      </c>
      <c r="V872" s="10">
        <f>IF(U871&lt;=0,V871,V871*(1-T872/U871))+MAX(0,-('1-Input'!$B$10-C872-D872))</f>
        <v>190352.08476213654</v>
      </c>
    </row>
    <row r="873" spans="1:22">
      <c r="A873" s="9">
        <f t="shared" si="17"/>
        <v>16</v>
      </c>
      <c r="B873" s="12">
        <f>IF($A873='P-Parametri'!$B$47,'P-Parametri'!$B$34,IF($A873='P-Parametri'!$B$48,'P-Parametri'!$C$34,'P-Parametri'!$B$52))</f>
        <v>0.03</v>
      </c>
      <c r="C873" s="10">
        <f>IF($A873&lt;='1-Input'!$B$26,0,IF($A873='1-Input'!$B$26+1,('1-Input'!$B$23+0)*'1-Input'!$B$27,'1-Input'!$B$23+0))</f>
        <v>0</v>
      </c>
      <c r="D873" s="10">
        <f>IF(AND($A873&gt;=1,$A873&lt;1+'1-Input'!$B$12),'1-Input'!$B$30,0)</f>
        <v>0</v>
      </c>
      <c r="E873" s="10">
        <f>MAX(0,('1-Input'!$B$10-C873-D873))/(1-'P-Parametri'!$B$31*MAX(0,IF(F872&lt;=0,0,(F872-G872)/F872)))</f>
        <v>33234.044019149325</v>
      </c>
      <c r="F873" s="10">
        <f>((F872-E873+MAX(0,-('1-Input'!$B$10-C873-D873)))*(1+B873))*(1-'P-Parametri'!$B$32)</f>
        <v>623159.80251615134</v>
      </c>
      <c r="G873" s="10">
        <f>IF(F872&lt;=0,G872,G872*(1-E873/F872))+MAX(0,-('1-Input'!$B$10-C873-D873))</f>
        <v>309171.31906833977</v>
      </c>
      <c r="H873" s="10">
        <f>MAX(0,('1-Input'!$B$10-C873-D873))/(1-'P-Parametri'!$B$31*MAX(0,IF(I872&lt;=0,0,(I872-J872)/I872)))</f>
        <v>33234.044019149318</v>
      </c>
      <c r="I873" s="10">
        <f>((I872-H873+MAX(0,-('1-Input'!$B$10-C873-D873)))*(1+B873))*(1-'P-Parametri'!$B$32)</f>
        <v>859385.8828491373</v>
      </c>
      <c r="J873" s="10">
        <f>IF(I872&lt;=0,J872,J872*(1-H873/I872))+MAX(0,-('1-Input'!$B$10-C873-D873))</f>
        <v>426371.31906833994</v>
      </c>
      <c r="K873" s="10">
        <f>MAX(0,('1-Input'!$B$10-C873-D873))/(1-'P-Parametri'!$B$31*MAX(0,IF(L872&lt;=0,0,(L872-M872)/L872)))</f>
        <v>33234.044019149318</v>
      </c>
      <c r="L873" s="10">
        <f>((L872-K873+MAX(0,-('1-Input'!$B$10-C873-D873)))*(1+B873))*(1-'P-Parametri'!$B$32)</f>
        <v>349507.42124975944</v>
      </c>
      <c r="M873" s="10">
        <f>IF(L872&lt;=0,M872,M872*(1-K873/L872))+MAX(0,-('1-Input'!$B$10-C873-D873))</f>
        <v>173402.82543202286</v>
      </c>
      <c r="N873" s="10">
        <f>MAX(0,('1-Input'!$B$10-C873-D873))/(1-'P-Parametri'!$B$31*MAX(0,IF(O872&lt;=0,0,(O872-P872)/O872)))</f>
        <v>33234.044019149318</v>
      </c>
      <c r="O873" s="10">
        <f>((O872-N873+MAX(0,-('1-Input'!$B$10-C873-D873)))*(1+B873))*(1-'P-Parametri'!$B$32)</f>
        <v>349507.42124975973</v>
      </c>
      <c r="P873" s="10">
        <f>IF(O872&lt;=0,P872,P872*(1-N873/O872))+MAX(0,-('1-Input'!$B$10-C873-D873))</f>
        <v>173402.825432023</v>
      </c>
      <c r="Q873" s="10">
        <f>MAX(0,('1-Input'!$B$10-C873-D873))/(1-'P-Parametri'!$B$31*MAX(0,IF(R872&lt;=0,0,(R872-S872)/R872)))</f>
        <v>33234.044019149325</v>
      </c>
      <c r="R873" s="10">
        <f>((R872-Q873+MAX(0,-('1-Input'!$B$10-C873-D873)))*(1+B873))*(1-'P-Parametri'!$B$32)</f>
        <v>349507.42124976026</v>
      </c>
      <c r="S873" s="10">
        <f>IF(R872&lt;=0,S872,S872*(1-Q873/R872))+MAX(0,-('1-Input'!$B$10-C873-D873))</f>
        <v>173402.82543202315</v>
      </c>
      <c r="T873" s="10">
        <f>MAX(0,('1-Input'!$B$10-C873-D873))/(1-'P-Parametri'!$B$31*MAX(0,IF(U872&lt;=0,0,(U872-V872)/U872)))</f>
        <v>33234.044019149318</v>
      </c>
      <c r="U873" s="10">
        <f>((U872-T873+MAX(0,-('1-Input'!$B$10-C873-D873)))*(1+B873))*(1-'P-Parametri'!$B$32)</f>
        <v>349507.42124975985</v>
      </c>
      <c r="V873" s="10">
        <f>IF(U872&lt;=0,V872,V872*(1-T873/U872))+MAX(0,-('1-Input'!$B$10-C873-D873))</f>
        <v>173402.82543202306</v>
      </c>
    </row>
    <row r="874" spans="1:22">
      <c r="A874" s="9">
        <f t="shared" si="17"/>
        <v>17</v>
      </c>
      <c r="B874" s="12">
        <f>IF($A874='P-Parametri'!$B$47,'P-Parametri'!$B$34,IF($A874='P-Parametri'!$B$48,'P-Parametri'!$C$34,'P-Parametri'!$B$52))</f>
        <v>0.03</v>
      </c>
      <c r="C874" s="10">
        <f>IF($A874&lt;='1-Input'!$B$26,0,IF($A874='1-Input'!$B$26+1,('1-Input'!$B$23+0)*'1-Input'!$B$27,'1-Input'!$B$23+0))</f>
        <v>0</v>
      </c>
      <c r="D874" s="10">
        <f>IF(AND($A874&gt;=1,$A874&lt;1+'1-Input'!$B$12),'1-Input'!$B$30,0)</f>
        <v>0</v>
      </c>
      <c r="E874" s="10">
        <f>MAX(0,('1-Input'!$B$10-C874-D874))/(1-'P-Parametri'!$B$31*MAX(0,IF(F873&lt;=0,0,(F873-G873)/F873)))</f>
        <v>33371.880886825638</v>
      </c>
      <c r="F874" s="10">
        <f>((F873-E874+MAX(0,-('1-Input'!$B$10-C874-D874)))*(1+B874))*(1-'P-Parametri'!$B$32)</f>
        <v>606266.59615964908</v>
      </c>
      <c r="G874" s="10">
        <f>IF(F873&lt;=0,G873,G873*(1-E874/F873))+MAX(0,-('1-Input'!$B$10-C874-D874))</f>
        <v>292614.36466930504</v>
      </c>
      <c r="H874" s="10">
        <f>MAX(0,('1-Input'!$B$10-C874-D874))/(1-'P-Parametri'!$B$31*MAX(0,IF(I873&lt;=0,0,(I873-J873)/I873)))</f>
        <v>33371.880886825631</v>
      </c>
      <c r="I874" s="10">
        <f>((I873-H874+MAX(0,-('1-Input'!$B$10-C874-D874)))*(1+B874))*(1-'P-Parametri'!$B$32)</f>
        <v>849092.8331771387</v>
      </c>
      <c r="J874" s="10">
        <f>IF(I873&lt;=0,J873,J873*(1-H874/I873))+MAX(0,-('1-Input'!$B$10-C874-D874))</f>
        <v>409814.36466930521</v>
      </c>
      <c r="K874" s="10">
        <f>MAX(0,('1-Input'!$B$10-C874-D874))/(1-'P-Parametri'!$B$31*MAX(0,IF(L873&lt;=0,0,(L873-M873)/L873)))</f>
        <v>33371.880886825638</v>
      </c>
      <c r="L874" s="10">
        <f>((L873-K874+MAX(0,-('1-Input'!$B$10-C874-D874)))*(1+B874))*(1-'P-Parametri'!$B$32)</f>
        <v>324968.36736067419</v>
      </c>
      <c r="M874" s="10">
        <f>IF(L873&lt;=0,M873,M873*(1-K874/L873))+MAX(0,-('1-Input'!$B$10-C874-D874))</f>
        <v>156845.87103298813</v>
      </c>
      <c r="N874" s="10">
        <f>MAX(0,('1-Input'!$B$10-C874-D874))/(1-'P-Parametri'!$B$31*MAX(0,IF(O873&lt;=0,0,(O873-P873)/O873)))</f>
        <v>33371.880886825638</v>
      </c>
      <c r="O874" s="10">
        <f>((O873-N874+MAX(0,-('1-Input'!$B$10-C874-D874)))*(1+B874))*(1-'P-Parametri'!$B$32)</f>
        <v>324968.36736067449</v>
      </c>
      <c r="P874" s="10">
        <f>IF(O873&lt;=0,P873,P873*(1-N874/O873))+MAX(0,-('1-Input'!$B$10-C874-D874))</f>
        <v>156845.87103298827</v>
      </c>
      <c r="Q874" s="10">
        <f>MAX(0,('1-Input'!$B$10-C874-D874))/(1-'P-Parametri'!$B$31*MAX(0,IF(R873&lt;=0,0,(R873-S873)/R873)))</f>
        <v>33371.880886825646</v>
      </c>
      <c r="R874" s="10">
        <f>((R873-Q874+MAX(0,-('1-Input'!$B$10-C874-D874)))*(1+B874))*(1-'P-Parametri'!$B$32)</f>
        <v>324968.36736067495</v>
      </c>
      <c r="S874" s="10">
        <f>IF(R873&lt;=0,S873,S873*(1-Q874/R873))+MAX(0,-('1-Input'!$B$10-C874-D874))</f>
        <v>156845.87103298842</v>
      </c>
      <c r="T874" s="10">
        <f>MAX(0,('1-Input'!$B$10-C874-D874))/(1-'P-Parametri'!$B$31*MAX(0,IF(U873&lt;=0,0,(U873-V873)/U873)))</f>
        <v>33371.880886825638</v>
      </c>
      <c r="U874" s="10">
        <f>((U873-T874+MAX(0,-('1-Input'!$B$10-C874-D874)))*(1+B874))*(1-'P-Parametri'!$B$32)</f>
        <v>324968.3673606746</v>
      </c>
      <c r="V874" s="10">
        <f>IF(U873&lt;=0,V873,V873*(1-T874/U873))+MAX(0,-('1-Input'!$B$10-C874-D874))</f>
        <v>156845.87103298833</v>
      </c>
    </row>
    <row r="875" spans="1:22">
      <c r="A875" s="9">
        <f t="shared" si="17"/>
        <v>18</v>
      </c>
      <c r="B875" s="12">
        <f>IF($A875='P-Parametri'!$B$47,'P-Parametri'!$B$34,IF($A875='P-Parametri'!$B$48,'P-Parametri'!$C$34,'P-Parametri'!$B$52))</f>
        <v>0.03</v>
      </c>
      <c r="C875" s="10">
        <f>IF($A875&lt;='1-Input'!$B$26,0,IF($A875='1-Input'!$B$26+1,('1-Input'!$B$23+0)*'1-Input'!$B$27,'1-Input'!$B$23+0))</f>
        <v>0</v>
      </c>
      <c r="D875" s="10">
        <f>IF(AND($A875&gt;=1,$A875&lt;1+'1-Input'!$B$12),'1-Input'!$B$30,0)</f>
        <v>0</v>
      </c>
      <c r="E875" s="10">
        <f>MAX(0,('1-Input'!$B$10-C875-D875))/(1-'P-Parametri'!$B$31*MAX(0,IF(F874&lt;=0,0,(F874-G874)/F874)))</f>
        <v>33507.072866801551</v>
      </c>
      <c r="F875" s="10">
        <f>((F874-E875+MAX(0,-('1-Input'!$B$10-C875-D875)))*(1+B875))*(1-'P-Parametri'!$B$32)</f>
        <v>588762.42437364976</v>
      </c>
      <c r="G875" s="10">
        <f>IF(F874&lt;=0,G874,G874*(1-E875/F874))+MAX(0,-('1-Input'!$B$10-C875-D875))</f>
        <v>276442.18744404789</v>
      </c>
      <c r="H875" s="10">
        <f>MAX(0,('1-Input'!$B$10-C875-D875))/(1-'P-Parametri'!$B$31*MAX(0,IF(I874&lt;=0,0,(I874-J874)/I874)))</f>
        <v>33507.072866801544</v>
      </c>
      <c r="I875" s="10">
        <f>((I874-H875+MAX(0,-('1-Input'!$B$10-C875-D875)))*(1+B875))*(1-'P-Parametri'!$B$32)</f>
        <v>838373.22645340802</v>
      </c>
      <c r="J875" s="10">
        <f>IF(I874&lt;=0,J874,J874*(1-H875/I874))+MAX(0,-('1-Input'!$B$10-C875-D875))</f>
        <v>393642.18744404806</v>
      </c>
      <c r="K875" s="10">
        <f>MAX(0,('1-Input'!$B$10-C875-D875))/(1-'P-Parametri'!$B$31*MAX(0,IF(L874&lt;=0,0,(L874-M874)/L874)))</f>
        <v>33507.072866801551</v>
      </c>
      <c r="L875" s="10">
        <f>((L874-K875+MAX(0,-('1-Input'!$B$10-C875-D875)))*(1+B875))*(1-'P-Parametri'!$B$32)</f>
        <v>299604.72306203149</v>
      </c>
      <c r="M875" s="10">
        <f>IF(L874&lt;=0,M874,M874*(1-K875/L874))+MAX(0,-('1-Input'!$B$10-C875-D875))</f>
        <v>140673.693807731</v>
      </c>
      <c r="N875" s="10">
        <f>MAX(0,('1-Input'!$B$10-C875-D875))/(1-'P-Parametri'!$B$31*MAX(0,IF(O874&lt;=0,0,(O874-P874)/O874)))</f>
        <v>33507.072866801551</v>
      </c>
      <c r="O875" s="10">
        <f>((O874-N875+MAX(0,-('1-Input'!$B$10-C875-D875)))*(1+B875))*(1-'P-Parametri'!$B$32)</f>
        <v>299604.72306203173</v>
      </c>
      <c r="P875" s="10">
        <f>IF(O874&lt;=0,P874,P874*(1-N875/O874))+MAX(0,-('1-Input'!$B$10-C875-D875))</f>
        <v>140673.69380773112</v>
      </c>
      <c r="Q875" s="10">
        <f>MAX(0,('1-Input'!$B$10-C875-D875))/(1-'P-Parametri'!$B$31*MAX(0,IF(R874&lt;=0,0,(R874-S874)/R874)))</f>
        <v>33507.072866801551</v>
      </c>
      <c r="R875" s="10">
        <f>((R874-Q875+MAX(0,-('1-Input'!$B$10-C875-D875)))*(1+B875))*(1-'P-Parametri'!$B$32)</f>
        <v>299604.72306203219</v>
      </c>
      <c r="S875" s="10">
        <f>IF(R874&lt;=0,S874,S874*(1-Q875/R874))+MAX(0,-('1-Input'!$B$10-C875-D875))</f>
        <v>140673.6938077313</v>
      </c>
      <c r="T875" s="10">
        <f>MAX(0,('1-Input'!$B$10-C875-D875))/(1-'P-Parametri'!$B$31*MAX(0,IF(U874&lt;=0,0,(U874-V874)/U874)))</f>
        <v>33507.072866801551</v>
      </c>
      <c r="U875" s="10">
        <f>((U874-T875+MAX(0,-('1-Input'!$B$10-C875-D875)))*(1+B875))*(1-'P-Parametri'!$B$32)</f>
        <v>299604.72306203184</v>
      </c>
      <c r="V875" s="10">
        <f>IF(U874&lt;=0,V874,V874*(1-T875/U874))+MAX(0,-('1-Input'!$B$10-C875-D875))</f>
        <v>140673.69380773121</v>
      </c>
    </row>
    <row r="876" spans="1:22">
      <c r="A876" s="9">
        <f t="shared" si="17"/>
        <v>19</v>
      </c>
      <c r="B876" s="12">
        <f>IF($A876='P-Parametri'!$B$47,'P-Parametri'!$B$34,IF($A876='P-Parametri'!$B$48,'P-Parametri'!$C$34,'P-Parametri'!$B$52))</f>
        <v>0.03</v>
      </c>
      <c r="C876" s="10">
        <f>IF($A876&lt;='1-Input'!$B$26,0,IF($A876='1-Input'!$B$26+1,('1-Input'!$B$23+0)*'1-Input'!$B$27,'1-Input'!$B$23+0))</f>
        <v>5178.3333333332594</v>
      </c>
      <c r="D876" s="10">
        <f>IF(AND($A876&gt;=1,$A876&lt;1+'1-Input'!$B$12),'1-Input'!$B$30,0)</f>
        <v>0</v>
      </c>
      <c r="E876" s="10">
        <f>MAX(0,('1-Input'!$B$10-C876-D876))/(1-'P-Parametri'!$B$31*MAX(0,IF(F875&lt;=0,0,(F875-G875)/F875)))</f>
        <v>27632.842135467959</v>
      </c>
      <c r="F876" s="10">
        <f>((F875-E876+MAX(0,-('1-Input'!$B$10-C876-D876)))*(1+B876))*(1-'P-Parametri'!$B$32)</f>
        <v>576807.54276591667</v>
      </c>
      <c r="G876" s="10">
        <f>IF(F875&lt;=0,G875,G875*(1-E876/F875))+MAX(0,-('1-Input'!$B$10-C876-D876))</f>
        <v>263467.71249627689</v>
      </c>
      <c r="H876" s="10">
        <f>MAX(0,('1-Input'!$B$10-C876-D876))/(1-'P-Parametri'!$B$31*MAX(0,IF(I875&lt;=0,0,(I875-J875)/I875)))</f>
        <v>27632.842135467956</v>
      </c>
      <c r="I876" s="10">
        <f>((I875-H876+MAX(0,-('1-Input'!$B$10-C876-D876)))*(1+B876))*(1-'P-Parametri'!$B$32)</f>
        <v>833392.47065578343</v>
      </c>
      <c r="J876" s="10">
        <f>IF(I875&lt;=0,J875,J875*(1-H876/I875))+MAX(0,-('1-Input'!$B$10-C876-D876))</f>
        <v>380667.71249627706</v>
      </c>
      <c r="K876" s="10">
        <f>MAX(0,('1-Input'!$B$10-C876-D876))/(1-'P-Parametri'!$B$31*MAX(0,IF(L875&lt;=0,0,(L875-M875)/L875)))</f>
        <v>27632.842135467959</v>
      </c>
      <c r="L876" s="10">
        <f>((L875-K876+MAX(0,-('1-Input'!$B$10-C876-D876)))*(1+B876))*(1-'P-Parametri'!$B$32)</f>
        <v>279570.77527965175</v>
      </c>
      <c r="M876" s="10">
        <f>IF(L875&lt;=0,M875,M875*(1-K876/L875))+MAX(0,-('1-Input'!$B$10-C876-D876))</f>
        <v>127699.21885996005</v>
      </c>
      <c r="N876" s="10">
        <f>MAX(0,('1-Input'!$B$10-C876-D876))/(1-'P-Parametri'!$B$31*MAX(0,IF(O875&lt;=0,0,(O875-P875)/O875)))</f>
        <v>27632.842135467959</v>
      </c>
      <c r="O876" s="10">
        <f>((O875-N876+MAX(0,-('1-Input'!$B$10-C876-D876)))*(1+B876))*(1-'P-Parametri'!$B$32)</f>
        <v>279570.77527965198</v>
      </c>
      <c r="P876" s="10">
        <f>IF(O875&lt;=0,P875,P875*(1-N876/O875))+MAX(0,-('1-Input'!$B$10-C876-D876))</f>
        <v>127699.21885996015</v>
      </c>
      <c r="Q876" s="10">
        <f>MAX(0,('1-Input'!$B$10-C876-D876))/(1-'P-Parametri'!$B$31*MAX(0,IF(R875&lt;=0,0,(R875-S875)/R875)))</f>
        <v>27632.842135467959</v>
      </c>
      <c r="R876" s="10">
        <f>((R875-Q876+MAX(0,-('1-Input'!$B$10-C876-D876)))*(1+B876))*(1-'P-Parametri'!$B$32)</f>
        <v>279570.77527965244</v>
      </c>
      <c r="S876" s="10">
        <f>IF(R875&lt;=0,S875,S875*(1-Q876/R875))+MAX(0,-('1-Input'!$B$10-C876-D876))</f>
        <v>127699.21885996033</v>
      </c>
      <c r="T876" s="10">
        <f>MAX(0,('1-Input'!$B$10-C876-D876))/(1-'P-Parametri'!$B$31*MAX(0,IF(U875&lt;=0,0,(U875-V875)/U875)))</f>
        <v>27632.842135467956</v>
      </c>
      <c r="U876" s="10">
        <f>((U875-T876+MAX(0,-('1-Input'!$B$10-C876-D876)))*(1+B876))*(1-'P-Parametri'!$B$32)</f>
        <v>279570.77527965209</v>
      </c>
      <c r="V876" s="10">
        <f>IF(U875&lt;=0,V875,V875*(1-T876/U875))+MAX(0,-('1-Input'!$B$10-C876-D876))</f>
        <v>127699.21885996022</v>
      </c>
    </row>
    <row r="877" spans="1:22">
      <c r="A877" s="9">
        <f t="shared" si="17"/>
        <v>20</v>
      </c>
      <c r="B877" s="12">
        <f>IF($A877='P-Parametri'!$B$47,'P-Parametri'!$B$34,IF($A877='P-Parametri'!$B$48,'P-Parametri'!$C$34,'P-Parametri'!$B$52))</f>
        <v>0.03</v>
      </c>
      <c r="C877" s="10">
        <f>IF($A877&lt;='1-Input'!$B$26,0,IF($A877='1-Input'!$B$26+1,('1-Input'!$B$23+0)*'1-Input'!$B$27,'1-Input'!$B$23+0))</f>
        <v>15535</v>
      </c>
      <c r="D877" s="10">
        <f>IF(AND($A877&gt;=1,$A877&lt;1+'1-Input'!$B$12),'1-Input'!$B$30,0)</f>
        <v>0</v>
      </c>
      <c r="E877" s="10">
        <f>MAX(0,('1-Input'!$B$10-C877-D877))/(1-'P-Parametri'!$B$31*MAX(0,IF(F876&lt;=0,0,(F876-G876)/F876)))</f>
        <v>15679.586369928609</v>
      </c>
      <c r="F877" s="10">
        <f>((F876-E877+MAX(0,-('1-Input'!$B$10-C877-D877)))*(1+B877))*(1-'P-Parametri'!$B$32)</f>
        <v>576805.87149769207</v>
      </c>
      <c r="G877" s="10">
        <f>IF(F876&lt;=0,G876,G876*(1-E877/F876))+MAX(0,-('1-Input'!$B$10-C877-D877))</f>
        <v>256305.76601068908</v>
      </c>
      <c r="H877" s="10">
        <f>MAX(0,('1-Input'!$B$10-C877-D877))/(1-'P-Parametri'!$B$31*MAX(0,IF(I876&lt;=0,0,(I876-J876)/I876)))</f>
        <v>15679.586369928609</v>
      </c>
      <c r="I877" s="10">
        <f>((I876-H877+MAX(0,-('1-Input'!$B$10-C877-D877)))*(1+B877))*(1-'P-Parametri'!$B$32)</f>
        <v>840559.78227280173</v>
      </c>
      <c r="J877" s="10">
        <f>IF(I876&lt;=0,J876,J876*(1-H877/I876))+MAX(0,-('1-Input'!$B$10-C877-D877))</f>
        <v>373505.76601068926</v>
      </c>
      <c r="K877" s="10">
        <f>MAX(0,('1-Input'!$B$10-C877-D877))/(1-'P-Parametri'!$B$31*MAX(0,IF(L876&lt;=0,0,(L876-M876)/L876)))</f>
        <v>15679.586369928609</v>
      </c>
      <c r="L877" s="10">
        <f>((L876-K877+MAX(0,-('1-Input'!$B$10-C877-D877)))*(1+B877))*(1-'P-Parametri'!$B$32)</f>
        <v>271264.3087278608</v>
      </c>
      <c r="M877" s="10">
        <f>IF(L876&lt;=0,M876,M876*(1-K877/L876))+MAX(0,-('1-Input'!$B$10-C877-D877))</f>
        <v>120537.27237437225</v>
      </c>
      <c r="N877" s="10">
        <f>MAX(0,('1-Input'!$B$10-C877-D877))/(1-'P-Parametri'!$B$31*MAX(0,IF(O876&lt;=0,0,(O876-P876)/O876)))</f>
        <v>15679.586369928609</v>
      </c>
      <c r="O877" s="10">
        <f>((O876-N877+MAX(0,-('1-Input'!$B$10-C877-D877)))*(1+B877))*(1-'P-Parametri'!$B$32)</f>
        <v>271264.30872786103</v>
      </c>
      <c r="P877" s="10">
        <f>IF(O876&lt;=0,P876,P876*(1-N877/O876))+MAX(0,-('1-Input'!$B$10-C877-D877))</f>
        <v>120537.27237437235</v>
      </c>
      <c r="Q877" s="10">
        <f>MAX(0,('1-Input'!$B$10-C877-D877))/(1-'P-Parametri'!$B$31*MAX(0,IF(R876&lt;=0,0,(R876-S876)/R876)))</f>
        <v>15679.586369928609</v>
      </c>
      <c r="R877" s="10">
        <f>((R876-Q877+MAX(0,-('1-Input'!$B$10-C877-D877)))*(1+B877))*(1-'P-Parametri'!$B$32)</f>
        <v>271264.30872786156</v>
      </c>
      <c r="S877" s="10">
        <f>IF(R876&lt;=0,S876,S876*(1-Q877/R876))+MAX(0,-('1-Input'!$B$10-C877-D877))</f>
        <v>120537.27237437252</v>
      </c>
      <c r="T877" s="10">
        <f>MAX(0,('1-Input'!$B$10-C877-D877))/(1-'P-Parametri'!$B$31*MAX(0,IF(U876&lt;=0,0,(U876-V876)/U876)))</f>
        <v>15679.586369928609</v>
      </c>
      <c r="U877" s="10">
        <f>((U876-T877+MAX(0,-('1-Input'!$B$10-C877-D877)))*(1+B877))*(1-'P-Parametri'!$B$32)</f>
        <v>271264.30872786121</v>
      </c>
      <c r="V877" s="10">
        <f>IF(U876&lt;=0,V876,V876*(1-T877/U876))+MAX(0,-('1-Input'!$B$10-C877-D877))</f>
        <v>120537.27237437242</v>
      </c>
    </row>
    <row r="878" spans="1:22">
      <c r="A878" s="9">
        <f t="shared" si="17"/>
        <v>21</v>
      </c>
      <c r="B878" s="12">
        <f>IF($A878='P-Parametri'!$B$47,'P-Parametri'!$B$34,IF($A878='P-Parametri'!$B$48,'P-Parametri'!$C$34,'P-Parametri'!$B$52))</f>
        <v>0.03</v>
      </c>
      <c r="C878" s="10">
        <f>IF($A878&lt;='1-Input'!$B$26,0,IF($A878='1-Input'!$B$26+1,('1-Input'!$B$23+0)*'1-Input'!$B$27,'1-Input'!$B$23+0))</f>
        <v>15535</v>
      </c>
      <c r="D878" s="10">
        <f>IF(AND($A878&gt;=1,$A878&lt;1+'1-Input'!$B$12),'1-Input'!$B$30,0)</f>
        <v>0</v>
      </c>
      <c r="E878" s="10">
        <f>MAX(0,('1-Input'!$B$10-C878-D878))/(1-'P-Parametri'!$B$31*MAX(0,IF(F877&lt;=0,0,(F877-G877)/F877)))</f>
        <v>15738.746187944815</v>
      </c>
      <c r="F878" s="10">
        <f>((F877-E878+MAX(0,-('1-Input'!$B$10-C878-D878)))*(1+B878))*(1-'P-Parametri'!$B$32)</f>
        <v>576743.34079090168</v>
      </c>
      <c r="G878" s="10">
        <f>IF(F877&lt;=0,G877,G877*(1-E878/F877))+MAX(0,-('1-Input'!$B$10-C878-D878))</f>
        <v>249312.19746868589</v>
      </c>
      <c r="H878" s="10">
        <f>MAX(0,('1-Input'!$B$10-C878-D878))/(1-'P-Parametri'!$B$31*MAX(0,IF(I877&lt;=0,0,(I877-J877)/I877)))</f>
        <v>15738.746187944815</v>
      </c>
      <c r="I878" s="10">
        <f>((I877-H878+MAX(0,-('1-Input'!$B$10-C878-D878)))*(1+B878))*(1-'P-Parametri'!$B$32)</f>
        <v>847866.53583306784</v>
      </c>
      <c r="J878" s="10">
        <f>IF(I877&lt;=0,J877,J877*(1-H878/I877))+MAX(0,-('1-Input'!$B$10-C878-D878))</f>
        <v>366512.19746868603</v>
      </c>
      <c r="K878" s="10">
        <f>MAX(0,('1-Input'!$B$10-C878-D878))/(1-'P-Parametri'!$B$31*MAX(0,IF(L877&lt;=0,0,(L877-M877)/L877)))</f>
        <v>15738.746187944815</v>
      </c>
      <c r="L878" s="10">
        <f>((L877-K878+MAX(0,-('1-Input'!$B$10-C878-D878)))*(1+B878))*(1-'P-Parametri'!$B$32)</f>
        <v>262664.94675728126</v>
      </c>
      <c r="M878" s="10">
        <f>IF(L877&lt;=0,M877,M877*(1-K878/L877))+MAX(0,-('1-Input'!$B$10-C878-D878))</f>
        <v>113543.70383236904</v>
      </c>
      <c r="N878" s="10">
        <f>MAX(0,('1-Input'!$B$10-C878-D878))/(1-'P-Parametri'!$B$31*MAX(0,IF(O877&lt;=0,0,(O877-P877)/O877)))</f>
        <v>15738.746187944815</v>
      </c>
      <c r="O878" s="10">
        <f>((O877-N878+MAX(0,-('1-Input'!$B$10-C878-D878)))*(1+B878))*(1-'P-Parametri'!$B$32)</f>
        <v>262664.94675728149</v>
      </c>
      <c r="P878" s="10">
        <f>IF(O877&lt;=0,P877,P877*(1-N878/O877))+MAX(0,-('1-Input'!$B$10-C878-D878))</f>
        <v>113543.70383236912</v>
      </c>
      <c r="Q878" s="10">
        <f>MAX(0,('1-Input'!$B$10-C878-D878))/(1-'P-Parametri'!$B$31*MAX(0,IF(R877&lt;=0,0,(R877-S877)/R877)))</f>
        <v>15738.746187944815</v>
      </c>
      <c r="R878" s="10">
        <f>((R877-Q878+MAX(0,-('1-Input'!$B$10-C878-D878)))*(1+B878))*(1-'P-Parametri'!$B$32)</f>
        <v>262664.94675728201</v>
      </c>
      <c r="S878" s="10">
        <f>IF(R877&lt;=0,S877,S877*(1-Q878/R877))+MAX(0,-('1-Input'!$B$10-C878-D878))</f>
        <v>113543.7038323693</v>
      </c>
      <c r="T878" s="10">
        <f>MAX(0,('1-Input'!$B$10-C878-D878))/(1-'P-Parametri'!$B$31*MAX(0,IF(U877&lt;=0,0,(U877-V877)/U877)))</f>
        <v>15738.746187944815</v>
      </c>
      <c r="U878" s="10">
        <f>((U877-T878+MAX(0,-('1-Input'!$B$10-C878-D878)))*(1+B878))*(1-'P-Parametri'!$B$32)</f>
        <v>262664.94675728166</v>
      </c>
      <c r="V878" s="10">
        <f>IF(U877&lt;=0,V877,V877*(1-T878/U877))+MAX(0,-('1-Input'!$B$10-C878-D878))</f>
        <v>113543.7038323692</v>
      </c>
    </row>
    <row r="879" spans="1:22">
      <c r="A879" s="9">
        <f t="shared" si="17"/>
        <v>22</v>
      </c>
      <c r="B879" s="12">
        <f>IF($A879='P-Parametri'!$B$47,'P-Parametri'!$B$34,IF($A879='P-Parametri'!$B$48,'P-Parametri'!$C$34,'P-Parametri'!$B$52))</f>
        <v>0.03</v>
      </c>
      <c r="C879" s="10">
        <f>IF($A879&lt;='1-Input'!$B$26,0,IF($A879='1-Input'!$B$26+1,('1-Input'!$B$23+0)*'1-Input'!$B$27,'1-Input'!$B$23+0))</f>
        <v>15535</v>
      </c>
      <c r="D879" s="10">
        <f>IF(AND($A879&gt;=1,$A879&lt;1+'1-Input'!$B$12),'1-Input'!$B$30,0)</f>
        <v>0</v>
      </c>
      <c r="E879" s="10">
        <f>MAX(0,('1-Input'!$B$10-C879-D879))/(1-'P-Parametri'!$B$31*MAX(0,IF(F878&lt;=0,0,(F878-G878)/F878)))</f>
        <v>15796.727975610256</v>
      </c>
      <c r="F879" s="10">
        <f>((F878-E879+MAX(0,-('1-Input'!$B$10-C879-D879)))*(1+B879))*(1-'P-Parametri'!$B$32)</f>
        <v>576619.4611773506</v>
      </c>
      <c r="G879" s="10">
        <f>IF(F878&lt;=0,G878,G878*(1-E879/F878))+MAX(0,-('1-Input'!$B$10-C879-D879))</f>
        <v>242483.65401465353</v>
      </c>
      <c r="H879" s="10">
        <f>MAX(0,('1-Input'!$B$10-C879-D879))/(1-'P-Parametri'!$B$31*MAX(0,IF(I878&lt;=0,0,(I878-J878)/I878)))</f>
        <v>15796.727975610254</v>
      </c>
      <c r="I879" s="10">
        <f>((I878-H879+MAX(0,-('1-Input'!$B$10-C879-D879)))*(1+B879))*(1-'P-Parametri'!$B$32)</f>
        <v>855317.83828899486</v>
      </c>
      <c r="J879" s="10">
        <f>IF(I878&lt;=0,J878,J878*(1-H879/I878))+MAX(0,-('1-Input'!$B$10-C879-D879))</f>
        <v>359683.6540146537</v>
      </c>
      <c r="K879" s="10">
        <f>MAX(0,('1-Input'!$B$10-C879-D879))/(1-'P-Parametri'!$B$31*MAX(0,IF(L878&lt;=0,0,(L878-M878)/L878)))</f>
        <v>15796.727975610254</v>
      </c>
      <c r="L879" s="10">
        <f>((L878-K879+MAX(0,-('1-Input'!$B$10-C879-D879)))*(1+B879))*(1-'P-Parametri'!$B$32)</f>
        <v>253765.71681443087</v>
      </c>
      <c r="M879" s="10">
        <f>IF(L878&lt;=0,M878,M878*(1-K879/L878))+MAX(0,-('1-Input'!$B$10-C879-D879))</f>
        <v>106715.16037833669</v>
      </c>
      <c r="N879" s="10">
        <f>MAX(0,('1-Input'!$B$10-C879-D879))/(1-'P-Parametri'!$B$31*MAX(0,IF(O878&lt;=0,0,(O878-P878)/O878)))</f>
        <v>15796.727975610256</v>
      </c>
      <c r="O879" s="10">
        <f>((O878-N879+MAX(0,-('1-Input'!$B$10-C879-D879)))*(1+B879))*(1-'P-Parametri'!$B$32)</f>
        <v>253765.7168144311</v>
      </c>
      <c r="P879" s="10">
        <f>IF(O878&lt;=0,P878,P878*(1-N879/O878))+MAX(0,-('1-Input'!$B$10-C879-D879))</f>
        <v>106715.16037833676</v>
      </c>
      <c r="Q879" s="10">
        <f>MAX(0,('1-Input'!$B$10-C879-D879))/(1-'P-Parametri'!$B$31*MAX(0,IF(R878&lt;=0,0,(R878-S878)/R878)))</f>
        <v>15796.727975610256</v>
      </c>
      <c r="R879" s="10">
        <f>((R878-Q879+MAX(0,-('1-Input'!$B$10-C879-D879)))*(1+B879))*(1-'P-Parametri'!$B$32)</f>
        <v>253765.71681443165</v>
      </c>
      <c r="S879" s="10">
        <f>IF(R878&lt;=0,S878,S878*(1-Q879/R878))+MAX(0,-('1-Input'!$B$10-C879-D879))</f>
        <v>106715.16037833695</v>
      </c>
      <c r="T879" s="10">
        <f>MAX(0,('1-Input'!$B$10-C879-D879))/(1-'P-Parametri'!$B$31*MAX(0,IF(U878&lt;=0,0,(U878-V878)/U878)))</f>
        <v>15796.727975610256</v>
      </c>
      <c r="U879" s="10">
        <f>((U878-T879+MAX(0,-('1-Input'!$B$10-C879-D879)))*(1+B879))*(1-'P-Parametri'!$B$32)</f>
        <v>253765.7168144313</v>
      </c>
      <c r="V879" s="10">
        <f>IF(U878&lt;=0,V878,V878*(1-T879/U878))+MAX(0,-('1-Input'!$B$10-C879-D879))</f>
        <v>106715.16037833685</v>
      </c>
    </row>
    <row r="880" spans="1:22">
      <c r="A880" s="9">
        <f t="shared" si="17"/>
        <v>23</v>
      </c>
      <c r="B880" s="12">
        <f>IF($A880='P-Parametri'!$B$47,'P-Parametri'!$B$34,IF($A880='P-Parametri'!$B$48,'P-Parametri'!$C$34,'P-Parametri'!$B$52))</f>
        <v>0.03</v>
      </c>
      <c r="C880" s="10">
        <f>IF($A880&lt;='1-Input'!$B$26,0,IF($A880='1-Input'!$B$26+1,('1-Input'!$B$23+0)*'1-Input'!$B$27,'1-Input'!$B$23+0))</f>
        <v>15535</v>
      </c>
      <c r="D880" s="10">
        <f>IF(AND($A880&gt;=1,$A880&lt;1+'1-Input'!$B$12),'1-Input'!$B$30,0)</f>
        <v>0</v>
      </c>
      <c r="E880" s="10">
        <f>MAX(0,('1-Input'!$B$10-C880-D880))/(1-'P-Parametri'!$B$31*MAX(0,IF(F879&lt;=0,0,(F879-G879)/F879)))</f>
        <v>15853.545211116521</v>
      </c>
      <c r="F880" s="10">
        <f>((F879-E880+MAX(0,-('1-Input'!$B$10-C880-D880)))*(1+B880))*(1-'P-Parametri'!$B$32)</f>
        <v>576433.71565833071</v>
      </c>
      <c r="G880" s="10">
        <f>IF(F879&lt;=0,G879,G879*(1-E880/F879))+MAX(0,-('1-Input'!$B$10-C880-D880))</f>
        <v>235816.82115398516</v>
      </c>
      <c r="H880" s="10">
        <f>MAX(0,('1-Input'!$B$10-C880-D880))/(1-'P-Parametri'!$B$31*MAX(0,IF(I879&lt;=0,0,(I879-J879)/I879)))</f>
        <v>15853.54521111652</v>
      </c>
      <c r="I880" s="10">
        <f>((I879-H880+MAX(0,-('1-Input'!$B$10-C880-D880)))*(1+B880))*(1-'P-Parametri'!$B$32)</f>
        <v>862918.92542647419</v>
      </c>
      <c r="J880" s="10">
        <f>IF(I879&lt;=0,J879,J879*(1-H880/I879))+MAX(0,-('1-Input'!$B$10-C880-D880))</f>
        <v>353016.82115398534</v>
      </c>
      <c r="K880" s="10">
        <f>MAX(0,('1-Input'!$B$10-C880-D880))/(1-'P-Parametri'!$B$31*MAX(0,IF(L879&lt;=0,0,(L879-M879)/L879)))</f>
        <v>15853.54521111652</v>
      </c>
      <c r="L880" s="10">
        <f>((L879-K880+MAX(0,-('1-Input'!$B$10-C880-D880)))*(1+B880))*(1-'P-Parametri'!$B$32)</f>
        <v>244559.43767791096</v>
      </c>
      <c r="M880" s="10">
        <f>IF(L879&lt;=0,M879,M879*(1-K880/L879))+MAX(0,-('1-Input'!$B$10-C880-D880))</f>
        <v>100048.32751766832</v>
      </c>
      <c r="N880" s="10">
        <f>MAX(0,('1-Input'!$B$10-C880-D880))/(1-'P-Parametri'!$B$31*MAX(0,IF(O879&lt;=0,0,(O879-P879)/O879)))</f>
        <v>15853.54521111652</v>
      </c>
      <c r="O880" s="10">
        <f>((O879-N880+MAX(0,-('1-Input'!$B$10-C880-D880)))*(1+B880))*(1-'P-Parametri'!$B$32)</f>
        <v>244559.43767791119</v>
      </c>
      <c r="P880" s="10">
        <f>IF(O879&lt;=0,P879,P879*(1-N880/O879))+MAX(0,-('1-Input'!$B$10-C880-D880))</f>
        <v>100048.3275176684</v>
      </c>
      <c r="Q880" s="10">
        <f>MAX(0,('1-Input'!$B$10-C880-D880))/(1-'P-Parametri'!$B$31*MAX(0,IF(R879&lt;=0,0,(R879-S879)/R879)))</f>
        <v>15853.54521111652</v>
      </c>
      <c r="R880" s="10">
        <f>((R879-Q880+MAX(0,-('1-Input'!$B$10-C880-D880)))*(1+B880))*(1-'P-Parametri'!$B$32)</f>
        <v>244559.43767791177</v>
      </c>
      <c r="S880" s="10">
        <f>IF(R879&lt;=0,S879,S879*(1-Q880/R879))+MAX(0,-('1-Input'!$B$10-C880-D880))</f>
        <v>100048.32751766859</v>
      </c>
      <c r="T880" s="10">
        <f>MAX(0,('1-Input'!$B$10-C880-D880))/(1-'P-Parametri'!$B$31*MAX(0,IF(U879&lt;=0,0,(U879-V879)/U879)))</f>
        <v>15853.54521111652</v>
      </c>
      <c r="U880" s="10">
        <f>((U879-T880+MAX(0,-('1-Input'!$B$10-C880-D880)))*(1+B880))*(1-'P-Parametri'!$B$32)</f>
        <v>244559.43767791142</v>
      </c>
      <c r="V880" s="10">
        <f>IF(U879&lt;=0,V879,V879*(1-T880/U879))+MAX(0,-('1-Input'!$B$10-C880-D880))</f>
        <v>100048.32751766848</v>
      </c>
    </row>
    <row r="881" spans="1:22">
      <c r="A881" s="9">
        <f t="shared" si="17"/>
        <v>24</v>
      </c>
      <c r="B881" s="12">
        <f>IF($A881='P-Parametri'!$B$47,'P-Parametri'!$B$34,IF($A881='P-Parametri'!$B$48,'P-Parametri'!$C$34,'P-Parametri'!$B$52))</f>
        <v>0.03</v>
      </c>
      <c r="C881" s="10">
        <f>IF($A881&lt;='1-Input'!$B$26,0,IF($A881='1-Input'!$B$26+1,('1-Input'!$B$23+0)*'1-Input'!$B$27,'1-Input'!$B$23+0))</f>
        <v>15535</v>
      </c>
      <c r="D881" s="10">
        <f>IF(AND($A881&gt;=1,$A881&lt;1+'1-Input'!$B$12),'1-Input'!$B$30,0)</f>
        <v>0</v>
      </c>
      <c r="E881" s="10">
        <f>MAX(0,('1-Input'!$B$10-C881-D881))/(1-'P-Parametri'!$B$31*MAX(0,IF(F880&lt;=0,0,(F880-G880)/F880)))</f>
        <v>15909.211703202976</v>
      </c>
      <c r="F881" s="10">
        <f>((F880-E881+MAX(0,-('1-Input'!$B$10-C881-D881)))*(1+B881))*(1-'P-Parametri'!$B$32)</f>
        <v>576185.55859563407</v>
      </c>
      <c r="G881" s="10">
        <f>IF(F880&lt;=0,G880,G880*(1-E881/F880))+MAX(0,-('1-Input'!$B$10-C881-D881))</f>
        <v>229308.42369387057</v>
      </c>
      <c r="H881" s="10">
        <f>MAX(0,('1-Input'!$B$10-C881-D881))/(1-'P-Parametri'!$B$31*MAX(0,IF(I880&lt;=0,0,(I880-J880)/I880)))</f>
        <v>15909.211703202975</v>
      </c>
      <c r="I881" s="10">
        <f>((I880-H881+MAX(0,-('1-Input'!$B$10-C881-D881)))*(1+B881))*(1-'P-Parametri'!$B$32)</f>
        <v>870675.16512469959</v>
      </c>
      <c r="J881" s="10">
        <f>IF(I880&lt;=0,J880,J880*(1-H881/I880))+MAX(0,-('1-Input'!$B$10-C881-D881))</f>
        <v>346508.42369387072</v>
      </c>
      <c r="K881" s="10">
        <f>MAX(0,('1-Input'!$B$10-C881-D881))/(1-'P-Parametri'!$B$31*MAX(0,IF(L880&lt;=0,0,(L880-M880)/L880)))</f>
        <v>15909.211703202975</v>
      </c>
      <c r="L881" s="10">
        <f>((L880-K881+MAX(0,-('1-Input'!$B$10-C881-D881)))*(1+B881))*(1-'P-Parametri'!$B$32)</f>
        <v>235038.71328844133</v>
      </c>
      <c r="M881" s="10">
        <f>IF(L880&lt;=0,M880,M880*(1-K881/L880))+MAX(0,-('1-Input'!$B$10-C881-D881))</f>
        <v>93539.93005755372</v>
      </c>
      <c r="N881" s="10">
        <f>MAX(0,('1-Input'!$B$10-C881-D881))/(1-'P-Parametri'!$B$31*MAX(0,IF(O880&lt;=0,0,(O880-P880)/O880)))</f>
        <v>15909.211703202975</v>
      </c>
      <c r="O881" s="10">
        <f>((O880-N881+MAX(0,-('1-Input'!$B$10-C881-D881)))*(1+B881))*(1-'P-Parametri'!$B$32)</f>
        <v>235038.71328844156</v>
      </c>
      <c r="P881" s="10">
        <f>IF(O880&lt;=0,P880,P880*(1-N881/O880))+MAX(0,-('1-Input'!$B$10-C881-D881))</f>
        <v>93539.930057553778</v>
      </c>
      <c r="Q881" s="10">
        <f>MAX(0,('1-Input'!$B$10-C881-D881))/(1-'P-Parametri'!$B$31*MAX(0,IF(R880&lt;=0,0,(R880-S880)/R880)))</f>
        <v>15909.211703202976</v>
      </c>
      <c r="R881" s="10">
        <f>((R880-Q881+MAX(0,-('1-Input'!$B$10-C881-D881)))*(1+B881))*(1-'P-Parametri'!$B$32)</f>
        <v>235038.71328844214</v>
      </c>
      <c r="S881" s="10">
        <f>IF(R880&lt;=0,S880,S880*(1-Q881/R880))+MAX(0,-('1-Input'!$B$10-C881-D881))</f>
        <v>93539.930057553982</v>
      </c>
      <c r="T881" s="10">
        <f>MAX(0,('1-Input'!$B$10-C881-D881))/(1-'P-Parametri'!$B$31*MAX(0,IF(U880&lt;=0,0,(U880-V880)/U880)))</f>
        <v>15909.211703202975</v>
      </c>
      <c r="U881" s="10">
        <f>((U880-T881+MAX(0,-('1-Input'!$B$10-C881-D881)))*(1+B881))*(1-'P-Parametri'!$B$32)</f>
        <v>235038.7132884418</v>
      </c>
      <c r="V881" s="10">
        <f>IF(U880&lt;=0,V880,V880*(1-T881/U880))+MAX(0,-('1-Input'!$B$10-C881-D881))</f>
        <v>93539.93005755388</v>
      </c>
    </row>
    <row r="882" spans="1:22">
      <c r="A882" s="9">
        <f t="shared" si="17"/>
        <v>25</v>
      </c>
      <c r="B882" s="12">
        <f>IF($A882='P-Parametri'!$B$47,'P-Parametri'!$B$34,IF($A882='P-Parametri'!$B$48,'P-Parametri'!$C$34,'P-Parametri'!$B$52))</f>
        <v>0.03</v>
      </c>
      <c r="C882" s="10">
        <f>IF($A882&lt;='1-Input'!$B$26,0,IF($A882='1-Input'!$B$26+1,('1-Input'!$B$23+0)*'1-Input'!$B$27,'1-Input'!$B$23+0))</f>
        <v>15535</v>
      </c>
      <c r="D882" s="10">
        <f>IF(AND($A882&gt;=1,$A882&lt;1+'1-Input'!$B$12),'1-Input'!$B$30,0)</f>
        <v>0</v>
      </c>
      <c r="E882" s="10">
        <f>MAX(0,('1-Input'!$B$10-C882-D882))/(1-'P-Parametri'!$B$31*MAX(0,IF(F881&lt;=0,0,(F881-G881)/F881)))</f>
        <v>15963.74156303083</v>
      </c>
      <c r="F882" s="10">
        <f>((F881-E882+MAX(0,-('1-Input'!$B$10-C882-D882)))*(1+B882))*(1-'P-Parametri'!$B$32)</f>
        <v>575874.4146004942</v>
      </c>
      <c r="G882" s="10">
        <f>IF(F881&lt;=0,G881,G881*(1-E882/F881))+MAX(0,-('1-Input'!$B$10-C882-D882))</f>
        <v>222955.22660403524</v>
      </c>
      <c r="H882" s="10">
        <f>MAX(0,('1-Input'!$B$10-C882-D882))/(1-'P-Parametri'!$B$31*MAX(0,IF(I881&lt;=0,0,(I881-J881)/I881)))</f>
        <v>15963.741563030828</v>
      </c>
      <c r="I882" s="10">
        <f>((I881-H882+MAX(0,-('1-Input'!$B$10-C882-D882)))*(1+B882))*(1-'P-Parametri'!$B$32)</f>
        <v>878592.06073598168</v>
      </c>
      <c r="J882" s="10">
        <f>IF(I881&lt;=0,J881,J881*(1-H882/I881))+MAX(0,-('1-Input'!$B$10-C882-D882))</f>
        <v>340155.22660403536</v>
      </c>
      <c r="K882" s="10">
        <f>MAX(0,('1-Input'!$B$10-C882-D882))/(1-'P-Parametri'!$B$31*MAX(0,IF(L881&lt;=0,0,(L881-M881)/L881)))</f>
        <v>15963.741563030828</v>
      </c>
      <c r="L882" s="10">
        <f>((L881-K882+MAX(0,-('1-Input'!$B$10-C882-D882)))*(1+B882))*(1-'P-Parametri'!$B$32)</f>
        <v>225195.92643541846</v>
      </c>
      <c r="M882" s="10">
        <f>IF(L881&lt;=0,M881,M881*(1-K882/L881))+MAX(0,-('1-Input'!$B$10-C882-D882))</f>
        <v>87186.732967718388</v>
      </c>
      <c r="N882" s="10">
        <f>MAX(0,('1-Input'!$B$10-C882-D882))/(1-'P-Parametri'!$B$31*MAX(0,IF(O881&lt;=0,0,(O881-P881)/O881)))</f>
        <v>15963.741563030828</v>
      </c>
      <c r="O882" s="10">
        <f>((O881-N882+MAX(0,-('1-Input'!$B$10-C882-D882)))*(1+B882))*(1-'P-Parametri'!$B$32)</f>
        <v>225195.92643541872</v>
      </c>
      <c r="P882" s="10">
        <f>IF(O881&lt;=0,P881,P881*(1-N882/O881))+MAX(0,-('1-Input'!$B$10-C882-D882))</f>
        <v>87186.732967718446</v>
      </c>
      <c r="Q882" s="10">
        <f>MAX(0,('1-Input'!$B$10-C882-D882))/(1-'P-Parametri'!$B$31*MAX(0,IF(R881&lt;=0,0,(R881-S881)/R881)))</f>
        <v>15963.74156303083</v>
      </c>
      <c r="R882" s="10">
        <f>((R881-Q882+MAX(0,-('1-Input'!$B$10-C882-D882)))*(1+B882))*(1-'P-Parametri'!$B$32)</f>
        <v>225195.9264354193</v>
      </c>
      <c r="S882" s="10">
        <f>IF(R881&lt;=0,S881,S881*(1-Q882/R881))+MAX(0,-('1-Input'!$B$10-C882-D882))</f>
        <v>87186.73296771865</v>
      </c>
      <c r="T882" s="10">
        <f>MAX(0,('1-Input'!$B$10-C882-D882))/(1-'P-Parametri'!$B$31*MAX(0,IF(U881&lt;=0,0,(U881-V881)/U881)))</f>
        <v>15963.741563030828</v>
      </c>
      <c r="U882" s="10">
        <f>((U881-T882+MAX(0,-('1-Input'!$B$10-C882-D882)))*(1+B882))*(1-'P-Parametri'!$B$32)</f>
        <v>225195.92643541895</v>
      </c>
      <c r="V882" s="10">
        <f>IF(U881&lt;=0,V881,V881*(1-T882/U881))+MAX(0,-('1-Input'!$B$10-C882-D882))</f>
        <v>87186.732967718548</v>
      </c>
    </row>
    <row r="883" spans="1:22">
      <c r="A883" s="9">
        <f t="shared" si="17"/>
        <v>26</v>
      </c>
      <c r="B883" s="12">
        <f>IF($A883='P-Parametri'!$B$47,'P-Parametri'!$B$34,IF($A883='P-Parametri'!$B$48,'P-Parametri'!$C$34,'P-Parametri'!$B$52))</f>
        <v>0.03</v>
      </c>
      <c r="C883" s="10">
        <f>IF($A883&lt;='1-Input'!$B$26,0,IF($A883='1-Input'!$B$26+1,('1-Input'!$B$23+0)*'1-Input'!$B$27,'1-Input'!$B$23+0))</f>
        <v>15535</v>
      </c>
      <c r="D883" s="10">
        <f>IF(AND($A883&gt;=1,$A883&lt;1+'1-Input'!$B$12),'1-Input'!$B$30,0)</f>
        <v>0</v>
      </c>
      <c r="E883" s="10">
        <f>MAX(0,('1-Input'!$B$10-C883-D883))/(1-'P-Parametri'!$B$31*MAX(0,IF(F882&lt;=0,0,(F882-G882)/F882)))</f>
        <v>16017.149176853112</v>
      </c>
      <c r="F883" s="10">
        <f>((F882-E883+MAX(0,-('1-Input'!$B$10-C883-D883)))*(1+B883))*(1-'P-Parametri'!$B$32)</f>
        <v>575499.67741957761</v>
      </c>
      <c r="G883" s="10">
        <f>IF(F882&lt;=0,G882,G882*(1-E883/F882))+MAX(0,-('1-Input'!$B$10-C883-D883))</f>
        <v>216754.0357996941</v>
      </c>
      <c r="H883" s="10">
        <f>MAX(0,('1-Input'!$B$10-C883-D883))/(1-'P-Parametri'!$B$31*MAX(0,IF(I882&lt;=0,0,(I882-J882)/I882)))</f>
        <v>16017.149176853112</v>
      </c>
      <c r="I883" s="10">
        <f>((I882-H883+MAX(0,-('1-Input'!$B$10-C883-D883)))*(1+B883))*(1-'P-Parametri'!$B$32)</f>
        <v>886675.25458809058</v>
      </c>
      <c r="J883" s="10">
        <f>IF(I882&lt;=0,J882,J882*(1-H883/I882))+MAX(0,-('1-Input'!$B$10-C883-D883))</f>
        <v>333954.03579969419</v>
      </c>
      <c r="K883" s="10">
        <f>MAX(0,('1-Input'!$B$10-C883-D883))/(1-'P-Parametri'!$B$31*MAX(0,IF(L882&lt;=0,0,(L882-M882)/L882)))</f>
        <v>16017.149176853112</v>
      </c>
      <c r="L883" s="10">
        <f>((L882-K883+MAX(0,-('1-Input'!$B$10-C883-D883)))*(1+B883))*(1-'P-Parametri'!$B$32)</f>
        <v>215023.2322951697</v>
      </c>
      <c r="M883" s="10">
        <f>IF(L882&lt;=0,M882,M882*(1-K883/L882))+MAX(0,-('1-Input'!$B$10-C883-D883))</f>
        <v>80985.542163377249</v>
      </c>
      <c r="N883" s="10">
        <f>MAX(0,('1-Input'!$B$10-C883-D883))/(1-'P-Parametri'!$B$31*MAX(0,IF(O882&lt;=0,0,(O882-P882)/O882)))</f>
        <v>16017.149176853112</v>
      </c>
      <c r="O883" s="10">
        <f>((O882-N883+MAX(0,-('1-Input'!$B$10-C883-D883)))*(1+B883))*(1-'P-Parametri'!$B$32)</f>
        <v>215023.23229516993</v>
      </c>
      <c r="P883" s="10">
        <f>IF(O882&lt;=0,P882,P882*(1-N883/O882))+MAX(0,-('1-Input'!$B$10-C883-D883))</f>
        <v>80985.542163377293</v>
      </c>
      <c r="Q883" s="10">
        <f>MAX(0,('1-Input'!$B$10-C883-D883))/(1-'P-Parametri'!$B$31*MAX(0,IF(R882&lt;=0,0,(R882-S882)/R882)))</f>
        <v>16017.149176853112</v>
      </c>
      <c r="R883" s="10">
        <f>((R882-Q883+MAX(0,-('1-Input'!$B$10-C883-D883)))*(1+B883))*(1-'P-Parametri'!$B$32)</f>
        <v>215023.23229517051</v>
      </c>
      <c r="S883" s="10">
        <f>IF(R882&lt;=0,S882,S882*(1-Q883/R882))+MAX(0,-('1-Input'!$B$10-C883-D883))</f>
        <v>80985.542163377511</v>
      </c>
      <c r="T883" s="10">
        <f>MAX(0,('1-Input'!$B$10-C883-D883))/(1-'P-Parametri'!$B$31*MAX(0,IF(U882&lt;=0,0,(U882-V882)/U882)))</f>
        <v>16017.149176853112</v>
      </c>
      <c r="U883" s="10">
        <f>((U882-T883+MAX(0,-('1-Input'!$B$10-C883-D883)))*(1+B883))*(1-'P-Parametri'!$B$32)</f>
        <v>215023.23229517014</v>
      </c>
      <c r="V883" s="10">
        <f>IF(U882&lt;=0,V882,V882*(1-T883/U882))+MAX(0,-('1-Input'!$B$10-C883-D883))</f>
        <v>80985.542163377409</v>
      </c>
    </row>
    <row r="884" spans="1:22">
      <c r="A884" s="9">
        <f t="shared" si="17"/>
        <v>27</v>
      </c>
      <c r="B884" s="12">
        <f>IF($A884='P-Parametri'!$B$47,'P-Parametri'!$B$34,IF($A884='P-Parametri'!$B$48,'P-Parametri'!$C$34,'P-Parametri'!$B$52))</f>
        <v>0.03</v>
      </c>
      <c r="C884" s="10">
        <f>IF($A884&lt;='1-Input'!$B$26,0,IF($A884='1-Input'!$B$26+1,('1-Input'!$B$23+0)*'1-Input'!$B$27,'1-Input'!$B$23+0))</f>
        <v>15535</v>
      </c>
      <c r="D884" s="10">
        <f>IF(AND($A884&gt;=1,$A884&lt;1+'1-Input'!$B$12),'1-Input'!$B$30,0)</f>
        <v>0</v>
      </c>
      <c r="E884" s="10">
        <f>MAX(0,('1-Input'!$B$10-C884-D884))/(1-'P-Parametri'!$B$31*MAX(0,IF(F883&lt;=0,0,(F883-G883)/F883)))</f>
        <v>16069.449179500631</v>
      </c>
      <c r="F884" s="10">
        <f>((F883-E884+MAX(0,-('1-Input'!$B$10-C884-D884)))*(1+B884))*(1-'P-Parametri'!$B$32)</f>
        <v>575060.70881710481</v>
      </c>
      <c r="G884" s="10">
        <f>IF(F883&lt;=0,G883,G883*(1-E884/F883))+MAX(0,-('1-Input'!$B$10-C884-D884))</f>
        <v>210701.69884904206</v>
      </c>
      <c r="H884" s="10">
        <f>MAX(0,('1-Input'!$B$10-C884-D884))/(1-'P-Parametri'!$B$31*MAX(0,IF(I883&lt;=0,0,(I883-J883)/I883)))</f>
        <v>16069.449179500629</v>
      </c>
      <c r="I884" s="10">
        <f>((I883-H884+MAX(0,-('1-Input'!$B$10-C884-D884)))*(1+B884))*(1-'P-Parametri'!$B$32)</f>
        <v>894930.53161170601</v>
      </c>
      <c r="J884" s="10">
        <f>IF(I883&lt;=0,J883,J883*(1-H884/I883))+MAX(0,-('1-Input'!$B$10-C884-D884))</f>
        <v>327901.69884904212</v>
      </c>
      <c r="K884" s="10">
        <f>MAX(0,('1-Input'!$B$10-C884-D884))/(1-'P-Parametri'!$B$31*MAX(0,IF(L883&lt;=0,0,(L883-M883)/L883)))</f>
        <v>16069.449179500629</v>
      </c>
      <c r="L884" s="10">
        <f>((L883-K884+MAX(0,-('1-Input'!$B$10-C884-D884)))*(1+B884))*(1-'P-Parametri'!$B$32)</f>
        <v>204512.55181592086</v>
      </c>
      <c r="M884" s="10">
        <f>IF(L883&lt;=0,M883,M883*(1-K884/L883))+MAX(0,-('1-Input'!$B$10-C884-D884))</f>
        <v>74933.205212725195</v>
      </c>
      <c r="N884" s="10">
        <f>MAX(0,('1-Input'!$B$10-C884-D884))/(1-'P-Parametri'!$B$31*MAX(0,IF(O883&lt;=0,0,(O883-P883)/O883)))</f>
        <v>16069.449179500631</v>
      </c>
      <c r="O884" s="10">
        <f>((O883-N884+MAX(0,-('1-Input'!$B$10-C884-D884)))*(1+B884))*(1-'P-Parametri'!$B$32)</f>
        <v>204512.55181592112</v>
      </c>
      <c r="P884" s="10">
        <f>IF(O883&lt;=0,P883,P883*(1-N884/O883))+MAX(0,-('1-Input'!$B$10-C884-D884))</f>
        <v>74933.205212725239</v>
      </c>
      <c r="Q884" s="10">
        <f>MAX(0,('1-Input'!$B$10-C884-D884))/(1-'P-Parametri'!$B$31*MAX(0,IF(R883&lt;=0,0,(R883-S883)/R883)))</f>
        <v>16069.449179500631</v>
      </c>
      <c r="R884" s="10">
        <f>((R883-Q884+MAX(0,-('1-Input'!$B$10-C884-D884)))*(1+B884))*(1-'P-Parametri'!$B$32)</f>
        <v>204512.5518159217</v>
      </c>
      <c r="S884" s="10">
        <f>IF(R883&lt;=0,S883,S883*(1-Q884/R883))+MAX(0,-('1-Input'!$B$10-C884-D884))</f>
        <v>74933.205212725457</v>
      </c>
      <c r="T884" s="10">
        <f>MAX(0,('1-Input'!$B$10-C884-D884))/(1-'P-Parametri'!$B$31*MAX(0,IF(U883&lt;=0,0,(U883-V883)/U883)))</f>
        <v>16069.449179500631</v>
      </c>
      <c r="U884" s="10">
        <f>((U883-T884+MAX(0,-('1-Input'!$B$10-C884-D884)))*(1+B884))*(1-'P-Parametri'!$B$32)</f>
        <v>204512.55181592132</v>
      </c>
      <c r="V884" s="10">
        <f>IF(U883&lt;=0,V883,V883*(1-T884/U883))+MAX(0,-('1-Input'!$B$10-C884-D884))</f>
        <v>74933.205212725356</v>
      </c>
    </row>
    <row r="885" spans="1:22">
      <c r="A885" s="9">
        <f t="shared" si="17"/>
        <v>28</v>
      </c>
      <c r="B885" s="12">
        <f>IF($A885='P-Parametri'!$B$47,'P-Parametri'!$B$34,IF($A885='P-Parametri'!$B$48,'P-Parametri'!$C$34,'P-Parametri'!$B$52))</f>
        <v>0.03</v>
      </c>
      <c r="C885" s="10">
        <f>IF($A885&lt;='1-Input'!$B$26,0,IF($A885='1-Input'!$B$26+1,('1-Input'!$B$23+0)*'1-Input'!$B$27,'1-Input'!$B$23+0))</f>
        <v>15535</v>
      </c>
      <c r="D885" s="10">
        <f>IF(AND($A885&gt;=1,$A885&lt;1+'1-Input'!$B$12),'1-Input'!$B$30,0)</f>
        <v>0</v>
      </c>
      <c r="E885" s="10">
        <f>MAX(0,('1-Input'!$B$10-C885-D885))/(1-'P-Parametri'!$B$31*MAX(0,IF(F884&lt;=0,0,(F884-G884)/F884)))</f>
        <v>16120.656428700304</v>
      </c>
      <c r="F885" s="10">
        <f>((F884-E885+MAX(0,-('1-Input'!$B$10-C885-D885)))*(1+B885))*(1-'P-Parametri'!$B$32)</f>
        <v>574556.83745213656</v>
      </c>
      <c r="G885" s="10">
        <f>IF(F884&lt;=0,G884,G884*(1-E885/F884))+MAX(0,-('1-Input'!$B$10-C885-D885))</f>
        <v>204795.10560765062</v>
      </c>
      <c r="H885" s="10">
        <f>MAX(0,('1-Input'!$B$10-C885-D885))/(1-'P-Parametri'!$B$31*MAX(0,IF(I884&lt;=0,0,(I884-J884)/I884)))</f>
        <v>16120.6564287003</v>
      </c>
      <c r="I885" s="10">
        <f>((I884-H885+MAX(0,-('1-Input'!$B$10-C885-D885)))*(1+B885))*(1-'P-Parametri'!$B$32)</f>
        <v>903363.82309561886</v>
      </c>
      <c r="J885" s="10">
        <f>IF(I884&lt;=0,J884,J884*(1-H885/I884))+MAX(0,-('1-Input'!$B$10-C885-D885))</f>
        <v>321995.10560765065</v>
      </c>
      <c r="K885" s="10">
        <f>MAX(0,('1-Input'!$B$10-C885-D885))/(1-'P-Parametri'!$B$31*MAX(0,IF(L884&lt;=0,0,(L884-M884)/L884)))</f>
        <v>16120.6564287003</v>
      </c>
      <c r="L885" s="10">
        <f>((L884-K885+MAX(0,-('1-Input'!$B$10-C885-D885)))*(1+B885))*(1-'P-Parametri'!$B$32)</f>
        <v>193655.56494433951</v>
      </c>
      <c r="M885" s="10">
        <f>IF(L884&lt;=0,M884,M884*(1-K885/L884))+MAX(0,-('1-Input'!$B$10-C885-D885))</f>
        <v>69026.611971333739</v>
      </c>
      <c r="N885" s="10">
        <f>MAX(0,('1-Input'!$B$10-C885-D885))/(1-'P-Parametri'!$B$31*MAX(0,IF(O884&lt;=0,0,(O884-P884)/O884)))</f>
        <v>16120.6564287003</v>
      </c>
      <c r="O885" s="10">
        <f>((O884-N885+MAX(0,-('1-Input'!$B$10-C885-D885)))*(1+B885))*(1-'P-Parametri'!$B$32)</f>
        <v>193655.56494433977</v>
      </c>
      <c r="P885" s="10">
        <f>IF(O884&lt;=0,P884,P884*(1-N885/O884))+MAX(0,-('1-Input'!$B$10-C885-D885))</f>
        <v>69026.611971333783</v>
      </c>
      <c r="Q885" s="10">
        <f>MAX(0,('1-Input'!$B$10-C885-D885))/(1-'P-Parametri'!$B$31*MAX(0,IF(R884&lt;=0,0,(R884-S884)/R884)))</f>
        <v>16120.6564287003</v>
      </c>
      <c r="R885" s="10">
        <f>((R884-Q885+MAX(0,-('1-Input'!$B$10-C885-D885)))*(1+B885))*(1-'P-Parametri'!$B$32)</f>
        <v>193655.56494434035</v>
      </c>
      <c r="S885" s="10">
        <f>IF(R884&lt;=0,S884,S884*(1-Q885/R884))+MAX(0,-('1-Input'!$B$10-C885-D885))</f>
        <v>69026.611971334001</v>
      </c>
      <c r="T885" s="10">
        <f>MAX(0,('1-Input'!$B$10-C885-D885))/(1-'P-Parametri'!$B$31*MAX(0,IF(U884&lt;=0,0,(U884-V884)/U884)))</f>
        <v>16120.6564287003</v>
      </c>
      <c r="U885" s="10">
        <f>((U884-T885+MAX(0,-('1-Input'!$B$10-C885-D885)))*(1+B885))*(1-'P-Parametri'!$B$32)</f>
        <v>193655.56494433997</v>
      </c>
      <c r="V885" s="10">
        <f>IF(U884&lt;=0,V884,V884*(1-T885/U884))+MAX(0,-('1-Input'!$B$10-C885-D885))</f>
        <v>69026.611971333899</v>
      </c>
    </row>
    <row r="886" spans="1:22">
      <c r="A886" s="9">
        <f t="shared" si="17"/>
        <v>29</v>
      </c>
      <c r="B886" s="12">
        <f>IF($A886='P-Parametri'!$B$47,'P-Parametri'!$B$34,IF($A886='P-Parametri'!$B$48,'P-Parametri'!$C$34,'P-Parametri'!$B$52))</f>
        <v>0.03</v>
      </c>
      <c r="C886" s="10">
        <f>IF($A886&lt;='1-Input'!$B$26,0,IF($A886='1-Input'!$B$26+1,('1-Input'!$B$23+0)*'1-Input'!$B$27,'1-Input'!$B$23+0))</f>
        <v>15535</v>
      </c>
      <c r="D886" s="10">
        <f>IF(AND($A886&gt;=1,$A886&lt;1+'1-Input'!$B$12),'1-Input'!$B$30,0)</f>
        <v>0</v>
      </c>
      <c r="E886" s="10">
        <f>MAX(0,('1-Input'!$B$10-C886-D886))/(1-'P-Parametri'!$B$31*MAX(0,IF(F885&lt;=0,0,(F885-G885)/F885)))</f>
        <v>16170.785980238737</v>
      </c>
      <c r="F886" s="10">
        <f>((F885-E886+MAX(0,-('1-Input'!$B$10-C886-D886)))*(1+B886))*(1-'P-Parametri'!$B$32)</f>
        <v>573987.35775002278</v>
      </c>
      <c r="G886" s="10">
        <f>IF(F885&lt;=0,G885,G885*(1-E886/F885))+MAX(0,-('1-Input'!$B$10-C886-D886))</f>
        <v>199031.18878217626</v>
      </c>
      <c r="H886" s="10">
        <f>MAX(0,('1-Input'!$B$10-C886-D886))/(1-'P-Parametri'!$B$31*MAX(0,IF(I885&lt;=0,0,(I885-J885)/I885)))</f>
        <v>16170.785980238737</v>
      </c>
      <c r="I886" s="10">
        <f>((I885-H886+MAX(0,-('1-Input'!$B$10-C886-D886)))*(1+B886))*(1-'P-Parametri'!$B$32)</f>
        <v>911981.21057238395</v>
      </c>
      <c r="J886" s="10">
        <f>IF(I885&lt;=0,J885,J885*(1-H886/I885))+MAX(0,-('1-Input'!$B$10-C886-D886))</f>
        <v>316231.18878217629</v>
      </c>
      <c r="K886" s="10">
        <f>MAX(0,('1-Input'!$B$10-C886-D886))/(1-'P-Parametri'!$B$31*MAX(0,IF(L885&lt;=0,0,(L885-M885)/L885)))</f>
        <v>16170.785980238736</v>
      </c>
      <c r="L886" s="10">
        <f>((L885-K886+MAX(0,-('1-Input'!$B$10-C886-D886)))*(1+B886))*(1-'P-Parametri'!$B$32)</f>
        <v>182443.70368835778</v>
      </c>
      <c r="M886" s="10">
        <f>IF(L885&lt;=0,M885,M885*(1-K886/L885))+MAX(0,-('1-Input'!$B$10-C886-D886))</f>
        <v>63262.695145859368</v>
      </c>
      <c r="N886" s="10">
        <f>MAX(0,('1-Input'!$B$10-C886-D886))/(1-'P-Parametri'!$B$31*MAX(0,IF(O885&lt;=0,0,(O885-P885)/O885)))</f>
        <v>16170.785980238737</v>
      </c>
      <c r="O886" s="10">
        <f>((O885-N886+MAX(0,-('1-Input'!$B$10-C886-D886)))*(1+B886))*(1-'P-Parametri'!$B$32)</f>
        <v>182443.70368835804</v>
      </c>
      <c r="P886" s="10">
        <f>IF(O885&lt;=0,P885,P885*(1-N886/O885))+MAX(0,-('1-Input'!$B$10-C886-D886))</f>
        <v>63262.695145859419</v>
      </c>
      <c r="Q886" s="10">
        <f>MAX(0,('1-Input'!$B$10-C886-D886))/(1-'P-Parametri'!$B$31*MAX(0,IF(R885&lt;=0,0,(R885-S885)/R885)))</f>
        <v>16170.785980238737</v>
      </c>
      <c r="R886" s="10">
        <f>((R885-Q886+MAX(0,-('1-Input'!$B$10-C886-D886)))*(1+B886))*(1-'P-Parametri'!$B$32)</f>
        <v>182443.70368835863</v>
      </c>
      <c r="S886" s="10">
        <f>IF(R885&lt;=0,S885,S885*(1-Q886/R885))+MAX(0,-('1-Input'!$B$10-C886-D886))</f>
        <v>63262.695145859638</v>
      </c>
      <c r="T886" s="10">
        <f>MAX(0,('1-Input'!$B$10-C886-D886))/(1-'P-Parametri'!$B$31*MAX(0,IF(U885&lt;=0,0,(U885-V885)/U885)))</f>
        <v>16170.785980238737</v>
      </c>
      <c r="U886" s="10">
        <f>((U885-T886+MAX(0,-('1-Input'!$B$10-C886-D886)))*(1+B886))*(1-'P-Parametri'!$B$32)</f>
        <v>182443.70368835825</v>
      </c>
      <c r="V886" s="10">
        <f>IF(U885&lt;=0,V885,V885*(1-T886/U885))+MAX(0,-('1-Input'!$B$10-C886-D886))</f>
        <v>63262.695145859536</v>
      </c>
    </row>
    <row r="887" spans="1:22">
      <c r="A887" s="9">
        <f t="shared" si="17"/>
        <v>30</v>
      </c>
      <c r="B887" s="12">
        <f>IF($A887='P-Parametri'!$B$47,'P-Parametri'!$B$34,IF($A887='P-Parametri'!$B$48,'P-Parametri'!$C$34,'P-Parametri'!$B$52))</f>
        <v>0.03</v>
      </c>
      <c r="C887" s="10">
        <f>IF($A887&lt;='1-Input'!$B$26,0,IF($A887='1-Input'!$B$26+1,('1-Input'!$B$23+0)*'1-Input'!$B$27,'1-Input'!$B$23+0))</f>
        <v>15535</v>
      </c>
      <c r="D887" s="10">
        <f>IF(AND($A887&gt;=1,$A887&lt;1+'1-Input'!$B$12),'1-Input'!$B$30,0)</f>
        <v>0</v>
      </c>
      <c r="E887" s="10">
        <f>MAX(0,('1-Input'!$B$10-C887-D887))/(1-'P-Parametri'!$B$31*MAX(0,IF(F886&lt;=0,0,(F886-G886)/F886)))</f>
        <v>16219.853063980652</v>
      </c>
      <c r="F887" s="10">
        <f>((F886-E887+MAX(0,-('1-Input'!$B$10-C887-D887)))*(1+B887))*(1-'P-Parametri'!$B$32)</f>
        <v>573351.52876697015</v>
      </c>
      <c r="G887" s="10">
        <f>IF(F886&lt;=0,G886,G886*(1-E887/F886))+MAX(0,-('1-Input'!$B$10-C887-D887))</f>
        <v>193406.92442581351</v>
      </c>
      <c r="H887" s="10">
        <f>MAX(0,('1-Input'!$B$10-C887-D887))/(1-'P-Parametri'!$B$31*MAX(0,IF(I886&lt;=0,0,(I886-J886)/I886)))</f>
        <v>16219.85306398065</v>
      </c>
      <c r="I887" s="10">
        <f>((I886-H887+MAX(0,-('1-Input'!$B$10-C887-D887)))*(1+B887))*(1-'P-Parametri'!$B$32)</f>
        <v>920788.9298371881</v>
      </c>
      <c r="J887" s="10">
        <f>IF(I886&lt;=0,J886,J886*(1-H887/I886))+MAX(0,-('1-Input'!$B$10-C887-D887))</f>
        <v>310606.92442581354</v>
      </c>
      <c r="K887" s="10">
        <f>MAX(0,('1-Input'!$B$10-C887-D887))/(1-'P-Parametri'!$B$31*MAX(0,IF(L886&lt;=0,0,(L886-M886)/L886)))</f>
        <v>16219.85306398065</v>
      </c>
      <c r="L887" s="10">
        <f>((L886-K887+MAX(0,-('1-Input'!$B$10-C887-D887)))*(1+B887))*(1-'P-Parametri'!$B$32)</f>
        <v>170868.14501082225</v>
      </c>
      <c r="M887" s="10">
        <f>IF(L886&lt;=0,M886,M886*(1-K887/L886))+MAX(0,-('1-Input'!$B$10-C887-D887))</f>
        <v>57638.430789496604</v>
      </c>
      <c r="N887" s="10">
        <f>MAX(0,('1-Input'!$B$10-C887-D887))/(1-'P-Parametri'!$B$31*MAX(0,IF(O886&lt;=0,0,(O886-P886)/O886)))</f>
        <v>16219.853063980652</v>
      </c>
      <c r="O887" s="10">
        <f>((O886-N887+MAX(0,-('1-Input'!$B$10-C887-D887)))*(1+B887))*(1-'P-Parametri'!$B$32)</f>
        <v>170868.14501082251</v>
      </c>
      <c r="P887" s="10">
        <f>IF(O886&lt;=0,P886,P886*(1-N887/O886))+MAX(0,-('1-Input'!$B$10-C887-D887))</f>
        <v>57638.430789496655</v>
      </c>
      <c r="Q887" s="10">
        <f>MAX(0,('1-Input'!$B$10-C887-D887))/(1-'P-Parametri'!$B$31*MAX(0,IF(R886&lt;=0,0,(R886-S886)/R886)))</f>
        <v>16219.85306398065</v>
      </c>
      <c r="R887" s="10">
        <f>((R886-Q887+MAX(0,-('1-Input'!$B$10-C887-D887)))*(1+B887))*(1-'P-Parametri'!$B$32)</f>
        <v>170868.14501082309</v>
      </c>
      <c r="S887" s="10">
        <f>IF(R886&lt;=0,S886,S886*(1-Q887/R886))+MAX(0,-('1-Input'!$B$10-C887-D887))</f>
        <v>57638.430789496881</v>
      </c>
      <c r="T887" s="10">
        <f>MAX(0,('1-Input'!$B$10-C887-D887))/(1-'P-Parametri'!$B$31*MAX(0,IF(U886&lt;=0,0,(U886-V886)/U886)))</f>
        <v>16219.85306398065</v>
      </c>
      <c r="U887" s="10">
        <f>((U886-T887+MAX(0,-('1-Input'!$B$10-C887-D887)))*(1+B887))*(1-'P-Parametri'!$B$32)</f>
        <v>170868.14501082271</v>
      </c>
      <c r="V887" s="10">
        <f>IF(U886&lt;=0,V886,V886*(1-T887/U886))+MAX(0,-('1-Input'!$B$10-C887-D887))</f>
        <v>57638.430789496771</v>
      </c>
    </row>
    <row r="888" spans="1:22">
      <c r="A888" s="9">
        <f t="shared" si="17"/>
        <v>31</v>
      </c>
      <c r="B888" s="12">
        <f>IF($A888='P-Parametri'!$B$47,'P-Parametri'!$B$34,IF($A888='P-Parametri'!$B$48,'P-Parametri'!$C$34,'P-Parametri'!$B$52))</f>
        <v>0.03</v>
      </c>
      <c r="C888" s="10">
        <f>IF($A888&lt;='1-Input'!$B$26,0,IF($A888='1-Input'!$B$26+1,('1-Input'!$B$23+0)*'1-Input'!$B$27,'1-Input'!$B$23+0))</f>
        <v>15535</v>
      </c>
      <c r="D888" s="10">
        <f>IF(AND($A888&gt;=1,$A888&lt;1+'1-Input'!$B$12),'1-Input'!$B$30,0)</f>
        <v>0</v>
      </c>
      <c r="E888" s="10">
        <f>MAX(0,('1-Input'!$B$10-C888-D888))/(1-'P-Parametri'!$B$31*MAX(0,IF(F887&lt;=0,0,(F887-G887)/F887)))</f>
        <v>16267.873060748574</v>
      </c>
      <c r="F888" s="10">
        <f>((F887-E888+MAX(0,-('1-Input'!$B$10-C888-D888)))*(1+B888))*(1-'P-Parametri'!$B$32)</f>
        <v>572648.57304665342</v>
      </c>
      <c r="G888" s="10">
        <f>IF(F887&lt;=0,G887,G887*(1-E888/F887))+MAX(0,-('1-Input'!$B$10-C888-D888))</f>
        <v>187919.33236794407</v>
      </c>
      <c r="H888" s="10">
        <f>MAX(0,('1-Input'!$B$10-C888-D888))/(1-'P-Parametri'!$B$31*MAX(0,IF(I887&lt;=0,0,(I887-J887)/I887)))</f>
        <v>16267.873060748574</v>
      </c>
      <c r="I888" s="10">
        <f>((I887-H888+MAX(0,-('1-Input'!$B$10-C888-D888)))*(1+B888))*(1-'P-Parametri'!$B$32)</f>
        <v>929793.37510277331</v>
      </c>
      <c r="J888" s="10">
        <f>IF(I887&lt;=0,J887,J887*(1-H888/I887))+MAX(0,-('1-Input'!$B$10-C888-D888))</f>
        <v>305119.33236794412</v>
      </c>
      <c r="K888" s="10">
        <f>MAX(0,('1-Input'!$B$10-C888-D888))/(1-'P-Parametri'!$B$31*MAX(0,IF(L887&lt;=0,0,(L887-M887)/L887)))</f>
        <v>16267.873060748574</v>
      </c>
      <c r="L888" s="10">
        <f>((L887-K888+MAX(0,-('1-Input'!$B$10-C888-D888)))*(1+B888))*(1-'P-Parametri'!$B$32)</f>
        <v>158919.80354835876</v>
      </c>
      <c r="M888" s="10">
        <f>IF(L887&lt;=0,M887,M887*(1-K888/L887))+MAX(0,-('1-Input'!$B$10-C888-D888))</f>
        <v>52150.838731627155</v>
      </c>
      <c r="N888" s="10">
        <f>MAX(0,('1-Input'!$B$10-C888-D888))/(1-'P-Parametri'!$B$31*MAX(0,IF(O887&lt;=0,0,(O887-P887)/O887)))</f>
        <v>16267.873060748574</v>
      </c>
      <c r="O888" s="10">
        <f>((O887-N888+MAX(0,-('1-Input'!$B$10-C888-D888)))*(1+B888))*(1-'P-Parametri'!$B$32)</f>
        <v>158919.80354835902</v>
      </c>
      <c r="P888" s="10">
        <f>IF(O887&lt;=0,P887,P887*(1-N888/O887))+MAX(0,-('1-Input'!$B$10-C888-D888))</f>
        <v>52150.838731627206</v>
      </c>
      <c r="Q888" s="10">
        <f>MAX(0,('1-Input'!$B$10-C888-D888))/(1-'P-Parametri'!$B$31*MAX(0,IF(R887&lt;=0,0,(R887-S887)/R887)))</f>
        <v>16267.873060748574</v>
      </c>
      <c r="R888" s="10">
        <f>((R887-Q888+MAX(0,-('1-Input'!$B$10-C888-D888)))*(1+B888))*(1-'P-Parametri'!$B$32)</f>
        <v>158919.8035483596</v>
      </c>
      <c r="S888" s="10">
        <f>IF(R887&lt;=0,S887,S887*(1-Q888/R887))+MAX(0,-('1-Input'!$B$10-C888-D888))</f>
        <v>52150.838731627438</v>
      </c>
      <c r="T888" s="10">
        <f>MAX(0,('1-Input'!$B$10-C888-D888))/(1-'P-Parametri'!$B$31*MAX(0,IF(U887&lt;=0,0,(U887-V887)/U887)))</f>
        <v>16267.873060748574</v>
      </c>
      <c r="U888" s="10">
        <f>((U887-T888+MAX(0,-('1-Input'!$B$10-C888-D888)))*(1+B888))*(1-'P-Parametri'!$B$32)</f>
        <v>158919.80354835922</v>
      </c>
      <c r="V888" s="10">
        <f>IF(U887&lt;=0,V887,V887*(1-T888/U887))+MAX(0,-('1-Input'!$B$10-C888-D888))</f>
        <v>52150.838731627329</v>
      </c>
    </row>
    <row r="889" spans="1:22">
      <c r="A889" s="9">
        <f t="shared" si="17"/>
        <v>32</v>
      </c>
      <c r="B889" s="12">
        <f>IF($A889='P-Parametri'!$B$47,'P-Parametri'!$B$34,IF($A889='P-Parametri'!$B$48,'P-Parametri'!$C$34,'P-Parametri'!$B$52))</f>
        <v>0.03</v>
      </c>
      <c r="C889" s="10">
        <f>IF($A889&lt;='1-Input'!$B$26,0,IF($A889='1-Input'!$B$26+1,('1-Input'!$B$23+0)*'1-Input'!$B$27,'1-Input'!$B$23+0))</f>
        <v>15535</v>
      </c>
      <c r="D889" s="10">
        <f>IF(AND($A889&gt;=1,$A889&lt;1+'1-Input'!$B$12),'1-Input'!$B$30,0)</f>
        <v>0</v>
      </c>
      <c r="E889" s="10">
        <f>MAX(0,('1-Input'!$B$10-C889-D889))/(1-'P-Parametri'!$B$31*MAX(0,IF(F888&lt;=0,0,(F888-G888)/F888)))</f>
        <v>16314.86148006738</v>
      </c>
      <c r="F889" s="10">
        <f>((F888-E889+MAX(0,-('1-Input'!$B$10-C889-D889)))*(1+B889))*(1-'P-Parametri'!$B$32)</f>
        <v>571877.67546775646</v>
      </c>
      <c r="G889" s="10">
        <f>IF(F888&lt;=0,G888,G888*(1-E889/F888))+MAX(0,-('1-Input'!$B$10-C889-D889))</f>
        <v>182565.47658044353</v>
      </c>
      <c r="H889" s="10">
        <f>MAX(0,('1-Input'!$B$10-C889-D889))/(1-'P-Parametri'!$B$31*MAX(0,IF(I888&lt;=0,0,(I888-J888)/I888)))</f>
        <v>16314.861480067377</v>
      </c>
      <c r="I889" s="10">
        <f>((I888-H889+MAX(0,-('1-Input'!$B$10-C889-D889)))*(1+B889))*(1-'P-Parametri'!$B$32)</f>
        <v>939001.10329332436</v>
      </c>
      <c r="J889" s="10">
        <f>IF(I888&lt;=0,J888,J888*(1-H889/I888))+MAX(0,-('1-Input'!$B$10-C889-D889))</f>
        <v>299765.47658044362</v>
      </c>
      <c r="K889" s="10">
        <f>MAX(0,('1-Input'!$B$10-C889-D889))/(1-'P-Parametri'!$B$31*MAX(0,IF(L888&lt;=0,0,(L888-M888)/L888)))</f>
        <v>16314.861480067379</v>
      </c>
      <c r="L889" s="10">
        <f>((L888-K889+MAX(0,-('1-Input'!$B$10-C889-D889)))*(1+B889))*(1-'P-Parametri'!$B$32)</f>
        <v>146589.32414967945</v>
      </c>
      <c r="M889" s="10">
        <f>IF(L888&lt;=0,M888,M888*(1-K889/L888))+MAX(0,-('1-Input'!$B$10-C889-D889))</f>
        <v>46796.982944126612</v>
      </c>
      <c r="N889" s="10">
        <f>MAX(0,('1-Input'!$B$10-C889-D889))/(1-'P-Parametri'!$B$31*MAX(0,IF(O888&lt;=0,0,(O888-P888)/O888)))</f>
        <v>16314.861480067379</v>
      </c>
      <c r="O889" s="10">
        <f>((O888-N889+MAX(0,-('1-Input'!$B$10-C889-D889)))*(1+B889))*(1-'P-Parametri'!$B$32)</f>
        <v>146589.32414967971</v>
      </c>
      <c r="P889" s="10">
        <f>IF(O888&lt;=0,P888,P888*(1-N889/O888))+MAX(0,-('1-Input'!$B$10-C889-D889))</f>
        <v>46796.98294412667</v>
      </c>
      <c r="Q889" s="10">
        <f>MAX(0,('1-Input'!$B$10-C889-D889))/(1-'P-Parametri'!$B$31*MAX(0,IF(R888&lt;=0,0,(R888-S888)/R888)))</f>
        <v>16314.861480067377</v>
      </c>
      <c r="R889" s="10">
        <f>((R888-Q889+MAX(0,-('1-Input'!$B$10-C889-D889)))*(1+B889))*(1-'P-Parametri'!$B$32)</f>
        <v>146589.32414968032</v>
      </c>
      <c r="S889" s="10">
        <f>IF(R888&lt;=0,S888,S888*(1-Q889/R888))+MAX(0,-('1-Input'!$B$10-C889-D889))</f>
        <v>46796.982944126896</v>
      </c>
      <c r="T889" s="10">
        <f>MAX(0,('1-Input'!$B$10-C889-D889))/(1-'P-Parametri'!$B$31*MAX(0,IF(U888&lt;=0,0,(U888-V888)/U888)))</f>
        <v>16314.861480067377</v>
      </c>
      <c r="U889" s="10">
        <f>((U888-T889+MAX(0,-('1-Input'!$B$10-C889-D889)))*(1+B889))*(1-'P-Parametri'!$B$32)</f>
        <v>146589.32414967992</v>
      </c>
      <c r="V889" s="10">
        <f>IF(U888&lt;=0,V888,V888*(1-T889/U888))+MAX(0,-('1-Input'!$B$10-C889-D889))</f>
        <v>46796.982944126787</v>
      </c>
    </row>
    <row r="890" spans="1:22">
      <c r="A890" s="9">
        <f t="shared" si="17"/>
        <v>33</v>
      </c>
      <c r="B890" s="12">
        <f>IF($A890='P-Parametri'!$B$47,'P-Parametri'!$B$34,IF($A890='P-Parametri'!$B$48,'P-Parametri'!$C$34,'P-Parametri'!$B$52))</f>
        <v>0.03</v>
      </c>
      <c r="C890" s="10">
        <f>IF($A890&lt;='1-Input'!$B$26,0,IF($A890='1-Input'!$B$26+1,('1-Input'!$B$23+0)*'1-Input'!$B$27,'1-Input'!$B$23+0))</f>
        <v>15535</v>
      </c>
      <c r="D890" s="10">
        <f>IF(AND($A890&gt;=1,$A890&lt;1+'1-Input'!$B$12),'1-Input'!$B$30,0)</f>
        <v>0</v>
      </c>
      <c r="E890" s="10">
        <f>MAX(0,('1-Input'!$B$10-C890-D890))/(1-'P-Parametri'!$B$31*MAX(0,IF(F889&lt;=0,0,(F889-G889)/F889)))</f>
        <v>16360.833938774425</v>
      </c>
      <c r="F890" s="10">
        <f>((F889-E890+MAX(0,-('1-Input'!$B$10-C890-D890)))*(1+B890))*(1-'P-Parametri'!$B$32)</f>
        <v>571037.98208130186</v>
      </c>
      <c r="G890" s="10">
        <f>IF(F889&lt;=0,G889,G889*(1-E890/F889))+MAX(0,-('1-Input'!$B$10-C890-D890))</f>
        <v>177342.4654831092</v>
      </c>
      <c r="H890" s="10">
        <f>MAX(0,('1-Input'!$B$10-C890-D890))/(1-'P-Parametri'!$B$31*MAX(0,IF(I889&lt;=0,0,(I889-J889)/I889)))</f>
        <v>16360.833938774425</v>
      </c>
      <c r="I890" s="10">
        <f>((I889-H890+MAX(0,-('1-Input'!$B$10-C890-D890)))*(1+B890))*(1-'P-Parametri'!$B$32)</f>
        <v>948418.8384803161</v>
      </c>
      <c r="J890" s="10">
        <f>IF(I889&lt;=0,J889,J889*(1-H890/I889))+MAX(0,-('1-Input'!$B$10-C890-D890))</f>
        <v>294542.46548310929</v>
      </c>
      <c r="K890" s="10">
        <f>MAX(0,('1-Input'!$B$10-C890-D890))/(1-'P-Parametri'!$B$31*MAX(0,IF(L889&lt;=0,0,(L889-M889)/L889)))</f>
        <v>16360.833938774425</v>
      </c>
      <c r="L890" s="10">
        <f>((L889-K890+MAX(0,-('1-Input'!$B$10-C890-D890)))*(1+B890))*(1-'P-Parametri'!$B$32)</f>
        <v>133867.07422739771</v>
      </c>
      <c r="M890" s="10">
        <f>IF(L889&lt;=0,M889,M889*(1-K890/L889))+MAX(0,-('1-Input'!$B$10-C890-D890))</f>
        <v>41573.971846792287</v>
      </c>
      <c r="N890" s="10">
        <f>MAX(0,('1-Input'!$B$10-C890-D890))/(1-'P-Parametri'!$B$31*MAX(0,IF(O889&lt;=0,0,(O889-P889)/O889)))</f>
        <v>16360.833938774425</v>
      </c>
      <c r="O890" s="10">
        <f>((O889-N890+MAX(0,-('1-Input'!$B$10-C890-D890)))*(1+B890))*(1-'P-Parametri'!$B$32)</f>
        <v>133867.074227398</v>
      </c>
      <c r="P890" s="10">
        <f>IF(O889&lt;=0,P889,P889*(1-N890/O889))+MAX(0,-('1-Input'!$B$10-C890-D890))</f>
        <v>41573.971846792345</v>
      </c>
      <c r="Q890" s="10">
        <f>MAX(0,('1-Input'!$B$10-C890-D890))/(1-'P-Parametri'!$B$31*MAX(0,IF(R889&lt;=0,0,(R889-S889)/R889)))</f>
        <v>16360.833938774425</v>
      </c>
      <c r="R890" s="10">
        <f>((R889-Q890+MAX(0,-('1-Input'!$B$10-C890-D890)))*(1+B890))*(1-'P-Parametri'!$B$32)</f>
        <v>133867.07422739861</v>
      </c>
      <c r="S890" s="10">
        <f>IF(R889&lt;=0,S889,S889*(1-Q890/R889))+MAX(0,-('1-Input'!$B$10-C890-D890))</f>
        <v>41573.97184679257</v>
      </c>
      <c r="T890" s="10">
        <f>MAX(0,('1-Input'!$B$10-C890-D890))/(1-'P-Parametri'!$B$31*MAX(0,IF(U889&lt;=0,0,(U889-V889)/U889)))</f>
        <v>16360.833938774425</v>
      </c>
      <c r="U890" s="10">
        <f>((U889-T890+MAX(0,-('1-Input'!$B$10-C890-D890)))*(1+B890))*(1-'P-Parametri'!$B$32)</f>
        <v>133867.0742273982</v>
      </c>
      <c r="V890" s="10">
        <f>IF(U889&lt;=0,V889,V889*(1-T890/U889))+MAX(0,-('1-Input'!$B$10-C890-D890))</f>
        <v>41573.971846792454</v>
      </c>
    </row>
    <row r="891" spans="1:22">
      <c r="A891" s="9">
        <f t="shared" si="17"/>
        <v>34</v>
      </c>
      <c r="B891" s="12">
        <f>IF($A891='P-Parametri'!$B$47,'P-Parametri'!$B$34,IF($A891='P-Parametri'!$B$48,'P-Parametri'!$C$34,'P-Parametri'!$B$52))</f>
        <v>0.03</v>
      </c>
      <c r="C891" s="10">
        <f>IF($A891&lt;='1-Input'!$B$26,0,IF($A891='1-Input'!$B$26+1,('1-Input'!$B$23+0)*'1-Input'!$B$27,'1-Input'!$B$23+0))</f>
        <v>15535</v>
      </c>
      <c r="D891" s="10">
        <f>IF(AND($A891&gt;=1,$A891&lt;1+'1-Input'!$B$12),'1-Input'!$B$30,0)</f>
        <v>0</v>
      </c>
      <c r="E891" s="10">
        <f>MAX(0,('1-Input'!$B$10-C891-D891))/(1-'P-Parametri'!$B$31*MAX(0,IF(F890&lt;=0,0,(F890-G890)/F890)))</f>
        <v>16405.806140493612</v>
      </c>
      <c r="F891" s="10">
        <f>((F890-E891+MAX(0,-('1-Input'!$B$10-C891-D891)))*(1+B891))*(1-'P-Parametri'!$B$32)</f>
        <v>570128.59893659444</v>
      </c>
      <c r="G891" s="10">
        <f>IF(F890&lt;=0,G890,G890*(1-E891/F890))+MAX(0,-('1-Input'!$B$10-C891-D891))</f>
        <v>172247.45219066794</v>
      </c>
      <c r="H891" s="10">
        <f>MAX(0,('1-Input'!$B$10-C891-D891))/(1-'P-Parametri'!$B$31*MAX(0,IF(I890&lt;=0,0,(I890-J890)/I890)))</f>
        <v>16405.806140493609</v>
      </c>
      <c r="I891" s="10">
        <f>((I890-H891+MAX(0,-('1-Input'!$B$10-C891-D891)))*(1+B891))*(1-'P-Parametri'!$B$32)</f>
        <v>958053.47646339715</v>
      </c>
      <c r="J891" s="10">
        <f>IF(I890&lt;=0,J890,J890*(1-H891/I890))+MAX(0,-('1-Input'!$B$10-C891-D891))</f>
        <v>289447.45219066803</v>
      </c>
      <c r="K891" s="10">
        <f>MAX(0,('1-Input'!$B$10-C891-D891))/(1-'P-Parametri'!$B$31*MAX(0,IF(L890&lt;=0,0,(L890-M890)/L890)))</f>
        <v>16405.806140493609</v>
      </c>
      <c r="L891" s="10">
        <f>((L890-K891+MAX(0,-('1-Input'!$B$10-C891-D891)))*(1+B891))*(1-'P-Parametri'!$B$32)</f>
        <v>120743.13591725221</v>
      </c>
      <c r="M891" s="10">
        <f>IF(L890&lt;=0,M890,M890*(1-K891/L890))+MAX(0,-('1-Input'!$B$10-C891-D891))</f>
        <v>36478.958554351018</v>
      </c>
      <c r="N891" s="10">
        <f>MAX(0,('1-Input'!$B$10-C891-D891))/(1-'P-Parametri'!$B$31*MAX(0,IF(O890&lt;=0,0,(O890-P890)/O890)))</f>
        <v>16405.806140493609</v>
      </c>
      <c r="O891" s="10">
        <f>((O890-N891+MAX(0,-('1-Input'!$B$10-C891-D891)))*(1+B891))*(1-'P-Parametri'!$B$32)</f>
        <v>120743.13591725251</v>
      </c>
      <c r="P891" s="10">
        <f>IF(O890&lt;=0,P890,P890*(1-N891/O890))+MAX(0,-('1-Input'!$B$10-C891-D891))</f>
        <v>36478.958554351084</v>
      </c>
      <c r="Q891" s="10">
        <f>MAX(0,('1-Input'!$B$10-C891-D891))/(1-'P-Parametri'!$B$31*MAX(0,IF(R890&lt;=0,0,(R890-S890)/R890)))</f>
        <v>16405.806140493609</v>
      </c>
      <c r="R891" s="10">
        <f>((R890-Q891+MAX(0,-('1-Input'!$B$10-C891-D891)))*(1+B891))*(1-'P-Parametri'!$B$32)</f>
        <v>120743.13591725314</v>
      </c>
      <c r="S891" s="10">
        <f>IF(R890&lt;=0,S890,S890*(1-Q891/R890))+MAX(0,-('1-Input'!$B$10-C891-D891))</f>
        <v>36478.958554351302</v>
      </c>
      <c r="T891" s="10">
        <f>MAX(0,('1-Input'!$B$10-C891-D891))/(1-'P-Parametri'!$B$31*MAX(0,IF(U890&lt;=0,0,(U890-V890)/U890)))</f>
        <v>16405.806140493605</v>
      </c>
      <c r="U891" s="10">
        <f>((U890-T891+MAX(0,-('1-Input'!$B$10-C891-D891)))*(1+B891))*(1-'P-Parametri'!$B$32)</f>
        <v>120743.13591725272</v>
      </c>
      <c r="V891" s="10">
        <f>IF(U890&lt;=0,V890,V890*(1-T891/U890))+MAX(0,-('1-Input'!$B$10-C891-D891))</f>
        <v>36478.958554351186</v>
      </c>
    </row>
    <row r="892" spans="1:22">
      <c r="A892" s="9">
        <f t="shared" si="17"/>
        <v>35</v>
      </c>
      <c r="B892" s="12">
        <f>IF($A892='P-Parametri'!$B$47,'P-Parametri'!$B$34,IF($A892='P-Parametri'!$B$48,'P-Parametri'!$C$34,'P-Parametri'!$B$52))</f>
        <v>0.03</v>
      </c>
      <c r="C892" s="10">
        <f>IF($A892&lt;='1-Input'!$B$26,0,IF($A892='1-Input'!$B$26+1,('1-Input'!$B$23+0)*'1-Input'!$B$27,'1-Input'!$B$23+0))</f>
        <v>15535</v>
      </c>
      <c r="D892" s="10">
        <f>IF(AND($A892&gt;=1,$A892&lt;1+'1-Input'!$B$12),'1-Input'!$B$30,0)</f>
        <v>0</v>
      </c>
      <c r="E892" s="10">
        <f>MAX(0,('1-Input'!$B$10-C892-D892))/(1-'P-Parametri'!$B$31*MAX(0,IF(F891&lt;=0,0,(F891-G891)/F891)))</f>
        <v>16449.79385596915</v>
      </c>
      <c r="F892" s="10">
        <f>((F891-E892+MAX(0,-('1-Input'!$B$10-C892-D892)))*(1+B892))*(1-'P-Parametri'!$B$32)</f>
        <v>569148.59089457802</v>
      </c>
      <c r="G892" s="10">
        <f>IF(F891&lt;=0,G891,G891*(1-E892/F891))+MAX(0,-('1-Input'!$B$10-C892-D892))</f>
        <v>167277.63470381091</v>
      </c>
      <c r="H892" s="10">
        <f>MAX(0,('1-Input'!$B$10-C892-D892))/(1-'P-Parametri'!$B$31*MAX(0,IF(I891&lt;=0,0,(I891-J891)/I891)))</f>
        <v>16449.793855969147</v>
      </c>
      <c r="I892" s="10">
        <f>((I891-H892+MAX(0,-('1-Input'!$B$10-C892-D892)))*(1+B892))*(1-'P-Parametri'!$B$32)</f>
        <v>967912.08949947963</v>
      </c>
      <c r="J892" s="10">
        <f>IF(I891&lt;=0,J891,J891*(1-H892/I891))+MAX(0,-('1-Input'!$B$10-C892-D892))</f>
        <v>284477.63470381097</v>
      </c>
      <c r="K892" s="10">
        <f>MAX(0,('1-Input'!$B$10-C892-D892))/(1-'P-Parametri'!$B$31*MAX(0,IF(L891&lt;=0,0,(L891-M891)/L891)))</f>
        <v>16449.793855969147</v>
      </c>
      <c r="L892" s="10">
        <f>((L891-K892+MAX(0,-('1-Input'!$B$10-C892-D892)))*(1+B892))*(1-'P-Parametri'!$B$32)</f>
        <v>107207.29803847532</v>
      </c>
      <c r="M892" s="10">
        <f>IF(L891&lt;=0,M891,M891*(1-K892/L891))+MAX(0,-('1-Input'!$B$10-C892-D892))</f>
        <v>31509.141067493976</v>
      </c>
      <c r="N892" s="10">
        <f>MAX(0,('1-Input'!$B$10-C892-D892))/(1-'P-Parametri'!$B$31*MAX(0,IF(O891&lt;=0,0,(O891-P891)/O891)))</f>
        <v>16449.793855969147</v>
      </c>
      <c r="O892" s="10">
        <f>((O891-N892+MAX(0,-('1-Input'!$B$10-C892-D892)))*(1+B892))*(1-'P-Parametri'!$B$32)</f>
        <v>107207.29803847562</v>
      </c>
      <c r="P892" s="10">
        <f>IF(O891&lt;=0,P891,P891*(1-N892/O891))+MAX(0,-('1-Input'!$B$10-C892-D892))</f>
        <v>31509.141067494045</v>
      </c>
      <c r="Q892" s="10">
        <f>MAX(0,('1-Input'!$B$10-C892-D892))/(1-'P-Parametri'!$B$31*MAX(0,IF(R891&lt;=0,0,(R891-S891)/R891)))</f>
        <v>16449.793855969147</v>
      </c>
      <c r="R892" s="10">
        <f>((R891-Q892+MAX(0,-('1-Input'!$B$10-C892-D892)))*(1+B892))*(1-'P-Parametri'!$B$32)</f>
        <v>107207.29803847628</v>
      </c>
      <c r="S892" s="10">
        <f>IF(R891&lt;=0,S891,S891*(1-Q892/R891))+MAX(0,-('1-Input'!$B$10-C892-D892))</f>
        <v>31509.141067494264</v>
      </c>
      <c r="T892" s="10">
        <f>MAX(0,('1-Input'!$B$10-C892-D892))/(1-'P-Parametri'!$B$31*MAX(0,IF(U891&lt;=0,0,(U891-V891)/U891)))</f>
        <v>16449.793855969147</v>
      </c>
      <c r="U892" s="10">
        <f>((U891-T892+MAX(0,-('1-Input'!$B$10-C892-D892)))*(1+B892))*(1-'P-Parametri'!$B$32)</f>
        <v>107207.29803847583</v>
      </c>
      <c r="V892" s="10">
        <f>IF(U891&lt;=0,V891,V891*(1-T892/U891))+MAX(0,-('1-Input'!$B$10-C892-D892))</f>
        <v>31509.14106749414</v>
      </c>
    </row>
    <row r="893" spans="1:22">
      <c r="A893" s="9">
        <f t="shared" si="17"/>
        <v>36</v>
      </c>
      <c r="B893" s="12">
        <f>IF($A893='P-Parametri'!$B$47,'P-Parametri'!$B$34,IF($A893='P-Parametri'!$B$48,'P-Parametri'!$C$34,'P-Parametri'!$B$52))</f>
        <v>0.03</v>
      </c>
      <c r="C893" s="10">
        <f>IF($A893&lt;='1-Input'!$B$26,0,IF($A893='1-Input'!$B$26+1,('1-Input'!$B$23+0)*'1-Input'!$B$27,'1-Input'!$B$23+0))</f>
        <v>15535</v>
      </c>
      <c r="D893" s="10">
        <f>IF(AND($A893&gt;=1,$A893&lt;1+'1-Input'!$B$12),'1-Input'!$B$30,0)</f>
        <v>0</v>
      </c>
      <c r="E893" s="10">
        <f>MAX(0,('1-Input'!$B$10-C893-D893))/(1-'P-Parametri'!$B$31*MAX(0,IF(F892&lt;=0,0,(F892-G892)/F892)))</f>
        <v>16492.812904252904</v>
      </c>
      <c r="F893" s="10">
        <f>((F892-E893+MAX(0,-('1-Input'!$B$10-C893-D893)))*(1+B893))*(1-'P-Parametri'!$B$32)</f>
        <v>568096.98042737483</v>
      </c>
      <c r="G893" s="10">
        <f>IF(F892&lt;=0,G892,G892*(1-E893/F892))+MAX(0,-('1-Input'!$B$10-C893-D893))</f>
        <v>162430.25604668455</v>
      </c>
      <c r="H893" s="10">
        <f>MAX(0,('1-Input'!$B$10-C893-D893))/(1-'P-Parametri'!$B$31*MAX(0,IF(I892&lt;=0,0,(I892-J892)/I892)))</f>
        <v>16492.8129042529</v>
      </c>
      <c r="I893" s="10">
        <f>((I892-H893+MAX(0,-('1-Input'!$B$10-C893-D893)))*(1+B893))*(1-'P-Parametri'!$B$32)</f>
        <v>978001.93118329742</v>
      </c>
      <c r="J893" s="10">
        <f>IF(I892&lt;=0,J892,J892*(1-H893/I892))+MAX(0,-('1-Input'!$B$10-C893-D893))</f>
        <v>279630.25604668458</v>
      </c>
      <c r="K893" s="10">
        <f>MAX(0,('1-Input'!$B$10-C893-D893))/(1-'P-Parametri'!$B$31*MAX(0,IF(L892&lt;=0,0,(L892-M892)/L892)))</f>
        <v>16492.8129042529</v>
      </c>
      <c r="L893" s="10">
        <f>((L892-K893+MAX(0,-('1-Input'!$B$10-C893-D893)))*(1+B893))*(1-'P-Parametri'!$B$32)</f>
        <v>93249.047848872593</v>
      </c>
      <c r="M893" s="10">
        <f>IF(L892&lt;=0,M892,M892*(1-K893/L892))+MAX(0,-('1-Input'!$B$10-C893-D893))</f>
        <v>26661.762410367617</v>
      </c>
      <c r="N893" s="10">
        <f>MAX(0,('1-Input'!$B$10-C893-D893))/(1-'P-Parametri'!$B$31*MAX(0,IF(O892&lt;=0,0,(O892-P892)/O892)))</f>
        <v>16492.812904252904</v>
      </c>
      <c r="O893" s="10">
        <f>((O892-N893+MAX(0,-('1-Input'!$B$10-C893-D893)))*(1+B893))*(1-'P-Parametri'!$B$32)</f>
        <v>93249.047848872899</v>
      </c>
      <c r="P893" s="10">
        <f>IF(O892&lt;=0,P892,P892*(1-N893/O892))+MAX(0,-('1-Input'!$B$10-C893-D893))</f>
        <v>26661.76241036769</v>
      </c>
      <c r="Q893" s="10">
        <f>MAX(0,('1-Input'!$B$10-C893-D893))/(1-'P-Parametri'!$B$31*MAX(0,IF(R892&lt;=0,0,(R892-S892)/R892)))</f>
        <v>16492.8129042529</v>
      </c>
      <c r="R893" s="10">
        <f>((R892-Q893+MAX(0,-('1-Input'!$B$10-C893-D893)))*(1+B893))*(1-'P-Parametri'!$B$32)</f>
        <v>93249.047848873583</v>
      </c>
      <c r="S893" s="10">
        <f>IF(R892&lt;=0,S892,S892*(1-Q893/R892))+MAX(0,-('1-Input'!$B$10-C893-D893))</f>
        <v>26661.762410367908</v>
      </c>
      <c r="T893" s="10">
        <f>MAX(0,('1-Input'!$B$10-C893-D893))/(1-'P-Parametri'!$B$31*MAX(0,IF(U892&lt;=0,0,(U892-V892)/U892)))</f>
        <v>16492.8129042529</v>
      </c>
      <c r="U893" s="10">
        <f>((U892-T893+MAX(0,-('1-Input'!$B$10-C893-D893)))*(1+B893))*(1-'P-Parametri'!$B$32)</f>
        <v>93249.047848873117</v>
      </c>
      <c r="V893" s="10">
        <f>IF(U892&lt;=0,V892,V892*(1-T893/U892))+MAX(0,-('1-Input'!$B$10-C893-D893))</f>
        <v>26661.762410367781</v>
      </c>
    </row>
    <row r="894" spans="1:22">
      <c r="A894" s="9">
        <f t="shared" si="17"/>
        <v>37</v>
      </c>
      <c r="B894" s="12">
        <f>IF($A894='P-Parametri'!$B$47,'P-Parametri'!$B$34,IF($A894='P-Parametri'!$B$48,'P-Parametri'!$C$34,'P-Parametri'!$B$52))</f>
        <v>0.03</v>
      </c>
      <c r="C894" s="10">
        <f>IF($A894&lt;='1-Input'!$B$26,0,IF($A894='1-Input'!$B$26+1,('1-Input'!$B$23+0)*'1-Input'!$B$27,'1-Input'!$B$23+0))</f>
        <v>15535</v>
      </c>
      <c r="D894" s="10">
        <f>IF(AND($A894&gt;=1,$A894&lt;1+'1-Input'!$B$12),'1-Input'!$B$30,0)</f>
        <v>0</v>
      </c>
      <c r="E894" s="10">
        <f>MAX(0,('1-Input'!$B$10-C894-D894))/(1-'P-Parametri'!$B$31*MAX(0,IF(F893&lt;=0,0,(F893-G893)/F893)))</f>
        <v>16534.879134736886</v>
      </c>
      <c r="F894" s="10">
        <f>((F893-E894+MAX(0,-('1-Input'!$B$10-C894-D894)))*(1+B894))*(1-'P-Parametri'!$B$32)</f>
        <v>566972.74640275433</v>
      </c>
      <c r="G894" s="10">
        <f>IF(F893&lt;=0,G893,G893*(1-E894/F893))+MAX(0,-('1-Input'!$B$10-C894-D894))</f>
        <v>157702.60435324337</v>
      </c>
      <c r="H894" s="10">
        <f>MAX(0,('1-Input'!$B$10-C894-D894))/(1-'P-Parametri'!$B$31*MAX(0,IF(I893&lt;=0,0,(I893-J893)/I893)))</f>
        <v>16534.879134736886</v>
      </c>
      <c r="I894" s="10">
        <f>((I893-H894+MAX(0,-('1-Input'!$B$10-C894-D894)))*(1+B894))*(1-'P-Parametri'!$B$32)</f>
        <v>988330.44148279738</v>
      </c>
      <c r="J894" s="10">
        <f>IF(I893&lt;=0,J893,J893*(1-H894/I893))+MAX(0,-('1-Input'!$B$10-C894-D894))</f>
        <v>274902.60435324343</v>
      </c>
      <c r="K894" s="10">
        <f>MAX(0,('1-Input'!$B$10-C894-D894))/(1-'P-Parametri'!$B$31*MAX(0,IF(L893&lt;=0,0,(L893-M893)/L893)))</f>
        <v>16534.879134736886</v>
      </c>
      <c r="L894" s="10">
        <f>((L893-K894+MAX(0,-('1-Input'!$B$10-C894-D894)))*(1+B894))*(1-'P-Parametri'!$B$32)</f>
        <v>78857.562588008659</v>
      </c>
      <c r="M894" s="10">
        <f>IF(L893&lt;=0,M893,M893*(1-K894/L893))+MAX(0,-('1-Input'!$B$10-C894-D894))</f>
        <v>21934.110716926443</v>
      </c>
      <c r="N894" s="10">
        <f>MAX(0,('1-Input'!$B$10-C894-D894))/(1-'P-Parametri'!$B$31*MAX(0,IF(O893&lt;=0,0,(O893-P893)/O893)))</f>
        <v>16534.879134736886</v>
      </c>
      <c r="O894" s="10">
        <f>((O893-N894+MAX(0,-('1-Input'!$B$10-C894-D894)))*(1+B894))*(1-'P-Parametri'!$B$32)</f>
        <v>78857.562588008979</v>
      </c>
      <c r="P894" s="10">
        <f>IF(O893&lt;=0,P893,P893*(1-N894/O893))+MAX(0,-('1-Input'!$B$10-C894-D894))</f>
        <v>21934.110716926516</v>
      </c>
      <c r="Q894" s="10">
        <f>MAX(0,('1-Input'!$B$10-C894-D894))/(1-'P-Parametri'!$B$31*MAX(0,IF(R893&lt;=0,0,(R893-S893)/R893)))</f>
        <v>16534.879134736882</v>
      </c>
      <c r="R894" s="10">
        <f>((R893-Q894+MAX(0,-('1-Input'!$B$10-C894-D894)))*(1+B894))*(1-'P-Parametri'!$B$32)</f>
        <v>78857.562588009678</v>
      </c>
      <c r="S894" s="10">
        <f>IF(R893&lt;=0,S893,S893*(1-Q894/R893))+MAX(0,-('1-Input'!$B$10-C894-D894))</f>
        <v>21934.110716926731</v>
      </c>
      <c r="T894" s="10">
        <f>MAX(0,('1-Input'!$B$10-C894-D894))/(1-'P-Parametri'!$B$31*MAX(0,IF(U893&lt;=0,0,(U893-V893)/U893)))</f>
        <v>16534.879134736882</v>
      </c>
      <c r="U894" s="10">
        <f>((U893-T894+MAX(0,-('1-Input'!$B$10-C894-D894)))*(1+B894))*(1-'P-Parametri'!$B$32)</f>
        <v>78857.562588009197</v>
      </c>
      <c r="V894" s="10">
        <f>IF(U893&lt;=0,V893,V893*(1-T894/U893))+MAX(0,-('1-Input'!$B$10-C894-D894))</f>
        <v>21934.110716926603</v>
      </c>
    </row>
    <row r="895" spans="1:22">
      <c r="A895" s="9">
        <f t="shared" si="17"/>
        <v>38</v>
      </c>
      <c r="B895" s="12">
        <f>IF($A895='P-Parametri'!$B$47,'P-Parametri'!$B$34,IF($A895='P-Parametri'!$B$48,'P-Parametri'!$C$34,'P-Parametri'!$B$52))</f>
        <v>0.03</v>
      </c>
      <c r="C895" s="10">
        <f>IF($A895&lt;='1-Input'!$B$26,0,IF($A895='1-Input'!$B$26+1,('1-Input'!$B$23+0)*'1-Input'!$B$27,'1-Input'!$B$23+0))</f>
        <v>15535</v>
      </c>
      <c r="D895" s="10">
        <f>IF(AND($A895&gt;=1,$A895&lt;1+'1-Input'!$B$12),'1-Input'!$B$30,0)</f>
        <v>0</v>
      </c>
      <c r="E895" s="10">
        <f>MAX(0,('1-Input'!$B$10-C895-D895))/(1-'P-Parametri'!$B$31*MAX(0,IF(F894&lt;=0,0,(F894-G894)/F894)))</f>
        <v>16576.008410020902</v>
      </c>
      <c r="F895" s="10">
        <f>((F894-E895+MAX(0,-('1-Input'!$B$10-C895-D895)))*(1+B895))*(1-'P-Parametri'!$B$32)</f>
        <v>565774.82285225042</v>
      </c>
      <c r="G895" s="10">
        <f>IF(F894&lt;=0,G894,G894*(1-E895/F894))+MAX(0,-('1-Input'!$B$10-C895-D895))</f>
        <v>153092.01290484134</v>
      </c>
      <c r="H895" s="10">
        <f>MAX(0,('1-Input'!$B$10-C895-D895))/(1-'P-Parametri'!$B$31*MAX(0,IF(I894&lt;=0,0,(I894-J894)/I894)))</f>
        <v>16576.008410020902</v>
      </c>
      <c r="I895" s="10">
        <f>((I894-H895+MAX(0,-('1-Input'!$B$10-C895-D895)))*(1+B895))*(1-'P-Parametri'!$B$32)</f>
        <v>998905.25193282997</v>
      </c>
      <c r="J895" s="10">
        <f>IF(I894&lt;=0,J894,J894*(1-H895/I894))+MAX(0,-('1-Input'!$B$10-C895-D895))</f>
        <v>270292.01290484139</v>
      </c>
      <c r="K895" s="10">
        <f>MAX(0,('1-Input'!$B$10-C895-D895))/(1-'P-Parametri'!$B$31*MAX(0,IF(L894&lt;=0,0,(L894-M894)/L894)))</f>
        <v>16576.008410020902</v>
      </c>
      <c r="L895" s="10">
        <f>((L894-K895+MAX(0,-('1-Input'!$B$10-C895-D895)))*(1+B895))*(1-'P-Parametri'!$B$32)</f>
        <v>64021.700801720726</v>
      </c>
      <c r="M895" s="10">
        <f>IF(L894&lt;=0,M894,M894*(1-K895/L894))+MAX(0,-('1-Input'!$B$10-C895-D895))</f>
        <v>17323.519268524393</v>
      </c>
      <c r="N895" s="10">
        <f>MAX(0,('1-Input'!$B$10-C895-D895))/(1-'P-Parametri'!$B$31*MAX(0,IF(O894&lt;=0,0,(O894-P894)/O894)))</f>
        <v>16576.008410020902</v>
      </c>
      <c r="O895" s="10">
        <f>((O894-N895+MAX(0,-('1-Input'!$B$10-C895-D895)))*(1+B895))*(1-'P-Parametri'!$B$32)</f>
        <v>64021.700801721061</v>
      </c>
      <c r="P895" s="10">
        <f>IF(O894&lt;=0,P894,P894*(1-N895/O894))+MAX(0,-('1-Input'!$B$10-C895-D895))</f>
        <v>17323.519268524469</v>
      </c>
      <c r="Q895" s="10">
        <f>MAX(0,('1-Input'!$B$10-C895-D895))/(1-'P-Parametri'!$B$31*MAX(0,IF(R894&lt;=0,0,(R894-S894)/R894)))</f>
        <v>16576.008410020899</v>
      </c>
      <c r="R895" s="10">
        <f>((R894-Q895+MAX(0,-('1-Input'!$B$10-C895-D895)))*(1+B895))*(1-'P-Parametri'!$B$32)</f>
        <v>64021.700801721789</v>
      </c>
      <c r="S895" s="10">
        <f>IF(R894&lt;=0,S894,S894*(1-Q895/R894))+MAX(0,-('1-Input'!$B$10-C895-D895))</f>
        <v>17323.519268524677</v>
      </c>
      <c r="T895" s="10">
        <f>MAX(0,('1-Input'!$B$10-C895-D895))/(1-'P-Parametri'!$B$31*MAX(0,IF(U894&lt;=0,0,(U894-V894)/U894)))</f>
        <v>16576.008410020899</v>
      </c>
      <c r="U895" s="10">
        <f>((U894-T895+MAX(0,-('1-Input'!$B$10-C895-D895)))*(1+B895))*(1-'P-Parametri'!$B$32)</f>
        <v>64021.700801721294</v>
      </c>
      <c r="V895" s="10">
        <f>IF(U894&lt;=0,V894,V894*(1-T895/U894))+MAX(0,-('1-Input'!$B$10-C895-D895))</f>
        <v>17323.519268524549</v>
      </c>
    </row>
    <row r="896" spans="1:22">
      <c r="A896" s="9">
        <f t="shared" si="17"/>
        <v>39</v>
      </c>
      <c r="B896" s="12">
        <f>IF($A896='P-Parametri'!$B$47,'P-Parametri'!$B$34,IF($A896='P-Parametri'!$B$48,'P-Parametri'!$C$34,'P-Parametri'!$B$52))</f>
        <v>0.03</v>
      </c>
      <c r="C896" s="10">
        <f>IF($A896&lt;='1-Input'!$B$26,0,IF($A896='1-Input'!$B$26+1,('1-Input'!$B$23+0)*'1-Input'!$B$27,'1-Input'!$B$23+0))</f>
        <v>15535</v>
      </c>
      <c r="D896" s="10">
        <f>IF(AND($A896&gt;=1,$A896&lt;1+'1-Input'!$B$12),'1-Input'!$B$30,0)</f>
        <v>0</v>
      </c>
      <c r="E896" s="10">
        <f>MAX(0,('1-Input'!$B$10-C896-D896))/(1-'P-Parametri'!$B$31*MAX(0,IF(F895&lt;=0,0,(F895-G895)/F895)))</f>
        <v>16616.216589603529</v>
      </c>
      <c r="F896" s="10">
        <f>((F895-E896+MAX(0,-('1-Input'!$B$10-C896-D896)))*(1+B896))*(1-'P-Parametri'!$B$32)</f>
        <v>564502.09772162524</v>
      </c>
      <c r="G896" s="10">
        <f>IF(F895&lt;=0,G895,G895*(1-E896/F895))+MAX(0,-('1-Input'!$B$10-C896-D896))</f>
        <v>148595.86012140522</v>
      </c>
      <c r="H896" s="10">
        <f>MAX(0,('1-Input'!$B$10-C896-D896))/(1-'P-Parametri'!$B$31*MAX(0,IF(I895&lt;=0,0,(I895-J895)/I895)))</f>
        <v>16616.216589603526</v>
      </c>
      <c r="I896" s="10">
        <f>((I895-H896+MAX(0,-('1-Input'!$B$10-C896-D896)))*(1+B896))*(1-'P-Parametri'!$B$32)</f>
        <v>1009734.1909907162</v>
      </c>
      <c r="J896" s="10">
        <f>IF(I895&lt;=0,J895,J895*(1-H896/I895))+MAX(0,-('1-Input'!$B$10-C896-D896))</f>
        <v>265795.86012140528</v>
      </c>
      <c r="K896" s="10">
        <f>MAX(0,('1-Input'!$B$10-C896-D896))/(1-'P-Parametri'!$B$31*MAX(0,IF(L895&lt;=0,0,(L895-M895)/L895)))</f>
        <v>16616.216589603522</v>
      </c>
      <c r="L896" s="10">
        <f>((L895-K896+MAX(0,-('1-Input'!$B$10-C896-D896)))*(1+B896))*(1-'P-Parametri'!$B$32)</f>
        <v>48729.99344100376</v>
      </c>
      <c r="M896" s="10">
        <f>IF(L895&lt;=0,M895,M895*(1-K896/L895))+MAX(0,-('1-Input'!$B$10-C896-D896))</f>
        <v>12827.366485088269</v>
      </c>
      <c r="N896" s="10">
        <f>MAX(0,('1-Input'!$B$10-C896-D896))/(1-'P-Parametri'!$B$31*MAX(0,IF(O895&lt;=0,0,(O895-P895)/O895)))</f>
        <v>16616.216589603526</v>
      </c>
      <c r="O896" s="10">
        <f>((O895-N896+MAX(0,-('1-Input'!$B$10-C896-D896)))*(1+B896))*(1-'P-Parametri'!$B$32)</f>
        <v>48729.993441004095</v>
      </c>
      <c r="P896" s="10">
        <f>IF(O895&lt;=0,P895,P895*(1-N896/O895))+MAX(0,-('1-Input'!$B$10-C896-D896))</f>
        <v>12827.366485088349</v>
      </c>
      <c r="Q896" s="10">
        <f>MAX(0,('1-Input'!$B$10-C896-D896))/(1-'P-Parametri'!$B$31*MAX(0,IF(R895&lt;=0,0,(R895-S895)/R895)))</f>
        <v>16616.216589603526</v>
      </c>
      <c r="R896" s="10">
        <f>((R895-Q896+MAX(0,-('1-Input'!$B$10-C896-D896)))*(1+B896))*(1-'P-Parametri'!$B$32)</f>
        <v>48729.993441004844</v>
      </c>
      <c r="S896" s="10">
        <f>IF(R895&lt;=0,S895,S895*(1-Q896/R895))+MAX(0,-('1-Input'!$B$10-C896-D896))</f>
        <v>12827.366485088554</v>
      </c>
      <c r="T896" s="10">
        <f>MAX(0,('1-Input'!$B$10-C896-D896))/(1-'P-Parametri'!$B$31*MAX(0,IF(U895&lt;=0,0,(U895-V895)/U895)))</f>
        <v>16616.216589603522</v>
      </c>
      <c r="U896" s="10">
        <f>((U895-T896+MAX(0,-('1-Input'!$B$10-C896-D896)))*(1+B896))*(1-'P-Parametri'!$B$32)</f>
        <v>48729.993441004342</v>
      </c>
      <c r="V896" s="10">
        <f>IF(U895&lt;=0,V895,V895*(1-T896/U895))+MAX(0,-('1-Input'!$B$10-C896-D896))</f>
        <v>12827.366485088427</v>
      </c>
    </row>
    <row r="897" spans="1:22">
      <c r="A897" s="9">
        <f t="shared" si="17"/>
        <v>40</v>
      </c>
      <c r="B897" s="12">
        <f>IF($A897='P-Parametri'!$B$47,'P-Parametri'!$B$34,IF($A897='P-Parametri'!$B$48,'P-Parametri'!$C$34,'P-Parametri'!$B$52))</f>
        <v>0.03</v>
      </c>
      <c r="C897" s="10">
        <f>IF($A897&lt;='1-Input'!$B$26,0,IF($A897='1-Input'!$B$26+1,('1-Input'!$B$23+0)*'1-Input'!$B$27,'1-Input'!$B$23+0))</f>
        <v>15535</v>
      </c>
      <c r="D897" s="10">
        <f>IF(AND($A897&gt;=1,$A897&lt;1+'1-Input'!$B$12),'1-Input'!$B$30,0)</f>
        <v>0</v>
      </c>
      <c r="E897" s="10">
        <f>MAX(0,('1-Input'!$B$10-C897-D897))/(1-'P-Parametri'!$B$31*MAX(0,IF(F896&lt;=0,0,(F896-G896)/F896)))</f>
        <v>16655.519514383166</v>
      </c>
      <c r="F897" s="10">
        <f>((F896-E897+MAX(0,-('1-Input'!$B$10-C897-D897)))*(1+B897))*(1-'P-Parametri'!$B$32)</f>
        <v>563153.4116023524</v>
      </c>
      <c r="G897" s="10">
        <f>IF(F896&lt;=0,G896,G896*(1-E897/F896))+MAX(0,-('1-Input'!$B$10-C897-D897))</f>
        <v>144211.56950849577</v>
      </c>
      <c r="H897" s="10">
        <f>MAX(0,('1-Input'!$B$10-C897-D897))/(1-'P-Parametri'!$B$31*MAX(0,IF(I896&lt;=0,0,(I896-J896)/I896)))</f>
        <v>16655.519514383162</v>
      </c>
      <c r="I897" s="10">
        <f>((I896-H897+MAX(0,-('1-Input'!$B$10-C897-D897)))*(1+B897))*(1-'P-Parametri'!$B$32)</f>
        <v>1020825.2895573819</v>
      </c>
      <c r="J897" s="10">
        <f>IF(I896&lt;=0,J896,J896*(1-H897/I896))+MAX(0,-('1-Input'!$B$10-C897-D897))</f>
        <v>261411.56950849583</v>
      </c>
      <c r="K897" s="10">
        <f>MAX(0,('1-Input'!$B$10-C897-D897))/(1-'P-Parametri'!$B$31*MAX(0,IF(L896&lt;=0,0,(L896-M896)/L896)))</f>
        <v>16655.519514383162</v>
      </c>
      <c r="L897" s="10">
        <f>((L896-K897+MAX(0,-('1-Input'!$B$10-C897-D897)))*(1+B897))*(1-'P-Parametri'!$B$32)</f>
        <v>32970.634728130375</v>
      </c>
      <c r="M897" s="10">
        <f>IF(L896&lt;=0,M896,M896*(1-K897/L896))+MAX(0,-('1-Input'!$B$10-C897-D897))</f>
        <v>8443.0758721788116</v>
      </c>
      <c r="N897" s="10">
        <f>MAX(0,('1-Input'!$B$10-C897-D897))/(1-'P-Parametri'!$B$31*MAX(0,IF(O896&lt;=0,0,(O896-P896)/O896)))</f>
        <v>16655.519514383162</v>
      </c>
      <c r="O897" s="10">
        <f>((O896-N897+MAX(0,-('1-Input'!$B$10-C897-D897)))*(1+B897))*(1-'P-Parametri'!$B$32)</f>
        <v>32970.634728130724</v>
      </c>
      <c r="P897" s="10">
        <f>IF(O896&lt;=0,P896,P896*(1-N897/O896))+MAX(0,-('1-Input'!$B$10-C897-D897))</f>
        <v>8443.0758721788934</v>
      </c>
      <c r="Q897" s="10">
        <f>MAX(0,('1-Input'!$B$10-C897-D897))/(1-'P-Parametri'!$B$31*MAX(0,IF(R896&lt;=0,0,(R896-S896)/R896)))</f>
        <v>16655.519514383162</v>
      </c>
      <c r="R897" s="10">
        <f>((R896-Q897+MAX(0,-('1-Input'!$B$10-C897-D897)))*(1+B897))*(1-'P-Parametri'!$B$32)</f>
        <v>32970.634728131496</v>
      </c>
      <c r="S897" s="10">
        <f>IF(R896&lt;=0,S896,S896*(1-Q897/R896))+MAX(0,-('1-Input'!$B$10-C897-D897))</f>
        <v>8443.0758721790971</v>
      </c>
      <c r="T897" s="10">
        <f>MAX(0,('1-Input'!$B$10-C897-D897))/(1-'P-Parametri'!$B$31*MAX(0,IF(U896&lt;=0,0,(U896-V896)/U896)))</f>
        <v>16655.519514383162</v>
      </c>
      <c r="U897" s="10">
        <f>((U896-T897+MAX(0,-('1-Input'!$B$10-C897-D897)))*(1+B897))*(1-'P-Parametri'!$B$32)</f>
        <v>32970.634728130979</v>
      </c>
      <c r="V897" s="10">
        <f>IF(U896&lt;=0,V896,V896*(1-T897/U896))+MAX(0,-('1-Input'!$B$10-C897-D897))</f>
        <v>8443.0758721789662</v>
      </c>
    </row>
    <row r="898" spans="1:22">
      <c r="A898" s="9">
        <f t="shared" si="17"/>
        <v>41</v>
      </c>
      <c r="B898" s="12">
        <f>IF($A898='P-Parametri'!$B$47,'P-Parametri'!$B$34,IF($A898='P-Parametri'!$B$48,'P-Parametri'!$C$34,'P-Parametri'!$B$52))</f>
        <v>0.03</v>
      </c>
      <c r="C898" s="10">
        <f>IF($A898&lt;='1-Input'!$B$26,0,IF($A898='1-Input'!$B$26+1,('1-Input'!$B$23+0)*'1-Input'!$B$27,'1-Input'!$B$23+0))</f>
        <v>15535</v>
      </c>
      <c r="D898" s="10">
        <f>IF(AND($A898&gt;=1,$A898&lt;1+'1-Input'!$B$12),'1-Input'!$B$30,0)</f>
        <v>0</v>
      </c>
      <c r="E898" s="10">
        <f>MAX(0,('1-Input'!$B$10-C898-D898))/(1-'P-Parametri'!$B$31*MAX(0,IF(F897&lt;=0,0,(F897-G897)/F897)))</f>
        <v>16693.932991954603</v>
      </c>
      <c r="F898" s="10">
        <f>((F897-E898+MAX(0,-('1-Input'!$B$10-C898-D898)))*(1+B898))*(1-'P-Parametri'!$B$32)</f>
        <v>561727.55644277227</v>
      </c>
      <c r="G898" s="10">
        <f>IF(F897&lt;=0,G897,G897*(1-E898/F897))+MAX(0,-('1-Input'!$B$10-C898-D898))</f>
        <v>139936.6095625204</v>
      </c>
      <c r="H898" s="10">
        <f>MAX(0,('1-Input'!$B$10-C898-D898))/(1-'P-Parametri'!$B$31*MAX(0,IF(I897&lt;=0,0,(I897-J897)/I897)))</f>
        <v>16693.932991954603</v>
      </c>
      <c r="I898" s="10">
        <f>((I897-H898+MAX(0,-('1-Input'!$B$10-C898-D898)))*(1+B898))*(1-'P-Parametri'!$B$32)</f>
        <v>1032186.7866678654</v>
      </c>
      <c r="J898" s="10">
        <f>IF(I897&lt;=0,J897,J897*(1-H898/I897))+MAX(0,-('1-Input'!$B$10-C898-D898))</f>
        <v>257136.60956252046</v>
      </c>
      <c r="K898" s="10">
        <f>MAX(0,('1-Input'!$B$10-C898-D898))/(1-'P-Parametri'!$B$31*MAX(0,IF(L897&lt;=0,0,(L897-M897)/L897)))</f>
        <v>16693.932991954603</v>
      </c>
      <c r="L898" s="10">
        <f>((L897-K898+MAX(0,-('1-Input'!$B$10-C898-D898)))*(1+B898))*(1-'P-Parametri'!$B$32)</f>
        <v>16731.472782684523</v>
      </c>
      <c r="M898" s="10">
        <f>IF(L897&lt;=0,M897,M897*(1-K898/L897))+MAX(0,-('1-Input'!$B$10-C898-D898))</f>
        <v>4168.1159262034453</v>
      </c>
      <c r="N898" s="10">
        <f>MAX(0,('1-Input'!$B$10-C898-D898))/(1-'P-Parametri'!$B$31*MAX(0,IF(O897&lt;=0,0,(O897-P897)/O897)))</f>
        <v>16693.932991954603</v>
      </c>
      <c r="O898" s="10">
        <f>((O897-N898+MAX(0,-('1-Input'!$B$10-C898-D898)))*(1+B898))*(1-'P-Parametri'!$B$32)</f>
        <v>16731.472782684883</v>
      </c>
      <c r="P898" s="10">
        <f>IF(O897&lt;=0,P897,P897*(1-N898/O897))+MAX(0,-('1-Input'!$B$10-C898-D898))</f>
        <v>4168.1159262035317</v>
      </c>
      <c r="Q898" s="10">
        <f>MAX(0,('1-Input'!$B$10-C898-D898))/(1-'P-Parametri'!$B$31*MAX(0,IF(R897&lt;=0,0,(R897-S897)/R897)))</f>
        <v>16693.932991954603</v>
      </c>
      <c r="R898" s="10">
        <f>((R897-Q898+MAX(0,-('1-Input'!$B$10-C898-D898)))*(1+B898))*(1-'P-Parametri'!$B$32)</f>
        <v>16731.472782685672</v>
      </c>
      <c r="S898" s="10">
        <f>IF(R897&lt;=0,S897,S897*(1-Q898/R897))+MAX(0,-('1-Input'!$B$10-C898-D898))</f>
        <v>4168.1159262037318</v>
      </c>
      <c r="T898" s="10">
        <f>MAX(0,('1-Input'!$B$10-C898-D898))/(1-'P-Parametri'!$B$31*MAX(0,IF(U897&lt;=0,0,(U897-V897)/U897)))</f>
        <v>16693.932991954603</v>
      </c>
      <c r="U898" s="10">
        <f>((U897-T898+MAX(0,-('1-Input'!$B$10-C898-D898)))*(1+B898))*(1-'P-Parametri'!$B$32)</f>
        <v>16731.472782685145</v>
      </c>
      <c r="V898" s="10">
        <f>IF(U897&lt;=0,V897,V897*(1-T898/U897))+MAX(0,-('1-Input'!$B$10-C898-D898))</f>
        <v>4168.1159262036008</v>
      </c>
    </row>
    <row r="899" spans="1:22">
      <c r="A899" s="9">
        <f t="shared" si="17"/>
        <v>42</v>
      </c>
      <c r="B899" s="12">
        <f>IF($A899='P-Parametri'!$B$47,'P-Parametri'!$B$34,IF($A899='P-Parametri'!$B$48,'P-Parametri'!$C$34,'P-Parametri'!$B$52))</f>
        <v>0.03</v>
      </c>
      <c r="C899" s="10">
        <f>IF($A899&lt;='1-Input'!$B$26,0,IF($A899='1-Input'!$B$26+1,('1-Input'!$B$23+0)*'1-Input'!$B$27,'1-Input'!$B$23+0))</f>
        <v>15535</v>
      </c>
      <c r="D899" s="10">
        <f>IF(AND($A899&gt;=1,$A899&lt;1+'1-Input'!$B$12),'1-Input'!$B$30,0)</f>
        <v>0</v>
      </c>
      <c r="E899" s="10">
        <f>MAX(0,('1-Input'!$B$10-C899-D899))/(1-'P-Parametri'!$B$31*MAX(0,IF(F898&lt;=0,0,(F898-G898)/F898)))</f>
        <v>16731.472782685218</v>
      </c>
      <c r="F899" s="10">
        <f>((F898-E899+MAX(0,-('1-Input'!$B$10-C899-D899)))*(1+B899))*(1-'P-Parametri'!$B$32)</f>
        <v>560223.27423754986</v>
      </c>
      <c r="G899" s="10">
        <f>IF(F898&lt;=0,G898,G898*(1-E899/F898))+MAX(0,-('1-Input'!$B$10-C899-D899))</f>
        <v>135768.49363631679</v>
      </c>
      <c r="H899" s="10">
        <f>MAX(0,('1-Input'!$B$10-C899-D899))/(1-'P-Parametri'!$B$31*MAX(0,IF(I898&lt;=0,0,(I898-J898)/I898)))</f>
        <v>16731.472782685214</v>
      </c>
      <c r="I899" s="10">
        <f>((I898-H899+MAX(0,-('1-Input'!$B$10-C899-D899)))*(1+B899))*(1-'P-Parametri'!$B$32)</f>
        <v>1043827.1353551322</v>
      </c>
      <c r="J899" s="10">
        <f>IF(I898&lt;=0,J898,J898*(1-H899/I898))+MAX(0,-('1-Input'!$B$10-C899-D899))</f>
        <v>252968.49363631682</v>
      </c>
      <c r="K899" s="10">
        <f>MAX(0,('1-Input'!$B$10-C899-D899))/(1-'P-Parametri'!$B$31*MAX(0,IF(L898&lt;=0,0,(L898-M898)/L898)))</f>
        <v>16731.472782685214</v>
      </c>
      <c r="L899" s="10">
        <f>((L898-K899+MAX(0,-('1-Input'!$B$10-C899-D899)))*(1+B899))*(1-'P-Parametri'!$B$32)</f>
        <v>-7.1052854764275257E-10</v>
      </c>
      <c r="M899" s="10">
        <f>IF(L898&lt;=0,M898,M898*(1-K899/L898))+MAX(0,-('1-Input'!$B$10-C899-D899))</f>
        <v>-1.7214442366549693E-10</v>
      </c>
      <c r="N899" s="10">
        <f>MAX(0,('1-Input'!$B$10-C899-D899))/(1-'P-Parametri'!$B$31*MAX(0,IF(O898&lt;=0,0,(O898-P898)/O898)))</f>
        <v>16731.472782685218</v>
      </c>
      <c r="O899" s="10">
        <f>((O898-N899+MAX(0,-('1-Input'!$B$10-C899-D899)))*(1+B899))*(1-'P-Parametri'!$B$32)</f>
        <v>-3.4404540201649071E-10</v>
      </c>
      <c r="P899" s="10">
        <f>IF(O898&lt;=0,P898,P898*(1-N899/O898))+MAX(0,-('1-Input'!$B$10-C899-D899))</f>
        <v>-8.3295688870403467E-11</v>
      </c>
      <c r="Q899" s="10">
        <f>MAX(0,('1-Input'!$B$10-C899-D899))/(1-'P-Parametri'!$B$31*MAX(0,IF(R898&lt;=0,0,(R898-S898)/R898)))</f>
        <v>16731.472782685214</v>
      </c>
      <c r="R899" s="10">
        <f>((R898-Q899+MAX(0,-('1-Input'!$B$10-C899-D899)))*(1+B899))*(1-'P-Parametri'!$B$32)</f>
        <v>4.7119261580519381E-10</v>
      </c>
      <c r="S899" s="10">
        <f>IF(R898&lt;=0,S898,S898*(1-Q899/R898))+MAX(0,-('1-Input'!$B$10-C899-D899))</f>
        <v>1.1430019528328136E-10</v>
      </c>
      <c r="T899" s="10">
        <f>MAX(0,('1-Input'!$B$10-C899-D899))/(1-'P-Parametri'!$B$31*MAX(0,IF(U898&lt;=0,0,(U898-V898)/U898)))</f>
        <v>16731.472782685214</v>
      </c>
      <c r="U899" s="10">
        <f>((U898-T899+MAX(0,-('1-Input'!$B$10-C899-D899)))*(1+B899))*(1-'P-Parametri'!$B$32)</f>
        <v>-7.1052854764275255E-11</v>
      </c>
      <c r="V899" s="10">
        <f>IF(U898&lt;=0,V898,V898*(1-T899/U898))+MAX(0,-('1-Input'!$B$10-C899-D899))</f>
        <v>-1.7584645428196579E-11</v>
      </c>
    </row>
    <row r="900" spans="1:22">
      <c r="A900" s="4" t="s">
        <v>410</v>
      </c>
      <c r="E900" s="10">
        <f>F899</f>
        <v>560223.27423754986</v>
      </c>
      <c r="H900" s="10">
        <f>I899</f>
        <v>1043827.1353551322</v>
      </c>
      <c r="K900" s="10">
        <f>L899</f>
        <v>-7.1052854764275257E-10</v>
      </c>
      <c r="N900" s="10">
        <f>O899</f>
        <v>-3.4404540201649071E-10</v>
      </c>
      <c r="Q900" s="10">
        <f>R899</f>
        <v>4.7119261580519381E-10</v>
      </c>
      <c r="T900" s="10">
        <f>U899</f>
        <v>-7.1052854764275255E-11</v>
      </c>
    </row>
    <row r="901" spans="1:22">
      <c r="A901" s="5" t="s">
        <v>411</v>
      </c>
      <c r="B901" s="10">
        <f>IFERROR(T855-T900*(T855-Q855)/(T900-Q900),T855)</f>
        <v>583917.9946013639</v>
      </c>
    </row>
    <row r="904" spans="1:22">
      <c r="A904" s="2" t="s">
        <v>494</v>
      </c>
    </row>
    <row r="905" spans="1:22">
      <c r="A905" s="4" t="s">
        <v>268</v>
      </c>
      <c r="E905" s="19">
        <f>'1-Input'!$B$8</f>
        <v>760000</v>
      </c>
      <c r="H905" s="19">
        <f>'1-Input'!$B$8*1.2</f>
        <v>912000</v>
      </c>
      <c r="K905" s="10">
        <f>IFERROR(H905-H950*(H905-E905)/(H950-E950),H905)</f>
        <v>859518.00257275766</v>
      </c>
      <c r="N905" s="10">
        <f>IFERROR(K905-K950*(K905-H905)/(K950-H950),K905)</f>
        <v>864424.55158545834</v>
      </c>
      <c r="Q905" s="10">
        <f>IFERROR(N905-N950*(N905-K905)/(N950-K950),N905)</f>
        <v>865659.68561963609</v>
      </c>
      <c r="T905" s="10">
        <f>IFERROR(Q905-Q950*(Q905-N905)/(Q950-N950),Q905)</f>
        <v>865391.24212634924</v>
      </c>
    </row>
    <row r="906" spans="1:22">
      <c r="A906" s="15" t="s">
        <v>176</v>
      </c>
      <c r="B906" s="15" t="s">
        <v>177</v>
      </c>
      <c r="C906" s="15" t="s">
        <v>178</v>
      </c>
      <c r="D906" s="15" t="s">
        <v>179</v>
      </c>
      <c r="E906" s="15" t="s">
        <v>180</v>
      </c>
      <c r="F906" s="15" t="s">
        <v>181</v>
      </c>
      <c r="G906" s="15" t="s">
        <v>182</v>
      </c>
      <c r="H906" s="15" t="s">
        <v>180</v>
      </c>
      <c r="I906" s="15" t="s">
        <v>181</v>
      </c>
      <c r="J906" s="15" t="s">
        <v>182</v>
      </c>
      <c r="K906" s="15" t="s">
        <v>180</v>
      </c>
      <c r="L906" s="15" t="s">
        <v>181</v>
      </c>
      <c r="M906" s="15" t="s">
        <v>182</v>
      </c>
      <c r="N906" s="15" t="s">
        <v>180</v>
      </c>
      <c r="O906" s="15" t="s">
        <v>181</v>
      </c>
      <c r="P906" s="15" t="s">
        <v>182</v>
      </c>
      <c r="Q906" s="15" t="s">
        <v>180</v>
      </c>
      <c r="R906" s="15" t="s">
        <v>181</v>
      </c>
      <c r="S906" s="15" t="s">
        <v>182</v>
      </c>
      <c r="T906" s="15" t="s">
        <v>180</v>
      </c>
      <c r="U906" s="15" t="s">
        <v>181</v>
      </c>
      <c r="V906" s="15" t="s">
        <v>182</v>
      </c>
    </row>
    <row r="907" spans="1:22">
      <c r="A907" s="9">
        <f>0</f>
        <v>0</v>
      </c>
      <c r="E907" s="10">
        <f>0</f>
        <v>0</v>
      </c>
      <c r="F907" s="10">
        <f>E905</f>
        <v>760000</v>
      </c>
      <c r="G907" s="10">
        <f>E905*'1-Input'!$B$28</f>
        <v>586000</v>
      </c>
      <c r="H907" s="10">
        <f>0</f>
        <v>0</v>
      </c>
      <c r="I907" s="10">
        <f>H905</f>
        <v>912000</v>
      </c>
      <c r="J907" s="10">
        <f>H905*'1-Input'!$B$28</f>
        <v>703200</v>
      </c>
      <c r="K907" s="10">
        <f>0</f>
        <v>0</v>
      </c>
      <c r="L907" s="10">
        <f>K905</f>
        <v>859518.00257275766</v>
      </c>
      <c r="M907" s="10">
        <f>K905*'1-Input'!$B$28</f>
        <v>662733.61777320516</v>
      </c>
      <c r="N907" s="10">
        <f>0</f>
        <v>0</v>
      </c>
      <c r="O907" s="10">
        <f>N905</f>
        <v>864424.55158545834</v>
      </c>
      <c r="P907" s="10">
        <f>N905*'1-Input'!$B$28</f>
        <v>666516.82530141913</v>
      </c>
      <c r="Q907" s="10">
        <f>0</f>
        <v>0</v>
      </c>
      <c r="R907" s="10">
        <f>Q905</f>
        <v>865659.68561963609</v>
      </c>
      <c r="S907" s="10">
        <f>Q905*'1-Input'!$B$28</f>
        <v>667469.17864882469</v>
      </c>
      <c r="T907" s="10">
        <f>0</f>
        <v>0</v>
      </c>
      <c r="U907" s="10">
        <f>T905</f>
        <v>865391.24212634924</v>
      </c>
      <c r="V907" s="10">
        <f>T905*'1-Input'!$B$28</f>
        <v>667262.19458689552</v>
      </c>
    </row>
    <row r="908" spans="1:22">
      <c r="A908" s="9">
        <f t="shared" ref="A908:A949" si="18">A907+1</f>
        <v>1</v>
      </c>
      <c r="B908" s="12">
        <f>IF($A908='P-Parametri'!$C$47,'P-Parametri'!$B$34,IF($A908='P-Parametri'!$C$48,'P-Parametri'!$C$34,'P-Parametri'!$C$52))</f>
        <v>-0.35</v>
      </c>
      <c r="C908" s="10">
        <f>IF($A908&lt;='1-Input'!$B$26,0,IF($A908='1-Input'!$B$26+1,('1-Input'!$B$23+0)*'1-Input'!$B$27,'1-Input'!$B$23+0))</f>
        <v>0</v>
      </c>
      <c r="D908" s="10">
        <f>IF(AND($A908&gt;=1,$A908&lt;1+'1-Input'!$B$12),'1-Input'!$B$30,0)</f>
        <v>11905.451600000002</v>
      </c>
      <c r="E908" s="10">
        <f>MAX(0,('1-Input'!$B$10-C908-D908))/(1-'P-Parametri'!$B$31*MAX(0,IF(F907&lt;=0,0,(F907-G907)/F907)))</f>
        <v>18176.530281493087</v>
      </c>
      <c r="F908" s="10">
        <f>((F907-E908+MAX(0,-('1-Input'!$B$10-C908-D908)))*(1+B908))*(1-'P-Parametri'!$B$32)</f>
        <v>481220.88480639545</v>
      </c>
      <c r="G908" s="10">
        <f>IF(F907&lt;=0,G907,G907*(1-E908/F907))+MAX(0,-('1-Input'!$B$10-C908-D908))</f>
        <v>571984.93849348032</v>
      </c>
      <c r="H908" s="10">
        <f>MAX(0,('1-Input'!$B$10-C908-D908))/(1-'P-Parametri'!$B$31*MAX(0,IF(I907&lt;=0,0,(I907-J907)/I907)))</f>
        <v>18176.530281493087</v>
      </c>
      <c r="I908" s="10">
        <f>((I907-H908+MAX(0,-('1-Input'!$B$10-C908-D908)))*(1+B908))*(1-'P-Parametri'!$B$32)</f>
        <v>579823.28480639553</v>
      </c>
      <c r="J908" s="10">
        <f>IF(I907&lt;=0,J907,J907*(1-H908/I907))+MAX(0,-('1-Input'!$B$10-C908-D908))</f>
        <v>689184.93849348032</v>
      </c>
      <c r="K908" s="10">
        <f>MAX(0,('1-Input'!$B$10-C908-D908))/(1-'P-Parametri'!$B$31*MAX(0,IF(L907&lt;=0,0,(L907-M907)/L907)))</f>
        <v>18176.530281493091</v>
      </c>
      <c r="L908" s="10">
        <f>((L907-K908+MAX(0,-('1-Input'!$B$10-C908-D908)))*(1+B908))*(1-'P-Parametri'!$B$32)</f>
        <v>545778.21307534329</v>
      </c>
      <c r="M908" s="10">
        <f>IF(L907&lt;=0,M907,M907*(1-K908/L907))+MAX(0,-('1-Input'!$B$10-C908-D908))</f>
        <v>648718.55626668548</v>
      </c>
      <c r="N908" s="10">
        <f>MAX(0,('1-Input'!$B$10-C908-D908))/(1-'P-Parametri'!$B$31*MAX(0,IF(O907&lt;=0,0,(O907-P907)/O907)))</f>
        <v>18176.530281493087</v>
      </c>
      <c r="O908" s="10">
        <f>((O907-N908+MAX(0,-('1-Input'!$B$10-C908-D908)))*(1+B908))*(1-'P-Parametri'!$B$32)</f>
        <v>548961.09141988226</v>
      </c>
      <c r="P908" s="10">
        <f>IF(O907&lt;=0,P907,P907*(1-N908/O907))+MAX(0,-('1-Input'!$B$10-C908-D908))</f>
        <v>652501.76379489945</v>
      </c>
      <c r="Q908" s="10">
        <f>MAX(0,('1-Input'!$B$10-C908-D908))/(1-'P-Parametri'!$B$31*MAX(0,IF(R907&lt;=0,0,(R907-S907)/R907)))</f>
        <v>18176.530281493087</v>
      </c>
      <c r="R908" s="10">
        <f>((R907-Q908+MAX(0,-('1-Input'!$B$10-C908-D908)))*(1+B908))*(1-'P-Parametri'!$B$32)</f>
        <v>549762.32286785345</v>
      </c>
      <c r="S908" s="10">
        <f>IF(R907&lt;=0,S907,S907*(1-Q908/R907))+MAX(0,-('1-Input'!$B$10-C908-D908))</f>
        <v>653454.11714230501</v>
      </c>
      <c r="T908" s="10">
        <f>MAX(0,('1-Input'!$B$10-C908-D908))/(1-'P-Parametri'!$B$31*MAX(0,IF(U907&lt;=0,0,(U907-V907)/U907)))</f>
        <v>18176.530281493091</v>
      </c>
      <c r="U908" s="10">
        <f>((U907-T908+MAX(0,-('1-Input'!$B$10-C908-D908)))*(1+B908))*(1-'P-Parametri'!$B$32)</f>
        <v>549588.18357375811</v>
      </c>
      <c r="V908" s="10">
        <f>IF(U907&lt;=0,V907,V907*(1-T908/U907))+MAX(0,-('1-Input'!$B$10-C908-D908))</f>
        <v>653247.13308037585</v>
      </c>
    </row>
    <row r="909" spans="1:22">
      <c r="A909" s="9">
        <f t="shared" si="18"/>
        <v>2</v>
      </c>
      <c r="B909" s="12">
        <f>IF($A909='P-Parametri'!$C$47,'P-Parametri'!$B$34,IF($A909='P-Parametri'!$C$48,'P-Parametri'!$C$34,'P-Parametri'!$C$52))</f>
        <v>-0.2</v>
      </c>
      <c r="C909" s="10">
        <f>IF($A909&lt;='1-Input'!$B$26,0,IF($A909='1-Input'!$B$26+1,('1-Input'!$B$23+0)*'1-Input'!$B$27,'1-Input'!$B$23+0))</f>
        <v>0</v>
      </c>
      <c r="D909" s="10">
        <f>IF(AND($A909&gt;=1,$A909&lt;1+'1-Input'!$B$12),'1-Input'!$B$30,0)</f>
        <v>11905.451600000002</v>
      </c>
      <c r="E909" s="10">
        <f>MAX(0,('1-Input'!$B$10-C909-D909))/(1-'P-Parametri'!$B$31*MAX(0,IF(F908&lt;=0,0,(F908-G908)/F908)))</f>
        <v>17094.5484</v>
      </c>
      <c r="F909" s="10">
        <f>((F908-E909+MAX(0,-('1-Input'!$B$10-C909-D909)))*(1+B909))*(1-'P-Parametri'!$B$32)</f>
        <v>370558.46698686609</v>
      </c>
      <c r="G909" s="10">
        <f>IF(F908&lt;=0,G908,G908*(1-E909/F908))+MAX(0,-('1-Input'!$B$10-C909-D909))</f>
        <v>551666.15241443971</v>
      </c>
      <c r="H909" s="10">
        <f>MAX(0,('1-Input'!$B$10-C909-D909))/(1-'P-Parametri'!$B$31*MAX(0,IF(I908&lt;=0,0,(I908-J908)/I908)))</f>
        <v>17094.5484</v>
      </c>
      <c r="I909" s="10">
        <f>((I908-H909+MAX(0,-('1-Input'!$B$10-C909-D909)))*(1+B909))*(1-'P-Parametri'!$B$32)</f>
        <v>449282.62314686627</v>
      </c>
      <c r="J909" s="10">
        <f>IF(I908&lt;=0,J908,J908*(1-H909/I908))+MAX(0,-('1-Input'!$B$10-C909-D909))</f>
        <v>668866.15241443971</v>
      </c>
      <c r="K909" s="10">
        <f>MAX(0,('1-Input'!$B$10-C909-D909))/(1-'P-Parametri'!$B$31*MAX(0,IF(L908&lt;=0,0,(L908-M908)/L908)))</f>
        <v>17094.5484</v>
      </c>
      <c r="L909" s="10">
        <f>((L908-K909+MAX(0,-('1-Input'!$B$10-C909-D909)))*(1+B909))*(1-'P-Parametri'!$B$32)</f>
        <v>422101.03787679411</v>
      </c>
      <c r="M909" s="10">
        <f>IF(L908&lt;=0,M908,M908*(1-K909/L908))+MAX(0,-('1-Input'!$B$10-C909-D909))</f>
        <v>628399.77018764475</v>
      </c>
      <c r="N909" s="10">
        <f>MAX(0,('1-Input'!$B$10-C909-D909))/(1-'P-Parametri'!$B$31*MAX(0,IF(O908&lt;=0,0,(O908-P908)/O908)))</f>
        <v>17094.5484</v>
      </c>
      <c r="O909" s="10">
        <f>((O908-N909+MAX(0,-('1-Input'!$B$10-C909-D909)))*(1+B909))*(1-'P-Parametri'!$B$32)</f>
        <v>424642.24794707401</v>
      </c>
      <c r="P909" s="10">
        <f>IF(O908&lt;=0,P908,P908*(1-N909/O908))+MAX(0,-('1-Input'!$B$10-C909-D909))</f>
        <v>632182.97771585872</v>
      </c>
      <c r="Q909" s="10">
        <f>MAX(0,('1-Input'!$B$10-C909-D909))/(1-'P-Parametri'!$B$31*MAX(0,IF(R908&lt;=0,0,(R908-S908)/R908)))</f>
        <v>17094.5484</v>
      </c>
      <c r="R909" s="10">
        <f>((R908-Q909+MAX(0,-('1-Input'!$B$10-C909-D909)))*(1+B909))*(1-'P-Parametri'!$B$32)</f>
        <v>425281.95113513427</v>
      </c>
      <c r="S909" s="10">
        <f>IF(R908&lt;=0,S908,S908*(1-Q909/R908))+MAX(0,-('1-Input'!$B$10-C909-D909))</f>
        <v>633135.3310632644</v>
      </c>
      <c r="T909" s="10">
        <f>MAX(0,('1-Input'!$B$10-C909-D909))/(1-'P-Parametri'!$B$31*MAX(0,IF(U908&lt;=0,0,(U908-V908)/U908)))</f>
        <v>17094.5484</v>
      </c>
      <c r="U909" s="10">
        <f>((U908-T909+MAX(0,-('1-Input'!$B$10-C909-D909)))*(1+B909))*(1-'P-Parametri'!$B$32)</f>
        <v>425142.91832272854</v>
      </c>
      <c r="V909" s="10">
        <f>IF(U908&lt;=0,V908,V908*(1-T909/U908))+MAX(0,-('1-Input'!$B$10-C909-D909))</f>
        <v>632928.34700133512</v>
      </c>
    </row>
    <row r="910" spans="1:22">
      <c r="A910" s="9">
        <f t="shared" si="18"/>
        <v>3</v>
      </c>
      <c r="B910" s="12">
        <f>IF($A910='P-Parametri'!$C$47,'P-Parametri'!$B$34,IF($A910='P-Parametri'!$C$48,'P-Parametri'!$C$34,'P-Parametri'!$C$52))</f>
        <v>4.8525513124279884E-2</v>
      </c>
      <c r="C910" s="10">
        <f>IF($A910&lt;='1-Input'!$B$26,0,IF($A910='1-Input'!$B$26+1,('1-Input'!$B$23+0)*'1-Input'!$B$27,'1-Input'!$B$23+0))</f>
        <v>0</v>
      </c>
      <c r="D910" s="10">
        <f>IF(AND($A910&gt;=1,$A910&lt;1+'1-Input'!$B$12),'1-Input'!$B$30,0)</f>
        <v>11905.451600000002</v>
      </c>
      <c r="E910" s="10">
        <f>MAX(0,('1-Input'!$B$10-C910-D910))/(1-'P-Parametri'!$B$31*MAX(0,IF(F909&lt;=0,0,(F909-G909)/F909)))</f>
        <v>17094.5484</v>
      </c>
      <c r="F910" s="10">
        <f>((F909-E910+MAX(0,-('1-Input'!$B$10-C910-D910)))*(1+B910))*(1-'P-Parametri'!$B$32)</f>
        <v>369874.70473399805</v>
      </c>
      <c r="G910" s="10">
        <f>IF(F909&lt;=0,G909,G909*(1-E910/F909))+MAX(0,-('1-Input'!$B$10-C910-D910))</f>
        <v>526216.77105291584</v>
      </c>
      <c r="H910" s="10">
        <f>MAX(0,('1-Input'!$B$10-C910-D910))/(1-'P-Parametri'!$B$31*MAX(0,IF(I909&lt;=0,0,(I909-J909)/I909)))</f>
        <v>17094.5484</v>
      </c>
      <c r="I910" s="10">
        <f>((I909-H910+MAX(0,-('1-Input'!$B$10-C910-D910)))*(1+B910))*(1-'P-Parametri'!$B$32)</f>
        <v>452253.90239447227</v>
      </c>
      <c r="J910" s="10">
        <f>IF(I909&lt;=0,J909,J909*(1-H910/I909))+MAX(0,-('1-Input'!$B$10-C910-D910))</f>
        <v>643416.77105291584</v>
      </c>
      <c r="K910" s="10">
        <f>MAX(0,('1-Input'!$B$10-C910-D910))/(1-'P-Parametri'!$B$31*MAX(0,IF(L909&lt;=0,0,(L909-M909)/L909)))</f>
        <v>17094.5484</v>
      </c>
      <c r="L910" s="10">
        <f>((L909-K910+MAX(0,-('1-Input'!$B$10-C910-D910)))*(1+B910))*(1-'P-Parametri'!$B$32)</f>
        <v>423810.31792292418</v>
      </c>
      <c r="M910" s="10">
        <f>IF(L909&lt;=0,M909,M909*(1-K910/L909))+MAX(0,-('1-Input'!$B$10-C910-D910))</f>
        <v>602950.38882612088</v>
      </c>
      <c r="N910" s="10">
        <f>MAX(0,('1-Input'!$B$10-C910-D910))/(1-'P-Parametri'!$B$31*MAX(0,IF(O909&lt;=0,0,(O909-P909)/O909)))</f>
        <v>17094.5484</v>
      </c>
      <c r="O910" s="10">
        <f>((O909-N910+MAX(0,-('1-Input'!$B$10-C910-D910)))*(1+B910))*(1-'P-Parametri'!$B$32)</f>
        <v>426469.51246863522</v>
      </c>
      <c r="P910" s="10">
        <f>IF(O909&lt;=0,P909,P909*(1-N910/O909))+MAX(0,-('1-Input'!$B$10-C910-D910))</f>
        <v>606733.59635433485</v>
      </c>
      <c r="Q910" s="10">
        <f>MAX(0,('1-Input'!$B$10-C910-D910))/(1-'P-Parametri'!$B$31*MAX(0,IF(R909&lt;=0,0,(R909-S909)/R909)))</f>
        <v>17094.5484</v>
      </c>
      <c r="R910" s="10">
        <f>((R909-Q910+MAX(0,-('1-Input'!$B$10-C910-D910)))*(1+B910))*(1-'P-Parametri'!$B$32)</f>
        <v>427138.91609191627</v>
      </c>
      <c r="S910" s="10">
        <f>IF(R909&lt;=0,S909,S909*(1-Q910/R909))+MAX(0,-('1-Input'!$B$10-C910-D910))</f>
        <v>607685.94970174052</v>
      </c>
      <c r="T910" s="10">
        <f>MAX(0,('1-Input'!$B$10-C910-D910))/(1-'P-Parametri'!$B$31*MAX(0,IF(U909&lt;=0,0,(U909-V909)/U909)))</f>
        <v>17094.5484</v>
      </c>
      <c r="U910" s="10">
        <f>((U909-T910+MAX(0,-('1-Input'!$B$10-C910-D910)))*(1+B910))*(1-'P-Parametri'!$B$32)</f>
        <v>426993.42819984938</v>
      </c>
      <c r="V910" s="10">
        <f>IF(U909&lt;=0,V909,V909*(1-T910/U909))+MAX(0,-('1-Input'!$B$10-C910-D910))</f>
        <v>607478.96563981124</v>
      </c>
    </row>
    <row r="911" spans="1:22">
      <c r="A911" s="9">
        <f t="shared" si="18"/>
        <v>4</v>
      </c>
      <c r="B911" s="12">
        <f>IF($A911='P-Parametri'!$C$47,'P-Parametri'!$B$34,IF($A911='P-Parametri'!$C$48,'P-Parametri'!$C$34,'P-Parametri'!$C$52))</f>
        <v>4.8525513124279884E-2</v>
      </c>
      <c r="C911" s="10">
        <f>IF($A911&lt;='1-Input'!$B$26,0,IF($A911='1-Input'!$B$26+1,('1-Input'!$B$23+0)*'1-Input'!$B$27,'1-Input'!$B$23+0))</f>
        <v>0</v>
      </c>
      <c r="D911" s="10">
        <f>IF(AND($A911&gt;=1,$A911&lt;1+'1-Input'!$B$12),'1-Input'!$B$30,0)</f>
        <v>11905.451600000002</v>
      </c>
      <c r="E911" s="10">
        <f>MAX(0,('1-Input'!$B$10-C911-D911))/(1-'P-Parametri'!$B$31*MAX(0,IF(F910&lt;=0,0,(F910-G910)/F910)))</f>
        <v>17094.5484</v>
      </c>
      <c r="F911" s="10">
        <f>((F910-E911+MAX(0,-('1-Input'!$B$10-C911-D911)))*(1+B911))*(1-'P-Parametri'!$B$32)</f>
        <v>369159.19645128865</v>
      </c>
      <c r="G911" s="10">
        <f>IF(F910&lt;=0,G910,G910*(1-E911/F910))+MAX(0,-('1-Input'!$B$10-C911-D911))</f>
        <v>501896.54058967013</v>
      </c>
      <c r="H911" s="10">
        <f>MAX(0,('1-Input'!$B$10-C911-D911))/(1-'P-Parametri'!$B$31*MAX(0,IF(I910&lt;=0,0,(I910-J910)/I910)))</f>
        <v>17094.5484</v>
      </c>
      <c r="I911" s="10">
        <f>((I910-H911+MAX(0,-('1-Input'!$B$10-C911-D911)))*(1+B911))*(1-'P-Parametri'!$B$32)</f>
        <v>455363.13356800843</v>
      </c>
      <c r="J911" s="10">
        <f>IF(I910&lt;=0,J910,J910*(1-H911/I910))+MAX(0,-('1-Input'!$B$10-C911-D911))</f>
        <v>619096.54058967018</v>
      </c>
      <c r="K911" s="10">
        <f>MAX(0,('1-Input'!$B$10-C911-D911))/(1-'P-Parametri'!$B$31*MAX(0,IF(L910&lt;=0,0,(L910-M910)/L910)))</f>
        <v>17094.5484</v>
      </c>
      <c r="L911" s="10">
        <f>((L910-K911+MAX(0,-('1-Input'!$B$10-C911-D911)))*(1+B911))*(1-'P-Parametri'!$B$32)</f>
        <v>425598.95721289096</v>
      </c>
      <c r="M911" s="10">
        <f>IF(L910&lt;=0,M910,M910*(1-K911/L910))+MAX(0,-('1-Input'!$B$10-C911-D911))</f>
        <v>578630.15836287523</v>
      </c>
      <c r="N911" s="10">
        <f>MAX(0,('1-Input'!$B$10-C911-D911))/(1-'P-Parametri'!$B$31*MAX(0,IF(O910&lt;=0,0,(O910-P910)/O910)))</f>
        <v>17094.5484</v>
      </c>
      <c r="O911" s="10">
        <f>((O910-N911+MAX(0,-('1-Input'!$B$10-C911-D911)))*(1+B911))*(1-'P-Parametri'!$B$32)</f>
        <v>428381.61407177878</v>
      </c>
      <c r="P911" s="10">
        <f>IF(O910&lt;=0,P910,P910*(1-N911/O910))+MAX(0,-('1-Input'!$B$10-C911-D911))</f>
        <v>582413.3658910892</v>
      </c>
      <c r="Q911" s="10">
        <f>MAX(0,('1-Input'!$B$10-C911-D911))/(1-'P-Parametri'!$B$31*MAX(0,IF(R910&lt;=0,0,(R910-S910)/R910)))</f>
        <v>17094.5484</v>
      </c>
      <c r="R911" s="10">
        <f>((R910-Q911+MAX(0,-('1-Input'!$B$10-C911-D911)))*(1+B911))*(1-'P-Parametri'!$B$32)</f>
        <v>429082.0970758117</v>
      </c>
      <c r="S911" s="10">
        <f>IF(R910&lt;=0,S910,S910*(1-Q911/R910))+MAX(0,-('1-Input'!$B$10-C911-D911))</f>
        <v>583365.71923849487</v>
      </c>
      <c r="T911" s="10">
        <f>MAX(0,('1-Input'!$B$10-C911-D911))/(1-'P-Parametri'!$B$31*MAX(0,IF(U910&lt;=0,0,(U910-V910)/U910)))</f>
        <v>17094.5484</v>
      </c>
      <c r="U911" s="10">
        <f>((U910-T911+MAX(0,-('1-Input'!$B$10-C911-D911)))*(1+B911))*(1-'P-Parametri'!$B$32)</f>
        <v>428929.85440466215</v>
      </c>
      <c r="V911" s="10">
        <f>IF(U910&lt;=0,V910,V910*(1-T911/U910))+MAX(0,-('1-Input'!$B$10-C911-D911))</f>
        <v>583158.73517656559</v>
      </c>
    </row>
    <row r="912" spans="1:22">
      <c r="A912" s="9">
        <f t="shared" si="18"/>
        <v>5</v>
      </c>
      <c r="B912" s="12">
        <f>IF($A912='P-Parametri'!$C$47,'P-Parametri'!$B$34,IF($A912='P-Parametri'!$C$48,'P-Parametri'!$C$34,'P-Parametri'!$C$52))</f>
        <v>4.8525513124279884E-2</v>
      </c>
      <c r="C912" s="10">
        <f>IF($A912&lt;='1-Input'!$B$26,0,IF($A912='1-Input'!$B$26+1,('1-Input'!$B$23+0)*'1-Input'!$B$27,'1-Input'!$B$23+0))</f>
        <v>0</v>
      </c>
      <c r="D912" s="10">
        <f>IF(AND($A912&gt;=1,$A912&lt;1+'1-Input'!$B$12),'1-Input'!$B$30,0)</f>
        <v>11905.451600000002</v>
      </c>
      <c r="E912" s="10">
        <f>MAX(0,('1-Input'!$B$10-C912-D912))/(1-'P-Parametri'!$B$31*MAX(0,IF(F911&lt;=0,0,(F911-G911)/F911)))</f>
        <v>17094.5484</v>
      </c>
      <c r="F912" s="10">
        <f>((F911-E912+MAX(0,-('1-Input'!$B$10-C912-D912)))*(1+B912))*(1-'P-Parametri'!$B$32)</f>
        <v>368410.46821939468</v>
      </c>
      <c r="G912" s="10">
        <f>IF(F911&lt;=0,G911,G911*(1-E912/F911))+MAX(0,-('1-Input'!$B$10-C912-D912))</f>
        <v>478655.36229212553</v>
      </c>
      <c r="H912" s="10">
        <f>MAX(0,('1-Input'!$B$10-C912-D912))/(1-'P-Parametri'!$B$31*MAX(0,IF(I911&lt;=0,0,(I911-J911)/I911)))</f>
        <v>17094.5484</v>
      </c>
      <c r="I912" s="10">
        <f>((I911-H912+MAX(0,-('1-Input'!$B$10-C912-D912)))*(1+B912))*(1-'P-Parametri'!$B$32)</f>
        <v>458616.72156323912</v>
      </c>
      <c r="J912" s="10">
        <f>IF(I911&lt;=0,J911,J911*(1-H912/I911))+MAX(0,-('1-Input'!$B$10-C912-D912))</f>
        <v>595855.36229212559</v>
      </c>
      <c r="K912" s="10">
        <f>MAX(0,('1-Input'!$B$10-C912-D912))/(1-'P-Parametri'!$B$31*MAX(0,IF(L911&lt;=0,0,(L911-M911)/L911)))</f>
        <v>17094.5484</v>
      </c>
      <c r="L912" s="10">
        <f>((L911-K912+MAX(0,-('1-Input'!$B$10-C912-D912)))*(1+B912))*(1-'P-Parametri'!$B$32)</f>
        <v>427470.64027433895</v>
      </c>
      <c r="M912" s="10">
        <f>IF(L911&lt;=0,M911,M911*(1-K912/L911))+MAX(0,-('1-Input'!$B$10-C912-D912))</f>
        <v>555388.98006533075</v>
      </c>
      <c r="N912" s="10">
        <f>MAX(0,('1-Input'!$B$10-C912-D912))/(1-'P-Parametri'!$B$31*MAX(0,IF(O911&lt;=0,0,(O911-P911)/O911)))</f>
        <v>17094.5484</v>
      </c>
      <c r="O912" s="10">
        <f>((O911-N912+MAX(0,-('1-Input'!$B$10-C912-D912)))*(1+B912))*(1-'P-Parametri'!$B$32)</f>
        <v>430382.49161173147</v>
      </c>
      <c r="P912" s="10">
        <f>IF(O911&lt;=0,P911,P911*(1-N912/O911))+MAX(0,-('1-Input'!$B$10-C912-D912))</f>
        <v>559172.1875935446</v>
      </c>
      <c r="Q912" s="10">
        <f>MAX(0,('1-Input'!$B$10-C912-D912))/(1-'P-Parametri'!$B$31*MAX(0,IF(R911&lt;=0,0,(R911-S911)/R911)))</f>
        <v>17094.5484</v>
      </c>
      <c r="R912" s="10">
        <f>((R911-Q912+MAX(0,-('1-Input'!$B$10-C912-D912)))*(1+B912))*(1-'P-Parametri'!$B$32)</f>
        <v>431115.49696436751</v>
      </c>
      <c r="S912" s="10">
        <f>IF(R911&lt;=0,S911,S911*(1-Q912/R911))+MAX(0,-('1-Input'!$B$10-C912-D912))</f>
        <v>560124.54094095028</v>
      </c>
      <c r="T912" s="10">
        <f>MAX(0,('1-Input'!$B$10-C912-D912))/(1-'P-Parametri'!$B$31*MAX(0,IF(U911&lt;=0,0,(U911-V911)/U911)))</f>
        <v>17094.5484</v>
      </c>
      <c r="U912" s="10">
        <f>((U911-T912+MAX(0,-('1-Input'!$B$10-C912-D912)))*(1+B912))*(1-'P-Parametri'!$B$32)</f>
        <v>430956.18590013077</v>
      </c>
      <c r="V912" s="10">
        <f>IF(U911&lt;=0,V911,V911*(1-T912/U911))+MAX(0,-('1-Input'!$B$10-C912-D912))</f>
        <v>559917.55687902099</v>
      </c>
    </row>
    <row r="913" spans="1:22">
      <c r="A913" s="9">
        <f t="shared" si="18"/>
        <v>6</v>
      </c>
      <c r="B913" s="12">
        <f>IF($A913='P-Parametri'!$C$47,'P-Parametri'!$B$34,IF($A913='P-Parametri'!$C$48,'P-Parametri'!$C$34,'P-Parametri'!$C$52))</f>
        <v>4.8525513124279884E-2</v>
      </c>
      <c r="C913" s="10">
        <f>IF($A913&lt;='1-Input'!$B$26,0,IF($A913='1-Input'!$B$26+1,('1-Input'!$B$23+0)*'1-Input'!$B$27,'1-Input'!$B$23+0))</f>
        <v>0</v>
      </c>
      <c r="D913" s="10">
        <f>IF(AND($A913&gt;=1,$A913&lt;1+'1-Input'!$B$12),'1-Input'!$B$30,0)</f>
        <v>0</v>
      </c>
      <c r="E913" s="10">
        <f>MAX(0,('1-Input'!$B$10-C913-D913))/(1-'P-Parametri'!$B$31*MAX(0,IF(F912&lt;=0,0,(F912-G912)/F912)))</f>
        <v>29000</v>
      </c>
      <c r="F913" s="10">
        <f>((F912-E913+MAX(0,-('1-Input'!$B$10-C913-D913)))*(1+B913))*(1-'P-Parametri'!$B$32)</f>
        <v>355168.77427879395</v>
      </c>
      <c r="G913" s="10">
        <f>IF(F912&lt;=0,G912,G912*(1-E913/F912))+MAX(0,-('1-Input'!$B$10-C913-D913))</f>
        <v>440977.26488745224</v>
      </c>
      <c r="H913" s="10">
        <f>MAX(0,('1-Input'!$B$10-C913-D913))/(1-'P-Parametri'!$B$31*MAX(0,IF(I912&lt;=0,0,(I912-J912)/I912)))</f>
        <v>29000</v>
      </c>
      <c r="I913" s="10">
        <f>((I912-H913+MAX(0,-('1-Input'!$B$10-C913-D913)))*(1+B913))*(1-'P-Parametri'!$B$32)</f>
        <v>449563.16523701849</v>
      </c>
      <c r="J913" s="10">
        <f>IF(I912&lt;=0,J912,J912*(1-H913/I912))+MAX(0,-('1-Input'!$B$10-C913-D913))</f>
        <v>558177.26488745236</v>
      </c>
      <c r="K913" s="10">
        <f>MAX(0,('1-Input'!$B$10-C913-D913))/(1-'P-Parametri'!$B$31*MAX(0,IF(L912&lt;=0,0,(L912-M912)/L912)))</f>
        <v>29000</v>
      </c>
      <c r="L913" s="10">
        <f>((L912-K913+MAX(0,-('1-Input'!$B$10-C913-D913)))*(1+B913))*(1-'P-Parametri'!$B$32)</f>
        <v>416971.01929349435</v>
      </c>
      <c r="M913" s="10">
        <f>IF(L912&lt;=0,M912,M912*(1-K913/L912))+MAX(0,-('1-Input'!$B$10-C913-D913))</f>
        <v>517710.88266065746</v>
      </c>
      <c r="N913" s="10">
        <f>MAX(0,('1-Input'!$B$10-C913-D913))/(1-'P-Parametri'!$B$31*MAX(0,IF(O912&lt;=0,0,(O912-P912)/O912)))</f>
        <v>29000</v>
      </c>
      <c r="O913" s="10">
        <f>((O912-N913+MAX(0,-('1-Input'!$B$10-C913-D913)))*(1+B913))*(1-'P-Parametri'!$B$32)</f>
        <v>420018.06341034011</v>
      </c>
      <c r="P913" s="10">
        <f>IF(O912&lt;=0,P912,P912*(1-N913/O912))+MAX(0,-('1-Input'!$B$10-C913-D913))</f>
        <v>521494.09018887137</v>
      </c>
      <c r="Q913" s="10">
        <f>MAX(0,('1-Input'!$B$10-C913-D913))/(1-'P-Parametri'!$B$31*MAX(0,IF(R912&lt;=0,0,(R912-S912)/R912)))</f>
        <v>29000</v>
      </c>
      <c r="R913" s="10">
        <f>((R912-Q913+MAX(0,-('1-Input'!$B$10-C913-D913)))*(1+B913))*(1-'P-Parametri'!$B$32)</f>
        <v>420785.10107420868</v>
      </c>
      <c r="S913" s="10">
        <f>IF(R912&lt;=0,S912,S912*(1-Q913/R912))+MAX(0,-('1-Input'!$B$10-C913-D913))</f>
        <v>522446.44353627699</v>
      </c>
      <c r="T913" s="10">
        <f>MAX(0,('1-Input'!$B$10-C913-D913))/(1-'P-Parametri'!$B$31*MAX(0,IF(U912&lt;=0,0,(U912-V912)/U912)))</f>
        <v>29000</v>
      </c>
      <c r="U913" s="10">
        <f>((U912-T913+MAX(0,-('1-Input'!$B$10-C913-D913)))*(1+B913))*(1-'P-Parametri'!$B$32)</f>
        <v>420618.39344226423</v>
      </c>
      <c r="V913" s="10">
        <f>IF(U912&lt;=0,V912,V912*(1-T913/U912))+MAX(0,-('1-Input'!$B$10-C913-D913))</f>
        <v>522239.45947434771</v>
      </c>
    </row>
    <row r="914" spans="1:22">
      <c r="A914" s="9">
        <f t="shared" si="18"/>
        <v>7</v>
      </c>
      <c r="B914" s="12">
        <f>IF($A914='P-Parametri'!$C$47,'P-Parametri'!$B$34,IF($A914='P-Parametri'!$C$48,'P-Parametri'!$C$34,'P-Parametri'!$C$52))</f>
        <v>4.8525513124279884E-2</v>
      </c>
      <c r="C914" s="10">
        <f>IF($A914&lt;='1-Input'!$B$26,0,IF($A914='1-Input'!$B$26+1,('1-Input'!$B$23+0)*'1-Input'!$B$27,'1-Input'!$B$23+0))</f>
        <v>0</v>
      </c>
      <c r="D914" s="10">
        <f>IF(AND($A914&gt;=1,$A914&lt;1+'1-Input'!$B$12),'1-Input'!$B$30,0)</f>
        <v>0</v>
      </c>
      <c r="E914" s="10">
        <f>MAX(0,('1-Input'!$B$10-C914-D914))/(1-'P-Parametri'!$B$31*MAX(0,IF(F913&lt;=0,0,(F913-G913)/F913)))</f>
        <v>29000</v>
      </c>
      <c r="F914" s="10">
        <f>((F913-E914+MAX(0,-('1-Input'!$B$10-C914-D914)))*(1+B914))*(1-'P-Parametri'!$B$32)</f>
        <v>341312.2888529583</v>
      </c>
      <c r="G914" s="10">
        <f>IF(F913&lt;=0,G913,G913*(1-E914/F913))+MAX(0,-('1-Input'!$B$10-C914-D914))</f>
        <v>404970.88817907148</v>
      </c>
      <c r="H914" s="10">
        <f>MAX(0,('1-Input'!$B$10-C914-D914))/(1-'P-Parametri'!$B$31*MAX(0,IF(I913&lt;=0,0,(I913-J913)/I913)))</f>
        <v>29000</v>
      </c>
      <c r="I914" s="10">
        <f>((I913-H914+MAX(0,-('1-Input'!$B$10-C914-D914)))*(1+B914))*(1-'P-Parametri'!$B$32)</f>
        <v>440089.2662140535</v>
      </c>
      <c r="J914" s="10">
        <f>IF(I913&lt;=0,J913,J913*(1-H914/I913))+MAX(0,-('1-Input'!$B$10-C914-D914))</f>
        <v>522170.8881790716</v>
      </c>
      <c r="K914" s="10">
        <f>MAX(0,('1-Input'!$B$10-C914-D914))/(1-'P-Parametri'!$B$31*MAX(0,IF(L913&lt;=0,0,(L913-M913)/L913)))</f>
        <v>29000</v>
      </c>
      <c r="L914" s="10">
        <f>((L913-K914+MAX(0,-('1-Input'!$B$10-C914-D914)))*(1+B914))*(1-'P-Parametri'!$B$32)</f>
        <v>405983.91705789691</v>
      </c>
      <c r="M914" s="10">
        <f>IF(L913&lt;=0,M913,M913*(1-K914/L913))+MAX(0,-('1-Input'!$B$10-C914-D914))</f>
        <v>481704.5059522767</v>
      </c>
      <c r="N914" s="10">
        <f>MAX(0,('1-Input'!$B$10-C914-D914))/(1-'P-Parametri'!$B$31*MAX(0,IF(O913&lt;=0,0,(O913-P913)/O913)))</f>
        <v>29000</v>
      </c>
      <c r="O914" s="10">
        <f>((O913-N914+MAX(0,-('1-Input'!$B$10-C914-D914)))*(1+B914))*(1-'P-Parametri'!$B$32)</f>
        <v>409172.43074703269</v>
      </c>
      <c r="P914" s="10">
        <f>IF(O913&lt;=0,P913,P913*(1-N914/O913))+MAX(0,-('1-Input'!$B$10-C914-D914))</f>
        <v>485487.71348049061</v>
      </c>
      <c r="Q914" s="10">
        <f>MAX(0,('1-Input'!$B$10-C914-D914))/(1-'P-Parametri'!$B$31*MAX(0,IF(R913&lt;=0,0,(R913-S913)/R913)))</f>
        <v>29000</v>
      </c>
      <c r="R914" s="10">
        <f>((R913-Q914+MAX(0,-('1-Input'!$B$10-C914-D914)))*(1+B914))*(1-'P-Parametri'!$B$32)</f>
        <v>409975.08079000597</v>
      </c>
      <c r="S914" s="10">
        <f>IF(R913&lt;=0,S913,S913*(1-Q914/R913))+MAX(0,-('1-Input'!$B$10-C914-D914))</f>
        <v>486440.06682789623</v>
      </c>
      <c r="T914" s="10">
        <f>MAX(0,('1-Input'!$B$10-C914-D914))/(1-'P-Parametri'!$B$31*MAX(0,IF(U913&lt;=0,0,(U913-V913)/U913)))</f>
        <v>29000</v>
      </c>
      <c r="U914" s="10">
        <f>((U913-T914+MAX(0,-('1-Input'!$B$10-C914-D914)))*(1+B914))*(1-'P-Parametri'!$B$32)</f>
        <v>409800.63317909034</v>
      </c>
      <c r="V914" s="10">
        <f>IF(U913&lt;=0,V913,V913*(1-T914/U913))+MAX(0,-('1-Input'!$B$10-C914-D914))</f>
        <v>486233.08276596689</v>
      </c>
    </row>
    <row r="915" spans="1:22">
      <c r="A915" s="9">
        <f t="shared" si="18"/>
        <v>8</v>
      </c>
      <c r="B915" s="12">
        <f>IF($A915='P-Parametri'!$C$47,'P-Parametri'!$B$34,IF($A915='P-Parametri'!$C$48,'P-Parametri'!$C$34,'P-Parametri'!$C$52))</f>
        <v>4.8525513124279884E-2</v>
      </c>
      <c r="C915" s="10">
        <f>IF($A915&lt;='1-Input'!$B$26,0,IF($A915='1-Input'!$B$26+1,('1-Input'!$B$23+0)*'1-Input'!$B$27,'1-Input'!$B$23+0))</f>
        <v>0</v>
      </c>
      <c r="D915" s="10">
        <f>IF(AND($A915&gt;=1,$A915&lt;1+'1-Input'!$B$12),'1-Input'!$B$30,0)</f>
        <v>0</v>
      </c>
      <c r="E915" s="10">
        <f>MAX(0,('1-Input'!$B$10-C915-D915))/(1-'P-Parametri'!$B$31*MAX(0,IF(F914&lt;=0,0,(F914-G914)/F914)))</f>
        <v>29000</v>
      </c>
      <c r="F915" s="10">
        <f>((F914-E915+MAX(0,-('1-Input'!$B$10-C915-D915)))*(1+B915))*(1-'P-Parametri'!$B$32)</f>
        <v>326812.46811871725</v>
      </c>
      <c r="G915" s="10">
        <f>IF(F914&lt;=0,G914,G914*(1-E915/F914))+MAX(0,-('1-Input'!$B$10-C915-D915))</f>
        <v>370562.06042586803</v>
      </c>
      <c r="H915" s="10">
        <f>MAX(0,('1-Input'!$B$10-C915-D915))/(1-'P-Parametri'!$B$31*MAX(0,IF(I914&lt;=0,0,(I914-J914)/I914)))</f>
        <v>29000</v>
      </c>
      <c r="I915" s="10">
        <f>((I914-H915+MAX(0,-('1-Input'!$B$10-C915-D915)))*(1+B915))*(1-'P-Parametri'!$B$32)</f>
        <v>430175.5086293802</v>
      </c>
      <c r="J915" s="10">
        <f>IF(I914&lt;=0,J914,J914*(1-H915/I914))+MAX(0,-('1-Input'!$B$10-C915-D915))</f>
        <v>487762.06042586814</v>
      </c>
      <c r="K915" s="10">
        <f>MAX(0,('1-Input'!$B$10-C915-D915))/(1-'P-Parametri'!$B$31*MAX(0,IF(L914&lt;=0,0,(L914-M914)/L914)))</f>
        <v>29000</v>
      </c>
      <c r="L915" s="10">
        <f>((L914-K915+MAX(0,-('1-Input'!$B$10-C915-D915)))*(1+B915))*(1-'P-Parametri'!$B$32)</f>
        <v>394486.70056258689</v>
      </c>
      <c r="M915" s="10">
        <f>IF(L914&lt;=0,M914,M914*(1-K915/L914))+MAX(0,-('1-Input'!$B$10-C915-D915))</f>
        <v>447295.67819907318</v>
      </c>
      <c r="N915" s="10">
        <f>MAX(0,('1-Input'!$B$10-C915-D915))/(1-'P-Parametri'!$B$31*MAX(0,IF(O914&lt;=0,0,(O914-P914)/O914)))</f>
        <v>29000</v>
      </c>
      <c r="O915" s="10">
        <f>((O914-N915+MAX(0,-('1-Input'!$B$10-C915-D915)))*(1+B915))*(1-'P-Parametri'!$B$32)</f>
        <v>397823.25203868776</v>
      </c>
      <c r="P915" s="10">
        <f>IF(O914&lt;=0,P914,P914*(1-N915/O914))+MAX(0,-('1-Input'!$B$10-C915-D915))</f>
        <v>451078.88572728715</v>
      </c>
      <c r="Q915" s="10">
        <f>MAX(0,('1-Input'!$B$10-C915-D915))/(1-'P-Parametri'!$B$31*MAX(0,IF(R914&lt;=0,0,(R914-S914)/R914)))</f>
        <v>29000</v>
      </c>
      <c r="R915" s="10">
        <f>((R914-Q915+MAX(0,-('1-Input'!$B$10-C915-D915)))*(1+B915))*(1-'P-Parametri'!$B$32)</f>
        <v>398663.16788875917</v>
      </c>
      <c r="S915" s="10">
        <f>IF(R914&lt;=0,S914,S914*(1-Q915/R914))+MAX(0,-('1-Input'!$B$10-C915-D915))</f>
        <v>452031.23907469277</v>
      </c>
      <c r="T915" s="10">
        <f>MAX(0,('1-Input'!$B$10-C915-D915))/(1-'P-Parametri'!$B$31*MAX(0,IF(U914&lt;=0,0,(U914-V914)/U914)))</f>
        <v>29000</v>
      </c>
      <c r="U915" s="10">
        <f>((U914-T915+MAX(0,-('1-Input'!$B$10-C915-D915)))*(1+B915))*(1-'P-Parametri'!$B$32)</f>
        <v>398480.62094355206</v>
      </c>
      <c r="V915" s="10">
        <f>IF(U914&lt;=0,V914,V914*(1-T915/U914))+MAX(0,-('1-Input'!$B$10-C915-D915))</f>
        <v>451824.25501276337</v>
      </c>
    </row>
    <row r="916" spans="1:22">
      <c r="A916" s="9">
        <f t="shared" si="18"/>
        <v>9</v>
      </c>
      <c r="B916" s="12">
        <f>IF($A916='P-Parametri'!$C$47,'P-Parametri'!$B$34,IF($A916='P-Parametri'!$C$48,'P-Parametri'!$C$34,'P-Parametri'!$C$52))</f>
        <v>4.8525513124279884E-2</v>
      </c>
      <c r="C916" s="10">
        <f>IF($A916&lt;='1-Input'!$B$26,0,IF($A916='1-Input'!$B$26+1,('1-Input'!$B$23+0)*'1-Input'!$B$27,'1-Input'!$B$23+0))</f>
        <v>0</v>
      </c>
      <c r="D916" s="10">
        <f>IF(AND($A916&gt;=1,$A916&lt;1+'1-Input'!$B$12),'1-Input'!$B$30,0)</f>
        <v>0</v>
      </c>
      <c r="E916" s="10">
        <f>MAX(0,('1-Input'!$B$10-C916-D916))/(1-'P-Parametri'!$B$31*MAX(0,IF(F915&lt;=0,0,(F915-G915)/F915)))</f>
        <v>29000</v>
      </c>
      <c r="F916" s="10">
        <f>((F915-E916+MAX(0,-('1-Input'!$B$10-C916-D916)))*(1+B916))*(1-'P-Parametri'!$B$32)</f>
        <v>311639.44300708827</v>
      </c>
      <c r="G916" s="10">
        <f>IF(F915&lt;=0,G915,G915*(1-E916/F915))+MAX(0,-('1-Input'!$B$10-C916-D916))</f>
        <v>337679.90077568451</v>
      </c>
      <c r="H916" s="10">
        <f>MAX(0,('1-Input'!$B$10-C916-D916))/(1-'P-Parametri'!$B$31*MAX(0,IF(I915&lt;=0,0,(I915-J915)/I915)))</f>
        <v>29000</v>
      </c>
      <c r="I916" s="10">
        <f>((I915-H916+MAX(0,-('1-Input'!$B$10-C916-D916)))*(1+B916))*(1-'P-Parametri'!$B$32)</f>
        <v>419801.4705264378</v>
      </c>
      <c r="J916" s="10">
        <f>IF(I915&lt;=0,J915,J915*(1-H916/I915))+MAX(0,-('1-Input'!$B$10-C916-D916))</f>
        <v>454879.90077568463</v>
      </c>
      <c r="K916" s="10">
        <f>MAX(0,('1-Input'!$B$10-C916-D916))/(1-'P-Parametri'!$B$31*MAX(0,IF(L915&lt;=0,0,(L915-M915)/L915)))</f>
        <v>29000</v>
      </c>
      <c r="L916" s="10">
        <f>((L915-K916+MAX(0,-('1-Input'!$B$10-C916-D916)))*(1+B916))*(1-'P-Parametri'!$B$32)</f>
        <v>382455.68598699151</v>
      </c>
      <c r="M916" s="10">
        <f>IF(L915&lt;=0,M915,M915*(1-K916/L915))+MAX(0,-('1-Input'!$B$10-C916-D916))</f>
        <v>414413.51854888967</v>
      </c>
      <c r="N916" s="10">
        <f>MAX(0,('1-Input'!$B$10-C916-D916))/(1-'P-Parametri'!$B$31*MAX(0,IF(O915&lt;=0,0,(O915-P915)/O915)))</f>
        <v>29000</v>
      </c>
      <c r="O916" s="10">
        <f>((O915-N916+MAX(0,-('1-Input'!$B$10-C916-D916)))*(1+B916))*(1-'P-Parametri'!$B$32)</f>
        <v>385947.14841683867</v>
      </c>
      <c r="P916" s="10">
        <f>IF(O915&lt;=0,P915,P915*(1-N916/O915))+MAX(0,-('1-Input'!$B$10-C916-D916))</f>
        <v>418196.72607710364</v>
      </c>
      <c r="Q916" s="10">
        <f>MAX(0,('1-Input'!$B$10-C916-D916))/(1-'P-Parametri'!$B$31*MAX(0,IF(R915&lt;=0,0,(R915-S915)/R915)))</f>
        <v>29000</v>
      </c>
      <c r="R916" s="10">
        <f>((R915-Q916+MAX(0,-('1-Input'!$B$10-C916-D916)))*(1+B916))*(1-'P-Parametri'!$B$32)</f>
        <v>386826.06026812061</v>
      </c>
      <c r="S916" s="10">
        <f>IF(R915&lt;=0,S915,S915*(1-Q916/R915))+MAX(0,-('1-Input'!$B$10-C916-D916))</f>
        <v>419149.07942450931</v>
      </c>
      <c r="T916" s="10">
        <f>MAX(0,('1-Input'!$B$10-C916-D916))/(1-'P-Parametri'!$B$31*MAX(0,IF(U915&lt;=0,0,(U915-V915)/U915)))</f>
        <v>29000</v>
      </c>
      <c r="U916" s="10">
        <f>((U915-T916+MAX(0,-('1-Input'!$B$10-C916-D916)))*(1+B916))*(1-'P-Parametri'!$B$32)</f>
        <v>386635.03794898686</v>
      </c>
      <c r="V916" s="10">
        <f>IF(U915&lt;=0,V915,V915*(1-T916/U915))+MAX(0,-('1-Input'!$B$10-C916-D916))</f>
        <v>418942.09536257986</v>
      </c>
    </row>
    <row r="917" spans="1:22">
      <c r="A917" s="9">
        <f t="shared" si="18"/>
        <v>10</v>
      </c>
      <c r="B917" s="12">
        <f>IF($A917='P-Parametri'!$C$47,'P-Parametri'!$B$34,IF($A917='P-Parametri'!$C$48,'P-Parametri'!$C$34,'P-Parametri'!$C$52))</f>
        <v>4.8525513124279884E-2</v>
      </c>
      <c r="C917" s="10">
        <f>IF($A917&lt;='1-Input'!$B$26,0,IF($A917='1-Input'!$B$26+1,('1-Input'!$B$23+0)*'1-Input'!$B$27,'1-Input'!$B$23+0))</f>
        <v>0</v>
      </c>
      <c r="D917" s="10">
        <f>IF(AND($A917&gt;=1,$A917&lt;1+'1-Input'!$B$12),'1-Input'!$B$30,0)</f>
        <v>0</v>
      </c>
      <c r="E917" s="10">
        <f>MAX(0,('1-Input'!$B$10-C917-D917))/(1-'P-Parametri'!$B$31*MAX(0,IF(F916&lt;=0,0,(F916-G916)/F916)))</f>
        <v>29000</v>
      </c>
      <c r="F917" s="10">
        <f>((F916-E917+MAX(0,-('1-Input'!$B$10-C917-D917)))*(1+B917))*(1-'P-Parametri'!$B$32)</f>
        <v>295761.95767415158</v>
      </c>
      <c r="G917" s="10">
        <f>IF(F916&lt;=0,G916,G916*(1-E917/F916))+MAX(0,-('1-Input'!$B$10-C917-D917))</f>
        <v>306256.67325351201</v>
      </c>
      <c r="H917" s="10">
        <f>MAX(0,('1-Input'!$B$10-C917-D917))/(1-'P-Parametri'!$B$31*MAX(0,IF(I916&lt;=0,0,(I916-J916)/I916)))</f>
        <v>29000</v>
      </c>
      <c r="I917" s="10">
        <f>((I916-H917+MAX(0,-('1-Input'!$B$10-C917-D917)))*(1+B917))*(1-'P-Parametri'!$B$32)</f>
        <v>408945.78178862942</v>
      </c>
      <c r="J917" s="10">
        <f>IF(I916&lt;=0,J916,J916*(1-H917/I916))+MAX(0,-('1-Input'!$B$10-C917-D917))</f>
        <v>423456.67325351213</v>
      </c>
      <c r="K917" s="10">
        <f>MAX(0,('1-Input'!$B$10-C917-D917))/(1-'P-Parametri'!$B$31*MAX(0,IF(L916&lt;=0,0,(L916-M916)/L916)))</f>
        <v>29000</v>
      </c>
      <c r="L917" s="10">
        <f>((L916-K917+MAX(0,-('1-Input'!$B$10-C917-D917)))*(1+B917))*(1-'P-Parametri'!$B$32)</f>
        <v>369866.08990717219</v>
      </c>
      <c r="M917" s="10">
        <f>IF(L916&lt;=0,M916,M916*(1-K917/L916))+MAX(0,-('1-Input'!$B$10-C917-D917))</f>
        <v>382990.29102671717</v>
      </c>
      <c r="N917" s="10">
        <f>MAX(0,('1-Input'!$B$10-C917-D917))/(1-'P-Parametri'!$B$31*MAX(0,IF(O916&lt;=0,0,(O916-P916)/O916)))</f>
        <v>29000</v>
      </c>
      <c r="O917" s="10">
        <f>((O916-N917+MAX(0,-('1-Input'!$B$10-C917-D917)))*(1+B917))*(1-'P-Parametri'!$B$32)</f>
        <v>373519.65556811017</v>
      </c>
      <c r="P917" s="10">
        <f>IF(O916&lt;=0,P916,P916*(1-N917/O916))+MAX(0,-('1-Input'!$B$10-C917-D917))</f>
        <v>386773.49855493114</v>
      </c>
      <c r="Q917" s="10">
        <f>MAX(0,('1-Input'!$B$10-C917-D917))/(1-'P-Parametri'!$B$31*MAX(0,IF(R916&lt;=0,0,(R916-S916)/R916)))</f>
        <v>29000</v>
      </c>
      <c r="R917" s="10">
        <f>((R916-Q917+MAX(0,-('1-Input'!$B$10-C917-D917)))*(1+B917))*(1-'P-Parametri'!$B$32)</f>
        <v>374439.37394496688</v>
      </c>
      <c r="S917" s="10">
        <f>IF(R916&lt;=0,S916,S916*(1-Q917/R916))+MAX(0,-('1-Input'!$B$10-C917-D917))</f>
        <v>387725.85190233681</v>
      </c>
      <c r="T917" s="10">
        <f>MAX(0,('1-Input'!$B$10-C917-D917))/(1-'P-Parametri'!$B$31*MAX(0,IF(U916&lt;=0,0,(U916-V916)/U916)))</f>
        <v>29000</v>
      </c>
      <c r="U917" s="10">
        <f>((U916-T917+MAX(0,-('1-Input'!$B$10-C917-D917)))*(1+B917))*(1-'P-Parametri'!$B$32)</f>
        <v>374239.48275332939</v>
      </c>
      <c r="V917" s="10">
        <f>IF(U916&lt;=0,V916,V916*(1-T917/U916))+MAX(0,-('1-Input'!$B$10-C917-D917))</f>
        <v>387518.86784040736</v>
      </c>
    </row>
    <row r="918" spans="1:22">
      <c r="A918" s="9">
        <f t="shared" si="18"/>
        <v>11</v>
      </c>
      <c r="B918" s="12">
        <f>IF($A918='P-Parametri'!$C$47,'P-Parametri'!$B$34,IF($A918='P-Parametri'!$C$48,'P-Parametri'!$C$34,'P-Parametri'!$C$52))</f>
        <v>4.8525513124279884E-2</v>
      </c>
      <c r="C918" s="10">
        <f>IF($A918&lt;='1-Input'!$B$26,0,IF($A918='1-Input'!$B$26+1,('1-Input'!$B$23+0)*'1-Input'!$B$27,'1-Input'!$B$23+0))</f>
        <v>0</v>
      </c>
      <c r="D918" s="10">
        <f>IF(AND($A918&gt;=1,$A918&lt;1+'1-Input'!$B$12),'1-Input'!$B$30,0)</f>
        <v>0</v>
      </c>
      <c r="E918" s="10">
        <f>MAX(0,('1-Input'!$B$10-C918-D918))/(1-'P-Parametri'!$B$31*MAX(0,IF(F917&lt;=0,0,(F917-G917)/F917)))</f>
        <v>29000</v>
      </c>
      <c r="F918" s="10">
        <f>((F917-E918+MAX(0,-('1-Input'!$B$10-C918-D918)))*(1+B918))*(1-'P-Parametri'!$B$32)</f>
        <v>279147.30511522252</v>
      </c>
      <c r="G918" s="10">
        <f>IF(F917&lt;=0,G917,G917*(1-E918/F917))+MAX(0,-('1-Input'!$B$10-C918-D918))</f>
        <v>276227.64722800552</v>
      </c>
      <c r="H918" s="10">
        <f>MAX(0,('1-Input'!$B$10-C918-D918))/(1-'P-Parametri'!$B$31*MAX(0,IF(I917&lt;=0,0,(I917-J917)/I917)))</f>
        <v>29000</v>
      </c>
      <c r="I918" s="10">
        <f>((I917-H918+MAX(0,-('1-Input'!$B$10-C918-D918)))*(1+B918))*(1-'P-Parametri'!$B$32)</f>
        <v>397586.08011770964</v>
      </c>
      <c r="J918" s="10">
        <f>IF(I917&lt;=0,J917,J917*(1-H918/I917))+MAX(0,-('1-Input'!$B$10-C918-D918))</f>
        <v>393427.64722800563</v>
      </c>
      <c r="K918" s="10">
        <f>MAX(0,('1-Input'!$B$10-C918-D918))/(1-'P-Parametri'!$B$31*MAX(0,IF(L917&lt;=0,0,(L917-M917)/L917)))</f>
        <v>29000</v>
      </c>
      <c r="L918" s="10">
        <f>((L917-K918+MAX(0,-('1-Input'!$B$10-C918-D918)))*(1+B918))*(1-'P-Parametri'!$B$32)</f>
        <v>356691.97824293148</v>
      </c>
      <c r="M918" s="10">
        <f>IF(L917&lt;=0,M917,M917*(1-K918/L917))+MAX(0,-('1-Input'!$B$10-C918-D918))</f>
        <v>352961.26500121068</v>
      </c>
      <c r="N918" s="10">
        <f>MAX(0,('1-Input'!$B$10-C918-D918))/(1-'P-Parametri'!$B$31*MAX(0,IF(O917&lt;=0,0,(O917-P917)/O917)))</f>
        <v>29000</v>
      </c>
      <c r="O918" s="10">
        <f>((O917-N918+MAX(0,-('1-Input'!$B$10-C918-D918)))*(1+B918))*(1-'P-Parametri'!$B$32)</f>
        <v>360515.17333868099</v>
      </c>
      <c r="P918" s="10">
        <f>IF(O917&lt;=0,P917,P917*(1-N918/O917))+MAX(0,-('1-Input'!$B$10-C918-D918))</f>
        <v>356744.47252942465</v>
      </c>
      <c r="Q918" s="10">
        <f>MAX(0,('1-Input'!$B$10-C918-D918))/(1-'P-Parametri'!$B$31*MAX(0,IF(R917&lt;=0,0,(R917-S917)/R917)))</f>
        <v>29000</v>
      </c>
      <c r="R918" s="10">
        <f>((R917-Q918+MAX(0,-('1-Input'!$B$10-C918-D918)))*(1+B918))*(1-'P-Parametri'!$B$32)</f>
        <v>361477.59282533848</v>
      </c>
      <c r="S918" s="10">
        <f>IF(R917&lt;=0,S917,S917*(1-Q918/R917))+MAX(0,-('1-Input'!$B$10-C918-D918))</f>
        <v>357696.82587683032</v>
      </c>
      <c r="T918" s="10">
        <f>MAX(0,('1-Input'!$B$10-C918-D918))/(1-'P-Parametri'!$B$31*MAX(0,IF(U917&lt;=0,0,(U917-V917)/U917)))</f>
        <v>29000</v>
      </c>
      <c r="U918" s="10">
        <f>((U917-T918+MAX(0,-('1-Input'!$B$10-C918-D918)))*(1+B918))*(1-'P-Parametri'!$B$32)</f>
        <v>361268.4209930863</v>
      </c>
      <c r="V918" s="10">
        <f>IF(U917&lt;=0,V917,V917*(1-T918/U917))+MAX(0,-('1-Input'!$B$10-C918-D918))</f>
        <v>357489.84181490086</v>
      </c>
    </row>
    <row r="919" spans="1:22">
      <c r="A919" s="9">
        <f t="shared" si="18"/>
        <v>12</v>
      </c>
      <c r="B919" s="12">
        <f>IF($A919='P-Parametri'!$C$47,'P-Parametri'!$B$34,IF($A919='P-Parametri'!$C$48,'P-Parametri'!$C$34,'P-Parametri'!$C$52))</f>
        <v>4.8525513124279884E-2</v>
      </c>
      <c r="C919" s="10">
        <f>IF($A919&lt;='1-Input'!$B$26,0,IF($A919='1-Input'!$B$26+1,('1-Input'!$B$23+0)*'1-Input'!$B$27,'1-Input'!$B$23+0))</f>
        <v>0</v>
      </c>
      <c r="D919" s="10">
        <f>IF(AND($A919&gt;=1,$A919&lt;1+'1-Input'!$B$12),'1-Input'!$B$30,0)</f>
        <v>0</v>
      </c>
      <c r="E919" s="10">
        <f>MAX(0,('1-Input'!$B$10-C919-D919))/(1-'P-Parametri'!$B$31*MAX(0,IF(F918&lt;=0,0,(F918-G918)/F918)))</f>
        <v>29079.077421165755</v>
      </c>
      <c r="F919" s="10">
        <f>((F918-E919+MAX(0,-('1-Input'!$B$10-C919-D919)))*(1+B919))*(1-'P-Parametri'!$B$32)</f>
        <v>261678.5109254721</v>
      </c>
      <c r="G919" s="10">
        <f>IF(F918&lt;=0,G918,G918*(1-E919/F918))+MAX(0,-('1-Input'!$B$10-C919-D919))</f>
        <v>247452.71373440037</v>
      </c>
      <c r="H919" s="10">
        <f>MAX(0,('1-Input'!$B$10-C919-D919))/(1-'P-Parametri'!$B$31*MAX(0,IF(I918&lt;=0,0,(I918-J918)/I918)))</f>
        <v>29079.077421165755</v>
      </c>
      <c r="I919" s="10">
        <f>((I918-H919+MAX(0,-('1-Input'!$B$10-C919-D919)))*(1+B919))*(1-'P-Parametri'!$B$32)</f>
        <v>385616.21610409947</v>
      </c>
      <c r="J919" s="10">
        <f>IF(I918&lt;=0,J918,J918*(1-H919/I918))+MAX(0,-('1-Input'!$B$10-C919-D919))</f>
        <v>364652.71373440046</v>
      </c>
      <c r="K919" s="10">
        <f>MAX(0,('1-Input'!$B$10-C919-D919))/(1-'P-Parametri'!$B$31*MAX(0,IF(L918&lt;=0,0,(L918-M918)/L918)))</f>
        <v>29079.077421165759</v>
      </c>
      <c r="L919" s="10">
        <f>((L918-K919+MAX(0,-('1-Input'!$B$10-C919-D919)))*(1+B919))*(1-'P-Parametri'!$B$32)</f>
        <v>342823.46397039515</v>
      </c>
      <c r="M919" s="10">
        <f>IF(L918&lt;=0,M918,M918*(1-K919/L918))+MAX(0,-('1-Input'!$B$10-C919-D919))</f>
        <v>324186.3315076055</v>
      </c>
      <c r="N919" s="10">
        <f>MAX(0,('1-Input'!$B$10-C919-D919))/(1-'P-Parametri'!$B$31*MAX(0,IF(O918&lt;=0,0,(O918-P918)/O918)))</f>
        <v>29079.077421165755</v>
      </c>
      <c r="O919" s="10">
        <f>((O918-N919+MAX(0,-('1-Input'!$B$10-C919-D919)))*(1+B919))*(1-'P-Parametri'!$B$32)</f>
        <v>346824.16413474106</v>
      </c>
      <c r="P919" s="10">
        <f>IF(O918&lt;=0,P918,P918*(1-N919/O918))+MAX(0,-('1-Input'!$B$10-C919-D919))</f>
        <v>327969.53903581947</v>
      </c>
      <c r="Q919" s="10">
        <f>MAX(0,('1-Input'!$B$10-C919-D919))/(1-'P-Parametri'!$B$31*MAX(0,IF(R918&lt;=0,0,(R918-S918)/R918)))</f>
        <v>29079.077421165759</v>
      </c>
      <c r="R919" s="10">
        <f>((R918-Q919+MAX(0,-('1-Input'!$B$10-C919-D919)))*(1+B919))*(1-'P-Parametri'!$B$32)</f>
        <v>347831.26727805723</v>
      </c>
      <c r="S919" s="10">
        <f>IF(R918&lt;=0,S918,S918*(1-Q919/R918))+MAX(0,-('1-Input'!$B$10-C919-D919))</f>
        <v>328921.89238322515</v>
      </c>
      <c r="T919" s="10">
        <f>MAX(0,('1-Input'!$B$10-C919-D919))/(1-'P-Parametri'!$B$31*MAX(0,IF(U918&lt;=0,0,(U918-V918)/U918)))</f>
        <v>29079.077421165759</v>
      </c>
      <c r="U919" s="10">
        <f>((U918-T919+MAX(0,-('1-Input'!$B$10-C919-D919)))*(1+B919))*(1-'P-Parametri'!$B$32)</f>
        <v>347612.38391931937</v>
      </c>
      <c r="V919" s="10">
        <f>IF(U918&lt;=0,V918,V918*(1-T919/U918))+MAX(0,-('1-Input'!$B$10-C919-D919))</f>
        <v>328714.90832129575</v>
      </c>
    </row>
    <row r="920" spans="1:22">
      <c r="A920" s="9">
        <f t="shared" si="18"/>
        <v>13</v>
      </c>
      <c r="B920" s="12">
        <f>IF($A920='P-Parametri'!$C$47,'P-Parametri'!$B$34,IF($A920='P-Parametri'!$C$48,'P-Parametri'!$C$34,'P-Parametri'!$C$52))</f>
        <v>4.8525513124279884E-2</v>
      </c>
      <c r="C920" s="10">
        <f>IF($A920&lt;='1-Input'!$B$26,0,IF($A920='1-Input'!$B$26+1,('1-Input'!$B$23+0)*'1-Input'!$B$27,'1-Input'!$B$23+0))</f>
        <v>0</v>
      </c>
      <c r="D920" s="10">
        <f>IF(AND($A920&gt;=1,$A920&lt;1+'1-Input'!$B$12),'1-Input'!$B$30,0)</f>
        <v>0</v>
      </c>
      <c r="E920" s="10">
        <f>MAX(0,('1-Input'!$B$10-C920-D920))/(1-'P-Parametri'!$B$31*MAX(0,IF(F919&lt;=0,0,(F919-G919)/F919)))</f>
        <v>29415.778713297241</v>
      </c>
      <c r="F920" s="10">
        <f>((F919-E920+MAX(0,-('1-Input'!$B$10-C920-D920)))*(1+B920))*(1-'P-Parametri'!$B$32)</f>
        <v>243046.33367147302</v>
      </c>
      <c r="G920" s="10">
        <f>IF(F919&lt;=0,G919,G919*(1-E920/F919))+MAX(0,-('1-Input'!$B$10-C920-D920))</f>
        <v>219636.08391840023</v>
      </c>
      <c r="H920" s="10">
        <f>MAX(0,('1-Input'!$B$10-C920-D920))/(1-'P-Parametri'!$B$31*MAX(0,IF(I919&lt;=0,0,(I919-J919)/I919)))</f>
        <v>29415.778713297244</v>
      </c>
      <c r="I920" s="10">
        <f>((I919-H920+MAX(0,-('1-Input'!$B$10-C920-D920)))*(1+B920))*(1-'P-Parametri'!$B$32)</f>
        <v>372738.27589750325</v>
      </c>
      <c r="J920" s="10">
        <f>IF(I919&lt;=0,J919,J919*(1-H920/I919))+MAX(0,-('1-Input'!$B$10-C920-D920))</f>
        <v>336836.08391840034</v>
      </c>
      <c r="K920" s="10">
        <f>MAX(0,('1-Input'!$B$10-C920-D920))/(1-'P-Parametri'!$B$31*MAX(0,IF(L919&lt;=0,0,(L919-M919)/L919)))</f>
        <v>29415.778713297248</v>
      </c>
      <c r="L920" s="10">
        <f>((L919-K920+MAX(0,-('1-Input'!$B$10-C920-D920)))*(1+B920))*(1-'P-Parametri'!$B$32)</f>
        <v>327958.72209328879</v>
      </c>
      <c r="M920" s="10">
        <f>IF(L919&lt;=0,M919,M919*(1-K920/L919))+MAX(0,-('1-Input'!$B$10-C920-D920))</f>
        <v>296369.70169160538</v>
      </c>
      <c r="N920" s="10">
        <f>MAX(0,('1-Input'!$B$10-C920-D920))/(1-'P-Parametri'!$B$31*MAX(0,IF(O919&lt;=0,0,(O919-P919)/O919)))</f>
        <v>29415.778713297244</v>
      </c>
      <c r="O920" s="10">
        <f>((O919-N920+MAX(0,-('1-Input'!$B$10-C920-D920)))*(1+B920))*(1-'P-Parametri'!$B$32)</f>
        <v>332145.1686135807</v>
      </c>
      <c r="P920" s="10">
        <f>IF(O919&lt;=0,P919,P919*(1-N920/O919))+MAX(0,-('1-Input'!$B$10-C920-D920))</f>
        <v>300152.9092198193</v>
      </c>
      <c r="Q920" s="10">
        <f>MAX(0,('1-Input'!$B$10-C920-D920))/(1-'P-Parametri'!$B$31*MAX(0,IF(R919&lt;=0,0,(R919-S919)/R919)))</f>
        <v>29415.778713297248</v>
      </c>
      <c r="R920" s="10">
        <f>((R919-Q920+MAX(0,-('1-Input'!$B$10-C920-D920)))*(1+B920))*(1-'P-Parametri'!$B$32)</f>
        <v>333199.03000701504</v>
      </c>
      <c r="S920" s="10">
        <f>IF(R919&lt;=0,S919,S919*(1-Q920/R919))+MAX(0,-('1-Input'!$B$10-C920-D920))</f>
        <v>301105.26256722497</v>
      </c>
      <c r="T920" s="10">
        <f>MAX(0,('1-Input'!$B$10-C920-D920))/(1-'P-Parametri'!$B$31*MAX(0,IF(U919&lt;=0,0,(U919-V919)/U919)))</f>
        <v>29415.778713297248</v>
      </c>
      <c r="U920" s="10">
        <f>((U919-T920+MAX(0,-('1-Input'!$B$10-C920-D920)))*(1+B920))*(1-'P-Parametri'!$B$32)</f>
        <v>332969.9842305521</v>
      </c>
      <c r="V920" s="10">
        <f>IF(U919&lt;=0,V919,V919*(1-T920/U919))+MAX(0,-('1-Input'!$B$10-C920-D920))</f>
        <v>300898.27850529557</v>
      </c>
    </row>
    <row r="921" spans="1:22">
      <c r="A921" s="9">
        <f t="shared" si="18"/>
        <v>14</v>
      </c>
      <c r="B921" s="12">
        <f>IF($A921='P-Parametri'!$C$47,'P-Parametri'!$B$34,IF($A921='P-Parametri'!$C$48,'P-Parametri'!$C$34,'P-Parametri'!$C$52))</f>
        <v>4.8525513124279884E-2</v>
      </c>
      <c r="C921" s="10">
        <f>IF($A921&lt;='1-Input'!$B$26,0,IF($A921='1-Input'!$B$26+1,('1-Input'!$B$23+0)*'1-Input'!$B$27,'1-Input'!$B$23+0))</f>
        <v>0</v>
      </c>
      <c r="D921" s="10">
        <f>IF(AND($A921&gt;=1,$A921&lt;1+'1-Input'!$B$12),'1-Input'!$B$30,0)</f>
        <v>0</v>
      </c>
      <c r="E921" s="10">
        <f>MAX(0,('1-Input'!$B$10-C921-D921))/(1-'P-Parametri'!$B$31*MAX(0,IF(F920&lt;=0,0,(F920-G920)/F920)))</f>
        <v>29744.908549543372</v>
      </c>
      <c r="F921" s="10">
        <f>((F920-E921+MAX(0,-('1-Input'!$B$10-C921-D921)))*(1+B921))*(1-'P-Parametri'!$B$32)</f>
        <v>223204.68225365924</v>
      </c>
      <c r="G921" s="10">
        <f>IF(F920&lt;=0,G920,G920*(1-E921/F920))+MAX(0,-('1-Input'!$B$10-C921-D921))</f>
        <v>192756.20825171599</v>
      </c>
      <c r="H921" s="10">
        <f>MAX(0,('1-Input'!$B$10-C921-D921))/(1-'P-Parametri'!$B$31*MAX(0,IF(I920&lt;=0,0,(I920-J920)/I920)))</f>
        <v>29744.908549543376</v>
      </c>
      <c r="I921" s="10">
        <f>((I920-H921+MAX(0,-('1-Input'!$B$10-C921-D921)))*(1+B921))*(1-'P-Parametri'!$B$32)</f>
        <v>358918.02190375078</v>
      </c>
      <c r="J921" s="10">
        <f>IF(I920&lt;=0,J920,J920*(1-H921/I920))+MAX(0,-('1-Input'!$B$10-C921-D921))</f>
        <v>309956.2082517161</v>
      </c>
      <c r="K921" s="10">
        <f>MAX(0,('1-Input'!$B$10-C921-D921))/(1-'P-Parametri'!$B$31*MAX(0,IF(L920&lt;=0,0,(L920-M920)/L920)))</f>
        <v>29744.908549543376</v>
      </c>
      <c r="L921" s="10">
        <f>((L920-K921+MAX(0,-('1-Input'!$B$10-C921-D921)))*(1+B921))*(1-'P-Parametri'!$B$32)</f>
        <v>312059.42228297063</v>
      </c>
      <c r="M921" s="10">
        <f>IF(L920&lt;=0,M920,M920*(1-K921/L920))+MAX(0,-('1-Input'!$B$10-C921-D921))</f>
        <v>269489.82602492115</v>
      </c>
      <c r="N921" s="10">
        <f>MAX(0,('1-Input'!$B$10-C921-D921))/(1-'P-Parametri'!$B$31*MAX(0,IF(O920&lt;=0,0,(O920-P920)/O920)))</f>
        <v>29744.908549543376</v>
      </c>
      <c r="O921" s="10">
        <f>((O920-N921+MAX(0,-('1-Input'!$B$10-C921-D921)))*(1+B921))*(1-'P-Parametri'!$B$32)</f>
        <v>316440.2390768553</v>
      </c>
      <c r="P921" s="10">
        <f>IF(O920&lt;=0,P920,P920*(1-N921/O920))+MAX(0,-('1-Input'!$B$10-C921-D921))</f>
        <v>273273.03355313506</v>
      </c>
      <c r="Q921" s="10">
        <f>MAX(0,('1-Input'!$B$10-C921-D921))/(1-'P-Parametri'!$B$31*MAX(0,IF(R920&lt;=0,0,(R920-S920)/R920)))</f>
        <v>29744.908549543379</v>
      </c>
      <c r="R921" s="10">
        <f>((R920-Q921+MAX(0,-('1-Input'!$B$10-C921-D921)))*(1+B921))*(1-'P-Parametri'!$B$32)</f>
        <v>317543.02963405132</v>
      </c>
      <c r="S921" s="10">
        <f>IF(R920&lt;=0,S920,S920*(1-Q921/R920))+MAX(0,-('1-Input'!$B$10-C921-D921))</f>
        <v>274225.38690054073</v>
      </c>
      <c r="T921" s="10">
        <f>MAX(0,('1-Input'!$B$10-C921-D921))/(1-'P-Parametri'!$B$31*MAX(0,IF(U920&lt;=0,0,(U920-V920)/U920)))</f>
        <v>29744.908549543379</v>
      </c>
      <c r="U921" s="10">
        <f>((U920-T921+MAX(0,-('1-Input'!$B$10-C921-D921)))*(1+B921))*(1-'P-Parametri'!$B$32)</f>
        <v>317303.34961443715</v>
      </c>
      <c r="V921" s="10">
        <f>IF(U920&lt;=0,V920,V920*(1-T921/U920))+MAX(0,-('1-Input'!$B$10-C921-D921))</f>
        <v>274018.40283861134</v>
      </c>
    </row>
    <row r="922" spans="1:22">
      <c r="A922" s="9">
        <f t="shared" si="18"/>
        <v>15</v>
      </c>
      <c r="B922" s="12">
        <f>IF($A922='P-Parametri'!$C$47,'P-Parametri'!$B$34,IF($A922='P-Parametri'!$C$48,'P-Parametri'!$C$34,'P-Parametri'!$C$52))</f>
        <v>4.8525513124279884E-2</v>
      </c>
      <c r="C922" s="10">
        <f>IF($A922&lt;='1-Input'!$B$26,0,IF($A922='1-Input'!$B$26+1,('1-Input'!$B$23+0)*'1-Input'!$B$27,'1-Input'!$B$23+0))</f>
        <v>0</v>
      </c>
      <c r="D922" s="10">
        <f>IF(AND($A922&gt;=1,$A922&lt;1+'1-Input'!$B$12),'1-Input'!$B$30,0)</f>
        <v>0</v>
      </c>
      <c r="E922" s="10">
        <f>MAX(0,('1-Input'!$B$10-C922-D922))/(1-'P-Parametri'!$B$31*MAX(0,IF(F921&lt;=0,0,(F921-G921)/F921)))</f>
        <v>30066.39204096677</v>
      </c>
      <c r="F922" s="10">
        <f>((F921-E922+MAX(0,-('1-Input'!$B$10-C922-D922)))*(1+B922))*(1-'P-Parametri'!$B$32)</f>
        <v>202105.40399951101</v>
      </c>
      <c r="G922" s="10">
        <f>IF(F921&lt;=0,G921,G921*(1-E922/F921))+MAX(0,-('1-Input'!$B$10-C922-D922))</f>
        <v>166791.32406062141</v>
      </c>
      <c r="H922" s="10">
        <f>MAX(0,('1-Input'!$B$10-C922-D922))/(1-'P-Parametri'!$B$31*MAX(0,IF(I921&lt;=0,0,(I921-J921)/I921)))</f>
        <v>30066.39204096677</v>
      </c>
      <c r="I922" s="10">
        <f>((I921-H922+MAX(0,-('1-Input'!$B$10-C922-D922)))*(1+B922))*(1-'P-Parametri'!$B$32)</f>
        <v>344119.70529574412</v>
      </c>
      <c r="J922" s="10">
        <f>IF(I921&lt;=0,J921,J921*(1-H922/I921))+MAX(0,-('1-Input'!$B$10-C922-D922))</f>
        <v>283991.3240606215</v>
      </c>
      <c r="K922" s="10">
        <f>MAX(0,('1-Input'!$B$10-C922-D922))/(1-'P-Parametri'!$B$31*MAX(0,IF(L921&lt;=0,0,(L921-M921)/L921)))</f>
        <v>30066.392040966773</v>
      </c>
      <c r="L922" s="10">
        <f>((L921-K922+MAX(0,-('1-Input'!$B$10-C922-D922)))*(1+B922))*(1-'P-Parametri'!$B$32)</f>
        <v>295085.53295850375</v>
      </c>
      <c r="M922" s="10">
        <f>IF(L921&lt;=0,M921,M921*(1-K922/L921))+MAX(0,-('1-Input'!$B$10-C922-D922))</f>
        <v>243524.94183382657</v>
      </c>
      <c r="N922" s="10">
        <f>MAX(0,('1-Input'!$B$10-C922-D922))/(1-'P-Parametri'!$B$31*MAX(0,IF(O921&lt;=0,0,(O921-P921)/O921)))</f>
        <v>30066.392040966773</v>
      </c>
      <c r="O922" s="10">
        <f>((O921-N922+MAX(0,-('1-Input'!$B$10-C922-D922)))*(1+B922))*(1-'P-Parametri'!$B$32)</f>
        <v>299669.74433886172</v>
      </c>
      <c r="P922" s="10">
        <f>IF(O921&lt;=0,P921,P921*(1-N922/O921))+MAX(0,-('1-Input'!$B$10-C922-D922))</f>
        <v>247308.14936204048</v>
      </c>
      <c r="Q922" s="10">
        <f>MAX(0,('1-Input'!$B$10-C922-D922))/(1-'P-Parametri'!$B$31*MAX(0,IF(R921&lt;=0,0,(R921-S921)/R921)))</f>
        <v>30066.392040966777</v>
      </c>
      <c r="R922" s="10">
        <f>((R921-Q922+MAX(0,-('1-Input'!$B$10-C922-D922)))*(1+B922))*(1-'P-Parametri'!$B$32)</f>
        <v>300823.73576564458</v>
      </c>
      <c r="S922" s="10">
        <f>IF(R921&lt;=0,S921,S921*(1-Q922/R921))+MAX(0,-('1-Input'!$B$10-C922-D922))</f>
        <v>248260.50270944615</v>
      </c>
      <c r="T922" s="10">
        <f>MAX(0,('1-Input'!$B$10-C922-D922))/(1-'P-Parametri'!$B$31*MAX(0,IF(U921&lt;=0,0,(U921-V921)/U921)))</f>
        <v>30066.392040966777</v>
      </c>
      <c r="U922" s="10">
        <f>((U921-T922+MAX(0,-('1-Input'!$B$10-C922-D922)))*(1+B922))*(1-'P-Parametri'!$B$32)</f>
        <v>300572.92777132406</v>
      </c>
      <c r="V922" s="10">
        <f>IF(U921&lt;=0,V921,V921*(1-T922/U921))+MAX(0,-('1-Input'!$B$10-C922-D922))</f>
        <v>248053.51864751676</v>
      </c>
    </row>
    <row r="923" spans="1:22">
      <c r="A923" s="9">
        <f t="shared" si="18"/>
        <v>16</v>
      </c>
      <c r="B923" s="12">
        <f>IF($A923='P-Parametri'!$C$47,'P-Parametri'!$B$34,IF($A923='P-Parametri'!$C$48,'P-Parametri'!$C$34,'P-Parametri'!$C$52))</f>
        <v>4.8525513124279884E-2</v>
      </c>
      <c r="C923" s="10">
        <f>IF($A923&lt;='1-Input'!$B$26,0,IF($A923='1-Input'!$B$26+1,('1-Input'!$B$23+0)*'1-Input'!$B$27,'1-Input'!$B$23+0))</f>
        <v>0</v>
      </c>
      <c r="D923" s="10">
        <f>IF(AND($A923&gt;=1,$A923&lt;1+'1-Input'!$B$12),'1-Input'!$B$30,0)</f>
        <v>0</v>
      </c>
      <c r="E923" s="10">
        <f>MAX(0,('1-Input'!$B$10-C923-D923))/(1-'P-Parametri'!$B$31*MAX(0,IF(F922&lt;=0,0,(F922-G922)/F922)))</f>
        <v>30380.173110377287</v>
      </c>
      <c r="F923" s="10">
        <f>((F922-E923+MAX(0,-('1-Input'!$B$10-C923-D923)))*(1+B923))*(1-'P-Parametri'!$B$32)</f>
        <v>179698.16926274556</v>
      </c>
      <c r="G923" s="10">
        <f>IF(F922&lt;=0,G922,G922*(1-E923/F922))+MAX(0,-('1-Input'!$B$10-C923-D923))</f>
        <v>141719.50906707984</v>
      </c>
      <c r="H923" s="10">
        <f>MAX(0,('1-Input'!$B$10-C923-D923))/(1-'P-Parametri'!$B$31*MAX(0,IF(I922&lt;=0,0,(I922-J922)/I922)))</f>
        <v>30380.173110377295</v>
      </c>
      <c r="I923" s="10">
        <f>((I922-H923+MAX(0,-('1-Input'!$B$10-C923-D923)))*(1+B923))*(1-'P-Parametri'!$B$32)</f>
        <v>328305.97616408922</v>
      </c>
      <c r="J923" s="10">
        <f>IF(I922&lt;=0,J922,J922*(1-H923/I922))+MAX(0,-('1-Input'!$B$10-C923-D923))</f>
        <v>258919.50906707995</v>
      </c>
      <c r="K923" s="10">
        <f>MAX(0,('1-Input'!$B$10-C923-D923))/(1-'P-Parametri'!$B$31*MAX(0,IF(L922&lt;=0,0,(L922-M922)/L922)))</f>
        <v>30380.173110377295</v>
      </c>
      <c r="L923" s="10">
        <f>((L922-K923+MAX(0,-('1-Input'!$B$10-C923-D923)))*(1+B923))*(1-'P-Parametri'!$B$32)</f>
        <v>276995.22261498094</v>
      </c>
      <c r="M923" s="10">
        <f>IF(L922&lt;=0,M922,M922*(1-K923/L922))+MAX(0,-('1-Input'!$B$10-C923-D923))</f>
        <v>218453.12684028503</v>
      </c>
      <c r="N923" s="10">
        <f>MAX(0,('1-Input'!$B$10-C923-D923))/(1-'P-Parametri'!$B$31*MAX(0,IF(O922&lt;=0,0,(O922-P922)/O922)))</f>
        <v>30380.173110377295</v>
      </c>
      <c r="O923" s="10">
        <f>((O922-N923+MAX(0,-('1-Input'!$B$10-C923-D923)))*(1+B923))*(1-'P-Parametri'!$B$32)</f>
        <v>281792.27187966125</v>
      </c>
      <c r="P923" s="10">
        <f>IF(O922&lt;=0,P922,P922*(1-N923/O922))+MAX(0,-('1-Input'!$B$10-C923-D923))</f>
        <v>222236.33436849894</v>
      </c>
      <c r="Q923" s="10">
        <f>MAX(0,('1-Input'!$B$10-C923-D923))/(1-'P-Parametri'!$B$31*MAX(0,IF(R922&lt;=0,0,(R922-S922)/R922)))</f>
        <v>30380.173110377298</v>
      </c>
      <c r="R923" s="10">
        <f>((R922-Q923+MAX(0,-('1-Input'!$B$10-C923-D923)))*(1+B923))*(1-'P-Parametri'!$B$32)</f>
        <v>282999.84135366394</v>
      </c>
      <c r="S923" s="10">
        <f>IF(R922&lt;=0,S922,S922*(1-Q923/R922))+MAX(0,-('1-Input'!$B$10-C923-D923))</f>
        <v>223188.68771590461</v>
      </c>
      <c r="T923" s="10">
        <f>MAX(0,('1-Input'!$B$10-C923-D923))/(1-'P-Parametri'!$B$31*MAX(0,IF(U922&lt;=0,0,(U922-V922)/U922)))</f>
        <v>30380.173110377295</v>
      </c>
      <c r="U923" s="10">
        <f>((U922-T923+MAX(0,-('1-Input'!$B$10-C923-D923)))*(1+B923))*(1-'P-Parametri'!$B$32)</f>
        <v>282737.38872988528</v>
      </c>
      <c r="V923" s="10">
        <f>IF(U922&lt;=0,V922,V922*(1-T923/U922))+MAX(0,-('1-Input'!$B$10-C923-D923))</f>
        <v>222981.70365397522</v>
      </c>
    </row>
    <row r="924" spans="1:22">
      <c r="A924" s="9">
        <f t="shared" si="18"/>
        <v>17</v>
      </c>
      <c r="B924" s="12">
        <f>IF($A924='P-Parametri'!$C$47,'P-Parametri'!$B$34,IF($A924='P-Parametri'!$C$48,'P-Parametri'!$C$34,'P-Parametri'!$C$52))</f>
        <v>4.8525513124279884E-2</v>
      </c>
      <c r="C924" s="10">
        <f>IF($A924&lt;='1-Input'!$B$26,0,IF($A924='1-Input'!$B$26+1,('1-Input'!$B$23+0)*'1-Input'!$B$27,'1-Input'!$B$23+0))</f>
        <v>0</v>
      </c>
      <c r="D924" s="10">
        <f>IF(AND($A924&gt;=1,$A924&lt;1+'1-Input'!$B$12),'1-Input'!$B$30,0)</f>
        <v>0</v>
      </c>
      <c r="E924" s="10">
        <f>MAX(0,('1-Input'!$B$10-C924-D924))/(1-'P-Parametri'!$B$31*MAX(0,IF(F923&lt;=0,0,(F923-G923)/F923)))</f>
        <v>30686.213809838893</v>
      </c>
      <c r="F924" s="10">
        <f>((F923-E924+MAX(0,-('1-Input'!$B$10-C924-D924)))*(1+B924))*(1-'P-Parametri'!$B$32)</f>
        <v>155930.35137880547</v>
      </c>
      <c r="G924" s="10">
        <f>IF(F923&lt;=0,G923,G923*(1-E924/F923))+MAX(0,-('1-Input'!$B$10-C924-D924))</f>
        <v>117518.73298739053</v>
      </c>
      <c r="H924" s="10">
        <f>MAX(0,('1-Input'!$B$10-C924-D924))/(1-'P-Parametri'!$B$31*MAX(0,IF(I923&lt;=0,0,(I923-J923)/I923)))</f>
        <v>30686.213809838897</v>
      </c>
      <c r="I924" s="10">
        <f>((I923-H924+MAX(0,-('1-Input'!$B$10-C924-D924)))*(1+B924))*(1-'P-Parametri'!$B$32)</f>
        <v>311437.79021033971</v>
      </c>
      <c r="J924" s="10">
        <f>IF(I923&lt;=0,J923,J923*(1-H924/I923))+MAX(0,-('1-Input'!$B$10-C924-D924))</f>
        <v>234718.73298739066</v>
      </c>
      <c r="K924" s="10">
        <f>MAX(0,('1-Input'!$B$10-C924-D924))/(1-'P-Parametri'!$B$31*MAX(0,IF(L923&lt;=0,0,(L923-M923)/L923)))</f>
        <v>30686.213809838897</v>
      </c>
      <c r="L924" s="10">
        <f>((L923-K924+MAX(0,-('1-Input'!$B$10-C924-D924)))*(1+B924))*(1-'P-Parametri'!$B$32)</f>
        <v>257744.75728485524</v>
      </c>
      <c r="M924" s="10">
        <f>IF(L923&lt;=0,M923,M923*(1-K924/L923))+MAX(0,-('1-Input'!$B$10-C924-D924))</f>
        <v>194252.35076059573</v>
      </c>
      <c r="N924" s="10">
        <f>MAX(0,('1-Input'!$B$10-C924-D924))/(1-'P-Parametri'!$B$31*MAX(0,IF(O923&lt;=0,0,(O923-P923)/O923)))</f>
        <v>30686.2138098389</v>
      </c>
      <c r="O924" s="10">
        <f>((O923-N924+MAX(0,-('1-Input'!$B$10-C924-D924)))*(1+B924))*(1-'P-Parametri'!$B$32)</f>
        <v>262764.52616950317</v>
      </c>
      <c r="P924" s="10">
        <f>IF(O923&lt;=0,P923,P923*(1-N924/O923))+MAX(0,-('1-Input'!$B$10-C924-D924))</f>
        <v>198035.55828880967</v>
      </c>
      <c r="Q924" s="10">
        <f>MAX(0,('1-Input'!$B$10-C924-D924))/(1-'P-Parametri'!$B$31*MAX(0,IF(R923&lt;=0,0,(R923-S923)/R923)))</f>
        <v>30686.2138098389</v>
      </c>
      <c r="R924" s="10">
        <f>((R923-Q924+MAX(0,-('1-Input'!$B$10-C924-D924)))*(1+B924))*(1-'P-Parametri'!$B$32)</f>
        <v>264028.16123706033</v>
      </c>
      <c r="S924" s="10">
        <f>IF(R923&lt;=0,S923,S923*(1-Q924/R923))+MAX(0,-('1-Input'!$B$10-C924-D924))</f>
        <v>198987.91163621534</v>
      </c>
      <c r="T924" s="10">
        <f>MAX(0,('1-Input'!$B$10-C924-D924))/(1-'P-Parametri'!$B$31*MAX(0,IF(U923&lt;=0,0,(U923-V923)/U923)))</f>
        <v>30686.2138098389</v>
      </c>
      <c r="U924" s="10">
        <f>((U923-T924+MAX(0,-('1-Input'!$B$10-C924-D924)))*(1+B924))*(1-'P-Parametri'!$B$32)</f>
        <v>263753.523341586</v>
      </c>
      <c r="V924" s="10">
        <f>IF(U923&lt;=0,V923,V923*(1-T924/U923))+MAX(0,-('1-Input'!$B$10-C924-D924))</f>
        <v>198780.92757428592</v>
      </c>
    </row>
    <row r="925" spans="1:22">
      <c r="A925" s="9">
        <f t="shared" si="18"/>
        <v>18</v>
      </c>
      <c r="B925" s="12">
        <f>IF($A925='P-Parametri'!$C$47,'P-Parametri'!$B$34,IF($A925='P-Parametri'!$C$48,'P-Parametri'!$C$34,'P-Parametri'!$C$52))</f>
        <v>4.8525513124279884E-2</v>
      </c>
      <c r="C925" s="10">
        <f>IF($A925&lt;='1-Input'!$B$26,0,IF($A925='1-Input'!$B$26+1,('1-Input'!$B$23+0)*'1-Input'!$B$27,'1-Input'!$B$23+0))</f>
        <v>0</v>
      </c>
      <c r="D925" s="10">
        <f>IF(AND($A925&gt;=1,$A925&lt;1+'1-Input'!$B$12),'1-Input'!$B$30,0)</f>
        <v>0</v>
      </c>
      <c r="E925" s="10">
        <f>MAX(0,('1-Input'!$B$10-C925-D925))/(1-'P-Parametri'!$B$31*MAX(0,IF(F924&lt;=0,0,(F924-G924)/F924)))</f>
        <v>30984.493580394879</v>
      </c>
      <c r="F925" s="10">
        <f>((F924-E925+MAX(0,-('1-Input'!$B$10-C925-D925)))*(1+B925))*(1-'P-Parametri'!$B$32)</f>
        <v>130746.90182151011</v>
      </c>
      <c r="G925" s="10">
        <f>IF(F924&lt;=0,G924,G924*(1-E925/F924))+MAX(0,-('1-Input'!$B$10-C925-D925))</f>
        <v>94166.907023899024</v>
      </c>
      <c r="H925" s="10">
        <f>MAX(0,('1-Input'!$B$10-C925-D925))/(1-'P-Parametri'!$B$31*MAX(0,IF(I924&lt;=0,0,(I924-J924)/I924)))</f>
        <v>30984.493580394883</v>
      </c>
      <c r="I925" s="10">
        <f>((I924-H925+MAX(0,-('1-Input'!$B$10-C925-D925)))*(1+B925))*(1-'P-Parametri'!$B$32)</f>
        <v>293474.31188279617</v>
      </c>
      <c r="J925" s="10">
        <f>IF(I924&lt;=0,J924,J924*(1-H925/I924))+MAX(0,-('1-Input'!$B$10-C925-D925))</f>
        <v>211366.90702389917</v>
      </c>
      <c r="K925" s="10">
        <f>MAX(0,('1-Input'!$B$10-C925-D925))/(1-'P-Parametri'!$B$31*MAX(0,IF(L924&lt;=0,0,(L924-M924)/L924)))</f>
        <v>30984.493580394883</v>
      </c>
      <c r="L925" s="10">
        <f>((L924-K925+MAX(0,-('1-Input'!$B$10-C925-D925)))*(1+B925))*(1-'P-Parametri'!$B$32)</f>
        <v>237288.39401320249</v>
      </c>
      <c r="M925" s="10">
        <f>IF(L924&lt;=0,M924,M924*(1-K925/L924))+MAX(0,-('1-Input'!$B$10-C925-D925))</f>
        <v>170900.52479710424</v>
      </c>
      <c r="N925" s="10">
        <f>MAX(0,('1-Input'!$B$10-C925-D925))/(1-'P-Parametri'!$B$31*MAX(0,IF(O924&lt;=0,0,(O924-P924)/O924)))</f>
        <v>30984.493580394887</v>
      </c>
      <c r="O925" s="10">
        <f>((O924-N925+MAX(0,-('1-Input'!$B$10-C925-D925)))*(1+B925))*(1-'P-Parametri'!$B$32)</f>
        <v>242541.22304725216</v>
      </c>
      <c r="P925" s="10">
        <f>IF(O924&lt;=0,P924,P924*(1-N925/O924))+MAX(0,-('1-Input'!$B$10-C925-D925))</f>
        <v>174683.73232531818</v>
      </c>
      <c r="Q925" s="10">
        <f>MAX(0,('1-Input'!$B$10-C925-D925))/(1-'P-Parametri'!$B$31*MAX(0,IF(R924&lt;=0,0,(R924-S924)/R924)))</f>
        <v>30984.493580394887</v>
      </c>
      <c r="R925" s="10">
        <f>((R924-Q925+MAX(0,-('1-Input'!$B$10-C925-D925)))*(1+B925))*(1-'P-Parametri'!$B$32)</f>
        <v>243863.52674764913</v>
      </c>
      <c r="S925" s="10">
        <f>IF(R924&lt;=0,S924,S924*(1-Q925/R924))+MAX(0,-('1-Input'!$B$10-C925-D925))</f>
        <v>175636.08567272386</v>
      </c>
      <c r="T925" s="10">
        <f>MAX(0,('1-Input'!$B$10-C925-D925))/(1-'P-Parametri'!$B$31*MAX(0,IF(U924&lt;=0,0,(U924-V924)/U924)))</f>
        <v>30984.493580394887</v>
      </c>
      <c r="U925" s="10">
        <f>((U924-T925+MAX(0,-('1-Input'!$B$10-C925-D925)))*(1+B925))*(1-'P-Parametri'!$B$32)</f>
        <v>243576.13783705409</v>
      </c>
      <c r="V925" s="10">
        <f>IF(U924&lt;=0,V924,V924*(1-T925/U924))+MAX(0,-('1-Input'!$B$10-C925-D925))</f>
        <v>175429.10161079443</v>
      </c>
    </row>
    <row r="926" spans="1:22">
      <c r="A926" s="9">
        <f t="shared" si="18"/>
        <v>19</v>
      </c>
      <c r="B926" s="12">
        <f>IF($A926='P-Parametri'!$C$47,'P-Parametri'!$B$34,IF($A926='P-Parametri'!$C$48,'P-Parametri'!$C$34,'P-Parametri'!$C$52))</f>
        <v>4.8525513124279884E-2</v>
      </c>
      <c r="C926" s="10">
        <f>IF($A926&lt;='1-Input'!$B$26,0,IF($A926='1-Input'!$B$26+1,('1-Input'!$B$23+0)*'1-Input'!$B$27,'1-Input'!$B$23+0))</f>
        <v>5178.3333333332594</v>
      </c>
      <c r="D926" s="10">
        <f>IF(AND($A926&gt;=1,$A926&lt;1+'1-Input'!$B$12),'1-Input'!$B$30,0)</f>
        <v>0</v>
      </c>
      <c r="E926" s="10">
        <f>MAX(0,('1-Input'!$B$10-C926-D926))/(1-'P-Parametri'!$B$31*MAX(0,IF(F925&lt;=0,0,(F925-G925)/F925)))</f>
        <v>25690.442296861918</v>
      </c>
      <c r="F926" s="10">
        <f>((F925-E926+MAX(0,-('1-Input'!$B$10-C926-D926)))*(1+B926))*(1-'P-Parametri'!$B$32)</f>
        <v>109934.06937384169</v>
      </c>
      <c r="G926" s="10">
        <f>IF(F925&lt;=0,G925,G925*(1-E926/F925))+MAX(0,-('1-Input'!$B$10-C926-D926))</f>
        <v>75664.063304710871</v>
      </c>
      <c r="H926" s="10">
        <f>MAX(0,('1-Input'!$B$10-C926-D926))/(1-'P-Parametri'!$B$31*MAX(0,IF(I925&lt;=0,0,(I925-J925)/I925)))</f>
        <v>25690.442296861922</v>
      </c>
      <c r="I926" s="10">
        <f>((I925-H926+MAX(0,-('1-Input'!$B$10-C926-D926)))*(1+B926))*(1-'P-Parametri'!$B$32)</f>
        <v>280216.66282546899</v>
      </c>
      <c r="J926" s="10">
        <f>IF(I925&lt;=0,J925,J925*(1-H926/I925))+MAX(0,-('1-Input'!$B$10-C926-D926))</f>
        <v>192864.06330471102</v>
      </c>
      <c r="K926" s="10">
        <f>MAX(0,('1-Input'!$B$10-C926-D926))/(1-'P-Parametri'!$B$31*MAX(0,IF(L925&lt;=0,0,(L925-M925)/L925)))</f>
        <v>25690.442296861922</v>
      </c>
      <c r="L926" s="10">
        <f>((L925-K926+MAX(0,-('1-Input'!$B$10-C926-D926)))*(1+B926))*(1-'P-Parametri'!$B$32)</f>
        <v>221422.11919762372</v>
      </c>
      <c r="M926" s="10">
        <f>IF(L925&lt;=0,M925,M925*(1-K926/L925))+MAX(0,-('1-Input'!$B$10-C926-D926))</f>
        <v>152397.68107791609</v>
      </c>
      <c r="N926" s="10">
        <f>MAX(0,('1-Input'!$B$10-C926-D926))/(1-'P-Parametri'!$B$31*MAX(0,IF(O925&lt;=0,0,(O925-P925)/O925)))</f>
        <v>25690.442296861922</v>
      </c>
      <c r="O926" s="10">
        <f>((O925-N926+MAX(0,-('1-Input'!$B$10-C926-D926)))*(1+B926))*(1-'P-Parametri'!$B$32)</f>
        <v>226918.82900538822</v>
      </c>
      <c r="P926" s="10">
        <f>IF(O925&lt;=0,P925,P925*(1-N926/O925))+MAX(0,-('1-Input'!$B$10-C926-D926))</f>
        <v>156180.88860613003</v>
      </c>
      <c r="Q926" s="10">
        <f>MAX(0,('1-Input'!$B$10-C926-D926))/(1-'P-Parametri'!$B$31*MAX(0,IF(R925&lt;=0,0,(R925-S925)/R925)))</f>
        <v>25690.442296861926</v>
      </c>
      <c r="R926" s="10">
        <f>((R925-Q926+MAX(0,-('1-Input'!$B$10-C926-D926)))*(1+B926))*(1-'P-Parametri'!$B$32)</f>
        <v>228302.52523302115</v>
      </c>
      <c r="S926" s="10">
        <f>IF(R925&lt;=0,S925,S925*(1-Q926/R925))+MAX(0,-('1-Input'!$B$10-C926-D926))</f>
        <v>157133.2419535357</v>
      </c>
      <c r="T926" s="10">
        <f>MAX(0,('1-Input'!$B$10-C926-D926))/(1-'P-Parametri'!$B$31*MAX(0,IF(U925&lt;=0,0,(U925-V925)/U925)))</f>
        <v>25690.442296861926</v>
      </c>
      <c r="U926" s="10">
        <f>((U925-T926+MAX(0,-('1-Input'!$B$10-C926-D926)))*(1+B926))*(1-'P-Parametri'!$B$32)</f>
        <v>228001.79329728315</v>
      </c>
      <c r="V926" s="10">
        <f>IF(U925&lt;=0,V925,V925*(1-T926/U925))+MAX(0,-('1-Input'!$B$10-C926-D926))</f>
        <v>156926.25789160631</v>
      </c>
    </row>
    <row r="927" spans="1:22">
      <c r="A927" s="9">
        <f t="shared" si="18"/>
        <v>20</v>
      </c>
      <c r="B927" s="12">
        <f>IF($A927='P-Parametri'!$C$47,'P-Parametri'!$B$34,IF($A927='P-Parametri'!$C$48,'P-Parametri'!$C$34,'P-Parametri'!$C$52))</f>
        <v>4.8525513124279884E-2</v>
      </c>
      <c r="C927" s="10">
        <f>IF($A927&lt;='1-Input'!$B$26,0,IF($A927='1-Input'!$B$26+1,('1-Input'!$B$23+0)*'1-Input'!$B$27,'1-Input'!$B$23+0))</f>
        <v>15535</v>
      </c>
      <c r="D927" s="10">
        <f>IF(AND($A927&gt;=1,$A927&lt;1+'1-Input'!$B$12),'1-Input'!$B$30,0)</f>
        <v>0</v>
      </c>
      <c r="E927" s="10">
        <f>MAX(0,('1-Input'!$B$10-C927-D927))/(1-'P-Parametri'!$B$31*MAX(0,IF(F926&lt;=0,0,(F926-G926)/F926)))</f>
        <v>14652.599196754647</v>
      </c>
      <c r="F927" s="10">
        <f>((F926-E927+MAX(0,-('1-Input'!$B$10-C927-D927)))*(1+B927))*(1-'P-Parametri'!$B$32)</f>
        <v>99705.242303848645</v>
      </c>
      <c r="G927" s="10">
        <f>IF(F926&lt;=0,G926,G926*(1-E927/F926))+MAX(0,-('1-Input'!$B$10-C927-D927))</f>
        <v>65579.153326243322</v>
      </c>
      <c r="H927" s="10">
        <f>MAX(0,('1-Input'!$B$10-C927-D927))/(1-'P-Parametri'!$B$31*MAX(0,IF(I926&lt;=0,0,(I926-J926)/I926)))</f>
        <v>14652.599196754649</v>
      </c>
      <c r="I927" s="10">
        <f>((I926-H927+MAX(0,-('1-Input'!$B$10-C927-D927)))*(1+B927))*(1-'P-Parametri'!$B$32)</f>
        <v>277893.79469149932</v>
      </c>
      <c r="J927" s="10">
        <f>IF(I926&lt;=0,J926,J926*(1-H927/I926))+MAX(0,-('1-Input'!$B$10-C927-D927))</f>
        <v>182779.15332624348</v>
      </c>
      <c r="K927" s="10">
        <f>MAX(0,('1-Input'!$B$10-C927-D927))/(1-'P-Parametri'!$B$31*MAX(0,IF(L926&lt;=0,0,(L926-M926)/L926)))</f>
        <v>14652.599196754649</v>
      </c>
      <c r="L927" s="10">
        <f>((L926-K927+MAX(0,-('1-Input'!$B$10-C927-D927)))*(1+B927))*(1-'P-Parametri'!$B$32)</f>
        <v>216369.51082325756</v>
      </c>
      <c r="M927" s="10">
        <f>IF(L926&lt;=0,M926,M926*(1-K927/L926))+MAX(0,-('1-Input'!$B$10-C927-D927))</f>
        <v>142312.77109944855</v>
      </c>
      <c r="N927" s="10">
        <f>MAX(0,('1-Input'!$B$10-C927-D927))/(1-'P-Parametri'!$B$31*MAX(0,IF(O926&lt;=0,0,(O926-P926)/O926)))</f>
        <v>14652.599196754651</v>
      </c>
      <c r="O927" s="10">
        <f>((O926-N927+MAX(0,-('1-Input'!$B$10-C927-D927)))*(1+B927))*(1-'P-Parametri'!$B$32)</f>
        <v>222121.42441399573</v>
      </c>
      <c r="P927" s="10">
        <f>IF(O926&lt;=0,P926,P926*(1-N927/O926))+MAX(0,-('1-Input'!$B$10-C927-D927))</f>
        <v>146095.97862766249</v>
      </c>
      <c r="Q927" s="10">
        <f>MAX(0,('1-Input'!$B$10-C927-D927))/(1-'P-Parametri'!$B$31*MAX(0,IF(R926&lt;=0,0,(R926-S926)/R926)))</f>
        <v>14652.599196754651</v>
      </c>
      <c r="R927" s="10">
        <f>((R926-Q927+MAX(0,-('1-Input'!$B$10-C927-D927)))*(1+B927))*(1-'P-Parametri'!$B$32)</f>
        <v>223569.3635294885</v>
      </c>
      <c r="S927" s="10">
        <f>IF(R926&lt;=0,S926,S926*(1-Q927/R926))+MAX(0,-('1-Input'!$B$10-C927-D927))</f>
        <v>147048.33197506817</v>
      </c>
      <c r="T927" s="10">
        <f>MAX(0,('1-Input'!$B$10-C927-D927))/(1-'P-Parametri'!$B$31*MAX(0,IF(U926&lt;=0,0,(U926-V926)/U926)))</f>
        <v>14652.599196754651</v>
      </c>
      <c r="U927" s="10">
        <f>((U926-T927+MAX(0,-('1-Input'!$B$10-C927-D927)))*(1+B927))*(1-'P-Parametri'!$B$32)</f>
        <v>223254.66907247039</v>
      </c>
      <c r="V927" s="10">
        <f>IF(U926&lt;=0,V926,V926*(1-T927/U926))+MAX(0,-('1-Input'!$B$10-C927-D927))</f>
        <v>146841.34791313877</v>
      </c>
    </row>
    <row r="928" spans="1:22">
      <c r="A928" s="9">
        <f t="shared" si="18"/>
        <v>21</v>
      </c>
      <c r="B928" s="12">
        <f>IF($A928='P-Parametri'!$C$47,'P-Parametri'!$B$34,IF($A928='P-Parametri'!$C$48,'P-Parametri'!$C$34,'P-Parametri'!$C$52))</f>
        <v>4.8525513124279884E-2</v>
      </c>
      <c r="C928" s="10">
        <f>IF($A928&lt;='1-Input'!$B$26,0,IF($A928='1-Input'!$B$26+1,('1-Input'!$B$23+0)*'1-Input'!$B$27,'1-Input'!$B$23+0))</f>
        <v>15535</v>
      </c>
      <c r="D928" s="10">
        <f>IF(AND($A928&gt;=1,$A928&lt;1+'1-Input'!$B$12),'1-Input'!$B$30,0)</f>
        <v>0</v>
      </c>
      <c r="E928" s="10">
        <f>MAX(0,('1-Input'!$B$10-C928-D928))/(1-'P-Parametri'!$B$31*MAX(0,IF(F927&lt;=0,0,(F927-G927)/F927)))</f>
        <v>14780.301005761936</v>
      </c>
      <c r="F928" s="10">
        <f>((F927-E928+MAX(0,-('1-Input'!$B$10-C928-D928)))*(1+B928))*(1-'P-Parametri'!$B$32)</f>
        <v>88867.875716322465</v>
      </c>
      <c r="G928" s="10">
        <f>IF(F927&lt;=0,G927,G927*(1-E928/F927))+MAX(0,-('1-Input'!$B$10-C928-D928))</f>
        <v>55857.702342642675</v>
      </c>
      <c r="H928" s="10">
        <f>MAX(0,('1-Input'!$B$10-C928-D928))/(1-'P-Parametri'!$B$31*MAX(0,IF(I927&lt;=0,0,(I927-J927)/I927)))</f>
        <v>14780.301005761938</v>
      </c>
      <c r="I928" s="10">
        <f>((I927-H928+MAX(0,-('1-Input'!$B$10-C928-D928)))*(1+B928))*(1-'P-Parametri'!$B$32)</f>
        <v>275329.44855480624</v>
      </c>
      <c r="J928" s="10">
        <f>IF(I927&lt;=0,J927,J927*(1-H928/I927))+MAX(0,-('1-Input'!$B$10-C928-D928))</f>
        <v>173057.70234264285</v>
      </c>
      <c r="K928" s="10">
        <f>MAX(0,('1-Input'!$B$10-C928-D928))/(1-'P-Parametri'!$B$31*MAX(0,IF(L927&lt;=0,0,(L927-M927)/L927)))</f>
        <v>14780.301005761936</v>
      </c>
      <c r="L928" s="10">
        <f>((L927-K928+MAX(0,-('1-Input'!$B$10-C928-D928)))*(1+B928))*(1-'P-Parametri'!$B$32)</f>
        <v>210948.68680487931</v>
      </c>
      <c r="M928" s="10">
        <f>IF(L927&lt;=0,M927,M927*(1-K928/L927))+MAX(0,-('1-Input'!$B$10-C928-D928))</f>
        <v>132591.32011584792</v>
      </c>
      <c r="N928" s="10">
        <f>MAX(0,('1-Input'!$B$10-C928-D928))/(1-'P-Parametri'!$B$31*MAX(0,IF(O927&lt;=0,0,(O927-P927)/O927)))</f>
        <v>14780.301005761938</v>
      </c>
      <c r="O928" s="10">
        <f>((O927-N928+MAX(0,-('1-Input'!$B$10-C928-D928)))*(1+B928))*(1-'P-Parametri'!$B$32)</f>
        <v>216967.65289775623</v>
      </c>
      <c r="P928" s="10">
        <f>IF(O927&lt;=0,P927,P927*(1-N928/O927))+MAX(0,-('1-Input'!$B$10-C928-D928))</f>
        <v>136374.52764406186</v>
      </c>
      <c r="Q928" s="10">
        <f>MAX(0,('1-Input'!$B$10-C928-D928))/(1-'P-Parametri'!$B$31*MAX(0,IF(R927&lt;=0,0,(R927-S927)/R927)))</f>
        <v>14780.301005761938</v>
      </c>
      <c r="R928" s="10">
        <f>((R927-Q928+MAX(0,-('1-Input'!$B$10-C928-D928)))*(1+B928))*(1-'P-Parametri'!$B$32)</f>
        <v>218482.81759959291</v>
      </c>
      <c r="S928" s="10">
        <f>IF(R927&lt;=0,S927,S927*(1-Q928/R927))+MAX(0,-('1-Input'!$B$10-C928-D928))</f>
        <v>137326.88099146754</v>
      </c>
      <c r="T928" s="10">
        <f>MAX(0,('1-Input'!$B$10-C928-D928))/(1-'P-Parametri'!$B$31*MAX(0,IF(U927&lt;=0,0,(U927-V927)/U927)))</f>
        <v>14780.301005761938</v>
      </c>
      <c r="U928" s="10">
        <f>((U927-T928+MAX(0,-('1-Input'!$B$10-C928-D928)))*(1+B928))*(1-'P-Parametri'!$B$32)</f>
        <v>218153.51236290467</v>
      </c>
      <c r="V928" s="10">
        <f>IF(U927&lt;=0,V927,V927*(1-T928/U927))+MAX(0,-('1-Input'!$B$10-C928-D928))</f>
        <v>137119.89692953814</v>
      </c>
    </row>
    <row r="929" spans="1:22">
      <c r="A929" s="9">
        <f t="shared" si="18"/>
        <v>22</v>
      </c>
      <c r="B929" s="12">
        <f>IF($A929='P-Parametri'!$C$47,'P-Parametri'!$B$34,IF($A929='P-Parametri'!$C$48,'P-Parametri'!$C$34,'P-Parametri'!$C$52))</f>
        <v>4.8525513124279884E-2</v>
      </c>
      <c r="C929" s="10">
        <f>IF($A929&lt;='1-Input'!$B$26,0,IF($A929='1-Input'!$B$26+1,('1-Input'!$B$23+0)*'1-Input'!$B$27,'1-Input'!$B$23+0))</f>
        <v>15535</v>
      </c>
      <c r="D929" s="10">
        <f>IF(AND($A929&gt;=1,$A929&lt;1+'1-Input'!$B$12),'1-Input'!$B$30,0)</f>
        <v>0</v>
      </c>
      <c r="E929" s="10">
        <f>MAX(0,('1-Input'!$B$10-C929-D929))/(1-'P-Parametri'!$B$31*MAX(0,IF(F928&lt;=0,0,(F928-G928)/F928)))</f>
        <v>14904.434314927896</v>
      </c>
      <c r="F929" s="10">
        <f>((F928-E929+MAX(0,-('1-Input'!$B$10-C929-D929)))*(1+B929))*(1-'P-Parametri'!$B$32)</f>
        <v>77397.450237139172</v>
      </c>
      <c r="G929" s="10">
        <f>IF(F928&lt;=0,G928,G928*(1-E929/F928))+MAX(0,-('1-Input'!$B$10-C929-D929))</f>
        <v>46489.553854360529</v>
      </c>
      <c r="H929" s="10">
        <f>MAX(0,('1-Input'!$B$10-C929-D929))/(1-'P-Parametri'!$B$31*MAX(0,IF(I928&lt;=0,0,(I928-J928)/I928)))</f>
        <v>14904.434314927898</v>
      </c>
      <c r="I929" s="10">
        <f>((I928-H929+MAX(0,-('1-Input'!$B$10-C929-D929)))*(1+B929))*(1-'P-Parametri'!$B$32)</f>
        <v>272516.14714289381</v>
      </c>
      <c r="J929" s="10">
        <f>IF(I928&lt;=0,J928,J928*(1-H929/I928))+MAX(0,-('1-Input'!$B$10-C929-D929))</f>
        <v>163689.55385436071</v>
      </c>
      <c r="K929" s="10">
        <f>MAX(0,('1-Input'!$B$10-C929-D929))/(1-'P-Parametri'!$B$31*MAX(0,IF(L928&lt;=0,0,(L928-M928)/L928)))</f>
        <v>14904.434314927898</v>
      </c>
      <c r="L929" s="10">
        <f>((L928-K929+MAX(0,-('1-Input'!$B$10-C929-D929)))*(1+B929))*(1-'P-Parametri'!$B$32)</f>
        <v>205146.285636218</v>
      </c>
      <c r="M929" s="10">
        <f>IF(L928&lt;=0,M928,M928*(1-K929/L928))+MAX(0,-('1-Input'!$B$10-C929-D929))</f>
        <v>123223.17162756578</v>
      </c>
      <c r="N929" s="10">
        <f>MAX(0,('1-Input'!$B$10-C929-D929))/(1-'P-Parametri'!$B$31*MAX(0,IF(O928&lt;=0,0,(O928-P928)/O928)))</f>
        <v>14904.434314927898</v>
      </c>
      <c r="O929" s="10">
        <f>((O928-N929+MAX(0,-('1-Input'!$B$10-C929-D929)))*(1+B929))*(1-'P-Parametri'!$B$32)</f>
        <v>211444.7030682074</v>
      </c>
      <c r="P929" s="10">
        <f>IF(O928&lt;=0,P928,P928*(1-N929/O928))+MAX(0,-('1-Input'!$B$10-C929-D929))</f>
        <v>127006.37915577972</v>
      </c>
      <c r="Q929" s="10">
        <f>MAX(0,('1-Input'!$B$10-C929-D929))/(1-'P-Parametri'!$B$31*MAX(0,IF(R928&lt;=0,0,(R928-S928)/R928)))</f>
        <v>14904.434314927898</v>
      </c>
      <c r="R929" s="10">
        <f>((R928-Q929+MAX(0,-('1-Input'!$B$10-C929-D929)))*(1+B929))*(1-'P-Parametri'!$B$32)</f>
        <v>213030.21453697557</v>
      </c>
      <c r="S929" s="10">
        <f>IF(R928&lt;=0,S928,S928*(1-Q929/R928))+MAX(0,-('1-Input'!$B$10-C929-D929))</f>
        <v>127958.7325031854</v>
      </c>
      <c r="T929" s="10">
        <f>MAX(0,('1-Input'!$B$10-C929-D929))/(1-'P-Parametri'!$B$31*MAX(0,IF(U928&lt;=0,0,(U928-V928)/U928)))</f>
        <v>14904.434314927898</v>
      </c>
      <c r="U929" s="10">
        <f>((U928-T929+MAX(0,-('1-Input'!$B$10-C929-D929)))*(1+B929))*(1-'P-Parametri'!$B$32)</f>
        <v>212685.62016458705</v>
      </c>
      <c r="V929" s="10">
        <f>IF(U928&lt;=0,V928,V928*(1-T929/U928))+MAX(0,-('1-Input'!$B$10-C929-D929))</f>
        <v>127751.748441256</v>
      </c>
    </row>
    <row r="930" spans="1:22">
      <c r="A930" s="9">
        <f t="shared" si="18"/>
        <v>23</v>
      </c>
      <c r="B930" s="12">
        <f>IF($A930='P-Parametri'!$C$47,'P-Parametri'!$B$34,IF($A930='P-Parametri'!$C$48,'P-Parametri'!$C$34,'P-Parametri'!$C$52))</f>
        <v>4.8525513124279884E-2</v>
      </c>
      <c r="C930" s="10">
        <f>IF($A930&lt;='1-Input'!$B$26,0,IF($A930='1-Input'!$B$26+1,('1-Input'!$B$23+0)*'1-Input'!$B$27,'1-Input'!$B$23+0))</f>
        <v>15535</v>
      </c>
      <c r="D930" s="10">
        <f>IF(AND($A930&gt;=1,$A930&lt;1+'1-Input'!$B$12),'1-Input'!$B$30,0)</f>
        <v>0</v>
      </c>
      <c r="E930" s="10">
        <f>MAX(0,('1-Input'!$B$10-C930-D930))/(1-'P-Parametri'!$B$31*MAX(0,IF(F929&lt;=0,0,(F929-G929)/F929)))</f>
        <v>15025.024146707763</v>
      </c>
      <c r="F930" s="10">
        <f>((F929-E930+MAX(0,-('1-Input'!$B$10-C930-D930)))*(1+B930))*(1-'P-Parametri'!$B$32)</f>
        <v>65268.281911133265</v>
      </c>
      <c r="G930" s="10">
        <f>IF(F929&lt;=0,G929,G929*(1-E930/F929))+MAX(0,-('1-Input'!$B$10-C930-D930))</f>
        <v>37464.622579605697</v>
      </c>
      <c r="H930" s="10">
        <f>MAX(0,('1-Input'!$B$10-C930-D930))/(1-'P-Parametri'!$B$31*MAX(0,IF(I929&lt;=0,0,(I929-J929)/I929)))</f>
        <v>15025.024146707763</v>
      </c>
      <c r="I930" s="10">
        <f>((I929-H930+MAX(0,-('1-Input'!$B$10-C930-D930)))*(1+B930))*(1-'P-Parametri'!$B$32)</f>
        <v>269446.03984079399</v>
      </c>
      <c r="J930" s="10">
        <f>IF(I929&lt;=0,J929,J929*(1-H930/I929))+MAX(0,-('1-Input'!$B$10-C930-D930))</f>
        <v>154664.6225796059</v>
      </c>
      <c r="K930" s="10">
        <f>MAX(0,('1-Input'!$B$10-C930-D930))/(1-'P-Parametri'!$B$31*MAX(0,IF(L929&lt;=0,0,(L929-M929)/L929)))</f>
        <v>15025.024146707763</v>
      </c>
      <c r="L930" s="10">
        <f>((L929-K930+MAX(0,-('1-Input'!$B$10-C930-D930)))*(1+B930))*(1-'P-Parametri'!$B$32)</f>
        <v>198948.29927260586</v>
      </c>
      <c r="M930" s="10">
        <f>IF(L929&lt;=0,M929,M929*(1-K930/L929))+MAX(0,-('1-Input'!$B$10-C930-D930))</f>
        <v>114198.24035281096</v>
      </c>
      <c r="N930" s="10">
        <f>MAX(0,('1-Input'!$B$10-C930-D930))/(1-'P-Parametri'!$B$31*MAX(0,IF(O929&lt;=0,0,(O929-P929)/O929)))</f>
        <v>15025.024146707765</v>
      </c>
      <c r="O930" s="10">
        <f>((O929-N930+MAX(0,-('1-Input'!$B$10-C930-D930)))*(1+B930))*(1-'P-Parametri'!$B$32)</f>
        <v>205539.14253961397</v>
      </c>
      <c r="P930" s="10">
        <f>IF(O929&lt;=0,P929,P929*(1-N930/O929))+MAX(0,-('1-Input'!$B$10-C930-D930))</f>
        <v>117981.44788102491</v>
      </c>
      <c r="Q930" s="10">
        <f>MAX(0,('1-Input'!$B$10-C930-D930))/(1-'P-Parametri'!$B$31*MAX(0,IF(R929&lt;=0,0,(R929-S929)/R929)))</f>
        <v>15025.024146707765</v>
      </c>
      <c r="R930" s="10">
        <f>((R929-Q930+MAX(0,-('1-Input'!$B$10-C930-D930)))*(1+B930))*(1-'P-Parametri'!$B$32)</f>
        <v>207198.26686751583</v>
      </c>
      <c r="S930" s="10">
        <f>IF(R929&lt;=0,S929,S929*(1-Q930/R929))+MAX(0,-('1-Input'!$B$10-C930-D930))</f>
        <v>118933.80122843057</v>
      </c>
      <c r="T930" s="10">
        <f>MAX(0,('1-Input'!$B$10-C930-D930))/(1-'P-Parametri'!$B$31*MAX(0,IF(U929&lt;=0,0,(U929-V929)/U929)))</f>
        <v>15025.024146707763</v>
      </c>
      <c r="U930" s="10">
        <f>((U929-T930+MAX(0,-('1-Input'!$B$10-C930-D930)))*(1+B930))*(1-'P-Parametri'!$B$32)</f>
        <v>206837.67350836968</v>
      </c>
      <c r="V930" s="10">
        <f>IF(U929&lt;=0,V929,V929*(1-T930/U929))+MAX(0,-('1-Input'!$B$10-C930-D930))</f>
        <v>118726.81716650118</v>
      </c>
    </row>
    <row r="931" spans="1:22">
      <c r="A931" s="9">
        <f t="shared" si="18"/>
        <v>24</v>
      </c>
      <c r="B931" s="12">
        <f>IF($A931='P-Parametri'!$C$47,'P-Parametri'!$B$34,IF($A931='P-Parametri'!$C$48,'P-Parametri'!$C$34,'P-Parametri'!$C$52))</f>
        <v>4.8525513124279884E-2</v>
      </c>
      <c r="C931" s="10">
        <f>IF($A931&lt;='1-Input'!$B$26,0,IF($A931='1-Input'!$B$26+1,('1-Input'!$B$23+0)*'1-Input'!$B$27,'1-Input'!$B$23+0))</f>
        <v>15535</v>
      </c>
      <c r="D931" s="10">
        <f>IF(AND($A931&gt;=1,$A931&lt;1+'1-Input'!$B$12),'1-Input'!$B$30,0)</f>
        <v>0</v>
      </c>
      <c r="E931" s="10">
        <f>MAX(0,('1-Input'!$B$10-C931-D931))/(1-'P-Parametri'!$B$31*MAX(0,IF(F930&lt;=0,0,(F930-G930)/F930)))</f>
        <v>15142.101202588967</v>
      </c>
      <c r="F931" s="10">
        <f>((F930-E931+MAX(0,-('1-Input'!$B$10-C931-D931)))*(1+B931))*(1-'P-Parametri'!$B$32)</f>
        <v>52453.462189690013</v>
      </c>
      <c r="G931" s="10">
        <f>IF(F930&lt;=0,G930,G930*(1-E931/F930))+MAX(0,-('1-Input'!$B$10-C931-D931))</f>
        <v>28772.910617743528</v>
      </c>
      <c r="H931" s="10">
        <f>MAX(0,('1-Input'!$B$10-C931-D931))/(1-'P-Parametri'!$B$31*MAX(0,IF(I930&lt;=0,0,(I930-J930)/I930)))</f>
        <v>15142.101202588967</v>
      </c>
      <c r="I931" s="10">
        <f>((I930-H931+MAX(0,-('1-Input'!$B$10-C931-D931)))*(1+B931))*(1-'P-Parametri'!$B$32)</f>
        <v>266110.87941464904</v>
      </c>
      <c r="J931" s="10">
        <f>IF(I930&lt;=0,J930,J930*(1-H931/I930))+MAX(0,-('1-Input'!$B$10-C931-D931))</f>
        <v>145972.91061774374</v>
      </c>
      <c r="K931" s="10">
        <f>MAX(0,('1-Input'!$B$10-C931-D931))/(1-'P-Parametri'!$B$31*MAX(0,IF(L930&lt;=0,0,(L930-M930)/L930)))</f>
        <v>15142.101202588967</v>
      </c>
      <c r="L931" s="10">
        <f>((L930-K931+MAX(0,-('1-Input'!$B$10-C931-D931)))*(1+B931))*(1-'P-Parametri'!$B$32)</f>
        <v>192340.03717049392</v>
      </c>
      <c r="M931" s="10">
        <f>IF(L930&lt;=0,M930,M930*(1-K931/L930))+MAX(0,-('1-Input'!$B$10-C931-D931))</f>
        <v>105506.52839094879</v>
      </c>
      <c r="N931" s="10">
        <f>MAX(0,('1-Input'!$B$10-C931-D931))/(1-'P-Parametri'!$B$31*MAX(0,IF(O930&lt;=0,0,(O930-P930)/O930)))</f>
        <v>15142.101202588969</v>
      </c>
      <c r="O931" s="10">
        <f>((O930-N931+MAX(0,-('1-Input'!$B$10-C931-D931)))*(1+B931))*(1-'P-Parametri'!$B$32)</f>
        <v>199236.88315431835</v>
      </c>
      <c r="P931" s="10">
        <f>IF(O930&lt;=0,P930,P930*(1-N931/O930))+MAX(0,-('1-Input'!$B$10-C931-D931))</f>
        <v>109289.73591916275</v>
      </c>
      <c r="Q931" s="10">
        <f>MAX(0,('1-Input'!$B$10-C931-D931))/(1-'P-Parametri'!$B$31*MAX(0,IF(R930&lt;=0,0,(R930-S930)/R930)))</f>
        <v>15142.101202588969</v>
      </c>
      <c r="R931" s="10">
        <f>((R930-Q931+MAX(0,-('1-Input'!$B$10-C931-D931)))*(1+B931))*(1-'P-Parametri'!$B$32)</f>
        <v>200973.03807319413</v>
      </c>
      <c r="S931" s="10">
        <f>IF(R930&lt;=0,S930,S930*(1-Q931/R930))+MAX(0,-('1-Input'!$B$10-C931-D931))</f>
        <v>110242.08926656841</v>
      </c>
      <c r="T931" s="10">
        <f>MAX(0,('1-Input'!$B$10-C931-D931))/(1-'P-Parametri'!$B$31*MAX(0,IF(U930&lt;=0,0,(U930-V930)/U930)))</f>
        <v>15142.101202588969</v>
      </c>
      <c r="U931" s="10">
        <f>((U930-T931+MAX(0,-('1-Input'!$B$10-C931-D931)))*(1+B931))*(1-'P-Parametri'!$B$32)</f>
        <v>200595.70291894011</v>
      </c>
      <c r="V931" s="10">
        <f>IF(U930&lt;=0,V930,V930*(1-T931/U930))+MAX(0,-('1-Input'!$B$10-C931-D931))</f>
        <v>110035.10520463901</v>
      </c>
    </row>
    <row r="932" spans="1:22">
      <c r="A932" s="9">
        <f t="shared" si="18"/>
        <v>25</v>
      </c>
      <c r="B932" s="12">
        <f>IF($A932='P-Parametri'!$C$47,'P-Parametri'!$B$34,IF($A932='P-Parametri'!$C$48,'P-Parametri'!$C$34,'P-Parametri'!$C$52))</f>
        <v>4.8525513124279884E-2</v>
      </c>
      <c r="C932" s="10">
        <f>IF($A932&lt;='1-Input'!$B$26,0,IF($A932='1-Input'!$B$26+1,('1-Input'!$B$23+0)*'1-Input'!$B$27,'1-Input'!$B$23+0))</f>
        <v>15535</v>
      </c>
      <c r="D932" s="10">
        <f>IF(AND($A932&gt;=1,$A932&lt;1+'1-Input'!$B$12),'1-Input'!$B$30,0)</f>
        <v>0</v>
      </c>
      <c r="E932" s="10">
        <f>MAX(0,('1-Input'!$B$10-C932-D932))/(1-'P-Parametri'!$B$31*MAX(0,IF(F931&lt;=0,0,(F931-G931)/F931)))</f>
        <v>15255.701443242846</v>
      </c>
      <c r="F932" s="10">
        <f>((F931-E932+MAX(0,-('1-Input'!$B$10-C932-D932)))*(1+B932))*(1-'P-Parametri'!$B$32)</f>
        <v>38924.795571395225</v>
      </c>
      <c r="G932" s="10">
        <f>IF(F931&lt;=0,G931,G931*(1-E932/F931))+MAX(0,-('1-Input'!$B$10-C932-D932))</f>
        <v>20404.522417742399</v>
      </c>
      <c r="H932" s="10">
        <f>MAX(0,('1-Input'!$B$10-C932-D932))/(1-'P-Parametri'!$B$31*MAX(0,IF(I931&lt;=0,0,(I931-J931)/I931)))</f>
        <v>15255.701443242846</v>
      </c>
      <c r="I932" s="10">
        <f>((I931-H932+MAX(0,-('1-Input'!$B$10-C932-D932)))*(1+B932))*(1-'P-Parametri'!$B$32)</f>
        <v>262501.99809394655</v>
      </c>
      <c r="J932" s="10">
        <f>IF(I931&lt;=0,J931,J931*(1-H932/I931))+MAX(0,-('1-Input'!$B$10-C932-D932))</f>
        <v>137604.52241774261</v>
      </c>
      <c r="K932" s="10">
        <f>MAX(0,('1-Input'!$B$10-C932-D932))/(1-'P-Parametri'!$B$31*MAX(0,IF(L931&lt;=0,0,(L931-M931)/L931)))</f>
        <v>15255.701443242846</v>
      </c>
      <c r="L932" s="10">
        <f>((L931-K932+MAX(0,-('1-Input'!$B$10-C932-D932)))*(1+B932))*(1-'P-Parametri'!$B$32)</f>
        <v>185306.08909671879</v>
      </c>
      <c r="M932" s="10">
        <f>IF(L931&lt;=0,M931,M931*(1-K932/L931))+MAX(0,-('1-Input'!$B$10-C932-D932))</f>
        <v>97138.140190947655</v>
      </c>
      <c r="N932" s="10">
        <f>MAX(0,('1-Input'!$B$10-C932-D932))/(1-'P-Parametri'!$B$31*MAX(0,IF(O931&lt;=0,0,(O931-P931)/O931)))</f>
        <v>15255.701443242848</v>
      </c>
      <c r="O932" s="10">
        <f>((O931-N932+MAX(0,-('1-Input'!$B$10-C932-D932)))*(1+B932))*(1-'P-Parametri'!$B$32)</f>
        <v>192523.14503289919</v>
      </c>
      <c r="P932" s="10">
        <f>IF(O931&lt;=0,P931,P931*(1-N932/O931))+MAX(0,-('1-Input'!$B$10-C932-D932))</f>
        <v>100921.34771916161</v>
      </c>
      <c r="Q932" s="10">
        <f>MAX(0,('1-Input'!$B$10-C932-D932))/(1-'P-Parametri'!$B$31*MAX(0,IF(R931&lt;=0,0,(R931-S931)/R931)))</f>
        <v>15255.701443242848</v>
      </c>
      <c r="R932" s="10">
        <f>((R931-Q932+MAX(0,-('1-Input'!$B$10-C932-D932)))*(1+B932))*(1-'P-Parametri'!$B$32)</f>
        <v>194339.9069546223</v>
      </c>
      <c r="S932" s="10">
        <f>IF(R931&lt;=0,S931,S931*(1-Q932/R931))+MAX(0,-('1-Input'!$B$10-C932-D932))</f>
        <v>101873.70106656729</v>
      </c>
      <c r="T932" s="10">
        <f>MAX(0,('1-Input'!$B$10-C932-D932))/(1-'P-Parametri'!$B$31*MAX(0,IF(U931&lt;=0,0,(U931-V931)/U931)))</f>
        <v>15255.701443242848</v>
      </c>
      <c r="U932" s="10">
        <f>((U931-T932+MAX(0,-('1-Input'!$B$10-C932-D932)))*(1+B932))*(1-'P-Parametri'!$B$32)</f>
        <v>193945.05270946075</v>
      </c>
      <c r="V932" s="10">
        <f>IF(U931&lt;=0,V931,V931*(1-T932/U931))+MAX(0,-('1-Input'!$B$10-C932-D932))</f>
        <v>101666.71700463787</v>
      </c>
    </row>
    <row r="933" spans="1:22">
      <c r="A933" s="9">
        <f t="shared" si="18"/>
        <v>26</v>
      </c>
      <c r="B933" s="12">
        <f>IF($A933='P-Parametri'!$C$47,'P-Parametri'!$B$34,IF($A933='P-Parametri'!$C$48,'P-Parametri'!$C$34,'P-Parametri'!$C$52))</f>
        <v>4.8525513124279884E-2</v>
      </c>
      <c r="C933" s="10">
        <f>IF($A933&lt;='1-Input'!$B$26,0,IF($A933='1-Input'!$B$26+1,('1-Input'!$B$23+0)*'1-Input'!$B$27,'1-Input'!$B$23+0))</f>
        <v>15535</v>
      </c>
      <c r="D933" s="10">
        <f>IF(AND($A933&gt;=1,$A933&lt;1+'1-Input'!$B$12),'1-Input'!$B$30,0)</f>
        <v>0</v>
      </c>
      <c r="E933" s="10">
        <f>MAX(0,('1-Input'!$B$10-C933-D933))/(1-'P-Parametri'!$B$31*MAX(0,IF(F932&lt;=0,0,(F932-G932)/F932)))</f>
        <v>15365.865671282876</v>
      </c>
      <c r="F933" s="10">
        <f>((F932-E933+MAX(0,-('1-Input'!$B$10-C933-D933)))*(1+B933))*(1-'P-Parametri'!$B$32)</f>
        <v>24652.734784049895</v>
      </c>
      <c r="G933" s="10">
        <f>IF(F932&lt;=0,G932,G932*(1-E933/F932))+MAX(0,-('1-Input'!$B$10-C933-D933))</f>
        <v>12349.678559085969</v>
      </c>
      <c r="H933" s="10">
        <f>MAX(0,('1-Input'!$B$10-C933-D933))/(1-'P-Parametri'!$B$31*MAX(0,IF(I932&lt;=0,0,(I932-J932)/I932)))</f>
        <v>15365.865671282876</v>
      </c>
      <c r="I933" s="10">
        <f>((I932-H933+MAX(0,-('1-Input'!$B$10-C933-D933)))*(1+B933))*(1-'P-Parametri'!$B$32)</f>
        <v>258610.28297990339</v>
      </c>
      <c r="J933" s="10">
        <f>IF(I932&lt;=0,J932,J932*(1-H933/I932))+MAX(0,-('1-Input'!$B$10-C933-D933))</f>
        <v>129549.67855908618</v>
      </c>
      <c r="K933" s="10">
        <f>MAX(0,('1-Input'!$B$10-C933-D933))/(1-'P-Parametri'!$B$31*MAX(0,IF(L932&lt;=0,0,(L932-M932)/L932)))</f>
        <v>15365.865671282876</v>
      </c>
      <c r="L933" s="10">
        <f>((L932-K933+MAX(0,-('1-Input'!$B$10-C933-D933)))*(1+B933))*(1-'P-Parametri'!$B$32)</f>
        <v>177830.28664767474</v>
      </c>
      <c r="M933" s="10">
        <f>IF(L932&lt;=0,M932,M932*(1-K933/L932))+MAX(0,-('1-Input'!$B$10-C933-D933))</f>
        <v>89083.296332291226</v>
      </c>
      <c r="N933" s="10">
        <f>MAX(0,('1-Input'!$B$10-C933-D933))/(1-'P-Parametri'!$B$31*MAX(0,IF(O932&lt;=0,0,(O932-P932)/O932)))</f>
        <v>15365.86567128288</v>
      </c>
      <c r="O933" s="10">
        <f>((O932-N933+MAX(0,-('1-Input'!$B$10-C933-D933)))*(1+B933))*(1-'P-Parametri'!$B$32)</f>
        <v>185382.41939184745</v>
      </c>
      <c r="P933" s="10">
        <f>IF(O932&lt;=0,P932,P932*(1-N933/O932))+MAX(0,-('1-Input'!$B$10-C933-D933))</f>
        <v>92866.503860505196</v>
      </c>
      <c r="Q933" s="10">
        <f>MAX(0,('1-Input'!$B$10-C933-D933))/(1-'P-Parametri'!$B$31*MAX(0,IF(R932&lt;=0,0,(R932-S932)/R932)))</f>
        <v>15365.86567128288</v>
      </c>
      <c r="R933" s="10">
        <f>((R932-Q933+MAX(0,-('1-Input'!$B$10-C933-D933)))*(1+B933))*(1-'P-Parametri'!$B$32)</f>
        <v>187283.53077559447</v>
      </c>
      <c r="S933" s="10">
        <f>IF(R932&lt;=0,S932,S932*(1-Q933/R932))+MAX(0,-('1-Input'!$B$10-C933-D933))</f>
        <v>93818.857207910856</v>
      </c>
      <c r="T933" s="10">
        <f>MAX(0,('1-Input'!$B$10-C933-D933))/(1-'P-Parametri'!$B$31*MAX(0,IF(U932&lt;=0,0,(U932-V932)/U932)))</f>
        <v>15365.86567128288</v>
      </c>
      <c r="U933" s="10">
        <f>((U932-T933+MAX(0,-('1-Input'!$B$10-C933-D933)))*(1+B933))*(1-'P-Parametri'!$B$32)</f>
        <v>186870.34405507718</v>
      </c>
      <c r="V933" s="10">
        <f>IF(U932&lt;=0,V932,V932*(1-T933/U932))+MAX(0,-('1-Input'!$B$10-C933-D933))</f>
        <v>93611.873145981459</v>
      </c>
    </row>
    <row r="934" spans="1:22">
      <c r="A934" s="9">
        <f t="shared" si="18"/>
        <v>27</v>
      </c>
      <c r="B934" s="12">
        <f>IF($A934='P-Parametri'!$C$47,'P-Parametri'!$B$34,IF($A934='P-Parametri'!$C$48,'P-Parametri'!$C$34,'P-Parametri'!$C$52))</f>
        <v>4.8525513124279884E-2</v>
      </c>
      <c r="C934" s="10">
        <f>IF($A934&lt;='1-Input'!$B$26,0,IF($A934='1-Input'!$B$26+1,('1-Input'!$B$23+0)*'1-Input'!$B$27,'1-Input'!$B$23+0))</f>
        <v>15535</v>
      </c>
      <c r="D934" s="10">
        <f>IF(AND($A934&gt;=1,$A934&lt;1+'1-Input'!$B$12),'1-Input'!$B$30,0)</f>
        <v>0</v>
      </c>
      <c r="E934" s="10">
        <f>MAX(0,('1-Input'!$B$10-C934-D934))/(1-'P-Parametri'!$B$31*MAX(0,IF(F933&lt;=0,0,(F933-G933)/F933)))</f>
        <v>15472.639119229052</v>
      </c>
      <c r="F934" s="10">
        <f>((F933-E934+MAX(0,-('1-Input'!$B$10-C934-D934)))*(1+B934))*(1-'P-Parametri'!$B$32)</f>
        <v>9606.313388451279</v>
      </c>
      <c r="G934" s="10">
        <f>IF(F933&lt;=0,G933,G933*(1-E934/F933))+MAX(0,-('1-Input'!$B$10-C934-D934))</f>
        <v>4598.7283599686562</v>
      </c>
      <c r="H934" s="10">
        <f>MAX(0,('1-Input'!$B$10-C934-D934))/(1-'P-Parametri'!$B$31*MAX(0,IF(I933&lt;=0,0,(I933-J933)/I933)))</f>
        <v>15472.639119229052</v>
      </c>
      <c r="I934" s="10">
        <f>((I933-H934+MAX(0,-('1-Input'!$B$10-C934-D934)))*(1+B934))*(1-'P-Parametri'!$B$32)</f>
        <v>254426.1507432643</v>
      </c>
      <c r="J934" s="10">
        <f>IF(I933&lt;=0,J933,J933*(1-H934/I933))+MAX(0,-('1-Input'!$B$10-C934-D934))</f>
        <v>121798.72835996887</v>
      </c>
      <c r="K934" s="10">
        <f>MAX(0,('1-Input'!$B$10-C934-D934))/(1-'P-Parametri'!$B$31*MAX(0,IF(L933&lt;=0,0,(L933-M933)/L933)))</f>
        <v>15472.639119229052</v>
      </c>
      <c r="L934" s="10">
        <f>((L933-K934+MAX(0,-('1-Input'!$B$10-C934-D934)))*(1+B934))*(1-'P-Parametri'!$B$32)</f>
        <v>169895.66341304567</v>
      </c>
      <c r="M934" s="10">
        <f>IF(L933&lt;=0,M933,M933*(1-K934/L933))+MAX(0,-('1-Input'!$B$10-C934-D934))</f>
        <v>81332.346133173909</v>
      </c>
      <c r="N934" s="10">
        <f>MAX(0,('1-Input'!$B$10-C934-D934))/(1-'P-Parametri'!$B$31*MAX(0,IF(O933&lt;=0,0,(O933-P933)/O933)))</f>
        <v>15472.639119229054</v>
      </c>
      <c r="O934" s="10">
        <f>((O933-N934+MAX(0,-('1-Input'!$B$10-C934-D934)))*(1+B934))*(1-'P-Parametri'!$B$32)</f>
        <v>177798.43006609051</v>
      </c>
      <c r="P934" s="10">
        <f>IF(O933&lt;=0,P933,P933*(1-N934/O933))+MAX(0,-('1-Input'!$B$10-C934-D934))</f>
        <v>85115.553661387894</v>
      </c>
      <c r="Q934" s="10">
        <f>MAX(0,('1-Input'!$B$10-C934-D934))/(1-'P-Parametri'!$B$31*MAX(0,IF(R933&lt;=0,0,(R933-S933)/R933)))</f>
        <v>15472.639119229054</v>
      </c>
      <c r="R934" s="10">
        <f>((R933-Q934+MAX(0,-('1-Input'!$B$10-C934-D934)))*(1+B934))*(1-'P-Parametri'!$B$32)</f>
        <v>179787.80712766194</v>
      </c>
      <c r="S934" s="10">
        <f>IF(R933&lt;=0,S933,S933*(1-Q934/R933))+MAX(0,-('1-Input'!$B$10-C934-D934))</f>
        <v>86067.907008793554</v>
      </c>
      <c r="T934" s="10">
        <f>MAX(0,('1-Input'!$B$10-C934-D934))/(1-'P-Parametri'!$B$31*MAX(0,IF(U933&lt;=0,0,(U933-V933)/U933)))</f>
        <v>15472.639119229054</v>
      </c>
      <c r="U934" s="10">
        <f>((U933-T934+MAX(0,-('1-Input'!$B$10-C934-D934)))*(1+B934))*(1-'P-Parametri'!$B$32)</f>
        <v>179355.43678315173</v>
      </c>
      <c r="V934" s="10">
        <f>IF(U933&lt;=0,V933,V933*(1-T934/U933))+MAX(0,-('1-Input'!$B$10-C934-D934))</f>
        <v>85860.922946864157</v>
      </c>
    </row>
    <row r="935" spans="1:22">
      <c r="A935" s="9">
        <f t="shared" si="18"/>
        <v>28</v>
      </c>
      <c r="B935" s="12">
        <f>IF($A935='P-Parametri'!$C$47,'P-Parametri'!$B$34,IF($A935='P-Parametri'!$C$48,'P-Parametri'!$C$34,'P-Parametri'!$C$52))</f>
        <v>4.8525513124279884E-2</v>
      </c>
      <c r="C935" s="10">
        <f>IF($A935&lt;='1-Input'!$B$26,0,IF($A935='1-Input'!$B$26+1,('1-Input'!$B$23+0)*'1-Input'!$B$27,'1-Input'!$B$23+0))</f>
        <v>15535</v>
      </c>
      <c r="D935" s="10">
        <f>IF(AND($A935&gt;=1,$A935&lt;1+'1-Input'!$B$12),'1-Input'!$B$30,0)</f>
        <v>0</v>
      </c>
      <c r="E935" s="10">
        <f>MAX(0,('1-Input'!$B$10-C935-D935))/(1-'P-Parametri'!$B$31*MAX(0,IF(F934&lt;=0,0,(F934-G934)/F934)))</f>
        <v>15576.071045000099</v>
      </c>
      <c r="F935" s="10">
        <f>((F934-E935+MAX(0,-('1-Input'!$B$10-C935-D935)))*(1+B935))*(1-'P-Parametri'!$B$32)</f>
        <v>-6246.924323640329</v>
      </c>
      <c r="G935" s="10">
        <f>IF(F934&lt;=0,G934,G934*(1-E935/F934))+MAX(0,-('1-Input'!$B$10-C935-D935))</f>
        <v>-2857.8386658002914</v>
      </c>
      <c r="H935" s="10">
        <f>MAX(0,('1-Input'!$B$10-C935-D935))/(1-'P-Parametri'!$B$31*MAX(0,IF(I934&lt;=0,0,(I934-J934)/I934)))</f>
        <v>15576.071045000101</v>
      </c>
      <c r="I935" s="10">
        <f>((I934-H935+MAX(0,-('1-Input'!$B$10-C935-D935)))*(1+B935))*(1-'P-Parametri'!$B$32)</f>
        <v>249939.52157064679</v>
      </c>
      <c r="J935" s="10">
        <f>IF(I934&lt;=0,J934,J934*(1-H935/I934))+MAX(0,-('1-Input'!$B$10-C935-D935))</f>
        <v>114342.16133419992</v>
      </c>
      <c r="K935" s="10">
        <f>MAX(0,('1-Input'!$B$10-C935-D935))/(1-'P-Parametri'!$B$31*MAX(0,IF(L934&lt;=0,0,(L934-M934)/L934)))</f>
        <v>15576.071045000099</v>
      </c>
      <c r="L935" s="10">
        <f>((L934-K935+MAX(0,-('1-Input'!$B$10-C935-D935)))*(1+B935))*(1-'P-Parametri'!$B$32)</f>
        <v>161484.41371328902</v>
      </c>
      <c r="M935" s="10">
        <f>IF(L934&lt;=0,M934,M934*(1-K935/L934))+MAX(0,-('1-Input'!$B$10-C935-D935))</f>
        <v>73875.77910740496</v>
      </c>
      <c r="N935" s="10">
        <f>MAX(0,('1-Input'!$B$10-C935-D935))/(1-'P-Parametri'!$B$31*MAX(0,IF(O934&lt;=0,0,(O934-P934)/O934)))</f>
        <v>15576.071045000101</v>
      </c>
      <c r="O935" s="10">
        <f>((O934-N935+MAX(0,-('1-Input'!$B$10-C935-D935)))*(1+B935))*(1-'P-Parametri'!$B$32)</f>
        <v>169754.09366835433</v>
      </c>
      <c r="P935" s="10">
        <f>IF(O934&lt;=0,P934,P934*(1-N935/O934))+MAX(0,-('1-Input'!$B$10-C935-D935))</f>
        <v>77658.986635618945</v>
      </c>
      <c r="Q935" s="10">
        <f>MAX(0,('1-Input'!$B$10-C935-D935))/(1-'P-Parametri'!$B$31*MAX(0,IF(R934&lt;=0,0,(R934-S934)/R934)))</f>
        <v>15576.071045000101</v>
      </c>
      <c r="R935" s="10">
        <f>((R934-Q935+MAX(0,-('1-Input'!$B$10-C935-D935)))*(1+B935))*(1-'P-Parametri'!$B$32)</f>
        <v>171835.83444742762</v>
      </c>
      <c r="S935" s="10">
        <f>IF(R934&lt;=0,S934,S934*(1-Q935/R934))+MAX(0,-('1-Input'!$B$10-C935-D935))</f>
        <v>78611.339983024605</v>
      </c>
      <c r="T935" s="10">
        <f>MAX(0,('1-Input'!$B$10-C935-D935))/(1-'P-Parametri'!$B$31*MAX(0,IF(U934&lt;=0,0,(U934-V934)/U934)))</f>
        <v>15576.071045000101</v>
      </c>
      <c r="U935" s="10">
        <f>((U934-T935+MAX(0,-('1-Input'!$B$10-C935-D935)))*(1+B935))*(1-'P-Parametri'!$B$32)</f>
        <v>171383.389812765</v>
      </c>
      <c r="V935" s="10">
        <f>IF(U934&lt;=0,V934,V934*(1-T935/U934))+MAX(0,-('1-Input'!$B$10-C935-D935))</f>
        <v>78404.355921095208</v>
      </c>
    </row>
    <row r="936" spans="1:22">
      <c r="A936" s="9">
        <f t="shared" si="18"/>
        <v>29</v>
      </c>
      <c r="B936" s="12">
        <f>IF($A936='P-Parametri'!$C$47,'P-Parametri'!$B$34,IF($A936='P-Parametri'!$C$48,'P-Parametri'!$C$34,'P-Parametri'!$C$52))</f>
        <v>4.8525513124279884E-2</v>
      </c>
      <c r="C936" s="10">
        <f>IF($A936&lt;='1-Input'!$B$26,0,IF($A936='1-Input'!$B$26+1,('1-Input'!$B$23+0)*'1-Input'!$B$27,'1-Input'!$B$23+0))</f>
        <v>15535</v>
      </c>
      <c r="D936" s="10">
        <f>IF(AND($A936&gt;=1,$A936&lt;1+'1-Input'!$B$12),'1-Input'!$B$30,0)</f>
        <v>0</v>
      </c>
      <c r="E936" s="10">
        <f>MAX(0,('1-Input'!$B$10-C936-D936))/(1-'P-Parametri'!$B$31*MAX(0,IF(F935&lt;=0,0,(F935-G935)/F935)))</f>
        <v>13465</v>
      </c>
      <c r="F936" s="10">
        <f>((F935-E936+MAX(0,-('1-Input'!$B$10-C936-D936)))*(1+B936))*(1-'P-Parametri'!$B$32)</f>
        <v>-20627.118654979724</v>
      </c>
      <c r="G936" s="10">
        <f>IF(F935&lt;=0,G935,G935*(1-E936/F935))+MAX(0,-('1-Input'!$B$10-C936-D936))</f>
        <v>-2857.8386658002914</v>
      </c>
      <c r="H936" s="10">
        <f>MAX(0,('1-Input'!$B$10-C936-D936))/(1-'P-Parametri'!$B$31*MAX(0,IF(I935&lt;=0,0,(I935-J935)/I935)))</f>
        <v>15676.214336979177</v>
      </c>
      <c r="I936" s="10">
        <f>((I935-H936+MAX(0,-('1-Input'!$B$10-C936-D936)))*(1+B936))*(1-'P-Parametri'!$B$32)</f>
        <v>245139.79231452543</v>
      </c>
      <c r="J936" s="10">
        <f>IF(I935&lt;=0,J935,J935*(1-H936/I935))+MAX(0,-('1-Input'!$B$10-C936-D936))</f>
        <v>107170.61752406374</v>
      </c>
      <c r="K936" s="10">
        <f>MAX(0,('1-Input'!$B$10-C936-D936))/(1-'P-Parametri'!$B$31*MAX(0,IF(L935&lt;=0,0,(L935-M935)/L935)))</f>
        <v>15676.214336979177</v>
      </c>
      <c r="L936" s="10">
        <f>((L935-K936+MAX(0,-('1-Input'!$B$10-C936-D936)))*(1+B936))*(1-'P-Parametri'!$B$32)</f>
        <v>152577.84983463504</v>
      </c>
      <c r="M936" s="10">
        <f>IF(L935&lt;=0,M935,M935*(1-K936/L935))+MAX(0,-('1-Input'!$B$10-C936-D936))</f>
        <v>66704.23529726878</v>
      </c>
      <c r="N936" s="10">
        <f>MAX(0,('1-Input'!$B$10-C936-D936))/(1-'P-Parametri'!$B$31*MAX(0,IF(O935&lt;=0,0,(O935-P935)/O935)))</f>
        <v>15676.214336979181</v>
      </c>
      <c r="O936" s="10">
        <f>((O935-N936+MAX(0,-('1-Input'!$B$10-C936-D936)))*(1+B936))*(1-'P-Parametri'!$B$32)</f>
        <v>161231.47831205695</v>
      </c>
      <c r="P936" s="10">
        <f>IF(O935&lt;=0,P935,P935*(1-N936/O935))+MAX(0,-('1-Input'!$B$10-C936-D936))</f>
        <v>70487.442825482765</v>
      </c>
      <c r="Q936" s="10">
        <f>MAX(0,('1-Input'!$B$10-C936-D936))/(1-'P-Parametri'!$B$31*MAX(0,IF(R935&lt;=0,0,(R935-S935)/R935)))</f>
        <v>15676.214336979181</v>
      </c>
      <c r="R936" s="10">
        <f>((R935-Q936+MAX(0,-('1-Input'!$B$10-C936-D936)))*(1+B936))*(1-'P-Parametri'!$B$32)</f>
        <v>163409.87111398939</v>
      </c>
      <c r="S936" s="10">
        <f>IF(R935&lt;=0,S935,S935*(1-Q936/R935))+MAX(0,-('1-Input'!$B$10-C936-D936))</f>
        <v>71439.796172888426</v>
      </c>
      <c r="T936" s="10">
        <f>MAX(0,('1-Input'!$B$10-C936-D936))/(1-'P-Parametri'!$B$31*MAX(0,IF(U935&lt;=0,0,(U935-V935)/U935)))</f>
        <v>15676.214336979181</v>
      </c>
      <c r="U936" s="10">
        <f>((U935-T936+MAX(0,-('1-Input'!$B$10-C936-D936)))*(1+B936))*(1-'P-Parametri'!$B$32)</f>
        <v>162936.42017075486</v>
      </c>
      <c r="V936" s="10">
        <f>IF(U935&lt;=0,V935,V935*(1-T936/U935))+MAX(0,-('1-Input'!$B$10-C936-D936))</f>
        <v>71232.812110959028</v>
      </c>
    </row>
    <row r="937" spans="1:22">
      <c r="A937" s="9">
        <f t="shared" si="18"/>
        <v>30</v>
      </c>
      <c r="B937" s="12">
        <f>IF($A937='P-Parametri'!$C$47,'P-Parametri'!$B$34,IF($A937='P-Parametri'!$C$48,'P-Parametri'!$C$34,'P-Parametri'!$C$52))</f>
        <v>4.8525513124279884E-2</v>
      </c>
      <c r="C937" s="10">
        <f>IF($A937&lt;='1-Input'!$B$26,0,IF($A937='1-Input'!$B$26+1,('1-Input'!$B$23+0)*'1-Input'!$B$27,'1-Input'!$B$23+0))</f>
        <v>15535</v>
      </c>
      <c r="D937" s="10">
        <f>IF(AND($A937&gt;=1,$A937&lt;1+'1-Input'!$B$12),'1-Input'!$B$30,0)</f>
        <v>0</v>
      </c>
      <c r="E937" s="10">
        <f>MAX(0,('1-Input'!$B$10-C937-D937))/(1-'P-Parametri'!$B$31*MAX(0,IF(F936&lt;=0,0,(F936-G936)/F936)))</f>
        <v>13465</v>
      </c>
      <c r="F937" s="10">
        <f>((F936-E937+MAX(0,-('1-Input'!$B$10-C937-D937)))*(1+B937))*(1-'P-Parametri'!$B$32)</f>
        <v>-35674.963293794041</v>
      </c>
      <c r="G937" s="10">
        <f>IF(F936&lt;=0,G936,G936*(1-E937/F936))+MAX(0,-('1-Input'!$B$10-C937-D937))</f>
        <v>-2857.8386658002914</v>
      </c>
      <c r="H937" s="10">
        <f>MAX(0,('1-Input'!$B$10-C937-D937))/(1-'P-Parametri'!$B$31*MAX(0,IF(I936&lt;=0,0,(I936-J936)/I936)))</f>
        <v>15773.12513042811</v>
      </c>
      <c r="I937" s="10">
        <f>((I936-H937+MAX(0,-('1-Input'!$B$10-C937-D937)))*(1+B937))*(1-'P-Parametri'!$B$32)</f>
        <v>240015.80879800595</v>
      </c>
      <c r="J937" s="10">
        <f>IF(I936&lt;=0,J936,J936*(1-H937/I936))+MAX(0,-('1-Input'!$B$10-C937-D937))</f>
        <v>100274.89674143605</v>
      </c>
      <c r="K937" s="10">
        <f>MAX(0,('1-Input'!$B$10-C937-D937))/(1-'P-Parametri'!$B$31*MAX(0,IF(L936&lt;=0,0,(L936-M936)/L936)))</f>
        <v>15773.12513042811</v>
      </c>
      <c r="L937" s="10">
        <f>((L936-K937+MAX(0,-('1-Input'!$B$10-C937-D937)))*(1+B937))*(1-'P-Parametri'!$B$32)</f>
        <v>143156.3576799678</v>
      </c>
      <c r="M937" s="10">
        <f>IF(L936&lt;=0,M936,M936*(1-K937/L936))+MAX(0,-('1-Input'!$B$10-C937-D937))</f>
        <v>59808.514514641087</v>
      </c>
      <c r="N937" s="10">
        <f>MAX(0,('1-Input'!$B$10-C937-D937))/(1-'P-Parametri'!$B$31*MAX(0,IF(O936&lt;=0,0,(O936-P936)/O936)))</f>
        <v>15773.12513042811</v>
      </c>
      <c r="O937" s="10">
        <f>((O936-N937+MAX(0,-('1-Input'!$B$10-C937-D937)))*(1+B937))*(1-'P-Parametri'!$B$32)</f>
        <v>152211.76081916416</v>
      </c>
      <c r="P937" s="10">
        <f>IF(O936&lt;=0,P936,P936*(1-N937/O936))+MAX(0,-('1-Input'!$B$10-C937-D937))</f>
        <v>63591.722042855079</v>
      </c>
      <c r="Q937" s="10">
        <f>MAX(0,('1-Input'!$B$10-C937-D937))/(1-'P-Parametri'!$B$31*MAX(0,IF(R936&lt;=0,0,(R936-S936)/R936)))</f>
        <v>15773.12513042811</v>
      </c>
      <c r="R937" s="10">
        <f>((R936-Q937+MAX(0,-('1-Input'!$B$10-C937-D937)))*(1+B937))*(1-'P-Parametri'!$B$32)</f>
        <v>154491.29304873574</v>
      </c>
      <c r="S937" s="10">
        <f>IF(R936&lt;=0,S936,S936*(1-Q937/R936))+MAX(0,-('1-Input'!$B$10-C937-D937))</f>
        <v>64544.075390260739</v>
      </c>
      <c r="T937" s="10">
        <f>MAX(0,('1-Input'!$B$10-C937-D937))/(1-'P-Parametri'!$B$31*MAX(0,IF(U936&lt;=0,0,(U936-V936)/U936)))</f>
        <v>15773.12513042811</v>
      </c>
      <c r="U937" s="10">
        <f>((U936-T937+MAX(0,-('1-Input'!$B$10-C937-D937)))*(1+B937))*(1-'P-Parametri'!$B$32)</f>
        <v>153995.86050632794</v>
      </c>
      <c r="V937" s="10">
        <f>IF(U936&lt;=0,V936,V936*(1-T937/U936))+MAX(0,-('1-Input'!$B$10-C937-D937))</f>
        <v>64337.091328331342</v>
      </c>
    </row>
    <row r="938" spans="1:22">
      <c r="A938" s="9">
        <f t="shared" si="18"/>
        <v>31</v>
      </c>
      <c r="B938" s="12">
        <f>IF($A938='P-Parametri'!$C$47,'P-Parametri'!$B$34,IF($A938='P-Parametri'!$C$48,'P-Parametri'!$C$34,'P-Parametri'!$C$52))</f>
        <v>4.8525513124279884E-2</v>
      </c>
      <c r="C938" s="10">
        <f>IF($A938&lt;='1-Input'!$B$26,0,IF($A938='1-Input'!$B$26+1,('1-Input'!$B$23+0)*'1-Input'!$B$27,'1-Input'!$B$23+0))</f>
        <v>15535</v>
      </c>
      <c r="D938" s="10">
        <f>IF(AND($A938&gt;=1,$A938&lt;1+'1-Input'!$B$12),'1-Input'!$B$30,0)</f>
        <v>0</v>
      </c>
      <c r="E938" s="10">
        <f>MAX(0,('1-Input'!$B$10-C938-D938))/(1-'P-Parametri'!$B$31*MAX(0,IF(F937&lt;=0,0,(F937-G937)/F937)))</f>
        <v>13465</v>
      </c>
      <c r="F938" s="10">
        <f>((F937-E938+MAX(0,-('1-Input'!$B$10-C938-D938)))*(1+B938))*(1-'P-Parametri'!$B$32)</f>
        <v>-51421.456217078608</v>
      </c>
      <c r="G938" s="10">
        <f>IF(F937&lt;=0,G937,G937*(1-E938/F937))+MAX(0,-('1-Input'!$B$10-C938-D938))</f>
        <v>-2857.8386658002914</v>
      </c>
      <c r="H938" s="10">
        <f>MAX(0,('1-Input'!$B$10-C938-D938))/(1-'P-Parametri'!$B$31*MAX(0,IF(I937&lt;=0,0,(I937-J937)/I937)))</f>
        <v>15866.8624367631</v>
      </c>
      <c r="I938" s="10">
        <f>((I937-H938+MAX(0,-('1-Input'!$B$10-C938-D938)))*(1+B938))*(1-'P-Parametri'!$B$32)</f>
        <v>234555.83722168946</v>
      </c>
      <c r="J938" s="10">
        <f>IF(I937&lt;=0,J937,J937*(1-H938/I937))+MAX(0,-('1-Input'!$B$10-C938-D938))</f>
        <v>93645.966753761808</v>
      </c>
      <c r="K938" s="10">
        <f>MAX(0,('1-Input'!$B$10-C938-D938))/(1-'P-Parametri'!$B$31*MAX(0,IF(L937&lt;=0,0,(L937-M937)/L937)))</f>
        <v>15866.862436763104</v>
      </c>
      <c r="L938" s="10">
        <f>((L937-K938+MAX(0,-('1-Input'!$B$10-C938-D938)))*(1+B938))*(1-'P-Parametri'!$B$32)</f>
        <v>133199.35074858138</v>
      </c>
      <c r="M938" s="10">
        <f>IF(L937&lt;=0,M937,M937*(1-K938/L937))+MAX(0,-('1-Input'!$B$10-C938-D938))</f>
        <v>53179.584526966843</v>
      </c>
      <c r="N938" s="10">
        <f>MAX(0,('1-Input'!$B$10-C938-D938))/(1-'P-Parametri'!$B$31*MAX(0,IF(O937&lt;=0,0,(O937-P937)/O937)))</f>
        <v>15866.862436763104</v>
      </c>
      <c r="O938" s="10">
        <f>((O937-N938+MAX(0,-('1-Input'!$B$10-C938-D938)))*(1+B938))*(1-'P-Parametri'!$B$32)</f>
        <v>142675.1823292083</v>
      </c>
      <c r="P938" s="10">
        <f>IF(O937&lt;=0,P937,P937*(1-N938/O937))+MAX(0,-('1-Input'!$B$10-C938-D938))</f>
        <v>56962.792055180827</v>
      </c>
      <c r="Q938" s="10">
        <f>MAX(0,('1-Input'!$B$10-C938-D938))/(1-'P-Parametri'!$B$31*MAX(0,IF(R937&lt;=0,0,(R937-S937)/R937)))</f>
        <v>15866.862436763104</v>
      </c>
      <c r="R938" s="10">
        <f>((R937-Q938+MAX(0,-('1-Input'!$B$10-C938-D938)))*(1+B938))*(1-'P-Parametri'!$B$32)</f>
        <v>145060.54973450178</v>
      </c>
      <c r="S938" s="10">
        <f>IF(R937&lt;=0,S937,S937*(1-Q938/R937))+MAX(0,-('1-Input'!$B$10-C938-D938))</f>
        <v>57915.145402586495</v>
      </c>
      <c r="T938" s="10">
        <f>MAX(0,('1-Input'!$B$10-C938-D938))/(1-'P-Parametri'!$B$31*MAX(0,IF(U937&lt;=0,0,(U937-V937)/U937)))</f>
        <v>15866.862436763104</v>
      </c>
      <c r="U938" s="10">
        <f>((U937-T938+MAX(0,-('1-Input'!$B$10-C938-D938)))*(1+B938))*(1-'P-Parametri'!$B$32)</f>
        <v>144542.11502107669</v>
      </c>
      <c r="V938" s="10">
        <f>IF(U937&lt;=0,V937,V937*(1-T938/U937))+MAX(0,-('1-Input'!$B$10-C938-D938))</f>
        <v>57708.161340657098</v>
      </c>
    </row>
    <row r="939" spans="1:22">
      <c r="A939" s="9">
        <f t="shared" si="18"/>
        <v>32</v>
      </c>
      <c r="B939" s="12">
        <f>IF($A939='P-Parametri'!$C$47,'P-Parametri'!$B$34,IF($A939='P-Parametri'!$C$48,'P-Parametri'!$C$34,'P-Parametri'!$C$52))</f>
        <v>4.8525513124279884E-2</v>
      </c>
      <c r="C939" s="10">
        <f>IF($A939&lt;='1-Input'!$B$26,0,IF($A939='1-Input'!$B$26+1,('1-Input'!$B$23+0)*'1-Input'!$B$27,'1-Input'!$B$23+0))</f>
        <v>15535</v>
      </c>
      <c r="D939" s="10">
        <f>IF(AND($A939&gt;=1,$A939&lt;1+'1-Input'!$B$12),'1-Input'!$B$30,0)</f>
        <v>0</v>
      </c>
      <c r="E939" s="10">
        <f>MAX(0,('1-Input'!$B$10-C939-D939))/(1-'P-Parametri'!$B$31*MAX(0,IF(F938&lt;=0,0,(F938-G938)/F938)))</f>
        <v>13465</v>
      </c>
      <c r="F939" s="10">
        <f>((F938-E939+MAX(0,-('1-Input'!$B$10-C939-D939)))*(1+B939))*(1-'P-Parametri'!$B$32)</f>
        <v>-67899.03459022881</v>
      </c>
      <c r="G939" s="10">
        <f>IF(F938&lt;=0,G938,G938*(1-E939/F938))+MAX(0,-('1-Input'!$B$10-C939-D939))</f>
        <v>-2857.8386658002914</v>
      </c>
      <c r="H939" s="10">
        <f>MAX(0,('1-Input'!$B$10-C939-D939))/(1-'P-Parametri'!$B$31*MAX(0,IF(I938&lt;=0,0,(I938-J938)/I938)))</f>
        <v>15957.487786954036</v>
      </c>
      <c r="I939" s="10">
        <f>((I938-H939+MAX(0,-('1-Input'!$B$10-C939-D939)))*(1+B939))*(1-'P-Parametri'!$B$32)</f>
        <v>228747.53461615826</v>
      </c>
      <c r="J939" s="10">
        <f>IF(I938&lt;=0,J938,J938*(1-H939/I938))+MAX(0,-('1-Input'!$B$10-C939-D939))</f>
        <v>87274.970455092523</v>
      </c>
      <c r="K939" s="10">
        <f>MAX(0,('1-Input'!$B$10-C939-D939))/(1-'P-Parametri'!$B$31*MAX(0,IF(L938&lt;=0,0,(L938-M938)/L938)))</f>
        <v>15957.487786954036</v>
      </c>
      <c r="L939" s="10">
        <f>((L938-K939+MAX(0,-('1-Input'!$B$10-C939-D939)))*(1+B939))*(1-'P-Parametri'!$B$32)</f>
        <v>122685.22235244385</v>
      </c>
      <c r="M939" s="10">
        <f>IF(L938&lt;=0,M938,M938*(1-K939/L938))+MAX(0,-('1-Input'!$B$10-C939-D939))</f>
        <v>46808.588228297565</v>
      </c>
      <c r="N939" s="10">
        <f>MAX(0,('1-Input'!$B$10-C939-D939))/(1-'P-Parametri'!$B$31*MAX(0,IF(O938&lt;=0,0,(O938-P938)/O938)))</f>
        <v>15957.487786954038</v>
      </c>
      <c r="O939" s="10">
        <f>((O938-N939+MAX(0,-('1-Input'!$B$10-C939-D939)))*(1+B939))*(1-'P-Parametri'!$B$32)</f>
        <v>132601.00222045922</v>
      </c>
      <c r="P939" s="10">
        <f>IF(O938&lt;=0,P938,P938*(1-N939/O938))+MAX(0,-('1-Input'!$B$10-C939-D939))</f>
        <v>50591.79575651155</v>
      </c>
      <c r="Q939" s="10">
        <f>MAX(0,('1-Input'!$B$10-C939-D939))/(1-'P-Parametri'!$B$31*MAX(0,IF(R938&lt;=0,0,(R938-S938)/R938)))</f>
        <v>15957.487786954038</v>
      </c>
      <c r="R939" s="10">
        <f>((R938-Q939+MAX(0,-('1-Input'!$B$10-C939-D939)))*(1+B939))*(1-'P-Parametri'!$B$32)</f>
        <v>135097.11856591923</v>
      </c>
      <c r="S939" s="10">
        <f>IF(R938&lt;=0,S938,S938*(1-Q939/R938))+MAX(0,-('1-Input'!$B$10-C939-D939))</f>
        <v>51544.149103917218</v>
      </c>
      <c r="T939" s="10">
        <f>MAX(0,('1-Input'!$B$10-C939-D939))/(1-'P-Parametri'!$B$31*MAX(0,IF(U938&lt;=0,0,(U938-V938)/U938)))</f>
        <v>15957.487786954036</v>
      </c>
      <c r="U939" s="10">
        <f>((U938-T939+MAX(0,-('1-Input'!$B$10-C939-D939)))*(1+B939))*(1-'P-Parametri'!$B$32)</f>
        <v>134554.61372605161</v>
      </c>
      <c r="V939" s="10">
        <f>IF(U938&lt;=0,V938,V938*(1-T939/U938))+MAX(0,-('1-Input'!$B$10-C939-D939))</f>
        <v>51337.165041987821</v>
      </c>
    </row>
    <row r="940" spans="1:22">
      <c r="A940" s="9">
        <f t="shared" si="18"/>
        <v>33</v>
      </c>
      <c r="B940" s="12">
        <f>IF($A940='P-Parametri'!$C$47,'P-Parametri'!$B$34,IF($A940='P-Parametri'!$C$48,'P-Parametri'!$C$34,'P-Parametri'!$C$52))</f>
        <v>4.8525513124279884E-2</v>
      </c>
      <c r="C940" s="10">
        <f>IF($A940&lt;='1-Input'!$B$26,0,IF($A940='1-Input'!$B$26+1,('1-Input'!$B$23+0)*'1-Input'!$B$27,'1-Input'!$B$23+0))</f>
        <v>15535</v>
      </c>
      <c r="D940" s="10">
        <f>IF(AND($A940&gt;=1,$A940&lt;1+'1-Input'!$B$12),'1-Input'!$B$30,0)</f>
        <v>0</v>
      </c>
      <c r="E940" s="10">
        <f>MAX(0,('1-Input'!$B$10-C940-D940))/(1-'P-Parametri'!$B$31*MAX(0,IF(F939&lt;=0,0,(F939-G939)/F939)))</f>
        <v>13465</v>
      </c>
      <c r="F940" s="10">
        <f>((F939-E940+MAX(0,-('1-Input'!$B$10-C940-D940)))*(1+B940))*(1-'P-Parametri'!$B$32)</f>
        <v>-85141.641586344151</v>
      </c>
      <c r="G940" s="10">
        <f>IF(F939&lt;=0,G939,G939*(1-E940/F939))+MAX(0,-('1-Input'!$B$10-C940-D940))</f>
        <v>-2857.8386658002914</v>
      </c>
      <c r="H940" s="10">
        <f>MAX(0,('1-Input'!$B$10-C940-D940))/(1-'P-Parametri'!$B$31*MAX(0,IF(I939&lt;=0,0,(I939-J939)/I939)))</f>
        <v>16045.06489007151</v>
      </c>
      <c r="I940" s="10">
        <f>((I939-H940+MAX(0,-('1-Input'!$B$10-C940-D940)))*(1+B940))*(1-'P-Parametri'!$B$32)</f>
        <v>222577.91827992201</v>
      </c>
      <c r="J940" s="10">
        <f>IF(I939&lt;=0,J939,J939*(1-H940/I939))+MAX(0,-('1-Input'!$B$10-C940-D940))</f>
        <v>81153.232065296048</v>
      </c>
      <c r="K940" s="10">
        <f>MAX(0,('1-Input'!$B$10-C940-D940))/(1-'P-Parametri'!$B$31*MAX(0,IF(L939&lt;=0,0,(L939-M939)/L939)))</f>
        <v>16045.06489007151</v>
      </c>
      <c r="L940" s="10">
        <f>((L939-K940+MAX(0,-('1-Input'!$B$10-C940-D940)))*(1+B940))*(1-'P-Parametri'!$B$32)</f>
        <v>111591.29597124217</v>
      </c>
      <c r="M940" s="10">
        <f>IF(L939&lt;=0,M939,M939*(1-K940/L939))+MAX(0,-('1-Input'!$B$10-C940-D940))</f>
        <v>40686.84983850109</v>
      </c>
      <c r="N940" s="10">
        <f>MAX(0,('1-Input'!$B$10-C940-D940))/(1-'P-Parametri'!$B$31*MAX(0,IF(O939&lt;=0,0,(O939-P939)/O939)))</f>
        <v>16045.06489007151</v>
      </c>
      <c r="O940" s="10">
        <f>((O939-N940+MAX(0,-('1-Input'!$B$10-C940-D940)))*(1+B940))*(1-'P-Parametri'!$B$32)</f>
        <v>121967.45024903213</v>
      </c>
      <c r="P940" s="10">
        <f>IF(O939&lt;=0,P939,P939*(1-N940/O939))+MAX(0,-('1-Input'!$B$10-C940-D940))</f>
        <v>44470.057366715082</v>
      </c>
      <c r="Q940" s="10">
        <f>MAX(0,('1-Input'!$B$10-C940-D940))/(1-'P-Parametri'!$B$31*MAX(0,IF(R939&lt;=0,0,(R939-S939)/R939)))</f>
        <v>16045.064890071511</v>
      </c>
      <c r="R940" s="10">
        <f>((R939-Q940+MAX(0,-('1-Input'!$B$10-C940-D940)))*(1+B940))*(1-'P-Parametri'!$B$32)</f>
        <v>124579.45743762959</v>
      </c>
      <c r="S940" s="10">
        <f>IF(R939&lt;=0,S939,S939*(1-Q940/R939))+MAX(0,-('1-Input'!$B$10-C940-D940))</f>
        <v>45422.410714120742</v>
      </c>
      <c r="T940" s="10">
        <f>MAX(0,('1-Input'!$B$10-C940-D940))/(1-'P-Parametri'!$B$31*MAX(0,IF(U939&lt;=0,0,(U939-V939)/U939)))</f>
        <v>16045.06489007151</v>
      </c>
      <c r="U940" s="10">
        <f>((U939-T940+MAX(0,-('1-Input'!$B$10-C940-D940)))*(1+B940))*(1-'P-Parametri'!$B$32)</f>
        <v>124011.76493236618</v>
      </c>
      <c r="V940" s="10">
        <f>IF(U939&lt;=0,V939,V939*(1-T940/U939))+MAX(0,-('1-Input'!$B$10-C940-D940))</f>
        <v>45215.426652191352</v>
      </c>
    </row>
    <row r="941" spans="1:22">
      <c r="A941" s="9">
        <f t="shared" si="18"/>
        <v>34</v>
      </c>
      <c r="B941" s="12">
        <f>IF($A941='P-Parametri'!$C$47,'P-Parametri'!$B$34,IF($A941='P-Parametri'!$C$48,'P-Parametri'!$C$34,'P-Parametri'!$C$52))</f>
        <v>4.8525513124279884E-2</v>
      </c>
      <c r="C941" s="10">
        <f>IF($A941&lt;='1-Input'!$B$26,0,IF($A941='1-Input'!$B$26+1,('1-Input'!$B$23+0)*'1-Input'!$B$27,'1-Input'!$B$23+0))</f>
        <v>15535</v>
      </c>
      <c r="D941" s="10">
        <f>IF(AND($A941&gt;=1,$A941&lt;1+'1-Input'!$B$12),'1-Input'!$B$30,0)</f>
        <v>0</v>
      </c>
      <c r="E941" s="10">
        <f>MAX(0,('1-Input'!$B$10-C941-D941))/(1-'P-Parametri'!$B$31*MAX(0,IF(F940&lt;=0,0,(F940-G940)/F940)))</f>
        <v>13465</v>
      </c>
      <c r="F941" s="10">
        <f>((F940-E941+MAX(0,-('1-Input'!$B$10-C941-D941)))*(1+B941))*(1-'P-Parametri'!$B$32)</f>
        <v>-103184.79630784989</v>
      </c>
      <c r="G941" s="10">
        <f>IF(F940&lt;=0,G940,G940*(1-E941/F940))+MAX(0,-('1-Input'!$B$10-C941-D941))</f>
        <v>-2857.8386658002914</v>
      </c>
      <c r="H941" s="10">
        <f>MAX(0,('1-Input'!$B$10-C941-D941))/(1-'P-Parametri'!$B$31*MAX(0,IF(I940&lt;=0,0,(I940-J940)/I940)))</f>
        <v>16129.659307782838</v>
      </c>
      <c r="I941" s="10">
        <f>((I940-H941+MAX(0,-('1-Input'!$B$10-C941-D941)))*(1+B941))*(1-'P-Parametri'!$B$32)</f>
        <v>216033.33413903171</v>
      </c>
      <c r="J941" s="10">
        <f>IF(I940&lt;=0,J940,J940*(1-H941/I940))+MAX(0,-('1-Input'!$B$10-C941-D941))</f>
        <v>75272.262402831824</v>
      </c>
      <c r="K941" s="10">
        <f>MAX(0,('1-Input'!$B$10-C941-D941))/(1-'P-Parametri'!$B$31*MAX(0,IF(L940&lt;=0,0,(L940-M940)/L940)))</f>
        <v>16129.659307782838</v>
      </c>
      <c r="L941" s="10">
        <f>((L940-K941+MAX(0,-('1-Input'!$B$10-C941-D941)))*(1+B941))*(1-'P-Parametri'!$B$32)</f>
        <v>99893.773643104796</v>
      </c>
      <c r="M941" s="10">
        <f>IF(L940&lt;=0,M940,M940*(1-K941/L940))+MAX(0,-('1-Input'!$B$10-C941-D941))</f>
        <v>34805.880176036859</v>
      </c>
      <c r="N941" s="10">
        <f>MAX(0,('1-Input'!$B$10-C941-D941))/(1-'P-Parametri'!$B$31*MAX(0,IF(O940&lt;=0,0,(O940-P940)/O940)))</f>
        <v>16129.65930778284</v>
      </c>
      <c r="O941" s="10">
        <f>((O940-N941+MAX(0,-('1-Input'!$B$10-C941-D941)))*(1+B941))*(1-'P-Parametri'!$B$32)</f>
        <v>110751.67680650445</v>
      </c>
      <c r="P941" s="10">
        <f>IF(O940&lt;=0,P940,P940*(1-N941/O940))+MAX(0,-('1-Input'!$B$10-C941-D941))</f>
        <v>38589.087704250858</v>
      </c>
      <c r="Q941" s="10">
        <f>MAX(0,('1-Input'!$B$10-C941-D941))/(1-'P-Parametri'!$B$31*MAX(0,IF(R940&lt;=0,0,(R940-S940)/R940)))</f>
        <v>16129.659307782842</v>
      </c>
      <c r="R941" s="10">
        <f>((R940-Q941+MAX(0,-('1-Input'!$B$10-C941-D941)))*(1+B941))*(1-'P-Parametri'!$B$32)</f>
        <v>113484.95547185748</v>
      </c>
      <c r="S941" s="10">
        <f>IF(R940&lt;=0,S940,S940*(1-Q941/R940))+MAX(0,-('1-Input'!$B$10-C941-D941))</f>
        <v>39541.441051656519</v>
      </c>
      <c r="T941" s="10">
        <f>MAX(0,('1-Input'!$B$10-C941-D941))/(1-'P-Parametri'!$B$31*MAX(0,IF(U940&lt;=0,0,(U940-V940)/U940)))</f>
        <v>16129.65930778284</v>
      </c>
      <c r="U941" s="10">
        <f>((U940-T941+MAX(0,-('1-Input'!$B$10-C941-D941)))*(1+B941))*(1-'P-Parametri'!$B$32)</f>
        <v>112890.90587663012</v>
      </c>
      <c r="V941" s="10">
        <f>IF(U940&lt;=0,V940,V940*(1-T941/U940))+MAX(0,-('1-Input'!$B$10-C941-D941))</f>
        <v>39334.456989727129</v>
      </c>
    </row>
    <row r="942" spans="1:22">
      <c r="A942" s="9">
        <f t="shared" si="18"/>
        <v>35</v>
      </c>
      <c r="B942" s="12">
        <f>IF($A942='P-Parametri'!$C$47,'P-Parametri'!$B$34,IF($A942='P-Parametri'!$C$48,'P-Parametri'!$C$34,'P-Parametri'!$C$52))</f>
        <v>4.8525513124279884E-2</v>
      </c>
      <c r="C942" s="10">
        <f>IF($A942&lt;='1-Input'!$B$26,0,IF($A942='1-Input'!$B$26+1,('1-Input'!$B$23+0)*'1-Input'!$B$27,'1-Input'!$B$23+0))</f>
        <v>15535</v>
      </c>
      <c r="D942" s="10">
        <f>IF(AND($A942&gt;=1,$A942&lt;1+'1-Input'!$B$12),'1-Input'!$B$30,0)</f>
        <v>0</v>
      </c>
      <c r="E942" s="10">
        <f>MAX(0,('1-Input'!$B$10-C942-D942))/(1-'P-Parametri'!$B$31*MAX(0,IF(F941&lt;=0,0,(F941-G941)/F941)))</f>
        <v>13465</v>
      </c>
      <c r="F942" s="10">
        <f>((F941-E942+MAX(0,-('1-Input'!$B$10-C942-D942)))*(1+B942))*(1-'P-Parametri'!$B$32)</f>
        <v>-122065.66695447198</v>
      </c>
      <c r="G942" s="10">
        <f>IF(F941&lt;=0,G941,G941*(1-E942/F941))+MAX(0,-('1-Input'!$B$10-C942-D942))</f>
        <v>-2857.8386658002914</v>
      </c>
      <c r="H942" s="10">
        <f>MAX(0,('1-Input'!$B$10-C942-D942))/(1-'P-Parametri'!$B$31*MAX(0,IF(I941&lt;=0,0,(I941-J941)/I941)))</f>
        <v>16211.338145391019</v>
      </c>
      <c r="I942" s="10">
        <f>((I941-H942+MAX(0,-('1-Input'!$B$10-C942-D942)))*(1+B942))*(1-'P-Parametri'!$B$32)</f>
        <v>209099.42396098439</v>
      </c>
      <c r="J942" s="10">
        <f>IF(I941&lt;=0,J941,J941*(1-H942/I941))+MAX(0,-('1-Input'!$B$10-C942-D942))</f>
        <v>69623.763278175495</v>
      </c>
      <c r="K942" s="10">
        <f>MAX(0,('1-Input'!$B$10-C942-D942))/(1-'P-Parametri'!$B$31*MAX(0,IF(L941&lt;=0,0,(L941-M941)/L941)))</f>
        <v>16211.338145391019</v>
      </c>
      <c r="L942" s="10">
        <f>((L941-K942+MAX(0,-('1-Input'!$B$10-C942-D942)))*(1+B942))*(1-'P-Parametri'!$B$32)</f>
        <v>87567.682282490321</v>
      </c>
      <c r="M942" s="10">
        <f>IF(L941&lt;=0,M941,M941*(1-K942/L941))+MAX(0,-('1-Input'!$B$10-C942-D942))</f>
        <v>29157.381051380526</v>
      </c>
      <c r="N942" s="10">
        <f>MAX(0,('1-Input'!$B$10-C942-D942))/(1-'P-Parametri'!$B$31*MAX(0,IF(O941&lt;=0,0,(O941-P941)/O941)))</f>
        <v>16211.338145391019</v>
      </c>
      <c r="O942" s="10">
        <f>((O941-N942+MAX(0,-('1-Input'!$B$10-C942-D942)))*(1+B942))*(1-'P-Parametri'!$B$32)</f>
        <v>98929.701191375992</v>
      </c>
      <c r="P942" s="10">
        <f>IF(O941&lt;=0,P941,P941*(1-N942/O941))+MAX(0,-('1-Input'!$B$10-C942-D942))</f>
        <v>32940.588579594529</v>
      </c>
      <c r="Q942" s="10">
        <f>MAX(0,('1-Input'!$B$10-C942-D942))/(1-'P-Parametri'!$B$31*MAX(0,IF(R941&lt;=0,0,(R941-S941)/R941)))</f>
        <v>16211.338145391019</v>
      </c>
      <c r="R942" s="10">
        <f>((R941-Q942+MAX(0,-('1-Input'!$B$10-C942-D942)))*(1+B942))*(1-'P-Parametri'!$B$32)</f>
        <v>101789.88178164671</v>
      </c>
      <c r="S942" s="10">
        <f>IF(R941&lt;=0,S941,S941*(1-Q942/R941))+MAX(0,-('1-Input'!$B$10-C942-D942))</f>
        <v>33892.941927000189</v>
      </c>
      <c r="T942" s="10">
        <f>MAX(0,('1-Input'!$B$10-C942-D942))/(1-'P-Parametri'!$B$31*MAX(0,IF(U941&lt;=0,0,(U941-V941)/U941)))</f>
        <v>16211.338145391019</v>
      </c>
      <c r="U942" s="10">
        <f>((U941-T942+MAX(0,-('1-Input'!$B$10-C942-D942)))*(1+B942))*(1-'P-Parametri'!$B$32)</f>
        <v>101168.25137730299</v>
      </c>
      <c r="V942" s="10">
        <f>IF(U941&lt;=0,V941,V941*(1-T942/U941))+MAX(0,-('1-Input'!$B$10-C942-D942))</f>
        <v>33685.957865070799</v>
      </c>
    </row>
    <row r="943" spans="1:22">
      <c r="A943" s="9">
        <f t="shared" si="18"/>
        <v>36</v>
      </c>
      <c r="B943" s="12">
        <f>IF($A943='P-Parametri'!$C$47,'P-Parametri'!$B$34,IF($A943='P-Parametri'!$C$48,'P-Parametri'!$C$34,'P-Parametri'!$C$52))</f>
        <v>4.8525513124279884E-2</v>
      </c>
      <c r="C943" s="10">
        <f>IF($A943&lt;='1-Input'!$B$26,0,IF($A943='1-Input'!$B$26+1,('1-Input'!$B$23+0)*'1-Input'!$B$27,'1-Input'!$B$23+0))</f>
        <v>15535</v>
      </c>
      <c r="D943" s="10">
        <f>IF(AND($A943&gt;=1,$A943&lt;1+'1-Input'!$B$12),'1-Input'!$B$30,0)</f>
        <v>0</v>
      </c>
      <c r="E943" s="10">
        <f>MAX(0,('1-Input'!$B$10-C943-D943))/(1-'P-Parametri'!$B$31*MAX(0,IF(F942&lt;=0,0,(F942-G942)/F942)))</f>
        <v>13465</v>
      </c>
      <c r="F943" s="10">
        <f>((F942-E943+MAX(0,-('1-Input'!$B$10-C943-D943)))*(1+B943))*(1-'P-Parametri'!$B$32)</f>
        <v>-141823.14738828858</v>
      </c>
      <c r="G943" s="10">
        <f>IF(F942&lt;=0,G942,G942*(1-E943/F942))+MAX(0,-('1-Input'!$B$10-C943-D943))</f>
        <v>-2857.8386658002914</v>
      </c>
      <c r="H943" s="10">
        <f>MAX(0,('1-Input'!$B$10-C943-D943))/(1-'P-Parametri'!$B$31*MAX(0,IF(I942&lt;=0,0,(I942-J942)/I942)))</f>
        <v>16290.169759820044</v>
      </c>
      <c r="I943" s="10">
        <f>((I942-H943+MAX(0,-('1-Input'!$B$10-C943-D943)))*(1+B943))*(1-'P-Parametri'!$B$32)</f>
        <v>201761.0913519928</v>
      </c>
      <c r="J943" s="10">
        <f>IF(I942&lt;=0,J942,J942*(1-H943/I942))+MAX(0,-('1-Input'!$B$10-C943-D943))</f>
        <v>64199.631056124847</v>
      </c>
      <c r="K943" s="10">
        <f>MAX(0,('1-Input'!$B$10-C943-D943))/(1-'P-Parametri'!$B$31*MAX(0,IF(L942&lt;=0,0,(L942-M942)/L942)))</f>
        <v>16290.169759820044</v>
      </c>
      <c r="L943" s="10">
        <f>((L942-K943+MAX(0,-('1-Input'!$B$10-C943-D943)))*(1+B943))*(1-'P-Parametri'!$B$32)</f>
        <v>74586.81781127103</v>
      </c>
      <c r="M943" s="10">
        <f>IF(L942&lt;=0,M942,M942*(1-K943/L942))+MAX(0,-('1-Input'!$B$10-C943-D943))</f>
        <v>23733.248829329881</v>
      </c>
      <c r="N943" s="10">
        <f>MAX(0,('1-Input'!$B$10-C943-D943))/(1-'P-Parametri'!$B$31*MAX(0,IF(O942&lt;=0,0,(O942-P942)/O942)))</f>
        <v>16290.169759820044</v>
      </c>
      <c r="O943" s="10">
        <f>((O942-N943+MAX(0,-('1-Input'!$B$10-C943-D943)))*(1+B943))*(1-'P-Parametri'!$B$32)</f>
        <v>86476.357784425025</v>
      </c>
      <c r="P943" s="10">
        <f>IF(O942&lt;=0,P942,P942*(1-N943/O942))+MAX(0,-('1-Input'!$B$10-C943-D943))</f>
        <v>27516.456357543884</v>
      </c>
      <c r="Q943" s="10">
        <f>MAX(0,('1-Input'!$B$10-C943-D943))/(1-'P-Parametri'!$B$31*MAX(0,IF(R942&lt;=0,0,(R942-S942)/R942)))</f>
        <v>16290.169759820044</v>
      </c>
      <c r="R943" s="10">
        <f>((R942-Q943+MAX(0,-('1-Input'!$B$10-C943-D943)))*(1+B943))*(1-'P-Parametri'!$B$32)</f>
        <v>89469.332160824633</v>
      </c>
      <c r="S943" s="10">
        <f>IF(R942&lt;=0,S942,S942*(1-Q943/R942))+MAX(0,-('1-Input'!$B$10-C943-D943))</f>
        <v>28468.809704949548</v>
      </c>
      <c r="T943" s="10">
        <f>MAX(0,('1-Input'!$B$10-C943-D943))/(1-'P-Parametri'!$B$31*MAX(0,IF(U942&lt;=0,0,(U942-V942)/U942)))</f>
        <v>16290.169759820044</v>
      </c>
      <c r="U943" s="10">
        <f>((U942-T943+MAX(0,-('1-Input'!$B$10-C943-D943)))*(1+B943))*(1-'P-Parametri'!$B$32)</f>
        <v>88818.840412813865</v>
      </c>
      <c r="V943" s="10">
        <f>IF(U942&lt;=0,V942,V942*(1-T943/U942))+MAX(0,-('1-Input'!$B$10-C943-D943))</f>
        <v>28261.825643020155</v>
      </c>
    </row>
    <row r="944" spans="1:22">
      <c r="A944" s="9">
        <f t="shared" si="18"/>
        <v>37</v>
      </c>
      <c r="B944" s="12">
        <f>IF($A944='P-Parametri'!$C$47,'P-Parametri'!$B$34,IF($A944='P-Parametri'!$C$48,'P-Parametri'!$C$34,'P-Parametri'!$C$52))</f>
        <v>4.8525513124279884E-2</v>
      </c>
      <c r="C944" s="10">
        <f>IF($A944&lt;='1-Input'!$B$26,0,IF($A944='1-Input'!$B$26+1,('1-Input'!$B$23+0)*'1-Input'!$B$27,'1-Input'!$B$23+0))</f>
        <v>15535</v>
      </c>
      <c r="D944" s="10">
        <f>IF(AND($A944&gt;=1,$A944&lt;1+'1-Input'!$B$12),'1-Input'!$B$30,0)</f>
        <v>0</v>
      </c>
      <c r="E944" s="10">
        <f>MAX(0,('1-Input'!$B$10-C944-D944))/(1-'P-Parametri'!$B$31*MAX(0,IF(F943&lt;=0,0,(F943-G943)/F943)))</f>
        <v>13465</v>
      </c>
      <c r="F944" s="10">
        <f>((F943-E944+MAX(0,-('1-Input'!$B$10-C944-D944)))*(1+B944))*(1-'P-Parametri'!$B$32)</f>
        <v>-162497.93725357924</v>
      </c>
      <c r="G944" s="10">
        <f>IF(F943&lt;=0,G943,G943*(1-E944/F943))+MAX(0,-('1-Input'!$B$10-C944-D944))</f>
        <v>-2857.8386658002914</v>
      </c>
      <c r="H944" s="10">
        <f>MAX(0,('1-Input'!$B$10-C944-D944))/(1-'P-Parametri'!$B$31*MAX(0,IF(I943&lt;=0,0,(I943-J943)/I943)))</f>
        <v>16366.223484776508</v>
      </c>
      <c r="I944" s="10">
        <f>((I943-H944+MAX(0,-('1-Input'!$B$10-C944-D944)))*(1+B944))*(1-'P-Parametri'!$B$32)</f>
        <v>194002.46646315887</v>
      </c>
      <c r="J944" s="10">
        <f>IF(I943&lt;=0,J943,J943*(1-H944/I943))+MAX(0,-('1-Input'!$B$10-C944-D944))</f>
        <v>58991.959435873374</v>
      </c>
      <c r="K944" s="10">
        <f>MAX(0,('1-Input'!$B$10-C944-D944))/(1-'P-Parametri'!$B$31*MAX(0,IF(L943&lt;=0,0,(L943-M943)/L943)))</f>
        <v>16366.223484776508</v>
      </c>
      <c r="L944" s="10">
        <f>((L943-K944+MAX(0,-('1-Input'!$B$10-C944-D944)))*(1+B944))*(1-'P-Parametri'!$B$32)</f>
        <v>60923.686983507032</v>
      </c>
      <c r="M944" s="10">
        <f>IF(L943&lt;=0,M943,M943*(1-K944/L943))+MAX(0,-('1-Input'!$B$10-C944-D944))</f>
        <v>18525.577209078408</v>
      </c>
      <c r="N944" s="10">
        <f>MAX(0,('1-Input'!$B$10-C944-D944))/(1-'P-Parametri'!$B$31*MAX(0,IF(O943&lt;=0,0,(O943-P943)/O943)))</f>
        <v>16366.223484776512</v>
      </c>
      <c r="O944" s="10">
        <f>((O943-N944+MAX(0,-('1-Input'!$B$10-C944-D944)))*(1+B944))*(1-'P-Parametri'!$B$32)</f>
        <v>73365.240012667637</v>
      </c>
      <c r="P944" s="10">
        <f>IF(O943&lt;=0,P943,P943*(1-N944/O943))+MAX(0,-('1-Input'!$B$10-C944-D944))</f>
        <v>22308.784737292412</v>
      </c>
      <c r="Q944" s="10">
        <f>MAX(0,('1-Input'!$B$10-C944-D944))/(1-'P-Parametri'!$B$31*MAX(0,IF(R943&lt;=0,0,(R943-S943)/R943)))</f>
        <v>16366.223484776512</v>
      </c>
      <c r="R944" s="10">
        <f>((R943-Q944+MAX(0,-('1-Input'!$B$10-C944-D944)))*(1+B944))*(1-'P-Parametri'!$B$32)</f>
        <v>76497.17358646229</v>
      </c>
      <c r="S944" s="10">
        <f>IF(R943&lt;=0,S943,S943*(1-Q944/R943))+MAX(0,-('1-Input'!$B$10-C944-D944))</f>
        <v>23261.138084698076</v>
      </c>
      <c r="T944" s="10">
        <f>MAX(0,('1-Input'!$B$10-C944-D944))/(1-'P-Parametri'!$B$31*MAX(0,IF(U943&lt;=0,0,(U943-V943)/U943)))</f>
        <v>16366.223484776508</v>
      </c>
      <c r="U944" s="10">
        <f>((U943-T944+MAX(0,-('1-Input'!$B$10-C944-D944)))*(1+B944))*(1-'P-Parametri'!$B$32)</f>
        <v>75816.48050698392</v>
      </c>
      <c r="V944" s="10">
        <f>IF(U943&lt;=0,V943,V943*(1-T944/U943))+MAX(0,-('1-Input'!$B$10-C944-D944))</f>
        <v>23054.154022768682</v>
      </c>
    </row>
    <row r="945" spans="1:22">
      <c r="A945" s="9">
        <f t="shared" si="18"/>
        <v>38</v>
      </c>
      <c r="B945" s="12">
        <f>IF($A945='P-Parametri'!$C$47,'P-Parametri'!$B$34,IF($A945='P-Parametri'!$C$48,'P-Parametri'!$C$34,'P-Parametri'!$C$52))</f>
        <v>4.8525513124279884E-2</v>
      </c>
      <c r="C945" s="10">
        <f>IF($A945&lt;='1-Input'!$B$26,0,IF($A945='1-Input'!$B$26+1,('1-Input'!$B$23+0)*'1-Input'!$B$27,'1-Input'!$B$23+0))</f>
        <v>15535</v>
      </c>
      <c r="D945" s="10">
        <f>IF(AND($A945&gt;=1,$A945&lt;1+'1-Input'!$B$12),'1-Input'!$B$30,0)</f>
        <v>0</v>
      </c>
      <c r="E945" s="10">
        <f>MAX(0,('1-Input'!$B$10-C945-D945))/(1-'P-Parametri'!$B$31*MAX(0,IF(F944&lt;=0,0,(F944-G944)/F944)))</f>
        <v>13465</v>
      </c>
      <c r="F945" s="10">
        <f>((F944-E945+MAX(0,-('1-Input'!$B$10-C945-D945)))*(1+B945))*(1-'P-Parametri'!$B$32)</f>
        <v>-184132.6258165153</v>
      </c>
      <c r="G945" s="10">
        <f>IF(F944&lt;=0,G944,G944*(1-E945/F944))+MAX(0,-('1-Input'!$B$10-C945-D945))</f>
        <v>-2857.8386658002914</v>
      </c>
      <c r="H945" s="10">
        <f>MAX(0,('1-Input'!$B$10-C945-D945))/(1-'P-Parametri'!$B$31*MAX(0,IF(I944&lt;=0,0,(I944-J944)/I944)))</f>
        <v>16439.569373160848</v>
      </c>
      <c r="I945" s="10">
        <f>((I944-H945+MAX(0,-('1-Input'!$B$10-C945-D945)))*(1+B945))*(1-'P-Parametri'!$B$32)</f>
        <v>185806.86932755762</v>
      </c>
      <c r="J945" s="10">
        <f>IF(I944&lt;=0,J944,J944*(1-H945/I944))+MAX(0,-('1-Input'!$B$10-C945-D945))</f>
        <v>53993.041497946557</v>
      </c>
      <c r="K945" s="10">
        <f>MAX(0,('1-Input'!$B$10-C945-D945))/(1-'P-Parametri'!$B$31*MAX(0,IF(L944&lt;=0,0,(L944-M944)/L944)))</f>
        <v>16439.569373160848</v>
      </c>
      <c r="L945" s="10">
        <f>((L944-K945+MAX(0,-('1-Input'!$B$10-C945-D945)))*(1+B945))*(1-'P-Parametri'!$B$32)</f>
        <v>46549.446778782512</v>
      </c>
      <c r="M945" s="10">
        <f>IF(L944&lt;=0,M944,M944*(1-K945/L944))+MAX(0,-('1-Input'!$B$10-C945-D945))</f>
        <v>13526.659271151588</v>
      </c>
      <c r="N945" s="10">
        <f>MAX(0,('1-Input'!$B$10-C945-D945))/(1-'P-Parametri'!$B$31*MAX(0,IF(O944&lt;=0,0,(O944-P944)/O944)))</f>
        <v>16439.569373160848</v>
      </c>
      <c r="O945" s="10">
        <f>((O944-N945+MAX(0,-('1-Input'!$B$10-C945-D945)))*(1+B945))*(1-'P-Parametri'!$B$32)</f>
        <v>59568.64198119814</v>
      </c>
      <c r="P945" s="10">
        <f>IF(O944&lt;=0,P944,P944*(1-N945/O944))+MAX(0,-('1-Input'!$B$10-C945-D945))</f>
        <v>17309.866799365594</v>
      </c>
      <c r="Q945" s="10">
        <f>MAX(0,('1-Input'!$B$10-C945-D945))/(1-'P-Parametri'!$B$31*MAX(0,IF(R944&lt;=0,0,(R944-S944)/R944)))</f>
        <v>16439.569373160848</v>
      </c>
      <c r="R945" s="10">
        <f>((R944-Q945+MAX(0,-('1-Input'!$B$10-C945-D945)))*(1+B945))*(1-'P-Parametri'!$B$32)</f>
        <v>62845.986414217274</v>
      </c>
      <c r="S945" s="10">
        <f>IF(R944&lt;=0,S944,S944*(1-Q945/R944))+MAX(0,-('1-Input'!$B$10-C945-D945))</f>
        <v>18262.220146771258</v>
      </c>
      <c r="T945" s="10">
        <f>MAX(0,('1-Input'!$B$10-C945-D945))/(1-'P-Parametri'!$B$31*MAX(0,IF(U944&lt;=0,0,(U944-V944)/U944)))</f>
        <v>16439.569373160848</v>
      </c>
      <c r="U945" s="10">
        <f>((U944-T945+MAX(0,-('1-Input'!$B$10-C945-D945)))*(1+B945))*(1-'P-Parametri'!$B$32)</f>
        <v>62133.689801897948</v>
      </c>
      <c r="V945" s="10">
        <f>IF(U944&lt;=0,V944,V944*(1-T945/U944))+MAX(0,-('1-Input'!$B$10-C945-D945))</f>
        <v>18055.236084841861</v>
      </c>
    </row>
    <row r="946" spans="1:22">
      <c r="A946" s="9">
        <f t="shared" si="18"/>
        <v>39</v>
      </c>
      <c r="B946" s="12">
        <f>IF($A946='P-Parametri'!$C$47,'P-Parametri'!$B$34,IF($A946='P-Parametri'!$C$48,'P-Parametri'!$C$34,'P-Parametri'!$C$52))</f>
        <v>4.8525513124279884E-2</v>
      </c>
      <c r="C946" s="10">
        <f>IF($A946&lt;='1-Input'!$B$26,0,IF($A946='1-Input'!$B$26+1,('1-Input'!$B$23+0)*'1-Input'!$B$27,'1-Input'!$B$23+0))</f>
        <v>15535</v>
      </c>
      <c r="D946" s="10">
        <f>IF(AND($A946&gt;=1,$A946&lt;1+'1-Input'!$B$12),'1-Input'!$B$30,0)</f>
        <v>0</v>
      </c>
      <c r="E946" s="10">
        <f>MAX(0,('1-Input'!$B$10-C946-D946))/(1-'P-Parametri'!$B$31*MAX(0,IF(F945&lt;=0,0,(F945-G945)/F945)))</f>
        <v>13465</v>
      </c>
      <c r="F946" s="10">
        <f>((F945-E946+MAX(0,-('1-Input'!$B$10-C946-D946)))*(1+B946))*(1-'P-Parametri'!$B$32)</f>
        <v>-206771.77969739833</v>
      </c>
      <c r="G946" s="10">
        <f>IF(F945&lt;=0,G945,G945*(1-E946/F945))+MAX(0,-('1-Input'!$B$10-C946-D946))</f>
        <v>-2857.8386658002914</v>
      </c>
      <c r="H946" s="10">
        <f>MAX(0,('1-Input'!$B$10-C946-D946))/(1-'P-Parametri'!$B$31*MAX(0,IF(I945&lt;=0,0,(I945-J945)/I945)))</f>
        <v>16510.277956662092</v>
      </c>
      <c r="I946" s="10">
        <f>((I945-H946+MAX(0,-('1-Input'!$B$10-C946-D946)))*(1+B946))*(1-'P-Parametri'!$B$32)</f>
        <v>177156.77174668506</v>
      </c>
      <c r="J946" s="10">
        <f>IF(I945&lt;=0,J945,J945*(1-H946/I945))+MAX(0,-('1-Input'!$B$10-C946-D946))</f>
        <v>49195.371066907886</v>
      </c>
      <c r="K946" s="10">
        <f>MAX(0,('1-Input'!$B$10-C946-D946))/(1-'P-Parametri'!$B$31*MAX(0,IF(L945&lt;=0,0,(L945-M945)/L945)))</f>
        <v>16510.277956662092</v>
      </c>
      <c r="L946" s="10">
        <f>((L945-K946+MAX(0,-('1-Input'!$B$10-C946-D946)))*(1+B946))*(1-'P-Parametri'!$B$32)</f>
        <v>31433.841233234602</v>
      </c>
      <c r="M946" s="10">
        <f>IF(L945&lt;=0,M945,M945*(1-K946/L945))+MAX(0,-('1-Input'!$B$10-C946-D946))</f>
        <v>8728.9888401129192</v>
      </c>
      <c r="N946" s="10">
        <f>MAX(0,('1-Input'!$B$10-C946-D946))/(1-'P-Parametri'!$B$31*MAX(0,IF(O945&lt;=0,0,(O945-P945)/O945)))</f>
        <v>16510.277956662092</v>
      </c>
      <c r="O946" s="10">
        <f>((O945-N946+MAX(0,-('1-Input'!$B$10-C946-D946)))*(1+B946))*(1-'P-Parametri'!$B$32)</f>
        <v>45057.497646652453</v>
      </c>
      <c r="P946" s="10">
        <f>IF(O945&lt;=0,P945,P945*(1-N946/O945))+MAX(0,-('1-Input'!$B$10-C946-D946))</f>
        <v>12512.19636832693</v>
      </c>
      <c r="Q946" s="10">
        <f>MAX(0,('1-Input'!$B$10-C946-D946))/(1-'P-Parametri'!$B$31*MAX(0,IF(R945&lt;=0,0,(R945-S945)/R945)))</f>
        <v>16510.277956662092</v>
      </c>
      <c r="R946" s="10">
        <f>((R945-Q946+MAX(0,-('1-Input'!$B$10-C946-D946)))*(1+B946))*(1-'P-Parametri'!$B$32)</f>
        <v>48487.00414146221</v>
      </c>
      <c r="S946" s="10">
        <f>IF(R945&lt;=0,S945,S945*(1-Q946/R945))+MAX(0,-('1-Input'!$B$10-C946-D946))</f>
        <v>13464.549715732594</v>
      </c>
      <c r="T946" s="10">
        <f>MAX(0,('1-Input'!$B$10-C946-D946))/(1-'P-Parametri'!$B$31*MAX(0,IF(U945&lt;=0,0,(U945-V945)/U945)))</f>
        <v>16510.277956662088</v>
      </c>
      <c r="U946" s="10">
        <f>((U945-T946+MAX(0,-('1-Input'!$B$10-C946-D946)))*(1+B946))*(1-'P-Parametri'!$B$32)</f>
        <v>47741.636692875269</v>
      </c>
      <c r="V946" s="10">
        <f>IF(U945&lt;=0,V945,V945*(1-T946/U945))+MAX(0,-('1-Input'!$B$10-C946-D946))</f>
        <v>13257.565653803194</v>
      </c>
    </row>
    <row r="947" spans="1:22">
      <c r="A947" s="9">
        <f t="shared" si="18"/>
        <v>40</v>
      </c>
      <c r="B947" s="12">
        <f>IF($A947='P-Parametri'!$C$47,'P-Parametri'!$B$34,IF($A947='P-Parametri'!$C$48,'P-Parametri'!$C$34,'P-Parametri'!$C$52))</f>
        <v>4.8525513124279884E-2</v>
      </c>
      <c r="C947" s="10">
        <f>IF($A947&lt;='1-Input'!$B$26,0,IF($A947='1-Input'!$B$26+1,('1-Input'!$B$23+0)*'1-Input'!$B$27,'1-Input'!$B$23+0))</f>
        <v>15535</v>
      </c>
      <c r="D947" s="10">
        <f>IF(AND($A947&gt;=1,$A947&lt;1+'1-Input'!$B$12),'1-Input'!$B$30,0)</f>
        <v>0</v>
      </c>
      <c r="E947" s="10">
        <f>MAX(0,('1-Input'!$B$10-C947-D947))/(1-'P-Parametri'!$B$31*MAX(0,IF(F946&lt;=0,0,(F946-G946)/F946)))</f>
        <v>13465</v>
      </c>
      <c r="F947" s="10">
        <f>((F946-E947+MAX(0,-('1-Input'!$B$10-C947-D947)))*(1+B947))*(1-'P-Parametri'!$B$32)</f>
        <v>-230462.03467617146</v>
      </c>
      <c r="G947" s="10">
        <f>IF(F946&lt;=0,G946,G946*(1-E947/F946))+MAX(0,-('1-Input'!$B$10-C947-D947))</f>
        <v>-2857.8386658002914</v>
      </c>
      <c r="H947" s="10">
        <f>MAX(0,('1-Input'!$B$10-C947-D947))/(1-'P-Parametri'!$B$31*MAX(0,IF(I946&lt;=0,0,(I946-J946)/I946)))</f>
        <v>16578.420022346872</v>
      </c>
      <c r="I947" s="10">
        <f>((I946-H947+MAX(0,-('1-Input'!$B$10-C947-D947)))*(1+B947))*(1-'P-Parametri'!$B$32)</f>
        <v>168033.75764113598</v>
      </c>
      <c r="J947" s="10">
        <f>IF(I946&lt;=0,J946,J946*(1-H947/I946))+MAX(0,-('1-Input'!$B$10-C947-D947))</f>
        <v>44591.643438202831</v>
      </c>
      <c r="K947" s="10">
        <f>MAX(0,('1-Input'!$B$10-C947-D947))/(1-'P-Parametri'!$B$31*MAX(0,IF(L946&lt;=0,0,(L946-M946)/L946)))</f>
        <v>16578.420022346872</v>
      </c>
      <c r="L947" s="10">
        <f>((L946-K947+MAX(0,-('1-Input'!$B$10-C947-D947)))*(1+B947))*(1-'P-Parametri'!$B$32)</f>
        <v>15545.13557152772</v>
      </c>
      <c r="M947" s="10">
        <f>IF(L946&lt;=0,M946,M946*(1-K947/L946))+MAX(0,-('1-Input'!$B$10-C947-D947))</f>
        <v>4125.2612114078602</v>
      </c>
      <c r="N947" s="10">
        <f>MAX(0,('1-Input'!$B$10-C947-D947))/(1-'P-Parametri'!$B$31*MAX(0,IF(O946&lt;=0,0,(O946-P946)/O946)))</f>
        <v>16578.420022346872</v>
      </c>
      <c r="O947" s="10">
        <f>((O946-N947+MAX(0,-('1-Input'!$B$10-C947-D947)))*(1+B947))*(1-'P-Parametri'!$B$32)</f>
        <v>29801.317400372547</v>
      </c>
      <c r="P947" s="10">
        <f>IF(O946&lt;=0,P946,P946*(1-N947/O946))+MAX(0,-('1-Input'!$B$10-C947-D947))</f>
        <v>7908.4687396218733</v>
      </c>
      <c r="Q947" s="10">
        <f>MAX(0,('1-Input'!$B$10-C947-D947))/(1-'P-Parametri'!$B$31*MAX(0,IF(R946&lt;=0,0,(R946-S946)/R946)))</f>
        <v>16578.420022346872</v>
      </c>
      <c r="R947" s="10">
        <f>((R946-Q947+MAX(0,-('1-Input'!$B$10-C947-D947)))*(1+B947))*(1-'P-Parametri'!$B$32)</f>
        <v>33390.050607491525</v>
      </c>
      <c r="S947" s="10">
        <f>IF(R946&lt;=0,S946,S946*(1-Q947/R946))+MAX(0,-('1-Input'!$B$10-C947-D947))</f>
        <v>8860.8220870275345</v>
      </c>
      <c r="T947" s="10">
        <f>MAX(0,('1-Input'!$B$10-C947-D947))/(1-'P-Parametri'!$B$31*MAX(0,IF(U946&lt;=0,0,(U946-V946)/U946)))</f>
        <v>16578.420022346872</v>
      </c>
      <c r="U947" s="10">
        <f>((U946-T947+MAX(0,-('1-Input'!$B$10-C947-D947)))*(1+B947))*(1-'P-Parametri'!$B$32)</f>
        <v>32610.07689456876</v>
      </c>
      <c r="V947" s="10">
        <f>IF(U946&lt;=0,V946,V946*(1-T947/U946))+MAX(0,-('1-Input'!$B$10-C947-D947))</f>
        <v>8653.8380250981372</v>
      </c>
    </row>
    <row r="948" spans="1:22">
      <c r="A948" s="9">
        <f t="shared" si="18"/>
        <v>41</v>
      </c>
      <c r="B948" s="12">
        <f>IF($A948='P-Parametri'!$C$47,'P-Parametri'!$B$34,IF($A948='P-Parametri'!$C$48,'P-Parametri'!$C$34,'P-Parametri'!$C$52))</f>
        <v>4.8525513124279884E-2</v>
      </c>
      <c r="C948" s="10">
        <f>IF($A948&lt;='1-Input'!$B$26,0,IF($A948='1-Input'!$B$26+1,('1-Input'!$B$23+0)*'1-Input'!$B$27,'1-Input'!$B$23+0))</f>
        <v>15535</v>
      </c>
      <c r="D948" s="10">
        <f>IF(AND($A948&gt;=1,$A948&lt;1+'1-Input'!$B$12),'1-Input'!$B$30,0)</f>
        <v>0</v>
      </c>
      <c r="E948" s="10">
        <f>MAX(0,('1-Input'!$B$10-C948-D948))/(1-'P-Parametri'!$B$31*MAX(0,IF(F947&lt;=0,0,(F947-G947)/F947)))</f>
        <v>13465</v>
      </c>
      <c r="F948" s="10">
        <f>((F947-E948+MAX(0,-('1-Input'!$B$10-C948-D948)))*(1+B948))*(1-'P-Parametri'!$B$32)</f>
        <v>-255252.19176031926</v>
      </c>
      <c r="G948" s="10">
        <f>IF(F947&lt;=0,G947,G947*(1-E948/F947))+MAX(0,-('1-Input'!$B$10-C948-D948))</f>
        <v>-2857.8386658002914</v>
      </c>
      <c r="H948" s="10">
        <f>MAX(0,('1-Input'!$B$10-C948-D948))/(1-'P-Parametri'!$B$31*MAX(0,IF(I947&lt;=0,0,(I947-J947)/I947)))</f>
        <v>16644.066405946218</v>
      </c>
      <c r="I948" s="10">
        <f>((I947-H948+MAX(0,-('1-Input'!$B$10-C948-D948)))*(1+B948))*(1-'P-Parametri'!$B$32)</f>
        <v>158418.48177673543</v>
      </c>
      <c r="J948" s="10">
        <f>IF(I947&lt;=0,J947,J947*(1-H948/I947))+MAX(0,-('1-Input'!$B$10-C948-D948))</f>
        <v>40174.755516665144</v>
      </c>
      <c r="K948" s="10">
        <f>MAX(0,('1-Input'!$B$10-C948-D948))/(1-'P-Parametri'!$B$31*MAX(0,IF(L947&lt;=0,0,(L947-M947)/L947)))</f>
        <v>16644.066405946218</v>
      </c>
      <c r="L948" s="10">
        <f>((L947-K948+MAX(0,-('1-Input'!$B$10-C948-D948)))*(1+B948))*(1-'P-Parametri'!$B$32)</f>
        <v>-1149.9525030126545</v>
      </c>
      <c r="M948" s="10">
        <f>IF(L947&lt;=0,M947,M947*(1-K948/L947))+MAX(0,-('1-Input'!$B$10-C948-D948))</f>
        <v>-291.62671012982173</v>
      </c>
      <c r="N948" s="10">
        <f>MAX(0,('1-Input'!$B$10-C948-D948))/(1-'P-Parametri'!$B$31*MAX(0,IF(O947&lt;=0,0,(O947-P947)/O947)))</f>
        <v>16644.066405946221</v>
      </c>
      <c r="O948" s="10">
        <f>((O947-N948+MAX(0,-('1-Input'!$B$10-C948-D948)))*(1+B948))*(1-'P-Parametri'!$B$32)</f>
        <v>13768.121923535333</v>
      </c>
      <c r="P948" s="10">
        <f>IF(O947&lt;=0,P947,P947*(1-N948/O947))+MAX(0,-('1-Input'!$B$10-C948-D948))</f>
        <v>3491.5808180841905</v>
      </c>
      <c r="Q948" s="10">
        <f>MAX(0,('1-Input'!$B$10-C948-D948))/(1-'P-Parametri'!$B$31*MAX(0,IF(R947&lt;=0,0,(R947-S947)/R947)))</f>
        <v>16644.066405946221</v>
      </c>
      <c r="R948" s="10">
        <f>((R947-Q948+MAX(0,-('1-Input'!$B$10-C948-D948)))*(1+B948))*(1-'P-Parametri'!$B$32)</f>
        <v>17523.474494340982</v>
      </c>
      <c r="S948" s="10">
        <f>IF(R947&lt;=0,S947,S947*(1-Q948/R947))+MAX(0,-('1-Input'!$B$10-C948-D948))</f>
        <v>4443.9341654898517</v>
      </c>
      <c r="T948" s="10">
        <f>MAX(0,('1-Input'!$B$10-C948-D948))/(1-'P-Parametri'!$B$31*MAX(0,IF(U947&lt;=0,0,(U947-V947)/U947)))</f>
        <v>16644.066405946218</v>
      </c>
      <c r="U948" s="10">
        <f>((U947-T948+MAX(0,-('1-Input'!$B$10-C948-D948)))*(1+B948))*(1-'P-Parametri'!$B$32)</f>
        <v>16707.287801450322</v>
      </c>
      <c r="V948" s="10">
        <f>IF(U947&lt;=0,V947,V947*(1-T948/U947))+MAX(0,-('1-Input'!$B$10-C948-D948))</f>
        <v>4236.9501035604526</v>
      </c>
    </row>
    <row r="949" spans="1:22">
      <c r="A949" s="9">
        <f t="shared" si="18"/>
        <v>42</v>
      </c>
      <c r="B949" s="12">
        <f>IF($A949='P-Parametri'!$C$47,'P-Parametri'!$B$34,IF($A949='P-Parametri'!$C$48,'P-Parametri'!$C$34,'P-Parametri'!$C$52))</f>
        <v>4.8525513124279884E-2</v>
      </c>
      <c r="C949" s="10">
        <f>IF($A949&lt;='1-Input'!$B$26,0,IF($A949='1-Input'!$B$26+1,('1-Input'!$B$23+0)*'1-Input'!$B$27,'1-Input'!$B$23+0))</f>
        <v>15535</v>
      </c>
      <c r="D949" s="10">
        <f>IF(AND($A949&gt;=1,$A949&lt;1+'1-Input'!$B$12),'1-Input'!$B$30,0)</f>
        <v>0</v>
      </c>
      <c r="E949" s="10">
        <f>MAX(0,('1-Input'!$B$10-C949-D949))/(1-'P-Parametri'!$B$31*MAX(0,IF(F948&lt;=0,0,(F948-G948)/F948)))</f>
        <v>13465</v>
      </c>
      <c r="F949" s="10">
        <f>((F948-E949+MAX(0,-('1-Input'!$B$10-C949-D949)))*(1+B949))*(1-'P-Parametri'!$B$32)</f>
        <v>-281193.31771305267</v>
      </c>
      <c r="G949" s="10">
        <f>IF(F948&lt;=0,G948,G948*(1-E949/F948))+MAX(0,-('1-Input'!$B$10-C949-D949))</f>
        <v>-2857.8386658002914</v>
      </c>
      <c r="H949" s="10">
        <f>MAX(0,('1-Input'!$B$10-C949-D949))/(1-'P-Parametri'!$B$31*MAX(0,IF(I948&lt;=0,0,(I948-J948)/I948)))</f>
        <v>16707.287801451621</v>
      </c>
      <c r="I949" s="10">
        <f>((I948-H949+MAX(0,-('1-Input'!$B$10-C949-D949)))*(1+B949))*(1-'P-Parametri'!$B$32)</f>
        <v>148290.62677363202</v>
      </c>
      <c r="J949" s="10">
        <f>IF(I948&lt;=0,J948,J948*(1-H949/I948))+MAX(0,-('1-Input'!$B$10-C949-D949))</f>
        <v>35937.805413104361</v>
      </c>
      <c r="K949" s="10">
        <f>MAX(0,('1-Input'!$B$10-C949-D949))/(1-'P-Parametri'!$B$31*MAX(0,IF(L948&lt;=0,0,(L948-M948)/L948)))</f>
        <v>13465</v>
      </c>
      <c r="L949" s="10">
        <f>((L948-K949+MAX(0,-('1-Input'!$B$10-C949-D949)))*(1+B949))*(1-'P-Parametri'!$B$32)</f>
        <v>-15293.502271363306</v>
      </c>
      <c r="M949" s="10">
        <f>IF(L948&lt;=0,M948,M948*(1-K949/L948))+MAX(0,-('1-Input'!$B$10-C949-D949))</f>
        <v>-291.62671012982173</v>
      </c>
      <c r="N949" s="10">
        <f>MAX(0,('1-Input'!$B$10-C949-D949))/(1-'P-Parametri'!$B$31*MAX(0,IF(O948&lt;=0,0,(O948-P948)/O948)))</f>
        <v>16707.287801451621</v>
      </c>
      <c r="O949" s="10">
        <f>((O948-N949+MAX(0,-('1-Input'!$B$10-C949-D949)))*(1+B949))*(1-'P-Parametri'!$B$32)</f>
        <v>-3075.6268294789511</v>
      </c>
      <c r="P949" s="10">
        <f>IF(O948&lt;=0,P948,P948*(1-N949/O948))+MAX(0,-('1-Input'!$B$10-C949-D949))</f>
        <v>-745.36928547658897</v>
      </c>
      <c r="Q949" s="10">
        <f>MAX(0,('1-Input'!$B$10-C949-D949))/(1-'P-Parametri'!$B$31*MAX(0,IF(R948&lt;=0,0,(R948-S948)/R948)))</f>
        <v>16707.287801451621</v>
      </c>
      <c r="R949" s="10">
        <f>((R948-Q949+MAX(0,-('1-Input'!$B$10-C949-D949)))*(1+B949))*(1-'P-Parametri'!$B$32)</f>
        <v>854.08098582509274</v>
      </c>
      <c r="S949" s="10">
        <f>IF(R948&lt;=0,S948,S948*(1-Q949/R948))+MAX(0,-('1-Input'!$B$10-C949-D949))</f>
        <v>206.98406192907302</v>
      </c>
      <c r="T949" s="10">
        <f>MAX(0,('1-Input'!$B$10-C949-D949))/(1-'P-Parametri'!$B$31*MAX(0,IF(U948&lt;=0,0,(U948-V948)/U948)))</f>
        <v>16707.287801451617</v>
      </c>
      <c r="U949" s="10">
        <f>((U948-T949+MAX(0,-('1-Input'!$B$10-C949-D949)))*(1+B949))*(1-'P-Parametri'!$B$32)</f>
        <v>-1.3552509062970753E-9</v>
      </c>
      <c r="V949" s="10">
        <f>IF(U948&lt;=0,V948,V948*(1-T949/U948))+MAX(0,-('1-Input'!$B$10-C949-D949))</f>
        <v>-3.2833637722942076E-10</v>
      </c>
    </row>
    <row r="950" spans="1:22">
      <c r="A950" s="4" t="s">
        <v>410</v>
      </c>
      <c r="E950" s="10">
        <f>F949</f>
        <v>-281193.31771305267</v>
      </c>
      <c r="H950" s="10">
        <f>I949</f>
        <v>148290.62677363202</v>
      </c>
      <c r="K950" s="10">
        <f>L949</f>
        <v>-15293.502271363306</v>
      </c>
      <c r="N950" s="10">
        <f>O949</f>
        <v>-3075.6268294789511</v>
      </c>
      <c r="Q950" s="10">
        <f>R949</f>
        <v>854.08098582509274</v>
      </c>
      <c r="T950" s="10">
        <f>U949</f>
        <v>-1.3552509062970753E-9</v>
      </c>
    </row>
    <row r="951" spans="1:22">
      <c r="A951" s="5" t="s">
        <v>411</v>
      </c>
      <c r="B951" s="10">
        <f>IFERROR(T905-T950*(T905-Q905)/(T950-Q950),T905)</f>
        <v>865391.24212634971</v>
      </c>
    </row>
    <row r="954" spans="1:22">
      <c r="A954" s="2" t="s">
        <v>495</v>
      </c>
    </row>
    <row r="955" spans="1:22">
      <c r="A955" s="4" t="s">
        <v>268</v>
      </c>
      <c r="E955" s="19">
        <f>'1-Input'!$B$8</f>
        <v>760000</v>
      </c>
      <c r="H955" s="19">
        <f>'1-Input'!$B$8*1.2</f>
        <v>912000</v>
      </c>
      <c r="K955" s="10">
        <f>IFERROR(H955-H1000*(H955-E955)/(H1000-E1000),H955)</f>
        <v>554158.03177482204</v>
      </c>
      <c r="N955" s="10">
        <f>IFERROR(K955-K1000*(K955-H955)/(K1000-H1000),K955)</f>
        <v>554158.03177482181</v>
      </c>
      <c r="Q955" s="10">
        <f>IFERROR(N955-N1000*(N955-K955)/(N1000-K1000),N955)</f>
        <v>554158.03177482181</v>
      </c>
      <c r="T955" s="10">
        <f>IFERROR(Q955-Q1000*(Q955-N955)/(Q1000-N1000),Q955)</f>
        <v>554158.03177482181</v>
      </c>
    </row>
    <row r="956" spans="1:22">
      <c r="A956" s="15" t="s">
        <v>176</v>
      </c>
      <c r="B956" s="15" t="s">
        <v>177</v>
      </c>
      <c r="C956" s="15" t="s">
        <v>178</v>
      </c>
      <c r="D956" s="15" t="s">
        <v>179</v>
      </c>
      <c r="E956" s="15" t="s">
        <v>180</v>
      </c>
      <c r="F956" s="15" t="s">
        <v>181</v>
      </c>
      <c r="G956" s="15" t="s">
        <v>182</v>
      </c>
      <c r="H956" s="15" t="s">
        <v>180</v>
      </c>
      <c r="I956" s="15" t="s">
        <v>181</v>
      </c>
      <c r="J956" s="15" t="s">
        <v>182</v>
      </c>
      <c r="K956" s="15" t="s">
        <v>180</v>
      </c>
      <c r="L956" s="15" t="s">
        <v>181</v>
      </c>
      <c r="M956" s="15" t="s">
        <v>182</v>
      </c>
      <c r="N956" s="15" t="s">
        <v>180</v>
      </c>
      <c r="O956" s="15" t="s">
        <v>181</v>
      </c>
      <c r="P956" s="15" t="s">
        <v>182</v>
      </c>
      <c r="Q956" s="15" t="s">
        <v>180</v>
      </c>
      <c r="R956" s="15" t="s">
        <v>181</v>
      </c>
      <c r="S956" s="15" t="s">
        <v>182</v>
      </c>
      <c r="T956" s="15" t="s">
        <v>180</v>
      </c>
      <c r="U956" s="15" t="s">
        <v>181</v>
      </c>
      <c r="V956" s="15" t="s">
        <v>182</v>
      </c>
    </row>
    <row r="957" spans="1:22">
      <c r="A957" s="9">
        <f>0</f>
        <v>0</v>
      </c>
      <c r="E957" s="10">
        <f>0</f>
        <v>0</v>
      </c>
      <c r="F957" s="10">
        <f>E955</f>
        <v>760000</v>
      </c>
      <c r="G957" s="10">
        <f>E955*'1-Input'!$B$28</f>
        <v>586000</v>
      </c>
      <c r="H957" s="10">
        <f>0</f>
        <v>0</v>
      </c>
      <c r="I957" s="10">
        <f>H955</f>
        <v>912000</v>
      </c>
      <c r="J957" s="10">
        <f>H955*'1-Input'!$B$28</f>
        <v>703200</v>
      </c>
      <c r="K957" s="10">
        <f>0</f>
        <v>0</v>
      </c>
      <c r="L957" s="10">
        <f>K955</f>
        <v>554158.03177482204</v>
      </c>
      <c r="M957" s="10">
        <f>K955*'1-Input'!$B$28</f>
        <v>427285.00871058647</v>
      </c>
      <c r="N957" s="10">
        <f>0</f>
        <v>0</v>
      </c>
      <c r="O957" s="10">
        <f>N955</f>
        <v>554158.03177482181</v>
      </c>
      <c r="P957" s="10">
        <f>N955*'1-Input'!$B$28</f>
        <v>427285.00871058629</v>
      </c>
      <c r="Q957" s="10">
        <f>0</f>
        <v>0</v>
      </c>
      <c r="R957" s="10">
        <f>Q955</f>
        <v>554158.03177482181</v>
      </c>
      <c r="S957" s="10">
        <f>Q955*'1-Input'!$B$28</f>
        <v>427285.00871058629</v>
      </c>
      <c r="T957" s="10">
        <f>0</f>
        <v>0</v>
      </c>
      <c r="U957" s="10">
        <f>T955</f>
        <v>554158.03177482181</v>
      </c>
      <c r="V957" s="10">
        <f>T955*'1-Input'!$B$28</f>
        <v>427285.00871058629</v>
      </c>
    </row>
    <row r="958" spans="1:22">
      <c r="A958" s="9">
        <f t="shared" ref="A958:A999" si="19">A957+1</f>
        <v>1</v>
      </c>
      <c r="B958" s="12">
        <f>IF($A958='P-Parametri'!$D$47,'P-Parametri'!$B$34,IF($A958='P-Parametri'!$D$48,'P-Parametri'!$C$34,'P-Parametri'!$D$52))</f>
        <v>4.8525513124279884E-2</v>
      </c>
      <c r="C958" s="10">
        <f>IF($A958&lt;='1-Input'!$B$26,0,IF($A958='1-Input'!$B$26+1,('1-Input'!$B$23+0)*'1-Input'!$B$27,'1-Input'!$B$23+0))</f>
        <v>0</v>
      </c>
      <c r="D958" s="10">
        <f>IF(AND($A958&gt;=1,$A958&lt;1+'1-Input'!$B$12),'1-Input'!$B$30,0)</f>
        <v>11905.451600000002</v>
      </c>
      <c r="E958" s="10">
        <f>MAX(0,('1-Input'!$B$10-C958-D958))/(1-'P-Parametri'!$B$31*MAX(0,IF(F957&lt;=0,0,(F957-G957)/F957)))</f>
        <v>18176.530281493087</v>
      </c>
      <c r="F958" s="10">
        <f>((F957-E958+MAX(0,-('1-Input'!$B$10-C958-D958)))*(1+B958))*(1-'P-Parametri'!$B$32)</f>
        <v>776265.19256576267</v>
      </c>
      <c r="G958" s="10">
        <f>IF(F957&lt;=0,G957,G957*(1-E958/F957))+MAX(0,-('1-Input'!$B$10-C958-D958))</f>
        <v>571984.93849348032</v>
      </c>
      <c r="H958" s="10">
        <f>MAX(0,('1-Input'!$B$10-C958-D958))/(1-'P-Parametri'!$B$31*MAX(0,IF(I957&lt;=0,0,(I957-J957)/I957)))</f>
        <v>18176.530281493087</v>
      </c>
      <c r="I958" s="10">
        <f>((I957-H958+MAX(0,-('1-Input'!$B$10-C958-D958)))*(1+B958))*(1-'P-Parametri'!$B$32)</f>
        <v>935322.31880466349</v>
      </c>
      <c r="J958" s="10">
        <f>IF(I957&lt;=0,J957,J957*(1-H958/I957))+MAX(0,-('1-Input'!$B$10-C958-D958))</f>
        <v>689184.93849348032</v>
      </c>
      <c r="K958" s="10">
        <f>MAX(0,('1-Input'!$B$10-C958-D958))/(1-'P-Parametri'!$B$31*MAX(0,IF(L957&lt;=0,0,(L957-M957)/L957)))</f>
        <v>18176.530281493087</v>
      </c>
      <c r="L958" s="10">
        <f>((L957-K958+MAX(0,-('1-Input'!$B$10-C958-D958)))*(1+B958))*(1-'P-Parametri'!$B$32)</f>
        <v>560866.29832065792</v>
      </c>
      <c r="M958" s="10">
        <f>IF(L957&lt;=0,M957,M957*(1-K958/L957))+MAX(0,-('1-Input'!$B$10-C958-D958))</f>
        <v>413269.94720406679</v>
      </c>
      <c r="N958" s="10">
        <f>MAX(0,('1-Input'!$B$10-C958-D958))/(1-'P-Parametri'!$B$31*MAX(0,IF(O957&lt;=0,0,(O957-P957)/O957)))</f>
        <v>18176.530281493087</v>
      </c>
      <c r="O958" s="10">
        <f>((O957-N958+MAX(0,-('1-Input'!$B$10-C958-D958)))*(1+B958))*(1-'P-Parametri'!$B$32)</f>
        <v>560866.29832065757</v>
      </c>
      <c r="P958" s="10">
        <f>IF(O957&lt;=0,P957,P957*(1-N958/O957))+MAX(0,-('1-Input'!$B$10-C958-D958))</f>
        <v>413269.94720406662</v>
      </c>
      <c r="Q958" s="10">
        <f>MAX(0,('1-Input'!$B$10-C958-D958))/(1-'P-Parametri'!$B$31*MAX(0,IF(R957&lt;=0,0,(R957-S957)/R957)))</f>
        <v>18176.530281493087</v>
      </c>
      <c r="R958" s="10">
        <f>((R957-Q958+MAX(0,-('1-Input'!$B$10-C958-D958)))*(1+B958))*(1-'P-Parametri'!$B$32)</f>
        <v>560866.29832065757</v>
      </c>
      <c r="S958" s="10">
        <f>IF(R957&lt;=0,S957,S957*(1-Q958/R957))+MAX(0,-('1-Input'!$B$10-C958-D958))</f>
        <v>413269.94720406662</v>
      </c>
      <c r="T958" s="10">
        <f>MAX(0,('1-Input'!$B$10-C958-D958))/(1-'P-Parametri'!$B$31*MAX(0,IF(U957&lt;=0,0,(U957-V957)/U957)))</f>
        <v>18176.530281493087</v>
      </c>
      <c r="U958" s="10">
        <f>((U957-T958+MAX(0,-('1-Input'!$B$10-C958-D958)))*(1+B958))*(1-'P-Parametri'!$B$32)</f>
        <v>560866.29832065757</v>
      </c>
      <c r="V958" s="10">
        <f>IF(U957&lt;=0,V957,V957*(1-T958/U957))+MAX(0,-('1-Input'!$B$10-C958-D958))</f>
        <v>413269.94720406662</v>
      </c>
    </row>
    <row r="959" spans="1:22">
      <c r="A959" s="9">
        <f t="shared" si="19"/>
        <v>2</v>
      </c>
      <c r="B959" s="12">
        <f>IF($A959='P-Parametri'!$D$47,'P-Parametri'!$B$34,IF($A959='P-Parametri'!$D$48,'P-Parametri'!$C$34,'P-Parametri'!$D$52))</f>
        <v>4.8525513124279884E-2</v>
      </c>
      <c r="C959" s="10">
        <f>IF($A959&lt;='1-Input'!$B$26,0,IF($A959='1-Input'!$B$26+1,('1-Input'!$B$23+0)*'1-Input'!$B$27,'1-Input'!$B$23+0))</f>
        <v>0</v>
      </c>
      <c r="D959" s="10">
        <f>IF(AND($A959&gt;=1,$A959&lt;1+'1-Input'!$B$12),'1-Input'!$B$30,0)</f>
        <v>11905.451600000002</v>
      </c>
      <c r="E959" s="10">
        <f>MAX(0,('1-Input'!$B$10-C959-D959))/(1-'P-Parametri'!$B$31*MAX(0,IF(F958&lt;=0,0,(F958-G958)/F958)))</f>
        <v>18350.079809115934</v>
      </c>
      <c r="F959" s="10">
        <f>((F958-E959+MAX(0,-('1-Input'!$B$10-C959-D959)))*(1+B959))*(1-'P-Parametri'!$B$32)</f>
        <v>793103.94584279379</v>
      </c>
      <c r="G959" s="10">
        <f>IF(F958&lt;=0,G958,G958*(1-E959/F958))+MAX(0,-('1-Input'!$B$10-C959-D959))</f>
        <v>558463.82564250263</v>
      </c>
      <c r="H959" s="10">
        <f>MAX(0,('1-Input'!$B$10-C959-D959))/(1-'P-Parametri'!$B$31*MAX(0,IF(I958&lt;=0,0,(I958-J958)/I958)))</f>
        <v>18350.079809115934</v>
      </c>
      <c r="I959" s="10">
        <f>((I958-H959+MAX(0,-('1-Input'!$B$10-C959-D959)))*(1+B959))*(1-'P-Parametri'!$B$32)</f>
        <v>959545.84983869921</v>
      </c>
      <c r="J959" s="10">
        <f>IF(I958&lt;=0,J958,J958*(1-H959/I958))+MAX(0,-('1-Input'!$B$10-C959-D959))</f>
        <v>675663.82564250263</v>
      </c>
      <c r="K959" s="10">
        <f>MAX(0,('1-Input'!$B$10-C959-D959))/(1-'P-Parametri'!$B$31*MAX(0,IF(L958&lt;=0,0,(L958-M958)/L958)))</f>
        <v>18350.079809115934</v>
      </c>
      <c r="L959" s="10">
        <f>((L958-K959+MAX(0,-('1-Input'!$B$10-C959-D959)))*(1+B959))*(1-'P-Parametri'!$B$32)</f>
        <v>567704.41220027232</v>
      </c>
      <c r="M959" s="10">
        <f>IF(L958&lt;=0,M958,M958*(1-K959/L958))+MAX(0,-('1-Input'!$B$10-C959-D959))</f>
        <v>399748.83435308904</v>
      </c>
      <c r="N959" s="10">
        <f>MAX(0,('1-Input'!$B$10-C959-D959))/(1-'P-Parametri'!$B$31*MAX(0,IF(O958&lt;=0,0,(O958-P958)/O958)))</f>
        <v>18350.07980911593</v>
      </c>
      <c r="O959" s="10">
        <f>((O958-N959+MAX(0,-('1-Input'!$B$10-C959-D959)))*(1+B959))*(1-'P-Parametri'!$B$32)</f>
        <v>567704.41220027197</v>
      </c>
      <c r="P959" s="10">
        <f>IF(O958&lt;=0,P958,P958*(1-N959/O958))+MAX(0,-('1-Input'!$B$10-C959-D959))</f>
        <v>399748.83435308887</v>
      </c>
      <c r="Q959" s="10">
        <f>MAX(0,('1-Input'!$B$10-C959-D959))/(1-'P-Parametri'!$B$31*MAX(0,IF(R958&lt;=0,0,(R958-S958)/R958)))</f>
        <v>18350.07980911593</v>
      </c>
      <c r="R959" s="10">
        <f>((R958-Q959+MAX(0,-('1-Input'!$B$10-C959-D959)))*(1+B959))*(1-'P-Parametri'!$B$32)</f>
        <v>567704.41220027197</v>
      </c>
      <c r="S959" s="10">
        <f>IF(R958&lt;=0,S958,S958*(1-Q959/R958))+MAX(0,-('1-Input'!$B$10-C959-D959))</f>
        <v>399748.83435308887</v>
      </c>
      <c r="T959" s="10">
        <f>MAX(0,('1-Input'!$B$10-C959-D959))/(1-'P-Parametri'!$B$31*MAX(0,IF(U958&lt;=0,0,(U958-V958)/U958)))</f>
        <v>18350.07980911593</v>
      </c>
      <c r="U959" s="10">
        <f>((U958-T959+MAX(0,-('1-Input'!$B$10-C959-D959)))*(1+B959))*(1-'P-Parametri'!$B$32)</f>
        <v>567704.41220027197</v>
      </c>
      <c r="V959" s="10">
        <f>IF(U958&lt;=0,V958,V958*(1-T959/U958))+MAX(0,-('1-Input'!$B$10-C959-D959))</f>
        <v>399748.83435308887</v>
      </c>
    </row>
    <row r="960" spans="1:22">
      <c r="A960" s="9">
        <f t="shared" si="19"/>
        <v>3</v>
      </c>
      <c r="B960" s="12">
        <f>IF($A960='P-Parametri'!$D$47,'P-Parametri'!$B$34,IF($A960='P-Parametri'!$D$48,'P-Parametri'!$C$34,'P-Parametri'!$D$52))</f>
        <v>4.8525513124279884E-2</v>
      </c>
      <c r="C960" s="10">
        <f>IF($A960&lt;='1-Input'!$B$26,0,IF($A960='1-Input'!$B$26+1,('1-Input'!$B$23+0)*'1-Input'!$B$27,'1-Input'!$B$23+0))</f>
        <v>0</v>
      </c>
      <c r="D960" s="10">
        <f>IF(AND($A960&gt;=1,$A960&lt;1+'1-Input'!$B$12),'1-Input'!$B$30,0)</f>
        <v>11905.451600000002</v>
      </c>
      <c r="E960" s="10">
        <f>MAX(0,('1-Input'!$B$10-C960-D960))/(1-'P-Parametri'!$B$31*MAX(0,IF(F959&lt;=0,0,(F959-G959)/F959)))</f>
        <v>18519.054522429476</v>
      </c>
      <c r="F960" s="10">
        <f>((F959-E960+MAX(0,-('1-Input'!$B$10-C960-D960)))*(1+B960))*(1-'P-Parametri'!$B$32)</f>
        <v>810547.67658873962</v>
      </c>
      <c r="G960" s="10">
        <f>IF(F959&lt;=0,G959,G959*(1-E960/F959))+MAX(0,-('1-Input'!$B$10-C960-D960))</f>
        <v>545423.64082172501</v>
      </c>
      <c r="H960" s="10">
        <f>MAX(0,('1-Input'!$B$10-C960-D960))/(1-'P-Parametri'!$B$31*MAX(0,IF(I959&lt;=0,0,(I959-J959)/I959)))</f>
        <v>18519.054522429476</v>
      </c>
      <c r="I960" s="10">
        <f>((I959-H960+MAX(0,-('1-Input'!$B$10-C960-D960)))*(1+B960))*(1-'P-Parametri'!$B$32)</f>
        <v>984717.22221584304</v>
      </c>
      <c r="J960" s="10">
        <f>IF(I959&lt;=0,J959,J959*(1-H960/I959))+MAX(0,-('1-Input'!$B$10-C960-D960))</f>
        <v>662623.64082172501</v>
      </c>
      <c r="K960" s="10">
        <f>MAX(0,('1-Input'!$B$10-C960-D960))/(1-'P-Parametri'!$B$31*MAX(0,IF(L959&lt;=0,0,(L959-M959)/L959)))</f>
        <v>18519.054522429476</v>
      </c>
      <c r="L960" s="10">
        <f>((L959-K960+MAX(0,-('1-Input'!$B$10-C960-D960)))*(1+B960))*(1-'P-Parametri'!$B$32)</f>
        <v>574683.18924158241</v>
      </c>
      <c r="M960" s="10">
        <f>IF(L959&lt;=0,M959,M959*(1-K960/L959))+MAX(0,-('1-Input'!$B$10-C960-D960))</f>
        <v>386708.64953231136</v>
      </c>
      <c r="N960" s="10">
        <f>MAX(0,('1-Input'!$B$10-C960-D960))/(1-'P-Parametri'!$B$31*MAX(0,IF(O959&lt;=0,0,(O959-P959)/O959)))</f>
        <v>18519.054522429476</v>
      </c>
      <c r="O960" s="10">
        <f>((O959-N960+MAX(0,-('1-Input'!$B$10-C960-D960)))*(1+B960))*(1-'P-Parametri'!$B$32)</f>
        <v>574683.18924158206</v>
      </c>
      <c r="P960" s="10">
        <f>IF(O959&lt;=0,P959,P959*(1-N960/O959))+MAX(0,-('1-Input'!$B$10-C960-D960))</f>
        <v>386708.64953231119</v>
      </c>
      <c r="Q960" s="10">
        <f>MAX(0,('1-Input'!$B$10-C960-D960))/(1-'P-Parametri'!$B$31*MAX(0,IF(R959&lt;=0,0,(R959-S959)/R959)))</f>
        <v>18519.054522429476</v>
      </c>
      <c r="R960" s="10">
        <f>((R959-Q960+MAX(0,-('1-Input'!$B$10-C960-D960)))*(1+B960))*(1-'P-Parametri'!$B$32)</f>
        <v>574683.18924158206</v>
      </c>
      <c r="S960" s="10">
        <f>IF(R959&lt;=0,S959,S959*(1-Q960/R959))+MAX(0,-('1-Input'!$B$10-C960-D960))</f>
        <v>386708.64953231119</v>
      </c>
      <c r="T960" s="10">
        <f>MAX(0,('1-Input'!$B$10-C960-D960))/(1-'P-Parametri'!$B$31*MAX(0,IF(U959&lt;=0,0,(U959-V959)/U959)))</f>
        <v>18519.054522429476</v>
      </c>
      <c r="U960" s="10">
        <f>((U959-T960+MAX(0,-('1-Input'!$B$10-C960-D960)))*(1+B960))*(1-'P-Parametri'!$B$32)</f>
        <v>574683.18924158206</v>
      </c>
      <c r="V960" s="10">
        <f>IF(U959&lt;=0,V959,V959*(1-T960/U959))+MAX(0,-('1-Input'!$B$10-C960-D960))</f>
        <v>386708.64953231119</v>
      </c>
    </row>
    <row r="961" spans="1:22">
      <c r="A961" s="9">
        <f t="shared" si="19"/>
        <v>4</v>
      </c>
      <c r="B961" s="12">
        <f>IF($A961='P-Parametri'!$D$47,'P-Parametri'!$B$34,IF($A961='P-Parametri'!$D$48,'P-Parametri'!$C$34,'P-Parametri'!$D$52))</f>
        <v>4.8525513124279884E-2</v>
      </c>
      <c r="C961" s="10">
        <f>IF($A961&lt;='1-Input'!$B$26,0,IF($A961='1-Input'!$B$26+1,('1-Input'!$B$23+0)*'1-Input'!$B$27,'1-Input'!$B$23+0))</f>
        <v>0</v>
      </c>
      <c r="D961" s="10">
        <f>IF(AND($A961&gt;=1,$A961&lt;1+'1-Input'!$B$12),'1-Input'!$B$30,0)</f>
        <v>11905.451600000002</v>
      </c>
      <c r="E961" s="10">
        <f>MAX(0,('1-Input'!$B$10-C961-D961))/(1-'P-Parametri'!$B$31*MAX(0,IF(F960&lt;=0,0,(F960-G960)/F960)))</f>
        <v>18683.465820821351</v>
      </c>
      <c r="F961" s="10">
        <f>((F960-E961+MAX(0,-('1-Input'!$B$10-C961-D961)))*(1+B961))*(1-'P-Parametri'!$B$32)</f>
        <v>828629.24826434406</v>
      </c>
      <c r="G961" s="10">
        <f>IF(F960&lt;=0,G960,G960*(1-E961/F960))+MAX(0,-('1-Input'!$B$10-C961-D961))</f>
        <v>532851.39585021662</v>
      </c>
      <c r="H961" s="10">
        <f>MAX(0,('1-Input'!$B$10-C961-D961))/(1-'P-Parametri'!$B$31*MAX(0,IF(I960&lt;=0,0,(I960-J960)/I960)))</f>
        <v>18683.465820821351</v>
      </c>
      <c r="I961" s="10">
        <f>((I960-H961+MAX(0,-('1-Input'!$B$10-C961-D961)))*(1+B961))*(1-'P-Parametri'!$B$32)</f>
        <v>1010885.2180392267</v>
      </c>
      <c r="J961" s="10">
        <f>IF(I960&lt;=0,J960,J960*(1-H961/I960))+MAX(0,-('1-Input'!$B$10-C961-D961))</f>
        <v>650051.39585021662</v>
      </c>
      <c r="K961" s="10">
        <f>MAX(0,('1-Input'!$B$10-C961-D961))/(1-'P-Parametri'!$B$31*MAX(0,IF(L960&lt;=0,0,(L960-M960)/L960)))</f>
        <v>18683.465820821355</v>
      </c>
      <c r="L961" s="10">
        <f>((L960-K961+MAX(0,-('1-Input'!$B$10-C961-D961)))*(1+B961))*(1-'P-Parametri'!$B$32)</f>
        <v>581813.93550611776</v>
      </c>
      <c r="M961" s="10">
        <f>IF(L960&lt;=0,M960,M960*(1-K961/L960))+MAX(0,-('1-Input'!$B$10-C961-D961))</f>
        <v>374136.40456080291</v>
      </c>
      <c r="N961" s="10">
        <f>MAX(0,('1-Input'!$B$10-C961-D961))/(1-'P-Parametri'!$B$31*MAX(0,IF(O960&lt;=0,0,(O960-P960)/O960)))</f>
        <v>18683.465820821355</v>
      </c>
      <c r="O961" s="10">
        <f>((O960-N961+MAX(0,-('1-Input'!$B$10-C961-D961)))*(1+B961))*(1-'P-Parametri'!$B$32)</f>
        <v>581813.9355061173</v>
      </c>
      <c r="P961" s="10">
        <f>IF(O960&lt;=0,P960,P960*(1-N961/O960))+MAX(0,-('1-Input'!$B$10-C961-D961))</f>
        <v>374136.40456080274</v>
      </c>
      <c r="Q961" s="10">
        <f>MAX(0,('1-Input'!$B$10-C961-D961))/(1-'P-Parametri'!$B$31*MAX(0,IF(R960&lt;=0,0,(R960-S960)/R960)))</f>
        <v>18683.465820821355</v>
      </c>
      <c r="R961" s="10">
        <f>((R960-Q961+MAX(0,-('1-Input'!$B$10-C961-D961)))*(1+B961))*(1-'P-Parametri'!$B$32)</f>
        <v>581813.9355061173</v>
      </c>
      <c r="S961" s="10">
        <f>IF(R960&lt;=0,S960,S960*(1-Q961/R960))+MAX(0,-('1-Input'!$B$10-C961-D961))</f>
        <v>374136.40456080274</v>
      </c>
      <c r="T961" s="10">
        <f>MAX(0,('1-Input'!$B$10-C961-D961))/(1-'P-Parametri'!$B$31*MAX(0,IF(U960&lt;=0,0,(U960-V960)/U960)))</f>
        <v>18683.465820821355</v>
      </c>
      <c r="U961" s="10">
        <f>((U960-T961+MAX(0,-('1-Input'!$B$10-C961-D961)))*(1+B961))*(1-'P-Parametri'!$B$32)</f>
        <v>581813.9355061173</v>
      </c>
      <c r="V961" s="10">
        <f>IF(U960&lt;=0,V960,V960*(1-T961/U960))+MAX(0,-('1-Input'!$B$10-C961-D961))</f>
        <v>374136.40456080274</v>
      </c>
    </row>
    <row r="962" spans="1:22">
      <c r="A962" s="9">
        <f t="shared" si="19"/>
        <v>5</v>
      </c>
      <c r="B962" s="12">
        <f>IF($A962='P-Parametri'!$D$47,'P-Parametri'!$B$34,IF($A962='P-Parametri'!$D$48,'P-Parametri'!$C$34,'P-Parametri'!$D$52))</f>
        <v>4.8525513124279884E-2</v>
      </c>
      <c r="C962" s="10">
        <f>IF($A962&lt;='1-Input'!$B$26,0,IF($A962='1-Input'!$B$26+1,('1-Input'!$B$23+0)*'1-Input'!$B$27,'1-Input'!$B$23+0))</f>
        <v>0</v>
      </c>
      <c r="D962" s="10">
        <f>IF(AND($A962&gt;=1,$A962&lt;1+'1-Input'!$B$12),'1-Input'!$B$30,0)</f>
        <v>11905.451600000002</v>
      </c>
      <c r="E962" s="10">
        <f>MAX(0,('1-Input'!$B$10-C962-D962))/(1-'P-Parametri'!$B$31*MAX(0,IF(F961&lt;=0,0,(F961-G961)/F961)))</f>
        <v>18843.333637149444</v>
      </c>
      <c r="F962" s="10">
        <f>((F961-E962+MAX(0,-('1-Input'!$B$10-C962-D962)))*(1+B962))*(1-'P-Parametri'!$B$32)</f>
        <v>847383.02927198296</v>
      </c>
      <c r="G962" s="10">
        <f>IF(F961&lt;=0,G961,G961*(1-E962/F961))+MAX(0,-('1-Input'!$B$10-C962-D962))</f>
        <v>520734.15927902656</v>
      </c>
      <c r="H962" s="10">
        <f>MAX(0,('1-Input'!$B$10-C962-D962))/(1-'P-Parametri'!$B$31*MAX(0,IF(I961&lt;=0,0,(I961-J961)/I961)))</f>
        <v>18843.333637149444</v>
      </c>
      <c r="I962" s="10">
        <f>((I961-H962+MAX(0,-('1-Input'!$B$10-C962-D962)))*(1+B962))*(1-'P-Parametri'!$B$32)</f>
        <v>1038100.8634316986</v>
      </c>
      <c r="J962" s="10">
        <f>IF(I961&lt;=0,J961,J961*(1-H962/I961))+MAX(0,-('1-Input'!$B$10-C962-D962))</f>
        <v>637934.15927902656</v>
      </c>
      <c r="K962" s="10">
        <f>MAX(0,('1-Input'!$B$10-C962-D962))/(1-'P-Parametri'!$B$31*MAX(0,IF(L961&lt;=0,0,(L961-M961)/L961)))</f>
        <v>18843.333637149444</v>
      </c>
      <c r="L962" s="10">
        <f>((L961-K962+MAX(0,-('1-Input'!$B$10-C962-D962)))*(1+B962))*(1-'P-Parametri'!$B$32)</f>
        <v>589108.46112014761</v>
      </c>
      <c r="M962" s="10">
        <f>IF(L961&lt;=0,M961,M961*(1-K962/L961))+MAX(0,-('1-Input'!$B$10-C962-D962))</f>
        <v>362019.16798961285</v>
      </c>
      <c r="N962" s="10">
        <f>MAX(0,('1-Input'!$B$10-C962-D962))/(1-'P-Parametri'!$B$31*MAX(0,IF(O961&lt;=0,0,(O961-P961)/O961)))</f>
        <v>18843.333637149444</v>
      </c>
      <c r="O962" s="10">
        <f>((O961-N962+MAX(0,-('1-Input'!$B$10-C962-D962)))*(1+B962))*(1-'P-Parametri'!$B$32)</f>
        <v>589108.46112014714</v>
      </c>
      <c r="P962" s="10">
        <f>IF(O961&lt;=0,P961,P961*(1-N962/O961))+MAX(0,-('1-Input'!$B$10-C962-D962))</f>
        <v>362019.16798961267</v>
      </c>
      <c r="Q962" s="10">
        <f>MAX(0,('1-Input'!$B$10-C962-D962))/(1-'P-Parametri'!$B$31*MAX(0,IF(R961&lt;=0,0,(R961-S961)/R961)))</f>
        <v>18843.333637149444</v>
      </c>
      <c r="R962" s="10">
        <f>((R961-Q962+MAX(0,-('1-Input'!$B$10-C962-D962)))*(1+B962))*(1-'P-Parametri'!$B$32)</f>
        <v>589108.46112014714</v>
      </c>
      <c r="S962" s="10">
        <f>IF(R961&lt;=0,S961,S961*(1-Q962/R961))+MAX(0,-('1-Input'!$B$10-C962-D962))</f>
        <v>362019.16798961267</v>
      </c>
      <c r="T962" s="10">
        <f>MAX(0,('1-Input'!$B$10-C962-D962))/(1-'P-Parametri'!$B$31*MAX(0,IF(U961&lt;=0,0,(U961-V961)/U961)))</f>
        <v>18843.333637149444</v>
      </c>
      <c r="U962" s="10">
        <f>((U961-T962+MAX(0,-('1-Input'!$B$10-C962-D962)))*(1+B962))*(1-'P-Parametri'!$B$32)</f>
        <v>589108.46112014714</v>
      </c>
      <c r="V962" s="10">
        <f>IF(U961&lt;=0,V961,V961*(1-T962/U961))+MAX(0,-('1-Input'!$B$10-C962-D962))</f>
        <v>362019.16798961267</v>
      </c>
    </row>
    <row r="963" spans="1:22">
      <c r="A963" s="9">
        <f t="shared" si="19"/>
        <v>6</v>
      </c>
      <c r="B963" s="12">
        <f>IF($A963='P-Parametri'!$D$47,'P-Parametri'!$B$34,IF($A963='P-Parametri'!$D$48,'P-Parametri'!$C$34,'P-Parametri'!$D$52))</f>
        <v>4.8525513124279884E-2</v>
      </c>
      <c r="C963" s="10">
        <f>IF($A963&lt;='1-Input'!$B$26,0,IF($A963='1-Input'!$B$26+1,('1-Input'!$B$23+0)*'1-Input'!$B$27,'1-Input'!$B$23+0))</f>
        <v>0</v>
      </c>
      <c r="D963" s="10">
        <f>IF(AND($A963&gt;=1,$A963&lt;1+'1-Input'!$B$12),'1-Input'!$B$30,0)</f>
        <v>0</v>
      </c>
      <c r="E963" s="10">
        <f>MAX(0,('1-Input'!$B$10-C963-D963))/(1-'P-Parametri'!$B$31*MAX(0,IF(F962&lt;=0,0,(F962-G962)/F962)))</f>
        <v>32230.268889836763</v>
      </c>
      <c r="F963" s="10">
        <f>((F962-E963+MAX(0,-('1-Input'!$B$10-C963-D963)))*(1+B963))*(1-'P-Parametri'!$B$32)</f>
        <v>852999.04942165432</v>
      </c>
      <c r="G963" s="10">
        <f>IF(F962&lt;=0,G962,G962*(1-E963/F962))+MAX(0,-('1-Input'!$B$10-C963-D963))</f>
        <v>500928.00150394661</v>
      </c>
      <c r="H963" s="10">
        <f>MAX(0,('1-Input'!$B$10-C963-D963))/(1-'P-Parametri'!$B$31*MAX(0,IF(I962&lt;=0,0,(I962-J962)/I962)))</f>
        <v>32230.268889836763</v>
      </c>
      <c r="I963" s="10">
        <f>((I962-H963+MAX(0,-('1-Input'!$B$10-C963-D963)))*(1+B963))*(1-'P-Parametri'!$B$32)</f>
        <v>1052571.6193160729</v>
      </c>
      <c r="J963" s="10">
        <f>IF(I962&lt;=0,J962,J962*(1-H963/I962))+MAX(0,-('1-Input'!$B$10-C963-D963))</f>
        <v>618128.00150394661</v>
      </c>
      <c r="K963" s="10">
        <f>MAX(0,('1-Input'!$B$10-C963-D963))/(1-'P-Parametri'!$B$31*MAX(0,IF(L962&lt;=0,0,(L962-M962)/L962)))</f>
        <v>32230.268889836767</v>
      </c>
      <c r="L963" s="10">
        <f>((L962-K963+MAX(0,-('1-Input'!$B$10-C963-D963)))*(1+B963))*(1-'P-Parametri'!$B$32)</f>
        <v>582733.19027149607</v>
      </c>
      <c r="M963" s="10">
        <f>IF(L962&lt;=0,M962,M962*(1-K963/L962))+MAX(0,-('1-Input'!$B$10-C963-D963))</f>
        <v>342213.0102145329</v>
      </c>
      <c r="N963" s="10">
        <f>MAX(0,('1-Input'!$B$10-C963-D963))/(1-'P-Parametri'!$B$31*MAX(0,IF(O962&lt;=0,0,(O962-P962)/O962)))</f>
        <v>32230.268889836767</v>
      </c>
      <c r="O963" s="10">
        <f>((O962-N963+MAX(0,-('1-Input'!$B$10-C963-D963)))*(1+B963))*(1-'P-Parametri'!$B$32)</f>
        <v>582733.19027149561</v>
      </c>
      <c r="P963" s="10">
        <f>IF(O962&lt;=0,P962,P962*(1-N963/O962))+MAX(0,-('1-Input'!$B$10-C963-D963))</f>
        <v>342213.01021453273</v>
      </c>
      <c r="Q963" s="10">
        <f>MAX(0,('1-Input'!$B$10-C963-D963))/(1-'P-Parametri'!$B$31*MAX(0,IF(R962&lt;=0,0,(R962-S962)/R962)))</f>
        <v>32230.268889836767</v>
      </c>
      <c r="R963" s="10">
        <f>((R962-Q963+MAX(0,-('1-Input'!$B$10-C963-D963)))*(1+B963))*(1-'P-Parametri'!$B$32)</f>
        <v>582733.19027149561</v>
      </c>
      <c r="S963" s="10">
        <f>IF(R962&lt;=0,S962,S962*(1-Q963/R962))+MAX(0,-('1-Input'!$B$10-C963-D963))</f>
        <v>342213.01021453273</v>
      </c>
      <c r="T963" s="10">
        <f>MAX(0,('1-Input'!$B$10-C963-D963))/(1-'P-Parametri'!$B$31*MAX(0,IF(U962&lt;=0,0,(U962-V962)/U962)))</f>
        <v>32230.268889836767</v>
      </c>
      <c r="U963" s="10">
        <f>((U962-T963+MAX(0,-('1-Input'!$B$10-C963-D963)))*(1+B963))*(1-'P-Parametri'!$B$32)</f>
        <v>582733.19027149561</v>
      </c>
      <c r="V963" s="10">
        <f>IF(U962&lt;=0,V962,V962*(1-T963/U962))+MAX(0,-('1-Input'!$B$10-C963-D963))</f>
        <v>342213.01021453273</v>
      </c>
    </row>
    <row r="964" spans="1:22">
      <c r="A964" s="9">
        <f t="shared" si="19"/>
        <v>7</v>
      </c>
      <c r="B964" s="12">
        <f>IF($A964='P-Parametri'!$D$47,'P-Parametri'!$B$34,IF($A964='P-Parametri'!$D$48,'P-Parametri'!$C$34,'P-Parametri'!$D$52))</f>
        <v>4.8525513124279884E-2</v>
      </c>
      <c r="C964" s="10">
        <f>IF($A964&lt;='1-Input'!$B$26,0,IF($A964='1-Input'!$B$26+1,('1-Input'!$B$23+0)*'1-Input'!$B$27,'1-Input'!$B$23+0))</f>
        <v>0</v>
      </c>
      <c r="D964" s="10">
        <f>IF(AND($A964&gt;=1,$A964&lt;1+'1-Input'!$B$12),'1-Input'!$B$30,0)</f>
        <v>0</v>
      </c>
      <c r="E964" s="10">
        <f>MAX(0,('1-Input'!$B$10-C964-D964))/(1-'P-Parametri'!$B$31*MAX(0,IF(F963&lt;=0,0,(F963-G963)/F963)))</f>
        <v>32486.215546295225</v>
      </c>
      <c r="F964" s="10">
        <f>((F963-E964+MAX(0,-('1-Input'!$B$10-C964-D964)))*(1+B964))*(1-'P-Parametri'!$B$32)</f>
        <v>858607.98288388934</v>
      </c>
      <c r="G964" s="10">
        <f>IF(F963&lt;=0,G963,G963*(1-E964/F963))+MAX(0,-('1-Input'!$B$10-C964-D964))</f>
        <v>481850.30728955613</v>
      </c>
      <c r="H964" s="10">
        <f>MAX(0,('1-Input'!$B$10-C964-D964))/(1-'P-Parametri'!$B$31*MAX(0,IF(I963&lt;=0,0,(I963-J963)/I963)))</f>
        <v>32486.215546295225</v>
      </c>
      <c r="I964" s="10">
        <f>((I963-H964+MAX(0,-('1-Input'!$B$10-C964-D964)))*(1+B964))*(1-'P-Parametri'!$B$32)</f>
        <v>1067446.4002754577</v>
      </c>
      <c r="J964" s="10">
        <f>IF(I963&lt;=0,J963,J963*(1-H964/I963))+MAX(0,-('1-Input'!$B$10-C964-D964))</f>
        <v>599050.30728955602</v>
      </c>
      <c r="K964" s="10">
        <f>MAX(0,('1-Input'!$B$10-C964-D964))/(1-'P-Parametri'!$B$31*MAX(0,IF(L963&lt;=0,0,(L963-M963)/L963)))</f>
        <v>32486.215546295225</v>
      </c>
      <c r="L964" s="10">
        <f>((L963-K964+MAX(0,-('1-Input'!$B$10-C964-D964)))*(1+B964))*(1-'P-Parametri'!$B$32)</f>
        <v>575794.09553578612</v>
      </c>
      <c r="M964" s="10">
        <f>IF(L963&lt;=0,M963,M963*(1-K964/L963))+MAX(0,-('1-Input'!$B$10-C964-D964))</f>
        <v>323135.31600014237</v>
      </c>
      <c r="N964" s="10">
        <f>MAX(0,('1-Input'!$B$10-C964-D964))/(1-'P-Parametri'!$B$31*MAX(0,IF(O963&lt;=0,0,(O963-P963)/O963)))</f>
        <v>32486.215546295225</v>
      </c>
      <c r="O964" s="10">
        <f>((O963-N964+MAX(0,-('1-Input'!$B$10-C964-D964)))*(1+B964))*(1-'P-Parametri'!$B$32)</f>
        <v>575794.09553578566</v>
      </c>
      <c r="P964" s="10">
        <f>IF(O963&lt;=0,P963,P963*(1-N964/O963))+MAX(0,-('1-Input'!$B$10-C964-D964))</f>
        <v>323135.31600014219</v>
      </c>
      <c r="Q964" s="10">
        <f>MAX(0,('1-Input'!$B$10-C964-D964))/(1-'P-Parametri'!$B$31*MAX(0,IF(R963&lt;=0,0,(R963-S963)/R963)))</f>
        <v>32486.215546295225</v>
      </c>
      <c r="R964" s="10">
        <f>((R963-Q964+MAX(0,-('1-Input'!$B$10-C964-D964)))*(1+B964))*(1-'P-Parametri'!$B$32)</f>
        <v>575794.09553578566</v>
      </c>
      <c r="S964" s="10">
        <f>IF(R963&lt;=0,S963,S963*(1-Q964/R963))+MAX(0,-('1-Input'!$B$10-C964-D964))</f>
        <v>323135.31600014219</v>
      </c>
      <c r="T964" s="10">
        <f>MAX(0,('1-Input'!$B$10-C964-D964))/(1-'P-Parametri'!$B$31*MAX(0,IF(U963&lt;=0,0,(U963-V963)/U963)))</f>
        <v>32486.215546295225</v>
      </c>
      <c r="U964" s="10">
        <f>((U963-T964+MAX(0,-('1-Input'!$B$10-C964-D964)))*(1+B964))*(1-'P-Parametri'!$B$32)</f>
        <v>575794.09553578566</v>
      </c>
      <c r="V964" s="10">
        <f>IF(U963&lt;=0,V963,V963*(1-T964/U963))+MAX(0,-('1-Input'!$B$10-C964-D964))</f>
        <v>323135.31600014219</v>
      </c>
    </row>
    <row r="965" spans="1:22">
      <c r="A965" s="9">
        <f t="shared" si="19"/>
        <v>8</v>
      </c>
      <c r="B965" s="12">
        <f>IF($A965='P-Parametri'!$D$47,'P-Parametri'!$B$34,IF($A965='P-Parametri'!$D$48,'P-Parametri'!$C$34,'P-Parametri'!$D$52))</f>
        <v>4.8525513124279884E-2</v>
      </c>
      <c r="C965" s="10">
        <f>IF($A965&lt;='1-Input'!$B$26,0,IF($A965='1-Input'!$B$26+1,('1-Input'!$B$23+0)*'1-Input'!$B$27,'1-Input'!$B$23+0))</f>
        <v>0</v>
      </c>
      <c r="D965" s="10">
        <f>IF(AND($A965&gt;=1,$A965&lt;1+'1-Input'!$B$12),'1-Input'!$B$30,0)</f>
        <v>0</v>
      </c>
      <c r="E965" s="10">
        <f>MAX(0,('1-Input'!$B$10-C965-D965))/(1-'P-Parametri'!$B$31*MAX(0,IF(F964&lt;=0,0,(F964-G964)/F964)))</f>
        <v>32734.633783002882</v>
      </c>
      <c r="F965" s="10">
        <f>((F964-E965+MAX(0,-('1-Input'!$B$10-C965-D965)))*(1+B965))*(1-'P-Parametri'!$B$32)</f>
        <v>864217.37858739123</v>
      </c>
      <c r="G965" s="10">
        <f>IF(F964&lt;=0,G964,G964*(1-E965/F964))+MAX(0,-('1-Input'!$B$10-C965-D965))</f>
        <v>463479.64959502587</v>
      </c>
      <c r="H965" s="10">
        <f>MAX(0,('1-Input'!$B$10-C965-D965))/(1-'P-Parametri'!$B$31*MAX(0,IF(I964&lt;=0,0,(I964-J964)/I964)))</f>
        <v>32734.633783002886</v>
      </c>
      <c r="I965" s="10">
        <f>((I964-H965+MAX(0,-('1-Input'!$B$10-C965-D965)))*(1+B965))*(1-'P-Parametri'!$B$32)</f>
        <v>1082751.8425254368</v>
      </c>
      <c r="J965" s="10">
        <f>IF(I964&lt;=0,J964,J964*(1-H965/I964))+MAX(0,-('1-Input'!$B$10-C965-D965))</f>
        <v>580679.64959502581</v>
      </c>
      <c r="K965" s="10">
        <f>MAX(0,('1-Input'!$B$10-C965-D965))/(1-'P-Parametri'!$B$31*MAX(0,IF(L964&lt;=0,0,(L964-M964)/L964)))</f>
        <v>32734.633783002886</v>
      </c>
      <c r="L965" s="10">
        <f>((L964-K965+MAX(0,-('1-Input'!$B$10-C965-D965)))*(1+B965))*(1-'P-Parametri'!$B$32)</f>
        <v>568272.87738974963</v>
      </c>
      <c r="M965" s="10">
        <f>IF(L964&lt;=0,M964,M964*(1-K965/L964))+MAX(0,-('1-Input'!$B$10-C965-D965))</f>
        <v>304764.65830561216</v>
      </c>
      <c r="N965" s="10">
        <f>MAX(0,('1-Input'!$B$10-C965-D965))/(1-'P-Parametri'!$B$31*MAX(0,IF(O964&lt;=0,0,(O964-P964)/O964)))</f>
        <v>32734.633783002886</v>
      </c>
      <c r="O965" s="10">
        <f>((O964-N965+MAX(0,-('1-Input'!$B$10-C965-D965)))*(1+B965))*(1-'P-Parametri'!$B$32)</f>
        <v>568272.87738974916</v>
      </c>
      <c r="P965" s="10">
        <f>IF(O964&lt;=0,P964,P964*(1-N965/O964))+MAX(0,-('1-Input'!$B$10-C965-D965))</f>
        <v>304764.65830561193</v>
      </c>
      <c r="Q965" s="10">
        <f>MAX(0,('1-Input'!$B$10-C965-D965))/(1-'P-Parametri'!$B$31*MAX(0,IF(R964&lt;=0,0,(R964-S964)/R964)))</f>
        <v>32734.633783002886</v>
      </c>
      <c r="R965" s="10">
        <f>((R964-Q965+MAX(0,-('1-Input'!$B$10-C965-D965)))*(1+B965))*(1-'P-Parametri'!$B$32)</f>
        <v>568272.87738974916</v>
      </c>
      <c r="S965" s="10">
        <f>IF(R964&lt;=0,S964,S964*(1-Q965/R964))+MAX(0,-('1-Input'!$B$10-C965-D965))</f>
        <v>304764.65830561193</v>
      </c>
      <c r="T965" s="10">
        <f>MAX(0,('1-Input'!$B$10-C965-D965))/(1-'P-Parametri'!$B$31*MAX(0,IF(U964&lt;=0,0,(U964-V964)/U964)))</f>
        <v>32734.633783002886</v>
      </c>
      <c r="U965" s="10">
        <f>((U964-T965+MAX(0,-('1-Input'!$B$10-C965-D965)))*(1+B965))*(1-'P-Parametri'!$B$32)</f>
        <v>568272.87738974916</v>
      </c>
      <c r="V965" s="10">
        <f>IF(U964&lt;=0,V964,V964*(1-T965/U964))+MAX(0,-('1-Input'!$B$10-C965-D965))</f>
        <v>304764.65830561193</v>
      </c>
    </row>
    <row r="966" spans="1:22">
      <c r="A966" s="9">
        <f t="shared" si="19"/>
        <v>9</v>
      </c>
      <c r="B966" s="12">
        <f>IF($A966='P-Parametri'!$D$47,'P-Parametri'!$B$34,IF($A966='P-Parametri'!$D$48,'P-Parametri'!$C$34,'P-Parametri'!$D$52))</f>
        <v>4.8525513124279884E-2</v>
      </c>
      <c r="C966" s="10">
        <f>IF($A966&lt;='1-Input'!$B$26,0,IF($A966='1-Input'!$B$26+1,('1-Input'!$B$23+0)*'1-Input'!$B$27,'1-Input'!$B$23+0))</f>
        <v>0</v>
      </c>
      <c r="D966" s="10">
        <f>IF(AND($A966&gt;=1,$A966&lt;1+'1-Input'!$B$12),'1-Input'!$B$30,0)</f>
        <v>0</v>
      </c>
      <c r="E966" s="10">
        <f>MAX(0,('1-Input'!$B$10-C966-D966))/(1-'P-Parametri'!$B$31*MAX(0,IF(F965&lt;=0,0,(F965-G965)/F965)))</f>
        <v>32975.606347536101</v>
      </c>
      <c r="F966" s="10">
        <f>((F965-E966+MAX(0,-('1-Input'!$B$10-C966-D966)))*(1+B966))*(1-'P-Parametri'!$B$32)</f>
        <v>869835.04935659363</v>
      </c>
      <c r="G966" s="10">
        <f>IF(F965&lt;=0,G965,G965*(1-E966/F965))+MAX(0,-('1-Input'!$B$10-C966-D966))</f>
        <v>445794.83689185936</v>
      </c>
      <c r="H966" s="10">
        <f>MAX(0,('1-Input'!$B$10-C966-D966))/(1-'P-Parametri'!$B$31*MAX(0,IF(I965&lt;=0,0,(I965-J965)/I965)))</f>
        <v>32975.606347536101</v>
      </c>
      <c r="I966" s="10">
        <f>((I965-H966+MAX(0,-('1-Input'!$B$10-C966-D966)))*(1+B966))*(1-'P-Parametri'!$B$32)</f>
        <v>1098515.7323707002</v>
      </c>
      <c r="J966" s="10">
        <f>IF(I965&lt;=0,J965,J965*(1-H966/I965))+MAX(0,-('1-Input'!$B$10-C966-D966))</f>
        <v>562994.8368918593</v>
      </c>
      <c r="K966" s="10">
        <f>MAX(0,('1-Input'!$B$10-C966-D966))/(1-'P-Parametri'!$B$31*MAX(0,IF(L965&lt;=0,0,(L965-M965)/L965)))</f>
        <v>32975.606347536101</v>
      </c>
      <c r="L966" s="10">
        <f>((L965-K966+MAX(0,-('1-Input'!$B$10-C966-D966)))*(1+B966))*(1-'P-Parametri'!$B$32)</f>
        <v>560150.30010197649</v>
      </c>
      <c r="M966" s="10">
        <f>IF(L965&lt;=0,M965,M965*(1-K966/L965))+MAX(0,-('1-Input'!$B$10-C966-D966))</f>
        <v>287079.84560244565</v>
      </c>
      <c r="N966" s="10">
        <f>MAX(0,('1-Input'!$B$10-C966-D966))/(1-'P-Parametri'!$B$31*MAX(0,IF(O965&lt;=0,0,(O965-P965)/O965)))</f>
        <v>32975.606347536101</v>
      </c>
      <c r="O966" s="10">
        <f>((O965-N966+MAX(0,-('1-Input'!$B$10-C966-D966)))*(1+B966))*(1-'P-Parametri'!$B$32)</f>
        <v>560150.30010197603</v>
      </c>
      <c r="P966" s="10">
        <f>IF(O965&lt;=0,P965,P965*(1-N966/O965))+MAX(0,-('1-Input'!$B$10-C966-D966))</f>
        <v>287079.84560244548</v>
      </c>
      <c r="Q966" s="10">
        <f>MAX(0,('1-Input'!$B$10-C966-D966))/(1-'P-Parametri'!$B$31*MAX(0,IF(R965&lt;=0,0,(R965-S965)/R965)))</f>
        <v>32975.606347536101</v>
      </c>
      <c r="R966" s="10">
        <f>((R965-Q966+MAX(0,-('1-Input'!$B$10-C966-D966)))*(1+B966))*(1-'P-Parametri'!$B$32)</f>
        <v>560150.30010197603</v>
      </c>
      <c r="S966" s="10">
        <f>IF(R965&lt;=0,S965,S965*(1-Q966/R965))+MAX(0,-('1-Input'!$B$10-C966-D966))</f>
        <v>287079.84560244548</v>
      </c>
      <c r="T966" s="10">
        <f>MAX(0,('1-Input'!$B$10-C966-D966))/(1-'P-Parametri'!$B$31*MAX(0,IF(U965&lt;=0,0,(U965-V965)/U965)))</f>
        <v>32975.606347536101</v>
      </c>
      <c r="U966" s="10">
        <f>((U965-T966+MAX(0,-('1-Input'!$B$10-C966-D966)))*(1+B966))*(1-'P-Parametri'!$B$32)</f>
        <v>560150.30010197603</v>
      </c>
      <c r="V966" s="10">
        <f>IF(U965&lt;=0,V965,V965*(1-T966/U965))+MAX(0,-('1-Input'!$B$10-C966-D966))</f>
        <v>287079.84560244548</v>
      </c>
    </row>
    <row r="967" spans="1:22">
      <c r="A967" s="9">
        <f t="shared" si="19"/>
        <v>10</v>
      </c>
      <c r="B967" s="12">
        <f>IF($A967='P-Parametri'!$D$47,'P-Parametri'!$B$34,IF($A967='P-Parametri'!$D$48,'P-Parametri'!$C$34,'P-Parametri'!$D$52))</f>
        <v>4.8525513124279884E-2</v>
      </c>
      <c r="C967" s="10">
        <f>IF($A967&lt;='1-Input'!$B$26,0,IF($A967='1-Input'!$B$26+1,('1-Input'!$B$23+0)*'1-Input'!$B$27,'1-Input'!$B$23+0))</f>
        <v>0</v>
      </c>
      <c r="D967" s="10">
        <f>IF(AND($A967&gt;=1,$A967&lt;1+'1-Input'!$B$12),'1-Input'!$B$30,0)</f>
        <v>0</v>
      </c>
      <c r="E967" s="10">
        <f>MAX(0,('1-Input'!$B$10-C967-D967))/(1-'P-Parametri'!$B$31*MAX(0,IF(F966&lt;=0,0,(F966-G966)/F966)))</f>
        <v>33209.225972659508</v>
      </c>
      <c r="F967" s="10">
        <f>((F966-E967+MAX(0,-('1-Input'!$B$10-C967-D967)))*(1+B967))*(1-'P-Parametri'!$B$32)</f>
        <v>875469.07371514942</v>
      </c>
      <c r="G967" s="10">
        <f>IF(F966&lt;=0,G966,G966*(1-E967/F966))+MAX(0,-('1-Input'!$B$10-C967-D967))</f>
        <v>428774.94158327492</v>
      </c>
      <c r="H967" s="10">
        <f>MAX(0,('1-Input'!$B$10-C967-D967))/(1-'P-Parametri'!$B$31*MAX(0,IF(I966&lt;=0,0,(I966-J966)/I966)))</f>
        <v>33209.225972659508</v>
      </c>
      <c r="I967" s="10">
        <f>((I966-H967+MAX(0,-('1-Input'!$B$10-C967-D967)))*(1+B967))*(1-'P-Parametri'!$B$32)</f>
        <v>1114767.0491531284</v>
      </c>
      <c r="J967" s="10">
        <f>IF(I966&lt;=0,J966,J966*(1-H967/I966))+MAX(0,-('1-Input'!$B$10-C967-D967))</f>
        <v>545974.94158327486</v>
      </c>
      <c r="K967" s="10">
        <f>MAX(0,('1-Input'!$B$10-C967-D967))/(1-'P-Parametri'!$B$31*MAX(0,IF(L966&lt;=0,0,(L966-M966)/L966)))</f>
        <v>33209.225972659508</v>
      </c>
      <c r="L967" s="10">
        <f>((L966-K967+MAX(0,-('1-Input'!$B$10-C967-D967)))*(1+B967))*(1-'P-Parametri'!$B$32)</f>
        <v>551406.13781742589</v>
      </c>
      <c r="M967" s="10">
        <f>IF(L966&lt;=0,M966,M966*(1-K967/L966))+MAX(0,-('1-Input'!$B$10-C967-D967))</f>
        <v>270059.95029386115</v>
      </c>
      <c r="N967" s="10">
        <f>MAX(0,('1-Input'!$B$10-C967-D967))/(1-'P-Parametri'!$B$31*MAX(0,IF(O966&lt;=0,0,(O966-P966)/O966)))</f>
        <v>33209.225972659508</v>
      </c>
      <c r="O967" s="10">
        <f>((O966-N967+MAX(0,-('1-Input'!$B$10-C967-D967)))*(1+B967))*(1-'P-Parametri'!$B$32)</f>
        <v>551406.1378174253</v>
      </c>
      <c r="P967" s="10">
        <f>IF(O966&lt;=0,P966,P966*(1-N967/O966))+MAX(0,-('1-Input'!$B$10-C967-D967))</f>
        <v>270059.95029386098</v>
      </c>
      <c r="Q967" s="10">
        <f>MAX(0,('1-Input'!$B$10-C967-D967))/(1-'P-Parametri'!$B$31*MAX(0,IF(R966&lt;=0,0,(R966-S966)/R966)))</f>
        <v>33209.225972659508</v>
      </c>
      <c r="R967" s="10">
        <f>((R966-Q967+MAX(0,-('1-Input'!$B$10-C967-D967)))*(1+B967))*(1-'P-Parametri'!$B$32)</f>
        <v>551406.1378174253</v>
      </c>
      <c r="S967" s="10">
        <f>IF(R966&lt;=0,S966,S966*(1-Q967/R966))+MAX(0,-('1-Input'!$B$10-C967-D967))</f>
        <v>270059.95029386098</v>
      </c>
      <c r="T967" s="10">
        <f>MAX(0,('1-Input'!$B$10-C967-D967))/(1-'P-Parametri'!$B$31*MAX(0,IF(U966&lt;=0,0,(U966-V966)/U966)))</f>
        <v>33209.225972659508</v>
      </c>
      <c r="U967" s="10">
        <f>((U966-T967+MAX(0,-('1-Input'!$B$10-C967-D967)))*(1+B967))*(1-'P-Parametri'!$B$32)</f>
        <v>551406.1378174253</v>
      </c>
      <c r="V967" s="10">
        <f>IF(U966&lt;=0,V966,V966*(1-T967/U966))+MAX(0,-('1-Input'!$B$10-C967-D967))</f>
        <v>270059.95029386098</v>
      </c>
    </row>
    <row r="968" spans="1:22">
      <c r="A968" s="9">
        <f t="shared" si="19"/>
        <v>11</v>
      </c>
      <c r="B968" s="12">
        <f>IF($A968='P-Parametri'!$D$47,'P-Parametri'!$B$34,IF($A968='P-Parametri'!$D$48,'P-Parametri'!$C$34,'P-Parametri'!$D$52))</f>
        <v>4.8525513124279884E-2</v>
      </c>
      <c r="C968" s="10">
        <f>IF($A968&lt;='1-Input'!$B$26,0,IF($A968='1-Input'!$B$26+1,('1-Input'!$B$23+0)*'1-Input'!$B$27,'1-Input'!$B$23+0))</f>
        <v>0</v>
      </c>
      <c r="D968" s="10">
        <f>IF(AND($A968&gt;=1,$A968&lt;1+'1-Input'!$B$12),'1-Input'!$B$30,0)</f>
        <v>0</v>
      </c>
      <c r="E968" s="10">
        <f>MAX(0,('1-Input'!$B$10-C968-D968))/(1-'P-Parametri'!$B$31*MAX(0,IF(F967&lt;=0,0,(F967-G967)/F967)))</f>
        <v>33435.594496387057</v>
      </c>
      <c r="F968" s="10">
        <f>((F967-E968+MAX(0,-('1-Input'!$B$10-C968-D968)))*(1+B968))*(1-'P-Parametri'!$B$32)</f>
        <v>881127.79869394412</v>
      </c>
      <c r="G968" s="10">
        <f>IF(F967&lt;=0,G967,G967*(1-E968/F967))+MAX(0,-('1-Input'!$B$10-C968-D968))</f>
        <v>412399.32591914578</v>
      </c>
      <c r="H968" s="10">
        <f>MAX(0,('1-Input'!$B$10-C968-D968))/(1-'P-Parametri'!$B$31*MAX(0,IF(I967&lt;=0,0,(I967-J967)/I967)))</f>
        <v>33435.594496387057</v>
      </c>
      <c r="I968" s="10">
        <f>((I967-H968+MAX(0,-('1-Input'!$B$10-C968-D968)))*(1+B968))*(1-'P-Parametri'!$B$32)</f>
        <v>1131536.0111146809</v>
      </c>
      <c r="J968" s="10">
        <f>IF(I967&lt;=0,J967,J967*(1-H968/I967))+MAX(0,-('1-Input'!$B$10-C968-D968))</f>
        <v>529599.32591914572</v>
      </c>
      <c r="K968" s="10">
        <f>MAX(0,('1-Input'!$B$10-C968-D968))/(1-'P-Parametri'!$B$31*MAX(0,IF(L967&lt;=0,0,(L967-M967)/L967)))</f>
        <v>33435.594496387064</v>
      </c>
      <c r="L968" s="10">
        <f>((L967-K968+MAX(0,-('1-Input'!$B$10-C968-D968)))*(1+B968))*(1-'P-Parametri'!$B$32)</f>
        <v>542019.11905951635</v>
      </c>
      <c r="M968" s="10">
        <f>IF(L967&lt;=0,M967,M967*(1-K968/L967))+MAX(0,-('1-Input'!$B$10-C968-D968))</f>
        <v>253684.33462973204</v>
      </c>
      <c r="N968" s="10">
        <f>MAX(0,('1-Input'!$B$10-C968-D968))/(1-'P-Parametri'!$B$31*MAX(0,IF(O967&lt;=0,0,(O967-P967)/O967)))</f>
        <v>33435.594496387057</v>
      </c>
      <c r="O968" s="10">
        <f>((O967-N968+MAX(0,-('1-Input'!$B$10-C968-D968)))*(1+B968))*(1-'P-Parametri'!$B$32)</f>
        <v>542019.11905951577</v>
      </c>
      <c r="P968" s="10">
        <f>IF(O967&lt;=0,P967,P967*(1-N968/O967))+MAX(0,-('1-Input'!$B$10-C968-D968))</f>
        <v>253684.33462973183</v>
      </c>
      <c r="Q968" s="10">
        <f>MAX(0,('1-Input'!$B$10-C968-D968))/(1-'P-Parametri'!$B$31*MAX(0,IF(R967&lt;=0,0,(R967-S967)/R967)))</f>
        <v>33435.594496387057</v>
      </c>
      <c r="R968" s="10">
        <f>((R967-Q968+MAX(0,-('1-Input'!$B$10-C968-D968)))*(1+B968))*(1-'P-Parametri'!$B$32)</f>
        <v>542019.11905951577</v>
      </c>
      <c r="S968" s="10">
        <f>IF(R967&lt;=0,S967,S967*(1-Q968/R967))+MAX(0,-('1-Input'!$B$10-C968-D968))</f>
        <v>253684.33462973183</v>
      </c>
      <c r="T968" s="10">
        <f>MAX(0,('1-Input'!$B$10-C968-D968))/(1-'P-Parametri'!$B$31*MAX(0,IF(U967&lt;=0,0,(U967-V967)/U967)))</f>
        <v>33435.594496387057</v>
      </c>
      <c r="U968" s="10">
        <f>((U967-T968+MAX(0,-('1-Input'!$B$10-C968-D968)))*(1+B968))*(1-'P-Parametri'!$B$32)</f>
        <v>542019.11905951577</v>
      </c>
      <c r="V968" s="10">
        <f>IF(U967&lt;=0,V967,V967*(1-T968/U967))+MAX(0,-('1-Input'!$B$10-C968-D968))</f>
        <v>253684.33462973183</v>
      </c>
    </row>
    <row r="969" spans="1:22">
      <c r="A969" s="9">
        <f t="shared" si="19"/>
        <v>12</v>
      </c>
      <c r="B969" s="12">
        <f>IF($A969='P-Parametri'!$D$47,'P-Parametri'!$B$34,IF($A969='P-Parametri'!$D$48,'P-Parametri'!$C$34,'P-Parametri'!$D$52))</f>
        <v>4.8525513124279884E-2</v>
      </c>
      <c r="C969" s="10">
        <f>IF($A969&lt;='1-Input'!$B$26,0,IF($A969='1-Input'!$B$26+1,('1-Input'!$B$23+0)*'1-Input'!$B$27,'1-Input'!$B$23+0))</f>
        <v>0</v>
      </c>
      <c r="D969" s="10">
        <f>IF(AND($A969&gt;=1,$A969&lt;1+'1-Input'!$B$12),'1-Input'!$B$30,0)</f>
        <v>0</v>
      </c>
      <c r="E969" s="10">
        <f>MAX(0,('1-Input'!$B$10-C969-D969))/(1-'P-Parametri'!$B$31*MAX(0,IF(F968&lt;=0,0,(F968-G968)/F968)))</f>
        <v>33654.82200052085</v>
      </c>
      <c r="F969" s="10">
        <f>((F968-E969+MAX(0,-('1-Input'!$B$10-C969-D969)))*(1+B969))*(1-'P-Parametri'!$B$32)</f>
        <v>886819.84367093956</v>
      </c>
      <c r="G969" s="10">
        <f>IF(F968&lt;=0,G968,G968*(1-E969/F968))+MAX(0,-('1-Input'!$B$10-C969-D969))</f>
        <v>396647.66545908974</v>
      </c>
      <c r="H969" s="10">
        <f>MAX(0,('1-Input'!$B$10-C969-D969))/(1-'P-Parametri'!$B$31*MAX(0,IF(I968&lt;=0,0,(I968-J968)/I968)))</f>
        <v>33654.822000520842</v>
      </c>
      <c r="I969" s="10">
        <f>((I968-H969+MAX(0,-('1-Input'!$B$10-C969-D969)))*(1+B969))*(1-'P-Parametri'!$B$32)</f>
        <v>1148854.1242910884</v>
      </c>
      <c r="J969" s="10">
        <f>IF(I968&lt;=0,J968,J968*(1-H969/I968))+MAX(0,-('1-Input'!$B$10-C969-D969))</f>
        <v>513847.66545908968</v>
      </c>
      <c r="K969" s="10">
        <f>MAX(0,('1-Input'!$B$10-C969-D969))/(1-'P-Parametri'!$B$31*MAX(0,IF(L968&lt;=0,0,(L968-M968)/L968)))</f>
        <v>33654.82200052085</v>
      </c>
      <c r="L969" s="10">
        <f>((L968-K969+MAX(0,-('1-Input'!$B$10-C969-D969)))*(1+B969))*(1-'P-Parametri'!$B$32)</f>
        <v>531966.86955699138</v>
      </c>
      <c r="M969" s="10">
        <f>IF(L968&lt;=0,M968,M968*(1-K969/L968))+MAX(0,-('1-Input'!$B$10-C969-D969))</f>
        <v>237932.674169676</v>
      </c>
      <c r="N969" s="10">
        <f>MAX(0,('1-Input'!$B$10-C969-D969))/(1-'P-Parametri'!$B$31*MAX(0,IF(O968&lt;=0,0,(O968-P968)/O968)))</f>
        <v>33654.82200052085</v>
      </c>
      <c r="O969" s="10">
        <f>((O968-N969+MAX(0,-('1-Input'!$B$10-C969-D969)))*(1+B969))*(1-'P-Parametri'!$B$32)</f>
        <v>531966.8695569908</v>
      </c>
      <c r="P969" s="10">
        <f>IF(O968&lt;=0,P968,P968*(1-N969/O968))+MAX(0,-('1-Input'!$B$10-C969-D969))</f>
        <v>237932.67416967577</v>
      </c>
      <c r="Q969" s="10">
        <f>MAX(0,('1-Input'!$B$10-C969-D969))/(1-'P-Parametri'!$B$31*MAX(0,IF(R968&lt;=0,0,(R968-S968)/R968)))</f>
        <v>33654.82200052085</v>
      </c>
      <c r="R969" s="10">
        <f>((R968-Q969+MAX(0,-('1-Input'!$B$10-C969-D969)))*(1+B969))*(1-'P-Parametri'!$B$32)</f>
        <v>531966.8695569908</v>
      </c>
      <c r="S969" s="10">
        <f>IF(R968&lt;=0,S968,S968*(1-Q969/R968))+MAX(0,-('1-Input'!$B$10-C969-D969))</f>
        <v>237932.67416967577</v>
      </c>
      <c r="T969" s="10">
        <f>MAX(0,('1-Input'!$B$10-C969-D969))/(1-'P-Parametri'!$B$31*MAX(0,IF(U968&lt;=0,0,(U968-V968)/U968)))</f>
        <v>33654.82200052085</v>
      </c>
      <c r="U969" s="10">
        <f>((U968-T969+MAX(0,-('1-Input'!$B$10-C969-D969)))*(1+B969))*(1-'P-Parametri'!$B$32)</f>
        <v>531966.8695569908</v>
      </c>
      <c r="V969" s="10">
        <f>IF(U968&lt;=0,V968,V968*(1-T969/U968))+MAX(0,-('1-Input'!$B$10-C969-D969))</f>
        <v>237932.67416967577</v>
      </c>
    </row>
    <row r="970" spans="1:22">
      <c r="A970" s="9">
        <f t="shared" si="19"/>
        <v>13</v>
      </c>
      <c r="B970" s="12">
        <f>IF($A970='P-Parametri'!$D$47,'P-Parametri'!$B$34,IF($A970='P-Parametri'!$D$48,'P-Parametri'!$C$34,'P-Parametri'!$D$52))</f>
        <v>4.8525513124279884E-2</v>
      </c>
      <c r="C970" s="10">
        <f>IF($A970&lt;='1-Input'!$B$26,0,IF($A970='1-Input'!$B$26+1,('1-Input'!$B$23+0)*'1-Input'!$B$27,'1-Input'!$B$23+0))</f>
        <v>0</v>
      </c>
      <c r="D970" s="10">
        <f>IF(AND($A970&gt;=1,$A970&lt;1+'1-Input'!$B$12),'1-Input'!$B$30,0)</f>
        <v>0</v>
      </c>
      <c r="E970" s="10">
        <f>MAX(0,('1-Input'!$B$10-C970-D970))/(1-'P-Parametri'!$B$31*MAX(0,IF(F969&lt;=0,0,(F969-G969)/F969)))</f>
        <v>33867.025971781681</v>
      </c>
      <c r="F970" s="10">
        <f>((F969-E970+MAX(0,-('1-Input'!$B$10-C970-D970)))*(1+B970))*(1-'P-Parametri'!$B$32)</f>
        <v>892554.10526711226</v>
      </c>
      <c r="G970" s="10">
        <f>IF(F969&lt;=0,G969,G969*(1-E970/F969))+MAX(0,-('1-Input'!$B$10-C970-D970))</f>
        <v>381499.97014800686</v>
      </c>
      <c r="H970" s="10">
        <f>MAX(0,('1-Input'!$B$10-C970-D970))/(1-'P-Parametri'!$B$31*MAX(0,IF(I969&lt;=0,0,(I969-J969)/I969)))</f>
        <v>33867.025971781681</v>
      </c>
      <c r="I970" s="10">
        <f>((I969-H970+MAX(0,-('1-Input'!$B$10-C970-D970)))*(1+B970))*(1-'P-Parametri'!$B$32)</f>
        <v>1166754.2345534186</v>
      </c>
      <c r="J970" s="10">
        <f>IF(I969&lt;=0,J969,J969*(1-H970/I969))+MAX(0,-('1-Input'!$B$10-C970-D970))</f>
        <v>498699.9701480068</v>
      </c>
      <c r="K970" s="10">
        <f>MAX(0,('1-Input'!$B$10-C970-D970))/(1-'P-Parametri'!$B$31*MAX(0,IF(L969&lt;=0,0,(L969-M969)/L969)))</f>
        <v>33867.025971781681</v>
      </c>
      <c r="L970" s="10">
        <f>((L969-K970+MAX(0,-('1-Input'!$B$10-C970-D970)))*(1+B970))*(1-'P-Parametri'!$B$32)</f>
        <v>521225.85329414095</v>
      </c>
      <c r="M970" s="10">
        <f>IF(L969&lt;=0,M969,M969*(1-K970/L969))+MAX(0,-('1-Input'!$B$10-C970-D970))</f>
        <v>222784.97885859309</v>
      </c>
      <c r="N970" s="10">
        <f>MAX(0,('1-Input'!$B$10-C970-D970))/(1-'P-Parametri'!$B$31*MAX(0,IF(O969&lt;=0,0,(O969-P969)/O969)))</f>
        <v>33867.025971781681</v>
      </c>
      <c r="O970" s="10">
        <f>((O969-N970+MAX(0,-('1-Input'!$B$10-C970-D970)))*(1+B970))*(1-'P-Parametri'!$B$32)</f>
        <v>521225.85329414031</v>
      </c>
      <c r="P970" s="10">
        <f>IF(O969&lt;=0,P969,P969*(1-N970/O969))+MAX(0,-('1-Input'!$B$10-C970-D970))</f>
        <v>222784.97885859286</v>
      </c>
      <c r="Q970" s="10">
        <f>MAX(0,('1-Input'!$B$10-C970-D970))/(1-'P-Parametri'!$B$31*MAX(0,IF(R969&lt;=0,0,(R969-S969)/R969)))</f>
        <v>33867.025971781681</v>
      </c>
      <c r="R970" s="10">
        <f>((R969-Q970+MAX(0,-('1-Input'!$B$10-C970-D970)))*(1+B970))*(1-'P-Parametri'!$B$32)</f>
        <v>521225.85329414031</v>
      </c>
      <c r="S970" s="10">
        <f>IF(R969&lt;=0,S969,S969*(1-Q970/R969))+MAX(0,-('1-Input'!$B$10-C970-D970))</f>
        <v>222784.97885859286</v>
      </c>
      <c r="T970" s="10">
        <f>MAX(0,('1-Input'!$B$10-C970-D970))/(1-'P-Parametri'!$B$31*MAX(0,IF(U969&lt;=0,0,(U969-V969)/U969)))</f>
        <v>33867.025971781681</v>
      </c>
      <c r="U970" s="10">
        <f>((U969-T970+MAX(0,-('1-Input'!$B$10-C970-D970)))*(1+B970))*(1-'P-Parametri'!$B$32)</f>
        <v>521225.85329414031</v>
      </c>
      <c r="V970" s="10">
        <f>IF(U969&lt;=0,V969,V969*(1-T970/U969))+MAX(0,-('1-Input'!$B$10-C970-D970))</f>
        <v>222784.97885859286</v>
      </c>
    </row>
    <row r="971" spans="1:22">
      <c r="A971" s="9">
        <f t="shared" si="19"/>
        <v>14</v>
      </c>
      <c r="B971" s="12">
        <f>IF($A971='P-Parametri'!$D$47,'P-Parametri'!$B$34,IF($A971='P-Parametri'!$D$48,'P-Parametri'!$C$34,'P-Parametri'!$D$52))</f>
        <v>4.8525513124279884E-2</v>
      </c>
      <c r="C971" s="10">
        <f>IF($A971&lt;='1-Input'!$B$26,0,IF($A971='1-Input'!$B$26+1,('1-Input'!$B$23+0)*'1-Input'!$B$27,'1-Input'!$B$23+0))</f>
        <v>0</v>
      </c>
      <c r="D971" s="10">
        <f>IF(AND($A971&gt;=1,$A971&lt;1+'1-Input'!$B$12),'1-Input'!$B$30,0)</f>
        <v>0</v>
      </c>
      <c r="E971" s="10">
        <f>MAX(0,('1-Input'!$B$10-C971-D971))/(1-'P-Parametri'!$B$31*MAX(0,IF(F970&lt;=0,0,(F970-G970)/F970)))</f>
        <v>34072.330489071144</v>
      </c>
      <c r="F971" s="10">
        <f>((F970-E971+MAX(0,-('1-Input'!$B$10-C971-D971)))*(1+B971))*(1-'P-Parametri'!$B$32)</f>
        <v>898339.76332017407</v>
      </c>
      <c r="G971" s="10">
        <f>IF(F970&lt;=0,G970,G970*(1-E971/F970))+MAX(0,-('1-Input'!$B$10-C971-D971))</f>
        <v>366936.60307844012</v>
      </c>
      <c r="H971" s="10">
        <f>MAX(0,('1-Input'!$B$10-C971-D971))/(1-'P-Parametri'!$B$31*MAX(0,IF(I970&lt;=0,0,(I970-J970)/I970)))</f>
        <v>34072.330489071144</v>
      </c>
      <c r="I971" s="10">
        <f>((I970-H971+MAX(0,-('1-Input'!$B$10-C971-D971)))*(1+B971))*(1-'P-Parametri'!$B$32)</f>
        <v>1185270.582916325</v>
      </c>
      <c r="J971" s="10">
        <f>IF(I970&lt;=0,J970,J970*(1-H971/I970))+MAX(0,-('1-Input'!$B$10-C971-D971))</f>
        <v>484136.60307844006</v>
      </c>
      <c r="K971" s="10">
        <f>MAX(0,('1-Input'!$B$10-C971-D971))/(1-'P-Parametri'!$B$31*MAX(0,IF(L970&lt;=0,0,(L970-M970)/L970)))</f>
        <v>34072.330489071152</v>
      </c>
      <c r="L971" s="10">
        <f>((L970-K971+MAX(0,-('1-Input'!$B$10-C971-D971)))*(1+B971))*(1-'P-Parametri'!$B$32)</f>
        <v>509771.31167454744</v>
      </c>
      <c r="M971" s="10">
        <f>IF(L970&lt;=0,M970,M970*(1-K971/L970))+MAX(0,-('1-Input'!$B$10-C971-D971))</f>
        <v>208221.61178902636</v>
      </c>
      <c r="N971" s="10">
        <f>MAX(0,('1-Input'!$B$10-C971-D971))/(1-'P-Parametri'!$B$31*MAX(0,IF(O970&lt;=0,0,(O970-P970)/O970)))</f>
        <v>34072.330489071144</v>
      </c>
      <c r="O971" s="10">
        <f>((O970-N971+MAX(0,-('1-Input'!$B$10-C971-D971)))*(1+B971))*(1-'P-Parametri'!$B$32)</f>
        <v>509771.31167454674</v>
      </c>
      <c r="P971" s="10">
        <f>IF(O970&lt;=0,P970,P970*(1-N971/O970))+MAX(0,-('1-Input'!$B$10-C971-D971))</f>
        <v>208221.61178902612</v>
      </c>
      <c r="Q971" s="10">
        <f>MAX(0,('1-Input'!$B$10-C971-D971))/(1-'P-Parametri'!$B$31*MAX(0,IF(R970&lt;=0,0,(R970-S970)/R970)))</f>
        <v>34072.330489071144</v>
      </c>
      <c r="R971" s="10">
        <f>((R970-Q971+MAX(0,-('1-Input'!$B$10-C971-D971)))*(1+B971))*(1-'P-Parametri'!$B$32)</f>
        <v>509771.31167454674</v>
      </c>
      <c r="S971" s="10">
        <f>IF(R970&lt;=0,S970,S970*(1-Q971/R970))+MAX(0,-('1-Input'!$B$10-C971-D971))</f>
        <v>208221.61178902612</v>
      </c>
      <c r="T971" s="10">
        <f>MAX(0,('1-Input'!$B$10-C971-D971))/(1-'P-Parametri'!$B$31*MAX(0,IF(U970&lt;=0,0,(U970-V970)/U970)))</f>
        <v>34072.330489071144</v>
      </c>
      <c r="U971" s="10">
        <f>((U970-T971+MAX(0,-('1-Input'!$B$10-C971-D971)))*(1+B971))*(1-'P-Parametri'!$B$32)</f>
        <v>509771.31167454674</v>
      </c>
      <c r="V971" s="10">
        <f>IF(U970&lt;=0,V970,V970*(1-T971/U970))+MAX(0,-('1-Input'!$B$10-C971-D971))</f>
        <v>208221.61178902612</v>
      </c>
    </row>
    <row r="972" spans="1:22">
      <c r="A972" s="9">
        <f t="shared" si="19"/>
        <v>15</v>
      </c>
      <c r="B972" s="12">
        <f>IF($A972='P-Parametri'!$D$47,'P-Parametri'!$B$34,IF($A972='P-Parametri'!$D$48,'P-Parametri'!$C$34,'P-Parametri'!$D$52))</f>
        <v>4.8525513124279884E-2</v>
      </c>
      <c r="C972" s="10">
        <f>IF($A972&lt;='1-Input'!$B$26,0,IF($A972='1-Input'!$B$26+1,('1-Input'!$B$23+0)*'1-Input'!$B$27,'1-Input'!$B$23+0))</f>
        <v>0</v>
      </c>
      <c r="D972" s="10">
        <f>IF(AND($A972&gt;=1,$A972&lt;1+'1-Input'!$B$12),'1-Input'!$B$30,0)</f>
        <v>0</v>
      </c>
      <c r="E972" s="10">
        <f>MAX(0,('1-Input'!$B$10-C972-D972))/(1-'P-Parametri'!$B$31*MAX(0,IF(F971&lt;=0,0,(F971-G971)/F971)))</f>
        <v>34270.865439851448</v>
      </c>
      <c r="F972" s="10">
        <f>((F971-E972+MAX(0,-('1-Input'!$B$10-C972-D972)))*(1+B972))*(1-'P-Parametri'!$B$32)</f>
        <v>904186.28795564687</v>
      </c>
      <c r="G972" s="10">
        <f>IF(F971&lt;=0,G971,G971*(1-E972/F971))+MAX(0,-('1-Input'!$B$10-C972-D972))</f>
        <v>352938.29702263267</v>
      </c>
      <c r="H972" s="10">
        <f>MAX(0,('1-Input'!$B$10-C972-D972))/(1-'P-Parametri'!$B$31*MAX(0,IF(I971&lt;=0,0,(I971-J971)/I971)))</f>
        <v>34270.865439851441</v>
      </c>
      <c r="I972" s="10">
        <f>((I971-H972+MAX(0,-('1-Input'!$B$10-C972-D972)))*(1+B972))*(1-'P-Parametri'!$B$32)</f>
        <v>1204438.8642341746</v>
      </c>
      <c r="J972" s="10">
        <f>IF(I971&lt;=0,J971,J971*(1-H972/I971))+MAX(0,-('1-Input'!$B$10-C972-D972))</f>
        <v>470138.29702263261</v>
      </c>
      <c r="K972" s="10">
        <f>MAX(0,('1-Input'!$B$10-C972-D972))/(1-'P-Parametri'!$B$31*MAX(0,IF(L971&lt;=0,0,(L971-M971)/L971)))</f>
        <v>34270.865439851448</v>
      </c>
      <c r="L972" s="10">
        <f>((L971-K972+MAX(0,-('1-Input'!$B$10-C972-D972)))*(1+B972))*(1-'P-Parametri'!$B$32)</f>
        <v>497577.20068030054</v>
      </c>
      <c r="M972" s="10">
        <f>IF(L971&lt;=0,M971,M971*(1-K972/L971))+MAX(0,-('1-Input'!$B$10-C972-D972))</f>
        <v>194223.30573321893</v>
      </c>
      <c r="N972" s="10">
        <f>MAX(0,('1-Input'!$B$10-C972-D972))/(1-'P-Parametri'!$B$31*MAX(0,IF(O971&lt;=0,0,(O971-P971)/O971)))</f>
        <v>34270.865439851448</v>
      </c>
      <c r="O972" s="10">
        <f>((O971-N972+MAX(0,-('1-Input'!$B$10-C972-D972)))*(1+B972))*(1-'P-Parametri'!$B$32)</f>
        <v>497577.20068029984</v>
      </c>
      <c r="P972" s="10">
        <f>IF(O971&lt;=0,P971,P971*(1-N972/O971))+MAX(0,-('1-Input'!$B$10-C972-D972))</f>
        <v>194223.3057332187</v>
      </c>
      <c r="Q972" s="10">
        <f>MAX(0,('1-Input'!$B$10-C972-D972))/(1-'P-Parametri'!$B$31*MAX(0,IF(R971&lt;=0,0,(R971-S971)/R971)))</f>
        <v>34270.865439851448</v>
      </c>
      <c r="R972" s="10">
        <f>((R971-Q972+MAX(0,-('1-Input'!$B$10-C972-D972)))*(1+B972))*(1-'P-Parametri'!$B$32)</f>
        <v>497577.20068029984</v>
      </c>
      <c r="S972" s="10">
        <f>IF(R971&lt;=0,S971,S971*(1-Q972/R971))+MAX(0,-('1-Input'!$B$10-C972-D972))</f>
        <v>194223.3057332187</v>
      </c>
      <c r="T972" s="10">
        <f>MAX(0,('1-Input'!$B$10-C972-D972))/(1-'P-Parametri'!$B$31*MAX(0,IF(U971&lt;=0,0,(U971-V971)/U971)))</f>
        <v>34270.865439851448</v>
      </c>
      <c r="U972" s="10">
        <f>((U971-T972+MAX(0,-('1-Input'!$B$10-C972-D972)))*(1+B972))*(1-'P-Parametri'!$B$32)</f>
        <v>497577.20068029984</v>
      </c>
      <c r="V972" s="10">
        <f>IF(U971&lt;=0,V971,V971*(1-T972/U971))+MAX(0,-('1-Input'!$B$10-C972-D972))</f>
        <v>194223.3057332187</v>
      </c>
    </row>
    <row r="973" spans="1:22">
      <c r="A973" s="9">
        <f t="shared" si="19"/>
        <v>16</v>
      </c>
      <c r="B973" s="12">
        <f>IF($A973='P-Parametri'!$D$47,'P-Parametri'!$B$34,IF($A973='P-Parametri'!$D$48,'P-Parametri'!$C$34,'P-Parametri'!$D$52))</f>
        <v>4.8525513124279884E-2</v>
      </c>
      <c r="C973" s="10">
        <f>IF($A973&lt;='1-Input'!$B$26,0,IF($A973='1-Input'!$B$26+1,('1-Input'!$B$23+0)*'1-Input'!$B$27,'1-Input'!$B$23+0))</f>
        <v>0</v>
      </c>
      <c r="D973" s="10">
        <f>IF(AND($A973&gt;=1,$A973&lt;1+'1-Input'!$B$12),'1-Input'!$B$30,0)</f>
        <v>0</v>
      </c>
      <c r="E973" s="10">
        <f>MAX(0,('1-Input'!$B$10-C973-D973))/(1-'P-Parametri'!$B$31*MAX(0,IF(F972&lt;=0,0,(F972-G972)/F972)))</f>
        <v>34462.765768102799</v>
      </c>
      <c r="F973" s="10">
        <f>((F972-E973+MAX(0,-('1-Input'!$B$10-C973-D973)))*(1+B973))*(1-'P-Parametri'!$B$32)</f>
        <v>910103.44777319476</v>
      </c>
      <c r="G973" s="10">
        <f>IF(F972&lt;=0,G972,G972*(1-E973/F972))+MAX(0,-('1-Input'!$B$10-C973-D973))</f>
        <v>339486.16882415605</v>
      </c>
      <c r="H973" s="10">
        <f>MAX(0,('1-Input'!$B$10-C973-D973))/(1-'P-Parametri'!$B$31*MAX(0,IF(I972&lt;=0,0,(I972-J972)/I972)))</f>
        <v>34462.765768102799</v>
      </c>
      <c r="I973" s="10">
        <f>((I972-H973+MAX(0,-('1-Input'!$B$10-C973-D973)))*(1+B973))*(1-'P-Parametri'!$B$32)</f>
        <v>1224296.2894093061</v>
      </c>
      <c r="J973" s="10">
        <f>IF(I972&lt;=0,J972,J972*(1-H973/I972))+MAX(0,-('1-Input'!$B$10-C973-D973))</f>
        <v>456686.16882415593</v>
      </c>
      <c r="K973" s="10">
        <f>MAX(0,('1-Input'!$B$10-C973-D973))/(1-'P-Parametri'!$B$31*MAX(0,IF(L972&lt;=0,0,(L972-M972)/L972)))</f>
        <v>34462.765768102799</v>
      </c>
      <c r="L973" s="10">
        <f>((L972-K973+MAX(0,-('1-Input'!$B$10-C973-D973)))*(1+B973))*(1-'P-Parametri'!$B$32)</f>
        <v>484616.12590056995</v>
      </c>
      <c r="M973" s="10">
        <f>IF(L972&lt;=0,M972,M972*(1-K973/L972))+MAX(0,-('1-Input'!$B$10-C973-D973))</f>
        <v>180771.17753474231</v>
      </c>
      <c r="N973" s="10">
        <f>MAX(0,('1-Input'!$B$10-C973-D973))/(1-'P-Parametri'!$B$31*MAX(0,IF(O972&lt;=0,0,(O972-P972)/O972)))</f>
        <v>34462.765768102799</v>
      </c>
      <c r="O973" s="10">
        <f>((O972-N973+MAX(0,-('1-Input'!$B$10-C973-D973)))*(1+B973))*(1-'P-Parametri'!$B$32)</f>
        <v>484616.1259005692</v>
      </c>
      <c r="P973" s="10">
        <f>IF(O972&lt;=0,P972,P972*(1-N973/O972))+MAX(0,-('1-Input'!$B$10-C973-D973))</f>
        <v>180771.17753474205</v>
      </c>
      <c r="Q973" s="10">
        <f>MAX(0,('1-Input'!$B$10-C973-D973))/(1-'P-Parametri'!$B$31*MAX(0,IF(R972&lt;=0,0,(R972-S972)/R972)))</f>
        <v>34462.765768102799</v>
      </c>
      <c r="R973" s="10">
        <f>((R972-Q973+MAX(0,-('1-Input'!$B$10-C973-D973)))*(1+B973))*(1-'P-Parametri'!$B$32)</f>
        <v>484616.1259005692</v>
      </c>
      <c r="S973" s="10">
        <f>IF(R972&lt;=0,S972,S972*(1-Q973/R972))+MAX(0,-('1-Input'!$B$10-C973-D973))</f>
        <v>180771.17753474205</v>
      </c>
      <c r="T973" s="10">
        <f>MAX(0,('1-Input'!$B$10-C973-D973))/(1-'P-Parametri'!$B$31*MAX(0,IF(U972&lt;=0,0,(U972-V972)/U972)))</f>
        <v>34462.765768102799</v>
      </c>
      <c r="U973" s="10">
        <f>((U972-T973+MAX(0,-('1-Input'!$B$10-C973-D973)))*(1+B973))*(1-'P-Parametri'!$B$32)</f>
        <v>484616.1259005692</v>
      </c>
      <c r="V973" s="10">
        <f>IF(U972&lt;=0,V972,V972*(1-T973/U972))+MAX(0,-('1-Input'!$B$10-C973-D973))</f>
        <v>180771.17753474205</v>
      </c>
    </row>
    <row r="974" spans="1:22">
      <c r="A974" s="9">
        <f t="shared" si="19"/>
        <v>17</v>
      </c>
      <c r="B974" s="12">
        <f>IF($A974='P-Parametri'!$D$47,'P-Parametri'!$B$34,IF($A974='P-Parametri'!$D$48,'P-Parametri'!$C$34,'P-Parametri'!$D$52))</f>
        <v>4.8525513124279884E-2</v>
      </c>
      <c r="C974" s="10">
        <f>IF($A974&lt;='1-Input'!$B$26,0,IF($A974='1-Input'!$B$26+1,('1-Input'!$B$23+0)*'1-Input'!$B$27,'1-Input'!$B$23+0))</f>
        <v>0</v>
      </c>
      <c r="D974" s="10">
        <f>IF(AND($A974&gt;=1,$A974&lt;1+'1-Input'!$B$12),'1-Input'!$B$30,0)</f>
        <v>0</v>
      </c>
      <c r="E974" s="10">
        <f>MAX(0,('1-Input'!$B$10-C974-D974))/(1-'P-Parametri'!$B$31*MAX(0,IF(F973&lt;=0,0,(F973-G973)/F973)))</f>
        <v>34648.170755821156</v>
      </c>
      <c r="F974" s="10">
        <f>((F973-E974+MAX(0,-('1-Input'!$B$10-C974-D974)))*(1+B974))*(1-'P-Parametri'!$B$32)</f>
        <v>916101.31916489627</v>
      </c>
      <c r="G974" s="10">
        <f>IF(F973&lt;=0,G973,G973*(1-E974/F973))+MAX(0,-('1-Input'!$B$10-C974-D974))</f>
        <v>326561.73174457008</v>
      </c>
      <c r="H974" s="10">
        <f>MAX(0,('1-Input'!$B$10-C974-D974))/(1-'P-Parametri'!$B$31*MAX(0,IF(I973&lt;=0,0,(I973-J973)/I973)))</f>
        <v>34648.170755821156</v>
      </c>
      <c r="I974" s="10">
        <f>((I973-H974+MAX(0,-('1-Input'!$B$10-C974-D974)))*(1+B974))*(1-'P-Parametri'!$B$32)</f>
        <v>1244881.6512403826</v>
      </c>
      <c r="J974" s="10">
        <f>IF(I973&lt;=0,J973,J973*(1-H974/I973))+MAX(0,-('1-Input'!$B$10-C974-D974))</f>
        <v>443761.73174456996</v>
      </c>
      <c r="K974" s="10">
        <f>MAX(0,('1-Input'!$B$10-C974-D974))/(1-'P-Parametri'!$B$31*MAX(0,IF(L973&lt;=0,0,(L973-M973)/L973)))</f>
        <v>34648.170755821156</v>
      </c>
      <c r="L974" s="10">
        <f>((L973-K974+MAX(0,-('1-Input'!$B$10-C974-D974)))*(1+B974))*(1-'P-Parametri'!$B$32)</f>
        <v>470859.27529551543</v>
      </c>
      <c r="M974" s="10">
        <f>IF(L973&lt;=0,M973,M973*(1-K974/L973))+MAX(0,-('1-Input'!$B$10-C974-D974))</f>
        <v>167846.74045515637</v>
      </c>
      <c r="N974" s="10">
        <f>MAX(0,('1-Input'!$B$10-C974-D974))/(1-'P-Parametri'!$B$31*MAX(0,IF(O973&lt;=0,0,(O973-P973)/O973)))</f>
        <v>34648.170755821156</v>
      </c>
      <c r="O974" s="10">
        <f>((O973-N974+MAX(0,-('1-Input'!$B$10-C974-D974)))*(1+B974))*(1-'P-Parametri'!$B$32)</f>
        <v>470859.27529551461</v>
      </c>
      <c r="P974" s="10">
        <f>IF(O973&lt;=0,P973,P973*(1-N974/O973))+MAX(0,-('1-Input'!$B$10-C974-D974))</f>
        <v>167846.7404551561</v>
      </c>
      <c r="Q974" s="10">
        <f>MAX(0,('1-Input'!$B$10-C974-D974))/(1-'P-Parametri'!$B$31*MAX(0,IF(R973&lt;=0,0,(R973-S973)/R973)))</f>
        <v>34648.170755821156</v>
      </c>
      <c r="R974" s="10">
        <f>((R973-Q974+MAX(0,-('1-Input'!$B$10-C974-D974)))*(1+B974))*(1-'P-Parametri'!$B$32)</f>
        <v>470859.27529551461</v>
      </c>
      <c r="S974" s="10">
        <f>IF(R973&lt;=0,S973,S973*(1-Q974/R973))+MAX(0,-('1-Input'!$B$10-C974-D974))</f>
        <v>167846.7404551561</v>
      </c>
      <c r="T974" s="10">
        <f>MAX(0,('1-Input'!$B$10-C974-D974))/(1-'P-Parametri'!$B$31*MAX(0,IF(U973&lt;=0,0,(U973-V973)/U973)))</f>
        <v>34648.170755821156</v>
      </c>
      <c r="U974" s="10">
        <f>((U973-T974+MAX(0,-('1-Input'!$B$10-C974-D974)))*(1+B974))*(1-'P-Parametri'!$B$32)</f>
        <v>470859.27529551461</v>
      </c>
      <c r="V974" s="10">
        <f>IF(U973&lt;=0,V973,V973*(1-T974/U973))+MAX(0,-('1-Input'!$B$10-C974-D974))</f>
        <v>167846.7404551561</v>
      </c>
    </row>
    <row r="975" spans="1:22">
      <c r="A975" s="9">
        <f t="shared" si="19"/>
        <v>18</v>
      </c>
      <c r="B975" s="12">
        <f>IF($A975='P-Parametri'!$D$47,'P-Parametri'!$B$34,IF($A975='P-Parametri'!$D$48,'P-Parametri'!$C$34,'P-Parametri'!$D$52))</f>
        <v>4.8525513124279884E-2</v>
      </c>
      <c r="C975" s="10">
        <f>IF($A975&lt;='1-Input'!$B$26,0,IF($A975='1-Input'!$B$26+1,('1-Input'!$B$23+0)*'1-Input'!$B$27,'1-Input'!$B$23+0))</f>
        <v>0</v>
      </c>
      <c r="D975" s="10">
        <f>IF(AND($A975&gt;=1,$A975&lt;1+'1-Input'!$B$12),'1-Input'!$B$30,0)</f>
        <v>0</v>
      </c>
      <c r="E975" s="10">
        <f>MAX(0,('1-Input'!$B$10-C975-D975))/(1-'P-Parametri'!$B$31*MAX(0,IF(F974&lt;=0,0,(F974-G974)/F974)))</f>
        <v>34827.223339555479</v>
      </c>
      <c r="F975" s="10">
        <f>((F974-E975+MAX(0,-('1-Input'!$B$10-C975-D975)))*(1+B975))*(1-'P-Parametri'!$B$32)</f>
        <v>922190.29678134446</v>
      </c>
      <c r="G975" s="10">
        <f>IF(F974&lt;=0,G974,G974*(1-E975/F974))+MAX(0,-('1-Input'!$B$10-C975-D975))</f>
        <v>314146.90586484334</v>
      </c>
      <c r="H975" s="10">
        <f>MAX(0,('1-Input'!$B$10-C975-D975))/(1-'P-Parametri'!$B$31*MAX(0,IF(I974&lt;=0,0,(I974-J974)/I974)))</f>
        <v>34827.223339555479</v>
      </c>
      <c r="I975" s="10">
        <f>((I974-H975+MAX(0,-('1-Input'!$B$10-C975-D975)))*(1+B975))*(1-'P-Parametri'!$B$32)</f>
        <v>1266235.3940431755</v>
      </c>
      <c r="J975" s="10">
        <f>IF(I974&lt;=0,J974,J974*(1-H975/I974))+MAX(0,-('1-Input'!$B$10-C975-D975))</f>
        <v>431346.90586484323</v>
      </c>
      <c r="K975" s="10">
        <f>MAX(0,('1-Input'!$B$10-C975-D975))/(1-'P-Parametri'!$B$31*MAX(0,IF(L974&lt;=0,0,(L974-M974)/L974)))</f>
        <v>34827.223339555479</v>
      </c>
      <c r="L975" s="10">
        <f>((L974-K975+MAX(0,-('1-Input'!$B$10-C975-D975)))*(1+B975))*(1-'P-Parametri'!$B$32)</f>
        <v>456276.34955372405</v>
      </c>
      <c r="M975" s="10">
        <f>IF(L974&lt;=0,M974,M974*(1-K975/L974))+MAX(0,-('1-Input'!$B$10-C975-D975))</f>
        <v>155431.91457542963</v>
      </c>
      <c r="N975" s="10">
        <f>MAX(0,('1-Input'!$B$10-C975-D975))/(1-'P-Parametri'!$B$31*MAX(0,IF(O974&lt;=0,0,(O974-P974)/O974)))</f>
        <v>34827.223339555479</v>
      </c>
      <c r="O975" s="10">
        <f>((O974-N975+MAX(0,-('1-Input'!$B$10-C975-D975)))*(1+B975))*(1-'P-Parametri'!$B$32)</f>
        <v>456276.34955372318</v>
      </c>
      <c r="P975" s="10">
        <f>IF(O974&lt;=0,P974,P974*(1-N975/O974))+MAX(0,-('1-Input'!$B$10-C975-D975))</f>
        <v>155431.91457542937</v>
      </c>
      <c r="Q975" s="10">
        <f>MAX(0,('1-Input'!$B$10-C975-D975))/(1-'P-Parametri'!$B$31*MAX(0,IF(R974&lt;=0,0,(R974-S974)/R974)))</f>
        <v>34827.223339555479</v>
      </c>
      <c r="R975" s="10">
        <f>((R974-Q975+MAX(0,-('1-Input'!$B$10-C975-D975)))*(1+B975))*(1-'P-Parametri'!$B$32)</f>
        <v>456276.34955372318</v>
      </c>
      <c r="S975" s="10">
        <f>IF(R974&lt;=0,S974,S974*(1-Q975/R974))+MAX(0,-('1-Input'!$B$10-C975-D975))</f>
        <v>155431.91457542937</v>
      </c>
      <c r="T975" s="10">
        <f>MAX(0,('1-Input'!$B$10-C975-D975))/(1-'P-Parametri'!$B$31*MAX(0,IF(U974&lt;=0,0,(U974-V974)/U974)))</f>
        <v>34827.223339555479</v>
      </c>
      <c r="U975" s="10">
        <f>((U974-T975+MAX(0,-('1-Input'!$B$10-C975-D975)))*(1+B975))*(1-'P-Parametri'!$B$32)</f>
        <v>456276.34955372318</v>
      </c>
      <c r="V975" s="10">
        <f>IF(U974&lt;=0,V974,V974*(1-T975/U974))+MAX(0,-('1-Input'!$B$10-C975-D975))</f>
        <v>155431.91457542937</v>
      </c>
    </row>
    <row r="976" spans="1:22">
      <c r="A976" s="9">
        <f t="shared" si="19"/>
        <v>19</v>
      </c>
      <c r="B976" s="12">
        <f>IF($A976='P-Parametri'!$D$47,'P-Parametri'!$B$34,IF($A976='P-Parametri'!$D$48,'P-Parametri'!$C$34,'P-Parametri'!$D$52))</f>
        <v>4.8525513124279884E-2</v>
      </c>
      <c r="C976" s="10">
        <f>IF($A976&lt;='1-Input'!$B$26,0,IF($A976='1-Input'!$B$26+1,('1-Input'!$B$23+0)*'1-Input'!$B$27,'1-Input'!$B$23+0))</f>
        <v>5178.3333333332594</v>
      </c>
      <c r="D976" s="10">
        <f>IF(AND($A976&gt;=1,$A976&lt;1+'1-Input'!$B$12),'1-Input'!$B$30,0)</f>
        <v>0</v>
      </c>
      <c r="E976" s="10">
        <f>MAX(0,('1-Input'!$B$10-C976-D976))/(1-'P-Parametri'!$B$31*MAX(0,IF(F975&lt;=0,0,(F975-G975)/F975)))</f>
        <v>28750.344415830463</v>
      </c>
      <c r="F976" s="10">
        <f>((F975-E976+MAX(0,-('1-Input'!$B$10-C976-D976)))*(1+B976))*(1-'P-Parametri'!$B$32)</f>
        <v>934920.99533078319</v>
      </c>
      <c r="G976" s="10">
        <f>IF(F975&lt;=0,G975,G975*(1-E976/F975))+MAX(0,-('1-Input'!$B$10-C976-D976))</f>
        <v>304353.0143304118</v>
      </c>
      <c r="H976" s="10">
        <f>MAX(0,('1-Input'!$B$10-C976-D976))/(1-'P-Parametri'!$B$31*MAX(0,IF(I975&lt;=0,0,(I975-J975)/I975)))</f>
        <v>28750.344415830463</v>
      </c>
      <c r="I976" s="10">
        <f>((I975-H976+MAX(0,-('1-Input'!$B$10-C976-D976)))*(1+B976))*(1-'P-Parametri'!$B$32)</f>
        <v>1294939.5773508486</v>
      </c>
      <c r="J976" s="10">
        <f>IF(I975&lt;=0,J975,J975*(1-H976/I975))+MAX(0,-('1-Input'!$B$10-C976-D976))</f>
        <v>421553.01433041168</v>
      </c>
      <c r="K976" s="10">
        <f>MAX(0,('1-Input'!$B$10-C976-D976))/(1-'P-Parametri'!$B$31*MAX(0,IF(L975&lt;=0,0,(L975-M975)/L975)))</f>
        <v>28750.344415830463</v>
      </c>
      <c r="L976" s="10">
        <f>((L975-K976+MAX(0,-('1-Input'!$B$10-C976-D976)))*(1+B976))*(1-'P-Parametri'!$B$32)</f>
        <v>447375.38006336108</v>
      </c>
      <c r="M976" s="10">
        <f>IF(L975&lt;=0,M975,M975*(1-K976/L975))+MAX(0,-('1-Input'!$B$10-C976-D976))</f>
        <v>145638.02304099809</v>
      </c>
      <c r="N976" s="10">
        <f>MAX(0,('1-Input'!$B$10-C976-D976))/(1-'P-Parametri'!$B$31*MAX(0,IF(O975&lt;=0,0,(O975-P975)/O975)))</f>
        <v>28750.344415830463</v>
      </c>
      <c r="O976" s="10">
        <f>((O975-N976+MAX(0,-('1-Input'!$B$10-C976-D976)))*(1+B976))*(1-'P-Parametri'!$B$32)</f>
        <v>447375.38006336015</v>
      </c>
      <c r="P976" s="10">
        <f>IF(O975&lt;=0,P975,P975*(1-N976/O975))+MAX(0,-('1-Input'!$B$10-C976-D976))</f>
        <v>145638.02304099782</v>
      </c>
      <c r="Q976" s="10">
        <f>MAX(0,('1-Input'!$B$10-C976-D976))/(1-'P-Parametri'!$B$31*MAX(0,IF(R975&lt;=0,0,(R975-S975)/R975)))</f>
        <v>28750.344415830463</v>
      </c>
      <c r="R976" s="10">
        <f>((R975-Q976+MAX(0,-('1-Input'!$B$10-C976-D976)))*(1+B976))*(1-'P-Parametri'!$B$32)</f>
        <v>447375.38006336015</v>
      </c>
      <c r="S976" s="10">
        <f>IF(R975&lt;=0,S975,S975*(1-Q976/R975))+MAX(0,-('1-Input'!$B$10-C976-D976))</f>
        <v>145638.02304099782</v>
      </c>
      <c r="T976" s="10">
        <f>MAX(0,('1-Input'!$B$10-C976-D976))/(1-'P-Parametri'!$B$31*MAX(0,IF(U975&lt;=0,0,(U975-V975)/U975)))</f>
        <v>28750.344415830463</v>
      </c>
      <c r="U976" s="10">
        <f>((U975-T976+MAX(0,-('1-Input'!$B$10-C976-D976)))*(1+B976))*(1-'P-Parametri'!$B$32)</f>
        <v>447375.38006336015</v>
      </c>
      <c r="V976" s="10">
        <f>IF(U975&lt;=0,V975,V975*(1-T976/U975))+MAX(0,-('1-Input'!$B$10-C976-D976))</f>
        <v>145638.02304099782</v>
      </c>
    </row>
    <row r="977" spans="1:22">
      <c r="A977" s="9">
        <f t="shared" si="19"/>
        <v>20</v>
      </c>
      <c r="B977" s="12">
        <f>IF($A977='P-Parametri'!$D$47,'P-Parametri'!$B$34,IF($A977='P-Parametri'!$D$48,'P-Parametri'!$C$34,'P-Parametri'!$D$52))</f>
        <v>4.8525513124279884E-2</v>
      </c>
      <c r="C977" s="10">
        <f>IF($A977&lt;='1-Input'!$B$26,0,IF($A977='1-Input'!$B$26+1,('1-Input'!$B$23+0)*'1-Input'!$B$27,'1-Input'!$B$23+0))</f>
        <v>15535</v>
      </c>
      <c r="D977" s="10">
        <f>IF(AND($A977&gt;=1,$A977&lt;1+'1-Input'!$B$12),'1-Input'!$B$30,0)</f>
        <v>0</v>
      </c>
      <c r="E977" s="10">
        <f>MAX(0,('1-Input'!$B$10-C977-D977))/(1-'P-Parametri'!$B$31*MAX(0,IF(F976&lt;=0,0,(F976-G976)/F976)))</f>
        <v>16328.335716869078</v>
      </c>
      <c r="F977" s="10">
        <f>((F976-E977+MAX(0,-('1-Input'!$B$10-C977-D977)))*(1+B977))*(1-'P-Parametri'!$B$32)</f>
        <v>961241.5040943285</v>
      </c>
      <c r="G977" s="10">
        <f>IF(F976&lt;=0,G976,G976*(1-E977/F976))+MAX(0,-('1-Input'!$B$10-C977-D977))</f>
        <v>299037.50829380838</v>
      </c>
      <c r="H977" s="10">
        <f>MAX(0,('1-Input'!$B$10-C977-D977))/(1-'P-Parametri'!$B$31*MAX(0,IF(I976&lt;=0,0,(I976-J976)/I976)))</f>
        <v>16328.335716869078</v>
      </c>
      <c r="I977" s="10">
        <f>((I976-H977+MAX(0,-('1-Input'!$B$10-C977-D977)))*(1+B977))*(1-'P-Parametri'!$B$32)</f>
        <v>1337975.1952042996</v>
      </c>
      <c r="J977" s="10">
        <f>IF(I976&lt;=0,J976,J976*(1-H977/I976))+MAX(0,-('1-Input'!$B$10-C977-D977))</f>
        <v>416237.50829380826</v>
      </c>
      <c r="K977" s="10">
        <f>MAX(0,('1-Input'!$B$10-C977-D977))/(1-'P-Parametri'!$B$31*MAX(0,IF(L976&lt;=0,0,(L976-M976)/L976)))</f>
        <v>16328.33571686908</v>
      </c>
      <c r="L977" s="10">
        <f>((L976-K977+MAX(0,-('1-Input'!$B$10-C977-D977)))*(1+B977))*(1-'P-Parametri'!$B$32)</f>
        <v>451059.89570740151</v>
      </c>
      <c r="M977" s="10">
        <f>IF(L976&lt;=0,M976,M976*(1-K977/L976))+MAX(0,-('1-Input'!$B$10-C977-D977))</f>
        <v>140322.5170043947</v>
      </c>
      <c r="N977" s="10">
        <f>MAX(0,('1-Input'!$B$10-C977-D977))/(1-'P-Parametri'!$B$31*MAX(0,IF(O976&lt;=0,0,(O976-P976)/O976)))</f>
        <v>16328.33571686908</v>
      </c>
      <c r="O977" s="10">
        <f>((O976-N977+MAX(0,-('1-Input'!$B$10-C977-D977)))*(1+B977))*(1-'P-Parametri'!$B$32)</f>
        <v>451059.89570740057</v>
      </c>
      <c r="P977" s="10">
        <f>IF(O976&lt;=0,P976,P976*(1-N977/O976))+MAX(0,-('1-Input'!$B$10-C977-D977))</f>
        <v>140322.51700439444</v>
      </c>
      <c r="Q977" s="10">
        <f>MAX(0,('1-Input'!$B$10-C977-D977))/(1-'P-Parametri'!$B$31*MAX(0,IF(R976&lt;=0,0,(R976-S976)/R976)))</f>
        <v>16328.33571686908</v>
      </c>
      <c r="R977" s="10">
        <f>((R976-Q977+MAX(0,-('1-Input'!$B$10-C977-D977)))*(1+B977))*(1-'P-Parametri'!$B$32)</f>
        <v>451059.89570740057</v>
      </c>
      <c r="S977" s="10">
        <f>IF(R976&lt;=0,S976,S976*(1-Q977/R976))+MAX(0,-('1-Input'!$B$10-C977-D977))</f>
        <v>140322.51700439444</v>
      </c>
      <c r="T977" s="10">
        <f>MAX(0,('1-Input'!$B$10-C977-D977))/(1-'P-Parametri'!$B$31*MAX(0,IF(U976&lt;=0,0,(U976-V976)/U976)))</f>
        <v>16328.33571686908</v>
      </c>
      <c r="U977" s="10">
        <f>((U976-T977+MAX(0,-('1-Input'!$B$10-C977-D977)))*(1+B977))*(1-'P-Parametri'!$B$32)</f>
        <v>451059.89570740057</v>
      </c>
      <c r="V977" s="10">
        <f>IF(U976&lt;=0,V976,V976*(1-T977/U976))+MAX(0,-('1-Input'!$B$10-C977-D977))</f>
        <v>140322.51700439444</v>
      </c>
    </row>
    <row r="978" spans="1:22">
      <c r="A978" s="9">
        <f t="shared" si="19"/>
        <v>21</v>
      </c>
      <c r="B978" s="12">
        <f>IF($A978='P-Parametri'!$D$47,'P-Parametri'!$B$34,IF($A978='P-Parametri'!$D$48,'P-Parametri'!$C$34,'P-Parametri'!$D$52))</f>
        <v>-0.35</v>
      </c>
      <c r="C978" s="10">
        <f>IF($A978&lt;='1-Input'!$B$26,0,IF($A978='1-Input'!$B$26+1,('1-Input'!$B$23+0)*'1-Input'!$B$27,'1-Input'!$B$23+0))</f>
        <v>15535</v>
      </c>
      <c r="D978" s="10">
        <f>IF(AND($A978&gt;=1,$A978&lt;1+'1-Input'!$B$12),'1-Input'!$B$30,0)</f>
        <v>0</v>
      </c>
      <c r="E978" s="10">
        <f>MAX(0,('1-Input'!$B$10-C978-D978))/(1-'P-Parametri'!$B$31*MAX(0,IF(F977&lt;=0,0,(F977-G977)/F977)))</f>
        <v>16403.033987140774</v>
      </c>
      <c r="F978" s="10">
        <f>((F977-E978+MAX(0,-('1-Input'!$B$10-C978-D978)))*(1+B978))*(1-'P-Parametri'!$B$32)</f>
        <v>612916.71555853274</v>
      </c>
      <c r="G978" s="10">
        <f>IF(F977&lt;=0,G977,G977*(1-E978/F977))+MAX(0,-('1-Input'!$B$10-C978-D978))</f>
        <v>293934.60502643982</v>
      </c>
      <c r="H978" s="10">
        <f>MAX(0,('1-Input'!$B$10-C978-D978))/(1-'P-Parametri'!$B$31*MAX(0,IF(I977&lt;=0,0,(I977-J977)/I977)))</f>
        <v>16403.033987140774</v>
      </c>
      <c r="I978" s="10">
        <f>((I977-H978+MAX(0,-('1-Input'!$B$10-C978-D978)))*(1+B978))*(1-'P-Parametri'!$B$32)</f>
        <v>857303.86098157091</v>
      </c>
      <c r="J978" s="10">
        <f>IF(I977&lt;=0,J977,J977*(1-H978/I977))+MAX(0,-('1-Input'!$B$10-C978-D978))</f>
        <v>411134.60502643965</v>
      </c>
      <c r="K978" s="10">
        <f>MAX(0,('1-Input'!$B$10-C978-D978))/(1-'P-Parametri'!$B$31*MAX(0,IF(L977&lt;=0,0,(L977-M977)/L977)))</f>
        <v>16403.033987140774</v>
      </c>
      <c r="L978" s="10">
        <f>((L977-K978+MAX(0,-('1-Input'!$B$10-C978-D978)))*(1+B978))*(1-'P-Parametri'!$B$32)</f>
        <v>281961.90619793313</v>
      </c>
      <c r="M978" s="10">
        <f>IF(L977&lt;=0,M977,M977*(1-K978/L977))+MAX(0,-('1-Input'!$B$10-C978-D978))</f>
        <v>135219.61373702611</v>
      </c>
      <c r="N978" s="10">
        <f>MAX(0,('1-Input'!$B$10-C978-D978))/(1-'P-Parametri'!$B$31*MAX(0,IF(O977&lt;=0,0,(O977-P977)/O977)))</f>
        <v>16403.033987140774</v>
      </c>
      <c r="O978" s="10">
        <f>((O977-N978+MAX(0,-('1-Input'!$B$10-C978-D978)))*(1+B978))*(1-'P-Parametri'!$B$32)</f>
        <v>281961.90619793255</v>
      </c>
      <c r="P978" s="10">
        <f>IF(O977&lt;=0,P977,P977*(1-N978/O977))+MAX(0,-('1-Input'!$B$10-C978-D978))</f>
        <v>135219.61373702588</v>
      </c>
      <c r="Q978" s="10">
        <f>MAX(0,('1-Input'!$B$10-C978-D978))/(1-'P-Parametri'!$B$31*MAX(0,IF(R977&lt;=0,0,(R977-S977)/R977)))</f>
        <v>16403.033987140774</v>
      </c>
      <c r="R978" s="10">
        <f>((R977-Q978+MAX(0,-('1-Input'!$B$10-C978-D978)))*(1+B978))*(1-'P-Parametri'!$B$32)</f>
        <v>281961.90619793255</v>
      </c>
      <c r="S978" s="10">
        <f>IF(R977&lt;=0,S977,S977*(1-Q978/R977))+MAX(0,-('1-Input'!$B$10-C978-D978))</f>
        <v>135219.61373702588</v>
      </c>
      <c r="T978" s="10">
        <f>MAX(0,('1-Input'!$B$10-C978-D978))/(1-'P-Parametri'!$B$31*MAX(0,IF(U977&lt;=0,0,(U977-V977)/U977)))</f>
        <v>16403.033987140774</v>
      </c>
      <c r="U978" s="10">
        <f>((U977-T978+MAX(0,-('1-Input'!$B$10-C978-D978)))*(1+B978))*(1-'P-Parametri'!$B$32)</f>
        <v>281961.90619793255</v>
      </c>
      <c r="V978" s="10">
        <f>IF(U977&lt;=0,V977,V977*(1-T978/U977))+MAX(0,-('1-Input'!$B$10-C978-D978))</f>
        <v>135219.61373702588</v>
      </c>
    </row>
    <row r="979" spans="1:22">
      <c r="A979" s="9">
        <f t="shared" si="19"/>
        <v>22</v>
      </c>
      <c r="B979" s="12">
        <f>IF($A979='P-Parametri'!$D$47,'P-Parametri'!$B$34,IF($A979='P-Parametri'!$D$48,'P-Parametri'!$C$34,'P-Parametri'!$D$52))</f>
        <v>-0.2</v>
      </c>
      <c r="C979" s="10">
        <f>IF($A979&lt;='1-Input'!$B$26,0,IF($A979='1-Input'!$B$26+1,('1-Input'!$B$23+0)*'1-Input'!$B$27,'1-Input'!$B$23+0))</f>
        <v>15535</v>
      </c>
      <c r="D979" s="10">
        <f>IF(AND($A979&gt;=1,$A979&lt;1+'1-Input'!$B$12),'1-Input'!$B$30,0)</f>
        <v>0</v>
      </c>
      <c r="E979" s="10">
        <f>MAX(0,('1-Input'!$B$10-C979-D979))/(1-'P-Parametri'!$B$31*MAX(0,IF(F978&lt;=0,0,(F978-G978)/F978)))</f>
        <v>15572.101382567447</v>
      </c>
      <c r="F979" s="10">
        <f>((F978-E979+MAX(0,-('1-Input'!$B$10-C979-D979)))*(1+B979))*(1-'P-Parametri'!$B$32)</f>
        <v>476919.93995809072</v>
      </c>
      <c r="G979" s="10">
        <f>IF(F978&lt;=0,G978,G978*(1-E979/F978))+MAX(0,-('1-Input'!$B$10-C979-D979))</f>
        <v>286466.73973067023</v>
      </c>
      <c r="H979" s="10">
        <f>MAX(0,('1-Input'!$B$10-C979-D979))/(1-'P-Parametri'!$B$31*MAX(0,IF(I978&lt;=0,0,(I978-J978)/I978)))</f>
        <v>15572.101382567445</v>
      </c>
      <c r="I979" s="10">
        <f>((I978-H979+MAX(0,-('1-Input'!$B$10-C979-D979)))*(1+B979))*(1-'P-Parametri'!$B$32)</f>
        <v>672038.63686384447</v>
      </c>
      <c r="J979" s="10">
        <f>IF(I978&lt;=0,J978,J978*(1-H979/I978))+MAX(0,-('1-Input'!$B$10-C979-D979))</f>
        <v>403666.73973067006</v>
      </c>
      <c r="K979" s="10">
        <f>MAX(0,('1-Input'!$B$10-C979-D979))/(1-'P-Parametri'!$B$31*MAX(0,IF(L978&lt;=0,0,(L978-M978)/L978)))</f>
        <v>15572.101382567447</v>
      </c>
      <c r="L979" s="10">
        <f>((L978-K979+MAX(0,-('1-Input'!$B$10-C979-D979)))*(1+B979))*(1-'P-Parametri'!$B$32)</f>
        <v>212685.62016458798</v>
      </c>
      <c r="M979" s="10">
        <f>IF(L978&lt;=0,M978,M978*(1-K979/L978))+MAX(0,-('1-Input'!$B$10-C979-D979))</f>
        <v>127751.74844125654</v>
      </c>
      <c r="N979" s="10">
        <f>MAX(0,('1-Input'!$B$10-C979-D979))/(1-'P-Parametri'!$B$31*MAX(0,IF(O978&lt;=0,0,(O978-P978)/O978)))</f>
        <v>15572.101382567447</v>
      </c>
      <c r="O979" s="10">
        <f>((O978-N979+MAX(0,-('1-Input'!$B$10-C979-D979)))*(1+B979))*(1-'P-Parametri'!$B$32)</f>
        <v>212685.62016458751</v>
      </c>
      <c r="P979" s="10">
        <f>IF(O978&lt;=0,P978,P978*(1-N979/O978))+MAX(0,-('1-Input'!$B$10-C979-D979))</f>
        <v>127751.74844125631</v>
      </c>
      <c r="Q979" s="10">
        <f>MAX(0,('1-Input'!$B$10-C979-D979))/(1-'P-Parametri'!$B$31*MAX(0,IF(R978&lt;=0,0,(R978-S978)/R978)))</f>
        <v>15572.101382567447</v>
      </c>
      <c r="R979" s="10">
        <f>((R978-Q979+MAX(0,-('1-Input'!$B$10-C979-D979)))*(1+B979))*(1-'P-Parametri'!$B$32)</f>
        <v>212685.62016458751</v>
      </c>
      <c r="S979" s="10">
        <f>IF(R978&lt;=0,S978,S978*(1-Q979/R978))+MAX(0,-('1-Input'!$B$10-C979-D979))</f>
        <v>127751.74844125631</v>
      </c>
      <c r="T979" s="10">
        <f>MAX(0,('1-Input'!$B$10-C979-D979))/(1-'P-Parametri'!$B$31*MAX(0,IF(U978&lt;=0,0,(U978-V978)/U978)))</f>
        <v>15572.101382567447</v>
      </c>
      <c r="U979" s="10">
        <f>((U978-T979+MAX(0,-('1-Input'!$B$10-C979-D979)))*(1+B979))*(1-'P-Parametri'!$B$32)</f>
        <v>212685.62016458751</v>
      </c>
      <c r="V979" s="10">
        <f>IF(U978&lt;=0,V978,V978*(1-T979/U978))+MAX(0,-('1-Input'!$B$10-C979-D979))</f>
        <v>127751.74844125631</v>
      </c>
    </row>
    <row r="980" spans="1:22">
      <c r="A980" s="9">
        <f t="shared" si="19"/>
        <v>23</v>
      </c>
      <c r="B980" s="12">
        <f>IF($A980='P-Parametri'!$D$47,'P-Parametri'!$B$34,IF($A980='P-Parametri'!$D$48,'P-Parametri'!$C$34,'P-Parametri'!$D$52))</f>
        <v>4.8525513124279884E-2</v>
      </c>
      <c r="C980" s="10">
        <f>IF($A980&lt;='1-Input'!$B$26,0,IF($A980='1-Input'!$B$26+1,('1-Input'!$B$23+0)*'1-Input'!$B$27,'1-Input'!$B$23+0))</f>
        <v>15535</v>
      </c>
      <c r="D980" s="10">
        <f>IF(AND($A980&gt;=1,$A980&lt;1+'1-Input'!$B$12),'1-Input'!$B$30,0)</f>
        <v>0</v>
      </c>
      <c r="E980" s="10">
        <f>MAX(0,('1-Input'!$B$10-C980-D980))/(1-'P-Parametri'!$B$31*MAX(0,IF(F979&lt;=0,0,(F979-G979)/F979)))</f>
        <v>15025.024146707763</v>
      </c>
      <c r="F980" s="10">
        <f>((F979-E980+MAX(0,-('1-Input'!$B$10-C980-D980)))*(1+B980))*(1-'P-Parametri'!$B$32)</f>
        <v>483339.98640340508</v>
      </c>
      <c r="G980" s="10">
        <f>IF(F979&lt;=0,G979,G979*(1-E980/F979))+MAX(0,-('1-Input'!$B$10-C980-D980))</f>
        <v>277441.80845591536</v>
      </c>
      <c r="H980" s="10">
        <f>MAX(0,('1-Input'!$B$10-C980-D980))/(1-'P-Parametri'!$B$31*MAX(0,IF(I979&lt;=0,0,(I979-J979)/I979)))</f>
        <v>15025.024146707761</v>
      </c>
      <c r="I980" s="10">
        <f>((I979-H980+MAX(0,-('1-Input'!$B$10-C980-D980)))*(1+B980))*(1-'P-Parametri'!$B$32)</f>
        <v>687517.744333065</v>
      </c>
      <c r="J980" s="10">
        <f>IF(I979&lt;=0,J979,J979*(1-H980/I979))+MAX(0,-('1-Input'!$B$10-C980-D980))</f>
        <v>394641.80845591525</v>
      </c>
      <c r="K980" s="10">
        <f>MAX(0,('1-Input'!$B$10-C980-D980))/(1-'P-Parametri'!$B$31*MAX(0,IF(L979&lt;=0,0,(L979-M979)/L979)))</f>
        <v>15025.024146707763</v>
      </c>
      <c r="L980" s="10">
        <f>((L979-K980+MAX(0,-('1-Input'!$B$10-C980-D980)))*(1+B980))*(1-'P-Parametri'!$B$32)</f>
        <v>206837.67350837067</v>
      </c>
      <c r="M980" s="10">
        <f>IF(L979&lt;=0,M979,M979*(1-K980/L979))+MAX(0,-('1-Input'!$B$10-C980-D980))</f>
        <v>118726.81716650171</v>
      </c>
      <c r="N980" s="10">
        <f>MAX(0,('1-Input'!$B$10-C980-D980))/(1-'P-Parametri'!$B$31*MAX(0,IF(O979&lt;=0,0,(O979-P979)/O979)))</f>
        <v>15025.024146707763</v>
      </c>
      <c r="O980" s="10">
        <f>((O979-N980+MAX(0,-('1-Input'!$B$10-C980-D980)))*(1+B980))*(1-'P-Parametri'!$B$32)</f>
        <v>206837.67350837018</v>
      </c>
      <c r="P980" s="10">
        <f>IF(O979&lt;=0,P979,P979*(1-N980/O979))+MAX(0,-('1-Input'!$B$10-C980-D980))</f>
        <v>118726.81716650148</v>
      </c>
      <c r="Q980" s="10">
        <f>MAX(0,('1-Input'!$B$10-C980-D980))/(1-'P-Parametri'!$B$31*MAX(0,IF(R979&lt;=0,0,(R979-S979)/R979)))</f>
        <v>15025.024146707763</v>
      </c>
      <c r="R980" s="10">
        <f>((R979-Q980+MAX(0,-('1-Input'!$B$10-C980-D980)))*(1+B980))*(1-'P-Parametri'!$B$32)</f>
        <v>206837.67350837018</v>
      </c>
      <c r="S980" s="10">
        <f>IF(R979&lt;=0,S979,S979*(1-Q980/R979))+MAX(0,-('1-Input'!$B$10-C980-D980))</f>
        <v>118726.81716650148</v>
      </c>
      <c r="T980" s="10">
        <f>MAX(0,('1-Input'!$B$10-C980-D980))/(1-'P-Parametri'!$B$31*MAX(0,IF(U979&lt;=0,0,(U979-V979)/U979)))</f>
        <v>15025.024146707763</v>
      </c>
      <c r="U980" s="10">
        <f>((U979-T980+MAX(0,-('1-Input'!$B$10-C980-D980)))*(1+B980))*(1-'P-Parametri'!$B$32)</f>
        <v>206837.67350837018</v>
      </c>
      <c r="V980" s="10">
        <f>IF(U979&lt;=0,V979,V979*(1-T980/U979))+MAX(0,-('1-Input'!$B$10-C980-D980))</f>
        <v>118726.81716650148</v>
      </c>
    </row>
    <row r="981" spans="1:22">
      <c r="A981" s="9">
        <f t="shared" si="19"/>
        <v>24</v>
      </c>
      <c r="B981" s="12">
        <f>IF($A981='P-Parametri'!$D$47,'P-Parametri'!$B$34,IF($A981='P-Parametri'!$D$48,'P-Parametri'!$C$34,'P-Parametri'!$D$52))</f>
        <v>4.8525513124279884E-2</v>
      </c>
      <c r="C981" s="10">
        <f>IF($A981&lt;='1-Input'!$B$26,0,IF($A981='1-Input'!$B$26+1,('1-Input'!$B$23+0)*'1-Input'!$B$27,'1-Input'!$B$23+0))</f>
        <v>15535</v>
      </c>
      <c r="D981" s="10">
        <f>IF(AND($A981&gt;=1,$A981&lt;1+'1-Input'!$B$12),'1-Input'!$B$30,0)</f>
        <v>0</v>
      </c>
      <c r="E981" s="10">
        <f>MAX(0,('1-Input'!$B$10-C981-D981))/(1-'P-Parametri'!$B$31*MAX(0,IF(F980&lt;=0,0,(F980-G980)/F980)))</f>
        <v>15142.101202588967</v>
      </c>
      <c r="F981" s="10">
        <f>((F980-E981+MAX(0,-('1-Input'!$B$10-C981-D981)))*(1+B981))*(1-'P-Parametri'!$B$32)</f>
        <v>489935.59296824061</v>
      </c>
      <c r="G981" s="10">
        <f>IF(F980&lt;=0,G980,G980*(1-E981/F980))+MAX(0,-('1-Input'!$B$10-C981-D981))</f>
        <v>268750.0964940532</v>
      </c>
      <c r="H981" s="10">
        <f>MAX(0,('1-Input'!$B$10-C981-D981))/(1-'P-Parametri'!$B$31*MAX(0,IF(I980&lt;=0,0,(I980-J980)/I980)))</f>
        <v>15142.101202588967</v>
      </c>
      <c r="I981" s="10">
        <f>((I980-H981+MAX(0,-('1-Input'!$B$10-C981-D981)))*(1+B981))*(1-'P-Parametri'!$B$32)</f>
        <v>703593.0101931988</v>
      </c>
      <c r="J981" s="10">
        <f>IF(I980&lt;=0,J980,J980*(1-H981/I980))+MAX(0,-('1-Input'!$B$10-C981-D981))</f>
        <v>385950.09649405308</v>
      </c>
      <c r="K981" s="10">
        <f>MAX(0,('1-Input'!$B$10-C981-D981))/(1-'P-Parametri'!$B$31*MAX(0,IF(L980&lt;=0,0,(L980-M980)/L980)))</f>
        <v>15142.101202588969</v>
      </c>
      <c r="L981" s="10">
        <f>((L980-K981+MAX(0,-('1-Input'!$B$10-C981-D981)))*(1+B981))*(1-'P-Parametri'!$B$32)</f>
        <v>200595.7029189411</v>
      </c>
      <c r="M981" s="10">
        <f>IF(L980&lt;=0,M980,M980*(1-K981/L980))+MAX(0,-('1-Input'!$B$10-C981-D981))</f>
        <v>110035.10520463955</v>
      </c>
      <c r="N981" s="10">
        <f>MAX(0,('1-Input'!$B$10-C981-D981))/(1-'P-Parametri'!$B$31*MAX(0,IF(O980&lt;=0,0,(O980-P980)/O980)))</f>
        <v>15142.101202588967</v>
      </c>
      <c r="O981" s="10">
        <f>((O980-N981+MAX(0,-('1-Input'!$B$10-C981-D981)))*(1+B981))*(1-'P-Parametri'!$B$32)</f>
        <v>200595.7029189406</v>
      </c>
      <c r="P981" s="10">
        <f>IF(O980&lt;=0,P980,P980*(1-N981/O980))+MAX(0,-('1-Input'!$B$10-C981-D981))</f>
        <v>110035.10520463932</v>
      </c>
      <c r="Q981" s="10">
        <f>MAX(0,('1-Input'!$B$10-C981-D981))/(1-'P-Parametri'!$B$31*MAX(0,IF(R980&lt;=0,0,(R980-S980)/R980)))</f>
        <v>15142.101202588967</v>
      </c>
      <c r="R981" s="10">
        <f>((R980-Q981+MAX(0,-('1-Input'!$B$10-C981-D981)))*(1+B981))*(1-'P-Parametri'!$B$32)</f>
        <v>200595.7029189406</v>
      </c>
      <c r="S981" s="10">
        <f>IF(R980&lt;=0,S980,S980*(1-Q981/R980))+MAX(0,-('1-Input'!$B$10-C981-D981))</f>
        <v>110035.10520463932</v>
      </c>
      <c r="T981" s="10">
        <f>MAX(0,('1-Input'!$B$10-C981-D981))/(1-'P-Parametri'!$B$31*MAX(0,IF(U980&lt;=0,0,(U980-V980)/U980)))</f>
        <v>15142.101202588967</v>
      </c>
      <c r="U981" s="10">
        <f>((U980-T981+MAX(0,-('1-Input'!$B$10-C981-D981)))*(1+B981))*(1-'P-Parametri'!$B$32)</f>
        <v>200595.7029189406</v>
      </c>
      <c r="V981" s="10">
        <f>IF(U980&lt;=0,V980,V980*(1-T981/U980))+MAX(0,-('1-Input'!$B$10-C981-D981))</f>
        <v>110035.10520463932</v>
      </c>
    </row>
    <row r="982" spans="1:22">
      <c r="A982" s="9">
        <f t="shared" si="19"/>
        <v>25</v>
      </c>
      <c r="B982" s="12">
        <f>IF($A982='P-Parametri'!$D$47,'P-Parametri'!$B$34,IF($A982='P-Parametri'!$D$48,'P-Parametri'!$C$34,'P-Parametri'!$D$52))</f>
        <v>4.8525513124279884E-2</v>
      </c>
      <c r="C982" s="10">
        <f>IF($A982&lt;='1-Input'!$B$26,0,IF($A982='1-Input'!$B$26+1,('1-Input'!$B$23+0)*'1-Input'!$B$27,'1-Input'!$B$23+0))</f>
        <v>15535</v>
      </c>
      <c r="D982" s="10">
        <f>IF(AND($A982&gt;=1,$A982&lt;1+'1-Input'!$B$12),'1-Input'!$B$30,0)</f>
        <v>0</v>
      </c>
      <c r="E982" s="10">
        <f>MAX(0,('1-Input'!$B$10-C982-D982))/(1-'P-Parametri'!$B$31*MAX(0,IF(F981&lt;=0,0,(F981-G981)/F981)))</f>
        <v>15255.701443242846</v>
      </c>
      <c r="F982" s="10">
        <f>((F981-E982+MAX(0,-('1-Input'!$B$10-C982-D982)))*(1+B982))*(1-'P-Parametri'!$B$32)</f>
        <v>496718.54887736373</v>
      </c>
      <c r="G982" s="10">
        <f>IF(F981&lt;=0,G981,G981*(1-E982/F981))+MAX(0,-('1-Input'!$B$10-C982-D982))</f>
        <v>260381.70829405208</v>
      </c>
      <c r="H982" s="10">
        <f>MAX(0,('1-Input'!$B$10-C982-D982))/(1-'P-Parametri'!$B$31*MAX(0,IF(I981&lt;=0,0,(I981-J981)/I981)))</f>
        <v>15255.701443242846</v>
      </c>
      <c r="I982" s="10">
        <f>((I981-H982+MAX(0,-('1-Input'!$B$10-C982-D982)))*(1+B982))*(1-'P-Parametri'!$B$32)</f>
        <v>720295.75139991427</v>
      </c>
      <c r="J982" s="10">
        <f>IF(I981&lt;=0,J981,J981*(1-H982/I981))+MAX(0,-('1-Input'!$B$10-C982-D982))</f>
        <v>377581.70829405193</v>
      </c>
      <c r="K982" s="10">
        <f>MAX(0,('1-Input'!$B$10-C982-D982))/(1-'P-Parametri'!$B$31*MAX(0,IF(L981&lt;=0,0,(L981-M981)/L981)))</f>
        <v>15255.701443242848</v>
      </c>
      <c r="L982" s="10">
        <f>((L981-K982+MAX(0,-('1-Input'!$B$10-C982-D982)))*(1+B982))*(1-'P-Parametri'!$B$32)</f>
        <v>193945.05270946177</v>
      </c>
      <c r="M982" s="10">
        <f>IF(L981&lt;=0,M981,M981*(1-K982/L981))+MAX(0,-('1-Input'!$B$10-C982-D982))</f>
        <v>101666.71700463843</v>
      </c>
      <c r="N982" s="10">
        <f>MAX(0,('1-Input'!$B$10-C982-D982))/(1-'P-Parametri'!$B$31*MAX(0,IF(O981&lt;=0,0,(O981-P981)/O981)))</f>
        <v>15255.701443242846</v>
      </c>
      <c r="O982" s="10">
        <f>((O981-N982+MAX(0,-('1-Input'!$B$10-C982-D982)))*(1+B982))*(1-'P-Parametri'!$B$32)</f>
        <v>193945.05270946125</v>
      </c>
      <c r="P982" s="10">
        <f>IF(O981&lt;=0,P981,P981*(1-N982/O981))+MAX(0,-('1-Input'!$B$10-C982-D982))</f>
        <v>101666.71700463819</v>
      </c>
      <c r="Q982" s="10">
        <f>MAX(0,('1-Input'!$B$10-C982-D982))/(1-'P-Parametri'!$B$31*MAX(0,IF(R981&lt;=0,0,(R981-S981)/R981)))</f>
        <v>15255.701443242846</v>
      </c>
      <c r="R982" s="10">
        <f>((R981-Q982+MAX(0,-('1-Input'!$B$10-C982-D982)))*(1+B982))*(1-'P-Parametri'!$B$32)</f>
        <v>193945.05270946125</v>
      </c>
      <c r="S982" s="10">
        <f>IF(R981&lt;=0,S981,S981*(1-Q982/R981))+MAX(0,-('1-Input'!$B$10-C982-D982))</f>
        <v>101666.71700463819</v>
      </c>
      <c r="T982" s="10">
        <f>MAX(0,('1-Input'!$B$10-C982-D982))/(1-'P-Parametri'!$B$31*MAX(0,IF(U981&lt;=0,0,(U981-V981)/U981)))</f>
        <v>15255.701443242846</v>
      </c>
      <c r="U982" s="10">
        <f>((U981-T982+MAX(0,-('1-Input'!$B$10-C982-D982)))*(1+B982))*(1-'P-Parametri'!$B$32)</f>
        <v>193945.05270946125</v>
      </c>
      <c r="V982" s="10">
        <f>IF(U981&lt;=0,V981,V981*(1-T982/U981))+MAX(0,-('1-Input'!$B$10-C982-D982))</f>
        <v>101666.71700463819</v>
      </c>
    </row>
    <row r="983" spans="1:22">
      <c r="A983" s="9">
        <f t="shared" si="19"/>
        <v>26</v>
      </c>
      <c r="B983" s="12">
        <f>IF($A983='P-Parametri'!$D$47,'P-Parametri'!$B$34,IF($A983='P-Parametri'!$D$48,'P-Parametri'!$C$34,'P-Parametri'!$D$52))</f>
        <v>4.8525513124279884E-2</v>
      </c>
      <c r="C983" s="10">
        <f>IF($A983&lt;='1-Input'!$B$26,0,IF($A983='1-Input'!$B$26+1,('1-Input'!$B$23+0)*'1-Input'!$B$27,'1-Input'!$B$23+0))</f>
        <v>15535</v>
      </c>
      <c r="D983" s="10">
        <f>IF(AND($A983&gt;=1,$A983&lt;1+'1-Input'!$B$12),'1-Input'!$B$30,0)</f>
        <v>0</v>
      </c>
      <c r="E983" s="10">
        <f>MAX(0,('1-Input'!$B$10-C983-D983))/(1-'P-Parametri'!$B$31*MAX(0,IF(F982&lt;=0,0,(F982-G982)/F982)))</f>
        <v>15365.865671282876</v>
      </c>
      <c r="F983" s="10">
        <f>((F982-E983+MAX(0,-('1-Input'!$B$10-C983-D983)))*(1+B983))*(1-'P-Parametri'!$B$32)</f>
        <v>503701.14801410009</v>
      </c>
      <c r="G983" s="10">
        <f>IF(F982&lt;=0,G982,G982*(1-E983/F982))+MAX(0,-('1-Input'!$B$10-C983-D983))</f>
        <v>252326.86443539566</v>
      </c>
      <c r="H983" s="10">
        <f>MAX(0,('1-Input'!$B$10-C983-D983))/(1-'P-Parametri'!$B$31*MAX(0,IF(I982&lt;=0,0,(I982-J982)/I982)))</f>
        <v>15365.865671282876</v>
      </c>
      <c r="I983" s="10">
        <f>((I982-H983+MAX(0,-('1-Input'!$B$10-C983-D983)))*(1+B983))*(1-'P-Parametri'!$B$32)</f>
        <v>737658.69620995282</v>
      </c>
      <c r="J983" s="10">
        <f>IF(I982&lt;=0,J982,J982*(1-H983/I982))+MAX(0,-('1-Input'!$B$10-C983-D983))</f>
        <v>369526.86443539552</v>
      </c>
      <c r="K983" s="10">
        <f>MAX(0,('1-Input'!$B$10-C983-D983))/(1-'P-Parametri'!$B$31*MAX(0,IF(L982&lt;=0,0,(L982-M982)/L982)))</f>
        <v>15365.865671282876</v>
      </c>
      <c r="L983" s="10">
        <f>((L982-K983+MAX(0,-('1-Input'!$B$10-C983-D983)))*(1+B983))*(1-'P-Parametri'!$B$32)</f>
        <v>186870.34405507825</v>
      </c>
      <c r="M983" s="10">
        <f>IF(L982&lt;=0,M982,M982*(1-K983/L982))+MAX(0,-('1-Input'!$B$10-C983-D983))</f>
        <v>93611.873145982012</v>
      </c>
      <c r="N983" s="10">
        <f>MAX(0,('1-Input'!$B$10-C983-D983))/(1-'P-Parametri'!$B$31*MAX(0,IF(O982&lt;=0,0,(O982-P982)/O982)))</f>
        <v>15365.865671282876</v>
      </c>
      <c r="O983" s="10">
        <f>((O982-N983+MAX(0,-('1-Input'!$B$10-C983-D983)))*(1+B983))*(1-'P-Parametri'!$B$32)</f>
        <v>186870.3440550777</v>
      </c>
      <c r="P983" s="10">
        <f>IF(O982&lt;=0,P982,P982*(1-N983/O982))+MAX(0,-('1-Input'!$B$10-C983-D983))</f>
        <v>93611.873145981779</v>
      </c>
      <c r="Q983" s="10">
        <f>MAX(0,('1-Input'!$B$10-C983-D983))/(1-'P-Parametri'!$B$31*MAX(0,IF(R982&lt;=0,0,(R982-S982)/R982)))</f>
        <v>15365.865671282876</v>
      </c>
      <c r="R983" s="10">
        <f>((R982-Q983+MAX(0,-('1-Input'!$B$10-C983-D983)))*(1+B983))*(1-'P-Parametri'!$B$32)</f>
        <v>186870.3440550777</v>
      </c>
      <c r="S983" s="10">
        <f>IF(R982&lt;=0,S982,S982*(1-Q983/R982))+MAX(0,-('1-Input'!$B$10-C983-D983))</f>
        <v>93611.873145981779</v>
      </c>
      <c r="T983" s="10">
        <f>MAX(0,('1-Input'!$B$10-C983-D983))/(1-'P-Parametri'!$B$31*MAX(0,IF(U982&lt;=0,0,(U982-V982)/U982)))</f>
        <v>15365.865671282876</v>
      </c>
      <c r="U983" s="10">
        <f>((U982-T983+MAX(0,-('1-Input'!$B$10-C983-D983)))*(1+B983))*(1-'P-Parametri'!$B$32)</f>
        <v>186870.3440550777</v>
      </c>
      <c r="V983" s="10">
        <f>IF(U982&lt;=0,V982,V982*(1-T983/U982))+MAX(0,-('1-Input'!$B$10-C983-D983))</f>
        <v>93611.873145981779</v>
      </c>
    </row>
    <row r="984" spans="1:22">
      <c r="A984" s="9">
        <f t="shared" si="19"/>
        <v>27</v>
      </c>
      <c r="B984" s="12">
        <f>IF($A984='P-Parametri'!$D$47,'P-Parametri'!$B$34,IF($A984='P-Parametri'!$D$48,'P-Parametri'!$C$34,'P-Parametri'!$D$52))</f>
        <v>4.8525513124279884E-2</v>
      </c>
      <c r="C984" s="10">
        <f>IF($A984&lt;='1-Input'!$B$26,0,IF($A984='1-Input'!$B$26+1,('1-Input'!$B$23+0)*'1-Input'!$B$27,'1-Input'!$B$23+0))</f>
        <v>15535</v>
      </c>
      <c r="D984" s="10">
        <f>IF(AND($A984&gt;=1,$A984&lt;1+'1-Input'!$B$12),'1-Input'!$B$30,0)</f>
        <v>0</v>
      </c>
      <c r="E984" s="10">
        <f>MAX(0,('1-Input'!$B$10-C984-D984))/(1-'P-Parametri'!$B$31*MAX(0,IF(F983&lt;=0,0,(F983-G983)/F983)))</f>
        <v>15472.639119229052</v>
      </c>
      <c r="F984" s="10">
        <f>((F983-E984+MAX(0,-('1-Input'!$B$10-C984-D984)))*(1+B984))*(1-'P-Parametri'!$B$32)</f>
        <v>510896.20771527494</v>
      </c>
      <c r="G984" s="10">
        <f>IF(F983&lt;=0,G983,G983*(1-E984/F983))+MAX(0,-('1-Input'!$B$10-C984-D984))</f>
        <v>244575.91423627833</v>
      </c>
      <c r="H984" s="10">
        <f>MAX(0,('1-Input'!$B$10-C984-D984))/(1-'P-Parametri'!$B$31*MAX(0,IF(I983&lt;=0,0,(I983-J983)/I983)))</f>
        <v>15472.639119229052</v>
      </c>
      <c r="I984" s="10">
        <f>((I983-H984+MAX(0,-('1-Input'!$B$10-C984-D984)))*(1+B984))*(1-'P-Parametri'!$B$32)</f>
        <v>755716.04507008719</v>
      </c>
      <c r="J984" s="10">
        <f>IF(I983&lt;=0,J983,J983*(1-H984/I983))+MAX(0,-('1-Input'!$B$10-C984-D984))</f>
        <v>361775.91423627821</v>
      </c>
      <c r="K984" s="10">
        <f>MAX(0,('1-Input'!$B$10-C984-D984))/(1-'P-Parametri'!$B$31*MAX(0,IF(L983&lt;=0,0,(L983-M983)/L983)))</f>
        <v>15472.639119229054</v>
      </c>
      <c r="L984" s="10">
        <f>((L983-K984+MAX(0,-('1-Input'!$B$10-C984-D984)))*(1+B984))*(1-'P-Parametri'!$B$32)</f>
        <v>179355.43678315284</v>
      </c>
      <c r="M984" s="10">
        <f>IF(L983&lt;=0,M983,M983*(1-K984/L983))+MAX(0,-('1-Input'!$B$10-C984-D984))</f>
        <v>85860.92294686471</v>
      </c>
      <c r="N984" s="10">
        <f>MAX(0,('1-Input'!$B$10-C984-D984))/(1-'P-Parametri'!$B$31*MAX(0,IF(O983&lt;=0,0,(O983-P983)/O983)))</f>
        <v>15472.639119229052</v>
      </c>
      <c r="O984" s="10">
        <f>((O983-N984+MAX(0,-('1-Input'!$B$10-C984-D984)))*(1+B984))*(1-'P-Parametri'!$B$32)</f>
        <v>179355.43678315228</v>
      </c>
      <c r="P984" s="10">
        <f>IF(O983&lt;=0,P983,P983*(1-N984/O983))+MAX(0,-('1-Input'!$B$10-C984-D984))</f>
        <v>85860.922946864463</v>
      </c>
      <c r="Q984" s="10">
        <f>MAX(0,('1-Input'!$B$10-C984-D984))/(1-'P-Parametri'!$B$31*MAX(0,IF(R983&lt;=0,0,(R983-S983)/R983)))</f>
        <v>15472.639119229052</v>
      </c>
      <c r="R984" s="10">
        <f>((R983-Q984+MAX(0,-('1-Input'!$B$10-C984-D984)))*(1+B984))*(1-'P-Parametri'!$B$32)</f>
        <v>179355.43678315228</v>
      </c>
      <c r="S984" s="10">
        <f>IF(R983&lt;=0,S983,S983*(1-Q984/R983))+MAX(0,-('1-Input'!$B$10-C984-D984))</f>
        <v>85860.922946864463</v>
      </c>
      <c r="T984" s="10">
        <f>MAX(0,('1-Input'!$B$10-C984-D984))/(1-'P-Parametri'!$B$31*MAX(0,IF(U983&lt;=0,0,(U983-V983)/U983)))</f>
        <v>15472.639119229052</v>
      </c>
      <c r="U984" s="10">
        <f>((U983-T984+MAX(0,-('1-Input'!$B$10-C984-D984)))*(1+B984))*(1-'P-Parametri'!$B$32)</f>
        <v>179355.43678315228</v>
      </c>
      <c r="V984" s="10">
        <f>IF(U983&lt;=0,V983,V983*(1-T984/U983))+MAX(0,-('1-Input'!$B$10-C984-D984))</f>
        <v>85860.922946864463</v>
      </c>
    </row>
    <row r="985" spans="1:22">
      <c r="A985" s="9">
        <f t="shared" si="19"/>
        <v>28</v>
      </c>
      <c r="B985" s="12">
        <f>IF($A985='P-Parametri'!$D$47,'P-Parametri'!$B$34,IF($A985='P-Parametri'!$D$48,'P-Parametri'!$C$34,'P-Parametri'!$D$52))</f>
        <v>4.8525513124279884E-2</v>
      </c>
      <c r="C985" s="10">
        <f>IF($A985&lt;='1-Input'!$B$26,0,IF($A985='1-Input'!$B$26+1,('1-Input'!$B$23+0)*'1-Input'!$B$27,'1-Input'!$B$23+0))</f>
        <v>15535</v>
      </c>
      <c r="D985" s="10">
        <f>IF(AND($A985&gt;=1,$A985&lt;1+'1-Input'!$B$12),'1-Input'!$B$30,0)</f>
        <v>0</v>
      </c>
      <c r="E985" s="10">
        <f>MAX(0,('1-Input'!$B$10-C985-D985))/(1-'P-Parametri'!$B$31*MAX(0,IF(F984&lt;=0,0,(F984-G984)/F984)))</f>
        <v>15576.071045000099</v>
      </c>
      <c r="F985" s="10">
        <f>((F984-E985+MAX(0,-('1-Input'!$B$10-C985-D985)))*(1+B985))*(1-'P-Parametri'!$B$32)</f>
        <v>518317.08886206237</v>
      </c>
      <c r="G985" s="10">
        <f>IF(F984&lt;=0,G984,G984*(1-E985/F984))+MAX(0,-('1-Input'!$B$10-C985-D985))</f>
        <v>237119.34721050938</v>
      </c>
      <c r="H985" s="10">
        <f>MAX(0,('1-Input'!$B$10-C985-D985))/(1-'P-Parametri'!$B$31*MAX(0,IF(I984&lt;=0,0,(I984-J984)/I984)))</f>
        <v>15576.071045000099</v>
      </c>
      <c r="I985" s="10">
        <f>((I984-H985+MAX(0,-('1-Input'!$B$10-C985-D985)))*(1+B985))*(1-'P-Parametri'!$B$32)</f>
        <v>774503.5347563487</v>
      </c>
      <c r="J985" s="10">
        <f>IF(I984&lt;=0,J984,J984*(1-H985/I984))+MAX(0,-('1-Input'!$B$10-C985-D985))</f>
        <v>354319.3472105093</v>
      </c>
      <c r="K985" s="10">
        <f>MAX(0,('1-Input'!$B$10-C985-D985))/(1-'P-Parametri'!$B$31*MAX(0,IF(L984&lt;=0,0,(L984-M984)/L984)))</f>
        <v>15576.071045000099</v>
      </c>
      <c r="L985" s="10">
        <f>((L984-K985+MAX(0,-('1-Input'!$B$10-C985-D985)))*(1+B985))*(1-'P-Parametri'!$B$32)</f>
        <v>171383.38981276617</v>
      </c>
      <c r="M985" s="10">
        <f>IF(L984&lt;=0,M984,M984*(1-K985/L984))+MAX(0,-('1-Input'!$B$10-C985-D985))</f>
        <v>78404.355921095761</v>
      </c>
      <c r="N985" s="10">
        <f>MAX(0,('1-Input'!$B$10-C985-D985))/(1-'P-Parametri'!$B$31*MAX(0,IF(O984&lt;=0,0,(O984-P984)/O984)))</f>
        <v>15576.071045000099</v>
      </c>
      <c r="O985" s="10">
        <f>((O984-N985+MAX(0,-('1-Input'!$B$10-C985-D985)))*(1+B985))*(1-'P-Parametri'!$B$32)</f>
        <v>171383.38981276558</v>
      </c>
      <c r="P985" s="10">
        <f>IF(O984&lt;=0,P984,P984*(1-N985/O984))+MAX(0,-('1-Input'!$B$10-C985-D985))</f>
        <v>78404.355921095514</v>
      </c>
      <c r="Q985" s="10">
        <f>MAX(0,('1-Input'!$B$10-C985-D985))/(1-'P-Parametri'!$B$31*MAX(0,IF(R984&lt;=0,0,(R984-S984)/R984)))</f>
        <v>15576.071045000099</v>
      </c>
      <c r="R985" s="10">
        <f>((R984-Q985+MAX(0,-('1-Input'!$B$10-C985-D985)))*(1+B985))*(1-'P-Parametri'!$B$32)</f>
        <v>171383.38981276558</v>
      </c>
      <c r="S985" s="10">
        <f>IF(R984&lt;=0,S984,S984*(1-Q985/R984))+MAX(0,-('1-Input'!$B$10-C985-D985))</f>
        <v>78404.355921095514</v>
      </c>
      <c r="T985" s="10">
        <f>MAX(0,('1-Input'!$B$10-C985-D985))/(1-'P-Parametri'!$B$31*MAX(0,IF(U984&lt;=0,0,(U984-V984)/U984)))</f>
        <v>15576.071045000099</v>
      </c>
      <c r="U985" s="10">
        <f>((U984-T985+MAX(0,-('1-Input'!$B$10-C985-D985)))*(1+B985))*(1-'P-Parametri'!$B$32)</f>
        <v>171383.38981276558</v>
      </c>
      <c r="V985" s="10">
        <f>IF(U984&lt;=0,V984,V984*(1-T985/U984))+MAX(0,-('1-Input'!$B$10-C985-D985))</f>
        <v>78404.355921095514</v>
      </c>
    </row>
    <row r="986" spans="1:22">
      <c r="A986" s="9">
        <f t="shared" si="19"/>
        <v>29</v>
      </c>
      <c r="B986" s="12">
        <f>IF($A986='P-Parametri'!$D$47,'P-Parametri'!$B$34,IF($A986='P-Parametri'!$D$48,'P-Parametri'!$C$34,'P-Parametri'!$D$52))</f>
        <v>4.8525513124279884E-2</v>
      </c>
      <c r="C986" s="10">
        <f>IF($A986&lt;='1-Input'!$B$26,0,IF($A986='1-Input'!$B$26+1,('1-Input'!$B$23+0)*'1-Input'!$B$27,'1-Input'!$B$23+0))</f>
        <v>15535</v>
      </c>
      <c r="D986" s="10">
        <f>IF(AND($A986&gt;=1,$A986&lt;1+'1-Input'!$B$12),'1-Input'!$B$30,0)</f>
        <v>0</v>
      </c>
      <c r="E986" s="10">
        <f>MAX(0,('1-Input'!$B$10-C986-D986))/(1-'P-Parametri'!$B$31*MAX(0,IF(F985&lt;=0,0,(F985-G985)/F985)))</f>
        <v>15676.214336979177</v>
      </c>
      <c r="F986" s="10">
        <f>((F985-E986+MAX(0,-('1-Input'!$B$10-C986-D986)))*(1+B986))*(1-'P-Parametri'!$B$32)</f>
        <v>525977.71731689223</v>
      </c>
      <c r="G986" s="10">
        <f>IF(F985&lt;=0,G985,G985*(1-E986/F985))+MAX(0,-('1-Input'!$B$10-C986-D986))</f>
        <v>229947.8034003732</v>
      </c>
      <c r="H986" s="10">
        <f>MAX(0,('1-Input'!$B$10-C986-D986))/(1-'P-Parametri'!$B$31*MAX(0,IF(I985&lt;=0,0,(I985-J985)/I985)))</f>
        <v>15676.214336979177</v>
      </c>
      <c r="I986" s="10">
        <f>((I985-H986+MAX(0,-('1-Input'!$B$10-C986-D986)))*(1+B986))*(1-'P-Parametri'!$B$32)</f>
        <v>794058.50590441085</v>
      </c>
      <c r="J986" s="10">
        <f>IF(I985&lt;=0,J985,J985*(1-H986/I985))+MAX(0,-('1-Input'!$B$10-C986-D986))</f>
        <v>347147.80340037309</v>
      </c>
      <c r="K986" s="10">
        <f>MAX(0,('1-Input'!$B$10-C986-D986))/(1-'P-Parametri'!$B$31*MAX(0,IF(L985&lt;=0,0,(L985-M985)/L985)))</f>
        <v>15676.214336979181</v>
      </c>
      <c r="L986" s="10">
        <f>((L985-K986+MAX(0,-('1-Input'!$B$10-C986-D986)))*(1+B986))*(1-'P-Parametri'!$B$32)</f>
        <v>162936.42017075609</v>
      </c>
      <c r="M986" s="10">
        <f>IF(L985&lt;=0,M985,M985*(1-K986/L985))+MAX(0,-('1-Input'!$B$10-C986-D986))</f>
        <v>71232.812110959581</v>
      </c>
      <c r="N986" s="10">
        <f>MAX(0,('1-Input'!$B$10-C986-D986))/(1-'P-Parametri'!$B$31*MAX(0,IF(O985&lt;=0,0,(O985-P985)/O985)))</f>
        <v>15676.214336979177</v>
      </c>
      <c r="O986" s="10">
        <f>((O985-N986+MAX(0,-('1-Input'!$B$10-C986-D986)))*(1+B986))*(1-'P-Parametri'!$B$32)</f>
        <v>162936.42017075547</v>
      </c>
      <c r="P986" s="10">
        <f>IF(O985&lt;=0,P985,P985*(1-N986/O985))+MAX(0,-('1-Input'!$B$10-C986-D986))</f>
        <v>71232.812110959334</v>
      </c>
      <c r="Q986" s="10">
        <f>MAX(0,('1-Input'!$B$10-C986-D986))/(1-'P-Parametri'!$B$31*MAX(0,IF(R985&lt;=0,0,(R985-S985)/R985)))</f>
        <v>15676.214336979177</v>
      </c>
      <c r="R986" s="10">
        <f>((R985-Q986+MAX(0,-('1-Input'!$B$10-C986-D986)))*(1+B986))*(1-'P-Parametri'!$B$32)</f>
        <v>162936.42017075547</v>
      </c>
      <c r="S986" s="10">
        <f>IF(R985&lt;=0,S985,S985*(1-Q986/R985))+MAX(0,-('1-Input'!$B$10-C986-D986))</f>
        <v>71232.812110959334</v>
      </c>
      <c r="T986" s="10">
        <f>MAX(0,('1-Input'!$B$10-C986-D986))/(1-'P-Parametri'!$B$31*MAX(0,IF(U985&lt;=0,0,(U985-V985)/U985)))</f>
        <v>15676.214336979177</v>
      </c>
      <c r="U986" s="10">
        <f>((U985-T986+MAX(0,-('1-Input'!$B$10-C986-D986)))*(1+B986))*(1-'P-Parametri'!$B$32)</f>
        <v>162936.42017075547</v>
      </c>
      <c r="V986" s="10">
        <f>IF(U985&lt;=0,V985,V985*(1-T986/U985))+MAX(0,-('1-Input'!$B$10-C986-D986))</f>
        <v>71232.812110959334</v>
      </c>
    </row>
    <row r="987" spans="1:22">
      <c r="A987" s="9">
        <f t="shared" si="19"/>
        <v>30</v>
      </c>
      <c r="B987" s="12">
        <f>IF($A987='P-Parametri'!$D$47,'P-Parametri'!$B$34,IF($A987='P-Parametri'!$D$48,'P-Parametri'!$C$34,'P-Parametri'!$D$52))</f>
        <v>4.8525513124279884E-2</v>
      </c>
      <c r="C987" s="10">
        <f>IF($A987&lt;='1-Input'!$B$26,0,IF($A987='1-Input'!$B$26+1,('1-Input'!$B$23+0)*'1-Input'!$B$27,'1-Input'!$B$23+0))</f>
        <v>15535</v>
      </c>
      <c r="D987" s="10">
        <f>IF(AND($A987&gt;=1,$A987&lt;1+'1-Input'!$B$12),'1-Input'!$B$30,0)</f>
        <v>0</v>
      </c>
      <c r="E987" s="10">
        <f>MAX(0,('1-Input'!$B$10-C987-D987))/(1-'P-Parametri'!$B$31*MAX(0,IF(F986&lt;=0,0,(F986-G986)/F986)))</f>
        <v>15773.125130428109</v>
      </c>
      <c r="F987" s="10">
        <f>((F986-E987+MAX(0,-('1-Input'!$B$10-C987-D987)))*(1+B987))*(1-'P-Parametri'!$B$32)</f>
        <v>533892.6067570349</v>
      </c>
      <c r="G987" s="10">
        <f>IF(F986&lt;=0,G986,G986*(1-E987/F986))+MAX(0,-('1-Input'!$B$10-C987-D987))</f>
        <v>223052.0826177455</v>
      </c>
      <c r="H987" s="10">
        <f>MAX(0,('1-Input'!$B$10-C987-D987))/(1-'P-Parametri'!$B$31*MAX(0,IF(I986&lt;=0,0,(I986-J986)/I986)))</f>
        <v>15773.125130428109</v>
      </c>
      <c r="I987" s="10">
        <f>((I986-H987+MAX(0,-('1-Input'!$B$10-C987-D987)))*(1+B987))*(1-'P-Parametri'!$B$32)</f>
        <v>814419.97407669947</v>
      </c>
      <c r="J987" s="10">
        <f>IF(I986&lt;=0,J986,J986*(1-H987/I986))+MAX(0,-('1-Input'!$B$10-C987-D987))</f>
        <v>340252.08261774539</v>
      </c>
      <c r="K987" s="10">
        <f>MAX(0,('1-Input'!$B$10-C987-D987))/(1-'P-Parametri'!$B$31*MAX(0,IF(L986&lt;=0,0,(L986-M986)/L986)))</f>
        <v>15773.12513042811</v>
      </c>
      <c r="L987" s="10">
        <f>((L986-K987+MAX(0,-('1-Input'!$B$10-C987-D987)))*(1+B987))*(1-'P-Parametri'!$B$32)</f>
        <v>153995.86050632922</v>
      </c>
      <c r="M987" s="10">
        <f>IF(L986&lt;=0,M986,M986*(1-K987/L986))+MAX(0,-('1-Input'!$B$10-C987-D987))</f>
        <v>64337.091328331888</v>
      </c>
      <c r="N987" s="10">
        <f>MAX(0,('1-Input'!$B$10-C987-D987))/(1-'P-Parametri'!$B$31*MAX(0,IF(O986&lt;=0,0,(O986-P986)/O986)))</f>
        <v>15773.125130428109</v>
      </c>
      <c r="O987" s="10">
        <f>((O986-N987+MAX(0,-('1-Input'!$B$10-C987-D987)))*(1+B987))*(1-'P-Parametri'!$B$32)</f>
        <v>153995.86050632858</v>
      </c>
      <c r="P987" s="10">
        <f>IF(O986&lt;=0,P986,P986*(1-N987/O986))+MAX(0,-('1-Input'!$B$10-C987-D987))</f>
        <v>64337.09132833164</v>
      </c>
      <c r="Q987" s="10">
        <f>MAX(0,('1-Input'!$B$10-C987-D987))/(1-'P-Parametri'!$B$31*MAX(0,IF(R986&lt;=0,0,(R986-S986)/R986)))</f>
        <v>15773.125130428109</v>
      </c>
      <c r="R987" s="10">
        <f>((R986-Q987+MAX(0,-('1-Input'!$B$10-C987-D987)))*(1+B987))*(1-'P-Parametri'!$B$32)</f>
        <v>153995.86050632858</v>
      </c>
      <c r="S987" s="10">
        <f>IF(R986&lt;=0,S986,S986*(1-Q987/R986))+MAX(0,-('1-Input'!$B$10-C987-D987))</f>
        <v>64337.09132833164</v>
      </c>
      <c r="T987" s="10">
        <f>MAX(0,('1-Input'!$B$10-C987-D987))/(1-'P-Parametri'!$B$31*MAX(0,IF(U986&lt;=0,0,(U986-V986)/U986)))</f>
        <v>15773.125130428109</v>
      </c>
      <c r="U987" s="10">
        <f>((U986-T987+MAX(0,-('1-Input'!$B$10-C987-D987)))*(1+B987))*(1-'P-Parametri'!$B$32)</f>
        <v>153995.86050632858</v>
      </c>
      <c r="V987" s="10">
        <f>IF(U986&lt;=0,V986,V986*(1-T987/U986))+MAX(0,-('1-Input'!$B$10-C987-D987))</f>
        <v>64337.09132833164</v>
      </c>
    </row>
    <row r="988" spans="1:22">
      <c r="A988" s="9">
        <f t="shared" si="19"/>
        <v>31</v>
      </c>
      <c r="B988" s="12">
        <f>IF($A988='P-Parametri'!$D$47,'P-Parametri'!$B$34,IF($A988='P-Parametri'!$D$48,'P-Parametri'!$C$34,'P-Parametri'!$D$52))</f>
        <v>4.8525513124279884E-2</v>
      </c>
      <c r="C988" s="10">
        <f>IF($A988&lt;='1-Input'!$B$26,0,IF($A988='1-Input'!$B$26+1,('1-Input'!$B$23+0)*'1-Input'!$B$27,'1-Input'!$B$23+0))</f>
        <v>15535</v>
      </c>
      <c r="D988" s="10">
        <f>IF(AND($A988&gt;=1,$A988&lt;1+'1-Input'!$B$12),'1-Input'!$B$30,0)</f>
        <v>0</v>
      </c>
      <c r="E988" s="10">
        <f>MAX(0,('1-Input'!$B$10-C988-D988))/(1-'P-Parametri'!$B$31*MAX(0,IF(F987&lt;=0,0,(F987-G987)/F987)))</f>
        <v>15866.8624367631</v>
      </c>
      <c r="F988" s="10">
        <f>((F987-E988+MAX(0,-('1-Input'!$B$10-C988-D988)))*(1+B988))*(1-'P-Parametri'!$B$32)</f>
        <v>542076.88295624999</v>
      </c>
      <c r="G988" s="10">
        <f>IF(F987&lt;=0,G987,G987*(1-E988/F987))+MAX(0,-('1-Input'!$B$10-C988-D988))</f>
        <v>216423.15263007124</v>
      </c>
      <c r="H988" s="10">
        <f>MAX(0,('1-Input'!$B$10-C988-D988))/(1-'P-Parametri'!$B$31*MAX(0,IF(I987&lt;=0,0,(I987-J987)/I987)))</f>
        <v>15866.8624367631</v>
      </c>
      <c r="I988" s="10">
        <f>((I987-H988+MAX(0,-('1-Input'!$B$10-C988-D988)))*(1+B988))*(1-'P-Parametri'!$B$32)</f>
        <v>835628.70451697614</v>
      </c>
      <c r="J988" s="10">
        <f>IF(I987&lt;=0,J987,J987*(1-H988/I987))+MAX(0,-('1-Input'!$B$10-C988-D988))</f>
        <v>333623.15263007116</v>
      </c>
      <c r="K988" s="10">
        <f>MAX(0,('1-Input'!$B$10-C988-D988))/(1-'P-Parametri'!$B$31*MAX(0,IF(L987&lt;=0,0,(L987-M987)/L987)))</f>
        <v>15866.862436763104</v>
      </c>
      <c r="L988" s="10">
        <f>((L987-K988+MAX(0,-('1-Input'!$B$10-C988-D988)))*(1+B988))*(1-'P-Parametri'!$B$32)</f>
        <v>144542.11502107803</v>
      </c>
      <c r="M988" s="10">
        <f>IF(L987&lt;=0,M987,M987*(1-K988/L987))+MAX(0,-('1-Input'!$B$10-C988-D988))</f>
        <v>57708.161340657636</v>
      </c>
      <c r="N988" s="10">
        <f>MAX(0,('1-Input'!$B$10-C988-D988))/(1-'P-Parametri'!$B$31*MAX(0,IF(O987&lt;=0,0,(O987-P987)/O987)))</f>
        <v>15866.8624367631</v>
      </c>
      <c r="O988" s="10">
        <f>((O987-N988+MAX(0,-('1-Input'!$B$10-C988-D988)))*(1+B988))*(1-'P-Parametri'!$B$32)</f>
        <v>144542.11502107736</v>
      </c>
      <c r="P988" s="10">
        <f>IF(O987&lt;=0,P987,P987*(1-N988/O987))+MAX(0,-('1-Input'!$B$10-C988-D988))</f>
        <v>57708.161340657396</v>
      </c>
      <c r="Q988" s="10">
        <f>MAX(0,('1-Input'!$B$10-C988-D988))/(1-'P-Parametri'!$B$31*MAX(0,IF(R987&lt;=0,0,(R987-S987)/R987)))</f>
        <v>15866.8624367631</v>
      </c>
      <c r="R988" s="10">
        <f>((R987-Q988+MAX(0,-('1-Input'!$B$10-C988-D988)))*(1+B988))*(1-'P-Parametri'!$B$32)</f>
        <v>144542.11502107736</v>
      </c>
      <c r="S988" s="10">
        <f>IF(R987&lt;=0,S987,S987*(1-Q988/R987))+MAX(0,-('1-Input'!$B$10-C988-D988))</f>
        <v>57708.161340657396</v>
      </c>
      <c r="T988" s="10">
        <f>MAX(0,('1-Input'!$B$10-C988-D988))/(1-'P-Parametri'!$B$31*MAX(0,IF(U987&lt;=0,0,(U987-V987)/U987)))</f>
        <v>15866.8624367631</v>
      </c>
      <c r="U988" s="10">
        <f>((U987-T988+MAX(0,-('1-Input'!$B$10-C988-D988)))*(1+B988))*(1-'P-Parametri'!$B$32)</f>
        <v>144542.11502107736</v>
      </c>
      <c r="V988" s="10">
        <f>IF(U987&lt;=0,V987,V987*(1-T988/U987))+MAX(0,-('1-Input'!$B$10-C988-D988))</f>
        <v>57708.161340657396</v>
      </c>
    </row>
    <row r="989" spans="1:22">
      <c r="A989" s="9">
        <f t="shared" si="19"/>
        <v>32</v>
      </c>
      <c r="B989" s="12">
        <f>IF($A989='P-Parametri'!$D$47,'P-Parametri'!$B$34,IF($A989='P-Parametri'!$D$48,'P-Parametri'!$C$34,'P-Parametri'!$D$52))</f>
        <v>4.8525513124279884E-2</v>
      </c>
      <c r="C989" s="10">
        <f>IF($A989&lt;='1-Input'!$B$26,0,IF($A989='1-Input'!$B$26+1,('1-Input'!$B$23+0)*'1-Input'!$B$27,'1-Input'!$B$23+0))</f>
        <v>15535</v>
      </c>
      <c r="D989" s="10">
        <f>IF(AND($A989&gt;=1,$A989&lt;1+'1-Input'!$B$12),'1-Input'!$B$30,0)</f>
        <v>0</v>
      </c>
      <c r="E989" s="10">
        <f>MAX(0,('1-Input'!$B$10-C989-D989))/(1-'P-Parametri'!$B$31*MAX(0,IF(F988&lt;=0,0,(F988-G988)/F988)))</f>
        <v>15957.487786954036</v>
      </c>
      <c r="F989" s="10">
        <f>((F988-E989+MAX(0,-('1-Input'!$B$10-C989-D989)))*(1+B989))*(1-'P-Parametri'!$B$32)</f>
        <v>550546.30956695275</v>
      </c>
      <c r="G989" s="10">
        <f>IF(F988&lt;=0,G988,G988*(1-E989/F988))+MAX(0,-('1-Input'!$B$10-C989-D989))</f>
        <v>210052.15633140196</v>
      </c>
      <c r="H989" s="10">
        <f>MAX(0,('1-Input'!$B$10-C989-D989))/(1-'P-Parametri'!$B$31*MAX(0,IF(I988&lt;=0,0,(I988-J988)/I988)))</f>
        <v>15957.487786954036</v>
      </c>
      <c r="I989" s="10">
        <f>((I988-H989+MAX(0,-('1-Input'!$B$10-C989-D989)))*(1+B989))*(1-'P-Parametri'!$B$32)</f>
        <v>857727.29074881913</v>
      </c>
      <c r="J989" s="10">
        <f>IF(I988&lt;=0,J988,J988*(1-H989/I988))+MAX(0,-('1-Input'!$B$10-C989-D989))</f>
        <v>327252.1563314019</v>
      </c>
      <c r="K989" s="10">
        <f>MAX(0,('1-Input'!$B$10-C989-D989))/(1-'P-Parametri'!$B$31*MAX(0,IF(L988&lt;=0,0,(L988-M988)/L988)))</f>
        <v>15957.487786954036</v>
      </c>
      <c r="L989" s="10">
        <f>((L988-K989+MAX(0,-('1-Input'!$B$10-C989-D989)))*(1+B989))*(1-'P-Parametri'!$B$32)</f>
        <v>134554.61372605301</v>
      </c>
      <c r="M989" s="10">
        <f>IF(L988&lt;=0,M988,M988*(1-K989/L988))+MAX(0,-('1-Input'!$B$10-C989-D989))</f>
        <v>51337.165041988359</v>
      </c>
      <c r="N989" s="10">
        <f>MAX(0,('1-Input'!$B$10-C989-D989))/(1-'P-Parametri'!$B$31*MAX(0,IF(O988&lt;=0,0,(O988-P988)/O988)))</f>
        <v>15957.487786954036</v>
      </c>
      <c r="O989" s="10">
        <f>((O988-N989+MAX(0,-('1-Input'!$B$10-C989-D989)))*(1+B989))*(1-'P-Parametri'!$B$32)</f>
        <v>134554.61372605231</v>
      </c>
      <c r="P989" s="10">
        <f>IF(O988&lt;=0,P988,P988*(1-N989/O988))+MAX(0,-('1-Input'!$B$10-C989-D989))</f>
        <v>51337.165041988112</v>
      </c>
      <c r="Q989" s="10">
        <f>MAX(0,('1-Input'!$B$10-C989-D989))/(1-'P-Parametri'!$B$31*MAX(0,IF(R988&lt;=0,0,(R988-S988)/R988)))</f>
        <v>15957.487786954036</v>
      </c>
      <c r="R989" s="10">
        <f>((R988-Q989+MAX(0,-('1-Input'!$B$10-C989-D989)))*(1+B989))*(1-'P-Parametri'!$B$32)</f>
        <v>134554.61372605231</v>
      </c>
      <c r="S989" s="10">
        <f>IF(R988&lt;=0,S988,S988*(1-Q989/R988))+MAX(0,-('1-Input'!$B$10-C989-D989))</f>
        <v>51337.165041988112</v>
      </c>
      <c r="T989" s="10">
        <f>MAX(0,('1-Input'!$B$10-C989-D989))/(1-'P-Parametri'!$B$31*MAX(0,IF(U988&lt;=0,0,(U988-V988)/U988)))</f>
        <v>15957.487786954036</v>
      </c>
      <c r="U989" s="10">
        <f>((U988-T989+MAX(0,-('1-Input'!$B$10-C989-D989)))*(1+B989))*(1-'P-Parametri'!$B$32)</f>
        <v>134554.61372605231</v>
      </c>
      <c r="V989" s="10">
        <f>IF(U988&lt;=0,V988,V988*(1-T989/U988))+MAX(0,-('1-Input'!$B$10-C989-D989))</f>
        <v>51337.165041988112</v>
      </c>
    </row>
    <row r="990" spans="1:22">
      <c r="A990" s="9">
        <f t="shared" si="19"/>
        <v>33</v>
      </c>
      <c r="B990" s="12">
        <f>IF($A990='P-Parametri'!$D$47,'P-Parametri'!$B$34,IF($A990='P-Parametri'!$D$48,'P-Parametri'!$C$34,'P-Parametri'!$D$52))</f>
        <v>4.8525513124279884E-2</v>
      </c>
      <c r="C990" s="10">
        <f>IF($A990&lt;='1-Input'!$B$26,0,IF($A990='1-Input'!$B$26+1,('1-Input'!$B$23+0)*'1-Input'!$B$27,'1-Input'!$B$23+0))</f>
        <v>15535</v>
      </c>
      <c r="D990" s="10">
        <f>IF(AND($A990&gt;=1,$A990&lt;1+'1-Input'!$B$12),'1-Input'!$B$30,0)</f>
        <v>0</v>
      </c>
      <c r="E990" s="10">
        <f>MAX(0,('1-Input'!$B$10-C990-D990))/(1-'P-Parametri'!$B$31*MAX(0,IF(F989&lt;=0,0,(F989-G989)/F989)))</f>
        <v>16045.064890071508</v>
      </c>
      <c r="F990" s="10">
        <f>((F989-E990+MAX(0,-('1-Input'!$B$10-C990-D990)))*(1+B990))*(1-'P-Parametri'!$B$32)</f>
        <v>559317.31545671239</v>
      </c>
      <c r="G990" s="10">
        <f>IF(F989&lt;=0,G989,G989*(1-E990/F989))+MAX(0,-('1-Input'!$B$10-C990-D990))</f>
        <v>203930.41794160547</v>
      </c>
      <c r="H990" s="10">
        <f>MAX(0,('1-Input'!$B$10-C990-D990))/(1-'P-Parametri'!$B$31*MAX(0,IF(I989&lt;=0,0,(I989-J989)/I989)))</f>
        <v>16045.064890071508</v>
      </c>
      <c r="I990" s="10">
        <f>((I989-H990+MAX(0,-('1-Input'!$B$10-C990-D990)))*(1+B990))*(1-'P-Parametri'!$B$32)</f>
        <v>880760.23718061717</v>
      </c>
      <c r="J990" s="10">
        <f>IF(I989&lt;=0,J989,J989*(1-H990/I989))+MAX(0,-('1-Input'!$B$10-C990-D990))</f>
        <v>321130.41794160544</v>
      </c>
      <c r="K990" s="10">
        <f>MAX(0,('1-Input'!$B$10-C990-D990))/(1-'P-Parametri'!$B$31*MAX(0,IF(L989&lt;=0,0,(L989-M989)/L989)))</f>
        <v>16045.06489007151</v>
      </c>
      <c r="L990" s="10">
        <f>((L989-K990+MAX(0,-('1-Input'!$B$10-C990-D990)))*(1+B990))*(1-'P-Parametri'!$B$32)</f>
        <v>124011.76493236765</v>
      </c>
      <c r="M990" s="10">
        <f>IF(L989&lt;=0,M989,M989*(1-K990/L989))+MAX(0,-('1-Input'!$B$10-C990-D990))</f>
        <v>45215.426652191891</v>
      </c>
      <c r="N990" s="10">
        <f>MAX(0,('1-Input'!$B$10-C990-D990))/(1-'P-Parametri'!$B$31*MAX(0,IF(O989&lt;=0,0,(O989-P989)/O989)))</f>
        <v>16045.06489007151</v>
      </c>
      <c r="O990" s="10">
        <f>((O989-N990+MAX(0,-('1-Input'!$B$10-C990-D990)))*(1+B990))*(1-'P-Parametri'!$B$32)</f>
        <v>124011.76493236692</v>
      </c>
      <c r="P990" s="10">
        <f>IF(O989&lt;=0,P989,P989*(1-N990/O989))+MAX(0,-('1-Input'!$B$10-C990-D990))</f>
        <v>45215.426652191636</v>
      </c>
      <c r="Q990" s="10">
        <f>MAX(0,('1-Input'!$B$10-C990-D990))/(1-'P-Parametri'!$B$31*MAX(0,IF(R989&lt;=0,0,(R989-S989)/R989)))</f>
        <v>16045.06489007151</v>
      </c>
      <c r="R990" s="10">
        <f>((R989-Q990+MAX(0,-('1-Input'!$B$10-C990-D990)))*(1+B990))*(1-'P-Parametri'!$B$32)</f>
        <v>124011.76493236692</v>
      </c>
      <c r="S990" s="10">
        <f>IF(R989&lt;=0,S989,S989*(1-Q990/R989))+MAX(0,-('1-Input'!$B$10-C990-D990))</f>
        <v>45215.426652191636</v>
      </c>
      <c r="T990" s="10">
        <f>MAX(0,('1-Input'!$B$10-C990-D990))/(1-'P-Parametri'!$B$31*MAX(0,IF(U989&lt;=0,0,(U989-V989)/U989)))</f>
        <v>16045.06489007151</v>
      </c>
      <c r="U990" s="10">
        <f>((U989-T990+MAX(0,-('1-Input'!$B$10-C990-D990)))*(1+B990))*(1-'P-Parametri'!$B$32)</f>
        <v>124011.76493236692</v>
      </c>
      <c r="V990" s="10">
        <f>IF(U989&lt;=0,V989,V989*(1-T990/U989))+MAX(0,-('1-Input'!$B$10-C990-D990))</f>
        <v>45215.426652191636</v>
      </c>
    </row>
    <row r="991" spans="1:22">
      <c r="A991" s="9">
        <f t="shared" si="19"/>
        <v>34</v>
      </c>
      <c r="B991" s="12">
        <f>IF($A991='P-Parametri'!$D$47,'P-Parametri'!$B$34,IF($A991='P-Parametri'!$D$48,'P-Parametri'!$C$34,'P-Parametri'!$D$52))</f>
        <v>4.8525513124279884E-2</v>
      </c>
      <c r="C991" s="10">
        <f>IF($A991&lt;='1-Input'!$B$26,0,IF($A991='1-Input'!$B$26+1,('1-Input'!$B$23+0)*'1-Input'!$B$27,'1-Input'!$B$23+0))</f>
        <v>15535</v>
      </c>
      <c r="D991" s="10">
        <f>IF(AND($A991&gt;=1,$A991&lt;1+'1-Input'!$B$12),'1-Input'!$B$30,0)</f>
        <v>0</v>
      </c>
      <c r="E991" s="10">
        <f>MAX(0,('1-Input'!$B$10-C991-D991))/(1-'P-Parametri'!$B$31*MAX(0,IF(F990&lt;=0,0,(F990-G990)/F990)))</f>
        <v>16129.659307782838</v>
      </c>
      <c r="F991" s="10">
        <f>((F990-E991+MAX(0,-('1-Input'!$B$10-C991-D991)))*(1+B991))*(1-'P-Parametri'!$B$32)</f>
        <v>568407.02365455858</v>
      </c>
      <c r="G991" s="10">
        <f>IF(F990&lt;=0,G990,G990*(1-E991/F990))+MAX(0,-('1-Input'!$B$10-C991-D991))</f>
        <v>198049.44827914124</v>
      </c>
      <c r="H991" s="10">
        <f>MAX(0,('1-Input'!$B$10-C991-D991))/(1-'P-Parametri'!$B$31*MAX(0,IF(I990&lt;=0,0,(I990-J990)/I990)))</f>
        <v>16129.659307782838</v>
      </c>
      <c r="I991" s="10">
        <f>((I990-H991+MAX(0,-('1-Input'!$B$10-C991-D991)))*(1+B991))*(1-'P-Parametri'!$B$32)</f>
        <v>904774.04588640213</v>
      </c>
      <c r="J991" s="10">
        <f>IF(I990&lt;=0,J990,J990*(1-H991/I990))+MAX(0,-('1-Input'!$B$10-C991-D991))</f>
        <v>315249.44827914122</v>
      </c>
      <c r="K991" s="10">
        <f>MAX(0,('1-Input'!$B$10-C991-D991))/(1-'P-Parametri'!$B$31*MAX(0,IF(L990&lt;=0,0,(L990-M990)/L990)))</f>
        <v>16129.65930778284</v>
      </c>
      <c r="L991" s="10">
        <f>((L990-K991+MAX(0,-('1-Input'!$B$10-C991-D991)))*(1+B991))*(1-'P-Parametri'!$B$32)</f>
        <v>112890.90587663164</v>
      </c>
      <c r="M991" s="10">
        <f>IF(L990&lt;=0,M990,M990*(1-K991/L990))+MAX(0,-('1-Input'!$B$10-C991-D991))</f>
        <v>39334.456989727667</v>
      </c>
      <c r="N991" s="10">
        <f>MAX(0,('1-Input'!$B$10-C991-D991))/(1-'P-Parametri'!$B$31*MAX(0,IF(O990&lt;=0,0,(O990-P990)/O990)))</f>
        <v>16129.659307782838</v>
      </c>
      <c r="O991" s="10">
        <f>((O990-N991+MAX(0,-('1-Input'!$B$10-C991-D991)))*(1+B991))*(1-'P-Parametri'!$B$32)</f>
        <v>112890.90587663089</v>
      </c>
      <c r="P991" s="10">
        <f>IF(O990&lt;=0,P990,P990*(1-N991/O990))+MAX(0,-('1-Input'!$B$10-C991-D991))</f>
        <v>39334.456989727412</v>
      </c>
      <c r="Q991" s="10">
        <f>MAX(0,('1-Input'!$B$10-C991-D991))/(1-'P-Parametri'!$B$31*MAX(0,IF(R990&lt;=0,0,(R990-S990)/R990)))</f>
        <v>16129.659307782838</v>
      </c>
      <c r="R991" s="10">
        <f>((R990-Q991+MAX(0,-('1-Input'!$B$10-C991-D991)))*(1+B991))*(1-'P-Parametri'!$B$32)</f>
        <v>112890.90587663089</v>
      </c>
      <c r="S991" s="10">
        <f>IF(R990&lt;=0,S990,S990*(1-Q991/R990))+MAX(0,-('1-Input'!$B$10-C991-D991))</f>
        <v>39334.456989727412</v>
      </c>
      <c r="T991" s="10">
        <f>MAX(0,('1-Input'!$B$10-C991-D991))/(1-'P-Parametri'!$B$31*MAX(0,IF(U990&lt;=0,0,(U990-V990)/U990)))</f>
        <v>16129.659307782838</v>
      </c>
      <c r="U991" s="10">
        <f>((U990-T991+MAX(0,-('1-Input'!$B$10-C991-D991)))*(1+B991))*(1-'P-Parametri'!$B$32)</f>
        <v>112890.90587663089</v>
      </c>
      <c r="V991" s="10">
        <f>IF(U990&lt;=0,V990,V990*(1-T991/U990))+MAX(0,-('1-Input'!$B$10-C991-D991))</f>
        <v>39334.456989727412</v>
      </c>
    </row>
    <row r="992" spans="1:22">
      <c r="A992" s="9">
        <f t="shared" si="19"/>
        <v>35</v>
      </c>
      <c r="B992" s="12">
        <f>IF($A992='P-Parametri'!$D$47,'P-Parametri'!$B$34,IF($A992='P-Parametri'!$D$48,'P-Parametri'!$C$34,'P-Parametri'!$D$52))</f>
        <v>4.8525513124279884E-2</v>
      </c>
      <c r="C992" s="10">
        <f>IF($A992&lt;='1-Input'!$B$26,0,IF($A992='1-Input'!$B$26+1,('1-Input'!$B$23+0)*'1-Input'!$B$27,'1-Input'!$B$23+0))</f>
        <v>15535</v>
      </c>
      <c r="D992" s="10">
        <f>IF(AND($A992&gt;=1,$A992&lt;1+'1-Input'!$B$12),'1-Input'!$B$30,0)</f>
        <v>0</v>
      </c>
      <c r="E992" s="10">
        <f>MAX(0,('1-Input'!$B$10-C992-D992))/(1-'P-Parametri'!$B$31*MAX(0,IF(F991&lt;=0,0,(F991-G991)/F991)))</f>
        <v>16211.338145391019</v>
      </c>
      <c r="F992" s="10">
        <f>((F991-E992+MAX(0,-('1-Input'!$B$10-C992-D992)))*(1+B992))*(1-'P-Parametri'!$B$32)</f>
        <v>577833.28196452651</v>
      </c>
      <c r="G992" s="10">
        <f>IF(F991&lt;=0,G991,G991*(1-E992/F991))+MAX(0,-('1-Input'!$B$10-C992-D992))</f>
        <v>192400.9491544849</v>
      </c>
      <c r="H992" s="10">
        <f>MAX(0,('1-Input'!$B$10-C992-D992))/(1-'P-Parametri'!$B$31*MAX(0,IF(I991&lt;=0,0,(I991-J991)/I991)))</f>
        <v>16211.338145391019</v>
      </c>
      <c r="I992" s="10">
        <f>((I991-H992+MAX(0,-('1-Input'!$B$10-C992-D992)))*(1+B992))*(1-'P-Parametri'!$B$32)</f>
        <v>929817.30773908878</v>
      </c>
      <c r="J992" s="10">
        <f>IF(I991&lt;=0,J991,J991*(1-H992/I991))+MAX(0,-('1-Input'!$B$10-C992-D992))</f>
        <v>309600.9491544849</v>
      </c>
      <c r="K992" s="10">
        <f>MAX(0,('1-Input'!$B$10-C992-D992))/(1-'P-Parametri'!$B$31*MAX(0,IF(L991&lt;=0,0,(L991-M991)/L991)))</f>
        <v>16211.338145391019</v>
      </c>
      <c r="L992" s="10">
        <f>((L991-K992+MAX(0,-('1-Input'!$B$10-C992-D992)))*(1+B992))*(1-'P-Parametri'!$B$32)</f>
        <v>101168.25137730456</v>
      </c>
      <c r="M992" s="10">
        <f>IF(L991&lt;=0,M991,M991*(1-K992/L991))+MAX(0,-('1-Input'!$B$10-C992-D992))</f>
        <v>33685.95786507133</v>
      </c>
      <c r="N992" s="10">
        <f>MAX(0,('1-Input'!$B$10-C992-D992))/(1-'P-Parametri'!$B$31*MAX(0,IF(O991&lt;=0,0,(O991-P991)/O991)))</f>
        <v>16211.338145391019</v>
      </c>
      <c r="O992" s="10">
        <f>((O991-N992+MAX(0,-('1-Input'!$B$10-C992-D992)))*(1+B992))*(1-'P-Parametri'!$B$32)</f>
        <v>101168.25137730378</v>
      </c>
      <c r="P992" s="10">
        <f>IF(O991&lt;=0,P991,P991*(1-N992/O991))+MAX(0,-('1-Input'!$B$10-C992-D992))</f>
        <v>33685.957865071076</v>
      </c>
      <c r="Q992" s="10">
        <f>MAX(0,('1-Input'!$B$10-C992-D992))/(1-'P-Parametri'!$B$31*MAX(0,IF(R991&lt;=0,0,(R991-S991)/R991)))</f>
        <v>16211.338145391019</v>
      </c>
      <c r="R992" s="10">
        <f>((R991-Q992+MAX(0,-('1-Input'!$B$10-C992-D992)))*(1+B992))*(1-'P-Parametri'!$B$32)</f>
        <v>101168.25137730378</v>
      </c>
      <c r="S992" s="10">
        <f>IF(R991&lt;=0,S991,S991*(1-Q992/R991))+MAX(0,-('1-Input'!$B$10-C992-D992))</f>
        <v>33685.957865071076</v>
      </c>
      <c r="T992" s="10">
        <f>MAX(0,('1-Input'!$B$10-C992-D992))/(1-'P-Parametri'!$B$31*MAX(0,IF(U991&lt;=0,0,(U991-V991)/U991)))</f>
        <v>16211.338145391019</v>
      </c>
      <c r="U992" s="10">
        <f>((U991-T992+MAX(0,-('1-Input'!$B$10-C992-D992)))*(1+B992))*(1-'P-Parametri'!$B$32)</f>
        <v>101168.25137730378</v>
      </c>
      <c r="V992" s="10">
        <f>IF(U991&lt;=0,V991,V991*(1-T992/U991))+MAX(0,-('1-Input'!$B$10-C992-D992))</f>
        <v>33685.957865071076</v>
      </c>
    </row>
    <row r="993" spans="1:22">
      <c r="A993" s="9">
        <f t="shared" si="19"/>
        <v>36</v>
      </c>
      <c r="B993" s="12">
        <f>IF($A993='P-Parametri'!$D$47,'P-Parametri'!$B$34,IF($A993='P-Parametri'!$D$48,'P-Parametri'!$C$34,'P-Parametri'!$D$52))</f>
        <v>4.8525513124279884E-2</v>
      </c>
      <c r="C993" s="10">
        <f>IF($A993&lt;='1-Input'!$B$26,0,IF($A993='1-Input'!$B$26+1,('1-Input'!$B$23+0)*'1-Input'!$B$27,'1-Input'!$B$23+0))</f>
        <v>15535</v>
      </c>
      <c r="D993" s="10">
        <f>IF(AND($A993&gt;=1,$A993&lt;1+'1-Input'!$B$12),'1-Input'!$B$30,0)</f>
        <v>0</v>
      </c>
      <c r="E993" s="10">
        <f>MAX(0,('1-Input'!$B$10-C993-D993))/(1-'P-Parametri'!$B$31*MAX(0,IF(F992&lt;=0,0,(F992-G992)/F992)))</f>
        <v>16290.169759820044</v>
      </c>
      <c r="F993" s="10">
        <f>((F992-E993+MAX(0,-('1-Input'!$B$10-C993-D993)))*(1+B993))*(1-'P-Parametri'!$B$32)</f>
        <v>587614.69530611322</v>
      </c>
      <c r="G993" s="10">
        <f>IF(F992&lt;=0,G992,G992*(1-E993/F992))+MAX(0,-('1-Input'!$B$10-C993-D993))</f>
        <v>186976.81693243425</v>
      </c>
      <c r="H993" s="10">
        <f>MAX(0,('1-Input'!$B$10-C993-D993))/(1-'P-Parametri'!$B$31*MAX(0,IF(I992&lt;=0,0,(I992-J992)/I992)))</f>
        <v>16290.169759820044</v>
      </c>
      <c r="I993" s="10">
        <f>((I992-H993+MAX(0,-('1-Input'!$B$10-C993-D993)))*(1+B993))*(1-'P-Parametri'!$B$32)</f>
        <v>955940.79808046226</v>
      </c>
      <c r="J993" s="10">
        <f>IF(I992&lt;=0,J992,J992*(1-H993/I992))+MAX(0,-('1-Input'!$B$10-C993-D993))</f>
        <v>304176.81693243427</v>
      </c>
      <c r="K993" s="10">
        <f>MAX(0,('1-Input'!$B$10-C993-D993))/(1-'P-Parametri'!$B$31*MAX(0,IF(L992&lt;=0,0,(L992-M992)/L992)))</f>
        <v>16290.169759820044</v>
      </c>
      <c r="L993" s="10">
        <f>((L992-K993+MAX(0,-('1-Input'!$B$10-C993-D993)))*(1+B993))*(1-'P-Parametri'!$B$32)</f>
        <v>88818.840412815509</v>
      </c>
      <c r="M993" s="10">
        <f>IF(L992&lt;=0,M992,M992*(1-K993/L992))+MAX(0,-('1-Input'!$B$10-C993-D993))</f>
        <v>28261.825643020682</v>
      </c>
      <c r="N993" s="10">
        <f>MAX(0,('1-Input'!$B$10-C993-D993))/(1-'P-Parametri'!$B$31*MAX(0,IF(O992&lt;=0,0,(O992-P992)/O992)))</f>
        <v>16290.169759820044</v>
      </c>
      <c r="O993" s="10">
        <f>((O992-N993+MAX(0,-('1-Input'!$B$10-C993-D993)))*(1+B993))*(1-'P-Parametri'!$B$32)</f>
        <v>88818.840412814679</v>
      </c>
      <c r="P993" s="10">
        <f>IF(O992&lt;=0,P992,P992*(1-N993/O992))+MAX(0,-('1-Input'!$B$10-C993-D993))</f>
        <v>28261.825643020427</v>
      </c>
      <c r="Q993" s="10">
        <f>MAX(0,('1-Input'!$B$10-C993-D993))/(1-'P-Parametri'!$B$31*MAX(0,IF(R992&lt;=0,0,(R992-S992)/R992)))</f>
        <v>16290.169759820044</v>
      </c>
      <c r="R993" s="10">
        <f>((R992-Q993+MAX(0,-('1-Input'!$B$10-C993-D993)))*(1+B993))*(1-'P-Parametri'!$B$32)</f>
        <v>88818.840412814679</v>
      </c>
      <c r="S993" s="10">
        <f>IF(R992&lt;=0,S992,S992*(1-Q993/R992))+MAX(0,-('1-Input'!$B$10-C993-D993))</f>
        <v>28261.825643020427</v>
      </c>
      <c r="T993" s="10">
        <f>MAX(0,('1-Input'!$B$10-C993-D993))/(1-'P-Parametri'!$B$31*MAX(0,IF(U992&lt;=0,0,(U992-V992)/U992)))</f>
        <v>16290.169759820044</v>
      </c>
      <c r="U993" s="10">
        <f>((U992-T993+MAX(0,-('1-Input'!$B$10-C993-D993)))*(1+B993))*(1-'P-Parametri'!$B$32)</f>
        <v>88818.840412814679</v>
      </c>
      <c r="V993" s="10">
        <f>IF(U992&lt;=0,V992,V992*(1-T993/U992))+MAX(0,-('1-Input'!$B$10-C993-D993))</f>
        <v>28261.825643020427</v>
      </c>
    </row>
    <row r="994" spans="1:22">
      <c r="A994" s="9">
        <f t="shared" si="19"/>
        <v>37</v>
      </c>
      <c r="B994" s="12">
        <f>IF($A994='P-Parametri'!$D$47,'P-Parametri'!$B$34,IF($A994='P-Parametri'!$D$48,'P-Parametri'!$C$34,'P-Parametri'!$D$52))</f>
        <v>4.8525513124279884E-2</v>
      </c>
      <c r="C994" s="10">
        <f>IF($A994&lt;='1-Input'!$B$26,0,IF($A994='1-Input'!$B$26+1,('1-Input'!$B$23+0)*'1-Input'!$B$27,'1-Input'!$B$23+0))</f>
        <v>15535</v>
      </c>
      <c r="D994" s="10">
        <f>IF(AND($A994&gt;=1,$A994&lt;1+'1-Input'!$B$12),'1-Input'!$B$30,0)</f>
        <v>0</v>
      </c>
      <c r="E994" s="10">
        <f>MAX(0,('1-Input'!$B$10-C994-D994))/(1-'P-Parametri'!$B$31*MAX(0,IF(F993&lt;=0,0,(F993-G993)/F993)))</f>
        <v>16366.223484776508</v>
      </c>
      <c r="F994" s="10">
        <f>((F993-E994+MAX(0,-('1-Input'!$B$10-C994-D994)))*(1+B994))*(1-'P-Parametri'!$B$32)</f>
        <v>597770.65984385181</v>
      </c>
      <c r="G994" s="10">
        <f>IF(F993&lt;=0,G993,G993*(1-E994/F993))+MAX(0,-('1-Input'!$B$10-C994-D994))</f>
        <v>181769.14531218278</v>
      </c>
      <c r="H994" s="10">
        <f>MAX(0,('1-Input'!$B$10-C994-D994))/(1-'P-Parametri'!$B$31*MAX(0,IF(I993&lt;=0,0,(I993-J993)/I993)))</f>
        <v>16366.223484776508</v>
      </c>
      <c r="I994" s="10">
        <f>((I993-H994+MAX(0,-('1-Input'!$B$10-C994-D994)))*(1+B994))*(1-'P-Parametri'!$B$32)</f>
        <v>983197.57712057536</v>
      </c>
      <c r="J994" s="10">
        <f>IF(I993&lt;=0,J993,J993*(1-H994/I993))+MAX(0,-('1-Input'!$B$10-C994-D994))</f>
        <v>298969.14531218278</v>
      </c>
      <c r="K994" s="10">
        <f>MAX(0,('1-Input'!$B$10-C994-D994))/(1-'P-Parametri'!$B$31*MAX(0,IF(L993&lt;=0,0,(L993-M993)/L993)))</f>
        <v>16366.223484776508</v>
      </c>
      <c r="L994" s="10">
        <f>((L993-K994+MAX(0,-('1-Input'!$B$10-C994-D994)))*(1+B994))*(1-'P-Parametri'!$B$32)</f>
        <v>75816.480506985652</v>
      </c>
      <c r="M994" s="10">
        <f>IF(L993&lt;=0,M993,M993*(1-K994/L993))+MAX(0,-('1-Input'!$B$10-C994-D994))</f>
        <v>23054.154022769209</v>
      </c>
      <c r="N994" s="10">
        <f>MAX(0,('1-Input'!$B$10-C994-D994))/(1-'P-Parametri'!$B$31*MAX(0,IF(O993&lt;=0,0,(O993-P993)/O993)))</f>
        <v>16366.223484776508</v>
      </c>
      <c r="O994" s="10">
        <f>((O993-N994+MAX(0,-('1-Input'!$B$10-C994-D994)))*(1+B994))*(1-'P-Parametri'!$B$32)</f>
        <v>75816.480506984779</v>
      </c>
      <c r="P994" s="10">
        <f>IF(O993&lt;=0,P993,P993*(1-N994/O993))+MAX(0,-('1-Input'!$B$10-C994-D994))</f>
        <v>23054.154022768951</v>
      </c>
      <c r="Q994" s="10">
        <f>MAX(0,('1-Input'!$B$10-C994-D994))/(1-'P-Parametri'!$B$31*MAX(0,IF(R993&lt;=0,0,(R993-S993)/R993)))</f>
        <v>16366.223484776508</v>
      </c>
      <c r="R994" s="10">
        <f>((R993-Q994+MAX(0,-('1-Input'!$B$10-C994-D994)))*(1+B994))*(1-'P-Parametri'!$B$32)</f>
        <v>75816.480506984779</v>
      </c>
      <c r="S994" s="10">
        <f>IF(R993&lt;=0,S993,S993*(1-Q994/R993))+MAX(0,-('1-Input'!$B$10-C994-D994))</f>
        <v>23054.154022768951</v>
      </c>
      <c r="T994" s="10">
        <f>MAX(0,('1-Input'!$B$10-C994-D994))/(1-'P-Parametri'!$B$31*MAX(0,IF(U993&lt;=0,0,(U993-V993)/U993)))</f>
        <v>16366.223484776508</v>
      </c>
      <c r="U994" s="10">
        <f>((U993-T994+MAX(0,-('1-Input'!$B$10-C994-D994)))*(1+B994))*(1-'P-Parametri'!$B$32)</f>
        <v>75816.480506984779</v>
      </c>
      <c r="V994" s="10">
        <f>IF(U993&lt;=0,V993,V993*(1-T994/U993))+MAX(0,-('1-Input'!$B$10-C994-D994))</f>
        <v>23054.154022768951</v>
      </c>
    </row>
    <row r="995" spans="1:22">
      <c r="A995" s="9">
        <f t="shared" si="19"/>
        <v>38</v>
      </c>
      <c r="B995" s="12">
        <f>IF($A995='P-Parametri'!$D$47,'P-Parametri'!$B$34,IF($A995='P-Parametri'!$D$48,'P-Parametri'!$C$34,'P-Parametri'!$D$52))</f>
        <v>4.8525513124279884E-2</v>
      </c>
      <c r="C995" s="10">
        <f>IF($A995&lt;='1-Input'!$B$26,0,IF($A995='1-Input'!$B$26+1,('1-Input'!$B$23+0)*'1-Input'!$B$27,'1-Input'!$B$23+0))</f>
        <v>15535</v>
      </c>
      <c r="D995" s="10">
        <f>IF(AND($A995&gt;=1,$A995&lt;1+'1-Input'!$B$12),'1-Input'!$B$30,0)</f>
        <v>0</v>
      </c>
      <c r="E995" s="10">
        <f>MAX(0,('1-Input'!$B$10-C995-D995))/(1-'P-Parametri'!$B$31*MAX(0,IF(F994&lt;=0,0,(F994-G994)/F994)))</f>
        <v>16439.569373160844</v>
      </c>
      <c r="F995" s="10">
        <f>((F994-E995+MAX(0,-('1-Input'!$B$10-C995-D995)))*(1+B995))*(1-'P-Parametri'!$B$32)</f>
        <v>608321.39897101664</v>
      </c>
      <c r="G995" s="10">
        <f>IF(F994&lt;=0,G994,G994*(1-E995/F994))+MAX(0,-('1-Input'!$B$10-C995-D995))</f>
        <v>176770.22737425595</v>
      </c>
      <c r="H995" s="10">
        <f>MAX(0,('1-Input'!$B$10-C995-D995))/(1-'P-Parametri'!$B$31*MAX(0,IF(I994&lt;=0,0,(I994-J994)/I994)))</f>
        <v>16439.569373160844</v>
      </c>
      <c r="I995" s="10">
        <f>((I994-H995+MAX(0,-('1-Input'!$B$10-C995-D995)))*(1+B995))*(1-'P-Parametri'!$B$32)</f>
        <v>1011643.0952680836</v>
      </c>
      <c r="J995" s="10">
        <f>IF(I994&lt;=0,J994,J994*(1-H995/I994))+MAX(0,-('1-Input'!$B$10-C995-D995))</f>
        <v>293970.22737425595</v>
      </c>
      <c r="K995" s="10">
        <f>MAX(0,('1-Input'!$B$10-C995-D995))/(1-'P-Parametri'!$B$31*MAX(0,IF(L994&lt;=0,0,(L994-M994)/L994)))</f>
        <v>16439.569373160848</v>
      </c>
      <c r="L995" s="10">
        <f>((L994-K995+MAX(0,-('1-Input'!$B$10-C995-D995)))*(1+B995))*(1-'P-Parametri'!$B$32)</f>
        <v>62133.68980189976</v>
      </c>
      <c r="M995" s="10">
        <f>IF(L994&lt;=0,M994,M994*(1-K995/L994))+MAX(0,-('1-Input'!$B$10-C995-D995))</f>
        <v>18055.236084842389</v>
      </c>
      <c r="N995" s="10">
        <f>MAX(0,('1-Input'!$B$10-C995-D995))/(1-'P-Parametri'!$B$31*MAX(0,IF(O994&lt;=0,0,(O994-P994)/O994)))</f>
        <v>16439.569373160844</v>
      </c>
      <c r="O995" s="10">
        <f>((O994-N995+MAX(0,-('1-Input'!$B$10-C995-D995)))*(1+B995))*(1-'P-Parametri'!$B$32)</f>
        <v>62133.68980189885</v>
      </c>
      <c r="P995" s="10">
        <f>IF(O994&lt;=0,P994,P994*(1-N995/O994))+MAX(0,-('1-Input'!$B$10-C995-D995))</f>
        <v>18055.23608484213</v>
      </c>
      <c r="Q995" s="10">
        <f>MAX(0,('1-Input'!$B$10-C995-D995))/(1-'P-Parametri'!$B$31*MAX(0,IF(R994&lt;=0,0,(R994-S994)/R994)))</f>
        <v>16439.569373160844</v>
      </c>
      <c r="R995" s="10">
        <f>((R994-Q995+MAX(0,-('1-Input'!$B$10-C995-D995)))*(1+B995))*(1-'P-Parametri'!$B$32)</f>
        <v>62133.68980189885</v>
      </c>
      <c r="S995" s="10">
        <f>IF(R994&lt;=0,S994,S994*(1-Q995/R994))+MAX(0,-('1-Input'!$B$10-C995-D995))</f>
        <v>18055.23608484213</v>
      </c>
      <c r="T995" s="10">
        <f>MAX(0,('1-Input'!$B$10-C995-D995))/(1-'P-Parametri'!$B$31*MAX(0,IF(U994&lt;=0,0,(U994-V994)/U994)))</f>
        <v>16439.569373160844</v>
      </c>
      <c r="U995" s="10">
        <f>((U994-T995+MAX(0,-('1-Input'!$B$10-C995-D995)))*(1+B995))*(1-'P-Parametri'!$B$32)</f>
        <v>62133.68980189885</v>
      </c>
      <c r="V995" s="10">
        <f>IF(U994&lt;=0,V994,V994*(1-T995/U994))+MAX(0,-('1-Input'!$B$10-C995-D995))</f>
        <v>18055.23608484213</v>
      </c>
    </row>
    <row r="996" spans="1:22">
      <c r="A996" s="9">
        <f t="shared" si="19"/>
        <v>39</v>
      </c>
      <c r="B996" s="12">
        <f>IF($A996='P-Parametri'!$D$47,'P-Parametri'!$B$34,IF($A996='P-Parametri'!$D$48,'P-Parametri'!$C$34,'P-Parametri'!$D$52))</f>
        <v>4.8525513124279884E-2</v>
      </c>
      <c r="C996" s="10">
        <f>IF($A996&lt;='1-Input'!$B$26,0,IF($A996='1-Input'!$B$26+1,('1-Input'!$B$23+0)*'1-Input'!$B$27,'1-Input'!$B$23+0))</f>
        <v>15535</v>
      </c>
      <c r="D996" s="10">
        <f>IF(AND($A996&gt;=1,$A996&lt;1+'1-Input'!$B$12),'1-Input'!$B$30,0)</f>
        <v>0</v>
      </c>
      <c r="E996" s="10">
        <f>MAX(0,('1-Input'!$B$10-C996-D996))/(1-'P-Parametri'!$B$31*MAX(0,IF(F995&lt;=0,0,(F995-G995)/F995)))</f>
        <v>16510.277956662088</v>
      </c>
      <c r="F996" s="10">
        <f>((F995-E996+MAX(0,-('1-Input'!$B$10-C996-D996)))*(1+B996))*(1-'P-Parametri'!$B$32)</f>
        <v>619288.00121556292</v>
      </c>
      <c r="G996" s="10">
        <f>IF(F995&lt;=0,G995,G995*(1-E996/F995))+MAX(0,-('1-Input'!$B$10-C996-D996))</f>
        <v>171972.55694321729</v>
      </c>
      <c r="H996" s="10">
        <f>MAX(0,('1-Input'!$B$10-C996-D996))/(1-'P-Parametri'!$B$31*MAX(0,IF(I995&lt;=0,0,(I995-J995)/I995)))</f>
        <v>16510.277956662088</v>
      </c>
      <c r="I996" s="10">
        <f>((I995-H996+MAX(0,-('1-Input'!$B$10-C996-D996)))*(1+B996))*(1-'P-Parametri'!$B$32)</f>
        <v>1041335.3036024719</v>
      </c>
      <c r="J996" s="10">
        <f>IF(I995&lt;=0,J995,J995*(1-H996/I995))+MAX(0,-('1-Input'!$B$10-C996-D996))</f>
        <v>289172.55694321729</v>
      </c>
      <c r="K996" s="10">
        <f>MAX(0,('1-Input'!$B$10-C996-D996))/(1-'P-Parametri'!$B$31*MAX(0,IF(L995&lt;=0,0,(L995-M995)/L995)))</f>
        <v>16510.277956662088</v>
      </c>
      <c r="L996" s="10">
        <f>((L995-K996+MAX(0,-('1-Input'!$B$10-C996-D996)))*(1+B996))*(1-'P-Parametri'!$B$32)</f>
        <v>47741.636692877168</v>
      </c>
      <c r="M996" s="10">
        <f>IF(L995&lt;=0,M995,M995*(1-K996/L995))+MAX(0,-('1-Input'!$B$10-C996-D996))</f>
        <v>13257.565653803722</v>
      </c>
      <c r="N996" s="10">
        <f>MAX(0,('1-Input'!$B$10-C996-D996))/(1-'P-Parametri'!$B$31*MAX(0,IF(O995&lt;=0,0,(O995-P995)/O995)))</f>
        <v>16510.277956662088</v>
      </c>
      <c r="O996" s="10">
        <f>((O995-N996+MAX(0,-('1-Input'!$B$10-C996-D996)))*(1+B996))*(1-'P-Parametri'!$B$32)</f>
        <v>47741.636692876215</v>
      </c>
      <c r="P996" s="10">
        <f>IF(O995&lt;=0,P995,P995*(1-N996/O995))+MAX(0,-('1-Input'!$B$10-C996-D996))</f>
        <v>13257.565653803462</v>
      </c>
      <c r="Q996" s="10">
        <f>MAX(0,('1-Input'!$B$10-C996-D996))/(1-'P-Parametri'!$B$31*MAX(0,IF(R995&lt;=0,0,(R995-S995)/R995)))</f>
        <v>16510.277956662088</v>
      </c>
      <c r="R996" s="10">
        <f>((R995-Q996+MAX(0,-('1-Input'!$B$10-C996-D996)))*(1+B996))*(1-'P-Parametri'!$B$32)</f>
        <v>47741.636692876215</v>
      </c>
      <c r="S996" s="10">
        <f>IF(R995&lt;=0,S995,S995*(1-Q996/R995))+MAX(0,-('1-Input'!$B$10-C996-D996))</f>
        <v>13257.565653803462</v>
      </c>
      <c r="T996" s="10">
        <f>MAX(0,('1-Input'!$B$10-C996-D996))/(1-'P-Parametri'!$B$31*MAX(0,IF(U995&lt;=0,0,(U995-V995)/U995)))</f>
        <v>16510.277956662088</v>
      </c>
      <c r="U996" s="10">
        <f>((U995-T996+MAX(0,-('1-Input'!$B$10-C996-D996)))*(1+B996))*(1-'P-Parametri'!$B$32)</f>
        <v>47741.636692876215</v>
      </c>
      <c r="V996" s="10">
        <f>IF(U995&lt;=0,V995,V995*(1-T996/U995))+MAX(0,-('1-Input'!$B$10-C996-D996))</f>
        <v>13257.565653803462</v>
      </c>
    </row>
    <row r="997" spans="1:22">
      <c r="A997" s="9">
        <f t="shared" si="19"/>
        <v>40</v>
      </c>
      <c r="B997" s="12">
        <f>IF($A997='P-Parametri'!$D$47,'P-Parametri'!$B$34,IF($A997='P-Parametri'!$D$48,'P-Parametri'!$C$34,'P-Parametri'!$D$52))</f>
        <v>4.8525513124279884E-2</v>
      </c>
      <c r="C997" s="10">
        <f>IF($A997&lt;='1-Input'!$B$26,0,IF($A997='1-Input'!$B$26+1,('1-Input'!$B$23+0)*'1-Input'!$B$27,'1-Input'!$B$23+0))</f>
        <v>15535</v>
      </c>
      <c r="D997" s="10">
        <f>IF(AND($A997&gt;=1,$A997&lt;1+'1-Input'!$B$12),'1-Input'!$B$30,0)</f>
        <v>0</v>
      </c>
      <c r="E997" s="10">
        <f>MAX(0,('1-Input'!$B$10-C997-D997))/(1-'P-Parametri'!$B$31*MAX(0,IF(F996&lt;=0,0,(F996-G996)/F996)))</f>
        <v>16578.420022346872</v>
      </c>
      <c r="F997" s="10">
        <f>((F996-E997+MAX(0,-('1-Input'!$B$10-C997-D997)))*(1+B997))*(1-'P-Parametri'!$B$32)</f>
        <v>630692.46013976552</v>
      </c>
      <c r="G997" s="10">
        <f>IF(F996&lt;=0,G996,G996*(1-E997/F996))+MAX(0,-('1-Input'!$B$10-C997-D997))</f>
        <v>167368.82931451223</v>
      </c>
      <c r="H997" s="10">
        <f>MAX(0,('1-Input'!$B$10-C997-D997))/(1-'P-Parametri'!$B$31*MAX(0,IF(I996&lt;=0,0,(I996-J996)/I996)))</f>
        <v>16578.420022346872</v>
      </c>
      <c r="I997" s="10">
        <f>((I996-H997+MAX(0,-('1-Input'!$B$10-C997-D997)))*(1+B997))*(1-'P-Parametri'!$B$32)</f>
        <v>1072334.7697091217</v>
      </c>
      <c r="J997" s="10">
        <f>IF(I996&lt;=0,J996,J996*(1-H997/I996))+MAX(0,-('1-Input'!$B$10-C997-D997))</f>
        <v>284568.8293145122</v>
      </c>
      <c r="K997" s="10">
        <f>MAX(0,('1-Input'!$B$10-C997-D997))/(1-'P-Parametri'!$B$31*MAX(0,IF(L996&lt;=0,0,(L996-M996)/L996)))</f>
        <v>16578.420022346872</v>
      </c>
      <c r="L997" s="10">
        <f>((L996-K997+MAX(0,-('1-Input'!$B$10-C997-D997)))*(1+B997))*(1-'P-Parametri'!$B$32)</f>
        <v>32610.07689457075</v>
      </c>
      <c r="M997" s="10">
        <f>IF(L996&lt;=0,M996,M996*(1-K997/L996))+MAX(0,-('1-Input'!$B$10-C997-D997))</f>
        <v>8653.8380250986629</v>
      </c>
      <c r="N997" s="10">
        <f>MAX(0,('1-Input'!$B$10-C997-D997))/(1-'P-Parametri'!$B$31*MAX(0,IF(O996&lt;=0,0,(O996-P996)/O996)))</f>
        <v>16578.420022346872</v>
      </c>
      <c r="O997" s="10">
        <f>((O996-N997+MAX(0,-('1-Input'!$B$10-C997-D997)))*(1+B997))*(1-'P-Parametri'!$B$32)</f>
        <v>32610.076894569753</v>
      </c>
      <c r="P997" s="10">
        <f>IF(O996&lt;=0,P996,P996*(1-N997/O996))+MAX(0,-('1-Input'!$B$10-C997-D997))</f>
        <v>8653.8380250984028</v>
      </c>
      <c r="Q997" s="10">
        <f>MAX(0,('1-Input'!$B$10-C997-D997))/(1-'P-Parametri'!$B$31*MAX(0,IF(R996&lt;=0,0,(R996-S996)/R996)))</f>
        <v>16578.420022346872</v>
      </c>
      <c r="R997" s="10">
        <f>((R996-Q997+MAX(0,-('1-Input'!$B$10-C997-D997)))*(1+B997))*(1-'P-Parametri'!$B$32)</f>
        <v>32610.076894569753</v>
      </c>
      <c r="S997" s="10">
        <f>IF(R996&lt;=0,S996,S996*(1-Q997/R996))+MAX(0,-('1-Input'!$B$10-C997-D997))</f>
        <v>8653.8380250984028</v>
      </c>
      <c r="T997" s="10">
        <f>MAX(0,('1-Input'!$B$10-C997-D997))/(1-'P-Parametri'!$B$31*MAX(0,IF(U996&lt;=0,0,(U996-V996)/U996)))</f>
        <v>16578.420022346872</v>
      </c>
      <c r="U997" s="10">
        <f>((U996-T997+MAX(0,-('1-Input'!$B$10-C997-D997)))*(1+B997))*(1-'P-Parametri'!$B$32)</f>
        <v>32610.076894569753</v>
      </c>
      <c r="V997" s="10">
        <f>IF(U996&lt;=0,V996,V996*(1-T997/U996))+MAX(0,-('1-Input'!$B$10-C997-D997))</f>
        <v>8653.8380250984028</v>
      </c>
    </row>
    <row r="998" spans="1:22">
      <c r="A998" s="9">
        <f t="shared" si="19"/>
        <v>41</v>
      </c>
      <c r="B998" s="12">
        <f>IF($A998='P-Parametri'!$D$47,'P-Parametri'!$B$34,IF($A998='P-Parametri'!$D$48,'P-Parametri'!$C$34,'P-Parametri'!$D$52))</f>
        <v>4.8525513124279884E-2</v>
      </c>
      <c r="C998" s="10">
        <f>IF($A998&lt;='1-Input'!$B$26,0,IF($A998='1-Input'!$B$26+1,('1-Input'!$B$23+0)*'1-Input'!$B$27,'1-Input'!$B$23+0))</f>
        <v>15535</v>
      </c>
      <c r="D998" s="10">
        <f>IF(AND($A998&gt;=1,$A998&lt;1+'1-Input'!$B$12),'1-Input'!$B$30,0)</f>
        <v>0</v>
      </c>
      <c r="E998" s="10">
        <f>MAX(0,('1-Input'!$B$10-C998-D998))/(1-'P-Parametri'!$B$31*MAX(0,IF(F997&lt;=0,0,(F997-G997)/F997)))</f>
        <v>16644.066405946218</v>
      </c>
      <c r="F998" s="10">
        <f>((F997-E998+MAX(0,-('1-Input'!$B$10-C998-D998)))*(1+B998))*(1-'P-Parametri'!$B$32)</f>
        <v>642557.71630864684</v>
      </c>
      <c r="G998" s="10">
        <f>IF(F997&lt;=0,G997,G997*(1-E998/F997))+MAX(0,-('1-Input'!$B$10-C998-D998))</f>
        <v>162951.94139297455</v>
      </c>
      <c r="H998" s="10">
        <f>MAX(0,('1-Input'!$B$10-C998-D998))/(1-'P-Parametri'!$B$31*MAX(0,IF(I997&lt;=0,0,(I997-J997)/I997)))</f>
        <v>16644.066405946218</v>
      </c>
      <c r="I998" s="10">
        <f>((I997-H998+MAX(0,-('1-Input'!$B$10-C998-D998)))*(1+B998))*(1-'P-Parametri'!$B$32)</f>
        <v>1104704.7991087311</v>
      </c>
      <c r="J998" s="10">
        <f>IF(I997&lt;=0,J997,J997*(1-H998/I997))+MAX(0,-('1-Input'!$B$10-C998-D998))</f>
        <v>280151.94139297452</v>
      </c>
      <c r="K998" s="10">
        <f>MAX(0,('1-Input'!$B$10-C998-D998))/(1-'P-Parametri'!$B$31*MAX(0,IF(L997&lt;=0,0,(L997-M997)/L997)))</f>
        <v>16644.066405946218</v>
      </c>
      <c r="L998" s="10">
        <f>((L997-K998+MAX(0,-('1-Input'!$B$10-C998-D998)))*(1+B998))*(1-'P-Parametri'!$B$32)</f>
        <v>16707.287801452407</v>
      </c>
      <c r="M998" s="10">
        <f>IF(L997&lt;=0,M997,M997*(1-K998/L997))+MAX(0,-('1-Input'!$B$10-C998-D998))</f>
        <v>4236.9501035609801</v>
      </c>
      <c r="N998" s="10">
        <f>MAX(0,('1-Input'!$B$10-C998-D998))/(1-'P-Parametri'!$B$31*MAX(0,IF(O997&lt;=0,0,(O997-P997)/O997)))</f>
        <v>16644.066405946218</v>
      </c>
      <c r="O998" s="10">
        <f>((O997-N998+MAX(0,-('1-Input'!$B$10-C998-D998)))*(1+B998))*(1-'P-Parametri'!$B$32)</f>
        <v>16707.287801451366</v>
      </c>
      <c r="P998" s="10">
        <f>IF(O997&lt;=0,P997,P997*(1-N998/O997))+MAX(0,-('1-Input'!$B$10-C998-D998))</f>
        <v>4236.9501035607173</v>
      </c>
      <c r="Q998" s="10">
        <f>MAX(0,('1-Input'!$B$10-C998-D998))/(1-'P-Parametri'!$B$31*MAX(0,IF(R997&lt;=0,0,(R997-S997)/R997)))</f>
        <v>16644.066405946218</v>
      </c>
      <c r="R998" s="10">
        <f>((R997-Q998+MAX(0,-('1-Input'!$B$10-C998-D998)))*(1+B998))*(1-'P-Parametri'!$B$32)</f>
        <v>16707.287801451366</v>
      </c>
      <c r="S998" s="10">
        <f>IF(R997&lt;=0,S997,S997*(1-Q998/R997))+MAX(0,-('1-Input'!$B$10-C998-D998))</f>
        <v>4236.9501035607173</v>
      </c>
      <c r="T998" s="10">
        <f>MAX(0,('1-Input'!$B$10-C998-D998))/(1-'P-Parametri'!$B$31*MAX(0,IF(U997&lt;=0,0,(U997-V997)/U997)))</f>
        <v>16644.066405946218</v>
      </c>
      <c r="U998" s="10">
        <f>((U997-T998+MAX(0,-('1-Input'!$B$10-C998-D998)))*(1+B998))*(1-'P-Parametri'!$B$32)</f>
        <v>16707.287801451366</v>
      </c>
      <c r="V998" s="10">
        <f>IF(U997&lt;=0,V997,V997*(1-T998/U997))+MAX(0,-('1-Input'!$B$10-C998-D998))</f>
        <v>4236.9501035607173</v>
      </c>
    </row>
    <row r="999" spans="1:22">
      <c r="A999" s="9">
        <f t="shared" si="19"/>
        <v>42</v>
      </c>
      <c r="B999" s="12">
        <f>IF($A999='P-Parametri'!$D$47,'P-Parametri'!$B$34,IF($A999='P-Parametri'!$D$48,'P-Parametri'!$C$34,'P-Parametri'!$D$52))</f>
        <v>4.8525513124279884E-2</v>
      </c>
      <c r="C999" s="10">
        <f>IF($A999&lt;='1-Input'!$B$26,0,IF($A999='1-Input'!$B$26+1,('1-Input'!$B$23+0)*'1-Input'!$B$27,'1-Input'!$B$23+0))</f>
        <v>15535</v>
      </c>
      <c r="D999" s="10">
        <f>IF(AND($A999&gt;=1,$A999&lt;1+'1-Input'!$B$12),'1-Input'!$B$30,0)</f>
        <v>0</v>
      </c>
      <c r="E999" s="10">
        <f>MAX(0,('1-Input'!$B$10-C999-D999))/(1-'P-Parametri'!$B$31*MAX(0,IF(F998&lt;=0,0,(F998-G998)/F998)))</f>
        <v>16707.287801451614</v>
      </c>
      <c r="F999" s="10">
        <f>((F998-E999+MAX(0,-('1-Input'!$B$10-C999-D999)))*(1+B999))*(1-'P-Parametri'!$B$32)</f>
        <v>654907.70140617818</v>
      </c>
      <c r="G999" s="10">
        <f>IF(F998&lt;=0,G998,G998*(1-E999/F998))+MAX(0,-('1-Input'!$B$10-C999-D999))</f>
        <v>158714.99128941377</v>
      </c>
      <c r="H999" s="10">
        <f>MAX(0,('1-Input'!$B$10-C999-D999))/(1-'P-Parametri'!$B$31*MAX(0,IF(I998&lt;=0,0,(I998-J998)/I998)))</f>
        <v>16707.287801451617</v>
      </c>
      <c r="I999" s="10">
        <f>((I998-H999+MAX(0,-('1-Input'!$B$10-C999-D999)))*(1+B999))*(1-'P-Parametri'!$B$32)</f>
        <v>1138511.562523762</v>
      </c>
      <c r="J999" s="10">
        <f>IF(I998&lt;=0,J998,J998*(1-H999/I998))+MAX(0,-('1-Input'!$B$10-C999-D999))</f>
        <v>275914.99128941371</v>
      </c>
      <c r="K999" s="10">
        <f>MAX(0,('1-Input'!$B$10-C999-D999))/(1-'P-Parametri'!$B$31*MAX(0,IF(L998&lt;=0,0,(L998-M998)/L998)))</f>
        <v>16707.287801451621</v>
      </c>
      <c r="L999" s="10">
        <f>((L998-K999+MAX(0,-('1-Input'!$B$10-C999-D999)))*(1+B999))*(1-'P-Parametri'!$B$32)</f>
        <v>8.222870667420457E-10</v>
      </c>
      <c r="M999" s="10">
        <f>IF(L998&lt;=0,M998,M998*(1-K999/L998))+MAX(0,-('1-Input'!$B$10-C999-D999))</f>
        <v>1.9944788530844087E-10</v>
      </c>
      <c r="N999" s="10">
        <f>MAX(0,('1-Input'!$B$10-C999-D999))/(1-'P-Parametri'!$B$31*MAX(0,IF(O998&lt;=0,0,(O998-P998)/O998)))</f>
        <v>16707.287801451617</v>
      </c>
      <c r="O999" s="10">
        <f>((O998-N999+MAX(0,-('1-Input'!$B$10-C999-D999)))*(1+B999))*(1-'P-Parametri'!$B$32)</f>
        <v>-2.6267503520926462E-10</v>
      </c>
      <c r="P999" s="10">
        <f>IF(O998&lt;=0,P998,P998*(1-N999/O998))+MAX(0,-('1-Input'!$B$10-C999-D999))</f>
        <v>-6.3973850004590283E-11</v>
      </c>
      <c r="Q999" s="10">
        <f>MAX(0,('1-Input'!$B$10-C999-D999))/(1-'P-Parametri'!$B$31*MAX(0,IF(R998&lt;=0,0,(R998-S998)/R998)))</f>
        <v>16707.287801451617</v>
      </c>
      <c r="R999" s="10">
        <f>((R998-Q999+MAX(0,-('1-Input'!$B$10-C999-D999)))*(1+B999))*(1-'P-Parametri'!$B$32)</f>
        <v>-2.6267503520926462E-10</v>
      </c>
      <c r="S999" s="10">
        <f>IF(R998&lt;=0,S998,S998*(1-Q999/R998))+MAX(0,-('1-Input'!$B$10-C999-D999))</f>
        <v>-6.3973850004590283E-11</v>
      </c>
      <c r="T999" s="10">
        <f>MAX(0,('1-Input'!$B$10-C999-D999))/(1-'P-Parametri'!$B$31*MAX(0,IF(U998&lt;=0,0,(U998-V998)/U998)))</f>
        <v>16707.287801451617</v>
      </c>
      <c r="U999" s="10">
        <f>((U998-T999+MAX(0,-('1-Input'!$B$10-C999-D999)))*(1+B999))*(1-'P-Parametri'!$B$32)</f>
        <v>-2.6267503520926462E-10</v>
      </c>
      <c r="V999" s="10">
        <f>IF(U998&lt;=0,V998,V998*(1-T999/U998))+MAX(0,-('1-Input'!$B$10-C999-D999))</f>
        <v>-6.3973850004590283E-11</v>
      </c>
    </row>
    <row r="1000" spans="1:22">
      <c r="A1000" s="4" t="s">
        <v>410</v>
      </c>
      <c r="E1000" s="10">
        <f>F999</f>
        <v>654907.70140617818</v>
      </c>
      <c r="H1000" s="10">
        <f>I999</f>
        <v>1138511.562523762</v>
      </c>
      <c r="K1000" s="10">
        <f>L999</f>
        <v>8.222870667420457E-10</v>
      </c>
      <c r="N1000" s="10">
        <f>O999</f>
        <v>-2.6267503520926462E-10</v>
      </c>
      <c r="Q1000" s="10">
        <f>R999</f>
        <v>-2.6267503520926462E-10</v>
      </c>
      <c r="T1000" s="10">
        <f>U999</f>
        <v>-2.6267503520926462E-10</v>
      </c>
    </row>
    <row r="1001" spans="1:22">
      <c r="A1001" s="5" t="s">
        <v>411</v>
      </c>
      <c r="B1001" s="10">
        <f>IFERROR(T955-T1000*(T955-Q955)/(T1000-Q1000),T955)</f>
        <v>554158.03177482181</v>
      </c>
    </row>
    <row r="1004" spans="1:22">
      <c r="A1004" s="2" t="s">
        <v>496</v>
      </c>
    </row>
    <row r="1005" spans="1:22">
      <c r="A1005" s="4" t="s">
        <v>268</v>
      </c>
      <c r="E1005" s="19">
        <f>'1-Input'!$B$8</f>
        <v>760000</v>
      </c>
      <c r="H1005" s="19">
        <f>'1-Input'!$B$8*1.2</f>
        <v>912000</v>
      </c>
      <c r="K1005" s="10">
        <f>IFERROR(H1005-H1050*(H1005-E1005)/(H1050-E1050),H1005)</f>
        <v>470837.57892850228</v>
      </c>
      <c r="N1005" s="10">
        <f>IFERROR(K1005-K1050*(K1005-H1005)/(K1050-H1050),K1005)</f>
        <v>470837.57892850251</v>
      </c>
      <c r="Q1005" s="10">
        <f>IFERROR(N1005-N1050*(N1005-K1005)/(N1050-K1050),N1005)</f>
        <v>470837.57892850245</v>
      </c>
      <c r="T1005" s="10">
        <f>IFERROR(Q1005-Q1050*(Q1005-N1005)/(Q1050-N1050),Q1005)</f>
        <v>470837.57892850245</v>
      </c>
    </row>
    <row r="1006" spans="1:22">
      <c r="A1006" s="15" t="s">
        <v>176</v>
      </c>
      <c r="B1006" s="15" t="s">
        <v>177</v>
      </c>
      <c r="C1006" s="15" t="s">
        <v>178</v>
      </c>
      <c r="D1006" s="15" t="s">
        <v>179</v>
      </c>
      <c r="E1006" s="15" t="s">
        <v>180</v>
      </c>
      <c r="F1006" s="15" t="s">
        <v>181</v>
      </c>
      <c r="G1006" s="15" t="s">
        <v>182</v>
      </c>
      <c r="H1006" s="15" t="s">
        <v>180</v>
      </c>
      <c r="I1006" s="15" t="s">
        <v>181</v>
      </c>
      <c r="J1006" s="15" t="s">
        <v>182</v>
      </c>
      <c r="K1006" s="15" t="s">
        <v>180</v>
      </c>
      <c r="L1006" s="15" t="s">
        <v>181</v>
      </c>
      <c r="M1006" s="15" t="s">
        <v>182</v>
      </c>
      <c r="N1006" s="15" t="s">
        <v>180</v>
      </c>
      <c r="O1006" s="15" t="s">
        <v>181</v>
      </c>
      <c r="P1006" s="15" t="s">
        <v>182</v>
      </c>
      <c r="Q1006" s="15" t="s">
        <v>180</v>
      </c>
      <c r="R1006" s="15" t="s">
        <v>181</v>
      </c>
      <c r="S1006" s="15" t="s">
        <v>182</v>
      </c>
      <c r="T1006" s="15" t="s">
        <v>180</v>
      </c>
      <c r="U1006" s="15" t="s">
        <v>181</v>
      </c>
      <c r="V1006" s="15" t="s">
        <v>182</v>
      </c>
    </row>
    <row r="1007" spans="1:22">
      <c r="A1007" s="9">
        <f>0</f>
        <v>0</v>
      </c>
      <c r="E1007" s="10">
        <f>0</f>
        <v>0</v>
      </c>
      <c r="F1007" s="10">
        <f>E1005</f>
        <v>760000</v>
      </c>
      <c r="G1007" s="10">
        <f>E1005*'1-Input'!$B$28</f>
        <v>586000</v>
      </c>
      <c r="H1007" s="10">
        <f>0</f>
        <v>0</v>
      </c>
      <c r="I1007" s="10">
        <f>H1005</f>
        <v>912000</v>
      </c>
      <c r="J1007" s="10">
        <f>H1005*'1-Input'!$B$28</f>
        <v>703200</v>
      </c>
      <c r="K1007" s="10">
        <f>0</f>
        <v>0</v>
      </c>
      <c r="L1007" s="10">
        <f>K1005</f>
        <v>470837.57892850228</v>
      </c>
      <c r="M1007" s="10">
        <f>K1005*'1-Input'!$B$28</f>
        <v>363040.55427908199</v>
      </c>
      <c r="N1007" s="10">
        <f>0</f>
        <v>0</v>
      </c>
      <c r="O1007" s="10">
        <f>N1005</f>
        <v>470837.57892850251</v>
      </c>
      <c r="P1007" s="10">
        <f>N1005*'1-Input'!$B$28</f>
        <v>363040.55427908216</v>
      </c>
      <c r="Q1007" s="10">
        <f>0</f>
        <v>0</v>
      </c>
      <c r="R1007" s="10">
        <f>Q1005</f>
        <v>470837.57892850245</v>
      </c>
      <c r="S1007" s="10">
        <f>Q1005*'1-Input'!$B$28</f>
        <v>363040.55427908211</v>
      </c>
      <c r="T1007" s="10">
        <f>0</f>
        <v>0</v>
      </c>
      <c r="U1007" s="10">
        <f>T1005</f>
        <v>470837.57892850245</v>
      </c>
      <c r="V1007" s="10">
        <f>T1005*'1-Input'!$B$28</f>
        <v>363040.55427908211</v>
      </c>
    </row>
    <row r="1008" spans="1:22">
      <c r="A1008" s="9">
        <f t="shared" ref="A1008:A1049" si="20">A1007+1</f>
        <v>1</v>
      </c>
      <c r="B1008" s="12">
        <f>IF($A1008='P-Parametri'!$E$47,'P-Parametri'!$B$34,IF($A1008='P-Parametri'!$E$48,'P-Parametri'!$C$34,'P-Parametri'!$E$52))</f>
        <v>4.8525513124279884E-2</v>
      </c>
      <c r="C1008" s="10">
        <f>IF($A1008&lt;='1-Input'!$B$26,0,IF($A1008='1-Input'!$B$26+1,('1-Input'!$B$23+0)*'1-Input'!$B$27,'1-Input'!$B$23+0))</f>
        <v>0</v>
      </c>
      <c r="D1008" s="10">
        <f>IF(AND($A1008&gt;=1,$A1008&lt;1+'1-Input'!$B$12),'1-Input'!$B$30,0)</f>
        <v>11905.451600000002</v>
      </c>
      <c r="E1008" s="10">
        <f>MAX(0,('1-Input'!$B$10-C1008-D1008))/(1-'P-Parametri'!$B$31*MAX(0,IF(F1007&lt;=0,0,(F1007-G1007)/F1007)))</f>
        <v>18176.530281493087</v>
      </c>
      <c r="F1008" s="10">
        <f>((F1007-E1008+MAX(0,-('1-Input'!$B$10-C1008-D1008)))*(1+B1008))*(1-'P-Parametri'!$B$32)</f>
        <v>776265.19256576267</v>
      </c>
      <c r="G1008" s="10">
        <f>IF(F1007&lt;=0,G1007,G1007*(1-E1008/F1007))+MAX(0,-('1-Input'!$B$10-C1008-D1008))</f>
        <v>571984.93849348032</v>
      </c>
      <c r="H1008" s="10">
        <f>MAX(0,('1-Input'!$B$10-C1008-D1008))/(1-'P-Parametri'!$B$31*MAX(0,IF(I1007&lt;=0,0,(I1007-J1007)/I1007)))</f>
        <v>18176.530281493087</v>
      </c>
      <c r="I1008" s="10">
        <f>((I1007-H1008+MAX(0,-('1-Input'!$B$10-C1008-D1008)))*(1+B1008))*(1-'P-Parametri'!$B$32)</f>
        <v>935322.31880466349</v>
      </c>
      <c r="J1008" s="10">
        <f>IF(I1007&lt;=0,J1007,J1007*(1-H1008/I1007))+MAX(0,-('1-Input'!$B$10-C1008-D1008))</f>
        <v>689184.93849348032</v>
      </c>
      <c r="K1008" s="10">
        <f>MAX(0,('1-Input'!$B$10-C1008-D1008))/(1-'P-Parametri'!$B$31*MAX(0,IF(L1007&lt;=0,0,(L1007-M1007)/L1007)))</f>
        <v>18176.530281493087</v>
      </c>
      <c r="L1008" s="10">
        <f>((L1007-K1008+MAX(0,-('1-Input'!$B$10-C1008-D1008)))*(1+B1008))*(1-'P-Parametri'!$B$32)</f>
        <v>473677.40498737193</v>
      </c>
      <c r="M1008" s="10">
        <f>IF(L1007&lt;=0,M1007,M1007*(1-K1008/L1007))+MAX(0,-('1-Input'!$B$10-C1008-D1008))</f>
        <v>349025.49277256231</v>
      </c>
      <c r="N1008" s="10">
        <f>MAX(0,('1-Input'!$B$10-C1008-D1008))/(1-'P-Parametri'!$B$31*MAX(0,IF(O1007&lt;=0,0,(O1007-P1007)/O1007)))</f>
        <v>18176.530281493087</v>
      </c>
      <c r="O1008" s="10">
        <f>((O1007-N1008+MAX(0,-('1-Input'!$B$10-C1008-D1008)))*(1+B1008))*(1-'P-Parametri'!$B$32)</f>
        <v>473677.40498737223</v>
      </c>
      <c r="P1008" s="10">
        <f>IF(O1007&lt;=0,P1007,P1007*(1-N1008/O1007))+MAX(0,-('1-Input'!$B$10-C1008-D1008))</f>
        <v>349025.49277256249</v>
      </c>
      <c r="Q1008" s="10">
        <f>MAX(0,('1-Input'!$B$10-C1008-D1008))/(1-'P-Parametri'!$B$31*MAX(0,IF(R1007&lt;=0,0,(R1007-S1007)/R1007)))</f>
        <v>18176.530281493091</v>
      </c>
      <c r="R1008" s="10">
        <f>((R1007-Q1008+MAX(0,-('1-Input'!$B$10-C1008-D1008)))*(1+B1008))*(1-'P-Parametri'!$B$32)</f>
        <v>473677.40498737217</v>
      </c>
      <c r="S1008" s="10">
        <f>IF(R1007&lt;=0,S1007,S1007*(1-Q1008/R1007))+MAX(0,-('1-Input'!$B$10-C1008-D1008))</f>
        <v>349025.49277256243</v>
      </c>
      <c r="T1008" s="10">
        <f>MAX(0,('1-Input'!$B$10-C1008-D1008))/(1-'P-Parametri'!$B$31*MAX(0,IF(U1007&lt;=0,0,(U1007-V1007)/U1007)))</f>
        <v>18176.530281493091</v>
      </c>
      <c r="U1008" s="10">
        <f>((U1007-T1008+MAX(0,-('1-Input'!$B$10-C1008-D1008)))*(1+B1008))*(1-'P-Parametri'!$B$32)</f>
        <v>473677.40498737217</v>
      </c>
      <c r="V1008" s="10">
        <f>IF(U1007&lt;=0,V1007,V1007*(1-T1008/U1007))+MAX(0,-('1-Input'!$B$10-C1008-D1008))</f>
        <v>349025.49277256243</v>
      </c>
    </row>
    <row r="1009" spans="1:22">
      <c r="A1009" s="9">
        <f t="shared" si="20"/>
        <v>2</v>
      </c>
      <c r="B1009" s="12">
        <f>IF($A1009='P-Parametri'!$E$47,'P-Parametri'!$B$34,IF($A1009='P-Parametri'!$E$48,'P-Parametri'!$C$34,'P-Parametri'!$E$52))</f>
        <v>4.8525513124279884E-2</v>
      </c>
      <c r="C1009" s="10">
        <f>IF($A1009&lt;='1-Input'!$B$26,0,IF($A1009='1-Input'!$B$26+1,('1-Input'!$B$23+0)*'1-Input'!$B$27,'1-Input'!$B$23+0))</f>
        <v>0</v>
      </c>
      <c r="D1009" s="10">
        <f>IF(AND($A1009&gt;=1,$A1009&lt;1+'1-Input'!$B$12),'1-Input'!$B$30,0)</f>
        <v>11905.451600000002</v>
      </c>
      <c r="E1009" s="10">
        <f>MAX(0,('1-Input'!$B$10-C1009-D1009))/(1-'P-Parametri'!$B$31*MAX(0,IF(F1008&lt;=0,0,(F1008-G1008)/F1008)))</f>
        <v>18350.079809115934</v>
      </c>
      <c r="F1009" s="10">
        <f>((F1008-E1009+MAX(0,-('1-Input'!$B$10-C1009-D1009)))*(1+B1009))*(1-'P-Parametri'!$B$32)</f>
        <v>793103.94584279379</v>
      </c>
      <c r="G1009" s="10">
        <f>IF(F1008&lt;=0,G1008,G1008*(1-E1009/F1008))+MAX(0,-('1-Input'!$B$10-C1009-D1009))</f>
        <v>558463.82564250263</v>
      </c>
      <c r="H1009" s="10">
        <f>MAX(0,('1-Input'!$B$10-C1009-D1009))/(1-'P-Parametri'!$B$31*MAX(0,IF(I1008&lt;=0,0,(I1008-J1008)/I1008)))</f>
        <v>18350.079809115934</v>
      </c>
      <c r="I1009" s="10">
        <f>((I1008-H1009+MAX(0,-('1-Input'!$B$10-C1009-D1009)))*(1+B1009))*(1-'P-Parametri'!$B$32)</f>
        <v>959545.84983869921</v>
      </c>
      <c r="J1009" s="10">
        <f>IF(I1008&lt;=0,J1008,J1008*(1-H1009/I1008))+MAX(0,-('1-Input'!$B$10-C1009-D1009))</f>
        <v>675663.82564250263</v>
      </c>
      <c r="K1009" s="10">
        <f>MAX(0,('1-Input'!$B$10-C1009-D1009))/(1-'P-Parametri'!$B$31*MAX(0,IF(L1008&lt;=0,0,(L1008-M1008)/L1008)))</f>
        <v>18350.079809115934</v>
      </c>
      <c r="L1009" s="10">
        <f>((L1008-K1009+MAX(0,-('1-Input'!$B$10-C1009-D1009)))*(1+B1009))*(1-'P-Parametri'!$B$32)</f>
        <v>476467.4726374927</v>
      </c>
      <c r="M1009" s="10">
        <f>IF(L1008&lt;=0,M1008,M1008*(1-K1009/L1008))+MAX(0,-('1-Input'!$B$10-C1009-D1009))</f>
        <v>335504.37992158456</v>
      </c>
      <c r="N1009" s="10">
        <f>MAX(0,('1-Input'!$B$10-C1009-D1009))/(1-'P-Parametri'!$B$31*MAX(0,IF(O1008&lt;=0,0,(O1008-P1008)/O1008)))</f>
        <v>18350.079809115934</v>
      </c>
      <c r="O1009" s="10">
        <f>((O1008-N1009+MAX(0,-('1-Input'!$B$10-C1009-D1009)))*(1+B1009))*(1-'P-Parametri'!$B$32)</f>
        <v>476467.47263749299</v>
      </c>
      <c r="P1009" s="10">
        <f>IF(O1008&lt;=0,P1008,P1008*(1-N1009/O1008))+MAX(0,-('1-Input'!$B$10-C1009-D1009))</f>
        <v>335504.3799215848</v>
      </c>
      <c r="Q1009" s="10">
        <f>MAX(0,('1-Input'!$B$10-C1009-D1009))/(1-'P-Parametri'!$B$31*MAX(0,IF(R1008&lt;=0,0,(R1008-S1008)/R1008)))</f>
        <v>18350.079809115934</v>
      </c>
      <c r="R1009" s="10">
        <f>((R1008-Q1009+MAX(0,-('1-Input'!$B$10-C1009-D1009)))*(1+B1009))*(1-'P-Parametri'!$B$32)</f>
        <v>476467.47263749293</v>
      </c>
      <c r="S1009" s="10">
        <f>IF(R1008&lt;=0,S1008,S1008*(1-Q1009/R1008))+MAX(0,-('1-Input'!$B$10-C1009-D1009))</f>
        <v>335504.37992158474</v>
      </c>
      <c r="T1009" s="10">
        <f>MAX(0,('1-Input'!$B$10-C1009-D1009))/(1-'P-Parametri'!$B$31*MAX(0,IF(U1008&lt;=0,0,(U1008-V1008)/U1008)))</f>
        <v>18350.079809115934</v>
      </c>
      <c r="U1009" s="10">
        <f>((U1008-T1009+MAX(0,-('1-Input'!$B$10-C1009-D1009)))*(1+B1009))*(1-'P-Parametri'!$B$32)</f>
        <v>476467.47263749293</v>
      </c>
      <c r="V1009" s="10">
        <f>IF(U1008&lt;=0,V1008,V1008*(1-T1009/U1008))+MAX(0,-('1-Input'!$B$10-C1009-D1009))</f>
        <v>335504.37992158474</v>
      </c>
    </row>
    <row r="1010" spans="1:22">
      <c r="A1010" s="9">
        <f t="shared" si="20"/>
        <v>3</v>
      </c>
      <c r="B1010" s="12">
        <f>IF($A1010='P-Parametri'!$E$47,'P-Parametri'!$B$34,IF($A1010='P-Parametri'!$E$48,'P-Parametri'!$C$34,'P-Parametri'!$E$52))</f>
        <v>4.8525513124279884E-2</v>
      </c>
      <c r="C1010" s="10">
        <f>IF($A1010&lt;='1-Input'!$B$26,0,IF($A1010='1-Input'!$B$26+1,('1-Input'!$B$23+0)*'1-Input'!$B$27,'1-Input'!$B$23+0))</f>
        <v>0</v>
      </c>
      <c r="D1010" s="10">
        <f>IF(AND($A1010&gt;=1,$A1010&lt;1+'1-Input'!$B$12),'1-Input'!$B$30,0)</f>
        <v>11905.451600000002</v>
      </c>
      <c r="E1010" s="10">
        <f>MAX(0,('1-Input'!$B$10-C1010-D1010))/(1-'P-Parametri'!$B$31*MAX(0,IF(F1009&lt;=0,0,(F1009-G1009)/F1009)))</f>
        <v>18519.054522429476</v>
      </c>
      <c r="F1010" s="10">
        <f>((F1009-E1010+MAX(0,-('1-Input'!$B$10-C1010-D1010)))*(1+B1010))*(1-'P-Parametri'!$B$32)</f>
        <v>810547.67658873962</v>
      </c>
      <c r="G1010" s="10">
        <f>IF(F1009&lt;=0,G1009,G1009*(1-E1010/F1009))+MAX(0,-('1-Input'!$B$10-C1010-D1010))</f>
        <v>545423.64082172501</v>
      </c>
      <c r="H1010" s="10">
        <f>MAX(0,('1-Input'!$B$10-C1010-D1010))/(1-'P-Parametri'!$B$31*MAX(0,IF(I1009&lt;=0,0,(I1009-J1009)/I1009)))</f>
        <v>18519.054522429476</v>
      </c>
      <c r="I1010" s="10">
        <f>((I1009-H1010+MAX(0,-('1-Input'!$B$10-C1010-D1010)))*(1+B1010))*(1-'P-Parametri'!$B$32)</f>
        <v>984717.22221584304</v>
      </c>
      <c r="J1010" s="10">
        <f>IF(I1009&lt;=0,J1009,J1009*(1-H1010/I1009))+MAX(0,-('1-Input'!$B$10-C1010-D1010))</f>
        <v>662623.64082172501</v>
      </c>
      <c r="K1010" s="10">
        <f>MAX(0,('1-Input'!$B$10-C1010-D1010))/(1-'P-Parametri'!$B$31*MAX(0,IF(L1009&lt;=0,0,(L1009-M1009)/L1009)))</f>
        <v>18519.054522429476</v>
      </c>
      <c r="L1010" s="10">
        <f>((L1009-K1010+MAX(0,-('1-Input'!$B$10-C1010-D1010)))*(1+B1010))*(1-'P-Parametri'!$B$32)</f>
        <v>479210.25888837181</v>
      </c>
      <c r="M1010" s="10">
        <f>IF(L1009&lt;=0,M1009,M1009*(1-K1010/L1009))+MAX(0,-('1-Input'!$B$10-C1010-D1010))</f>
        <v>322464.19510080694</v>
      </c>
      <c r="N1010" s="10">
        <f>MAX(0,('1-Input'!$B$10-C1010-D1010))/(1-'P-Parametri'!$B$31*MAX(0,IF(O1009&lt;=0,0,(O1009-P1009)/O1009)))</f>
        <v>18519.054522429476</v>
      </c>
      <c r="O1010" s="10">
        <f>((O1009-N1010+MAX(0,-('1-Input'!$B$10-C1010-D1010)))*(1+B1010))*(1-'P-Parametri'!$B$32)</f>
        <v>479210.25888837216</v>
      </c>
      <c r="P1010" s="10">
        <f>IF(O1009&lt;=0,P1009,P1009*(1-N1010/O1009))+MAX(0,-('1-Input'!$B$10-C1010-D1010))</f>
        <v>322464.19510080718</v>
      </c>
      <c r="Q1010" s="10">
        <f>MAX(0,('1-Input'!$B$10-C1010-D1010))/(1-'P-Parametri'!$B$31*MAX(0,IF(R1009&lt;=0,0,(R1009-S1009)/R1009)))</f>
        <v>18519.054522429476</v>
      </c>
      <c r="R1010" s="10">
        <f>((R1009-Q1010+MAX(0,-('1-Input'!$B$10-C1010-D1010)))*(1+B1010))*(1-'P-Parametri'!$B$32)</f>
        <v>479210.2588883721</v>
      </c>
      <c r="S1010" s="10">
        <f>IF(R1009&lt;=0,S1009,S1009*(1-Q1010/R1009))+MAX(0,-('1-Input'!$B$10-C1010-D1010))</f>
        <v>322464.19510080712</v>
      </c>
      <c r="T1010" s="10">
        <f>MAX(0,('1-Input'!$B$10-C1010-D1010))/(1-'P-Parametri'!$B$31*MAX(0,IF(U1009&lt;=0,0,(U1009-V1009)/U1009)))</f>
        <v>18519.054522429476</v>
      </c>
      <c r="U1010" s="10">
        <f>((U1009-T1010+MAX(0,-('1-Input'!$B$10-C1010-D1010)))*(1+B1010))*(1-'P-Parametri'!$B$32)</f>
        <v>479210.2588883721</v>
      </c>
      <c r="V1010" s="10">
        <f>IF(U1009&lt;=0,V1009,V1009*(1-T1010/U1009))+MAX(0,-('1-Input'!$B$10-C1010-D1010))</f>
        <v>322464.19510080712</v>
      </c>
    </row>
    <row r="1011" spans="1:22">
      <c r="A1011" s="9">
        <f t="shared" si="20"/>
        <v>4</v>
      </c>
      <c r="B1011" s="12">
        <f>IF($A1011='P-Parametri'!$E$47,'P-Parametri'!$B$34,IF($A1011='P-Parametri'!$E$48,'P-Parametri'!$C$34,'P-Parametri'!$E$52))</f>
        <v>4.8525513124279884E-2</v>
      </c>
      <c r="C1011" s="10">
        <f>IF($A1011&lt;='1-Input'!$B$26,0,IF($A1011='1-Input'!$B$26+1,('1-Input'!$B$23+0)*'1-Input'!$B$27,'1-Input'!$B$23+0))</f>
        <v>0</v>
      </c>
      <c r="D1011" s="10">
        <f>IF(AND($A1011&gt;=1,$A1011&lt;1+'1-Input'!$B$12),'1-Input'!$B$30,0)</f>
        <v>11905.451600000002</v>
      </c>
      <c r="E1011" s="10">
        <f>MAX(0,('1-Input'!$B$10-C1011-D1011))/(1-'P-Parametri'!$B$31*MAX(0,IF(F1010&lt;=0,0,(F1010-G1010)/F1010)))</f>
        <v>18683.465820821351</v>
      </c>
      <c r="F1011" s="10">
        <f>((F1010-E1011+MAX(0,-('1-Input'!$B$10-C1011-D1011)))*(1+B1011))*(1-'P-Parametri'!$B$32)</f>
        <v>828629.24826434406</v>
      </c>
      <c r="G1011" s="10">
        <f>IF(F1010&lt;=0,G1010,G1010*(1-E1011/F1010))+MAX(0,-('1-Input'!$B$10-C1011-D1011))</f>
        <v>532851.39585021662</v>
      </c>
      <c r="H1011" s="10">
        <f>MAX(0,('1-Input'!$B$10-C1011-D1011))/(1-'P-Parametri'!$B$31*MAX(0,IF(I1010&lt;=0,0,(I1010-J1010)/I1010)))</f>
        <v>18683.465820821351</v>
      </c>
      <c r="I1011" s="10">
        <f>((I1010-H1011+MAX(0,-('1-Input'!$B$10-C1011-D1011)))*(1+B1011))*(1-'P-Parametri'!$B$32)</f>
        <v>1010885.2180392267</v>
      </c>
      <c r="J1011" s="10">
        <f>IF(I1010&lt;=0,J1010,J1010*(1-H1011/I1010))+MAX(0,-('1-Input'!$B$10-C1011-D1011))</f>
        <v>650051.39585021662</v>
      </c>
      <c r="K1011" s="10">
        <f>MAX(0,('1-Input'!$B$10-C1011-D1011))/(1-'P-Parametri'!$B$31*MAX(0,IF(L1010&lt;=0,0,(L1010-M1010)/L1010)))</f>
        <v>18683.465820821355</v>
      </c>
      <c r="L1011" s="10">
        <f>((L1010-K1011+MAX(0,-('1-Input'!$B$10-C1011-D1011)))*(1+B1011))*(1-'P-Parametri'!$B$32)</f>
        <v>481908.34382461518</v>
      </c>
      <c r="M1011" s="10">
        <f>IF(L1010&lt;=0,M1010,M1010*(1-K1011/L1010))+MAX(0,-('1-Input'!$B$10-C1011-D1011))</f>
        <v>309891.95012929849</v>
      </c>
      <c r="N1011" s="10">
        <f>MAX(0,('1-Input'!$B$10-C1011-D1011))/(1-'P-Parametri'!$B$31*MAX(0,IF(O1010&lt;=0,0,(O1010-P1010)/O1010)))</f>
        <v>18683.465820821355</v>
      </c>
      <c r="O1011" s="10">
        <f>((O1010-N1011+MAX(0,-('1-Input'!$B$10-C1011-D1011)))*(1+B1011))*(1-'P-Parametri'!$B$32)</f>
        <v>481908.34382461553</v>
      </c>
      <c r="P1011" s="10">
        <f>IF(O1010&lt;=0,P1010,P1010*(1-N1011/O1010))+MAX(0,-('1-Input'!$B$10-C1011-D1011))</f>
        <v>309891.95012929873</v>
      </c>
      <c r="Q1011" s="10">
        <f>MAX(0,('1-Input'!$B$10-C1011-D1011))/(1-'P-Parametri'!$B$31*MAX(0,IF(R1010&lt;=0,0,(R1010-S1010)/R1010)))</f>
        <v>18683.465820821355</v>
      </c>
      <c r="R1011" s="10">
        <f>((R1010-Q1011+MAX(0,-('1-Input'!$B$10-C1011-D1011)))*(1+B1011))*(1-'P-Parametri'!$B$32)</f>
        <v>481908.34382461547</v>
      </c>
      <c r="S1011" s="10">
        <f>IF(R1010&lt;=0,S1010,S1010*(1-Q1011/R1010))+MAX(0,-('1-Input'!$B$10-C1011-D1011))</f>
        <v>309891.95012929867</v>
      </c>
      <c r="T1011" s="10">
        <f>MAX(0,('1-Input'!$B$10-C1011-D1011))/(1-'P-Parametri'!$B$31*MAX(0,IF(U1010&lt;=0,0,(U1010-V1010)/U1010)))</f>
        <v>18683.465820821355</v>
      </c>
      <c r="U1011" s="10">
        <f>((U1010-T1011+MAX(0,-('1-Input'!$B$10-C1011-D1011)))*(1+B1011))*(1-'P-Parametri'!$B$32)</f>
        <v>481908.34382461547</v>
      </c>
      <c r="V1011" s="10">
        <f>IF(U1010&lt;=0,V1010,V1010*(1-T1011/U1010))+MAX(0,-('1-Input'!$B$10-C1011-D1011))</f>
        <v>309891.95012929867</v>
      </c>
    </row>
    <row r="1012" spans="1:22">
      <c r="A1012" s="9">
        <f t="shared" si="20"/>
        <v>5</v>
      </c>
      <c r="B1012" s="12">
        <f>IF($A1012='P-Parametri'!$E$47,'P-Parametri'!$B$34,IF($A1012='P-Parametri'!$E$48,'P-Parametri'!$C$34,'P-Parametri'!$E$52))</f>
        <v>4.8525513124279884E-2</v>
      </c>
      <c r="C1012" s="10">
        <f>IF($A1012&lt;='1-Input'!$B$26,0,IF($A1012='1-Input'!$B$26+1,('1-Input'!$B$23+0)*'1-Input'!$B$27,'1-Input'!$B$23+0))</f>
        <v>0</v>
      </c>
      <c r="D1012" s="10">
        <f>IF(AND($A1012&gt;=1,$A1012&lt;1+'1-Input'!$B$12),'1-Input'!$B$30,0)</f>
        <v>11905.451600000002</v>
      </c>
      <c r="E1012" s="10">
        <f>MAX(0,('1-Input'!$B$10-C1012-D1012))/(1-'P-Parametri'!$B$31*MAX(0,IF(F1011&lt;=0,0,(F1011-G1011)/F1011)))</f>
        <v>18843.333637149444</v>
      </c>
      <c r="F1012" s="10">
        <f>((F1011-E1012+MAX(0,-('1-Input'!$B$10-C1012-D1012)))*(1+B1012))*(1-'P-Parametri'!$B$32)</f>
        <v>847383.02927198296</v>
      </c>
      <c r="G1012" s="10">
        <f>IF(F1011&lt;=0,G1011,G1011*(1-E1012/F1011))+MAX(0,-('1-Input'!$B$10-C1012-D1012))</f>
        <v>520734.15927902656</v>
      </c>
      <c r="H1012" s="10">
        <f>MAX(0,('1-Input'!$B$10-C1012-D1012))/(1-'P-Parametri'!$B$31*MAX(0,IF(I1011&lt;=0,0,(I1011-J1011)/I1011)))</f>
        <v>18843.333637149444</v>
      </c>
      <c r="I1012" s="10">
        <f>((I1011-H1012+MAX(0,-('1-Input'!$B$10-C1012-D1012)))*(1+B1012))*(1-'P-Parametri'!$B$32)</f>
        <v>1038100.8634316986</v>
      </c>
      <c r="J1012" s="10">
        <f>IF(I1011&lt;=0,J1011,J1011*(1-H1012/I1011))+MAX(0,-('1-Input'!$B$10-C1012-D1012))</f>
        <v>637934.15927902656</v>
      </c>
      <c r="K1012" s="10">
        <f>MAX(0,('1-Input'!$B$10-C1012-D1012))/(1-'P-Parametri'!$B$31*MAX(0,IF(L1011&lt;=0,0,(L1011-M1011)/L1011)))</f>
        <v>18843.333637149444</v>
      </c>
      <c r="L1012" s="10">
        <f>((L1011-K1012+MAX(0,-('1-Input'!$B$10-C1012-D1012)))*(1+B1012))*(1-'P-Parametri'!$B$32)</f>
        <v>484564.40646187903</v>
      </c>
      <c r="M1012" s="10">
        <f>IF(L1011&lt;=0,M1011,M1011*(1-K1012/L1011))+MAX(0,-('1-Input'!$B$10-C1012-D1012))</f>
        <v>297774.71355810849</v>
      </c>
      <c r="N1012" s="10">
        <f>MAX(0,('1-Input'!$B$10-C1012-D1012))/(1-'P-Parametri'!$B$31*MAX(0,IF(O1011&lt;=0,0,(O1011-P1011)/O1011)))</f>
        <v>18843.333637149444</v>
      </c>
      <c r="O1012" s="10">
        <f>((O1011-N1012+MAX(0,-('1-Input'!$B$10-C1012-D1012)))*(1+B1012))*(1-'P-Parametri'!$B$32)</f>
        <v>484564.40646187938</v>
      </c>
      <c r="P1012" s="10">
        <f>IF(O1011&lt;=0,P1011,P1011*(1-N1012/O1011))+MAX(0,-('1-Input'!$B$10-C1012-D1012))</f>
        <v>297774.71355810866</v>
      </c>
      <c r="Q1012" s="10">
        <f>MAX(0,('1-Input'!$B$10-C1012-D1012))/(1-'P-Parametri'!$B$31*MAX(0,IF(R1011&lt;=0,0,(R1011-S1011)/R1011)))</f>
        <v>18843.333637149444</v>
      </c>
      <c r="R1012" s="10">
        <f>((R1011-Q1012+MAX(0,-('1-Input'!$B$10-C1012-D1012)))*(1+B1012))*(1-'P-Parametri'!$B$32)</f>
        <v>484564.40646187932</v>
      </c>
      <c r="S1012" s="10">
        <f>IF(R1011&lt;=0,S1011,S1011*(1-Q1012/R1011))+MAX(0,-('1-Input'!$B$10-C1012-D1012))</f>
        <v>297774.71355810866</v>
      </c>
      <c r="T1012" s="10">
        <f>MAX(0,('1-Input'!$B$10-C1012-D1012))/(1-'P-Parametri'!$B$31*MAX(0,IF(U1011&lt;=0,0,(U1011-V1011)/U1011)))</f>
        <v>18843.333637149444</v>
      </c>
      <c r="U1012" s="10">
        <f>((U1011-T1012+MAX(0,-('1-Input'!$B$10-C1012-D1012)))*(1+B1012))*(1-'P-Parametri'!$B$32)</f>
        <v>484564.40646187932</v>
      </c>
      <c r="V1012" s="10">
        <f>IF(U1011&lt;=0,V1011,V1011*(1-T1012/U1011))+MAX(0,-('1-Input'!$B$10-C1012-D1012))</f>
        <v>297774.71355810866</v>
      </c>
    </row>
    <row r="1013" spans="1:22">
      <c r="A1013" s="9">
        <f t="shared" si="20"/>
        <v>6</v>
      </c>
      <c r="B1013" s="12">
        <f>IF($A1013='P-Parametri'!$E$47,'P-Parametri'!$B$34,IF($A1013='P-Parametri'!$E$48,'P-Parametri'!$C$34,'P-Parametri'!$E$52))</f>
        <v>4.8525513124279884E-2</v>
      </c>
      <c r="C1013" s="10">
        <f>IF($A1013&lt;='1-Input'!$B$26,0,IF($A1013='1-Input'!$B$26+1,('1-Input'!$B$23+0)*'1-Input'!$B$27,'1-Input'!$B$23+0))</f>
        <v>0</v>
      </c>
      <c r="D1013" s="10">
        <f>IF(AND($A1013&gt;=1,$A1013&lt;1+'1-Input'!$B$12),'1-Input'!$B$30,0)</f>
        <v>0</v>
      </c>
      <c r="E1013" s="10">
        <f>MAX(0,('1-Input'!$B$10-C1013-D1013))/(1-'P-Parametri'!$B$31*MAX(0,IF(F1012&lt;=0,0,(F1012-G1012)/F1012)))</f>
        <v>32230.268889836763</v>
      </c>
      <c r="F1013" s="10">
        <f>((F1012-E1013+MAX(0,-('1-Input'!$B$10-C1013-D1013)))*(1+B1013))*(1-'P-Parametri'!$B$32)</f>
        <v>852999.04942165432</v>
      </c>
      <c r="G1013" s="10">
        <f>IF(F1012&lt;=0,G1012,G1012*(1-E1013/F1012))+MAX(0,-('1-Input'!$B$10-C1013-D1013))</f>
        <v>500928.00150394661</v>
      </c>
      <c r="H1013" s="10">
        <f>MAX(0,('1-Input'!$B$10-C1013-D1013))/(1-'P-Parametri'!$B$31*MAX(0,IF(I1012&lt;=0,0,(I1012-J1012)/I1012)))</f>
        <v>32230.268889836763</v>
      </c>
      <c r="I1013" s="10">
        <f>((I1012-H1013+MAX(0,-('1-Input'!$B$10-C1013-D1013)))*(1+B1013))*(1-'P-Parametri'!$B$32)</f>
        <v>1052571.6193160729</v>
      </c>
      <c r="J1013" s="10">
        <f>IF(I1012&lt;=0,J1012,J1012*(1-H1013/I1012))+MAX(0,-('1-Input'!$B$10-C1013-D1013))</f>
        <v>618128.00150394661</v>
      </c>
      <c r="K1013" s="10">
        <f>MAX(0,('1-Input'!$B$10-C1013-D1013))/(1-'P-Parametri'!$B$31*MAX(0,IF(L1012&lt;=0,0,(L1012-M1012)/L1012)))</f>
        <v>32230.268889836767</v>
      </c>
      <c r="L1013" s="10">
        <f>((L1012-K1013+MAX(0,-('1-Input'!$B$10-C1013-D1013)))*(1+B1013))*(1-'P-Parametri'!$B$32)</f>
        <v>473335.31593395153</v>
      </c>
      <c r="M1013" s="10">
        <f>IF(L1012&lt;=0,M1012,M1012*(1-K1013/L1012))+MAX(0,-('1-Input'!$B$10-C1013-D1013))</f>
        <v>277968.55578302848</v>
      </c>
      <c r="N1013" s="10">
        <f>MAX(0,('1-Input'!$B$10-C1013-D1013))/(1-'P-Parametri'!$B$31*MAX(0,IF(O1012&lt;=0,0,(O1012-P1012)/O1012)))</f>
        <v>32230.268889836767</v>
      </c>
      <c r="O1013" s="10">
        <f>((O1012-N1013+MAX(0,-('1-Input'!$B$10-C1013-D1013)))*(1+B1013))*(1-'P-Parametri'!$B$32)</f>
        <v>473335.31593395188</v>
      </c>
      <c r="P1013" s="10">
        <f>IF(O1012&lt;=0,P1012,P1012*(1-N1013/O1012))+MAX(0,-('1-Input'!$B$10-C1013-D1013))</f>
        <v>277968.55578302871</v>
      </c>
      <c r="Q1013" s="10">
        <f>MAX(0,('1-Input'!$B$10-C1013-D1013))/(1-'P-Parametri'!$B$31*MAX(0,IF(R1012&lt;=0,0,(R1012-S1012)/R1012)))</f>
        <v>32230.268889836767</v>
      </c>
      <c r="R1013" s="10">
        <f>((R1012-Q1013+MAX(0,-('1-Input'!$B$10-C1013-D1013)))*(1+B1013))*(1-'P-Parametri'!$B$32)</f>
        <v>473335.31593395182</v>
      </c>
      <c r="S1013" s="10">
        <f>IF(R1012&lt;=0,S1012,S1012*(1-Q1013/R1012))+MAX(0,-('1-Input'!$B$10-C1013-D1013))</f>
        <v>277968.55578302871</v>
      </c>
      <c r="T1013" s="10">
        <f>MAX(0,('1-Input'!$B$10-C1013-D1013))/(1-'P-Parametri'!$B$31*MAX(0,IF(U1012&lt;=0,0,(U1012-V1012)/U1012)))</f>
        <v>32230.268889836767</v>
      </c>
      <c r="U1013" s="10">
        <f>((U1012-T1013+MAX(0,-('1-Input'!$B$10-C1013-D1013)))*(1+B1013))*(1-'P-Parametri'!$B$32)</f>
        <v>473335.31593395182</v>
      </c>
      <c r="V1013" s="10">
        <f>IF(U1012&lt;=0,V1012,V1012*(1-T1013/U1012))+MAX(0,-('1-Input'!$B$10-C1013-D1013))</f>
        <v>277968.55578302871</v>
      </c>
    </row>
    <row r="1014" spans="1:22">
      <c r="A1014" s="9">
        <f t="shared" si="20"/>
        <v>7</v>
      </c>
      <c r="B1014" s="12">
        <f>IF($A1014='P-Parametri'!$E$47,'P-Parametri'!$B$34,IF($A1014='P-Parametri'!$E$48,'P-Parametri'!$C$34,'P-Parametri'!$E$52))</f>
        <v>4.8525513124279884E-2</v>
      </c>
      <c r="C1014" s="10">
        <f>IF($A1014&lt;='1-Input'!$B$26,0,IF($A1014='1-Input'!$B$26+1,('1-Input'!$B$23+0)*'1-Input'!$B$27,'1-Input'!$B$23+0))</f>
        <v>0</v>
      </c>
      <c r="D1014" s="10">
        <f>IF(AND($A1014&gt;=1,$A1014&lt;1+'1-Input'!$B$12),'1-Input'!$B$30,0)</f>
        <v>0</v>
      </c>
      <c r="E1014" s="10">
        <f>MAX(0,('1-Input'!$B$10-C1014-D1014))/(1-'P-Parametri'!$B$31*MAX(0,IF(F1013&lt;=0,0,(F1013-G1013)/F1013)))</f>
        <v>32486.215546295225</v>
      </c>
      <c r="F1014" s="10">
        <f>((F1013-E1014+MAX(0,-('1-Input'!$B$10-C1014-D1014)))*(1+B1014))*(1-'P-Parametri'!$B$32)</f>
        <v>858607.98288388934</v>
      </c>
      <c r="G1014" s="10">
        <f>IF(F1013&lt;=0,G1013,G1013*(1-E1014/F1013))+MAX(0,-('1-Input'!$B$10-C1014-D1014))</f>
        <v>481850.30728955613</v>
      </c>
      <c r="H1014" s="10">
        <f>MAX(0,('1-Input'!$B$10-C1014-D1014))/(1-'P-Parametri'!$B$31*MAX(0,IF(I1013&lt;=0,0,(I1013-J1013)/I1013)))</f>
        <v>32486.215546295225</v>
      </c>
      <c r="I1014" s="10">
        <f>((I1013-H1014+MAX(0,-('1-Input'!$B$10-C1014-D1014)))*(1+B1014))*(1-'P-Parametri'!$B$32)</f>
        <v>1067446.4002754577</v>
      </c>
      <c r="J1014" s="10">
        <f>IF(I1013&lt;=0,J1013,J1013*(1-H1014/I1013))+MAX(0,-('1-Input'!$B$10-C1014-D1014))</f>
        <v>599050.30728955602</v>
      </c>
      <c r="K1014" s="10">
        <f>MAX(0,('1-Input'!$B$10-C1014-D1014))/(1-'P-Parametri'!$B$31*MAX(0,IF(L1013&lt;=0,0,(L1013-M1013)/L1013)))</f>
        <v>32486.215546295225</v>
      </c>
      <c r="L1014" s="10">
        <f>((L1013-K1014+MAX(0,-('1-Input'!$B$10-C1014-D1014)))*(1+B1014))*(1-'P-Parametri'!$B$32)</f>
        <v>461317.04613595578</v>
      </c>
      <c r="M1014" s="10">
        <f>IF(L1013&lt;=0,M1013,M1013*(1-K1014/L1013))+MAX(0,-('1-Input'!$B$10-C1014-D1014))</f>
        <v>258890.86156863798</v>
      </c>
      <c r="N1014" s="10">
        <f>MAX(0,('1-Input'!$B$10-C1014-D1014))/(1-'P-Parametri'!$B$31*MAX(0,IF(O1013&lt;=0,0,(O1013-P1013)/O1013)))</f>
        <v>32486.215546295225</v>
      </c>
      <c r="O1014" s="10">
        <f>((O1013-N1014+MAX(0,-('1-Input'!$B$10-C1014-D1014)))*(1+B1014))*(1-'P-Parametri'!$B$32)</f>
        <v>461317.04613595619</v>
      </c>
      <c r="P1014" s="10">
        <f>IF(O1013&lt;=0,P1013,P1013*(1-N1014/O1013))+MAX(0,-('1-Input'!$B$10-C1014-D1014))</f>
        <v>258890.86156863821</v>
      </c>
      <c r="Q1014" s="10">
        <f>MAX(0,('1-Input'!$B$10-C1014-D1014))/(1-'P-Parametri'!$B$31*MAX(0,IF(R1013&lt;=0,0,(R1013-S1013)/R1013)))</f>
        <v>32486.215546295225</v>
      </c>
      <c r="R1014" s="10">
        <f>((R1013-Q1014+MAX(0,-('1-Input'!$B$10-C1014-D1014)))*(1+B1014))*(1-'P-Parametri'!$B$32)</f>
        <v>461317.04613595613</v>
      </c>
      <c r="S1014" s="10">
        <f>IF(R1013&lt;=0,S1013,S1013*(1-Q1014/R1013))+MAX(0,-('1-Input'!$B$10-C1014-D1014))</f>
        <v>258890.86156863821</v>
      </c>
      <c r="T1014" s="10">
        <f>MAX(0,('1-Input'!$B$10-C1014-D1014))/(1-'P-Parametri'!$B$31*MAX(0,IF(U1013&lt;=0,0,(U1013-V1013)/U1013)))</f>
        <v>32486.215546295225</v>
      </c>
      <c r="U1014" s="10">
        <f>((U1013-T1014+MAX(0,-('1-Input'!$B$10-C1014-D1014)))*(1+B1014))*(1-'P-Parametri'!$B$32)</f>
        <v>461317.04613595613</v>
      </c>
      <c r="V1014" s="10">
        <f>IF(U1013&lt;=0,V1013,V1013*(1-T1014/U1013))+MAX(0,-('1-Input'!$B$10-C1014-D1014))</f>
        <v>258890.86156863821</v>
      </c>
    </row>
    <row r="1015" spans="1:22">
      <c r="A1015" s="9">
        <f t="shared" si="20"/>
        <v>8</v>
      </c>
      <c r="B1015" s="12">
        <f>IF($A1015='P-Parametri'!$E$47,'P-Parametri'!$B$34,IF($A1015='P-Parametri'!$E$48,'P-Parametri'!$C$34,'P-Parametri'!$E$52))</f>
        <v>4.8525513124279884E-2</v>
      </c>
      <c r="C1015" s="10">
        <f>IF($A1015&lt;='1-Input'!$B$26,0,IF($A1015='1-Input'!$B$26+1,('1-Input'!$B$23+0)*'1-Input'!$B$27,'1-Input'!$B$23+0))</f>
        <v>0</v>
      </c>
      <c r="D1015" s="10">
        <f>IF(AND($A1015&gt;=1,$A1015&lt;1+'1-Input'!$B$12),'1-Input'!$B$30,0)</f>
        <v>0</v>
      </c>
      <c r="E1015" s="10">
        <f>MAX(0,('1-Input'!$B$10-C1015-D1015))/(1-'P-Parametri'!$B$31*MAX(0,IF(F1014&lt;=0,0,(F1014-G1014)/F1014)))</f>
        <v>32734.633783002882</v>
      </c>
      <c r="F1015" s="10">
        <f>((F1014-E1015+MAX(0,-('1-Input'!$B$10-C1015-D1015)))*(1+B1015))*(1-'P-Parametri'!$B$32)</f>
        <v>864217.37858739123</v>
      </c>
      <c r="G1015" s="10">
        <f>IF(F1014&lt;=0,G1014,G1014*(1-E1015/F1014))+MAX(0,-('1-Input'!$B$10-C1015-D1015))</f>
        <v>463479.64959502587</v>
      </c>
      <c r="H1015" s="10">
        <f>MAX(0,('1-Input'!$B$10-C1015-D1015))/(1-'P-Parametri'!$B$31*MAX(0,IF(I1014&lt;=0,0,(I1014-J1014)/I1014)))</f>
        <v>32734.633783002886</v>
      </c>
      <c r="I1015" s="10">
        <f>((I1014-H1015+MAX(0,-('1-Input'!$B$10-C1015-D1015)))*(1+B1015))*(1-'P-Parametri'!$B$32)</f>
        <v>1082751.8425254368</v>
      </c>
      <c r="J1015" s="10">
        <f>IF(I1014&lt;=0,J1014,J1014*(1-H1015/I1014))+MAX(0,-('1-Input'!$B$10-C1015-D1015))</f>
        <v>580679.64959502581</v>
      </c>
      <c r="K1015" s="10">
        <f>MAX(0,('1-Input'!$B$10-C1015-D1015))/(1-'P-Parametri'!$B$31*MAX(0,IF(L1014&lt;=0,0,(L1014-M1014)/L1014)))</f>
        <v>32734.633783002886</v>
      </c>
      <c r="L1015" s="10">
        <f>((L1014-K1015+MAX(0,-('1-Input'!$B$10-C1015-D1015)))*(1+B1015))*(1-'P-Parametri'!$B$32)</f>
        <v>448480.83464076475</v>
      </c>
      <c r="M1015" s="10">
        <f>IF(L1014&lt;=0,M1014,M1014*(1-K1015/L1014))+MAX(0,-('1-Input'!$B$10-C1015-D1015))</f>
        <v>240520.20387410771</v>
      </c>
      <c r="N1015" s="10">
        <f>MAX(0,('1-Input'!$B$10-C1015-D1015))/(1-'P-Parametri'!$B$31*MAX(0,IF(O1014&lt;=0,0,(O1014-P1014)/O1014)))</f>
        <v>32734.633783002886</v>
      </c>
      <c r="O1015" s="10">
        <f>((O1014-N1015+MAX(0,-('1-Input'!$B$10-C1015-D1015)))*(1+B1015))*(1-'P-Parametri'!$B$32)</f>
        <v>448480.83464076521</v>
      </c>
      <c r="P1015" s="10">
        <f>IF(O1014&lt;=0,P1014,P1014*(1-N1015/O1014))+MAX(0,-('1-Input'!$B$10-C1015-D1015))</f>
        <v>240520.20387410797</v>
      </c>
      <c r="Q1015" s="10">
        <f>MAX(0,('1-Input'!$B$10-C1015-D1015))/(1-'P-Parametri'!$B$31*MAX(0,IF(R1014&lt;=0,0,(R1014-S1014)/R1014)))</f>
        <v>32734.633783002886</v>
      </c>
      <c r="R1015" s="10">
        <f>((R1014-Q1015+MAX(0,-('1-Input'!$B$10-C1015-D1015)))*(1+B1015))*(1-'P-Parametri'!$B$32)</f>
        <v>448480.8346407651</v>
      </c>
      <c r="S1015" s="10">
        <f>IF(R1014&lt;=0,S1014,S1014*(1-Q1015/R1014))+MAX(0,-('1-Input'!$B$10-C1015-D1015))</f>
        <v>240520.20387410797</v>
      </c>
      <c r="T1015" s="10">
        <f>MAX(0,('1-Input'!$B$10-C1015-D1015))/(1-'P-Parametri'!$B$31*MAX(0,IF(U1014&lt;=0,0,(U1014-V1014)/U1014)))</f>
        <v>32734.633783002886</v>
      </c>
      <c r="U1015" s="10">
        <f>((U1014-T1015+MAX(0,-('1-Input'!$B$10-C1015-D1015)))*(1+B1015))*(1-'P-Parametri'!$B$32)</f>
        <v>448480.8346407651</v>
      </c>
      <c r="V1015" s="10">
        <f>IF(U1014&lt;=0,V1014,V1014*(1-T1015/U1014))+MAX(0,-('1-Input'!$B$10-C1015-D1015))</f>
        <v>240520.20387410797</v>
      </c>
    </row>
    <row r="1016" spans="1:22">
      <c r="A1016" s="9">
        <f t="shared" si="20"/>
        <v>9</v>
      </c>
      <c r="B1016" s="12">
        <f>IF($A1016='P-Parametri'!$E$47,'P-Parametri'!$B$34,IF($A1016='P-Parametri'!$E$48,'P-Parametri'!$C$34,'P-Parametri'!$E$52))</f>
        <v>4.8525513124279884E-2</v>
      </c>
      <c r="C1016" s="10">
        <f>IF($A1016&lt;='1-Input'!$B$26,0,IF($A1016='1-Input'!$B$26+1,('1-Input'!$B$23+0)*'1-Input'!$B$27,'1-Input'!$B$23+0))</f>
        <v>0</v>
      </c>
      <c r="D1016" s="10">
        <f>IF(AND($A1016&gt;=1,$A1016&lt;1+'1-Input'!$B$12),'1-Input'!$B$30,0)</f>
        <v>0</v>
      </c>
      <c r="E1016" s="10">
        <f>MAX(0,('1-Input'!$B$10-C1016-D1016))/(1-'P-Parametri'!$B$31*MAX(0,IF(F1015&lt;=0,0,(F1015-G1015)/F1015)))</f>
        <v>32975.606347536101</v>
      </c>
      <c r="F1016" s="10">
        <f>((F1015-E1016+MAX(0,-('1-Input'!$B$10-C1016-D1016)))*(1+B1016))*(1-'P-Parametri'!$B$32)</f>
        <v>869835.04935659363</v>
      </c>
      <c r="G1016" s="10">
        <f>IF(F1015&lt;=0,G1015,G1015*(1-E1016/F1015))+MAX(0,-('1-Input'!$B$10-C1016-D1016))</f>
        <v>445794.83689185936</v>
      </c>
      <c r="H1016" s="10">
        <f>MAX(0,('1-Input'!$B$10-C1016-D1016))/(1-'P-Parametri'!$B$31*MAX(0,IF(I1015&lt;=0,0,(I1015-J1015)/I1015)))</f>
        <v>32975.606347536101</v>
      </c>
      <c r="I1016" s="10">
        <f>((I1015-H1016+MAX(0,-('1-Input'!$B$10-C1016-D1016)))*(1+B1016))*(1-'P-Parametri'!$B$32)</f>
        <v>1098515.7323707002</v>
      </c>
      <c r="J1016" s="10">
        <f>IF(I1015&lt;=0,J1015,J1015*(1-H1016/I1015))+MAX(0,-('1-Input'!$B$10-C1016-D1016))</f>
        <v>562994.8368918593</v>
      </c>
      <c r="K1016" s="10">
        <f>MAX(0,('1-Input'!$B$10-C1016-D1016))/(1-'P-Parametri'!$B$31*MAX(0,IF(L1015&lt;=0,0,(L1015-M1015)/L1015)))</f>
        <v>32975.606347536101</v>
      </c>
      <c r="L1016" s="10">
        <f>((L1015-K1016+MAX(0,-('1-Input'!$B$10-C1016-D1016)))*(1+B1016))*(1-'P-Parametri'!$B$32)</f>
        <v>434796.49703657464</v>
      </c>
      <c r="M1016" s="10">
        <f>IF(L1015&lt;=0,M1015,M1015*(1-K1016/L1015))+MAX(0,-('1-Input'!$B$10-C1016-D1016))</f>
        <v>222835.39117094124</v>
      </c>
      <c r="N1016" s="10">
        <f>MAX(0,('1-Input'!$B$10-C1016-D1016))/(1-'P-Parametri'!$B$31*MAX(0,IF(O1015&lt;=0,0,(O1015-P1015)/O1015)))</f>
        <v>32975.606347536101</v>
      </c>
      <c r="O1016" s="10">
        <f>((O1015-N1016+MAX(0,-('1-Input'!$B$10-C1016-D1016)))*(1+B1016))*(1-'P-Parametri'!$B$32)</f>
        <v>434796.49703657517</v>
      </c>
      <c r="P1016" s="10">
        <f>IF(O1015&lt;=0,P1015,P1015*(1-N1016/O1015))+MAX(0,-('1-Input'!$B$10-C1016-D1016))</f>
        <v>222835.3911709415</v>
      </c>
      <c r="Q1016" s="10">
        <f>MAX(0,('1-Input'!$B$10-C1016-D1016))/(1-'P-Parametri'!$B$31*MAX(0,IF(R1015&lt;=0,0,(R1015-S1015)/R1015)))</f>
        <v>32975.606347536101</v>
      </c>
      <c r="R1016" s="10">
        <f>((R1015-Q1016+MAX(0,-('1-Input'!$B$10-C1016-D1016)))*(1+B1016))*(1-'P-Parametri'!$B$32)</f>
        <v>434796.49703657505</v>
      </c>
      <c r="S1016" s="10">
        <f>IF(R1015&lt;=0,S1015,S1015*(1-Q1016/R1015))+MAX(0,-('1-Input'!$B$10-C1016-D1016))</f>
        <v>222835.3911709415</v>
      </c>
      <c r="T1016" s="10">
        <f>MAX(0,('1-Input'!$B$10-C1016-D1016))/(1-'P-Parametri'!$B$31*MAX(0,IF(U1015&lt;=0,0,(U1015-V1015)/U1015)))</f>
        <v>32975.606347536101</v>
      </c>
      <c r="U1016" s="10">
        <f>((U1015-T1016+MAX(0,-('1-Input'!$B$10-C1016-D1016)))*(1+B1016))*(1-'P-Parametri'!$B$32)</f>
        <v>434796.49703657505</v>
      </c>
      <c r="V1016" s="10">
        <f>IF(U1015&lt;=0,V1015,V1015*(1-T1016/U1015))+MAX(0,-('1-Input'!$B$10-C1016-D1016))</f>
        <v>222835.3911709415</v>
      </c>
    </row>
    <row r="1017" spans="1:22">
      <c r="A1017" s="9">
        <f t="shared" si="20"/>
        <v>10</v>
      </c>
      <c r="B1017" s="12">
        <f>IF($A1017='P-Parametri'!$E$47,'P-Parametri'!$B$34,IF($A1017='P-Parametri'!$E$48,'P-Parametri'!$C$34,'P-Parametri'!$E$52))</f>
        <v>4.8525513124279884E-2</v>
      </c>
      <c r="C1017" s="10">
        <f>IF($A1017&lt;='1-Input'!$B$26,0,IF($A1017='1-Input'!$B$26+1,('1-Input'!$B$23+0)*'1-Input'!$B$27,'1-Input'!$B$23+0))</f>
        <v>0</v>
      </c>
      <c r="D1017" s="10">
        <f>IF(AND($A1017&gt;=1,$A1017&lt;1+'1-Input'!$B$12),'1-Input'!$B$30,0)</f>
        <v>0</v>
      </c>
      <c r="E1017" s="10">
        <f>MAX(0,('1-Input'!$B$10-C1017-D1017))/(1-'P-Parametri'!$B$31*MAX(0,IF(F1016&lt;=0,0,(F1016-G1016)/F1016)))</f>
        <v>33209.225972659508</v>
      </c>
      <c r="F1017" s="10">
        <f>((F1016-E1017+MAX(0,-('1-Input'!$B$10-C1017-D1017)))*(1+B1017))*(1-'P-Parametri'!$B$32)</f>
        <v>875469.07371514942</v>
      </c>
      <c r="G1017" s="10">
        <f>IF(F1016&lt;=0,G1016,G1016*(1-E1017/F1016))+MAX(0,-('1-Input'!$B$10-C1017-D1017))</f>
        <v>428774.94158327492</v>
      </c>
      <c r="H1017" s="10">
        <f>MAX(0,('1-Input'!$B$10-C1017-D1017))/(1-'P-Parametri'!$B$31*MAX(0,IF(I1016&lt;=0,0,(I1016-J1016)/I1016)))</f>
        <v>33209.225972659508</v>
      </c>
      <c r="I1017" s="10">
        <f>((I1016-H1017+MAX(0,-('1-Input'!$B$10-C1017-D1017)))*(1+B1017))*(1-'P-Parametri'!$B$32)</f>
        <v>1114767.0491531284</v>
      </c>
      <c r="J1017" s="10">
        <f>IF(I1016&lt;=0,J1016,J1016*(1-H1017/I1016))+MAX(0,-('1-Input'!$B$10-C1017-D1017))</f>
        <v>545974.94158327486</v>
      </c>
      <c r="K1017" s="10">
        <f>MAX(0,('1-Input'!$B$10-C1017-D1017))/(1-'P-Parametri'!$B$31*MAX(0,IF(L1016&lt;=0,0,(L1016-M1016)/L1016)))</f>
        <v>33209.225972659508</v>
      </c>
      <c r="L1017" s="10">
        <f>((L1016-K1017+MAX(0,-('1-Input'!$B$10-C1017-D1017)))*(1+B1017))*(1-'P-Parametri'!$B$32)</f>
        <v>420232.35045755788</v>
      </c>
      <c r="M1017" s="10">
        <f>IF(L1016&lt;=0,M1016,M1016*(1-K1017/L1016))+MAX(0,-('1-Input'!$B$10-C1017-D1017))</f>
        <v>205815.49586235677</v>
      </c>
      <c r="N1017" s="10">
        <f>MAX(0,('1-Input'!$B$10-C1017-D1017))/(1-'P-Parametri'!$B$31*MAX(0,IF(O1016&lt;=0,0,(O1016-P1016)/O1016)))</f>
        <v>33209.225972659508</v>
      </c>
      <c r="O1017" s="10">
        <f>((O1016-N1017+MAX(0,-('1-Input'!$B$10-C1017-D1017)))*(1+B1017))*(1-'P-Parametri'!$B$32)</f>
        <v>420232.35045755852</v>
      </c>
      <c r="P1017" s="10">
        <f>IF(O1016&lt;=0,P1016,P1016*(1-N1017/O1016))+MAX(0,-('1-Input'!$B$10-C1017-D1017))</f>
        <v>205815.49586235703</v>
      </c>
      <c r="Q1017" s="10">
        <f>MAX(0,('1-Input'!$B$10-C1017-D1017))/(1-'P-Parametri'!$B$31*MAX(0,IF(R1016&lt;=0,0,(R1016-S1016)/R1016)))</f>
        <v>33209.225972659508</v>
      </c>
      <c r="R1017" s="10">
        <f>((R1016-Q1017+MAX(0,-('1-Input'!$B$10-C1017-D1017)))*(1+B1017))*(1-'P-Parametri'!$B$32)</f>
        <v>420232.35045755841</v>
      </c>
      <c r="S1017" s="10">
        <f>IF(R1016&lt;=0,S1016,S1016*(1-Q1017/R1016))+MAX(0,-('1-Input'!$B$10-C1017-D1017))</f>
        <v>205815.49586235703</v>
      </c>
      <c r="T1017" s="10">
        <f>MAX(0,('1-Input'!$B$10-C1017-D1017))/(1-'P-Parametri'!$B$31*MAX(0,IF(U1016&lt;=0,0,(U1016-V1016)/U1016)))</f>
        <v>33209.225972659508</v>
      </c>
      <c r="U1017" s="10">
        <f>((U1016-T1017+MAX(0,-('1-Input'!$B$10-C1017-D1017)))*(1+B1017))*(1-'P-Parametri'!$B$32)</f>
        <v>420232.35045755841</v>
      </c>
      <c r="V1017" s="10">
        <f>IF(U1016&lt;=0,V1016,V1016*(1-T1017/U1016))+MAX(0,-('1-Input'!$B$10-C1017-D1017))</f>
        <v>205815.49586235703</v>
      </c>
    </row>
    <row r="1018" spans="1:22">
      <c r="A1018" s="9">
        <f t="shared" si="20"/>
        <v>11</v>
      </c>
      <c r="B1018" s="12">
        <f>IF($A1018='P-Parametri'!$E$47,'P-Parametri'!$B$34,IF($A1018='P-Parametri'!$E$48,'P-Parametri'!$C$34,'P-Parametri'!$E$52))</f>
        <v>4.8525513124279884E-2</v>
      </c>
      <c r="C1018" s="10">
        <f>IF($A1018&lt;='1-Input'!$B$26,0,IF($A1018='1-Input'!$B$26+1,('1-Input'!$B$23+0)*'1-Input'!$B$27,'1-Input'!$B$23+0))</f>
        <v>0</v>
      </c>
      <c r="D1018" s="10">
        <f>IF(AND($A1018&gt;=1,$A1018&lt;1+'1-Input'!$B$12),'1-Input'!$B$30,0)</f>
        <v>0</v>
      </c>
      <c r="E1018" s="10">
        <f>MAX(0,('1-Input'!$B$10-C1018-D1018))/(1-'P-Parametri'!$B$31*MAX(0,IF(F1017&lt;=0,0,(F1017-G1017)/F1017)))</f>
        <v>33435.594496387057</v>
      </c>
      <c r="F1018" s="10">
        <f>((F1017-E1018+MAX(0,-('1-Input'!$B$10-C1018-D1018)))*(1+B1018))*(1-'P-Parametri'!$B$32)</f>
        <v>881127.79869394412</v>
      </c>
      <c r="G1018" s="10">
        <f>IF(F1017&lt;=0,G1017,G1017*(1-E1018/F1017))+MAX(0,-('1-Input'!$B$10-C1018-D1018))</f>
        <v>412399.32591914578</v>
      </c>
      <c r="H1018" s="10">
        <f>MAX(0,('1-Input'!$B$10-C1018-D1018))/(1-'P-Parametri'!$B$31*MAX(0,IF(I1017&lt;=0,0,(I1017-J1017)/I1017)))</f>
        <v>33435.594496387057</v>
      </c>
      <c r="I1018" s="10">
        <f>((I1017-H1018+MAX(0,-('1-Input'!$B$10-C1018-D1018)))*(1+B1018))*(1-'P-Parametri'!$B$32)</f>
        <v>1131536.0111146809</v>
      </c>
      <c r="J1018" s="10">
        <f>IF(I1017&lt;=0,J1017,J1017*(1-H1018/I1017))+MAX(0,-('1-Input'!$B$10-C1018-D1018))</f>
        <v>529599.32591914572</v>
      </c>
      <c r="K1018" s="10">
        <f>MAX(0,('1-Input'!$B$10-C1018-D1018))/(1-'P-Parametri'!$B$31*MAX(0,IF(L1017&lt;=0,0,(L1017-M1017)/L1017)))</f>
        <v>33435.594496387064</v>
      </c>
      <c r="L1018" s="10">
        <f>((L1017-K1018+MAX(0,-('1-Input'!$B$10-C1018-D1018)))*(1+B1018))*(1-'P-Parametri'!$B$32)</f>
        <v>404755.13448495552</v>
      </c>
      <c r="M1018" s="10">
        <f>IF(L1017&lt;=0,M1017,M1017*(1-K1018/L1017))+MAX(0,-('1-Input'!$B$10-C1018-D1018))</f>
        <v>189439.88019822765</v>
      </c>
      <c r="N1018" s="10">
        <f>MAX(0,('1-Input'!$B$10-C1018-D1018))/(1-'P-Parametri'!$B$31*MAX(0,IF(O1017&lt;=0,0,(O1017-P1017)/O1017)))</f>
        <v>33435.594496387064</v>
      </c>
      <c r="O1018" s="10">
        <f>((O1017-N1018+MAX(0,-('1-Input'!$B$10-C1018-D1018)))*(1+B1018))*(1-'P-Parametri'!$B$32)</f>
        <v>404755.13448495622</v>
      </c>
      <c r="P1018" s="10">
        <f>IF(O1017&lt;=0,P1017,P1017*(1-N1018/O1017))+MAX(0,-('1-Input'!$B$10-C1018-D1018))</f>
        <v>189439.88019822791</v>
      </c>
      <c r="Q1018" s="10">
        <f>MAX(0,('1-Input'!$B$10-C1018-D1018))/(1-'P-Parametri'!$B$31*MAX(0,IF(R1017&lt;=0,0,(R1017-S1017)/R1017)))</f>
        <v>33435.594496387064</v>
      </c>
      <c r="R1018" s="10">
        <f>((R1017-Q1018+MAX(0,-('1-Input'!$B$10-C1018-D1018)))*(1+B1018))*(1-'P-Parametri'!$B$32)</f>
        <v>404755.1344849561</v>
      </c>
      <c r="S1018" s="10">
        <f>IF(R1017&lt;=0,S1017,S1017*(1-Q1018/R1017))+MAX(0,-('1-Input'!$B$10-C1018-D1018))</f>
        <v>189439.88019822791</v>
      </c>
      <c r="T1018" s="10">
        <f>MAX(0,('1-Input'!$B$10-C1018-D1018))/(1-'P-Parametri'!$B$31*MAX(0,IF(U1017&lt;=0,0,(U1017-V1017)/U1017)))</f>
        <v>33435.594496387064</v>
      </c>
      <c r="U1018" s="10">
        <f>((U1017-T1018+MAX(0,-('1-Input'!$B$10-C1018-D1018)))*(1+B1018))*(1-'P-Parametri'!$B$32)</f>
        <v>404755.1344849561</v>
      </c>
      <c r="V1018" s="10">
        <f>IF(U1017&lt;=0,V1017,V1017*(1-T1018/U1017))+MAX(0,-('1-Input'!$B$10-C1018-D1018))</f>
        <v>189439.88019822791</v>
      </c>
    </row>
    <row r="1019" spans="1:22">
      <c r="A1019" s="9">
        <f t="shared" si="20"/>
        <v>12</v>
      </c>
      <c r="B1019" s="12">
        <f>IF($A1019='P-Parametri'!$E$47,'P-Parametri'!$B$34,IF($A1019='P-Parametri'!$E$48,'P-Parametri'!$C$34,'P-Parametri'!$E$52))</f>
        <v>4.8525513124279884E-2</v>
      </c>
      <c r="C1019" s="10">
        <f>IF($A1019&lt;='1-Input'!$B$26,0,IF($A1019='1-Input'!$B$26+1,('1-Input'!$B$23+0)*'1-Input'!$B$27,'1-Input'!$B$23+0))</f>
        <v>0</v>
      </c>
      <c r="D1019" s="10">
        <f>IF(AND($A1019&gt;=1,$A1019&lt;1+'1-Input'!$B$12),'1-Input'!$B$30,0)</f>
        <v>0</v>
      </c>
      <c r="E1019" s="10">
        <f>MAX(0,('1-Input'!$B$10-C1019-D1019))/(1-'P-Parametri'!$B$31*MAX(0,IF(F1018&lt;=0,0,(F1018-G1018)/F1018)))</f>
        <v>33654.82200052085</v>
      </c>
      <c r="F1019" s="10">
        <f>((F1018-E1019+MAX(0,-('1-Input'!$B$10-C1019-D1019)))*(1+B1019))*(1-'P-Parametri'!$B$32)</f>
        <v>886819.84367093956</v>
      </c>
      <c r="G1019" s="10">
        <f>IF(F1018&lt;=0,G1018,G1018*(1-E1019/F1018))+MAX(0,-('1-Input'!$B$10-C1019-D1019))</f>
        <v>396647.66545908974</v>
      </c>
      <c r="H1019" s="10">
        <f>MAX(0,('1-Input'!$B$10-C1019-D1019))/(1-'P-Parametri'!$B$31*MAX(0,IF(I1018&lt;=0,0,(I1018-J1018)/I1018)))</f>
        <v>33654.822000520842</v>
      </c>
      <c r="I1019" s="10">
        <f>((I1018-H1019+MAX(0,-('1-Input'!$B$10-C1019-D1019)))*(1+B1019))*(1-'P-Parametri'!$B$32)</f>
        <v>1148854.1242910884</v>
      </c>
      <c r="J1019" s="10">
        <f>IF(I1018&lt;=0,J1018,J1018*(1-H1019/I1018))+MAX(0,-('1-Input'!$B$10-C1019-D1019))</f>
        <v>513847.66545908968</v>
      </c>
      <c r="K1019" s="10">
        <f>MAX(0,('1-Input'!$B$10-C1019-D1019))/(1-'P-Parametri'!$B$31*MAX(0,IF(L1018&lt;=0,0,(L1018-M1018)/L1018)))</f>
        <v>33654.82200052085</v>
      </c>
      <c r="L1019" s="10">
        <f>((L1018-K1019+MAX(0,-('1-Input'!$B$10-C1019-D1019)))*(1+B1019))*(1-'P-Parametri'!$B$32)</f>
        <v>388329.92927718587</v>
      </c>
      <c r="M1019" s="10">
        <f>IF(L1018&lt;=0,M1018,M1018*(1-K1019/L1018))+MAX(0,-('1-Input'!$B$10-C1019-D1019))</f>
        <v>173688.21973817158</v>
      </c>
      <c r="N1019" s="10">
        <f>MAX(0,('1-Input'!$B$10-C1019-D1019))/(1-'P-Parametri'!$B$31*MAX(0,IF(O1018&lt;=0,0,(O1018-P1018)/O1018)))</f>
        <v>33654.82200052085</v>
      </c>
      <c r="O1019" s="10">
        <f>((O1018-N1019+MAX(0,-('1-Input'!$B$10-C1019-D1019)))*(1+B1019))*(1-'P-Parametri'!$B$32)</f>
        <v>388329.92927718657</v>
      </c>
      <c r="P1019" s="10">
        <f>IF(O1018&lt;=0,P1018,P1018*(1-N1019/O1018))+MAX(0,-('1-Input'!$B$10-C1019-D1019))</f>
        <v>173688.21973817184</v>
      </c>
      <c r="Q1019" s="10">
        <f>MAX(0,('1-Input'!$B$10-C1019-D1019))/(1-'P-Parametri'!$B$31*MAX(0,IF(R1018&lt;=0,0,(R1018-S1018)/R1018)))</f>
        <v>33654.82200052085</v>
      </c>
      <c r="R1019" s="10">
        <f>((R1018-Q1019+MAX(0,-('1-Input'!$B$10-C1019-D1019)))*(1+B1019))*(1-'P-Parametri'!$B$32)</f>
        <v>388329.92927718646</v>
      </c>
      <c r="S1019" s="10">
        <f>IF(R1018&lt;=0,S1018,S1018*(1-Q1019/R1018))+MAX(0,-('1-Input'!$B$10-C1019-D1019))</f>
        <v>173688.21973817184</v>
      </c>
      <c r="T1019" s="10">
        <f>MAX(0,('1-Input'!$B$10-C1019-D1019))/(1-'P-Parametri'!$B$31*MAX(0,IF(U1018&lt;=0,0,(U1018-V1018)/U1018)))</f>
        <v>33654.82200052085</v>
      </c>
      <c r="U1019" s="10">
        <f>((U1018-T1019+MAX(0,-('1-Input'!$B$10-C1019-D1019)))*(1+B1019))*(1-'P-Parametri'!$B$32)</f>
        <v>388329.92927718646</v>
      </c>
      <c r="V1019" s="10">
        <f>IF(U1018&lt;=0,V1018,V1018*(1-T1019/U1018))+MAX(0,-('1-Input'!$B$10-C1019-D1019))</f>
        <v>173688.21973817184</v>
      </c>
    </row>
    <row r="1020" spans="1:22">
      <c r="A1020" s="9">
        <f t="shared" si="20"/>
        <v>13</v>
      </c>
      <c r="B1020" s="12">
        <f>IF($A1020='P-Parametri'!$E$47,'P-Parametri'!$B$34,IF($A1020='P-Parametri'!$E$48,'P-Parametri'!$C$34,'P-Parametri'!$E$52))</f>
        <v>4.8525513124279884E-2</v>
      </c>
      <c r="C1020" s="10">
        <f>IF($A1020&lt;='1-Input'!$B$26,0,IF($A1020='1-Input'!$B$26+1,('1-Input'!$B$23+0)*'1-Input'!$B$27,'1-Input'!$B$23+0))</f>
        <v>0</v>
      </c>
      <c r="D1020" s="10">
        <f>IF(AND($A1020&gt;=1,$A1020&lt;1+'1-Input'!$B$12),'1-Input'!$B$30,0)</f>
        <v>0</v>
      </c>
      <c r="E1020" s="10">
        <f>MAX(0,('1-Input'!$B$10-C1020-D1020))/(1-'P-Parametri'!$B$31*MAX(0,IF(F1019&lt;=0,0,(F1019-G1019)/F1019)))</f>
        <v>33867.025971781681</v>
      </c>
      <c r="F1020" s="10">
        <f>((F1019-E1020+MAX(0,-('1-Input'!$B$10-C1020-D1020)))*(1+B1020))*(1-'P-Parametri'!$B$32)</f>
        <v>892554.10526711226</v>
      </c>
      <c r="G1020" s="10">
        <f>IF(F1019&lt;=0,G1019,G1019*(1-E1020/F1019))+MAX(0,-('1-Input'!$B$10-C1020-D1020))</f>
        <v>381499.97014800686</v>
      </c>
      <c r="H1020" s="10">
        <f>MAX(0,('1-Input'!$B$10-C1020-D1020))/(1-'P-Parametri'!$B$31*MAX(0,IF(I1019&lt;=0,0,(I1019-J1019)/I1019)))</f>
        <v>33867.025971781681</v>
      </c>
      <c r="I1020" s="10">
        <f>((I1019-H1020+MAX(0,-('1-Input'!$B$10-C1020-D1020)))*(1+B1020))*(1-'P-Parametri'!$B$32)</f>
        <v>1166754.2345534186</v>
      </c>
      <c r="J1020" s="10">
        <f>IF(I1019&lt;=0,J1019,J1019*(1-H1020/I1019))+MAX(0,-('1-Input'!$B$10-C1020-D1020))</f>
        <v>498699.9701480068</v>
      </c>
      <c r="K1020" s="10">
        <f>MAX(0,('1-Input'!$B$10-C1020-D1020))/(1-'P-Parametri'!$B$31*MAX(0,IF(L1019&lt;=0,0,(L1019-M1019)/L1019)))</f>
        <v>33867.025971781688</v>
      </c>
      <c r="L1020" s="10">
        <f>((L1019-K1020+MAX(0,-('1-Input'!$B$10-C1020-D1020)))*(1+B1020))*(1-'P-Parametri'!$B$32)</f>
        <v>370920.07077667728</v>
      </c>
      <c r="M1020" s="10">
        <f>IF(L1019&lt;=0,M1019,M1019*(1-K1020/L1019))+MAX(0,-('1-Input'!$B$10-C1020-D1020))</f>
        <v>158540.52442708868</v>
      </c>
      <c r="N1020" s="10">
        <f>MAX(0,('1-Input'!$B$10-C1020-D1020))/(1-'P-Parametri'!$B$31*MAX(0,IF(O1019&lt;=0,0,(O1019-P1019)/O1019)))</f>
        <v>33867.025971781688</v>
      </c>
      <c r="O1020" s="10">
        <f>((O1019-N1020+MAX(0,-('1-Input'!$B$10-C1020-D1020)))*(1+B1020))*(1-'P-Parametri'!$B$32)</f>
        <v>370920.07077667798</v>
      </c>
      <c r="P1020" s="10">
        <f>IF(O1019&lt;=0,P1019,P1019*(1-N1020/O1019))+MAX(0,-('1-Input'!$B$10-C1020-D1020))</f>
        <v>158540.52442708894</v>
      </c>
      <c r="Q1020" s="10">
        <f>MAX(0,('1-Input'!$B$10-C1020-D1020))/(1-'P-Parametri'!$B$31*MAX(0,IF(R1019&lt;=0,0,(R1019-S1019)/R1019)))</f>
        <v>33867.025971781688</v>
      </c>
      <c r="R1020" s="10">
        <f>((R1019-Q1020+MAX(0,-('1-Input'!$B$10-C1020-D1020)))*(1+B1020))*(1-'P-Parametri'!$B$32)</f>
        <v>370920.07077667787</v>
      </c>
      <c r="S1020" s="10">
        <f>IF(R1019&lt;=0,S1019,S1019*(1-Q1020/R1019))+MAX(0,-('1-Input'!$B$10-C1020-D1020))</f>
        <v>158540.52442708894</v>
      </c>
      <c r="T1020" s="10">
        <f>MAX(0,('1-Input'!$B$10-C1020-D1020))/(1-'P-Parametri'!$B$31*MAX(0,IF(U1019&lt;=0,0,(U1019-V1019)/U1019)))</f>
        <v>33867.025971781688</v>
      </c>
      <c r="U1020" s="10">
        <f>((U1019-T1020+MAX(0,-('1-Input'!$B$10-C1020-D1020)))*(1+B1020))*(1-'P-Parametri'!$B$32)</f>
        <v>370920.07077667787</v>
      </c>
      <c r="V1020" s="10">
        <f>IF(U1019&lt;=0,V1019,V1019*(1-T1020/U1019))+MAX(0,-('1-Input'!$B$10-C1020-D1020))</f>
        <v>158540.52442708894</v>
      </c>
    </row>
    <row r="1021" spans="1:22">
      <c r="A1021" s="9">
        <f t="shared" si="20"/>
        <v>14</v>
      </c>
      <c r="B1021" s="12">
        <f>IF($A1021='P-Parametri'!$E$47,'P-Parametri'!$B$34,IF($A1021='P-Parametri'!$E$48,'P-Parametri'!$C$34,'P-Parametri'!$E$52))</f>
        <v>4.8525513124279884E-2</v>
      </c>
      <c r="C1021" s="10">
        <f>IF($A1021&lt;='1-Input'!$B$26,0,IF($A1021='1-Input'!$B$26+1,('1-Input'!$B$23+0)*'1-Input'!$B$27,'1-Input'!$B$23+0))</f>
        <v>0</v>
      </c>
      <c r="D1021" s="10">
        <f>IF(AND($A1021&gt;=1,$A1021&lt;1+'1-Input'!$B$12),'1-Input'!$B$30,0)</f>
        <v>0</v>
      </c>
      <c r="E1021" s="10">
        <f>MAX(0,('1-Input'!$B$10-C1021-D1021))/(1-'P-Parametri'!$B$31*MAX(0,IF(F1020&lt;=0,0,(F1020-G1020)/F1020)))</f>
        <v>34072.330489071144</v>
      </c>
      <c r="F1021" s="10">
        <f>((F1020-E1021+MAX(0,-('1-Input'!$B$10-C1021-D1021)))*(1+B1021))*(1-'P-Parametri'!$B$32)</f>
        <v>898339.76332017407</v>
      </c>
      <c r="G1021" s="10">
        <f>IF(F1020&lt;=0,G1020,G1020*(1-E1021/F1020))+MAX(0,-('1-Input'!$B$10-C1021-D1021))</f>
        <v>366936.60307844012</v>
      </c>
      <c r="H1021" s="10">
        <f>MAX(0,('1-Input'!$B$10-C1021-D1021))/(1-'P-Parametri'!$B$31*MAX(0,IF(I1020&lt;=0,0,(I1020-J1020)/I1020)))</f>
        <v>34072.330489071144</v>
      </c>
      <c r="I1021" s="10">
        <f>((I1020-H1021+MAX(0,-('1-Input'!$B$10-C1021-D1021)))*(1+B1021))*(1-'P-Parametri'!$B$32)</f>
        <v>1185270.582916325</v>
      </c>
      <c r="J1021" s="10">
        <f>IF(I1020&lt;=0,J1020,J1020*(1-H1021/I1020))+MAX(0,-('1-Input'!$B$10-C1021-D1021))</f>
        <v>484136.60307844006</v>
      </c>
      <c r="K1021" s="10">
        <f>MAX(0,('1-Input'!$B$10-C1021-D1021))/(1-'P-Parametri'!$B$31*MAX(0,IF(L1020&lt;=0,0,(L1020-M1020)/L1020)))</f>
        <v>34072.330489071152</v>
      </c>
      <c r="L1021" s="10">
        <f>((L1020-K1021+MAX(0,-('1-Input'!$B$10-C1021-D1021)))*(1+B1021))*(1-'P-Parametri'!$B$32)</f>
        <v>352487.06283035676</v>
      </c>
      <c r="M1021" s="10">
        <f>IF(L1020&lt;=0,M1020,M1020*(1-K1021/L1020))+MAX(0,-('1-Input'!$B$10-C1021-D1021))</f>
        <v>143977.15735752197</v>
      </c>
      <c r="N1021" s="10">
        <f>MAX(0,('1-Input'!$B$10-C1021-D1021))/(1-'P-Parametri'!$B$31*MAX(0,IF(O1020&lt;=0,0,(O1020-P1020)/O1020)))</f>
        <v>34072.330489071152</v>
      </c>
      <c r="O1021" s="10">
        <f>((O1020-N1021+MAX(0,-('1-Input'!$B$10-C1021-D1021)))*(1+B1021))*(1-'P-Parametri'!$B$32)</f>
        <v>352487.06283035746</v>
      </c>
      <c r="P1021" s="10">
        <f>IF(O1020&lt;=0,P1020,P1020*(1-N1021/O1020))+MAX(0,-('1-Input'!$B$10-C1021-D1021))</f>
        <v>143977.1573575222</v>
      </c>
      <c r="Q1021" s="10">
        <f>MAX(0,('1-Input'!$B$10-C1021-D1021))/(1-'P-Parametri'!$B$31*MAX(0,IF(R1020&lt;=0,0,(R1020-S1020)/R1020)))</f>
        <v>34072.330489071152</v>
      </c>
      <c r="R1021" s="10">
        <f>((R1020-Q1021+MAX(0,-('1-Input'!$B$10-C1021-D1021)))*(1+B1021))*(1-'P-Parametri'!$B$32)</f>
        <v>352487.06283035735</v>
      </c>
      <c r="S1021" s="10">
        <f>IF(R1020&lt;=0,S1020,S1020*(1-Q1021/R1020))+MAX(0,-('1-Input'!$B$10-C1021-D1021))</f>
        <v>143977.1573575222</v>
      </c>
      <c r="T1021" s="10">
        <f>MAX(0,('1-Input'!$B$10-C1021-D1021))/(1-'P-Parametri'!$B$31*MAX(0,IF(U1020&lt;=0,0,(U1020-V1020)/U1020)))</f>
        <v>34072.330489071152</v>
      </c>
      <c r="U1021" s="10">
        <f>((U1020-T1021+MAX(0,-('1-Input'!$B$10-C1021-D1021)))*(1+B1021))*(1-'P-Parametri'!$B$32)</f>
        <v>352487.06283035735</v>
      </c>
      <c r="V1021" s="10">
        <f>IF(U1020&lt;=0,V1020,V1020*(1-T1021/U1020))+MAX(0,-('1-Input'!$B$10-C1021-D1021))</f>
        <v>143977.1573575222</v>
      </c>
    </row>
    <row r="1022" spans="1:22">
      <c r="A1022" s="9">
        <f t="shared" si="20"/>
        <v>15</v>
      </c>
      <c r="B1022" s="12">
        <f>IF($A1022='P-Parametri'!$E$47,'P-Parametri'!$B$34,IF($A1022='P-Parametri'!$E$48,'P-Parametri'!$C$34,'P-Parametri'!$E$52))</f>
        <v>4.8525513124279884E-2</v>
      </c>
      <c r="C1022" s="10">
        <f>IF($A1022&lt;='1-Input'!$B$26,0,IF($A1022='1-Input'!$B$26+1,('1-Input'!$B$23+0)*'1-Input'!$B$27,'1-Input'!$B$23+0))</f>
        <v>0</v>
      </c>
      <c r="D1022" s="10">
        <f>IF(AND($A1022&gt;=1,$A1022&lt;1+'1-Input'!$B$12),'1-Input'!$B$30,0)</f>
        <v>0</v>
      </c>
      <c r="E1022" s="10">
        <f>MAX(0,('1-Input'!$B$10-C1022-D1022))/(1-'P-Parametri'!$B$31*MAX(0,IF(F1021&lt;=0,0,(F1021-G1021)/F1021)))</f>
        <v>34270.865439851448</v>
      </c>
      <c r="F1022" s="10">
        <f>((F1021-E1022+MAX(0,-('1-Input'!$B$10-C1022-D1022)))*(1+B1022))*(1-'P-Parametri'!$B$32)</f>
        <v>904186.28795564687</v>
      </c>
      <c r="G1022" s="10">
        <f>IF(F1021&lt;=0,G1021,G1021*(1-E1022/F1021))+MAX(0,-('1-Input'!$B$10-C1022-D1022))</f>
        <v>352938.29702263267</v>
      </c>
      <c r="H1022" s="10">
        <f>MAX(0,('1-Input'!$B$10-C1022-D1022))/(1-'P-Parametri'!$B$31*MAX(0,IF(I1021&lt;=0,0,(I1021-J1021)/I1021)))</f>
        <v>34270.865439851441</v>
      </c>
      <c r="I1022" s="10">
        <f>((I1021-H1022+MAX(0,-('1-Input'!$B$10-C1022-D1022)))*(1+B1022))*(1-'P-Parametri'!$B$32)</f>
        <v>1204438.8642341746</v>
      </c>
      <c r="J1022" s="10">
        <f>IF(I1021&lt;=0,J1021,J1021*(1-H1022/I1021))+MAX(0,-('1-Input'!$B$10-C1022-D1022))</f>
        <v>470138.29702263261</v>
      </c>
      <c r="K1022" s="10">
        <f>MAX(0,('1-Input'!$B$10-C1022-D1022))/(1-'P-Parametri'!$B$31*MAX(0,IF(L1021&lt;=0,0,(L1021-M1021)/L1021)))</f>
        <v>34270.865439851448</v>
      </c>
      <c r="L1022" s="10">
        <f>((L1021-K1022+MAX(0,-('1-Input'!$B$10-C1022-D1022)))*(1+B1022))*(1-'P-Parametri'!$B$32)</f>
        <v>332990.48605003004</v>
      </c>
      <c r="M1022" s="10">
        <f>IF(L1021&lt;=0,M1021,M1021*(1-K1022/L1021))+MAX(0,-('1-Input'!$B$10-C1022-D1022))</f>
        <v>129978.85130171455</v>
      </c>
      <c r="N1022" s="10">
        <f>MAX(0,('1-Input'!$B$10-C1022-D1022))/(1-'P-Parametri'!$B$31*MAX(0,IF(O1021&lt;=0,0,(O1021-P1021)/O1021)))</f>
        <v>34270.865439851448</v>
      </c>
      <c r="O1022" s="10">
        <f>((O1021-N1022+MAX(0,-('1-Input'!$B$10-C1022-D1022)))*(1+B1022))*(1-'P-Parametri'!$B$32)</f>
        <v>332990.4860500308</v>
      </c>
      <c r="P1022" s="10">
        <f>IF(O1021&lt;=0,P1021,P1021*(1-N1022/O1021))+MAX(0,-('1-Input'!$B$10-C1022-D1022))</f>
        <v>129978.85130171478</v>
      </c>
      <c r="Q1022" s="10">
        <f>MAX(0,('1-Input'!$B$10-C1022-D1022))/(1-'P-Parametri'!$B$31*MAX(0,IF(R1021&lt;=0,0,(R1021-S1021)/R1021)))</f>
        <v>34270.865439851448</v>
      </c>
      <c r="R1022" s="10">
        <f>((R1021-Q1022+MAX(0,-('1-Input'!$B$10-C1022-D1022)))*(1+B1022))*(1-'P-Parametri'!$B$32)</f>
        <v>332990.48605003068</v>
      </c>
      <c r="S1022" s="10">
        <f>IF(R1021&lt;=0,S1021,S1021*(1-Q1022/R1021))+MAX(0,-('1-Input'!$B$10-C1022-D1022))</f>
        <v>129978.85130171478</v>
      </c>
      <c r="T1022" s="10">
        <f>MAX(0,('1-Input'!$B$10-C1022-D1022))/(1-'P-Parametri'!$B$31*MAX(0,IF(U1021&lt;=0,0,(U1021-V1021)/U1021)))</f>
        <v>34270.865439851448</v>
      </c>
      <c r="U1022" s="10">
        <f>((U1021-T1022+MAX(0,-('1-Input'!$B$10-C1022-D1022)))*(1+B1022))*(1-'P-Parametri'!$B$32)</f>
        <v>332990.48605003068</v>
      </c>
      <c r="V1022" s="10">
        <f>IF(U1021&lt;=0,V1021,V1021*(1-T1022/U1021))+MAX(0,-('1-Input'!$B$10-C1022-D1022))</f>
        <v>129978.85130171478</v>
      </c>
    </row>
    <row r="1023" spans="1:22">
      <c r="A1023" s="9">
        <f t="shared" si="20"/>
        <v>16</v>
      </c>
      <c r="B1023" s="12">
        <f>IF($A1023='P-Parametri'!$E$47,'P-Parametri'!$B$34,IF($A1023='P-Parametri'!$E$48,'P-Parametri'!$C$34,'P-Parametri'!$E$52))</f>
        <v>4.8525513124279884E-2</v>
      </c>
      <c r="C1023" s="10">
        <f>IF($A1023&lt;='1-Input'!$B$26,0,IF($A1023='1-Input'!$B$26+1,('1-Input'!$B$23+0)*'1-Input'!$B$27,'1-Input'!$B$23+0))</f>
        <v>0</v>
      </c>
      <c r="D1023" s="10">
        <f>IF(AND($A1023&gt;=1,$A1023&lt;1+'1-Input'!$B$12),'1-Input'!$B$30,0)</f>
        <v>0</v>
      </c>
      <c r="E1023" s="10">
        <f>MAX(0,('1-Input'!$B$10-C1023-D1023))/(1-'P-Parametri'!$B$31*MAX(0,IF(F1022&lt;=0,0,(F1022-G1022)/F1022)))</f>
        <v>34462.765768102799</v>
      </c>
      <c r="F1023" s="10">
        <f>((F1022-E1023+MAX(0,-('1-Input'!$B$10-C1023-D1023)))*(1+B1023))*(1-'P-Parametri'!$B$32)</f>
        <v>910103.44777319476</v>
      </c>
      <c r="G1023" s="10">
        <f>IF(F1022&lt;=0,G1022,G1022*(1-E1023/F1022))+MAX(0,-('1-Input'!$B$10-C1023-D1023))</f>
        <v>339486.16882415605</v>
      </c>
      <c r="H1023" s="10">
        <f>MAX(0,('1-Input'!$B$10-C1023-D1023))/(1-'P-Parametri'!$B$31*MAX(0,IF(I1022&lt;=0,0,(I1022-J1022)/I1022)))</f>
        <v>34462.765768102799</v>
      </c>
      <c r="I1023" s="10">
        <f>((I1022-H1023+MAX(0,-('1-Input'!$B$10-C1023-D1023)))*(1+B1023))*(1-'P-Parametri'!$B$32)</f>
        <v>1224296.2894093061</v>
      </c>
      <c r="J1023" s="10">
        <f>IF(I1022&lt;=0,J1022,J1022*(1-H1023/I1022))+MAX(0,-('1-Input'!$B$10-C1023-D1023))</f>
        <v>456686.16882415593</v>
      </c>
      <c r="K1023" s="10">
        <f>MAX(0,('1-Input'!$B$10-C1023-D1023))/(1-'P-Parametri'!$B$31*MAX(0,IF(L1022&lt;=0,0,(L1022-M1022)/L1022)))</f>
        <v>34462.765768102799</v>
      </c>
      <c r="L1023" s="10">
        <f>((L1022-K1023+MAX(0,-('1-Input'!$B$10-C1023-D1023)))*(1+B1023))*(1-'P-Parametri'!$B$32)</f>
        <v>312387.90322824847</v>
      </c>
      <c r="M1023" s="10">
        <f>IF(L1022&lt;=0,M1022,M1022*(1-K1023/L1022))+MAX(0,-('1-Input'!$B$10-C1023-D1023))</f>
        <v>116526.72310323791</v>
      </c>
      <c r="N1023" s="10">
        <f>MAX(0,('1-Input'!$B$10-C1023-D1023))/(1-'P-Parametri'!$B$31*MAX(0,IF(O1022&lt;=0,0,(O1022-P1022)/O1022)))</f>
        <v>34462.765768102799</v>
      </c>
      <c r="O1023" s="10">
        <f>((O1022-N1023+MAX(0,-('1-Input'!$B$10-C1023-D1023)))*(1+B1023))*(1-'P-Parametri'!$B$32)</f>
        <v>312387.90322824923</v>
      </c>
      <c r="P1023" s="10">
        <f>IF(O1022&lt;=0,P1022,P1022*(1-N1023/O1022))+MAX(0,-('1-Input'!$B$10-C1023-D1023))</f>
        <v>116526.72310323815</v>
      </c>
      <c r="Q1023" s="10">
        <f>MAX(0,('1-Input'!$B$10-C1023-D1023))/(1-'P-Parametri'!$B$31*MAX(0,IF(R1022&lt;=0,0,(R1022-S1022)/R1022)))</f>
        <v>34462.765768102799</v>
      </c>
      <c r="R1023" s="10">
        <f>((R1022-Q1023+MAX(0,-('1-Input'!$B$10-C1023-D1023)))*(1+B1023))*(1-'P-Parametri'!$B$32)</f>
        <v>312387.90322824911</v>
      </c>
      <c r="S1023" s="10">
        <f>IF(R1022&lt;=0,S1022,S1022*(1-Q1023/R1022))+MAX(0,-('1-Input'!$B$10-C1023-D1023))</f>
        <v>116526.72310323814</v>
      </c>
      <c r="T1023" s="10">
        <f>MAX(0,('1-Input'!$B$10-C1023-D1023))/(1-'P-Parametri'!$B$31*MAX(0,IF(U1022&lt;=0,0,(U1022-V1022)/U1022)))</f>
        <v>34462.765768102799</v>
      </c>
      <c r="U1023" s="10">
        <f>((U1022-T1023+MAX(0,-('1-Input'!$B$10-C1023-D1023)))*(1+B1023))*(1-'P-Parametri'!$B$32)</f>
        <v>312387.90322824911</v>
      </c>
      <c r="V1023" s="10">
        <f>IF(U1022&lt;=0,V1022,V1022*(1-T1023/U1022))+MAX(0,-('1-Input'!$B$10-C1023-D1023))</f>
        <v>116526.72310323814</v>
      </c>
    </row>
    <row r="1024" spans="1:22">
      <c r="A1024" s="9">
        <f t="shared" si="20"/>
        <v>17</v>
      </c>
      <c r="B1024" s="12">
        <f>IF($A1024='P-Parametri'!$E$47,'P-Parametri'!$B$34,IF($A1024='P-Parametri'!$E$48,'P-Parametri'!$C$34,'P-Parametri'!$E$52))</f>
        <v>4.8525513124279884E-2</v>
      </c>
      <c r="C1024" s="10">
        <f>IF($A1024&lt;='1-Input'!$B$26,0,IF($A1024='1-Input'!$B$26+1,('1-Input'!$B$23+0)*'1-Input'!$B$27,'1-Input'!$B$23+0))</f>
        <v>0</v>
      </c>
      <c r="D1024" s="10">
        <f>IF(AND($A1024&gt;=1,$A1024&lt;1+'1-Input'!$B$12),'1-Input'!$B$30,0)</f>
        <v>0</v>
      </c>
      <c r="E1024" s="10">
        <f>MAX(0,('1-Input'!$B$10-C1024-D1024))/(1-'P-Parametri'!$B$31*MAX(0,IF(F1023&lt;=0,0,(F1023-G1023)/F1023)))</f>
        <v>34648.170755821156</v>
      </c>
      <c r="F1024" s="10">
        <f>((F1023-E1024+MAX(0,-('1-Input'!$B$10-C1024-D1024)))*(1+B1024))*(1-'P-Parametri'!$B$32)</f>
        <v>916101.31916489627</v>
      </c>
      <c r="G1024" s="10">
        <f>IF(F1023&lt;=0,G1023,G1023*(1-E1024/F1023))+MAX(0,-('1-Input'!$B$10-C1024-D1024))</f>
        <v>326561.73174457008</v>
      </c>
      <c r="H1024" s="10">
        <f>MAX(0,('1-Input'!$B$10-C1024-D1024))/(1-'P-Parametri'!$B$31*MAX(0,IF(I1023&lt;=0,0,(I1023-J1023)/I1023)))</f>
        <v>34648.170755821156</v>
      </c>
      <c r="I1024" s="10">
        <f>((I1023-H1024+MAX(0,-('1-Input'!$B$10-C1024-D1024)))*(1+B1024))*(1-'P-Parametri'!$B$32)</f>
        <v>1244881.6512403826</v>
      </c>
      <c r="J1024" s="10">
        <f>IF(I1023&lt;=0,J1023,J1023*(1-H1024/I1023))+MAX(0,-('1-Input'!$B$10-C1024-D1024))</f>
        <v>443761.73174456996</v>
      </c>
      <c r="K1024" s="10">
        <f>MAX(0,('1-Input'!$B$10-C1024-D1024))/(1-'P-Parametri'!$B$31*MAX(0,IF(L1023&lt;=0,0,(L1023-M1023)/L1023)))</f>
        <v>34648.170755821156</v>
      </c>
      <c r="L1024" s="10">
        <f>((L1023-K1024+MAX(0,-('1-Input'!$B$10-C1024-D1024)))*(1+B1024))*(1-'P-Parametri'!$B$32)</f>
        <v>290634.76111464074</v>
      </c>
      <c r="M1024" s="10">
        <f>IF(L1023&lt;=0,M1023,M1023*(1-K1024/L1023))+MAX(0,-('1-Input'!$B$10-C1024-D1024))</f>
        <v>103602.28602365196</v>
      </c>
      <c r="N1024" s="10">
        <f>MAX(0,('1-Input'!$B$10-C1024-D1024))/(1-'P-Parametri'!$B$31*MAX(0,IF(O1023&lt;=0,0,(O1023-P1023)/O1023)))</f>
        <v>34648.170755821156</v>
      </c>
      <c r="O1024" s="10">
        <f>((O1023-N1024+MAX(0,-('1-Input'!$B$10-C1024-D1024)))*(1+B1024))*(1-'P-Parametri'!$B$32)</f>
        <v>290634.76111464156</v>
      </c>
      <c r="P1024" s="10">
        <f>IF(O1023&lt;=0,P1023,P1023*(1-N1024/O1023))+MAX(0,-('1-Input'!$B$10-C1024-D1024))</f>
        <v>103602.28602365222</v>
      </c>
      <c r="Q1024" s="10">
        <f>MAX(0,('1-Input'!$B$10-C1024-D1024))/(1-'P-Parametri'!$B$31*MAX(0,IF(R1023&lt;=0,0,(R1023-S1023)/R1023)))</f>
        <v>34648.170755821156</v>
      </c>
      <c r="R1024" s="10">
        <f>((R1023-Q1024+MAX(0,-('1-Input'!$B$10-C1024-D1024)))*(1+B1024))*(1-'P-Parametri'!$B$32)</f>
        <v>290634.76111464144</v>
      </c>
      <c r="S1024" s="10">
        <f>IF(R1023&lt;=0,S1023,S1023*(1-Q1024/R1023))+MAX(0,-('1-Input'!$B$10-C1024-D1024))</f>
        <v>103602.2860236522</v>
      </c>
      <c r="T1024" s="10">
        <f>MAX(0,('1-Input'!$B$10-C1024-D1024))/(1-'P-Parametri'!$B$31*MAX(0,IF(U1023&lt;=0,0,(U1023-V1023)/U1023)))</f>
        <v>34648.170755821156</v>
      </c>
      <c r="U1024" s="10">
        <f>((U1023-T1024+MAX(0,-('1-Input'!$B$10-C1024-D1024)))*(1+B1024))*(1-'P-Parametri'!$B$32)</f>
        <v>290634.76111464144</v>
      </c>
      <c r="V1024" s="10">
        <f>IF(U1023&lt;=0,V1023,V1023*(1-T1024/U1023))+MAX(0,-('1-Input'!$B$10-C1024-D1024))</f>
        <v>103602.2860236522</v>
      </c>
    </row>
    <row r="1025" spans="1:22">
      <c r="A1025" s="9">
        <f t="shared" si="20"/>
        <v>18</v>
      </c>
      <c r="B1025" s="12">
        <f>IF($A1025='P-Parametri'!$E$47,'P-Parametri'!$B$34,IF($A1025='P-Parametri'!$E$48,'P-Parametri'!$C$34,'P-Parametri'!$E$52))</f>
        <v>4.8525513124279884E-2</v>
      </c>
      <c r="C1025" s="10">
        <f>IF($A1025&lt;='1-Input'!$B$26,0,IF($A1025='1-Input'!$B$26+1,('1-Input'!$B$23+0)*'1-Input'!$B$27,'1-Input'!$B$23+0))</f>
        <v>0</v>
      </c>
      <c r="D1025" s="10">
        <f>IF(AND($A1025&gt;=1,$A1025&lt;1+'1-Input'!$B$12),'1-Input'!$B$30,0)</f>
        <v>0</v>
      </c>
      <c r="E1025" s="10">
        <f>MAX(0,('1-Input'!$B$10-C1025-D1025))/(1-'P-Parametri'!$B$31*MAX(0,IF(F1024&lt;=0,0,(F1024-G1024)/F1024)))</f>
        <v>34827.223339555479</v>
      </c>
      <c r="F1025" s="10">
        <f>((F1024-E1025+MAX(0,-('1-Input'!$B$10-C1025-D1025)))*(1+B1025))*(1-'P-Parametri'!$B$32)</f>
        <v>922190.29678134446</v>
      </c>
      <c r="G1025" s="10">
        <f>IF(F1024&lt;=0,G1024,G1024*(1-E1025/F1024))+MAX(0,-('1-Input'!$B$10-C1025-D1025))</f>
        <v>314146.90586484334</v>
      </c>
      <c r="H1025" s="10">
        <f>MAX(0,('1-Input'!$B$10-C1025-D1025))/(1-'P-Parametri'!$B$31*MAX(0,IF(I1024&lt;=0,0,(I1024-J1024)/I1024)))</f>
        <v>34827.223339555479</v>
      </c>
      <c r="I1025" s="10">
        <f>((I1024-H1025+MAX(0,-('1-Input'!$B$10-C1025-D1025)))*(1+B1025))*(1-'P-Parametri'!$B$32)</f>
        <v>1266235.3940431755</v>
      </c>
      <c r="J1025" s="10">
        <f>IF(I1024&lt;=0,J1024,J1024*(1-H1025/I1024))+MAX(0,-('1-Input'!$B$10-C1025-D1025))</f>
        <v>431346.90586484323</v>
      </c>
      <c r="K1025" s="10">
        <f>MAX(0,('1-Input'!$B$10-C1025-D1025))/(1-'P-Parametri'!$B$31*MAX(0,IF(L1024&lt;=0,0,(L1024-M1024)/L1024)))</f>
        <v>34827.223339555479</v>
      </c>
      <c r="L1025" s="10">
        <f>((L1024-K1025+MAX(0,-('1-Input'!$B$10-C1025-D1025)))*(1+B1025))*(1-'P-Parametri'!$B$32)</f>
        <v>267684.2883470665</v>
      </c>
      <c r="M1025" s="10">
        <f>IF(L1024&lt;=0,M1024,M1024*(1-K1025/L1024))+MAX(0,-('1-Input'!$B$10-C1025-D1025))</f>
        <v>91187.460143925244</v>
      </c>
      <c r="N1025" s="10">
        <f>MAX(0,('1-Input'!$B$10-C1025-D1025))/(1-'P-Parametri'!$B$31*MAX(0,IF(O1024&lt;=0,0,(O1024-P1024)/O1024)))</f>
        <v>34827.223339555479</v>
      </c>
      <c r="O1025" s="10">
        <f>((O1024-N1025+MAX(0,-('1-Input'!$B$10-C1025-D1025)))*(1+B1025))*(1-'P-Parametri'!$B$32)</f>
        <v>267684.28834706731</v>
      </c>
      <c r="P1025" s="10">
        <f>IF(O1024&lt;=0,P1024,P1024*(1-N1025/O1024))+MAX(0,-('1-Input'!$B$10-C1025-D1025))</f>
        <v>91187.460143925506</v>
      </c>
      <c r="Q1025" s="10">
        <f>MAX(0,('1-Input'!$B$10-C1025-D1025))/(1-'P-Parametri'!$B$31*MAX(0,IF(R1024&lt;=0,0,(R1024-S1024)/R1024)))</f>
        <v>34827.223339555479</v>
      </c>
      <c r="R1025" s="10">
        <f>((R1024-Q1025+MAX(0,-('1-Input'!$B$10-C1025-D1025)))*(1+B1025))*(1-'P-Parametri'!$B$32)</f>
        <v>267684.28834706719</v>
      </c>
      <c r="S1025" s="10">
        <f>IF(R1024&lt;=0,S1024,S1024*(1-Q1025/R1024))+MAX(0,-('1-Input'!$B$10-C1025-D1025))</f>
        <v>91187.460143925477</v>
      </c>
      <c r="T1025" s="10">
        <f>MAX(0,('1-Input'!$B$10-C1025-D1025))/(1-'P-Parametri'!$B$31*MAX(0,IF(U1024&lt;=0,0,(U1024-V1024)/U1024)))</f>
        <v>34827.223339555479</v>
      </c>
      <c r="U1025" s="10">
        <f>((U1024-T1025+MAX(0,-('1-Input'!$B$10-C1025-D1025)))*(1+B1025))*(1-'P-Parametri'!$B$32)</f>
        <v>267684.28834706719</v>
      </c>
      <c r="V1025" s="10">
        <f>IF(U1024&lt;=0,V1024,V1024*(1-T1025/U1024))+MAX(0,-('1-Input'!$B$10-C1025-D1025))</f>
        <v>91187.460143925477</v>
      </c>
    </row>
    <row r="1026" spans="1:22">
      <c r="A1026" s="9">
        <f t="shared" si="20"/>
        <v>19</v>
      </c>
      <c r="B1026" s="12">
        <f>IF($A1026='P-Parametri'!$E$47,'P-Parametri'!$B$34,IF($A1026='P-Parametri'!$E$48,'P-Parametri'!$C$34,'P-Parametri'!$E$52))</f>
        <v>4.8525513124279884E-2</v>
      </c>
      <c r="C1026" s="10">
        <f>IF($A1026&lt;='1-Input'!$B$26,0,IF($A1026='1-Input'!$B$26+1,('1-Input'!$B$23+0)*'1-Input'!$B$27,'1-Input'!$B$23+0))</f>
        <v>5178.3333333332594</v>
      </c>
      <c r="D1026" s="10">
        <f>IF(AND($A1026&gt;=1,$A1026&lt;1+'1-Input'!$B$12),'1-Input'!$B$30,0)</f>
        <v>0</v>
      </c>
      <c r="E1026" s="10">
        <f>MAX(0,('1-Input'!$B$10-C1026-D1026))/(1-'P-Parametri'!$B$31*MAX(0,IF(F1025&lt;=0,0,(F1025-G1025)/F1025)))</f>
        <v>28750.344415830463</v>
      </c>
      <c r="F1026" s="10">
        <f>((F1025-E1026+MAX(0,-('1-Input'!$B$10-C1026-D1026)))*(1+B1026))*(1-'P-Parametri'!$B$32)</f>
        <v>934920.99533078319</v>
      </c>
      <c r="G1026" s="10">
        <f>IF(F1025&lt;=0,G1025,G1025*(1-E1026/F1025))+MAX(0,-('1-Input'!$B$10-C1026-D1026))</f>
        <v>304353.0143304118</v>
      </c>
      <c r="H1026" s="10">
        <f>MAX(0,('1-Input'!$B$10-C1026-D1026))/(1-'P-Parametri'!$B$31*MAX(0,IF(I1025&lt;=0,0,(I1025-J1025)/I1025)))</f>
        <v>28750.344415830463</v>
      </c>
      <c r="I1026" s="10">
        <f>((I1025-H1026+MAX(0,-('1-Input'!$B$10-C1026-D1026)))*(1+B1026))*(1-'P-Parametri'!$B$32)</f>
        <v>1294939.5773508486</v>
      </c>
      <c r="J1026" s="10">
        <f>IF(I1025&lt;=0,J1025,J1025*(1-H1026/I1025))+MAX(0,-('1-Input'!$B$10-C1026-D1026))</f>
        <v>421553.01433041168</v>
      </c>
      <c r="K1026" s="10">
        <f>MAX(0,('1-Input'!$B$10-C1026-D1026))/(1-'P-Parametri'!$B$31*MAX(0,IF(L1025&lt;=0,0,(L1025-M1025)/L1025)))</f>
        <v>28750.344415830463</v>
      </c>
      <c r="L1026" s="10">
        <f>((L1025-K1026+MAX(0,-('1-Input'!$B$10-C1026-D1026)))*(1+B1026))*(1-'P-Parametri'!$B$32)</f>
        <v>250027.27949098058</v>
      </c>
      <c r="M1026" s="10">
        <f>IF(L1025&lt;=0,M1025,M1025*(1-K1026/L1025))+MAX(0,-('1-Input'!$B$10-C1026-D1026))</f>
        <v>81393.568609493712</v>
      </c>
      <c r="N1026" s="10">
        <f>MAX(0,('1-Input'!$B$10-C1026-D1026))/(1-'P-Parametri'!$B$31*MAX(0,IF(O1025&lt;=0,0,(O1025-P1025)/O1025)))</f>
        <v>28750.344415830463</v>
      </c>
      <c r="O1026" s="10">
        <f>((O1025-N1026+MAX(0,-('1-Input'!$B$10-C1026-D1026)))*(1+B1026))*(1-'P-Parametri'!$B$32)</f>
        <v>250027.27949098145</v>
      </c>
      <c r="P1026" s="10">
        <f>IF(O1025&lt;=0,P1025,P1025*(1-N1026/O1025))+MAX(0,-('1-Input'!$B$10-C1026-D1026))</f>
        <v>81393.568609493974</v>
      </c>
      <c r="Q1026" s="10">
        <f>MAX(0,('1-Input'!$B$10-C1026-D1026))/(1-'P-Parametri'!$B$31*MAX(0,IF(R1025&lt;=0,0,(R1025-S1025)/R1025)))</f>
        <v>28750.344415830463</v>
      </c>
      <c r="R1026" s="10">
        <f>((R1025-Q1026+MAX(0,-('1-Input'!$B$10-C1026-D1026)))*(1+B1026))*(1-'P-Parametri'!$B$32)</f>
        <v>250027.27949098131</v>
      </c>
      <c r="S1026" s="10">
        <f>IF(R1025&lt;=0,S1025,S1025*(1-Q1026/R1025))+MAX(0,-('1-Input'!$B$10-C1026-D1026))</f>
        <v>81393.568609493945</v>
      </c>
      <c r="T1026" s="10">
        <f>MAX(0,('1-Input'!$B$10-C1026-D1026))/(1-'P-Parametri'!$B$31*MAX(0,IF(U1025&lt;=0,0,(U1025-V1025)/U1025)))</f>
        <v>28750.344415830463</v>
      </c>
      <c r="U1026" s="10">
        <f>((U1025-T1026+MAX(0,-('1-Input'!$B$10-C1026-D1026)))*(1+B1026))*(1-'P-Parametri'!$B$32)</f>
        <v>250027.27949098131</v>
      </c>
      <c r="V1026" s="10">
        <f>IF(U1025&lt;=0,V1025,V1025*(1-T1026/U1025))+MAX(0,-('1-Input'!$B$10-C1026-D1026))</f>
        <v>81393.568609493945</v>
      </c>
    </row>
    <row r="1027" spans="1:22">
      <c r="A1027" s="9">
        <f t="shared" si="20"/>
        <v>20</v>
      </c>
      <c r="B1027" s="12">
        <f>IF($A1027='P-Parametri'!$E$47,'P-Parametri'!$B$34,IF($A1027='P-Parametri'!$E$48,'P-Parametri'!$C$34,'P-Parametri'!$E$52))</f>
        <v>4.8525513124279884E-2</v>
      </c>
      <c r="C1027" s="10">
        <f>IF($A1027&lt;='1-Input'!$B$26,0,IF($A1027='1-Input'!$B$26+1,('1-Input'!$B$23+0)*'1-Input'!$B$27,'1-Input'!$B$23+0))</f>
        <v>15535</v>
      </c>
      <c r="D1027" s="10">
        <f>IF(AND($A1027&gt;=1,$A1027&lt;1+'1-Input'!$B$12),'1-Input'!$B$30,0)</f>
        <v>0</v>
      </c>
      <c r="E1027" s="10">
        <f>MAX(0,('1-Input'!$B$10-C1027-D1027))/(1-'P-Parametri'!$B$31*MAX(0,IF(F1026&lt;=0,0,(F1026-G1026)/F1026)))</f>
        <v>16328.335716869078</v>
      </c>
      <c r="F1027" s="10">
        <f>((F1026-E1027+MAX(0,-('1-Input'!$B$10-C1027-D1027)))*(1+B1027))*(1-'P-Parametri'!$B$32)</f>
        <v>961241.5040943285</v>
      </c>
      <c r="G1027" s="10">
        <f>IF(F1026&lt;=0,G1026,G1026*(1-E1027/F1026))+MAX(0,-('1-Input'!$B$10-C1027-D1027))</f>
        <v>299037.50829380838</v>
      </c>
      <c r="H1027" s="10">
        <f>MAX(0,('1-Input'!$B$10-C1027-D1027))/(1-'P-Parametri'!$B$31*MAX(0,IF(I1026&lt;=0,0,(I1026-J1026)/I1026)))</f>
        <v>16328.335716869078</v>
      </c>
      <c r="I1027" s="10">
        <f>((I1026-H1027+MAX(0,-('1-Input'!$B$10-C1027-D1027)))*(1+B1027))*(1-'P-Parametri'!$B$32)</f>
        <v>1337975.1952042996</v>
      </c>
      <c r="J1027" s="10">
        <f>IF(I1026&lt;=0,J1026,J1026*(1-H1027/I1026))+MAX(0,-('1-Input'!$B$10-C1027-D1027))</f>
        <v>416237.50829380826</v>
      </c>
      <c r="K1027" s="10">
        <f>MAX(0,('1-Input'!$B$10-C1027-D1027))/(1-'P-Parametri'!$B$31*MAX(0,IF(L1026&lt;=0,0,(L1026-M1026)/L1026)))</f>
        <v>16328.33571686908</v>
      </c>
      <c r="L1027" s="10">
        <f>((L1026-K1027+MAX(0,-('1-Input'!$B$10-C1027-D1027)))*(1+B1027))*(1-'P-Parametri'!$B$32)</f>
        <v>244549.22632747781</v>
      </c>
      <c r="M1027" s="10">
        <f>IF(L1026&lt;=0,M1026,M1026*(1-K1027/L1026))+MAX(0,-('1-Input'!$B$10-C1027-D1027))</f>
        <v>76078.062572890325</v>
      </c>
      <c r="N1027" s="10">
        <f>MAX(0,('1-Input'!$B$10-C1027-D1027))/(1-'P-Parametri'!$B$31*MAX(0,IF(O1026&lt;=0,0,(O1026-P1026)/O1026)))</f>
        <v>16328.33571686908</v>
      </c>
      <c r="O1027" s="10">
        <f>((O1026-N1027+MAX(0,-('1-Input'!$B$10-C1027-D1027)))*(1+B1027))*(1-'P-Parametri'!$B$32)</f>
        <v>244549.22632747871</v>
      </c>
      <c r="P1027" s="10">
        <f>IF(O1026&lt;=0,P1026,P1026*(1-N1027/O1026))+MAX(0,-('1-Input'!$B$10-C1027-D1027))</f>
        <v>76078.062572890587</v>
      </c>
      <c r="Q1027" s="10">
        <f>MAX(0,('1-Input'!$B$10-C1027-D1027))/(1-'P-Parametri'!$B$31*MAX(0,IF(R1026&lt;=0,0,(R1026-S1026)/R1026)))</f>
        <v>16328.33571686908</v>
      </c>
      <c r="R1027" s="10">
        <f>((R1026-Q1027+MAX(0,-('1-Input'!$B$10-C1027-D1027)))*(1+B1027))*(1-'P-Parametri'!$B$32)</f>
        <v>244549.22632747857</v>
      </c>
      <c r="S1027" s="10">
        <f>IF(R1026&lt;=0,S1026,S1026*(1-Q1027/R1026))+MAX(0,-('1-Input'!$B$10-C1027-D1027))</f>
        <v>76078.062572890558</v>
      </c>
      <c r="T1027" s="10">
        <f>MAX(0,('1-Input'!$B$10-C1027-D1027))/(1-'P-Parametri'!$B$31*MAX(0,IF(U1026&lt;=0,0,(U1026-V1026)/U1026)))</f>
        <v>16328.33571686908</v>
      </c>
      <c r="U1027" s="10">
        <f>((U1026-T1027+MAX(0,-('1-Input'!$B$10-C1027-D1027)))*(1+B1027))*(1-'P-Parametri'!$B$32)</f>
        <v>244549.22632747857</v>
      </c>
      <c r="V1027" s="10">
        <f>IF(U1026&lt;=0,V1026,V1026*(1-T1027/U1026))+MAX(0,-('1-Input'!$B$10-C1027-D1027))</f>
        <v>76078.062572890558</v>
      </c>
    </row>
    <row r="1028" spans="1:22">
      <c r="A1028" s="9">
        <f t="shared" si="20"/>
        <v>21</v>
      </c>
      <c r="B1028" s="12">
        <f>IF($A1028='P-Parametri'!$E$47,'P-Parametri'!$B$34,IF($A1028='P-Parametri'!$E$48,'P-Parametri'!$C$34,'P-Parametri'!$E$52))</f>
        <v>4.8525513124279884E-2</v>
      </c>
      <c r="C1028" s="10">
        <f>IF($A1028&lt;='1-Input'!$B$26,0,IF($A1028='1-Input'!$B$26+1,('1-Input'!$B$23+0)*'1-Input'!$B$27,'1-Input'!$B$23+0))</f>
        <v>15535</v>
      </c>
      <c r="D1028" s="10">
        <f>IF(AND($A1028&gt;=1,$A1028&lt;1+'1-Input'!$B$12),'1-Input'!$B$30,0)</f>
        <v>0</v>
      </c>
      <c r="E1028" s="10">
        <f>MAX(0,('1-Input'!$B$10-C1028-D1028))/(1-'P-Parametri'!$B$31*MAX(0,IF(F1027&lt;=0,0,(F1027-G1027)/F1027)))</f>
        <v>16403.033987140774</v>
      </c>
      <c r="F1028" s="10">
        <f>((F1027-E1028+MAX(0,-('1-Input'!$B$10-C1028-D1028)))*(1+B1028))*(1-'P-Parametri'!$B$32)</f>
        <v>988705.86720532121</v>
      </c>
      <c r="G1028" s="10">
        <f>IF(F1027&lt;=0,G1027,G1027*(1-E1028/F1027))+MAX(0,-('1-Input'!$B$10-C1028-D1028))</f>
        <v>293934.60502643982</v>
      </c>
      <c r="H1028" s="10">
        <f>MAX(0,('1-Input'!$B$10-C1028-D1028))/(1-'P-Parametri'!$B$31*MAX(0,IF(I1027&lt;=0,0,(I1027-J1027)/I1027)))</f>
        <v>16403.033987140774</v>
      </c>
      <c r="I1028" s="10">
        <f>((I1027-H1028+MAX(0,-('1-Input'!$B$10-C1028-D1028)))*(1+B1028))*(1-'P-Parametri'!$B$32)</f>
        <v>1382930.724214043</v>
      </c>
      <c r="J1028" s="10">
        <f>IF(I1027&lt;=0,J1027,J1027*(1-H1028/I1027))+MAX(0,-('1-Input'!$B$10-C1028-D1028))</f>
        <v>411134.60502643965</v>
      </c>
      <c r="K1028" s="10">
        <f>MAX(0,('1-Input'!$B$10-C1028-D1028))/(1-'P-Parametri'!$B$31*MAX(0,IF(L1027&lt;=0,0,(L1027-M1027)/L1027)))</f>
        <v>16403.033987140774</v>
      </c>
      <c r="L1028" s="10">
        <f>((L1027-K1028+MAX(0,-('1-Input'!$B$10-C1028-D1028)))*(1+B1028))*(1-'P-Parametri'!$B$32)</f>
        <v>238738.66918422055</v>
      </c>
      <c r="M1028" s="10">
        <f>IF(L1027&lt;=0,M1027,M1027*(1-K1028/L1027))+MAX(0,-('1-Input'!$B$10-C1028-D1028))</f>
        <v>70975.159305521753</v>
      </c>
      <c r="N1028" s="10">
        <f>MAX(0,('1-Input'!$B$10-C1028-D1028))/(1-'P-Parametri'!$B$31*MAX(0,IF(O1027&lt;=0,0,(O1027-P1027)/O1027)))</f>
        <v>16403.033987140774</v>
      </c>
      <c r="O1028" s="10">
        <f>((O1027-N1028+MAX(0,-('1-Input'!$B$10-C1028-D1028)))*(1+B1028))*(1-'P-Parametri'!$B$32)</f>
        <v>238738.66918422148</v>
      </c>
      <c r="P1028" s="10">
        <f>IF(O1027&lt;=0,P1027,P1027*(1-N1028/O1027))+MAX(0,-('1-Input'!$B$10-C1028-D1028))</f>
        <v>70975.159305522029</v>
      </c>
      <c r="Q1028" s="10">
        <f>MAX(0,('1-Input'!$B$10-C1028-D1028))/(1-'P-Parametri'!$B$31*MAX(0,IF(R1027&lt;=0,0,(R1027-S1027)/R1027)))</f>
        <v>16403.033987140774</v>
      </c>
      <c r="R1028" s="10">
        <f>((R1027-Q1028+MAX(0,-('1-Input'!$B$10-C1028-D1028)))*(1+B1028))*(1-'P-Parametri'!$B$32)</f>
        <v>238738.66918422133</v>
      </c>
      <c r="S1028" s="10">
        <f>IF(R1027&lt;=0,S1027,S1027*(1-Q1028/R1027))+MAX(0,-('1-Input'!$B$10-C1028-D1028))</f>
        <v>70975.159305521986</v>
      </c>
      <c r="T1028" s="10">
        <f>MAX(0,('1-Input'!$B$10-C1028-D1028))/(1-'P-Parametri'!$B$31*MAX(0,IF(U1027&lt;=0,0,(U1027-V1027)/U1027)))</f>
        <v>16403.033987140774</v>
      </c>
      <c r="U1028" s="10">
        <f>((U1027-T1028+MAX(0,-('1-Input'!$B$10-C1028-D1028)))*(1+B1028))*(1-'P-Parametri'!$B$32)</f>
        <v>238738.66918422133</v>
      </c>
      <c r="V1028" s="10">
        <f>IF(U1027&lt;=0,V1027,V1027*(1-T1028/U1027))+MAX(0,-('1-Input'!$B$10-C1028-D1028))</f>
        <v>70975.159305521986</v>
      </c>
    </row>
    <row r="1029" spans="1:22">
      <c r="A1029" s="9">
        <f t="shared" si="20"/>
        <v>22</v>
      </c>
      <c r="B1029" s="12">
        <f>IF($A1029='P-Parametri'!$E$47,'P-Parametri'!$B$34,IF($A1029='P-Parametri'!$E$48,'P-Parametri'!$C$34,'P-Parametri'!$E$52))</f>
        <v>4.8525513124279884E-2</v>
      </c>
      <c r="C1029" s="10">
        <f>IF($A1029&lt;='1-Input'!$B$26,0,IF($A1029='1-Input'!$B$26+1,('1-Input'!$B$23+0)*'1-Input'!$B$27,'1-Input'!$B$23+0))</f>
        <v>15535</v>
      </c>
      <c r="D1029" s="10">
        <f>IF(AND($A1029&gt;=1,$A1029&lt;1+'1-Input'!$B$12),'1-Input'!$B$30,0)</f>
        <v>0</v>
      </c>
      <c r="E1029" s="10">
        <f>MAX(0,('1-Input'!$B$10-C1029-D1029))/(1-'P-Parametri'!$B$31*MAX(0,IF(F1028&lt;=0,0,(F1028-G1028)/F1028)))</f>
        <v>16475.059452191428</v>
      </c>
      <c r="F1029" s="10">
        <f>((F1028-E1029+MAX(0,-('1-Input'!$B$10-C1029-D1029)))*(1+B1029))*(1-'P-Parametri'!$B$32)</f>
        <v>1017369.9889614343</v>
      </c>
      <c r="G1029" s="10">
        <f>IF(F1028&lt;=0,G1028,G1028*(1-E1029/F1028))+MAX(0,-('1-Input'!$B$10-C1029-D1029))</f>
        <v>289036.6973134462</v>
      </c>
      <c r="H1029" s="10">
        <f>MAX(0,('1-Input'!$B$10-C1029-D1029))/(1-'P-Parametri'!$B$31*MAX(0,IF(I1028&lt;=0,0,(I1028-J1028)/I1028)))</f>
        <v>16475.059452191428</v>
      </c>
      <c r="I1029" s="10">
        <f>((I1028-H1029+MAX(0,-('1-Input'!$B$10-C1029-D1029)))*(1+B1029))*(1-'P-Parametri'!$B$32)</f>
        <v>1429898.0998018873</v>
      </c>
      <c r="J1029" s="10">
        <f>IF(I1028&lt;=0,J1028,J1028*(1-H1029/I1028))+MAX(0,-('1-Input'!$B$10-C1029-D1029))</f>
        <v>406236.69731344603</v>
      </c>
      <c r="K1029" s="10">
        <f>MAX(0,('1-Input'!$B$10-C1029-D1029))/(1-'P-Parametri'!$B$31*MAX(0,IF(L1028&lt;=0,0,(L1028-M1028)/L1028)))</f>
        <v>16475.059452191428</v>
      </c>
      <c r="L1029" s="10">
        <f>((L1028-K1029+MAX(0,-('1-Input'!$B$10-C1029-D1029)))*(1+B1029))*(1-'P-Parametri'!$B$32)</f>
        <v>232582.96731224426</v>
      </c>
      <c r="M1029" s="10">
        <f>IF(L1028&lt;=0,M1028,M1028*(1-K1029/L1028))+MAX(0,-('1-Input'!$B$10-C1029-D1029))</f>
        <v>66077.251592528119</v>
      </c>
      <c r="N1029" s="10">
        <f>MAX(0,('1-Input'!$B$10-C1029-D1029))/(1-'P-Parametri'!$B$31*MAX(0,IF(O1028&lt;=0,0,(O1028-P1028)/O1028)))</f>
        <v>16475.059452191428</v>
      </c>
      <c r="O1029" s="10">
        <f>((O1028-N1029+MAX(0,-('1-Input'!$B$10-C1029-D1029)))*(1+B1029))*(1-'P-Parametri'!$B$32)</f>
        <v>232582.96731224522</v>
      </c>
      <c r="P1029" s="10">
        <f>IF(O1028&lt;=0,P1028,P1028*(1-N1029/O1028))+MAX(0,-('1-Input'!$B$10-C1029-D1029))</f>
        <v>66077.25159252841</v>
      </c>
      <c r="Q1029" s="10">
        <f>MAX(0,('1-Input'!$B$10-C1029-D1029))/(1-'P-Parametri'!$B$31*MAX(0,IF(R1028&lt;=0,0,(R1028-S1028)/R1028)))</f>
        <v>16475.059452191428</v>
      </c>
      <c r="R1029" s="10">
        <f>((R1028-Q1029+MAX(0,-('1-Input'!$B$10-C1029-D1029)))*(1+B1029))*(1-'P-Parametri'!$B$32)</f>
        <v>232582.96731224508</v>
      </c>
      <c r="S1029" s="10">
        <f>IF(R1028&lt;=0,S1028,S1028*(1-Q1029/R1028))+MAX(0,-('1-Input'!$B$10-C1029-D1029))</f>
        <v>66077.251592528351</v>
      </c>
      <c r="T1029" s="10">
        <f>MAX(0,('1-Input'!$B$10-C1029-D1029))/(1-'P-Parametri'!$B$31*MAX(0,IF(U1028&lt;=0,0,(U1028-V1028)/U1028)))</f>
        <v>16475.059452191428</v>
      </c>
      <c r="U1029" s="10">
        <f>((U1028-T1029+MAX(0,-('1-Input'!$B$10-C1029-D1029)))*(1+B1029))*(1-'P-Parametri'!$B$32)</f>
        <v>232582.96731224508</v>
      </c>
      <c r="V1029" s="10">
        <f>IF(U1028&lt;=0,V1028,V1028*(1-T1029/U1028))+MAX(0,-('1-Input'!$B$10-C1029-D1029))</f>
        <v>66077.251592528351</v>
      </c>
    </row>
    <row r="1030" spans="1:22">
      <c r="A1030" s="9">
        <f t="shared" si="20"/>
        <v>23</v>
      </c>
      <c r="B1030" s="12">
        <f>IF($A1030='P-Parametri'!$E$47,'P-Parametri'!$B$34,IF($A1030='P-Parametri'!$E$48,'P-Parametri'!$C$34,'P-Parametri'!$E$52))</f>
        <v>4.8525513124279884E-2</v>
      </c>
      <c r="C1030" s="10">
        <f>IF($A1030&lt;='1-Input'!$B$26,0,IF($A1030='1-Input'!$B$26+1,('1-Input'!$B$23+0)*'1-Input'!$B$27,'1-Input'!$B$23+0))</f>
        <v>15535</v>
      </c>
      <c r="D1030" s="10">
        <f>IF(AND($A1030&gt;=1,$A1030&lt;1+'1-Input'!$B$12),'1-Input'!$B$30,0)</f>
        <v>0</v>
      </c>
      <c r="E1030" s="10">
        <f>MAX(0,('1-Input'!$B$10-C1030-D1030))/(1-'P-Parametri'!$B$31*MAX(0,IF(F1029&lt;=0,0,(F1029-G1029)/F1029)))</f>
        <v>16544.482797590383</v>
      </c>
      <c r="F1030" s="10">
        <f>((F1029-E1030+MAX(0,-('1-Input'!$B$10-C1030-D1030)))*(1+B1030))*(1-'P-Parametri'!$B$32)</f>
        <v>1047292.2952435149</v>
      </c>
      <c r="G1030" s="10">
        <f>IF(F1029&lt;=0,G1029,G1029*(1-E1030/F1029))+MAX(0,-('1-Input'!$B$10-C1030-D1030))</f>
        <v>284336.37912197266</v>
      </c>
      <c r="H1030" s="10">
        <f>MAX(0,('1-Input'!$B$10-C1030-D1030))/(1-'P-Parametri'!$B$31*MAX(0,IF(I1029&lt;=0,0,(I1029-J1029)/I1029)))</f>
        <v>16544.482797590383</v>
      </c>
      <c r="I1030" s="10">
        <f>((I1029-H1030+MAX(0,-('1-Input'!$B$10-C1030-D1030)))*(1+B1030))*(1-'P-Parametri'!$B$32)</f>
        <v>1478973.4518424964</v>
      </c>
      <c r="J1030" s="10">
        <f>IF(I1029&lt;=0,J1029,J1029*(1-H1030/I1029))+MAX(0,-('1-Input'!$B$10-C1030-D1030))</f>
        <v>401536.37912197248</v>
      </c>
      <c r="K1030" s="10">
        <f>MAX(0,('1-Input'!$B$10-C1030-D1030))/(1-'P-Parametri'!$B$31*MAX(0,IF(L1029&lt;=0,0,(L1029-M1029)/L1029)))</f>
        <v>16544.482797590386</v>
      </c>
      <c r="L1030" s="10">
        <f>((L1029-K1030+MAX(0,-('1-Input'!$B$10-C1030-D1030)))*(1+B1030))*(1-'P-Parametri'!$B$32)</f>
        <v>226068.81910465861</v>
      </c>
      <c r="M1030" s="10">
        <f>IF(L1029&lt;=0,M1029,M1029*(1-K1030/L1029))+MAX(0,-('1-Input'!$B$10-C1030-D1030))</f>
        <v>61376.933401054601</v>
      </c>
      <c r="N1030" s="10">
        <f>MAX(0,('1-Input'!$B$10-C1030-D1030))/(1-'P-Parametri'!$B$31*MAX(0,IF(O1029&lt;=0,0,(O1029-P1029)/O1029)))</f>
        <v>16544.482797590383</v>
      </c>
      <c r="O1030" s="10">
        <f>((O1029-N1030+MAX(0,-('1-Input'!$B$10-C1030-D1030)))*(1+B1030))*(1-'P-Parametri'!$B$32)</f>
        <v>226068.8191046596</v>
      </c>
      <c r="P1030" s="10">
        <f>IF(O1029&lt;=0,P1029,P1029*(1-N1030/O1029))+MAX(0,-('1-Input'!$B$10-C1030-D1030))</f>
        <v>61376.933401054885</v>
      </c>
      <c r="Q1030" s="10">
        <f>MAX(0,('1-Input'!$B$10-C1030-D1030))/(1-'P-Parametri'!$B$31*MAX(0,IF(R1029&lt;=0,0,(R1029-S1029)/R1029)))</f>
        <v>16544.482797590386</v>
      </c>
      <c r="R1030" s="10">
        <f>((R1029-Q1030+MAX(0,-('1-Input'!$B$10-C1030-D1030)))*(1+B1030))*(1-'P-Parametri'!$B$32)</f>
        <v>226068.81910465946</v>
      </c>
      <c r="S1030" s="10">
        <f>IF(R1029&lt;=0,S1029,S1029*(1-Q1030/R1029))+MAX(0,-('1-Input'!$B$10-C1030-D1030))</f>
        <v>61376.933401054834</v>
      </c>
      <c r="T1030" s="10">
        <f>MAX(0,('1-Input'!$B$10-C1030-D1030))/(1-'P-Parametri'!$B$31*MAX(0,IF(U1029&lt;=0,0,(U1029-V1029)/U1029)))</f>
        <v>16544.482797590386</v>
      </c>
      <c r="U1030" s="10">
        <f>((U1029-T1030+MAX(0,-('1-Input'!$B$10-C1030-D1030)))*(1+B1030))*(1-'P-Parametri'!$B$32)</f>
        <v>226068.81910465946</v>
      </c>
      <c r="V1030" s="10">
        <f>IF(U1029&lt;=0,V1029,V1029*(1-T1030/U1029))+MAX(0,-('1-Input'!$B$10-C1030-D1030))</f>
        <v>61376.933401054834</v>
      </c>
    </row>
    <row r="1031" spans="1:22">
      <c r="A1031" s="9">
        <f t="shared" si="20"/>
        <v>24</v>
      </c>
      <c r="B1031" s="12">
        <f>IF($A1031='P-Parametri'!$E$47,'P-Parametri'!$B$34,IF($A1031='P-Parametri'!$E$48,'P-Parametri'!$C$34,'P-Parametri'!$E$52))</f>
        <v>4.8525513124279884E-2</v>
      </c>
      <c r="C1031" s="10">
        <f>IF($A1031&lt;='1-Input'!$B$26,0,IF($A1031='1-Input'!$B$26+1,('1-Input'!$B$23+0)*'1-Input'!$B$27,'1-Input'!$B$23+0))</f>
        <v>15535</v>
      </c>
      <c r="D1031" s="10">
        <f>IF(AND($A1031&gt;=1,$A1031&lt;1+'1-Input'!$B$12),'1-Input'!$B$30,0)</f>
        <v>0</v>
      </c>
      <c r="E1031" s="10">
        <f>MAX(0,('1-Input'!$B$10-C1031-D1031))/(1-'P-Parametri'!$B$31*MAX(0,IF(F1030&lt;=0,0,(F1030-G1030)/F1030)))</f>
        <v>16611.37485941693</v>
      </c>
      <c r="F1031" s="10">
        <f>((F1030-E1031+MAX(0,-('1-Input'!$B$10-C1031-D1031)))*(1+B1031))*(1-'P-Parametri'!$B$32)</f>
        <v>1078533.8504313149</v>
      </c>
      <c r="G1031" s="10">
        <f>IF(F1030&lt;=0,G1030,G1030*(1-E1031/F1030))+MAX(0,-('1-Input'!$B$10-C1031-D1031))</f>
        <v>279826.44602954388</v>
      </c>
      <c r="H1031" s="10">
        <f>MAX(0,('1-Input'!$B$10-C1031-D1031))/(1-'P-Parametri'!$B$31*MAX(0,IF(I1030&lt;=0,0,(I1030-J1030)/I1030)))</f>
        <v>16611.37485941693</v>
      </c>
      <c r="I1031" s="10">
        <f>((I1030-H1031+MAX(0,-('1-Input'!$B$10-C1031-D1031)))*(1+B1031))*(1-'P-Parametri'!$B$32)</f>
        <v>1530257.2992478868</v>
      </c>
      <c r="J1031" s="10">
        <f>IF(I1030&lt;=0,J1030,J1030*(1-H1031/I1030))+MAX(0,-('1-Input'!$B$10-C1031-D1031))</f>
        <v>397026.4460295437</v>
      </c>
      <c r="K1031" s="10">
        <f>MAX(0,('1-Input'!$B$10-C1031-D1031))/(1-'P-Parametri'!$B$31*MAX(0,IF(L1030&lt;=0,0,(L1030-M1030)/L1030)))</f>
        <v>16611.37485941693</v>
      </c>
      <c r="L1031" s="10">
        <f>((L1030-K1031+MAX(0,-('1-Input'!$B$10-C1031-D1031)))*(1+B1031))*(1-'P-Parametri'!$B$32)</f>
        <v>219182.2312565324</v>
      </c>
      <c r="M1031" s="10">
        <f>IF(L1030&lt;=0,M1030,M1030*(1-K1031/L1030))+MAX(0,-('1-Input'!$B$10-C1031-D1031))</f>
        <v>56867.000308625866</v>
      </c>
      <c r="N1031" s="10">
        <f>MAX(0,('1-Input'!$B$10-C1031-D1031))/(1-'P-Parametri'!$B$31*MAX(0,IF(O1030&lt;=0,0,(O1030-P1030)/O1030)))</f>
        <v>16611.37485941693</v>
      </c>
      <c r="O1031" s="10">
        <f>((O1030-N1031+MAX(0,-('1-Input'!$B$10-C1031-D1031)))*(1+B1031))*(1-'P-Parametri'!$B$32)</f>
        <v>219182.23125653344</v>
      </c>
      <c r="P1031" s="10">
        <f>IF(O1030&lt;=0,P1030,P1030*(1-N1031/O1030))+MAX(0,-('1-Input'!$B$10-C1031-D1031))</f>
        <v>56867.000308626149</v>
      </c>
      <c r="Q1031" s="10">
        <f>MAX(0,('1-Input'!$B$10-C1031-D1031))/(1-'P-Parametri'!$B$31*MAX(0,IF(R1030&lt;=0,0,(R1030-S1030)/R1030)))</f>
        <v>16611.37485941693</v>
      </c>
      <c r="R1031" s="10">
        <f>((R1030-Q1031+MAX(0,-('1-Input'!$B$10-C1031-D1031)))*(1+B1031))*(1-'P-Parametri'!$B$32)</f>
        <v>219182.23125653324</v>
      </c>
      <c r="S1031" s="10">
        <f>IF(R1030&lt;=0,S1030,S1030*(1-Q1031/R1030))+MAX(0,-('1-Input'!$B$10-C1031-D1031))</f>
        <v>56867.000308626099</v>
      </c>
      <c r="T1031" s="10">
        <f>MAX(0,('1-Input'!$B$10-C1031-D1031))/(1-'P-Parametri'!$B$31*MAX(0,IF(U1030&lt;=0,0,(U1030-V1030)/U1030)))</f>
        <v>16611.37485941693</v>
      </c>
      <c r="U1031" s="10">
        <f>((U1030-T1031+MAX(0,-('1-Input'!$B$10-C1031-D1031)))*(1+B1031))*(1-'P-Parametri'!$B$32)</f>
        <v>219182.23125653324</v>
      </c>
      <c r="V1031" s="10">
        <f>IF(U1030&lt;=0,V1030,V1030*(1-T1031/U1030))+MAX(0,-('1-Input'!$B$10-C1031-D1031))</f>
        <v>56867.000308626099</v>
      </c>
    </row>
    <row r="1032" spans="1:22">
      <c r="A1032" s="9">
        <f t="shared" si="20"/>
        <v>25</v>
      </c>
      <c r="B1032" s="12">
        <f>IF($A1032='P-Parametri'!$E$47,'P-Parametri'!$B$34,IF($A1032='P-Parametri'!$E$48,'P-Parametri'!$C$34,'P-Parametri'!$E$52))</f>
        <v>4.8525513124279884E-2</v>
      </c>
      <c r="C1032" s="10">
        <f>IF($A1032&lt;='1-Input'!$B$26,0,IF($A1032='1-Input'!$B$26+1,('1-Input'!$B$23+0)*'1-Input'!$B$27,'1-Input'!$B$23+0))</f>
        <v>15535</v>
      </c>
      <c r="D1032" s="10">
        <f>IF(AND($A1032&gt;=1,$A1032&lt;1+'1-Input'!$B$12),'1-Input'!$B$30,0)</f>
        <v>0</v>
      </c>
      <c r="E1032" s="10">
        <f>MAX(0,('1-Input'!$B$10-C1032-D1032))/(1-'P-Parametri'!$B$31*MAX(0,IF(F1031&lt;=0,0,(F1031-G1031)/F1031)))</f>
        <v>16675.806425711769</v>
      </c>
      <c r="F1032" s="10">
        <f>((F1031-E1032+MAX(0,-('1-Input'!$B$10-C1032-D1032)))*(1+B1032))*(1-'P-Parametri'!$B$32)</f>
        <v>1111158.4799552069</v>
      </c>
      <c r="G1032" s="10">
        <f>IF(F1031&lt;=0,G1031,G1031*(1-E1032/F1031))+MAX(0,-('1-Input'!$B$10-C1032-D1032))</f>
        <v>275499.89508733893</v>
      </c>
      <c r="H1032" s="10">
        <f>MAX(0,('1-Input'!$B$10-C1032-D1032))/(1-'P-Parametri'!$B$31*MAX(0,IF(I1031&lt;=0,0,(I1031-J1031)/I1031)))</f>
        <v>16675.806425711769</v>
      </c>
      <c r="I1032" s="10">
        <f>((I1031-H1032+MAX(0,-('1-Input'!$B$10-C1032-D1032)))*(1+B1032))*(1-'P-Parametri'!$B$32)</f>
        <v>1583854.7537939509</v>
      </c>
      <c r="J1032" s="10">
        <f>IF(I1031&lt;=0,J1031,J1031*(1-H1032/I1031))+MAX(0,-('1-Input'!$B$10-C1032-D1032))</f>
        <v>392699.89508733875</v>
      </c>
      <c r="K1032" s="10">
        <f>MAX(0,('1-Input'!$B$10-C1032-D1032))/(1-'P-Parametri'!$B$31*MAX(0,IF(L1031&lt;=0,0,(L1031-M1031)/L1031)))</f>
        <v>16675.806425711769</v>
      </c>
      <c r="L1032" s="10">
        <f>((L1031-K1032+MAX(0,-('1-Input'!$B$10-C1032-D1032)))*(1+B1032))*(1-'P-Parametri'!$B$32)</f>
        <v>211908.48670068622</v>
      </c>
      <c r="M1032" s="10">
        <f>IF(L1031&lt;=0,M1031,M1031*(1-K1032/L1031))+MAX(0,-('1-Input'!$B$10-C1032-D1032))</f>
        <v>52540.4493664209</v>
      </c>
      <c r="N1032" s="10">
        <f>MAX(0,('1-Input'!$B$10-C1032-D1032))/(1-'P-Parametri'!$B$31*MAX(0,IF(O1031&lt;=0,0,(O1031-P1031)/O1031)))</f>
        <v>16675.806425711769</v>
      </c>
      <c r="O1032" s="10">
        <f>((O1031-N1032+MAX(0,-('1-Input'!$B$10-C1032-D1032)))*(1+B1032))*(1-'P-Parametri'!$B$32)</f>
        <v>211908.4867006873</v>
      </c>
      <c r="P1032" s="10">
        <f>IF(O1031&lt;=0,P1031,P1031*(1-N1032/O1031))+MAX(0,-('1-Input'!$B$10-C1032-D1032))</f>
        <v>52540.449366421184</v>
      </c>
      <c r="Q1032" s="10">
        <f>MAX(0,('1-Input'!$B$10-C1032-D1032))/(1-'P-Parametri'!$B$31*MAX(0,IF(R1031&lt;=0,0,(R1031-S1031)/R1031)))</f>
        <v>16675.806425711769</v>
      </c>
      <c r="R1032" s="10">
        <f>((R1031-Q1032+MAX(0,-('1-Input'!$B$10-C1032-D1032)))*(1+B1032))*(1-'P-Parametri'!$B$32)</f>
        <v>211908.48670068709</v>
      </c>
      <c r="S1032" s="10">
        <f>IF(R1031&lt;=0,S1031,S1031*(1-Q1032/R1031))+MAX(0,-('1-Input'!$B$10-C1032-D1032))</f>
        <v>52540.449366421133</v>
      </c>
      <c r="T1032" s="10">
        <f>MAX(0,('1-Input'!$B$10-C1032-D1032))/(1-'P-Parametri'!$B$31*MAX(0,IF(U1031&lt;=0,0,(U1031-V1031)/U1031)))</f>
        <v>16675.806425711769</v>
      </c>
      <c r="U1032" s="10">
        <f>((U1031-T1032+MAX(0,-('1-Input'!$B$10-C1032-D1032)))*(1+B1032))*(1-'P-Parametri'!$B$32)</f>
        <v>211908.48670068709</v>
      </c>
      <c r="V1032" s="10">
        <f>IF(U1031&lt;=0,V1031,V1031*(1-T1032/U1031))+MAX(0,-('1-Input'!$B$10-C1032-D1032))</f>
        <v>52540.449366421133</v>
      </c>
    </row>
    <row r="1033" spans="1:22">
      <c r="A1033" s="9">
        <f t="shared" si="20"/>
        <v>26</v>
      </c>
      <c r="B1033" s="12">
        <f>IF($A1033='P-Parametri'!$E$47,'P-Parametri'!$B$34,IF($A1033='P-Parametri'!$E$48,'P-Parametri'!$C$34,'P-Parametri'!$E$52))</f>
        <v>4.8525513124279884E-2</v>
      </c>
      <c r="C1033" s="10">
        <f>IF($A1033&lt;='1-Input'!$B$26,0,IF($A1033='1-Input'!$B$26+1,('1-Input'!$B$23+0)*'1-Input'!$B$27,'1-Input'!$B$23+0))</f>
        <v>15535</v>
      </c>
      <c r="D1033" s="10">
        <f>IF(AND($A1033&gt;=1,$A1033&lt;1+'1-Input'!$B$12),'1-Input'!$B$30,0)</f>
        <v>0</v>
      </c>
      <c r="E1033" s="10">
        <f>MAX(0,('1-Input'!$B$10-C1033-D1033))/(1-'P-Parametri'!$B$31*MAX(0,IF(F1032&lt;=0,0,(F1032-G1032)/F1032)))</f>
        <v>16737.848054014714</v>
      </c>
      <c r="F1033" s="10">
        <f>((F1032-E1033+MAX(0,-('1-Input'!$B$10-C1033-D1033)))*(1+B1033))*(1-'P-Parametri'!$B$32)</f>
        <v>1145232.8987287201</v>
      </c>
      <c r="G1033" s="10">
        <f>IF(F1032&lt;=0,G1032,G1032*(1-E1033/F1032))+MAX(0,-('1-Input'!$B$10-C1033-D1033))</f>
        <v>271349.92416415003</v>
      </c>
      <c r="H1033" s="10">
        <f>MAX(0,('1-Input'!$B$10-C1033-D1033))/(1-'P-Parametri'!$B$31*MAX(0,IF(I1032&lt;=0,0,(I1032-J1032)/I1032)))</f>
        <v>16737.848054014714</v>
      </c>
      <c r="I1033" s="10">
        <f>((I1032-H1033+MAX(0,-('1-Input'!$B$10-C1033-D1033)))*(1+B1033))*(1-'P-Parametri'!$B$32)</f>
        <v>1639875.733601267</v>
      </c>
      <c r="J1033" s="10">
        <f>IF(I1032&lt;=0,J1032,J1032*(1-H1033/I1032))+MAX(0,-('1-Input'!$B$10-C1033-D1033))</f>
        <v>388549.92416414985</v>
      </c>
      <c r="K1033" s="10">
        <f>MAX(0,('1-Input'!$B$10-C1033-D1033))/(1-'P-Parametri'!$B$31*MAX(0,IF(L1032&lt;=0,0,(L1032-M1032)/L1032)))</f>
        <v>16737.848054014714</v>
      </c>
      <c r="L1033" s="10">
        <f>((L1032-K1033+MAX(0,-('1-Input'!$B$10-C1033-D1033)))*(1+B1033))*(1-'P-Parametri'!$B$32)</f>
        <v>204232.11124572705</v>
      </c>
      <c r="M1033" s="10">
        <f>IF(L1032&lt;=0,M1032,M1032*(1-K1033/L1032))+MAX(0,-('1-Input'!$B$10-C1033-D1033))</f>
        <v>48390.478443232016</v>
      </c>
      <c r="N1033" s="10">
        <f>MAX(0,('1-Input'!$B$10-C1033-D1033))/(1-'P-Parametri'!$B$31*MAX(0,IF(O1032&lt;=0,0,(O1032-P1032)/O1032)))</f>
        <v>16737.848054014714</v>
      </c>
      <c r="O1033" s="10">
        <f>((O1032-N1033+MAX(0,-('1-Input'!$B$10-C1033-D1033)))*(1+B1033))*(1-'P-Parametri'!$B$32)</f>
        <v>204232.11124572821</v>
      </c>
      <c r="P1033" s="10">
        <f>IF(O1032&lt;=0,P1032,P1032*(1-N1033/O1032))+MAX(0,-('1-Input'!$B$10-C1033-D1033))</f>
        <v>48390.478443232292</v>
      </c>
      <c r="Q1033" s="10">
        <f>MAX(0,('1-Input'!$B$10-C1033-D1033))/(1-'P-Parametri'!$B$31*MAX(0,IF(R1032&lt;=0,0,(R1032-S1032)/R1032)))</f>
        <v>16737.848054014714</v>
      </c>
      <c r="R1033" s="10">
        <f>((R1032-Q1033+MAX(0,-('1-Input'!$B$10-C1033-D1033)))*(1+B1033))*(1-'P-Parametri'!$B$32)</f>
        <v>204232.11124572795</v>
      </c>
      <c r="S1033" s="10">
        <f>IF(R1032&lt;=0,S1032,S1032*(1-Q1033/R1032))+MAX(0,-('1-Input'!$B$10-C1033-D1033))</f>
        <v>48390.478443232249</v>
      </c>
      <c r="T1033" s="10">
        <f>MAX(0,('1-Input'!$B$10-C1033-D1033))/(1-'P-Parametri'!$B$31*MAX(0,IF(U1032&lt;=0,0,(U1032-V1032)/U1032)))</f>
        <v>16737.848054014714</v>
      </c>
      <c r="U1033" s="10">
        <f>((U1032-T1033+MAX(0,-('1-Input'!$B$10-C1033-D1033)))*(1+B1033))*(1-'P-Parametri'!$B$32)</f>
        <v>204232.11124572795</v>
      </c>
      <c r="V1033" s="10">
        <f>IF(U1032&lt;=0,V1032,V1032*(1-T1033/U1032))+MAX(0,-('1-Input'!$B$10-C1033-D1033))</f>
        <v>48390.478443232249</v>
      </c>
    </row>
    <row r="1034" spans="1:22">
      <c r="A1034" s="9">
        <f t="shared" si="20"/>
        <v>27</v>
      </c>
      <c r="B1034" s="12">
        <f>IF($A1034='P-Parametri'!$E$47,'P-Parametri'!$B$34,IF($A1034='P-Parametri'!$E$48,'P-Parametri'!$C$34,'P-Parametri'!$E$52))</f>
        <v>4.8525513124279884E-2</v>
      </c>
      <c r="C1034" s="10">
        <f>IF($A1034&lt;='1-Input'!$B$26,0,IF($A1034='1-Input'!$B$26+1,('1-Input'!$B$23+0)*'1-Input'!$B$27,'1-Input'!$B$23+0))</f>
        <v>15535</v>
      </c>
      <c r="D1034" s="10">
        <f>IF(AND($A1034&gt;=1,$A1034&lt;1+'1-Input'!$B$12),'1-Input'!$B$30,0)</f>
        <v>0</v>
      </c>
      <c r="E1034" s="10">
        <f>MAX(0,('1-Input'!$B$10-C1034-D1034))/(1-'P-Parametri'!$B$31*MAX(0,IF(F1033&lt;=0,0,(F1033-G1033)/F1033)))</f>
        <v>16797.569904488639</v>
      </c>
      <c r="F1034" s="10">
        <f>((F1033-E1034+MAX(0,-('1-Input'!$B$10-C1034-D1034)))*(1+B1034))*(1-'P-Parametri'!$B$32)</f>
        <v>1180826.8457186266</v>
      </c>
      <c r="G1034" s="10">
        <f>IF(F1033&lt;=0,G1033,G1033*(1-E1034/F1033))+MAX(0,-('1-Input'!$B$10-C1034-D1034))</f>
        <v>267369.93081538688</v>
      </c>
      <c r="H1034" s="10">
        <f>MAX(0,('1-Input'!$B$10-C1034-D1034))/(1-'P-Parametri'!$B$31*MAX(0,IF(I1033&lt;=0,0,(I1033-J1033)/I1033)))</f>
        <v>16797.569904488639</v>
      </c>
      <c r="I1034" s="10">
        <f>((I1033-H1034+MAX(0,-('1-Input'!$B$10-C1034-D1034)))*(1+B1034))*(1-'P-Parametri'!$B$32)</f>
        <v>1698435.1867021164</v>
      </c>
      <c r="J1034" s="10">
        <f>IF(I1033&lt;=0,J1033,J1033*(1-H1034/I1033))+MAX(0,-('1-Input'!$B$10-C1034-D1034))</f>
        <v>384569.9308153867</v>
      </c>
      <c r="K1034" s="10">
        <f>MAX(0,('1-Input'!$B$10-C1034-D1034))/(1-'P-Parametri'!$B$31*MAX(0,IF(L1033&lt;=0,0,(L1033-M1033)/L1033)))</f>
        <v>16797.569904488639</v>
      </c>
      <c r="L1034" s="10">
        <f>((L1033-K1034+MAX(0,-('1-Input'!$B$10-C1034-D1034)))*(1+B1034))*(1-'P-Parametri'!$B$32)</f>
        <v>196136.838839762</v>
      </c>
      <c r="M1034" s="10">
        <f>IF(L1033&lt;=0,M1033,M1033*(1-K1034/L1033))+MAX(0,-('1-Input'!$B$10-C1034-D1034))</f>
        <v>44410.48509446891</v>
      </c>
      <c r="N1034" s="10">
        <f>MAX(0,('1-Input'!$B$10-C1034-D1034))/(1-'P-Parametri'!$B$31*MAX(0,IF(O1033&lt;=0,0,(O1033-P1033)/O1033)))</f>
        <v>16797.569904488639</v>
      </c>
      <c r="O1034" s="10">
        <f>((O1033-N1034+MAX(0,-('1-Input'!$B$10-C1034-D1034)))*(1+B1034))*(1-'P-Parametri'!$B$32)</f>
        <v>196136.83883976322</v>
      </c>
      <c r="P1034" s="10">
        <f>IF(O1033&lt;=0,P1033,P1033*(1-N1034/O1033))+MAX(0,-('1-Input'!$B$10-C1034-D1034))</f>
        <v>44410.485094469186</v>
      </c>
      <c r="Q1034" s="10">
        <f>MAX(0,('1-Input'!$B$10-C1034-D1034))/(1-'P-Parametri'!$B$31*MAX(0,IF(R1033&lt;=0,0,(R1033-S1033)/R1033)))</f>
        <v>16797.569904488639</v>
      </c>
      <c r="R1034" s="10">
        <f>((R1033-Q1034+MAX(0,-('1-Input'!$B$10-C1034-D1034)))*(1+B1034))*(1-'P-Parametri'!$B$32)</f>
        <v>196136.83883976296</v>
      </c>
      <c r="S1034" s="10">
        <f>IF(R1033&lt;=0,S1033,S1033*(1-Q1034/R1033))+MAX(0,-('1-Input'!$B$10-C1034-D1034))</f>
        <v>44410.485094469142</v>
      </c>
      <c r="T1034" s="10">
        <f>MAX(0,('1-Input'!$B$10-C1034-D1034))/(1-'P-Parametri'!$B$31*MAX(0,IF(U1033&lt;=0,0,(U1033-V1033)/U1033)))</f>
        <v>16797.569904488639</v>
      </c>
      <c r="U1034" s="10">
        <f>((U1033-T1034+MAX(0,-('1-Input'!$B$10-C1034-D1034)))*(1+B1034))*(1-'P-Parametri'!$B$32)</f>
        <v>196136.83883976296</v>
      </c>
      <c r="V1034" s="10">
        <f>IF(U1033&lt;=0,V1033,V1033*(1-T1034/U1033))+MAX(0,-('1-Input'!$B$10-C1034-D1034))</f>
        <v>44410.485094469142</v>
      </c>
    </row>
    <row r="1035" spans="1:22">
      <c r="A1035" s="9">
        <f t="shared" si="20"/>
        <v>28</v>
      </c>
      <c r="B1035" s="12">
        <f>IF($A1035='P-Parametri'!$E$47,'P-Parametri'!$B$34,IF($A1035='P-Parametri'!$E$48,'P-Parametri'!$C$34,'P-Parametri'!$E$52))</f>
        <v>4.8525513124279884E-2</v>
      </c>
      <c r="C1035" s="10">
        <f>IF($A1035&lt;='1-Input'!$B$26,0,IF($A1035='1-Input'!$B$26+1,('1-Input'!$B$23+0)*'1-Input'!$B$27,'1-Input'!$B$23+0))</f>
        <v>15535</v>
      </c>
      <c r="D1035" s="10">
        <f>IF(AND($A1035&gt;=1,$A1035&lt;1+'1-Input'!$B$12),'1-Input'!$B$30,0)</f>
        <v>0</v>
      </c>
      <c r="E1035" s="10">
        <f>MAX(0,('1-Input'!$B$10-C1035-D1035))/(1-'P-Parametri'!$B$31*MAX(0,IF(F1034&lt;=0,0,(F1034-G1034)/F1034)))</f>
        <v>16855.041588071523</v>
      </c>
      <c r="F1035" s="10">
        <f>((F1034-E1035+MAX(0,-('1-Input'!$B$10-C1035-D1035)))*(1+B1035))*(1-'P-Parametri'!$B$32)</f>
        <v>1218013.2249218076</v>
      </c>
      <c r="G1035" s="10">
        <f>IF(F1034&lt;=0,G1034,G1034*(1-E1035/F1034))+MAX(0,-('1-Input'!$B$10-C1035-D1035))</f>
        <v>263553.51071989816</v>
      </c>
      <c r="H1035" s="10">
        <f>MAX(0,('1-Input'!$B$10-C1035-D1035))/(1-'P-Parametri'!$B$31*MAX(0,IF(I1034&lt;=0,0,(I1034-J1034)/I1034)))</f>
        <v>16855.041588071523</v>
      </c>
      <c r="I1035" s="10">
        <f>((I1034-H1035+MAX(0,-('1-Input'!$B$10-C1035-D1035)))*(1+B1035))*(1-'P-Parametri'!$B$32)</f>
        <v>1759653.3251462742</v>
      </c>
      <c r="J1035" s="10">
        <f>IF(I1034&lt;=0,J1034,J1034*(1-H1035/I1034))+MAX(0,-('1-Input'!$B$10-C1035-D1035))</f>
        <v>380753.51071989798</v>
      </c>
      <c r="K1035" s="10">
        <f>MAX(0,('1-Input'!$B$10-C1035-D1035))/(1-'P-Parametri'!$B$31*MAX(0,IF(L1034&lt;=0,0,(L1034-M1034)/L1034)))</f>
        <v>16855.041588071526</v>
      </c>
      <c r="L1035" s="10">
        <f>((L1034-K1035+MAX(0,-('1-Input'!$B$10-C1035-D1035)))*(1+B1035))*(1-'P-Parametri'!$B$32)</f>
        <v>187605.57538025753</v>
      </c>
      <c r="M1035" s="10">
        <f>IF(L1034&lt;=0,M1034,M1034*(1-K1035/L1034))+MAX(0,-('1-Input'!$B$10-C1035-D1035))</f>
        <v>40594.064998980168</v>
      </c>
      <c r="N1035" s="10">
        <f>MAX(0,('1-Input'!$B$10-C1035-D1035))/(1-'P-Parametri'!$B$31*MAX(0,IF(O1034&lt;=0,0,(O1034-P1034)/O1034)))</f>
        <v>16855.041588071526</v>
      </c>
      <c r="O1035" s="10">
        <f>((O1034-N1035+MAX(0,-('1-Input'!$B$10-C1035-D1035)))*(1+B1035))*(1-'P-Parametri'!$B$32)</f>
        <v>187605.57538025882</v>
      </c>
      <c r="P1035" s="10">
        <f>IF(O1034&lt;=0,P1034,P1034*(1-N1035/O1034))+MAX(0,-('1-Input'!$B$10-C1035-D1035))</f>
        <v>40594.064998980444</v>
      </c>
      <c r="Q1035" s="10">
        <f>MAX(0,('1-Input'!$B$10-C1035-D1035))/(1-'P-Parametri'!$B$31*MAX(0,IF(R1034&lt;=0,0,(R1034-S1034)/R1034)))</f>
        <v>16855.041588071523</v>
      </c>
      <c r="R1035" s="10">
        <f>((R1034-Q1035+MAX(0,-('1-Input'!$B$10-C1035-D1035)))*(1+B1035))*(1-'P-Parametri'!$B$32)</f>
        <v>187605.57538025852</v>
      </c>
      <c r="S1035" s="10">
        <f>IF(R1034&lt;=0,S1034,S1034*(1-Q1035/R1034))+MAX(0,-('1-Input'!$B$10-C1035-D1035))</f>
        <v>40594.064998980401</v>
      </c>
      <c r="T1035" s="10">
        <f>MAX(0,('1-Input'!$B$10-C1035-D1035))/(1-'P-Parametri'!$B$31*MAX(0,IF(U1034&lt;=0,0,(U1034-V1034)/U1034)))</f>
        <v>16855.041588071523</v>
      </c>
      <c r="U1035" s="10">
        <f>((U1034-T1035+MAX(0,-('1-Input'!$B$10-C1035-D1035)))*(1+B1035))*(1-'P-Parametri'!$B$32)</f>
        <v>187605.57538025852</v>
      </c>
      <c r="V1035" s="10">
        <f>IF(U1034&lt;=0,V1034,V1034*(1-T1035/U1034))+MAX(0,-('1-Input'!$B$10-C1035-D1035))</f>
        <v>40594.064998980401</v>
      </c>
    </row>
    <row r="1036" spans="1:22">
      <c r="A1036" s="9">
        <f t="shared" si="20"/>
        <v>29</v>
      </c>
      <c r="B1036" s="12">
        <f>IF($A1036='P-Parametri'!$E$47,'P-Parametri'!$B$34,IF($A1036='P-Parametri'!$E$48,'P-Parametri'!$C$34,'P-Parametri'!$E$52))</f>
        <v>4.8525513124279884E-2</v>
      </c>
      <c r="C1036" s="10">
        <f>IF($A1036&lt;='1-Input'!$B$26,0,IF($A1036='1-Input'!$B$26+1,('1-Input'!$B$23+0)*'1-Input'!$B$27,'1-Input'!$B$23+0))</f>
        <v>15535</v>
      </c>
      <c r="D1036" s="10">
        <f>IF(AND($A1036&gt;=1,$A1036&lt;1+'1-Input'!$B$12),'1-Input'!$B$30,0)</f>
        <v>0</v>
      </c>
      <c r="E1036" s="10">
        <f>MAX(0,('1-Input'!$B$10-C1036-D1036))/(1-'P-Parametri'!$B$31*MAX(0,IF(F1035&lt;=0,0,(F1035-G1035)/F1035)))</f>
        <v>16910.332029052159</v>
      </c>
      <c r="F1036" s="10">
        <f>((F1035-E1036+MAX(0,-('1-Input'!$B$10-C1036-D1036)))*(1+B1036))*(1-'P-Parametri'!$B$32)</f>
        <v>1256868.2530312627</v>
      </c>
      <c r="G1036" s="10">
        <f>IF(F1035&lt;=0,G1035,G1035*(1-E1036/F1035))+MAX(0,-('1-Input'!$B$10-C1036-D1036))</f>
        <v>259894.45572566197</v>
      </c>
      <c r="H1036" s="10">
        <f>MAX(0,('1-Input'!$B$10-C1036-D1036))/(1-'P-Parametri'!$B$31*MAX(0,IF(I1035&lt;=0,0,(I1035-J1035)/I1035)))</f>
        <v>16910.332029052159</v>
      </c>
      <c r="I1036" s="10">
        <f>((I1035-H1036+MAX(0,-('1-Input'!$B$10-C1036-D1036)))*(1+B1036))*(1-'P-Parametri'!$B$32)</f>
        <v>1823655.8701197747</v>
      </c>
      <c r="J1036" s="10">
        <f>IF(I1035&lt;=0,J1035,J1035*(1-H1036/I1035))+MAX(0,-('1-Input'!$B$10-C1036-D1036))</f>
        <v>377094.45572566183</v>
      </c>
      <c r="K1036" s="10">
        <f>MAX(0,('1-Input'!$B$10-C1036-D1036))/(1-'P-Parametri'!$B$31*MAX(0,IF(L1035&lt;=0,0,(L1035-M1035)/L1035)))</f>
        <v>16910.332029052162</v>
      </c>
      <c r="L1036" s="10">
        <f>((L1035-K1036+MAX(0,-('1-Input'!$B$10-C1036-D1036)))*(1+B1036))*(1-'P-Parametri'!$B$32)</f>
        <v>178620.36098745104</v>
      </c>
      <c r="M1036" s="10">
        <f>IF(L1035&lt;=0,M1035,M1035*(1-K1036/L1035))+MAX(0,-('1-Input'!$B$10-C1036-D1036))</f>
        <v>36935.010004744006</v>
      </c>
      <c r="N1036" s="10">
        <f>MAX(0,('1-Input'!$B$10-C1036-D1036))/(1-'P-Parametri'!$B$31*MAX(0,IF(O1035&lt;=0,0,(O1035-P1035)/O1035)))</f>
        <v>16910.332029052162</v>
      </c>
      <c r="O1036" s="10">
        <f>((O1035-N1036+MAX(0,-('1-Input'!$B$10-C1036-D1036)))*(1+B1036))*(1-'P-Parametri'!$B$32)</f>
        <v>178620.36098745238</v>
      </c>
      <c r="P1036" s="10">
        <f>IF(O1035&lt;=0,P1035,P1035*(1-N1036/O1035))+MAX(0,-('1-Input'!$B$10-C1036-D1036))</f>
        <v>36935.010004744283</v>
      </c>
      <c r="Q1036" s="10">
        <f>MAX(0,('1-Input'!$B$10-C1036-D1036))/(1-'P-Parametri'!$B$31*MAX(0,IF(R1035&lt;=0,0,(R1035-S1035)/R1035)))</f>
        <v>16910.332029052162</v>
      </c>
      <c r="R1036" s="10">
        <f>((R1035-Q1036+MAX(0,-('1-Input'!$B$10-C1036-D1036)))*(1+B1036))*(1-'P-Parametri'!$B$32)</f>
        <v>178620.36098745209</v>
      </c>
      <c r="S1036" s="10">
        <f>IF(R1035&lt;=0,S1035,S1035*(1-Q1036/R1035))+MAX(0,-('1-Input'!$B$10-C1036-D1036))</f>
        <v>36935.010004744239</v>
      </c>
      <c r="T1036" s="10">
        <f>MAX(0,('1-Input'!$B$10-C1036-D1036))/(1-'P-Parametri'!$B$31*MAX(0,IF(U1035&lt;=0,0,(U1035-V1035)/U1035)))</f>
        <v>16910.332029052162</v>
      </c>
      <c r="U1036" s="10">
        <f>((U1035-T1036+MAX(0,-('1-Input'!$B$10-C1036-D1036)))*(1+B1036))*(1-'P-Parametri'!$B$32)</f>
        <v>178620.36098745209</v>
      </c>
      <c r="V1036" s="10">
        <f>IF(U1035&lt;=0,V1035,V1035*(1-T1036/U1035))+MAX(0,-('1-Input'!$B$10-C1036-D1036))</f>
        <v>36935.010004744239</v>
      </c>
    </row>
    <row r="1037" spans="1:22">
      <c r="A1037" s="9">
        <f t="shared" si="20"/>
        <v>30</v>
      </c>
      <c r="B1037" s="12">
        <f>IF($A1037='P-Parametri'!$E$47,'P-Parametri'!$B$34,IF($A1037='P-Parametri'!$E$48,'P-Parametri'!$C$34,'P-Parametri'!$E$52))</f>
        <v>4.8525513124279884E-2</v>
      </c>
      <c r="C1037" s="10">
        <f>IF($A1037&lt;='1-Input'!$B$26,0,IF($A1037='1-Input'!$B$26+1,('1-Input'!$B$23+0)*'1-Input'!$B$27,'1-Input'!$B$23+0))</f>
        <v>15535</v>
      </c>
      <c r="D1037" s="10">
        <f>IF(AND($A1037&gt;=1,$A1037&lt;1+'1-Input'!$B$12),'1-Input'!$B$30,0)</f>
        <v>0</v>
      </c>
      <c r="E1037" s="10">
        <f>MAX(0,('1-Input'!$B$10-C1037-D1037))/(1-'P-Parametri'!$B$31*MAX(0,IF(F1036&lt;=0,0,(F1036-G1036)/F1036)))</f>
        <v>16963.50934142949</v>
      </c>
      <c r="F1037" s="10">
        <f>((F1036-E1037+MAX(0,-('1-Input'!$B$10-C1037-D1037)))*(1+B1037))*(1-'P-Parametri'!$B$32)</f>
        <v>1297471.6140874058</v>
      </c>
      <c r="G1037" s="10">
        <f>IF(F1036&lt;=0,G1036,G1036*(1-E1037/F1036))+MAX(0,-('1-Input'!$B$10-C1037-D1037))</f>
        <v>256386.75154357668</v>
      </c>
      <c r="H1037" s="10">
        <f>MAX(0,('1-Input'!$B$10-C1037-D1037))/(1-'P-Parametri'!$B$31*MAX(0,IF(I1036&lt;=0,0,(I1036-J1036)/I1036)))</f>
        <v>16963.50934142949</v>
      </c>
      <c r="I1037" s="10">
        <f>((I1036-H1037+MAX(0,-('1-Input'!$B$10-C1037-D1037)))*(1+B1037))*(1-'P-Parametri'!$B$32)</f>
        <v>1890574.3085735452</v>
      </c>
      <c r="J1037" s="10">
        <f>IF(I1036&lt;=0,J1036,J1036*(1-H1037/I1036))+MAX(0,-('1-Input'!$B$10-C1037-D1037))</f>
        <v>373586.75154357654</v>
      </c>
      <c r="K1037" s="10">
        <f>MAX(0,('1-Input'!$B$10-C1037-D1037))/(1-'P-Parametri'!$B$31*MAX(0,IF(L1036&lt;=0,0,(L1036-M1036)/L1036)))</f>
        <v>16963.50934142949</v>
      </c>
      <c r="L1037" s="10">
        <f>((L1036-K1037+MAX(0,-('1-Input'!$B$10-C1037-D1037)))*(1+B1037))*(1-'P-Parametri'!$B$32)</f>
        <v>169162.33065555594</v>
      </c>
      <c r="M1037" s="10">
        <f>IF(L1036&lt;=0,M1036,M1036*(1-K1037/L1036))+MAX(0,-('1-Input'!$B$10-C1037-D1037))</f>
        <v>33427.305822658716</v>
      </c>
      <c r="N1037" s="10">
        <f>MAX(0,('1-Input'!$B$10-C1037-D1037))/(1-'P-Parametri'!$B$31*MAX(0,IF(O1036&lt;=0,0,(O1036-P1036)/O1036)))</f>
        <v>16963.50934142949</v>
      </c>
      <c r="O1037" s="10">
        <f>((O1036-N1037+MAX(0,-('1-Input'!$B$10-C1037-D1037)))*(1+B1037))*(1-'P-Parametri'!$B$32)</f>
        <v>169162.33065555734</v>
      </c>
      <c r="P1037" s="10">
        <f>IF(O1036&lt;=0,P1036,P1036*(1-N1037/O1036))+MAX(0,-('1-Input'!$B$10-C1037-D1037))</f>
        <v>33427.305822658993</v>
      </c>
      <c r="Q1037" s="10">
        <f>MAX(0,('1-Input'!$B$10-C1037-D1037))/(1-'P-Parametri'!$B$31*MAX(0,IF(R1036&lt;=0,0,(R1036-S1036)/R1036)))</f>
        <v>16963.50934142949</v>
      </c>
      <c r="R1037" s="10">
        <f>((R1036-Q1037+MAX(0,-('1-Input'!$B$10-C1037-D1037)))*(1+B1037))*(1-'P-Parametri'!$B$32)</f>
        <v>169162.33065555705</v>
      </c>
      <c r="S1037" s="10">
        <f>IF(R1036&lt;=0,S1036,S1036*(1-Q1037/R1036))+MAX(0,-('1-Input'!$B$10-C1037-D1037))</f>
        <v>33427.305822658949</v>
      </c>
      <c r="T1037" s="10">
        <f>MAX(0,('1-Input'!$B$10-C1037-D1037))/(1-'P-Parametri'!$B$31*MAX(0,IF(U1036&lt;=0,0,(U1036-V1036)/U1036)))</f>
        <v>16963.50934142949</v>
      </c>
      <c r="U1037" s="10">
        <f>((U1036-T1037+MAX(0,-('1-Input'!$B$10-C1037-D1037)))*(1+B1037))*(1-'P-Parametri'!$B$32)</f>
        <v>169162.33065555705</v>
      </c>
      <c r="V1037" s="10">
        <f>IF(U1036&lt;=0,V1036,V1036*(1-T1037/U1036))+MAX(0,-('1-Input'!$B$10-C1037-D1037))</f>
        <v>33427.305822658949</v>
      </c>
    </row>
    <row r="1038" spans="1:22">
      <c r="A1038" s="9">
        <f t="shared" si="20"/>
        <v>31</v>
      </c>
      <c r="B1038" s="12">
        <f>IF($A1038='P-Parametri'!$E$47,'P-Parametri'!$B$34,IF($A1038='P-Parametri'!$E$48,'P-Parametri'!$C$34,'P-Parametri'!$E$52))</f>
        <v>4.8525513124279884E-2</v>
      </c>
      <c r="C1038" s="10">
        <f>IF($A1038&lt;='1-Input'!$B$26,0,IF($A1038='1-Input'!$B$26+1,('1-Input'!$B$23+0)*'1-Input'!$B$27,'1-Input'!$B$23+0))</f>
        <v>15535</v>
      </c>
      <c r="D1038" s="10">
        <f>IF(AND($A1038&gt;=1,$A1038&lt;1+'1-Input'!$B$12),'1-Input'!$B$30,0)</f>
        <v>0</v>
      </c>
      <c r="E1038" s="10">
        <f>MAX(0,('1-Input'!$B$10-C1038-D1038))/(1-'P-Parametri'!$B$31*MAX(0,IF(F1037&lt;=0,0,(F1037-G1037)/F1037)))</f>
        <v>17014.640718389946</v>
      </c>
      <c r="F1038" s="10">
        <f>((F1037-E1038+MAX(0,-('1-Input'!$B$10-C1038-D1038)))*(1+B1038))*(1-'P-Parametri'!$B$32)</f>
        <v>1339906.6214252389</v>
      </c>
      <c r="G1038" s="10">
        <f>IF(F1037&lt;=0,G1037,G1037*(1-E1038/F1037))+MAX(0,-('1-Input'!$B$10-C1038-D1038))</f>
        <v>253024.57512668654</v>
      </c>
      <c r="H1038" s="10">
        <f>MAX(0,('1-Input'!$B$10-C1038-D1038))/(1-'P-Parametri'!$B$31*MAX(0,IF(I1037&lt;=0,0,(I1037-J1037)/I1037)))</f>
        <v>17014.640718389946</v>
      </c>
      <c r="I1038" s="10">
        <f>((I1037-H1038+MAX(0,-('1-Input'!$B$10-C1038-D1038)))*(1+B1038))*(1-'P-Parametri'!$B$32)</f>
        <v>1960546.1618825684</v>
      </c>
      <c r="J1038" s="10">
        <f>IF(I1037&lt;=0,J1037,J1037*(1-H1038/I1037))+MAX(0,-('1-Input'!$B$10-C1038-D1038))</f>
        <v>370224.57512668642</v>
      </c>
      <c r="K1038" s="10">
        <f>MAX(0,('1-Input'!$B$10-C1038-D1038))/(1-'P-Parametri'!$B$31*MAX(0,IF(L1037&lt;=0,0,(L1037-M1037)/L1037)))</f>
        <v>17014.64071838995</v>
      </c>
      <c r="L1038" s="10">
        <f>((L1037-K1038+MAX(0,-('1-Input'!$B$10-C1038-D1038)))*(1+B1038))*(1-'P-Parametri'!$B$32)</f>
        <v>159211.67319271673</v>
      </c>
      <c r="M1038" s="10">
        <f>IF(L1037&lt;=0,M1037,M1037*(1-K1038/L1037))+MAX(0,-('1-Input'!$B$10-C1038-D1038))</f>
        <v>30065.129405768574</v>
      </c>
      <c r="N1038" s="10">
        <f>MAX(0,('1-Input'!$B$10-C1038-D1038))/(1-'P-Parametri'!$B$31*MAX(0,IF(O1037&lt;=0,0,(O1037-P1037)/O1037)))</f>
        <v>17014.64071838995</v>
      </c>
      <c r="O1038" s="10">
        <f>((O1037-N1038+MAX(0,-('1-Input'!$B$10-C1038-D1038)))*(1+B1038))*(1-'P-Parametri'!$B$32)</f>
        <v>159211.67319271821</v>
      </c>
      <c r="P1038" s="10">
        <f>IF(O1037&lt;=0,P1037,P1037*(1-N1038/O1037))+MAX(0,-('1-Input'!$B$10-C1038-D1038))</f>
        <v>30065.12940576885</v>
      </c>
      <c r="Q1038" s="10">
        <f>MAX(0,('1-Input'!$B$10-C1038-D1038))/(1-'P-Parametri'!$B$31*MAX(0,IF(R1037&lt;=0,0,(R1037-S1037)/R1037)))</f>
        <v>17014.64071838995</v>
      </c>
      <c r="R1038" s="10">
        <f>((R1037-Q1038+MAX(0,-('1-Input'!$B$10-C1038-D1038)))*(1+B1038))*(1-'P-Parametri'!$B$32)</f>
        <v>159211.67319271789</v>
      </c>
      <c r="S1038" s="10">
        <f>IF(R1037&lt;=0,S1037,S1037*(1-Q1038/R1037))+MAX(0,-('1-Input'!$B$10-C1038-D1038))</f>
        <v>30065.129405768806</v>
      </c>
      <c r="T1038" s="10">
        <f>MAX(0,('1-Input'!$B$10-C1038-D1038))/(1-'P-Parametri'!$B$31*MAX(0,IF(U1037&lt;=0,0,(U1037-V1037)/U1037)))</f>
        <v>17014.64071838995</v>
      </c>
      <c r="U1038" s="10">
        <f>((U1037-T1038+MAX(0,-('1-Input'!$B$10-C1038-D1038)))*(1+B1038))*(1-'P-Parametri'!$B$32)</f>
        <v>159211.67319271789</v>
      </c>
      <c r="V1038" s="10">
        <f>IF(U1037&lt;=0,V1037,V1037*(1-T1038/U1037))+MAX(0,-('1-Input'!$B$10-C1038-D1038))</f>
        <v>30065.129405768806</v>
      </c>
    </row>
    <row r="1039" spans="1:22">
      <c r="A1039" s="9">
        <f t="shared" si="20"/>
        <v>32</v>
      </c>
      <c r="B1039" s="12">
        <f>IF($A1039='P-Parametri'!$E$47,'P-Parametri'!$B$34,IF($A1039='P-Parametri'!$E$48,'P-Parametri'!$C$34,'P-Parametri'!$E$52))</f>
        <v>4.8525513124279884E-2</v>
      </c>
      <c r="C1039" s="10">
        <f>IF($A1039&lt;='1-Input'!$B$26,0,IF($A1039='1-Input'!$B$26+1,('1-Input'!$B$23+0)*'1-Input'!$B$27,'1-Input'!$B$23+0))</f>
        <v>15535</v>
      </c>
      <c r="D1039" s="10">
        <f>IF(AND($A1039&gt;=1,$A1039&lt;1+'1-Input'!$B$12),'1-Input'!$B$30,0)</f>
        <v>0</v>
      </c>
      <c r="E1039" s="10">
        <f>MAX(0,('1-Input'!$B$10-C1039-D1039))/(1-'P-Parametri'!$B$31*MAX(0,IF(F1038&lt;=0,0,(F1038-G1038)/F1038)))</f>
        <v>17063.792334220172</v>
      </c>
      <c r="F1039" s="10">
        <f>((F1038-E1039+MAX(0,-('1-Input'!$B$10-C1039-D1039)))*(1+B1039))*(1-'P-Parametri'!$B$32)</f>
        <v>1384260.3872431237</v>
      </c>
      <c r="G1039" s="10">
        <f>IF(F1038&lt;=0,G1038,G1038*(1-E1039/F1038))+MAX(0,-('1-Input'!$B$10-C1039-D1039))</f>
        <v>249802.29177023625</v>
      </c>
      <c r="H1039" s="10">
        <f>MAX(0,('1-Input'!$B$10-C1039-D1039))/(1-'P-Parametri'!$B$31*MAX(0,IF(I1038&lt;=0,0,(I1038-J1038)/I1038)))</f>
        <v>17063.792334220172</v>
      </c>
      <c r="I1039" s="10">
        <f>((I1038-H1039+MAX(0,-('1-Input'!$B$10-C1039-D1039)))*(1+B1039))*(1-'P-Parametri'!$B$32)</f>
        <v>2033715.2670811159</v>
      </c>
      <c r="J1039" s="10">
        <f>IF(I1038&lt;=0,J1038,J1038*(1-H1039/I1038))+MAX(0,-('1-Input'!$B$10-C1039-D1039))</f>
        <v>367002.2917702361</v>
      </c>
      <c r="K1039" s="10">
        <f>MAX(0,('1-Input'!$B$10-C1039-D1039))/(1-'P-Parametri'!$B$31*MAX(0,IF(L1038&lt;=0,0,(L1038-M1038)/L1038)))</f>
        <v>17063.792334220176</v>
      </c>
      <c r="L1039" s="10">
        <f>((L1038-K1039+MAX(0,-('1-Input'!$B$10-C1039-D1039)))*(1+B1039))*(1-'P-Parametri'!$B$32)</f>
        <v>148747.58835725073</v>
      </c>
      <c r="M1039" s="10">
        <f>IF(L1038&lt;=0,M1038,M1038*(1-K1039/L1038))+MAX(0,-('1-Input'!$B$10-C1039-D1039))</f>
        <v>26842.846049318301</v>
      </c>
      <c r="N1039" s="10">
        <f>MAX(0,('1-Input'!$B$10-C1039-D1039))/(1-'P-Parametri'!$B$31*MAX(0,IF(O1038&lt;=0,0,(O1038-P1038)/O1038)))</f>
        <v>17063.792334220176</v>
      </c>
      <c r="O1039" s="10">
        <f>((O1038-N1039+MAX(0,-('1-Input'!$B$10-C1039-D1039)))*(1+B1039))*(1-'P-Parametri'!$B$32)</f>
        <v>148747.5883572523</v>
      </c>
      <c r="P1039" s="10">
        <f>IF(O1038&lt;=0,P1038,P1038*(1-N1039/O1038))+MAX(0,-('1-Input'!$B$10-C1039-D1039))</f>
        <v>26842.846049318578</v>
      </c>
      <c r="Q1039" s="10">
        <f>MAX(0,('1-Input'!$B$10-C1039-D1039))/(1-'P-Parametri'!$B$31*MAX(0,IF(R1038&lt;=0,0,(R1038-S1038)/R1038)))</f>
        <v>17063.792334220172</v>
      </c>
      <c r="R1039" s="10">
        <f>((R1038-Q1039+MAX(0,-('1-Input'!$B$10-C1039-D1039)))*(1+B1039))*(1-'P-Parametri'!$B$32)</f>
        <v>148747.58835725195</v>
      </c>
      <c r="S1039" s="10">
        <f>IF(R1038&lt;=0,S1038,S1038*(1-Q1039/R1038))+MAX(0,-('1-Input'!$B$10-C1039-D1039))</f>
        <v>26842.84604931853</v>
      </c>
      <c r="T1039" s="10">
        <f>MAX(0,('1-Input'!$B$10-C1039-D1039))/(1-'P-Parametri'!$B$31*MAX(0,IF(U1038&lt;=0,0,(U1038-V1038)/U1038)))</f>
        <v>17063.792334220172</v>
      </c>
      <c r="U1039" s="10">
        <f>((U1038-T1039+MAX(0,-('1-Input'!$B$10-C1039-D1039)))*(1+B1039))*(1-'P-Parametri'!$B$32)</f>
        <v>148747.58835725195</v>
      </c>
      <c r="V1039" s="10">
        <f>IF(U1038&lt;=0,V1038,V1038*(1-T1039/U1038))+MAX(0,-('1-Input'!$B$10-C1039-D1039))</f>
        <v>26842.84604931853</v>
      </c>
    </row>
    <row r="1040" spans="1:22">
      <c r="A1040" s="9">
        <f t="shared" si="20"/>
        <v>33</v>
      </c>
      <c r="B1040" s="12">
        <f>IF($A1040='P-Parametri'!$E$47,'P-Parametri'!$B$34,IF($A1040='P-Parametri'!$E$48,'P-Parametri'!$C$34,'P-Parametri'!$E$52))</f>
        <v>4.8525513124279884E-2</v>
      </c>
      <c r="C1040" s="10">
        <f>IF($A1040&lt;='1-Input'!$B$26,0,IF($A1040='1-Input'!$B$26+1,('1-Input'!$B$23+0)*'1-Input'!$B$27,'1-Input'!$B$23+0))</f>
        <v>15535</v>
      </c>
      <c r="D1040" s="10">
        <f>IF(AND($A1040&gt;=1,$A1040&lt;1+'1-Input'!$B$12),'1-Input'!$B$30,0)</f>
        <v>0</v>
      </c>
      <c r="E1040" s="10">
        <f>MAX(0,('1-Input'!$B$10-C1040-D1040))/(1-'P-Parametri'!$B$31*MAX(0,IF(F1039&lt;=0,0,(F1039-G1039)/F1039)))</f>
        <v>17111.029257963426</v>
      </c>
      <c r="F1040" s="10">
        <f>((F1039-E1040+MAX(0,-('1-Input'!$B$10-C1040-D1040)))*(1+B1040))*(1-'P-Parametri'!$B$32)</f>
        <v>1430624.0001347221</v>
      </c>
      <c r="G1040" s="10">
        <f>IF(F1039&lt;=0,G1039,G1039*(1-E1040/F1039))+MAX(0,-('1-Input'!$B$10-C1040-D1040))</f>
        <v>246714.45196597831</v>
      </c>
      <c r="H1040" s="10">
        <f>MAX(0,('1-Input'!$B$10-C1040-D1040))/(1-'P-Parametri'!$B$31*MAX(0,IF(I1039&lt;=0,0,(I1039-J1039)/I1039)))</f>
        <v>17111.029257963426</v>
      </c>
      <c r="I1040" s="10">
        <f>((I1039-H1040+MAX(0,-('1-Input'!$B$10-C1040-D1040)))*(1+B1040))*(1-'P-Parametri'!$B$32)</f>
        <v>2110232.071245654</v>
      </c>
      <c r="J1040" s="10">
        <f>IF(I1039&lt;=0,J1039,J1039*(1-H1040/I1039))+MAX(0,-('1-Input'!$B$10-C1040-D1040))</f>
        <v>363914.45196597819</v>
      </c>
      <c r="K1040" s="10">
        <f>MAX(0,('1-Input'!$B$10-C1040-D1040))/(1-'P-Parametri'!$B$31*MAX(0,IF(L1039&lt;=0,0,(L1039-M1039)/L1039)))</f>
        <v>17111.02925796343</v>
      </c>
      <c r="L1040" s="10">
        <f>((L1039-K1040+MAX(0,-('1-Input'!$B$10-C1040-D1040)))*(1+B1040))*(1-'P-Parametri'!$B$32)</f>
        <v>137748.24209414379</v>
      </c>
      <c r="M1040" s="10">
        <f>IF(L1039&lt;=0,M1039,M1039*(1-K1040/L1039))+MAX(0,-('1-Input'!$B$10-C1040-D1040))</f>
        <v>23755.006245060362</v>
      </c>
      <c r="N1040" s="10">
        <f>MAX(0,('1-Input'!$B$10-C1040-D1040))/(1-'P-Parametri'!$B$31*MAX(0,IF(O1039&lt;=0,0,(O1039-P1039)/O1039)))</f>
        <v>17111.02925796343</v>
      </c>
      <c r="O1040" s="10">
        <f>((O1039-N1040+MAX(0,-('1-Input'!$B$10-C1040-D1040)))*(1+B1040))*(1-'P-Parametri'!$B$32)</f>
        <v>137748.24209414545</v>
      </c>
      <c r="P1040" s="10">
        <f>IF(O1039&lt;=0,P1039,P1039*(1-N1040/O1039))+MAX(0,-('1-Input'!$B$10-C1040-D1040))</f>
        <v>23755.006245060638</v>
      </c>
      <c r="Q1040" s="10">
        <f>MAX(0,('1-Input'!$B$10-C1040-D1040))/(1-'P-Parametri'!$B$31*MAX(0,IF(R1039&lt;=0,0,(R1039-S1039)/R1039)))</f>
        <v>17111.029257963426</v>
      </c>
      <c r="R1040" s="10">
        <f>((R1039-Q1040+MAX(0,-('1-Input'!$B$10-C1040-D1040)))*(1+B1040))*(1-'P-Parametri'!$B$32)</f>
        <v>137748.2420941451</v>
      </c>
      <c r="S1040" s="10">
        <f>IF(R1039&lt;=0,S1039,S1039*(1-Q1040/R1039))+MAX(0,-('1-Input'!$B$10-C1040-D1040))</f>
        <v>23755.006245060591</v>
      </c>
      <c r="T1040" s="10">
        <f>MAX(0,('1-Input'!$B$10-C1040-D1040))/(1-'P-Parametri'!$B$31*MAX(0,IF(U1039&lt;=0,0,(U1039-V1039)/U1039)))</f>
        <v>17111.029257963426</v>
      </c>
      <c r="U1040" s="10">
        <f>((U1039-T1040+MAX(0,-('1-Input'!$B$10-C1040-D1040)))*(1+B1040))*(1-'P-Parametri'!$B$32)</f>
        <v>137748.2420941451</v>
      </c>
      <c r="V1040" s="10">
        <f>IF(U1039&lt;=0,V1039,V1039*(1-T1040/U1039))+MAX(0,-('1-Input'!$B$10-C1040-D1040))</f>
        <v>23755.006245060591</v>
      </c>
    </row>
    <row r="1041" spans="1:22">
      <c r="A1041" s="9">
        <f t="shared" si="20"/>
        <v>34</v>
      </c>
      <c r="B1041" s="12">
        <f>IF($A1041='P-Parametri'!$E$47,'P-Parametri'!$B$34,IF($A1041='P-Parametri'!$E$48,'P-Parametri'!$C$34,'P-Parametri'!$E$52))</f>
        <v>4.8525513124279884E-2</v>
      </c>
      <c r="C1041" s="10">
        <f>IF($A1041&lt;='1-Input'!$B$26,0,IF($A1041='1-Input'!$B$26+1,('1-Input'!$B$23+0)*'1-Input'!$B$27,'1-Input'!$B$23+0))</f>
        <v>15535</v>
      </c>
      <c r="D1041" s="10">
        <f>IF(AND($A1041&gt;=1,$A1041&lt;1+'1-Input'!$B$12),'1-Input'!$B$30,0)</f>
        <v>0</v>
      </c>
      <c r="E1041" s="10">
        <f>MAX(0,('1-Input'!$B$10-C1041-D1041))/(1-'P-Parametri'!$B$31*MAX(0,IF(F1040&lt;=0,0,(F1040-G1040)/F1040)))</f>
        <v>17156.41537812581</v>
      </c>
      <c r="F1041" s="10">
        <f>((F1040-E1041+MAX(0,-('1-Input'!$B$10-C1041-D1041)))*(1+B1041))*(1-'P-Parametri'!$B$32)</f>
        <v>1479092.7109422637</v>
      </c>
      <c r="G1041" s="10">
        <f>IF(F1040&lt;=0,G1040,G1040*(1-E1041/F1040))+MAX(0,-('1-Input'!$B$10-C1041-D1041))</f>
        <v>243755.78804218254</v>
      </c>
      <c r="H1041" s="10">
        <f>MAX(0,('1-Input'!$B$10-C1041-D1041))/(1-'P-Parametri'!$B$31*MAX(0,IF(I1040&lt;=0,0,(I1040-J1040)/I1040)))</f>
        <v>17156.41537812581</v>
      </c>
      <c r="I1041" s="10">
        <f>((I1040-H1041+MAX(0,-('1-Input'!$B$10-C1041-D1041)))*(1+B1041))*(1-'P-Parametri'!$B$32)</f>
        <v>2190253.9396242858</v>
      </c>
      <c r="J1041" s="10">
        <f>IF(I1040&lt;=0,J1040,J1040*(1-H1041/I1040))+MAX(0,-('1-Input'!$B$10-C1041-D1041))</f>
        <v>360955.78804218239</v>
      </c>
      <c r="K1041" s="10">
        <f>MAX(0,('1-Input'!$B$10-C1041-D1041))/(1-'P-Parametri'!$B$31*MAX(0,IF(L1040&lt;=0,0,(L1040-M1040)/L1040)))</f>
        <v>17156.415378125814</v>
      </c>
      <c r="L1041" s="10">
        <f>((L1040-K1041+MAX(0,-('1-Input'!$B$10-C1041-D1041)))*(1+B1041))*(1-'P-Parametri'!$B$32)</f>
        <v>126190.71977203496</v>
      </c>
      <c r="M1041" s="10">
        <f>IF(L1040&lt;=0,M1040,M1040*(1-K1041/L1040))+MAX(0,-('1-Input'!$B$10-C1041-D1041))</f>
        <v>20796.342321264598</v>
      </c>
      <c r="N1041" s="10">
        <f>MAX(0,('1-Input'!$B$10-C1041-D1041))/(1-'P-Parametri'!$B$31*MAX(0,IF(O1040&lt;=0,0,(O1040-P1040)/O1040)))</f>
        <v>17156.415378125814</v>
      </c>
      <c r="O1041" s="10">
        <f>((O1040-N1041+MAX(0,-('1-Input'!$B$10-C1041-D1041)))*(1+B1041))*(1-'P-Parametri'!$B$32)</f>
        <v>126190.7197720367</v>
      </c>
      <c r="P1041" s="10">
        <f>IF(O1040&lt;=0,P1040,P1040*(1-N1041/O1040))+MAX(0,-('1-Input'!$B$10-C1041-D1041))</f>
        <v>20796.342321264874</v>
      </c>
      <c r="Q1041" s="10">
        <f>MAX(0,('1-Input'!$B$10-C1041-D1041))/(1-'P-Parametri'!$B$31*MAX(0,IF(R1040&lt;=0,0,(R1040-S1040)/R1040)))</f>
        <v>17156.415378125814</v>
      </c>
      <c r="R1041" s="10">
        <f>((R1040-Q1041+MAX(0,-('1-Input'!$B$10-C1041-D1041)))*(1+B1041))*(1-'P-Parametri'!$B$32)</f>
        <v>126190.71977203633</v>
      </c>
      <c r="S1041" s="10">
        <f>IF(R1040&lt;=0,S1040,S1040*(1-Q1041/R1040))+MAX(0,-('1-Input'!$B$10-C1041-D1041))</f>
        <v>20796.342321264827</v>
      </c>
      <c r="T1041" s="10">
        <f>MAX(0,('1-Input'!$B$10-C1041-D1041))/(1-'P-Parametri'!$B$31*MAX(0,IF(U1040&lt;=0,0,(U1040-V1040)/U1040)))</f>
        <v>17156.415378125814</v>
      </c>
      <c r="U1041" s="10">
        <f>((U1040-T1041+MAX(0,-('1-Input'!$B$10-C1041-D1041)))*(1+B1041))*(1-'P-Parametri'!$B$32)</f>
        <v>126190.71977203633</v>
      </c>
      <c r="V1041" s="10">
        <f>IF(U1040&lt;=0,V1040,V1040*(1-T1041/U1040))+MAX(0,-('1-Input'!$B$10-C1041-D1041))</f>
        <v>20796.342321264827</v>
      </c>
    </row>
    <row r="1042" spans="1:22">
      <c r="A1042" s="9">
        <f t="shared" si="20"/>
        <v>35</v>
      </c>
      <c r="B1042" s="12">
        <f>IF($A1042='P-Parametri'!$E$47,'P-Parametri'!$B$34,IF($A1042='P-Parametri'!$E$48,'P-Parametri'!$C$34,'P-Parametri'!$E$52))</f>
        <v>4.8525513124279884E-2</v>
      </c>
      <c r="C1042" s="10">
        <f>IF($A1042&lt;='1-Input'!$B$26,0,IF($A1042='1-Input'!$B$26+1,('1-Input'!$B$23+0)*'1-Input'!$B$27,'1-Input'!$B$23+0))</f>
        <v>15535</v>
      </c>
      <c r="D1042" s="10">
        <f>IF(AND($A1042&gt;=1,$A1042&lt;1+'1-Input'!$B$12),'1-Input'!$B$30,0)</f>
        <v>0</v>
      </c>
      <c r="E1042" s="10">
        <f>MAX(0,('1-Input'!$B$10-C1042-D1042))/(1-'P-Parametri'!$B$31*MAX(0,IF(F1041&lt;=0,0,(F1041-G1041)/F1041)))</f>
        <v>17200.013337742152</v>
      </c>
      <c r="F1042" s="10">
        <f>((F1041-E1042+MAX(0,-('1-Input'!$B$10-C1042-D1042)))*(1+B1042))*(1-'P-Parametri'!$B$32)</f>
        <v>1529766.1273066418</v>
      </c>
      <c r="G1042" s="10">
        <f>IF(F1041&lt;=0,G1041,G1041*(1-E1042/F1041))+MAX(0,-('1-Input'!$B$10-C1042-D1042))</f>
        <v>240921.21061883328</v>
      </c>
      <c r="H1042" s="10">
        <f>MAX(0,('1-Input'!$B$10-C1042-D1042))/(1-'P-Parametri'!$B$31*MAX(0,IF(I1041&lt;=0,0,(I1041-J1041)/I1041)))</f>
        <v>17200.013337742152</v>
      </c>
      <c r="I1042" s="10">
        <f>((I1041-H1042+MAX(0,-('1-Input'!$B$10-C1042-D1042)))*(1+B1042))*(1-'P-Parametri'!$B$32)</f>
        <v>2273945.4781401167</v>
      </c>
      <c r="J1042" s="10">
        <f>IF(I1041&lt;=0,J1041,J1041*(1-H1042/I1041))+MAX(0,-('1-Input'!$B$10-C1042-D1042))</f>
        <v>358121.21061883314</v>
      </c>
      <c r="K1042" s="10">
        <f>MAX(0,('1-Input'!$B$10-C1042-D1042))/(1-'P-Parametri'!$B$31*MAX(0,IF(L1041&lt;=0,0,(L1041-M1041)/L1041)))</f>
        <v>17200.013337742152</v>
      </c>
      <c r="L1042" s="10">
        <f>((L1041-K1042+MAX(0,-('1-Input'!$B$10-C1042-D1042)))*(1+B1042))*(1-'P-Parametri'!$B$32)</f>
        <v>114050.97731701503</v>
      </c>
      <c r="M1042" s="10">
        <f>IF(L1041&lt;=0,M1041,M1041*(1-K1042/L1041))+MAX(0,-('1-Input'!$B$10-C1042-D1042))</f>
        <v>17961.764897915342</v>
      </c>
      <c r="N1042" s="10">
        <f>MAX(0,('1-Input'!$B$10-C1042-D1042))/(1-'P-Parametri'!$B$31*MAX(0,IF(O1041&lt;=0,0,(O1041-P1041)/O1041)))</f>
        <v>17200.013337742155</v>
      </c>
      <c r="O1042" s="10">
        <f>((O1041-N1042+MAX(0,-('1-Input'!$B$10-C1042-D1042)))*(1+B1042))*(1-'P-Parametri'!$B$32)</f>
        <v>114050.97731701683</v>
      </c>
      <c r="P1042" s="10">
        <f>IF(O1041&lt;=0,P1041,P1041*(1-N1042/O1041))+MAX(0,-('1-Input'!$B$10-C1042-D1042))</f>
        <v>17961.764897915622</v>
      </c>
      <c r="Q1042" s="10">
        <f>MAX(0,('1-Input'!$B$10-C1042-D1042))/(1-'P-Parametri'!$B$31*MAX(0,IF(R1041&lt;=0,0,(R1041-S1041)/R1041)))</f>
        <v>17200.013337742155</v>
      </c>
      <c r="R1042" s="10">
        <f>((R1041-Q1042+MAX(0,-('1-Input'!$B$10-C1042-D1042)))*(1+B1042))*(1-'P-Parametri'!$B$32)</f>
        <v>114050.97731701646</v>
      </c>
      <c r="S1042" s="10">
        <f>IF(R1041&lt;=0,S1041,S1041*(1-Q1042/R1041))+MAX(0,-('1-Input'!$B$10-C1042-D1042))</f>
        <v>17961.764897915571</v>
      </c>
      <c r="T1042" s="10">
        <f>MAX(0,('1-Input'!$B$10-C1042-D1042))/(1-'P-Parametri'!$B$31*MAX(0,IF(U1041&lt;=0,0,(U1041-V1041)/U1041)))</f>
        <v>17200.013337742155</v>
      </c>
      <c r="U1042" s="10">
        <f>((U1041-T1042+MAX(0,-('1-Input'!$B$10-C1042-D1042)))*(1+B1042))*(1-'P-Parametri'!$B$32)</f>
        <v>114050.97731701646</v>
      </c>
      <c r="V1042" s="10">
        <f>IF(U1041&lt;=0,V1041,V1041*(1-T1042/U1041))+MAX(0,-('1-Input'!$B$10-C1042-D1042))</f>
        <v>17961.764897915571</v>
      </c>
    </row>
    <row r="1043" spans="1:22">
      <c r="A1043" s="9">
        <f t="shared" si="20"/>
        <v>36</v>
      </c>
      <c r="B1043" s="12">
        <f>IF($A1043='P-Parametri'!$E$47,'P-Parametri'!$B$34,IF($A1043='P-Parametri'!$E$48,'P-Parametri'!$C$34,'P-Parametri'!$E$52))</f>
        <v>4.8525513124279884E-2</v>
      </c>
      <c r="C1043" s="10">
        <f>IF($A1043&lt;='1-Input'!$B$26,0,IF($A1043='1-Input'!$B$26+1,('1-Input'!$B$23+0)*'1-Input'!$B$27,'1-Input'!$B$23+0))</f>
        <v>15535</v>
      </c>
      <c r="D1043" s="10">
        <f>IF(AND($A1043&gt;=1,$A1043&lt;1+'1-Input'!$B$12),'1-Input'!$B$30,0)</f>
        <v>0</v>
      </c>
      <c r="E1043" s="10">
        <f>MAX(0,('1-Input'!$B$10-C1043-D1043))/(1-'P-Parametri'!$B$31*MAX(0,IF(F1042&lt;=0,0,(F1042-G1042)/F1042)))</f>
        <v>17241.884479120348</v>
      </c>
      <c r="F1043" s="10">
        <f>((F1042-E1043+MAX(0,-('1-Input'!$B$10-C1043-D1043)))*(1+B1043))*(1-'P-Parametri'!$B$32)</f>
        <v>1582748.4173079925</v>
      </c>
      <c r="G1043" s="10">
        <f>IF(F1042&lt;=0,G1042,G1042*(1-E1043/F1042))+MAX(0,-('1-Input'!$B$10-C1043-D1043))</f>
        <v>238205.80490556042</v>
      </c>
      <c r="H1043" s="10">
        <f>MAX(0,('1-Input'!$B$10-C1043-D1043))/(1-'P-Parametri'!$B$31*MAX(0,IF(I1042&lt;=0,0,(I1042-J1042)/I1042)))</f>
        <v>17241.884479120348</v>
      </c>
      <c r="I1043" s="10">
        <f>((I1042-H1043+MAX(0,-('1-Input'!$B$10-C1043-D1043)))*(1+B1043))*(1-'P-Parametri'!$B$32)</f>
        <v>2361478.8709257771</v>
      </c>
      <c r="J1043" s="10">
        <f>IF(I1042&lt;=0,J1042,J1042*(1-H1043/I1042))+MAX(0,-('1-Input'!$B$10-C1043-D1043))</f>
        <v>355405.80490556028</v>
      </c>
      <c r="K1043" s="10">
        <f>MAX(0,('1-Input'!$B$10-C1043-D1043))/(1-'P-Parametri'!$B$31*MAX(0,IF(L1042&lt;=0,0,(L1042-M1042)/L1042)))</f>
        <v>17241.884479120348</v>
      </c>
      <c r="L1043" s="10">
        <f>((L1042-K1043+MAX(0,-('1-Input'!$B$10-C1043-D1043)))*(1+B1043))*(1-'P-Parametri'!$B$32)</f>
        <v>101303.79013546367</v>
      </c>
      <c r="M1043" s="10">
        <f>IF(L1042&lt;=0,M1042,M1042*(1-K1043/L1042))+MAX(0,-('1-Input'!$B$10-C1043-D1043))</f>
        <v>15246.35918464249</v>
      </c>
      <c r="N1043" s="10">
        <f>MAX(0,('1-Input'!$B$10-C1043-D1043))/(1-'P-Parametri'!$B$31*MAX(0,IF(O1042&lt;=0,0,(O1042-P1042)/O1042)))</f>
        <v>17241.884479120348</v>
      </c>
      <c r="O1043" s="10">
        <f>((O1042-N1043+MAX(0,-('1-Input'!$B$10-C1043-D1043)))*(1+B1043))*(1-'P-Parametri'!$B$32)</f>
        <v>101303.79013546556</v>
      </c>
      <c r="P1043" s="10">
        <f>IF(O1042&lt;=0,P1042,P1042*(1-N1043/O1042))+MAX(0,-('1-Input'!$B$10-C1043-D1043))</f>
        <v>15246.35918464277</v>
      </c>
      <c r="Q1043" s="10">
        <f>MAX(0,('1-Input'!$B$10-C1043-D1043))/(1-'P-Parametri'!$B$31*MAX(0,IF(R1042&lt;=0,0,(R1042-S1042)/R1042)))</f>
        <v>17241.884479120348</v>
      </c>
      <c r="R1043" s="10">
        <f>((R1042-Q1043+MAX(0,-('1-Input'!$B$10-C1043-D1043)))*(1+B1043))*(1-'P-Parametri'!$B$32)</f>
        <v>101303.79013546517</v>
      </c>
      <c r="S1043" s="10">
        <f>IF(R1042&lt;=0,S1042,S1042*(1-Q1043/R1042))+MAX(0,-('1-Input'!$B$10-C1043-D1043))</f>
        <v>15246.359184642715</v>
      </c>
      <c r="T1043" s="10">
        <f>MAX(0,('1-Input'!$B$10-C1043-D1043))/(1-'P-Parametri'!$B$31*MAX(0,IF(U1042&lt;=0,0,(U1042-V1042)/U1042)))</f>
        <v>17241.884479120348</v>
      </c>
      <c r="U1043" s="10">
        <f>((U1042-T1043+MAX(0,-('1-Input'!$B$10-C1043-D1043)))*(1+B1043))*(1-'P-Parametri'!$B$32)</f>
        <v>101303.79013546517</v>
      </c>
      <c r="V1043" s="10">
        <f>IF(U1042&lt;=0,V1042,V1042*(1-T1043/U1042))+MAX(0,-('1-Input'!$B$10-C1043-D1043))</f>
        <v>15246.359184642715</v>
      </c>
    </row>
    <row r="1044" spans="1:22">
      <c r="A1044" s="9">
        <f t="shared" si="20"/>
        <v>37</v>
      </c>
      <c r="B1044" s="12">
        <f>IF($A1044='P-Parametri'!$E$47,'P-Parametri'!$B$34,IF($A1044='P-Parametri'!$E$48,'P-Parametri'!$C$34,'P-Parametri'!$E$52))</f>
        <v>4.8525513124279884E-2</v>
      </c>
      <c r="C1044" s="10">
        <f>IF($A1044&lt;='1-Input'!$B$26,0,IF($A1044='1-Input'!$B$26+1,('1-Input'!$B$23+0)*'1-Input'!$B$27,'1-Input'!$B$23+0))</f>
        <v>15535</v>
      </c>
      <c r="D1044" s="10">
        <f>IF(AND($A1044&gt;=1,$A1044&lt;1+'1-Input'!$B$12),'1-Input'!$B$30,0)</f>
        <v>0</v>
      </c>
      <c r="E1044" s="10">
        <f>MAX(0,('1-Input'!$B$10-C1044-D1044))/(1-'P-Parametri'!$B$31*MAX(0,IF(F1043&lt;=0,0,(F1043-G1043)/F1043)))</f>
        <v>17282.088797596327</v>
      </c>
      <c r="F1044" s="10">
        <f>((F1043-E1044+MAX(0,-('1-Input'!$B$10-C1044-D1044)))*(1+B1044))*(1-'P-Parametri'!$B$32)</f>
        <v>1638148.5226093854</v>
      </c>
      <c r="G1044" s="10">
        <f>IF(F1043&lt;=0,G1043,G1043*(1-E1044/F1043))+MAX(0,-('1-Input'!$B$10-C1044-D1044))</f>
        <v>235604.82686794995</v>
      </c>
      <c r="H1044" s="10">
        <f>MAX(0,('1-Input'!$B$10-C1044-D1044))/(1-'P-Parametri'!$B$31*MAX(0,IF(I1043&lt;=0,0,(I1043-J1043)/I1043)))</f>
        <v>17282.088797596327</v>
      </c>
      <c r="I1044" s="10">
        <f>((I1043-H1044+MAX(0,-('1-Input'!$B$10-C1044-D1044)))*(1+B1044))*(1-'P-Parametri'!$B$32)</f>
        <v>2453034.2335775462</v>
      </c>
      <c r="J1044" s="10">
        <f>IF(I1043&lt;=0,J1043,J1043*(1-H1044/I1043))+MAX(0,-('1-Input'!$B$10-C1044-D1044))</f>
        <v>352804.8268679498</v>
      </c>
      <c r="K1044" s="10">
        <f>MAX(0,('1-Input'!$B$10-C1044-D1044))/(1-'P-Parametri'!$B$31*MAX(0,IF(L1043&lt;=0,0,(L1043-M1043)/L1043)))</f>
        <v>17282.088797596327</v>
      </c>
      <c r="L1044" s="10">
        <f>((L1043-K1044+MAX(0,-('1-Input'!$B$10-C1044-D1044)))*(1+B1044))*(1-'P-Parametri'!$B$32)</f>
        <v>87922.699713844631</v>
      </c>
      <c r="M1044" s="10">
        <f>IF(L1043&lt;=0,M1043,M1043*(1-K1044/L1043))+MAX(0,-('1-Input'!$B$10-C1044-D1044))</f>
        <v>12645.381147032032</v>
      </c>
      <c r="N1044" s="10">
        <f>MAX(0,('1-Input'!$B$10-C1044-D1044))/(1-'P-Parametri'!$B$31*MAX(0,IF(O1043&lt;=0,0,(O1043-P1043)/O1043)))</f>
        <v>17282.088797596327</v>
      </c>
      <c r="O1044" s="10">
        <f>((O1043-N1044+MAX(0,-('1-Input'!$B$10-C1044-D1044)))*(1+B1044))*(1-'P-Parametri'!$B$32)</f>
        <v>87922.69971384661</v>
      </c>
      <c r="P1044" s="10">
        <f>IF(O1043&lt;=0,P1043,P1043*(1-N1044/O1043))+MAX(0,-('1-Input'!$B$10-C1044-D1044))</f>
        <v>12645.381147032313</v>
      </c>
      <c r="Q1044" s="10">
        <f>MAX(0,('1-Input'!$B$10-C1044-D1044))/(1-'P-Parametri'!$B$31*MAX(0,IF(R1043&lt;=0,0,(R1043-S1043)/R1043)))</f>
        <v>17282.088797596327</v>
      </c>
      <c r="R1044" s="10">
        <f>((R1043-Q1044+MAX(0,-('1-Input'!$B$10-C1044-D1044)))*(1+B1044))*(1-'P-Parametri'!$B$32)</f>
        <v>87922.699713846203</v>
      </c>
      <c r="S1044" s="10">
        <f>IF(R1043&lt;=0,S1043,S1043*(1-Q1044/R1043))+MAX(0,-('1-Input'!$B$10-C1044-D1044))</f>
        <v>12645.381147032258</v>
      </c>
      <c r="T1044" s="10">
        <f>MAX(0,('1-Input'!$B$10-C1044-D1044))/(1-'P-Parametri'!$B$31*MAX(0,IF(U1043&lt;=0,0,(U1043-V1043)/U1043)))</f>
        <v>17282.088797596327</v>
      </c>
      <c r="U1044" s="10">
        <f>((U1043-T1044+MAX(0,-('1-Input'!$B$10-C1044-D1044)))*(1+B1044))*(1-'P-Parametri'!$B$32)</f>
        <v>87922.699713846203</v>
      </c>
      <c r="V1044" s="10">
        <f>IF(U1043&lt;=0,V1043,V1043*(1-T1044/U1043))+MAX(0,-('1-Input'!$B$10-C1044-D1044))</f>
        <v>12645.381147032258</v>
      </c>
    </row>
    <row r="1045" spans="1:22">
      <c r="A1045" s="9">
        <f t="shared" si="20"/>
        <v>38</v>
      </c>
      <c r="B1045" s="12">
        <f>IF($A1045='P-Parametri'!$E$47,'P-Parametri'!$B$34,IF($A1045='P-Parametri'!$E$48,'P-Parametri'!$C$34,'P-Parametri'!$E$52))</f>
        <v>4.8525513124279884E-2</v>
      </c>
      <c r="C1045" s="10">
        <f>IF($A1045&lt;='1-Input'!$B$26,0,IF($A1045='1-Input'!$B$26+1,('1-Input'!$B$23+0)*'1-Input'!$B$27,'1-Input'!$B$23+0))</f>
        <v>15535</v>
      </c>
      <c r="D1045" s="10">
        <f>IF(AND($A1045&gt;=1,$A1045&lt;1+'1-Input'!$B$12),'1-Input'!$B$30,0)</f>
        <v>0</v>
      </c>
      <c r="E1045" s="10">
        <f>MAX(0,('1-Input'!$B$10-C1045-D1045))/(1-'P-Parametri'!$B$31*MAX(0,IF(F1044&lt;=0,0,(F1044-G1044)/F1044)))</f>
        <v>17320.684903648715</v>
      </c>
      <c r="F1045" s="10">
        <f>((F1044-E1045+MAX(0,-('1-Input'!$B$10-C1045-D1045)))*(1+B1045))*(1-'P-Parametri'!$B$32)</f>
        <v>1696080.3815360917</v>
      </c>
      <c r="G1045" s="10">
        <f>IF(F1044&lt;=0,G1044,G1044*(1-E1045/F1044))+MAX(0,-('1-Input'!$B$10-C1045-D1045))</f>
        <v>233113.69928602705</v>
      </c>
      <c r="H1045" s="10">
        <f>MAX(0,('1-Input'!$B$10-C1045-D1045))/(1-'P-Parametri'!$B$31*MAX(0,IF(I1044&lt;=0,0,(I1044-J1044)/I1044)))</f>
        <v>17320.684903648715</v>
      </c>
      <c r="I1045" s="10">
        <f>((I1044-H1045+MAX(0,-('1-Input'!$B$10-C1045-D1045)))*(1+B1045))*(1-'P-Parametri'!$B$32)</f>
        <v>2548799.9828501651</v>
      </c>
      <c r="J1045" s="10">
        <f>IF(I1044&lt;=0,J1044,J1044*(1-H1045/I1044))+MAX(0,-('1-Input'!$B$10-C1045-D1045))</f>
        <v>350313.69928602688</v>
      </c>
      <c r="K1045" s="10">
        <f>MAX(0,('1-Input'!$B$10-C1045-D1045))/(1-'P-Parametri'!$B$31*MAX(0,IF(L1044&lt;=0,0,(L1044-M1044)/L1044)))</f>
        <v>17320.684903648715</v>
      </c>
      <c r="L1045" s="10">
        <f>((L1044-K1045+MAX(0,-('1-Input'!$B$10-C1045-D1045)))*(1+B1045))*(1-'P-Parametri'!$B$32)</f>
        <v>73879.957778855751</v>
      </c>
      <c r="M1045" s="10">
        <f>IF(L1044&lt;=0,M1044,M1044*(1-K1045/L1044))+MAX(0,-('1-Input'!$B$10-C1045-D1045))</f>
        <v>10154.253565109146</v>
      </c>
      <c r="N1045" s="10">
        <f>MAX(0,('1-Input'!$B$10-C1045-D1045))/(1-'P-Parametri'!$B$31*MAX(0,IF(O1044&lt;=0,0,(O1044-P1044)/O1044)))</f>
        <v>17320.684903648715</v>
      </c>
      <c r="O1045" s="10">
        <f>((O1044-N1045+MAX(0,-('1-Input'!$B$10-C1045-D1045)))*(1+B1045))*(1-'P-Parametri'!$B$32)</f>
        <v>73879.957778857817</v>
      </c>
      <c r="P1045" s="10">
        <f>IF(O1044&lt;=0,P1044,P1044*(1-N1045/O1044))+MAX(0,-('1-Input'!$B$10-C1045-D1045))</f>
        <v>10154.253565109428</v>
      </c>
      <c r="Q1045" s="10">
        <f>MAX(0,('1-Input'!$B$10-C1045-D1045))/(1-'P-Parametri'!$B$31*MAX(0,IF(R1044&lt;=0,0,(R1044-S1044)/R1044)))</f>
        <v>17320.684903648715</v>
      </c>
      <c r="R1045" s="10">
        <f>((R1044-Q1045+MAX(0,-('1-Input'!$B$10-C1045-D1045)))*(1+B1045))*(1-'P-Parametri'!$B$32)</f>
        <v>73879.957778857395</v>
      </c>
      <c r="S1045" s="10">
        <f>IF(R1044&lt;=0,S1044,S1044*(1-Q1045/R1044))+MAX(0,-('1-Input'!$B$10-C1045-D1045))</f>
        <v>10154.253565109373</v>
      </c>
      <c r="T1045" s="10">
        <f>MAX(0,('1-Input'!$B$10-C1045-D1045))/(1-'P-Parametri'!$B$31*MAX(0,IF(U1044&lt;=0,0,(U1044-V1044)/U1044)))</f>
        <v>17320.684903648715</v>
      </c>
      <c r="U1045" s="10">
        <f>((U1044-T1045+MAX(0,-('1-Input'!$B$10-C1045-D1045)))*(1+B1045))*(1-'P-Parametri'!$B$32)</f>
        <v>73879.957778857395</v>
      </c>
      <c r="V1045" s="10">
        <f>IF(U1044&lt;=0,V1044,V1044*(1-T1045/U1044))+MAX(0,-('1-Input'!$B$10-C1045-D1045))</f>
        <v>10154.253565109373</v>
      </c>
    </row>
    <row r="1046" spans="1:22">
      <c r="A1046" s="9">
        <f t="shared" si="20"/>
        <v>39</v>
      </c>
      <c r="B1046" s="12">
        <f>IF($A1046='P-Parametri'!$E$47,'P-Parametri'!$B$34,IF($A1046='P-Parametri'!$E$48,'P-Parametri'!$C$34,'P-Parametri'!$E$52))</f>
        <v>4.8525513124279884E-2</v>
      </c>
      <c r="C1046" s="10">
        <f>IF($A1046&lt;='1-Input'!$B$26,0,IF($A1046='1-Input'!$B$26+1,('1-Input'!$B$23+0)*'1-Input'!$B$27,'1-Input'!$B$23+0))</f>
        <v>15535</v>
      </c>
      <c r="D1046" s="10">
        <f>IF(AND($A1046&gt;=1,$A1046&lt;1+'1-Input'!$B$12),'1-Input'!$B$30,0)</f>
        <v>0</v>
      </c>
      <c r="E1046" s="10">
        <f>MAX(0,('1-Input'!$B$10-C1046-D1046))/(1-'P-Parametri'!$B$31*MAX(0,IF(F1045&lt;=0,0,(F1045-G1045)/F1045)))</f>
        <v>17357.729992742345</v>
      </c>
      <c r="F1046" s="10">
        <f>((F1045-E1046+MAX(0,-('1-Input'!$B$10-C1046-D1046)))*(1+B1046))*(1-'P-Parametri'!$B$32)</f>
        <v>1756663.1625436363</v>
      </c>
      <c r="G1046" s="10">
        <f>IF(F1045&lt;=0,G1045,G1045*(1-E1046/F1045))+MAX(0,-('1-Input'!$B$10-C1046-D1046))</f>
        <v>230728.00772690913</v>
      </c>
      <c r="H1046" s="10">
        <f>MAX(0,('1-Input'!$B$10-C1046-D1046))/(1-'P-Parametri'!$B$31*MAX(0,IF(I1045&lt;=0,0,(I1045-J1045)/I1045)))</f>
        <v>17357.729992742345</v>
      </c>
      <c r="I1046" s="10">
        <f>((I1045-H1046+MAX(0,-('1-Input'!$B$10-C1046-D1046)))*(1+B1046))*(1-'P-Parametri'!$B$32)</f>
        <v>2648973.2235475685</v>
      </c>
      <c r="J1046" s="10">
        <f>IF(I1045&lt;=0,J1045,J1045*(1-H1046/I1045))+MAX(0,-('1-Input'!$B$10-C1046-D1046))</f>
        <v>347928.00772690895</v>
      </c>
      <c r="K1046" s="10">
        <f>MAX(0,('1-Input'!$B$10-C1046-D1046))/(1-'P-Parametri'!$B$31*MAX(0,IF(L1045&lt;=0,0,(L1045-M1045)/L1045)))</f>
        <v>17357.729992742345</v>
      </c>
      <c r="L1046" s="10">
        <f>((L1045-K1046+MAX(0,-('1-Input'!$B$10-C1046-D1046)))*(1+B1046))*(1-'P-Parametri'!$B$32)</f>
        <v>59146.467896577269</v>
      </c>
      <c r="M1046" s="10">
        <f>IF(L1045&lt;=0,M1045,M1045*(1-K1046/L1045))+MAX(0,-('1-Input'!$B$10-C1046-D1046))</f>
        <v>7768.5620059912062</v>
      </c>
      <c r="N1046" s="10">
        <f>MAX(0,('1-Input'!$B$10-C1046-D1046))/(1-'P-Parametri'!$B$31*MAX(0,IF(O1045&lt;=0,0,(O1045-P1045)/O1045)))</f>
        <v>17357.729992742345</v>
      </c>
      <c r="O1046" s="10">
        <f>((O1045-N1046+MAX(0,-('1-Input'!$B$10-C1046-D1046)))*(1+B1046))*(1-'P-Parametri'!$B$32)</f>
        <v>59146.467896579423</v>
      </c>
      <c r="P1046" s="10">
        <f>IF(O1045&lt;=0,P1045,P1045*(1-N1046/O1045))+MAX(0,-('1-Input'!$B$10-C1046-D1046))</f>
        <v>7768.5620059914891</v>
      </c>
      <c r="Q1046" s="10">
        <f>MAX(0,('1-Input'!$B$10-C1046-D1046))/(1-'P-Parametri'!$B$31*MAX(0,IF(R1045&lt;=0,0,(R1045-S1045)/R1045)))</f>
        <v>17357.729992742345</v>
      </c>
      <c r="R1046" s="10">
        <f>((R1045-Q1046+MAX(0,-('1-Input'!$B$10-C1046-D1046)))*(1+B1046))*(1-'P-Parametri'!$B$32)</f>
        <v>59146.467896578979</v>
      </c>
      <c r="S1046" s="10">
        <f>IF(R1045&lt;=0,S1045,S1045*(1-Q1046/R1045))+MAX(0,-('1-Input'!$B$10-C1046-D1046))</f>
        <v>7768.5620059914345</v>
      </c>
      <c r="T1046" s="10">
        <f>MAX(0,('1-Input'!$B$10-C1046-D1046))/(1-'P-Parametri'!$B$31*MAX(0,IF(U1045&lt;=0,0,(U1045-V1045)/U1045)))</f>
        <v>17357.729992742345</v>
      </c>
      <c r="U1046" s="10">
        <f>((U1045-T1046+MAX(0,-('1-Input'!$B$10-C1046-D1046)))*(1+B1046))*(1-'P-Parametri'!$B$32)</f>
        <v>59146.467896578979</v>
      </c>
      <c r="V1046" s="10">
        <f>IF(U1045&lt;=0,V1045,V1045*(1-T1046/U1045))+MAX(0,-('1-Input'!$B$10-C1046-D1046))</f>
        <v>7768.5620059914345</v>
      </c>
    </row>
    <row r="1047" spans="1:22">
      <c r="A1047" s="9">
        <f t="shared" si="20"/>
        <v>40</v>
      </c>
      <c r="B1047" s="12">
        <f>IF($A1047='P-Parametri'!$E$47,'P-Parametri'!$B$34,IF($A1047='P-Parametri'!$E$48,'P-Parametri'!$C$34,'P-Parametri'!$E$52))</f>
        <v>4.8525513124279884E-2</v>
      </c>
      <c r="C1047" s="10">
        <f>IF($A1047&lt;='1-Input'!$B$26,0,IF($A1047='1-Input'!$B$26+1,('1-Input'!$B$23+0)*'1-Input'!$B$27,'1-Input'!$B$23+0))</f>
        <v>15535</v>
      </c>
      <c r="D1047" s="10">
        <f>IF(AND($A1047&gt;=1,$A1047&lt;1+'1-Input'!$B$12),'1-Input'!$B$30,0)</f>
        <v>0</v>
      </c>
      <c r="E1047" s="10">
        <f>MAX(0,('1-Input'!$B$10-C1047-D1047))/(1-'P-Parametri'!$B$31*MAX(0,IF(F1046&lt;=0,0,(F1046-G1046)/F1046)))</f>
        <v>17393.279822292094</v>
      </c>
      <c r="F1047" s="10">
        <f>((F1046-E1047+MAX(0,-('1-Input'!$B$10-C1047-D1047)))*(1+B1047))*(1-'P-Parametri'!$B$32)</f>
        <v>1820021.5085495196</v>
      </c>
      <c r="G1047" s="10">
        <f>IF(F1046&lt;=0,G1046,G1046*(1-E1047/F1046))+MAX(0,-('1-Input'!$B$10-C1047-D1047))</f>
        <v>228443.49645189432</v>
      </c>
      <c r="H1047" s="10">
        <f>MAX(0,('1-Input'!$B$10-C1047-D1047))/(1-'P-Parametri'!$B$31*MAX(0,IF(I1046&lt;=0,0,(I1046-J1046)/I1046)))</f>
        <v>17393.279822292094</v>
      </c>
      <c r="I1047" s="10">
        <f>((I1046-H1047+MAX(0,-('1-Input'!$B$10-C1047-D1047)))*(1+B1047))*(1-'P-Parametri'!$B$32)</f>
        <v>2753760.1534004644</v>
      </c>
      <c r="J1047" s="10">
        <f>IF(I1046&lt;=0,J1046,J1046*(1-H1047/I1046))+MAX(0,-('1-Input'!$B$10-C1047-D1047))</f>
        <v>345643.49645189417</v>
      </c>
      <c r="K1047" s="10">
        <f>MAX(0,('1-Input'!$B$10-C1047-D1047))/(1-'P-Parametri'!$B$31*MAX(0,IF(L1046&lt;=0,0,(L1046-M1046)/L1046)))</f>
        <v>17393.279822292097</v>
      </c>
      <c r="L1047" s="10">
        <f>((L1046-K1047+MAX(0,-('1-Input'!$B$10-C1047-D1047)))*(1+B1047))*(1-'P-Parametri'!$B$32)</f>
        <v>43691.724384264096</v>
      </c>
      <c r="M1047" s="10">
        <f>IF(L1046&lt;=0,M1046,M1046*(1-K1047/L1046))+MAX(0,-('1-Input'!$B$10-C1047-D1047))</f>
        <v>5484.0507309764034</v>
      </c>
      <c r="N1047" s="10">
        <f>MAX(0,('1-Input'!$B$10-C1047-D1047))/(1-'P-Parametri'!$B$31*MAX(0,IF(O1046&lt;=0,0,(O1046-P1046)/O1046)))</f>
        <v>17393.279822292097</v>
      </c>
      <c r="O1047" s="10">
        <f>((O1046-N1047+MAX(0,-('1-Input'!$B$10-C1047-D1047)))*(1+B1047))*(1-'P-Parametri'!$B$32)</f>
        <v>43691.724384266345</v>
      </c>
      <c r="P1047" s="10">
        <f>IF(O1046&lt;=0,P1046,P1046*(1-N1047/O1046))+MAX(0,-('1-Input'!$B$10-C1047-D1047))</f>
        <v>5484.0507309766863</v>
      </c>
      <c r="Q1047" s="10">
        <f>MAX(0,('1-Input'!$B$10-C1047-D1047))/(1-'P-Parametri'!$B$31*MAX(0,IF(R1046&lt;=0,0,(R1046-S1046)/R1046)))</f>
        <v>17393.279822292094</v>
      </c>
      <c r="R1047" s="10">
        <f>((R1046-Q1047+MAX(0,-('1-Input'!$B$10-C1047-D1047)))*(1+B1047))*(1-'P-Parametri'!$B$32)</f>
        <v>43691.724384265879</v>
      </c>
      <c r="S1047" s="10">
        <f>IF(R1046&lt;=0,S1046,S1046*(1-Q1047/R1046))+MAX(0,-('1-Input'!$B$10-C1047-D1047))</f>
        <v>5484.0507309766299</v>
      </c>
      <c r="T1047" s="10">
        <f>MAX(0,('1-Input'!$B$10-C1047-D1047))/(1-'P-Parametri'!$B$31*MAX(0,IF(U1046&lt;=0,0,(U1046-V1046)/U1046)))</f>
        <v>17393.279822292094</v>
      </c>
      <c r="U1047" s="10">
        <f>((U1046-T1047+MAX(0,-('1-Input'!$B$10-C1047-D1047)))*(1+B1047))*(1-'P-Parametri'!$B$32)</f>
        <v>43691.724384265879</v>
      </c>
      <c r="V1047" s="10">
        <f>IF(U1046&lt;=0,V1046,V1046*(1-T1047/U1046))+MAX(0,-('1-Input'!$B$10-C1047-D1047))</f>
        <v>5484.0507309766299</v>
      </c>
    </row>
    <row r="1048" spans="1:22">
      <c r="A1048" s="9">
        <f t="shared" si="20"/>
        <v>41</v>
      </c>
      <c r="B1048" s="12">
        <f>IF($A1048='P-Parametri'!$E$47,'P-Parametri'!$B$34,IF($A1048='P-Parametri'!$E$48,'P-Parametri'!$C$34,'P-Parametri'!$E$52))</f>
        <v>-0.35</v>
      </c>
      <c r="C1048" s="10">
        <f>IF($A1048&lt;='1-Input'!$B$26,0,IF($A1048='1-Input'!$B$26+1,('1-Input'!$B$23+0)*'1-Input'!$B$27,'1-Input'!$B$23+0))</f>
        <v>15535</v>
      </c>
      <c r="D1048" s="10">
        <f>IF(AND($A1048&gt;=1,$A1048&lt;1+'1-Input'!$B$12),'1-Input'!$B$30,0)</f>
        <v>0</v>
      </c>
      <c r="E1048" s="10">
        <f>MAX(0,('1-Input'!$B$10-C1048-D1048))/(1-'P-Parametri'!$B$31*MAX(0,IF(F1047&lt;=0,0,(F1047-G1047)/F1047)))</f>
        <v>17427.388695162939</v>
      </c>
      <c r="F1048" s="10">
        <f>((F1047-E1048+MAX(0,-('1-Input'!$B$10-C1048-D1048)))*(1+B1048))*(1-'P-Parametri'!$B$32)</f>
        <v>1169342.8055495212</v>
      </c>
      <c r="G1048" s="10">
        <f>IF(F1047&lt;=0,G1047,G1047*(1-E1048/F1047))+MAX(0,-('1-Input'!$B$10-C1048-D1048))</f>
        <v>226256.06427658885</v>
      </c>
      <c r="H1048" s="10">
        <f>MAX(0,('1-Input'!$B$10-C1048-D1048))/(1-'P-Parametri'!$B$31*MAX(0,IF(I1047&lt;=0,0,(I1047-J1047)/I1047)))</f>
        <v>17427.388695162939</v>
      </c>
      <c r="I1048" s="10">
        <f>((I1047-H1048+MAX(0,-('1-Input'!$B$10-C1048-D1048)))*(1+B1048))*(1-'P-Parametri'!$B$32)</f>
        <v>1775059.0644643293</v>
      </c>
      <c r="J1048" s="10">
        <f>IF(I1047&lt;=0,J1047,J1047*(1-H1048/I1047))+MAX(0,-('1-Input'!$B$10-C1048-D1048))</f>
        <v>343456.06427658867</v>
      </c>
      <c r="K1048" s="10">
        <f>MAX(0,('1-Input'!$B$10-C1048-D1048))/(1-'P-Parametri'!$B$31*MAX(0,IF(L1047&lt;=0,0,(L1047-M1047)/L1047)))</f>
        <v>17427.388695162943</v>
      </c>
      <c r="L1048" s="10">
        <f>((L1047-K1048+MAX(0,-('1-Input'!$B$10-C1048-D1048)))*(1+B1048))*(1-'P-Parametri'!$B$32)</f>
        <v>17037.674561519918</v>
      </c>
      <c r="M1048" s="10">
        <f>IF(L1047&lt;=0,M1047,M1047*(1-K1048/L1047))+MAX(0,-('1-Input'!$B$10-C1048-D1048))</f>
        <v>3296.6185556709243</v>
      </c>
      <c r="N1048" s="10">
        <f>MAX(0,('1-Input'!$B$10-C1048-D1048))/(1-'P-Parametri'!$B$31*MAX(0,IF(O1047&lt;=0,0,(O1047-P1047)/O1047)))</f>
        <v>17427.388695162943</v>
      </c>
      <c r="O1048" s="10">
        <f>((O1047-N1048+MAX(0,-('1-Input'!$B$10-C1048-D1048)))*(1+B1048))*(1-'P-Parametri'!$B$32)</f>
        <v>17037.674561521377</v>
      </c>
      <c r="P1048" s="10">
        <f>IF(O1047&lt;=0,P1047,P1047*(1-N1048/O1047))+MAX(0,-('1-Input'!$B$10-C1048-D1048))</f>
        <v>3296.6185556712076</v>
      </c>
      <c r="Q1048" s="10">
        <f>MAX(0,('1-Input'!$B$10-C1048-D1048))/(1-'P-Parametri'!$B$31*MAX(0,IF(R1047&lt;=0,0,(R1047-S1047)/R1047)))</f>
        <v>17427.388695162939</v>
      </c>
      <c r="R1048" s="10">
        <f>((R1047-Q1048+MAX(0,-('1-Input'!$B$10-C1048-D1048)))*(1+B1048))*(1-'P-Parametri'!$B$32)</f>
        <v>17037.674561521078</v>
      </c>
      <c r="S1048" s="10">
        <f>IF(R1047&lt;=0,S1047,S1047*(1-Q1048/R1047))+MAX(0,-('1-Input'!$B$10-C1048-D1048))</f>
        <v>3296.6185556711507</v>
      </c>
      <c r="T1048" s="10">
        <f>MAX(0,('1-Input'!$B$10-C1048-D1048))/(1-'P-Parametri'!$B$31*MAX(0,IF(U1047&lt;=0,0,(U1047-V1047)/U1047)))</f>
        <v>17427.388695162939</v>
      </c>
      <c r="U1048" s="10">
        <f>((U1047-T1048+MAX(0,-('1-Input'!$B$10-C1048-D1048)))*(1+B1048))*(1-'P-Parametri'!$B$32)</f>
        <v>17037.674561521078</v>
      </c>
      <c r="V1048" s="10">
        <f>IF(U1047&lt;=0,V1047,V1047*(1-T1048/U1047))+MAX(0,-('1-Input'!$B$10-C1048-D1048))</f>
        <v>3296.6185556711507</v>
      </c>
    </row>
    <row r="1049" spans="1:22">
      <c r="A1049" s="9">
        <f t="shared" si="20"/>
        <v>42</v>
      </c>
      <c r="B1049" s="12">
        <f>IF($A1049='P-Parametri'!$E$47,'P-Parametri'!$B$34,IF($A1049='P-Parametri'!$E$48,'P-Parametri'!$C$34,'P-Parametri'!$E$52))</f>
        <v>-0.2</v>
      </c>
      <c r="C1049" s="10">
        <f>IF($A1049&lt;='1-Input'!$B$26,0,IF($A1049='1-Input'!$B$26+1,('1-Input'!$B$23+0)*'1-Input'!$B$27,'1-Input'!$B$23+0))</f>
        <v>15535</v>
      </c>
      <c r="D1049" s="10">
        <f>IF(AND($A1049&gt;=1,$A1049&lt;1+'1-Input'!$B$12),'1-Input'!$B$30,0)</f>
        <v>0</v>
      </c>
      <c r="E1049" s="10">
        <f>MAX(0,('1-Input'!$B$10-C1049-D1049))/(1-'P-Parametri'!$B$31*MAX(0,IF(F1048&lt;=0,0,(F1048-G1048)/F1048)))</f>
        <v>17037.674561520955</v>
      </c>
      <c r="F1049" s="10">
        <f>((F1048-E1049+MAX(0,-('1-Input'!$B$10-C1049-D1049)))*(1+B1049))*(1-'P-Parametri'!$B$32)</f>
        <v>920000.41658081941</v>
      </c>
      <c r="G1049" s="10">
        <f>IF(F1048&lt;=0,G1048,G1048*(1-E1049/F1048))+MAX(0,-('1-Input'!$B$10-C1049-D1049))</f>
        <v>222959.44572091772</v>
      </c>
      <c r="H1049" s="10">
        <f>MAX(0,('1-Input'!$B$10-C1049-D1049))/(1-'P-Parametri'!$B$31*MAX(0,IF(I1048&lt;=0,0,(I1048-J1048)/I1048)))</f>
        <v>17037.674561520955</v>
      </c>
      <c r="I1049" s="10">
        <f>((I1048-H1049+MAX(0,-('1-Input'!$B$10-C1049-D1049)))*(1+B1049))*(1-'P-Parametri'!$B$32)</f>
        <v>1403604.2776984021</v>
      </c>
      <c r="J1049" s="10">
        <f>IF(I1048&lt;=0,J1048,J1048*(1-H1049/I1048))+MAX(0,-('1-Input'!$B$10-C1049-D1049))</f>
        <v>340159.44572091755</v>
      </c>
      <c r="K1049" s="10">
        <f>MAX(0,('1-Input'!$B$10-C1049-D1049))/(1-'P-Parametri'!$B$31*MAX(0,IF(L1048&lt;=0,0,(L1048-M1048)/L1048)))</f>
        <v>17037.674561520955</v>
      </c>
      <c r="L1049" s="10">
        <f>((L1048-K1049+MAX(0,-('1-Input'!$B$10-C1049-D1049)))*(1+B1049))*(1-'P-Parametri'!$B$32)</f>
        <v>-8.2780024968087677E-10</v>
      </c>
      <c r="M1049" s="10">
        <f>IF(L1048&lt;=0,M1048,M1048*(1-K1049/L1048))+MAX(0,-('1-Input'!$B$10-C1049-D1049))</f>
        <v>-2.005670039503989E-10</v>
      </c>
      <c r="N1049" s="10">
        <f>MAX(0,('1-Input'!$B$10-C1049-D1049))/(1-'P-Parametri'!$B$31*MAX(0,IF(O1048&lt;=0,0,(O1048-P1048)/O1048)))</f>
        <v>17037.674561520955</v>
      </c>
      <c r="O1049" s="10">
        <f>((O1048-N1049+MAX(0,-('1-Input'!$B$10-C1049-D1049)))*(1+B1049))*(1-'P-Parametri'!$B$32)</f>
        <v>3.369292244315148E-10</v>
      </c>
      <c r="P1049" s="10">
        <f>IF(O1048&lt;=0,P1048,P1048*(1-N1049/O1048))+MAX(0,-('1-Input'!$B$10-C1049-D1049))</f>
        <v>8.1617594673253279E-11</v>
      </c>
      <c r="Q1049" s="10">
        <f>MAX(0,('1-Input'!$B$10-C1049-D1049))/(1-'P-Parametri'!$B$31*MAX(0,IF(R1048&lt;=0,0,(R1048-S1048)/R1048)))</f>
        <v>17037.674561520955</v>
      </c>
      <c r="R1049" s="10">
        <f>((R1048-Q1049+MAX(0,-('1-Input'!$B$10-C1049-D1049)))*(1+B1049))*(1-'P-Parametri'!$B$32)</f>
        <v>9.8755117505788809E-11</v>
      </c>
      <c r="S1049" s="10">
        <f>IF(R1048&lt;=0,S1048,S1048*(1-Q1049/R1048))+MAX(0,-('1-Input'!$B$10-C1049-D1049))</f>
        <v>2.378988185543216E-11</v>
      </c>
      <c r="T1049" s="10">
        <f>MAX(0,('1-Input'!$B$10-C1049-D1049))/(1-'P-Parametri'!$B$31*MAX(0,IF(U1048&lt;=0,0,(U1048-V1048)/U1048)))</f>
        <v>17037.674561520955</v>
      </c>
      <c r="U1049" s="10">
        <f>((U1048-T1049+MAX(0,-('1-Input'!$B$10-C1049-D1049)))*(1+B1049))*(1-'P-Parametri'!$B$32)</f>
        <v>9.8755117505788809E-11</v>
      </c>
      <c r="V1049" s="10">
        <f>IF(U1048&lt;=0,V1048,V1048*(1-T1049/U1048))+MAX(0,-('1-Input'!$B$10-C1049-D1049))</f>
        <v>2.378988185543216E-11</v>
      </c>
    </row>
    <row r="1050" spans="1:22">
      <c r="A1050" s="4" t="s">
        <v>410</v>
      </c>
      <c r="E1050" s="10">
        <f>F1049</f>
        <v>920000.41658081941</v>
      </c>
      <c r="H1050" s="10">
        <f>I1049</f>
        <v>1403604.2776984021</v>
      </c>
      <c r="K1050" s="10">
        <f>L1049</f>
        <v>-8.2780024968087677E-10</v>
      </c>
      <c r="N1050" s="10">
        <f>O1049</f>
        <v>3.369292244315148E-10</v>
      </c>
      <c r="Q1050" s="10">
        <f>R1049</f>
        <v>9.8755117505788809E-11</v>
      </c>
      <c r="T1050" s="10">
        <f>U1049</f>
        <v>9.8755117505788809E-11</v>
      </c>
    </row>
    <row r="1051" spans="1:22">
      <c r="A1051" s="5" t="s">
        <v>411</v>
      </c>
      <c r="B1051" s="10">
        <f>IFERROR(T1005-T1050*(T1005-Q1005)/(T1050-Q1050),T1005)</f>
        <v>470837.57892850245</v>
      </c>
    </row>
    <row r="1054" spans="1:22">
      <c r="A1054" s="2" t="s">
        <v>497</v>
      </c>
    </row>
    <row r="1055" spans="1:22">
      <c r="A1055" s="4" t="s">
        <v>268</v>
      </c>
      <c r="E1055" s="19">
        <f>'1-Input'!$B$10*0.9</f>
        <v>26100</v>
      </c>
      <c r="H1055" s="19">
        <f>'1-Input'!$B$10*1.05</f>
        <v>30450</v>
      </c>
      <c r="K1055" s="10">
        <f>IFERROR(H1055-H1100*(H1055-E1055)/(H1100-E1100),H1055)</f>
        <v>23576.652454258838</v>
      </c>
      <c r="N1055" s="10">
        <f>IFERROR(K1055-K1100*(K1055-H1055)/(K1100-H1100),K1055)</f>
        <v>23463.576456804698</v>
      </c>
      <c r="Q1055" s="10">
        <f>IFERROR(N1055-N1100*(N1055-K1055)/(N1100-K1100),N1055)</f>
        <v>23456.275458302567</v>
      </c>
      <c r="T1055" s="10">
        <f>IFERROR(Q1055-Q1100*(Q1055-N1055)/(Q1100-N1100),Q1055)</f>
        <v>23457.079527390619</v>
      </c>
    </row>
    <row r="1056" spans="1:22">
      <c r="A1056" s="15" t="s">
        <v>176</v>
      </c>
      <c r="B1056" s="15" t="s">
        <v>177</v>
      </c>
      <c r="C1056" s="15" t="s">
        <v>178</v>
      </c>
      <c r="D1056" s="15" t="s">
        <v>179</v>
      </c>
      <c r="E1056" s="15" t="s">
        <v>180</v>
      </c>
      <c r="F1056" s="15" t="s">
        <v>181</v>
      </c>
      <c r="G1056" s="15" t="s">
        <v>182</v>
      </c>
      <c r="H1056" s="15" t="s">
        <v>180</v>
      </c>
      <c r="I1056" s="15" t="s">
        <v>181</v>
      </c>
      <c r="J1056" s="15" t="s">
        <v>182</v>
      </c>
      <c r="K1056" s="15" t="s">
        <v>180</v>
      </c>
      <c r="L1056" s="15" t="s">
        <v>181</v>
      </c>
      <c r="M1056" s="15" t="s">
        <v>182</v>
      </c>
      <c r="N1056" s="15" t="s">
        <v>180</v>
      </c>
      <c r="O1056" s="15" t="s">
        <v>181</v>
      </c>
      <c r="P1056" s="15" t="s">
        <v>182</v>
      </c>
      <c r="Q1056" s="15" t="s">
        <v>180</v>
      </c>
      <c r="R1056" s="15" t="s">
        <v>181</v>
      </c>
      <c r="S1056" s="15" t="s">
        <v>182</v>
      </c>
      <c r="T1056" s="15" t="s">
        <v>180</v>
      </c>
      <c r="U1056" s="15" t="s">
        <v>181</v>
      </c>
      <c r="V1056" s="15" t="s">
        <v>182</v>
      </c>
    </row>
    <row r="1057" spans="1:22">
      <c r="A1057" s="9">
        <f>0</f>
        <v>0</v>
      </c>
      <c r="E1057" s="10">
        <f>0</f>
        <v>0</v>
      </c>
      <c r="F1057" s="10">
        <f>'1-Input'!$B$8</f>
        <v>760000</v>
      </c>
      <c r="G1057" s="10">
        <f>'1-Input'!$B$9</f>
        <v>586000</v>
      </c>
      <c r="H1057" s="10">
        <f>0</f>
        <v>0</v>
      </c>
      <c r="I1057" s="10">
        <f>'1-Input'!$B$8</f>
        <v>760000</v>
      </c>
      <c r="J1057" s="10">
        <f>'1-Input'!$B$9</f>
        <v>586000</v>
      </c>
      <c r="K1057" s="10">
        <f>0</f>
        <v>0</v>
      </c>
      <c r="L1057" s="10">
        <f>'1-Input'!$B$8</f>
        <v>760000</v>
      </c>
      <c r="M1057" s="10">
        <f>'1-Input'!$B$9</f>
        <v>586000</v>
      </c>
      <c r="N1057" s="10">
        <f>0</f>
        <v>0</v>
      </c>
      <c r="O1057" s="10">
        <f>'1-Input'!$B$8</f>
        <v>760000</v>
      </c>
      <c r="P1057" s="10">
        <f>'1-Input'!$B$9</f>
        <v>586000</v>
      </c>
      <c r="Q1057" s="10">
        <f>0</f>
        <v>0</v>
      </c>
      <c r="R1057" s="10">
        <f>'1-Input'!$B$8</f>
        <v>760000</v>
      </c>
      <c r="S1057" s="10">
        <f>'1-Input'!$B$9</f>
        <v>586000</v>
      </c>
      <c r="T1057" s="10">
        <f>0</f>
        <v>0</v>
      </c>
      <c r="U1057" s="10">
        <f>'1-Input'!$B$8</f>
        <v>760000</v>
      </c>
      <c r="V1057" s="10">
        <f>'1-Input'!$B$9</f>
        <v>586000</v>
      </c>
    </row>
    <row r="1058" spans="1:22">
      <c r="A1058" s="9">
        <f t="shared" ref="A1058:A1099" si="21">A1057+1</f>
        <v>1</v>
      </c>
      <c r="B1058" s="12">
        <f>IF($A1058='P-Parametri'!$C$47,'P-Parametri'!$B$34,IF($A1058='P-Parametri'!$C$48,'P-Parametri'!$C$34,'P-Parametri'!$C$50))</f>
        <v>-0.35</v>
      </c>
      <c r="C1058" s="10">
        <f>IF($A1058&lt;='1-Input'!$B$26,0,IF($A1058='1-Input'!$B$26+1,('1-Input'!$B$23+((('P-Parametri'!$B$24*'1-Input'!$B$11)*(1+'P-Parametri'!$B$26)^('1-Input'!$B$25-1-'1-Input'!$B$12+1)*(IF('P-Parametri'!$B$26=0,'1-Input'!$B$12,((1+'P-Parametri'!$B$26)^'1-Input'!$B$12-1)/'P-Parametri'!$B$26)))*'P-Parametri'!$B$27*(1-'P-Parametri'!$B$28)))*'1-Input'!$B$27,'1-Input'!$B$23+((('P-Parametri'!$B$24*'1-Input'!$B$11)*(1+'P-Parametri'!$B$26)^('1-Input'!$B$25-1-'1-Input'!$B$12+1)*(IF('P-Parametri'!$B$26=0,'1-Input'!$B$12,((1+'P-Parametri'!$B$26)^'1-Input'!$B$12-1)/'P-Parametri'!$B$26)))*'P-Parametri'!$B$27*(1-'P-Parametri'!$B$28))))</f>
        <v>0</v>
      </c>
      <c r="D1058" s="10">
        <f>IF(AND($A1058&gt;=1,$A1058&lt;1+'1-Input'!$B$12),'1-Input'!$B$30,0)</f>
        <v>11905.451600000002</v>
      </c>
      <c r="E1058" s="10">
        <f>MAX(0,(E1055-C1058-D1058))/(1-'P-Parametri'!$B$31*MAX(0,IF(F1057&lt;=0,0,(F1057-G1057)/F1057)))</f>
        <v>15092.977760367114</v>
      </c>
      <c r="F1058" s="10">
        <f>((F1057-E1058+MAX(0,-(E1055-C1058-D1058)))*(1+B1058))*(1-'P-Parametri'!$B$32)</f>
        <v>483221.18532684987</v>
      </c>
      <c r="G1058" s="10">
        <f>IF(F1057&lt;=0,G1057,G1057*(1-E1058/F1057))+MAX(0,-(E1055-C1058-D1058))</f>
        <v>574362.51977950637</v>
      </c>
      <c r="H1058" s="10">
        <f>MAX(0,(H1055-C1058-D1058))/(1-'P-Parametri'!$B$31*MAX(0,IF(I1057&lt;=0,0,(I1057-J1057)/I1057)))</f>
        <v>19718.306542056074</v>
      </c>
      <c r="I1058" s="10">
        <f>((I1057-H1058+MAX(0,-(H1055-C1058-D1058)))*(1+B1058))*(1-'P-Parametri'!$B$32)</f>
        <v>480220.73454616824</v>
      </c>
      <c r="J1058" s="10">
        <f>IF(I1057&lt;=0,J1057,J1057*(1-H1058/I1057))+MAX(0,-(H1055-C1058-D1058))</f>
        <v>570796.14785046736</v>
      </c>
      <c r="K1058" s="10">
        <f>MAX(0,(K1055-C1058-D1058))/(1-'P-Parametri'!$B$31*MAX(0,IF(L1057&lt;=0,0,(L1057-M1057)/L1057)))</f>
        <v>12409.917523695667</v>
      </c>
      <c r="L1058" s="10">
        <f>((L1057-K1058+MAX(0,-(K1055-C1058-D1058)))*(1+B1058))*(1-'P-Parametri'!$B$32)</f>
        <v>484961.68650237867</v>
      </c>
      <c r="M1058" s="10">
        <f>IF(L1057&lt;=0,M1057,M1057*(1-K1058/L1057))+MAX(0,-(K1055-C1058-D1058))</f>
        <v>576431.30043567671</v>
      </c>
      <c r="N1058" s="10">
        <f>MAX(0,(N1055-C1058-D1058))/(1-'P-Parametri'!$B$31*MAX(0,IF(O1057&lt;=0,0,(O1057-P1057)/O1057)))</f>
        <v>12289.6844971341</v>
      </c>
      <c r="O1058" s="10">
        <f>((O1057-N1058+MAX(0,-(N1055-C1058-D1058)))*(1+B1058))*(1-'P-Parametri'!$B$32)</f>
        <v>485039.68166670913</v>
      </c>
      <c r="P1058" s="10">
        <f>IF(O1057&lt;=0,P1057,P1057*(1-N1058/O1057))+MAX(0,-(N1055-C1058-D1058))</f>
        <v>576524.00642720982</v>
      </c>
      <c r="Q1058" s="10">
        <f>MAX(0,(Q1055-C1058-D1058))/(1-'P-Parametri'!$B$31*MAX(0,IF(R1057&lt;=0,0,(R1057-S1057)/R1057)))</f>
        <v>12281.921389431347</v>
      </c>
      <c r="R1058" s="10">
        <f>((R1057-Q1058+MAX(0,-(Q1055-C1058-D1058)))*(1+B1058))*(1-'P-Parametri'!$B$32)</f>
        <v>485044.71759467589</v>
      </c>
      <c r="S1058" s="10">
        <f>IF(R1057&lt;=0,S1057,S1057*(1-Q1058/R1057))+MAX(0,-(Q1055-C1058-D1058))</f>
        <v>576529.99219183321</v>
      </c>
      <c r="T1058" s="10">
        <f>MAX(0,(T1055-C1058-D1058))/(1-'P-Parametri'!$B$31*MAX(0,IF(U1057&lt;=0,0,(U1057-V1057)/U1057)))</f>
        <v>12282.776351246388</v>
      </c>
      <c r="U1058" s="10">
        <f>((U1057-T1058+MAX(0,-(T1055-C1058-D1058)))*(1+B1058))*(1-'P-Parametri'!$B$32)</f>
        <v>485044.16298094648</v>
      </c>
      <c r="V1058" s="10">
        <f>IF(U1057&lt;=0,V1057,V1057*(1-T1058/U1057))+MAX(0,-(T1055-C1058-D1058))</f>
        <v>576529.33297127578</v>
      </c>
    </row>
    <row r="1059" spans="1:22">
      <c r="A1059" s="9">
        <f t="shared" si="21"/>
        <v>2</v>
      </c>
      <c r="B1059" s="12">
        <f>IF($A1059='P-Parametri'!$C$47,'P-Parametri'!$B$34,IF($A1059='P-Parametri'!$C$48,'P-Parametri'!$C$34,'P-Parametri'!$C$50))</f>
        <v>-0.2</v>
      </c>
      <c r="C1059" s="10">
        <f>IF($A1059&lt;='1-Input'!$B$26,0,IF($A1059='1-Input'!$B$26+1,('1-Input'!$B$23+((('P-Parametri'!$B$24*'1-Input'!$B$11)*(1+'P-Parametri'!$B$26)^('1-Input'!$B$25-1-'1-Input'!$B$12+1)*(IF('P-Parametri'!$B$26=0,'1-Input'!$B$12,((1+'P-Parametri'!$B$26)^'1-Input'!$B$12-1)/'P-Parametri'!$B$26)))*'P-Parametri'!$B$27*(1-'P-Parametri'!$B$28)))*'1-Input'!$B$27,'1-Input'!$B$23+((('P-Parametri'!$B$24*'1-Input'!$B$11)*(1+'P-Parametri'!$B$26)^('1-Input'!$B$25-1-'1-Input'!$B$12+1)*(IF('P-Parametri'!$B$26=0,'1-Input'!$B$12,((1+'P-Parametri'!$B$26)^'1-Input'!$B$12-1)/'P-Parametri'!$B$26)))*'P-Parametri'!$B$27*(1-'P-Parametri'!$B$28))))</f>
        <v>0</v>
      </c>
      <c r="D1059" s="10">
        <f>IF(AND($A1059&gt;=1,$A1059&lt;1+'1-Input'!$B$12),'1-Input'!$B$30,0)</f>
        <v>11905.451600000002</v>
      </c>
      <c r="E1059" s="10">
        <f>MAX(0,(E1055-C1059-D1059))/(1-'P-Parametri'!$B$31*MAX(0,IF(F1058&lt;=0,0,(F1058-G1058)/F1058)))</f>
        <v>14194.548399999998</v>
      </c>
      <c r="F1059" s="10">
        <f>((F1058-E1059+MAX(0,-(E1055-C1059-D1059)))*(1+B1059))*(1-'P-Parametri'!$B$32)</f>
        <v>374470.86692239693</v>
      </c>
      <c r="G1059" s="10">
        <f>IF(F1058&lt;=0,G1058,G1058*(1-E1059/F1058))+MAX(0,-(E1055-C1059-D1059))</f>
        <v>557490.70862196863</v>
      </c>
      <c r="H1059" s="10">
        <f>MAX(0,(H1055-C1059-D1059))/(1-'P-Parametri'!$B$31*MAX(0,IF(I1058&lt;=0,0,(I1058-J1058)/I1058)))</f>
        <v>18544.5484</v>
      </c>
      <c r="I1059" s="10">
        <f>((I1058-H1059+MAX(0,-(H1055-C1059-D1059)))*(1+B1059))*(1-'P-Parametri'!$B$32)</f>
        <v>368602.26701910078</v>
      </c>
      <c r="J1059" s="10">
        <f>IF(I1058&lt;=0,J1058,J1058*(1-H1059/I1058))+MAX(0,-(H1055-C1059-D1059))</f>
        <v>548753.87431067519</v>
      </c>
      <c r="K1059" s="10">
        <f>MAX(0,(K1055-C1059-D1059))/(1-'P-Parametri'!$B$31*MAX(0,IF(L1058&lt;=0,0,(L1058-M1058)/L1058)))</f>
        <v>11671.200854258836</v>
      </c>
      <c r="L1059" s="10">
        <f>((L1058-K1059+MAX(0,-(K1055-C1059-D1059)))*(1+B1059))*(1-'P-Parametri'!$B$32)</f>
        <v>377875.12374145893</v>
      </c>
      <c r="M1059" s="10">
        <f>IF(L1058&lt;=0,M1058,M1058*(1-K1059/L1058))+MAX(0,-(K1055-C1059-D1059))</f>
        <v>562558.7705568996</v>
      </c>
      <c r="N1059" s="10">
        <f>MAX(0,(N1055-C1059-D1059))/(1-'P-Parametri'!$B$31*MAX(0,IF(O1058&lt;=0,0,(O1058-P1058)/O1058)))</f>
        <v>11558.124856804696</v>
      </c>
      <c r="O1059" s="10">
        <f>((O1058-N1059+MAX(0,-(N1055-C1059-D1059)))*(1+B1059))*(1-'P-Parametri'!$B$32)</f>
        <v>378027.67495702778</v>
      </c>
      <c r="P1059" s="10">
        <f>IF(O1058&lt;=0,P1058,P1058*(1-N1059/O1058))+MAX(0,-(N1055-C1059-D1059))</f>
        <v>562785.88004065631</v>
      </c>
      <c r="Q1059" s="10">
        <f>MAX(0,(Q1055-C1059-D1059))/(1-'P-Parametri'!$B$31*MAX(0,IF(R1058&lt;=0,0,(R1058-S1058)/R1058)))</f>
        <v>11550.823858302565</v>
      </c>
      <c r="R1059" s="10">
        <f>((R1058-Q1059+MAX(0,-(Q1055-C1059-D1059)))*(1+B1059))*(1-'P-Parametri'!$B$32)</f>
        <v>378037.52475912048</v>
      </c>
      <c r="S1059" s="10">
        <f>IF(R1058&lt;=0,S1058,S1058*(1-Q1059/R1058))+MAX(0,-(Q1055-C1059-D1059))</f>
        <v>562800.54386001721</v>
      </c>
      <c r="T1059" s="10">
        <f>MAX(0,(T1055-C1059-D1059))/(1-'P-Parametri'!$B$31*MAX(0,IF(U1058&lt;=0,0,(U1058-V1058)/U1058)))</f>
        <v>11551.627927390617</v>
      </c>
      <c r="U1059" s="10">
        <f>((U1058-T1059+MAX(0,-(T1055-C1059-D1059)))*(1+B1059))*(1-'P-Parametri'!$B$32)</f>
        <v>378036.43998675904</v>
      </c>
      <c r="V1059" s="10">
        <f>IF(U1058&lt;=0,V1058,V1058*(1-T1059/U1058))+MAX(0,-(T1055-C1059-D1059))</f>
        <v>562798.92891325918</v>
      </c>
    </row>
    <row r="1060" spans="1:22">
      <c r="A1060" s="9">
        <f t="shared" si="21"/>
        <v>3</v>
      </c>
      <c r="B1060" s="12">
        <f>IF($A1060='P-Parametri'!$C$47,'P-Parametri'!$B$34,IF($A1060='P-Parametri'!$C$48,'P-Parametri'!$C$34,'P-Parametri'!$C$50))</f>
        <v>2.7158250435358244E-2</v>
      </c>
      <c r="C1060" s="10">
        <f>IF($A1060&lt;='1-Input'!$B$26,0,IF($A1060='1-Input'!$B$26+1,('1-Input'!$B$23+((('P-Parametri'!$B$24*'1-Input'!$B$11)*(1+'P-Parametri'!$B$26)^('1-Input'!$B$25-1-'1-Input'!$B$12+1)*(IF('P-Parametri'!$B$26=0,'1-Input'!$B$12,((1+'P-Parametri'!$B$26)^'1-Input'!$B$12-1)/'P-Parametri'!$B$26)))*'P-Parametri'!$B$27*(1-'P-Parametri'!$B$28)))*'1-Input'!$B$27,'1-Input'!$B$23+((('P-Parametri'!$B$24*'1-Input'!$B$11)*(1+'P-Parametri'!$B$26)^('1-Input'!$B$25-1-'1-Input'!$B$12+1)*(IF('P-Parametri'!$B$26=0,'1-Input'!$B$12,((1+'P-Parametri'!$B$26)^'1-Input'!$B$12-1)/'P-Parametri'!$B$26)))*'P-Parametri'!$B$27*(1-'P-Parametri'!$B$28))))</f>
        <v>0</v>
      </c>
      <c r="D1060" s="10">
        <f>IF(AND($A1060&gt;=1,$A1060&lt;1+'1-Input'!$B$12),'1-Input'!$B$30,0)</f>
        <v>11905.451600000002</v>
      </c>
      <c r="E1060" s="10">
        <f>MAX(0,(E1055-C1060-D1060))/(1-'P-Parametri'!$B$31*MAX(0,IF(F1059&lt;=0,0,(F1059-G1059)/F1059)))</f>
        <v>14194.548399999998</v>
      </c>
      <c r="F1060" s="10">
        <f>((F1059-E1060+MAX(0,-(E1055-C1060-D1060)))*(1+B1060))*(1-'P-Parametri'!$B$32)</f>
        <v>369320.67142074357</v>
      </c>
      <c r="G1060" s="10">
        <f>IF(F1059&lt;=0,G1059,G1059*(1-E1060/F1059))+MAX(0,-(E1055-C1060-D1060))</f>
        <v>536358.68061904062</v>
      </c>
      <c r="H1060" s="10">
        <f>MAX(0,(H1055-C1060-D1060))/(1-'P-Parametri'!$B$31*MAX(0,IF(I1059&lt;=0,0,(I1059-J1059)/I1059)))</f>
        <v>18544.5484</v>
      </c>
      <c r="I1060" s="10">
        <f>((I1059-H1060+MAX(0,-(H1055-C1060-D1060)))*(1+B1060))*(1-'P-Parametri'!$B$32)</f>
        <v>358845.54446057207</v>
      </c>
      <c r="J1060" s="10">
        <f>IF(I1059&lt;=0,J1059,J1059*(1-H1060/I1059))+MAX(0,-(H1055-C1060-D1060))</f>
        <v>521145.81626985339</v>
      </c>
      <c r="K1060" s="10">
        <f>MAX(0,(K1055-C1060-D1060))/(1-'P-Parametri'!$B$31*MAX(0,IF(L1059&lt;=0,0,(L1059-M1059)/L1059)))</f>
        <v>11671.200854258836</v>
      </c>
      <c r="L1060" s="10">
        <f>((L1059-K1060+MAX(0,-(K1055-C1060-D1060)))*(1+B1060))*(1-'P-Parametri'!$B$32)</f>
        <v>375397.08197391051</v>
      </c>
      <c r="M1060" s="10">
        <f>IF(L1059&lt;=0,M1059,M1059*(1-K1060/L1059))+MAX(0,-(K1055-C1060-D1060))</f>
        <v>545183.35738207854</v>
      </c>
      <c r="N1060" s="10">
        <f>MAX(0,(N1055-C1060-D1060))/(1-'P-Parametri'!$B$31*MAX(0,IF(O1059&lt;=0,0,(O1059-P1059)/O1059)))</f>
        <v>11558.124856804696</v>
      </c>
      <c r="O1060" s="10">
        <f>((O1059-N1060+MAX(0,-(N1055-C1060-D1060)))*(1+B1060))*(1-'P-Parametri'!$B$32)</f>
        <v>375669.3774749405</v>
      </c>
      <c r="P1060" s="10">
        <f>IF(O1059&lt;=0,P1059,P1059*(1-N1060/O1059))+MAX(0,-(N1055-C1060-D1060))</f>
        <v>545578.80791320943</v>
      </c>
      <c r="Q1060" s="10">
        <f>MAX(0,(Q1055-C1060-D1060))/(1-'P-Parametri'!$B$31*MAX(0,IF(R1059&lt;=0,0,(R1059-S1059)/R1059)))</f>
        <v>11550.823858302565</v>
      </c>
      <c r="R1060" s="10">
        <f>((R1059-Q1060+MAX(0,-(Q1055-C1060-D1060)))*(1+B1060))*(1-'P-Parametri'!$B$32)</f>
        <v>375686.95882810035</v>
      </c>
      <c r="S1060" s="10">
        <f>IF(R1059&lt;=0,S1059,S1059*(1-Q1060/R1059))+MAX(0,-(Q1055-C1060-D1060))</f>
        <v>545604.34103960637</v>
      </c>
      <c r="T1060" s="10">
        <f>MAX(0,(T1055-C1060-D1060))/(1-'P-Parametri'!$B$31*MAX(0,IF(U1059&lt;=0,0,(U1059-V1059)/U1059)))</f>
        <v>11551.627927390617</v>
      </c>
      <c r="U1060" s="10">
        <f>((U1059-T1060+MAX(0,-(T1055-C1060-D1060)))*(1+B1060))*(1-'P-Parametri'!$B$32)</f>
        <v>375685.02256929985</v>
      </c>
      <c r="V1060" s="10">
        <f>IF(U1059&lt;=0,V1059,V1059*(1-T1060/U1059))+MAX(0,-(T1055-C1060-D1060))</f>
        <v>545601.52904099389</v>
      </c>
    </row>
    <row r="1061" spans="1:22">
      <c r="A1061" s="9">
        <f t="shared" si="21"/>
        <v>4</v>
      </c>
      <c r="B1061" s="12">
        <f>IF($A1061='P-Parametri'!$C$47,'P-Parametri'!$B$34,IF($A1061='P-Parametri'!$C$48,'P-Parametri'!$C$34,'P-Parametri'!$C$50))</f>
        <v>2.7158250435358244E-2</v>
      </c>
      <c r="C1061" s="10">
        <f>IF($A1061&lt;='1-Input'!$B$26,0,IF($A1061='1-Input'!$B$26+1,('1-Input'!$B$23+((('P-Parametri'!$B$24*'1-Input'!$B$11)*(1+'P-Parametri'!$B$26)^('1-Input'!$B$25-1-'1-Input'!$B$12+1)*(IF('P-Parametri'!$B$26=0,'1-Input'!$B$12,((1+'P-Parametri'!$B$26)^'1-Input'!$B$12-1)/'P-Parametri'!$B$26)))*'P-Parametri'!$B$27*(1-'P-Parametri'!$B$28)))*'1-Input'!$B$27,'1-Input'!$B$23+((('P-Parametri'!$B$24*'1-Input'!$B$11)*(1+'P-Parametri'!$B$26)^('1-Input'!$B$25-1-'1-Input'!$B$12+1)*(IF('P-Parametri'!$B$26=0,'1-Input'!$B$12,((1+'P-Parametri'!$B$26)^'1-Input'!$B$12-1)/'P-Parametri'!$B$26)))*'P-Parametri'!$B$27*(1-'P-Parametri'!$B$28))))</f>
        <v>0</v>
      </c>
      <c r="D1061" s="10">
        <f>IF(AND($A1061&gt;=1,$A1061&lt;1+'1-Input'!$B$12),'1-Input'!$B$30,0)</f>
        <v>11905.451600000002</v>
      </c>
      <c r="E1061" s="10">
        <f>MAX(0,(E1055-C1061-D1061))/(1-'P-Parametri'!$B$31*MAX(0,IF(F1060&lt;=0,0,(F1060-G1060)/F1060)))</f>
        <v>14194.548399999998</v>
      </c>
      <c r="F1061" s="10">
        <f>((F1060-E1061+MAX(0,-(E1055-C1061-D1061)))*(1+B1061))*(1-'P-Parametri'!$B$32)</f>
        <v>364041.18575146707</v>
      </c>
      <c r="G1061" s="10">
        <f>IF(F1060&lt;=0,G1060,G1060*(1-E1061/F1060))+MAX(0,-(E1055-C1061-D1061))</f>
        <v>515744.15822439868</v>
      </c>
      <c r="H1061" s="10">
        <f>MAX(0,(H1055-C1061-D1061))/(1-'P-Parametri'!$B$31*MAX(0,IF(I1060&lt;=0,0,(I1060-J1060)/I1060)))</f>
        <v>18544.5484</v>
      </c>
      <c r="I1061" s="10">
        <f>((I1060-H1061+MAX(0,-(H1055-C1061-D1061)))*(1+B1061))*(1-'P-Parametri'!$B$32)</f>
        <v>348843.88978351699</v>
      </c>
      <c r="J1061" s="10">
        <f>IF(I1060&lt;=0,J1060,J1060*(1-H1061/I1060))+MAX(0,-(H1055-C1061-D1061))</f>
        <v>494213.85637105722</v>
      </c>
      <c r="K1061" s="10">
        <f>MAX(0,(K1055-C1061-D1061))/(1-'P-Parametri'!$B$31*MAX(0,IF(L1060&lt;=0,0,(L1060-M1060)/L1060)))</f>
        <v>11671.200854258836</v>
      </c>
      <c r="L1061" s="10">
        <f>((L1060-K1061+MAX(0,-(K1055-C1061-D1061)))*(1+B1061))*(1-'P-Parametri'!$B$32)</f>
        <v>372856.83160954266</v>
      </c>
      <c r="M1061" s="10">
        <f>IF(L1060&lt;=0,M1060,M1060*(1-K1061/L1060))+MAX(0,-(K1055-C1061-D1061))</f>
        <v>528233.45347513328</v>
      </c>
      <c r="N1061" s="10">
        <f>MAX(0,(N1055-C1061-D1061))/(1-'P-Parametri'!$B$31*MAX(0,IF(O1060&lt;=0,0,(O1060-P1060)/O1060)))</f>
        <v>11558.124856804696</v>
      </c>
      <c r="O1061" s="10">
        <f>((O1060-N1061+MAX(0,-(N1055-C1061-D1061)))*(1+B1061))*(1-'P-Parametri'!$B$32)</f>
        <v>373251.87744866498</v>
      </c>
      <c r="P1061" s="10">
        <f>IF(O1060&lt;=0,P1060,P1060*(1-N1061/O1060))+MAX(0,-(N1055-C1061-D1061))</f>
        <v>528793.12252284726</v>
      </c>
      <c r="Q1061" s="10">
        <f>MAX(0,(Q1055-C1061-D1061))/(1-'P-Parametri'!$B$31*MAX(0,IF(R1060&lt;=0,0,(R1060-S1060)/R1060)))</f>
        <v>11550.823858302565</v>
      </c>
      <c r="R1061" s="10">
        <f>((R1060-Q1061+MAX(0,-(Q1055-C1061-D1061)))*(1+B1061))*(1-'P-Parametri'!$B$32)</f>
        <v>373277.38444523921</v>
      </c>
      <c r="S1061" s="10">
        <f>IF(R1060&lt;=0,S1060,S1060*(1-Q1061/R1060))+MAX(0,-(Q1055-C1061-D1061))</f>
        <v>528829.25877608452</v>
      </c>
      <c r="T1061" s="10">
        <f>MAX(0,(T1055-C1061-D1061))/(1-'P-Parametri'!$B$31*MAX(0,IF(U1060&lt;=0,0,(U1060-V1060)/U1060)))</f>
        <v>11551.627927390617</v>
      </c>
      <c r="U1061" s="10">
        <f>((U1060-T1061+MAX(0,-(T1055-C1061-D1061)))*(1+B1061))*(1-'P-Parametri'!$B$32)</f>
        <v>373274.57532434043</v>
      </c>
      <c r="V1061" s="10">
        <f>IF(U1060&lt;=0,V1060,V1060*(1-T1061/U1060))+MAX(0,-(T1055-C1061-D1061))</f>
        <v>528825.27904041158</v>
      </c>
    </row>
    <row r="1062" spans="1:22">
      <c r="A1062" s="9">
        <f t="shared" si="21"/>
        <v>5</v>
      </c>
      <c r="B1062" s="12">
        <f>IF($A1062='P-Parametri'!$C$47,'P-Parametri'!$B$34,IF($A1062='P-Parametri'!$C$48,'P-Parametri'!$C$34,'P-Parametri'!$C$50))</f>
        <v>2.7158250435358244E-2</v>
      </c>
      <c r="C1062" s="10">
        <f>IF($A1062&lt;='1-Input'!$B$26,0,IF($A1062='1-Input'!$B$26+1,('1-Input'!$B$23+((('P-Parametri'!$B$24*'1-Input'!$B$11)*(1+'P-Parametri'!$B$26)^('1-Input'!$B$25-1-'1-Input'!$B$12+1)*(IF('P-Parametri'!$B$26=0,'1-Input'!$B$12,((1+'P-Parametri'!$B$26)^'1-Input'!$B$12-1)/'P-Parametri'!$B$26)))*'P-Parametri'!$B$27*(1-'P-Parametri'!$B$28)))*'1-Input'!$B$27,'1-Input'!$B$23+((('P-Parametri'!$B$24*'1-Input'!$B$11)*(1+'P-Parametri'!$B$26)^('1-Input'!$B$25-1-'1-Input'!$B$12+1)*(IF('P-Parametri'!$B$26=0,'1-Input'!$B$12,((1+'P-Parametri'!$B$26)^'1-Input'!$B$12-1)/'P-Parametri'!$B$26)))*'P-Parametri'!$B$27*(1-'P-Parametri'!$B$28))))</f>
        <v>0</v>
      </c>
      <c r="D1062" s="10">
        <f>IF(AND($A1062&gt;=1,$A1062&lt;1+'1-Input'!$B$12),'1-Input'!$B$30,0)</f>
        <v>11905.451600000002</v>
      </c>
      <c r="E1062" s="10">
        <f>MAX(0,(E1055-C1062-D1062))/(1-'P-Parametri'!$B$31*MAX(0,IF(F1061&lt;=0,0,(F1061-G1061)/F1061)))</f>
        <v>14194.548399999998</v>
      </c>
      <c r="F1062" s="10">
        <f>((F1061-E1062+MAX(0,-(E1055-C1062-D1062)))*(1+B1062))*(1-'P-Parametri'!$B$32)</f>
        <v>358629.16422274098</v>
      </c>
      <c r="G1062" s="10">
        <f>IF(F1061&lt;=0,G1061,G1061*(1-E1062/F1061))+MAX(0,-(E1055-C1062-D1062))</f>
        <v>495634.46816056228</v>
      </c>
      <c r="H1062" s="10">
        <f>MAX(0,(H1055-C1062-D1062))/(1-'P-Parametri'!$B$31*MAX(0,IF(I1061&lt;=0,0,(I1061-J1061)/I1061)))</f>
        <v>18544.5484</v>
      </c>
      <c r="I1062" s="10">
        <f>((I1061-H1062+MAX(0,-(H1055-C1062-D1062)))*(1+B1062))*(1-'P-Parametri'!$B$32)</f>
        <v>338591.15422821359</v>
      </c>
      <c r="J1062" s="10">
        <f>IF(I1061&lt;=0,J1061,J1061*(1-H1062/I1061))+MAX(0,-(H1055-C1062-D1062))</f>
        <v>467941.43753892218</v>
      </c>
      <c r="K1062" s="10">
        <f>MAX(0,(K1055-C1062-D1062))/(1-'P-Parametri'!$B$31*MAX(0,IF(L1061&lt;=0,0,(L1061-M1061)/L1061)))</f>
        <v>11671.200854258836</v>
      </c>
      <c r="L1062" s="10">
        <f>((L1061-K1062+MAX(0,-(K1055-C1062-D1062)))*(1+B1062))*(1-'P-Parametri'!$B$32)</f>
        <v>370252.81096785067</v>
      </c>
      <c r="M1062" s="10">
        <f>IF(L1061&lt;=0,M1061,M1061*(1-K1062/L1061))+MAX(0,-(K1055-C1062-D1062))</f>
        <v>511698.63847165438</v>
      </c>
      <c r="N1062" s="10">
        <f>MAX(0,(N1055-C1062-D1062))/(1-'P-Parametri'!$B$31*MAX(0,IF(O1061&lt;=0,0,(O1061-P1061)/O1061)))</f>
        <v>11558.124856804696</v>
      </c>
      <c r="O1062" s="10">
        <f>((O1061-N1062+MAX(0,-(N1055-C1062-D1062)))*(1+B1062))*(1-'P-Parametri'!$B$32)</f>
        <v>370773.68866144324</v>
      </c>
      <c r="P1062" s="10">
        <f>IF(O1061&lt;=0,P1061,P1061*(1-N1062/O1061))+MAX(0,-(N1055-C1062-D1062))</f>
        <v>512418.50446247525</v>
      </c>
      <c r="Q1062" s="10">
        <f>MAX(0,(Q1055-C1062-D1062))/(1-'P-Parametri'!$B$31*MAX(0,IF(R1061&lt;=0,0,(R1061-S1061)/R1061)))</f>
        <v>11550.823858302565</v>
      </c>
      <c r="R1062" s="10">
        <f>((R1061-Q1062+MAX(0,-(Q1055-C1062-D1062)))*(1+B1062))*(1-'P-Parametri'!$B$32)</f>
        <v>370807.32026626047</v>
      </c>
      <c r="S1062" s="10">
        <f>IF(R1061&lt;=0,S1061,S1061*(1-Q1062/R1061))+MAX(0,-(Q1055-C1062-D1062))</f>
        <v>512464.9841808863</v>
      </c>
      <c r="T1062" s="10">
        <f>MAX(0,(T1055-C1062-D1062))/(1-'P-Parametri'!$B$31*MAX(0,IF(U1061&lt;=0,0,(U1061-V1061)/U1061)))</f>
        <v>11551.627927390617</v>
      </c>
      <c r="U1062" s="10">
        <f>((U1061-T1062+MAX(0,-(T1055-C1062-D1062)))*(1+B1062))*(1-'P-Parametri'!$B$32)</f>
        <v>370803.61637099093</v>
      </c>
      <c r="V1062" s="10">
        <f>IF(U1061&lt;=0,V1061,V1061*(1-T1062/U1061))+MAX(0,-(T1055-C1062-D1062))</f>
        <v>512459.86530505237</v>
      </c>
    </row>
    <row r="1063" spans="1:22">
      <c r="A1063" s="9">
        <f t="shared" si="21"/>
        <v>6</v>
      </c>
      <c r="B1063" s="12">
        <f>IF($A1063='P-Parametri'!$C$47,'P-Parametri'!$B$34,IF($A1063='P-Parametri'!$C$48,'P-Parametri'!$C$34,'P-Parametri'!$C$50))</f>
        <v>2.7158250435358244E-2</v>
      </c>
      <c r="C1063" s="10">
        <f>IF($A1063&lt;='1-Input'!$B$26,0,IF($A1063='1-Input'!$B$26+1,('1-Input'!$B$23+((('P-Parametri'!$B$24*'1-Input'!$B$11)*(1+'P-Parametri'!$B$26)^('1-Input'!$B$25-1-'1-Input'!$B$12+1)*(IF('P-Parametri'!$B$26=0,'1-Input'!$B$12,((1+'P-Parametri'!$B$26)^'1-Input'!$B$12-1)/'P-Parametri'!$B$26)))*'P-Parametri'!$B$27*(1-'P-Parametri'!$B$28)))*'1-Input'!$B$27,'1-Input'!$B$23+((('P-Parametri'!$B$24*'1-Input'!$B$11)*(1+'P-Parametri'!$B$26)^('1-Input'!$B$25-1-'1-Input'!$B$12+1)*(IF('P-Parametri'!$B$26=0,'1-Input'!$B$12,((1+'P-Parametri'!$B$26)^'1-Input'!$B$12-1)/'P-Parametri'!$B$26)))*'P-Parametri'!$B$27*(1-'P-Parametri'!$B$28))))</f>
        <v>0</v>
      </c>
      <c r="D1063" s="10">
        <f>IF(AND($A1063&gt;=1,$A1063&lt;1+'1-Input'!$B$12),'1-Input'!$B$30,0)</f>
        <v>0</v>
      </c>
      <c r="E1063" s="10">
        <f>MAX(0,(E1055-C1063-D1063))/(1-'P-Parametri'!$B$31*MAX(0,IF(F1062&lt;=0,0,(F1062-G1062)/F1062)))</f>
        <v>26100</v>
      </c>
      <c r="F1063" s="10">
        <f>((F1062-E1063+MAX(0,-(E1055-C1063-D1063)))*(1+B1063))*(1-'P-Parametri'!$B$32)</f>
        <v>340876.95439267898</v>
      </c>
      <c r="G1063" s="10">
        <f>IF(F1062&lt;=0,G1062,G1062*(1-E1063/F1062))+MAX(0,-(E1055-C1063-D1063))</f>
        <v>459563.61584427877</v>
      </c>
      <c r="H1063" s="10">
        <f>MAX(0,(H1055-C1063-D1063))/(1-'P-Parametri'!$B$31*MAX(0,IF(I1062&lt;=0,0,(I1062-J1062)/I1062)))</f>
        <v>30450</v>
      </c>
      <c r="I1063" s="10">
        <f>((I1062-H1063+MAX(0,-(H1055-C1063-D1063)))*(1+B1063))*(1-'P-Parametri'!$B$32)</f>
        <v>315876.7094064554</v>
      </c>
      <c r="J1063" s="10">
        <f>IF(I1062&lt;=0,J1062,J1062*(1-H1063/I1062))+MAX(0,-(H1055-C1063-D1063))</f>
        <v>425858.77650325809</v>
      </c>
      <c r="K1063" s="10">
        <f>MAX(0,(K1055-C1063-D1063))/(1-'P-Parametri'!$B$31*MAX(0,IF(L1062&lt;=0,0,(L1062-M1062)/L1062)))</f>
        <v>23576.652454258838</v>
      </c>
      <c r="L1063" s="10">
        <f>((L1062-K1063+MAX(0,-(K1055-C1063-D1063)))*(1+B1063))*(1-'P-Parametri'!$B$32)</f>
        <v>355379.09389357897</v>
      </c>
      <c r="M1063" s="10">
        <f>IF(L1062&lt;=0,M1062,M1062*(1-K1063/L1062))+MAX(0,-(K1055-C1063-D1063))</f>
        <v>479115.11552951211</v>
      </c>
      <c r="N1063" s="10">
        <f>MAX(0,(N1055-C1063-D1063))/(1-'P-Parametri'!$B$31*MAX(0,IF(O1062&lt;=0,0,(O1062-P1062)/O1062)))</f>
        <v>23463.576456804698</v>
      </c>
      <c r="O1063" s="10">
        <f>((O1062-N1063+MAX(0,-(N1055-C1063-D1063)))*(1+B1063))*(1-'P-Parametri'!$B$32)</f>
        <v>356028.96231620322</v>
      </c>
      <c r="P1063" s="10">
        <f>IF(O1062&lt;=0,P1062,P1062*(1-N1063/O1062))+MAX(0,-(N1055-C1063-D1063))</f>
        <v>479991.25537491858</v>
      </c>
      <c r="Q1063" s="10">
        <f>MAX(0,(Q1055-C1063-D1063))/(1-'P-Parametri'!$B$31*MAX(0,IF(R1062&lt;=0,0,(R1062-S1062)/R1062)))</f>
        <v>23456.275458302567</v>
      </c>
      <c r="R1063" s="10">
        <f>((R1062-Q1063+MAX(0,-(Q1055-C1063-D1063)))*(1+B1063))*(1-'P-Parametri'!$B$32)</f>
        <v>356070.9224888921</v>
      </c>
      <c r="S1063" s="10">
        <f>IF(R1062&lt;=0,S1062,S1062*(1-Q1063/R1062))+MAX(0,-(Q1055-C1063-D1063))</f>
        <v>480047.82525573316</v>
      </c>
      <c r="T1063" s="10">
        <f>MAX(0,(T1055-C1063-D1063))/(1-'P-Parametri'!$B$31*MAX(0,IF(U1062&lt;=0,0,(U1062-V1062)/U1062)))</f>
        <v>23457.079527390619</v>
      </c>
      <c r="U1063" s="10">
        <f>((U1062-T1063+MAX(0,-(T1055-C1063-D1063)))*(1+B1063))*(1-'P-Parametri'!$B$32)</f>
        <v>356066.30135689507</v>
      </c>
      <c r="V1063" s="10">
        <f>IF(U1062&lt;=0,V1062,V1062*(1-T1063/U1062))+MAX(0,-(T1055-C1063-D1063))</f>
        <v>480041.59513632348</v>
      </c>
    </row>
    <row r="1064" spans="1:22">
      <c r="A1064" s="9">
        <f t="shared" si="21"/>
        <v>7</v>
      </c>
      <c r="B1064" s="12">
        <f>IF($A1064='P-Parametri'!$C$47,'P-Parametri'!$B$34,IF($A1064='P-Parametri'!$C$48,'P-Parametri'!$C$34,'P-Parametri'!$C$50))</f>
        <v>2.7158250435358244E-2</v>
      </c>
      <c r="C1064" s="10">
        <f>IF($A1064&lt;='1-Input'!$B$26,0,IF($A1064='1-Input'!$B$26+1,('1-Input'!$B$23+((('P-Parametri'!$B$24*'1-Input'!$B$11)*(1+'P-Parametri'!$B$26)^('1-Input'!$B$25-1-'1-Input'!$B$12+1)*(IF('P-Parametri'!$B$26=0,'1-Input'!$B$12,((1+'P-Parametri'!$B$26)^'1-Input'!$B$12-1)/'P-Parametri'!$B$26)))*'P-Parametri'!$B$27*(1-'P-Parametri'!$B$28)))*'1-Input'!$B$27,'1-Input'!$B$23+((('P-Parametri'!$B$24*'1-Input'!$B$11)*(1+'P-Parametri'!$B$26)^('1-Input'!$B$25-1-'1-Input'!$B$12+1)*(IF('P-Parametri'!$B$26=0,'1-Input'!$B$12,((1+'P-Parametri'!$B$26)^'1-Input'!$B$12-1)/'P-Parametri'!$B$26)))*'P-Parametri'!$B$27*(1-'P-Parametri'!$B$28))))</f>
        <v>0</v>
      </c>
      <c r="D1064" s="10">
        <f>IF(AND($A1064&gt;=1,$A1064&lt;1+'1-Input'!$B$12),'1-Input'!$B$30,0)</f>
        <v>0</v>
      </c>
      <c r="E1064" s="10">
        <f>MAX(0,(E1055-C1064-D1064))/(1-'P-Parametri'!$B$31*MAX(0,IF(F1063&lt;=0,0,(F1063-G1063)/F1063)))</f>
        <v>26100</v>
      </c>
      <c r="F1064" s="10">
        <f>((F1063-E1064+MAX(0,-(E1055-C1064-D1064)))*(1+B1064))*(1-'P-Parametri'!$B$32)</f>
        <v>322679.09425985196</v>
      </c>
      <c r="G1064" s="10">
        <f>IF(F1063&lt;=0,G1063,G1063*(1-E1064/F1063))+MAX(0,-(E1055-C1064-D1064))</f>
        <v>424376.10839043581</v>
      </c>
      <c r="H1064" s="10">
        <f>MAX(0,(H1055-C1064-D1064))/(1-'P-Parametri'!$B$31*MAX(0,IF(I1063&lt;=0,0,(I1063-J1063)/I1063)))</f>
        <v>30450</v>
      </c>
      <c r="I1064" s="10">
        <f>((I1063-H1064+MAX(0,-(H1055-C1064-D1064)))*(1+B1064))*(1-'P-Parametri'!$B$32)</f>
        <v>292592.04266253317</v>
      </c>
      <c r="J1064" s="10">
        <f>IF(I1063&lt;=0,J1063,J1063*(1-H1064/I1063))+MAX(0,-(H1055-C1064-D1064))</f>
        <v>384806.68447377463</v>
      </c>
      <c r="K1064" s="10">
        <f>MAX(0,(K1055-C1064-D1064))/(1-'P-Parametri'!$B$31*MAX(0,IF(L1063&lt;=0,0,(L1063-M1063)/L1063)))</f>
        <v>23576.652454258838</v>
      </c>
      <c r="L1064" s="10">
        <f>((L1063-K1064+MAX(0,-(K1055-C1064-D1064)))*(1+B1064))*(1-'P-Parametri'!$B$32)</f>
        <v>340131.98800851451</v>
      </c>
      <c r="M1064" s="10">
        <f>IF(L1063&lt;=0,M1063,M1063*(1-K1064/L1063))+MAX(0,-(K1055-C1064-D1064))</f>
        <v>447329.53568388382</v>
      </c>
      <c r="N1064" s="10">
        <f>MAX(0,(N1055-C1064-D1064))/(1-'P-Parametri'!$B$31*MAX(0,IF(O1063&lt;=0,0,(O1063-P1063)/O1063)))</f>
        <v>23463.576456804698</v>
      </c>
      <c r="O1064" s="10">
        <f>((O1063-N1064+MAX(0,-(N1055-C1064-D1064)))*(1+B1064))*(1-'P-Parametri'!$B$32)</f>
        <v>340914.08533491025</v>
      </c>
      <c r="P1064" s="10">
        <f>IF(O1063&lt;=0,P1063,P1063*(1-N1064/O1063))+MAX(0,-(N1055-C1064-D1064))</f>
        <v>448358.12236849597</v>
      </c>
      <c r="Q1064" s="10">
        <f>MAX(0,(Q1055-C1064-D1064))/(1-'P-Parametri'!$B$31*MAX(0,IF(R1063&lt;=0,0,(R1063-S1063)/R1063)))</f>
        <v>23456.275458302567</v>
      </c>
      <c r="R1064" s="10">
        <f>((R1063-Q1064+MAX(0,-(Q1055-C1064-D1064)))*(1+B1064))*(1-'P-Parametri'!$B$32)</f>
        <v>340964.5831552883</v>
      </c>
      <c r="S1064" s="10">
        <f>IF(R1063&lt;=0,S1063,S1063*(1-Q1064/R1063))+MAX(0,-(Q1055-C1064-D1064))</f>
        <v>448424.53531211568</v>
      </c>
      <c r="T1064" s="10">
        <f>MAX(0,(T1055-C1064-D1064))/(1-'P-Parametri'!$B$31*MAX(0,IF(U1063&lt;=0,0,(U1063-V1063)/U1063)))</f>
        <v>23457.079527390619</v>
      </c>
      <c r="U1064" s="10">
        <f>((U1063-T1064+MAX(0,-(T1055-C1064-D1064)))*(1+B1064))*(1-'P-Parametri'!$B$32)</f>
        <v>340959.02176031371</v>
      </c>
      <c r="V1064" s="10">
        <f>IF(U1063&lt;=0,V1063,V1063*(1-T1064/U1063))+MAX(0,-(T1055-C1064-D1064))</f>
        <v>448417.22116255166</v>
      </c>
    </row>
    <row r="1065" spans="1:22">
      <c r="A1065" s="9">
        <f t="shared" si="21"/>
        <v>8</v>
      </c>
      <c r="B1065" s="12">
        <f>IF($A1065='P-Parametri'!$C$47,'P-Parametri'!$B$34,IF($A1065='P-Parametri'!$C$48,'P-Parametri'!$C$34,'P-Parametri'!$C$50))</f>
        <v>2.7158250435358244E-2</v>
      </c>
      <c r="C1065" s="10">
        <f>IF($A1065&lt;='1-Input'!$B$26,0,IF($A1065='1-Input'!$B$26+1,('1-Input'!$B$23+((('P-Parametri'!$B$24*'1-Input'!$B$11)*(1+'P-Parametri'!$B$26)^('1-Input'!$B$25-1-'1-Input'!$B$12+1)*(IF('P-Parametri'!$B$26=0,'1-Input'!$B$12,((1+'P-Parametri'!$B$26)^'1-Input'!$B$12-1)/'P-Parametri'!$B$26)))*'P-Parametri'!$B$27*(1-'P-Parametri'!$B$28)))*'1-Input'!$B$27,'1-Input'!$B$23+((('P-Parametri'!$B$24*'1-Input'!$B$11)*(1+'P-Parametri'!$B$26)^('1-Input'!$B$25-1-'1-Input'!$B$12+1)*(IF('P-Parametri'!$B$26=0,'1-Input'!$B$12,((1+'P-Parametri'!$B$26)^'1-Input'!$B$12-1)/'P-Parametri'!$B$26)))*'P-Parametri'!$B$27*(1-'P-Parametri'!$B$28))))</f>
        <v>0</v>
      </c>
      <c r="D1065" s="10">
        <f>IF(AND($A1065&gt;=1,$A1065&lt;1+'1-Input'!$B$12),'1-Input'!$B$30,0)</f>
        <v>0</v>
      </c>
      <c r="E1065" s="10">
        <f>MAX(0,(E1055-C1065-D1065))/(1-'P-Parametri'!$B$31*MAX(0,IF(F1064&lt;=0,0,(F1064-G1064)/F1064)))</f>
        <v>26100</v>
      </c>
      <c r="F1065" s="10">
        <f>((F1064-E1065+MAX(0,-(E1055-C1065-D1065)))*(1+B1065))*(1-'P-Parametri'!$B$32)</f>
        <v>304024.39624850143</v>
      </c>
      <c r="G1065" s="10">
        <f>IF(F1064&lt;=0,G1064,G1064*(1-E1065/F1064))+MAX(0,-(E1055-C1065-D1065))</f>
        <v>390050.3134256379</v>
      </c>
      <c r="H1065" s="10">
        <f>MAX(0,(H1055-C1065-D1065))/(1-'P-Parametri'!$B$31*MAX(0,IF(I1064&lt;=0,0,(I1064-J1064)/I1064)))</f>
        <v>30450</v>
      </c>
      <c r="I1065" s="10">
        <f>((I1064-H1065+MAX(0,-(H1055-C1065-D1065)))*(1+B1065))*(1-'P-Parametri'!$B$32)</f>
        <v>268722.83918298502</v>
      </c>
      <c r="J1065" s="10">
        <f>IF(I1064&lt;=0,J1064,J1064*(1-H1065/I1064))+MAX(0,-(H1055-C1065-D1065))</f>
        <v>344759.92368151038</v>
      </c>
      <c r="K1065" s="10">
        <f>MAX(0,(K1055-C1065-D1065))/(1-'P-Parametri'!$B$31*MAX(0,IF(L1064&lt;=0,0,(L1064-M1064)/L1064)))</f>
        <v>23576.652454258838</v>
      </c>
      <c r="L1065" s="10">
        <f>((L1064-K1065+MAX(0,-(K1055-C1065-D1065)))*(1+B1065))*(1-'P-Parametri'!$B$32)</f>
        <v>324502.11978461925</v>
      </c>
      <c r="M1065" s="10">
        <f>IF(L1064&lt;=0,M1064,M1064*(1-K1065/L1064))+MAX(0,-(K1055-C1065-D1065))</f>
        <v>416322.35797885747</v>
      </c>
      <c r="N1065" s="10">
        <f>MAX(0,(N1055-C1065-D1065))/(1-'P-Parametri'!$B$31*MAX(0,IF(O1064&lt;=0,0,(O1064-P1064)/O1064)))</f>
        <v>23463.576456804698</v>
      </c>
      <c r="O1065" s="10">
        <f>((O1064-N1065+MAX(0,-(N1055-C1065-D1065)))*(1+B1065))*(1-'P-Parametri'!$B$32)</f>
        <v>325419.76548045094</v>
      </c>
      <c r="P1065" s="10">
        <f>IF(O1064&lt;=0,P1064,P1064*(1-N1065/O1064))+MAX(0,-(N1055-C1065-D1065))</f>
        <v>417499.65820768609</v>
      </c>
      <c r="Q1065" s="10">
        <f>MAX(0,(Q1055-C1065-D1065))/(1-'P-Parametri'!$B$31*MAX(0,IF(R1064&lt;=0,0,(R1064-S1064)/R1064)))</f>
        <v>23456.275458302567</v>
      </c>
      <c r="R1065" s="10">
        <f>((R1064-Q1065+MAX(0,-(Q1055-C1065-D1065)))*(1+B1065))*(1-'P-Parametri'!$B$32)</f>
        <v>325479.01527706179</v>
      </c>
      <c r="S1065" s="10">
        <f>IF(R1064&lt;=0,S1064,S1064*(1-Q1065/R1064))+MAX(0,-(Q1055-C1065-D1065))</f>
        <v>417575.67316577409</v>
      </c>
      <c r="T1065" s="10">
        <f>MAX(0,(T1055-C1065-D1065))/(1-'P-Parametri'!$B$31*MAX(0,IF(U1064&lt;=0,0,(U1064-V1064)/U1064)))</f>
        <v>23457.079527390619</v>
      </c>
      <c r="U1065" s="10">
        <f>((U1064-T1065+MAX(0,-(T1055-C1065-D1065)))*(1+B1065))*(1-'P-Parametri'!$B$32)</f>
        <v>325472.49001480988</v>
      </c>
      <c r="V1065" s="10">
        <f>IF(U1064&lt;=0,V1064,V1064*(1-T1065/U1064))+MAX(0,-(T1055-C1065-D1065))</f>
        <v>417567.30153304327</v>
      </c>
    </row>
    <row r="1066" spans="1:22">
      <c r="A1066" s="9">
        <f t="shared" si="21"/>
        <v>9</v>
      </c>
      <c r="B1066" s="12">
        <f>IF($A1066='P-Parametri'!$C$47,'P-Parametri'!$B$34,IF($A1066='P-Parametri'!$C$48,'P-Parametri'!$C$34,'P-Parametri'!$C$50))</f>
        <v>2.7158250435358244E-2</v>
      </c>
      <c r="C1066" s="10">
        <f>IF($A1066&lt;='1-Input'!$B$26,0,IF($A1066='1-Input'!$B$26+1,('1-Input'!$B$23+((('P-Parametri'!$B$24*'1-Input'!$B$11)*(1+'P-Parametri'!$B$26)^('1-Input'!$B$25-1-'1-Input'!$B$12+1)*(IF('P-Parametri'!$B$26=0,'1-Input'!$B$12,((1+'P-Parametri'!$B$26)^'1-Input'!$B$12-1)/'P-Parametri'!$B$26)))*'P-Parametri'!$B$27*(1-'P-Parametri'!$B$28)))*'1-Input'!$B$27,'1-Input'!$B$23+((('P-Parametri'!$B$24*'1-Input'!$B$11)*(1+'P-Parametri'!$B$26)^('1-Input'!$B$25-1-'1-Input'!$B$12+1)*(IF('P-Parametri'!$B$26=0,'1-Input'!$B$12,((1+'P-Parametri'!$B$26)^'1-Input'!$B$12-1)/'P-Parametri'!$B$26)))*'P-Parametri'!$B$27*(1-'P-Parametri'!$B$28))))</f>
        <v>0</v>
      </c>
      <c r="D1066" s="10">
        <f>IF(AND($A1066&gt;=1,$A1066&lt;1+'1-Input'!$B$12),'1-Input'!$B$30,0)</f>
        <v>0</v>
      </c>
      <c r="E1066" s="10">
        <f>MAX(0,(E1055-C1066-D1066))/(1-'P-Parametri'!$B$31*MAX(0,IF(F1065&lt;=0,0,(F1065-G1065)/F1065)))</f>
        <v>26100</v>
      </c>
      <c r="F1066" s="10">
        <f>((F1065-E1066+MAX(0,-(E1055-C1066-D1066)))*(1+B1066))*(1-'P-Parametri'!$B$32)</f>
        <v>284901.39193070616</v>
      </c>
      <c r="G1066" s="10">
        <f>IF(F1065&lt;=0,G1065,G1065*(1-E1066/F1065))+MAX(0,-(E1055-C1066-D1066))</f>
        <v>356565.12833513605</v>
      </c>
      <c r="H1066" s="10">
        <f>MAX(0,(H1055-C1066-D1066))/(1-'P-Parametri'!$B$31*MAX(0,IF(I1065&lt;=0,0,(I1065-J1065)/I1065)))</f>
        <v>30450</v>
      </c>
      <c r="I1066" s="10">
        <f>((I1065-H1066+MAX(0,-(H1055-C1066-D1066)))*(1+B1066))*(1-'P-Parametri'!$B$32)</f>
        <v>244254.42479621744</v>
      </c>
      <c r="J1066" s="10">
        <f>IF(I1065&lt;=0,J1065,J1065*(1-H1066/I1065))+MAX(0,-(H1055-C1066-D1066))</f>
        <v>305693.87440925819</v>
      </c>
      <c r="K1066" s="10">
        <f>MAX(0,(K1055-C1066-D1066))/(1-'P-Parametri'!$B$31*MAX(0,IF(L1065&lt;=0,0,(L1065-M1065)/L1065)))</f>
        <v>23576.652454258838</v>
      </c>
      <c r="L1066" s="10">
        <f>((L1065-K1066+MAX(0,-(K1055-C1066-D1066)))*(1+B1066))*(1-'P-Parametri'!$B$32)</f>
        <v>308479.8803814266</v>
      </c>
      <c r="M1066" s="10">
        <f>IF(L1065&lt;=0,M1065,M1065*(1-K1066/L1065))+MAX(0,-(K1055-C1066-D1066))</f>
        <v>386074.52000011067</v>
      </c>
      <c r="N1066" s="10">
        <f>MAX(0,(N1055-C1066-D1066))/(1-'P-Parametri'!$B$31*MAX(0,IF(O1065&lt;=0,0,(O1065-P1065)/O1065)))</f>
        <v>23463.576456804698</v>
      </c>
      <c r="O1066" s="10">
        <f>((O1065-N1066+MAX(0,-(N1055-C1066-D1066)))*(1+B1066))*(1-'P-Parametri'!$B$32)</f>
        <v>309536.47724400548</v>
      </c>
      <c r="P1066" s="10">
        <f>IF(O1065&lt;=0,P1065,P1065*(1-N1066/O1065))+MAX(0,-(N1055-C1066-D1066))</f>
        <v>387396.89190342376</v>
      </c>
      <c r="Q1066" s="10">
        <f>MAX(0,(Q1055-C1066-D1066))/(1-'P-Parametri'!$B$31*MAX(0,IF(R1065&lt;=0,0,(R1065-S1065)/R1065)))</f>
        <v>23456.275458302567</v>
      </c>
      <c r="R1066" s="10">
        <f>((R1065-Q1066+MAX(0,-(Q1055-C1066-D1066)))*(1+B1066))*(1-'P-Parametri'!$B$32)</f>
        <v>309604.69872588228</v>
      </c>
      <c r="S1066" s="10">
        <f>IF(R1065&lt;=0,S1065,S1065*(1-Q1066/R1065))+MAX(0,-(Q1055-C1066-D1066))</f>
        <v>387482.2737307144</v>
      </c>
      <c r="T1066" s="10">
        <f>MAX(0,(T1055-C1066-D1066))/(1-'P-Parametri'!$B$31*MAX(0,IF(U1065&lt;=0,0,(U1065-V1065)/U1065)))</f>
        <v>23457.079527390619</v>
      </c>
      <c r="U1066" s="10">
        <f>((U1065-T1066+MAX(0,-(T1055-C1066-D1066)))*(1+B1066))*(1-'P-Parametri'!$B$32)</f>
        <v>309597.18539949262</v>
      </c>
      <c r="V1066" s="10">
        <f>IF(U1065&lt;=0,V1065,V1065*(1-T1066/U1065))+MAX(0,-(T1055-C1066-D1066))</f>
        <v>387472.87051169091</v>
      </c>
    </row>
    <row r="1067" spans="1:22">
      <c r="A1067" s="9">
        <f t="shared" si="21"/>
        <v>10</v>
      </c>
      <c r="B1067" s="12">
        <f>IF($A1067='P-Parametri'!$C$47,'P-Parametri'!$B$34,IF($A1067='P-Parametri'!$C$48,'P-Parametri'!$C$34,'P-Parametri'!$C$50))</f>
        <v>2.7158250435358244E-2</v>
      </c>
      <c r="C1067" s="10">
        <f>IF($A1067&lt;='1-Input'!$B$26,0,IF($A1067='1-Input'!$B$26+1,('1-Input'!$B$23+((('P-Parametri'!$B$24*'1-Input'!$B$11)*(1+'P-Parametri'!$B$26)^('1-Input'!$B$25-1-'1-Input'!$B$12+1)*(IF('P-Parametri'!$B$26=0,'1-Input'!$B$12,((1+'P-Parametri'!$B$26)^'1-Input'!$B$12-1)/'P-Parametri'!$B$26)))*'P-Parametri'!$B$27*(1-'P-Parametri'!$B$28)))*'1-Input'!$B$27,'1-Input'!$B$23+((('P-Parametri'!$B$24*'1-Input'!$B$11)*(1+'P-Parametri'!$B$26)^('1-Input'!$B$25-1-'1-Input'!$B$12+1)*(IF('P-Parametri'!$B$26=0,'1-Input'!$B$12,((1+'P-Parametri'!$B$26)^'1-Input'!$B$12-1)/'P-Parametri'!$B$26)))*'P-Parametri'!$B$27*(1-'P-Parametri'!$B$28))))</f>
        <v>0</v>
      </c>
      <c r="D1067" s="10">
        <f>IF(AND($A1067&gt;=1,$A1067&lt;1+'1-Input'!$B$12),'1-Input'!$B$30,0)</f>
        <v>0</v>
      </c>
      <c r="E1067" s="10">
        <f>MAX(0,(E1055-C1067-D1067))/(1-'P-Parametri'!$B$31*MAX(0,IF(F1066&lt;=0,0,(F1066-G1066)/F1066)))</f>
        <v>26100</v>
      </c>
      <c r="F1067" s="10">
        <f>((F1066-E1067+MAX(0,-(E1055-C1067-D1067)))*(1+B1067))*(1-'P-Parametri'!$B$32)</f>
        <v>265298.32497588801</v>
      </c>
      <c r="G1067" s="10">
        <f>IF(F1066&lt;=0,G1066,G1066*(1-E1067/F1066))+MAX(0,-(E1055-C1067-D1067))</f>
        <v>323899.96728948364</v>
      </c>
      <c r="H1067" s="10">
        <f>MAX(0,(H1055-C1067-D1067))/(1-'P-Parametri'!$B$31*MAX(0,IF(I1066&lt;=0,0,(I1066-J1066)/I1066)))</f>
        <v>30450</v>
      </c>
      <c r="I1067" s="10">
        <f>((I1066-H1067+MAX(0,-(H1055-C1067-D1067)))*(1+B1067))*(1-'P-Parametri'!$B$32)</f>
        <v>219171.75695120278</v>
      </c>
      <c r="J1067" s="10">
        <f>IF(I1066&lt;=0,J1066,J1066*(1-H1067/I1066))+MAX(0,-(H1055-C1067-D1067))</f>
        <v>267584.51985599706</v>
      </c>
      <c r="K1067" s="10">
        <f>MAX(0,(K1055-C1067-D1067))/(1-'P-Parametri'!$B$31*MAX(0,IF(L1066&lt;=0,0,(L1066-M1066)/L1066)))</f>
        <v>23576.652454258838</v>
      </c>
      <c r="L1067" s="10">
        <f>((L1066-K1067+MAX(0,-(K1055-C1067-D1067)))*(1+B1067))*(1-'P-Parametri'!$B$32)</f>
        <v>292055.41973877361</v>
      </c>
      <c r="M1067" s="10">
        <f>IF(L1066&lt;=0,M1066,M1066*(1-K1067/L1066))+MAX(0,-(K1055-C1067-D1067))</f>
        <v>356567.42615582939</v>
      </c>
      <c r="N1067" s="10">
        <f>MAX(0,(N1055-C1067-D1067))/(1-'P-Parametri'!$B$31*MAX(0,IF(O1066&lt;=0,0,(O1066-P1066)/O1066)))</f>
        <v>23463.576456804698</v>
      </c>
      <c r="O1067" s="10">
        <f>((O1066-N1067+MAX(0,-(N1055-C1067-D1067)))*(1+B1067))*(1-'P-Parametri'!$B$32)</f>
        <v>293254.45598900988</v>
      </c>
      <c r="P1067" s="10">
        <f>IF(O1066&lt;=0,P1066,P1066*(1-N1067/O1066))+MAX(0,-(N1055-C1067-D1067))</f>
        <v>358031.31705022434</v>
      </c>
      <c r="Q1067" s="10">
        <f>MAX(0,(Q1055-C1067-D1067))/(1-'P-Parametri'!$B$31*MAX(0,IF(R1066&lt;=0,0,(R1066-S1066)/R1066)))</f>
        <v>23456.275458302567</v>
      </c>
      <c r="R1067" s="10">
        <f>((R1066-Q1067+MAX(0,-(Q1055-C1067-D1067)))*(1+B1067))*(1-'P-Parametri'!$B$32)</f>
        <v>293331.8743807468</v>
      </c>
      <c r="S1067" s="10">
        <f>IF(R1066&lt;=0,S1066,S1066*(1-Q1067/R1066))+MAX(0,-(Q1055-C1067-D1067))</f>
        <v>358125.83635996201</v>
      </c>
      <c r="T1067" s="10">
        <f>MAX(0,(T1055-C1067-D1067))/(1-'P-Parametri'!$B$31*MAX(0,IF(U1066&lt;=0,0,(U1066-V1066)/U1066)))</f>
        <v>23457.079527390619</v>
      </c>
      <c r="U1067" s="10">
        <f>((U1066-T1067+MAX(0,-(T1055-C1067-D1067)))*(1+B1067))*(1-'P-Parametri'!$B$32)</f>
        <v>293323.34818592248</v>
      </c>
      <c r="V1067" s="10">
        <f>IF(U1066&lt;=0,V1066,V1066*(1-T1067/U1066))+MAX(0,-(T1055-C1067-D1067))</f>
        <v>358115.42681732733</v>
      </c>
    </row>
    <row r="1068" spans="1:22">
      <c r="A1068" s="9">
        <f t="shared" si="21"/>
        <v>11</v>
      </c>
      <c r="B1068" s="12">
        <f>IF($A1068='P-Parametri'!$C$47,'P-Parametri'!$B$34,IF($A1068='P-Parametri'!$C$48,'P-Parametri'!$C$34,'P-Parametri'!$C$50))</f>
        <v>2.7158250435358244E-2</v>
      </c>
      <c r="C1068" s="10">
        <f>IF($A1068&lt;='1-Input'!$B$26,0,IF($A1068='1-Input'!$B$26+1,('1-Input'!$B$23+((('P-Parametri'!$B$24*'1-Input'!$B$11)*(1+'P-Parametri'!$B$26)^('1-Input'!$B$25-1-'1-Input'!$B$12+1)*(IF('P-Parametri'!$B$26=0,'1-Input'!$B$12,((1+'P-Parametri'!$B$26)^'1-Input'!$B$12-1)/'P-Parametri'!$B$26)))*'P-Parametri'!$B$27*(1-'P-Parametri'!$B$28)))*'1-Input'!$B$27,'1-Input'!$B$23+((('P-Parametri'!$B$24*'1-Input'!$B$11)*(1+'P-Parametri'!$B$26)^('1-Input'!$B$25-1-'1-Input'!$B$12+1)*(IF('P-Parametri'!$B$26=0,'1-Input'!$B$12,((1+'P-Parametri'!$B$26)^'1-Input'!$B$12-1)/'P-Parametri'!$B$26)))*'P-Parametri'!$B$27*(1-'P-Parametri'!$B$28))))</f>
        <v>0</v>
      </c>
      <c r="D1068" s="10">
        <f>IF(AND($A1068&gt;=1,$A1068&lt;1+'1-Input'!$B$12),'1-Input'!$B$30,0)</f>
        <v>0</v>
      </c>
      <c r="E1068" s="10">
        <f>MAX(0,(E1055-C1068-D1068))/(1-'P-Parametri'!$B$31*MAX(0,IF(F1067&lt;=0,0,(F1067-G1067)/F1067)))</f>
        <v>26100</v>
      </c>
      <c r="F1068" s="10">
        <f>((F1067-E1068+MAX(0,-(E1055-C1068-D1068)))*(1+B1068))*(1-'P-Parametri'!$B$32)</f>
        <v>245203.14392332279</v>
      </c>
      <c r="G1068" s="10">
        <f>IF(F1067&lt;=0,G1067,G1067*(1-E1068/F1067))+MAX(0,-(E1055-C1068-D1068))</f>
        <v>292034.74858889868</v>
      </c>
      <c r="H1068" s="10">
        <f>MAX(0,(H1055-C1068-D1068))/(1-'P-Parametri'!$B$31*MAX(0,IF(I1067&lt;=0,0,(I1067-J1067)/I1067)))</f>
        <v>30450</v>
      </c>
      <c r="I1068" s="10">
        <f>((I1067-H1068+MAX(0,-(H1055-C1068-D1068)))*(1+B1068))*(1-'P-Parametri'!$B$32)</f>
        <v>193459.41546970617</v>
      </c>
      <c r="J1068" s="10">
        <f>IF(I1067&lt;=0,J1067,J1067*(1-H1068/I1067))+MAX(0,-(H1055-C1068-D1068))</f>
        <v>230408.43137198128</v>
      </c>
      <c r="K1068" s="10">
        <f>MAX(0,(K1055-C1068-D1068))/(1-'P-Parametri'!$B$31*MAX(0,IF(L1067&lt;=0,0,(L1067-M1067)/L1067)))</f>
        <v>23576.652454258838</v>
      </c>
      <c r="L1068" s="10">
        <f>((L1067-K1068+MAX(0,-(K1055-C1068-D1068)))*(1+B1068))*(1-'P-Parametri'!$B$32)</f>
        <v>275218.64052123792</v>
      </c>
      <c r="M1068" s="10">
        <f>IF(L1067&lt;=0,M1067,M1067*(1-K1068/L1067))+MAX(0,-(K1055-C1068-D1068))</f>
        <v>327782.93624461716</v>
      </c>
      <c r="N1068" s="10">
        <f>MAX(0,(N1055-C1068-D1068))/(1-'P-Parametri'!$B$31*MAX(0,IF(O1067&lt;=0,0,(O1067-P1067)/O1067)))</f>
        <v>23463.576456804698</v>
      </c>
      <c r="O1068" s="10">
        <f>((O1067-N1068+MAX(0,-(N1055-C1068-D1068)))*(1+B1068))*(1-'P-Parametri'!$B$32)</f>
        <v>276563.69194810896</v>
      </c>
      <c r="P1068" s="10">
        <f>IF(O1067&lt;=0,P1067,P1067*(1-N1068/O1067))+MAX(0,-(N1055-C1068-D1068))</f>
        <v>329384.88044892251</v>
      </c>
      <c r="Q1068" s="10">
        <f>MAX(0,(Q1055-C1068-D1068))/(1-'P-Parametri'!$B$31*MAX(0,IF(R1067&lt;=0,0,(R1067-S1067)/R1067)))</f>
        <v>23456.275458302567</v>
      </c>
      <c r="R1068" s="10">
        <f>((R1067-Q1068+MAX(0,-(Q1055-C1068-D1068)))*(1+B1068))*(1-'P-Parametri'!$B$32)</f>
        <v>276650.53812832356</v>
      </c>
      <c r="S1068" s="10">
        <f>IF(R1067&lt;=0,S1067,S1067*(1-Q1068/R1067))+MAX(0,-(Q1055-C1068-D1068))</f>
        <v>329488.31347184035</v>
      </c>
      <c r="T1068" s="10">
        <f>MAX(0,(T1055-C1068-D1068))/(1-'P-Parametri'!$B$31*MAX(0,IF(U1067&lt;=0,0,(U1067-V1067)/U1067)))</f>
        <v>23457.079527390619</v>
      </c>
      <c r="U1068" s="10">
        <f>((U1067-T1068+MAX(0,-(T1055-C1068-D1068)))*(1+B1068))*(1-'P-Parametri'!$B$32)</f>
        <v>276640.97363808233</v>
      </c>
      <c r="V1068" s="10">
        <f>IF(U1067&lt;=0,V1067,V1067*(1-T1068/U1067))+MAX(0,-(T1055-C1068-D1068))</f>
        <v>329476.92224961409</v>
      </c>
    </row>
    <row r="1069" spans="1:22">
      <c r="A1069" s="9">
        <f t="shared" si="21"/>
        <v>12</v>
      </c>
      <c r="B1069" s="12">
        <f>IF($A1069='P-Parametri'!$C$47,'P-Parametri'!$B$34,IF($A1069='P-Parametri'!$C$48,'P-Parametri'!$C$34,'P-Parametri'!$C$50))</f>
        <v>2.7158250435358244E-2</v>
      </c>
      <c r="C1069" s="10">
        <f>IF($A1069&lt;='1-Input'!$B$26,0,IF($A1069='1-Input'!$B$26+1,('1-Input'!$B$23+((('P-Parametri'!$B$24*'1-Input'!$B$11)*(1+'P-Parametri'!$B$26)^('1-Input'!$B$25-1-'1-Input'!$B$12+1)*(IF('P-Parametri'!$B$26=0,'1-Input'!$B$12,((1+'P-Parametri'!$B$26)^'1-Input'!$B$12-1)/'P-Parametri'!$B$26)))*'P-Parametri'!$B$27*(1-'P-Parametri'!$B$28)))*'1-Input'!$B$27,'1-Input'!$B$23+((('P-Parametri'!$B$24*'1-Input'!$B$11)*(1+'P-Parametri'!$B$26)^('1-Input'!$B$25-1-'1-Input'!$B$12+1)*(IF('P-Parametri'!$B$26=0,'1-Input'!$B$12,((1+'P-Parametri'!$B$26)^'1-Input'!$B$12-1)/'P-Parametri'!$B$26)))*'P-Parametri'!$B$27*(1-'P-Parametri'!$B$28))))</f>
        <v>0</v>
      </c>
      <c r="D1069" s="10">
        <f>IF(AND($A1069&gt;=1,$A1069&lt;1+'1-Input'!$B$12),'1-Input'!$B$30,0)</f>
        <v>0</v>
      </c>
      <c r="E1069" s="10">
        <f>MAX(0,(E1055-C1069-D1069))/(1-'P-Parametri'!$B$31*MAX(0,IF(F1068&lt;=0,0,(F1068-G1068)/F1068)))</f>
        <v>26100</v>
      </c>
      <c r="F1069" s="10">
        <f>((F1068-E1069+MAX(0,-(E1055-C1069-D1069)))*(1+B1069))*(1-'P-Parametri'!$B$32)</f>
        <v>224603.49477321238</v>
      </c>
      <c r="G1069" s="10">
        <f>IF(F1068&lt;=0,G1068,G1068*(1-E1069/F1068))+MAX(0,-(E1055-C1069-D1069))</f>
        <v>260949.88231755202</v>
      </c>
      <c r="H1069" s="10">
        <f>MAX(0,(H1055-C1069-D1069))/(1-'P-Parametri'!$B$31*MAX(0,IF(I1068&lt;=0,0,(I1068-J1068)/I1068)))</f>
        <v>30450</v>
      </c>
      <c r="I1069" s="10">
        <f>((I1068-H1069+MAX(0,-(H1055-C1069-D1069)))*(1+B1069))*(1-'P-Parametri'!$B$32)</f>
        <v>167101.59306635711</v>
      </c>
      <c r="J1069" s="10">
        <f>IF(I1068&lt;=0,J1068,J1068*(1-H1069/I1068))+MAX(0,-(H1055-C1069-D1069))</f>
        <v>194142.75405541019</v>
      </c>
      <c r="K1069" s="10">
        <f>MAX(0,(K1055-C1069-D1069))/(1-'P-Parametri'!$B$31*MAX(0,IF(L1068&lt;=0,0,(L1068-M1068)/L1068)))</f>
        <v>23576.652454258838</v>
      </c>
      <c r="L1069" s="10">
        <f>((L1068-K1069+MAX(0,-(K1055-C1069-D1069)))*(1+B1069))*(1-'P-Parametri'!$B$32)</f>
        <v>257959.19191055562</v>
      </c>
      <c r="M1069" s="10">
        <f>IF(L1068&lt;=0,M1068,M1068*(1-K1069/L1068))+MAX(0,-(K1055-C1069-D1069))</f>
        <v>299703.3543033661</v>
      </c>
      <c r="N1069" s="10">
        <f>MAX(0,(N1055-C1069-D1069))/(1-'P-Parametri'!$B$31*MAX(0,IF(O1068&lt;=0,0,(O1068-P1068)/O1068)))</f>
        <v>23463.576456804698</v>
      </c>
      <c r="O1069" s="10">
        <f>((O1068-N1069+MAX(0,-(N1055-C1069-D1069)))*(1+B1069))*(1-'P-Parametri'!$B$32)</f>
        <v>259453.92406940911</v>
      </c>
      <c r="P1069" s="10">
        <f>IF(O1068&lt;=0,P1068,P1068*(1-N1069/O1068))+MAX(0,-(N1055-C1069-D1069))</f>
        <v>301439.97100803012</v>
      </c>
      <c r="Q1069" s="10">
        <f>MAX(0,(Q1055-C1069-D1069))/(1-'P-Parametri'!$B$31*MAX(0,IF(R1068&lt;=0,0,(R1068-S1068)/R1068)))</f>
        <v>23456.275458302567</v>
      </c>
      <c r="R1069" s="10">
        <f>((R1068-Q1069+MAX(0,-(Q1055-C1069-D1069)))*(1+B1069))*(1-'P-Parametri'!$B$32)</f>
        <v>259550.43471268049</v>
      </c>
      <c r="S1069" s="10">
        <f>IF(R1068&lt;=0,S1068,S1068*(1-Q1069/R1068))+MAX(0,-(Q1055-C1069-D1069))</f>
        <v>301552.09945478267</v>
      </c>
      <c r="T1069" s="10">
        <f>MAX(0,(T1055-C1069-D1069))/(1-'P-Parametri'!$B$31*MAX(0,IF(U1068&lt;=0,0,(U1068-V1068)/U1068)))</f>
        <v>23457.079527390619</v>
      </c>
      <c r="U1069" s="10">
        <f>((U1068-T1069+MAX(0,-(T1055-C1069-D1069)))*(1+B1069))*(1-'P-Parametri'!$B$32)</f>
        <v>259539.80586172279</v>
      </c>
      <c r="V1069" s="10">
        <f>IF(U1068&lt;=0,V1068,V1068*(1-T1069/U1068))+MAX(0,-(T1055-C1069-D1069))</f>
        <v>301539.75059347303</v>
      </c>
    </row>
    <row r="1070" spans="1:22">
      <c r="A1070" s="9">
        <f t="shared" si="21"/>
        <v>13</v>
      </c>
      <c r="B1070" s="12">
        <f>IF($A1070='P-Parametri'!$C$47,'P-Parametri'!$B$34,IF($A1070='P-Parametri'!$C$48,'P-Parametri'!$C$34,'P-Parametri'!$C$50))</f>
        <v>2.7158250435358244E-2</v>
      </c>
      <c r="C1070" s="10">
        <f>IF($A1070&lt;='1-Input'!$B$26,0,IF($A1070='1-Input'!$B$26+1,('1-Input'!$B$23+((('P-Parametri'!$B$24*'1-Input'!$B$11)*(1+'P-Parametri'!$B$26)^('1-Input'!$B$25-1-'1-Input'!$B$12+1)*(IF('P-Parametri'!$B$26=0,'1-Input'!$B$12,((1+'P-Parametri'!$B$26)^'1-Input'!$B$12-1)/'P-Parametri'!$B$26)))*'P-Parametri'!$B$27*(1-'P-Parametri'!$B$28)))*'1-Input'!$B$27,'1-Input'!$B$23+((('P-Parametri'!$B$24*'1-Input'!$B$11)*(1+'P-Parametri'!$B$26)^('1-Input'!$B$25-1-'1-Input'!$B$12+1)*(IF('P-Parametri'!$B$26=0,'1-Input'!$B$12,((1+'P-Parametri'!$B$26)^'1-Input'!$B$12-1)/'P-Parametri'!$B$26)))*'P-Parametri'!$B$27*(1-'P-Parametri'!$B$28))))</f>
        <v>0</v>
      </c>
      <c r="D1070" s="10">
        <f>IF(AND($A1070&gt;=1,$A1070&lt;1+'1-Input'!$B$12),'1-Input'!$B$30,0)</f>
        <v>0</v>
      </c>
      <c r="E1070" s="10">
        <f>MAX(0,(E1055-C1070-D1070))/(1-'P-Parametri'!$B$31*MAX(0,IF(F1069&lt;=0,0,(F1069-G1069)/F1069)))</f>
        <v>26100</v>
      </c>
      <c r="F1070" s="10">
        <f>((F1069-E1070+MAX(0,-(E1055-C1070-D1070)))*(1+B1070))*(1-'P-Parametri'!$B$32)</f>
        <v>203486.71339176397</v>
      </c>
      <c r="G1070" s="10">
        <f>IF(F1069&lt;=0,G1069,G1069*(1-E1070/F1069))+MAX(0,-(E1055-C1070-D1070))</f>
        <v>230626.25830019143</v>
      </c>
      <c r="H1070" s="10">
        <f>MAX(0,(H1055-C1070-D1070))/(1-'P-Parametri'!$B$31*MAX(0,IF(I1069&lt;=0,0,(I1069-J1069)/I1069)))</f>
        <v>30450</v>
      </c>
      <c r="I1070" s="10">
        <f>((I1069-H1070+MAX(0,-(H1055-C1070-D1070)))*(1+B1070))*(1-'P-Parametri'!$B$32)</f>
        <v>140082.08563073739</v>
      </c>
      <c r="J1070" s="10">
        <f>IF(I1069&lt;=0,J1069,J1069*(1-H1070/I1069))+MAX(0,-(H1055-C1070-D1070))</f>
        <v>158765.19270182279</v>
      </c>
      <c r="K1070" s="10">
        <f>MAX(0,(K1055-C1070-D1070))/(1-'P-Parametri'!$B$31*MAX(0,IF(L1069&lt;=0,0,(L1069-M1069)/L1069)))</f>
        <v>23576.652454258838</v>
      </c>
      <c r="L1070" s="10">
        <f>((L1069-K1070+MAX(0,-(K1055-C1070-D1070)))*(1+B1070))*(1-'P-Parametri'!$B$32)</f>
        <v>240266.46324220506</v>
      </c>
      <c r="M1070" s="10">
        <f>IF(L1069&lt;=0,M1069,M1069*(1-K1070/L1069))+MAX(0,-(K1055-C1070-D1070))</f>
        <v>272311.41772823478</v>
      </c>
      <c r="N1070" s="10">
        <f>MAX(0,(N1055-C1070-D1070))/(1-'P-Parametri'!$B$31*MAX(0,IF(O1069&lt;=0,0,(O1069-P1069)/O1069)))</f>
        <v>23463.576456804698</v>
      </c>
      <c r="O1070" s="10">
        <f>((O1069-N1070+MAX(0,-(N1055-C1070-D1070)))*(1+B1070))*(1-'P-Parametri'!$B$32)</f>
        <v>241914.63370824797</v>
      </c>
      <c r="P1070" s="10">
        <f>IF(O1069&lt;=0,P1069,P1069*(1-N1070/O1069))+MAX(0,-(N1055-C1070-D1070))</f>
        <v>274179.40891689068</v>
      </c>
      <c r="Q1070" s="10">
        <f>MAX(0,(Q1055-C1070-D1070))/(1-'P-Parametri'!$B$31*MAX(0,IF(R1069&lt;=0,0,(R1069-S1069)/R1069)))</f>
        <v>23456.275458302567</v>
      </c>
      <c r="R1070" s="10">
        <f>((R1069-Q1070+MAX(0,-(Q1055-C1070-D1070)))*(1+B1070))*(1-'P-Parametri'!$B$32)</f>
        <v>242021.05143061822</v>
      </c>
      <c r="S1070" s="10">
        <f>IF(R1069&lt;=0,S1069,S1069*(1-Q1070/R1069))+MAX(0,-(Q1055-C1070-D1070))</f>
        <v>274300.01984385512</v>
      </c>
      <c r="T1070" s="10">
        <f>MAX(0,(T1055-C1070-D1070))/(1-'P-Parametri'!$B$31*MAX(0,IF(U1069&lt;=0,0,(U1069-V1069)/U1069)))</f>
        <v>23457.079527390619</v>
      </c>
      <c r="U1070" s="10">
        <f>((U1069-T1070+MAX(0,-(T1055-C1070-D1070)))*(1+B1070))*(1-'P-Parametri'!$B$32)</f>
        <v>242009.33149930293</v>
      </c>
      <c r="V1070" s="10">
        <f>IF(U1069&lt;=0,V1069,V1069*(1-T1070/U1069))+MAX(0,-(T1055-C1070-D1070))</f>
        <v>274286.73679523857</v>
      </c>
    </row>
    <row r="1071" spans="1:22">
      <c r="A1071" s="9">
        <f t="shared" si="21"/>
        <v>14</v>
      </c>
      <c r="B1071" s="12">
        <f>IF($A1071='P-Parametri'!$C$47,'P-Parametri'!$B$34,IF($A1071='P-Parametri'!$C$48,'P-Parametri'!$C$34,'P-Parametri'!$C$50))</f>
        <v>2.7158250435358244E-2</v>
      </c>
      <c r="C1071" s="10">
        <f>IF($A1071&lt;='1-Input'!$B$26,0,IF($A1071='1-Input'!$B$26+1,('1-Input'!$B$23+((('P-Parametri'!$B$24*'1-Input'!$B$11)*(1+'P-Parametri'!$B$26)^('1-Input'!$B$25-1-'1-Input'!$B$12+1)*(IF('P-Parametri'!$B$26=0,'1-Input'!$B$12,((1+'P-Parametri'!$B$26)^'1-Input'!$B$12-1)/'P-Parametri'!$B$26)))*'P-Parametri'!$B$27*(1-'P-Parametri'!$B$28)))*'1-Input'!$B$27,'1-Input'!$B$23+((('P-Parametri'!$B$24*'1-Input'!$B$11)*(1+'P-Parametri'!$B$26)^('1-Input'!$B$25-1-'1-Input'!$B$12+1)*(IF('P-Parametri'!$B$26=0,'1-Input'!$B$12,((1+'P-Parametri'!$B$26)^'1-Input'!$B$12-1)/'P-Parametri'!$B$26)))*'P-Parametri'!$B$27*(1-'P-Parametri'!$B$28))))</f>
        <v>0</v>
      </c>
      <c r="D1071" s="10">
        <f>IF(AND($A1071&gt;=1,$A1071&lt;1+'1-Input'!$B$12),'1-Input'!$B$30,0)</f>
        <v>0</v>
      </c>
      <c r="E1071" s="10">
        <f>MAX(0,(E1055-C1071-D1071))/(1-'P-Parametri'!$B$31*MAX(0,IF(F1070&lt;=0,0,(F1070-G1070)/F1070)))</f>
        <v>26100</v>
      </c>
      <c r="F1071" s="10">
        <f>((F1070-E1071+MAX(0,-(E1055-C1071-D1071)))*(1+B1071))*(1-'P-Parametri'!$B$32)</f>
        <v>181839.8177256067</v>
      </c>
      <c r="G1071" s="10">
        <f>IF(F1070&lt;=0,G1070,G1070*(1-E1071/F1070))+MAX(0,-(E1055-C1071-D1071))</f>
        <v>201045.23435369809</v>
      </c>
      <c r="H1071" s="10">
        <f>MAX(0,(H1055-C1071-D1071))/(1-'P-Parametri'!$B$31*MAX(0,IF(I1070&lt;=0,0,(I1070-J1070)/I1070)))</f>
        <v>30450</v>
      </c>
      <c r="I1071" s="10">
        <f>((I1070-H1071+MAX(0,-(H1055-C1071-D1071)))*(1+B1071))*(1-'P-Parametri'!$B$32)</f>
        <v>112384.2822655115</v>
      </c>
      <c r="J1071" s="10">
        <f>IF(I1070&lt;=0,J1070,J1070*(1-H1071/I1070))+MAX(0,-(H1055-C1071-D1071))</f>
        <v>124253.99809758054</v>
      </c>
      <c r="K1071" s="10">
        <f>MAX(0,(K1055-C1071-D1071))/(1-'P-Parametri'!$B$31*MAX(0,IF(L1070&lt;=0,0,(L1070-M1070)/L1070)))</f>
        <v>23576.652454258838</v>
      </c>
      <c r="L1071" s="10">
        <f>((L1070-K1071+MAX(0,-(K1055-C1071-D1071)))*(1+B1071))*(1-'P-Parametri'!$B$32)</f>
        <v>222129.57748224342</v>
      </c>
      <c r="M1071" s="10">
        <f>IF(L1070&lt;=0,M1070,M1070*(1-K1071/L1070))+MAX(0,-(K1055-C1071-D1071))</f>
        <v>245590.28666204392</v>
      </c>
      <c r="N1071" s="10">
        <f>MAX(0,(N1055-C1071-D1071))/(1-'P-Parametri'!$B$31*MAX(0,IF(O1070&lt;=0,0,(O1070-P1070)/O1070)))</f>
        <v>23463.576456804698</v>
      </c>
      <c r="O1071" s="10">
        <f>((O1070-N1071+MAX(0,-(N1055-C1071-D1071)))*(1+B1071))*(1-'P-Parametri'!$B$32)</f>
        <v>223935.03816060247</v>
      </c>
      <c r="P1071" s="10">
        <f>IF(O1070&lt;=0,P1070,P1070*(1-N1071/O1070))+MAX(0,-(N1055-C1071-D1071))</f>
        <v>247586.43508397433</v>
      </c>
      <c r="Q1071" s="10">
        <f>MAX(0,(Q1055-C1071-D1071))/(1-'P-Parametri'!$B$31*MAX(0,IF(R1070&lt;=0,0,(R1070-S1070)/R1070)))</f>
        <v>23456.275458302567</v>
      </c>
      <c r="R1071" s="10">
        <f>((R1070-Q1071+MAX(0,-(Q1055-C1071-D1071)))*(1+B1071))*(1-'P-Parametri'!$B$32)</f>
        <v>224051.61166873071</v>
      </c>
      <c r="S1071" s="10">
        <f>IF(R1070&lt;=0,S1070,S1070*(1-Q1071/R1070))+MAX(0,-(Q1055-C1071-D1071))</f>
        <v>247715.32076233815</v>
      </c>
      <c r="T1071" s="10">
        <f>MAX(0,(T1055-C1071-D1071))/(1-'P-Parametri'!$B$31*MAX(0,IF(U1070&lt;=0,0,(U1070-V1070)/U1070)))</f>
        <v>23457.079527390619</v>
      </c>
      <c r="U1071" s="10">
        <f>((U1070-T1071+MAX(0,-(T1055-C1071-D1071)))*(1+B1071))*(1-'P-Parametri'!$B$32)</f>
        <v>224038.77326664867</v>
      </c>
      <c r="V1071" s="10">
        <f>IF(U1070&lt;=0,V1070,V1070*(1-T1071/U1070))+MAX(0,-(T1055-C1071-D1071))</f>
        <v>247701.12640387684</v>
      </c>
    </row>
    <row r="1072" spans="1:22">
      <c r="A1072" s="9">
        <f t="shared" si="21"/>
        <v>15</v>
      </c>
      <c r="B1072" s="12">
        <f>IF($A1072='P-Parametri'!$C$47,'P-Parametri'!$B$34,IF($A1072='P-Parametri'!$C$48,'P-Parametri'!$C$34,'P-Parametri'!$C$50))</f>
        <v>2.7158250435358244E-2</v>
      </c>
      <c r="C1072" s="10">
        <f>IF($A1072&lt;='1-Input'!$B$26,0,IF($A1072='1-Input'!$B$26+1,('1-Input'!$B$23+((('P-Parametri'!$B$24*'1-Input'!$B$11)*(1+'P-Parametri'!$B$26)^('1-Input'!$B$25-1-'1-Input'!$B$12+1)*(IF('P-Parametri'!$B$26=0,'1-Input'!$B$12,((1+'P-Parametri'!$B$26)^'1-Input'!$B$12-1)/'P-Parametri'!$B$26)))*'P-Parametri'!$B$27*(1-'P-Parametri'!$B$28)))*'1-Input'!$B$27,'1-Input'!$B$23+((('P-Parametri'!$B$24*'1-Input'!$B$11)*(1+'P-Parametri'!$B$26)^('1-Input'!$B$25-1-'1-Input'!$B$12+1)*(IF('P-Parametri'!$B$26=0,'1-Input'!$B$12,((1+'P-Parametri'!$B$26)^'1-Input'!$B$12-1)/'P-Parametri'!$B$26)))*'P-Parametri'!$B$27*(1-'P-Parametri'!$B$28))))</f>
        <v>0</v>
      </c>
      <c r="D1072" s="10">
        <f>IF(AND($A1072&gt;=1,$A1072&lt;1+'1-Input'!$B$12),'1-Input'!$B$30,0)</f>
        <v>0</v>
      </c>
      <c r="E1072" s="10">
        <f>MAX(0,(E1055-C1072-D1072))/(1-'P-Parametri'!$B$31*MAX(0,IF(F1071&lt;=0,0,(F1071-G1071)/F1071)))</f>
        <v>26100</v>
      </c>
      <c r="F1072" s="10">
        <f>((F1071-E1072+MAX(0,-(E1055-C1072-D1072)))*(1+B1072))*(1-'P-Parametri'!$B$32)</f>
        <v>159649.49982075946</v>
      </c>
      <c r="G1072" s="10">
        <f>IF(F1071&lt;=0,G1071,G1071*(1-E1072/F1071))+MAX(0,-(E1055-C1072-D1072))</f>
        <v>172188.62482635255</v>
      </c>
      <c r="H1072" s="10">
        <f>MAX(0,(H1055-C1072-D1072))/(1-'P-Parametri'!$B$31*MAX(0,IF(I1071&lt;=0,0,(I1071-J1071)/I1071)))</f>
        <v>30450</v>
      </c>
      <c r="I1072" s="10">
        <f>((I1071-H1072+MAX(0,-(H1055-C1072-D1072)))*(1+B1072))*(1-'P-Parametri'!$B$32)</f>
        <v>83991.155074474562</v>
      </c>
      <c r="J1072" s="10">
        <f>IF(I1071&lt;=0,J1071,J1071*(1-H1072/I1071))+MAX(0,-(H1055-C1072-D1072))</f>
        <v>90587.953649010713</v>
      </c>
      <c r="K1072" s="10">
        <f>MAX(0,(K1055-C1072-D1072))/(1-'P-Parametri'!$B$31*MAX(0,IF(L1071&lt;=0,0,(L1071-M1071)/L1071)))</f>
        <v>23576.652454258838</v>
      </c>
      <c r="L1072" s="10">
        <f>((L1071-K1072+MAX(0,-(K1055-C1072-D1072)))*(1+B1072))*(1-'P-Parametri'!$B$32)</f>
        <v>203537.38454038635</v>
      </c>
      <c r="M1072" s="10">
        <f>IF(L1071&lt;=0,M1071,M1071*(1-K1072/L1071))+MAX(0,-(K1055-C1072-D1072))</f>
        <v>219523.53364156574</v>
      </c>
      <c r="N1072" s="10">
        <f>MAX(0,(N1055-C1072-D1072))/(1-'P-Parametri'!$B$31*MAX(0,IF(O1071&lt;=0,0,(O1071-P1071)/O1071)))</f>
        <v>23463.576456804698</v>
      </c>
      <c r="O1072" s="10">
        <f>((O1071-N1072+MAX(0,-(N1055-C1072-D1072)))*(1+B1072))*(1-'P-Parametri'!$B$32)</f>
        <v>205504.08403416007</v>
      </c>
      <c r="P1072" s="10">
        <f>IF(O1071&lt;=0,P1071,P1071*(1-N1072/O1071))+MAX(0,-(N1055-C1072-D1072))</f>
        <v>221644.70083381989</v>
      </c>
      <c r="Q1072" s="10">
        <f>MAX(0,(Q1055-C1072-D1072))/(1-'P-Parametri'!$B$31*MAX(0,IF(R1071&lt;=0,0,(R1071-S1071)/R1071)))</f>
        <v>23456.275458302567</v>
      </c>
      <c r="R1072" s="10">
        <f>((R1071-Q1072+MAX(0,-(Q1055-C1072-D1072)))*(1+B1072))*(1-'P-Parametri'!$B$32)</f>
        <v>205631.06827822104</v>
      </c>
      <c r="S1072" s="10">
        <f>IF(R1071&lt;=0,S1071,S1071*(1-Q1072/R1071))+MAX(0,-(Q1055-C1072-D1072))</f>
        <v>221781.6586218747</v>
      </c>
      <c r="T1072" s="10">
        <f>MAX(0,(T1055-C1072-D1072))/(1-'P-Parametri'!$B$31*MAX(0,IF(U1071&lt;=0,0,(U1071-V1071)/U1071)))</f>
        <v>23457.079527390619</v>
      </c>
      <c r="U1072" s="10">
        <f>((U1071-T1072+MAX(0,-(T1055-C1072-D1072)))*(1+B1072))*(1-'P-Parametri'!$B$32)</f>
        <v>205617.083327356</v>
      </c>
      <c r="V1072" s="10">
        <f>IF(U1071&lt;=0,V1071,V1071*(1-T1072/U1071))+MAX(0,-(T1055-C1072-D1072))</f>
        <v>221766.57527078094</v>
      </c>
    </row>
    <row r="1073" spans="1:22">
      <c r="A1073" s="9">
        <f t="shared" si="21"/>
        <v>16</v>
      </c>
      <c r="B1073" s="12">
        <f>IF($A1073='P-Parametri'!$C$47,'P-Parametri'!$B$34,IF($A1073='P-Parametri'!$C$48,'P-Parametri'!$C$34,'P-Parametri'!$C$50))</f>
        <v>2.7158250435358244E-2</v>
      </c>
      <c r="C1073" s="10">
        <f>IF($A1073&lt;='1-Input'!$B$26,0,IF($A1073='1-Input'!$B$26+1,('1-Input'!$B$23+((('P-Parametri'!$B$24*'1-Input'!$B$11)*(1+'P-Parametri'!$B$26)^('1-Input'!$B$25-1-'1-Input'!$B$12+1)*(IF('P-Parametri'!$B$26=0,'1-Input'!$B$12,((1+'P-Parametri'!$B$26)^'1-Input'!$B$12-1)/'P-Parametri'!$B$26)))*'P-Parametri'!$B$27*(1-'P-Parametri'!$B$28)))*'1-Input'!$B$27,'1-Input'!$B$23+((('P-Parametri'!$B$24*'1-Input'!$B$11)*(1+'P-Parametri'!$B$26)^('1-Input'!$B$25-1-'1-Input'!$B$12+1)*(IF('P-Parametri'!$B$26=0,'1-Input'!$B$12,((1+'P-Parametri'!$B$26)^'1-Input'!$B$12-1)/'P-Parametri'!$B$26)))*'P-Parametri'!$B$27*(1-'P-Parametri'!$B$28))))</f>
        <v>0</v>
      </c>
      <c r="D1073" s="10">
        <f>IF(AND($A1073&gt;=1,$A1073&lt;1+'1-Input'!$B$12),'1-Input'!$B$30,0)</f>
        <v>0</v>
      </c>
      <c r="E1073" s="10">
        <f>MAX(0,(E1055-C1073-D1073))/(1-'P-Parametri'!$B$31*MAX(0,IF(F1072&lt;=0,0,(F1072-G1072)/F1072)))</f>
        <v>26100</v>
      </c>
      <c r="F1073" s="10">
        <f>((F1072-E1073+MAX(0,-(E1055-C1073-D1073)))*(1+B1073))*(1-'P-Parametri'!$B$32)</f>
        <v>136902.11764124368</v>
      </c>
      <c r="G1073" s="10">
        <f>IF(F1072&lt;=0,G1072,G1072*(1-E1073/F1072))+MAX(0,-(E1055-C1073-D1073))</f>
        <v>144038.68941776431</v>
      </c>
      <c r="H1073" s="10">
        <f>MAX(0,(H1055-C1073-D1073))/(1-'P-Parametri'!$B$31*MAX(0,IF(I1072&lt;=0,0,(I1072-J1072)/I1072)))</f>
        <v>30450</v>
      </c>
      <c r="I1073" s="10">
        <f>((I1072-H1073+MAX(0,-(H1055-C1073-D1073)))*(1+B1073))*(1-'P-Parametri'!$B$32)</f>
        <v>54885.248694240319</v>
      </c>
      <c r="J1073" s="10">
        <f>IF(I1072&lt;=0,J1072,J1072*(1-H1073/I1072))+MAX(0,-(H1055-C1073-D1073))</f>
        <v>57746.362338991064</v>
      </c>
      <c r="K1073" s="10">
        <f>MAX(0,(K1055-C1073-D1073))/(1-'P-Parametri'!$B$31*MAX(0,IF(L1072&lt;=0,0,(L1072-M1072)/L1072)))</f>
        <v>23576.652454258838</v>
      </c>
      <c r="L1073" s="10">
        <f>((L1072-K1073+MAX(0,-(K1055-C1073-D1073)))*(1+B1073))*(1-'P-Parametri'!$B$32)</f>
        <v>184478.45441521966</v>
      </c>
      <c r="M1073" s="10">
        <f>IF(L1072&lt;=0,M1072,M1072*(1-K1073/L1072))+MAX(0,-(K1055-C1073-D1073))</f>
        <v>194095.13349834274</v>
      </c>
      <c r="N1073" s="10">
        <f>MAX(0,(N1055-C1073-D1073))/(1-'P-Parametri'!$B$31*MAX(0,IF(O1072&lt;=0,0,(O1072-P1072)/O1072)))</f>
        <v>23463.576456804698</v>
      </c>
      <c r="O1073" s="10">
        <f>((O1072-N1073+MAX(0,-(N1055-C1073-D1073)))*(1+B1073))*(1-'P-Parametri'!$B$32)</f>
        <v>186610.44045297787</v>
      </c>
      <c r="P1073" s="10">
        <f>IF(O1072&lt;=0,P1072,P1072*(1-N1073/O1072))+MAX(0,-(N1055-C1073-D1073))</f>
        <v>196338.25785629023</v>
      </c>
      <c r="Q1073" s="10">
        <f>MAX(0,(Q1055-C1073-D1073))/(1-'P-Parametri'!$B$31*MAX(0,IF(R1072&lt;=0,0,(R1072-S1072)/R1072)))</f>
        <v>23456.275458302567</v>
      </c>
      <c r="R1073" s="10">
        <f>((R1072-Q1073+MAX(0,-(Q1055-C1073-D1073)))*(1+B1073))*(1-'P-Parametri'!$B$32)</f>
        <v>186748.09678339868</v>
      </c>
      <c r="S1073" s="10">
        <f>IF(R1072&lt;=0,S1072,S1072*(1-Q1073/R1072))+MAX(0,-(Q1055-C1073-D1073))</f>
        <v>196483.09007485281</v>
      </c>
      <c r="T1073" s="10">
        <f>MAX(0,(T1055-C1073-D1073))/(1-'P-Parametri'!$B$31*MAX(0,IF(U1072&lt;=0,0,(U1072-V1072)/U1072)))</f>
        <v>23457.079527390619</v>
      </c>
      <c r="U1073" s="10">
        <f>((U1072-T1073+MAX(0,-(T1055-C1073-D1073)))*(1+B1073))*(1-'P-Parametri'!$B$32)</f>
        <v>186732.93650086568</v>
      </c>
      <c r="V1073" s="10">
        <f>IF(U1072&lt;=0,V1072,V1072*(1-T1073/U1072))+MAX(0,-(T1055-C1073-D1073))</f>
        <v>196467.13950180914</v>
      </c>
    </row>
    <row r="1074" spans="1:22">
      <c r="A1074" s="9">
        <f t="shared" si="21"/>
        <v>17</v>
      </c>
      <c r="B1074" s="12">
        <f>IF($A1074='P-Parametri'!$C$47,'P-Parametri'!$B$34,IF($A1074='P-Parametri'!$C$48,'P-Parametri'!$C$34,'P-Parametri'!$C$50))</f>
        <v>2.7158250435358244E-2</v>
      </c>
      <c r="C1074" s="10">
        <f>IF($A1074&lt;='1-Input'!$B$26,0,IF($A1074='1-Input'!$B$26+1,('1-Input'!$B$23+((('P-Parametri'!$B$24*'1-Input'!$B$11)*(1+'P-Parametri'!$B$26)^('1-Input'!$B$25-1-'1-Input'!$B$12+1)*(IF('P-Parametri'!$B$26=0,'1-Input'!$B$12,((1+'P-Parametri'!$B$26)^'1-Input'!$B$12-1)/'P-Parametri'!$B$26)))*'P-Parametri'!$B$27*(1-'P-Parametri'!$B$28)))*'1-Input'!$B$27,'1-Input'!$B$23+((('P-Parametri'!$B$24*'1-Input'!$B$11)*(1+'P-Parametri'!$B$26)^('1-Input'!$B$25-1-'1-Input'!$B$12+1)*(IF('P-Parametri'!$B$26=0,'1-Input'!$B$12,((1+'P-Parametri'!$B$26)^'1-Input'!$B$12-1)/'P-Parametri'!$B$26)))*'P-Parametri'!$B$27*(1-'P-Parametri'!$B$28))))</f>
        <v>0</v>
      </c>
      <c r="D1074" s="10">
        <f>IF(AND($A1074&gt;=1,$A1074&lt;1+'1-Input'!$B$12),'1-Input'!$B$30,0)</f>
        <v>0</v>
      </c>
      <c r="E1074" s="10">
        <f>MAX(0,(E1055-C1074-D1074))/(1-'P-Parametri'!$B$31*MAX(0,IF(F1073&lt;=0,0,(F1073-G1073)/F1073)))</f>
        <v>26100</v>
      </c>
      <c r="F1074" s="10">
        <f>((F1073-E1074+MAX(0,-(E1055-C1074-D1074)))*(1+B1074))*(1-'P-Parametri'!$B$32)</f>
        <v>113583.68668231077</v>
      </c>
      <c r="G1074" s="10">
        <f>IF(F1073&lt;=0,G1073,G1073*(1-E1074/F1073))+MAX(0,-(E1055-C1074-D1074))</f>
        <v>116578.12227259202</v>
      </c>
      <c r="H1074" s="10">
        <f>MAX(0,(H1055-C1074-D1074))/(1-'P-Parametri'!$B$31*MAX(0,IF(I1073&lt;=0,0,(I1073-J1073)/I1073)))</f>
        <v>30450</v>
      </c>
      <c r="I1074" s="10">
        <f>((I1073-H1074+MAX(0,-(H1055-C1074-D1074)))*(1+B1074))*(1-'P-Parametri'!$B$32)</f>
        <v>25048.669563133299</v>
      </c>
      <c r="J1074" s="10">
        <f>IF(I1073&lt;=0,J1073,J1073*(1-H1074/I1073))+MAX(0,-(H1055-C1074-D1074))</f>
        <v>25709.034002956712</v>
      </c>
      <c r="K1074" s="10">
        <f>MAX(0,(K1055-C1074-D1074))/(1-'P-Parametri'!$B$31*MAX(0,IF(L1073&lt;=0,0,(L1073-M1073)/L1073)))</f>
        <v>23576.652454258838</v>
      </c>
      <c r="L1074" s="10">
        <f>((L1073-K1074+MAX(0,-(K1055-C1074-D1074)))*(1+B1074))*(1-'P-Parametri'!$B$32)</f>
        <v>164941.07016732878</v>
      </c>
      <c r="M1074" s="10">
        <f>IF(L1073&lt;=0,M1073,M1073*(1-K1074/L1073))+MAX(0,-(K1055-C1074-D1074))</f>
        <v>169289.4535068268</v>
      </c>
      <c r="N1074" s="10">
        <f>MAX(0,(N1055-C1074-D1074))/(1-'P-Parametri'!$B$31*MAX(0,IF(O1073&lt;=0,0,(O1073-P1073)/O1073)))</f>
        <v>23463.576456804698</v>
      </c>
      <c r="O1074" s="10">
        <f>((O1073-N1074+MAX(0,-(N1055-C1074-D1074)))*(1+B1074))*(1-'P-Parametri'!$B$32)</f>
        <v>167242.49209155192</v>
      </c>
      <c r="P1074" s="10">
        <f>IF(O1073&lt;=0,P1073,P1073*(1-N1074/O1073))+MAX(0,-(N1055-C1074-D1074))</f>
        <v>171651.54840196192</v>
      </c>
      <c r="Q1074" s="10">
        <f>MAX(0,(Q1055-C1074-D1074))/(1-'P-Parametri'!$B$31*MAX(0,IF(R1073&lt;=0,0,(R1073-S1073)/R1073)))</f>
        <v>23456.275458302567</v>
      </c>
      <c r="R1074" s="10">
        <f>((R1073-Q1074+MAX(0,-(Q1055-C1074-D1074)))*(1+B1074))*(1-'P-Parametri'!$B$32)</f>
        <v>167391.08841968348</v>
      </c>
      <c r="S1074" s="10">
        <f>IF(R1073&lt;=0,S1073,S1073*(1-Q1074/R1073))+MAX(0,-(Q1055-C1074-D1074))</f>
        <v>171804.0622128461</v>
      </c>
      <c r="T1074" s="10">
        <f>MAX(0,(T1055-C1074-D1074))/(1-'P-Parametri'!$B$31*MAX(0,IF(U1073&lt;=0,0,(U1073-V1073)/U1073)))</f>
        <v>23457.079527390619</v>
      </c>
      <c r="U1074" s="10">
        <f>((U1073-T1074+MAX(0,-(T1055-C1074-D1074)))*(1+B1074))*(1-'P-Parametri'!$B$32)</f>
        <v>167374.72330003401</v>
      </c>
      <c r="V1074" s="10">
        <f>IF(U1073&lt;=0,V1073,V1073*(1-T1074/U1073))+MAX(0,-(T1055-C1074-D1074))</f>
        <v>171787.26565538935</v>
      </c>
    </row>
    <row r="1075" spans="1:22">
      <c r="A1075" s="9">
        <f t="shared" si="21"/>
        <v>18</v>
      </c>
      <c r="B1075" s="12">
        <f>IF($A1075='P-Parametri'!$C$47,'P-Parametri'!$B$34,IF($A1075='P-Parametri'!$C$48,'P-Parametri'!$C$34,'P-Parametri'!$C$50))</f>
        <v>2.7158250435358244E-2</v>
      </c>
      <c r="C1075" s="10">
        <f>IF($A1075&lt;='1-Input'!$B$26,0,IF($A1075='1-Input'!$B$26+1,('1-Input'!$B$23+((('P-Parametri'!$B$24*'1-Input'!$B$11)*(1+'P-Parametri'!$B$26)^('1-Input'!$B$25-1-'1-Input'!$B$12+1)*(IF('P-Parametri'!$B$26=0,'1-Input'!$B$12,((1+'P-Parametri'!$B$26)^'1-Input'!$B$12-1)/'P-Parametri'!$B$26)))*'P-Parametri'!$B$27*(1-'P-Parametri'!$B$28)))*'1-Input'!$B$27,'1-Input'!$B$23+((('P-Parametri'!$B$24*'1-Input'!$B$11)*(1+'P-Parametri'!$B$26)^('1-Input'!$B$25-1-'1-Input'!$B$12+1)*(IF('P-Parametri'!$B$26=0,'1-Input'!$B$12,((1+'P-Parametri'!$B$26)^'1-Input'!$B$12-1)/'P-Parametri'!$B$26)))*'P-Parametri'!$B$27*(1-'P-Parametri'!$B$28))))</f>
        <v>0</v>
      </c>
      <c r="D1075" s="10">
        <f>IF(AND($A1075&gt;=1,$A1075&lt;1+'1-Input'!$B$12),'1-Input'!$B$30,0)</f>
        <v>0</v>
      </c>
      <c r="E1075" s="10">
        <f>MAX(0,(E1055-C1075-D1075))/(1-'P-Parametri'!$B$31*MAX(0,IF(F1074&lt;=0,0,(F1074-G1074)/F1074)))</f>
        <v>26100</v>
      </c>
      <c r="F1075" s="10">
        <f>((F1074-E1075+MAX(0,-(E1055-C1075-D1075)))*(1+B1075))*(1-'P-Parametri'!$B$32)</f>
        <v>89679.871373128903</v>
      </c>
      <c r="G1075" s="10">
        <f>IF(F1074&lt;=0,G1074,G1074*(1-E1075/F1074))+MAX(0,-(E1055-C1075-D1075))</f>
        <v>89790.041341349337</v>
      </c>
      <c r="H1075" s="10">
        <f>MAX(0,(H1055-C1075-D1075))/(1-'P-Parametri'!$B$31*MAX(0,IF(I1074&lt;=0,0,(I1074-J1074)/I1074)))</f>
        <v>30450</v>
      </c>
      <c r="I1075" s="10">
        <f>((I1074-H1075+MAX(0,-(H1055-C1075-D1075)))*(1+B1075))*(1-'P-Parametri'!$B$32)</f>
        <v>-5536.9250793121391</v>
      </c>
      <c r="J1075" s="10">
        <f>IF(I1074&lt;=0,J1074,J1074*(1-H1075/I1074))+MAX(0,-(H1055-C1075-D1075))</f>
        <v>-5543.7270834930896</v>
      </c>
      <c r="K1075" s="10">
        <f>MAX(0,(K1055-C1075-D1075))/(1-'P-Parametri'!$B$31*MAX(0,IF(L1074&lt;=0,0,(L1074-M1074)/L1074)))</f>
        <v>23576.652454258838</v>
      </c>
      <c r="L1075" s="10">
        <f>((L1074-K1075+MAX(0,-(K1055-C1075-D1075)))*(1+B1075))*(1-'P-Parametri'!$B$32)</f>
        <v>144913.22071602615</v>
      </c>
      <c r="M1075" s="10">
        <f>IF(L1074&lt;=0,M1074,M1074*(1-K1075/L1074))+MAX(0,-(K1055-C1075-D1075))</f>
        <v>145091.24377378207</v>
      </c>
      <c r="N1075" s="10">
        <f>MAX(0,(N1055-C1075-D1075))/(1-'P-Parametri'!$B$31*MAX(0,IF(O1074&lt;=0,0,(O1074-P1074)/O1074)))</f>
        <v>23463.576456804698</v>
      </c>
      <c r="O1075" s="10">
        <f>((O1074-N1075+MAX(0,-(N1055-C1075-D1075)))*(1+B1075))*(1-'P-Parametri'!$B$32)</f>
        <v>147388.33203401417</v>
      </c>
      <c r="P1075" s="10">
        <f>IF(O1074&lt;=0,P1074,P1074*(1-N1075/O1074))+MAX(0,-(N1055-C1075-D1075))</f>
        <v>147569.39571762149</v>
      </c>
      <c r="Q1075" s="10">
        <f>MAX(0,(Q1055-C1075-D1075))/(1-'P-Parametri'!$B$31*MAX(0,IF(R1074&lt;=0,0,(R1074-S1074)/R1074)))</f>
        <v>23456.275458302567</v>
      </c>
      <c r="R1075" s="10">
        <f>((R1074-Q1075+MAX(0,-(Q1055-C1075-D1075)))*(1+B1075))*(1-'P-Parametri'!$B$32)</f>
        <v>147548.14299683625</v>
      </c>
      <c r="S1075" s="10">
        <f>IF(R1074&lt;=0,S1074,S1074*(1-Q1075/R1074))+MAX(0,-(Q1055-C1075-D1075))</f>
        <v>147729.40300508629</v>
      </c>
      <c r="T1075" s="10">
        <f>MAX(0,(T1055-C1075-D1075))/(1-'P-Parametri'!$B$31*MAX(0,IF(U1074&lt;=0,0,(U1074-V1074)/U1074)))</f>
        <v>23457.079527390619</v>
      </c>
      <c r="U1075" s="10">
        <f>((U1074-T1075+MAX(0,-(T1055-C1075-D1075)))*(1+B1075))*(1-'P-Parametri'!$B$32)</f>
        <v>147530.54279391892</v>
      </c>
      <c r="V1075" s="10">
        <f>IF(U1074&lt;=0,V1074,V1074*(1-T1075/U1074))+MAX(0,-(T1055-C1075-D1075))</f>
        <v>147711.78118066385</v>
      </c>
    </row>
    <row r="1076" spans="1:22">
      <c r="A1076" s="9">
        <f t="shared" si="21"/>
        <v>19</v>
      </c>
      <c r="B1076" s="12">
        <f>IF($A1076='P-Parametri'!$C$47,'P-Parametri'!$B$34,IF($A1076='P-Parametri'!$C$48,'P-Parametri'!$C$34,'P-Parametri'!$C$50))</f>
        <v>2.7158250435358244E-2</v>
      </c>
      <c r="C1076" s="10">
        <f>IF($A1076&lt;='1-Input'!$B$26,0,IF($A1076='1-Input'!$B$26+1,('1-Input'!$B$23+((('P-Parametri'!$B$24*'1-Input'!$B$11)*(1+'P-Parametri'!$B$26)^('1-Input'!$B$25-1-'1-Input'!$B$12+1)*(IF('P-Parametri'!$B$26=0,'1-Input'!$B$12,((1+'P-Parametri'!$B$26)^'1-Input'!$B$12-1)/'P-Parametri'!$B$26)))*'P-Parametri'!$B$27*(1-'P-Parametri'!$B$28)))*'1-Input'!$B$27,'1-Input'!$B$23+((('P-Parametri'!$B$24*'1-Input'!$B$11)*(1+'P-Parametri'!$B$26)^('1-Input'!$B$25-1-'1-Input'!$B$12+1)*(IF('P-Parametri'!$B$26=0,'1-Input'!$B$12,((1+'P-Parametri'!$B$26)^'1-Input'!$B$12-1)/'P-Parametri'!$B$26)))*'P-Parametri'!$B$27*(1-'P-Parametri'!$B$28))))</f>
        <v>5474.1483682796988</v>
      </c>
      <c r="D1076" s="10">
        <f>IF(AND($A1076&gt;=1,$A1076&lt;1+'1-Input'!$B$12),'1-Input'!$B$30,0)</f>
        <v>0</v>
      </c>
      <c r="E1076" s="10">
        <f>MAX(0,(E1055-C1076-D1076))/(1-'P-Parametri'!$B$31*MAX(0,IF(F1075&lt;=0,0,(F1075-G1075)/F1075)))</f>
        <v>20625.851631720303</v>
      </c>
      <c r="F1076" s="10">
        <f>((F1075-E1076+MAX(0,-(E1055-C1076-D1076)))*(1+B1076))*(1-'P-Parametri'!$B$32)</f>
        <v>70787.547290907722</v>
      </c>
      <c r="G1076" s="10">
        <f>IF(F1075&lt;=0,G1075,G1075*(1-E1076/F1075))+MAX(0,-(E1055-C1076-D1076))</f>
        <v>69138.851254254449</v>
      </c>
      <c r="H1076" s="10">
        <f>MAX(0,(H1055-C1076-D1076))/(1-'P-Parametri'!$B$31*MAX(0,IF(I1075&lt;=0,0,(I1075-J1075)/I1075)))</f>
        <v>24975.851631720303</v>
      </c>
      <c r="I1076" s="10">
        <f>((I1075-H1076+MAX(0,-(H1055-C1076-D1076)))*(1+B1076))*(1-'P-Parametri'!$B$32)</f>
        <v>-31278.76744174397</v>
      </c>
      <c r="J1076" s="10">
        <f>IF(I1075&lt;=0,J1075,J1075*(1-H1076/I1075))+MAX(0,-(H1055-C1076-D1076))</f>
        <v>-5543.7270834930896</v>
      </c>
      <c r="K1076" s="10">
        <f>MAX(0,(K1055-C1076-D1076))/(1-'P-Parametri'!$B$31*MAX(0,IF(L1075&lt;=0,0,(L1075-M1075)/L1075)))</f>
        <v>18102.504085979141</v>
      </c>
      <c r="L1076" s="10">
        <f>((L1075-K1076+MAX(0,-(K1055-C1076-D1076)))*(1+B1076))*(1-'P-Parametri'!$B$32)</f>
        <v>129994.16448251273</v>
      </c>
      <c r="M1076" s="10">
        <f>IF(L1075&lt;=0,M1075,M1075*(1-K1076/L1075))+MAX(0,-(K1055-C1076-D1076))</f>
        <v>126966.50111554223</v>
      </c>
      <c r="N1076" s="10">
        <f>MAX(0,(N1055-C1076-D1076))/(1-'P-Parametri'!$B$31*MAX(0,IF(O1075&lt;=0,0,(O1075-P1075)/O1075)))</f>
        <v>17989.428088524997</v>
      </c>
      <c r="O1076" s="10">
        <f>((O1075-N1076+MAX(0,-(N1055-C1076-D1076)))*(1+B1076))*(1-'P-Parametri'!$B$32)</f>
        <v>132647.32548133182</v>
      </c>
      <c r="P1076" s="10">
        <f>IF(O1075&lt;=0,P1075,P1075*(1-N1076/O1075))+MAX(0,-(N1055-C1076-D1076))</f>
        <v>129557.86796848736</v>
      </c>
      <c r="Q1076" s="10">
        <f>MAX(0,(Q1055-C1076-D1076))/(1-'P-Parametri'!$B$31*MAX(0,IF(R1075&lt;=0,0,(R1075-S1075)/R1075)))</f>
        <v>17982.12709002287</v>
      </c>
      <c r="R1076" s="10">
        <f>((R1075-Q1076+MAX(0,-(Q1055-C1076-D1076)))*(1+B1076))*(1-'P-Parametri'!$B$32)</f>
        <v>132818.63261029279</v>
      </c>
      <c r="S1076" s="10">
        <f>IF(R1075&lt;=0,S1075,S1075*(1-Q1076/R1075))+MAX(0,-(Q1055-C1076-D1076))</f>
        <v>129725.18522358817</v>
      </c>
      <c r="T1076" s="10">
        <f>MAX(0,(T1055-C1076-D1076))/(1-'P-Parametri'!$B$31*MAX(0,IF(U1075&lt;=0,0,(U1075-V1075)/U1075)))</f>
        <v>17982.931159110922</v>
      </c>
      <c r="U1076" s="10">
        <f>((U1075-T1076+MAX(0,-(T1055-C1076-D1076)))*(1+B1076))*(1-'P-Parametri'!$B$32)</f>
        <v>132799.76631865889</v>
      </c>
      <c r="V1076" s="10">
        <f>IF(U1075&lt;=0,V1075,V1075*(1-T1076/U1075))+MAX(0,-(T1055-C1076-D1076))</f>
        <v>129706.75834229452</v>
      </c>
    </row>
    <row r="1077" spans="1:22">
      <c r="A1077" s="9">
        <f t="shared" si="21"/>
        <v>20</v>
      </c>
      <c r="B1077" s="12">
        <f>IF($A1077='P-Parametri'!$C$47,'P-Parametri'!$B$34,IF($A1077='P-Parametri'!$C$48,'P-Parametri'!$C$34,'P-Parametri'!$C$50))</f>
        <v>2.7158250435358244E-2</v>
      </c>
      <c r="C1077" s="10">
        <f>IF($A1077&lt;='1-Input'!$B$26,0,IF($A1077='1-Input'!$B$26+1,('1-Input'!$B$23+((('P-Parametri'!$B$24*'1-Input'!$B$11)*(1+'P-Parametri'!$B$26)^('1-Input'!$B$25-1-'1-Input'!$B$12+1)*(IF('P-Parametri'!$B$26=0,'1-Input'!$B$12,((1+'P-Parametri'!$B$26)^'1-Input'!$B$12-1)/'P-Parametri'!$B$26)))*'P-Parametri'!$B$27*(1-'P-Parametri'!$B$28)))*'1-Input'!$B$27,'1-Input'!$B$23+((('P-Parametri'!$B$24*'1-Input'!$B$11)*(1+'P-Parametri'!$B$26)^('1-Input'!$B$25-1-'1-Input'!$B$12+1)*(IF('P-Parametri'!$B$26=0,'1-Input'!$B$12,((1+'P-Parametri'!$B$26)^'1-Input'!$B$12-1)/'P-Parametri'!$B$26)))*'P-Parametri'!$B$27*(1-'P-Parametri'!$B$28))))</f>
        <v>16422.445104839331</v>
      </c>
      <c r="D1077" s="10">
        <f>IF(AND($A1077&gt;=1,$A1077&lt;1+'1-Input'!$B$12),'1-Input'!$B$30,0)</f>
        <v>0</v>
      </c>
      <c r="E1077" s="10">
        <f>MAX(0,(E1055-C1077-D1077))/(1-'P-Parametri'!$B$31*MAX(0,IF(F1076&lt;=0,0,(F1076-G1076)/F1076)))</f>
        <v>9736.5153233443871</v>
      </c>
      <c r="F1077" s="10">
        <f>((F1076-E1077+MAX(0,-(E1055-C1077-D1077)))*(1+B1077))*(1-'P-Parametri'!$B$32)</f>
        <v>62583.653040709331</v>
      </c>
      <c r="G1077" s="10">
        <f>IF(F1076&lt;=0,G1076,G1076*(1-E1077/F1076))+MAX(0,-(E1055-C1077-D1077))</f>
        <v>59629.106808539742</v>
      </c>
      <c r="H1077" s="10">
        <f>MAX(0,(H1055-C1077-D1077))/(1-'P-Parametri'!$B$31*MAX(0,IF(I1076&lt;=0,0,(I1076-J1076)/I1076)))</f>
        <v>14027.554895160669</v>
      </c>
      <c r="I1077" s="10">
        <f>((I1076-H1077+MAX(0,-(H1055-C1077-D1077)))*(1+B1077))*(1-'P-Parametri'!$B$32)</f>
        <v>-46443.68925966489</v>
      </c>
      <c r="J1077" s="10">
        <f>IF(I1076&lt;=0,J1076,J1076*(1-H1077/I1076))+MAX(0,-(H1055-C1077-D1077))</f>
        <v>-5543.7270834930896</v>
      </c>
      <c r="K1077" s="10">
        <f>MAX(0,(K1055-C1077-D1077))/(1-'P-Parametri'!$B$31*MAX(0,IF(L1076&lt;=0,0,(L1076-M1076)/L1076)))</f>
        <v>7197.7943022403897</v>
      </c>
      <c r="L1077" s="10">
        <f>((L1076-K1077+MAX(0,-(K1055-C1077-D1077)))*(1+B1077))*(1-'P-Parametri'!$B$32)</f>
        <v>125879.04214467276</v>
      </c>
      <c r="M1077" s="10">
        <f>IF(L1076&lt;=0,M1076,M1076*(1-K1077/L1076))+MAX(0,-(K1055-C1077-D1077))</f>
        <v>119936.34893953601</v>
      </c>
      <c r="N1077" s="10">
        <f>MAX(0,(N1055-C1077-D1077))/(1-'P-Parametri'!$B$31*MAX(0,IF(O1076&lt;=0,0,(O1076-P1076)/O1076)))</f>
        <v>7084.0293901482619</v>
      </c>
      <c r="O1077" s="10">
        <f>((O1076-N1077+MAX(0,-(N1055-C1077-D1077)))*(1+B1077))*(1-'P-Parametri'!$B$32)</f>
        <v>128715.42878085312</v>
      </c>
      <c r="P1077" s="10">
        <f>IF(O1076&lt;=0,P1076,P1076*(1-N1077/O1076))+MAX(0,-(N1055-C1077-D1077))</f>
        <v>122638.8310328887</v>
      </c>
      <c r="Q1077" s="10">
        <f>MAX(0,(Q1055-C1077-D1077))/(1-'P-Parametri'!$B$31*MAX(0,IF(R1076&lt;=0,0,(R1076-S1076)/R1076)))</f>
        <v>7076.6839103693492</v>
      </c>
      <c r="R1077" s="10">
        <f>((R1076-Q1077+MAX(0,-(Q1055-C1077-D1077)))*(1+B1077))*(1-'P-Parametri'!$B$32)</f>
        <v>128898.56627288002</v>
      </c>
      <c r="S1077" s="10">
        <f>IF(R1076&lt;=0,S1076,S1076*(1-Q1077/R1076))+MAX(0,-(Q1055-C1077-D1077))</f>
        <v>122813.32268593465</v>
      </c>
      <c r="T1077" s="10">
        <f>MAX(0,(T1055-C1077-D1077))/(1-'P-Parametri'!$B$31*MAX(0,IF(U1076&lt;=0,0,(U1076-V1076)/U1076)))</f>
        <v>7077.4928782420875</v>
      </c>
      <c r="U1077" s="10">
        <f>((U1076-T1077+MAX(0,-(T1055-C1077-D1077)))*(1+B1077))*(1-'P-Parametri'!$B$32)</f>
        <v>128878.3970869586</v>
      </c>
      <c r="V1077" s="10">
        <f>IF(U1076&lt;=0,V1076,V1076*(1-T1077/U1076))+MAX(0,-(T1055-C1077-D1077))</f>
        <v>122794.10567824781</v>
      </c>
    </row>
    <row r="1078" spans="1:22">
      <c r="A1078" s="9">
        <f t="shared" si="21"/>
        <v>21</v>
      </c>
      <c r="B1078" s="12">
        <f>IF($A1078='P-Parametri'!$C$47,'P-Parametri'!$B$34,IF($A1078='P-Parametri'!$C$48,'P-Parametri'!$C$34,'P-Parametri'!$C$50))</f>
        <v>2.7158250435358244E-2</v>
      </c>
      <c r="C1078" s="10">
        <f>IF($A1078&lt;='1-Input'!$B$26,0,IF($A1078='1-Input'!$B$26+1,('1-Input'!$B$23+((('P-Parametri'!$B$24*'1-Input'!$B$11)*(1+'P-Parametri'!$B$26)^('1-Input'!$B$25-1-'1-Input'!$B$12+1)*(IF('P-Parametri'!$B$26=0,'1-Input'!$B$12,((1+'P-Parametri'!$B$26)^'1-Input'!$B$12-1)/'P-Parametri'!$B$26)))*'P-Parametri'!$B$27*(1-'P-Parametri'!$B$28)))*'1-Input'!$B$27,'1-Input'!$B$23+((('P-Parametri'!$B$24*'1-Input'!$B$11)*(1+'P-Parametri'!$B$26)^('1-Input'!$B$25-1-'1-Input'!$B$12+1)*(IF('P-Parametri'!$B$26=0,'1-Input'!$B$12,((1+'P-Parametri'!$B$26)^'1-Input'!$B$12-1)/'P-Parametri'!$B$26)))*'P-Parametri'!$B$27*(1-'P-Parametri'!$B$28))))</f>
        <v>16422.445104839331</v>
      </c>
      <c r="D1078" s="10">
        <f>IF(AND($A1078&gt;=1,$A1078&lt;1+'1-Input'!$B$12),'1-Input'!$B$30,0)</f>
        <v>0</v>
      </c>
      <c r="E1078" s="10">
        <f>MAX(0,(E1055-C1078-D1078))/(1-'P-Parametri'!$B$31*MAX(0,IF(F1077&lt;=0,0,(F1077-G1077)/F1077)))</f>
        <v>9797.8180517594792</v>
      </c>
      <c r="F1078" s="10">
        <f>((F1077-E1078+MAX(0,-(E1055-C1078-D1078)))*(1+B1078))*(1-'P-Parametri'!$B$32)</f>
        <v>54110.967103189207</v>
      </c>
      <c r="G1078" s="10">
        <f>IF(F1077&lt;=0,G1077,G1077*(1-E1078/F1077))+MAX(0,-(E1055-C1078-D1078))</f>
        <v>50293.83935908338</v>
      </c>
      <c r="H1078" s="10">
        <f>MAX(0,(H1055-C1078-D1078))/(1-'P-Parametri'!$B$31*MAX(0,IF(I1077&lt;=0,0,(I1077-J1077)/I1077)))</f>
        <v>14027.554895160669</v>
      </c>
      <c r="I1078" s="10">
        <f>((I1077-H1078+MAX(0,-(H1055-C1078-D1078)))*(1+B1078))*(1-'P-Parametri'!$B$32)</f>
        <v>-61989.310273024566</v>
      </c>
      <c r="J1078" s="10">
        <f>IF(I1077&lt;=0,J1077,J1077*(1-H1078/I1077))+MAX(0,-(H1055-C1078-D1078))</f>
        <v>-5543.7270834930896</v>
      </c>
      <c r="K1078" s="10">
        <f>MAX(0,(K1055-C1078-D1078))/(1-'P-Parametri'!$B$31*MAX(0,IF(L1077&lt;=0,0,(L1077-M1077)/L1077)))</f>
        <v>7243.112818634032</v>
      </c>
      <c r="L1078" s="10">
        <f>((L1077-K1078+MAX(0,-(K1055-C1078-D1078)))*(1+B1078))*(1-'P-Parametri'!$B$32)</f>
        <v>121614.15785809612</v>
      </c>
      <c r="M1078" s="10">
        <f>IF(L1077&lt;=0,M1077,M1077*(1-K1078/L1077))+MAX(0,-(K1055-C1078-D1078))</f>
        <v>113035.18023326554</v>
      </c>
      <c r="N1078" s="10">
        <f>MAX(0,(N1055-C1078-D1078))/(1-'P-Parametri'!$B$31*MAX(0,IF(O1077&lt;=0,0,(O1077-P1077)/O1077)))</f>
        <v>7128.6316236339508</v>
      </c>
      <c r="O1078" s="10">
        <f>((O1077-N1078+MAX(0,-(N1055-C1078-D1078)))*(1+B1078))*(1-'P-Parametri'!$B$32)</f>
        <v>124639.10408035995</v>
      </c>
      <c r="P1078" s="10">
        <f>IF(O1077&lt;=0,P1077,P1077*(1-N1078/O1077))+MAX(0,-(N1055-C1078-D1078))</f>
        <v>115846.73891567238</v>
      </c>
      <c r="Q1078" s="10">
        <f>MAX(0,(Q1055-C1078-D1078))/(1-'P-Parametri'!$B$31*MAX(0,IF(R1077&lt;=0,0,(R1077-S1077)/R1077)))</f>
        <v>7121.2398954861892</v>
      </c>
      <c r="R1078" s="10">
        <f>((R1077-Q1078+MAX(0,-(Q1055-C1078-D1078)))*(1+B1078))*(1-'P-Parametri'!$B$32)</f>
        <v>124834.41633349046</v>
      </c>
      <c r="S1078" s="10">
        <f>IF(R1077&lt;=0,S1077,S1077*(1-Q1078/R1077))+MAX(0,-(Q1055-C1078-D1078))</f>
        <v>116028.27333669059</v>
      </c>
      <c r="T1078" s="10">
        <f>MAX(0,(T1055-C1078-D1078))/(1-'P-Parametri'!$B$31*MAX(0,IF(U1077&lt;=0,0,(U1077-V1077)/U1077)))</f>
        <v>7122.0539567559135</v>
      </c>
      <c r="U1078" s="10">
        <f>((U1077-T1078+MAX(0,-(T1055-C1078-D1078)))*(1+B1078))*(1-'P-Parametri'!$B$32)</f>
        <v>124812.90632424808</v>
      </c>
      <c r="V1078" s="10">
        <f>IF(U1077&lt;=0,V1077,V1077*(1-T1078/U1077))+MAX(0,-(T1055-C1078-D1078))</f>
        <v>116008.28069920199</v>
      </c>
    </row>
    <row r="1079" spans="1:22">
      <c r="A1079" s="9">
        <f t="shared" si="21"/>
        <v>22</v>
      </c>
      <c r="B1079" s="12">
        <f>IF($A1079='P-Parametri'!$C$47,'P-Parametri'!$B$34,IF($A1079='P-Parametri'!$C$48,'P-Parametri'!$C$34,'P-Parametri'!$C$50))</f>
        <v>2.7158250435358244E-2</v>
      </c>
      <c r="C1079" s="10">
        <f>IF($A1079&lt;='1-Input'!$B$26,0,IF($A1079='1-Input'!$B$26+1,('1-Input'!$B$23+((('P-Parametri'!$B$24*'1-Input'!$B$11)*(1+'P-Parametri'!$B$26)^('1-Input'!$B$25-1-'1-Input'!$B$12+1)*(IF('P-Parametri'!$B$26=0,'1-Input'!$B$12,((1+'P-Parametri'!$B$26)^'1-Input'!$B$12-1)/'P-Parametri'!$B$26)))*'P-Parametri'!$B$27*(1-'P-Parametri'!$B$28)))*'1-Input'!$B$27,'1-Input'!$B$23+((('P-Parametri'!$B$24*'1-Input'!$B$11)*(1+'P-Parametri'!$B$26)^('1-Input'!$B$25-1-'1-Input'!$B$12+1)*(IF('P-Parametri'!$B$26=0,'1-Input'!$B$12,((1+'P-Parametri'!$B$26)^'1-Input'!$B$12-1)/'P-Parametri'!$B$26)))*'P-Parametri'!$B$27*(1-'P-Parametri'!$B$28))))</f>
        <v>16422.445104839331</v>
      </c>
      <c r="D1079" s="10">
        <f>IF(AND($A1079&gt;=1,$A1079&lt;1+'1-Input'!$B$12),'1-Input'!$B$30,0)</f>
        <v>0</v>
      </c>
      <c r="E1079" s="10">
        <f>MAX(0,(E1055-C1079-D1079))/(1-'P-Parametri'!$B$31*MAX(0,IF(F1078&lt;=0,0,(F1078-G1078)/F1078)))</f>
        <v>9858.3679441505228</v>
      </c>
      <c r="F1079" s="10">
        <f>((F1078-E1079+MAX(0,-(E1055-C1079-D1079)))*(1+B1079))*(1-'P-Parametri'!$B$32)</f>
        <v>45363.51348475655</v>
      </c>
      <c r="G1079" s="10">
        <f>IF(F1078&lt;=0,G1078,G1078*(1-E1079/F1078))+MAX(0,-(E1055-C1079-D1079))</f>
        <v>41130.906218739983</v>
      </c>
      <c r="H1079" s="10">
        <f>MAX(0,(H1055-C1079-D1079))/(1-'P-Parametri'!$B$31*MAX(0,IF(I1078&lt;=0,0,(I1078-J1078)/I1078)))</f>
        <v>14027.554895160669</v>
      </c>
      <c r="I1079" s="10">
        <f>((I1078-H1079+MAX(0,-(H1055-C1079-D1079)))*(1+B1079))*(1-'P-Parametri'!$B$32)</f>
        <v>-77925.187529274204</v>
      </c>
      <c r="J1079" s="10">
        <f>IF(I1078&lt;=0,J1078,J1078*(1-H1079/I1078))+MAX(0,-(H1055-C1079-D1079))</f>
        <v>-5543.7270834930896</v>
      </c>
      <c r="K1079" s="10">
        <f>MAX(0,(K1055-C1079-D1079))/(1-'P-Parametri'!$B$31*MAX(0,IF(L1078&lt;=0,0,(L1078-M1078)/L1078)))</f>
        <v>7287.8747951708119</v>
      </c>
      <c r="L1079" s="10">
        <f>((L1078-K1079+MAX(0,-(K1055-C1079-D1079)))*(1+B1079))*(1-'P-Parametri'!$B$32)</f>
        <v>117196.32251991252</v>
      </c>
      <c r="M1079" s="10">
        <f>IF(L1078&lt;=0,M1078,M1078*(1-K1079/L1078))+MAX(0,-(K1055-C1079-D1079))</f>
        <v>106261.41099867666</v>
      </c>
      <c r="N1079" s="10">
        <f>MAX(0,(N1055-C1079-D1079))/(1-'P-Parametri'!$B$31*MAX(0,IF(O1078&lt;=0,0,(O1078-P1078)/O1078)))</f>
        <v>7172.6861136669559</v>
      </c>
      <c r="O1079" s="10">
        <f>((O1078-N1079+MAX(0,-(N1055-C1079-D1079)))*(1+B1079))*(1-'P-Parametri'!$B$32)</f>
        <v>120415.28716284975</v>
      </c>
      <c r="P1079" s="10">
        <f>IF(O1078&lt;=0,P1078,P1078*(1-N1079/O1078))+MAX(0,-(N1055-C1079-D1079))</f>
        <v>109180.03265470384</v>
      </c>
      <c r="Q1079" s="10">
        <f>MAX(0,(Q1055-C1079-D1079))/(1-'P-Parametri'!$B$31*MAX(0,IF(R1078&lt;=0,0,(R1078-S1078)/R1078)))</f>
        <v>7165.2487051093767</v>
      </c>
      <c r="R1079" s="10">
        <f>((R1078-Q1079+MAX(0,-(Q1055-C1079-D1079)))*(1+B1079))*(1-'P-Parametri'!$B$32)</f>
        <v>120623.12663865009</v>
      </c>
      <c r="S1079" s="10">
        <f>IF(R1078&lt;=0,S1078,S1078*(1-Q1079/R1078))+MAX(0,-(Q1055-C1079-D1079))</f>
        <v>109368.47983022023</v>
      </c>
      <c r="T1079" s="10">
        <f>MAX(0,(T1055-C1079-D1079))/(1-'P-Parametri'!$B$31*MAX(0,IF(U1078&lt;=0,0,(U1078-V1078)/U1078)))</f>
        <v>7166.0677972259709</v>
      </c>
      <c r="U1079" s="10">
        <f>((U1078-T1079+MAX(0,-(T1055-C1079-D1079)))*(1+B1079))*(1-'P-Parametri'!$B$32)</f>
        <v>120600.23698900579</v>
      </c>
      <c r="V1079" s="10">
        <f>IF(U1078&lt;=0,V1078,V1078*(1-T1079/U1078))+MAX(0,-(T1055-C1079-D1079))</f>
        <v>109347.72588149403</v>
      </c>
    </row>
    <row r="1080" spans="1:22">
      <c r="A1080" s="9">
        <f t="shared" si="21"/>
        <v>23</v>
      </c>
      <c r="B1080" s="12">
        <f>IF($A1080='P-Parametri'!$C$47,'P-Parametri'!$B$34,IF($A1080='P-Parametri'!$C$48,'P-Parametri'!$C$34,'P-Parametri'!$C$50))</f>
        <v>2.7158250435358244E-2</v>
      </c>
      <c r="C1080" s="10">
        <f>IF($A1080&lt;='1-Input'!$B$26,0,IF($A1080='1-Input'!$B$26+1,('1-Input'!$B$23+((('P-Parametri'!$B$24*'1-Input'!$B$11)*(1+'P-Parametri'!$B$26)^('1-Input'!$B$25-1-'1-Input'!$B$12+1)*(IF('P-Parametri'!$B$26=0,'1-Input'!$B$12,((1+'P-Parametri'!$B$26)^'1-Input'!$B$12-1)/'P-Parametri'!$B$26)))*'P-Parametri'!$B$27*(1-'P-Parametri'!$B$28)))*'1-Input'!$B$27,'1-Input'!$B$23+((('P-Parametri'!$B$24*'1-Input'!$B$11)*(1+'P-Parametri'!$B$26)^('1-Input'!$B$25-1-'1-Input'!$B$12+1)*(IF('P-Parametri'!$B$26=0,'1-Input'!$B$12,((1+'P-Parametri'!$B$26)^'1-Input'!$B$12-1)/'P-Parametri'!$B$26)))*'P-Parametri'!$B$27*(1-'P-Parametri'!$B$28))))</f>
        <v>16422.445104839331</v>
      </c>
      <c r="D1080" s="10">
        <f>IF(AND($A1080&gt;=1,$A1080&lt;1+'1-Input'!$B$12),'1-Input'!$B$30,0)</f>
        <v>0</v>
      </c>
      <c r="E1080" s="10">
        <f>MAX(0,(E1055-C1080-D1080))/(1-'P-Parametri'!$B$31*MAX(0,IF(F1079&lt;=0,0,(F1079-G1079)/F1079)))</f>
        <v>9918.1605165328874</v>
      </c>
      <c r="F1080" s="10">
        <f>((F1079-E1080+MAX(0,-(E1055-C1080-D1080)))*(1+B1080))*(1-'P-Parametri'!$B$32)</f>
        <v>36335.17076742254</v>
      </c>
      <c r="G1080" s="10">
        <f>IF(F1079&lt;=0,G1079,G1079*(1-E1080/F1079))+MAX(0,-(E1055-C1080-D1080))</f>
        <v>32138.151938254094</v>
      </c>
      <c r="H1080" s="10">
        <f>MAX(0,(H1055-C1080-D1080))/(1-'P-Parametri'!$B$31*MAX(0,IF(I1079&lt;=0,0,(I1079-J1079)/I1079)))</f>
        <v>14027.554895160669</v>
      </c>
      <c r="I1080" s="10">
        <f>((I1079-H1080+MAX(0,-(H1055-C1080-D1080)))*(1+B1080))*(1-'P-Parametri'!$B$32)</f>
        <v>-94261.117995352834</v>
      </c>
      <c r="J1080" s="10">
        <f>IF(I1079&lt;=0,J1079,J1079*(1-H1080/I1079))+MAX(0,-(H1055-C1080-D1080))</f>
        <v>-5543.7270834930896</v>
      </c>
      <c r="K1080" s="10">
        <f>MAX(0,(K1055-C1080-D1080))/(1-'P-Parametri'!$B$31*MAX(0,IF(L1079&lt;=0,0,(L1079-M1079)/L1079)))</f>
        <v>7332.0769170303856</v>
      </c>
      <c r="L1080" s="10">
        <f>((L1079-K1080+MAX(0,-(K1055-C1080-D1080)))*(1+B1080))*(1-'P-Parametri'!$B$32)</f>
        <v>112622.27036625921</v>
      </c>
      <c r="M1080" s="10">
        <f>IF(L1079&lt;=0,M1079,M1079*(1-K1080/L1079))+MAX(0,-(K1055-C1080-D1080))</f>
        <v>99613.447803226576</v>
      </c>
      <c r="N1080" s="10">
        <f>MAX(0,(N1055-C1080-D1080))/(1-'P-Parametri'!$B$31*MAX(0,IF(O1079&lt;=0,0,(O1079-P1079)/O1079)))</f>
        <v>7216.1895978194098</v>
      </c>
      <c r="O1080" s="10">
        <f>((O1079-N1080+MAX(0,-(N1055-C1080-D1080)))*(1+B1080))*(1-'P-Parametri'!$B$32)</f>
        <v>116040.84023174648</v>
      </c>
      <c r="P1080" s="10">
        <f>IF(O1079&lt;=0,P1079,P1079*(1-N1080/O1079))+MAX(0,-(N1055-C1080-D1080))</f>
        <v>102637.14400247691</v>
      </c>
      <c r="Q1080" s="10">
        <f>MAX(0,(Q1055-C1080-D1080))/(1-'P-Parametri'!$B$31*MAX(0,IF(R1079&lt;=0,0,(R1079-S1079)/R1079)))</f>
        <v>7208.7070801938762</v>
      </c>
      <c r="R1080" s="10">
        <f>((R1079-Q1080+MAX(0,-(Q1055-C1080-D1080)))*(1+B1080))*(1-'P-Parametri'!$B$32)</f>
        <v>116261.56765426994</v>
      </c>
      <c r="S1080" s="10">
        <f>IF(R1079&lt;=0,S1079,S1079*(1-Q1080/R1079))+MAX(0,-(Q1055-C1080-D1080))</f>
        <v>102832.37554514418</v>
      </c>
      <c r="T1080" s="10">
        <f>MAX(0,(T1055-C1080-D1080))/(1-'P-Parametri'!$B$31*MAX(0,IF(U1079&lt;=0,0,(U1079-V1079)/U1079)))</f>
        <v>7209.5311402346697</v>
      </c>
      <c r="U1080" s="10">
        <f>((U1079-T1080+MAX(0,-(T1055-C1080-D1080)))*(1+B1080))*(1-'P-Parametri'!$B$32)</f>
        <v>116237.25863718358</v>
      </c>
      <c r="V1080" s="10">
        <f>IF(U1079&lt;=0,V1079,V1079*(1-T1080/U1079))+MAX(0,-(T1055-C1080-D1080))</f>
        <v>102810.87442465698</v>
      </c>
    </row>
    <row r="1081" spans="1:22">
      <c r="A1081" s="9">
        <f t="shared" si="21"/>
        <v>24</v>
      </c>
      <c r="B1081" s="12">
        <f>IF($A1081='P-Parametri'!$C$47,'P-Parametri'!$B$34,IF($A1081='P-Parametri'!$C$48,'P-Parametri'!$C$34,'P-Parametri'!$C$50))</f>
        <v>2.7158250435358244E-2</v>
      </c>
      <c r="C1081" s="10">
        <f>IF($A1081&lt;='1-Input'!$B$26,0,IF($A1081='1-Input'!$B$26+1,('1-Input'!$B$23+((('P-Parametri'!$B$24*'1-Input'!$B$11)*(1+'P-Parametri'!$B$26)^('1-Input'!$B$25-1-'1-Input'!$B$12+1)*(IF('P-Parametri'!$B$26=0,'1-Input'!$B$12,((1+'P-Parametri'!$B$26)^'1-Input'!$B$12-1)/'P-Parametri'!$B$26)))*'P-Parametri'!$B$27*(1-'P-Parametri'!$B$28)))*'1-Input'!$B$27,'1-Input'!$B$23+((('P-Parametri'!$B$24*'1-Input'!$B$11)*(1+'P-Parametri'!$B$26)^('1-Input'!$B$25-1-'1-Input'!$B$12+1)*(IF('P-Parametri'!$B$26=0,'1-Input'!$B$12,((1+'P-Parametri'!$B$26)^'1-Input'!$B$12-1)/'P-Parametri'!$B$26)))*'P-Parametri'!$B$27*(1-'P-Parametri'!$B$28))))</f>
        <v>16422.445104839331</v>
      </c>
      <c r="D1081" s="10">
        <f>IF(AND($A1081&gt;=1,$A1081&lt;1+'1-Input'!$B$12),'1-Input'!$B$30,0)</f>
        <v>0</v>
      </c>
      <c r="E1081" s="10">
        <f>MAX(0,(E1055-C1081-D1081))/(1-'P-Parametri'!$B$31*MAX(0,IF(F1080&lt;=0,0,(F1080-G1080)/F1080)))</f>
        <v>9977.1918560270824</v>
      </c>
      <c r="F1081" s="10">
        <f>((F1080-E1081+MAX(0,-(E1055-C1081-D1081)))*(1+B1081))*(1-'P-Parametri'!$B$32)</f>
        <v>27019.667872633745</v>
      </c>
      <c r="G1081" s="10">
        <f>IF(F1080&lt;=0,G1080,G1080*(1-E1081/F1080))+MAX(0,-(E1055-C1081-D1081))</f>
        <v>23313.409931713217</v>
      </c>
      <c r="H1081" s="10">
        <f>MAX(0,(H1055-C1081-D1081))/(1-'P-Parametri'!$B$31*MAX(0,IF(I1080&lt;=0,0,(I1080-J1080)/I1080)))</f>
        <v>14027.554895160669</v>
      </c>
      <c r="I1081" s="10">
        <f>((I1080-H1081+MAX(0,-(H1055-C1081-D1081)))*(1+B1081))*(1-'P-Parametri'!$B$32)</f>
        <v>-111007.14458061027</v>
      </c>
      <c r="J1081" s="10">
        <f>IF(I1080&lt;=0,J1080,J1080*(1-H1081/I1080))+MAX(0,-(H1055-C1081-D1081))</f>
        <v>-5543.7270834930896</v>
      </c>
      <c r="K1081" s="10">
        <f>MAX(0,(K1055-C1081-D1081))/(1-'P-Parametri'!$B$31*MAX(0,IF(L1080&lt;=0,0,(L1080-M1080)/L1080)))</f>
        <v>7375.7162915863119</v>
      </c>
      <c r="L1081" s="10">
        <f>((L1080-K1081+MAX(0,-(K1055-C1081-D1081)))*(1+B1081))*(1-'P-Parametri'!$B$32)</f>
        <v>107888.65661499595</v>
      </c>
      <c r="M1081" s="10">
        <f>IF(L1080&lt;=0,M1080,M1080*(1-K1081/L1080))+MAX(0,-(K1055-C1081-D1081))</f>
        <v>93089.688981512591</v>
      </c>
      <c r="N1081" s="10">
        <f>MAX(0,(N1055-C1081-D1081))/(1-'P-Parametri'!$B$31*MAX(0,IF(O1080&lt;=0,0,(O1080-P1080)/O1080)))</f>
        <v>7259.1392291843467</v>
      </c>
      <c r="O1081" s="10">
        <f>((O1080-N1081+MAX(0,-(N1055-C1081-D1081)))*(1+B1081))*(1-'P-Parametri'!$B$32)</f>
        <v>111512.54963781162</v>
      </c>
      <c r="P1081" s="10">
        <f>IF(O1080&lt;=0,P1080,P1080*(1-N1081/O1080))+MAX(0,-(N1055-C1081-D1081))</f>
        <v>96216.496608750182</v>
      </c>
      <c r="Q1081" s="10">
        <f>MAX(0,(Q1055-C1081-D1081))/(1-'P-Parametri'!$B$31*MAX(0,IF(R1080&lt;=0,0,(R1080-S1080)/R1080)))</f>
        <v>7251.6121767846989</v>
      </c>
      <c r="R1081" s="10">
        <f>((R1080-Q1081+MAX(0,-(Q1055-C1081-D1081)))*(1+B1081))*(1-'P-Parametri'!$B$32)</f>
        <v>111746.53419799346</v>
      </c>
      <c r="S1081" s="10">
        <f>IF(R1080&lt;=0,S1080,S1080*(1-Q1081/R1080))+MAX(0,-(Q1055-C1081-D1081))</f>
        <v>96418.385765749728</v>
      </c>
      <c r="T1081" s="10">
        <f>MAX(0,(T1055-C1081-D1081))/(1-'P-Parametri'!$B$31*MAX(0,IF(U1080&lt;=0,0,(U1080-V1080)/U1080)))</f>
        <v>7252.441141501914</v>
      </c>
      <c r="U1081" s="10">
        <f>((U1080-T1081+MAX(0,-(T1055-C1081-D1081)))*(1+B1081))*(1-'P-Parametri'!$B$32)</f>
        <v>111720.76515395544</v>
      </c>
      <c r="V1081" s="10">
        <f>IF(U1080&lt;=0,V1080,V1080*(1-T1081/U1080))+MAX(0,-(T1055-C1081-D1081))</f>
        <v>96396.151432965169</v>
      </c>
    </row>
    <row r="1082" spans="1:22">
      <c r="A1082" s="9">
        <f t="shared" si="21"/>
        <v>25</v>
      </c>
      <c r="B1082" s="12">
        <f>IF($A1082='P-Parametri'!$C$47,'P-Parametri'!$B$34,IF($A1082='P-Parametri'!$C$48,'P-Parametri'!$C$34,'P-Parametri'!$C$50))</f>
        <v>2.7158250435358244E-2</v>
      </c>
      <c r="C1082" s="10">
        <f>IF($A1082&lt;='1-Input'!$B$26,0,IF($A1082='1-Input'!$B$26+1,('1-Input'!$B$23+((('P-Parametri'!$B$24*'1-Input'!$B$11)*(1+'P-Parametri'!$B$26)^('1-Input'!$B$25-1-'1-Input'!$B$12+1)*(IF('P-Parametri'!$B$26=0,'1-Input'!$B$12,((1+'P-Parametri'!$B$26)^'1-Input'!$B$12-1)/'P-Parametri'!$B$26)))*'P-Parametri'!$B$27*(1-'P-Parametri'!$B$28)))*'1-Input'!$B$27,'1-Input'!$B$23+((('P-Parametri'!$B$24*'1-Input'!$B$11)*(1+'P-Parametri'!$B$26)^('1-Input'!$B$25-1-'1-Input'!$B$12+1)*(IF('P-Parametri'!$B$26=0,'1-Input'!$B$12,((1+'P-Parametri'!$B$26)^'1-Input'!$B$12-1)/'P-Parametri'!$B$26)))*'P-Parametri'!$B$27*(1-'P-Parametri'!$B$28))))</f>
        <v>16422.445104839331</v>
      </c>
      <c r="D1082" s="10">
        <f>IF(AND($A1082&gt;=1,$A1082&lt;1+'1-Input'!$B$12),'1-Input'!$B$30,0)</f>
        <v>0</v>
      </c>
      <c r="E1082" s="10">
        <f>MAX(0,(E1055-C1082-D1082))/(1-'P-Parametri'!$B$31*MAX(0,IF(F1081&lt;=0,0,(F1081-G1081)/F1081)))</f>
        <v>10035.458610664849</v>
      </c>
      <c r="F1082" s="10">
        <f>((F1081-E1082+MAX(0,-(E1055-C1082-D1082)))*(1+B1082))*(1-'P-Parametri'!$B$32)</f>
        <v>17410.579729210873</v>
      </c>
      <c r="G1082" s="10">
        <f>IF(F1081&lt;=0,G1081,G1081*(1-E1082/F1081))+MAX(0,-(E1055-C1082-D1082))</f>
        <v>14654.504072987522</v>
      </c>
      <c r="H1082" s="10">
        <f>MAX(0,(H1055-C1082-D1082))/(1-'P-Parametri'!$B$31*MAX(0,IF(I1081&lt;=0,0,(I1081-J1081)/I1081)))</f>
        <v>14027.554895160669</v>
      </c>
      <c r="I1082" s="10">
        <f>((I1081-H1082+MAX(0,-(H1055-C1082-D1082)))*(1+B1082))*(1-'P-Parametri'!$B$32)</f>
        <v>-128173.56231092918</v>
      </c>
      <c r="J1082" s="10">
        <f>IF(I1081&lt;=0,J1081,J1081*(1-H1082/I1081))+MAX(0,-(H1055-C1082-D1082))</f>
        <v>-5543.7270834930896</v>
      </c>
      <c r="K1082" s="10">
        <f>MAX(0,(K1055-C1082-D1082))/(1-'P-Parametri'!$B$31*MAX(0,IF(L1081&lt;=0,0,(L1081-M1081)/L1081)))</f>
        <v>7418.7904408701124</v>
      </c>
      <c r="L1082" s="10">
        <f>((L1081-K1082+MAX(0,-(K1055-C1082-D1082)))*(1+B1082))*(1-'P-Parametri'!$B$32)</f>
        <v>102992.0550569679</v>
      </c>
      <c r="M1082" s="10">
        <f>IF(L1081&lt;=0,M1081,M1081*(1-K1082/L1081))+MAX(0,-(K1055-C1082-D1082))</f>
        <v>86688.525815452507</v>
      </c>
      <c r="N1082" s="10">
        <f>MAX(0,(N1055-C1082-D1082))/(1-'P-Parametri'!$B$31*MAX(0,IF(O1081&lt;=0,0,(O1081-P1081)/O1081)))</f>
        <v>7301.5325689588799</v>
      </c>
      <c r="O1082" s="10">
        <f>((O1081-N1082+MAX(0,-(N1055-C1082-D1082)))*(1+B1082))*(1-'P-Parametri'!$B$32)</f>
        <v>106827.12355659498</v>
      </c>
      <c r="P1082" s="10">
        <f>IF(O1081&lt;=0,P1081,P1081*(1-N1082/O1081))+MAX(0,-(N1055-C1082-D1082))</f>
        <v>89916.507182074041</v>
      </c>
      <c r="Q1082" s="10">
        <f>MAX(0,(Q1055-C1082-D1082))/(1-'P-Parametri'!$B$31*MAX(0,IF(R1081&lt;=0,0,(R1081-S1081)/R1081)))</f>
        <v>7293.9615586077716</v>
      </c>
      <c r="R1082" s="10">
        <f>((R1081-Q1082+MAX(0,-(Q1055-C1082-D1082)))*(1+B1082))*(1-'P-Parametri'!$B$32)</f>
        <v>107074.74312221209</v>
      </c>
      <c r="S1082" s="10">
        <f>IF(R1081&lt;=0,S1081,S1081*(1-Q1082/R1081))+MAX(0,-(Q1055-C1082-D1082))</f>
        <v>90124.928842313253</v>
      </c>
      <c r="T1082" s="10">
        <f>MAX(0,(T1055-C1082-D1082))/(1-'P-Parametri'!$B$31*MAX(0,IF(U1081&lt;=0,0,(U1081-V1081)/U1081)))</f>
        <v>7294.7953644751296</v>
      </c>
      <c r="U1082" s="10">
        <f>((U1081-T1082+MAX(0,-(T1055-C1082-D1082)))*(1+B1082))*(1-'P-Parametri'!$B$32)</f>
        <v>107047.47243612021</v>
      </c>
      <c r="V1082" s="10">
        <f>IF(U1081&lt;=0,V1081,V1081*(1-T1082/U1081))+MAX(0,-(T1055-C1082-D1082))</f>
        <v>90101.975075889437</v>
      </c>
    </row>
    <row r="1083" spans="1:22">
      <c r="A1083" s="9">
        <f t="shared" si="21"/>
        <v>26</v>
      </c>
      <c r="B1083" s="12">
        <f>IF($A1083='P-Parametri'!$C$47,'P-Parametri'!$B$34,IF($A1083='P-Parametri'!$C$48,'P-Parametri'!$C$34,'P-Parametri'!$C$50))</f>
        <v>2.7158250435358244E-2</v>
      </c>
      <c r="C1083" s="10">
        <f>IF($A1083&lt;='1-Input'!$B$26,0,IF($A1083='1-Input'!$B$26+1,('1-Input'!$B$23+((('P-Parametri'!$B$24*'1-Input'!$B$11)*(1+'P-Parametri'!$B$26)^('1-Input'!$B$25-1-'1-Input'!$B$12+1)*(IF('P-Parametri'!$B$26=0,'1-Input'!$B$12,((1+'P-Parametri'!$B$26)^'1-Input'!$B$12-1)/'P-Parametri'!$B$26)))*'P-Parametri'!$B$27*(1-'P-Parametri'!$B$28)))*'1-Input'!$B$27,'1-Input'!$B$23+((('P-Parametri'!$B$24*'1-Input'!$B$11)*(1+'P-Parametri'!$B$26)^('1-Input'!$B$25-1-'1-Input'!$B$12+1)*(IF('P-Parametri'!$B$26=0,'1-Input'!$B$12,((1+'P-Parametri'!$B$26)^'1-Input'!$B$12-1)/'P-Parametri'!$B$26)))*'P-Parametri'!$B$27*(1-'P-Parametri'!$B$28))))</f>
        <v>16422.445104839331</v>
      </c>
      <c r="D1083" s="10">
        <f>IF(AND($A1083&gt;=1,$A1083&lt;1+'1-Input'!$B$12),'1-Input'!$B$30,0)</f>
        <v>0</v>
      </c>
      <c r="E1083" s="10">
        <f>MAX(0,(E1055-C1083-D1083))/(1-'P-Parametri'!$B$31*MAX(0,IF(F1082&lt;=0,0,(F1082-G1082)/F1082)))</f>
        <v>10092.957978593215</v>
      </c>
      <c r="F1083" s="10">
        <f>((F1082-E1083+MAX(0,-(E1055-C1083-D1083)))*(1+B1083))*(1-'P-Parametri'!$B$32)</f>
        <v>7501.3228436027321</v>
      </c>
      <c r="G1083" s="10">
        <f>IF(F1082&lt;=0,G1082,G1082*(1-E1083/F1082))+MAX(0,-(E1055-C1083-D1083))</f>
        <v>6159.2502614425566</v>
      </c>
      <c r="H1083" s="10">
        <f>MAX(0,(H1055-C1083-D1083))/(1-'P-Parametri'!$B$31*MAX(0,IF(I1082&lt;=0,0,(I1082-J1082)/I1082)))</f>
        <v>14027.554895160669</v>
      </c>
      <c r="I1083" s="10">
        <f>((I1082-H1083+MAX(0,-(H1055-C1083-D1083)))*(1+B1083))*(1-'P-Parametri'!$B$32)</f>
        <v>-145770.92465784182</v>
      </c>
      <c r="J1083" s="10">
        <f>IF(I1082&lt;=0,J1082,J1082*(1-H1083/I1082))+MAX(0,-(H1055-C1083-D1083))</f>
        <v>-5543.7270834930896</v>
      </c>
      <c r="K1083" s="10">
        <f>MAX(0,(K1055-C1083-D1083))/(1-'P-Parametri'!$B$31*MAX(0,IF(L1082&lt;=0,0,(L1082-M1082)/L1082)))</f>
        <v>7461.2972935902962</v>
      </c>
      <c r="L1083" s="10">
        <f>((L1082-K1083+MAX(0,-(K1055-C1083-D1083)))*(1+B1083))*(1-'P-Parametri'!$B$32)</f>
        <v>97928.955594980973</v>
      </c>
      <c r="M1083" s="10">
        <f>IF(L1082&lt;=0,M1082,M1082*(1-K1083/L1082))+MAX(0,-(K1055-C1083-D1083))</f>
        <v>80408.343691749862</v>
      </c>
      <c r="N1083" s="10">
        <f>MAX(0,(N1055-C1083-D1083))/(1-'P-Parametri'!$B$31*MAX(0,IF(O1082&lt;=0,0,(O1082-P1082)/O1082)))</f>
        <v>7343.3675785893665</v>
      </c>
      <c r="O1083" s="10">
        <f>((O1082-N1083+MAX(0,-(N1055-C1083-D1083)))*(1+B1083))*(1-'P-Parametri'!$B$32)</f>
        <v>101981.18961563215</v>
      </c>
      <c r="P1083" s="10">
        <f>IF(O1082&lt;=0,P1082,P1082*(1-N1083/O1082))+MAX(0,-(N1055-C1083-D1083))</f>
        <v>83735.586628961595</v>
      </c>
      <c r="Q1083" s="10">
        <f>MAX(0,(Q1055-C1083-D1083))/(1-'P-Parametri'!$B$31*MAX(0,IF(R1082&lt;=0,0,(R1082-S1082)/R1082)))</f>
        <v>7335.7531892232419</v>
      </c>
      <c r="R1083" s="10">
        <f>((R1082-Q1083+MAX(0,-(Q1055-C1083-D1083)))*(1+B1083))*(1-'P-Parametri'!$B$32)</f>
        <v>102242.83094695912</v>
      </c>
      <c r="S1083" s="10">
        <f>IF(R1082&lt;=0,S1082,S1082*(1-Q1083/R1082))+MAX(0,-(Q1055-C1083-D1083))</f>
        <v>83950.417329090036</v>
      </c>
      <c r="T1083" s="10">
        <f>MAX(0,(T1055-C1083-D1083))/(1-'P-Parametri'!$B$31*MAX(0,IF(U1082&lt;=0,0,(U1082-V1082)/U1082)))</f>
        <v>7336.5917724816709</v>
      </c>
      <c r="U1083" s="10">
        <f>((U1082-T1083+MAX(0,-(T1055-C1083-D1083)))*(1+B1083))*(1-'P-Parametri'!$B$32)</f>
        <v>102214.01602436809</v>
      </c>
      <c r="V1083" s="10">
        <f>IF(U1082&lt;=0,V1082,V1082*(1-T1083/U1082))+MAX(0,-(T1055-C1083-D1083))</f>
        <v>83926.757726216922</v>
      </c>
    </row>
    <row r="1084" spans="1:22">
      <c r="A1084" s="9">
        <f t="shared" si="21"/>
        <v>27</v>
      </c>
      <c r="B1084" s="12">
        <f>IF($A1084='P-Parametri'!$C$47,'P-Parametri'!$B$34,IF($A1084='P-Parametri'!$C$48,'P-Parametri'!$C$34,'P-Parametri'!$C$50))</f>
        <v>2.7158250435358244E-2</v>
      </c>
      <c r="C1084" s="10">
        <f>IF($A1084&lt;='1-Input'!$B$26,0,IF($A1084='1-Input'!$B$26+1,('1-Input'!$B$23+((('P-Parametri'!$B$24*'1-Input'!$B$11)*(1+'P-Parametri'!$B$26)^('1-Input'!$B$25-1-'1-Input'!$B$12+1)*(IF('P-Parametri'!$B$26=0,'1-Input'!$B$12,((1+'P-Parametri'!$B$26)^'1-Input'!$B$12-1)/'P-Parametri'!$B$26)))*'P-Parametri'!$B$27*(1-'P-Parametri'!$B$28)))*'1-Input'!$B$27,'1-Input'!$B$23+((('P-Parametri'!$B$24*'1-Input'!$B$11)*(1+'P-Parametri'!$B$26)^('1-Input'!$B$25-1-'1-Input'!$B$12+1)*(IF('P-Parametri'!$B$26=0,'1-Input'!$B$12,((1+'P-Parametri'!$B$26)^'1-Input'!$B$12-1)/'P-Parametri'!$B$26)))*'P-Parametri'!$B$27*(1-'P-Parametri'!$B$28))))</f>
        <v>16422.445104839331</v>
      </c>
      <c r="D1084" s="10">
        <f>IF(AND($A1084&gt;=1,$A1084&lt;1+'1-Input'!$B$12),'1-Input'!$B$30,0)</f>
        <v>0</v>
      </c>
      <c r="E1084" s="10">
        <f>MAX(0,(E1055-C1084-D1084))/(1-'P-Parametri'!$B$31*MAX(0,IF(F1083&lt;=0,0,(F1083-G1083)/F1083)))</f>
        <v>10149.687696722165</v>
      </c>
      <c r="F1084" s="10">
        <f>((F1083-E1084+MAX(0,-(E1055-C1084-D1084)))*(1+B1084))*(1-'P-Parametri'!$B$32)</f>
        <v>-2714.849229426562</v>
      </c>
      <c r="G1084" s="10">
        <f>IF(F1083&lt;=0,G1083,G1083*(1-E1084/F1083))+MAX(0,-(E1055-C1084-D1084))</f>
        <v>-2174.5420446584667</v>
      </c>
      <c r="H1084" s="10">
        <f>MAX(0,(H1055-C1084-D1084))/(1-'P-Parametri'!$B$31*MAX(0,IF(I1083&lt;=0,0,(I1083-J1083)/I1083)))</f>
        <v>14027.554895160669</v>
      </c>
      <c r="I1084" s="10">
        <f>((I1083-H1084+MAX(0,-(H1055-C1084-D1084)))*(1+B1084))*(1-'P-Parametri'!$B$32)</f>
        <v>-163810.05002653261</v>
      </c>
      <c r="J1084" s="10">
        <f>IF(I1083&lt;=0,J1083,J1083*(1-H1084/I1083))+MAX(0,-(H1055-C1084-D1084))</f>
        <v>-5543.7270834930896</v>
      </c>
      <c r="K1084" s="10">
        <f>MAX(0,(K1055-C1084-D1084))/(1-'P-Parametri'!$B$31*MAX(0,IF(L1083&lt;=0,0,(L1083-M1083)/L1083)))</f>
        <v>7503.2351767400578</v>
      </c>
      <c r="L1084" s="10">
        <f>((L1083-K1084+MAX(0,-(K1055-C1084-D1084)))*(1+B1084))*(1-'P-Parametri'!$B$32)</f>
        <v>92695.761729598875</v>
      </c>
      <c r="M1084" s="10">
        <f>IF(L1083&lt;=0,M1083,M1083*(1-K1084/L1083))+MAX(0,-(K1055-C1084-D1084))</f>
        <v>74247.523235473462</v>
      </c>
      <c r="N1084" s="10">
        <f>MAX(0,(N1055-C1084-D1084))/(1-'P-Parametri'!$B$31*MAX(0,IF(O1083&lt;=0,0,(O1083-P1083)/O1083)))</f>
        <v>7384.6426115117492</v>
      </c>
      <c r="O1084" s="10">
        <f>((O1083-N1084+MAX(0,-(N1055-C1084-D1084)))*(1+B1084))*(1-'P-Parametri'!$B$32)</f>
        <v>96971.292470542481</v>
      </c>
      <c r="P1084" s="10">
        <f>IF(O1083&lt;=0,P1083,P1083*(1-N1084/O1083))+MAX(0,-(N1055-C1084-D1084))</f>
        <v>77672.141169551323</v>
      </c>
      <c r="Q1084" s="10">
        <f>MAX(0,(Q1055-C1084-D1084))/(1-'P-Parametri'!$B$31*MAX(0,IF(R1083&lt;=0,0,(R1083-S1083)/R1083)))</f>
        <v>7376.9854237743866</v>
      </c>
      <c r="R1084" s="10">
        <f>((R1083-Q1084+MAX(0,-(Q1055-C1084-D1084)))*(1+B1084))*(1-'P-Parametri'!$B$32)</f>
        <v>97247.351441838066</v>
      </c>
      <c r="S1084" s="10">
        <f>IF(R1083&lt;=0,S1083,S1083*(1-Q1084/R1083))+MAX(0,-(Q1055-C1084-D1084))</f>
        <v>77893.259098820068</v>
      </c>
      <c r="T1084" s="10">
        <f>MAX(0,(T1055-C1084-D1084))/(1-'P-Parametri'!$B$31*MAX(0,IF(U1083&lt;=0,0,(U1083-V1083)/U1083)))</f>
        <v>7377.8287204767794</v>
      </c>
      <c r="U1084" s="10">
        <f>((U1083-T1084+MAX(0,-(T1055-C1084-D1084)))*(1+B1084))*(1-'P-Parametri'!$B$32)</f>
        <v>97216.948684566873</v>
      </c>
      <c r="V1084" s="10">
        <f>IF(U1083&lt;=0,V1083,V1083*(1-T1084/U1083))+MAX(0,-(T1055-C1084-D1084))</f>
        <v>77868.90707468435</v>
      </c>
    </row>
    <row r="1085" spans="1:22">
      <c r="A1085" s="9">
        <f t="shared" si="21"/>
        <v>28</v>
      </c>
      <c r="B1085" s="12">
        <f>IF($A1085='P-Parametri'!$C$47,'P-Parametri'!$B$34,IF($A1085='P-Parametri'!$C$48,'P-Parametri'!$C$34,'P-Parametri'!$C$50))</f>
        <v>2.7158250435358244E-2</v>
      </c>
      <c r="C1085" s="10">
        <f>IF($A1085&lt;='1-Input'!$B$26,0,IF($A1085='1-Input'!$B$26+1,('1-Input'!$B$23+((('P-Parametri'!$B$24*'1-Input'!$B$11)*(1+'P-Parametri'!$B$26)^('1-Input'!$B$25-1-'1-Input'!$B$12+1)*(IF('P-Parametri'!$B$26=0,'1-Input'!$B$12,((1+'P-Parametri'!$B$26)^'1-Input'!$B$12-1)/'P-Parametri'!$B$26)))*'P-Parametri'!$B$27*(1-'P-Parametri'!$B$28)))*'1-Input'!$B$27,'1-Input'!$B$23+((('P-Parametri'!$B$24*'1-Input'!$B$11)*(1+'P-Parametri'!$B$26)^('1-Input'!$B$25-1-'1-Input'!$B$12+1)*(IF('P-Parametri'!$B$26=0,'1-Input'!$B$12,((1+'P-Parametri'!$B$26)^'1-Input'!$B$12-1)/'P-Parametri'!$B$26)))*'P-Parametri'!$B$27*(1-'P-Parametri'!$B$28))))</f>
        <v>16422.445104839331</v>
      </c>
      <c r="D1085" s="10">
        <f>IF(AND($A1085&gt;=1,$A1085&lt;1+'1-Input'!$B$12),'1-Input'!$B$30,0)</f>
        <v>0</v>
      </c>
      <c r="E1085" s="10">
        <f>MAX(0,(E1055-C1085-D1085))/(1-'P-Parametri'!$B$31*MAX(0,IF(F1084&lt;=0,0,(F1084-G1084)/F1084)))</f>
        <v>9677.5548951606688</v>
      </c>
      <c r="F1085" s="10">
        <f>((F1084-E1085+MAX(0,-(E1055-C1085-D1085)))*(1+B1085))*(1-'P-Parametri'!$B$32)</f>
        <v>-12703.50221902034</v>
      </c>
      <c r="G1085" s="10">
        <f>IF(F1084&lt;=0,G1084,G1084*(1-E1085/F1084))+MAX(0,-(E1055-C1085-D1085))</f>
        <v>-2174.5420446584667</v>
      </c>
      <c r="H1085" s="10">
        <f>MAX(0,(H1055-C1085-D1085))/(1-'P-Parametri'!$B$31*MAX(0,IF(I1084&lt;=0,0,(I1084-J1084)/I1084)))</f>
        <v>14027.554895160669</v>
      </c>
      <c r="I1085" s="10">
        <f>((I1084-H1085+MAX(0,-(H1055-C1085-D1085)))*(1+B1085))*(1-'P-Parametri'!$B$32)</f>
        <v>-182302.02840671496</v>
      </c>
      <c r="J1085" s="10">
        <f>IF(I1084&lt;=0,J1084,J1084*(1-H1085/I1084))+MAX(0,-(H1055-C1085-D1085))</f>
        <v>-5543.7270834930896</v>
      </c>
      <c r="K1085" s="10">
        <f>MAX(0,(K1055-C1085-D1085))/(1-'P-Parametri'!$B$31*MAX(0,IF(L1084&lt;=0,0,(L1084-M1084)/L1084)))</f>
        <v>7544.6028068272644</v>
      </c>
      <c r="L1085" s="10">
        <f>((L1084-K1085+MAX(0,-(K1055-C1085-D1085)))*(1+B1085))*(1-'P-Parametri'!$B$32)</f>
        <v>87288.787990813915</v>
      </c>
      <c r="M1085" s="10">
        <f>IF(L1084&lt;=0,M1084,M1084*(1-K1085/L1084))+MAX(0,-(K1055-C1085-D1085))</f>
        <v>68204.44141867604</v>
      </c>
      <c r="N1085" s="10">
        <f>MAX(0,(N1055-C1085-D1085))/(1-'P-Parametri'!$B$31*MAX(0,IF(O1084&lt;=0,0,(O1084-P1084)/O1084)))</f>
        <v>7425.3564045201638</v>
      </c>
      <c r="O1085" s="10">
        <f>((O1084-N1085+MAX(0,-(N1055-C1085-D1085)))*(1+B1085))*(1-'P-Parametri'!$B$32)</f>
        <v>91793.891329125589</v>
      </c>
      <c r="P1085" s="10">
        <f>IF(O1084&lt;=0,P1084,P1084*(1-N1085/O1084))+MAX(0,-(N1055-C1085-D1085))</f>
        <v>71724.573428703457</v>
      </c>
      <c r="Q1085" s="10">
        <f>MAX(0,(Q1055-C1085-D1085))/(1-'P-Parametri'!$B$31*MAX(0,IF(R1084&lt;=0,0,(R1084-S1084)/R1084)))</f>
        <v>7417.6570003651668</v>
      </c>
      <c r="R1085" s="10">
        <f>((R1084-Q1085+MAX(0,-(Q1055-C1085-D1085)))*(1+B1085))*(1-'P-Parametri'!$B$32)</f>
        <v>92084.773156086827</v>
      </c>
      <c r="S1085" s="10">
        <f>IF(R1084&lt;=0,S1084,S1084*(1-Q1085/R1084))+MAX(0,-(Q1055-C1085-D1085))</f>
        <v>71951.858432693087</v>
      </c>
      <c r="T1085" s="10">
        <f>MAX(0,(T1055-C1085-D1085))/(1-'P-Parametri'!$B$31*MAX(0,IF(U1084&lt;=0,0,(U1084-V1084)/U1084)))</f>
        <v>7418.5049464201684</v>
      </c>
      <c r="U1085" s="10">
        <f>((U1084-T1085+MAX(0,-(T1055-C1085-D1085)))*(1+B1085))*(1-'P-Parametri'!$B$32)</f>
        <v>92052.737937168931</v>
      </c>
      <c r="V1085" s="10">
        <f>IF(U1084&lt;=0,V1084,V1084*(1-T1085/U1084))+MAX(0,-(T1055-C1085-D1085))</f>
        <v>71926.827220067571</v>
      </c>
    </row>
    <row r="1086" spans="1:22">
      <c r="A1086" s="9">
        <f t="shared" si="21"/>
        <v>29</v>
      </c>
      <c r="B1086" s="12">
        <f>IF($A1086='P-Parametri'!$C$47,'P-Parametri'!$B$34,IF($A1086='P-Parametri'!$C$48,'P-Parametri'!$C$34,'P-Parametri'!$C$50))</f>
        <v>2.7158250435358244E-2</v>
      </c>
      <c r="C1086" s="10">
        <f>IF($A1086&lt;='1-Input'!$B$26,0,IF($A1086='1-Input'!$B$26+1,('1-Input'!$B$23+((('P-Parametri'!$B$24*'1-Input'!$B$11)*(1+'P-Parametri'!$B$26)^('1-Input'!$B$25-1-'1-Input'!$B$12+1)*(IF('P-Parametri'!$B$26=0,'1-Input'!$B$12,((1+'P-Parametri'!$B$26)^'1-Input'!$B$12-1)/'P-Parametri'!$B$26)))*'P-Parametri'!$B$27*(1-'P-Parametri'!$B$28)))*'1-Input'!$B$27,'1-Input'!$B$23+((('P-Parametri'!$B$24*'1-Input'!$B$11)*(1+'P-Parametri'!$B$26)^('1-Input'!$B$25-1-'1-Input'!$B$12+1)*(IF('P-Parametri'!$B$26=0,'1-Input'!$B$12,((1+'P-Parametri'!$B$26)^'1-Input'!$B$12-1)/'P-Parametri'!$B$26)))*'P-Parametri'!$B$27*(1-'P-Parametri'!$B$28))))</f>
        <v>16422.445104839331</v>
      </c>
      <c r="D1086" s="10">
        <f>IF(AND($A1086&gt;=1,$A1086&lt;1+'1-Input'!$B$12),'1-Input'!$B$30,0)</f>
        <v>0</v>
      </c>
      <c r="E1086" s="10">
        <f>MAX(0,(E1055-C1086-D1086))/(1-'P-Parametri'!$B$31*MAX(0,IF(F1085&lt;=0,0,(F1085-G1085)/F1085)))</f>
        <v>9677.5548951606688</v>
      </c>
      <c r="F1086" s="10">
        <f>((F1085-E1086+MAX(0,-(E1055-C1086-D1086)))*(1+B1086))*(1-'P-Parametri'!$B$32)</f>
        <v>-22942.909693359397</v>
      </c>
      <c r="G1086" s="10">
        <f>IF(F1085&lt;=0,G1085,G1085*(1-E1086/F1085))+MAX(0,-(E1055-C1086-D1086))</f>
        <v>-2174.5420446584667</v>
      </c>
      <c r="H1086" s="10">
        <f>MAX(0,(H1055-C1086-D1086))/(1-'P-Parametri'!$B$31*MAX(0,IF(I1085&lt;=0,0,(I1085-J1085)/I1085)))</f>
        <v>14027.554895160669</v>
      </c>
      <c r="I1086" s="10">
        <f>((I1085-H1086+MAX(0,-(H1055-C1086-D1086)))*(1+B1086))*(1-'P-Parametri'!$B$32)</f>
        <v>-201258.22819047136</v>
      </c>
      <c r="J1086" s="10">
        <f>IF(I1085&lt;=0,J1085,J1085*(1-H1086/I1085))+MAX(0,-(H1055-C1086-D1086))</f>
        <v>-5543.7270834930896</v>
      </c>
      <c r="K1086" s="10">
        <f>MAX(0,(K1055-C1086-D1086))/(1-'P-Parametri'!$B$31*MAX(0,IF(L1085&lt;=0,0,(L1085-M1085)/L1085)))</f>
        <v>7585.399280760098</v>
      </c>
      <c r="L1086" s="10">
        <f>((L1085-K1086+MAX(0,-(K1055-C1086-D1086)))*(1+B1086))*(1-'P-Parametri'!$B$32)</f>
        <v>81704.25731458579</v>
      </c>
      <c r="M1086" s="10">
        <f>IF(L1085&lt;=0,M1085,M1085*(1-K1086/L1085))+MAX(0,-(K1055-C1086-D1086))</f>
        <v>62277.472643072062</v>
      </c>
      <c r="N1086" s="10">
        <f>MAX(0,(N1055-C1086-D1086))/(1-'P-Parametri'!$B$31*MAX(0,IF(O1085&lt;=0,0,(O1085-P1085)/O1085)))</f>
        <v>7465.5080687966283</v>
      </c>
      <c r="O1086" s="10">
        <f>((O1085-N1086+MAX(0,-(N1055-C1086-D1086)))*(1+B1086))*(1-'P-Parametri'!$B$32)</f>
        <v>86445.357422498419</v>
      </c>
      <c r="P1086" s="10">
        <f>IF(O1085&lt;=0,P1085,P1085*(1-N1086/O1085))+MAX(0,-(N1055-C1086-D1086))</f>
        <v>65891.283501565529</v>
      </c>
      <c r="Q1086" s="10">
        <f>MAX(0,(Q1055-C1086-D1086))/(1-'P-Parametri'!$B$31*MAX(0,IF(R1085&lt;=0,0,(R1085-S1085)/R1085)))</f>
        <v>7457.7670310992244</v>
      </c>
      <c r="R1086" s="10">
        <f>((R1085-Q1086+MAX(0,-(Q1055-C1086-D1086)))*(1+B1086))*(1-'P-Parametri'!$B$32)</f>
        <v>86751.476895822765</v>
      </c>
      <c r="S1086" s="10">
        <f>IF(R1085&lt;=0,S1085,S1085*(1-Q1086/R1085))+MAX(0,-(Q1055-C1086-D1086))</f>
        <v>66124.617084809201</v>
      </c>
      <c r="T1086" s="10">
        <f>MAX(0,(T1055-C1086-D1086))/(1-'P-Parametri'!$B$31*MAX(0,IF(U1085&lt;=0,0,(U1085-V1085)/U1085)))</f>
        <v>7458.6195623139765</v>
      </c>
      <c r="U1086" s="10">
        <f>((U1085-T1086+MAX(0,-(T1055-C1086-D1086)))*(1+B1086))*(1-'P-Parametri'!$B$32)</f>
        <v>86717.763533783524</v>
      </c>
      <c r="V1086" s="10">
        <f>IF(U1085&lt;=0,V1085,V1085*(1-T1086/U1085))+MAX(0,-(T1055-C1086-D1086))</f>
        <v>66098.919733763934</v>
      </c>
    </row>
    <row r="1087" spans="1:22">
      <c r="A1087" s="9">
        <f t="shared" si="21"/>
        <v>30</v>
      </c>
      <c r="B1087" s="12">
        <f>IF($A1087='P-Parametri'!$C$47,'P-Parametri'!$B$34,IF($A1087='P-Parametri'!$C$48,'P-Parametri'!$C$34,'P-Parametri'!$C$50))</f>
        <v>2.7158250435358244E-2</v>
      </c>
      <c r="C1087" s="10">
        <f>IF($A1087&lt;='1-Input'!$B$26,0,IF($A1087='1-Input'!$B$26+1,('1-Input'!$B$23+((('P-Parametri'!$B$24*'1-Input'!$B$11)*(1+'P-Parametri'!$B$26)^('1-Input'!$B$25-1-'1-Input'!$B$12+1)*(IF('P-Parametri'!$B$26=0,'1-Input'!$B$12,((1+'P-Parametri'!$B$26)^'1-Input'!$B$12-1)/'P-Parametri'!$B$26)))*'P-Parametri'!$B$27*(1-'P-Parametri'!$B$28)))*'1-Input'!$B$27,'1-Input'!$B$23+((('P-Parametri'!$B$24*'1-Input'!$B$11)*(1+'P-Parametri'!$B$26)^('1-Input'!$B$25-1-'1-Input'!$B$12+1)*(IF('P-Parametri'!$B$26=0,'1-Input'!$B$12,((1+'P-Parametri'!$B$26)^'1-Input'!$B$12-1)/'P-Parametri'!$B$26)))*'P-Parametri'!$B$27*(1-'P-Parametri'!$B$28))))</f>
        <v>16422.445104839331</v>
      </c>
      <c r="D1087" s="10">
        <f>IF(AND($A1087&gt;=1,$A1087&lt;1+'1-Input'!$B$12),'1-Input'!$B$30,0)</f>
        <v>0</v>
      </c>
      <c r="E1087" s="10">
        <f>MAX(0,(E1055-C1087-D1087))/(1-'P-Parametri'!$B$31*MAX(0,IF(F1086&lt;=0,0,(F1086-G1086)/F1086)))</f>
        <v>9677.5548951606688</v>
      </c>
      <c r="F1087" s="10">
        <f>((F1086-E1087+MAX(0,-(E1055-C1087-D1087)))*(1+B1087))*(1-'P-Parametri'!$B$32)</f>
        <v>-33439.366576462562</v>
      </c>
      <c r="G1087" s="10">
        <f>IF(F1086&lt;=0,G1086,G1086*(1-E1087/F1086))+MAX(0,-(E1055-C1087-D1087))</f>
        <v>-2174.5420446584667</v>
      </c>
      <c r="H1087" s="10">
        <f>MAX(0,(H1055-C1087-D1087))/(1-'P-Parametri'!$B$31*MAX(0,IF(I1086&lt;=0,0,(I1086-J1086)/I1086)))</f>
        <v>14027.554895160669</v>
      </c>
      <c r="I1087" s="10">
        <f>((I1086-H1087+MAX(0,-(H1055-C1087-D1087)))*(1+B1087))*(1-'P-Parametri'!$B$32)</f>
        <v>-220690.30316124813</v>
      </c>
      <c r="J1087" s="10">
        <f>IF(I1086&lt;=0,J1086,J1086*(1-H1087/I1086))+MAX(0,-(H1055-C1087-D1087))</f>
        <v>-5543.7270834930896</v>
      </c>
      <c r="K1087" s="10">
        <f>MAX(0,(K1055-C1087-D1087))/(1-'P-Parametri'!$B$31*MAX(0,IF(L1086&lt;=0,0,(L1086-M1086)/L1086)))</f>
        <v>7625.6240664213119</v>
      </c>
      <c r="L1087" s="10">
        <f>((L1086-K1087+MAX(0,-(K1055-C1087-D1087)))*(1+B1087))*(1-'P-Parametri'!$B$32)</f>
        <v>75938.298363183523</v>
      </c>
      <c r="M1087" s="10">
        <f>IF(L1086&lt;=0,M1086,M1086*(1-K1087/L1086))+MAX(0,-(K1055-C1087-D1087))</f>
        <v>56464.989795888461</v>
      </c>
      <c r="N1087" s="10">
        <f>MAX(0,(N1055-C1087-D1087))/(1-'P-Parametri'!$B$31*MAX(0,IF(O1086&lt;=0,0,(O1086-P1086)/O1086)))</f>
        <v>7505.0970806342912</v>
      </c>
      <c r="O1087" s="10">
        <f>((O1086-N1087+MAX(0,-(N1055-C1087-D1087)))*(1+B1087))*(1-'P-Parametri'!$B$32)</f>
        <v>80921.971422257528</v>
      </c>
      <c r="P1087" s="10">
        <f>IF(O1086&lt;=0,P1086,P1086*(1-N1087/O1086))+MAX(0,-(N1055-C1087-D1087))</f>
        <v>60170.669992734787</v>
      </c>
      <c r="Q1087" s="10">
        <f>MAX(0,(Q1055-C1087-D1087))/(1-'P-Parametri'!$B$31*MAX(0,IF(R1086&lt;=0,0,(R1086-S1086)/R1086)))</f>
        <v>7497.3149928127395</v>
      </c>
      <c r="R1087" s="10">
        <f>((R1086-Q1087+MAX(0,-(Q1055-C1087-D1087)))*(1+B1087))*(1-'P-Parametri'!$B$32)</f>
        <v>81243.753147456373</v>
      </c>
      <c r="S1087" s="10">
        <f>IF(R1086&lt;=0,S1086,S1086*(1-Q1087/R1086))+MAX(0,-(Q1055-C1087-D1087))</f>
        <v>60409.935320263787</v>
      </c>
      <c r="T1087" s="10">
        <f>MAX(0,(T1055-C1087-D1087))/(1-'P-Parametri'!$B$31*MAX(0,IF(U1086&lt;=0,0,(U1086-V1086)/U1086)))</f>
        <v>7498.1720449345812</v>
      </c>
      <c r="U1087" s="10">
        <f>((U1086-T1087+MAX(0,-(T1055-C1087-D1087)))*(1+B1087))*(1-'P-Parametri'!$B$32)</f>
        <v>81208.314879902086</v>
      </c>
      <c r="V1087" s="10">
        <f>IF(U1086&lt;=0,V1086,V1086*(1-T1087/U1086))+MAX(0,-(T1055-C1087-D1087))</f>
        <v>60383.584697995866</v>
      </c>
    </row>
    <row r="1088" spans="1:22">
      <c r="A1088" s="9">
        <f t="shared" si="21"/>
        <v>31</v>
      </c>
      <c r="B1088" s="12">
        <f>IF($A1088='P-Parametri'!$C$47,'P-Parametri'!$B$34,IF($A1088='P-Parametri'!$C$48,'P-Parametri'!$C$34,'P-Parametri'!$C$50))</f>
        <v>2.7158250435358244E-2</v>
      </c>
      <c r="C1088" s="10">
        <f>IF($A1088&lt;='1-Input'!$B$26,0,IF($A1088='1-Input'!$B$26+1,('1-Input'!$B$23+((('P-Parametri'!$B$24*'1-Input'!$B$11)*(1+'P-Parametri'!$B$26)^('1-Input'!$B$25-1-'1-Input'!$B$12+1)*(IF('P-Parametri'!$B$26=0,'1-Input'!$B$12,((1+'P-Parametri'!$B$26)^'1-Input'!$B$12-1)/'P-Parametri'!$B$26)))*'P-Parametri'!$B$27*(1-'P-Parametri'!$B$28)))*'1-Input'!$B$27,'1-Input'!$B$23+((('P-Parametri'!$B$24*'1-Input'!$B$11)*(1+'P-Parametri'!$B$26)^('1-Input'!$B$25-1-'1-Input'!$B$12+1)*(IF('P-Parametri'!$B$26=0,'1-Input'!$B$12,((1+'P-Parametri'!$B$26)^'1-Input'!$B$12-1)/'P-Parametri'!$B$26)))*'P-Parametri'!$B$27*(1-'P-Parametri'!$B$28))))</f>
        <v>16422.445104839331</v>
      </c>
      <c r="D1088" s="10">
        <f>IF(AND($A1088&gt;=1,$A1088&lt;1+'1-Input'!$B$12),'1-Input'!$B$30,0)</f>
        <v>0</v>
      </c>
      <c r="E1088" s="10">
        <f>MAX(0,(E1055-C1088-D1088))/(1-'P-Parametri'!$B$31*MAX(0,IF(F1087&lt;=0,0,(F1087-G1087)/F1087)))</f>
        <v>9677.5548951606688</v>
      </c>
      <c r="F1088" s="10">
        <f>((F1087-E1088+MAX(0,-(E1055-C1088-D1088)))*(1+B1088))*(1-'P-Parametri'!$B$32)</f>
        <v>-44199.325819705344</v>
      </c>
      <c r="G1088" s="10">
        <f>IF(F1087&lt;=0,G1087,G1087*(1-E1088/F1087))+MAX(0,-(E1055-C1088-D1088))</f>
        <v>-2174.5420446584667</v>
      </c>
      <c r="H1088" s="10">
        <f>MAX(0,(H1055-C1088-D1088))/(1-'P-Parametri'!$B$31*MAX(0,IF(I1087&lt;=0,0,(I1087-J1087)/I1087)))</f>
        <v>14027.554895160669</v>
      </c>
      <c r="I1088" s="10">
        <f>((I1087-H1088+MAX(0,-(H1055-C1088-D1088)))*(1+B1088))*(1-'P-Parametri'!$B$32)</f>
        <v>-240610.19965830128</v>
      </c>
      <c r="J1088" s="10">
        <f>IF(I1087&lt;=0,J1087,J1087*(1-H1088/I1087))+MAX(0,-(H1055-C1088-D1088))</f>
        <v>-5543.7270834930896</v>
      </c>
      <c r="K1088" s="10">
        <f>MAX(0,(K1055-C1088-D1088))/(1-'P-Parametri'!$B$31*MAX(0,IF(L1087&lt;=0,0,(L1087-M1087)/L1087)))</f>
        <v>7665.2769929636343</v>
      </c>
      <c r="L1088" s="10">
        <f>((L1087-K1088+MAX(0,-(K1055-C1088-D1088)))*(1+B1088))*(1-'P-Parametri'!$B$32)</f>
        <v>69986.942788205735</v>
      </c>
      <c r="M1088" s="10">
        <f>IF(L1087&lt;=0,M1087,M1087*(1-K1088/L1087))+MAX(0,-(K1055-C1088-D1088))</f>
        <v>50765.365278094549</v>
      </c>
      <c r="N1088" s="10">
        <f>MAX(0,(N1055-C1088-D1088))/(1-'P-Parametri'!$B$31*MAX(0,IF(O1087&lt;=0,0,(O1087-P1087)/O1087)))</f>
        <v>7544.1232718862093</v>
      </c>
      <c r="O1088" s="10">
        <f>((O1087-N1088+MAX(0,-(N1055-C1088-D1088)))*(1+B1088))*(1-'P-Parametri'!$B$32)</f>
        <v>75219.920802593086</v>
      </c>
      <c r="P1088" s="10">
        <f>IF(O1087&lt;=0,P1087,P1087*(1-N1088/O1087))+MAX(0,-(N1055-C1088-D1088))</f>
        <v>54561.131028236436</v>
      </c>
      <c r="Q1088" s="10">
        <f>MAX(0,(Q1055-C1088-D1088))/(1-'P-Parametri'!$B$31*MAX(0,IF(R1087&lt;=0,0,(R1087-S1087)/R1087)))</f>
        <v>7536.3007175331268</v>
      </c>
      <c r="R1088" s="10">
        <f>((R1087-Q1088+MAX(0,-(Q1055-C1088-D1088)))*(1+B1088))*(1-'P-Parametri'!$B$32)</f>
        <v>75557.799446203426</v>
      </c>
      <c r="S1088" s="10">
        <f>IF(R1087&lt;=0,S1087,S1087*(1-Q1088/R1087))+MAX(0,-(Q1055-C1088-D1088))</f>
        <v>54806.21292607639</v>
      </c>
      <c r="T1088" s="10">
        <f>MAX(0,(T1055-C1088-D1088))/(1-'P-Parametri'!$B$31*MAX(0,IF(U1087&lt;=0,0,(U1087-V1087)/U1087)))</f>
        <v>7537.1622262901938</v>
      </c>
      <c r="U1088" s="10">
        <f>((U1087-T1088+MAX(0,-(T1055-C1088-D1088)))*(1+B1088))*(1-'P-Parametri'!$B$32)</f>
        <v>75520.588402705704</v>
      </c>
      <c r="V1088" s="10">
        <f>IF(U1087&lt;=0,V1087,V1087*(1-T1088/U1087))+MAX(0,-(T1055-C1088-D1088))</f>
        <v>54779.221716855311</v>
      </c>
    </row>
    <row r="1089" spans="1:22">
      <c r="A1089" s="9">
        <f t="shared" si="21"/>
        <v>32</v>
      </c>
      <c r="B1089" s="12">
        <f>IF($A1089='P-Parametri'!$C$47,'P-Parametri'!$B$34,IF($A1089='P-Parametri'!$C$48,'P-Parametri'!$C$34,'P-Parametri'!$C$50))</f>
        <v>2.7158250435358244E-2</v>
      </c>
      <c r="C1089" s="10">
        <f>IF($A1089&lt;='1-Input'!$B$26,0,IF($A1089='1-Input'!$B$26+1,('1-Input'!$B$23+((('P-Parametri'!$B$24*'1-Input'!$B$11)*(1+'P-Parametri'!$B$26)^('1-Input'!$B$25-1-'1-Input'!$B$12+1)*(IF('P-Parametri'!$B$26=0,'1-Input'!$B$12,((1+'P-Parametri'!$B$26)^'1-Input'!$B$12-1)/'P-Parametri'!$B$26)))*'P-Parametri'!$B$27*(1-'P-Parametri'!$B$28)))*'1-Input'!$B$27,'1-Input'!$B$23+((('P-Parametri'!$B$24*'1-Input'!$B$11)*(1+'P-Parametri'!$B$26)^('1-Input'!$B$25-1-'1-Input'!$B$12+1)*(IF('P-Parametri'!$B$26=0,'1-Input'!$B$12,((1+'P-Parametri'!$B$26)^'1-Input'!$B$12-1)/'P-Parametri'!$B$26)))*'P-Parametri'!$B$27*(1-'P-Parametri'!$B$28))))</f>
        <v>16422.445104839331</v>
      </c>
      <c r="D1089" s="10">
        <f>IF(AND($A1089&gt;=1,$A1089&lt;1+'1-Input'!$B$12),'1-Input'!$B$30,0)</f>
        <v>0</v>
      </c>
      <c r="E1089" s="10">
        <f>MAX(0,(E1055-C1089-D1089))/(1-'P-Parametri'!$B$31*MAX(0,IF(F1088&lt;=0,0,(F1088-G1088)/F1088)))</f>
        <v>9677.5548951606688</v>
      </c>
      <c r="F1089" s="10">
        <f>((F1088-E1089+MAX(0,-(E1055-C1089-D1089)))*(1+B1089))*(1-'P-Parametri'!$B$32)</f>
        <v>-55229.402368928277</v>
      </c>
      <c r="G1089" s="10">
        <f>IF(F1088&lt;=0,G1088,G1088*(1-E1089/F1088))+MAX(0,-(E1055-C1089-D1089))</f>
        <v>-2174.5420446584667</v>
      </c>
      <c r="H1089" s="10">
        <f>MAX(0,(H1055-C1089-D1089))/(1-'P-Parametri'!$B$31*MAX(0,IF(I1088&lt;=0,0,(I1088-J1088)/I1088)))</f>
        <v>14027.554895160669</v>
      </c>
      <c r="I1089" s="10">
        <f>((I1088-H1089+MAX(0,-(H1055-C1089-D1089)))*(1+B1089))*(1-'P-Parametri'!$B$32)</f>
        <v>-261030.16392099828</v>
      </c>
      <c r="J1089" s="10">
        <f>IF(I1088&lt;=0,J1088,J1088*(1-H1089/I1088))+MAX(0,-(H1055-C1089-D1089))</f>
        <v>-5543.7270834930896</v>
      </c>
      <c r="K1089" s="10">
        <f>MAX(0,(K1055-C1089-D1089))/(1-'P-Parametri'!$B$31*MAX(0,IF(L1088&lt;=0,0,(L1088-M1088)/L1088)))</f>
        <v>7704.3582408582452</v>
      </c>
      <c r="L1089" s="10">
        <f>((L1088-K1089+MAX(0,-(K1055-C1089-D1089)))*(1+B1089))*(1-'P-Parametri'!$B$32)</f>
        <v>63846.122435093239</v>
      </c>
      <c r="M1089" s="10">
        <f>IF(L1088&lt;=0,M1088,M1088*(1-K1089/L1088))+MAX(0,-(K1055-C1089-D1089))</f>
        <v>45176.972004308373</v>
      </c>
      <c r="N1089" s="10">
        <f>MAX(0,(N1055-C1089-D1089))/(1-'P-Parametri'!$B$31*MAX(0,IF(O1088&lt;=0,0,(O1088-P1088)/O1088)))</f>
        <v>7582.5868201711219</v>
      </c>
      <c r="O1089" s="10">
        <f>((O1088-N1089+MAX(0,-(N1055-C1089-D1089)))*(1+B1089))*(1-'P-Parametri'!$B$32)</f>
        <v>69335.29714622155</v>
      </c>
      <c r="P1089" s="10">
        <f>IF(O1088&lt;=0,P1088,P1088*(1-N1089/O1088))+MAX(0,-(N1055-C1089-D1089))</f>
        <v>49061.06523962591</v>
      </c>
      <c r="Q1089" s="10">
        <f>MAX(0,(Q1055-C1089-D1089))/(1-'P-Parametri'!$B$31*MAX(0,IF(R1088&lt;=0,0,(R1088-S1088)/R1088)))</f>
        <v>7574.7243826949489</v>
      </c>
      <c r="R1089" s="10">
        <f>((R1088-Q1089+MAX(0,-(Q1055-C1089-D1089)))*(1+B1089))*(1-'P-Parametri'!$B$32)</f>
        <v>69689.717688566088</v>
      </c>
      <c r="S1089" s="10">
        <f>IF(R1088&lt;=0,S1088,S1088*(1-Q1089/R1088))+MAX(0,-(Q1055-C1089-D1089))</f>
        <v>49311.850194272643</v>
      </c>
      <c r="T1089" s="10">
        <f>MAX(0,(T1055-C1089-D1089))/(1-'P-Parametri'!$B$31*MAX(0,IF(U1088&lt;=0,0,(U1088-V1088)/U1088)))</f>
        <v>7575.5902838356596</v>
      </c>
      <c r="U1089" s="10">
        <f>((U1088-T1089+MAX(0,-(T1055-C1089-D1089)))*(1+B1089))*(1-'P-Parametri'!$B$32)</f>
        <v>69650.684862825045</v>
      </c>
      <c r="V1089" s="10">
        <f>IF(U1088&lt;=0,V1088,V1088*(1-T1089/U1088))+MAX(0,-(T1055-C1089-D1089))</f>
        <v>49284.230899498005</v>
      </c>
    </row>
    <row r="1090" spans="1:22">
      <c r="A1090" s="9">
        <f t="shared" si="21"/>
        <v>33</v>
      </c>
      <c r="B1090" s="12">
        <f>IF($A1090='P-Parametri'!$C$47,'P-Parametri'!$B$34,IF($A1090='P-Parametri'!$C$48,'P-Parametri'!$C$34,'P-Parametri'!$C$50))</f>
        <v>2.7158250435358244E-2</v>
      </c>
      <c r="C1090" s="10">
        <f>IF($A1090&lt;='1-Input'!$B$26,0,IF($A1090='1-Input'!$B$26+1,('1-Input'!$B$23+((('P-Parametri'!$B$24*'1-Input'!$B$11)*(1+'P-Parametri'!$B$26)^('1-Input'!$B$25-1-'1-Input'!$B$12+1)*(IF('P-Parametri'!$B$26=0,'1-Input'!$B$12,((1+'P-Parametri'!$B$26)^'1-Input'!$B$12-1)/'P-Parametri'!$B$26)))*'P-Parametri'!$B$27*(1-'P-Parametri'!$B$28)))*'1-Input'!$B$27,'1-Input'!$B$23+((('P-Parametri'!$B$24*'1-Input'!$B$11)*(1+'P-Parametri'!$B$26)^('1-Input'!$B$25-1-'1-Input'!$B$12+1)*(IF('P-Parametri'!$B$26=0,'1-Input'!$B$12,((1+'P-Parametri'!$B$26)^'1-Input'!$B$12-1)/'P-Parametri'!$B$26)))*'P-Parametri'!$B$27*(1-'P-Parametri'!$B$28))))</f>
        <v>16422.445104839331</v>
      </c>
      <c r="D1090" s="10">
        <f>IF(AND($A1090&gt;=1,$A1090&lt;1+'1-Input'!$B$12),'1-Input'!$B$30,0)</f>
        <v>0</v>
      </c>
      <c r="E1090" s="10">
        <f>MAX(0,(E1055-C1090-D1090))/(1-'P-Parametri'!$B$31*MAX(0,IF(F1089&lt;=0,0,(F1089-G1089)/F1089)))</f>
        <v>9677.5548951606688</v>
      </c>
      <c r="F1090" s="10">
        <f>((F1089-E1090+MAX(0,-(E1055-C1090-D1090)))*(1+B1090))*(1-'P-Parametri'!$B$32)</f>
        <v>-66536.377231135237</v>
      </c>
      <c r="G1090" s="10">
        <f>IF(F1089&lt;=0,G1089,G1089*(1-E1090/F1089))+MAX(0,-(E1055-C1090-D1090))</f>
        <v>-2174.5420446584667</v>
      </c>
      <c r="H1090" s="10">
        <f>MAX(0,(H1055-C1090-D1090))/(1-'P-Parametri'!$B$31*MAX(0,IF(I1089&lt;=0,0,(I1089-J1089)/I1089)))</f>
        <v>14027.554895160669</v>
      </c>
      <c r="I1090" s="10">
        <f>((I1089-H1090+MAX(0,-(H1055-C1090-D1090)))*(1+B1090))*(1-'P-Parametri'!$B$32)</f>
        <v>-281962.74961749063</v>
      </c>
      <c r="J1090" s="10">
        <f>IF(I1089&lt;=0,J1089,J1089*(1-H1090/I1089))+MAX(0,-(H1055-C1090-D1090))</f>
        <v>-5543.7270834930896</v>
      </c>
      <c r="K1090" s="10">
        <f>MAX(0,(K1055-C1090-D1090))/(1-'P-Parametri'!$B$31*MAX(0,IF(L1089&lt;=0,0,(L1089-M1089)/L1089)))</f>
        <v>7742.8683317275791</v>
      </c>
      <c r="L1090" s="10">
        <f>((L1089-K1090+MAX(0,-(K1055-C1090-D1090)))*(1+B1090))*(1-'P-Parametri'!$B$32)</f>
        <v>57511.666487886316</v>
      </c>
      <c r="M1090" s="10">
        <f>IF(L1089&lt;=0,M1089,M1089*(1-K1090/L1089))+MAX(0,-(K1055-C1090-D1090))</f>
        <v>39698.184373765689</v>
      </c>
      <c r="N1090" s="10">
        <f>MAX(0,(N1055-C1090-D1090))/(1-'P-Parametri'!$B$31*MAX(0,IF(O1089&lt;=0,0,(O1089-P1089)/O1089)))</f>
        <v>7620.4882388669484</v>
      </c>
      <c r="O1090" s="10">
        <f>((O1089-N1090+MAX(0,-(N1055-C1090-D1090)))*(1+B1090))*(1-'P-Parametri'!$B$32)</f>
        <v>63264.093392944349</v>
      </c>
      <c r="P1090" s="10">
        <f>IF(O1089&lt;=0,P1089,P1089*(1-N1090/O1089))+MAX(0,-(N1055-C1090-D1090))</f>
        <v>43668.872719611201</v>
      </c>
      <c r="Q1090" s="10">
        <f>MAX(0,(Q1055-C1090-D1090))/(1-'P-Parametri'!$B$31*MAX(0,IF(R1089&lt;=0,0,(R1089-S1089)/R1089)))</f>
        <v>7612.5865011437972</v>
      </c>
      <c r="R1090" s="10">
        <f>((R1089-Q1090+MAX(0,-(Q1055-C1090-D1090)))*(1+B1090))*(1-'P-Parametri'!$B$32)</f>
        <v>63635.511387593855</v>
      </c>
      <c r="S1090" s="10">
        <f>IF(R1089&lt;=0,S1089,S1089*(1-Q1090/R1089))+MAX(0,-(Q1055-C1090-D1090))</f>
        <v>43925.248876515623</v>
      </c>
      <c r="T1090" s="10">
        <f>MAX(0,(T1055-C1090-D1090))/(1-'P-Parametri'!$B$31*MAX(0,IF(U1089&lt;=0,0,(U1089-V1089)/U1089)))</f>
        <v>7613.456730475199</v>
      </c>
      <c r="U1090" s="10">
        <f>((U1089-T1090+MAX(0,-(T1055-C1090-D1090)))*(1+B1090))*(1-'P-Parametri'!$B$32)</f>
        <v>63594.606608863091</v>
      </c>
      <c r="V1090" s="10">
        <f>IF(U1089&lt;=0,V1089,V1089*(1-T1090/U1089))+MAX(0,-(T1055-C1090-D1090))</f>
        <v>43897.013814884005</v>
      </c>
    </row>
    <row r="1091" spans="1:22">
      <c r="A1091" s="9">
        <f t="shared" si="21"/>
        <v>34</v>
      </c>
      <c r="B1091" s="12">
        <f>IF($A1091='P-Parametri'!$C$47,'P-Parametri'!$B$34,IF($A1091='P-Parametri'!$C$48,'P-Parametri'!$C$34,'P-Parametri'!$C$50))</f>
        <v>2.7158250435358244E-2</v>
      </c>
      <c r="C1091" s="10">
        <f>IF($A1091&lt;='1-Input'!$B$26,0,IF($A1091='1-Input'!$B$26+1,('1-Input'!$B$23+((('P-Parametri'!$B$24*'1-Input'!$B$11)*(1+'P-Parametri'!$B$26)^('1-Input'!$B$25-1-'1-Input'!$B$12+1)*(IF('P-Parametri'!$B$26=0,'1-Input'!$B$12,((1+'P-Parametri'!$B$26)^'1-Input'!$B$12-1)/'P-Parametri'!$B$26)))*'P-Parametri'!$B$27*(1-'P-Parametri'!$B$28)))*'1-Input'!$B$27,'1-Input'!$B$23+((('P-Parametri'!$B$24*'1-Input'!$B$11)*(1+'P-Parametri'!$B$26)^('1-Input'!$B$25-1-'1-Input'!$B$12+1)*(IF('P-Parametri'!$B$26=0,'1-Input'!$B$12,((1+'P-Parametri'!$B$26)^'1-Input'!$B$12-1)/'P-Parametri'!$B$26)))*'P-Parametri'!$B$27*(1-'P-Parametri'!$B$28))))</f>
        <v>16422.445104839331</v>
      </c>
      <c r="D1091" s="10">
        <f>IF(AND($A1091&gt;=1,$A1091&lt;1+'1-Input'!$B$12),'1-Input'!$B$30,0)</f>
        <v>0</v>
      </c>
      <c r="E1091" s="10">
        <f>MAX(0,(E1055-C1091-D1091))/(1-'P-Parametri'!$B$31*MAX(0,IF(F1090&lt;=0,0,(F1090-G1090)/F1090)))</f>
        <v>9677.5548951606688</v>
      </c>
      <c r="F1091" s="10">
        <f>((F1090-E1091+MAX(0,-(E1055-C1091-D1091)))*(1+B1091))*(1-'P-Parametri'!$B$32)</f>
        <v>-78127.201643281951</v>
      </c>
      <c r="G1091" s="10">
        <f>IF(F1090&lt;=0,G1090,G1090*(1-E1091/F1090))+MAX(0,-(E1055-C1091-D1091))</f>
        <v>-2174.5420446584667</v>
      </c>
      <c r="H1091" s="10">
        <f>MAX(0,(H1055-C1091-D1091))/(1-'P-Parametri'!$B$31*MAX(0,IF(I1090&lt;=0,0,(I1090-J1090)/I1090)))</f>
        <v>14027.554895160669</v>
      </c>
      <c r="I1091" s="10">
        <f>((I1090-H1091+MAX(0,-(H1055-C1091-D1091)))*(1+B1091))*(1-'P-Parametri'!$B$32)</f>
        <v>-303420.82556238573</v>
      </c>
      <c r="J1091" s="10">
        <f>IF(I1090&lt;=0,J1090,J1090*(1-H1091/I1090))+MAX(0,-(H1055-C1091-D1091))</f>
        <v>-5543.7270834930896</v>
      </c>
      <c r="K1091" s="10">
        <f>MAX(0,(K1055-C1091-D1091))/(1-'P-Parametri'!$B$31*MAX(0,IF(L1090&lt;=0,0,(L1090-M1090)/L1090)))</f>
        <v>7780.8081179929804</v>
      </c>
      <c r="L1091" s="10">
        <f>((L1090-K1091+MAX(0,-(K1055-C1091-D1091)))*(1+B1091))*(1-'P-Parametri'!$B$32)</f>
        <v>50979.298552916494</v>
      </c>
      <c r="M1091" s="10">
        <f>IF(L1090&lt;=0,M1090,M1090*(1-K1091/L1090))+MAX(0,-(K1055-C1091-D1091))</f>
        <v>34327.379211824526</v>
      </c>
      <c r="N1091" s="10">
        <f>MAX(0,(N1055-C1091-D1091))/(1-'P-Parametri'!$B$31*MAX(0,IF(O1090&lt;=0,0,(O1090-P1090)/O1090)))</f>
        <v>7657.8283669220646</v>
      </c>
      <c r="O1091" s="10">
        <f>((O1090-N1091+MAX(0,-(N1055-C1091-D1091)))*(1+B1091))*(1-'P-Parametri'!$B$32)</f>
        <v>57002.201029579155</v>
      </c>
      <c r="P1091" s="10">
        <f>IF(O1090&lt;=0,P1090,P1090*(1-N1091/O1090))+MAX(0,-(N1055-C1091-D1091))</f>
        <v>38382.955948676441</v>
      </c>
      <c r="Q1091" s="10">
        <f>MAX(0,(Q1055-C1091-D1091))/(1-'P-Parametri'!$B$31*MAX(0,IF(R1090&lt;=0,0,(R1090-S1090)/R1090)))</f>
        <v>7649.8879109581412</v>
      </c>
      <c r="R1091" s="10">
        <f>((R1090-Q1091+MAX(0,-(Q1055-C1091-D1091)))*(1+B1091))*(1-'P-Parametri'!$B$32)</f>
        <v>57391.082869674268</v>
      </c>
      <c r="S1091" s="10">
        <f>IF(R1090&lt;=0,S1090,S1090*(1-Q1091/R1090))+MAX(0,-(Q1055-C1091-D1091))</f>
        <v>38644.813109768656</v>
      </c>
      <c r="T1091" s="10">
        <f>MAX(0,(T1055-C1091-D1091))/(1-'P-Parametri'!$B$31*MAX(0,IF(U1090&lt;=0,0,(U1090-V1090)/U1090)))</f>
        <v>7650.7624043830838</v>
      </c>
      <c r="U1091" s="10">
        <f>((U1090-T1091+MAX(0,-(T1055-C1091-D1091)))*(1+B1091))*(1-'P-Parametri'!$B$32)</f>
        <v>57348.254773430526</v>
      </c>
      <c r="V1091" s="10">
        <f>IF(U1090&lt;=0,V1090,V1090*(1-T1091/U1090))+MAX(0,-(T1055-C1091-D1091))</f>
        <v>38615.974417546291</v>
      </c>
    </row>
    <row r="1092" spans="1:22">
      <c r="A1092" s="9">
        <f t="shared" si="21"/>
        <v>35</v>
      </c>
      <c r="B1092" s="12">
        <f>IF($A1092='P-Parametri'!$C$47,'P-Parametri'!$B$34,IF($A1092='P-Parametri'!$C$48,'P-Parametri'!$C$34,'P-Parametri'!$C$50))</f>
        <v>2.7158250435358244E-2</v>
      </c>
      <c r="C1092" s="10">
        <f>IF($A1092&lt;='1-Input'!$B$26,0,IF($A1092='1-Input'!$B$26+1,('1-Input'!$B$23+((('P-Parametri'!$B$24*'1-Input'!$B$11)*(1+'P-Parametri'!$B$26)^('1-Input'!$B$25-1-'1-Input'!$B$12+1)*(IF('P-Parametri'!$B$26=0,'1-Input'!$B$12,((1+'P-Parametri'!$B$26)^'1-Input'!$B$12-1)/'P-Parametri'!$B$26)))*'P-Parametri'!$B$27*(1-'P-Parametri'!$B$28)))*'1-Input'!$B$27,'1-Input'!$B$23+((('P-Parametri'!$B$24*'1-Input'!$B$11)*(1+'P-Parametri'!$B$26)^('1-Input'!$B$25-1-'1-Input'!$B$12+1)*(IF('P-Parametri'!$B$26=0,'1-Input'!$B$12,((1+'P-Parametri'!$B$26)^'1-Input'!$B$12-1)/'P-Parametri'!$B$26)))*'P-Parametri'!$B$27*(1-'P-Parametri'!$B$28))))</f>
        <v>16422.445104839331</v>
      </c>
      <c r="D1092" s="10">
        <f>IF(AND($A1092&gt;=1,$A1092&lt;1+'1-Input'!$B$12),'1-Input'!$B$30,0)</f>
        <v>0</v>
      </c>
      <c r="E1092" s="10">
        <f>MAX(0,(E1055-C1092-D1092))/(1-'P-Parametri'!$B$31*MAX(0,IF(F1091&lt;=0,0,(F1091-G1091)/F1091)))</f>
        <v>9677.5548951606688</v>
      </c>
      <c r="F1092" s="10">
        <f>((F1091-E1092+MAX(0,-(E1055-C1092-D1092)))*(1+B1092))*(1-'P-Parametri'!$B$32)</f>
        <v>-90009.001345717465</v>
      </c>
      <c r="G1092" s="10">
        <f>IF(F1091&lt;=0,G1091,G1091*(1-E1092/F1091))+MAX(0,-(E1055-C1092-D1092))</f>
        <v>-2174.5420446584667</v>
      </c>
      <c r="H1092" s="10">
        <f>MAX(0,(H1055-C1092-D1092))/(1-'P-Parametri'!$B$31*MAX(0,IF(I1091&lt;=0,0,(I1091-J1091)/I1091)))</f>
        <v>14027.554895160669</v>
      </c>
      <c r="I1092" s="10">
        <f>((I1091-H1092+MAX(0,-(H1055-C1092-D1092)))*(1+B1092))*(1-'P-Parametri'!$B$32)</f>
        <v>-325417.58362816268</v>
      </c>
      <c r="J1092" s="10">
        <f>IF(I1091&lt;=0,J1091,J1091*(1-H1092/I1091))+MAX(0,-(H1055-C1092-D1092))</f>
        <v>-5543.7270834930896</v>
      </c>
      <c r="K1092" s="10">
        <f>MAX(0,(K1055-C1092-D1092))/(1-'P-Parametri'!$B$31*MAX(0,IF(L1091&lt;=0,0,(L1091-M1091)/L1091)))</f>
        <v>7818.178772366894</v>
      </c>
      <c r="L1092" s="10">
        <f>((L1091-K1092+MAX(0,-(K1055-C1092-D1092)))*(1+B1092))*(1-'P-Parametri'!$B$32)</f>
        <v>44244.633680059014</v>
      </c>
      <c r="M1092" s="10">
        <f>IF(L1091&lt;=0,M1091,M1091*(1-K1092/L1091))+MAX(0,-(K1055-C1092-D1092))</f>
        <v>29062.936681562966</v>
      </c>
      <c r="N1092" s="10">
        <f>MAX(0,(N1055-C1092-D1092))/(1-'P-Parametri'!$B$31*MAX(0,IF(O1091&lt;=0,0,(O1091-P1091)/O1091)))</f>
        <v>7694.6083585135821</v>
      </c>
      <c r="O1092" s="10">
        <f>((O1091-N1092+MAX(0,-(N1055-C1092-D1092)))*(1+B1092))*(1-'P-Parametri'!$B$32)</f>
        <v>50545.407219948633</v>
      </c>
      <c r="P1092" s="10">
        <f>IF(O1091&lt;=0,P1091,P1091*(1-N1092/O1091))+MAX(0,-(N1055-C1092-D1092))</f>
        <v>33201.720692271381</v>
      </c>
      <c r="Q1092" s="10">
        <f>MAX(0,(Q1055-C1092-D1092))/(1-'P-Parametri'!$B$31*MAX(0,IF(R1091&lt;=0,0,(R1091-S1091)/R1091)))</f>
        <v>7686.629765118314</v>
      </c>
      <c r="R1092" s="10">
        <f>((R1091-Q1092+MAX(0,-(Q1055-C1092-D1092)))*(1+B1092))*(1-'P-Parametri'!$B$32)</f>
        <v>50952.230411542565</v>
      </c>
      <c r="S1092" s="10">
        <f>IF(R1091&lt;=0,S1091,S1091*(1-Q1092/R1091))+MAX(0,-(Q1055-C1092-D1092))</f>
        <v>33468.950312554494</v>
      </c>
      <c r="T1092" s="10">
        <f>MAX(0,(T1055-C1092-D1092))/(1-'P-Parametri'!$B$31*MAX(0,IF(U1091&lt;=0,0,(U1091-V1091)/U1091)))</f>
        <v>7687.5084586714502</v>
      </c>
      <c r="U1092" s="10">
        <f>((U1091-T1092+MAX(0,-(T1055-C1092-D1092)))*(1+B1092))*(1-'P-Parametri'!$B$32)</f>
        <v>50907.426409382126</v>
      </c>
      <c r="V1092" s="10">
        <f>IF(U1091&lt;=0,V1091,V1091*(1-T1092/U1091))+MAX(0,-(T1055-C1092-D1092))</f>
        <v>33439.519943952386</v>
      </c>
    </row>
    <row r="1093" spans="1:22">
      <c r="A1093" s="9">
        <f t="shared" si="21"/>
        <v>36</v>
      </c>
      <c r="B1093" s="12">
        <f>IF($A1093='P-Parametri'!$C$47,'P-Parametri'!$B$34,IF($A1093='P-Parametri'!$C$48,'P-Parametri'!$C$34,'P-Parametri'!$C$50))</f>
        <v>2.7158250435358244E-2</v>
      </c>
      <c r="C1093" s="10">
        <f>IF($A1093&lt;='1-Input'!$B$26,0,IF($A1093='1-Input'!$B$26+1,('1-Input'!$B$23+((('P-Parametri'!$B$24*'1-Input'!$B$11)*(1+'P-Parametri'!$B$26)^('1-Input'!$B$25-1-'1-Input'!$B$12+1)*(IF('P-Parametri'!$B$26=0,'1-Input'!$B$12,((1+'P-Parametri'!$B$26)^'1-Input'!$B$12-1)/'P-Parametri'!$B$26)))*'P-Parametri'!$B$27*(1-'P-Parametri'!$B$28)))*'1-Input'!$B$27,'1-Input'!$B$23+((('P-Parametri'!$B$24*'1-Input'!$B$11)*(1+'P-Parametri'!$B$26)^('1-Input'!$B$25-1-'1-Input'!$B$12+1)*(IF('P-Parametri'!$B$26=0,'1-Input'!$B$12,((1+'P-Parametri'!$B$26)^'1-Input'!$B$12-1)/'P-Parametri'!$B$26)))*'P-Parametri'!$B$27*(1-'P-Parametri'!$B$28))))</f>
        <v>16422.445104839331</v>
      </c>
      <c r="D1093" s="10">
        <f>IF(AND($A1093&gt;=1,$A1093&lt;1+'1-Input'!$B$12),'1-Input'!$B$30,0)</f>
        <v>0</v>
      </c>
      <c r="E1093" s="10">
        <f>MAX(0,(E1055-C1093-D1093))/(1-'P-Parametri'!$B$31*MAX(0,IF(F1092&lt;=0,0,(F1092-G1092)/F1092)))</f>
        <v>9677.5548951606688</v>
      </c>
      <c r="F1093" s="10">
        <f>((F1092-E1093+MAX(0,-(E1055-C1093-D1093)))*(1+B1093))*(1-'P-Parametri'!$B$32)</f>
        <v>-102189.08096290572</v>
      </c>
      <c r="G1093" s="10">
        <f>IF(F1092&lt;=0,G1092,G1092*(1-E1093/F1092))+MAX(0,-(E1055-C1093-D1093))</f>
        <v>-2174.5420446584667</v>
      </c>
      <c r="H1093" s="10">
        <f>MAX(0,(H1055-C1093-D1093))/(1-'P-Parametri'!$B$31*MAX(0,IF(I1092&lt;=0,0,(I1092-J1092)/I1092)))</f>
        <v>14027.554895160669</v>
      </c>
      <c r="I1093" s="10">
        <f>((I1092-H1093+MAX(0,-(H1055-C1093-D1093)))*(1+B1093))*(1-'P-Parametri'!$B$32)</f>
        <v>-347966.54685519577</v>
      </c>
      <c r="J1093" s="10">
        <f>IF(I1092&lt;=0,J1092,J1092*(1-H1093/I1092))+MAX(0,-(H1055-C1093-D1093))</f>
        <v>-5543.7270834930896</v>
      </c>
      <c r="K1093" s="10">
        <f>MAX(0,(K1055-C1093-D1093))/(1-'P-Parametri'!$B$31*MAX(0,IF(L1092&lt;=0,0,(L1092-M1092)/L1092)))</f>
        <v>7854.9817772183696</v>
      </c>
      <c r="L1093" s="10">
        <f>((L1092-K1093+MAX(0,-(K1055-C1093-D1093)))*(1+B1093))*(1-'P-Parametri'!$B$32)</f>
        <v>37303.175320108559</v>
      </c>
      <c r="M1093" s="10">
        <f>IF(L1092&lt;=0,M1092,M1092*(1-K1093/L1092))+MAX(0,-(K1055-C1093-D1093))</f>
        <v>23903.241165109455</v>
      </c>
      <c r="N1093" s="10">
        <f>MAX(0,(N1055-C1093-D1093))/(1-'P-Parametri'!$B$31*MAX(0,IF(O1092&lt;=0,0,(O1092-P1092)/O1092)))</f>
        <v>7730.8296725809323</v>
      </c>
      <c r="O1093" s="10">
        <f>((O1092-N1093+MAX(0,-(N1055-C1093-D1093)))*(1+B1093))*(1-'P-Parametri'!$B$32)</f>
        <v>43889.391873549808</v>
      </c>
      <c r="P1093" s="10">
        <f>IF(O1092&lt;=0,P1092,P1092*(1-N1093/O1092))+MAX(0,-(N1055-C1093-D1093))</f>
        <v>28123.576868211854</v>
      </c>
      <c r="Q1093" s="10">
        <f>MAX(0,(Q1055-C1093-D1093))/(1-'P-Parametri'!$B$31*MAX(0,IF(R1092&lt;=0,0,(R1092-S1092)/R1092)))</f>
        <v>7722.8135210509663</v>
      </c>
      <c r="R1093" s="10">
        <f>((R1092-Q1093+MAX(0,-(Q1055-C1093-D1093)))*(1+B1093))*(1-'P-Parametri'!$B$32)</f>
        <v>44314.645316136921</v>
      </c>
      <c r="S1093" s="10">
        <f>IF(R1092&lt;=0,S1092,S1092*(1-Q1093/R1092))+MAX(0,-(Q1055-C1093-D1093))</f>
        <v>28396.072051456336</v>
      </c>
      <c r="T1093" s="10">
        <f>MAX(0,(T1055-C1093-D1093))/(1-'P-Parametri'!$B$31*MAX(0,IF(U1092&lt;=0,0,(U1092-V1092)/U1092)))</f>
        <v>7723.6963509335492</v>
      </c>
      <c r="U1093" s="10">
        <f>((U1092-T1093+MAX(0,-(T1055-C1093-D1093)))*(1+B1093))*(1-'P-Parametri'!$B$32)</f>
        <v>44267.81156488062</v>
      </c>
      <c r="V1093" s="10">
        <f>IF(U1092&lt;=0,V1092,V1092*(1-T1093/U1092))+MAX(0,-(T1055-C1093-D1093))</f>
        <v>28366.061779104461</v>
      </c>
    </row>
    <row r="1094" spans="1:22">
      <c r="A1094" s="9">
        <f t="shared" si="21"/>
        <v>37</v>
      </c>
      <c r="B1094" s="12">
        <f>IF($A1094='P-Parametri'!$C$47,'P-Parametri'!$B$34,IF($A1094='P-Parametri'!$C$48,'P-Parametri'!$C$34,'P-Parametri'!$C$50))</f>
        <v>2.7158250435358244E-2</v>
      </c>
      <c r="C1094" s="10">
        <f>IF($A1094&lt;='1-Input'!$B$26,0,IF($A1094='1-Input'!$B$26+1,('1-Input'!$B$23+((('P-Parametri'!$B$24*'1-Input'!$B$11)*(1+'P-Parametri'!$B$26)^('1-Input'!$B$25-1-'1-Input'!$B$12+1)*(IF('P-Parametri'!$B$26=0,'1-Input'!$B$12,((1+'P-Parametri'!$B$26)^'1-Input'!$B$12-1)/'P-Parametri'!$B$26)))*'P-Parametri'!$B$27*(1-'P-Parametri'!$B$28)))*'1-Input'!$B$27,'1-Input'!$B$23+((('P-Parametri'!$B$24*'1-Input'!$B$11)*(1+'P-Parametri'!$B$26)^('1-Input'!$B$25-1-'1-Input'!$B$12+1)*(IF('P-Parametri'!$B$26=0,'1-Input'!$B$12,((1+'P-Parametri'!$B$26)^'1-Input'!$B$12-1)/'P-Parametri'!$B$26)))*'P-Parametri'!$B$27*(1-'P-Parametri'!$B$28))))</f>
        <v>16422.445104839331</v>
      </c>
      <c r="D1094" s="10">
        <f>IF(AND($A1094&gt;=1,$A1094&lt;1+'1-Input'!$B$12),'1-Input'!$B$30,0)</f>
        <v>0</v>
      </c>
      <c r="E1094" s="10">
        <f>MAX(0,(E1055-C1094-D1094))/(1-'P-Parametri'!$B$31*MAX(0,IF(F1093&lt;=0,0,(F1093-G1093)/F1093)))</f>
        <v>9677.5548951606688</v>
      </c>
      <c r="F1094" s="10">
        <f>((F1093-E1094+MAX(0,-(E1055-C1094-D1094)))*(1+B1094))*(1-'P-Parametri'!$B$32)</f>
        <v>-114674.92849412064</v>
      </c>
      <c r="G1094" s="10">
        <f>IF(F1093&lt;=0,G1093,G1093*(1-E1094/F1093))+MAX(0,-(E1055-C1094-D1094))</f>
        <v>-2174.5420446584667</v>
      </c>
      <c r="H1094" s="10">
        <f>MAX(0,(H1055-C1094-D1094))/(1-'P-Parametri'!$B$31*MAX(0,IF(I1093&lt;=0,0,(I1093-J1093)/I1093)))</f>
        <v>14027.554895160669</v>
      </c>
      <c r="I1094" s="10">
        <f>((I1093-H1094+MAX(0,-(H1055-C1094-D1094)))*(1+B1094))*(1-'P-Parametri'!$B$32)</f>
        <v>-371081.57776537159</v>
      </c>
      <c r="J1094" s="10">
        <f>IF(I1093&lt;=0,J1093,J1093*(1-H1094/I1093))+MAX(0,-(H1055-C1094-D1094))</f>
        <v>-5543.7270834930896</v>
      </c>
      <c r="K1094" s="10">
        <f>MAX(0,(K1055-C1094-D1094))/(1-'P-Parametri'!$B$31*MAX(0,IF(L1093&lt;=0,0,(L1093-M1093)/L1093)))</f>
        <v>7891.2189138397371</v>
      </c>
      <c r="L1094" s="10">
        <f>((L1093-K1094+MAX(0,-(K1055-C1094-D1094)))*(1+B1094))*(1-'P-Parametri'!$B$32)</f>
        <v>30150.312216775823</v>
      </c>
      <c r="M1094" s="10">
        <f>IF(L1093&lt;=0,M1093,M1093*(1-K1094/L1093))+MAX(0,-(K1055-C1094-D1094))</f>
        <v>18846.682114424453</v>
      </c>
      <c r="N1094" s="10">
        <f>MAX(0,(N1055-C1094-D1094))/(1-'P-Parametri'!$B$31*MAX(0,IF(O1093&lt;=0,0,(O1093-P1093)/O1093)))</f>
        <v>7766.4940622621825</v>
      </c>
      <c r="O1094" s="10">
        <f>((O1093-N1094+MAX(0,-(N1055-C1094-D1094)))*(1+B1094))*(1-'P-Parametri'!$B$32)</f>
        <v>37029.724651464436</v>
      </c>
      <c r="P1094" s="10">
        <f>IF(O1093&lt;=0,P1093,P1093*(1-N1094/O1093))+MAX(0,-(N1055-C1094-D1094))</f>
        <v>23146.939384014349</v>
      </c>
      <c r="Q1094" s="10">
        <f>MAX(0,(Q1055-C1094-D1094))/(1-'P-Parametri'!$B$31*MAX(0,IF(R1093&lt;=0,0,(R1093-S1093)/R1093)))</f>
        <v>7758.44093007632</v>
      </c>
      <c r="R1094" s="10">
        <f>((R1093-Q1094+MAX(0,-(Q1055-C1094-D1094)))*(1+B1094))*(1-'P-Parametri'!$B$32)</f>
        <v>37473.908925863892</v>
      </c>
      <c r="S1094" s="10">
        <f>IF(R1093&lt;=0,S1093,S1093*(1-Q1094/R1093))+MAX(0,-(Q1055-C1094-D1094))</f>
        <v>23424.594877584186</v>
      </c>
      <c r="T1094" s="10">
        <f>MAX(0,(T1055-C1094-D1094))/(1-'P-Parametri'!$B$31*MAX(0,IF(U1093&lt;=0,0,(U1093-V1093)/U1093)))</f>
        <v>7759.3278326898126</v>
      </c>
      <c r="U1094" s="10">
        <f>((U1093-T1094+MAX(0,-(T1055-C1094-D1094)))*(1+B1094))*(1-'P-Parametri'!$B$32)</f>
        <v>37424.990295852032</v>
      </c>
      <c r="V1094" s="10">
        <f>IF(U1093&lt;=0,V1093,V1093*(1-T1094/U1093))+MAX(0,-(T1055-C1094-D1094))</f>
        <v>23394.016293101286</v>
      </c>
    </row>
    <row r="1095" spans="1:22">
      <c r="A1095" s="9">
        <f t="shared" si="21"/>
        <v>38</v>
      </c>
      <c r="B1095" s="12">
        <f>IF($A1095='P-Parametri'!$C$47,'P-Parametri'!$B$34,IF($A1095='P-Parametri'!$C$48,'P-Parametri'!$C$34,'P-Parametri'!$C$50))</f>
        <v>2.7158250435358244E-2</v>
      </c>
      <c r="C1095" s="10">
        <f>IF($A1095&lt;='1-Input'!$B$26,0,IF($A1095='1-Input'!$B$26+1,('1-Input'!$B$23+((('P-Parametri'!$B$24*'1-Input'!$B$11)*(1+'P-Parametri'!$B$26)^('1-Input'!$B$25-1-'1-Input'!$B$12+1)*(IF('P-Parametri'!$B$26=0,'1-Input'!$B$12,((1+'P-Parametri'!$B$26)^'1-Input'!$B$12-1)/'P-Parametri'!$B$26)))*'P-Parametri'!$B$27*(1-'P-Parametri'!$B$28)))*'1-Input'!$B$27,'1-Input'!$B$23+((('P-Parametri'!$B$24*'1-Input'!$B$11)*(1+'P-Parametri'!$B$26)^('1-Input'!$B$25-1-'1-Input'!$B$12+1)*(IF('P-Parametri'!$B$26=0,'1-Input'!$B$12,((1+'P-Parametri'!$B$26)^'1-Input'!$B$12-1)/'P-Parametri'!$B$26)))*'P-Parametri'!$B$27*(1-'P-Parametri'!$B$28))))</f>
        <v>16422.445104839331</v>
      </c>
      <c r="D1095" s="10">
        <f>IF(AND($A1095&gt;=1,$A1095&lt;1+'1-Input'!$B$12),'1-Input'!$B$30,0)</f>
        <v>0</v>
      </c>
      <c r="E1095" s="10">
        <f>MAX(0,(E1055-C1095-D1095))/(1-'P-Parametri'!$B$31*MAX(0,IF(F1094&lt;=0,0,(F1094-G1094)/F1094)))</f>
        <v>9677.5548951606688</v>
      </c>
      <c r="F1095" s="10">
        <f>((F1094-E1095+MAX(0,-(E1055-C1095-D1095)))*(1+B1095))*(1-'P-Parametri'!$B$32)</f>
        <v>-127474.21991687528</v>
      </c>
      <c r="G1095" s="10">
        <f>IF(F1094&lt;=0,G1094,G1094*(1-E1095/F1094))+MAX(0,-(E1055-C1095-D1095))</f>
        <v>-2174.5420446584667</v>
      </c>
      <c r="H1095" s="10">
        <f>MAX(0,(H1055-C1095-D1095))/(1-'P-Parametri'!$B$31*MAX(0,IF(I1094&lt;=0,0,(I1094-J1094)/I1094)))</f>
        <v>14027.554895160669</v>
      </c>
      <c r="I1095" s="10">
        <f>((I1094-H1095+MAX(0,-(H1055-C1095-D1095)))*(1+B1095))*(1-'P-Parametri'!$B$32)</f>
        <v>-394776.88688441005</v>
      </c>
      <c r="J1095" s="10">
        <f>IF(I1094&lt;=0,J1094,J1094*(1-H1095/I1094))+MAX(0,-(H1055-C1095-D1095))</f>
        <v>-5543.7270834930896</v>
      </c>
      <c r="K1095" s="10">
        <f>MAX(0,(K1055-C1095-D1095))/(1-'P-Parametri'!$B$31*MAX(0,IF(L1094&lt;=0,0,(L1094-M1094)/L1094)))</f>
        <v>7926.8922516412495</v>
      </c>
      <c r="L1095" s="10">
        <f>((L1094-K1095+MAX(0,-(K1055-C1095-D1095)))*(1+B1095))*(1-'P-Parametri'!$B$32)</f>
        <v>22781.315231737684</v>
      </c>
      <c r="M1095" s="10">
        <f>IF(L1094&lt;=0,M1094,M1094*(1-K1095/L1094))+MAX(0,-(K1055-C1095-D1095))</f>
        <v>13891.654871328368</v>
      </c>
      <c r="N1095" s="10">
        <f>MAX(0,(N1055-C1095-D1095))/(1-'P-Parametri'!$B$31*MAX(0,IF(O1094&lt;=0,0,(O1094-P1094)/O1094)))</f>
        <v>7801.6035642594725</v>
      </c>
      <c r="O1095" s="10">
        <f>((O1094-N1095+MAX(0,-(N1055-C1095-D1095)))*(1+B1095))*(1-'P-Parametri'!$B$32)</f>
        <v>29961.861908007359</v>
      </c>
      <c r="P1095" s="10">
        <f>IF(O1094&lt;=0,P1094,P1094*(1-N1095/O1094))+MAX(0,-(N1055-C1095-D1095))</f>
        <v>18270.228943962979</v>
      </c>
      <c r="Q1095" s="10">
        <f>MAX(0,(Q1055-C1095-D1095))/(1-'P-Parametri'!$B$31*MAX(0,IF(R1094&lt;=0,0,(R1094-S1094)/R1094)))</f>
        <v>7793.5140267846482</v>
      </c>
      <c r="R1095" s="10">
        <f>((R1094-Q1095+MAX(0,-(Q1055-C1095-D1095)))*(1+B1095))*(1-'P-Parametri'!$B$32)</f>
        <v>30425.48957177523</v>
      </c>
      <c r="S1095" s="10">
        <f>IF(R1094&lt;=0,S1094,S1094*(1-Q1095/R1094))+MAX(0,-(Q1055-C1095-D1095))</f>
        <v>18552.941132804968</v>
      </c>
      <c r="T1095" s="10">
        <f>MAX(0,(T1055-C1095-D1095))/(1-'P-Parametri'!$B$31*MAX(0,IF(U1094&lt;=0,0,(U1094-V1094)/U1094)))</f>
        <v>7794.4049387630903</v>
      </c>
      <c r="U1095" s="10">
        <f>((U1094-T1095+MAX(0,-(T1055-C1095-D1095)))*(1+B1095))*(1-'P-Parametri'!$B$32)</f>
        <v>30374.429614333494</v>
      </c>
      <c r="V1095" s="10">
        <f>IF(U1094&lt;=0,V1094,V1094*(1-T1095/U1094))+MAX(0,-(T1055-C1095-D1095))</f>
        <v>18521.805647460515</v>
      </c>
    </row>
    <row r="1096" spans="1:22">
      <c r="A1096" s="9">
        <f t="shared" si="21"/>
        <v>39</v>
      </c>
      <c r="B1096" s="12">
        <f>IF($A1096='P-Parametri'!$C$47,'P-Parametri'!$B$34,IF($A1096='P-Parametri'!$C$48,'P-Parametri'!$C$34,'P-Parametri'!$C$50))</f>
        <v>2.7158250435358244E-2</v>
      </c>
      <c r="C1096" s="10">
        <f>IF($A1096&lt;='1-Input'!$B$26,0,IF($A1096='1-Input'!$B$26+1,('1-Input'!$B$23+((('P-Parametri'!$B$24*'1-Input'!$B$11)*(1+'P-Parametri'!$B$26)^('1-Input'!$B$25-1-'1-Input'!$B$12+1)*(IF('P-Parametri'!$B$26=0,'1-Input'!$B$12,((1+'P-Parametri'!$B$26)^'1-Input'!$B$12-1)/'P-Parametri'!$B$26)))*'P-Parametri'!$B$27*(1-'P-Parametri'!$B$28)))*'1-Input'!$B$27,'1-Input'!$B$23+((('P-Parametri'!$B$24*'1-Input'!$B$11)*(1+'P-Parametri'!$B$26)^('1-Input'!$B$25-1-'1-Input'!$B$12+1)*(IF('P-Parametri'!$B$26=0,'1-Input'!$B$12,((1+'P-Parametri'!$B$26)^'1-Input'!$B$12-1)/'P-Parametri'!$B$26)))*'P-Parametri'!$B$27*(1-'P-Parametri'!$B$28))))</f>
        <v>16422.445104839331</v>
      </c>
      <c r="D1096" s="10">
        <f>IF(AND($A1096&gt;=1,$A1096&lt;1+'1-Input'!$B$12),'1-Input'!$B$30,0)</f>
        <v>0</v>
      </c>
      <c r="E1096" s="10">
        <f>MAX(0,(E1055-C1096-D1096))/(1-'P-Parametri'!$B$31*MAX(0,IF(F1095&lt;=0,0,(F1095-G1095)/F1095)))</f>
        <v>9677.5548951606688</v>
      </c>
      <c r="F1096" s="10">
        <f>((F1095-E1096+MAX(0,-(E1055-C1096-D1096)))*(1+B1096))*(1-'P-Parametri'!$B$32)</f>
        <v>-140594.82390591502</v>
      </c>
      <c r="G1096" s="10">
        <f>IF(F1095&lt;=0,G1095,G1095*(1-E1096/F1095))+MAX(0,-(E1055-C1096-D1096))</f>
        <v>-2174.5420446584667</v>
      </c>
      <c r="H1096" s="10">
        <f>MAX(0,(H1055-C1096-D1096))/(1-'P-Parametri'!$B$31*MAX(0,IF(I1095&lt;=0,0,(I1095-J1095)/I1095)))</f>
        <v>14027.554895160669</v>
      </c>
      <c r="I1096" s="10">
        <f>((I1095-H1096+MAX(0,-(H1055-C1096-D1096)))*(1+B1096))*(1-'P-Parametri'!$B$32)</f>
        <v>-419067.04147813009</v>
      </c>
      <c r="J1096" s="10">
        <f>IF(I1095&lt;=0,J1095,J1095*(1-H1096/I1095))+MAX(0,-(H1055-C1096-D1096))</f>
        <v>-5543.7270834930896</v>
      </c>
      <c r="K1096" s="10">
        <f>MAX(0,(K1055-C1096-D1096))/(1-'P-Parametri'!$B$31*MAX(0,IF(L1095&lt;=0,0,(L1095-M1095)/L1095)))</f>
        <v>7962.0041372994983</v>
      </c>
      <c r="L1096" s="10">
        <f>((L1095-K1096+MAX(0,-(K1055-C1096-D1096)))*(1+B1096))*(1-'P-Parametri'!$B$32)</f>
        <v>15191.334101107581</v>
      </c>
      <c r="M1096" s="10">
        <f>IF(L1095&lt;=0,M1095,M1095*(1-K1096/L1095))+MAX(0,-(K1055-C1096-D1096))</f>
        <v>9036.5614566442237</v>
      </c>
      <c r="N1096" s="10">
        <f>MAX(0,(N1055-C1096-D1096))/(1-'P-Parametri'!$B$31*MAX(0,IF(O1095&lt;=0,0,(O1095-P1095)/O1095)))</f>
        <v>7836.1604881589437</v>
      </c>
      <c r="O1096" s="10">
        <f>((O1095-N1096+MAX(0,-(N1055-C1096-D1096)))*(1+B1096))*(1-'P-Parametri'!$B$32)</f>
        <v>22681.143566546485</v>
      </c>
      <c r="P1096" s="10">
        <f>IF(O1095&lt;=0,P1095,P1095*(1-N1096/O1095))+MAX(0,-(N1055-C1096-D1096))</f>
        <v>13491.872825779328</v>
      </c>
      <c r="Q1096" s="10">
        <f>MAX(0,(Q1055-C1096-D1096))/(1-'P-Parametri'!$B$31*MAX(0,IF(R1095&lt;=0,0,(R1095-S1095)/R1095)))</f>
        <v>7828.0351183672619</v>
      </c>
      <c r="R1096" s="10">
        <f>((R1095-Q1096+MAX(0,-(Q1055-C1096-D1096)))*(1+B1096))*(1-'P-Parametri'!$B$32)</f>
        <v>23164.739457093914</v>
      </c>
      <c r="S1096" s="10">
        <f>IF(R1095&lt;=0,S1095,S1095*(1-Q1096/R1095))+MAX(0,-(Q1055-C1096-D1096))</f>
        <v>13779.539725607039</v>
      </c>
      <c r="T1096" s="10">
        <f>MAX(0,(T1055-C1096-D1096))/(1-'P-Parametri'!$B$31*MAX(0,IF(U1095&lt;=0,0,(U1095-V1095)/U1095)))</f>
        <v>7828.9299766084432</v>
      </c>
      <c r="U1096" s="10">
        <f>((U1095-T1096+MAX(0,-(T1055-C1096-D1096)))*(1+B1096))*(1-'P-Parametri'!$B$32)</f>
        <v>23111.480371150516</v>
      </c>
      <c r="V1096" s="10">
        <f>IF(U1095&lt;=0,V1095,V1095*(1-T1096/U1095))+MAX(0,-(T1055-C1096-D1096))</f>
        <v>13747.858571071898</v>
      </c>
    </row>
    <row r="1097" spans="1:22">
      <c r="A1097" s="9">
        <f t="shared" si="21"/>
        <v>40</v>
      </c>
      <c r="B1097" s="12">
        <f>IF($A1097='P-Parametri'!$C$47,'P-Parametri'!$B$34,IF($A1097='P-Parametri'!$C$48,'P-Parametri'!$C$34,'P-Parametri'!$C$50))</f>
        <v>2.7158250435358244E-2</v>
      </c>
      <c r="C1097" s="10">
        <f>IF($A1097&lt;='1-Input'!$B$26,0,IF($A1097='1-Input'!$B$26+1,('1-Input'!$B$23+((('P-Parametri'!$B$24*'1-Input'!$B$11)*(1+'P-Parametri'!$B$26)^('1-Input'!$B$25-1-'1-Input'!$B$12+1)*(IF('P-Parametri'!$B$26=0,'1-Input'!$B$12,((1+'P-Parametri'!$B$26)^'1-Input'!$B$12-1)/'P-Parametri'!$B$26)))*'P-Parametri'!$B$27*(1-'P-Parametri'!$B$28)))*'1-Input'!$B$27,'1-Input'!$B$23+((('P-Parametri'!$B$24*'1-Input'!$B$11)*(1+'P-Parametri'!$B$26)^('1-Input'!$B$25-1-'1-Input'!$B$12+1)*(IF('P-Parametri'!$B$26=0,'1-Input'!$B$12,((1+'P-Parametri'!$B$26)^'1-Input'!$B$12-1)/'P-Parametri'!$B$26)))*'P-Parametri'!$B$27*(1-'P-Parametri'!$B$28))))</f>
        <v>16422.445104839331</v>
      </c>
      <c r="D1097" s="10">
        <f>IF(AND($A1097&gt;=1,$A1097&lt;1+'1-Input'!$B$12),'1-Input'!$B$30,0)</f>
        <v>0</v>
      </c>
      <c r="E1097" s="10">
        <f>MAX(0,(E1055-C1097-D1097))/(1-'P-Parametri'!$B$31*MAX(0,IF(F1096&lt;=0,0,(F1096-G1096)/F1096)))</f>
        <v>9677.5548951606688</v>
      </c>
      <c r="F1097" s="10">
        <f>((F1096-E1097+MAX(0,-(E1055-C1097-D1097)))*(1+B1097))*(1-'P-Parametri'!$B$32)</f>
        <v>-154044.80667067616</v>
      </c>
      <c r="G1097" s="10">
        <f>IF(F1096&lt;=0,G1096,G1096*(1-E1097/F1096))+MAX(0,-(E1055-C1097-D1097))</f>
        <v>-2174.5420446584667</v>
      </c>
      <c r="H1097" s="10">
        <f>MAX(0,(H1055-C1097-D1097))/(1-'P-Parametri'!$B$31*MAX(0,IF(I1096&lt;=0,0,(I1096-J1096)/I1096)))</f>
        <v>14027.554895160669</v>
      </c>
      <c r="I1097" s="10">
        <f>((I1096-H1097+MAX(0,-(H1055-C1097-D1097)))*(1+B1097))*(1-'P-Parametri'!$B$32)</f>
        <v>-443966.97450802941</v>
      </c>
      <c r="J1097" s="10">
        <f>IF(I1096&lt;=0,J1096,J1096*(1-H1097/I1096))+MAX(0,-(H1055-C1097-D1097))</f>
        <v>-5543.7270834930896</v>
      </c>
      <c r="K1097" s="10">
        <f>MAX(0,(K1055-C1097-D1097))/(1-'P-Parametri'!$B$31*MAX(0,IF(L1096&lt;=0,0,(L1096-M1096)/L1096)))</f>
        <v>7996.5571838842816</v>
      </c>
      <c r="L1097" s="10">
        <f>((L1096-K1097+MAX(0,-(K1055-C1097-D1097)))*(1+B1097))*(1-'P-Parametri'!$B$32)</f>
        <v>7375.3941216266494</v>
      </c>
      <c r="M1097" s="10">
        <f>IF(L1096&lt;=0,M1096,M1096*(1-K1097/L1096))+MAX(0,-(K1055-C1097-D1097))</f>
        <v>4279.8113283936909</v>
      </c>
      <c r="N1097" s="10">
        <f>MAX(0,(N1055-C1097-D1097))/(1-'P-Parametri'!$B$31*MAX(0,IF(O1096&lt;=0,0,(O1096-P1096)/O1096)))</f>
        <v>7870.1674057294513</v>
      </c>
      <c r="O1097" s="10">
        <f>((O1096-N1097+MAX(0,-(N1055-C1097-D1097)))*(1+B1097))*(1-'P-Parametri'!$B$32)</f>
        <v>15182.789927863454</v>
      </c>
      <c r="P1097" s="10">
        <f>IF(O1096&lt;=0,P1096,P1096*(1-N1097/O1096))+MAX(0,-(N1055-C1097-D1097))</f>
        <v>8810.3056268348155</v>
      </c>
      <c r="Q1097" s="10">
        <f>MAX(0,(Q1055-C1097-D1097))/(1-'P-Parametri'!$B$31*MAX(0,IF(R1096&lt;=0,0,(R1096-S1096)/R1096)))</f>
        <v>7862.0067739263359</v>
      </c>
      <c r="R1097" s="10">
        <f>((R1096-Q1097+MAX(0,-(Q1055-C1097-D1097)))*(1+B1097))*(1-'P-Parametri'!$B$32)</f>
        <v>15686.891473462942</v>
      </c>
      <c r="S1097" s="10">
        <f>IF(R1096&lt;=0,S1096,S1096*(1-Q1097/R1096))+MAX(0,-(Q1055-C1097-D1097))</f>
        <v>9102.8268765387802</v>
      </c>
      <c r="T1097" s="10">
        <f>MAX(0,(T1055-C1097-D1097))/(1-'P-Parametri'!$B$31*MAX(0,IF(U1096&lt;=0,0,(U1096-V1096)/U1096)))</f>
        <v>7862.9055156217264</v>
      </c>
      <c r="U1097" s="10">
        <f>((U1096-T1097+MAX(0,-(T1055-C1097-D1097)))*(1+B1097))*(1-'P-Parametri'!$B$32)</f>
        <v>15631.374071297072</v>
      </c>
      <c r="V1097" s="10">
        <f>IF(U1096&lt;=0,V1096,V1096*(1-T1097/U1096))+MAX(0,-(T1055-C1097-D1097))</f>
        <v>9070.611105721091</v>
      </c>
    </row>
    <row r="1098" spans="1:22">
      <c r="A1098" s="9">
        <f t="shared" si="21"/>
        <v>41</v>
      </c>
      <c r="B1098" s="12">
        <f>IF($A1098='P-Parametri'!$C$47,'P-Parametri'!$B$34,IF($A1098='P-Parametri'!$C$48,'P-Parametri'!$C$34,'P-Parametri'!$C$50))</f>
        <v>2.7158250435358244E-2</v>
      </c>
      <c r="C1098" s="10">
        <f>IF($A1098&lt;='1-Input'!$B$26,0,IF($A1098='1-Input'!$B$26+1,('1-Input'!$B$23+((('P-Parametri'!$B$24*'1-Input'!$B$11)*(1+'P-Parametri'!$B$26)^('1-Input'!$B$25-1-'1-Input'!$B$12+1)*(IF('P-Parametri'!$B$26=0,'1-Input'!$B$12,((1+'P-Parametri'!$B$26)^'1-Input'!$B$12-1)/'P-Parametri'!$B$26)))*'P-Parametri'!$B$27*(1-'P-Parametri'!$B$28)))*'1-Input'!$B$27,'1-Input'!$B$23+((('P-Parametri'!$B$24*'1-Input'!$B$11)*(1+'P-Parametri'!$B$26)^('1-Input'!$B$25-1-'1-Input'!$B$12+1)*(IF('P-Parametri'!$B$26=0,'1-Input'!$B$12,((1+'P-Parametri'!$B$26)^'1-Input'!$B$12-1)/'P-Parametri'!$B$26)))*'P-Parametri'!$B$27*(1-'P-Parametri'!$B$28))))</f>
        <v>16422.445104839331</v>
      </c>
      <c r="D1098" s="10">
        <f>IF(AND($A1098&gt;=1,$A1098&lt;1+'1-Input'!$B$12),'1-Input'!$B$30,0)</f>
        <v>0</v>
      </c>
      <c r="E1098" s="10">
        <f>MAX(0,(E1055-C1098-D1098))/(1-'P-Parametri'!$B$31*MAX(0,IF(F1097&lt;=0,0,(F1097-G1097)/F1097)))</f>
        <v>9677.5548951606688</v>
      </c>
      <c r="F1098" s="10">
        <f>((F1097-E1098+MAX(0,-(E1055-C1098-D1098)))*(1+B1098))*(1-'P-Parametri'!$B$32)</f>
        <v>-167832.43691418387</v>
      </c>
      <c r="G1098" s="10">
        <f>IF(F1097&lt;=0,G1097,G1097*(1-E1098/F1097))+MAX(0,-(E1055-C1098-D1098))</f>
        <v>-2174.5420446584667</v>
      </c>
      <c r="H1098" s="10">
        <f>MAX(0,(H1055-C1098-D1098))/(1-'P-Parametri'!$B$31*MAX(0,IF(I1097&lt;=0,0,(I1097-J1097)/I1097)))</f>
        <v>14027.554895160669</v>
      </c>
      <c r="I1098" s="10">
        <f>((I1097-H1098+MAX(0,-(H1055-C1098-D1098)))*(1+B1098))*(1-'P-Parametri'!$B$32)</f>
        <v>-469491.99381168443</v>
      </c>
      <c r="J1098" s="10">
        <f>IF(I1097&lt;=0,J1097,J1097*(1-H1098/I1097))+MAX(0,-(H1055-C1098-D1098))</f>
        <v>-5543.7270834930896</v>
      </c>
      <c r="K1098" s="10">
        <f>MAX(0,(K1055-C1098-D1098))/(1-'P-Parametri'!$B$31*MAX(0,IF(L1097&lt;=0,0,(L1097-M1097)/L1097)))</f>
        <v>8030.554259987468</v>
      </c>
      <c r="L1098" s="10">
        <f>((L1097-K1098+MAX(0,-(K1055-C1098-D1098)))*(1+B1098))*(1-'P-Parametri'!$B$32)</f>
        <v>-671.60723519073827</v>
      </c>
      <c r="M1098" s="10">
        <f>IF(L1097&lt;=0,M1097,M1097*(1-K1098/L1097))+MAX(0,-(K1055-C1098-D1098))</f>
        <v>-380.17789094777106</v>
      </c>
      <c r="N1098" s="10">
        <f>MAX(0,(N1055-C1098-D1098))/(1-'P-Parametri'!$B$31*MAX(0,IF(O1097&lt;=0,0,(O1097-P1097)/O1097)))</f>
        <v>7903.6271402232687</v>
      </c>
      <c r="O1098" s="10">
        <f>((O1097-N1098+MAX(0,-(N1055-C1098-D1098)))*(1+B1098))*(1-'P-Parametri'!$B$32)</f>
        <v>7461.8984093594845</v>
      </c>
      <c r="P1098" s="10">
        <f>IF(O1097&lt;=0,P1097,P1097*(1-N1098/O1097))+MAX(0,-(N1055-C1098-D1098))</f>
        <v>4223.9699799111713</v>
      </c>
      <c r="Q1098" s="10">
        <f>MAX(0,(Q1055-C1098-D1098))/(1-'P-Parametri'!$B$31*MAX(0,IF(R1097&lt;=0,0,(R1097-S1097)/R1097)))</f>
        <v>7895.4318137866912</v>
      </c>
      <c r="R1098" s="10">
        <f>((R1097-Q1098+MAX(0,-(Q1055-C1098-D1098)))*(1+B1098))*(1-'P-Parametri'!$B$32)</f>
        <v>7987.0559482259878</v>
      </c>
      <c r="S1098" s="10">
        <f>IF(R1097&lt;=0,S1097,S1097*(1-Q1098/R1097))+MAX(0,-(Q1055-C1098-D1098))</f>
        <v>4521.2468332269182</v>
      </c>
      <c r="T1098" s="10">
        <f>MAX(0,(T1055-C1098-D1098))/(1-'P-Parametri'!$B$31*MAX(0,IF(U1097&lt;=0,0,(U1097-V1097)/U1097)))</f>
        <v>7896.3343764501706</v>
      </c>
      <c r="U1098" s="10">
        <f>((U1097-T1098+MAX(0,-(T1055-C1098-D1098)))*(1+B1098))*(1-'P-Parametri'!$B$32)</f>
        <v>7929.2196203269768</v>
      </c>
      <c r="V1098" s="10">
        <f>IF(U1097&lt;=0,V1097,V1097*(1-T1098/U1097))+MAX(0,-(T1055-C1098-D1098))</f>
        <v>4488.5073211897025</v>
      </c>
    </row>
    <row r="1099" spans="1:22">
      <c r="A1099" s="9">
        <f t="shared" si="21"/>
        <v>42</v>
      </c>
      <c r="B1099" s="12">
        <f>IF($A1099='P-Parametri'!$C$47,'P-Parametri'!$B$34,IF($A1099='P-Parametri'!$C$48,'P-Parametri'!$C$34,'P-Parametri'!$C$50))</f>
        <v>2.7158250435358244E-2</v>
      </c>
      <c r="C1099" s="10">
        <f>IF($A1099&lt;='1-Input'!$B$26,0,IF($A1099='1-Input'!$B$26+1,('1-Input'!$B$23+((('P-Parametri'!$B$24*'1-Input'!$B$11)*(1+'P-Parametri'!$B$26)^('1-Input'!$B$25-1-'1-Input'!$B$12+1)*(IF('P-Parametri'!$B$26=0,'1-Input'!$B$12,((1+'P-Parametri'!$B$26)^'1-Input'!$B$12-1)/'P-Parametri'!$B$26)))*'P-Parametri'!$B$27*(1-'P-Parametri'!$B$28)))*'1-Input'!$B$27,'1-Input'!$B$23+((('P-Parametri'!$B$24*'1-Input'!$B$11)*(1+'P-Parametri'!$B$26)^('1-Input'!$B$25-1-'1-Input'!$B$12+1)*(IF('P-Parametri'!$B$26=0,'1-Input'!$B$12,((1+'P-Parametri'!$B$26)^'1-Input'!$B$12-1)/'P-Parametri'!$B$26)))*'P-Parametri'!$B$27*(1-'P-Parametri'!$B$28))))</f>
        <v>16422.445104839331</v>
      </c>
      <c r="D1099" s="10">
        <f>IF(AND($A1099&gt;=1,$A1099&lt;1+'1-Input'!$B$12),'1-Input'!$B$30,0)</f>
        <v>0</v>
      </c>
      <c r="E1099" s="10">
        <f>MAX(0,(E1055-C1099-D1099))/(1-'P-Parametri'!$B$31*MAX(0,IF(F1098&lt;=0,0,(F1098-G1098)/F1098)))</f>
        <v>9677.5548951606688</v>
      </c>
      <c r="F1099" s="10">
        <f>((F1098-E1099+MAX(0,-(E1055-C1099-D1099)))*(1+B1099))*(1-'P-Parametri'!$B$32)</f>
        <v>-181966.19091643771</v>
      </c>
      <c r="G1099" s="10">
        <f>IF(F1098&lt;=0,G1098,G1098*(1-E1099/F1098))+MAX(0,-(E1055-C1099-D1099))</f>
        <v>-2174.5420446584667</v>
      </c>
      <c r="H1099" s="10">
        <f>MAX(0,(H1055-C1099-D1099))/(1-'P-Parametri'!$B$31*MAX(0,IF(I1098&lt;=0,0,(I1098-J1098)/I1098)))</f>
        <v>14027.554895160669</v>
      </c>
      <c r="I1099" s="10">
        <f>((I1098-H1099+MAX(0,-(H1055-C1099-D1099)))*(1+B1099))*(1-'P-Parametri'!$B$32)</f>
        <v>-495657.79151361494</v>
      </c>
      <c r="J1099" s="10">
        <f>IF(I1098&lt;=0,J1098,J1098*(1-H1099/I1098))+MAX(0,-(H1055-C1099-D1099))</f>
        <v>-5543.7270834930896</v>
      </c>
      <c r="K1099" s="10">
        <f>MAX(0,(K1055-C1099-D1099))/(1-'P-Parametri'!$B$31*MAX(0,IF(L1098&lt;=0,0,(L1098-M1098)/L1098)))</f>
        <v>7154.2073494195065</v>
      </c>
      <c r="L1099" s="10">
        <f>((L1098-K1099+MAX(0,-(K1055-C1099-D1099)))*(1+B1099))*(1-'P-Parametri'!$B$32)</f>
        <v>-8022.2733169258499</v>
      </c>
      <c r="M1099" s="10">
        <f>IF(L1098&lt;=0,M1098,M1098*(1-K1099/L1098))+MAX(0,-(K1055-C1099-D1099))</f>
        <v>-380.17789094777106</v>
      </c>
      <c r="N1099" s="10">
        <f>MAX(0,(N1055-C1099-D1099))/(1-'P-Parametri'!$B$31*MAX(0,IF(O1098&lt;=0,0,(O1098-P1098)/O1098)))</f>
        <v>7936.5427557008461</v>
      </c>
      <c r="O1099" s="10">
        <f>((O1098-N1099+MAX(0,-(N1055-C1099-D1099)))*(1+B1099))*(1-'P-Parametri'!$B$32)</f>
        <v>-486.55978665429313</v>
      </c>
      <c r="P1099" s="10">
        <f>IF(O1098&lt;=0,P1098,P1098*(1-N1099/O1098))+MAX(0,-(N1055-C1099-D1099))</f>
        <v>-268.6827614224473</v>
      </c>
      <c r="Q1099" s="10">
        <f>MAX(0,(Q1055-C1099-D1099))/(1-'P-Parametri'!$B$31*MAX(0,IF(R1098&lt;=0,0,(R1098-S1098)/R1098)))</f>
        <v>7928.3132988316311</v>
      </c>
      <c r="R1099" s="10">
        <f>((R1098-Q1099+MAX(0,-(Q1055-C1099-D1099)))*(1+B1099))*(1-'P-Parametri'!$B$32)</f>
        <v>60.217320983889394</v>
      </c>
      <c r="S1099" s="10">
        <f>IF(R1098&lt;=0,S1098,S1098*(1-Q1099/R1098))+MAX(0,-(Q1055-C1099-D1099))</f>
        <v>33.252555042961049</v>
      </c>
      <c r="T1099" s="10">
        <f>MAX(0,(T1055-C1099-D1099))/(1-'P-Parametri'!$B$31*MAX(0,IF(U1098&lt;=0,0,(U1098-V1098)/U1098)))</f>
        <v>7929.2196203269787</v>
      </c>
      <c r="U1099" s="10">
        <f>((U1098-T1099+MAX(0,-(T1055-C1099-D1099)))*(1+B1099))*(1-'P-Parametri'!$B$32)</f>
        <v>-1.8646531933600047E-12</v>
      </c>
      <c r="V1099" s="10">
        <f>IF(U1098&lt;=0,V1098,V1098*(1-T1099/U1098))+MAX(0,-(T1055-C1099-D1099))</f>
        <v>-9.9664883483667809E-13</v>
      </c>
    </row>
    <row r="1100" spans="1:22">
      <c r="A1100" s="4" t="s">
        <v>410</v>
      </c>
      <c r="E1100" s="10">
        <f>F1099</f>
        <v>-181966.19091643771</v>
      </c>
      <c r="H1100" s="10">
        <f>I1099</f>
        <v>-495657.79151361494</v>
      </c>
      <c r="K1100" s="10">
        <f>L1099</f>
        <v>-8022.2733169258499</v>
      </c>
      <c r="N1100" s="10">
        <f>O1099</f>
        <v>-486.55978665429313</v>
      </c>
      <c r="Q1100" s="10">
        <f>R1099</f>
        <v>60.217320983889394</v>
      </c>
      <c r="T1100" s="10">
        <f>U1099</f>
        <v>-1.8646531933600047E-12</v>
      </c>
    </row>
    <row r="1101" spans="1:22">
      <c r="A1101" s="5" t="s">
        <v>411</v>
      </c>
      <c r="B1101" s="10">
        <f>IFERROR(T1055-T1100*(T1055-Q1055)/(T1100-Q1100),T1055)</f>
        <v>23457.079527390619</v>
      </c>
    </row>
    <row r="1104" spans="1:22">
      <c r="A1104" s="2" t="s">
        <v>498</v>
      </c>
    </row>
    <row r="1105" spans="1:22">
      <c r="A1105" s="4" t="s">
        <v>268</v>
      </c>
      <c r="E1105" s="19">
        <f>'1-Input'!$B$10*0.9</f>
        <v>26100</v>
      </c>
      <c r="H1105" s="19">
        <f>'1-Input'!$B$10*1.05</f>
        <v>30450</v>
      </c>
      <c r="K1105" s="10">
        <f>IFERROR(H1105-H1150*(H1105-E1105)/(H1150-E1150),H1105)</f>
        <v>23725.908177640427</v>
      </c>
      <c r="N1105" s="10">
        <f>IFERROR(K1105-K1150*(K1105-H1105)/(K1150-H1150),K1105)</f>
        <v>23610.060577387587</v>
      </c>
      <c r="Q1105" s="10">
        <f>IFERROR(N1105-N1150*(N1105-K1105)/(N1150-K1150),N1105)</f>
        <v>23616.515299814277</v>
      </c>
      <c r="T1105" s="10">
        <f>IFERROR(Q1105-Q1150*(Q1105-N1105)/(Q1150-N1150),Q1105)</f>
        <v>23616.51529981428</v>
      </c>
    </row>
    <row r="1106" spans="1:22">
      <c r="A1106" s="15" t="s">
        <v>176</v>
      </c>
      <c r="B1106" s="15" t="s">
        <v>177</v>
      </c>
      <c r="C1106" s="15" t="s">
        <v>178</v>
      </c>
      <c r="D1106" s="15" t="s">
        <v>179</v>
      </c>
      <c r="E1106" s="15" t="s">
        <v>180</v>
      </c>
      <c r="F1106" s="15" t="s">
        <v>181</v>
      </c>
      <c r="G1106" s="15" t="s">
        <v>182</v>
      </c>
      <c r="H1106" s="15" t="s">
        <v>180</v>
      </c>
      <c r="I1106" s="15" t="s">
        <v>181</v>
      </c>
      <c r="J1106" s="15" t="s">
        <v>182</v>
      </c>
      <c r="K1106" s="15" t="s">
        <v>180</v>
      </c>
      <c r="L1106" s="15" t="s">
        <v>181</v>
      </c>
      <c r="M1106" s="15" t="s">
        <v>182</v>
      </c>
      <c r="N1106" s="15" t="s">
        <v>180</v>
      </c>
      <c r="O1106" s="15" t="s">
        <v>181</v>
      </c>
      <c r="P1106" s="15" t="s">
        <v>182</v>
      </c>
      <c r="Q1106" s="15" t="s">
        <v>180</v>
      </c>
      <c r="R1106" s="15" t="s">
        <v>181</v>
      </c>
      <c r="S1106" s="15" t="s">
        <v>182</v>
      </c>
      <c r="T1106" s="15" t="s">
        <v>180</v>
      </c>
      <c r="U1106" s="15" t="s">
        <v>181</v>
      </c>
      <c r="V1106" s="15" t="s">
        <v>182</v>
      </c>
    </row>
    <row r="1107" spans="1:22">
      <c r="A1107" s="9">
        <f>0</f>
        <v>0</v>
      </c>
      <c r="E1107" s="10">
        <f>0</f>
        <v>0</v>
      </c>
      <c r="F1107" s="10">
        <f>'1-Input'!$B$8</f>
        <v>760000</v>
      </c>
      <c r="G1107" s="10">
        <f>'1-Input'!$B$9</f>
        <v>586000</v>
      </c>
      <c r="H1107" s="10">
        <f>0</f>
        <v>0</v>
      </c>
      <c r="I1107" s="10">
        <f>'1-Input'!$B$8</f>
        <v>760000</v>
      </c>
      <c r="J1107" s="10">
        <f>'1-Input'!$B$9</f>
        <v>586000</v>
      </c>
      <c r="K1107" s="10">
        <f>0</f>
        <v>0</v>
      </c>
      <c r="L1107" s="10">
        <f>'1-Input'!$B$8</f>
        <v>760000</v>
      </c>
      <c r="M1107" s="10">
        <f>'1-Input'!$B$9</f>
        <v>586000</v>
      </c>
      <c r="N1107" s="10">
        <f>0</f>
        <v>0</v>
      </c>
      <c r="O1107" s="10">
        <f>'1-Input'!$B$8</f>
        <v>760000</v>
      </c>
      <c r="P1107" s="10">
        <f>'1-Input'!$B$9</f>
        <v>586000</v>
      </c>
      <c r="Q1107" s="10">
        <f>0</f>
        <v>0</v>
      </c>
      <c r="R1107" s="10">
        <f>'1-Input'!$B$8</f>
        <v>760000</v>
      </c>
      <c r="S1107" s="10">
        <f>'1-Input'!$B$9</f>
        <v>586000</v>
      </c>
      <c r="T1107" s="10">
        <f>0</f>
        <v>0</v>
      </c>
      <c r="U1107" s="10">
        <f>'1-Input'!$B$8</f>
        <v>760000</v>
      </c>
      <c r="V1107" s="10">
        <f>'1-Input'!$B$9</f>
        <v>586000</v>
      </c>
    </row>
    <row r="1108" spans="1:22">
      <c r="A1108" s="9">
        <f t="shared" ref="A1108:A1149" si="22">A1107+1</f>
        <v>1</v>
      </c>
      <c r="B1108" s="12">
        <f>IF($A1108='P-Parametri'!$C$47,'P-Parametri'!$B$34,IF($A1108='P-Parametri'!$C$48,'P-Parametri'!$C$34,'P-Parametri'!$C$50))</f>
        <v>-0.35</v>
      </c>
      <c r="C1108" s="10">
        <f>IF($A1108&lt;='1-Input'!$B$26,0,IF($A1108='1-Input'!$B$26+1,('1-Input'!$B$23+((('P-Parametri'!$B$24*'1-Input'!$B$11)*(1+'P-Parametri'!$B$26)^('1-Input'!$B$25-2-'1-Input'!$B$12+1)*(IF('P-Parametri'!$B$26=0,'1-Input'!$B$12,((1+'P-Parametri'!$B$26)^'1-Input'!$B$12-1)/'P-Parametri'!$B$26)))*'P-Parametri'!$B$27*(1-'P-Parametri'!$B$28)))*'1-Input'!$B$27,'1-Input'!$B$23+((('P-Parametri'!$B$24*'1-Input'!$B$11)*(1+'P-Parametri'!$B$26)^('1-Input'!$B$25-2-'1-Input'!$B$12+1)*(IF('P-Parametri'!$B$26=0,'1-Input'!$B$12,((1+'P-Parametri'!$B$26)^'1-Input'!$B$12-1)/'P-Parametri'!$B$26)))*'P-Parametri'!$B$27*(1-'P-Parametri'!$B$28))))</f>
        <v>0</v>
      </c>
      <c r="D1108" s="10">
        <f>IF(AND($A1108&gt;=2,$A1108&lt;2+'1-Input'!$B$12),'1-Input'!$B$30,0)</f>
        <v>0</v>
      </c>
      <c r="E1108" s="10">
        <f>MAX(0,(E1105-C1108-D1108))/(1-'P-Parametri'!$B$31*MAX(0,IF(F1107&lt;=0,0,(F1107-G1107)/F1107)))</f>
        <v>27751.972690133749</v>
      </c>
      <c r="F1108" s="10">
        <f>((F1107-E1108+MAX(0,-(E1105-C1108-D1108)))*(1+B1108))*(1-'P-Parametri'!$B$32)</f>
        <v>475009.29531591031</v>
      </c>
      <c r="G1108" s="10">
        <f>IF(F1107&lt;=0,G1107,G1107*(1-E1108/F1107))+MAX(0,-(E1105-C1108-D1108))</f>
        <v>564601.76842576533</v>
      </c>
      <c r="H1108" s="10">
        <f>MAX(0,(H1105-C1108-D1108))/(1-'P-Parametri'!$B$31*MAX(0,IF(I1107&lt;=0,0,(I1107-J1107)/I1107)))</f>
        <v>32377.30147182271</v>
      </c>
      <c r="I1108" s="10">
        <f>((I1107-H1108+MAX(0,-(H1105-C1108-D1108)))*(1+B1108))*(1-'P-Parametri'!$B$32)</f>
        <v>472008.84453522868</v>
      </c>
      <c r="J1108" s="10">
        <f>IF(I1107&lt;=0,J1107,J1107*(1-H1108/I1107))+MAX(0,-(H1105-C1108-D1108))</f>
        <v>561035.3964967262</v>
      </c>
      <c r="K1108" s="10">
        <f>MAX(0,(K1105-C1108-D1108))/(1-'P-Parametri'!$B$31*MAX(0,IF(L1107&lt;=0,0,(L1107-M1107)/L1107)))</f>
        <v>25227.615164540159</v>
      </c>
      <c r="L1108" s="10">
        <f>((L1107-K1108+MAX(0,-(K1105-C1108-D1108)))*(1+B1108))*(1-'P-Parametri'!$B$32)</f>
        <v>476646.8460427628</v>
      </c>
      <c r="M1108" s="10">
        <f>IF(L1107&lt;=0,M1107,M1107*(1-K1108/L1107))+MAX(0,-(K1105-C1108-D1108))</f>
        <v>566548.18093892036</v>
      </c>
      <c r="N1108" s="10">
        <f>MAX(0,(N1105-C1108-D1108))/(1-'P-Parametri'!$B$31*MAX(0,IF(O1107&lt;=0,0,(O1107-P1107)/O1107)))</f>
        <v>25104.43510942773</v>
      </c>
      <c r="O1108" s="10">
        <f>((O1107-N1108+MAX(0,-(N1105-C1108-D1108)))*(1+B1108))*(1-'P-Parametri'!$B$32)</f>
        <v>476726.75294451421</v>
      </c>
      <c r="P1108" s="10">
        <f>IF(O1107&lt;=0,P1107,P1107*(1-N1108/O1107))+MAX(0,-(N1105-C1108-D1108))</f>
        <v>566643.15924457286</v>
      </c>
      <c r="Q1108" s="10">
        <f>MAX(0,(Q1105-C1108-D1108))/(1-'P-Parametri'!$B$31*MAX(0,IF(R1107&lt;=0,0,(R1107-S1107)/R1107)))</f>
        <v>25111.298376880142</v>
      </c>
      <c r="R1108" s="10">
        <f>((R1107-Q1108+MAX(0,-(Q1105-C1108-D1108)))*(1+B1108))*(1-'P-Parametri'!$B$32)</f>
        <v>476722.30074291787</v>
      </c>
      <c r="S1108" s="10">
        <f>IF(R1107&lt;=0,S1107,S1107*(1-Q1108/R1107))+MAX(0,-(Q1105-C1108-D1108))</f>
        <v>566637.86730414245</v>
      </c>
      <c r="T1108" s="10">
        <f>MAX(0,(T1105-C1108-D1108))/(1-'P-Parametri'!$B$31*MAX(0,IF(U1107&lt;=0,0,(U1107-V1107)/U1107)))</f>
        <v>25111.298376880146</v>
      </c>
      <c r="U1108" s="10">
        <f>((U1107-T1108+MAX(0,-(T1105-C1108-D1108)))*(1+B1108))*(1-'P-Parametri'!$B$32)</f>
        <v>476722.30074291787</v>
      </c>
      <c r="V1108" s="10">
        <f>IF(U1107&lt;=0,V1107,V1107*(1-T1108/U1107))+MAX(0,-(T1105-C1108-D1108))</f>
        <v>566637.86730414245</v>
      </c>
    </row>
    <row r="1109" spans="1:22">
      <c r="A1109" s="9">
        <f t="shared" si="22"/>
        <v>2</v>
      </c>
      <c r="B1109" s="12">
        <f>IF($A1109='P-Parametri'!$C$47,'P-Parametri'!$B$34,IF($A1109='P-Parametri'!$C$48,'P-Parametri'!$C$34,'P-Parametri'!$C$50))</f>
        <v>-0.2</v>
      </c>
      <c r="C1109" s="10">
        <f>IF($A1109&lt;='1-Input'!$B$26,0,IF($A1109='1-Input'!$B$26+1,('1-Input'!$B$23+((('P-Parametri'!$B$24*'1-Input'!$B$11)*(1+'P-Parametri'!$B$26)^('1-Input'!$B$25-2-'1-Input'!$B$12+1)*(IF('P-Parametri'!$B$26=0,'1-Input'!$B$12,((1+'P-Parametri'!$B$26)^'1-Input'!$B$12-1)/'P-Parametri'!$B$26)))*'P-Parametri'!$B$27*(1-'P-Parametri'!$B$28)))*'1-Input'!$B$27,'1-Input'!$B$23+((('P-Parametri'!$B$24*'1-Input'!$B$11)*(1+'P-Parametri'!$B$26)^('1-Input'!$B$25-2-'1-Input'!$B$12+1)*(IF('P-Parametri'!$B$26=0,'1-Input'!$B$12,((1+'P-Parametri'!$B$26)^'1-Input'!$B$12-1)/'P-Parametri'!$B$26)))*'P-Parametri'!$B$27*(1-'P-Parametri'!$B$28))))</f>
        <v>0</v>
      </c>
      <c r="D1109" s="10">
        <f>IF(AND($A1109&gt;=2,$A1109&lt;2+'1-Input'!$B$12),'1-Input'!$B$30,0)</f>
        <v>11905.451600000002</v>
      </c>
      <c r="E1109" s="10">
        <f>MAX(0,(E1105-C1109-D1109))/(1-'P-Parametri'!$B$31*MAX(0,IF(F1108&lt;=0,0,(F1108-G1108)/F1108)))</f>
        <v>14194.548399999998</v>
      </c>
      <c r="F1109" s="10">
        <f>((F1108-E1109+MAX(0,-(E1105-C1109-D1109)))*(1+B1109))*(1-'P-Parametri'!$B$32)</f>
        <v>367914.49393766286</v>
      </c>
      <c r="G1109" s="10">
        <f>IF(F1108&lt;=0,G1108,G1108*(1-E1109/F1108))+MAX(0,-(E1105-C1109-D1109))</f>
        <v>547729.95726822759</v>
      </c>
      <c r="H1109" s="10">
        <f>MAX(0,(H1105-C1109-D1109))/(1-'P-Parametri'!$B$31*MAX(0,IF(I1108&lt;=0,0,(I1108-J1108)/I1108)))</f>
        <v>18544.5484</v>
      </c>
      <c r="I1109" s="10">
        <f>((I1108-H1109+MAX(0,-(H1105-C1109-D1109)))*(1+B1109))*(1-'P-Parametri'!$B$32)</f>
        <v>362045.89403436659</v>
      </c>
      <c r="J1109" s="10">
        <f>IF(I1108&lt;=0,J1108,J1108*(1-H1109/I1108))+MAX(0,-(H1105-C1109-D1109))</f>
        <v>538993.12295693404</v>
      </c>
      <c r="K1109" s="10">
        <f>MAX(0,(K1105-C1109-D1109))/(1-'P-Parametri'!$B$31*MAX(0,IF(L1108&lt;=0,0,(L1108-M1108)/L1108)))</f>
        <v>11820.456577640425</v>
      </c>
      <c r="L1109" s="10">
        <f>((L1108-K1109+MAX(0,-(K1105-C1109-D1109)))*(1+B1109))*(1-'P-Parametri'!$B$32)</f>
        <v>371117.38934895373</v>
      </c>
      <c r="M1109" s="10">
        <f>IF(L1108&lt;=0,M1108,M1108*(1-K1109/L1108))+MAX(0,-(K1105-C1109-D1109))</f>
        <v>552498.24391000974</v>
      </c>
      <c r="N1109" s="10">
        <f>MAX(0,(N1105-C1109-D1109))/(1-'P-Parametri'!$B$31*MAX(0,IF(O1108&lt;=0,0,(O1108-P1108)/O1108)))</f>
        <v>11704.608977387585</v>
      </c>
      <c r="O1109" s="10">
        <f>((O1108-N1109+MAX(0,-(N1105-C1109-D1109)))*(1+B1109))*(1-'P-Parametri'!$B$32)</f>
        <v>371273.67974335386</v>
      </c>
      <c r="P1109" s="10">
        <f>IF(O1108&lt;=0,P1108,P1108*(1-N1109/O1108))+MAX(0,-(N1105-C1109-D1109))</f>
        <v>552730.92006834771</v>
      </c>
      <c r="Q1109" s="10">
        <f>MAX(0,(Q1105-C1109-D1109))/(1-'P-Parametri'!$B$31*MAX(0,IF(R1108&lt;=0,0,(R1108-S1108)/R1108)))</f>
        <v>11711.063699814275</v>
      </c>
      <c r="R1109" s="10">
        <f>((R1108-Q1109+MAX(0,-(Q1105-C1109-D1109)))*(1+B1109))*(1-'P-Parametri'!$B$32)</f>
        <v>371264.97165521391</v>
      </c>
      <c r="S1109" s="10">
        <f>IF(R1108&lt;=0,S1108,S1108*(1-Q1109/R1108))+MAX(0,-(Q1105-C1109-D1109))</f>
        <v>552717.95596711384</v>
      </c>
      <c r="T1109" s="10">
        <f>MAX(0,(T1105-C1109-D1109))/(1-'P-Parametri'!$B$31*MAX(0,IF(U1108&lt;=0,0,(U1108-V1108)/U1108)))</f>
        <v>11711.063699814278</v>
      </c>
      <c r="U1109" s="10">
        <f>((U1108-T1109+MAX(0,-(T1105-C1109-D1109)))*(1+B1109))*(1-'P-Parametri'!$B$32)</f>
        <v>371264.97165521391</v>
      </c>
      <c r="V1109" s="10">
        <f>IF(U1108&lt;=0,V1108,V1108*(1-T1109/U1108))+MAX(0,-(T1105-C1109-D1109))</f>
        <v>552717.95596711384</v>
      </c>
    </row>
    <row r="1110" spans="1:22">
      <c r="A1110" s="9">
        <f t="shared" si="22"/>
        <v>3</v>
      </c>
      <c r="B1110" s="12">
        <f>IF($A1110='P-Parametri'!$C$47,'P-Parametri'!$B$34,IF($A1110='P-Parametri'!$C$48,'P-Parametri'!$C$34,'P-Parametri'!$C$50))</f>
        <v>2.7158250435358244E-2</v>
      </c>
      <c r="C1110" s="10">
        <f>IF($A1110&lt;='1-Input'!$B$26,0,IF($A1110='1-Input'!$B$26+1,('1-Input'!$B$23+((('P-Parametri'!$B$24*'1-Input'!$B$11)*(1+'P-Parametri'!$B$26)^('1-Input'!$B$25-2-'1-Input'!$B$12+1)*(IF('P-Parametri'!$B$26=0,'1-Input'!$B$12,((1+'P-Parametri'!$B$26)^'1-Input'!$B$12-1)/'P-Parametri'!$B$26)))*'P-Parametri'!$B$27*(1-'P-Parametri'!$B$28)))*'1-Input'!$B$27,'1-Input'!$B$23+((('P-Parametri'!$B$24*'1-Input'!$B$11)*(1+'P-Parametri'!$B$26)^('1-Input'!$B$25-2-'1-Input'!$B$12+1)*(IF('P-Parametri'!$B$26=0,'1-Input'!$B$12,((1+'P-Parametri'!$B$26)^'1-Input'!$B$12-1)/'P-Parametri'!$B$26)))*'P-Parametri'!$B$27*(1-'P-Parametri'!$B$28))))</f>
        <v>0</v>
      </c>
      <c r="D1110" s="10">
        <f>IF(AND($A1110&gt;=2,$A1110&lt;2+'1-Input'!$B$12),'1-Input'!$B$30,0)</f>
        <v>11905.451600000002</v>
      </c>
      <c r="E1110" s="10">
        <f>MAX(0,(E1105-C1110-D1110))/(1-'P-Parametri'!$B$31*MAX(0,IF(F1109&lt;=0,0,(F1109-G1109)/F1109)))</f>
        <v>14194.548399999998</v>
      </c>
      <c r="F1110" s="10">
        <f>((F1109-E1110+MAX(0,-(E1105-C1110-D1110)))*(1+B1110))*(1-'P-Parametri'!$B$32)</f>
        <v>362599.70768175088</v>
      </c>
      <c r="G1110" s="10">
        <f>IF(F1109&lt;=0,G1109,G1109*(1-E1110/F1109))+MAX(0,-(E1105-C1110-D1110))</f>
        <v>526597.92926529958</v>
      </c>
      <c r="H1110" s="10">
        <f>MAX(0,(H1105-C1110-D1110))/(1-'P-Parametri'!$B$31*MAX(0,IF(I1109&lt;=0,0,(I1109-J1109)/I1109)))</f>
        <v>18544.5484</v>
      </c>
      <c r="I1110" s="10">
        <f>((I1109-H1110+MAX(0,-(H1105-C1110-D1110)))*(1+B1110))*(1-'P-Parametri'!$B$32)</f>
        <v>352124.58072157932</v>
      </c>
      <c r="J1110" s="10">
        <f>IF(I1109&lt;=0,J1109,J1109*(1-H1110/I1109))+MAX(0,-(H1105-C1110-D1110))</f>
        <v>511385.06491611223</v>
      </c>
      <c r="K1110" s="10">
        <f>MAX(0,(K1105-C1110-D1110))/(1-'P-Parametri'!$B$31*MAX(0,IF(L1109&lt;=0,0,(L1109-M1109)/L1109)))</f>
        <v>11820.456577640425</v>
      </c>
      <c r="L1110" s="10">
        <f>((L1109-K1110+MAX(0,-(K1105-C1110-D1110)))*(1+B1110))*(1-'P-Parametri'!$B$32)</f>
        <v>368316.69923446834</v>
      </c>
      <c r="M1110" s="10">
        <f>IF(L1109&lt;=0,M1109,M1109*(1-K1110/L1109))+MAX(0,-(K1105-C1110-D1110))</f>
        <v>534900.62739083311</v>
      </c>
      <c r="N1110" s="10">
        <f>MAX(0,(N1105-C1110-D1110))/(1-'P-Parametri'!$B$31*MAX(0,IF(O1109&lt;=0,0,(O1109-P1109)/O1109)))</f>
        <v>11704.608977387585</v>
      </c>
      <c r="O1110" s="10">
        <f>((O1109-N1110+MAX(0,-(N1105-C1110-D1110)))*(1+B1110))*(1-'P-Parametri'!$B$32)</f>
        <v>368595.66896336013</v>
      </c>
      <c r="P1110" s="10">
        <f>IF(O1109&lt;=0,P1109,P1109*(1-N1110/O1109))+MAX(0,-(N1105-C1110-D1110))</f>
        <v>535305.77079952857</v>
      </c>
      <c r="Q1110" s="10">
        <f>MAX(0,(Q1105-C1110-D1110))/(1-'P-Parametri'!$B$31*MAX(0,IF(R1109&lt;=0,0,(R1109-S1109)/R1109)))</f>
        <v>11711.063699814275</v>
      </c>
      <c r="R1110" s="10">
        <f>((R1109-Q1110+MAX(0,-(Q1105-C1110-D1110)))*(1+B1110))*(1-'P-Parametri'!$B$32)</f>
        <v>368580.12550659879</v>
      </c>
      <c r="S1110" s="10">
        <f>IF(R1109&lt;=0,S1109,S1109*(1-Q1110/R1109))+MAX(0,-(Q1105-C1110-D1110))</f>
        <v>535283.19727845071</v>
      </c>
      <c r="T1110" s="10">
        <f>MAX(0,(T1105-C1110-D1110))/(1-'P-Parametri'!$B$31*MAX(0,IF(U1109&lt;=0,0,(U1109-V1109)/U1109)))</f>
        <v>11711.063699814278</v>
      </c>
      <c r="U1110" s="10">
        <f>((U1109-T1110+MAX(0,-(T1105-C1110-D1110)))*(1+B1110))*(1-'P-Parametri'!$B$32)</f>
        <v>368580.12550659879</v>
      </c>
      <c r="V1110" s="10">
        <f>IF(U1109&lt;=0,V1109,V1109*(1-T1110/U1109))+MAX(0,-(T1105-C1110-D1110))</f>
        <v>535283.19727845071</v>
      </c>
    </row>
    <row r="1111" spans="1:22">
      <c r="A1111" s="9">
        <f t="shared" si="22"/>
        <v>4</v>
      </c>
      <c r="B1111" s="12">
        <f>IF($A1111='P-Parametri'!$C$47,'P-Parametri'!$B$34,IF($A1111='P-Parametri'!$C$48,'P-Parametri'!$C$34,'P-Parametri'!$C$50))</f>
        <v>2.7158250435358244E-2</v>
      </c>
      <c r="C1111" s="10">
        <f>IF($A1111&lt;='1-Input'!$B$26,0,IF($A1111='1-Input'!$B$26+1,('1-Input'!$B$23+((('P-Parametri'!$B$24*'1-Input'!$B$11)*(1+'P-Parametri'!$B$26)^('1-Input'!$B$25-2-'1-Input'!$B$12+1)*(IF('P-Parametri'!$B$26=0,'1-Input'!$B$12,((1+'P-Parametri'!$B$26)^'1-Input'!$B$12-1)/'P-Parametri'!$B$26)))*'P-Parametri'!$B$27*(1-'P-Parametri'!$B$28)))*'1-Input'!$B$27,'1-Input'!$B$23+((('P-Parametri'!$B$24*'1-Input'!$B$11)*(1+'P-Parametri'!$B$26)^('1-Input'!$B$25-2-'1-Input'!$B$12+1)*(IF('P-Parametri'!$B$26=0,'1-Input'!$B$12,((1+'P-Parametri'!$B$26)^'1-Input'!$B$12-1)/'P-Parametri'!$B$26)))*'P-Parametri'!$B$27*(1-'P-Parametri'!$B$28))))</f>
        <v>0</v>
      </c>
      <c r="D1111" s="10">
        <f>IF(AND($A1111&gt;=2,$A1111&lt;2+'1-Input'!$B$12),'1-Input'!$B$30,0)</f>
        <v>11905.451600000002</v>
      </c>
      <c r="E1111" s="10">
        <f>MAX(0,(E1105-C1111-D1111))/(1-'P-Parametri'!$B$31*MAX(0,IF(F1110&lt;=0,0,(F1110-G1110)/F1110)))</f>
        <v>14194.548399999998</v>
      </c>
      <c r="F1111" s="10">
        <f>((F1110-E1111+MAX(0,-(E1105-C1111-D1111)))*(1+B1111))*(1-'P-Parametri'!$B$32)</f>
        <v>357151.4993827946</v>
      </c>
      <c r="G1111" s="10">
        <f>IF(F1110&lt;=0,G1110,G1110*(1-E1111/F1110))+MAX(0,-(E1105-C1111-D1111))</f>
        <v>505983.40687065764</v>
      </c>
      <c r="H1111" s="10">
        <f>MAX(0,(H1105-C1111-D1111))/(1-'P-Parametri'!$B$31*MAX(0,IF(I1110&lt;=0,0,(I1110-J1110)/I1110)))</f>
        <v>18544.5484</v>
      </c>
      <c r="I1111" s="10">
        <f>((I1110-H1111+MAX(0,-(H1105-C1111-D1111)))*(1+B1111))*(1-'P-Parametri'!$B$32)</f>
        <v>341954.20341484447</v>
      </c>
      <c r="J1111" s="10">
        <f>IF(I1110&lt;=0,J1110,J1110*(1-H1111/I1110))+MAX(0,-(H1105-C1111-D1111))</f>
        <v>484453.10501731606</v>
      </c>
      <c r="K1111" s="10">
        <f>MAX(0,(K1105-C1111-D1111))/(1-'P-Parametri'!$B$31*MAX(0,IF(L1110&lt;=0,0,(L1110-M1110)/L1110)))</f>
        <v>11820.456577640425</v>
      </c>
      <c r="L1111" s="10">
        <f>((L1110-K1111+MAX(0,-(K1105-C1111-D1111)))*(1+B1111))*(1-'P-Parametri'!$B$32)</f>
        <v>365445.70078037796</v>
      </c>
      <c r="M1111" s="10">
        <f>IF(L1110&lt;=0,M1110,M1110*(1-K1111/L1110))+MAX(0,-(K1105-C1111-D1111))</f>
        <v>517733.96171271539</v>
      </c>
      <c r="N1111" s="10">
        <f>MAX(0,(N1105-C1111-D1111))/(1-'P-Parametri'!$B$31*MAX(0,IF(O1110&lt;=0,0,(O1110-P1110)/O1110)))</f>
        <v>11704.608977387585</v>
      </c>
      <c r="O1111" s="10">
        <f>((O1110-N1111+MAX(0,-(N1105-C1111-D1111)))*(1+B1111))*(1-'P-Parametri'!$B$32)</f>
        <v>365850.42957766965</v>
      </c>
      <c r="P1111" s="10">
        <f>IF(O1110&lt;=0,P1110,P1110*(1-N1111/O1110))+MAX(0,-(N1105-C1111-D1111))</f>
        <v>518307.34879373352</v>
      </c>
      <c r="Q1111" s="10">
        <f>MAX(0,(Q1105-C1111-D1111))/(1-'P-Parametri'!$B$31*MAX(0,IF(R1110&lt;=0,0,(R1110-S1110)/R1110)))</f>
        <v>11711.063699814275</v>
      </c>
      <c r="R1111" s="10">
        <f>((R1110-Q1111+MAX(0,-(Q1105-C1111-D1111)))*(1+B1111))*(1-'P-Parametri'!$B$32)</f>
        <v>365827.87915764458</v>
      </c>
      <c r="S1111" s="10">
        <f>IF(R1110&lt;=0,S1110,S1110*(1-Q1111/R1110))+MAX(0,-(Q1105-C1111-D1111))</f>
        <v>518275.40117942868</v>
      </c>
      <c r="T1111" s="10">
        <f>MAX(0,(T1105-C1111-D1111))/(1-'P-Parametri'!$B$31*MAX(0,IF(U1110&lt;=0,0,(U1110-V1110)/U1110)))</f>
        <v>11711.063699814278</v>
      </c>
      <c r="U1111" s="10">
        <f>((U1110-T1111+MAX(0,-(T1105-C1111-D1111)))*(1+B1111))*(1-'P-Parametri'!$B$32)</f>
        <v>365827.87915764458</v>
      </c>
      <c r="V1111" s="10">
        <f>IF(U1110&lt;=0,V1110,V1110*(1-T1111/U1110))+MAX(0,-(T1105-C1111-D1111))</f>
        <v>518275.40117942868</v>
      </c>
    </row>
    <row r="1112" spans="1:22">
      <c r="A1112" s="9">
        <f t="shared" si="22"/>
        <v>5</v>
      </c>
      <c r="B1112" s="12">
        <f>IF($A1112='P-Parametri'!$C$47,'P-Parametri'!$B$34,IF($A1112='P-Parametri'!$C$48,'P-Parametri'!$C$34,'P-Parametri'!$C$50))</f>
        <v>2.7158250435358244E-2</v>
      </c>
      <c r="C1112" s="10">
        <f>IF($A1112&lt;='1-Input'!$B$26,0,IF($A1112='1-Input'!$B$26+1,('1-Input'!$B$23+((('P-Parametri'!$B$24*'1-Input'!$B$11)*(1+'P-Parametri'!$B$26)^('1-Input'!$B$25-2-'1-Input'!$B$12+1)*(IF('P-Parametri'!$B$26=0,'1-Input'!$B$12,((1+'P-Parametri'!$B$26)^'1-Input'!$B$12-1)/'P-Parametri'!$B$26)))*'P-Parametri'!$B$27*(1-'P-Parametri'!$B$28)))*'1-Input'!$B$27,'1-Input'!$B$23+((('P-Parametri'!$B$24*'1-Input'!$B$11)*(1+'P-Parametri'!$B$26)^('1-Input'!$B$25-2-'1-Input'!$B$12+1)*(IF('P-Parametri'!$B$26=0,'1-Input'!$B$12,((1+'P-Parametri'!$B$26)^'1-Input'!$B$12-1)/'P-Parametri'!$B$26)))*'P-Parametri'!$B$27*(1-'P-Parametri'!$B$28))))</f>
        <v>0</v>
      </c>
      <c r="D1112" s="10">
        <f>IF(AND($A1112&gt;=2,$A1112&lt;2+'1-Input'!$B$12),'1-Input'!$B$30,0)</f>
        <v>11905.451600000002</v>
      </c>
      <c r="E1112" s="10">
        <f>MAX(0,(E1105-C1112-D1112))/(1-'P-Parametri'!$B$31*MAX(0,IF(F1111&lt;=0,0,(F1111-G1111)/F1111)))</f>
        <v>14194.548399999998</v>
      </c>
      <c r="F1112" s="10">
        <f>((F1111-E1112+MAX(0,-(E1105-C1112-D1112)))*(1+B1112))*(1-'P-Parametri'!$B$32)</f>
        <v>351566.51962263999</v>
      </c>
      <c r="G1112" s="10">
        <f>IF(F1111&lt;=0,G1111,G1111*(1-E1112/F1111))+MAX(0,-(E1105-C1112-D1112))</f>
        <v>485873.71680682129</v>
      </c>
      <c r="H1112" s="10">
        <f>MAX(0,(H1105-C1112-D1112))/(1-'P-Parametri'!$B$31*MAX(0,IF(I1111&lt;=0,0,(I1111-J1111)/I1111)))</f>
        <v>18544.5484</v>
      </c>
      <c r="I1112" s="10">
        <f>((I1111-H1112+MAX(0,-(H1105-C1112-D1112)))*(1+B1112))*(1-'P-Parametri'!$B$32)</f>
        <v>331528.50962811254</v>
      </c>
      <c r="J1112" s="10">
        <f>IF(I1111&lt;=0,J1111,J1111*(1-H1112/I1111))+MAX(0,-(H1105-C1112-D1112))</f>
        <v>458180.68618518102</v>
      </c>
      <c r="K1112" s="10">
        <f>MAX(0,(K1105-C1112-D1112))/(1-'P-Parametri'!$B$31*MAX(0,IF(L1111&lt;=0,0,(L1111-M1111)/L1111)))</f>
        <v>11820.456577640425</v>
      </c>
      <c r="L1112" s="10">
        <f>((L1111-K1112+MAX(0,-(K1105-C1112-D1112)))*(1+B1112))*(1-'P-Parametri'!$B$32)</f>
        <v>362502.62897077005</v>
      </c>
      <c r="M1112" s="10">
        <f>IF(L1111&lt;=0,M1111,M1111*(1-K1112/L1111))+MAX(0,-(K1105-C1112-D1112))</f>
        <v>500987.6932516924</v>
      </c>
      <c r="N1112" s="10">
        <f>MAX(0,(N1105-C1112-D1112))/(1-'P-Parametri'!$B$31*MAX(0,IF(O1111&lt;=0,0,(O1111-P1111)/O1111)))</f>
        <v>11704.608977387585</v>
      </c>
      <c r="O1112" s="10">
        <f>((O1111-N1112+MAX(0,-(N1105-C1112-D1112)))*(1+B1112))*(1-'P-Parametri'!$B$32)</f>
        <v>363036.27388380637</v>
      </c>
      <c r="P1112" s="10">
        <f>IF(O1111&lt;=0,P1111,P1111*(1-N1112/O1111))+MAX(0,-(N1105-C1112-D1112))</f>
        <v>501725.2038588752</v>
      </c>
      <c r="Q1112" s="10">
        <f>MAX(0,(Q1105-C1112-D1112))/(1-'P-Parametri'!$B$31*MAX(0,IF(R1111&lt;=0,0,(R1111-S1111)/R1111)))</f>
        <v>11711.063699814275</v>
      </c>
      <c r="R1112" s="10">
        <f>((R1111-Q1112+MAX(0,-(Q1105-C1112-D1112)))*(1+B1112))*(1-'P-Parametri'!$B$32)</f>
        <v>363006.54059817479</v>
      </c>
      <c r="S1112" s="10">
        <f>IF(R1111&lt;=0,S1111,S1111*(1-Q1112/R1111))+MAX(0,-(Q1105-C1112-D1112))</f>
        <v>501684.11171500938</v>
      </c>
      <c r="T1112" s="10">
        <f>MAX(0,(T1105-C1112-D1112))/(1-'P-Parametri'!$B$31*MAX(0,IF(U1111&lt;=0,0,(U1111-V1111)/U1111)))</f>
        <v>11711.063699814278</v>
      </c>
      <c r="U1112" s="10">
        <f>((U1111-T1112+MAX(0,-(T1105-C1112-D1112)))*(1+B1112))*(1-'P-Parametri'!$B$32)</f>
        <v>363006.54059817479</v>
      </c>
      <c r="V1112" s="10">
        <f>IF(U1111&lt;=0,V1111,V1111*(1-T1112/U1111))+MAX(0,-(T1105-C1112-D1112))</f>
        <v>501684.11171500938</v>
      </c>
    </row>
    <row r="1113" spans="1:22">
      <c r="A1113" s="9">
        <f t="shared" si="22"/>
        <v>6</v>
      </c>
      <c r="B1113" s="12">
        <f>IF($A1113='P-Parametri'!$C$47,'P-Parametri'!$B$34,IF($A1113='P-Parametri'!$C$48,'P-Parametri'!$C$34,'P-Parametri'!$C$50))</f>
        <v>2.7158250435358244E-2</v>
      </c>
      <c r="C1113" s="10">
        <f>IF($A1113&lt;='1-Input'!$B$26,0,IF($A1113='1-Input'!$B$26+1,('1-Input'!$B$23+((('P-Parametri'!$B$24*'1-Input'!$B$11)*(1+'P-Parametri'!$B$26)^('1-Input'!$B$25-2-'1-Input'!$B$12+1)*(IF('P-Parametri'!$B$26=0,'1-Input'!$B$12,((1+'P-Parametri'!$B$26)^'1-Input'!$B$12-1)/'P-Parametri'!$B$26)))*'P-Parametri'!$B$27*(1-'P-Parametri'!$B$28)))*'1-Input'!$B$27,'1-Input'!$B$23+((('P-Parametri'!$B$24*'1-Input'!$B$11)*(1+'P-Parametri'!$B$26)^('1-Input'!$B$25-2-'1-Input'!$B$12+1)*(IF('P-Parametri'!$B$26=0,'1-Input'!$B$12,((1+'P-Parametri'!$B$26)^'1-Input'!$B$12-1)/'P-Parametri'!$B$26)))*'P-Parametri'!$B$27*(1-'P-Parametri'!$B$28))))</f>
        <v>0</v>
      </c>
      <c r="D1113" s="10">
        <f>IF(AND($A1113&gt;=2,$A1113&lt;2+'1-Input'!$B$12),'1-Input'!$B$30,0)</f>
        <v>11905.451600000002</v>
      </c>
      <c r="E1113" s="10">
        <f>MAX(0,(E1105-C1113-D1113))/(1-'P-Parametri'!$B$31*MAX(0,IF(F1112&lt;=0,0,(F1112-G1112)/F1112)))</f>
        <v>14194.548399999998</v>
      </c>
      <c r="F1113" s="10">
        <f>((F1112-E1113+MAX(0,-(E1105-C1113-D1113)))*(1+B1113))*(1-'P-Parametri'!$B$32)</f>
        <v>345841.33489956096</v>
      </c>
      <c r="G1113" s="10">
        <f>IF(F1112&lt;=0,G1112,G1112*(1-E1113/F1112))+MAX(0,-(E1105-C1113-D1113))</f>
        <v>466256.49615422596</v>
      </c>
      <c r="H1113" s="10">
        <f>MAX(0,(H1105-C1113-D1113))/(1-'P-Parametri'!$B$31*MAX(0,IF(I1112&lt;=0,0,(I1112-J1112)/I1112)))</f>
        <v>18544.5484</v>
      </c>
      <c r="I1113" s="10">
        <f>((I1112-H1113+MAX(0,-(H1105-C1113-D1113)))*(1+B1113))*(1-'P-Parametri'!$B$32)</f>
        <v>320841.08991333732</v>
      </c>
      <c r="J1113" s="10">
        <f>IF(I1112&lt;=0,J1112,J1112*(1-H1113/I1112))+MAX(0,-(H1105-C1113-D1113))</f>
        <v>432551.6568132051</v>
      </c>
      <c r="K1113" s="10">
        <f>MAX(0,(K1105-C1113-D1113))/(1-'P-Parametri'!$B$31*MAX(0,IF(L1112&lt;=0,0,(L1112-M1112)/L1112)))</f>
        <v>11820.456577640425</v>
      </c>
      <c r="L1113" s="10">
        <f>((L1112-K1113+MAX(0,-(K1105-C1113-D1113)))*(1+B1113))*(1-'P-Parametri'!$B$32)</f>
        <v>359485.67448088934</v>
      </c>
      <c r="M1113" s="10">
        <f>IF(L1112&lt;=0,M1112,M1112*(1-K1113/L1112))+MAX(0,-(K1105-C1113-D1113))</f>
        <v>484651.52683318243</v>
      </c>
      <c r="N1113" s="10">
        <f>MAX(0,(N1105-C1113-D1113))/(1-'P-Parametri'!$B$31*MAX(0,IF(O1112&lt;=0,0,(O1112-P1112)/O1112)))</f>
        <v>11704.608977387585</v>
      </c>
      <c r="O1113" s="10">
        <f>((O1112-N1113+MAX(0,-(N1105-C1113-D1113)))*(1+B1113))*(1-'P-Parametri'!$B$32)</f>
        <v>360151.47181132302</v>
      </c>
      <c r="P1113" s="10">
        <f>IF(O1112&lt;=0,P1112,P1112*(1-N1113/O1112))+MAX(0,-(N1105-C1113-D1113))</f>
        <v>485549.14171928924</v>
      </c>
      <c r="Q1113" s="10">
        <f>MAX(0,(Q1105-C1113-D1113))/(1-'P-Parametri'!$B$31*MAX(0,IF(R1112&lt;=0,0,(R1112-S1112)/R1112)))</f>
        <v>11711.063699814275</v>
      </c>
      <c r="R1113" s="10">
        <f>((R1112-Q1113+MAX(0,-(Q1105-C1113-D1113)))*(1+B1113))*(1-'P-Parametri'!$B$32)</f>
        <v>360114.37534190126</v>
      </c>
      <c r="S1113" s="10">
        <f>IF(R1112&lt;=0,S1112,S1112*(1-Q1113/R1112))+MAX(0,-(Q1105-C1113-D1113))</f>
        <v>485499.12898770708</v>
      </c>
      <c r="T1113" s="10">
        <f>MAX(0,(T1105-C1113-D1113))/(1-'P-Parametri'!$B$31*MAX(0,IF(U1112&lt;=0,0,(U1112-V1112)/U1112)))</f>
        <v>11711.063699814278</v>
      </c>
      <c r="U1113" s="10">
        <f>((U1112-T1113+MAX(0,-(T1105-C1113-D1113)))*(1+B1113))*(1-'P-Parametri'!$B$32)</f>
        <v>360114.37534190126</v>
      </c>
      <c r="V1113" s="10">
        <f>IF(U1112&lt;=0,V1112,V1112*(1-T1113/U1112))+MAX(0,-(T1105-C1113-D1113))</f>
        <v>485499.12898770708</v>
      </c>
    </row>
    <row r="1114" spans="1:22">
      <c r="A1114" s="9">
        <f t="shared" si="22"/>
        <v>7</v>
      </c>
      <c r="B1114" s="12">
        <f>IF($A1114='P-Parametri'!$C$47,'P-Parametri'!$B$34,IF($A1114='P-Parametri'!$C$48,'P-Parametri'!$C$34,'P-Parametri'!$C$50))</f>
        <v>2.7158250435358244E-2</v>
      </c>
      <c r="C1114" s="10">
        <f>IF($A1114&lt;='1-Input'!$B$26,0,IF($A1114='1-Input'!$B$26+1,('1-Input'!$B$23+((('P-Parametri'!$B$24*'1-Input'!$B$11)*(1+'P-Parametri'!$B$26)^('1-Input'!$B$25-2-'1-Input'!$B$12+1)*(IF('P-Parametri'!$B$26=0,'1-Input'!$B$12,((1+'P-Parametri'!$B$26)^'1-Input'!$B$12-1)/'P-Parametri'!$B$26)))*'P-Parametri'!$B$27*(1-'P-Parametri'!$B$28)))*'1-Input'!$B$27,'1-Input'!$B$23+((('P-Parametri'!$B$24*'1-Input'!$B$11)*(1+'P-Parametri'!$B$26)^('1-Input'!$B$25-2-'1-Input'!$B$12+1)*(IF('P-Parametri'!$B$26=0,'1-Input'!$B$12,((1+'P-Parametri'!$B$26)^'1-Input'!$B$12-1)/'P-Parametri'!$B$26)))*'P-Parametri'!$B$27*(1-'P-Parametri'!$B$28))))</f>
        <v>0</v>
      </c>
      <c r="D1114" s="10">
        <f>IF(AND($A1114&gt;=2,$A1114&lt;2+'1-Input'!$B$12),'1-Input'!$B$30,0)</f>
        <v>0</v>
      </c>
      <c r="E1114" s="10">
        <f>MAX(0,(E1105-C1114-D1114))/(1-'P-Parametri'!$B$31*MAX(0,IF(F1113&lt;=0,0,(F1113-G1113)/F1113)))</f>
        <v>26100</v>
      </c>
      <c r="F1114" s="10">
        <f>((F1113-E1114+MAX(0,-(E1105-C1114-D1114)))*(1+B1114))*(1-'P-Parametri'!$B$32)</f>
        <v>327768.10024700436</v>
      </c>
      <c r="G1114" s="10">
        <f>IF(F1113&lt;=0,G1113,G1113*(1-E1114/F1113))+MAX(0,-(E1105-C1114-D1114))</f>
        <v>431068.98870038299</v>
      </c>
      <c r="H1114" s="10">
        <f>MAX(0,(H1105-C1114-D1114))/(1-'P-Parametri'!$B$31*MAX(0,IF(I1113&lt;=0,0,(I1113-J1113)/I1113)))</f>
        <v>30450</v>
      </c>
      <c r="I1114" s="10">
        <f>((I1113-H1114+MAX(0,-(H1105-C1114-D1114)))*(1+B1114))*(1-'P-Parametri'!$B$32)</f>
        <v>297681.04864968557</v>
      </c>
      <c r="J1114" s="10">
        <f>IF(I1113&lt;=0,J1113,J1113*(1-H1114/I1113))+MAX(0,-(H1105-C1114-D1114))</f>
        <v>391499.56478372164</v>
      </c>
      <c r="K1114" s="10">
        <f>MAX(0,(K1105-C1114-D1114))/(1-'P-Parametri'!$B$31*MAX(0,IF(L1113&lt;=0,0,(L1113-M1113)/L1113)))</f>
        <v>23725.908177640427</v>
      </c>
      <c r="L1114" s="10">
        <f>((L1113-K1114+MAX(0,-(K1105-C1114-D1114)))*(1+B1114))*(1-'P-Parametri'!$B$32)</f>
        <v>344188.65729438467</v>
      </c>
      <c r="M1114" s="10">
        <f>IF(L1113&lt;=0,M1113,M1113*(1-K1114/L1113))+MAX(0,-(K1105-C1114-D1114))</f>
        <v>452664.72335234267</v>
      </c>
      <c r="N1114" s="10">
        <f>MAX(0,(N1105-C1114-D1114))/(1-'P-Parametri'!$B$31*MAX(0,IF(O1113&lt;=0,0,(O1113-P1113)/O1113)))</f>
        <v>23610.060577387587</v>
      </c>
      <c r="O1114" s="10">
        <f>((O1113-N1114+MAX(0,-(N1105-C1114-D1114)))*(1+B1114))*(1-'P-Parametri'!$B$32)</f>
        <v>344989.92458777135</v>
      </c>
      <c r="P1114" s="10">
        <f>IF(O1113&lt;=0,P1113,P1113*(1-N1114/O1113))+MAX(0,-(N1105-C1114-D1114))</f>
        <v>453718.52169812028</v>
      </c>
      <c r="Q1114" s="10">
        <f>MAX(0,(Q1105-C1114-D1114))/(1-'P-Parametri'!$B$31*MAX(0,IF(R1113&lt;=0,0,(R1113-S1113)/R1113)))</f>
        <v>23616.515299814277</v>
      </c>
      <c r="R1114" s="10">
        <f>((R1113-Q1114+MAX(0,-(Q1105-C1114-D1114)))*(1+B1114))*(1-'P-Parametri'!$B$32)</f>
        <v>344945.28008967999</v>
      </c>
      <c r="S1114" s="10">
        <f>IF(R1113&lt;=0,S1113,S1113*(1-Q1114/R1113))+MAX(0,-(Q1105-C1114-D1114))</f>
        <v>453659.80683651887</v>
      </c>
      <c r="T1114" s="10">
        <f>MAX(0,(T1105-C1114-D1114))/(1-'P-Parametri'!$B$31*MAX(0,IF(U1113&lt;=0,0,(U1113-V1113)/U1113)))</f>
        <v>23616.51529981428</v>
      </c>
      <c r="U1114" s="10">
        <f>((U1113-T1114+MAX(0,-(T1105-C1114-D1114)))*(1+B1114))*(1-'P-Parametri'!$B$32)</f>
        <v>344945.28008967999</v>
      </c>
      <c r="V1114" s="10">
        <f>IF(U1113&lt;=0,V1113,V1113*(1-T1114/U1113))+MAX(0,-(T1105-C1114-D1114))</f>
        <v>453659.80683651887</v>
      </c>
    </row>
    <row r="1115" spans="1:22">
      <c r="A1115" s="9">
        <f t="shared" si="22"/>
        <v>8</v>
      </c>
      <c r="B1115" s="12">
        <f>IF($A1115='P-Parametri'!$C$47,'P-Parametri'!$B$34,IF($A1115='P-Parametri'!$C$48,'P-Parametri'!$C$34,'P-Parametri'!$C$50))</f>
        <v>2.7158250435358244E-2</v>
      </c>
      <c r="C1115" s="10">
        <f>IF($A1115&lt;='1-Input'!$B$26,0,IF($A1115='1-Input'!$B$26+1,('1-Input'!$B$23+((('P-Parametri'!$B$24*'1-Input'!$B$11)*(1+'P-Parametri'!$B$26)^('1-Input'!$B$25-2-'1-Input'!$B$12+1)*(IF('P-Parametri'!$B$26=0,'1-Input'!$B$12,((1+'P-Parametri'!$B$26)^'1-Input'!$B$12-1)/'P-Parametri'!$B$26)))*'P-Parametri'!$B$27*(1-'P-Parametri'!$B$28)))*'1-Input'!$B$27,'1-Input'!$B$23+((('P-Parametri'!$B$24*'1-Input'!$B$11)*(1+'P-Parametri'!$B$26)^('1-Input'!$B$25-2-'1-Input'!$B$12+1)*(IF('P-Parametri'!$B$26=0,'1-Input'!$B$12,((1+'P-Parametri'!$B$26)^'1-Input'!$B$12-1)/'P-Parametri'!$B$26)))*'P-Parametri'!$B$27*(1-'P-Parametri'!$B$28))))</f>
        <v>0</v>
      </c>
      <c r="D1115" s="10">
        <f>IF(AND($A1115&gt;=2,$A1115&lt;2+'1-Input'!$B$12),'1-Input'!$B$30,0)</f>
        <v>0</v>
      </c>
      <c r="E1115" s="10">
        <f>MAX(0,(E1105-C1115-D1115))/(1-'P-Parametri'!$B$31*MAX(0,IF(F1114&lt;=0,0,(F1114-G1114)/F1114)))</f>
        <v>26100</v>
      </c>
      <c r="F1115" s="10">
        <f>((F1114-E1115+MAX(0,-(E1105-C1115-D1115)))*(1+B1115))*(1-'P-Parametri'!$B$32)</f>
        <v>309241.15630574751</v>
      </c>
      <c r="G1115" s="10">
        <f>IF(F1114&lt;=0,G1114,G1114*(1-E1115/F1114))+MAX(0,-(E1105-C1115-D1115))</f>
        <v>396743.19373558508</v>
      </c>
      <c r="H1115" s="10">
        <f>MAX(0,(H1105-C1115-D1115))/(1-'P-Parametri'!$B$31*MAX(0,IF(I1114&lt;=0,0,(I1114-J1114)/I1114)))</f>
        <v>30450</v>
      </c>
      <c r="I1115" s="10">
        <f>((I1114-H1115+MAX(0,-(H1105-C1115-D1115)))*(1+B1115))*(1-'P-Parametri'!$B$32)</f>
        <v>273939.59924023109</v>
      </c>
      <c r="J1115" s="10">
        <f>IF(I1114&lt;=0,J1114,J1114*(1-H1115/I1114))+MAX(0,-(H1105-C1115-D1115))</f>
        <v>351452.80399145745</v>
      </c>
      <c r="K1115" s="10">
        <f>MAX(0,(K1105-C1115-D1115))/(1-'P-Parametri'!$B$31*MAX(0,IF(L1114&lt;=0,0,(L1114-M1114)/L1114)))</f>
        <v>23725.908177640427</v>
      </c>
      <c r="L1115" s="10">
        <f>((L1114-K1115+MAX(0,-(K1105-C1115-D1115)))*(1+B1115))*(1-'P-Parametri'!$B$32)</f>
        <v>328507.62479903526</v>
      </c>
      <c r="M1115" s="10">
        <f>IF(L1114&lt;=0,M1114,M1114*(1-K1115/L1114))+MAX(0,-(K1105-C1115-D1115))</f>
        <v>421461.24980984046</v>
      </c>
      <c r="N1115" s="10">
        <f>MAX(0,(N1105-C1115-D1115))/(1-'P-Parametri'!$B$31*MAX(0,IF(O1114&lt;=0,0,(O1114-P1114)/O1114)))</f>
        <v>23610.060577387587</v>
      </c>
      <c r="O1115" s="10">
        <f>((O1114-N1115+MAX(0,-(N1105-C1115-D1115)))*(1+B1115))*(1-'P-Parametri'!$B$32)</f>
        <v>329447.76288437506</v>
      </c>
      <c r="P1115" s="10">
        <f>IF(O1114&lt;=0,P1114,P1114*(1-N1115/O1114))+MAX(0,-(N1105-C1115-D1115))</f>
        <v>422667.40681360441</v>
      </c>
      <c r="Q1115" s="10">
        <f>MAX(0,(Q1105-C1115-D1115))/(1-'P-Parametri'!$B$31*MAX(0,IF(R1114&lt;=0,0,(R1114-S1114)/R1114)))</f>
        <v>23616.515299814277</v>
      </c>
      <c r="R1115" s="10">
        <f>((R1114-Q1115+MAX(0,-(Q1105-C1115-D1115)))*(1+B1115))*(1-'P-Parametri'!$B$32)</f>
        <v>329395.38087240094</v>
      </c>
      <c r="S1115" s="10">
        <f>IF(R1114&lt;=0,S1114,S1114*(1-Q1115/R1114))+MAX(0,-(Q1105-C1115-D1115))</f>
        <v>422600.20292983542</v>
      </c>
      <c r="T1115" s="10">
        <f>MAX(0,(T1105-C1115-D1115))/(1-'P-Parametri'!$B$31*MAX(0,IF(U1114&lt;=0,0,(U1114-V1114)/U1114)))</f>
        <v>23616.51529981428</v>
      </c>
      <c r="U1115" s="10">
        <f>((U1114-T1115+MAX(0,-(T1105-C1115-D1115)))*(1+B1115))*(1-'P-Parametri'!$B$32)</f>
        <v>329395.38087240094</v>
      </c>
      <c r="V1115" s="10">
        <f>IF(U1114&lt;=0,V1114,V1114*(1-T1115/U1114))+MAX(0,-(T1105-C1115-D1115))</f>
        <v>422600.20292983542</v>
      </c>
    </row>
    <row r="1116" spans="1:22">
      <c r="A1116" s="9">
        <f t="shared" si="22"/>
        <v>9</v>
      </c>
      <c r="B1116" s="12">
        <f>IF($A1116='P-Parametri'!$C$47,'P-Parametri'!$B$34,IF($A1116='P-Parametri'!$C$48,'P-Parametri'!$C$34,'P-Parametri'!$C$50))</f>
        <v>2.7158250435358244E-2</v>
      </c>
      <c r="C1116" s="10">
        <f>IF($A1116&lt;='1-Input'!$B$26,0,IF($A1116='1-Input'!$B$26+1,('1-Input'!$B$23+((('P-Parametri'!$B$24*'1-Input'!$B$11)*(1+'P-Parametri'!$B$26)^('1-Input'!$B$25-2-'1-Input'!$B$12+1)*(IF('P-Parametri'!$B$26=0,'1-Input'!$B$12,((1+'P-Parametri'!$B$26)^'1-Input'!$B$12-1)/'P-Parametri'!$B$26)))*'P-Parametri'!$B$27*(1-'P-Parametri'!$B$28)))*'1-Input'!$B$27,'1-Input'!$B$23+((('P-Parametri'!$B$24*'1-Input'!$B$11)*(1+'P-Parametri'!$B$26)^('1-Input'!$B$25-2-'1-Input'!$B$12+1)*(IF('P-Parametri'!$B$26=0,'1-Input'!$B$12,((1+'P-Parametri'!$B$26)^'1-Input'!$B$12-1)/'P-Parametri'!$B$26)))*'P-Parametri'!$B$27*(1-'P-Parametri'!$B$28))))</f>
        <v>0</v>
      </c>
      <c r="D1116" s="10">
        <f>IF(AND($A1116&gt;=2,$A1116&lt;2+'1-Input'!$B$12),'1-Input'!$B$30,0)</f>
        <v>0</v>
      </c>
      <c r="E1116" s="10">
        <f>MAX(0,(E1105-C1116-D1116))/(1-'P-Parametri'!$B$31*MAX(0,IF(F1115&lt;=0,0,(F1115-G1115)/F1115)))</f>
        <v>26100</v>
      </c>
      <c r="F1116" s="10">
        <f>((F1115-E1116+MAX(0,-(E1105-C1116-D1116)))*(1+B1116))*(1-'P-Parametri'!$B$32)</f>
        <v>290249.11318778142</v>
      </c>
      <c r="G1116" s="10">
        <f>IF(F1115&lt;=0,G1115,G1115*(1-E1116/F1115))+MAX(0,-(E1105-C1116-D1116))</f>
        <v>363258.00864508323</v>
      </c>
      <c r="H1116" s="10">
        <f>MAX(0,(H1105-C1116-D1116))/(1-'P-Parametri'!$B$31*MAX(0,IF(I1115&lt;=0,0,(I1115-J1115)/I1115)))</f>
        <v>30450</v>
      </c>
      <c r="I1116" s="10">
        <f>((I1115-H1116+MAX(0,-(H1105-C1116-D1116)))*(1+B1116))*(1-'P-Parametri'!$B$32)</f>
        <v>249602.1460532927</v>
      </c>
      <c r="J1116" s="10">
        <f>IF(I1115&lt;=0,J1115,J1115*(1-H1116/I1115))+MAX(0,-(H1105-C1116-D1116))</f>
        <v>312386.75471920532</v>
      </c>
      <c r="K1116" s="10">
        <f>MAX(0,(K1105-C1116-D1116))/(1-'P-Parametri'!$B$31*MAX(0,IF(L1115&lt;=0,0,(L1115-M1115)/L1115)))</f>
        <v>23725.908177640427</v>
      </c>
      <c r="L1116" s="10">
        <f>((L1115-K1116+MAX(0,-(K1105-C1116-D1116)))*(1+B1116))*(1-'P-Parametri'!$B$32)</f>
        <v>312432.93669989804</v>
      </c>
      <c r="M1116" s="10">
        <f>IF(L1115&lt;=0,M1115,M1115*(1-K1116/L1115))+MAX(0,-(K1105-C1116-D1116))</f>
        <v>391021.92311372777</v>
      </c>
      <c r="N1116" s="10">
        <f>MAX(0,(N1105-C1116-D1116))/(1-'P-Parametri'!$B$31*MAX(0,IF(O1115&lt;=0,0,(O1115-P1115)/O1115)))</f>
        <v>23610.060577387587</v>
      </c>
      <c r="O1116" s="10">
        <f>((O1115-N1116+MAX(0,-(N1105-C1116-D1116)))*(1+B1116))*(1-'P-Parametri'!$B$32)</f>
        <v>313515.43178037758</v>
      </c>
      <c r="P1116" s="10">
        <f>IF(O1115&lt;=0,P1115,P1115*(1-N1116/O1115))+MAX(0,-(N1105-C1116-D1116))</f>
        <v>392376.7076399728</v>
      </c>
      <c r="Q1116" s="10">
        <f>MAX(0,(Q1105-C1116-D1116))/(1-'P-Parametri'!$B$31*MAX(0,IF(R1115&lt;=0,0,(R1115-S1115)/R1115)))</f>
        <v>23616.515299814277</v>
      </c>
      <c r="R1116" s="10">
        <f>((R1115-Q1116+MAX(0,-(Q1105-C1116-D1116)))*(1+B1116))*(1-'P-Parametri'!$B$32)</f>
        <v>313455.11801248346</v>
      </c>
      <c r="S1116" s="10">
        <f>IF(R1115&lt;=0,S1115,S1115*(1-Q1116/R1115))+MAX(0,-(Q1105-C1116-D1116))</f>
        <v>392301.22262305574</v>
      </c>
      <c r="T1116" s="10">
        <f>MAX(0,(T1105-C1116-D1116))/(1-'P-Parametri'!$B$31*MAX(0,IF(U1115&lt;=0,0,(U1115-V1115)/U1115)))</f>
        <v>23616.51529981428</v>
      </c>
      <c r="U1116" s="10">
        <f>((U1115-T1116+MAX(0,-(T1105-C1116-D1116)))*(1+B1116))*(1-'P-Parametri'!$B$32)</f>
        <v>313455.11801248346</v>
      </c>
      <c r="V1116" s="10">
        <f>IF(U1115&lt;=0,V1115,V1115*(1-T1116/U1115))+MAX(0,-(T1105-C1116-D1116))</f>
        <v>392301.22262305574</v>
      </c>
    </row>
    <row r="1117" spans="1:22">
      <c r="A1117" s="9">
        <f t="shared" si="22"/>
        <v>10</v>
      </c>
      <c r="B1117" s="12">
        <f>IF($A1117='P-Parametri'!$C$47,'P-Parametri'!$B$34,IF($A1117='P-Parametri'!$C$48,'P-Parametri'!$C$34,'P-Parametri'!$C$50))</f>
        <v>2.7158250435358244E-2</v>
      </c>
      <c r="C1117" s="10">
        <f>IF($A1117&lt;='1-Input'!$B$26,0,IF($A1117='1-Input'!$B$26+1,('1-Input'!$B$23+((('P-Parametri'!$B$24*'1-Input'!$B$11)*(1+'P-Parametri'!$B$26)^('1-Input'!$B$25-2-'1-Input'!$B$12+1)*(IF('P-Parametri'!$B$26=0,'1-Input'!$B$12,((1+'P-Parametri'!$B$26)^'1-Input'!$B$12-1)/'P-Parametri'!$B$26)))*'P-Parametri'!$B$27*(1-'P-Parametri'!$B$28)))*'1-Input'!$B$27,'1-Input'!$B$23+((('P-Parametri'!$B$24*'1-Input'!$B$11)*(1+'P-Parametri'!$B$26)^('1-Input'!$B$25-2-'1-Input'!$B$12+1)*(IF('P-Parametri'!$B$26=0,'1-Input'!$B$12,((1+'P-Parametri'!$B$26)^'1-Input'!$B$12-1)/'P-Parametri'!$B$26)))*'P-Parametri'!$B$27*(1-'P-Parametri'!$B$28))))</f>
        <v>0</v>
      </c>
      <c r="D1117" s="10">
        <f>IF(AND($A1117&gt;=2,$A1117&lt;2+'1-Input'!$B$12),'1-Input'!$B$30,0)</f>
        <v>0</v>
      </c>
      <c r="E1117" s="10">
        <f>MAX(0,(E1105-C1117-D1117))/(1-'P-Parametri'!$B$31*MAX(0,IF(F1116&lt;=0,0,(F1116-G1116)/F1116)))</f>
        <v>26100</v>
      </c>
      <c r="F1117" s="10">
        <f>((F1116-E1117+MAX(0,-(E1105-C1117-D1117)))*(1+B1117))*(1-'P-Parametri'!$B$32)</f>
        <v>270780.29507410096</v>
      </c>
      <c r="G1117" s="10">
        <f>IF(F1116&lt;=0,G1116,G1116*(1-E1117/F1116))+MAX(0,-(E1105-C1117-D1117))</f>
        <v>330592.84759943082</v>
      </c>
      <c r="H1117" s="10">
        <f>MAX(0,(H1105-C1117-D1117))/(1-'P-Parametri'!$B$31*MAX(0,IF(I1116&lt;=0,0,(I1116-J1116)/I1116)))</f>
        <v>30450</v>
      </c>
      <c r="I1117" s="10">
        <f>((I1116-H1117+MAX(0,-(H1105-C1117-D1117)))*(1+B1117))*(1-'P-Parametri'!$B$32)</f>
        <v>224653.72704941573</v>
      </c>
      <c r="J1117" s="10">
        <f>IF(I1116&lt;=0,J1116,J1116*(1-H1117/I1116))+MAX(0,-(H1105-C1117-D1117))</f>
        <v>274277.40016594419</v>
      </c>
      <c r="K1117" s="10">
        <f>MAX(0,(K1105-C1117-D1117))/(1-'P-Parametri'!$B$31*MAX(0,IF(L1116&lt;=0,0,(L1116-M1116)/L1116)))</f>
        <v>23725.908177640427</v>
      </c>
      <c r="L1117" s="10">
        <f>((L1116-K1117+MAX(0,-(K1105-C1117-D1117)))*(1+B1117))*(1-'P-Parametri'!$B$32)</f>
        <v>295954.71069270262</v>
      </c>
      <c r="M1117" s="10">
        <f>IF(L1116&lt;=0,M1116,M1116*(1-K1117/L1116))+MAX(0,-(K1105-C1117-D1117))</f>
        <v>361328.02994985855</v>
      </c>
      <c r="N1117" s="10">
        <f>MAX(0,(N1105-C1117-D1117))/(1-'P-Parametri'!$B$31*MAX(0,IF(O1116&lt;=0,0,(O1116-P1116)/O1116)))</f>
        <v>23610.060577387587</v>
      </c>
      <c r="O1117" s="10">
        <f>((O1116-N1117+MAX(0,-(N1105-C1117-D1117)))*(1+B1117))*(1-'P-Parametri'!$B$32)</f>
        <v>297183.13648892299</v>
      </c>
      <c r="P1117" s="10">
        <f>IF(O1116&lt;=0,P1116,P1116*(1-N1117/O1116))+MAX(0,-(N1105-C1117-D1117))</f>
        <v>362827.80223545269</v>
      </c>
      <c r="Q1117" s="10">
        <f>MAX(0,(Q1105-C1117-D1117))/(1-'P-Parametri'!$B$31*MAX(0,IF(R1116&lt;=0,0,(R1116-S1116)/R1116)))</f>
        <v>23616.515299814277</v>
      </c>
      <c r="R1117" s="10">
        <f>((R1116-Q1117+MAX(0,-(Q1105-C1117-D1117)))*(1+B1117))*(1-'P-Parametri'!$B$32)</f>
        <v>297114.69184683217</v>
      </c>
      <c r="S1117" s="10">
        <f>IF(R1116&lt;=0,S1116,S1116*(1-Q1117/R1116))+MAX(0,-(Q1105-C1117-D1117))</f>
        <v>362744.23888337956</v>
      </c>
      <c r="T1117" s="10">
        <f>MAX(0,(T1105-C1117-D1117))/(1-'P-Parametri'!$B$31*MAX(0,IF(U1116&lt;=0,0,(U1116-V1116)/U1116)))</f>
        <v>23616.51529981428</v>
      </c>
      <c r="U1117" s="10">
        <f>((U1116-T1117+MAX(0,-(T1105-C1117-D1117)))*(1+B1117))*(1-'P-Parametri'!$B$32)</f>
        <v>297114.69184683217</v>
      </c>
      <c r="V1117" s="10">
        <f>IF(U1116&lt;=0,V1116,V1116*(1-T1117/U1116))+MAX(0,-(T1105-C1117-D1117))</f>
        <v>362744.23888337956</v>
      </c>
    </row>
    <row r="1118" spans="1:22">
      <c r="A1118" s="9">
        <f t="shared" si="22"/>
        <v>11</v>
      </c>
      <c r="B1118" s="12">
        <f>IF($A1118='P-Parametri'!$C$47,'P-Parametri'!$B$34,IF($A1118='P-Parametri'!$C$48,'P-Parametri'!$C$34,'P-Parametri'!$C$50))</f>
        <v>2.7158250435358244E-2</v>
      </c>
      <c r="C1118" s="10">
        <f>IF($A1118&lt;='1-Input'!$B$26,0,IF($A1118='1-Input'!$B$26+1,('1-Input'!$B$23+((('P-Parametri'!$B$24*'1-Input'!$B$11)*(1+'P-Parametri'!$B$26)^('1-Input'!$B$25-2-'1-Input'!$B$12+1)*(IF('P-Parametri'!$B$26=0,'1-Input'!$B$12,((1+'P-Parametri'!$B$26)^'1-Input'!$B$12-1)/'P-Parametri'!$B$26)))*'P-Parametri'!$B$27*(1-'P-Parametri'!$B$28)))*'1-Input'!$B$27,'1-Input'!$B$23+((('P-Parametri'!$B$24*'1-Input'!$B$11)*(1+'P-Parametri'!$B$26)^('1-Input'!$B$25-2-'1-Input'!$B$12+1)*(IF('P-Parametri'!$B$26=0,'1-Input'!$B$12,((1+'P-Parametri'!$B$26)^'1-Input'!$B$12-1)/'P-Parametri'!$B$26)))*'P-Parametri'!$B$27*(1-'P-Parametri'!$B$28))))</f>
        <v>0</v>
      </c>
      <c r="D1118" s="10">
        <f>IF(AND($A1118&gt;=2,$A1118&lt;2+'1-Input'!$B$12),'1-Input'!$B$30,0)</f>
        <v>0</v>
      </c>
      <c r="E1118" s="10">
        <f>MAX(0,(E1105-C1118-D1118))/(1-'P-Parametri'!$B$31*MAX(0,IF(F1117&lt;=0,0,(F1117-G1117)/F1117)))</f>
        <v>26100</v>
      </c>
      <c r="F1118" s="10">
        <f>((F1117-E1118+MAX(0,-(E1105-C1118-D1118)))*(1+B1118))*(1-'P-Parametri'!$B$32)</f>
        <v>250822.7330367121</v>
      </c>
      <c r="G1118" s="10">
        <f>IF(F1117&lt;=0,G1117,G1117*(1-E1118/F1117))+MAX(0,-(E1105-C1118-D1118))</f>
        <v>298727.62889884593</v>
      </c>
      <c r="H1118" s="10">
        <f>MAX(0,(H1105-C1118-D1118))/(1-'P-Parametri'!$B$31*MAX(0,IF(I1117&lt;=0,0,(I1117-J1117)/I1117)))</f>
        <v>30450</v>
      </c>
      <c r="I1118" s="10">
        <f>((I1117-H1118+MAX(0,-(H1105-C1118-D1118)))*(1+B1118))*(1-'P-Parametri'!$B$32)</f>
        <v>199079.00458309552</v>
      </c>
      <c r="J1118" s="10">
        <f>IF(I1117&lt;=0,J1117,J1117*(1-H1118/I1117))+MAX(0,-(H1105-C1118-D1118))</f>
        <v>237101.31168192843</v>
      </c>
      <c r="K1118" s="10">
        <f>MAX(0,(K1105-C1118-D1118))/(1-'P-Parametri'!$B$31*MAX(0,IF(L1117&lt;=0,0,(L1117-M1117)/L1117)))</f>
        <v>23725.908177640427</v>
      </c>
      <c r="L1118" s="10">
        <f>((L1117-K1118+MAX(0,-(K1105-C1118-D1118)))*(1+B1118))*(1-'P-Parametri'!$B$32)</f>
        <v>279062.816388465</v>
      </c>
      <c r="M1118" s="10">
        <f>IF(L1117&lt;=0,M1117,M1117*(1-K1118/L1117))+MAX(0,-(K1105-C1118-D1118))</f>
        <v>332361.31527742528</v>
      </c>
      <c r="N1118" s="10">
        <f>MAX(0,(N1105-C1118-D1118))/(1-'P-Parametri'!$B$31*MAX(0,IF(O1117&lt;=0,0,(O1117-P1117)/O1117)))</f>
        <v>23610.060577387587</v>
      </c>
      <c r="O1118" s="10">
        <f>((O1117-N1118+MAX(0,-(N1105-C1118-D1118)))*(1+B1118))*(1-'P-Parametri'!$B$32)</f>
        <v>280440.83633547311</v>
      </c>
      <c r="P1118" s="10">
        <f>IF(O1117&lt;=0,P1117,P1117*(1-N1118/O1117))+MAX(0,-(N1105-C1118-D1118))</f>
        <v>334002.52469397709</v>
      </c>
      <c r="Q1118" s="10">
        <f>MAX(0,(Q1105-C1118-D1118))/(1-'P-Parametri'!$B$31*MAX(0,IF(R1117&lt;=0,0,(R1117-S1117)/R1117)))</f>
        <v>23616.515299814277</v>
      </c>
      <c r="R1118" s="10">
        <f>((R1117-Q1118+MAX(0,-(Q1105-C1118-D1118)))*(1+B1118))*(1-'P-Parametri'!$B$32)</f>
        <v>280364.05670225702</v>
      </c>
      <c r="S1118" s="10">
        <f>IF(R1117&lt;=0,S1117,S1117*(1-Q1118/R1117))+MAX(0,-(Q1105-C1118-D1118))</f>
        <v>333911.08083838754</v>
      </c>
      <c r="T1118" s="10">
        <f>MAX(0,(T1105-C1118-D1118))/(1-'P-Parametri'!$B$31*MAX(0,IF(U1117&lt;=0,0,(U1117-V1117)/U1117)))</f>
        <v>23616.51529981428</v>
      </c>
      <c r="U1118" s="10">
        <f>((U1117-T1118+MAX(0,-(T1105-C1118-D1118)))*(1+B1118))*(1-'P-Parametri'!$B$32)</f>
        <v>280364.05670225702</v>
      </c>
      <c r="V1118" s="10">
        <f>IF(U1117&lt;=0,V1117,V1117*(1-T1118/U1117))+MAX(0,-(T1105-C1118-D1118))</f>
        <v>333911.08083838754</v>
      </c>
    </row>
    <row r="1119" spans="1:22">
      <c r="A1119" s="9">
        <f t="shared" si="22"/>
        <v>12</v>
      </c>
      <c r="B1119" s="12">
        <f>IF($A1119='P-Parametri'!$C$47,'P-Parametri'!$B$34,IF($A1119='P-Parametri'!$C$48,'P-Parametri'!$C$34,'P-Parametri'!$C$50))</f>
        <v>2.7158250435358244E-2</v>
      </c>
      <c r="C1119" s="10">
        <f>IF($A1119&lt;='1-Input'!$B$26,0,IF($A1119='1-Input'!$B$26+1,('1-Input'!$B$23+((('P-Parametri'!$B$24*'1-Input'!$B$11)*(1+'P-Parametri'!$B$26)^('1-Input'!$B$25-2-'1-Input'!$B$12+1)*(IF('P-Parametri'!$B$26=0,'1-Input'!$B$12,((1+'P-Parametri'!$B$26)^'1-Input'!$B$12-1)/'P-Parametri'!$B$26)))*'P-Parametri'!$B$27*(1-'P-Parametri'!$B$28)))*'1-Input'!$B$27,'1-Input'!$B$23+((('P-Parametri'!$B$24*'1-Input'!$B$11)*(1+'P-Parametri'!$B$26)^('1-Input'!$B$25-2-'1-Input'!$B$12+1)*(IF('P-Parametri'!$B$26=0,'1-Input'!$B$12,((1+'P-Parametri'!$B$26)^'1-Input'!$B$12-1)/'P-Parametri'!$B$26)))*'P-Parametri'!$B$27*(1-'P-Parametri'!$B$28))))</f>
        <v>0</v>
      </c>
      <c r="D1119" s="10">
        <f>IF(AND($A1119&gt;=2,$A1119&lt;2+'1-Input'!$B$12),'1-Input'!$B$30,0)</f>
        <v>0</v>
      </c>
      <c r="E1119" s="10">
        <f>MAX(0,(E1105-C1119-D1119))/(1-'P-Parametri'!$B$31*MAX(0,IF(F1118&lt;=0,0,(F1118-G1118)/F1118)))</f>
        <v>26100</v>
      </c>
      <c r="F1119" s="10">
        <f>((F1118-E1119+MAX(0,-(E1105-C1119-D1119)))*(1+B1119))*(1-'P-Parametri'!$B$32)</f>
        <v>230364.1576804432</v>
      </c>
      <c r="G1119" s="10">
        <f>IF(F1118&lt;=0,G1118,G1118*(1-E1119/F1118))+MAX(0,-(E1105-C1119-D1119))</f>
        <v>267642.76262749929</v>
      </c>
      <c r="H1119" s="10">
        <f>MAX(0,(H1105-C1119-D1119))/(1-'P-Parametri'!$B$31*MAX(0,IF(I1118&lt;=0,0,(I1118-J1118)/I1118)))</f>
        <v>30450</v>
      </c>
      <c r="I1119" s="10">
        <f>((I1118-H1119+MAX(0,-(H1105-C1119-D1119)))*(1+B1119))*(1-'P-Parametri'!$B$32)</f>
        <v>172862.25597358795</v>
      </c>
      <c r="J1119" s="10">
        <f>IF(I1118&lt;=0,J1118,J1118*(1-H1119/I1118))+MAX(0,-(H1105-C1119-D1119))</f>
        <v>200835.63436535731</v>
      </c>
      <c r="K1119" s="10">
        <f>MAX(0,(K1105-C1119-D1119))/(1-'P-Parametri'!$B$31*MAX(0,IF(L1118&lt;=0,0,(L1118-M1118)/L1118)))</f>
        <v>23725.908177640427</v>
      </c>
      <c r="L1119" s="10">
        <f>((L1118-K1119+MAX(0,-(K1105-C1119-D1119)))*(1+B1119))*(1-'P-Parametri'!$B$32)</f>
        <v>261746.86908558541</v>
      </c>
      <c r="M1119" s="10">
        <f>IF(L1118&lt;=0,M1118,M1118*(1-K1119/L1118))+MAX(0,-(K1105-C1119-D1119))</f>
        <v>304103.97110622982</v>
      </c>
      <c r="N1119" s="10">
        <f>MAX(0,(N1105-C1119-D1119))/(1-'P-Parametri'!$B$31*MAX(0,IF(O1118&lt;=0,0,(O1118-P1118)/O1118)))</f>
        <v>23610.060577387587</v>
      </c>
      <c r="O1119" s="10">
        <f>((O1118-N1119+MAX(0,-(N1105-C1119-D1119)))*(1+B1119))*(1-'P-Parametri'!$B$32)</f>
        <v>263278.23858505971</v>
      </c>
      <c r="P1119" s="10">
        <f>IF(O1118&lt;=0,P1118,P1118*(1-N1119/O1118))+MAX(0,-(N1105-C1119-D1119))</f>
        <v>305883.15397725342</v>
      </c>
      <c r="Q1119" s="10">
        <f>MAX(0,(Q1105-C1119-D1119))/(1-'P-Parametri'!$B$31*MAX(0,IF(R1118&lt;=0,0,(R1118-S1118)/R1118)))</f>
        <v>23616.515299814277</v>
      </c>
      <c r="R1119" s="10">
        <f>((R1118-Q1119+MAX(0,-(Q1105-C1119-D1119)))*(1+B1119))*(1-'P-Parametri'!$B$32)</f>
        <v>263192.9147196518</v>
      </c>
      <c r="S1119" s="10">
        <f>IF(R1118&lt;=0,S1118,S1118*(1-Q1119/R1118))+MAX(0,-(Q1105-C1119-D1119))</f>
        <v>305784.02260505653</v>
      </c>
      <c r="T1119" s="10">
        <f>MAX(0,(T1105-C1119-D1119))/(1-'P-Parametri'!$B$31*MAX(0,IF(U1118&lt;=0,0,(U1118-V1118)/U1118)))</f>
        <v>23616.51529981428</v>
      </c>
      <c r="U1119" s="10">
        <f>((U1118-T1119+MAX(0,-(T1105-C1119-D1119)))*(1+B1119))*(1-'P-Parametri'!$B$32)</f>
        <v>263192.9147196518</v>
      </c>
      <c r="V1119" s="10">
        <f>IF(U1118&lt;=0,V1118,V1118*(1-T1119/U1118))+MAX(0,-(T1105-C1119-D1119))</f>
        <v>305784.02260505653</v>
      </c>
    </row>
    <row r="1120" spans="1:22">
      <c r="A1120" s="9">
        <f t="shared" si="22"/>
        <v>13</v>
      </c>
      <c r="B1120" s="12">
        <f>IF($A1120='P-Parametri'!$C$47,'P-Parametri'!$B$34,IF($A1120='P-Parametri'!$C$48,'P-Parametri'!$C$34,'P-Parametri'!$C$50))</f>
        <v>2.7158250435358244E-2</v>
      </c>
      <c r="C1120" s="10">
        <f>IF($A1120&lt;='1-Input'!$B$26,0,IF($A1120='1-Input'!$B$26+1,('1-Input'!$B$23+((('P-Parametri'!$B$24*'1-Input'!$B$11)*(1+'P-Parametri'!$B$26)^('1-Input'!$B$25-2-'1-Input'!$B$12+1)*(IF('P-Parametri'!$B$26=0,'1-Input'!$B$12,((1+'P-Parametri'!$B$26)^'1-Input'!$B$12-1)/'P-Parametri'!$B$26)))*'P-Parametri'!$B$27*(1-'P-Parametri'!$B$28)))*'1-Input'!$B$27,'1-Input'!$B$23+((('P-Parametri'!$B$24*'1-Input'!$B$11)*(1+'P-Parametri'!$B$26)^('1-Input'!$B$25-2-'1-Input'!$B$12+1)*(IF('P-Parametri'!$B$26=0,'1-Input'!$B$12,((1+'P-Parametri'!$B$26)^'1-Input'!$B$12-1)/'P-Parametri'!$B$26)))*'P-Parametri'!$B$27*(1-'P-Parametri'!$B$28))))</f>
        <v>0</v>
      </c>
      <c r="D1120" s="10">
        <f>IF(AND($A1120&gt;=2,$A1120&lt;2+'1-Input'!$B$12),'1-Input'!$B$30,0)</f>
        <v>0</v>
      </c>
      <c r="E1120" s="10">
        <f>MAX(0,(E1105-C1120-D1120))/(1-'P-Parametri'!$B$31*MAX(0,IF(F1119&lt;=0,0,(F1119-G1119)/F1119)))</f>
        <v>26100</v>
      </c>
      <c r="F1120" s="10">
        <f>((F1119-E1120+MAX(0,-(E1105-C1120-D1120)))*(1+B1120))*(1-'P-Parametri'!$B$32)</f>
        <v>209391.9916000368</v>
      </c>
      <c r="G1120" s="10">
        <f>IF(F1119&lt;=0,G1119,G1119*(1-E1120/F1119))+MAX(0,-(E1105-C1120-D1120))</f>
        <v>237319.1386101387</v>
      </c>
      <c r="H1120" s="10">
        <f>MAX(0,(H1105-C1120-D1120))/(1-'P-Parametri'!$B$31*MAX(0,IF(I1119&lt;=0,0,(I1119-J1119)/I1119)))</f>
        <v>30450</v>
      </c>
      <c r="I1120" s="10">
        <f>((I1119-H1120+MAX(0,-(H1105-C1120-D1120)))*(1+B1120))*(1-'P-Parametri'!$B$32)</f>
        <v>145987.36383901024</v>
      </c>
      <c r="J1120" s="10">
        <f>IF(I1119&lt;=0,J1119,J1119*(1-H1120/I1119))+MAX(0,-(H1105-C1120-D1120))</f>
        <v>165458.07301176994</v>
      </c>
      <c r="K1120" s="10">
        <f>MAX(0,(K1105-C1120-D1120))/(1-'P-Parametri'!$B$31*MAX(0,IF(L1119&lt;=0,0,(L1119-M1119)/L1119)))</f>
        <v>23725.908177640427</v>
      </c>
      <c r="L1120" s="10">
        <f>((L1119-K1120+MAX(0,-(K1105-C1120-D1120)))*(1+B1120))*(1-'P-Parametri'!$B$32)</f>
        <v>243996.22338560128</v>
      </c>
      <c r="M1120" s="10">
        <f>IF(L1119&lt;=0,M1119,M1119*(1-K1120/L1119))+MAX(0,-(K1105-C1120-D1120))</f>
        <v>276538.62554878963</v>
      </c>
      <c r="N1120" s="10">
        <f>MAX(0,(N1105-C1120-D1120))/(1-'P-Parametri'!$B$31*MAX(0,IF(O1119&lt;=0,0,(O1119-P1119)/O1119)))</f>
        <v>23610.060577387587</v>
      </c>
      <c r="O1120" s="10">
        <f>((O1119-N1120+MAX(0,-(N1105-C1120-D1120)))*(1+B1120))*(1-'P-Parametri'!$B$32)</f>
        <v>245684.79211457571</v>
      </c>
      <c r="P1120" s="10">
        <f>IF(O1119&lt;=0,P1119,P1119*(1-N1120/O1119))+MAX(0,-(N1105-C1120-D1120))</f>
        <v>278452.40302032587</v>
      </c>
      <c r="Q1120" s="10">
        <f>MAX(0,(Q1105-C1120-D1120))/(1-'P-Parametri'!$B$31*MAX(0,IF(R1119&lt;=0,0,(R1119-S1119)/R1119)))</f>
        <v>23616.515299814277</v>
      </c>
      <c r="R1120" s="10">
        <f>((R1119-Q1120+MAX(0,-(Q1105-C1120-D1120)))*(1+B1120))*(1-'P-Parametri'!$B$32)</f>
        <v>245590.70952313551</v>
      </c>
      <c r="S1120" s="10">
        <f>IF(R1119&lt;=0,S1119,S1119*(1-Q1120/R1119))+MAX(0,-(Q1105-C1120-D1120))</f>
        <v>278345.77239234338</v>
      </c>
      <c r="T1120" s="10">
        <f>MAX(0,(T1105-C1120-D1120))/(1-'P-Parametri'!$B$31*MAX(0,IF(U1119&lt;=0,0,(U1119-V1119)/U1119)))</f>
        <v>23616.51529981428</v>
      </c>
      <c r="U1120" s="10">
        <f>((U1119-T1120+MAX(0,-(T1105-C1120-D1120)))*(1+B1120))*(1-'P-Parametri'!$B$32)</f>
        <v>245590.70952313551</v>
      </c>
      <c r="V1120" s="10">
        <f>IF(U1119&lt;=0,V1119,V1119*(1-T1120/U1119))+MAX(0,-(T1105-C1120-D1120))</f>
        <v>278345.77239234338</v>
      </c>
    </row>
    <row r="1121" spans="1:22">
      <c r="A1121" s="9">
        <f t="shared" si="22"/>
        <v>14</v>
      </c>
      <c r="B1121" s="12">
        <f>IF($A1121='P-Parametri'!$C$47,'P-Parametri'!$B$34,IF($A1121='P-Parametri'!$C$48,'P-Parametri'!$C$34,'P-Parametri'!$C$50))</f>
        <v>2.7158250435358244E-2</v>
      </c>
      <c r="C1121" s="10">
        <f>IF($A1121&lt;='1-Input'!$B$26,0,IF($A1121='1-Input'!$B$26+1,('1-Input'!$B$23+((('P-Parametri'!$B$24*'1-Input'!$B$11)*(1+'P-Parametri'!$B$26)^('1-Input'!$B$25-2-'1-Input'!$B$12+1)*(IF('P-Parametri'!$B$26=0,'1-Input'!$B$12,((1+'P-Parametri'!$B$26)^'1-Input'!$B$12-1)/'P-Parametri'!$B$26)))*'P-Parametri'!$B$27*(1-'P-Parametri'!$B$28)))*'1-Input'!$B$27,'1-Input'!$B$23+((('P-Parametri'!$B$24*'1-Input'!$B$11)*(1+'P-Parametri'!$B$26)^('1-Input'!$B$25-2-'1-Input'!$B$12+1)*(IF('P-Parametri'!$B$26=0,'1-Input'!$B$12,((1+'P-Parametri'!$B$26)^'1-Input'!$B$12-1)/'P-Parametri'!$B$26)))*'P-Parametri'!$B$27*(1-'P-Parametri'!$B$28))))</f>
        <v>0</v>
      </c>
      <c r="D1121" s="10">
        <f>IF(AND($A1121&gt;=2,$A1121&lt;2+'1-Input'!$B$12),'1-Input'!$B$30,0)</f>
        <v>0</v>
      </c>
      <c r="E1121" s="10">
        <f>MAX(0,(E1105-C1121-D1121))/(1-'P-Parametri'!$B$31*MAX(0,IF(F1120&lt;=0,0,(F1120-G1120)/F1120)))</f>
        <v>26100</v>
      </c>
      <c r="F1121" s="10">
        <f>((F1120-E1121+MAX(0,-(E1105-C1121-D1121)))*(1+B1121))*(1-'P-Parametri'!$B$32)</f>
        <v>187893.34164788475</v>
      </c>
      <c r="G1121" s="10">
        <f>IF(F1120&lt;=0,G1120,G1120*(1-E1121/F1120))+MAX(0,-(E1105-C1121-D1121))</f>
        <v>207738.11466364536</v>
      </c>
      <c r="H1121" s="10">
        <f>MAX(0,(H1105-C1121-D1121))/(1-'P-Parametri'!$B$31*MAX(0,IF(I1120&lt;=0,0,(I1120-J1120)/I1120)))</f>
        <v>30450</v>
      </c>
      <c r="I1121" s="10">
        <f>((I1120-H1121+MAX(0,-(H1105-C1121-D1121)))*(1+B1121))*(1-'P-Parametri'!$B$32)</f>
        <v>118437.8061877896</v>
      </c>
      <c r="J1121" s="10">
        <f>IF(I1120&lt;=0,J1120,J1120*(1-H1121/I1120))+MAX(0,-(H1105-C1121-D1121))</f>
        <v>130946.87840752772</v>
      </c>
      <c r="K1121" s="10">
        <f>MAX(0,(K1105-C1121-D1121))/(1-'P-Parametri'!$B$31*MAX(0,IF(L1120&lt;=0,0,(L1120-M1120)/L1120)))</f>
        <v>23725.908177640427</v>
      </c>
      <c r="L1121" s="10">
        <f>((L1120-K1121+MAX(0,-(K1105-C1121-D1121)))*(1+B1121))*(1-'P-Parametri'!$B$32)</f>
        <v>225799.96664867023</v>
      </c>
      <c r="M1121" s="10">
        <f>IF(L1120&lt;=0,M1120,M1120*(1-K1121/L1120))+MAX(0,-(K1105-C1121-D1121))</f>
        <v>249648.33214054888</v>
      </c>
      <c r="N1121" s="10">
        <f>MAX(0,(N1105-C1121-D1121))/(1-'P-Parametri'!$B$31*MAX(0,IF(O1120&lt;=0,0,(O1120-P1120)/O1120)))</f>
        <v>23610.060577387587</v>
      </c>
      <c r="O1121" s="10">
        <f>((O1120-N1121+MAX(0,-(N1105-C1121-D1121)))*(1+B1121))*(1-'P-Parametri'!$B$32)</f>
        <v>227649.68092621674</v>
      </c>
      <c r="P1121" s="10">
        <f>IF(O1120&lt;=0,P1120,P1120*(1-N1121/O1120))+MAX(0,-(N1105-C1121-D1121))</f>
        <v>251693.40810393271</v>
      </c>
      <c r="Q1121" s="10">
        <f>MAX(0,(Q1105-C1121-D1121))/(1-'P-Parametri'!$B$31*MAX(0,IF(R1120&lt;=0,0,(R1120-S1120)/R1120)))</f>
        <v>23616.515299814277</v>
      </c>
      <c r="R1121" s="10">
        <f>((R1120-Q1121+MAX(0,-(Q1105-C1121-D1121)))*(1+B1121))*(1-'P-Parametri'!$B$32)</f>
        <v>227546.61973026456</v>
      </c>
      <c r="S1121" s="10">
        <f>IF(R1120&lt;=0,S1120,S1120*(1-Q1121/R1120))+MAX(0,-(Q1105-C1121-D1121))</f>
        <v>251579.46187063714</v>
      </c>
      <c r="T1121" s="10">
        <f>MAX(0,(T1105-C1121-D1121))/(1-'P-Parametri'!$B$31*MAX(0,IF(U1120&lt;=0,0,(U1120-V1120)/U1120)))</f>
        <v>23616.51529981428</v>
      </c>
      <c r="U1121" s="10">
        <f>((U1120-T1121+MAX(0,-(T1105-C1121-D1121)))*(1+B1121))*(1-'P-Parametri'!$B$32)</f>
        <v>227546.61973026456</v>
      </c>
      <c r="V1121" s="10">
        <f>IF(U1120&lt;=0,V1120,V1120*(1-T1121/U1120))+MAX(0,-(T1105-C1121-D1121))</f>
        <v>251579.46187063714</v>
      </c>
    </row>
    <row r="1122" spans="1:22">
      <c r="A1122" s="9">
        <f t="shared" si="22"/>
        <v>15</v>
      </c>
      <c r="B1122" s="12">
        <f>IF($A1122='P-Parametri'!$C$47,'P-Parametri'!$B$34,IF($A1122='P-Parametri'!$C$48,'P-Parametri'!$C$34,'P-Parametri'!$C$50))</f>
        <v>2.7158250435358244E-2</v>
      </c>
      <c r="C1122" s="10">
        <f>IF($A1122&lt;='1-Input'!$B$26,0,IF($A1122='1-Input'!$B$26+1,('1-Input'!$B$23+((('P-Parametri'!$B$24*'1-Input'!$B$11)*(1+'P-Parametri'!$B$26)^('1-Input'!$B$25-2-'1-Input'!$B$12+1)*(IF('P-Parametri'!$B$26=0,'1-Input'!$B$12,((1+'P-Parametri'!$B$26)^'1-Input'!$B$12-1)/'P-Parametri'!$B$26)))*'P-Parametri'!$B$27*(1-'P-Parametri'!$B$28)))*'1-Input'!$B$27,'1-Input'!$B$23+((('P-Parametri'!$B$24*'1-Input'!$B$11)*(1+'P-Parametri'!$B$26)^('1-Input'!$B$25-2-'1-Input'!$B$12+1)*(IF('P-Parametri'!$B$26=0,'1-Input'!$B$12,((1+'P-Parametri'!$B$26)^'1-Input'!$B$12-1)/'P-Parametri'!$B$26)))*'P-Parametri'!$B$27*(1-'P-Parametri'!$B$28))))</f>
        <v>0</v>
      </c>
      <c r="D1122" s="10">
        <f>IF(AND($A1122&gt;=2,$A1122&lt;2+'1-Input'!$B$12),'1-Input'!$B$30,0)</f>
        <v>0</v>
      </c>
      <c r="E1122" s="10">
        <f>MAX(0,(E1105-C1122-D1122))/(1-'P-Parametri'!$B$31*MAX(0,IF(F1121&lt;=0,0,(F1121-G1121)/F1121)))</f>
        <v>26100</v>
      </c>
      <c r="F1122" s="10">
        <f>((F1121-E1122+MAX(0,-(E1105-C1122-D1122)))*(1+B1122))*(1-'P-Parametri'!$B$32)</f>
        <v>165854.99100765324</v>
      </c>
      <c r="G1122" s="10">
        <f>IF(F1121&lt;=0,G1121,G1121*(1-E1122/F1121))+MAX(0,-(E1105-C1122-D1122))</f>
        <v>178881.50513629979</v>
      </c>
      <c r="H1122" s="10">
        <f>MAX(0,(H1105-C1122-D1122))/(1-'P-Parametri'!$B$31*MAX(0,IF(I1121&lt;=0,0,(I1121-J1121)/I1121)))</f>
        <v>30450</v>
      </c>
      <c r="I1122" s="10">
        <f>((I1121-H1122+MAX(0,-(H1105-C1122-D1122)))*(1+B1122))*(1-'P-Parametri'!$B$32)</f>
        <v>90196.646261368354</v>
      </c>
      <c r="J1122" s="10">
        <f>IF(I1121&lt;=0,J1121,J1121*(1-H1122/I1121))+MAX(0,-(H1105-C1122-D1122))</f>
        <v>97280.833958957926</v>
      </c>
      <c r="K1122" s="10">
        <f>MAX(0,(K1105-C1122-D1122))/(1-'P-Parametri'!$B$31*MAX(0,IF(L1121&lt;=0,0,(L1121-M1121)/L1121)))</f>
        <v>23725.908177640427</v>
      </c>
      <c r="L1122" s="10">
        <f>((L1121-K1122+MAX(0,-(K1105-C1122-D1122)))*(1+B1122))*(1-'P-Parametri'!$B$32)</f>
        <v>207146.9122847603</v>
      </c>
      <c r="M1122" s="10">
        <f>IF(L1121&lt;=0,M1121,M1121*(1-K1122/L1121))+MAX(0,-(K1105-C1122-D1122))</f>
        <v>223416.55942162839</v>
      </c>
      <c r="N1122" s="10">
        <f>MAX(0,(N1105-C1122-D1122))/(1-'P-Parametri'!$B$31*MAX(0,IF(O1121&lt;=0,0,(O1121-P1121)/O1121)))</f>
        <v>23610.060577387587</v>
      </c>
      <c r="O1122" s="10">
        <f>((O1121-N1122+MAX(0,-(N1105-C1122-D1122)))*(1+B1122))*(1-'P-Parametri'!$B$32)</f>
        <v>209161.81749808407</v>
      </c>
      <c r="P1122" s="10">
        <f>IF(O1121&lt;=0,P1121,P1121*(1-N1122/O1121))+MAX(0,-(N1105-C1122-D1122))</f>
        <v>225589.71848712626</v>
      </c>
      <c r="Q1122" s="10">
        <f>MAX(0,(Q1105-C1122-D1122))/(1-'P-Parametri'!$B$31*MAX(0,IF(R1121&lt;=0,0,(R1121-S1121)/R1121)))</f>
        <v>23616.515299814277</v>
      </c>
      <c r="R1122" s="10">
        <f>((R1121-Q1122+MAX(0,-(Q1105-C1122-D1122)))*(1+B1122))*(1-'P-Parametri'!$B$32)</f>
        <v>209049.55229932544</v>
      </c>
      <c r="S1122" s="10">
        <f>IF(R1121&lt;=0,S1121,S1121*(1-Q1122/R1121))+MAX(0,-(Q1105-C1122-D1122))</f>
        <v>225468.63580154433</v>
      </c>
      <c r="T1122" s="10">
        <f>MAX(0,(T1105-C1122-D1122))/(1-'P-Parametri'!$B$31*MAX(0,IF(U1121&lt;=0,0,(U1121-V1121)/U1121)))</f>
        <v>23616.51529981428</v>
      </c>
      <c r="U1122" s="10">
        <f>((U1121-T1122+MAX(0,-(T1105-C1122-D1122)))*(1+B1122))*(1-'P-Parametri'!$B$32)</f>
        <v>209049.55229932544</v>
      </c>
      <c r="V1122" s="10">
        <f>IF(U1121&lt;=0,V1121,V1121*(1-T1122/U1121))+MAX(0,-(T1105-C1122-D1122))</f>
        <v>225468.63580154433</v>
      </c>
    </row>
    <row r="1123" spans="1:22">
      <c r="A1123" s="9">
        <f t="shared" si="22"/>
        <v>16</v>
      </c>
      <c r="B1123" s="12">
        <f>IF($A1123='P-Parametri'!$C$47,'P-Parametri'!$B$34,IF($A1123='P-Parametri'!$C$48,'P-Parametri'!$C$34,'P-Parametri'!$C$50))</f>
        <v>2.7158250435358244E-2</v>
      </c>
      <c r="C1123" s="10">
        <f>IF($A1123&lt;='1-Input'!$B$26,0,IF($A1123='1-Input'!$B$26+1,('1-Input'!$B$23+((('P-Parametri'!$B$24*'1-Input'!$B$11)*(1+'P-Parametri'!$B$26)^('1-Input'!$B$25-2-'1-Input'!$B$12+1)*(IF('P-Parametri'!$B$26=0,'1-Input'!$B$12,((1+'P-Parametri'!$B$26)^'1-Input'!$B$12-1)/'P-Parametri'!$B$26)))*'P-Parametri'!$B$27*(1-'P-Parametri'!$B$28)))*'1-Input'!$B$27,'1-Input'!$B$23+((('P-Parametri'!$B$24*'1-Input'!$B$11)*(1+'P-Parametri'!$B$26)^('1-Input'!$B$25-2-'1-Input'!$B$12+1)*(IF('P-Parametri'!$B$26=0,'1-Input'!$B$12,((1+'P-Parametri'!$B$26)^'1-Input'!$B$12-1)/'P-Parametri'!$B$26)))*'P-Parametri'!$B$27*(1-'P-Parametri'!$B$28))))</f>
        <v>0</v>
      </c>
      <c r="D1123" s="10">
        <f>IF(AND($A1123&gt;=2,$A1123&lt;2+'1-Input'!$B$12),'1-Input'!$B$30,0)</f>
        <v>0</v>
      </c>
      <c r="E1123" s="10">
        <f>MAX(0,(E1105-C1123-D1123))/(1-'P-Parametri'!$B$31*MAX(0,IF(F1122&lt;=0,0,(F1122-G1122)/F1122)))</f>
        <v>26100</v>
      </c>
      <c r="F1123" s="10">
        <f>((F1122-E1123+MAX(0,-(E1105-C1123-D1123)))*(1+B1123))*(1-'P-Parametri'!$B$32)</f>
        <v>143263.39106892425</v>
      </c>
      <c r="G1123" s="10">
        <f>IF(F1122&lt;=0,G1122,G1122*(1-E1123/F1122))+MAX(0,-(E1105-C1123-D1123))</f>
        <v>150731.56972771153</v>
      </c>
      <c r="H1123" s="10">
        <f>MAX(0,(H1105-C1123-D1123))/(1-'P-Parametri'!$B$31*MAX(0,IF(I1122&lt;=0,0,(I1122-J1122)/I1122)))</f>
        <v>30450</v>
      </c>
      <c r="I1123" s="10">
        <f>((I1122-H1123+MAX(0,-(H1105-C1123-D1123)))*(1+B1123))*(1-'P-Parametri'!$B$32)</f>
        <v>61246.522121920942</v>
      </c>
      <c r="J1123" s="10">
        <f>IF(I1122&lt;=0,J1122,J1122*(1-H1123/I1122))+MAX(0,-(H1105-C1123-D1123))</f>
        <v>64439.242648938307</v>
      </c>
      <c r="K1123" s="10">
        <f>MAX(0,(K1105-C1123-D1123))/(1-'P-Parametri'!$B$31*MAX(0,IF(L1122&lt;=0,0,(L1122-M1122)/L1122)))</f>
        <v>23725.908177640427</v>
      </c>
      <c r="L1123" s="10">
        <f>((L1122-K1123+MAX(0,-(K1105-C1123-D1123)))*(1+B1123))*(1-'P-Parametri'!$B$32)</f>
        <v>188025.59287642236</v>
      </c>
      <c r="M1123" s="10">
        <f>IF(L1122&lt;=0,M1122,M1122*(1-K1123/L1122))+MAX(0,-(K1105-C1123-D1123))</f>
        <v>197827.18077370984</v>
      </c>
      <c r="N1123" s="10">
        <f>MAX(0,(N1105-C1123-D1123))/(1-'P-Parametri'!$B$31*MAX(0,IF(O1122&lt;=0,0,(O1122-P1122)/O1122)))</f>
        <v>23610.060577387587</v>
      </c>
      <c r="O1123" s="10">
        <f>((O1122-N1123+MAX(0,-(N1105-C1123-D1123)))*(1+B1123))*(1-'P-Parametri'!$B$32)</f>
        <v>190209.83596786173</v>
      </c>
      <c r="P1123" s="10">
        <f>IF(O1122&lt;=0,P1122,P1122*(1-N1123/O1122))+MAX(0,-(N1105-C1123-D1123))</f>
        <v>200125.28629378078</v>
      </c>
      <c r="Q1123" s="10">
        <f>MAX(0,(Q1105-C1123-D1123))/(1-'P-Parametri'!$B$31*MAX(0,IF(R1122&lt;=0,0,(R1122-S1122)/R1122)))</f>
        <v>23616.515299814277</v>
      </c>
      <c r="R1123" s="10">
        <f>((R1122-Q1123+MAX(0,-(Q1105-C1123-D1123)))*(1+B1123))*(1-'P-Parametri'!$B$32)</f>
        <v>190088.13570961828</v>
      </c>
      <c r="S1123" s="10">
        <f>IF(R1122&lt;=0,S1122,S1122*(1-Q1123/R1122))+MAX(0,-(Q1105-C1123-D1123))</f>
        <v>199997.24192163211</v>
      </c>
      <c r="T1123" s="10">
        <f>MAX(0,(T1105-C1123-D1123))/(1-'P-Parametri'!$B$31*MAX(0,IF(U1122&lt;=0,0,(U1122-V1122)/U1122)))</f>
        <v>23616.51529981428</v>
      </c>
      <c r="U1123" s="10">
        <f>((U1122-T1123+MAX(0,-(T1105-C1123-D1123)))*(1+B1123))*(1-'P-Parametri'!$B$32)</f>
        <v>190088.13570961828</v>
      </c>
      <c r="V1123" s="10">
        <f>IF(U1122&lt;=0,V1122,V1122*(1-T1123/U1122))+MAX(0,-(T1105-C1123-D1123))</f>
        <v>199997.24192163211</v>
      </c>
    </row>
    <row r="1124" spans="1:22">
      <c r="A1124" s="9">
        <f t="shared" si="22"/>
        <v>17</v>
      </c>
      <c r="B1124" s="12">
        <f>IF($A1124='P-Parametri'!$C$47,'P-Parametri'!$B$34,IF($A1124='P-Parametri'!$C$48,'P-Parametri'!$C$34,'P-Parametri'!$C$50))</f>
        <v>2.7158250435358244E-2</v>
      </c>
      <c r="C1124" s="10">
        <f>IF($A1124&lt;='1-Input'!$B$26,0,IF($A1124='1-Input'!$B$26+1,('1-Input'!$B$23+((('P-Parametri'!$B$24*'1-Input'!$B$11)*(1+'P-Parametri'!$B$26)^('1-Input'!$B$25-2-'1-Input'!$B$12+1)*(IF('P-Parametri'!$B$26=0,'1-Input'!$B$12,((1+'P-Parametri'!$B$26)^'1-Input'!$B$12-1)/'P-Parametri'!$B$26)))*'P-Parametri'!$B$27*(1-'P-Parametri'!$B$28)))*'1-Input'!$B$27,'1-Input'!$B$23+((('P-Parametri'!$B$24*'1-Input'!$B$11)*(1+'P-Parametri'!$B$26)^('1-Input'!$B$25-2-'1-Input'!$B$12+1)*(IF('P-Parametri'!$B$26=0,'1-Input'!$B$12,((1+'P-Parametri'!$B$26)^'1-Input'!$B$12-1)/'P-Parametri'!$B$26)))*'P-Parametri'!$B$27*(1-'P-Parametri'!$B$28))))</f>
        <v>0</v>
      </c>
      <c r="D1124" s="10">
        <f>IF(AND($A1124&gt;=2,$A1124&lt;2+'1-Input'!$B$12),'1-Input'!$B$30,0)</f>
        <v>0</v>
      </c>
      <c r="E1124" s="10">
        <f>MAX(0,(E1105-C1124-D1124))/(1-'P-Parametri'!$B$31*MAX(0,IF(F1123&lt;=0,0,(F1123-G1123)/F1123)))</f>
        <v>26100</v>
      </c>
      <c r="F1124" s="10">
        <f>((F1123-E1124+MAX(0,-(E1105-C1124-D1124)))*(1+B1124))*(1-'P-Parametri'!$B$32)</f>
        <v>120104.65309785905</v>
      </c>
      <c r="G1124" s="10">
        <f>IF(F1123&lt;=0,G1123,G1123*(1-E1124/F1123))+MAX(0,-(E1105-C1124-D1124))</f>
        <v>123271.00258253924</v>
      </c>
      <c r="H1124" s="10">
        <f>MAX(0,(H1105-C1124-D1124))/(1-'P-Parametri'!$B$31*MAX(0,IF(I1123&lt;=0,0,(I1123-J1123)/I1123)))</f>
        <v>30450</v>
      </c>
      <c r="I1124" s="10">
        <f>((I1123-H1124+MAX(0,-(H1105-C1124-D1124)))*(1+B1124))*(1-'P-Parametri'!$B$32)</f>
        <v>31569.635978681628</v>
      </c>
      <c r="J1124" s="10">
        <f>IF(I1123&lt;=0,J1123,J1123*(1-H1124/I1123))+MAX(0,-(H1105-C1124-D1124))</f>
        <v>32401.914312903977</v>
      </c>
      <c r="K1124" s="10">
        <f>MAX(0,(K1105-C1124-D1124))/(1-'P-Parametri'!$B$31*MAX(0,IF(L1123&lt;=0,0,(L1123-M1123)/L1123)))</f>
        <v>23725.908177640427</v>
      </c>
      <c r="L1124" s="10">
        <f>((L1123-K1124+MAX(0,-(K1105-C1124-D1124)))*(1+B1124))*(1-'P-Parametri'!$B$32)</f>
        <v>168424.25312891728</v>
      </c>
      <c r="M1124" s="10">
        <f>IF(L1123&lt;=0,M1123,M1123*(1-K1124/L1123))+MAX(0,-(K1105-C1124-D1124))</f>
        <v>172864.4645058061</v>
      </c>
      <c r="N1124" s="10">
        <f>MAX(0,(N1105-C1124-D1124))/(1-'P-Parametri'!$B$31*MAX(0,IF(O1123&lt;=0,0,(O1123-P1123)/O1123)))</f>
        <v>23610.060577387587</v>
      </c>
      <c r="O1124" s="10">
        <f>((O1123-N1124+MAX(0,-(N1105-C1124-D1124)))*(1+B1124))*(1-'P-Parametri'!$B$32)</f>
        <v>170782.08514537706</v>
      </c>
      <c r="P1124" s="10">
        <f>IF(O1123&lt;=0,P1123,P1123*(1-N1124/O1123))+MAX(0,-(N1105-C1124-D1124))</f>
        <v>175284.45664677166</v>
      </c>
      <c r="Q1124" s="10">
        <f>MAX(0,(Q1105-C1124-D1124))/(1-'P-Parametri'!$B$31*MAX(0,IF(R1123&lt;=0,0,(R1123-S1123)/R1123)))</f>
        <v>23616.515299814277</v>
      </c>
      <c r="R1124" s="10">
        <f>((R1123-Q1124+MAX(0,-(Q1105-C1124-D1124)))*(1+B1124))*(1-'P-Parametri'!$B$32)</f>
        <v>170650.71297053879</v>
      </c>
      <c r="S1124" s="10">
        <f>IF(R1123&lt;=0,S1123,S1123*(1-Q1124/R1123))+MAX(0,-(Q1105-C1124-D1124))</f>
        <v>175149.6210739103</v>
      </c>
      <c r="T1124" s="10">
        <f>MAX(0,(T1105-C1124-D1124))/(1-'P-Parametri'!$B$31*MAX(0,IF(U1123&lt;=0,0,(U1123-V1123)/U1123)))</f>
        <v>23616.51529981428</v>
      </c>
      <c r="U1124" s="10">
        <f>((U1123-T1124+MAX(0,-(T1105-C1124-D1124)))*(1+B1124))*(1-'P-Parametri'!$B$32)</f>
        <v>170650.71297053879</v>
      </c>
      <c r="V1124" s="10">
        <f>IF(U1123&lt;=0,V1123,V1123*(1-T1124/U1123))+MAX(0,-(T1105-C1124-D1124))</f>
        <v>175149.6210739103</v>
      </c>
    </row>
    <row r="1125" spans="1:22">
      <c r="A1125" s="9">
        <f t="shared" si="22"/>
        <v>18</v>
      </c>
      <c r="B1125" s="12">
        <f>IF($A1125='P-Parametri'!$C$47,'P-Parametri'!$B$34,IF($A1125='P-Parametri'!$C$48,'P-Parametri'!$C$34,'P-Parametri'!$C$50))</f>
        <v>2.7158250435358244E-2</v>
      </c>
      <c r="C1125" s="10">
        <f>IF($A1125&lt;='1-Input'!$B$26,0,IF($A1125='1-Input'!$B$26+1,('1-Input'!$B$23+((('P-Parametri'!$B$24*'1-Input'!$B$11)*(1+'P-Parametri'!$B$26)^('1-Input'!$B$25-2-'1-Input'!$B$12+1)*(IF('P-Parametri'!$B$26=0,'1-Input'!$B$12,((1+'P-Parametri'!$B$26)^'1-Input'!$B$12-1)/'P-Parametri'!$B$26)))*'P-Parametri'!$B$27*(1-'P-Parametri'!$B$28)))*'1-Input'!$B$27,'1-Input'!$B$23+((('P-Parametri'!$B$24*'1-Input'!$B$11)*(1+'P-Parametri'!$B$26)^('1-Input'!$B$25-2-'1-Input'!$B$12+1)*(IF('P-Parametri'!$B$26=0,'1-Input'!$B$12,((1+'P-Parametri'!$B$26)^'1-Input'!$B$12-1)/'P-Parametri'!$B$26)))*'P-Parametri'!$B$27*(1-'P-Parametri'!$B$28))))</f>
        <v>0</v>
      </c>
      <c r="D1125" s="10">
        <f>IF(AND($A1125&gt;=2,$A1125&lt;2+'1-Input'!$B$12),'1-Input'!$B$30,0)</f>
        <v>0</v>
      </c>
      <c r="E1125" s="10">
        <f>MAX(0,(E1105-C1125-D1125))/(1-'P-Parametri'!$B$31*MAX(0,IF(F1124&lt;=0,0,(F1124-G1124)/F1124)))</f>
        <v>26100</v>
      </c>
      <c r="F1125" s="10">
        <f>((F1124-E1125+MAX(0,-(E1105-C1125-D1125)))*(1+B1125))*(1-'P-Parametri'!$B$32)</f>
        <v>96364.539698762121</v>
      </c>
      <c r="G1125" s="10">
        <f>IF(F1124&lt;=0,G1124,G1124*(1-E1125/F1124))+MAX(0,-(E1105-C1125-D1125))</f>
        <v>96482.921651296565</v>
      </c>
      <c r="H1125" s="10">
        <f>MAX(0,(H1105-C1125-D1125))/(1-'P-Parametri'!$B$31*MAX(0,IF(I1124&lt;=0,0,(I1124-J1124)/I1124)))</f>
        <v>30450</v>
      </c>
      <c r="I1125" s="10">
        <f>((I1124-H1125+MAX(0,-(H1105-C1125-D1125)))*(1+B1125))*(1-'P-Parametri'!$B$32)</f>
        <v>1147.7432463211271</v>
      </c>
      <c r="J1125" s="10">
        <f>IF(I1124&lt;=0,J1124,J1124*(1-H1125/I1124))+MAX(0,-(H1105-C1125-D1125))</f>
        <v>1149.1532264541975</v>
      </c>
      <c r="K1125" s="10">
        <f>MAX(0,(K1105-C1125-D1125))/(1-'P-Parametri'!$B$31*MAX(0,IF(L1124&lt;=0,0,(L1124-M1124)/L1124)))</f>
        <v>23725.908177640427</v>
      </c>
      <c r="L1125" s="10">
        <f>((L1124-K1125+MAX(0,-(K1105-C1125-D1125)))*(1+B1125))*(1-'P-Parametri'!$B$32)</f>
        <v>148330.84264336337</v>
      </c>
      <c r="M1125" s="10">
        <f>IF(L1124&lt;=0,M1124,M1124*(1-K1125/L1124))+MAX(0,-(K1105-C1125-D1125))</f>
        <v>148513.0641828228</v>
      </c>
      <c r="N1125" s="10">
        <f>MAX(0,(N1105-C1125-D1125))/(1-'P-Parametri'!$B$31*MAX(0,IF(O1124&lt;=0,0,(O1124-P1124)/O1124)))</f>
        <v>23610.060577387587</v>
      </c>
      <c r="O1125" s="10">
        <f>((O1124-N1125+MAX(0,-(N1105-C1125-D1125)))*(1+B1125))*(1-'P-Parametri'!$B$32)</f>
        <v>150866.62134974904</v>
      </c>
      <c r="P1125" s="10">
        <f>IF(O1124&lt;=0,P1124,P1124*(1-N1125/O1124))+MAX(0,-(N1105-C1125-D1125))</f>
        <v>151051.95804376013</v>
      </c>
      <c r="Q1125" s="10">
        <f>MAX(0,(Q1105-C1125-D1125))/(1-'P-Parametri'!$B$31*MAX(0,IF(R1124&lt;=0,0,(R1124-S1124)/R1124)))</f>
        <v>23616.515299814277</v>
      </c>
      <c r="R1125" s="10">
        <f>((R1124-Q1125+MAX(0,-(Q1105-C1125-D1125)))*(1+B1125))*(1-'P-Parametri'!$B$32)</f>
        <v>150725.33445516074</v>
      </c>
      <c r="S1125" s="10">
        <f>IF(R1124&lt;=0,S1124,S1124*(1-Q1125/R1124))+MAX(0,-(Q1105-C1125-D1125))</f>
        <v>150910.49758098478</v>
      </c>
      <c r="T1125" s="10">
        <f>MAX(0,(T1105-C1125-D1125))/(1-'P-Parametri'!$B$31*MAX(0,IF(U1124&lt;=0,0,(U1124-V1124)/U1124)))</f>
        <v>23616.51529981428</v>
      </c>
      <c r="U1125" s="10">
        <f>((U1124-T1125+MAX(0,-(T1105-C1125-D1125)))*(1+B1125))*(1-'P-Parametri'!$B$32)</f>
        <v>150725.33445516074</v>
      </c>
      <c r="V1125" s="10">
        <f>IF(U1124&lt;=0,V1124,V1124*(1-T1125/U1124))+MAX(0,-(T1105-C1125-D1125))</f>
        <v>150910.49758098478</v>
      </c>
    </row>
    <row r="1126" spans="1:22">
      <c r="A1126" s="9">
        <f t="shared" si="22"/>
        <v>19</v>
      </c>
      <c r="B1126" s="12">
        <f>IF($A1126='P-Parametri'!$C$47,'P-Parametri'!$B$34,IF($A1126='P-Parametri'!$C$48,'P-Parametri'!$C$34,'P-Parametri'!$C$50))</f>
        <v>2.7158250435358244E-2</v>
      </c>
      <c r="C1126" s="10">
        <f>IF($A1126&lt;='1-Input'!$B$26,0,IF($A1126='1-Input'!$B$26+1,('1-Input'!$B$23+((('P-Parametri'!$B$24*'1-Input'!$B$11)*(1+'P-Parametri'!$B$26)^('1-Input'!$B$25-2-'1-Input'!$B$12+1)*(IF('P-Parametri'!$B$26=0,'1-Input'!$B$12,((1+'P-Parametri'!$B$26)^'1-Input'!$B$12-1)/'P-Parametri'!$B$26)))*'P-Parametri'!$B$27*(1-'P-Parametri'!$B$28)))*'1-Input'!$B$27,'1-Input'!$B$23+((('P-Parametri'!$B$24*'1-Input'!$B$11)*(1+'P-Parametri'!$B$26)^('1-Input'!$B$25-2-'1-Input'!$B$12+1)*(IF('P-Parametri'!$B$26=0,'1-Input'!$B$12,((1+'P-Parametri'!$B$26)^'1-Input'!$B$12-1)/'P-Parametri'!$B$26)))*'P-Parametri'!$B$27*(1-'P-Parametri'!$B$28))))</f>
        <v>5472.3840638963202</v>
      </c>
      <c r="D1126" s="10">
        <f>IF(AND($A1126&gt;=2,$A1126&lt;2+'1-Input'!$B$12),'1-Input'!$B$30,0)</f>
        <v>0</v>
      </c>
      <c r="E1126" s="10">
        <f>MAX(0,(E1105-C1126-D1126))/(1-'P-Parametri'!$B$31*MAX(0,IF(F1125&lt;=0,0,(F1125-G1125)/F1125)))</f>
        <v>20627.615936103681</v>
      </c>
      <c r="F1126" s="10">
        <f>((F1125-E1126+MAX(0,-(E1105-C1126-D1126)))*(1+B1126))*(1-'P-Parametri'!$B$32)</f>
        <v>77638.218493197535</v>
      </c>
      <c r="G1126" s="10">
        <f>IF(F1125&lt;=0,G1125,G1125*(1-E1126/F1125))+MAX(0,-(E1105-C1126-D1126))</f>
        <v>75829.965092404876</v>
      </c>
      <c r="H1126" s="10">
        <f>MAX(0,(H1105-C1126-D1126))/(1-'P-Parametri'!$B$31*MAX(0,IF(I1125&lt;=0,0,(I1125-J1125)/I1125)))</f>
        <v>24977.615936103681</v>
      </c>
      <c r="I1126" s="10">
        <f>((I1125-H1126+MAX(0,-(H1105-C1126-D1126)))*(1+B1126))*(1-'P-Parametri'!$B$32)</f>
        <v>-24428.096239454106</v>
      </c>
      <c r="J1126" s="10">
        <f>IF(I1125&lt;=0,J1125,J1125*(1-H1126/I1125))+MAX(0,-(H1105-C1126-D1126))</f>
        <v>-23859.147222369771</v>
      </c>
      <c r="K1126" s="10">
        <f>MAX(0,(K1105-C1126-D1126))/(1-'P-Parametri'!$B$31*MAX(0,IF(L1125&lt;=0,0,(L1125-M1125)/L1125)))</f>
        <v>18253.524113744108</v>
      </c>
      <c r="L1126" s="10">
        <f>((L1125-K1126+MAX(0,-(K1105-C1126-D1126)))*(1+B1126))*(1-'P-Parametri'!$B$32)</f>
        <v>133342.77094036213</v>
      </c>
      <c r="M1126" s="10">
        <f>IF(L1125&lt;=0,M1125,M1125*(1-K1126/L1125))+MAX(0,-(K1105-C1126-D1126))</f>
        <v>130237.11597166718</v>
      </c>
      <c r="N1126" s="10">
        <f>MAX(0,(N1105-C1126-D1126))/(1-'P-Parametri'!$B$31*MAX(0,IF(O1125&lt;=0,0,(O1125-P1125)/O1125)))</f>
        <v>18137.676513491268</v>
      </c>
      <c r="O1126" s="10">
        <f>((O1125-N1126+MAX(0,-(N1105-C1126-D1126)))*(1+B1126))*(1-'P-Parametri'!$B$32)</f>
        <v>136060.96349862142</v>
      </c>
      <c r="P1126" s="10">
        <f>IF(O1125&lt;=0,P1125,P1125*(1-N1126/O1125))+MAX(0,-(N1105-C1126-D1126))</f>
        <v>132891.99974936876</v>
      </c>
      <c r="Q1126" s="10">
        <f>MAX(0,(Q1105-C1126-D1126))/(1-'P-Parametri'!$B$31*MAX(0,IF(R1125&lt;=0,0,(R1125-S1125)/R1125)))</f>
        <v>18144.131235917957</v>
      </c>
      <c r="R1126" s="10">
        <f>((R1125-Q1126+MAX(0,-(Q1105-C1126-D1126)))*(1+B1126))*(1-'P-Parametri'!$B$32)</f>
        <v>135909.51298581352</v>
      </c>
      <c r="S1126" s="10">
        <f>IF(R1125&lt;=0,S1125,S1125*(1-Q1126/R1125))+MAX(0,-(Q1105-C1126-D1126))</f>
        <v>132744.07663466645</v>
      </c>
      <c r="T1126" s="10">
        <f>MAX(0,(T1105-C1126-D1126))/(1-'P-Parametri'!$B$31*MAX(0,IF(U1125&lt;=0,0,(U1125-V1125)/U1125)))</f>
        <v>18144.131235917961</v>
      </c>
      <c r="U1126" s="10">
        <f>((U1125-T1126+MAX(0,-(T1105-C1126-D1126)))*(1+B1126))*(1-'P-Parametri'!$B$32)</f>
        <v>135909.51298581349</v>
      </c>
      <c r="V1126" s="10">
        <f>IF(U1125&lt;=0,V1125,V1125*(1-T1126/U1125))+MAX(0,-(T1105-C1126-D1126))</f>
        <v>132744.07663466645</v>
      </c>
    </row>
    <row r="1127" spans="1:22">
      <c r="A1127" s="9">
        <f t="shared" si="22"/>
        <v>20</v>
      </c>
      <c r="B1127" s="12">
        <f>IF($A1127='P-Parametri'!$C$47,'P-Parametri'!$B$34,IF($A1127='P-Parametri'!$C$48,'P-Parametri'!$C$34,'P-Parametri'!$C$50))</f>
        <v>2.7158250435358244E-2</v>
      </c>
      <c r="C1127" s="10">
        <f>IF($A1127&lt;='1-Input'!$B$26,0,IF($A1127='1-Input'!$B$26+1,('1-Input'!$B$23+((('P-Parametri'!$B$24*'1-Input'!$B$11)*(1+'P-Parametri'!$B$26)^('1-Input'!$B$25-2-'1-Input'!$B$12+1)*(IF('P-Parametri'!$B$26=0,'1-Input'!$B$12,((1+'P-Parametri'!$B$26)^'1-Input'!$B$12-1)/'P-Parametri'!$B$26)))*'P-Parametri'!$B$27*(1-'P-Parametri'!$B$28)))*'1-Input'!$B$27,'1-Input'!$B$23+((('P-Parametri'!$B$24*'1-Input'!$B$11)*(1+'P-Parametri'!$B$26)^('1-Input'!$B$25-2-'1-Input'!$B$12+1)*(IF('P-Parametri'!$B$26=0,'1-Input'!$B$12,((1+'P-Parametri'!$B$26)^'1-Input'!$B$12-1)/'P-Parametri'!$B$26)))*'P-Parametri'!$B$27*(1-'P-Parametri'!$B$28))))</f>
        <v>16417.152191689194</v>
      </c>
      <c r="D1127" s="10">
        <f>IF(AND($A1127&gt;=2,$A1127&lt;2+'1-Input'!$B$12),'1-Input'!$B$30,0)</f>
        <v>0</v>
      </c>
      <c r="E1127" s="10">
        <f>MAX(0,(E1105-C1127-D1127))/(1-'P-Parametri'!$B$31*MAX(0,IF(F1126&lt;=0,0,(F1126-G1126)/F1126)))</f>
        <v>9741.8404835268611</v>
      </c>
      <c r="F1127" s="10">
        <f>((F1126-E1127+MAX(0,-(E1105-C1127-D1127)))*(1+B1127))*(1-'P-Parametri'!$B$32)</f>
        <v>69600.844197616432</v>
      </c>
      <c r="G1127" s="10">
        <f>IF(F1126&lt;=0,G1126,G1126*(1-E1127/F1126))+MAX(0,-(E1105-C1127-D1127))</f>
        <v>66315.019513555162</v>
      </c>
      <c r="H1127" s="10">
        <f>MAX(0,(H1105-C1127-D1127))/(1-'P-Parametri'!$B$31*MAX(0,IF(I1126&lt;=0,0,(I1126-J1126)/I1126)))</f>
        <v>14032.847808310806</v>
      </c>
      <c r="I1127" s="10">
        <f>((I1126-H1127+MAX(0,-(H1105-C1127-D1127)))*(1+B1127))*(1-'P-Parametri'!$B$32)</f>
        <v>-39426.465046198027</v>
      </c>
      <c r="J1127" s="10">
        <f>IF(I1126&lt;=0,J1126,J1126*(1-H1127/I1126))+MAX(0,-(H1105-C1127-D1127))</f>
        <v>-23859.147222369771</v>
      </c>
      <c r="K1127" s="10">
        <f>MAX(0,(K1105-C1127-D1127))/(1-'P-Parametri'!$B$31*MAX(0,IF(L1126&lt;=0,0,(L1126-M1126)/L1126)))</f>
        <v>7353.2845251422095</v>
      </c>
      <c r="L1127" s="10">
        <f>((L1126-K1127+MAX(0,-(K1105-C1127-D1127)))*(1+B1127))*(1-'P-Parametri'!$B$32)</f>
        <v>129152.3181586276</v>
      </c>
      <c r="M1127" s="10">
        <f>IF(L1126&lt;=0,M1126,M1126*(1-K1127/L1126))+MAX(0,-(K1105-C1127-D1127))</f>
        <v>123055.09505879796</v>
      </c>
      <c r="N1127" s="10">
        <f>MAX(0,(N1105-C1127-D1127))/(1-'P-Parametri'!$B$31*MAX(0,IF(O1126&lt;=0,0,(O1126-P1126)/O1126)))</f>
        <v>7236.7311242828137</v>
      </c>
      <c r="O1127" s="10">
        <f>((O1126-N1127+MAX(0,-(N1105-C1127-D1127)))*(1+B1127))*(1-'P-Parametri'!$B$32)</f>
        <v>132058.22739302507</v>
      </c>
      <c r="P1127" s="10">
        <f>IF(O1126&lt;=0,P1126,P1126*(1-N1127/O1126))+MAX(0,-(N1105-C1127-D1127))</f>
        <v>125823.81761964141</v>
      </c>
      <c r="Q1127" s="10">
        <f>MAX(0,(Q1105-C1127-D1127))/(1-'P-Parametri'!$B$31*MAX(0,IF(R1126&lt;=0,0,(R1126-S1126)/R1126)))</f>
        <v>7243.2251720558552</v>
      </c>
      <c r="R1127" s="10">
        <f>((R1126-Q1127+MAX(0,-(Q1105-C1127-D1127)))*(1+B1127))*(1-'P-Parametri'!$B$32)</f>
        <v>131896.31780263002</v>
      </c>
      <c r="S1127" s="10">
        <f>IF(R1126&lt;=0,S1126,S1126*(1-Q1127/R1126))+MAX(0,-(Q1105-C1127-D1127))</f>
        <v>125669.55170849818</v>
      </c>
      <c r="T1127" s="10">
        <f>MAX(0,(T1105-C1127-D1127))/(1-'P-Parametri'!$B$31*MAX(0,IF(U1126&lt;=0,0,(U1126-V1126)/U1126)))</f>
        <v>7243.2251720558588</v>
      </c>
      <c r="U1127" s="10">
        <f>((U1126-T1127+MAX(0,-(T1105-C1127-D1127)))*(1+B1127))*(1-'P-Parametri'!$B$32)</f>
        <v>131896.31780262999</v>
      </c>
      <c r="V1127" s="10">
        <f>IF(U1126&lt;=0,V1126,V1126*(1-T1127/U1126))+MAX(0,-(T1105-C1127-D1127))</f>
        <v>125669.55170849817</v>
      </c>
    </row>
    <row r="1128" spans="1:22">
      <c r="A1128" s="9">
        <f t="shared" si="22"/>
        <v>21</v>
      </c>
      <c r="B1128" s="12">
        <f>IF($A1128='P-Parametri'!$C$47,'P-Parametri'!$B$34,IF($A1128='P-Parametri'!$C$48,'P-Parametri'!$C$34,'P-Parametri'!$C$50))</f>
        <v>2.7158250435358244E-2</v>
      </c>
      <c r="C1128" s="10">
        <f>IF($A1128&lt;='1-Input'!$B$26,0,IF($A1128='1-Input'!$B$26+1,('1-Input'!$B$23+((('P-Parametri'!$B$24*'1-Input'!$B$11)*(1+'P-Parametri'!$B$26)^('1-Input'!$B$25-2-'1-Input'!$B$12+1)*(IF('P-Parametri'!$B$26=0,'1-Input'!$B$12,((1+'P-Parametri'!$B$26)^'1-Input'!$B$12-1)/'P-Parametri'!$B$26)))*'P-Parametri'!$B$27*(1-'P-Parametri'!$B$28)))*'1-Input'!$B$27,'1-Input'!$B$23+((('P-Parametri'!$B$24*'1-Input'!$B$11)*(1+'P-Parametri'!$B$26)^('1-Input'!$B$25-2-'1-Input'!$B$12+1)*(IF('P-Parametri'!$B$26=0,'1-Input'!$B$12,((1+'P-Parametri'!$B$26)^'1-Input'!$B$12-1)/'P-Parametri'!$B$26)))*'P-Parametri'!$B$27*(1-'P-Parametri'!$B$28))))</f>
        <v>16417.152191689194</v>
      </c>
      <c r="D1128" s="10">
        <f>IF(AND($A1128&gt;=2,$A1128&lt;2+'1-Input'!$B$12),'1-Input'!$B$30,0)</f>
        <v>0</v>
      </c>
      <c r="E1128" s="10">
        <f>MAX(0,(E1105-C1128-D1128))/(1-'P-Parametri'!$B$31*MAX(0,IF(F1127&lt;=0,0,(F1127-G1127)/F1127)))</f>
        <v>9803.1767400408262</v>
      </c>
      <c r="F1128" s="10">
        <f>((F1127-E1128+MAX(0,-(E1105-C1128-D1128)))*(1+B1128))*(1-'P-Parametri'!$B$32)</f>
        <v>61298.824150867033</v>
      </c>
      <c r="G1128" s="10">
        <f>IF(F1127&lt;=0,G1127,G1127*(1-E1128/F1127))+MAX(0,-(E1105-C1128-D1128))</f>
        <v>56974.646357091333</v>
      </c>
      <c r="H1128" s="10">
        <f>MAX(0,(H1105-C1128-D1128))/(1-'P-Parametri'!$B$31*MAX(0,IF(I1127&lt;=0,0,(I1127-J1127)/I1127)))</f>
        <v>14032.847808310806</v>
      </c>
      <c r="I1128" s="10">
        <f>((I1127-H1128+MAX(0,-(H1105-C1128-D1128)))*(1+B1128))*(1-'P-Parametri'!$B$32)</f>
        <v>-54801.351912591526</v>
      </c>
      <c r="J1128" s="10">
        <f>IF(I1127&lt;=0,J1127,J1127*(1-H1128/I1127))+MAX(0,-(H1105-C1128-D1128))</f>
        <v>-23859.147222369771</v>
      </c>
      <c r="K1128" s="10">
        <f>MAX(0,(K1105-C1128-D1128))/(1-'P-Parametri'!$B$31*MAX(0,IF(L1127&lt;=0,0,(L1127-M1127)/L1127)))</f>
        <v>7399.5820339771099</v>
      </c>
      <c r="L1128" s="10">
        <f>((L1127-K1128+MAX(0,-(K1105-C1128-D1128)))*(1+B1128))*(1-'P-Parametri'!$B$32)</f>
        <v>124809.20876866681</v>
      </c>
      <c r="M1128" s="10">
        <f>IF(L1127&lt;=0,M1127,M1127*(1-K1128/L1127))+MAX(0,-(K1105-C1128-D1128))</f>
        <v>116004.84397876654</v>
      </c>
      <c r="N1128" s="10">
        <f>MAX(0,(N1105-C1128-D1128))/(1-'P-Parametri'!$B$31*MAX(0,IF(O1127&lt;=0,0,(O1127-P1127)/O1127)))</f>
        <v>7282.2947934182484</v>
      </c>
      <c r="O1128" s="10">
        <f>((O1127-N1128+MAX(0,-(N1105-C1128-D1128)))*(1+B1128))*(1-'P-Parametri'!$B$32)</f>
        <v>127908.29936820142</v>
      </c>
      <c r="P1128" s="10">
        <f>IF(O1127&lt;=0,P1127,P1127*(1-N1128/O1127))+MAX(0,-(N1105-C1128-D1128))</f>
        <v>118885.31670206875</v>
      </c>
      <c r="Q1128" s="10">
        <f>MAX(0,(Q1105-C1128-D1128))/(1-'P-Parametri'!$B$31*MAX(0,IF(R1127&lt;=0,0,(R1127-S1127)/R1127)))</f>
        <v>7288.8297288018703</v>
      </c>
      <c r="R1128" s="10">
        <f>((R1127-Q1128+MAX(0,-(Q1105-C1128-D1128)))*(1+B1128))*(1-'P-Parametri'!$B$32)</f>
        <v>127735.62622217597</v>
      </c>
      <c r="S1128" s="10">
        <f>IF(R1127&lt;=0,S1127,S1127*(1-Q1128/R1127))+MAX(0,-(Q1105-C1128-D1128))</f>
        <v>118724.82436691472</v>
      </c>
      <c r="T1128" s="10">
        <f>MAX(0,(T1105-C1128-D1128))/(1-'P-Parametri'!$B$31*MAX(0,IF(U1127&lt;=0,0,(U1127-V1127)/U1127)))</f>
        <v>7288.829728801873</v>
      </c>
      <c r="U1128" s="10">
        <f>((U1127-T1128+MAX(0,-(T1105-C1128-D1128)))*(1+B1128))*(1-'P-Parametri'!$B$32)</f>
        <v>127735.62622217592</v>
      </c>
      <c r="V1128" s="10">
        <f>IF(U1127&lt;=0,V1127,V1127*(1-T1128/U1127))+MAX(0,-(T1105-C1128-D1128))</f>
        <v>118724.82436691471</v>
      </c>
    </row>
    <row r="1129" spans="1:22">
      <c r="A1129" s="9">
        <f t="shared" si="22"/>
        <v>22</v>
      </c>
      <c r="B1129" s="12">
        <f>IF($A1129='P-Parametri'!$C$47,'P-Parametri'!$B$34,IF($A1129='P-Parametri'!$C$48,'P-Parametri'!$C$34,'P-Parametri'!$C$50))</f>
        <v>2.7158250435358244E-2</v>
      </c>
      <c r="C1129" s="10">
        <f>IF($A1129&lt;='1-Input'!$B$26,0,IF($A1129='1-Input'!$B$26+1,('1-Input'!$B$23+((('P-Parametri'!$B$24*'1-Input'!$B$11)*(1+'P-Parametri'!$B$26)^('1-Input'!$B$25-2-'1-Input'!$B$12+1)*(IF('P-Parametri'!$B$26=0,'1-Input'!$B$12,((1+'P-Parametri'!$B$26)^'1-Input'!$B$12-1)/'P-Parametri'!$B$26)))*'P-Parametri'!$B$27*(1-'P-Parametri'!$B$28)))*'1-Input'!$B$27,'1-Input'!$B$23+((('P-Parametri'!$B$24*'1-Input'!$B$11)*(1+'P-Parametri'!$B$26)^('1-Input'!$B$25-2-'1-Input'!$B$12+1)*(IF('P-Parametri'!$B$26=0,'1-Input'!$B$12,((1+'P-Parametri'!$B$26)^'1-Input'!$B$12-1)/'P-Parametri'!$B$26)))*'P-Parametri'!$B$27*(1-'P-Parametri'!$B$28))))</f>
        <v>16417.152191689194</v>
      </c>
      <c r="D1129" s="10">
        <f>IF(AND($A1129&gt;=2,$A1129&lt;2+'1-Input'!$B$12),'1-Input'!$B$30,0)</f>
        <v>0</v>
      </c>
      <c r="E1129" s="10">
        <f>MAX(0,(E1105-C1129-D1129))/(1-'P-Parametri'!$B$31*MAX(0,IF(F1128&lt;=0,0,(F1128-G1128)/F1128)))</f>
        <v>9863.7597487846215</v>
      </c>
      <c r="F1129" s="10">
        <f>((F1128-E1129+MAX(0,-(E1105-C1129-D1129)))*(1+B1129))*(1-'P-Parametri'!$B$32)</f>
        <v>52726.286860748398</v>
      </c>
      <c r="G1129" s="10">
        <f>IF(F1128&lt;=0,G1128,G1128*(1-E1129/F1128))+MAX(0,-(E1105-C1129-D1129))</f>
        <v>47806.701763975238</v>
      </c>
      <c r="H1129" s="10">
        <f>MAX(0,(H1105-C1129-D1129))/(1-'P-Parametri'!$B$31*MAX(0,IF(I1128&lt;=0,0,(I1128-J1128)/I1128)))</f>
        <v>14032.847808310806</v>
      </c>
      <c r="I1129" s="10">
        <f>((I1128-H1129+MAX(0,-(H1105-C1129-D1129)))*(1+B1129))*(1-'P-Parametri'!$B$32)</f>
        <v>-70562.20892312919</v>
      </c>
      <c r="J1129" s="10">
        <f>IF(I1128&lt;=0,J1128,J1128*(1-H1129/I1128))+MAX(0,-(H1105-C1129-D1129))</f>
        <v>-23859.147222369771</v>
      </c>
      <c r="K1129" s="10">
        <f>MAX(0,(K1105-C1129-D1129))/(1-'P-Parametri'!$B$31*MAX(0,IF(L1128&lt;=0,0,(L1128-M1128)/L1128)))</f>
        <v>7445.3109803128264</v>
      </c>
      <c r="L1129" s="10">
        <f>((L1128-K1129+MAX(0,-(K1105-C1129-D1129)))*(1+B1129))*(1-'P-Parametri'!$B$32)</f>
        <v>120310.19332472677</v>
      </c>
      <c r="M1129" s="10">
        <f>IF(L1128&lt;=0,M1128,M1128*(1-K1129/L1128))+MAX(0,-(K1105-C1129-D1129))</f>
        <v>109084.74451522907</v>
      </c>
      <c r="N1129" s="10">
        <f>MAX(0,(N1105-C1129-D1129))/(1-'P-Parametri'!$B$31*MAX(0,IF(O1128&lt;=0,0,(O1128-P1128)/O1128)))</f>
        <v>7327.29891206711</v>
      </c>
      <c r="O1129" s="10">
        <f>((O1128-N1129+MAX(0,-(N1105-C1129-D1129)))*(1+B1129))*(1-'P-Parametri'!$B$32)</f>
        <v>123608.05792533951</v>
      </c>
      <c r="P1129" s="10">
        <f>IF(O1128&lt;=0,P1128,P1128*(1-N1129/O1128))+MAX(0,-(N1105-C1129-D1129))</f>
        <v>112074.90442988132</v>
      </c>
      <c r="Q1129" s="10">
        <f>MAX(0,(Q1105-C1129-D1129))/(1-'P-Parametri'!$B$31*MAX(0,IF(R1128&lt;=0,0,(R1128-S1128)/R1128)))</f>
        <v>7333.8742329357619</v>
      </c>
      <c r="R1129" s="10">
        <f>((R1128-Q1129+MAX(0,-(Q1105-C1129-D1129)))*(1+B1129))*(1-'P-Parametri'!$B$32)</f>
        <v>123424.30961677464</v>
      </c>
      <c r="S1129" s="10">
        <f>IF(R1128&lt;=0,S1128,S1128*(1-Q1129/R1128))+MAX(0,-(Q1105-C1129-D1129))</f>
        <v>111908.30061402005</v>
      </c>
      <c r="T1129" s="10">
        <f>MAX(0,(T1105-C1129-D1129))/(1-'P-Parametri'!$B$31*MAX(0,IF(U1128&lt;=0,0,(U1128-V1128)/U1128)))</f>
        <v>7333.8742329357656</v>
      </c>
      <c r="U1129" s="10">
        <f>((U1128-T1129+MAX(0,-(T1105-C1129-D1129)))*(1+B1129))*(1-'P-Parametri'!$B$32)</f>
        <v>123424.3096167746</v>
      </c>
      <c r="V1129" s="10">
        <f>IF(U1128&lt;=0,V1128,V1128*(1-T1129/U1128))+MAX(0,-(T1105-C1129-D1129))</f>
        <v>111908.30061402002</v>
      </c>
    </row>
    <row r="1130" spans="1:22">
      <c r="A1130" s="9">
        <f t="shared" si="22"/>
        <v>23</v>
      </c>
      <c r="B1130" s="12">
        <f>IF($A1130='P-Parametri'!$C$47,'P-Parametri'!$B$34,IF($A1130='P-Parametri'!$C$48,'P-Parametri'!$C$34,'P-Parametri'!$C$50))</f>
        <v>2.7158250435358244E-2</v>
      </c>
      <c r="C1130" s="10">
        <f>IF($A1130&lt;='1-Input'!$B$26,0,IF($A1130='1-Input'!$B$26+1,('1-Input'!$B$23+((('P-Parametri'!$B$24*'1-Input'!$B$11)*(1+'P-Parametri'!$B$26)^('1-Input'!$B$25-2-'1-Input'!$B$12+1)*(IF('P-Parametri'!$B$26=0,'1-Input'!$B$12,((1+'P-Parametri'!$B$26)^'1-Input'!$B$12-1)/'P-Parametri'!$B$26)))*'P-Parametri'!$B$27*(1-'P-Parametri'!$B$28)))*'1-Input'!$B$27,'1-Input'!$B$23+((('P-Parametri'!$B$24*'1-Input'!$B$11)*(1+'P-Parametri'!$B$26)^('1-Input'!$B$25-2-'1-Input'!$B$12+1)*(IF('P-Parametri'!$B$26=0,'1-Input'!$B$12,((1+'P-Parametri'!$B$26)^'1-Input'!$B$12-1)/'P-Parametri'!$B$26)))*'P-Parametri'!$B$27*(1-'P-Parametri'!$B$28))))</f>
        <v>16417.152191689194</v>
      </c>
      <c r="D1130" s="10">
        <f>IF(AND($A1130&gt;=2,$A1130&lt;2+'1-Input'!$B$12),'1-Input'!$B$30,0)</f>
        <v>0</v>
      </c>
      <c r="E1130" s="10">
        <f>MAX(0,(E1105-C1130-D1130))/(1-'P-Parametri'!$B$31*MAX(0,IF(F1129&lt;=0,0,(F1129-G1129)/F1129)))</f>
        <v>9923.5850233212059</v>
      </c>
      <c r="F1130" s="10">
        <f>((F1129-E1130+MAX(0,-(E1105-C1130-D1130)))*(1+B1130))*(1-'P-Parametri'!$B$32)</f>
        <v>43877.218036571532</v>
      </c>
      <c r="G1130" s="10">
        <f>IF(F1129&lt;=0,G1129,G1129*(1-E1130/F1129))+MAX(0,-(E1105-C1130-D1130))</f>
        <v>38809.029106078648</v>
      </c>
      <c r="H1130" s="10">
        <f>MAX(0,(H1105-C1130-D1130))/(1-'P-Parametri'!$B$31*MAX(0,IF(I1129&lt;=0,0,(I1129-J1129)/I1129)))</f>
        <v>14032.847808310806</v>
      </c>
      <c r="I1130" s="10">
        <f>((I1129-H1130+MAX(0,-(H1105-C1130-D1130)))*(1+B1130))*(1-'P-Parametri'!$B$32)</f>
        <v>-86718.725446810291</v>
      </c>
      <c r="J1130" s="10">
        <f>IF(I1129&lt;=0,J1129,J1129*(1-H1130/I1129))+MAX(0,-(H1105-C1130-D1130))</f>
        <v>-23859.147222369771</v>
      </c>
      <c r="K1130" s="10">
        <f>MAX(0,(K1105-C1130-D1130))/(1-'P-Parametri'!$B$31*MAX(0,IF(L1129&lt;=0,0,(L1129-M1129)/L1129)))</f>
        <v>7490.4679777206702</v>
      </c>
      <c r="L1130" s="10">
        <f>((L1129-K1130+MAX(0,-(K1105-C1130-D1130)))*(1+B1130))*(1-'P-Parametri'!$B$32)</f>
        <v>115651.94427862436</v>
      </c>
      <c r="M1130" s="10">
        <f>IF(L1129&lt;=0,M1129,M1129*(1-K1130/L1129))+MAX(0,-(K1105-C1130-D1130))</f>
        <v>102293.1688135447</v>
      </c>
      <c r="N1130" s="10">
        <f>MAX(0,(N1105-C1130-D1130))/(1-'P-Parametri'!$B$31*MAX(0,IF(O1129&lt;=0,0,(O1129-P1129)/O1129)))</f>
        <v>7371.7401474773751</v>
      </c>
      <c r="O1130" s="10">
        <f>((O1129-N1130+MAX(0,-(N1105-C1130-D1130)))*(1+B1130))*(1-'P-Parametri'!$B$32)</f>
        <v>119154.30662014568</v>
      </c>
      <c r="P1130" s="10">
        <f>IF(O1129&lt;=0,P1129,P1129*(1-N1130/O1129))+MAX(0,-(N1105-C1130-D1130))</f>
        <v>105390.97875078465</v>
      </c>
      <c r="Q1130" s="10">
        <f>MAX(0,(Q1105-C1130-D1130))/(1-'P-Parametri'!$B$31*MAX(0,IF(R1129&lt;=0,0,(R1129-S1129)/R1129)))</f>
        <v>7378.3553487147856</v>
      </c>
      <c r="R1130" s="10">
        <f>((R1129-Q1130+MAX(0,-(Q1105-C1130-D1130)))*(1+B1130))*(1-'P-Parametri'!$B$32)</f>
        <v>118959.16423736978</v>
      </c>
      <c r="S1130" s="10">
        <f>IF(R1129&lt;=0,S1129,S1129*(1-Q1130/R1129))+MAX(0,-(Q1105-C1130-D1130))</f>
        <v>105218.37695988105</v>
      </c>
      <c r="T1130" s="10">
        <f>MAX(0,(T1105-C1130-D1130))/(1-'P-Parametri'!$B$31*MAX(0,IF(U1129&lt;=0,0,(U1129-V1129)/U1129)))</f>
        <v>7378.3553487147892</v>
      </c>
      <c r="U1130" s="10">
        <f>((U1129-T1130+MAX(0,-(T1105-C1130-D1130)))*(1+B1130))*(1-'P-Parametri'!$B$32)</f>
        <v>118959.16423736974</v>
      </c>
      <c r="V1130" s="10">
        <f>IF(U1129&lt;=0,V1129,V1129*(1-T1130/U1129))+MAX(0,-(T1105-C1130-D1130))</f>
        <v>105218.376959881</v>
      </c>
    </row>
    <row r="1131" spans="1:22">
      <c r="A1131" s="9">
        <f t="shared" si="22"/>
        <v>24</v>
      </c>
      <c r="B1131" s="12">
        <f>IF($A1131='P-Parametri'!$C$47,'P-Parametri'!$B$34,IF($A1131='P-Parametri'!$C$48,'P-Parametri'!$C$34,'P-Parametri'!$C$50))</f>
        <v>2.7158250435358244E-2</v>
      </c>
      <c r="C1131" s="10">
        <f>IF($A1131&lt;='1-Input'!$B$26,0,IF($A1131='1-Input'!$B$26+1,('1-Input'!$B$23+((('P-Parametri'!$B$24*'1-Input'!$B$11)*(1+'P-Parametri'!$B$26)^('1-Input'!$B$25-2-'1-Input'!$B$12+1)*(IF('P-Parametri'!$B$26=0,'1-Input'!$B$12,((1+'P-Parametri'!$B$26)^'1-Input'!$B$12-1)/'P-Parametri'!$B$26)))*'P-Parametri'!$B$27*(1-'P-Parametri'!$B$28)))*'1-Input'!$B$27,'1-Input'!$B$23+((('P-Parametri'!$B$24*'1-Input'!$B$11)*(1+'P-Parametri'!$B$26)^('1-Input'!$B$25-2-'1-Input'!$B$12+1)*(IF('P-Parametri'!$B$26=0,'1-Input'!$B$12,((1+'P-Parametri'!$B$26)^'1-Input'!$B$12-1)/'P-Parametri'!$B$26)))*'P-Parametri'!$B$27*(1-'P-Parametri'!$B$28))))</f>
        <v>16417.152191689194</v>
      </c>
      <c r="D1131" s="10">
        <f>IF(AND($A1131&gt;=2,$A1131&lt;2+'1-Input'!$B$12),'1-Input'!$B$30,0)</f>
        <v>0</v>
      </c>
      <c r="E1131" s="10">
        <f>MAX(0,(E1105-C1131-D1131))/(1-'P-Parametri'!$B$31*MAX(0,IF(F1130&lt;=0,0,(F1130-G1130)/F1130)))</f>
        <v>9982.6486486310296</v>
      </c>
      <c r="F1131" s="10">
        <f>((F1130-E1131+MAX(0,-(E1105-C1131-D1131)))*(1+B1131))*(1-'P-Parametri'!$B$32)</f>
        <v>34745.456418593261</v>
      </c>
      <c r="G1131" s="10">
        <f>IF(F1130&lt;=0,G1130,G1130*(1-E1131/F1130))+MAX(0,-(E1105-C1131-D1131))</f>
        <v>29979.460612525399</v>
      </c>
      <c r="H1131" s="10">
        <f>MAX(0,(H1105-C1131-D1131))/(1-'P-Parametri'!$B$31*MAX(0,IF(I1130&lt;=0,0,(I1130-J1130)/I1130)))</f>
        <v>14032.847808310806</v>
      </c>
      <c r="I1131" s="10">
        <f>((I1130-H1131+MAX(0,-(H1105-C1131-D1131)))*(1+B1131))*(1-'P-Parametri'!$B$32)</f>
        <v>-103280.83409391333</v>
      </c>
      <c r="J1131" s="10">
        <f>IF(I1130&lt;=0,J1130,J1130*(1-H1131/I1130))+MAX(0,-(H1105-C1131-D1131))</f>
        <v>-23859.147222369771</v>
      </c>
      <c r="K1131" s="10">
        <f>MAX(0,(K1105-C1131-D1131))/(1-'P-Parametri'!$B$31*MAX(0,IF(L1130&lt;=0,0,(L1130-M1130)/L1130)))</f>
        <v>7535.0500710862852</v>
      </c>
      <c r="L1131" s="10">
        <f>((L1130-K1131+MAX(0,-(K1105-C1131-D1131)))*(1+B1131))*(1-'P-Parametri'!$B$32)</f>
        <v>110831.05357692609</v>
      </c>
      <c r="M1131" s="10">
        <f>IF(L1130&lt;=0,M1130,M1130*(1-K1131/L1130))+MAX(0,-(K1105-C1131-D1131))</f>
        <v>95628.480608362472</v>
      </c>
      <c r="N1131" s="10">
        <f>MAX(0,(N1105-C1131-D1131))/(1-'P-Parametri'!$B$31*MAX(0,IF(O1130&lt;=0,0,(O1130-P1130)/O1130)))</f>
        <v>7415.6155913747925</v>
      </c>
      <c r="O1131" s="10">
        <f>((O1130-N1131+MAX(0,-(N1105-C1131-D1131)))*(1+B1131))*(1-'P-Parametri'!$B$32)</f>
        <v>114543.77174628327</v>
      </c>
      <c r="P1131" s="10">
        <f>IF(O1130&lt;=0,P1130,P1130*(1-N1131/O1130))+MAX(0,-(N1105-C1131-D1131))</f>
        <v>98831.929335088324</v>
      </c>
      <c r="Q1131" s="10">
        <f>MAX(0,(Q1105-C1131-D1131))/(1-'P-Parametri'!$B$31*MAX(0,IF(R1130&lt;=0,0,(R1130-S1130)/R1130)))</f>
        <v>7422.270165254884</v>
      </c>
      <c r="R1131" s="10">
        <f>((R1130-Q1131+MAX(0,-(Q1105-C1131-D1131)))*(1+B1131))*(1-'P-Parametri'!$B$32)</f>
        <v>114336.9088921592</v>
      </c>
      <c r="S1131" s="10">
        <f>IF(R1130&lt;=0,S1130,S1130*(1-Q1131/R1130))+MAX(0,-(Q1105-C1131-D1131))</f>
        <v>98653.441629740788</v>
      </c>
      <c r="T1131" s="10">
        <f>MAX(0,(T1105-C1131-D1131))/(1-'P-Parametri'!$B$31*MAX(0,IF(U1130&lt;=0,0,(U1130-V1130)/U1130)))</f>
        <v>7422.2701652548876</v>
      </c>
      <c r="U1131" s="10">
        <f>((U1130-T1131+MAX(0,-(T1105-C1131-D1131)))*(1+B1131))*(1-'P-Parametri'!$B$32)</f>
        <v>114336.90889215915</v>
      </c>
      <c r="V1131" s="10">
        <f>IF(U1130&lt;=0,V1130,V1130*(1-T1131/U1130))+MAX(0,-(T1105-C1131-D1131))</f>
        <v>98653.44162974073</v>
      </c>
    </row>
    <row r="1132" spans="1:22">
      <c r="A1132" s="9">
        <f t="shared" si="22"/>
        <v>25</v>
      </c>
      <c r="B1132" s="12">
        <f>IF($A1132='P-Parametri'!$C$47,'P-Parametri'!$B$34,IF($A1132='P-Parametri'!$C$48,'P-Parametri'!$C$34,'P-Parametri'!$C$50))</f>
        <v>2.7158250435358244E-2</v>
      </c>
      <c r="C1132" s="10">
        <f>IF($A1132&lt;='1-Input'!$B$26,0,IF($A1132='1-Input'!$B$26+1,('1-Input'!$B$23+((('P-Parametri'!$B$24*'1-Input'!$B$11)*(1+'P-Parametri'!$B$26)^('1-Input'!$B$25-2-'1-Input'!$B$12+1)*(IF('P-Parametri'!$B$26=0,'1-Input'!$B$12,((1+'P-Parametri'!$B$26)^'1-Input'!$B$12-1)/'P-Parametri'!$B$26)))*'P-Parametri'!$B$27*(1-'P-Parametri'!$B$28)))*'1-Input'!$B$27,'1-Input'!$B$23+((('P-Parametri'!$B$24*'1-Input'!$B$11)*(1+'P-Parametri'!$B$26)^('1-Input'!$B$25-2-'1-Input'!$B$12+1)*(IF('P-Parametri'!$B$26=0,'1-Input'!$B$12,((1+'P-Parametri'!$B$26)^'1-Input'!$B$12-1)/'P-Parametri'!$B$26)))*'P-Parametri'!$B$27*(1-'P-Parametri'!$B$28))))</f>
        <v>16417.152191689194</v>
      </c>
      <c r="D1132" s="10">
        <f>IF(AND($A1132&gt;=2,$A1132&lt;2+'1-Input'!$B$12),'1-Input'!$B$30,0)</f>
        <v>0</v>
      </c>
      <c r="E1132" s="10">
        <f>MAX(0,(E1105-C1132-D1132))/(1-'P-Parametri'!$B$31*MAX(0,IF(F1131&lt;=0,0,(F1131-G1131)/F1131)))</f>
        <v>10040.947270912551</v>
      </c>
      <c r="F1132" s="10">
        <f>((F1131-E1132+MAX(0,-(E1105-C1132-D1132)))*(1+B1132))*(1-'P-Parametri'!$B$32)</f>
        <v>25324.689513208028</v>
      </c>
      <c r="G1132" s="10">
        <f>IF(F1131&lt;=0,G1131,G1131*(1-E1132/F1131))+MAX(0,-(E1105-C1132-D1132))</f>
        <v>21315.818967004179</v>
      </c>
      <c r="H1132" s="10">
        <f>MAX(0,(H1105-C1132-D1132))/(1-'P-Parametri'!$B$31*MAX(0,IF(I1131&lt;=0,0,(I1131-J1131)/I1131)))</f>
        <v>14032.847808310806</v>
      </c>
      <c r="I1132" s="10">
        <f>((I1131-H1132+MAX(0,-(H1105-C1132-D1132)))*(1+B1132))*(1-'P-Parametri'!$B$32)</f>
        <v>-120258.71682230907</v>
      </c>
      <c r="J1132" s="10">
        <f>IF(I1131&lt;=0,J1131,J1131*(1-H1132/I1131))+MAX(0,-(H1105-C1132-D1132))</f>
        <v>-23859.147222369771</v>
      </c>
      <c r="K1132" s="10">
        <f>MAX(0,(K1105-C1132-D1132))/(1-'P-Parametri'!$B$31*MAX(0,IF(L1131&lt;=0,0,(L1131-M1131)/L1131)))</f>
        <v>7579.0547289109254</v>
      </c>
      <c r="L1132" s="10">
        <f>((L1131-K1132+MAX(0,-(K1105-C1132-D1132)))*(1+B1132))*(1-'P-Parametri'!$B$32)</f>
        <v>105844.03020569951</v>
      </c>
      <c r="M1132" s="10">
        <f>IF(L1131&lt;=0,M1131,M1131*(1-K1132/L1131))+MAX(0,-(K1105-C1132-D1132))</f>
        <v>89089.03642929651</v>
      </c>
      <c r="N1132" s="10">
        <f>MAX(0,(N1105-C1132-D1132))/(1-'P-Parametri'!$B$31*MAX(0,IF(O1131&lt;=0,0,(O1131-P1131)/O1131)))</f>
        <v>7458.9227523861955</v>
      </c>
      <c r="O1132" s="10">
        <f>((O1131-N1132+MAX(0,-(N1105-C1132-D1132)))*(1+B1132))*(1-'P-Parametri'!$B$32)</f>
        <v>109773.09996842445</v>
      </c>
      <c r="P1132" s="10">
        <f>IF(O1131&lt;=0,P1131,P1131*(1-N1132/O1131))+MAX(0,-(N1105-C1132-D1132))</f>
        <v>92396.138762270595</v>
      </c>
      <c r="Q1132" s="10">
        <f>MAX(0,(Q1105-C1132-D1132))/(1-'P-Parametri'!$B$31*MAX(0,IF(R1131&lt;=0,0,(R1131-S1131)/R1131)))</f>
        <v>7465.6161889471978</v>
      </c>
      <c r="R1132" s="10">
        <f>((R1131-Q1132+MAX(0,-(Q1105-C1132-D1132)))*(1+B1132))*(1-'P-Parametri'!$B$32)</f>
        <v>109554.18257472673</v>
      </c>
      <c r="S1132" s="10">
        <f>IF(R1131&lt;=0,S1131,S1131*(1-Q1132/R1131))+MAX(0,-(Q1105-C1132-D1132))</f>
        <v>92211.87575164788</v>
      </c>
      <c r="T1132" s="10">
        <f>MAX(0,(T1105-C1132-D1132))/(1-'P-Parametri'!$B$31*MAX(0,IF(U1131&lt;=0,0,(U1131-V1131)/U1131)))</f>
        <v>7465.6161889472014</v>
      </c>
      <c r="U1132" s="10">
        <f>((U1131-T1132+MAX(0,-(T1105-C1132-D1132)))*(1+B1132))*(1-'P-Parametri'!$B$32)</f>
        <v>109554.18257472667</v>
      </c>
      <c r="V1132" s="10">
        <f>IF(U1131&lt;=0,V1131,V1131*(1-T1132/U1131))+MAX(0,-(T1105-C1132-D1132))</f>
        <v>92211.875751647822</v>
      </c>
    </row>
    <row r="1133" spans="1:22">
      <c r="A1133" s="9">
        <f t="shared" si="22"/>
        <v>26</v>
      </c>
      <c r="B1133" s="12">
        <f>IF($A1133='P-Parametri'!$C$47,'P-Parametri'!$B$34,IF($A1133='P-Parametri'!$C$48,'P-Parametri'!$C$34,'P-Parametri'!$C$50))</f>
        <v>2.7158250435358244E-2</v>
      </c>
      <c r="C1133" s="10">
        <f>IF($A1133&lt;='1-Input'!$B$26,0,IF($A1133='1-Input'!$B$26+1,('1-Input'!$B$23+((('P-Parametri'!$B$24*'1-Input'!$B$11)*(1+'P-Parametri'!$B$26)^('1-Input'!$B$25-2-'1-Input'!$B$12+1)*(IF('P-Parametri'!$B$26=0,'1-Input'!$B$12,((1+'P-Parametri'!$B$26)^'1-Input'!$B$12-1)/'P-Parametri'!$B$26)))*'P-Parametri'!$B$27*(1-'P-Parametri'!$B$28)))*'1-Input'!$B$27,'1-Input'!$B$23+((('P-Parametri'!$B$24*'1-Input'!$B$11)*(1+'P-Parametri'!$B$26)^('1-Input'!$B$25-2-'1-Input'!$B$12+1)*(IF('P-Parametri'!$B$26=0,'1-Input'!$B$12,((1+'P-Parametri'!$B$26)^'1-Input'!$B$12-1)/'P-Parametri'!$B$26)))*'P-Parametri'!$B$27*(1-'P-Parametri'!$B$28))))</f>
        <v>16417.152191689194</v>
      </c>
      <c r="D1133" s="10">
        <f>IF(AND($A1133&gt;=2,$A1133&lt;2+'1-Input'!$B$12),'1-Input'!$B$30,0)</f>
        <v>0</v>
      </c>
      <c r="E1133" s="10">
        <f>MAX(0,(E1105-C1133-D1133))/(1-'P-Parametri'!$B$31*MAX(0,IF(F1132&lt;=0,0,(F1132-G1132)/F1132)))</f>
        <v>10098.478086780395</v>
      </c>
      <c r="F1133" s="10">
        <f>((F1132-E1133+MAX(0,-(E1105-C1133-D1133)))*(1+B1133))*(1-'P-Parametri'!$B$32)</f>
        <v>15608.449232149213</v>
      </c>
      <c r="G1133" s="10">
        <f>IF(F1132&lt;=0,G1132,G1132*(1-E1133/F1132))+MAX(0,-(E1105-C1133-D1133))</f>
        <v>12815.918874337587</v>
      </c>
      <c r="H1133" s="10">
        <f>MAX(0,(H1105-C1133-D1133))/(1-'P-Parametri'!$B$31*MAX(0,IF(I1132&lt;=0,0,(I1132-J1132)/I1132)))</f>
        <v>14032.847808310806</v>
      </c>
      <c r="I1133" s="10">
        <f>((I1132-H1133+MAX(0,-(H1105-C1133-D1133)))*(1+B1133))*(1-'P-Parametri'!$B$32)</f>
        <v>-137662.81119706592</v>
      </c>
      <c r="J1133" s="10">
        <f>IF(I1132&lt;=0,J1132,J1132*(1-H1133/I1132))+MAX(0,-(H1105-C1133-D1133))</f>
        <v>-23859.147222369771</v>
      </c>
      <c r="K1133" s="10">
        <f>MAX(0,(K1105-C1133-D1133))/(1-'P-Parametri'!$B$31*MAX(0,IF(L1132&lt;=0,0,(L1132-M1132)/L1132)))</f>
        <v>7622.4798351580621</v>
      </c>
      <c r="L1133" s="10">
        <f>((L1132-K1133+MAX(0,-(K1105-C1133-D1133)))*(1+B1133))*(1-'P-Parametri'!$B$32)</f>
        <v>100687.29768198646</v>
      </c>
      <c r="M1133" s="10">
        <f>IF(L1132&lt;=0,M1132,M1132*(1-K1133/L1132))+MAX(0,-(K1105-C1133-D1133))</f>
        <v>82673.186783395489</v>
      </c>
      <c r="N1133" s="10">
        <f>MAX(0,(N1105-C1133-D1133))/(1-'P-Parametri'!$B$31*MAX(0,IF(O1132&lt;=0,0,(O1132-P1132)/O1132)))</f>
        <v>7501.6595480153383</v>
      </c>
      <c r="O1133" s="10">
        <f>((O1132-N1133+MAX(0,-(N1105-C1133-D1133)))*(1+B1133))*(1-'P-Parametri'!$B$32)</f>
        <v>104838.85590410794</v>
      </c>
      <c r="P1133" s="10">
        <f>IF(O1132&lt;=0,P1132,P1132*(1-N1133/O1132))+MAX(0,-(N1105-C1133-D1133))</f>
        <v>86081.983684705046</v>
      </c>
      <c r="Q1133" s="10">
        <f>MAX(0,(Q1105-C1133-D1133))/(1-'P-Parametri'!$B$31*MAX(0,IF(R1132&lt;=0,0,(R1132-S1132)/R1132)))</f>
        <v>7508.391335426707</v>
      </c>
      <c r="R1133" s="10">
        <f>((R1132-Q1133+MAX(0,-(Q1105-C1133-D1133)))*(1+B1133))*(1-'P-Parametri'!$B$32)</f>
        <v>104607.54204086392</v>
      </c>
      <c r="S1133" s="10">
        <f>IF(R1132&lt;=0,S1132,S1132*(1-Q1133/R1132))+MAX(0,-(Q1105-C1133-D1133))</f>
        <v>85892.05452122743</v>
      </c>
      <c r="T1133" s="10">
        <f>MAX(0,(T1105-C1133-D1133))/(1-'P-Parametri'!$B$31*MAX(0,IF(U1132&lt;=0,0,(U1132-V1132)/U1132)))</f>
        <v>7508.3913354267115</v>
      </c>
      <c r="U1133" s="10">
        <f>((U1132-T1133+MAX(0,-(T1105-C1133-D1133)))*(1+B1133))*(1-'P-Parametri'!$B$32)</f>
        <v>104607.54204086386</v>
      </c>
      <c r="V1133" s="10">
        <f>IF(U1132&lt;=0,V1132,V1132*(1-T1133/U1132))+MAX(0,-(T1105-C1133-D1133))</f>
        <v>85892.054521227357</v>
      </c>
    </row>
    <row r="1134" spans="1:22">
      <c r="A1134" s="9">
        <f t="shared" si="22"/>
        <v>27</v>
      </c>
      <c r="B1134" s="12">
        <f>IF($A1134='P-Parametri'!$C$47,'P-Parametri'!$B$34,IF($A1134='P-Parametri'!$C$48,'P-Parametri'!$C$34,'P-Parametri'!$C$50))</f>
        <v>2.7158250435358244E-2</v>
      </c>
      <c r="C1134" s="10">
        <f>IF($A1134&lt;='1-Input'!$B$26,0,IF($A1134='1-Input'!$B$26+1,('1-Input'!$B$23+((('P-Parametri'!$B$24*'1-Input'!$B$11)*(1+'P-Parametri'!$B$26)^('1-Input'!$B$25-2-'1-Input'!$B$12+1)*(IF('P-Parametri'!$B$26=0,'1-Input'!$B$12,((1+'P-Parametri'!$B$26)^'1-Input'!$B$12-1)/'P-Parametri'!$B$26)))*'P-Parametri'!$B$27*(1-'P-Parametri'!$B$28)))*'1-Input'!$B$27,'1-Input'!$B$23+((('P-Parametri'!$B$24*'1-Input'!$B$11)*(1+'P-Parametri'!$B$26)^('1-Input'!$B$25-2-'1-Input'!$B$12+1)*(IF('P-Parametri'!$B$26=0,'1-Input'!$B$12,((1+'P-Parametri'!$B$26)^'1-Input'!$B$12-1)/'P-Parametri'!$B$26)))*'P-Parametri'!$B$27*(1-'P-Parametri'!$B$28))))</f>
        <v>16417.152191689194</v>
      </c>
      <c r="D1134" s="10">
        <f>IF(AND($A1134&gt;=2,$A1134&lt;2+'1-Input'!$B$12),'1-Input'!$B$30,0)</f>
        <v>0</v>
      </c>
      <c r="E1134" s="10">
        <f>MAX(0,(E1105-C1134-D1134))/(1-'P-Parametri'!$B$31*MAX(0,IF(F1133&lt;=0,0,(F1133-G1133)/F1133)))</f>
        <v>10155.2388319068</v>
      </c>
      <c r="F1134" s="10">
        <f>((F1133-E1134+MAX(0,-(E1105-C1134-D1134)))*(1+B1134))*(1-'P-Parametri'!$B$32)</f>
        <v>5590.1074338609587</v>
      </c>
      <c r="G1134" s="10">
        <f>IF(F1133&lt;=0,G1133,G1133*(1-E1134/F1133))+MAX(0,-(E1105-C1134-D1134))</f>
        <v>4477.5685947230722</v>
      </c>
      <c r="H1134" s="10">
        <f>MAX(0,(H1105-C1134-D1134))/(1-'P-Parametri'!$B$31*MAX(0,IF(I1133&lt;=0,0,(I1133-J1133)/I1133)))</f>
        <v>14032.847808310806</v>
      </c>
      <c r="I1134" s="10">
        <f>((I1133-H1134+MAX(0,-(H1105-C1134-D1134)))*(1+B1134))*(1-'P-Parametri'!$B$32)</f>
        <v>-155503.81680719627</v>
      </c>
      <c r="J1134" s="10">
        <f>IF(I1133&lt;=0,J1133,J1133*(1-H1134/I1133))+MAX(0,-(H1105-C1134-D1134))</f>
        <v>-23859.147222369771</v>
      </c>
      <c r="K1134" s="10">
        <f>MAX(0,(K1105-C1134-D1134))/(1-'P-Parametri'!$B$31*MAX(0,IF(L1133&lt;=0,0,(L1133-M1133)/L1133)))</f>
        <v>7665.3236806797904</v>
      </c>
      <c r="L1134" s="10">
        <f>((L1133-K1134+MAX(0,-(K1105-C1134-D1134)))*(1+B1134))*(1-'P-Parametri'!$B$32)</f>
        <v>95357.191491091071</v>
      </c>
      <c r="M1134" s="10">
        <f>IF(L1133&lt;=0,M1133,M1133*(1-K1134/L1133))+MAX(0,-(K1105-C1134-D1134))</f>
        <v>76379.277313210157</v>
      </c>
      <c r="N1134" s="10">
        <f>MAX(0,(N1105-C1134-D1134))/(1-'P-Parametri'!$B$31*MAX(0,IF(O1133&lt;=0,0,(O1133-P1133)/O1133)))</f>
        <v>7543.8242962052045</v>
      </c>
      <c r="O1134" s="10">
        <f>((O1133-N1134+MAX(0,-(N1105-C1134-D1134)))*(1+B1134))*(1-'P-Parametri'!$B$32)</f>
        <v>99737.5196535414</v>
      </c>
      <c r="P1134" s="10">
        <f>IF(O1133&lt;=0,P1133,P1133*(1-N1134/O1133))+MAX(0,-(N1105-C1134-D1134))</f>
        <v>79887.835967372201</v>
      </c>
      <c r="Q1134" s="10">
        <f>MAX(0,(Q1105-C1134-D1134))/(1-'P-Parametri'!$B$31*MAX(0,IF(R1133&lt;=0,0,(R1133-S1133)/R1133)))</f>
        <v>7550.5939211269588</v>
      </c>
      <c r="R1134" s="10">
        <f>((R1133-Q1134+MAX(0,-(Q1105-C1134-D1134)))*(1+B1134))*(1-'P-Parametri'!$B$32)</f>
        <v>99493.459333217819</v>
      </c>
      <c r="S1134" s="10">
        <f>IF(R1133&lt;=0,S1133,S1133*(1-Q1134/R1133))+MAX(0,-(Q1105-C1134-D1134))</f>
        <v>79692.348342415382</v>
      </c>
      <c r="T1134" s="10">
        <f>MAX(0,(T1105-C1134-D1134))/(1-'P-Parametri'!$B$31*MAX(0,IF(U1133&lt;=0,0,(U1133-V1133)/U1133)))</f>
        <v>7550.5939211269633</v>
      </c>
      <c r="U1134" s="10">
        <f>((U1133-T1134+MAX(0,-(T1105-C1134-D1134)))*(1+B1134))*(1-'P-Parametri'!$B$32)</f>
        <v>99493.459333217761</v>
      </c>
      <c r="V1134" s="10">
        <f>IF(U1133&lt;=0,V1133,V1133*(1-T1134/U1133))+MAX(0,-(T1105-C1134-D1134))</f>
        <v>79692.348342415309</v>
      </c>
    </row>
    <row r="1135" spans="1:22">
      <c r="A1135" s="9">
        <f t="shared" si="22"/>
        <v>28</v>
      </c>
      <c r="B1135" s="12">
        <f>IF($A1135='P-Parametri'!$C$47,'P-Parametri'!$B$34,IF($A1135='P-Parametri'!$C$48,'P-Parametri'!$C$34,'P-Parametri'!$C$50))</f>
        <v>2.7158250435358244E-2</v>
      </c>
      <c r="C1135" s="10">
        <f>IF($A1135&lt;='1-Input'!$B$26,0,IF($A1135='1-Input'!$B$26+1,('1-Input'!$B$23+((('P-Parametri'!$B$24*'1-Input'!$B$11)*(1+'P-Parametri'!$B$26)^('1-Input'!$B$25-2-'1-Input'!$B$12+1)*(IF('P-Parametri'!$B$26=0,'1-Input'!$B$12,((1+'P-Parametri'!$B$26)^'1-Input'!$B$12-1)/'P-Parametri'!$B$26)))*'P-Parametri'!$B$27*(1-'P-Parametri'!$B$28)))*'1-Input'!$B$27,'1-Input'!$B$23+((('P-Parametri'!$B$24*'1-Input'!$B$11)*(1+'P-Parametri'!$B$26)^('1-Input'!$B$25-2-'1-Input'!$B$12+1)*(IF('P-Parametri'!$B$26=0,'1-Input'!$B$12,((1+'P-Parametri'!$B$26)^'1-Input'!$B$12-1)/'P-Parametri'!$B$26)))*'P-Parametri'!$B$27*(1-'P-Parametri'!$B$28))))</f>
        <v>16417.152191689194</v>
      </c>
      <c r="D1135" s="10">
        <f>IF(AND($A1135&gt;=2,$A1135&lt;2+'1-Input'!$B$12),'1-Input'!$B$30,0)</f>
        <v>0</v>
      </c>
      <c r="E1135" s="10">
        <f>MAX(0,(E1105-C1135-D1135))/(1-'P-Parametri'!$B$31*MAX(0,IF(F1134&lt;=0,0,(F1134-G1134)/F1134)))</f>
        <v>10211.227769151879</v>
      </c>
      <c r="F1135" s="10">
        <f>((F1134-E1135+MAX(0,-(E1105-C1135-D1135)))*(1+B1135))*(1-'P-Parametri'!$B$32)</f>
        <v>-4737.1286348913809</v>
      </c>
      <c r="G1135" s="10">
        <f>IF(F1134&lt;=0,G1134,G1134*(1-E1135/F1134))+MAX(0,-(E1105-C1135-D1135))</f>
        <v>-3701.4285558092961</v>
      </c>
      <c r="H1135" s="10">
        <f>MAX(0,(H1105-C1135-D1135))/(1-'P-Parametri'!$B$31*MAX(0,IF(I1134&lt;=0,0,(I1134-J1134)/I1134)))</f>
        <v>14032.847808310806</v>
      </c>
      <c r="I1135" s="10">
        <f>((I1134-H1135+MAX(0,-(H1105-C1135-D1135)))*(1+B1135))*(1-'P-Parametri'!$B$32)</f>
        <v>-173792.70184348812</v>
      </c>
      <c r="J1135" s="10">
        <f>IF(I1134&lt;=0,J1134,J1134*(1-H1135/I1134))+MAX(0,-(H1105-C1135-D1135))</f>
        <v>-23859.147222369771</v>
      </c>
      <c r="K1135" s="10">
        <f>MAX(0,(K1105-C1135-D1135))/(1-'P-Parametri'!$B$31*MAX(0,IF(L1134&lt;=0,0,(L1134-M1134)/L1134)))</f>
        <v>7707.5849542573624</v>
      </c>
      <c r="L1135" s="10">
        <f>((L1134-K1135+MAX(0,-(K1105-C1135-D1135)))*(1+B1135))*(1-'P-Parametri'!$B$32)</f>
        <v>89849.956468718214</v>
      </c>
      <c r="M1135" s="10">
        <f>IF(L1134&lt;=0,M1134,M1134*(1-K1135/L1134))+MAX(0,-(K1105-C1135-D1135))</f>
        <v>70205.649929360981</v>
      </c>
      <c r="N1135" s="10">
        <f>MAX(0,(N1105-C1135-D1135))/(1-'P-Parametri'!$B$31*MAX(0,IF(O1134&lt;=0,0,(O1134-P1134)/O1134)))</f>
        <v>7585.4157065205463</v>
      </c>
      <c r="O1135" s="10">
        <f>((O1134-N1135+MAX(0,-(N1105-C1135-D1135)))*(1+B1135))*(1-'P-Parametri'!$B$32)</f>
        <v>94465.484276430885</v>
      </c>
      <c r="P1135" s="10">
        <f>IF(O1134&lt;=0,P1134,P1134*(1-N1135/O1134))+MAX(0,-(N1105-C1135-D1135))</f>
        <v>73812.063802475328</v>
      </c>
      <c r="Q1135" s="10">
        <f>MAX(0,(Q1105-C1135-D1135))/(1-'P-Parametri'!$B$31*MAX(0,IF(R1134&lt;=0,0,(R1134-S1134)/R1134)))</f>
        <v>7592.2226544547084</v>
      </c>
      <c r="R1135" s="10">
        <f>((R1134-Q1135+MAX(0,-(Q1105-C1135-D1135)))*(1+B1135))*(1-'P-Parametri'!$B$32)</f>
        <v>94208.319252844492</v>
      </c>
      <c r="S1135" s="10">
        <f>IF(R1134&lt;=0,S1134,S1134*(1-Q1135/R1134))+MAX(0,-(Q1105-C1135-D1135))</f>
        <v>73611.123943074621</v>
      </c>
      <c r="T1135" s="10">
        <f>MAX(0,(T1105-C1135-D1135))/(1-'P-Parametri'!$B$31*MAX(0,IF(U1134&lt;=0,0,(U1134-V1134)/U1134)))</f>
        <v>7592.222654454712</v>
      </c>
      <c r="U1135" s="10">
        <f>((U1134-T1135+MAX(0,-(T1105-C1135-D1135)))*(1+B1135))*(1-'P-Parametri'!$B$32)</f>
        <v>94208.31925284442</v>
      </c>
      <c r="V1135" s="10">
        <f>IF(U1134&lt;=0,V1134,V1134*(1-T1135/U1134))+MAX(0,-(T1105-C1135-D1135))</f>
        <v>73611.123943074548</v>
      </c>
    </row>
    <row r="1136" spans="1:22">
      <c r="A1136" s="9">
        <f t="shared" si="22"/>
        <v>29</v>
      </c>
      <c r="B1136" s="12">
        <f>IF($A1136='P-Parametri'!$C$47,'P-Parametri'!$B$34,IF($A1136='P-Parametri'!$C$48,'P-Parametri'!$C$34,'P-Parametri'!$C$50))</f>
        <v>2.7158250435358244E-2</v>
      </c>
      <c r="C1136" s="10">
        <f>IF($A1136&lt;='1-Input'!$B$26,0,IF($A1136='1-Input'!$B$26+1,('1-Input'!$B$23+((('P-Parametri'!$B$24*'1-Input'!$B$11)*(1+'P-Parametri'!$B$26)^('1-Input'!$B$25-2-'1-Input'!$B$12+1)*(IF('P-Parametri'!$B$26=0,'1-Input'!$B$12,((1+'P-Parametri'!$B$26)^'1-Input'!$B$12-1)/'P-Parametri'!$B$26)))*'P-Parametri'!$B$27*(1-'P-Parametri'!$B$28)))*'1-Input'!$B$27,'1-Input'!$B$23+((('P-Parametri'!$B$24*'1-Input'!$B$11)*(1+'P-Parametri'!$B$26)^('1-Input'!$B$25-2-'1-Input'!$B$12+1)*(IF('P-Parametri'!$B$26=0,'1-Input'!$B$12,((1+'P-Parametri'!$B$26)^'1-Input'!$B$12-1)/'P-Parametri'!$B$26)))*'P-Parametri'!$B$27*(1-'P-Parametri'!$B$28))))</f>
        <v>16417.152191689194</v>
      </c>
      <c r="D1136" s="10">
        <f>IF(AND($A1136&gt;=2,$A1136&lt;2+'1-Input'!$B$12),'1-Input'!$B$30,0)</f>
        <v>0</v>
      </c>
      <c r="E1136" s="10">
        <f>MAX(0,(E1105-C1136-D1136))/(1-'P-Parametri'!$B$31*MAX(0,IF(F1135&lt;=0,0,(F1135-G1135)/F1135)))</f>
        <v>9682.8478083108057</v>
      </c>
      <c r="F1136" s="10">
        <f>((F1135-E1136+MAX(0,-(E1105-C1136-D1136)))*(1+B1136))*(1-'P-Parametri'!$B$32)</f>
        <v>-14781.974579169202</v>
      </c>
      <c r="G1136" s="10">
        <f>IF(F1135&lt;=0,G1135,G1135*(1-E1136/F1135))+MAX(0,-(E1105-C1136-D1136))</f>
        <v>-3701.4285558092961</v>
      </c>
      <c r="H1136" s="10">
        <f>MAX(0,(H1105-C1136-D1136))/(1-'P-Parametri'!$B$31*MAX(0,IF(I1135&lt;=0,0,(I1135-J1135)/I1135)))</f>
        <v>14032.847808310806</v>
      </c>
      <c r="I1136" s="10">
        <f>((I1135-H1136+MAX(0,-(H1105-C1136-D1136)))*(1+B1136))*(1-'P-Parametri'!$B$32)</f>
        <v>-192540.70984146648</v>
      </c>
      <c r="J1136" s="10">
        <f>IF(I1135&lt;=0,J1135,J1135*(1-H1136/I1135))+MAX(0,-(H1105-C1136-D1136))</f>
        <v>-23859.147222369771</v>
      </c>
      <c r="K1136" s="10">
        <f>MAX(0,(K1105-C1136-D1136))/(1-'P-Parametri'!$B$31*MAX(0,IF(L1135&lt;=0,0,(L1135-M1135)/L1135)))</f>
        <v>7749.2627332899328</v>
      </c>
      <c r="L1136" s="10">
        <f>((L1135-K1136+MAX(0,-(K1105-C1136-D1136)))*(1+B1136))*(1-'P-Parametri'!$B$32)</f>
        <v>84161.74412693808</v>
      </c>
      <c r="M1136" s="10">
        <f>IF(L1135&lt;=0,M1135,M1135*(1-K1136/L1135))+MAX(0,-(K1105-C1136-D1136))</f>
        <v>64150.643916604502</v>
      </c>
      <c r="N1136" s="10">
        <f>MAX(0,(N1105-C1136-D1136))/(1-'P-Parametri'!$B$31*MAX(0,IF(O1135&lt;=0,0,(O1135-P1135)/O1135)))</f>
        <v>7626.4328709842257</v>
      </c>
      <c r="O1136" s="10">
        <f>((O1135-N1136+MAX(0,-(N1105-C1136-D1136)))*(1+B1136))*(1-'P-Parametri'!$B$32)</f>
        <v>89019.05321486255</v>
      </c>
      <c r="P1136" s="10">
        <f>IF(O1135&lt;=0,P1135,P1135*(1-N1136/O1135))+MAX(0,-(N1105-C1136-D1136))</f>
        <v>67853.032797975073</v>
      </c>
      <c r="Q1136" s="10">
        <f>MAX(0,(Q1105-C1136-D1136))/(1-'P-Parametri'!$B$31*MAX(0,IF(R1135&lt;=0,0,(R1135-S1135)/R1135)))</f>
        <v>7633.2766266180197</v>
      </c>
      <c r="R1136" s="10">
        <f>((R1135-Q1136+MAX(0,-(Q1105-C1136-D1136)))*(1+B1136))*(1-'P-Parametri'!$B$32)</f>
        <v>88748.41677669069</v>
      </c>
      <c r="S1136" s="10">
        <f>IF(R1135&lt;=0,S1135,S1135*(1-Q1136/R1135))+MAX(0,-(Q1105-C1136-D1136))</f>
        <v>67646.745464506355</v>
      </c>
      <c r="T1136" s="10">
        <f>MAX(0,(T1105-C1136-D1136))/(1-'P-Parametri'!$B$31*MAX(0,IF(U1135&lt;=0,0,(U1135-V1135)/U1135)))</f>
        <v>7633.2766266180233</v>
      </c>
      <c r="U1136" s="10">
        <f>((U1135-T1136+MAX(0,-(T1105-C1136-D1136)))*(1+B1136))*(1-'P-Parametri'!$B$32)</f>
        <v>88748.416776690618</v>
      </c>
      <c r="V1136" s="10">
        <f>IF(U1135&lt;=0,V1135,V1135*(1-T1136/U1135))+MAX(0,-(T1105-C1136-D1136))</f>
        <v>67646.745464506283</v>
      </c>
    </row>
    <row r="1137" spans="1:22">
      <c r="A1137" s="9">
        <f t="shared" si="22"/>
        <v>30</v>
      </c>
      <c r="B1137" s="12">
        <f>IF($A1137='P-Parametri'!$C$47,'P-Parametri'!$B$34,IF($A1137='P-Parametri'!$C$48,'P-Parametri'!$C$34,'P-Parametri'!$C$50))</f>
        <v>2.7158250435358244E-2</v>
      </c>
      <c r="C1137" s="10">
        <f>IF($A1137&lt;='1-Input'!$B$26,0,IF($A1137='1-Input'!$B$26+1,('1-Input'!$B$23+((('P-Parametri'!$B$24*'1-Input'!$B$11)*(1+'P-Parametri'!$B$26)^('1-Input'!$B$25-2-'1-Input'!$B$12+1)*(IF('P-Parametri'!$B$26=0,'1-Input'!$B$12,((1+'P-Parametri'!$B$26)^'1-Input'!$B$12-1)/'P-Parametri'!$B$26)))*'P-Parametri'!$B$27*(1-'P-Parametri'!$B$28)))*'1-Input'!$B$27,'1-Input'!$B$23+((('P-Parametri'!$B$24*'1-Input'!$B$11)*(1+'P-Parametri'!$B$26)^('1-Input'!$B$25-2-'1-Input'!$B$12+1)*(IF('P-Parametri'!$B$26=0,'1-Input'!$B$12,((1+'P-Parametri'!$B$26)^'1-Input'!$B$12-1)/'P-Parametri'!$B$26)))*'P-Parametri'!$B$27*(1-'P-Parametri'!$B$28))))</f>
        <v>16417.152191689194</v>
      </c>
      <c r="D1137" s="10">
        <f>IF(AND($A1137&gt;=2,$A1137&lt;2+'1-Input'!$B$12),'1-Input'!$B$30,0)</f>
        <v>0</v>
      </c>
      <c r="E1137" s="10">
        <f>MAX(0,(E1105-C1137-D1137))/(1-'P-Parametri'!$B$31*MAX(0,IF(F1136&lt;=0,0,(F1136-G1136)/F1136)))</f>
        <v>9682.8478083108057</v>
      </c>
      <c r="F1137" s="10">
        <f>((F1136-E1137+MAX(0,-(E1105-C1137-D1137)))*(1+B1137))*(1-'P-Parametri'!$B$32)</f>
        <v>-25078.985672414277</v>
      </c>
      <c r="G1137" s="10">
        <f>IF(F1136&lt;=0,G1136,G1136*(1-E1137/F1136))+MAX(0,-(E1105-C1137-D1137))</f>
        <v>-3701.4285558092961</v>
      </c>
      <c r="H1137" s="10">
        <f>MAX(0,(H1105-C1137-D1137))/(1-'P-Parametri'!$B$31*MAX(0,IF(I1136&lt;=0,0,(I1136-J1136)/I1136)))</f>
        <v>14032.847808310806</v>
      </c>
      <c r="I1137" s="10">
        <f>((I1136-H1137+MAX(0,-(H1105-C1137-D1137)))*(1+B1137))*(1-'P-Parametri'!$B$32)</f>
        <v>-211759.36659362933</v>
      </c>
      <c r="J1137" s="10">
        <f>IF(I1136&lt;=0,J1136,J1136*(1-H1137/I1136))+MAX(0,-(H1105-C1137-D1137))</f>
        <v>-23859.147222369771</v>
      </c>
      <c r="K1137" s="10">
        <f>MAX(0,(K1105-C1137-D1137))/(1-'P-Parametri'!$B$31*MAX(0,IF(L1136&lt;=0,0,(L1136-M1136)/L1136)))</f>
        <v>7790.3564741652035</v>
      </c>
      <c r="L1137" s="10">
        <f>((L1136-K1137+MAX(0,-(K1105-C1137-D1137)))*(1+B1137))*(1-'P-Parametri'!$B$32)</f>
        <v>78288.609922893229</v>
      </c>
      <c r="M1137" s="10">
        <f>IF(L1136&lt;=0,M1136,M1136*(1-K1137/L1136))+MAX(0,-(K1105-C1137-D1137))</f>
        <v>58212.597012493032</v>
      </c>
      <c r="N1137" s="10">
        <f>MAX(0,(N1105-C1137-D1137))/(1-'P-Parametri'!$B$31*MAX(0,IF(O1136&lt;=0,0,(O1136-P1136)/O1136)))</f>
        <v>7666.8752546004816</v>
      </c>
      <c r="O1137" s="10">
        <f>((O1136-N1137+MAX(0,-(N1105-C1137-D1137)))*(1+B1137))*(1-'P-Parametri'!$B$32)</f>
        <v>83394.437661203148</v>
      </c>
      <c r="P1137" s="10">
        <f>IF(O1136&lt;=0,P1136,P1136*(1-N1137/O1136))+MAX(0,-(N1105-C1137-D1137))</f>
        <v>62009.107039151859</v>
      </c>
      <c r="Q1137" s="10">
        <f>MAX(0,(Q1105-C1137-D1137))/(1-'P-Parametri'!$B$31*MAX(0,IF(R1136&lt;=0,0,(R1136-S1136)/R1136)))</f>
        <v>7673.7553021410422</v>
      </c>
      <c r="R1137" s="10">
        <f>((R1136-Q1137+MAX(0,-(Q1105-C1137-D1137)))*(1+B1137))*(1-'P-Parametri'!$B$32)</f>
        <v>83109.954419967689</v>
      </c>
      <c r="S1137" s="10">
        <f>IF(R1136&lt;=0,S1136,S1136*(1-Q1137/R1136))+MAX(0,-(Q1105-C1137-D1137))</f>
        <v>61797.575523965163</v>
      </c>
      <c r="T1137" s="10">
        <f>MAX(0,(T1105-C1137-D1137))/(1-'P-Parametri'!$B$31*MAX(0,IF(U1136&lt;=0,0,(U1136-V1136)/U1136)))</f>
        <v>7673.7553021410467</v>
      </c>
      <c r="U1137" s="10">
        <f>((U1136-T1137+MAX(0,-(T1105-C1137-D1137)))*(1+B1137))*(1-'P-Parametri'!$B$32)</f>
        <v>83109.954419967617</v>
      </c>
      <c r="V1137" s="10">
        <f>IF(U1136&lt;=0,V1136,V1136*(1-T1137/U1136))+MAX(0,-(T1105-C1137-D1137))</f>
        <v>61797.575523965083</v>
      </c>
    </row>
    <row r="1138" spans="1:22">
      <c r="A1138" s="9">
        <f t="shared" si="22"/>
        <v>31</v>
      </c>
      <c r="B1138" s="12">
        <f>IF($A1138='P-Parametri'!$C$47,'P-Parametri'!$B$34,IF($A1138='P-Parametri'!$C$48,'P-Parametri'!$C$34,'P-Parametri'!$C$50))</f>
        <v>2.7158250435358244E-2</v>
      </c>
      <c r="C1138" s="10">
        <f>IF($A1138&lt;='1-Input'!$B$26,0,IF($A1138='1-Input'!$B$26+1,('1-Input'!$B$23+((('P-Parametri'!$B$24*'1-Input'!$B$11)*(1+'P-Parametri'!$B$26)^('1-Input'!$B$25-2-'1-Input'!$B$12+1)*(IF('P-Parametri'!$B$26=0,'1-Input'!$B$12,((1+'P-Parametri'!$B$26)^'1-Input'!$B$12-1)/'P-Parametri'!$B$26)))*'P-Parametri'!$B$27*(1-'P-Parametri'!$B$28)))*'1-Input'!$B$27,'1-Input'!$B$23+((('P-Parametri'!$B$24*'1-Input'!$B$11)*(1+'P-Parametri'!$B$26)^('1-Input'!$B$25-2-'1-Input'!$B$12+1)*(IF('P-Parametri'!$B$26=0,'1-Input'!$B$12,((1+'P-Parametri'!$B$26)^'1-Input'!$B$12-1)/'P-Parametri'!$B$26)))*'P-Parametri'!$B$27*(1-'P-Parametri'!$B$28))))</f>
        <v>16417.152191689194</v>
      </c>
      <c r="D1138" s="10">
        <f>IF(AND($A1138&gt;=2,$A1138&lt;2+'1-Input'!$B$12),'1-Input'!$B$30,0)</f>
        <v>0</v>
      </c>
      <c r="E1138" s="10">
        <f>MAX(0,(E1105-C1138-D1138))/(1-'P-Parametri'!$B$31*MAX(0,IF(F1137&lt;=0,0,(F1137-G1137)/F1137)))</f>
        <v>9682.8478083108057</v>
      </c>
      <c r="F1138" s="10">
        <f>((F1137-E1138+MAX(0,-(E1105-C1138-D1138)))*(1+B1138))*(1-'P-Parametri'!$B$32)</f>
        <v>-35634.492251866861</v>
      </c>
      <c r="G1138" s="10">
        <f>IF(F1137&lt;=0,G1137,G1137*(1-E1138/F1137))+MAX(0,-(E1105-C1138-D1138))</f>
        <v>-3701.4285558092961</v>
      </c>
      <c r="H1138" s="10">
        <f>MAX(0,(H1105-C1138-D1138))/(1-'P-Parametri'!$B$31*MAX(0,IF(I1137&lt;=0,0,(I1137-J1137)/I1137)))</f>
        <v>14032.847808310806</v>
      </c>
      <c r="I1138" s="10">
        <f>((I1137-H1138+MAX(0,-(H1105-C1138-D1138)))*(1+B1138))*(1-'P-Parametri'!$B$32)</f>
        <v>-231460.48723520807</v>
      </c>
      <c r="J1138" s="10">
        <f>IF(I1137&lt;=0,J1137,J1137*(1-H1138/I1137))+MAX(0,-(H1105-C1138-D1138))</f>
        <v>-23859.147222369771</v>
      </c>
      <c r="K1138" s="10">
        <f>MAX(0,(K1105-C1138-D1138))/(1-'P-Parametri'!$B$31*MAX(0,IF(L1137&lt;=0,0,(L1137-M1137)/L1137)))</f>
        <v>7830.8660023451775</v>
      </c>
      <c r="L1138" s="10">
        <f>((L1137-K1138+MAX(0,-(K1105-C1138-D1138)))*(1+B1138))*(1-'P-Parametri'!$B$32)</f>
        <v>72226.510469102519</v>
      </c>
      <c r="M1138" s="10">
        <f>IF(L1137&lt;=0,M1137,M1137*(1-K1138/L1137))+MAX(0,-(K1105-C1138-D1138))</f>
        <v>52389.846457816871</v>
      </c>
      <c r="N1138" s="10">
        <f>MAX(0,(N1105-C1138-D1138))/(1-'P-Parametri'!$B$31*MAX(0,IF(O1137&lt;=0,0,(O1137-P1137)/O1137)))</f>
        <v>7706.7426855978365</v>
      </c>
      <c r="O1138" s="10">
        <f>((O1137-N1138+MAX(0,-(N1105-C1138-D1138)))*(1+B1138))*(1-'P-Parametri'!$B$32)</f>
        <v>77587.753869926557</v>
      </c>
      <c r="P1138" s="10">
        <f>IF(O1137&lt;=0,P1137,P1137*(1-N1138/O1137))+MAX(0,-(N1105-C1138-D1138))</f>
        <v>56278.650122398038</v>
      </c>
      <c r="Q1138" s="10">
        <f>MAX(0,(Q1105-C1138-D1138))/(1-'P-Parametri'!$B$31*MAX(0,IF(R1137&lt;=0,0,(R1137-S1137)/R1137)))</f>
        <v>7713.6585090981571</v>
      </c>
      <c r="R1138" s="10">
        <f>((R1137-Q1138+MAX(0,-(Q1105-C1138-D1138)))*(1+B1138))*(1-'P-Parametri'!$B$32)</f>
        <v>77289.039542321072</v>
      </c>
      <c r="S1138" s="10">
        <f>IF(R1137&lt;=0,S1137,S1137*(1-Q1138/R1137))+MAX(0,-(Q1105-C1138-D1138))</f>
        <v>56061.976249378829</v>
      </c>
      <c r="T1138" s="10">
        <f>MAX(0,(T1105-C1138-D1138))/(1-'P-Parametri'!$B$31*MAX(0,IF(U1137&lt;=0,0,(U1137-V1137)/U1137)))</f>
        <v>7713.6585090981607</v>
      </c>
      <c r="U1138" s="10">
        <f>((U1137-T1138+MAX(0,-(T1105-C1138-D1138)))*(1+B1138))*(1-'P-Parametri'!$B$32)</f>
        <v>77289.039542320999</v>
      </c>
      <c r="V1138" s="10">
        <f>IF(U1137&lt;=0,V1137,V1137*(1-T1138/U1137))+MAX(0,-(T1105-C1138-D1138))</f>
        <v>56061.976249378749</v>
      </c>
    </row>
    <row r="1139" spans="1:22">
      <c r="A1139" s="9">
        <f t="shared" si="22"/>
        <v>32</v>
      </c>
      <c r="B1139" s="12">
        <f>IF($A1139='P-Parametri'!$C$47,'P-Parametri'!$B$34,IF($A1139='P-Parametri'!$C$48,'P-Parametri'!$C$34,'P-Parametri'!$C$50))</f>
        <v>2.7158250435358244E-2</v>
      </c>
      <c r="C1139" s="10">
        <f>IF($A1139&lt;='1-Input'!$B$26,0,IF($A1139='1-Input'!$B$26+1,('1-Input'!$B$23+((('P-Parametri'!$B$24*'1-Input'!$B$11)*(1+'P-Parametri'!$B$26)^('1-Input'!$B$25-2-'1-Input'!$B$12+1)*(IF('P-Parametri'!$B$26=0,'1-Input'!$B$12,((1+'P-Parametri'!$B$26)^'1-Input'!$B$12-1)/'P-Parametri'!$B$26)))*'P-Parametri'!$B$27*(1-'P-Parametri'!$B$28)))*'1-Input'!$B$27,'1-Input'!$B$23+((('P-Parametri'!$B$24*'1-Input'!$B$11)*(1+'P-Parametri'!$B$26)^('1-Input'!$B$25-2-'1-Input'!$B$12+1)*(IF('P-Parametri'!$B$26=0,'1-Input'!$B$12,((1+'P-Parametri'!$B$26)^'1-Input'!$B$12-1)/'P-Parametri'!$B$26)))*'P-Parametri'!$B$27*(1-'P-Parametri'!$B$28))))</f>
        <v>16417.152191689194</v>
      </c>
      <c r="D1139" s="10">
        <f>IF(AND($A1139&gt;=2,$A1139&lt;2+'1-Input'!$B$12),'1-Input'!$B$30,0)</f>
        <v>0</v>
      </c>
      <c r="E1139" s="10">
        <f>MAX(0,(E1105-C1139-D1139))/(1-'P-Parametri'!$B$31*MAX(0,IF(F1138&lt;=0,0,(F1138-G1138)/F1138)))</f>
        <v>9682.8478083108057</v>
      </c>
      <c r="F1139" s="10">
        <f>((F1138-E1139+MAX(0,-(E1105-C1139-D1139)))*(1+B1139))*(1-'P-Parametri'!$B$32)</f>
        <v>-46454.983571135068</v>
      </c>
      <c r="G1139" s="10">
        <f>IF(F1138&lt;=0,G1138,G1138*(1-E1139/F1138))+MAX(0,-(E1105-C1139-D1139))</f>
        <v>-3701.4285558092961</v>
      </c>
      <c r="H1139" s="10">
        <f>MAX(0,(H1105-C1139-D1139))/(1-'P-Parametri'!$B$31*MAX(0,IF(I1138&lt;=0,0,(I1138-J1138)/I1138)))</f>
        <v>14032.847808310806</v>
      </c>
      <c r="I1139" s="10">
        <f>((I1138-H1139+MAX(0,-(H1105-C1139-D1139)))*(1+B1139))*(1-'P-Parametri'!$B$32)</f>
        <v>-251656.18350780837</v>
      </c>
      <c r="J1139" s="10">
        <f>IF(I1138&lt;=0,J1138,J1138*(1-H1139/I1138))+MAX(0,-(H1105-C1139-D1139))</f>
        <v>-23859.147222369771</v>
      </c>
      <c r="K1139" s="10">
        <f>MAX(0,(K1105-C1139-D1139))/(1-'P-Parametri'!$B$31*MAX(0,IF(L1138&lt;=0,0,(L1138-M1138)/L1138)))</f>
        <v>7870.7915021996596</v>
      </c>
      <c r="L1139" s="10">
        <f>((L1138-K1139+MAX(0,-(K1105-C1139-D1139)))*(1+B1139))*(1-'P-Parametri'!$B$32)</f>
        <v>65971.300684154427</v>
      </c>
      <c r="M1139" s="10">
        <f>IF(L1138&lt;=0,M1138,M1138*(1-K1139/L1138))+MAX(0,-(K1105-C1139-D1139))</f>
        <v>46680.730018111164</v>
      </c>
      <c r="N1139" s="10">
        <f>MAX(0,(N1105-C1139-D1139))/(1-'P-Parametri'!$B$31*MAX(0,IF(O1138&lt;=0,0,(O1138-P1138)/O1138)))</f>
        <v>7746.0353454237375</v>
      </c>
      <c r="O1139" s="10">
        <f>((O1138-N1139+MAX(0,-(N1105-C1139-D1139)))*(1+B1139))*(1-'P-Parametri'!$B$32)</f>
        <v>71595.020412213009</v>
      </c>
      <c r="P1139" s="10">
        <f>IF(O1138&lt;=0,P1138,P1138*(1-N1139/O1138))+MAX(0,-(N1105-C1139-D1139))</f>
        <v>50660.026160533322</v>
      </c>
      <c r="Q1139" s="10">
        <f>MAX(0,(Q1105-C1139-D1139))/(1-'P-Parametri'!$B$31*MAX(0,IF(R1138&lt;=0,0,(R1138-S1138)/R1138)))</f>
        <v>7752.9864290996338</v>
      </c>
      <c r="R1139" s="10">
        <f>((R1138-Q1139+MAX(0,-(Q1105-C1139-D1139)))*(1+B1139))*(1-'P-Parametri'!$B$32)</f>
        <v>71281.681596640774</v>
      </c>
      <c r="S1139" s="10">
        <f>IF(R1138&lt;=0,S1138,S1138*(1-Q1139/R1138))+MAX(0,-(Q1105-C1139-D1139))</f>
        <v>50438.310285565931</v>
      </c>
      <c r="T1139" s="10">
        <f>MAX(0,(T1105-C1139-D1139))/(1-'P-Parametri'!$B$31*MAX(0,IF(U1138&lt;=0,0,(U1138-V1138)/U1138)))</f>
        <v>7752.9864290996393</v>
      </c>
      <c r="U1139" s="10">
        <f>((U1138-T1139+MAX(0,-(T1105-C1139-D1139)))*(1+B1139))*(1-'P-Parametri'!$B$32)</f>
        <v>71281.681596640701</v>
      </c>
      <c r="V1139" s="10">
        <f>IF(U1138&lt;=0,V1138,V1138*(1-T1139/U1138))+MAX(0,-(T1105-C1139-D1139))</f>
        <v>50438.310285565851</v>
      </c>
    </row>
    <row r="1140" spans="1:22">
      <c r="A1140" s="9">
        <f t="shared" si="22"/>
        <v>33</v>
      </c>
      <c r="B1140" s="12">
        <f>IF($A1140='P-Parametri'!$C$47,'P-Parametri'!$B$34,IF($A1140='P-Parametri'!$C$48,'P-Parametri'!$C$34,'P-Parametri'!$C$50))</f>
        <v>2.7158250435358244E-2</v>
      </c>
      <c r="C1140" s="10">
        <f>IF($A1140&lt;='1-Input'!$B$26,0,IF($A1140='1-Input'!$B$26+1,('1-Input'!$B$23+((('P-Parametri'!$B$24*'1-Input'!$B$11)*(1+'P-Parametri'!$B$26)^('1-Input'!$B$25-2-'1-Input'!$B$12+1)*(IF('P-Parametri'!$B$26=0,'1-Input'!$B$12,((1+'P-Parametri'!$B$26)^'1-Input'!$B$12-1)/'P-Parametri'!$B$26)))*'P-Parametri'!$B$27*(1-'P-Parametri'!$B$28)))*'1-Input'!$B$27,'1-Input'!$B$23+((('P-Parametri'!$B$24*'1-Input'!$B$11)*(1+'P-Parametri'!$B$26)^('1-Input'!$B$25-2-'1-Input'!$B$12+1)*(IF('P-Parametri'!$B$26=0,'1-Input'!$B$12,((1+'P-Parametri'!$B$26)^'1-Input'!$B$12-1)/'P-Parametri'!$B$26)))*'P-Parametri'!$B$27*(1-'P-Parametri'!$B$28))))</f>
        <v>16417.152191689194</v>
      </c>
      <c r="D1140" s="10">
        <f>IF(AND($A1140&gt;=2,$A1140&lt;2+'1-Input'!$B$12),'1-Input'!$B$30,0)</f>
        <v>0</v>
      </c>
      <c r="E1140" s="10">
        <f>MAX(0,(E1105-C1140-D1140))/(1-'P-Parametri'!$B$31*MAX(0,IF(F1139&lt;=0,0,(F1139-G1139)/F1139)))</f>
        <v>9682.8478083108057</v>
      </c>
      <c r="F1140" s="10">
        <f>((F1139-E1140+MAX(0,-(E1105-C1140-D1140)))*(1+B1140))*(1-'P-Parametri'!$B$32)</f>
        <v>-57547.111789620882</v>
      </c>
      <c r="G1140" s="10">
        <f>IF(F1139&lt;=0,G1139,G1139*(1-E1140/F1139))+MAX(0,-(E1105-C1140-D1140))</f>
        <v>-3701.4285558092961</v>
      </c>
      <c r="H1140" s="10">
        <f>MAX(0,(H1105-C1140-D1140))/(1-'P-Parametri'!$B$31*MAX(0,IF(I1139&lt;=0,0,(I1139-J1139)/I1139)))</f>
        <v>14032.847808310806</v>
      </c>
      <c r="I1140" s="10">
        <f>((I1139-H1140+MAX(0,-(H1105-C1140-D1140)))*(1+B1140))*(1-'P-Parametri'!$B$32)</f>
        <v>-272358.87120539701</v>
      </c>
      <c r="J1140" s="10">
        <f>IF(I1139&lt;=0,J1139,J1139*(1-H1140/I1139))+MAX(0,-(H1105-C1140-D1140))</f>
        <v>-23859.147222369771</v>
      </c>
      <c r="K1140" s="10">
        <f>MAX(0,(K1105-C1140-D1140))/(1-'P-Parametri'!$B$31*MAX(0,IF(L1139&lt;=0,0,(L1139-M1139)/L1139)))</f>
        <v>7910.1335066194224</v>
      </c>
      <c r="L1140" s="10">
        <f>((L1139-K1140+MAX(0,-(K1105-C1140-D1140)))*(1+B1140))*(1-'P-Parametri'!$B$32)</f>
        <v>59518.730882519078</v>
      </c>
      <c r="M1140" s="10">
        <f>IF(L1139&lt;=0,M1139,M1139*(1-K1140/L1139))+MAX(0,-(K1105-C1140-D1140))</f>
        <v>41083.586975600163</v>
      </c>
      <c r="N1140" s="10">
        <f>MAX(0,(N1105-C1140-D1140))/(1-'P-Parametri'!$B$31*MAX(0,IF(O1139&lt;=0,0,(O1139-P1139)/O1139)))</f>
        <v>7784.7537585223627</v>
      </c>
      <c r="O1140" s="10">
        <f>((O1139-N1140+MAX(0,-(N1105-C1140-D1140)))*(1+B1140))*(1-'P-Parametri'!$B$32)</f>
        <v>65412.155372106921</v>
      </c>
      <c r="P1140" s="10">
        <f>IF(O1139&lt;=0,P1139,P1139*(1-N1140/O1139))+MAX(0,-(N1105-C1140-D1140))</f>
        <v>45151.600759026223</v>
      </c>
      <c r="Q1140" s="10">
        <f>MAX(0,(Q1105-C1140-D1140))/(1-'P-Parametri'!$B$31*MAX(0,IF(R1139&lt;=0,0,(R1139-S1139)/R1139)))</f>
        <v>7791.739587060275</v>
      </c>
      <c r="R1140" s="10">
        <f>((R1139-Q1140+MAX(0,-(Q1105-C1140-D1140)))*(1+B1140))*(1-'P-Parametri'!$B$32)</f>
        <v>65083.789319293443</v>
      </c>
      <c r="S1140" s="10">
        <f>IF(R1139&lt;=0,S1139,S1139*(1-Q1140/R1139))+MAX(0,-(Q1105-C1140-D1140))</f>
        <v>44924.941771333317</v>
      </c>
      <c r="T1140" s="10">
        <f>MAX(0,(T1105-C1140-D1140))/(1-'P-Parametri'!$B$31*MAX(0,IF(U1139&lt;=0,0,(U1139-V1139)/U1139)))</f>
        <v>7791.7395870602795</v>
      </c>
      <c r="U1140" s="10">
        <f>((U1139-T1140+MAX(0,-(T1105-C1140-D1140)))*(1+B1140))*(1-'P-Parametri'!$B$32)</f>
        <v>65083.78931929337</v>
      </c>
      <c r="V1140" s="10">
        <f>IF(U1139&lt;=0,V1139,V1139*(1-T1140/U1139))+MAX(0,-(T1105-C1140-D1140))</f>
        <v>44924.941771333237</v>
      </c>
    </row>
    <row r="1141" spans="1:22">
      <c r="A1141" s="9">
        <f t="shared" si="22"/>
        <v>34</v>
      </c>
      <c r="B1141" s="12">
        <f>IF($A1141='P-Parametri'!$C$47,'P-Parametri'!$B$34,IF($A1141='P-Parametri'!$C$48,'P-Parametri'!$C$34,'P-Parametri'!$C$50))</f>
        <v>2.7158250435358244E-2</v>
      </c>
      <c r="C1141" s="10">
        <f>IF($A1141&lt;='1-Input'!$B$26,0,IF($A1141='1-Input'!$B$26+1,('1-Input'!$B$23+((('P-Parametri'!$B$24*'1-Input'!$B$11)*(1+'P-Parametri'!$B$26)^('1-Input'!$B$25-2-'1-Input'!$B$12+1)*(IF('P-Parametri'!$B$26=0,'1-Input'!$B$12,((1+'P-Parametri'!$B$26)^'1-Input'!$B$12-1)/'P-Parametri'!$B$26)))*'P-Parametri'!$B$27*(1-'P-Parametri'!$B$28)))*'1-Input'!$B$27,'1-Input'!$B$23+((('P-Parametri'!$B$24*'1-Input'!$B$11)*(1+'P-Parametri'!$B$26)^('1-Input'!$B$25-2-'1-Input'!$B$12+1)*(IF('P-Parametri'!$B$26=0,'1-Input'!$B$12,((1+'P-Parametri'!$B$26)^'1-Input'!$B$12-1)/'P-Parametri'!$B$26)))*'P-Parametri'!$B$27*(1-'P-Parametri'!$B$28))))</f>
        <v>16417.152191689194</v>
      </c>
      <c r="D1141" s="10">
        <f>IF(AND($A1141&gt;=2,$A1141&lt;2+'1-Input'!$B$12),'1-Input'!$B$30,0)</f>
        <v>0</v>
      </c>
      <c r="E1141" s="10">
        <f>MAX(0,(E1105-C1141-D1141))/(1-'P-Parametri'!$B$31*MAX(0,IF(F1140&lt;=0,0,(F1140-G1140)/F1140)))</f>
        <v>9682.8478083108057</v>
      </c>
      <c r="F1141" s="10">
        <f>((F1140-E1141+MAX(0,-(E1105-C1141-D1141)))*(1+B1141))*(1-'P-Parametri'!$B$32)</f>
        <v>-68917.696062096424</v>
      </c>
      <c r="G1141" s="10">
        <f>IF(F1140&lt;=0,G1140,G1140*(1-E1141/F1140))+MAX(0,-(E1105-C1141-D1141))</f>
        <v>-3701.4285558092961</v>
      </c>
      <c r="H1141" s="10">
        <f>MAX(0,(H1105-C1141-D1141))/(1-'P-Parametri'!$B$31*MAX(0,IF(I1140&lt;=0,0,(I1140-J1140)/I1140)))</f>
        <v>14032.847808310806</v>
      </c>
      <c r="I1141" s="10">
        <f>((I1140-H1141+MAX(0,-(H1105-C1141-D1141)))*(1+B1141))*(1-'P-Parametri'!$B$32)</f>
        <v>-293581.27780721226</v>
      </c>
      <c r="J1141" s="10">
        <f>IF(I1140&lt;=0,J1140,J1140*(1-H1141/I1140))+MAX(0,-(H1105-C1141-D1141))</f>
        <v>-23859.147222369771</v>
      </c>
      <c r="K1141" s="10">
        <f>MAX(0,(K1105-C1141-D1141))/(1-'P-Parametri'!$B$31*MAX(0,IF(L1140&lt;=0,0,(L1140-M1140)/L1140)))</f>
        <v>7948.8928864402296</v>
      </c>
      <c r="L1141" s="10">
        <f>((L1140-K1141+MAX(0,-(K1105-C1141-D1141)))*(1+B1141))*(1-'P-Parametri'!$B$32)</f>
        <v>52864.443802144633</v>
      </c>
      <c r="M1141" s="10">
        <f>IF(L1140&lt;=0,M1140,M1140*(1-K1141/L1140))+MAX(0,-(K1105-C1141-D1141))</f>
        <v>35596.759091040687</v>
      </c>
      <c r="N1141" s="10">
        <f>MAX(0,(N1105-C1141-D1141))/(1-'P-Parametri'!$B$31*MAX(0,IF(O1140&lt;=0,0,(O1140-P1140)/O1140)))</f>
        <v>7822.8987819262693</v>
      </c>
      <c r="O1141" s="10">
        <f>((O1140-N1141+MAX(0,-(N1105-C1141-D1141)))*(1+B1141))*(1-'P-Parametri'!$B$32)</f>
        <v>59034.973482956797</v>
      </c>
      <c r="P1141" s="10">
        <f>IF(O1140&lt;=0,P1140,P1140*(1-N1141/O1140))+MAX(0,-(N1105-C1141-D1141))</f>
        <v>39751.74196259179</v>
      </c>
      <c r="Q1141" s="10">
        <f>MAX(0,(Q1105-C1141-D1141))/(1-'P-Parametri'!$B$31*MAX(0,IF(R1140&lt;=0,0,(R1140-S1140)/R1140)))</f>
        <v>7829.9188407817146</v>
      </c>
      <c r="R1141" s="10">
        <f>((R1140-Q1141+MAX(0,-(Q1105-C1141-D1141)))*(1+B1141))*(1-'P-Parametri'!$B$32)</f>
        <v>58691.167860497997</v>
      </c>
      <c r="S1141" s="10">
        <f>IF(R1140&lt;=0,S1140,S1140*(1-Q1141/R1140))+MAX(0,-(Q1105-C1141-D1141))</f>
        <v>39520.237286923264</v>
      </c>
      <c r="T1141" s="10">
        <f>MAX(0,(T1105-C1141-D1141))/(1-'P-Parametri'!$B$31*MAX(0,IF(U1140&lt;=0,0,(U1140-V1140)/U1140)))</f>
        <v>7829.9188407817201</v>
      </c>
      <c r="U1141" s="10">
        <f>((U1140-T1141+MAX(0,-(T1105-C1141-D1141)))*(1+B1141))*(1-'P-Parametri'!$B$32)</f>
        <v>58691.167860497917</v>
      </c>
      <c r="V1141" s="10">
        <f>IF(U1140&lt;=0,V1140,V1140*(1-T1141/U1140))+MAX(0,-(T1105-C1141-D1141))</f>
        <v>39520.237286923184</v>
      </c>
    </row>
    <row r="1142" spans="1:22">
      <c r="A1142" s="9">
        <f t="shared" si="22"/>
        <v>35</v>
      </c>
      <c r="B1142" s="12">
        <f>IF($A1142='P-Parametri'!$C$47,'P-Parametri'!$B$34,IF($A1142='P-Parametri'!$C$48,'P-Parametri'!$C$34,'P-Parametri'!$C$50))</f>
        <v>2.7158250435358244E-2</v>
      </c>
      <c r="C1142" s="10">
        <f>IF($A1142&lt;='1-Input'!$B$26,0,IF($A1142='1-Input'!$B$26+1,('1-Input'!$B$23+((('P-Parametri'!$B$24*'1-Input'!$B$11)*(1+'P-Parametri'!$B$26)^('1-Input'!$B$25-2-'1-Input'!$B$12+1)*(IF('P-Parametri'!$B$26=0,'1-Input'!$B$12,((1+'P-Parametri'!$B$26)^'1-Input'!$B$12-1)/'P-Parametri'!$B$26)))*'P-Parametri'!$B$27*(1-'P-Parametri'!$B$28)))*'1-Input'!$B$27,'1-Input'!$B$23+((('P-Parametri'!$B$24*'1-Input'!$B$11)*(1+'P-Parametri'!$B$26)^('1-Input'!$B$25-2-'1-Input'!$B$12+1)*(IF('P-Parametri'!$B$26=0,'1-Input'!$B$12,((1+'P-Parametri'!$B$26)^'1-Input'!$B$12-1)/'P-Parametri'!$B$26)))*'P-Parametri'!$B$27*(1-'P-Parametri'!$B$28))))</f>
        <v>16417.152191689194</v>
      </c>
      <c r="D1142" s="10">
        <f>IF(AND($A1142&gt;=2,$A1142&lt;2+'1-Input'!$B$12),'1-Input'!$B$30,0)</f>
        <v>0</v>
      </c>
      <c r="E1142" s="10">
        <f>MAX(0,(E1105-C1142-D1142))/(1-'P-Parametri'!$B$31*MAX(0,IF(F1141&lt;=0,0,(F1141-G1141)/F1141)))</f>
        <v>9682.8478083108057</v>
      </c>
      <c r="F1142" s="10">
        <f>((F1141-E1142+MAX(0,-(E1105-C1142-D1142)))*(1+B1142))*(1-'P-Parametri'!$B$32)</f>
        <v>-80573.726730944734</v>
      </c>
      <c r="G1142" s="10">
        <f>IF(F1141&lt;=0,G1141,G1141*(1-E1142/F1141))+MAX(0,-(E1105-C1142-D1142))</f>
        <v>-3701.4285558092961</v>
      </c>
      <c r="H1142" s="10">
        <f>MAX(0,(H1105-C1142-D1142))/(1-'P-Parametri'!$B$31*MAX(0,IF(I1141&lt;=0,0,(I1141-J1141)/I1141)))</f>
        <v>14032.847808310806</v>
      </c>
      <c r="I1142" s="10">
        <f>((I1141-H1142+MAX(0,-(H1105-C1142-D1142)))*(1+B1142))*(1-'P-Parametri'!$B$32)</f>
        <v>-315336.45030229026</v>
      </c>
      <c r="J1142" s="10">
        <f>IF(I1141&lt;=0,J1141,J1141*(1-H1142/I1141))+MAX(0,-(H1105-C1142-D1142))</f>
        <v>-23859.147222369771</v>
      </c>
      <c r="K1142" s="10">
        <f>MAX(0,(K1105-C1142-D1142))/(1-'P-Parametri'!$B$31*MAX(0,IF(L1141&lt;=0,0,(L1141-M1141)/L1141)))</f>
        <v>7987.0708397080261</v>
      </c>
      <c r="L1142" s="10">
        <f>((L1141-K1142+MAX(0,-(K1105-C1142-D1142)))*(1+B1142))*(1-'P-Parametri'!$B$32)</f>
        <v>46003.971568438974</v>
      </c>
      <c r="M1142" s="10">
        <f>IF(L1141&lt;=0,M1141,M1141*(1-K1142/L1141))+MAX(0,-(K1105-C1142-D1142))</f>
        <v>30218.591535012634</v>
      </c>
      <c r="N1142" s="10">
        <f>MAX(0,(N1105-C1142-D1142))/(1-'P-Parametri'!$B$31*MAX(0,IF(O1141&lt;=0,0,(O1141-P1141)/O1141)))</f>
        <v>7860.4715946917495</v>
      </c>
      <c r="O1142" s="10">
        <f>((O1141-N1142+MAX(0,-(N1105-C1142-D1142)))*(1+B1142))*(1-'P-Parametri'!$B$32)</f>
        <v>52459.183202798355</v>
      </c>
      <c r="P1142" s="10">
        <f>IF(O1141&lt;=0,P1141,P1141*(1-N1142/O1141))+MAX(0,-(N1105-C1142-D1142))</f>
        <v>34458.821171720643</v>
      </c>
      <c r="Q1142" s="10">
        <f>MAX(0,(Q1105-C1142-D1142))/(1-'P-Parametri'!$B$31*MAX(0,IF(R1141&lt;=0,0,(R1141-S1141)/R1141)))</f>
        <v>7867.5253703783001</v>
      </c>
      <c r="R1142" s="10">
        <f>((R1141-Q1142+MAX(0,-(Q1105-C1142-D1142)))*(1+B1142))*(1-'P-Parametri'!$B$32)</f>
        <v>52099.515853501667</v>
      </c>
      <c r="S1142" s="10">
        <f>IF(R1141&lt;=0,S1141,S1141*(1-Q1142/R1141))+MAX(0,-(Q1105-C1142-D1142))</f>
        <v>34222.566771365033</v>
      </c>
      <c r="T1142" s="10">
        <f>MAX(0,(T1105-C1142-D1142))/(1-'P-Parametri'!$B$31*MAX(0,IF(U1141&lt;=0,0,(U1141-V1141)/U1141)))</f>
        <v>7867.5253703783046</v>
      </c>
      <c r="U1142" s="10">
        <f>((U1141-T1142+MAX(0,-(T1105-C1142-D1142)))*(1+B1142))*(1-'P-Parametri'!$B$32)</f>
        <v>52099.515853501587</v>
      </c>
      <c r="V1142" s="10">
        <f>IF(U1141&lt;=0,V1141,V1141*(1-T1142/U1141))+MAX(0,-(T1105-C1142-D1142))</f>
        <v>34222.566771364945</v>
      </c>
    </row>
    <row r="1143" spans="1:22">
      <c r="A1143" s="9">
        <f t="shared" si="22"/>
        <v>36</v>
      </c>
      <c r="B1143" s="12">
        <f>IF($A1143='P-Parametri'!$C$47,'P-Parametri'!$B$34,IF($A1143='P-Parametri'!$C$48,'P-Parametri'!$C$34,'P-Parametri'!$C$50))</f>
        <v>2.7158250435358244E-2</v>
      </c>
      <c r="C1143" s="10">
        <f>IF($A1143&lt;='1-Input'!$B$26,0,IF($A1143='1-Input'!$B$26+1,('1-Input'!$B$23+((('P-Parametri'!$B$24*'1-Input'!$B$11)*(1+'P-Parametri'!$B$26)^('1-Input'!$B$25-2-'1-Input'!$B$12+1)*(IF('P-Parametri'!$B$26=0,'1-Input'!$B$12,((1+'P-Parametri'!$B$26)^'1-Input'!$B$12-1)/'P-Parametri'!$B$26)))*'P-Parametri'!$B$27*(1-'P-Parametri'!$B$28)))*'1-Input'!$B$27,'1-Input'!$B$23+((('P-Parametri'!$B$24*'1-Input'!$B$11)*(1+'P-Parametri'!$B$26)^('1-Input'!$B$25-2-'1-Input'!$B$12+1)*(IF('P-Parametri'!$B$26=0,'1-Input'!$B$12,((1+'P-Parametri'!$B$26)^'1-Input'!$B$12-1)/'P-Parametri'!$B$26)))*'P-Parametri'!$B$27*(1-'P-Parametri'!$B$28))))</f>
        <v>16417.152191689194</v>
      </c>
      <c r="D1143" s="10">
        <f>IF(AND($A1143&gt;=2,$A1143&lt;2+'1-Input'!$B$12),'1-Input'!$B$30,0)</f>
        <v>0</v>
      </c>
      <c r="E1143" s="10">
        <f>MAX(0,(E1105-C1143-D1143))/(1-'P-Parametri'!$B$31*MAX(0,IF(F1142&lt;=0,0,(F1142-G1142)/F1142)))</f>
        <v>9682.8478083108057</v>
      </c>
      <c r="F1143" s="10">
        <f>((F1142-E1143+MAX(0,-(E1105-C1143-D1143)))*(1+B1143))*(1-'P-Parametri'!$B$32)</f>
        <v>-92522.369623642153</v>
      </c>
      <c r="G1143" s="10">
        <f>IF(F1142&lt;=0,G1142,G1142*(1-E1143/F1142))+MAX(0,-(E1105-C1143-D1143))</f>
        <v>-3701.4285558092961</v>
      </c>
      <c r="H1143" s="10">
        <f>MAX(0,(H1105-C1143-D1143))/(1-'P-Parametri'!$B$31*MAX(0,IF(I1142&lt;=0,0,(I1142-J1142)/I1142)))</f>
        <v>14032.847808310806</v>
      </c>
      <c r="I1143" s="10">
        <f>((I1142-H1143+MAX(0,-(H1105-C1143-D1143)))*(1+B1143))*(1-'P-Parametri'!$B$32)</f>
        <v>-337637.76321041811</v>
      </c>
      <c r="J1143" s="10">
        <f>IF(I1142&lt;=0,J1142,J1142*(1-H1143/I1142))+MAX(0,-(H1105-C1143-D1143))</f>
        <v>-23859.147222369771</v>
      </c>
      <c r="K1143" s="10">
        <f>MAX(0,(K1105-C1143-D1143))/(1-'P-Parametri'!$B$31*MAX(0,IF(L1142&lt;=0,0,(L1142-M1142)/L1142)))</f>
        <v>8024.668880814711</v>
      </c>
      <c r="L1143" s="10">
        <f>((L1142-K1143+MAX(0,-(K1105-C1143-D1143)))*(1+B1143))*(1-'P-Parametri'!$B$32)</f>
        <v>38932.732593172288</v>
      </c>
      <c r="M1143" s="10">
        <f>IF(L1142&lt;=0,M1142,M1142*(1-K1143/L1142))+MAX(0,-(K1105-C1143-D1143))</f>
        <v>24947.433788288221</v>
      </c>
      <c r="N1143" s="10">
        <f>MAX(0,(N1105-C1143-D1143))/(1-'P-Parametri'!$B$31*MAX(0,IF(O1142&lt;=0,0,(O1142-P1142)/O1142)))</f>
        <v>7897.4736872068015</v>
      </c>
      <c r="O1143" s="10">
        <f>((O1142-N1143+MAX(0,-(N1105-C1143-D1143)))*(1+B1143))*(1-'P-Parametri'!$B$32)</f>
        <v>45680.383727278793</v>
      </c>
      <c r="P1143" s="10">
        <f>IF(O1142&lt;=0,P1142,P1142*(1-N1143/O1142))+MAX(0,-(N1105-C1143-D1143))</f>
        <v>29271.214028776954</v>
      </c>
      <c r="Q1143" s="10">
        <f>MAX(0,(Q1105-C1143-D1143))/(1-'P-Parametri'!$B$31*MAX(0,IF(R1142&lt;=0,0,(R1142-S1142)/R1142)))</f>
        <v>7904.5606675754607</v>
      </c>
      <c r="R1143" s="10">
        <f>((R1142-Q1143+MAX(0,-(Q1105-C1143-D1143)))*(1+B1143))*(1-'P-Parametri'!$B$32)</f>
        <v>45304.422421151336</v>
      </c>
      <c r="S1143" s="10">
        <f>IF(R1142&lt;=0,S1142,S1142*(1-Q1143/R1142))+MAX(0,-(Q1105-C1143-D1143))</f>
        <v>29030.304409367953</v>
      </c>
      <c r="T1143" s="10">
        <f>MAX(0,(T1105-C1143-D1143))/(1-'P-Parametri'!$B$31*MAX(0,IF(U1142&lt;=0,0,(U1142-V1142)/U1142)))</f>
        <v>7904.5606675754661</v>
      </c>
      <c r="U1143" s="10">
        <f>((U1142-T1143+MAX(0,-(T1105-C1143-D1143)))*(1+B1143))*(1-'P-Parametri'!$B$32)</f>
        <v>45304.422421151248</v>
      </c>
      <c r="V1143" s="10">
        <f>IF(U1142&lt;=0,V1142,V1142*(1-T1143/U1142))+MAX(0,-(T1105-C1143-D1143))</f>
        <v>29030.304409367865</v>
      </c>
    </row>
    <row r="1144" spans="1:22">
      <c r="A1144" s="9">
        <f t="shared" si="22"/>
        <v>37</v>
      </c>
      <c r="B1144" s="12">
        <f>IF($A1144='P-Parametri'!$C$47,'P-Parametri'!$B$34,IF($A1144='P-Parametri'!$C$48,'P-Parametri'!$C$34,'P-Parametri'!$C$50))</f>
        <v>2.7158250435358244E-2</v>
      </c>
      <c r="C1144" s="10">
        <f>IF($A1144&lt;='1-Input'!$B$26,0,IF($A1144='1-Input'!$B$26+1,('1-Input'!$B$23+((('P-Parametri'!$B$24*'1-Input'!$B$11)*(1+'P-Parametri'!$B$26)^('1-Input'!$B$25-2-'1-Input'!$B$12+1)*(IF('P-Parametri'!$B$26=0,'1-Input'!$B$12,((1+'P-Parametri'!$B$26)^'1-Input'!$B$12-1)/'P-Parametri'!$B$26)))*'P-Parametri'!$B$27*(1-'P-Parametri'!$B$28)))*'1-Input'!$B$27,'1-Input'!$B$23+((('P-Parametri'!$B$24*'1-Input'!$B$11)*(1+'P-Parametri'!$B$26)^('1-Input'!$B$25-2-'1-Input'!$B$12+1)*(IF('P-Parametri'!$B$26=0,'1-Input'!$B$12,((1+'P-Parametri'!$B$26)^'1-Input'!$B$12-1)/'P-Parametri'!$B$26)))*'P-Parametri'!$B$27*(1-'P-Parametri'!$B$28))))</f>
        <v>16417.152191689194</v>
      </c>
      <c r="D1144" s="10">
        <f>IF(AND($A1144&gt;=2,$A1144&lt;2+'1-Input'!$B$12),'1-Input'!$B$30,0)</f>
        <v>0</v>
      </c>
      <c r="E1144" s="10">
        <f>MAX(0,(E1105-C1144-D1144))/(1-'P-Parametri'!$B$31*MAX(0,IF(F1143&lt;=0,0,(F1143-G1143)/F1143)))</f>
        <v>9682.8478083108057</v>
      </c>
      <c r="F1144" s="10">
        <f>((F1143-E1144+MAX(0,-(E1105-C1144-D1144)))*(1+B1144))*(1-'P-Parametri'!$B$32)</f>
        <v>-104770.97045812465</v>
      </c>
      <c r="G1144" s="10">
        <f>IF(F1143&lt;=0,G1143,G1143*(1-E1144/F1143))+MAX(0,-(E1105-C1144-D1144))</f>
        <v>-3701.4285558092961</v>
      </c>
      <c r="H1144" s="10">
        <f>MAX(0,(H1105-C1144-D1144))/(1-'P-Parametri'!$B$31*MAX(0,IF(I1143&lt;=0,0,(I1143-J1143)/I1143)))</f>
        <v>14032.847808310806</v>
      </c>
      <c r="I1144" s="10">
        <f>((I1143-H1144+MAX(0,-(H1105-C1144-D1144)))*(1+B1144))*(1-'P-Parametri'!$B$32)</f>
        <v>-360498.926804444</v>
      </c>
      <c r="J1144" s="10">
        <f>IF(I1143&lt;=0,J1143,J1143*(1-H1144/I1143))+MAX(0,-(H1105-C1144-D1144))</f>
        <v>-23859.147222369771</v>
      </c>
      <c r="K1144" s="10">
        <f>MAX(0,(K1105-C1144-D1144))/(1-'P-Parametri'!$B$31*MAX(0,IF(L1143&lt;=0,0,(L1143-M1143)/L1143)))</f>
        <v>8061.6888295329491</v>
      </c>
      <c r="L1144" s="10">
        <f>((L1143-K1144+MAX(0,-(K1105-C1144-D1144)))*(1+B1144))*(1-'P-Parametri'!$B$32)</f>
        <v>31646.028406770416</v>
      </c>
      <c r="M1144" s="10">
        <f>IF(L1143&lt;=0,M1143,M1143*(1-K1144/L1143))+MAX(0,-(K1105-C1144-D1144))</f>
        <v>19781.640510992638</v>
      </c>
      <c r="N1144" s="10">
        <f>MAX(0,(N1105-C1144-D1144))/(1-'P-Parametri'!$B$31*MAX(0,IF(O1143&lt;=0,0,(O1143-P1143)/O1143)))</f>
        <v>7933.9068503997405</v>
      </c>
      <c r="O1144" s="10">
        <f>((O1143-N1144+MAX(0,-(N1105-C1144-D1144)))*(1+B1144))*(1-'P-Parametri'!$B$32)</f>
        <v>38694.061938655883</v>
      </c>
      <c r="P1144" s="10">
        <f>IF(O1143&lt;=0,P1143,P1143*(1-N1144/O1143))+MAX(0,-(N1105-C1144-D1144))</f>
        <v>24187.3012733824</v>
      </c>
      <c r="Q1144" s="10">
        <f>MAX(0,(Q1105-C1144-D1144))/(1-'P-Parametri'!$B$31*MAX(0,IF(R1143&lt;=0,0,(R1143-S1143)/R1143)))</f>
        <v>7941.026524908646</v>
      </c>
      <c r="R1144" s="10">
        <f>((R1143-Q1144+MAX(0,-(Q1105-C1144-D1144)))*(1+B1144))*(1-'P-Parametri'!$B$32)</f>
        <v>38301.364118390069</v>
      </c>
      <c r="S1144" s="10">
        <f>IF(R1143&lt;=0,S1143,S1143*(1-Q1144/R1143))+MAX(0,-(Q1105-C1144-D1144))</f>
        <v>23941.829487473013</v>
      </c>
      <c r="T1144" s="10">
        <f>MAX(0,(T1105-C1144-D1144))/(1-'P-Parametri'!$B$31*MAX(0,IF(U1143&lt;=0,0,(U1143-V1143)/U1143)))</f>
        <v>7941.0265249086524</v>
      </c>
      <c r="U1144" s="10">
        <f>((U1143-T1144+MAX(0,-(T1105-C1144-D1144)))*(1+B1144))*(1-'P-Parametri'!$B$32)</f>
        <v>38301.364118389967</v>
      </c>
      <c r="V1144" s="10">
        <f>IF(U1143&lt;=0,V1143,V1143*(1-T1144/U1143))+MAX(0,-(T1105-C1144-D1144))</f>
        <v>23941.829487472929</v>
      </c>
    </row>
    <row r="1145" spans="1:22">
      <c r="A1145" s="9">
        <f t="shared" si="22"/>
        <v>38</v>
      </c>
      <c r="B1145" s="12">
        <f>IF($A1145='P-Parametri'!$C$47,'P-Parametri'!$B$34,IF($A1145='P-Parametri'!$C$48,'P-Parametri'!$C$34,'P-Parametri'!$C$50))</f>
        <v>2.7158250435358244E-2</v>
      </c>
      <c r="C1145" s="10">
        <f>IF($A1145&lt;='1-Input'!$B$26,0,IF($A1145='1-Input'!$B$26+1,('1-Input'!$B$23+((('P-Parametri'!$B$24*'1-Input'!$B$11)*(1+'P-Parametri'!$B$26)^('1-Input'!$B$25-2-'1-Input'!$B$12+1)*(IF('P-Parametri'!$B$26=0,'1-Input'!$B$12,((1+'P-Parametri'!$B$26)^'1-Input'!$B$12-1)/'P-Parametri'!$B$26)))*'P-Parametri'!$B$27*(1-'P-Parametri'!$B$28)))*'1-Input'!$B$27,'1-Input'!$B$23+((('P-Parametri'!$B$24*'1-Input'!$B$11)*(1+'P-Parametri'!$B$26)^('1-Input'!$B$25-2-'1-Input'!$B$12+1)*(IF('P-Parametri'!$B$26=0,'1-Input'!$B$12,((1+'P-Parametri'!$B$26)^'1-Input'!$B$12-1)/'P-Parametri'!$B$26)))*'P-Parametri'!$B$27*(1-'P-Parametri'!$B$28))))</f>
        <v>16417.152191689194</v>
      </c>
      <c r="D1145" s="10">
        <f>IF(AND($A1145&gt;=2,$A1145&lt;2+'1-Input'!$B$12),'1-Input'!$B$30,0)</f>
        <v>0</v>
      </c>
      <c r="E1145" s="10">
        <f>MAX(0,(E1105-C1145-D1145))/(1-'P-Parametri'!$B$31*MAX(0,IF(F1144&lt;=0,0,(F1144-G1144)/F1144)))</f>
        <v>9682.8478083108057</v>
      </c>
      <c r="F1145" s="10">
        <f>((F1144-E1145+MAX(0,-(E1105-C1145-D1145)))*(1+B1145))*(1-'P-Parametri'!$B$32)</f>
        <v>-117327.05935874589</v>
      </c>
      <c r="G1145" s="10">
        <f>IF(F1144&lt;=0,G1144,G1144*(1-E1145/F1144))+MAX(0,-(E1105-C1145-D1145))</f>
        <v>-3701.4285558092961</v>
      </c>
      <c r="H1145" s="10">
        <f>MAX(0,(H1105-C1145-D1145))/(1-'P-Parametri'!$B$31*MAX(0,IF(I1144&lt;=0,0,(I1144-J1144)/I1144)))</f>
        <v>14032.847808310806</v>
      </c>
      <c r="I1145" s="10">
        <f>((I1144-H1145+MAX(0,-(H1105-C1145-D1145)))*(1+B1145))*(1-'P-Parametri'!$B$32)</f>
        <v>-383933.99553899973</v>
      </c>
      <c r="J1145" s="10">
        <f>IF(I1144&lt;=0,J1144,J1144*(1-H1145/I1144))+MAX(0,-(H1105-C1145-D1145))</f>
        <v>-23859.147222369771</v>
      </c>
      <c r="K1145" s="10">
        <f>MAX(0,(K1105-C1145-D1145))/(1-'P-Parametri'!$B$31*MAX(0,IF(L1144&lt;=0,0,(L1144-M1144)/L1144)))</f>
        <v>8098.1327999773912</v>
      </c>
      <c r="L1145" s="10">
        <f>((L1144-K1145+MAX(0,-(K1105-C1145-D1145)))*(1+B1145))*(1-'P-Parametri'!$B$32)</f>
        <v>24139.040422402169</v>
      </c>
      <c r="M1145" s="10">
        <f>IF(L1144&lt;=0,M1144,M1144*(1-K1145/L1144))+MAX(0,-(K1105-C1145-D1145))</f>
        <v>14719.572380346624</v>
      </c>
      <c r="N1145" s="10">
        <f>MAX(0,(N1105-C1145-D1145))/(1-'P-Parametri'!$B$31*MAX(0,IF(O1144&lt;=0,0,(O1144-P1144)/O1144)))</f>
        <v>7969.7731648753997</v>
      </c>
      <c r="O1145" s="10">
        <f>((O1144-N1145+MAX(0,-(N1105-C1145-D1145)))*(1+B1145))*(1-'P-Parametri'!$B$32)</f>
        <v>31495.589289341588</v>
      </c>
      <c r="P1145" s="10">
        <f>IF(O1144&lt;=0,P1144,P1144*(1-N1145/O1144))+MAX(0,-(N1105-C1145-D1145))</f>
        <v>19205.469566880103</v>
      </c>
      <c r="Q1145" s="10">
        <f>MAX(0,(Q1105-C1145-D1145))/(1-'P-Parametri'!$B$31*MAX(0,IF(R1144&lt;=0,0,(R1144-S1144)/R1144)))</f>
        <v>7976.9250248497656</v>
      </c>
      <c r="R1145" s="10">
        <f>((R1144-Q1145+MAX(0,-(Q1105-C1145-D1145)))*(1+B1145))*(1-'P-Parametri'!$B$32)</f>
        <v>31085.701809144932</v>
      </c>
      <c r="S1145" s="10">
        <f>IF(R1144&lt;=0,S1144,S1144*(1-Q1145/R1144))+MAX(0,-(Q1105-C1145-D1145))</f>
        <v>18955.527219256644</v>
      </c>
      <c r="T1145" s="10">
        <f>MAX(0,(T1105-C1145-D1145))/(1-'P-Parametri'!$B$31*MAX(0,IF(U1144&lt;=0,0,(U1144-V1144)/U1144)))</f>
        <v>7976.925024849771</v>
      </c>
      <c r="U1145" s="10">
        <f>((U1144-T1145+MAX(0,-(T1105-C1145-D1145)))*(1+B1145))*(1-'P-Parametri'!$B$32)</f>
        <v>31085.701809144823</v>
      </c>
      <c r="V1145" s="10">
        <f>IF(U1144&lt;=0,V1144,V1144*(1-T1145/U1144))+MAX(0,-(T1105-C1145-D1145))</f>
        <v>18955.527219256557</v>
      </c>
    </row>
    <row r="1146" spans="1:22">
      <c r="A1146" s="9">
        <f t="shared" si="22"/>
        <v>39</v>
      </c>
      <c r="B1146" s="12">
        <f>IF($A1146='P-Parametri'!$C$47,'P-Parametri'!$B$34,IF($A1146='P-Parametri'!$C$48,'P-Parametri'!$C$34,'P-Parametri'!$C$50))</f>
        <v>2.7158250435358244E-2</v>
      </c>
      <c r="C1146" s="10">
        <f>IF($A1146&lt;='1-Input'!$B$26,0,IF($A1146='1-Input'!$B$26+1,('1-Input'!$B$23+((('P-Parametri'!$B$24*'1-Input'!$B$11)*(1+'P-Parametri'!$B$26)^('1-Input'!$B$25-2-'1-Input'!$B$12+1)*(IF('P-Parametri'!$B$26=0,'1-Input'!$B$12,((1+'P-Parametri'!$B$26)^'1-Input'!$B$12-1)/'P-Parametri'!$B$26)))*'P-Parametri'!$B$27*(1-'P-Parametri'!$B$28)))*'1-Input'!$B$27,'1-Input'!$B$23+((('P-Parametri'!$B$24*'1-Input'!$B$11)*(1+'P-Parametri'!$B$26)^('1-Input'!$B$25-2-'1-Input'!$B$12+1)*(IF('P-Parametri'!$B$26=0,'1-Input'!$B$12,((1+'P-Parametri'!$B$26)^'1-Input'!$B$12-1)/'P-Parametri'!$B$26)))*'P-Parametri'!$B$27*(1-'P-Parametri'!$B$28))))</f>
        <v>16417.152191689194</v>
      </c>
      <c r="D1146" s="10">
        <f>IF(AND($A1146&gt;=2,$A1146&lt;2+'1-Input'!$B$12),'1-Input'!$B$30,0)</f>
        <v>0</v>
      </c>
      <c r="E1146" s="10">
        <f>MAX(0,(E1105-C1146-D1146))/(1-'P-Parametri'!$B$31*MAX(0,IF(F1145&lt;=0,0,(F1145-G1145)/F1145)))</f>
        <v>9682.8478083108057</v>
      </c>
      <c r="F1146" s="10">
        <f>((F1145-E1146+MAX(0,-(E1105-C1146-D1146)))*(1+B1146))*(1-'P-Parametri'!$B$32)</f>
        <v>-130198.35548560387</v>
      </c>
      <c r="G1146" s="10">
        <f>IF(F1145&lt;=0,G1145,G1145*(1-E1146/F1145))+MAX(0,-(E1105-C1146-D1146))</f>
        <v>-3701.4285558092961</v>
      </c>
      <c r="H1146" s="10">
        <f>MAX(0,(H1105-C1146-D1146))/(1-'P-Parametri'!$B$31*MAX(0,IF(I1145&lt;=0,0,(I1145-J1145)/I1145)))</f>
        <v>14032.847808310806</v>
      </c>
      <c r="I1146" s="10">
        <f>((I1145-H1146+MAX(0,-(H1105-C1146-D1146)))*(1+B1146))*(1-'P-Parametri'!$B$32)</f>
        <v>-407957.376690818</v>
      </c>
      <c r="J1146" s="10">
        <f>IF(I1145&lt;=0,J1145,J1145*(1-H1146/I1145))+MAX(0,-(H1105-C1146-D1146))</f>
        <v>-23859.147222369771</v>
      </c>
      <c r="K1146" s="10">
        <f>MAX(0,(K1105-C1146-D1146))/(1-'P-Parametri'!$B$31*MAX(0,IF(L1145&lt;=0,0,(L1145-M1145)/L1145)))</f>
        <v>8134.0031895186712</v>
      </c>
      <c r="L1146" s="10">
        <f>((L1145-K1146+MAX(0,-(K1105-C1146-D1146)))*(1+B1146))*(1-'P-Parametri'!$B$32)</f>
        <v>16406.826630196818</v>
      </c>
      <c r="M1146" s="10">
        <f>IF(L1145&lt;=0,M1145,M1145*(1-K1146/L1145))+MAX(0,-(K1105-C1146-D1146))</f>
        <v>9759.5968968565612</v>
      </c>
      <c r="N1146" s="10">
        <f>MAX(0,(N1105-C1146-D1146))/(1-'P-Parametri'!$B$31*MAX(0,IF(O1145&lt;=0,0,(O1145-P1145)/O1145)))</f>
        <v>8005.0749900048313</v>
      </c>
      <c r="O1146" s="10">
        <f>((O1145-N1146+MAX(0,-(N1105-C1146-D1146)))*(1+B1146))*(1-'P-Parametri'!$B$32)</f>
        <v>24080.21861839444</v>
      </c>
      <c r="P1146" s="10">
        <f>IF(O1145&lt;=0,P1145,P1145*(1-N1146/O1145))+MAX(0,-(N1105-C1146-D1146))</f>
        <v>14324.112285746191</v>
      </c>
      <c r="Q1146" s="10">
        <f>MAX(0,(Q1105-C1146-D1146))/(1-'P-Parametri'!$B$31*MAX(0,IF(R1145&lt;=0,0,(R1145-S1145)/R1145)))</f>
        <v>8012.2585288871087</v>
      </c>
      <c r="R1146" s="10">
        <f>((R1145-Q1146+MAX(0,-(Q1105-C1146-D1146)))*(1+B1146))*(1-'P-Parametri'!$B$32)</f>
        <v>23652.67747600656</v>
      </c>
      <c r="S1146" s="10">
        <f>IF(R1145&lt;=0,S1145,S1145*(1-Q1146/R1145))+MAX(0,-(Q1105-C1146-D1146))</f>
        <v>14069.789539454254</v>
      </c>
      <c r="T1146" s="10">
        <f>MAX(0,(T1105-C1146-D1146))/(1-'P-Parametri'!$B$31*MAX(0,IF(U1145&lt;=0,0,(U1145-V1145)/U1145)))</f>
        <v>8012.2585288871132</v>
      </c>
      <c r="U1146" s="10">
        <f>((U1145-T1146+MAX(0,-(T1105-C1146-D1146)))*(1+B1146))*(1-'P-Parametri'!$B$32)</f>
        <v>23652.677476006444</v>
      </c>
      <c r="V1146" s="10">
        <f>IF(U1145&lt;=0,V1145,V1145*(1-T1146/U1145))+MAX(0,-(T1105-C1146-D1146))</f>
        <v>14069.789539454168</v>
      </c>
    </row>
    <row r="1147" spans="1:22">
      <c r="A1147" s="9">
        <f t="shared" si="22"/>
        <v>40</v>
      </c>
      <c r="B1147" s="12">
        <f>IF($A1147='P-Parametri'!$C$47,'P-Parametri'!$B$34,IF($A1147='P-Parametri'!$C$48,'P-Parametri'!$C$34,'P-Parametri'!$C$50))</f>
        <v>2.7158250435358244E-2</v>
      </c>
      <c r="C1147" s="10">
        <f>IF($A1147&lt;='1-Input'!$B$26,0,IF($A1147='1-Input'!$B$26+1,('1-Input'!$B$23+((('P-Parametri'!$B$24*'1-Input'!$B$11)*(1+'P-Parametri'!$B$26)^('1-Input'!$B$25-2-'1-Input'!$B$12+1)*(IF('P-Parametri'!$B$26=0,'1-Input'!$B$12,((1+'P-Parametri'!$B$26)^'1-Input'!$B$12-1)/'P-Parametri'!$B$26)))*'P-Parametri'!$B$27*(1-'P-Parametri'!$B$28)))*'1-Input'!$B$27,'1-Input'!$B$23+((('P-Parametri'!$B$24*'1-Input'!$B$11)*(1+'P-Parametri'!$B$26)^('1-Input'!$B$25-2-'1-Input'!$B$12+1)*(IF('P-Parametri'!$B$26=0,'1-Input'!$B$12,((1+'P-Parametri'!$B$26)^'1-Input'!$B$12-1)/'P-Parametri'!$B$26)))*'P-Parametri'!$B$27*(1-'P-Parametri'!$B$28))))</f>
        <v>16417.152191689194</v>
      </c>
      <c r="D1147" s="10">
        <f>IF(AND($A1147&gt;=2,$A1147&lt;2+'1-Input'!$B$12),'1-Input'!$B$30,0)</f>
        <v>0</v>
      </c>
      <c r="E1147" s="10">
        <f>MAX(0,(E1105-C1147-D1147))/(1-'P-Parametri'!$B$31*MAX(0,IF(F1146&lt;=0,0,(F1146-G1146)/F1146)))</f>
        <v>9682.8478083108057</v>
      </c>
      <c r="F1147" s="10">
        <f>((F1146-E1147+MAX(0,-(E1105-C1147-D1147)))*(1+B1147))*(1-'P-Parametri'!$B$32)</f>
        <v>-143392.77178008173</v>
      </c>
      <c r="G1147" s="10">
        <f>IF(F1146&lt;=0,G1146,G1146*(1-E1147/F1146))+MAX(0,-(E1105-C1147-D1147))</f>
        <v>-3701.4285558092961</v>
      </c>
      <c r="H1147" s="10">
        <f>MAX(0,(H1105-C1147-D1147))/(1-'P-Parametri'!$B$31*MAX(0,IF(I1146&lt;=0,0,(I1146-J1146)/I1146)))</f>
        <v>14032.847808310806</v>
      </c>
      <c r="I1147" s="10">
        <f>((I1146-H1147+MAX(0,-(H1105-C1147-D1147)))*(1+B1147))*(1-'P-Parametri'!$B$32)</f>
        <v>-432583.83921595447</v>
      </c>
      <c r="J1147" s="10">
        <f>IF(I1146&lt;=0,J1146,J1146*(1-H1147/I1146))+MAX(0,-(H1105-C1147-D1147))</f>
        <v>-23859.147222369771</v>
      </c>
      <c r="K1147" s="10">
        <f>MAX(0,(K1105-C1147-D1147))/(1-'P-Parametri'!$B$31*MAX(0,IF(L1146&lt;=0,0,(L1146-M1146)/L1146)))</f>
        <v>8169.3026676753771</v>
      </c>
      <c r="L1147" s="10">
        <f>((L1146-K1147+MAX(0,-(K1105-C1147-D1147)))*(1+B1147))*(1-'P-Parametri'!$B$32)</f>
        <v>8444.3182198603372</v>
      </c>
      <c r="M1147" s="10">
        <f>IF(L1146&lt;=0,M1146,M1146*(1-K1147/L1146))+MAX(0,-(K1105-C1147-D1147))</f>
        <v>4900.0891588894292</v>
      </c>
      <c r="N1147" s="10">
        <f>MAX(0,(N1105-C1147-D1147))/(1-'P-Parametri'!$B$31*MAX(0,IF(O1146&lt;=0,0,(O1146-P1146)/O1146)))</f>
        <v>8039.8149529933626</v>
      </c>
      <c r="O1147" s="10">
        <f>((O1146-N1147+MAX(0,-(N1105-C1147-D1147)))*(1+B1147))*(1-'P-Parametri'!$B$32)</f>
        <v>16443.080899299817</v>
      </c>
      <c r="P1147" s="10">
        <f>IF(O1146&lt;=0,P1146,P1146*(1-N1147/O1146))+MAX(0,-(N1105-C1147-D1147))</f>
        <v>9541.6302838873253</v>
      </c>
      <c r="Q1147" s="10">
        <f>MAX(0,(Q1105-C1147-D1147))/(1-'P-Parametri'!$B$31*MAX(0,IF(R1146&lt;=0,0,(R1146-S1146)/R1146)))</f>
        <v>8047.0296665835849</v>
      </c>
      <c r="R1147" s="10">
        <f>((R1146-Q1147+MAX(0,-(Q1105-C1147-D1147)))*(1+B1147))*(1-'P-Parametri'!$B$32)</f>
        <v>15997.41096103561</v>
      </c>
      <c r="S1147" s="10">
        <f>IF(R1146&lt;=0,S1146,S1146*(1-Q1147/R1146))+MAX(0,-(Q1105-C1147-D1147))</f>
        <v>9283.0158669418324</v>
      </c>
      <c r="T1147" s="10">
        <f>MAX(0,(T1105-C1147-D1147))/(1-'P-Parametri'!$B$31*MAX(0,IF(U1146&lt;=0,0,(U1146-V1146)/U1146)))</f>
        <v>8047.0296665835904</v>
      </c>
      <c r="U1147" s="10">
        <f>((U1146-T1147+MAX(0,-(T1105-C1147-D1147)))*(1+B1147))*(1-'P-Parametri'!$B$32)</f>
        <v>15997.410961035484</v>
      </c>
      <c r="V1147" s="10">
        <f>IF(U1146&lt;=0,V1146,V1146*(1-T1147/U1146))+MAX(0,-(T1105-C1147-D1147))</f>
        <v>9283.0158669417488</v>
      </c>
    </row>
    <row r="1148" spans="1:22">
      <c r="A1148" s="9">
        <f t="shared" si="22"/>
        <v>41</v>
      </c>
      <c r="B1148" s="12">
        <f>IF($A1148='P-Parametri'!$C$47,'P-Parametri'!$B$34,IF($A1148='P-Parametri'!$C$48,'P-Parametri'!$C$34,'P-Parametri'!$C$50))</f>
        <v>2.7158250435358244E-2</v>
      </c>
      <c r="C1148" s="10">
        <f>IF($A1148&lt;='1-Input'!$B$26,0,IF($A1148='1-Input'!$B$26+1,('1-Input'!$B$23+((('P-Parametri'!$B$24*'1-Input'!$B$11)*(1+'P-Parametri'!$B$26)^('1-Input'!$B$25-2-'1-Input'!$B$12+1)*(IF('P-Parametri'!$B$26=0,'1-Input'!$B$12,((1+'P-Parametri'!$B$26)^'1-Input'!$B$12-1)/'P-Parametri'!$B$26)))*'P-Parametri'!$B$27*(1-'P-Parametri'!$B$28)))*'1-Input'!$B$27,'1-Input'!$B$23+((('P-Parametri'!$B$24*'1-Input'!$B$11)*(1+'P-Parametri'!$B$26)^('1-Input'!$B$25-2-'1-Input'!$B$12+1)*(IF('P-Parametri'!$B$26=0,'1-Input'!$B$12,((1+'P-Parametri'!$B$26)^'1-Input'!$B$12-1)/'P-Parametri'!$B$26)))*'P-Parametri'!$B$27*(1-'P-Parametri'!$B$28))))</f>
        <v>16417.152191689194</v>
      </c>
      <c r="D1148" s="10">
        <f>IF(AND($A1148&gt;=2,$A1148&lt;2+'1-Input'!$B$12),'1-Input'!$B$30,0)</f>
        <v>0</v>
      </c>
      <c r="E1148" s="10">
        <f>MAX(0,(E1105-C1148-D1148))/(1-'P-Parametri'!$B$31*MAX(0,IF(F1147&lt;=0,0,(F1147-G1147)/F1147)))</f>
        <v>9682.8478083108057</v>
      </c>
      <c r="F1148" s="10">
        <f>((F1147-E1148+MAX(0,-(E1105-C1148-D1148)))*(1+B1148))*(1-'P-Parametri'!$B$32)</f>
        <v>-156918.41982952031</v>
      </c>
      <c r="G1148" s="10">
        <f>IF(F1147&lt;=0,G1147,G1147*(1-E1148/F1147))+MAX(0,-(E1105-C1148-D1148))</f>
        <v>-3701.4285558092961</v>
      </c>
      <c r="H1148" s="10">
        <f>MAX(0,(H1105-C1148-D1148))/(1-'P-Parametri'!$B$31*MAX(0,IF(I1147&lt;=0,0,(I1147-J1147)/I1147)))</f>
        <v>14032.847808310806</v>
      </c>
      <c r="I1148" s="10">
        <f>((I1147-H1148+MAX(0,-(H1105-C1148-D1148)))*(1+B1148))*(1-'P-Parametri'!$B$32)</f>
        <v>-457828.52282936213</v>
      </c>
      <c r="J1148" s="10">
        <f>IF(I1147&lt;=0,J1147,J1147*(1-H1148/I1147))+MAX(0,-(H1105-C1148-D1148))</f>
        <v>-23859.147222369771</v>
      </c>
      <c r="K1148" s="10">
        <f>MAX(0,(K1105-C1148-D1148))/(1-'P-Parametri'!$B$31*MAX(0,IF(L1147&lt;=0,0,(L1147-M1147)/L1147)))</f>
        <v>8204.0341650080845</v>
      </c>
      <c r="L1148" s="10">
        <f>((L1147-K1148+MAX(0,-(K1105-C1148-D1148)))*(1+B1148))*(1-'P-Parametri'!$B$32)</f>
        <v>246.31612989077439</v>
      </c>
      <c r="M1148" s="10">
        <f>IF(L1147&lt;=0,M1147,M1147*(1-K1148/L1147))+MAX(0,-(K1105-C1148-D1148))</f>
        <v>139.43260563846789</v>
      </c>
      <c r="N1148" s="10">
        <f>MAX(0,(N1105-C1148-D1148))/(1-'P-Parametri'!$B$31*MAX(0,IF(O1147&lt;=0,0,(O1147-P1147)/O1147)))</f>
        <v>8073.9959379506518</v>
      </c>
      <c r="O1148" s="10">
        <f>((O1147-N1148+MAX(0,-(N1105-C1148-D1148)))*(1+B1148))*(1-'P-Parametri'!$B$32)</f>
        <v>8579.1819173109889</v>
      </c>
      <c r="P1148" s="10">
        <f>IF(O1147&lt;=0,P1147,P1147*(1-N1148/O1147))+MAX(0,-(N1105-C1148-D1148))</f>
        <v>4856.4326238299773</v>
      </c>
      <c r="Q1148" s="10">
        <f>MAX(0,(Q1105-C1148-D1148))/(1-'P-Parametri'!$B$31*MAX(0,IF(R1147&lt;=0,0,(R1147-S1147)/R1147)))</f>
        <v>8081.2413246369761</v>
      </c>
      <c r="R1148" s="10">
        <f>((R1147-Q1148+MAX(0,-(Q1105-C1148-D1148)))*(1+B1148))*(1-'P-Parametri'!$B$32)</f>
        <v>8114.8966359649812</v>
      </c>
      <c r="S1148" s="10">
        <f>IF(R1147&lt;=0,S1147,S1147*(1-Q1148/R1147))+MAX(0,-(Q1105-C1148-D1148))</f>
        <v>4593.6138365813722</v>
      </c>
      <c r="T1148" s="10">
        <f>MAX(0,(T1105-C1148-D1148))/(1-'P-Parametri'!$B$31*MAX(0,IF(U1147&lt;=0,0,(U1147-V1147)/U1147)))</f>
        <v>8081.2413246369824</v>
      </c>
      <c r="U1148" s="10">
        <f>((U1147-T1148+MAX(0,-(T1105-C1148-D1148)))*(1+B1148))*(1-'P-Parametri'!$B$32)</f>
        <v>8114.8966359648457</v>
      </c>
      <c r="V1148" s="10">
        <f>IF(U1147&lt;=0,V1147,V1147*(1-T1148/U1147))+MAX(0,-(T1105-C1148-D1148))</f>
        <v>4593.6138365812894</v>
      </c>
    </row>
    <row r="1149" spans="1:22">
      <c r="A1149" s="9">
        <f t="shared" si="22"/>
        <v>42</v>
      </c>
      <c r="B1149" s="12">
        <f>IF($A1149='P-Parametri'!$C$47,'P-Parametri'!$B$34,IF($A1149='P-Parametri'!$C$48,'P-Parametri'!$C$34,'P-Parametri'!$C$50))</f>
        <v>2.7158250435358244E-2</v>
      </c>
      <c r="C1149" s="10">
        <f>IF($A1149&lt;='1-Input'!$B$26,0,IF($A1149='1-Input'!$B$26+1,('1-Input'!$B$23+((('P-Parametri'!$B$24*'1-Input'!$B$11)*(1+'P-Parametri'!$B$26)^('1-Input'!$B$25-2-'1-Input'!$B$12+1)*(IF('P-Parametri'!$B$26=0,'1-Input'!$B$12,((1+'P-Parametri'!$B$26)^'1-Input'!$B$12-1)/'P-Parametri'!$B$26)))*'P-Parametri'!$B$27*(1-'P-Parametri'!$B$28)))*'1-Input'!$B$27,'1-Input'!$B$23+((('P-Parametri'!$B$24*'1-Input'!$B$11)*(1+'P-Parametri'!$B$26)^('1-Input'!$B$25-2-'1-Input'!$B$12+1)*(IF('P-Parametri'!$B$26=0,'1-Input'!$B$12,((1+'P-Parametri'!$B$26)^'1-Input'!$B$12-1)/'P-Parametri'!$B$26)))*'P-Parametri'!$B$27*(1-'P-Parametri'!$B$28))))</f>
        <v>16417.152191689194</v>
      </c>
      <c r="D1149" s="10">
        <f>IF(AND($A1149&gt;=2,$A1149&lt;2+'1-Input'!$B$12),'1-Input'!$B$30,0)</f>
        <v>0</v>
      </c>
      <c r="E1149" s="10">
        <f>MAX(0,(E1105-C1149-D1149))/(1-'P-Parametri'!$B$31*MAX(0,IF(F1148&lt;=0,0,(F1148-G1148)/F1148)))</f>
        <v>9682.8478083108057</v>
      </c>
      <c r="F1149" s="10">
        <f>((F1148-E1149+MAX(0,-(E1105-C1149-D1149)))*(1+B1149))*(1-'P-Parametri'!$B$32)</f>
        <v>-170783.61485401308</v>
      </c>
      <c r="G1149" s="10">
        <f>IF(F1148&lt;=0,G1148,G1148*(1-E1149/F1148))+MAX(0,-(E1105-C1149-D1149))</f>
        <v>-3701.4285558092961</v>
      </c>
      <c r="H1149" s="10">
        <f>MAX(0,(H1105-C1149-D1149))/(1-'P-Parametri'!$B$31*MAX(0,IF(I1148&lt;=0,0,(I1148-J1148)/I1148)))</f>
        <v>14032.847808310806</v>
      </c>
      <c r="I1149" s="10">
        <f>((I1148-H1149+MAX(0,-(H1105-C1149-D1149)))*(1+B1149))*(1-'P-Parametri'!$B$32)</f>
        <v>-483706.94731239782</v>
      </c>
      <c r="J1149" s="10">
        <f>IF(I1148&lt;=0,J1148,J1148*(1-H1149/I1148))+MAX(0,-(H1105-C1149-D1149))</f>
        <v>-23859.147222369771</v>
      </c>
      <c r="K1149" s="10">
        <f>MAX(0,(K1105-C1149-D1149))/(1-'P-Parametri'!$B$31*MAX(0,IF(L1148&lt;=0,0,(L1148-M1148)/L1148)))</f>
        <v>8238.2008620383658</v>
      </c>
      <c r="L1149" s="10">
        <f>((L1148-K1149+MAX(0,-(K1105-C1149-D1149)))*(1+B1149))*(1-'P-Parametri'!$B$32)</f>
        <v>-8192.5124784754644</v>
      </c>
      <c r="M1149" s="10">
        <f>IF(L1148&lt;=0,M1148,M1148*(1-K1149/L1148))+MAX(0,-(K1105-C1149-D1149))</f>
        <v>-4523.9802714493862</v>
      </c>
      <c r="N1149" s="10">
        <f>MAX(0,(N1105-C1149-D1149))/(1-'P-Parametri'!$B$31*MAX(0,IF(O1148&lt;=0,0,(O1148-P1148)/O1148)))</f>
        <v>8107.6210749853408</v>
      </c>
      <c r="O1149" s="10">
        <f>((O1148-N1149+MAX(0,-(N1105-C1149-D1149)))*(1+B1149))*(1-'P-Parametri'!$B$32)</f>
        <v>483.39887455748249</v>
      </c>
      <c r="P1149" s="10">
        <f>IF(O1148&lt;=0,P1148,P1148*(1-N1149/O1148))+MAX(0,-(N1105-C1149-D1149))</f>
        <v>266.93727687136163</v>
      </c>
      <c r="Q1149" s="10">
        <f>MAX(0,(Q1105-C1149-D1149))/(1-'P-Parametri'!$B$31*MAX(0,IF(R1148&lt;=0,0,(R1148-S1148)/R1148)))</f>
        <v>8114.8966359648011</v>
      </c>
      <c r="R1149" s="10">
        <f>((R1148-Q1149+MAX(0,-(Q1105-C1149-D1149)))*(1+B1149))*(1-'P-Parametri'!$B$32)</f>
        <v>1.8460066614264044E-10</v>
      </c>
      <c r="S1149" s="10">
        <f>IF(R1148&lt;=0,S1148,S1148*(1-Q1149/R1148))+MAX(0,-(Q1105-C1149-D1149))</f>
        <v>1.0199871695218681E-10</v>
      </c>
      <c r="T1149" s="10">
        <f>MAX(0,(T1105-C1149-D1149))/(1-'P-Parametri'!$B$31*MAX(0,IF(U1148&lt;=0,0,(U1148-V1148)/U1148)))</f>
        <v>8114.8966359648057</v>
      </c>
      <c r="U1149" s="10">
        <f>((U1148-T1149+MAX(0,-(T1105-C1149-D1149)))*(1+B1149))*(1-'P-Parametri'!$B$32)</f>
        <v>4.10223702539201E-11</v>
      </c>
      <c r="V1149" s="10">
        <f>IF(U1148&lt;=0,V1148,V1148*(1-T1149/U1148))+MAX(0,-(T1105-C1149-D1149))</f>
        <v>2.2439717729480695E-11</v>
      </c>
    </row>
    <row r="1150" spans="1:22">
      <c r="A1150" s="4" t="s">
        <v>410</v>
      </c>
      <c r="E1150" s="10">
        <f>F1149</f>
        <v>-170783.61485401308</v>
      </c>
      <c r="H1150" s="10">
        <f>I1149</f>
        <v>-483706.94731239782</v>
      </c>
      <c r="K1150" s="10">
        <f>L1149</f>
        <v>-8192.5124784754644</v>
      </c>
      <c r="N1150" s="10">
        <f>O1149</f>
        <v>483.39887455748249</v>
      </c>
      <c r="Q1150" s="10">
        <f>R1149</f>
        <v>1.8460066614264044E-10</v>
      </c>
      <c r="T1150" s="10">
        <f>U1149</f>
        <v>4.10223702539201E-11</v>
      </c>
    </row>
    <row r="1151" spans="1:22">
      <c r="A1151" s="5" t="s">
        <v>411</v>
      </c>
      <c r="B1151" s="10">
        <f>IFERROR(T1105-T1150*(T1105-Q1105)/(T1150-Q1150),T1105)</f>
        <v>23616.51529981428</v>
      </c>
    </row>
    <row r="1154" spans="1:22">
      <c r="A1154" s="2" t="s">
        <v>499</v>
      </c>
    </row>
    <row r="1155" spans="1:22">
      <c r="A1155" s="4" t="s">
        <v>268</v>
      </c>
      <c r="E1155" s="19">
        <f>'1-Input'!$B$10*0.9</f>
        <v>26100</v>
      </c>
      <c r="H1155" s="19">
        <f>'1-Input'!$B$10*1.05</f>
        <v>30450</v>
      </c>
      <c r="K1155" s="10">
        <f>IFERROR(H1155-H1200*(H1155-E1155)/(H1200-E1200),H1155)</f>
        <v>23771.3433064247</v>
      </c>
      <c r="N1155" s="10">
        <f>IFERROR(K1155-K1200*(K1155-H1155)/(K1200-H1200),K1155)</f>
        <v>23653.447893526027</v>
      </c>
      <c r="Q1155" s="10">
        <f>IFERROR(N1155-N1200*(N1155-K1155)/(N1200-K1200),N1155)</f>
        <v>23660.063882187918</v>
      </c>
      <c r="T1155" s="10">
        <f>IFERROR(Q1155-Q1200*(Q1155-N1155)/(Q1200-N1200),Q1155)</f>
        <v>23660.063882187915</v>
      </c>
    </row>
    <row r="1156" spans="1:22">
      <c r="A1156" s="15" t="s">
        <v>176</v>
      </c>
      <c r="B1156" s="15" t="s">
        <v>177</v>
      </c>
      <c r="C1156" s="15" t="s">
        <v>178</v>
      </c>
      <c r="D1156" s="15" t="s">
        <v>179</v>
      </c>
      <c r="E1156" s="15" t="s">
        <v>180</v>
      </c>
      <c r="F1156" s="15" t="s">
        <v>181</v>
      </c>
      <c r="G1156" s="15" t="s">
        <v>182</v>
      </c>
      <c r="H1156" s="15" t="s">
        <v>180</v>
      </c>
      <c r="I1156" s="15" t="s">
        <v>181</v>
      </c>
      <c r="J1156" s="15" t="s">
        <v>182</v>
      </c>
      <c r="K1156" s="15" t="s">
        <v>180</v>
      </c>
      <c r="L1156" s="15" t="s">
        <v>181</v>
      </c>
      <c r="M1156" s="15" t="s">
        <v>182</v>
      </c>
      <c r="N1156" s="15" t="s">
        <v>180</v>
      </c>
      <c r="O1156" s="15" t="s">
        <v>181</v>
      </c>
      <c r="P1156" s="15" t="s">
        <v>182</v>
      </c>
      <c r="Q1156" s="15" t="s">
        <v>180</v>
      </c>
      <c r="R1156" s="15" t="s">
        <v>181</v>
      </c>
      <c r="S1156" s="15" t="s">
        <v>182</v>
      </c>
      <c r="T1156" s="15" t="s">
        <v>180</v>
      </c>
      <c r="U1156" s="15" t="s">
        <v>181</v>
      </c>
      <c r="V1156" s="15" t="s">
        <v>182</v>
      </c>
    </row>
    <row r="1157" spans="1:22">
      <c r="A1157" s="9">
        <f>0</f>
        <v>0</v>
      </c>
      <c r="E1157" s="10">
        <f>0</f>
        <v>0</v>
      </c>
      <c r="F1157" s="10">
        <f>'1-Input'!$B$8</f>
        <v>760000</v>
      </c>
      <c r="G1157" s="10">
        <f>'1-Input'!$B$9</f>
        <v>586000</v>
      </c>
      <c r="H1157" s="10">
        <f>0</f>
        <v>0</v>
      </c>
      <c r="I1157" s="10">
        <f>'1-Input'!$B$8</f>
        <v>760000</v>
      </c>
      <c r="J1157" s="10">
        <f>'1-Input'!$B$9</f>
        <v>586000</v>
      </c>
      <c r="K1157" s="10">
        <f>0</f>
        <v>0</v>
      </c>
      <c r="L1157" s="10">
        <f>'1-Input'!$B$8</f>
        <v>760000</v>
      </c>
      <c r="M1157" s="10">
        <f>'1-Input'!$B$9</f>
        <v>586000</v>
      </c>
      <c r="N1157" s="10">
        <f>0</f>
        <v>0</v>
      </c>
      <c r="O1157" s="10">
        <f>'1-Input'!$B$8</f>
        <v>760000</v>
      </c>
      <c r="P1157" s="10">
        <f>'1-Input'!$B$9</f>
        <v>586000</v>
      </c>
      <c r="Q1157" s="10">
        <f>0</f>
        <v>0</v>
      </c>
      <c r="R1157" s="10">
        <f>'1-Input'!$B$8</f>
        <v>760000</v>
      </c>
      <c r="S1157" s="10">
        <f>'1-Input'!$B$9</f>
        <v>586000</v>
      </c>
      <c r="T1157" s="10">
        <f>0</f>
        <v>0</v>
      </c>
      <c r="U1157" s="10">
        <f>'1-Input'!$B$8</f>
        <v>760000</v>
      </c>
      <c r="V1157" s="10">
        <f>'1-Input'!$B$9</f>
        <v>586000</v>
      </c>
    </row>
    <row r="1158" spans="1:22">
      <c r="A1158" s="9">
        <f t="shared" ref="A1158:A1199" si="23">A1157+1</f>
        <v>1</v>
      </c>
      <c r="B1158" s="12">
        <f>IF($A1158='P-Parametri'!$C$47,'P-Parametri'!$B$34,IF($A1158='P-Parametri'!$C$48,'P-Parametri'!$C$34,'P-Parametri'!$C$50))</f>
        <v>-0.35</v>
      </c>
      <c r="C1158" s="10">
        <f>IF($A1158&lt;='1-Input'!$B$26,0,IF($A1158='1-Input'!$B$26+1,('1-Input'!$B$23+((('P-Parametri'!$B$24*'1-Input'!$B$11)*(1+'P-Parametri'!$B$26)^('1-Input'!$B$25-3-'1-Input'!$B$12+1)*(IF('P-Parametri'!$B$26=0,'1-Input'!$B$12,((1+'P-Parametri'!$B$26)^'1-Input'!$B$12-1)/'P-Parametri'!$B$26)))*'P-Parametri'!$B$27*(1-'P-Parametri'!$B$28)))*'1-Input'!$B$27,'1-Input'!$B$23+((('P-Parametri'!$B$24*'1-Input'!$B$11)*(1+'P-Parametri'!$B$26)^('1-Input'!$B$25-3-'1-Input'!$B$12+1)*(IF('P-Parametri'!$B$26=0,'1-Input'!$B$12,((1+'P-Parametri'!$B$26)^'1-Input'!$B$12-1)/'P-Parametri'!$B$26)))*'P-Parametri'!$B$27*(1-'P-Parametri'!$B$28))))</f>
        <v>0</v>
      </c>
      <c r="D1158" s="10">
        <f>IF(AND($A1158&gt;=3,$A1158&lt;3+'1-Input'!$B$12),'1-Input'!$B$30,0)</f>
        <v>0</v>
      </c>
      <c r="E1158" s="10">
        <f>MAX(0,(E1155-C1158-D1158))/(1-'P-Parametri'!$B$31*MAX(0,IF(F1157&lt;=0,0,(F1157-G1157)/F1157)))</f>
        <v>27751.972690133749</v>
      </c>
      <c r="F1158" s="10">
        <f>((F1157-E1158+MAX(0,-(E1155-C1158-D1158)))*(1+B1158))*(1-'P-Parametri'!$B$32)</f>
        <v>475009.29531591031</v>
      </c>
      <c r="G1158" s="10">
        <f>IF(F1157&lt;=0,G1157,G1157*(1-E1158/F1157))+MAX(0,-(E1155-C1158-D1158))</f>
        <v>564601.76842576533</v>
      </c>
      <c r="H1158" s="10">
        <f>MAX(0,(H1155-C1158-D1158))/(1-'P-Parametri'!$B$31*MAX(0,IF(I1157&lt;=0,0,(I1157-J1157)/I1157)))</f>
        <v>32377.30147182271</v>
      </c>
      <c r="I1158" s="10">
        <f>((I1157-H1158+MAX(0,-(H1155-C1158-D1158)))*(1+B1158))*(1-'P-Parametri'!$B$32)</f>
        <v>472008.84453522868</v>
      </c>
      <c r="J1158" s="10">
        <f>IF(I1157&lt;=0,J1157,J1157*(1-H1158/I1157))+MAX(0,-(H1155-C1158-D1158))</f>
        <v>561035.3964967262</v>
      </c>
      <c r="K1158" s="10">
        <f>MAX(0,(K1155-C1158-D1158))/(1-'P-Parametri'!$B$31*MAX(0,IF(L1157&lt;=0,0,(L1157-M1157)/L1157)))</f>
        <v>25275.926063129962</v>
      </c>
      <c r="L1158" s="10">
        <f>((L1157-K1158+MAX(0,-(K1155-C1158-D1158)))*(1+B1158))*(1-'P-Parametri'!$B$32)</f>
        <v>476615.50676284765</v>
      </c>
      <c r="M1158" s="10">
        <f>IF(L1157&lt;=0,M1157,M1157*(1-K1158/L1157))+MAX(0,-(K1155-C1158-D1158))</f>
        <v>566510.93069342873</v>
      </c>
      <c r="N1158" s="10">
        <f>MAX(0,(N1155-C1158-D1158))/(1-'P-Parametri'!$B$31*MAX(0,IF(O1157&lt;=0,0,(O1157-P1157)/O1157)))</f>
        <v>25150.568581173793</v>
      </c>
      <c r="O1158" s="10">
        <f>((O1157-N1158+MAX(0,-(N1155-C1158-D1158)))*(1+B1158))*(1-'P-Parametri'!$B$32)</f>
        <v>476696.82616139256</v>
      </c>
      <c r="P1158" s="10">
        <f>IF(O1157&lt;=0,P1157,P1157*(1-N1158/O1157))+MAX(0,-(N1155-C1158-D1158))</f>
        <v>566607.58790977916</v>
      </c>
      <c r="Q1158" s="10">
        <f>MAX(0,(Q1155-C1158-D1158))/(1-'P-Parametri'!$B$31*MAX(0,IF(R1157&lt;=0,0,(R1157-S1157)/R1157)))</f>
        <v>25157.603322042109</v>
      </c>
      <c r="R1158" s="10">
        <f>((R1157-Q1158+MAX(0,-(Q1155-C1158-D1158)))*(1+B1158))*(1-'P-Parametri'!$B$32)</f>
        <v>476692.26272499125</v>
      </c>
      <c r="S1158" s="10">
        <f>IF(R1157&lt;=0,S1157,S1157*(1-Q1158/R1157))+MAX(0,-(Q1155-C1158-D1158))</f>
        <v>566602.16375432012</v>
      </c>
      <c r="T1158" s="10">
        <f>MAX(0,(T1155-C1158-D1158))/(1-'P-Parametri'!$B$31*MAX(0,IF(U1157&lt;=0,0,(U1157-V1157)/U1157)))</f>
        <v>25157.603322042105</v>
      </c>
      <c r="U1158" s="10">
        <f>((U1157-T1158+MAX(0,-(T1155-C1158-D1158)))*(1+B1158))*(1-'P-Parametri'!$B$32)</f>
        <v>476692.26272499125</v>
      </c>
      <c r="V1158" s="10">
        <f>IF(U1157&lt;=0,V1157,V1157*(1-T1158/U1157))+MAX(0,-(T1155-C1158-D1158))</f>
        <v>566602.16375432012</v>
      </c>
    </row>
    <row r="1159" spans="1:22">
      <c r="A1159" s="9">
        <f t="shared" si="23"/>
        <v>2</v>
      </c>
      <c r="B1159" s="12">
        <f>IF($A1159='P-Parametri'!$C$47,'P-Parametri'!$B$34,IF($A1159='P-Parametri'!$C$48,'P-Parametri'!$C$34,'P-Parametri'!$C$50))</f>
        <v>-0.2</v>
      </c>
      <c r="C1159" s="10">
        <f>IF($A1159&lt;='1-Input'!$B$26,0,IF($A1159='1-Input'!$B$26+1,('1-Input'!$B$23+((('P-Parametri'!$B$24*'1-Input'!$B$11)*(1+'P-Parametri'!$B$26)^('1-Input'!$B$25-3-'1-Input'!$B$12+1)*(IF('P-Parametri'!$B$26=0,'1-Input'!$B$12,((1+'P-Parametri'!$B$26)^'1-Input'!$B$12-1)/'P-Parametri'!$B$26)))*'P-Parametri'!$B$27*(1-'P-Parametri'!$B$28)))*'1-Input'!$B$27,'1-Input'!$B$23+((('P-Parametri'!$B$24*'1-Input'!$B$11)*(1+'P-Parametri'!$B$26)^('1-Input'!$B$25-3-'1-Input'!$B$12+1)*(IF('P-Parametri'!$B$26=0,'1-Input'!$B$12,((1+'P-Parametri'!$B$26)^'1-Input'!$B$12-1)/'P-Parametri'!$B$26)))*'P-Parametri'!$B$27*(1-'P-Parametri'!$B$28))))</f>
        <v>0</v>
      </c>
      <c r="D1159" s="10">
        <f>IF(AND($A1159&gt;=3,$A1159&lt;3+'1-Input'!$B$12),'1-Input'!$B$30,0)</f>
        <v>0</v>
      </c>
      <c r="E1159" s="10">
        <f>MAX(0,(E1155-C1159-D1159))/(1-'P-Parametri'!$B$31*MAX(0,IF(F1158&lt;=0,0,(F1158-G1158)/F1158)))</f>
        <v>26100</v>
      </c>
      <c r="F1159" s="10">
        <f>((F1158-E1159+MAX(0,-(E1155-C1159-D1159)))*(1+B1159))*(1-'P-Parametri'!$B$32)</f>
        <v>358409.18138022284</v>
      </c>
      <c r="G1159" s="10">
        <f>IF(F1158&lt;=0,G1158,G1158*(1-E1159/F1158))+MAX(0,-(E1155-C1159-D1159))</f>
        <v>533578.99413223902</v>
      </c>
      <c r="H1159" s="10">
        <f>MAX(0,(H1155-C1159-D1159))/(1-'P-Parametri'!$B$31*MAX(0,IF(I1158&lt;=0,0,(I1158-J1158)/I1158)))</f>
        <v>30450</v>
      </c>
      <c r="I1159" s="10">
        <f>((I1158-H1159+MAX(0,-(H1155-C1159-D1159)))*(1+B1159))*(1-'P-Parametri'!$B$32)</f>
        <v>352540.58147692663</v>
      </c>
      <c r="J1159" s="10">
        <f>IF(I1158&lt;=0,J1158,J1158*(1-H1159/I1158))+MAX(0,-(H1155-C1159-D1159))</f>
        <v>524842.15982094547</v>
      </c>
      <c r="K1159" s="10">
        <f>MAX(0,(K1155-C1159-D1159))/(1-'P-Parametri'!$B$31*MAX(0,IF(L1158&lt;=0,0,(L1158-M1158)/L1158)))</f>
        <v>23771.3433064247</v>
      </c>
      <c r="L1159" s="10">
        <f>((L1158-K1159+MAX(0,-(K1155-C1159-D1159)))*(1+B1159))*(1-'P-Parametri'!$B$32)</f>
        <v>361550.78010360809</v>
      </c>
      <c r="M1159" s="10">
        <f>IF(L1158&lt;=0,M1158,M1158*(1-K1159/L1158))+MAX(0,-(K1155-C1159-D1159))</f>
        <v>538256.0257873314</v>
      </c>
      <c r="N1159" s="10">
        <f>MAX(0,(N1155-C1159-D1159))/(1-'P-Parametri'!$B$31*MAX(0,IF(O1158&lt;=0,0,(O1158-P1158)/O1158)))</f>
        <v>23653.447893526027</v>
      </c>
      <c r="O1159" s="10">
        <f>((O1158-N1159+MAX(0,-(N1155-C1159-D1159)))*(1+B1159))*(1-'P-Parametri'!$B$32)</f>
        <v>361709.83320906467</v>
      </c>
      <c r="P1159" s="10">
        <f>IF(O1158&lt;=0,P1158,P1158*(1-N1159/O1158))+MAX(0,-(N1155-C1159-D1159))</f>
        <v>538492.81491113757</v>
      </c>
      <c r="Q1159" s="10">
        <f>MAX(0,(Q1155-C1159-D1159))/(1-'P-Parametri'!$B$31*MAX(0,IF(R1158&lt;=0,0,(R1158-S1158)/R1158)))</f>
        <v>23660.063882187918</v>
      </c>
      <c r="R1159" s="10">
        <f>((R1158-Q1159+MAX(0,-(Q1155-C1159-D1159)))*(1+B1159))*(1-'P-Parametri'!$B$32)</f>
        <v>361700.90755609417</v>
      </c>
      <c r="S1159" s="10">
        <f>IF(R1158&lt;=0,S1158,S1158*(1-Q1159/R1158))+MAX(0,-(Q1155-C1159-D1159))</f>
        <v>538479.52691188606</v>
      </c>
      <c r="T1159" s="10">
        <f>MAX(0,(T1155-C1159-D1159))/(1-'P-Parametri'!$B$31*MAX(0,IF(U1158&lt;=0,0,(U1158-V1158)/U1158)))</f>
        <v>23660.063882187915</v>
      </c>
      <c r="U1159" s="10">
        <f>((U1158-T1159+MAX(0,-(T1155-C1159-D1159)))*(1+B1159))*(1-'P-Parametri'!$B$32)</f>
        <v>361700.90755609417</v>
      </c>
      <c r="V1159" s="10">
        <f>IF(U1158&lt;=0,V1158,V1158*(1-T1159/U1158))+MAX(0,-(T1155-C1159-D1159))</f>
        <v>538479.52691188606</v>
      </c>
    </row>
    <row r="1160" spans="1:22">
      <c r="A1160" s="9">
        <f t="shared" si="23"/>
        <v>3</v>
      </c>
      <c r="B1160" s="12">
        <f>IF($A1160='P-Parametri'!$C$47,'P-Parametri'!$B$34,IF($A1160='P-Parametri'!$C$48,'P-Parametri'!$C$34,'P-Parametri'!$C$50))</f>
        <v>2.7158250435358244E-2</v>
      </c>
      <c r="C1160" s="10">
        <f>IF($A1160&lt;='1-Input'!$B$26,0,IF($A1160='1-Input'!$B$26+1,('1-Input'!$B$23+((('P-Parametri'!$B$24*'1-Input'!$B$11)*(1+'P-Parametri'!$B$26)^('1-Input'!$B$25-3-'1-Input'!$B$12+1)*(IF('P-Parametri'!$B$26=0,'1-Input'!$B$12,((1+'P-Parametri'!$B$26)^'1-Input'!$B$12-1)/'P-Parametri'!$B$26)))*'P-Parametri'!$B$27*(1-'P-Parametri'!$B$28)))*'1-Input'!$B$27,'1-Input'!$B$23+((('P-Parametri'!$B$24*'1-Input'!$B$11)*(1+'P-Parametri'!$B$26)^('1-Input'!$B$25-3-'1-Input'!$B$12+1)*(IF('P-Parametri'!$B$26=0,'1-Input'!$B$12,((1+'P-Parametri'!$B$26)^'1-Input'!$B$12-1)/'P-Parametri'!$B$26)))*'P-Parametri'!$B$27*(1-'P-Parametri'!$B$28))))</f>
        <v>0</v>
      </c>
      <c r="D1160" s="10">
        <f>IF(AND($A1160&gt;=3,$A1160&lt;3+'1-Input'!$B$12),'1-Input'!$B$30,0)</f>
        <v>11905.451600000002</v>
      </c>
      <c r="E1160" s="10">
        <f>MAX(0,(E1155-C1160-D1160))/(1-'P-Parametri'!$B$31*MAX(0,IF(F1159&lt;=0,0,(F1159-G1159)/F1159)))</f>
        <v>14194.548399999998</v>
      </c>
      <c r="F1160" s="10">
        <f>((F1159-E1160+MAX(0,-(E1155-C1160-D1160)))*(1+B1160))*(1-'P-Parametri'!$B$32)</f>
        <v>352855.77438584226</v>
      </c>
      <c r="G1160" s="10">
        <f>IF(F1159&lt;=0,G1159,G1159*(1-E1160/F1159))+MAX(0,-(E1155-C1160-D1160))</f>
        <v>512446.96612931095</v>
      </c>
      <c r="H1160" s="10">
        <f>MAX(0,(H1155-C1160-D1160))/(1-'P-Parametri'!$B$31*MAX(0,IF(I1159&lt;=0,0,(I1159-J1159)/I1159)))</f>
        <v>18544.5484</v>
      </c>
      <c r="I1160" s="10">
        <f>((I1159-H1160+MAX(0,-(H1155-C1160-D1160)))*(1+B1160))*(1-'P-Parametri'!$B$32)</f>
        <v>342380.6474256707</v>
      </c>
      <c r="J1160" s="10">
        <f>IF(I1159&lt;=0,J1159,J1159*(1-H1160/I1159))+MAX(0,-(H1155-C1160-D1160))</f>
        <v>497234.10178012366</v>
      </c>
      <c r="K1160" s="10">
        <f>MAX(0,(K1155-C1160-D1160))/(1-'P-Parametri'!$B$31*MAX(0,IF(L1159&lt;=0,0,(L1159-M1159)/L1159)))</f>
        <v>11865.891706424698</v>
      </c>
      <c r="L1160" s="10">
        <f>((L1159-K1160+MAX(0,-(K1155-C1160-D1160)))*(1+B1160))*(1-'P-Parametri'!$B$32)</f>
        <v>358463.35473339492</v>
      </c>
      <c r="M1160" s="10">
        <f>IF(L1159&lt;=0,M1159,M1159*(1-K1160/L1159))+MAX(0,-(K1155-C1160-D1160))</f>
        <v>520590.7680592392</v>
      </c>
      <c r="N1160" s="10">
        <f>MAX(0,(N1155-C1160-D1160))/(1-'P-Parametri'!$B$31*MAX(0,IF(O1159&lt;=0,0,(O1159-P1159)/O1159)))</f>
        <v>11747.996293526025</v>
      </c>
      <c r="O1160" s="10">
        <f>((O1159-N1160+MAX(0,-(N1155-C1160-D1160)))*(1+B1160))*(1-'P-Parametri'!$B$32)</f>
        <v>358747.25574905821</v>
      </c>
      <c r="P1160" s="10">
        <f>IF(O1159&lt;=0,P1159,P1159*(1-N1160/O1159))+MAX(0,-(N1155-C1160-D1160))</f>
        <v>521003.07309919747</v>
      </c>
      <c r="Q1160" s="10">
        <f>MAX(0,(Q1155-C1160-D1160))/(1-'P-Parametri'!$B$31*MAX(0,IF(R1159&lt;=0,0,(R1159-S1159)/R1159)))</f>
        <v>11754.612282187916</v>
      </c>
      <c r="R1160" s="10">
        <f>((R1159-Q1160+MAX(0,-(Q1155-C1160-D1160)))*(1+B1160))*(1-'P-Parametri'!$B$32)</f>
        <v>358731.32395108108</v>
      </c>
      <c r="S1160" s="10">
        <f>IF(R1159&lt;=0,S1159,S1159*(1-Q1160/R1159))+MAX(0,-(Q1155-C1160-D1160))</f>
        <v>520979.93559619779</v>
      </c>
      <c r="T1160" s="10">
        <f>MAX(0,(T1155-C1160-D1160))/(1-'P-Parametri'!$B$31*MAX(0,IF(U1159&lt;=0,0,(U1159-V1159)/U1159)))</f>
        <v>11754.612282187913</v>
      </c>
      <c r="U1160" s="10">
        <f>((U1159-T1160+MAX(0,-(T1155-C1160-D1160)))*(1+B1160))*(1-'P-Parametri'!$B$32)</f>
        <v>358731.32395108108</v>
      </c>
      <c r="V1160" s="10">
        <f>IF(U1159&lt;=0,V1159,V1159*(1-T1160/U1159))+MAX(0,-(T1155-C1160-D1160))</f>
        <v>520979.93559619779</v>
      </c>
    </row>
    <row r="1161" spans="1:22">
      <c r="A1161" s="9">
        <f t="shared" si="23"/>
        <v>4</v>
      </c>
      <c r="B1161" s="12">
        <f>IF($A1161='P-Parametri'!$C$47,'P-Parametri'!$B$34,IF($A1161='P-Parametri'!$C$48,'P-Parametri'!$C$34,'P-Parametri'!$C$50))</f>
        <v>2.7158250435358244E-2</v>
      </c>
      <c r="C1161" s="10">
        <f>IF($A1161&lt;='1-Input'!$B$26,0,IF($A1161='1-Input'!$B$26+1,('1-Input'!$B$23+((('P-Parametri'!$B$24*'1-Input'!$B$11)*(1+'P-Parametri'!$B$26)^('1-Input'!$B$25-3-'1-Input'!$B$12+1)*(IF('P-Parametri'!$B$26=0,'1-Input'!$B$12,((1+'P-Parametri'!$B$26)^'1-Input'!$B$12-1)/'P-Parametri'!$B$26)))*'P-Parametri'!$B$27*(1-'P-Parametri'!$B$28)))*'1-Input'!$B$27,'1-Input'!$B$23+((('P-Parametri'!$B$24*'1-Input'!$B$11)*(1+'P-Parametri'!$B$26)^('1-Input'!$B$25-3-'1-Input'!$B$12+1)*(IF('P-Parametri'!$B$26=0,'1-Input'!$B$12,((1+'P-Parametri'!$B$26)^'1-Input'!$B$12-1)/'P-Parametri'!$B$26)))*'P-Parametri'!$B$27*(1-'P-Parametri'!$B$28))))</f>
        <v>0</v>
      </c>
      <c r="D1161" s="10">
        <f>IF(AND($A1161&gt;=3,$A1161&lt;3+'1-Input'!$B$12),'1-Input'!$B$30,0)</f>
        <v>11905.451600000002</v>
      </c>
      <c r="E1161" s="10">
        <f>MAX(0,(E1155-C1161-D1161))/(1-'P-Parametri'!$B$31*MAX(0,IF(F1160&lt;=0,0,(F1160-G1160)/F1160)))</f>
        <v>14194.548399999998</v>
      </c>
      <c r="F1161" s="10">
        <f>((F1160-E1161+MAX(0,-(E1155-C1161-D1161)))*(1+B1161))*(1-'P-Parametri'!$B$32)</f>
        <v>347162.95502916345</v>
      </c>
      <c r="G1161" s="10">
        <f>IF(F1160&lt;=0,G1160,G1160*(1-E1161/F1160))+MAX(0,-(E1155-C1161-D1161))</f>
        <v>491832.44373466907</v>
      </c>
      <c r="H1161" s="10">
        <f>MAX(0,(H1155-C1161-D1161))/(1-'P-Parametri'!$B$31*MAX(0,IF(I1160&lt;=0,0,(I1160-J1160)/I1160)))</f>
        <v>18544.5484</v>
      </c>
      <c r="I1161" s="10">
        <f>((I1160-H1161+MAX(0,-(H1155-C1161-D1161)))*(1+B1161))*(1-'P-Parametri'!$B$32)</f>
        <v>331965.65906121326</v>
      </c>
      <c r="J1161" s="10">
        <f>IF(I1160&lt;=0,J1160,J1160*(1-H1161/I1160))+MAX(0,-(H1155-C1161-D1161))</f>
        <v>470302.14188132749</v>
      </c>
      <c r="K1161" s="10">
        <f>MAX(0,(K1155-C1161-D1161))/(1-'P-Parametri'!$B$31*MAX(0,IF(L1160&lt;=0,0,(L1160-M1160)/L1160)))</f>
        <v>11865.891706424698</v>
      </c>
      <c r="L1161" s="10">
        <f>((L1160-K1161+MAX(0,-(K1155-C1161-D1161)))*(1+B1161))*(1-'P-Parametri'!$B$32)</f>
        <v>355298.42284066026</v>
      </c>
      <c r="M1161" s="10">
        <f>IF(L1160&lt;=0,M1160,M1160*(1-K1161/L1160))+MAX(0,-(K1155-C1161-D1161))</f>
        <v>503358.11764857249</v>
      </c>
      <c r="N1161" s="10">
        <f>MAX(0,(N1155-C1161-D1161))/(1-'P-Parametri'!$B$31*MAX(0,IF(O1160&lt;=0,0,(O1160-P1160)/O1160)))</f>
        <v>11747.996293526025</v>
      </c>
      <c r="O1161" s="10">
        <f>((O1160-N1161+MAX(0,-(N1155-C1161-D1161)))*(1+B1161))*(1-'P-Parametri'!$B$32)</f>
        <v>355710.30594021996</v>
      </c>
      <c r="P1161" s="10">
        <f>IF(O1160&lt;=0,P1160,P1160*(1-N1161/O1160))+MAX(0,-(N1155-C1161-D1161))</f>
        <v>503941.64036738459</v>
      </c>
      <c r="Q1161" s="10">
        <f>MAX(0,(Q1155-C1161-D1161))/(1-'P-Parametri'!$B$31*MAX(0,IF(R1160&lt;=0,0,(R1160-S1160)/R1160)))</f>
        <v>11754.612282187916</v>
      </c>
      <c r="R1161" s="10">
        <f>((R1160-Q1161+MAX(0,-(Q1155-C1161-D1161)))*(1+B1161))*(1-'P-Parametri'!$B$32)</f>
        <v>355687.19211543479</v>
      </c>
      <c r="S1161" s="10">
        <f>IF(R1160&lt;=0,S1160,S1160*(1-Q1161/R1160))+MAX(0,-(Q1155-C1161-D1161))</f>
        <v>503908.89456670679</v>
      </c>
      <c r="T1161" s="10">
        <f>MAX(0,(T1155-C1161-D1161))/(1-'P-Parametri'!$B$31*MAX(0,IF(U1160&lt;=0,0,(U1160-V1160)/U1160)))</f>
        <v>11754.612282187913</v>
      </c>
      <c r="U1161" s="10">
        <f>((U1160-T1161+MAX(0,-(T1155-C1161-D1161)))*(1+B1161))*(1-'P-Parametri'!$B$32)</f>
        <v>355687.19211543479</v>
      </c>
      <c r="V1161" s="10">
        <f>IF(U1160&lt;=0,V1160,V1160*(1-T1161/U1160))+MAX(0,-(T1155-C1161-D1161))</f>
        <v>503908.89456670679</v>
      </c>
    </row>
    <row r="1162" spans="1:22">
      <c r="A1162" s="9">
        <f t="shared" si="23"/>
        <v>5</v>
      </c>
      <c r="B1162" s="12">
        <f>IF($A1162='P-Parametri'!$C$47,'P-Parametri'!$B$34,IF($A1162='P-Parametri'!$C$48,'P-Parametri'!$C$34,'P-Parametri'!$C$50))</f>
        <v>2.7158250435358244E-2</v>
      </c>
      <c r="C1162" s="10">
        <f>IF($A1162&lt;='1-Input'!$B$26,0,IF($A1162='1-Input'!$B$26+1,('1-Input'!$B$23+((('P-Parametri'!$B$24*'1-Input'!$B$11)*(1+'P-Parametri'!$B$26)^('1-Input'!$B$25-3-'1-Input'!$B$12+1)*(IF('P-Parametri'!$B$26=0,'1-Input'!$B$12,((1+'P-Parametri'!$B$26)^'1-Input'!$B$12-1)/'P-Parametri'!$B$26)))*'P-Parametri'!$B$27*(1-'P-Parametri'!$B$28)))*'1-Input'!$B$27,'1-Input'!$B$23+((('P-Parametri'!$B$24*'1-Input'!$B$11)*(1+'P-Parametri'!$B$26)^('1-Input'!$B$25-3-'1-Input'!$B$12+1)*(IF('P-Parametri'!$B$26=0,'1-Input'!$B$12,((1+'P-Parametri'!$B$26)^'1-Input'!$B$12-1)/'P-Parametri'!$B$26)))*'P-Parametri'!$B$27*(1-'P-Parametri'!$B$28))))</f>
        <v>0</v>
      </c>
      <c r="D1162" s="10">
        <f>IF(AND($A1162&gt;=3,$A1162&lt;3+'1-Input'!$B$12),'1-Input'!$B$30,0)</f>
        <v>11905.451600000002</v>
      </c>
      <c r="E1162" s="10">
        <f>MAX(0,(E1155-C1162-D1162))/(1-'P-Parametri'!$B$31*MAX(0,IF(F1161&lt;=0,0,(F1161-G1161)/F1161)))</f>
        <v>14194.548399999998</v>
      </c>
      <c r="F1162" s="10">
        <f>((F1161-E1162+MAX(0,-(E1155-C1162-D1162)))*(1+B1162))*(1-'P-Parametri'!$B$32)</f>
        <v>341327.22351145354</v>
      </c>
      <c r="G1162" s="10">
        <f>IF(F1161&lt;=0,G1161,G1161*(1-E1162/F1161))+MAX(0,-(E1155-C1162-D1162))</f>
        <v>471722.75367083272</v>
      </c>
      <c r="H1162" s="10">
        <f>MAX(0,(H1155-C1162-D1162))/(1-'P-Parametri'!$B$31*MAX(0,IF(I1161&lt;=0,0,(I1161-J1161)/I1161)))</f>
        <v>18544.5484</v>
      </c>
      <c r="I1162" s="10">
        <f>((I1161-H1162+MAX(0,-(H1155-C1162-D1162)))*(1+B1162))*(1-'P-Parametri'!$B$32)</f>
        <v>321289.2135169261</v>
      </c>
      <c r="J1162" s="10">
        <f>IF(I1161&lt;=0,J1161,J1161*(1-H1162/I1161))+MAX(0,-(H1155-C1162-D1162))</f>
        <v>444029.72304919246</v>
      </c>
      <c r="K1162" s="10">
        <f>MAX(0,(K1155-C1162-D1162))/(1-'P-Parametri'!$B$31*MAX(0,IF(L1161&lt;=0,0,(L1161-M1161)/L1161)))</f>
        <v>11865.891706424698</v>
      </c>
      <c r="L1162" s="10">
        <f>((L1161-K1162+MAX(0,-(K1155-C1162-D1162)))*(1+B1162))*(1-'P-Parametri'!$B$32)</f>
        <v>352054.03870678326</v>
      </c>
      <c r="M1162" s="10">
        <f>IF(L1161&lt;=0,M1161,M1161*(1-K1162/L1161))+MAX(0,-(K1155-C1162-D1162))</f>
        <v>486547.48036565288</v>
      </c>
      <c r="N1162" s="10">
        <f>MAX(0,(N1155-C1162-D1162))/(1-'P-Parametri'!$B$31*MAX(0,IF(O1161&lt;=0,0,(O1161-P1161)/O1161)))</f>
        <v>11747.996293526025</v>
      </c>
      <c r="O1162" s="10">
        <f>((O1161-N1162+MAX(0,-(N1155-C1162-D1162)))*(1+B1162))*(1-'P-Parametri'!$B$32)</f>
        <v>352597.11674401828</v>
      </c>
      <c r="P1162" s="10">
        <f>IF(O1161&lt;=0,P1161,P1161*(1-N1162/O1161))+MAX(0,-(N1155-C1162-D1162))</f>
        <v>487298.02778623992</v>
      </c>
      <c r="Q1162" s="10">
        <f>MAX(0,(Q1155-C1162-D1162))/(1-'P-Parametri'!$B$31*MAX(0,IF(R1161&lt;=0,0,(R1161-S1161)/R1161)))</f>
        <v>11754.612282187916</v>
      </c>
      <c r="R1162" s="10">
        <f>((R1161-Q1162+MAX(0,-(Q1155-C1162-D1162)))*(1+B1162))*(1-'P-Parametri'!$B$32)</f>
        <v>352566.64059529855</v>
      </c>
      <c r="S1162" s="10">
        <f>IF(R1161&lt;=0,S1161,S1161*(1-Q1162/R1161))+MAX(0,-(Q1155-C1162-D1162))</f>
        <v>487255.9089870202</v>
      </c>
      <c r="T1162" s="10">
        <f>MAX(0,(T1155-C1162-D1162))/(1-'P-Parametri'!$B$31*MAX(0,IF(U1161&lt;=0,0,(U1161-V1161)/U1161)))</f>
        <v>11754.612282187913</v>
      </c>
      <c r="U1162" s="10">
        <f>((U1161-T1162+MAX(0,-(T1155-C1162-D1162)))*(1+B1162))*(1-'P-Parametri'!$B$32)</f>
        <v>352566.64059529855</v>
      </c>
      <c r="V1162" s="10">
        <f>IF(U1161&lt;=0,V1161,V1161*(1-T1162/U1161))+MAX(0,-(T1155-C1162-D1162))</f>
        <v>487255.90898702026</v>
      </c>
    </row>
    <row r="1163" spans="1:22">
      <c r="A1163" s="9">
        <f t="shared" si="23"/>
        <v>6</v>
      </c>
      <c r="B1163" s="12">
        <f>IF($A1163='P-Parametri'!$C$47,'P-Parametri'!$B$34,IF($A1163='P-Parametri'!$C$48,'P-Parametri'!$C$34,'P-Parametri'!$C$50))</f>
        <v>2.7158250435358244E-2</v>
      </c>
      <c r="C1163" s="10">
        <f>IF($A1163&lt;='1-Input'!$B$26,0,IF($A1163='1-Input'!$B$26+1,('1-Input'!$B$23+((('P-Parametri'!$B$24*'1-Input'!$B$11)*(1+'P-Parametri'!$B$26)^('1-Input'!$B$25-3-'1-Input'!$B$12+1)*(IF('P-Parametri'!$B$26=0,'1-Input'!$B$12,((1+'P-Parametri'!$B$26)^'1-Input'!$B$12-1)/'P-Parametri'!$B$26)))*'P-Parametri'!$B$27*(1-'P-Parametri'!$B$28)))*'1-Input'!$B$27,'1-Input'!$B$23+((('P-Parametri'!$B$24*'1-Input'!$B$11)*(1+'P-Parametri'!$B$26)^('1-Input'!$B$25-3-'1-Input'!$B$12+1)*(IF('P-Parametri'!$B$26=0,'1-Input'!$B$12,((1+'P-Parametri'!$B$26)^'1-Input'!$B$12-1)/'P-Parametri'!$B$26)))*'P-Parametri'!$B$27*(1-'P-Parametri'!$B$28))))</f>
        <v>0</v>
      </c>
      <c r="D1163" s="10">
        <f>IF(AND($A1163&gt;=3,$A1163&lt;3+'1-Input'!$B$12),'1-Input'!$B$30,0)</f>
        <v>11905.451600000002</v>
      </c>
      <c r="E1163" s="10">
        <f>MAX(0,(E1155-C1163-D1163))/(1-'P-Parametri'!$B$31*MAX(0,IF(F1162&lt;=0,0,(F1162-G1162)/F1162)))</f>
        <v>14194.548399999998</v>
      </c>
      <c r="F1163" s="10">
        <f>((F1162-E1163+MAX(0,-(E1155-C1163-D1163)))*(1+B1163))*(1-'P-Parametri'!$B$32)</f>
        <v>335344.99217526364</v>
      </c>
      <c r="G1163" s="10">
        <f>IF(F1162&lt;=0,G1162,G1162*(1-E1163/F1162))+MAX(0,-(E1155-C1163-D1163))</f>
        <v>452105.53301823739</v>
      </c>
      <c r="H1163" s="10">
        <f>MAX(0,(H1155-C1163-D1163))/(1-'P-Parametri'!$B$31*MAX(0,IF(I1162&lt;=0,0,(I1162-J1162)/I1162)))</f>
        <v>18544.5484</v>
      </c>
      <c r="I1163" s="10">
        <f>((I1162-H1163+MAX(0,-(H1155-C1163-D1163)))*(1+B1163))*(1-'P-Parametri'!$B$32)</f>
        <v>310344.74718903995</v>
      </c>
      <c r="J1163" s="10">
        <f>IF(I1162&lt;=0,J1162,J1162*(1-H1163/I1162))+MAX(0,-(H1155-C1163-D1163))</f>
        <v>418400.69367721654</v>
      </c>
      <c r="K1163" s="10">
        <f>MAX(0,(K1155-C1163-D1163))/(1-'P-Parametri'!$B$31*MAX(0,IF(L1162&lt;=0,0,(L1162-M1162)/L1162)))</f>
        <v>11865.891706424698</v>
      </c>
      <c r="L1163" s="10">
        <f>((L1162-K1163+MAX(0,-(K1155-C1163-D1163)))*(1+B1163))*(1-'P-Parametri'!$B$32)</f>
        <v>348728.2077679513</v>
      </c>
      <c r="M1163" s="10">
        <f>IF(L1162&lt;=0,M1162,M1162*(1-K1163/L1162))+MAX(0,-(K1155-C1163-D1163))</f>
        <v>470148.52146360464</v>
      </c>
      <c r="N1163" s="10">
        <f>MAX(0,(N1155-C1163-D1163))/(1-'P-Parametri'!$B$31*MAX(0,IF(O1162&lt;=0,0,(O1162-P1162)/O1162)))</f>
        <v>11747.996293526025</v>
      </c>
      <c r="O1163" s="10">
        <f>((O1162-N1163+MAX(0,-(N1155-C1163-D1163)))*(1+B1163))*(1-'P-Parametri'!$B$32)</f>
        <v>349405.77425190958</v>
      </c>
      <c r="P1163" s="10">
        <f>IF(O1162&lt;=0,P1162,P1162*(1-N1163/O1162))+MAX(0,-(N1155-C1163-D1163))</f>
        <v>471062.00329137314</v>
      </c>
      <c r="Q1163" s="10">
        <f>MAX(0,(Q1155-C1163-D1163))/(1-'P-Parametri'!$B$31*MAX(0,IF(R1162&lt;=0,0,(R1162-S1162)/R1162)))</f>
        <v>11754.612282187916</v>
      </c>
      <c r="R1163" s="10">
        <f>((R1162-Q1163+MAX(0,-(Q1155-C1163-D1163)))*(1+B1163))*(1-'P-Parametri'!$B$32)</f>
        <v>349367.75095596164</v>
      </c>
      <c r="S1163" s="10">
        <f>IF(R1162&lt;=0,S1162,S1162*(1-Q1163/R1162))+MAX(0,-(Q1155-C1163-D1163))</f>
        <v>471010.74103046948</v>
      </c>
      <c r="T1163" s="10">
        <f>MAX(0,(T1155-C1163-D1163))/(1-'P-Parametri'!$B$31*MAX(0,IF(U1162&lt;=0,0,(U1162-V1162)/U1162)))</f>
        <v>11754.612282187913</v>
      </c>
      <c r="U1163" s="10">
        <f>((U1162-T1163+MAX(0,-(T1155-C1163-D1163)))*(1+B1163))*(1-'P-Parametri'!$B$32)</f>
        <v>349367.75095596164</v>
      </c>
      <c r="V1163" s="10">
        <f>IF(U1162&lt;=0,V1162,V1162*(1-T1163/U1162))+MAX(0,-(T1155-C1163-D1163))</f>
        <v>471010.74103046954</v>
      </c>
    </row>
    <row r="1164" spans="1:22">
      <c r="A1164" s="9">
        <f t="shared" si="23"/>
        <v>7</v>
      </c>
      <c r="B1164" s="12">
        <f>IF($A1164='P-Parametri'!$C$47,'P-Parametri'!$B$34,IF($A1164='P-Parametri'!$C$48,'P-Parametri'!$C$34,'P-Parametri'!$C$50))</f>
        <v>2.7158250435358244E-2</v>
      </c>
      <c r="C1164" s="10">
        <f>IF($A1164&lt;='1-Input'!$B$26,0,IF($A1164='1-Input'!$B$26+1,('1-Input'!$B$23+((('P-Parametri'!$B$24*'1-Input'!$B$11)*(1+'P-Parametri'!$B$26)^('1-Input'!$B$25-3-'1-Input'!$B$12+1)*(IF('P-Parametri'!$B$26=0,'1-Input'!$B$12,((1+'P-Parametri'!$B$26)^'1-Input'!$B$12-1)/'P-Parametri'!$B$26)))*'P-Parametri'!$B$27*(1-'P-Parametri'!$B$28)))*'1-Input'!$B$27,'1-Input'!$B$23+((('P-Parametri'!$B$24*'1-Input'!$B$11)*(1+'P-Parametri'!$B$26)^('1-Input'!$B$25-3-'1-Input'!$B$12+1)*(IF('P-Parametri'!$B$26=0,'1-Input'!$B$12,((1+'P-Parametri'!$B$26)^'1-Input'!$B$12-1)/'P-Parametri'!$B$26)))*'P-Parametri'!$B$27*(1-'P-Parametri'!$B$28))))</f>
        <v>0</v>
      </c>
      <c r="D1164" s="10">
        <f>IF(AND($A1164&gt;=3,$A1164&lt;3+'1-Input'!$B$12),'1-Input'!$B$30,0)</f>
        <v>11905.451600000002</v>
      </c>
      <c r="E1164" s="10">
        <f>MAX(0,(E1155-C1164-D1164))/(1-'P-Parametri'!$B$31*MAX(0,IF(F1163&lt;=0,0,(F1163-G1163)/F1163)))</f>
        <v>14194.548399999998</v>
      </c>
      <c r="F1164" s="10">
        <f>((F1163-E1164+MAX(0,-(E1155-C1164-D1164)))*(1+B1164))*(1-'P-Parametri'!$B$32)</f>
        <v>329212.58329882927</v>
      </c>
      <c r="G1164" s="10">
        <f>IF(F1163&lt;=0,G1163,G1163*(1-E1164/F1163))+MAX(0,-(E1155-C1164-D1164))</f>
        <v>432968.7216148299</v>
      </c>
      <c r="H1164" s="10">
        <f>MAX(0,(H1155-C1164-D1164))/(1-'P-Parametri'!$B$31*MAX(0,IF(I1163&lt;=0,0,(I1163-J1163)/I1163)))</f>
        <v>18544.5484</v>
      </c>
      <c r="I1164" s="10">
        <f>((I1163-H1164+MAX(0,-(H1155-C1164-D1164)))*(1+B1164))*(1-'P-Parametri'!$B$32)</f>
        <v>299125.53170151031</v>
      </c>
      <c r="J1164" s="10">
        <f>IF(I1163&lt;=0,J1163,J1163*(1-H1164/I1163))+MAX(0,-(H1155-C1164-D1164))</f>
        <v>393399.29769816855</v>
      </c>
      <c r="K1164" s="10">
        <f>MAX(0,(K1155-C1164-D1164))/(1-'P-Parametri'!$B$31*MAX(0,IF(L1163&lt;=0,0,(L1163-M1163)/L1163)))</f>
        <v>11865.891706424698</v>
      </c>
      <c r="L1164" s="10">
        <f>((L1163-K1164+MAX(0,-(K1155-C1164-D1164)))*(1+B1164))*(1-'P-Parametri'!$B$32)</f>
        <v>345318.88538895361</v>
      </c>
      <c r="M1164" s="10">
        <f>IF(L1163&lt;=0,M1163,M1163*(1-K1164/L1163))+MAX(0,-(K1155-C1164-D1164))</f>
        <v>454151.15928481868</v>
      </c>
      <c r="N1164" s="10">
        <f>MAX(0,(N1155-C1164-D1164))/(1-'P-Parametri'!$B$31*MAX(0,IF(O1163&lt;=0,0,(O1163-P1163)/O1163)))</f>
        <v>11747.996293526025</v>
      </c>
      <c r="O1164" s="10">
        <f>((O1163-N1164+MAX(0,-(N1155-C1164-D1164)))*(1+B1164))*(1-'P-Parametri'!$B$32)</f>
        <v>346134.31650871667</v>
      </c>
      <c r="P1164" s="10">
        <f>IF(O1163&lt;=0,P1163,P1163*(1-N1164/O1163))+MAX(0,-(N1155-C1164-D1164))</f>
        <v>455223.58539305261</v>
      </c>
      <c r="Q1164" s="10">
        <f>MAX(0,(Q1155-C1164-D1164))/(1-'P-Parametri'!$B$31*MAX(0,IF(R1163&lt;=0,0,(R1163-S1163)/R1163)))</f>
        <v>11754.612282187916</v>
      </c>
      <c r="R1164" s="10">
        <f>((R1163-Q1164+MAX(0,-(Q1155-C1164-D1164)))*(1+B1164))*(1-'P-Parametri'!$B$32)</f>
        <v>346088.55660245509</v>
      </c>
      <c r="S1164" s="10">
        <f>IF(R1163&lt;=0,S1163,S1163*(1-Q1164/R1163))+MAX(0,-(Q1155-C1164-D1164))</f>
        <v>455163.4035861583</v>
      </c>
      <c r="T1164" s="10">
        <f>MAX(0,(T1155-C1164-D1164))/(1-'P-Parametri'!$B$31*MAX(0,IF(U1163&lt;=0,0,(U1163-V1163)/U1163)))</f>
        <v>11754.612282187913</v>
      </c>
      <c r="U1164" s="10">
        <f>((U1163-T1164+MAX(0,-(T1155-C1164-D1164)))*(1+B1164))*(1-'P-Parametri'!$B$32)</f>
        <v>346088.55660245509</v>
      </c>
      <c r="V1164" s="10">
        <f>IF(U1163&lt;=0,V1163,V1163*(1-T1164/U1163))+MAX(0,-(T1155-C1164-D1164))</f>
        <v>455163.40358615835</v>
      </c>
    </row>
    <row r="1165" spans="1:22">
      <c r="A1165" s="9">
        <f t="shared" si="23"/>
        <v>8</v>
      </c>
      <c r="B1165" s="12">
        <f>IF($A1165='P-Parametri'!$C$47,'P-Parametri'!$B$34,IF($A1165='P-Parametri'!$C$48,'P-Parametri'!$C$34,'P-Parametri'!$C$50))</f>
        <v>2.7158250435358244E-2</v>
      </c>
      <c r="C1165" s="10">
        <f>IF($A1165&lt;='1-Input'!$B$26,0,IF($A1165='1-Input'!$B$26+1,('1-Input'!$B$23+((('P-Parametri'!$B$24*'1-Input'!$B$11)*(1+'P-Parametri'!$B$26)^('1-Input'!$B$25-3-'1-Input'!$B$12+1)*(IF('P-Parametri'!$B$26=0,'1-Input'!$B$12,((1+'P-Parametri'!$B$26)^'1-Input'!$B$12-1)/'P-Parametri'!$B$26)))*'P-Parametri'!$B$27*(1-'P-Parametri'!$B$28)))*'1-Input'!$B$27,'1-Input'!$B$23+((('P-Parametri'!$B$24*'1-Input'!$B$11)*(1+'P-Parametri'!$B$26)^('1-Input'!$B$25-3-'1-Input'!$B$12+1)*(IF('P-Parametri'!$B$26=0,'1-Input'!$B$12,((1+'P-Parametri'!$B$26)^'1-Input'!$B$12-1)/'P-Parametri'!$B$26)))*'P-Parametri'!$B$27*(1-'P-Parametri'!$B$28))))</f>
        <v>0</v>
      </c>
      <c r="D1165" s="10">
        <f>IF(AND($A1165&gt;=3,$A1165&lt;3+'1-Input'!$B$12),'1-Input'!$B$30,0)</f>
        <v>0</v>
      </c>
      <c r="E1165" s="10">
        <f>MAX(0,(E1155-C1165-D1165))/(1-'P-Parametri'!$B$31*MAX(0,IF(F1164&lt;=0,0,(F1164-G1164)/F1164)))</f>
        <v>26100</v>
      </c>
      <c r="F1165" s="10">
        <f>((F1164-E1165+MAX(0,-(E1155-C1165-D1165)))*(1+B1165))*(1-'P-Parametri'!$B$32)</f>
        <v>310721.90156467492</v>
      </c>
      <c r="G1165" s="10">
        <f>IF(F1164&lt;=0,G1164,G1164*(1-E1165/F1164))+MAX(0,-(E1155-C1165-D1165))</f>
        <v>398642.92665003205</v>
      </c>
      <c r="H1165" s="10">
        <f>MAX(0,(H1155-C1165-D1165))/(1-'P-Parametri'!$B$31*MAX(0,IF(I1164&lt;=0,0,(I1164-J1164)/I1164)))</f>
        <v>30450</v>
      </c>
      <c r="I1165" s="10">
        <f>((I1164-H1165+MAX(0,-(H1155-C1165-D1165)))*(1+B1165))*(1-'P-Parametri'!$B$32)</f>
        <v>275420.34449915832</v>
      </c>
      <c r="J1165" s="10">
        <f>IF(I1164&lt;=0,J1164,J1164*(1-H1165/I1164))+MAX(0,-(H1155-C1165-D1165))</f>
        <v>353352.5369059043</v>
      </c>
      <c r="K1165" s="10">
        <f>MAX(0,(K1155-C1165-D1165))/(1-'P-Parametri'!$B$31*MAX(0,IF(L1164&lt;=0,0,(L1164-M1164)/L1164)))</f>
        <v>23771.3433064247</v>
      </c>
      <c r="L1165" s="10">
        <f>((L1164-K1165+MAX(0,-(K1155-C1165-D1165)))*(1+B1165))*(1-'P-Parametri'!$B$32)</f>
        <v>329619.65033576562</v>
      </c>
      <c r="M1165" s="10">
        <f>IF(L1164&lt;=0,M1164,M1164*(1-K1165/L1164))+MAX(0,-(K1155-C1165-D1165))</f>
        <v>422887.93107124948</v>
      </c>
      <c r="N1165" s="10">
        <f>MAX(0,(N1155-C1165-D1165))/(1-'P-Parametri'!$B$31*MAX(0,IF(O1164&lt;=0,0,(O1164-P1164)/O1164)))</f>
        <v>23653.447893526027</v>
      </c>
      <c r="O1165" s="10">
        <f>((O1164-N1165+MAX(0,-(N1155-C1165-D1165)))*(1+B1165))*(1-'P-Parametri'!$B$32)</f>
        <v>330576.40703604254</v>
      </c>
      <c r="P1165" s="10">
        <f>IF(O1164&lt;=0,P1164,P1164*(1-N1165/O1164))+MAX(0,-(N1155-C1165-D1165))</f>
        <v>424115.40904808306</v>
      </c>
      <c r="Q1165" s="10">
        <f>MAX(0,(Q1155-C1165-D1165))/(1-'P-Parametri'!$B$31*MAX(0,IF(R1164&lt;=0,0,(R1164-S1164)/R1164)))</f>
        <v>23660.063882187918</v>
      </c>
      <c r="R1165" s="10">
        <f>((R1164-Q1165+MAX(0,-(Q1155-C1165-D1165)))*(1+B1165))*(1-'P-Parametri'!$B$32)</f>
        <v>330522.71630011313</v>
      </c>
      <c r="S1165" s="10">
        <f>IF(R1164&lt;=0,S1164,S1164*(1-Q1165/R1164))+MAX(0,-(Q1155-C1165-D1165))</f>
        <v>424046.52612738422</v>
      </c>
      <c r="T1165" s="10">
        <f>MAX(0,(T1155-C1165-D1165))/(1-'P-Parametri'!$B$31*MAX(0,IF(U1164&lt;=0,0,(U1164-V1164)/U1164)))</f>
        <v>23660.063882187915</v>
      </c>
      <c r="U1165" s="10">
        <f>((U1164-T1165+MAX(0,-(T1155-C1165-D1165)))*(1+B1165))*(1-'P-Parametri'!$B$32)</f>
        <v>330522.71630011313</v>
      </c>
      <c r="V1165" s="10">
        <f>IF(U1164&lt;=0,V1164,V1164*(1-T1165/U1164))+MAX(0,-(T1155-C1165-D1165))</f>
        <v>424046.52612738428</v>
      </c>
    </row>
    <row r="1166" spans="1:22">
      <c r="A1166" s="9">
        <f t="shared" si="23"/>
        <v>9</v>
      </c>
      <c r="B1166" s="12">
        <f>IF($A1166='P-Parametri'!$C$47,'P-Parametri'!$B$34,IF($A1166='P-Parametri'!$C$48,'P-Parametri'!$C$34,'P-Parametri'!$C$50))</f>
        <v>2.7158250435358244E-2</v>
      </c>
      <c r="C1166" s="10">
        <f>IF($A1166&lt;='1-Input'!$B$26,0,IF($A1166='1-Input'!$B$26+1,('1-Input'!$B$23+((('P-Parametri'!$B$24*'1-Input'!$B$11)*(1+'P-Parametri'!$B$26)^('1-Input'!$B$25-3-'1-Input'!$B$12+1)*(IF('P-Parametri'!$B$26=0,'1-Input'!$B$12,((1+'P-Parametri'!$B$26)^'1-Input'!$B$12-1)/'P-Parametri'!$B$26)))*'P-Parametri'!$B$27*(1-'P-Parametri'!$B$28)))*'1-Input'!$B$27,'1-Input'!$B$23+((('P-Parametri'!$B$24*'1-Input'!$B$11)*(1+'P-Parametri'!$B$26)^('1-Input'!$B$25-3-'1-Input'!$B$12+1)*(IF('P-Parametri'!$B$26=0,'1-Input'!$B$12,((1+'P-Parametri'!$B$26)^'1-Input'!$B$12-1)/'P-Parametri'!$B$26)))*'P-Parametri'!$B$27*(1-'P-Parametri'!$B$28))))</f>
        <v>0</v>
      </c>
      <c r="D1166" s="10">
        <f>IF(AND($A1166&gt;=3,$A1166&lt;3+'1-Input'!$B$12),'1-Input'!$B$30,0)</f>
        <v>0</v>
      </c>
      <c r="E1166" s="10">
        <f>MAX(0,(E1155-C1166-D1166))/(1-'P-Parametri'!$B$31*MAX(0,IF(F1165&lt;=0,0,(F1165-G1165)/F1165)))</f>
        <v>26100</v>
      </c>
      <c r="F1166" s="10">
        <f>((F1165-E1166+MAX(0,-(E1155-C1166-D1166)))*(1+B1166))*(1-'P-Parametri'!$B$32)</f>
        <v>291767.03097786271</v>
      </c>
      <c r="G1166" s="10">
        <f>IF(F1165&lt;=0,G1165,G1165*(1-E1166/F1165))+MAX(0,-(E1155-C1166-D1166))</f>
        <v>365157.7415595302</v>
      </c>
      <c r="H1166" s="10">
        <f>MAX(0,(H1155-C1166-D1166))/(1-'P-Parametri'!$B$31*MAX(0,IF(I1165&lt;=0,0,(I1165-J1165)/I1165)))</f>
        <v>30450</v>
      </c>
      <c r="I1166" s="10">
        <f>((I1165-H1166+MAX(0,-(H1155-C1166-D1166)))*(1+B1166))*(1-'P-Parametri'!$B$32)</f>
        <v>251120.06384337385</v>
      </c>
      <c r="J1166" s="10">
        <f>IF(I1165&lt;=0,J1165,J1165*(1-H1166/I1165))+MAX(0,-(H1155-C1166-D1166))</f>
        <v>314286.48763365211</v>
      </c>
      <c r="K1166" s="10">
        <f>MAX(0,(K1155-C1166-D1166))/(1-'P-Parametri'!$B$31*MAX(0,IF(L1165&lt;=0,0,(L1165-M1165)/L1165)))</f>
        <v>23771.3433064247</v>
      </c>
      <c r="L1166" s="10">
        <f>((L1165-K1166+MAX(0,-(K1155-C1166-D1166)))*(1+B1166))*(1-'P-Parametri'!$B$32)</f>
        <v>313526.30272298038</v>
      </c>
      <c r="M1166" s="10">
        <f>IF(L1165&lt;=0,M1165,M1165*(1-K1166/L1165))+MAX(0,-(K1155-C1166-D1166))</f>
        <v>392390.31304575165</v>
      </c>
      <c r="N1166" s="10">
        <f>MAX(0,(N1155-C1166-D1166))/(1-'P-Parametri'!$B$31*MAX(0,IF(O1165&lt;=0,0,(O1165-P1165)/O1165)))</f>
        <v>23653.447893526027</v>
      </c>
      <c r="O1166" s="10">
        <f>((O1165-N1166+MAX(0,-(N1155-C1166-D1166)))*(1+B1166))*(1-'P-Parametri'!$B$32)</f>
        <v>314627.93283180764</v>
      </c>
      <c r="P1166" s="10">
        <f>IF(O1165&lt;=0,P1165,P1165*(1-N1166/O1165))+MAX(0,-(N1155-C1166-D1166))</f>
        <v>393769.04580121482</v>
      </c>
      <c r="Q1166" s="10">
        <f>MAX(0,(Q1155-C1166-D1166))/(1-'P-Parametri'!$B$31*MAX(0,IF(R1165&lt;=0,0,(R1165-S1165)/R1165)))</f>
        <v>23660.063882187918</v>
      </c>
      <c r="R1166" s="10">
        <f>((R1165-Q1166+MAX(0,-(Q1155-C1166-D1166)))*(1+B1166))*(1-'P-Parametri'!$B$32)</f>
        <v>314566.11217118637</v>
      </c>
      <c r="S1166" s="10">
        <f>IF(R1165&lt;=0,S1165,S1165*(1-Q1166/R1165))+MAX(0,-(Q1155-C1166-D1166))</f>
        <v>393691.6748496769</v>
      </c>
      <c r="T1166" s="10">
        <f>MAX(0,(T1155-C1166-D1166))/(1-'P-Parametri'!$B$31*MAX(0,IF(U1165&lt;=0,0,(U1165-V1165)/U1165)))</f>
        <v>23660.063882187915</v>
      </c>
      <c r="U1166" s="10">
        <f>((U1165-T1166+MAX(0,-(T1155-C1166-D1166)))*(1+B1166))*(1-'P-Parametri'!$B$32)</f>
        <v>314566.11217118637</v>
      </c>
      <c r="V1166" s="10">
        <f>IF(U1165&lt;=0,V1165,V1165*(1-T1166/U1165))+MAX(0,-(T1155-C1166-D1166))</f>
        <v>393691.67484967696</v>
      </c>
    </row>
    <row r="1167" spans="1:22">
      <c r="A1167" s="9">
        <f t="shared" si="23"/>
        <v>10</v>
      </c>
      <c r="B1167" s="12">
        <f>IF($A1167='P-Parametri'!$C$47,'P-Parametri'!$B$34,IF($A1167='P-Parametri'!$C$48,'P-Parametri'!$C$34,'P-Parametri'!$C$50))</f>
        <v>2.7158250435358244E-2</v>
      </c>
      <c r="C1167" s="10">
        <f>IF($A1167&lt;='1-Input'!$B$26,0,IF($A1167='1-Input'!$B$26+1,('1-Input'!$B$23+((('P-Parametri'!$B$24*'1-Input'!$B$11)*(1+'P-Parametri'!$B$26)^('1-Input'!$B$25-3-'1-Input'!$B$12+1)*(IF('P-Parametri'!$B$26=0,'1-Input'!$B$12,((1+'P-Parametri'!$B$26)^'1-Input'!$B$12-1)/'P-Parametri'!$B$26)))*'P-Parametri'!$B$27*(1-'P-Parametri'!$B$28)))*'1-Input'!$B$27,'1-Input'!$B$23+((('P-Parametri'!$B$24*'1-Input'!$B$11)*(1+'P-Parametri'!$B$26)^('1-Input'!$B$25-3-'1-Input'!$B$12+1)*(IF('P-Parametri'!$B$26=0,'1-Input'!$B$12,((1+'P-Parametri'!$B$26)^'1-Input'!$B$12-1)/'P-Parametri'!$B$26)))*'P-Parametri'!$B$27*(1-'P-Parametri'!$B$28))))</f>
        <v>0</v>
      </c>
      <c r="D1167" s="10">
        <f>IF(AND($A1167&gt;=3,$A1167&lt;3+'1-Input'!$B$12),'1-Input'!$B$30,0)</f>
        <v>0</v>
      </c>
      <c r="E1167" s="10">
        <f>MAX(0,(E1155-C1167-D1167))/(1-'P-Parametri'!$B$31*MAX(0,IF(F1166&lt;=0,0,(F1166-G1166)/F1166)))</f>
        <v>26100</v>
      </c>
      <c r="F1167" s="10">
        <f>((F1166-E1167+MAX(0,-(E1155-C1167-D1167)))*(1+B1167))*(1-'P-Parametri'!$B$32)</f>
        <v>272336.31857210246</v>
      </c>
      <c r="G1167" s="10">
        <f>IF(F1166&lt;=0,G1166,G1166*(1-E1167/F1166))+MAX(0,-(E1155-C1167-D1167))</f>
        <v>332492.58051387779</v>
      </c>
      <c r="H1167" s="10">
        <f>MAX(0,(H1155-C1167-D1167))/(1-'P-Parametri'!$B$31*MAX(0,IF(I1166&lt;=0,0,(I1166-J1166)/I1166)))</f>
        <v>30450</v>
      </c>
      <c r="I1167" s="10">
        <f>((I1166-H1167+MAX(0,-(H1155-C1167-D1167)))*(1+B1167))*(1-'P-Parametri'!$B$32)</f>
        <v>226209.75054741706</v>
      </c>
      <c r="J1167" s="10">
        <f>IF(I1166&lt;=0,J1166,J1166*(1-H1167/I1166))+MAX(0,-(H1155-C1167-D1167))</f>
        <v>276177.13308039098</v>
      </c>
      <c r="K1167" s="10">
        <f>MAX(0,(K1155-C1167-D1167))/(1-'P-Parametri'!$B$31*MAX(0,IF(L1166&lt;=0,0,(L1166-M1166)/L1166)))</f>
        <v>23771.3433064247</v>
      </c>
      <c r="L1167" s="10">
        <f>((L1166-K1167+MAX(0,-(K1155-C1167-D1167)))*(1+B1167))*(1-'P-Parametri'!$B$32)</f>
        <v>297028.94877493905</v>
      </c>
      <c r="M1167" s="10">
        <f>IF(L1166&lt;=0,M1166,M1166*(1-K1167/L1166))+MAX(0,-(K1155-C1167-D1167))</f>
        <v>362639.55605817103</v>
      </c>
      <c r="N1167" s="10">
        <f>MAX(0,(N1155-C1167-D1167))/(1-'P-Parametri'!$B$31*MAX(0,IF(O1166&lt;=0,0,(O1166-P1166)/O1166)))</f>
        <v>23653.447893526027</v>
      </c>
      <c r="O1167" s="10">
        <f>((O1166-N1167+MAX(0,-(N1155-C1167-D1167)))*(1+B1167))*(1-'P-Parametri'!$B$32)</f>
        <v>298279.08918479376</v>
      </c>
      <c r="P1167" s="10">
        <f>IF(O1166&lt;=0,P1166,P1166*(1-N1167/O1166))+MAX(0,-(N1155-C1167-D1167))</f>
        <v>364165.83948983642</v>
      </c>
      <c r="Q1167" s="10">
        <f>MAX(0,(Q1155-C1167-D1167))/(1-'P-Parametri'!$B$31*MAX(0,IF(R1166&lt;=0,0,(R1166-S1166)/R1166)))</f>
        <v>23660.063882187918</v>
      </c>
      <c r="R1167" s="10">
        <f>((R1166-Q1167+MAX(0,-(Q1155-C1167-D1167)))*(1+B1167))*(1-'P-Parametri'!$B$32)</f>
        <v>298208.93450638826</v>
      </c>
      <c r="S1167" s="10">
        <f>IF(R1166&lt;=0,S1166,S1166*(1-Q1167/R1166))+MAX(0,-(Q1155-C1167-D1167))</f>
        <v>364080.1883722021</v>
      </c>
      <c r="T1167" s="10">
        <f>MAX(0,(T1155-C1167-D1167))/(1-'P-Parametri'!$B$31*MAX(0,IF(U1166&lt;=0,0,(U1166-V1166)/U1166)))</f>
        <v>23660.063882187915</v>
      </c>
      <c r="U1167" s="10">
        <f>((U1166-T1167+MAX(0,-(T1155-C1167-D1167)))*(1+B1167))*(1-'P-Parametri'!$B$32)</f>
        <v>298208.93450638826</v>
      </c>
      <c r="V1167" s="10">
        <f>IF(U1166&lt;=0,V1166,V1166*(1-T1167/U1166))+MAX(0,-(T1155-C1167-D1167))</f>
        <v>364080.18837220216</v>
      </c>
    </row>
    <row r="1168" spans="1:22">
      <c r="A1168" s="9">
        <f t="shared" si="23"/>
        <v>11</v>
      </c>
      <c r="B1168" s="12">
        <f>IF($A1168='P-Parametri'!$C$47,'P-Parametri'!$B$34,IF($A1168='P-Parametri'!$C$48,'P-Parametri'!$C$34,'P-Parametri'!$C$50))</f>
        <v>2.7158250435358244E-2</v>
      </c>
      <c r="C1168" s="10">
        <f>IF($A1168&lt;='1-Input'!$B$26,0,IF($A1168='1-Input'!$B$26+1,('1-Input'!$B$23+((('P-Parametri'!$B$24*'1-Input'!$B$11)*(1+'P-Parametri'!$B$26)^('1-Input'!$B$25-3-'1-Input'!$B$12+1)*(IF('P-Parametri'!$B$26=0,'1-Input'!$B$12,((1+'P-Parametri'!$B$26)^'1-Input'!$B$12-1)/'P-Parametri'!$B$26)))*'P-Parametri'!$B$27*(1-'P-Parametri'!$B$28)))*'1-Input'!$B$27,'1-Input'!$B$23+((('P-Parametri'!$B$24*'1-Input'!$B$11)*(1+'P-Parametri'!$B$26)^('1-Input'!$B$25-3-'1-Input'!$B$12+1)*(IF('P-Parametri'!$B$26=0,'1-Input'!$B$12,((1+'P-Parametri'!$B$26)^'1-Input'!$B$12-1)/'P-Parametri'!$B$26)))*'P-Parametri'!$B$27*(1-'P-Parametri'!$B$28))))</f>
        <v>0</v>
      </c>
      <c r="D1168" s="10">
        <f>IF(AND($A1168&gt;=3,$A1168&lt;3+'1-Input'!$B$12),'1-Input'!$B$30,0)</f>
        <v>0</v>
      </c>
      <c r="E1168" s="10">
        <f>MAX(0,(E1155-C1168-D1168))/(1-'P-Parametri'!$B$31*MAX(0,IF(F1167&lt;=0,0,(F1167-G1167)/F1167)))</f>
        <v>26100</v>
      </c>
      <c r="F1168" s="10">
        <f>((F1167-E1168+MAX(0,-(E1155-C1168-D1168)))*(1+B1168))*(1-'P-Parametri'!$B$32)</f>
        <v>252417.81884580795</v>
      </c>
      <c r="G1168" s="10">
        <f>IF(F1167&lt;=0,G1167,G1167*(1-E1168/F1167))+MAX(0,-(E1155-C1168-D1168))</f>
        <v>300627.3618132929</v>
      </c>
      <c r="H1168" s="10">
        <f>MAX(0,(H1155-C1168-D1168))/(1-'P-Parametri'!$B$31*MAX(0,IF(I1167&lt;=0,0,(I1167-J1167)/I1167)))</f>
        <v>30450</v>
      </c>
      <c r="I1168" s="10">
        <f>((I1167-H1168+MAX(0,-(H1155-C1168-D1168)))*(1+B1168))*(1-'P-Parametri'!$B$32)</f>
        <v>200674.0903921912</v>
      </c>
      <c r="J1168" s="10">
        <f>IF(I1167&lt;=0,J1167,J1167*(1-H1168/I1167))+MAX(0,-(H1155-C1168-D1168))</f>
        <v>239001.04459637526</v>
      </c>
      <c r="K1168" s="10">
        <f>MAX(0,(K1155-C1168-D1168))/(1-'P-Parametri'!$B$31*MAX(0,IF(L1167&lt;=0,0,(L1167-M1167)/L1167)))</f>
        <v>23771.3433064247</v>
      </c>
      <c r="L1168" s="10">
        <f>((L1167-K1168+MAX(0,-(K1155-C1168-D1168)))*(1+B1168))*(1-'P-Parametri'!$B$32)</f>
        <v>280117.44634329225</v>
      </c>
      <c r="M1168" s="10">
        <f>IF(L1167&lt;=0,M1167,M1167*(1-K1168/L1167))+MAX(0,-(K1155-C1168-D1168))</f>
        <v>333617.37010928564</v>
      </c>
      <c r="N1168" s="10">
        <f>MAX(0,(N1155-C1168-D1168))/(1-'P-Parametri'!$B$31*MAX(0,IF(O1167&lt;=0,0,(O1167-P1167)/O1167)))</f>
        <v>23653.447893526027</v>
      </c>
      <c r="O1168" s="10">
        <f>((O1167-N1168+MAX(0,-(N1155-C1168-D1168)))*(1+B1168))*(1-'P-Parametri'!$B$32)</f>
        <v>281519.82524695998</v>
      </c>
      <c r="P1168" s="10">
        <f>IF(O1167&lt;=0,P1167,P1167*(1-N1168/O1167))+MAX(0,-(N1155-C1168-D1168))</f>
        <v>335287.59082508174</v>
      </c>
      <c r="Q1168" s="10">
        <f>MAX(0,(Q1155-C1168-D1168))/(1-'P-Parametri'!$B$31*MAX(0,IF(R1167&lt;=0,0,(R1167-S1167)/R1167)))</f>
        <v>23660.063882187918</v>
      </c>
      <c r="R1168" s="10">
        <f>((R1167-Q1168+MAX(0,-(Q1155-C1168-D1168)))*(1+B1168))*(1-'P-Parametri'!$B$32)</f>
        <v>281441.12733413844</v>
      </c>
      <c r="S1168" s="10">
        <f>IF(R1167&lt;=0,S1167,S1167*(1-Q1168/R1167))+MAX(0,-(Q1155-C1168-D1168))</f>
        <v>335193.86231566075</v>
      </c>
      <c r="T1168" s="10">
        <f>MAX(0,(T1155-C1168-D1168))/(1-'P-Parametri'!$B$31*MAX(0,IF(U1167&lt;=0,0,(U1167-V1167)/U1167)))</f>
        <v>23660.063882187915</v>
      </c>
      <c r="U1168" s="10">
        <f>((U1167-T1168+MAX(0,-(T1155-C1168-D1168)))*(1+B1168))*(1-'P-Parametri'!$B$32)</f>
        <v>281441.12733413844</v>
      </c>
      <c r="V1168" s="10">
        <f>IF(U1167&lt;=0,V1167,V1167*(1-T1168/U1167))+MAX(0,-(T1155-C1168-D1168))</f>
        <v>335193.86231566081</v>
      </c>
    </row>
    <row r="1169" spans="1:22">
      <c r="A1169" s="9">
        <f t="shared" si="23"/>
        <v>12</v>
      </c>
      <c r="B1169" s="12">
        <f>IF($A1169='P-Parametri'!$C$47,'P-Parametri'!$B$34,IF($A1169='P-Parametri'!$C$48,'P-Parametri'!$C$34,'P-Parametri'!$C$50))</f>
        <v>2.7158250435358244E-2</v>
      </c>
      <c r="C1169" s="10">
        <f>IF($A1169&lt;='1-Input'!$B$26,0,IF($A1169='1-Input'!$B$26+1,('1-Input'!$B$23+((('P-Parametri'!$B$24*'1-Input'!$B$11)*(1+'P-Parametri'!$B$26)^('1-Input'!$B$25-3-'1-Input'!$B$12+1)*(IF('P-Parametri'!$B$26=0,'1-Input'!$B$12,((1+'P-Parametri'!$B$26)^'1-Input'!$B$12-1)/'P-Parametri'!$B$26)))*'P-Parametri'!$B$27*(1-'P-Parametri'!$B$28)))*'1-Input'!$B$27,'1-Input'!$B$23+((('P-Parametri'!$B$24*'1-Input'!$B$11)*(1+'P-Parametri'!$B$26)^('1-Input'!$B$25-3-'1-Input'!$B$12+1)*(IF('P-Parametri'!$B$26=0,'1-Input'!$B$12,((1+'P-Parametri'!$B$26)^'1-Input'!$B$12-1)/'P-Parametri'!$B$26)))*'P-Parametri'!$B$27*(1-'P-Parametri'!$B$28))))</f>
        <v>0</v>
      </c>
      <c r="D1169" s="10">
        <f>IF(AND($A1169&gt;=3,$A1169&lt;3+'1-Input'!$B$12),'1-Input'!$B$30,0)</f>
        <v>0</v>
      </c>
      <c r="E1169" s="10">
        <f>MAX(0,(E1155-C1169-D1169))/(1-'P-Parametri'!$B$31*MAX(0,IF(F1168&lt;=0,0,(F1168-G1168)/F1168)))</f>
        <v>26100</v>
      </c>
      <c r="F1169" s="10">
        <f>((F1168-E1169+MAX(0,-(E1155-C1169-D1169)))*(1+B1169))*(1-'P-Parametri'!$B$32)</f>
        <v>231999.28641831042</v>
      </c>
      <c r="G1169" s="10">
        <f>IF(F1168&lt;=0,G1168,G1168*(1-E1169/F1168))+MAX(0,-(E1155-C1169-D1169))</f>
        <v>269542.49554194626</v>
      </c>
      <c r="H1169" s="10">
        <f>MAX(0,(H1155-C1169-D1169))/(1-'P-Parametri'!$B$31*MAX(0,IF(I1168&lt;=0,0,(I1168-J1168)/I1168)))</f>
        <v>30450</v>
      </c>
      <c r="I1169" s="10">
        <f>((I1168-H1169+MAX(0,-(H1155-C1169-D1169)))*(1+B1169))*(1-'P-Parametri'!$B$32)</f>
        <v>174497.384711455</v>
      </c>
      <c r="J1169" s="10">
        <f>IF(I1168&lt;=0,J1168,J1168*(1-H1169/I1168))+MAX(0,-(H1155-C1169-D1169))</f>
        <v>202735.36727980417</v>
      </c>
      <c r="K1169" s="10">
        <f>MAX(0,(K1155-C1169-D1169))/(1-'P-Parametri'!$B$31*MAX(0,IF(L1168&lt;=0,0,(L1168-M1168)/L1168)))</f>
        <v>23771.3433064247</v>
      </c>
      <c r="L1169" s="10">
        <f>((L1168-K1169+MAX(0,-(K1155-C1169-D1169)))*(1+B1169))*(1-'P-Parametri'!$B$32)</f>
        <v>262781.39867186843</v>
      </c>
      <c r="M1169" s="10">
        <f>IF(L1168&lt;=0,M1168,M1168*(1-K1169/L1168))+MAX(0,-(K1155-C1169-D1169))</f>
        <v>305305.91310658515</v>
      </c>
      <c r="N1169" s="10">
        <f>MAX(0,(N1155-C1169-D1169))/(1-'P-Parametri'!$B$31*MAX(0,IF(O1168&lt;=0,0,(O1168-P1168)/O1168)))</f>
        <v>23653.447893526027</v>
      </c>
      <c r="O1169" s="10">
        <f>((O1168-N1169+MAX(0,-(N1155-C1169-D1169)))*(1+B1169))*(1-'P-Parametri'!$B$32)</f>
        <v>264339.83785444021</v>
      </c>
      <c r="P1169" s="10">
        <f>IF(O1168&lt;=0,P1168,P1168*(1-N1169/O1168))+MAX(0,-(N1155-C1169-D1169))</f>
        <v>307116.54620337585</v>
      </c>
      <c r="Q1169" s="10">
        <f>MAX(0,(Q1155-C1169-D1169))/(1-'P-Parametri'!$B$31*MAX(0,IF(R1168&lt;=0,0,(R1168-S1168)/R1168)))</f>
        <v>23660.063882187918</v>
      </c>
      <c r="R1169" s="10">
        <f>((R1168-Q1169+MAX(0,-(Q1155-C1169-D1169)))*(1+B1169))*(1-'P-Parametri'!$B$32)</f>
        <v>264252.38223841024</v>
      </c>
      <c r="S1169" s="10">
        <f>IF(R1168&lt;=0,S1168,S1168*(1-Q1169/R1168))+MAX(0,-(Q1155-C1169-D1169))</f>
        <v>307014.93811070552</v>
      </c>
      <c r="T1169" s="10">
        <f>MAX(0,(T1155-C1169-D1169))/(1-'P-Parametri'!$B$31*MAX(0,IF(U1168&lt;=0,0,(U1168-V1168)/U1168)))</f>
        <v>23660.063882187915</v>
      </c>
      <c r="U1169" s="10">
        <f>((U1168-T1169+MAX(0,-(T1155-C1169-D1169)))*(1+B1169))*(1-'P-Parametri'!$B$32)</f>
        <v>264252.38223841024</v>
      </c>
      <c r="V1169" s="10">
        <f>IF(U1168&lt;=0,V1168,V1168*(1-T1169/U1168))+MAX(0,-(T1155-C1169-D1169))</f>
        <v>307014.93811070558</v>
      </c>
    </row>
    <row r="1170" spans="1:22">
      <c r="A1170" s="9">
        <f t="shared" si="23"/>
        <v>13</v>
      </c>
      <c r="B1170" s="12">
        <f>IF($A1170='P-Parametri'!$C$47,'P-Parametri'!$B$34,IF($A1170='P-Parametri'!$C$48,'P-Parametri'!$C$34,'P-Parametri'!$C$50))</f>
        <v>2.7158250435358244E-2</v>
      </c>
      <c r="C1170" s="10">
        <f>IF($A1170&lt;='1-Input'!$B$26,0,IF($A1170='1-Input'!$B$26+1,('1-Input'!$B$23+((('P-Parametri'!$B$24*'1-Input'!$B$11)*(1+'P-Parametri'!$B$26)^('1-Input'!$B$25-3-'1-Input'!$B$12+1)*(IF('P-Parametri'!$B$26=0,'1-Input'!$B$12,((1+'P-Parametri'!$B$26)^'1-Input'!$B$12-1)/'P-Parametri'!$B$26)))*'P-Parametri'!$B$27*(1-'P-Parametri'!$B$28)))*'1-Input'!$B$27,'1-Input'!$B$23+((('P-Parametri'!$B$24*'1-Input'!$B$11)*(1+'P-Parametri'!$B$26)^('1-Input'!$B$25-3-'1-Input'!$B$12+1)*(IF('P-Parametri'!$B$26=0,'1-Input'!$B$12,((1+'P-Parametri'!$B$26)^'1-Input'!$B$12-1)/'P-Parametri'!$B$26)))*'P-Parametri'!$B$27*(1-'P-Parametri'!$B$28))))</f>
        <v>0</v>
      </c>
      <c r="D1170" s="10">
        <f>IF(AND($A1170&gt;=3,$A1170&lt;3+'1-Input'!$B$12),'1-Input'!$B$30,0)</f>
        <v>0</v>
      </c>
      <c r="E1170" s="10">
        <f>MAX(0,(E1155-C1170-D1170))/(1-'P-Parametri'!$B$31*MAX(0,IF(F1169&lt;=0,0,(F1169-G1169)/F1169)))</f>
        <v>26100</v>
      </c>
      <c r="F1170" s="10">
        <f>((F1169-E1170+MAX(0,-(E1155-C1170-D1170)))*(1+B1170))*(1-'P-Parametri'!$B$32)</f>
        <v>211068.16850171381</v>
      </c>
      <c r="G1170" s="10">
        <f>IF(F1169&lt;=0,G1169,G1169*(1-E1170/F1169))+MAX(0,-(E1155-C1170-D1170))</f>
        <v>239218.87152458567</v>
      </c>
      <c r="H1170" s="10">
        <f>MAX(0,(H1155-C1170-D1170))/(1-'P-Parametri'!$B$31*MAX(0,IF(I1169&lt;=0,0,(I1169-J1169)/I1169)))</f>
        <v>30450</v>
      </c>
      <c r="I1170" s="10">
        <f>((I1169-H1170+MAX(0,-(H1155-C1170-D1170)))*(1+B1170))*(1-'P-Parametri'!$B$32)</f>
        <v>147663.54074068708</v>
      </c>
      <c r="J1170" s="10">
        <f>IF(I1169&lt;=0,J1169,J1169*(1-H1170/I1169))+MAX(0,-(H1155-C1170-D1170))</f>
        <v>167357.8059262168</v>
      </c>
      <c r="K1170" s="10">
        <f>MAX(0,(K1155-C1170-D1170))/(1-'P-Parametri'!$B$31*MAX(0,IF(L1169&lt;=0,0,(L1169-M1169)/L1169)))</f>
        <v>23771.3433064247</v>
      </c>
      <c r="L1170" s="10">
        <f>((L1169-K1170+MAX(0,-(K1155-C1170-D1170)))*(1+B1170))*(1-'P-Parametri'!$B$32)</f>
        <v>245010.14800501603</v>
      </c>
      <c r="M1170" s="10">
        <f>IF(L1169&lt;=0,M1169,M1169*(1-K1170/L1169))+MAX(0,-(K1155-C1170-D1170))</f>
        <v>277687.77989541186</v>
      </c>
      <c r="N1170" s="10">
        <f>MAX(0,(N1155-C1170-D1170))/(1-'P-Parametri'!$B$31*MAX(0,IF(O1169&lt;=0,0,(O1169-P1169)/O1169)))</f>
        <v>23653.447893526027</v>
      </c>
      <c r="O1170" s="10">
        <f>((O1169-N1170+MAX(0,-(N1155-C1170-D1170)))*(1+B1170))*(1-'P-Parametri'!$B$32)</f>
        <v>246728.56519342327</v>
      </c>
      <c r="P1170" s="10">
        <f>IF(O1169&lt;=0,P1169,P1169*(1-N1170/O1169))+MAX(0,-(N1155-C1170-D1170))</f>
        <v>279635.38679197687</v>
      </c>
      <c r="Q1170" s="10">
        <f>MAX(0,(Q1155-C1170-D1170))/(1-'P-Parametri'!$B$31*MAX(0,IF(R1169&lt;=0,0,(R1169-S1169)/R1169)))</f>
        <v>23660.063882187918</v>
      </c>
      <c r="R1170" s="10">
        <f>((R1169-Q1170+MAX(0,-(Q1155-C1170-D1170)))*(1+B1170))*(1-'P-Parametri'!$B$32)</f>
        <v>246632.13202138213</v>
      </c>
      <c r="S1170" s="10">
        <f>IF(R1169&lt;=0,S1169,S1169*(1-Q1170/R1169))+MAX(0,-(Q1155-C1170-D1170))</f>
        <v>279526.09208042966</v>
      </c>
      <c r="T1170" s="10">
        <f>MAX(0,(T1155-C1170-D1170))/(1-'P-Parametri'!$B$31*MAX(0,IF(U1169&lt;=0,0,(U1169-V1169)/U1169)))</f>
        <v>23660.063882187915</v>
      </c>
      <c r="U1170" s="10">
        <f>((U1169-T1170+MAX(0,-(T1155-C1170-D1170)))*(1+B1170))*(1-'P-Parametri'!$B$32)</f>
        <v>246632.13202138213</v>
      </c>
      <c r="V1170" s="10">
        <f>IF(U1169&lt;=0,V1169,V1169*(1-T1170/U1169))+MAX(0,-(T1155-C1170-D1170))</f>
        <v>279526.09208042972</v>
      </c>
    </row>
    <row r="1171" spans="1:22">
      <c r="A1171" s="9">
        <f t="shared" si="23"/>
        <v>14</v>
      </c>
      <c r="B1171" s="12">
        <f>IF($A1171='P-Parametri'!$C$47,'P-Parametri'!$B$34,IF($A1171='P-Parametri'!$C$48,'P-Parametri'!$C$34,'P-Parametri'!$C$50))</f>
        <v>2.7158250435358244E-2</v>
      </c>
      <c r="C1171" s="10">
        <f>IF($A1171&lt;='1-Input'!$B$26,0,IF($A1171='1-Input'!$B$26+1,('1-Input'!$B$23+((('P-Parametri'!$B$24*'1-Input'!$B$11)*(1+'P-Parametri'!$B$26)^('1-Input'!$B$25-3-'1-Input'!$B$12+1)*(IF('P-Parametri'!$B$26=0,'1-Input'!$B$12,((1+'P-Parametri'!$B$26)^'1-Input'!$B$12-1)/'P-Parametri'!$B$26)))*'P-Parametri'!$B$27*(1-'P-Parametri'!$B$28)))*'1-Input'!$B$27,'1-Input'!$B$23+((('P-Parametri'!$B$24*'1-Input'!$B$11)*(1+'P-Parametri'!$B$26)^('1-Input'!$B$25-3-'1-Input'!$B$12+1)*(IF('P-Parametri'!$B$26=0,'1-Input'!$B$12,((1+'P-Parametri'!$B$26)^'1-Input'!$B$12-1)/'P-Parametri'!$B$26)))*'P-Parametri'!$B$27*(1-'P-Parametri'!$B$28))))</f>
        <v>0</v>
      </c>
      <c r="D1171" s="10">
        <f>IF(AND($A1171&gt;=3,$A1171&lt;3+'1-Input'!$B$12),'1-Input'!$B$30,0)</f>
        <v>0</v>
      </c>
      <c r="E1171" s="10">
        <f>MAX(0,(E1155-C1171-D1171))/(1-'P-Parametri'!$B$31*MAX(0,IF(F1170&lt;=0,0,(F1170-G1170)/F1170)))</f>
        <v>26100</v>
      </c>
      <c r="F1171" s="10">
        <f>((F1170-E1171+MAX(0,-(E1155-C1171-D1171)))*(1+B1171))*(1-'P-Parametri'!$B$32)</f>
        <v>189611.59718376398</v>
      </c>
      <c r="G1171" s="10">
        <f>IF(F1170&lt;=0,G1170,G1170*(1-E1171/F1170))+MAX(0,-(E1155-C1171-D1171))</f>
        <v>209637.84757809233</v>
      </c>
      <c r="H1171" s="10">
        <f>MAX(0,(H1155-C1171-D1171))/(1-'P-Parametri'!$B$31*MAX(0,IF(I1170&lt;=0,0,(I1170-J1170)/I1170)))</f>
        <v>30450</v>
      </c>
      <c r="I1171" s="10">
        <f>((I1170-H1171+MAX(0,-(H1155-C1171-D1171)))*(1+B1171))*(1-'P-Parametri'!$B$32)</f>
        <v>120156.06172366864</v>
      </c>
      <c r="J1171" s="10">
        <f>IF(I1170&lt;=0,J1170,J1170*(1-H1171/I1170))+MAX(0,-(H1155-C1171-D1171))</f>
        <v>132846.61132197457</v>
      </c>
      <c r="K1171" s="10">
        <f>MAX(0,(K1155-C1171-D1171))/(1-'P-Parametri'!$B$31*MAX(0,IF(L1170&lt;=0,0,(L1170-M1170)/L1170)))</f>
        <v>23771.3433064247</v>
      </c>
      <c r="L1171" s="10">
        <f>((L1170-K1171+MAX(0,-(K1155-C1171-D1171)))*(1+B1171))*(1-'P-Parametri'!$B$32)</f>
        <v>226792.76903548973</v>
      </c>
      <c r="M1171" s="10">
        <f>IF(L1170&lt;=0,M1170,M1170*(1-K1171/L1170))+MAX(0,-(K1155-C1171-D1171))</f>
        <v>250745.9915587198</v>
      </c>
      <c r="N1171" s="10">
        <f>MAX(0,(N1155-C1171-D1171))/(1-'P-Parametri'!$B$31*MAX(0,IF(O1170&lt;=0,0,(O1170-P1170)/O1170)))</f>
        <v>23653.447893526027</v>
      </c>
      <c r="O1171" s="10">
        <f>((O1170-N1171+MAX(0,-(N1155-C1171-D1171)))*(1+B1171))*(1-'P-Parametri'!$B$32)</f>
        <v>228675.18030702192</v>
      </c>
      <c r="P1171" s="10">
        <f>IF(O1170&lt;=0,P1170,P1170*(1-N1171/O1170))+MAX(0,-(N1155-C1171-D1171))</f>
        <v>252827.21788180346</v>
      </c>
      <c r="Q1171" s="10">
        <f>MAX(0,(Q1155-C1171-D1171))/(1-'P-Parametri'!$B$31*MAX(0,IF(R1170&lt;=0,0,(R1170-S1170)/R1170)))</f>
        <v>23660.063882187918</v>
      </c>
      <c r="R1171" s="10">
        <f>((R1170-Q1171+MAX(0,-(Q1155-C1171-D1171)))*(1+B1171))*(1-'P-Parametri'!$B$32)</f>
        <v>228569.54420699662</v>
      </c>
      <c r="S1171" s="10">
        <f>IF(R1170&lt;=0,S1170,S1170*(1-Q1171/R1170))+MAX(0,-(Q1155-C1171-D1171))</f>
        <v>252710.42479021649</v>
      </c>
      <c r="T1171" s="10">
        <f>MAX(0,(T1155-C1171-D1171))/(1-'P-Parametri'!$B$31*MAX(0,IF(U1170&lt;=0,0,(U1170-V1170)/U1170)))</f>
        <v>23660.063882187915</v>
      </c>
      <c r="U1171" s="10">
        <f>((U1170-T1171+MAX(0,-(T1155-C1171-D1171)))*(1+B1171))*(1-'P-Parametri'!$B$32)</f>
        <v>228569.54420699662</v>
      </c>
      <c r="V1171" s="10">
        <f>IF(U1170&lt;=0,V1170,V1170*(1-T1171/U1170))+MAX(0,-(T1155-C1171-D1171))</f>
        <v>252710.42479021655</v>
      </c>
    </row>
    <row r="1172" spans="1:22">
      <c r="A1172" s="9">
        <f t="shared" si="23"/>
        <v>15</v>
      </c>
      <c r="B1172" s="12">
        <f>IF($A1172='P-Parametri'!$C$47,'P-Parametri'!$B$34,IF($A1172='P-Parametri'!$C$48,'P-Parametri'!$C$34,'P-Parametri'!$C$50))</f>
        <v>2.7158250435358244E-2</v>
      </c>
      <c r="C1172" s="10">
        <f>IF($A1172&lt;='1-Input'!$B$26,0,IF($A1172='1-Input'!$B$26+1,('1-Input'!$B$23+((('P-Parametri'!$B$24*'1-Input'!$B$11)*(1+'P-Parametri'!$B$26)^('1-Input'!$B$25-3-'1-Input'!$B$12+1)*(IF('P-Parametri'!$B$26=0,'1-Input'!$B$12,((1+'P-Parametri'!$B$26)^'1-Input'!$B$12-1)/'P-Parametri'!$B$26)))*'P-Parametri'!$B$27*(1-'P-Parametri'!$B$28)))*'1-Input'!$B$27,'1-Input'!$B$23+((('P-Parametri'!$B$24*'1-Input'!$B$11)*(1+'P-Parametri'!$B$26)^('1-Input'!$B$25-3-'1-Input'!$B$12+1)*(IF('P-Parametri'!$B$26=0,'1-Input'!$B$12,((1+'P-Parametri'!$B$26)^'1-Input'!$B$12-1)/'P-Parametri'!$B$26)))*'P-Parametri'!$B$27*(1-'P-Parametri'!$B$28))))</f>
        <v>0</v>
      </c>
      <c r="D1172" s="10">
        <f>IF(AND($A1172&gt;=3,$A1172&lt;3+'1-Input'!$B$12),'1-Input'!$B$30,0)</f>
        <v>0</v>
      </c>
      <c r="E1172" s="10">
        <f>MAX(0,(E1155-C1172-D1172))/(1-'P-Parametri'!$B$31*MAX(0,IF(F1171&lt;=0,0,(F1171-G1171)/F1171)))</f>
        <v>26100</v>
      </c>
      <c r="F1172" s="10">
        <f>((F1171-E1172+MAX(0,-(E1155-C1172-D1172)))*(1+B1172))*(1-'P-Parametri'!$B$32)</f>
        <v>167616.38151698775</v>
      </c>
      <c r="G1172" s="10">
        <f>IF(F1171&lt;=0,G1171,G1171*(1-E1172/F1171))+MAX(0,-(E1155-C1172-D1172))</f>
        <v>180781.23805074679</v>
      </c>
      <c r="H1172" s="10">
        <f>MAX(0,(H1155-C1172-D1172))/(1-'P-Parametri'!$B$31*MAX(0,IF(I1171&lt;=0,0,(I1171-J1171)/I1171)))</f>
        <v>30450</v>
      </c>
      <c r="I1172" s="10">
        <f>((I1171-H1172+MAX(0,-(H1155-C1172-D1172)))*(1+B1172))*(1-'P-Parametri'!$B$32)</f>
        <v>91958.036770702674</v>
      </c>
      <c r="J1172" s="10">
        <f>IF(I1171&lt;=0,J1171,J1171*(1-H1172/I1171))+MAX(0,-(H1155-C1172-D1172))</f>
        <v>99180.566873404765</v>
      </c>
      <c r="K1172" s="10">
        <f>MAX(0,(K1155-C1172-D1172))/(1-'P-Parametri'!$B$31*MAX(0,IF(L1171&lt;=0,0,(L1171-M1171)/L1171)))</f>
        <v>23771.3433064247</v>
      </c>
      <c r="L1172" s="10">
        <f>((L1171-K1172+MAX(0,-(K1155-C1172-D1172)))*(1+B1172))*(1-'P-Parametri'!$B$32)</f>
        <v>208118.06218785295</v>
      </c>
      <c r="M1172" s="10">
        <f>IF(L1171&lt;=0,M1171,M1171*(1-K1172/L1171))+MAX(0,-(K1155-C1172-D1172))</f>
        <v>224463.98497887398</v>
      </c>
      <c r="N1172" s="10">
        <f>MAX(0,(N1155-C1172-D1172))/(1-'P-Parametri'!$B$31*MAX(0,IF(O1171&lt;=0,0,(O1171-P1171)/O1171)))</f>
        <v>23653.447893526027</v>
      </c>
      <c r="O1172" s="10">
        <f>((O1171-N1172+MAX(0,-(N1155-C1172-D1172)))*(1+B1172))*(1-'P-Parametri'!$B$32)</f>
        <v>210168.58443913847</v>
      </c>
      <c r="P1172" s="10">
        <f>IF(O1171&lt;=0,P1171,P1171*(1-N1172/O1171))+MAX(0,-(N1155-C1172-D1172))</f>
        <v>226675.5585010029</v>
      </c>
      <c r="Q1172" s="10">
        <f>MAX(0,(Q1155-C1172-D1172))/(1-'P-Parametri'!$B$31*MAX(0,IF(R1171&lt;=0,0,(R1171-S1171)/R1171)))</f>
        <v>23660.063882187918</v>
      </c>
      <c r="R1172" s="10">
        <f>((R1171-Q1172+MAX(0,-(Q1155-C1172-D1172)))*(1+B1172))*(1-'P-Parametri'!$B$32)</f>
        <v>210053.51438143288</v>
      </c>
      <c r="S1172" s="10">
        <f>IF(R1171&lt;=0,S1171,S1171*(1-Q1172/R1171))+MAX(0,-(Q1155-C1172-D1172))</f>
        <v>226551.45065840238</v>
      </c>
      <c r="T1172" s="10">
        <f>MAX(0,(T1155-C1172-D1172))/(1-'P-Parametri'!$B$31*MAX(0,IF(U1171&lt;=0,0,(U1171-V1171)/U1171)))</f>
        <v>23660.063882187915</v>
      </c>
      <c r="U1172" s="10">
        <f>((U1171-T1172+MAX(0,-(T1155-C1172-D1172)))*(1+B1172))*(1-'P-Parametri'!$B$32)</f>
        <v>210053.51438143288</v>
      </c>
      <c r="V1172" s="10">
        <f>IF(U1171&lt;=0,V1171,V1171*(1-T1172/U1171))+MAX(0,-(T1155-C1172-D1172))</f>
        <v>226551.45065840243</v>
      </c>
    </row>
    <row r="1173" spans="1:22">
      <c r="A1173" s="9">
        <f t="shared" si="23"/>
        <v>16</v>
      </c>
      <c r="B1173" s="12">
        <f>IF($A1173='P-Parametri'!$C$47,'P-Parametri'!$B$34,IF($A1173='P-Parametri'!$C$48,'P-Parametri'!$C$34,'P-Parametri'!$C$50))</f>
        <v>2.7158250435358244E-2</v>
      </c>
      <c r="C1173" s="10">
        <f>IF($A1173&lt;='1-Input'!$B$26,0,IF($A1173='1-Input'!$B$26+1,('1-Input'!$B$23+((('P-Parametri'!$B$24*'1-Input'!$B$11)*(1+'P-Parametri'!$B$26)^('1-Input'!$B$25-3-'1-Input'!$B$12+1)*(IF('P-Parametri'!$B$26=0,'1-Input'!$B$12,((1+'P-Parametri'!$B$26)^'1-Input'!$B$12-1)/'P-Parametri'!$B$26)))*'P-Parametri'!$B$27*(1-'P-Parametri'!$B$28)))*'1-Input'!$B$27,'1-Input'!$B$23+((('P-Parametri'!$B$24*'1-Input'!$B$11)*(1+'P-Parametri'!$B$26)^('1-Input'!$B$25-3-'1-Input'!$B$12+1)*(IF('P-Parametri'!$B$26=0,'1-Input'!$B$12,((1+'P-Parametri'!$B$26)^'1-Input'!$B$12-1)/'P-Parametri'!$B$26)))*'P-Parametri'!$B$27*(1-'P-Parametri'!$B$28))))</f>
        <v>0</v>
      </c>
      <c r="D1173" s="10">
        <f>IF(AND($A1173&gt;=3,$A1173&lt;3+'1-Input'!$B$12),'1-Input'!$B$30,0)</f>
        <v>0</v>
      </c>
      <c r="E1173" s="10">
        <f>MAX(0,(E1155-C1173-D1173))/(1-'P-Parametri'!$B$31*MAX(0,IF(F1172&lt;=0,0,(F1172-G1172)/F1172)))</f>
        <v>26100</v>
      </c>
      <c r="F1173" s="10">
        <f>((F1172-E1173+MAX(0,-(E1155-C1173-D1173)))*(1+B1173))*(1-'P-Parametri'!$B$32)</f>
        <v>145068.99940923793</v>
      </c>
      <c r="G1173" s="10">
        <f>IF(F1172&lt;=0,G1172,G1172*(1-E1173/F1172))+MAX(0,-(E1155-C1173-D1173))</f>
        <v>152631.30264215852</v>
      </c>
      <c r="H1173" s="10">
        <f>MAX(0,(H1155-C1173-D1173))/(1-'P-Parametri'!$B$31*MAX(0,IF(I1172&lt;=0,0,(I1172-J1172)/I1172)))</f>
        <v>30450</v>
      </c>
      <c r="I1173" s="10">
        <f>((I1172-H1173+MAX(0,-(H1155-C1173-D1173)))*(1+B1173))*(1-'P-Parametri'!$B$32)</f>
        <v>63052.130462234425</v>
      </c>
      <c r="J1173" s="10">
        <f>IF(I1172&lt;=0,J1172,J1172*(1-H1173/I1172))+MAX(0,-(H1155-C1173-D1173))</f>
        <v>66338.975563385131</v>
      </c>
      <c r="K1173" s="10">
        <f>MAX(0,(K1155-C1173-D1173))/(1-'P-Parametri'!$B$31*MAX(0,IF(L1172&lt;=0,0,(L1172-M1172)/L1172)))</f>
        <v>23771.3433064247</v>
      </c>
      <c r="L1173" s="10">
        <f>((L1172-K1173+MAX(0,-(K1155-C1173-D1173)))*(1+B1173))*(1-'P-Parametri'!$B$32)</f>
        <v>188974.54673326714</v>
      </c>
      <c r="M1173" s="10">
        <f>IF(L1172&lt;=0,M1172,M1172*(1-K1173/L1172))+MAX(0,-(K1155-C1173-D1173))</f>
        <v>198825.602655072</v>
      </c>
      <c r="N1173" s="10">
        <f>MAX(0,(N1155-C1173-D1173))/(1-'P-Parametri'!$B$31*MAX(0,IF(O1172&lt;=0,0,(O1172-P1172)/O1172)))</f>
        <v>23653.447893526027</v>
      </c>
      <c r="O1173" s="10">
        <f>((O1172-N1173+MAX(0,-(N1155-C1173-D1173)))*(1+B1173))*(1-'P-Parametri'!$B$32)</f>
        <v>191197.40021123542</v>
      </c>
      <c r="P1173" s="10">
        <f>IF(O1172&lt;=0,P1172,P1172*(1-N1173/O1172))+MAX(0,-(N1155-C1173-D1173))</f>
        <v>201164.33128287393</v>
      </c>
      <c r="Q1173" s="10">
        <f>MAX(0,(Q1155-C1173-D1173))/(1-'P-Parametri'!$B$31*MAX(0,IF(R1172&lt;=0,0,(R1172-S1172)/R1172)))</f>
        <v>23660.063882187918</v>
      </c>
      <c r="R1173" s="10">
        <f>((R1172-Q1173+MAX(0,-(Q1155-C1173-D1173)))*(1+B1173))*(1-'P-Parametri'!$B$32)</f>
        <v>191072.65936639917</v>
      </c>
      <c r="S1173" s="10">
        <f>IF(R1172&lt;=0,S1172,S1172*(1-Q1173/R1172))+MAX(0,-(Q1155-C1173-D1173))</f>
        <v>201033.08782136551</v>
      </c>
      <c r="T1173" s="10">
        <f>MAX(0,(T1155-C1173-D1173))/(1-'P-Parametri'!$B$31*MAX(0,IF(U1172&lt;=0,0,(U1172-V1172)/U1172)))</f>
        <v>23660.063882187915</v>
      </c>
      <c r="U1173" s="10">
        <f>((U1172-T1173+MAX(0,-(T1155-C1173-D1173)))*(1+B1173))*(1-'P-Parametri'!$B$32)</f>
        <v>191072.65936639917</v>
      </c>
      <c r="V1173" s="10">
        <f>IF(U1172&lt;=0,V1172,V1172*(1-T1173/U1172))+MAX(0,-(T1155-C1173-D1173))</f>
        <v>201033.08782136557</v>
      </c>
    </row>
    <row r="1174" spans="1:22">
      <c r="A1174" s="9">
        <f t="shared" si="23"/>
        <v>17</v>
      </c>
      <c r="B1174" s="12">
        <f>IF($A1174='P-Parametri'!$C$47,'P-Parametri'!$B$34,IF($A1174='P-Parametri'!$C$48,'P-Parametri'!$C$34,'P-Parametri'!$C$50))</f>
        <v>2.7158250435358244E-2</v>
      </c>
      <c r="C1174" s="10">
        <f>IF($A1174&lt;='1-Input'!$B$26,0,IF($A1174='1-Input'!$B$26+1,('1-Input'!$B$23+((('P-Parametri'!$B$24*'1-Input'!$B$11)*(1+'P-Parametri'!$B$26)^('1-Input'!$B$25-3-'1-Input'!$B$12+1)*(IF('P-Parametri'!$B$26=0,'1-Input'!$B$12,((1+'P-Parametri'!$B$26)^'1-Input'!$B$12-1)/'P-Parametri'!$B$26)))*'P-Parametri'!$B$27*(1-'P-Parametri'!$B$28)))*'1-Input'!$B$27,'1-Input'!$B$23+((('P-Parametri'!$B$24*'1-Input'!$B$11)*(1+'P-Parametri'!$B$26)^('1-Input'!$B$25-3-'1-Input'!$B$12+1)*(IF('P-Parametri'!$B$26=0,'1-Input'!$B$12,((1+'P-Parametri'!$B$26)^'1-Input'!$B$12-1)/'P-Parametri'!$B$26)))*'P-Parametri'!$B$27*(1-'P-Parametri'!$B$28))))</f>
        <v>0</v>
      </c>
      <c r="D1174" s="10">
        <f>IF(AND($A1174&gt;=3,$A1174&lt;3+'1-Input'!$B$12),'1-Input'!$B$30,0)</f>
        <v>0</v>
      </c>
      <c r="E1174" s="10">
        <f>MAX(0,(E1155-C1174-D1174))/(1-'P-Parametri'!$B$31*MAX(0,IF(F1173&lt;=0,0,(F1173-G1173)/F1173)))</f>
        <v>26100</v>
      </c>
      <c r="F1174" s="10">
        <f>((F1173-E1174+MAX(0,-(E1155-C1174-D1174)))*(1+B1174))*(1-'P-Parametri'!$B$32)</f>
        <v>121955.58931065953</v>
      </c>
      <c r="G1174" s="10">
        <f>IF(F1173&lt;=0,G1173,G1173*(1-E1174/F1173))+MAX(0,-(E1155-C1174-D1174))</f>
        <v>125170.73549698624</v>
      </c>
      <c r="H1174" s="10">
        <f>MAX(0,(H1155-C1174-D1174))/(1-'P-Parametri'!$B$31*MAX(0,IF(I1173&lt;=0,0,(I1173-J1173)/I1173)))</f>
        <v>30450</v>
      </c>
      <c r="I1174" s="10">
        <f>((I1173-H1174+MAX(0,-(H1155-C1174-D1174)))*(1+B1174))*(1-'P-Parametri'!$B$32)</f>
        <v>33420.572191481901</v>
      </c>
      <c r="J1174" s="10">
        <f>IF(I1173&lt;=0,J1173,J1173*(1-H1174/I1173))+MAX(0,-(H1155-C1174-D1174))</f>
        <v>34301.64722735079</v>
      </c>
      <c r="K1174" s="10">
        <f>MAX(0,(K1155-C1174-D1174))/(1-'P-Parametri'!$B$31*MAX(0,IF(L1173&lt;=0,0,(L1173-M1173)/L1173)))</f>
        <v>23771.3433064247</v>
      </c>
      <c r="L1174" s="10">
        <f>((L1173-K1174+MAX(0,-(K1155-C1174-D1174)))*(1+B1174))*(1-'P-Parametri'!$B$32)</f>
        <v>169350.45373143558</v>
      </c>
      <c r="M1174" s="10">
        <f>IF(L1173&lt;=0,M1173,M1173*(1-K1174/L1173))+MAX(0,-(K1155-C1174-D1174))</f>
        <v>173815.08277012882</v>
      </c>
      <c r="N1174" s="10">
        <f>MAX(0,(N1155-C1174-D1174))/(1-'P-Parametri'!$B$31*MAX(0,IF(O1173&lt;=0,0,(O1173-P1173)/O1173)))</f>
        <v>23653.447893526027</v>
      </c>
      <c r="O1174" s="10">
        <f>((O1173-N1174+MAX(0,-(N1155-C1174-D1174)))*(1+B1174))*(1-'P-Parametri'!$B$32)</f>
        <v>171749.96462781611</v>
      </c>
      <c r="P1174" s="10">
        <f>IF(O1173&lt;=0,P1173,P1173*(1-N1174/O1173))+MAX(0,-(N1155-C1174-D1174))</f>
        <v>176277.85258191585</v>
      </c>
      <c r="Q1174" s="10">
        <f>MAX(0,(Q1155-C1174-D1174))/(1-'P-Parametri'!$B$31*MAX(0,IF(R1173&lt;=0,0,(R1173-S1173)/R1173)))</f>
        <v>23660.063882187918</v>
      </c>
      <c r="R1174" s="10">
        <f>((R1173-Q1174+MAX(0,-(Q1155-C1174-D1174)))*(1+B1174))*(1-'P-Parametri'!$B$32)</f>
        <v>171615.31022104798</v>
      </c>
      <c r="S1174" s="10">
        <f>IF(R1173&lt;=0,S1173,S1173*(1-Q1174/R1173))+MAX(0,-(Q1155-C1174-D1174))</f>
        <v>176139.64824681042</v>
      </c>
      <c r="T1174" s="10">
        <f>MAX(0,(T1155-C1174-D1174))/(1-'P-Parametri'!$B$31*MAX(0,IF(U1173&lt;=0,0,(U1173-V1173)/U1173)))</f>
        <v>23660.063882187915</v>
      </c>
      <c r="U1174" s="10">
        <f>((U1173-T1174+MAX(0,-(T1155-C1174-D1174)))*(1+B1174))*(1-'P-Parametri'!$B$32)</f>
        <v>171615.31022104798</v>
      </c>
      <c r="V1174" s="10">
        <f>IF(U1173&lt;=0,V1173,V1173*(1-T1174/U1173))+MAX(0,-(T1155-C1174-D1174))</f>
        <v>176139.64824681048</v>
      </c>
    </row>
    <row r="1175" spans="1:22">
      <c r="A1175" s="9">
        <f t="shared" si="23"/>
        <v>18</v>
      </c>
      <c r="B1175" s="12">
        <f>IF($A1175='P-Parametri'!$C$47,'P-Parametri'!$B$34,IF($A1175='P-Parametri'!$C$48,'P-Parametri'!$C$34,'P-Parametri'!$C$50))</f>
        <v>2.7158250435358244E-2</v>
      </c>
      <c r="C1175" s="10">
        <f>IF($A1175&lt;='1-Input'!$B$26,0,IF($A1175='1-Input'!$B$26+1,('1-Input'!$B$23+((('P-Parametri'!$B$24*'1-Input'!$B$11)*(1+'P-Parametri'!$B$26)^('1-Input'!$B$25-3-'1-Input'!$B$12+1)*(IF('P-Parametri'!$B$26=0,'1-Input'!$B$12,((1+'P-Parametri'!$B$26)^'1-Input'!$B$12-1)/'P-Parametri'!$B$26)))*'P-Parametri'!$B$27*(1-'P-Parametri'!$B$28)))*'1-Input'!$B$27,'1-Input'!$B$23+((('P-Parametri'!$B$24*'1-Input'!$B$11)*(1+'P-Parametri'!$B$26)^('1-Input'!$B$25-3-'1-Input'!$B$12+1)*(IF('P-Parametri'!$B$26=0,'1-Input'!$B$12,((1+'P-Parametri'!$B$26)^'1-Input'!$B$12-1)/'P-Parametri'!$B$26)))*'P-Parametri'!$B$27*(1-'P-Parametri'!$B$28))))</f>
        <v>0</v>
      </c>
      <c r="D1175" s="10">
        <f>IF(AND($A1175&gt;=3,$A1175&lt;3+'1-Input'!$B$12),'1-Input'!$B$30,0)</f>
        <v>0</v>
      </c>
      <c r="E1175" s="10">
        <f>MAX(0,(E1155-C1175-D1175))/(1-'P-Parametri'!$B$31*MAX(0,IF(F1174&lt;=0,0,(F1174-G1174)/F1174)))</f>
        <v>26100</v>
      </c>
      <c r="F1175" s="10">
        <f>((F1174-E1175+MAX(0,-(E1155-C1175-D1175)))*(1+B1175))*(1-'P-Parametri'!$B$32)</f>
        <v>98261.941691965709</v>
      </c>
      <c r="G1175" s="10">
        <f>IF(F1174&lt;=0,G1174,G1174*(1-E1175/F1174))+MAX(0,-(E1155-C1175-D1175))</f>
        <v>98382.654565743564</v>
      </c>
      <c r="H1175" s="10">
        <f>MAX(0,(H1155-C1175-D1175))/(1-'P-Parametri'!$B$31*MAX(0,IF(I1174&lt;=0,0,(I1174-J1174)/I1174)))</f>
        <v>30450</v>
      </c>
      <c r="I1175" s="10">
        <f>((I1174-H1175+MAX(0,-(H1155-C1175-D1175)))*(1+B1175))*(1-'P-Parametri'!$B$32)</f>
        <v>3045.1452395244883</v>
      </c>
      <c r="J1175" s="10">
        <f>IF(I1174&lt;=0,J1174,J1174*(1-H1175/I1174))+MAX(0,-(H1155-C1175-D1175))</f>
        <v>3048.8861409010001</v>
      </c>
      <c r="K1175" s="10">
        <f>MAX(0,(K1155-C1175-D1175))/(1-'P-Parametri'!$B$31*MAX(0,IF(L1174&lt;=0,0,(L1174-M1174)/L1174)))</f>
        <v>23771.3433064247</v>
      </c>
      <c r="L1175" s="10">
        <f>((L1174-K1175+MAX(0,-(K1155-C1175-D1175)))*(1+B1175))*(1-'P-Parametri'!$B$32)</f>
        <v>149233.71879536181</v>
      </c>
      <c r="M1175" s="10">
        <f>IF(L1174&lt;=0,M1174,M1174*(1-K1175/L1174))+MAX(0,-(K1155-C1175-D1175))</f>
        <v>149417.04950051737</v>
      </c>
      <c r="N1175" s="10">
        <f>MAX(0,(N1155-C1175-D1175))/(1-'P-Parametri'!$B$31*MAX(0,IF(O1174&lt;=0,0,(O1174-P1174)/O1174)))</f>
        <v>23653.447893526027</v>
      </c>
      <c r="O1175" s="10">
        <f>((O1174-N1175+MAX(0,-(N1155-C1175-D1175)))*(1+B1175))*(1-'P-Parametri'!$B$32)</f>
        <v>151814.32190631542</v>
      </c>
      <c r="P1175" s="10">
        <f>IF(O1174&lt;=0,P1174,P1174*(1-N1175/O1174))+MAX(0,-(N1155-C1175-D1175))</f>
        <v>152000.82283192707</v>
      </c>
      <c r="Q1175" s="10">
        <f>MAX(0,(Q1155-C1175-D1175))/(1-'P-Parametri'!$B$31*MAX(0,IF(R1174&lt;=0,0,(R1174-S1174)/R1174)))</f>
        <v>23660.063882187918</v>
      </c>
      <c r="R1175" s="10">
        <f>((R1174-Q1175+MAX(0,-(Q1155-C1175-D1175)))*(1+B1175))*(1-'P-Parametri'!$B$32)</f>
        <v>151669.50506821164</v>
      </c>
      <c r="S1175" s="10">
        <f>IF(R1174&lt;=0,S1174,S1174*(1-Q1175/R1174))+MAX(0,-(Q1155-C1175-D1175))</f>
        <v>151855.82808916972</v>
      </c>
      <c r="T1175" s="10">
        <f>MAX(0,(T1155-C1175-D1175))/(1-'P-Parametri'!$B$31*MAX(0,IF(U1174&lt;=0,0,(U1174-V1174)/U1174)))</f>
        <v>23660.063882187915</v>
      </c>
      <c r="U1175" s="10">
        <f>((U1174-T1175+MAX(0,-(T1155-C1175-D1175)))*(1+B1175))*(1-'P-Parametri'!$B$32)</f>
        <v>151669.50506821164</v>
      </c>
      <c r="V1175" s="10">
        <f>IF(U1174&lt;=0,V1174,V1174*(1-T1175/U1174))+MAX(0,-(T1155-C1175-D1175))</f>
        <v>151855.82808916981</v>
      </c>
    </row>
    <row r="1176" spans="1:22">
      <c r="A1176" s="9">
        <f t="shared" si="23"/>
        <v>19</v>
      </c>
      <c r="B1176" s="12">
        <f>IF($A1176='P-Parametri'!$C$47,'P-Parametri'!$B$34,IF($A1176='P-Parametri'!$C$48,'P-Parametri'!$C$34,'P-Parametri'!$C$50))</f>
        <v>2.7158250435358244E-2</v>
      </c>
      <c r="C1176" s="10">
        <f>IF($A1176&lt;='1-Input'!$B$26,0,IF($A1176='1-Input'!$B$26+1,('1-Input'!$B$23+((('P-Parametri'!$B$24*'1-Input'!$B$11)*(1+'P-Parametri'!$B$26)^('1-Input'!$B$25-3-'1-Input'!$B$12+1)*(IF('P-Parametri'!$B$26=0,'1-Input'!$B$12,((1+'P-Parametri'!$B$26)^'1-Input'!$B$12-1)/'P-Parametri'!$B$26)))*'P-Parametri'!$B$27*(1-'P-Parametri'!$B$28)))*'1-Input'!$B$27,'1-Input'!$B$23+((('P-Parametri'!$B$24*'1-Input'!$B$11)*(1+'P-Parametri'!$B$26)^('1-Input'!$B$25-3-'1-Input'!$B$12+1)*(IF('P-Parametri'!$B$26=0,'1-Input'!$B$12,((1+'P-Parametri'!$B$26)^'1-Input'!$B$12-1)/'P-Parametri'!$B$26)))*'P-Parametri'!$B$27*(1-'P-Parametri'!$B$28))))</f>
        <v>5470.6302822031021</v>
      </c>
      <c r="D1176" s="10">
        <f>IF(AND($A1176&gt;=3,$A1176&lt;3+'1-Input'!$B$12),'1-Input'!$B$30,0)</f>
        <v>0</v>
      </c>
      <c r="E1176" s="10">
        <f>MAX(0,(E1155-C1176-D1176))/(1-'P-Parametri'!$B$31*MAX(0,IF(F1175&lt;=0,0,(F1175-G1175)/F1175)))</f>
        <v>20629.369717796897</v>
      </c>
      <c r="F1176" s="10">
        <f>((F1175-E1176+MAX(0,-(E1155-C1176-D1176)))*(1+B1176))*(1-'P-Parametri'!$B$32)</f>
        <v>79581.454932172681</v>
      </c>
      <c r="G1176" s="10">
        <f>IF(F1175&lt;=0,G1175,G1175*(1-E1176/F1175))+MAX(0,-(E1155-C1176-D1176))</f>
        <v>77727.942070672143</v>
      </c>
      <c r="H1176" s="10">
        <f>MAX(0,(H1155-C1176-D1176))/(1-'P-Parametri'!$B$31*MAX(0,IF(I1175&lt;=0,0,(I1175-J1175)/I1175)))</f>
        <v>24979.369717796897</v>
      </c>
      <c r="I1176" s="10">
        <f>((I1175-H1176+MAX(0,-(H1155-C1176-D1176)))*(1+B1176))*(1-'P-Parametri'!$B$32)</f>
        <v>-22484.859800479178</v>
      </c>
      <c r="J1176" s="10">
        <f>IF(I1175&lt;=0,J1175,J1175*(1-H1176/I1175))+MAX(0,-(H1155-C1176-D1176))</f>
        <v>-21961.170244102712</v>
      </c>
      <c r="K1176" s="10">
        <f>MAX(0,(K1155-C1176-D1176))/(1-'P-Parametri'!$B$31*MAX(0,IF(L1175&lt;=0,0,(L1175-M1175)/L1175)))</f>
        <v>18300.713024221597</v>
      </c>
      <c r="L1176" s="10">
        <f>((L1175-K1176+MAX(0,-(K1155-C1176-D1176)))*(1+B1176))*(1-'P-Parametri'!$B$32)</f>
        <v>134219.93929786279</v>
      </c>
      <c r="M1176" s="10">
        <f>IF(L1175&lt;=0,M1175,M1175*(1-K1176/L1175))+MAX(0,-(K1155-C1176-D1176))</f>
        <v>131093.85440823057</v>
      </c>
      <c r="N1176" s="10">
        <f>MAX(0,(N1155-C1176-D1176))/(1-'P-Parametri'!$B$31*MAX(0,IF(O1175&lt;=0,0,(O1175-P1175)/O1175)))</f>
        <v>18182.817611322924</v>
      </c>
      <c r="O1176" s="10">
        <f>((O1175-N1176+MAX(0,-(N1155-C1176-D1176)))*(1+B1176))*(1-'P-Parametri'!$B$32)</f>
        <v>136986.18075038018</v>
      </c>
      <c r="P1176" s="10">
        <f>IF(O1175&lt;=0,P1175,P1175*(1-N1176/O1175))+MAX(0,-(N1155-C1176-D1176))</f>
        <v>133795.66798474814</v>
      </c>
      <c r="Q1176" s="10">
        <f>MAX(0,(Q1155-C1176-D1176))/(1-'P-Parametri'!$B$31*MAX(0,IF(R1175&lt;=0,0,(R1175-S1175)/R1175)))</f>
        <v>18189.433599984815</v>
      </c>
      <c r="R1176" s="10">
        <f>((R1175-Q1176+MAX(0,-(Q1155-C1176-D1176)))*(1+B1176))*(1-'P-Parametri'!$B$32)</f>
        <v>136830.94636393586</v>
      </c>
      <c r="S1176" s="10">
        <f>IF(R1175&lt;=0,S1175,S1175*(1-Q1176/R1175))+MAX(0,-(Q1155-C1176-D1176))</f>
        <v>133644.04912571621</v>
      </c>
      <c r="T1176" s="10">
        <f>MAX(0,(T1155-C1176-D1176))/(1-'P-Parametri'!$B$31*MAX(0,IF(U1175&lt;=0,0,(U1175-V1175)/U1175)))</f>
        <v>18189.433599984812</v>
      </c>
      <c r="U1176" s="10">
        <f>((U1175-T1176+MAX(0,-(T1155-C1176-D1176)))*(1+B1176))*(1-'P-Parametri'!$B$32)</f>
        <v>136830.94636393589</v>
      </c>
      <c r="V1176" s="10">
        <f>IF(U1175&lt;=0,V1175,V1175*(1-T1176/U1175))+MAX(0,-(T1155-C1176-D1176))</f>
        <v>133644.04912571629</v>
      </c>
    </row>
    <row r="1177" spans="1:22">
      <c r="A1177" s="9">
        <f t="shared" si="23"/>
        <v>20</v>
      </c>
      <c r="B1177" s="12">
        <f>IF($A1177='P-Parametri'!$C$47,'P-Parametri'!$B$34,IF($A1177='P-Parametri'!$C$48,'P-Parametri'!$C$34,'P-Parametri'!$C$50))</f>
        <v>2.7158250435358244E-2</v>
      </c>
      <c r="C1177" s="10">
        <f>IF($A1177&lt;='1-Input'!$B$26,0,IF($A1177='1-Input'!$B$26+1,('1-Input'!$B$23+((('P-Parametri'!$B$24*'1-Input'!$B$11)*(1+'P-Parametri'!$B$26)^('1-Input'!$B$25-3-'1-Input'!$B$12+1)*(IF('P-Parametri'!$B$26=0,'1-Input'!$B$12,((1+'P-Parametri'!$B$26)^'1-Input'!$B$12-1)/'P-Parametri'!$B$26)))*'P-Parametri'!$B$27*(1-'P-Parametri'!$B$28)))*'1-Input'!$B$27,'1-Input'!$B$23+((('P-Parametri'!$B$24*'1-Input'!$B$11)*(1+'P-Parametri'!$B$26)^('1-Input'!$B$25-3-'1-Input'!$B$12+1)*(IF('P-Parametri'!$B$26=0,'1-Input'!$B$12,((1+'P-Parametri'!$B$26)^'1-Input'!$B$12-1)/'P-Parametri'!$B$26)))*'P-Parametri'!$B$27*(1-'P-Parametri'!$B$28))))</f>
        <v>16411.890846609538</v>
      </c>
      <c r="D1177" s="10">
        <f>IF(AND($A1177&gt;=3,$A1177&lt;3+'1-Input'!$B$12),'1-Input'!$B$30,0)</f>
        <v>0</v>
      </c>
      <c r="E1177" s="10">
        <f>MAX(0,(E1155-C1177-D1177))/(1-'P-Parametri'!$B$31*MAX(0,IF(F1176&lt;=0,0,(F1176-G1176)/F1176)))</f>
        <v>9747.1338833106329</v>
      </c>
      <c r="F1177" s="10">
        <f>((F1176-E1177+MAX(0,-(E1155-C1177-D1177)))*(1+B1177))*(1-'P-Parametri'!$B$32)</f>
        <v>71587.437230832482</v>
      </c>
      <c r="G1177" s="10">
        <f>IF(F1176&lt;=0,G1176,G1176*(1-E1177/F1176))+MAX(0,-(E1155-C1177-D1177))</f>
        <v>68207.826379362174</v>
      </c>
      <c r="H1177" s="10">
        <f>MAX(0,(H1155-C1177-D1177))/(1-'P-Parametri'!$B$31*MAX(0,IF(I1176&lt;=0,0,(I1176-J1176)/I1176)))</f>
        <v>14038.109153390462</v>
      </c>
      <c r="I1177" s="10">
        <f>((I1176-H1177+MAX(0,-(H1155-C1177-D1177)))*(1+B1177))*(1-'P-Parametri'!$B$32)</f>
        <v>-37439.83915357892</v>
      </c>
      <c r="J1177" s="10">
        <f>IF(I1176&lt;=0,J1176,J1176*(1-H1177/I1176))+MAX(0,-(H1155-C1177-D1177))</f>
        <v>-21961.170244102712</v>
      </c>
      <c r="K1177" s="10">
        <f>MAX(0,(K1155-C1177-D1177))/(1-'P-Parametri'!$B$31*MAX(0,IF(L1176&lt;=0,0,(L1176-M1176)/L1176)))</f>
        <v>7404.2898668801836</v>
      </c>
      <c r="L1177" s="10">
        <f>((L1176-K1177+MAX(0,-(K1155-C1177-D1177)))*(1+B1177))*(1-'P-Parametri'!$B$32)</f>
        <v>129999.22111615713</v>
      </c>
      <c r="M1177" s="10">
        <f>IF(L1176&lt;=0,M1176,M1176*(1-K1177/L1176))+MAX(0,-(K1155-C1177-D1177))</f>
        <v>123862.01610698509</v>
      </c>
      <c r="N1177" s="10">
        <f>MAX(0,(N1155-C1177-D1177))/(1-'P-Parametri'!$B$31*MAX(0,IF(O1176&lt;=0,0,(O1176-P1176)/O1176)))</f>
        <v>7285.6761770922858</v>
      </c>
      <c r="O1177" s="10">
        <f>((O1176-N1177+MAX(0,-(N1155-C1177-D1177)))*(1+B1177))*(1-'P-Parametri'!$B$32)</f>
        <v>132956.49747136541</v>
      </c>
      <c r="P1177" s="10">
        <f>IF(O1176&lt;=0,P1176,P1176*(1-N1177/O1176))+MAX(0,-(N1155-C1177-D1177))</f>
        <v>126679.68076987047</v>
      </c>
      <c r="Q1177" s="10">
        <f>MAX(0,(Q1155-C1177-D1177))/(1-'P-Parametri'!$B$31*MAX(0,IF(R1176&lt;=0,0,(R1176-S1176)/R1176)))</f>
        <v>7292.3324736138165</v>
      </c>
      <c r="R1177" s="10">
        <f>((R1176-Q1177+MAX(0,-(Q1155-C1177-D1177)))*(1+B1177))*(1-'P-Parametri'!$B$32)</f>
        <v>132790.54269538977</v>
      </c>
      <c r="S1177" s="10">
        <f>IF(R1176&lt;=0,S1176,S1176*(1-Q1177/R1176))+MAX(0,-(Q1155-C1177-D1177))</f>
        <v>126521.56064454638</v>
      </c>
      <c r="T1177" s="10">
        <f>MAX(0,(T1155-C1177-D1177))/(1-'P-Parametri'!$B$31*MAX(0,IF(U1176&lt;=0,0,(U1176-V1176)/U1176)))</f>
        <v>7292.332473613812</v>
      </c>
      <c r="U1177" s="10">
        <f>((U1176-T1177+MAX(0,-(T1155-C1177-D1177)))*(1+B1177))*(1-'P-Parametri'!$B$32)</f>
        <v>132790.5426953898</v>
      </c>
      <c r="V1177" s="10">
        <f>IF(U1176&lt;=0,V1176,V1176*(1-T1177/U1176))+MAX(0,-(T1155-C1177-D1177))</f>
        <v>126521.56064454647</v>
      </c>
    </row>
    <row r="1178" spans="1:22">
      <c r="A1178" s="9">
        <f t="shared" si="23"/>
        <v>21</v>
      </c>
      <c r="B1178" s="12">
        <f>IF($A1178='P-Parametri'!$C$47,'P-Parametri'!$B$34,IF($A1178='P-Parametri'!$C$48,'P-Parametri'!$C$34,'P-Parametri'!$C$50))</f>
        <v>2.7158250435358244E-2</v>
      </c>
      <c r="C1178" s="10">
        <f>IF($A1178&lt;='1-Input'!$B$26,0,IF($A1178='1-Input'!$B$26+1,('1-Input'!$B$23+((('P-Parametri'!$B$24*'1-Input'!$B$11)*(1+'P-Parametri'!$B$26)^('1-Input'!$B$25-3-'1-Input'!$B$12+1)*(IF('P-Parametri'!$B$26=0,'1-Input'!$B$12,((1+'P-Parametri'!$B$26)^'1-Input'!$B$12-1)/'P-Parametri'!$B$26)))*'P-Parametri'!$B$27*(1-'P-Parametri'!$B$28)))*'1-Input'!$B$27,'1-Input'!$B$23+((('P-Parametri'!$B$24*'1-Input'!$B$11)*(1+'P-Parametri'!$B$26)^('1-Input'!$B$25-3-'1-Input'!$B$12+1)*(IF('P-Parametri'!$B$26=0,'1-Input'!$B$12,((1+'P-Parametri'!$B$26)^'1-Input'!$B$12-1)/'P-Parametri'!$B$26)))*'P-Parametri'!$B$27*(1-'P-Parametri'!$B$28))))</f>
        <v>16411.890846609538</v>
      </c>
      <c r="D1178" s="10">
        <f>IF(AND($A1178&gt;=3,$A1178&lt;3+'1-Input'!$B$12),'1-Input'!$B$30,0)</f>
        <v>0</v>
      </c>
      <c r="E1178" s="10">
        <f>MAX(0,(E1155-C1178-D1178))/(1-'P-Parametri'!$B$31*MAX(0,IF(F1177&lt;=0,0,(F1177-G1177)/F1177)))</f>
        <v>9808.5034679546898</v>
      </c>
      <c r="F1178" s="10">
        <f>((F1177-E1178+MAX(0,-(E1155-C1178-D1178)))*(1+B1178))*(1-'P-Parametri'!$B$32)</f>
        <v>63329.828034604157</v>
      </c>
      <c r="G1178" s="10">
        <f>IF(F1177&lt;=0,G1177,G1177*(1-E1178/F1177))+MAX(0,-(E1155-C1178-D1178))</f>
        <v>58862.377967423745</v>
      </c>
      <c r="H1178" s="10">
        <f>MAX(0,(H1155-C1178-D1178))/(1-'P-Parametri'!$B$31*MAX(0,IF(I1177&lt;=0,0,(I1177-J1177)/I1177)))</f>
        <v>14038.109153390462</v>
      </c>
      <c r="I1178" s="10">
        <f>((I1177-H1178+MAX(0,-(H1155-C1178-D1178)))*(1+B1178))*(1-'P-Parametri'!$B$32)</f>
        <v>-52770.247320350507</v>
      </c>
      <c r="J1178" s="10">
        <f>IF(I1177&lt;=0,J1177,J1177*(1-H1178/I1177))+MAX(0,-(H1155-C1178-D1178))</f>
        <v>-21961.170244102712</v>
      </c>
      <c r="K1178" s="10">
        <f>MAX(0,(K1155-C1178-D1178))/(1-'P-Parametri'!$B$31*MAX(0,IF(L1177&lt;=0,0,(L1177-M1177)/L1177)))</f>
        <v>7450.9085138747305</v>
      </c>
      <c r="L1178" s="10">
        <f>((L1177-K1178+MAX(0,-(K1155-C1178-D1178)))*(1+B1178))*(1-'P-Parametri'!$B$32)</f>
        <v>125624.75734563301</v>
      </c>
      <c r="M1178" s="10">
        <f>IF(L1177&lt;=0,M1177,M1177*(1-K1178/L1177))+MAX(0,-(K1155-C1178-D1178))</f>
        <v>116762.86164718562</v>
      </c>
      <c r="N1178" s="10">
        <f>MAX(0,(N1155-C1178-D1178))/(1-'P-Parametri'!$B$31*MAX(0,IF(O1177&lt;=0,0,(O1177-P1177)/O1177)))</f>
        <v>7331.5480124637907</v>
      </c>
      <c r="O1178" s="10">
        <f>((O1177-N1178+MAX(0,-(N1155-C1178-D1178)))*(1+B1178))*(1-'P-Parametri'!$B$32)</f>
        <v>128778.62989064123</v>
      </c>
      <c r="P1178" s="10">
        <f>IF(O1177&lt;=0,P1177,P1177*(1-N1178/O1177))+MAX(0,-(N1155-C1178-D1178))</f>
        <v>119694.25185566553</v>
      </c>
      <c r="Q1178" s="10">
        <f>MAX(0,(Q1155-C1178-D1178))/(1-'P-Parametri'!$B$31*MAX(0,IF(R1177&lt;=0,0,(R1177-S1177)/R1177)))</f>
        <v>7338.2462181411493</v>
      </c>
      <c r="R1178" s="10">
        <f>((R1177-Q1178+MAX(0,-(Q1155-C1178-D1178)))*(1+B1178))*(1-'P-Parametri'!$B$32)</f>
        <v>128601.64263994321</v>
      </c>
      <c r="S1178" s="10">
        <f>IF(R1177&lt;=0,S1177,S1177*(1-Q1178/R1177))+MAX(0,-(Q1155-C1178-D1178))</f>
        <v>119529.74974395434</v>
      </c>
      <c r="T1178" s="10">
        <f>MAX(0,(T1155-C1178-D1178))/(1-'P-Parametri'!$B$31*MAX(0,IF(U1177&lt;=0,0,(U1177-V1177)/U1177)))</f>
        <v>7338.2462181411447</v>
      </c>
      <c r="U1178" s="10">
        <f>((U1177-T1178+MAX(0,-(T1155-C1178-D1178)))*(1+B1178))*(1-'P-Parametri'!$B$32)</f>
        <v>128601.64263994325</v>
      </c>
      <c r="V1178" s="10">
        <f>IF(U1177&lt;=0,V1177,V1177*(1-T1178/U1177))+MAX(0,-(T1155-C1178-D1178))</f>
        <v>119529.74974395442</v>
      </c>
    </row>
    <row r="1179" spans="1:22">
      <c r="A1179" s="9">
        <f t="shared" si="23"/>
        <v>22</v>
      </c>
      <c r="B1179" s="12">
        <f>IF($A1179='P-Parametri'!$C$47,'P-Parametri'!$B$34,IF($A1179='P-Parametri'!$C$48,'P-Parametri'!$C$34,'P-Parametri'!$C$50))</f>
        <v>2.7158250435358244E-2</v>
      </c>
      <c r="C1179" s="10">
        <f>IF($A1179&lt;='1-Input'!$B$26,0,IF($A1179='1-Input'!$B$26+1,('1-Input'!$B$23+((('P-Parametri'!$B$24*'1-Input'!$B$11)*(1+'P-Parametri'!$B$26)^('1-Input'!$B$25-3-'1-Input'!$B$12+1)*(IF('P-Parametri'!$B$26=0,'1-Input'!$B$12,((1+'P-Parametri'!$B$26)^'1-Input'!$B$12-1)/'P-Parametri'!$B$26)))*'P-Parametri'!$B$27*(1-'P-Parametri'!$B$28)))*'1-Input'!$B$27,'1-Input'!$B$23+((('P-Parametri'!$B$24*'1-Input'!$B$11)*(1+'P-Parametri'!$B$26)^('1-Input'!$B$25-3-'1-Input'!$B$12+1)*(IF('P-Parametri'!$B$26=0,'1-Input'!$B$12,((1+'P-Parametri'!$B$26)^'1-Input'!$B$12-1)/'P-Parametri'!$B$26)))*'P-Parametri'!$B$27*(1-'P-Parametri'!$B$28))))</f>
        <v>16411.890846609538</v>
      </c>
      <c r="D1179" s="10">
        <f>IF(AND($A1179&gt;=3,$A1179&lt;3+'1-Input'!$B$12),'1-Input'!$B$30,0)</f>
        <v>0</v>
      </c>
      <c r="E1179" s="10">
        <f>MAX(0,(E1155-C1179-D1179))/(1-'P-Parametri'!$B$31*MAX(0,IF(F1178&lt;=0,0,(F1178-G1178)/F1178)))</f>
        <v>9869.1193955381987</v>
      </c>
      <c r="F1179" s="10">
        <f>((F1178-E1179+MAX(0,-(E1155-C1179-D1179)))*(1+B1179))*(1-'P-Parametri'!$B$32)</f>
        <v>54802.782736831956</v>
      </c>
      <c r="G1179" s="10">
        <f>IF(F1178&lt;=0,G1178,G1178*(1-E1179/F1178))+MAX(0,-(E1155-C1179-D1179))</f>
        <v>49689.451810915307</v>
      </c>
      <c r="H1179" s="10">
        <f>MAX(0,(H1155-C1179-D1179))/(1-'P-Parametri'!$B$31*MAX(0,IF(I1178&lt;=0,0,(I1178-J1178)/I1178)))</f>
        <v>14038.109153390462</v>
      </c>
      <c r="I1179" s="10">
        <f>((I1178-H1179+MAX(0,-(H1155-C1179-D1179)))*(1+B1179))*(1-'P-Parametri'!$B$32)</f>
        <v>-68485.509040929464</v>
      </c>
      <c r="J1179" s="10">
        <f>IF(I1178&lt;=0,J1178,J1178*(1-H1179/I1178))+MAX(0,-(H1155-C1179-D1179))</f>
        <v>-21961.170244102712</v>
      </c>
      <c r="K1179" s="10">
        <f>MAX(0,(K1155-C1179-D1179))/(1-'P-Parametri'!$B$31*MAX(0,IF(L1178&lt;=0,0,(L1178-M1178)/L1178)))</f>
        <v>7496.9546545917055</v>
      </c>
      <c r="L1179" s="10">
        <f>((L1178-K1179+MAX(0,-(K1155-C1179-D1179)))*(1+B1179))*(1-'P-Parametri'!$B$32)</f>
        <v>121093.27524562339</v>
      </c>
      <c r="M1179" s="10">
        <f>IF(L1178&lt;=0,M1178,M1178*(1-K1179/L1178))+MAX(0,-(K1155-C1179-D1179))</f>
        <v>109794.76158788831</v>
      </c>
      <c r="N1179" s="10">
        <f>MAX(0,(N1155-C1179-D1179))/(1-'P-Parametri'!$B$31*MAX(0,IF(O1178&lt;=0,0,(O1178-P1178)/O1178)))</f>
        <v>7376.85651287371</v>
      </c>
      <c r="O1179" s="10">
        <f>((O1178-N1179+MAX(0,-(N1155-C1179-D1179)))*(1+B1179))*(1-'P-Parametri'!$B$32)</f>
        <v>124449.43547617261</v>
      </c>
      <c r="P1179" s="10">
        <f>IF(O1178&lt;=0,P1178,P1178*(1-N1179/O1178))+MAX(0,-(N1155-C1179-D1179))</f>
        <v>112837.77790416575</v>
      </c>
      <c r="Q1179" s="10">
        <f>MAX(0,(Q1155-C1179-D1179))/(1-'P-Parametri'!$B$31*MAX(0,IF(R1178&lt;=0,0,(R1178-S1178)/R1178)))</f>
        <v>7383.5961130361302</v>
      </c>
      <c r="R1179" s="10">
        <f>((R1178-Q1179+MAX(0,-(Q1155-C1179-D1179)))*(1+B1179))*(1-'P-Parametri'!$B$32)</f>
        <v>124261.09635858619</v>
      </c>
      <c r="S1179" s="10">
        <f>IF(R1178&lt;=0,S1178,S1178*(1-Q1179/R1178))+MAX(0,-(Q1155-C1179-D1179))</f>
        <v>112667.01162114032</v>
      </c>
      <c r="T1179" s="10">
        <f>MAX(0,(T1155-C1179-D1179))/(1-'P-Parametri'!$B$31*MAX(0,IF(U1178&lt;=0,0,(U1178-V1178)/U1178)))</f>
        <v>7383.5961130361256</v>
      </c>
      <c r="U1179" s="10">
        <f>((U1178-T1179+MAX(0,-(T1155-C1179-D1179)))*(1+B1179))*(1-'P-Parametri'!$B$32)</f>
        <v>124261.09635858623</v>
      </c>
      <c r="V1179" s="10">
        <f>IF(U1178&lt;=0,V1178,V1178*(1-T1179/U1178))+MAX(0,-(T1155-C1179-D1179))</f>
        <v>112667.01162114041</v>
      </c>
    </row>
    <row r="1180" spans="1:22">
      <c r="A1180" s="9">
        <f t="shared" si="23"/>
        <v>23</v>
      </c>
      <c r="B1180" s="12">
        <f>IF($A1180='P-Parametri'!$C$47,'P-Parametri'!$B$34,IF($A1180='P-Parametri'!$C$48,'P-Parametri'!$C$34,'P-Parametri'!$C$50))</f>
        <v>2.7158250435358244E-2</v>
      </c>
      <c r="C1180" s="10">
        <f>IF($A1180&lt;='1-Input'!$B$26,0,IF($A1180='1-Input'!$B$26+1,('1-Input'!$B$23+((('P-Parametri'!$B$24*'1-Input'!$B$11)*(1+'P-Parametri'!$B$26)^('1-Input'!$B$25-3-'1-Input'!$B$12+1)*(IF('P-Parametri'!$B$26=0,'1-Input'!$B$12,((1+'P-Parametri'!$B$26)^'1-Input'!$B$12-1)/'P-Parametri'!$B$26)))*'P-Parametri'!$B$27*(1-'P-Parametri'!$B$28)))*'1-Input'!$B$27,'1-Input'!$B$23+((('P-Parametri'!$B$24*'1-Input'!$B$11)*(1+'P-Parametri'!$B$26)^('1-Input'!$B$25-3-'1-Input'!$B$12+1)*(IF('P-Parametri'!$B$26=0,'1-Input'!$B$12,((1+'P-Parametri'!$B$26)^'1-Input'!$B$12-1)/'P-Parametri'!$B$26)))*'P-Parametri'!$B$27*(1-'P-Parametri'!$B$28))))</f>
        <v>16411.890846609538</v>
      </c>
      <c r="D1180" s="10">
        <f>IF(AND($A1180&gt;=3,$A1180&lt;3+'1-Input'!$B$12),'1-Input'!$B$30,0)</f>
        <v>0</v>
      </c>
      <c r="E1180" s="10">
        <f>MAX(0,(E1155-C1180-D1180))/(1-'P-Parametri'!$B$31*MAX(0,IF(F1179&lt;=0,0,(F1179-G1179)/F1179)))</f>
        <v>9928.9771771863325</v>
      </c>
      <c r="F1180" s="10">
        <f>((F1179-E1180+MAX(0,-(E1155-C1180-D1180)))*(1+B1180))*(1-'P-Parametri'!$B$32)</f>
        <v>46000.314609804009</v>
      </c>
      <c r="G1180" s="10">
        <f>IF(F1179&lt;=0,G1179,G1179*(1-E1180/F1179))+MAX(0,-(E1155-C1180-D1180))</f>
        <v>40686.890109866938</v>
      </c>
      <c r="H1180" s="10">
        <f>MAX(0,(H1155-C1180-D1180))/(1-'P-Parametri'!$B$31*MAX(0,IF(I1179&lt;=0,0,(I1179-J1179)/I1179)))</f>
        <v>14038.109153390462</v>
      </c>
      <c r="I1180" s="10">
        <f>((I1179-H1180+MAX(0,-(H1155-C1180-D1180)))*(1+B1180))*(1-'P-Parametri'!$B$32)</f>
        <v>-84595.285653505009</v>
      </c>
      <c r="J1180" s="10">
        <f>IF(I1179&lt;=0,J1179,J1179*(1-H1180/I1179))+MAX(0,-(H1155-C1180-D1180))</f>
        <v>-21961.170244102712</v>
      </c>
      <c r="K1180" s="10">
        <f>MAX(0,(K1155-C1180-D1180))/(1-'P-Parametri'!$B$31*MAX(0,IF(L1179&lt;=0,0,(L1179-M1179)/L1179)))</f>
        <v>7542.4248791127884</v>
      </c>
      <c r="L1180" s="10">
        <f>((L1179-K1180+MAX(0,-(K1155-C1180-D1180)))*(1+B1180))*(1-'P-Parametri'!$B$32)</f>
        <v>116401.42341231636</v>
      </c>
      <c r="M1180" s="10">
        <f>IF(L1179&lt;=0,M1179,M1179*(1-K1180/L1179))+MAX(0,-(K1155-C1180-D1180))</f>
        <v>102956.07678299716</v>
      </c>
      <c r="N1180" s="10">
        <f>MAX(0,(N1155-C1180-D1180))/(1-'P-Parametri'!$B$31*MAX(0,IF(O1179&lt;=0,0,(O1179-P1179)/O1179)))</f>
        <v>7421.5983230292186</v>
      </c>
      <c r="O1180" s="10">
        <f>((O1179-N1180+MAX(0,-(N1155-C1180-D1180)))*(1+B1180))*(1-'P-Parametri'!$B$32)</f>
        <v>119965.69624553187</v>
      </c>
      <c r="P1180" s="10">
        <f>IF(O1179&lt;=0,P1179,P1179*(1-N1180/O1179))+MAX(0,-(N1155-C1180-D1180))</f>
        <v>106108.64602772395</v>
      </c>
      <c r="Q1180" s="10">
        <f>MAX(0,(Q1155-C1180-D1180))/(1-'P-Parametri'!$B$31*MAX(0,IF(R1179&lt;=0,0,(R1179-S1179)/R1179)))</f>
        <v>7428.3787999404894</v>
      </c>
      <c r="R1180" s="10">
        <f>((R1179-Q1180+MAX(0,-(Q1155-C1180-D1180)))*(1+B1180))*(1-'P-Parametri'!$B$32)</f>
        <v>119765.67838162457</v>
      </c>
      <c r="S1180" s="10">
        <f>IF(R1179&lt;=0,S1179,S1179*(1-Q1180/R1179))+MAX(0,-(Q1155-C1180-D1180))</f>
        <v>105931.73191490024</v>
      </c>
      <c r="T1180" s="10">
        <f>MAX(0,(T1155-C1180-D1180))/(1-'P-Parametri'!$B$31*MAX(0,IF(U1179&lt;=0,0,(U1179-V1179)/U1179)))</f>
        <v>7428.3787999404849</v>
      </c>
      <c r="U1180" s="10">
        <f>((U1179-T1180+MAX(0,-(T1155-C1180-D1180)))*(1+B1180))*(1-'P-Parametri'!$B$32)</f>
        <v>119765.67838162462</v>
      </c>
      <c r="V1180" s="10">
        <f>IF(U1179&lt;=0,V1179,V1179*(1-T1180/U1179))+MAX(0,-(T1155-C1180-D1180))</f>
        <v>105931.73191490035</v>
      </c>
    </row>
    <row r="1181" spans="1:22">
      <c r="A1181" s="9">
        <f t="shared" si="23"/>
        <v>24</v>
      </c>
      <c r="B1181" s="12">
        <f>IF($A1181='P-Parametri'!$C$47,'P-Parametri'!$B$34,IF($A1181='P-Parametri'!$C$48,'P-Parametri'!$C$34,'P-Parametri'!$C$50))</f>
        <v>2.7158250435358244E-2</v>
      </c>
      <c r="C1181" s="10">
        <f>IF($A1181&lt;='1-Input'!$B$26,0,IF($A1181='1-Input'!$B$26+1,('1-Input'!$B$23+((('P-Parametri'!$B$24*'1-Input'!$B$11)*(1+'P-Parametri'!$B$26)^('1-Input'!$B$25-3-'1-Input'!$B$12+1)*(IF('P-Parametri'!$B$26=0,'1-Input'!$B$12,((1+'P-Parametri'!$B$26)^'1-Input'!$B$12-1)/'P-Parametri'!$B$26)))*'P-Parametri'!$B$27*(1-'P-Parametri'!$B$28)))*'1-Input'!$B$27,'1-Input'!$B$23+((('P-Parametri'!$B$24*'1-Input'!$B$11)*(1+'P-Parametri'!$B$26)^('1-Input'!$B$25-3-'1-Input'!$B$12+1)*(IF('P-Parametri'!$B$26=0,'1-Input'!$B$12,((1+'P-Parametri'!$B$26)^'1-Input'!$B$12-1)/'P-Parametri'!$B$26)))*'P-Parametri'!$B$27*(1-'P-Parametri'!$B$28))))</f>
        <v>16411.890846609538</v>
      </c>
      <c r="D1181" s="10">
        <f>IF(AND($A1181&gt;=3,$A1181&lt;3+'1-Input'!$B$12),'1-Input'!$B$30,0)</f>
        <v>0</v>
      </c>
      <c r="E1181" s="10">
        <f>MAX(0,(E1155-C1181-D1181))/(1-'P-Parametri'!$B$31*MAX(0,IF(F1180&lt;=0,0,(F1180-G1180)/F1180)))</f>
        <v>9988.0728957522479</v>
      </c>
      <c r="F1181" s="10">
        <f>((F1180-E1181+MAX(0,-(E1155-C1181-D1181)))*(1+B1181))*(1-'P-Parametri'!$B$32)</f>
        <v>36916.290650874122</v>
      </c>
      <c r="G1181" s="10">
        <f>IF(F1180&lt;=0,G1180,G1180*(1-E1181/F1180))+MAX(0,-(E1155-C1181-D1181))</f>
        <v>31852.523915506172</v>
      </c>
      <c r="H1181" s="10">
        <f>MAX(0,(H1155-C1181-D1181))/(1-'P-Parametri'!$B$31*MAX(0,IF(I1180&lt;=0,0,(I1180-J1180)/I1180)))</f>
        <v>14038.109153390462</v>
      </c>
      <c r="I1181" s="10">
        <f>((I1180-H1181+MAX(0,-(H1155-C1181-D1181)))*(1+B1181))*(1-'P-Parametri'!$B$32)</f>
        <v>-101109.48103386199</v>
      </c>
      <c r="J1181" s="10">
        <f>IF(I1180&lt;=0,J1180,J1180*(1-H1181/I1180))+MAX(0,-(H1155-C1181-D1181))</f>
        <v>-21961.170244102712</v>
      </c>
      <c r="K1181" s="10">
        <f>MAX(0,(K1155-C1181-D1181))/(1-'P-Parametri'!$B$31*MAX(0,IF(L1180&lt;=0,0,(L1180-M1180)/L1180)))</f>
        <v>7587.3162118257633</v>
      </c>
      <c r="L1181" s="10">
        <f>((L1180-K1181+MAX(0,-(K1155-C1181-D1181)))*(1+B1181))*(1-'P-Parametri'!$B$32)</f>
        <v>111545.76935879196</v>
      </c>
      <c r="M1181" s="10">
        <f>IF(L1180&lt;=0,M1180,M1180*(1-K1181/L1180))+MAX(0,-(K1155-C1181-D1181))</f>
        <v>96245.159617366022</v>
      </c>
      <c r="N1181" s="10">
        <f>MAX(0,(N1155-C1181-D1181))/(1-'P-Parametri'!$B$31*MAX(0,IF(O1180&lt;=0,0,(O1180-P1180)/O1180)))</f>
        <v>7465.7705149861831</v>
      </c>
      <c r="O1181" s="10">
        <f>((O1180-N1181+MAX(0,-(N1155-C1181-D1181)))*(1+B1181))*(1-'P-Parametri'!$B$32)</f>
        <v>115324.11643372006</v>
      </c>
      <c r="P1181" s="10">
        <f>IF(O1180&lt;=0,P1180,P1180*(1-N1181/O1180))+MAX(0,-(N1155-C1181-D1181))</f>
        <v>99505.235005313531</v>
      </c>
      <c r="Q1181" s="10">
        <f>MAX(0,(Q1155-C1181-D1181))/(1-'P-Parametri'!$B$31*MAX(0,IF(R1180&lt;=0,0,(R1180-S1180)/R1180)))</f>
        <v>7472.5913482350852</v>
      </c>
      <c r="R1181" s="10">
        <f>((R1180-Q1181+MAX(0,-(Q1155-C1181-D1181)))*(1+B1181))*(1-'P-Parametri'!$B$32)</f>
        <v>115112.08527157536</v>
      </c>
      <c r="S1181" s="10">
        <f>IF(R1180&lt;=0,S1180,S1180*(1-Q1181/R1180))+MAX(0,-(Q1155-C1181-D1181))</f>
        <v>99322.287923037089</v>
      </c>
      <c r="T1181" s="10">
        <f>MAX(0,(T1155-C1181-D1181))/(1-'P-Parametri'!$B$31*MAX(0,IF(U1180&lt;=0,0,(U1180-V1180)/U1180)))</f>
        <v>7472.5913482350807</v>
      </c>
      <c r="U1181" s="10">
        <f>((U1180-T1181+MAX(0,-(T1155-C1181-D1181)))*(1+B1181))*(1-'P-Parametri'!$B$32)</f>
        <v>115112.08527157542</v>
      </c>
      <c r="V1181" s="10">
        <f>IF(U1180&lt;=0,V1180,V1180*(1-T1181/U1180))+MAX(0,-(T1155-C1181-D1181))</f>
        <v>99322.287923037205</v>
      </c>
    </row>
    <row r="1182" spans="1:22">
      <c r="A1182" s="9">
        <f t="shared" si="23"/>
        <v>25</v>
      </c>
      <c r="B1182" s="12">
        <f>IF($A1182='P-Parametri'!$C$47,'P-Parametri'!$B$34,IF($A1182='P-Parametri'!$C$48,'P-Parametri'!$C$34,'P-Parametri'!$C$50))</f>
        <v>2.7158250435358244E-2</v>
      </c>
      <c r="C1182" s="10">
        <f>IF($A1182&lt;='1-Input'!$B$26,0,IF($A1182='1-Input'!$B$26+1,('1-Input'!$B$23+((('P-Parametri'!$B$24*'1-Input'!$B$11)*(1+'P-Parametri'!$B$26)^('1-Input'!$B$25-3-'1-Input'!$B$12+1)*(IF('P-Parametri'!$B$26=0,'1-Input'!$B$12,((1+'P-Parametri'!$B$26)^'1-Input'!$B$12-1)/'P-Parametri'!$B$26)))*'P-Parametri'!$B$27*(1-'P-Parametri'!$B$28)))*'1-Input'!$B$27,'1-Input'!$B$23+((('P-Parametri'!$B$24*'1-Input'!$B$11)*(1+'P-Parametri'!$B$26)^('1-Input'!$B$25-3-'1-Input'!$B$12+1)*(IF('P-Parametri'!$B$26=0,'1-Input'!$B$12,((1+'P-Parametri'!$B$26)^'1-Input'!$B$12-1)/'P-Parametri'!$B$26)))*'P-Parametri'!$B$27*(1-'P-Parametri'!$B$28))))</f>
        <v>16411.890846609538</v>
      </c>
      <c r="D1182" s="10">
        <f>IF(AND($A1182&gt;=3,$A1182&lt;3+'1-Input'!$B$12),'1-Input'!$B$30,0)</f>
        <v>0</v>
      </c>
      <c r="E1182" s="10">
        <f>MAX(0,(E1155-C1182-D1182))/(1-'P-Parametri'!$B$31*MAX(0,IF(F1181&lt;=0,0,(F1181-G1181)/F1181)))</f>
        <v>10046.403195612058</v>
      </c>
      <c r="F1182" s="10">
        <f>((F1181-E1182+MAX(0,-(E1155-C1182-D1182)))*(1+B1182))*(1-'P-Parametri'!$B$32)</f>
        <v>27544.427334766075</v>
      </c>
      <c r="G1182" s="10">
        <f>IF(F1181&lt;=0,G1181,G1181*(1-E1182/F1181))+MAX(0,-(E1155-C1182-D1182))</f>
        <v>23184.174728438713</v>
      </c>
      <c r="H1182" s="10">
        <f>MAX(0,(H1155-C1182-D1182))/(1-'P-Parametri'!$B$31*MAX(0,IF(I1181&lt;=0,0,(I1181-J1181)/I1181)))</f>
        <v>14038.109153390462</v>
      </c>
      <c r="I1182" s="10">
        <f>((I1181-H1182+MAX(0,-(H1155-C1182-D1182)))*(1+B1182))*(1-'P-Parametri'!$B$32)</f>
        <v>-118038.24768402867</v>
      </c>
      <c r="J1182" s="10">
        <f>IF(I1181&lt;=0,J1181,J1181*(1-H1182/I1181))+MAX(0,-(H1155-C1182-D1182))</f>
        <v>-21961.170244102712</v>
      </c>
      <c r="K1182" s="10">
        <f>MAX(0,(K1155-C1182-D1182))/(1-'P-Parametri'!$B$31*MAX(0,IF(L1181&lt;=0,0,(L1181-M1181)/L1181)))</f>
        <v>7631.626103672389</v>
      </c>
      <c r="L1182" s="10">
        <f>((L1181-K1182+MAX(0,-(K1155-C1182-D1182)))*(1+B1182))*(1-'P-Parametri'!$B$32)</f>
        <v>106522.79704225497</v>
      </c>
      <c r="M1182" s="10">
        <f>IF(L1181&lt;=0,M1181,M1181*(1-K1182/L1181))+MAX(0,-(K1155-C1182-D1182))</f>
        <v>89660.355220836806</v>
      </c>
      <c r="N1182" s="10">
        <f>MAX(0,(N1155-C1182-D1182))/(1-'P-Parametri'!$B$31*MAX(0,IF(O1181&lt;=0,0,(O1181-P1181)/O1181)))</f>
        <v>7509.3705805212348</v>
      </c>
      <c r="O1182" s="10">
        <f>((O1181-N1182+MAX(0,-(N1155-C1182-D1182)))*(1+B1182))*(1-'P-Parametri'!$B$32)</f>
        <v>110521.32011026109</v>
      </c>
      <c r="P1182" s="10">
        <f>IF(O1181&lt;=0,P1181,P1181*(1-N1182/O1181))+MAX(0,-(N1155-C1182-D1182))</f>
        <v>93025.91647711824</v>
      </c>
      <c r="Q1182" s="10">
        <f>MAX(0,(Q1155-C1182-D1182))/(1-'P-Parametri'!$B$31*MAX(0,IF(R1181&lt;=0,0,(R1181-S1181)/R1181)))</f>
        <v>7516.2312474049995</v>
      </c>
      <c r="R1182" s="10">
        <f>((R1181-Q1182+MAX(0,-(Q1155-C1182-D1182)))*(1+B1182))*(1-'P-Parametri'!$B$32)</f>
        <v>110296.93323521789</v>
      </c>
      <c r="S1182" s="10">
        <f>IF(R1181&lt;=0,S1181,S1181*(1-Q1182/R1181))+MAX(0,-(Q1155-C1182-D1182))</f>
        <v>92837.049798042164</v>
      </c>
      <c r="T1182" s="10">
        <f>MAX(0,(T1155-C1182-D1182))/(1-'P-Parametri'!$B$31*MAX(0,IF(U1181&lt;=0,0,(U1181-V1181)/U1181)))</f>
        <v>7516.2312474049941</v>
      </c>
      <c r="U1182" s="10">
        <f>((U1181-T1182+MAX(0,-(T1155-C1182-D1182)))*(1+B1182))*(1-'P-Parametri'!$B$32)</f>
        <v>110296.93323521795</v>
      </c>
      <c r="V1182" s="10">
        <f>IF(U1181&lt;=0,V1181,V1181*(1-T1182/U1181))+MAX(0,-(T1155-C1182-D1182))</f>
        <v>92837.049798042281</v>
      </c>
    </row>
    <row r="1183" spans="1:22">
      <c r="A1183" s="9">
        <f t="shared" si="23"/>
        <v>26</v>
      </c>
      <c r="B1183" s="12">
        <f>IF($A1183='P-Parametri'!$C$47,'P-Parametri'!$B$34,IF($A1183='P-Parametri'!$C$48,'P-Parametri'!$C$34,'P-Parametri'!$C$50))</f>
        <v>2.7158250435358244E-2</v>
      </c>
      <c r="C1183" s="10">
        <f>IF($A1183&lt;='1-Input'!$B$26,0,IF($A1183='1-Input'!$B$26+1,('1-Input'!$B$23+((('P-Parametri'!$B$24*'1-Input'!$B$11)*(1+'P-Parametri'!$B$26)^('1-Input'!$B$25-3-'1-Input'!$B$12+1)*(IF('P-Parametri'!$B$26=0,'1-Input'!$B$12,((1+'P-Parametri'!$B$26)^'1-Input'!$B$12-1)/'P-Parametri'!$B$26)))*'P-Parametri'!$B$27*(1-'P-Parametri'!$B$28)))*'1-Input'!$B$27,'1-Input'!$B$23+((('P-Parametri'!$B$24*'1-Input'!$B$11)*(1+'P-Parametri'!$B$26)^('1-Input'!$B$25-3-'1-Input'!$B$12+1)*(IF('P-Parametri'!$B$26=0,'1-Input'!$B$12,((1+'P-Parametri'!$B$26)^'1-Input'!$B$12-1)/'P-Parametri'!$B$26)))*'P-Parametri'!$B$27*(1-'P-Parametri'!$B$28))))</f>
        <v>16411.890846609538</v>
      </c>
      <c r="D1183" s="10">
        <f>IF(AND($A1183&gt;=3,$A1183&lt;3+'1-Input'!$B$12),'1-Input'!$B$30,0)</f>
        <v>0</v>
      </c>
      <c r="E1183" s="10">
        <f>MAX(0,(E1155-C1183-D1183))/(1-'P-Parametri'!$B$31*MAX(0,IF(F1182&lt;=0,0,(F1182-G1182)/F1182)))</f>
        <v>10103.965271857116</v>
      </c>
      <c r="F1183" s="10">
        <f>((F1182-E1183+MAX(0,-(E1155-C1183-D1183)))*(1+B1183))*(1-'P-Parametri'!$B$32)</f>
        <v>17878.286270323162</v>
      </c>
      <c r="G1183" s="10">
        <f>IF(F1182&lt;=0,G1182,G1182*(1-E1183/F1182))+MAX(0,-(E1155-C1183-D1183))</f>
        <v>14679.656066068725</v>
      </c>
      <c r="H1183" s="10">
        <f>MAX(0,(H1155-C1183-D1183))/(1-'P-Parametri'!$B$31*MAX(0,IF(I1182&lt;=0,0,(I1182-J1182)/I1182)))</f>
        <v>14038.109153390462</v>
      </c>
      <c r="I1183" s="10">
        <f>((I1182-H1183+MAX(0,-(H1155-C1183-D1183)))*(1+B1183))*(1-'P-Parametri'!$B$32)</f>
        <v>-135391.99297377351</v>
      </c>
      <c r="J1183" s="10">
        <f>IF(I1182&lt;=0,J1182,J1182*(1-H1183/I1182))+MAX(0,-(H1155-C1183-D1183))</f>
        <v>-21961.170244102712</v>
      </c>
      <c r="K1183" s="10">
        <f>MAX(0,(K1155-C1183-D1183))/(1-'P-Parametri'!$B$31*MAX(0,IF(L1182&lt;=0,0,(L1182-M1182)/L1182)))</f>
        <v>7675.3524239384551</v>
      </c>
      <c r="L1183" s="10">
        <f>((L1182-K1183+MAX(0,-(K1155-C1183-D1183)))*(1+B1183))*(1-'P-Parametri'!$B$32)</f>
        <v>101328.90433760764</v>
      </c>
      <c r="M1183" s="10">
        <f>IF(L1182&lt;=0,M1182,M1182*(1-K1183/L1182))+MAX(0,-(K1155-C1183-D1183))</f>
        <v>83200.00265891102</v>
      </c>
      <c r="N1183" s="10">
        <f>MAX(0,(N1155-C1183-D1183))/(1-'P-Parametri'!$B$31*MAX(0,IF(O1182&lt;=0,0,(O1182-P1182)/O1182)))</f>
        <v>7552.3964230533311</v>
      </c>
      <c r="O1183" s="10">
        <f>((O1182-N1183+MAX(0,-(N1155-C1183-D1183)))*(1+B1183))*(1-'P-Parametri'!$B$32)</f>
        <v>105553.84874475672</v>
      </c>
      <c r="P1183" s="10">
        <f>IF(O1182&lt;=0,P1182,P1182*(1-N1183/O1182))+MAX(0,-(N1155-C1183-D1183))</f>
        <v>86669.056116129679</v>
      </c>
      <c r="Q1183" s="10">
        <f>MAX(0,(Q1155-C1183-D1183))/(1-'P-Parametri'!$B$31*MAX(0,IF(R1182&lt;=0,0,(R1182-S1182)/R1182)))</f>
        <v>7559.296398953722</v>
      </c>
      <c r="R1183" s="10">
        <f>((R1182-Q1183+MAX(0,-(Q1155-C1183-D1183)))*(1+B1183))*(1-'P-Parametri'!$B$32)</f>
        <v>105316.75568398711</v>
      </c>
      <c r="S1183" s="10">
        <f>IF(R1182&lt;=0,S1182,S1182*(1-Q1183/R1182))+MAX(0,-(Q1155-C1183-D1183))</f>
        <v>86474.381719762838</v>
      </c>
      <c r="T1183" s="10">
        <f>MAX(0,(T1155-C1183-D1183))/(1-'P-Parametri'!$B$31*MAX(0,IF(U1182&lt;=0,0,(U1182-V1182)/U1182)))</f>
        <v>7559.2963989537166</v>
      </c>
      <c r="U1183" s="10">
        <f>((U1182-T1183+MAX(0,-(T1155-C1183-D1183)))*(1+B1183))*(1-'P-Parametri'!$B$32)</f>
        <v>105316.75568398717</v>
      </c>
      <c r="V1183" s="10">
        <f>IF(U1182&lt;=0,V1182,V1182*(1-T1183/U1182))+MAX(0,-(T1155-C1183-D1183))</f>
        <v>86474.381719762954</v>
      </c>
    </row>
    <row r="1184" spans="1:22">
      <c r="A1184" s="9">
        <f t="shared" si="23"/>
        <v>27</v>
      </c>
      <c r="B1184" s="12">
        <f>IF($A1184='P-Parametri'!$C$47,'P-Parametri'!$B$34,IF($A1184='P-Parametri'!$C$48,'P-Parametri'!$C$34,'P-Parametri'!$C$50))</f>
        <v>2.7158250435358244E-2</v>
      </c>
      <c r="C1184" s="10">
        <f>IF($A1184&lt;='1-Input'!$B$26,0,IF($A1184='1-Input'!$B$26+1,('1-Input'!$B$23+((('P-Parametri'!$B$24*'1-Input'!$B$11)*(1+'P-Parametri'!$B$26)^('1-Input'!$B$25-3-'1-Input'!$B$12+1)*(IF('P-Parametri'!$B$26=0,'1-Input'!$B$12,((1+'P-Parametri'!$B$26)^'1-Input'!$B$12-1)/'P-Parametri'!$B$26)))*'P-Parametri'!$B$27*(1-'P-Parametri'!$B$28)))*'1-Input'!$B$27,'1-Input'!$B$23+((('P-Parametri'!$B$24*'1-Input'!$B$11)*(1+'P-Parametri'!$B$26)^('1-Input'!$B$25-3-'1-Input'!$B$12+1)*(IF('P-Parametri'!$B$26=0,'1-Input'!$B$12,((1+'P-Parametri'!$B$26)^'1-Input'!$B$12-1)/'P-Parametri'!$B$26)))*'P-Parametri'!$B$27*(1-'P-Parametri'!$B$28))))</f>
        <v>16411.890846609538</v>
      </c>
      <c r="D1184" s="10">
        <f>IF(AND($A1184&gt;=3,$A1184&lt;3+'1-Input'!$B$12),'1-Input'!$B$30,0)</f>
        <v>0</v>
      </c>
      <c r="E1184" s="10">
        <f>MAX(0,(E1155-C1184-D1184))/(1-'P-Parametri'!$B$31*MAX(0,IF(F1183&lt;=0,0,(F1183-G1183)/F1183)))</f>
        <v>10160.756858929299</v>
      </c>
      <c r="F1184" s="10">
        <f>((F1183-E1184+MAX(0,-(E1155-C1184-D1184)))*(1+B1184))*(1-'P-Parametri'!$B$32)</f>
        <v>7911.2697598749601</v>
      </c>
      <c r="G1184" s="10">
        <f>IF(F1183&lt;=0,G1183,G1183*(1-E1184/F1183))+MAX(0,-(E1155-C1184-D1184))</f>
        <v>6336.7749976734158</v>
      </c>
      <c r="H1184" s="10">
        <f>MAX(0,(H1155-C1184-D1184))/(1-'P-Parametri'!$B$31*MAX(0,IF(I1183&lt;=0,0,(I1183-J1183)/I1183)))</f>
        <v>14038.109153390462</v>
      </c>
      <c r="I1184" s="10">
        <f>((I1183-H1184+MAX(0,-(H1155-C1184-D1184)))*(1+B1184))*(1-'P-Parametri'!$B$32)</f>
        <v>-153181.38553878799</v>
      </c>
      <c r="J1184" s="10">
        <f>IF(I1183&lt;=0,J1183,J1183*(1-H1184/I1183))+MAX(0,-(H1155-C1184-D1184))</f>
        <v>-21961.170244102712</v>
      </c>
      <c r="K1184" s="10">
        <f>MAX(0,(K1155-C1184-D1184))/(1-'P-Parametri'!$B$31*MAX(0,IF(L1183&lt;=0,0,(L1183-M1183)/L1183)))</f>
        <v>7718.4934516207168</v>
      </c>
      <c r="L1184" s="10">
        <f>((L1183-K1184+MAX(0,-(K1155-C1184-D1184)))*(1+B1184))*(1-'P-Parametri'!$B$32)</f>
        <v>95960.400456448988</v>
      </c>
      <c r="M1184" s="10">
        <f>IF(L1183&lt;=0,M1183,M1183*(1-K1184/L1183))+MAX(0,-(K1155-C1184-D1184))</f>
        <v>76862.436098850128</v>
      </c>
      <c r="N1184" s="10">
        <f>MAX(0,(N1155-C1184-D1184))/(1-'P-Parametri'!$B$31*MAX(0,IF(O1183&lt;=0,0,(O1183-P1183)/O1183)))</f>
        <v>7594.8463491489956</v>
      </c>
      <c r="O1184" s="10">
        <f>((O1183-N1184+MAX(0,-(N1155-C1184-D1184)))*(1+B1184))*(1-'P-Parametri'!$B$32)</f>
        <v>100418.15872003535</v>
      </c>
      <c r="P1184" s="10">
        <f>IF(O1183&lt;=0,P1183,P1183*(1-N1184/O1183))+MAX(0,-(N1155-C1184-D1184))</f>
        <v>80433.014775567251</v>
      </c>
      <c r="Q1184" s="10">
        <f>MAX(0,(Q1155-C1184-D1184))/(1-'P-Parametri'!$B$31*MAX(0,IF(R1183&lt;=0,0,(R1183-S1183)/R1183)))</f>
        <v>7601.7851079006323</v>
      </c>
      <c r="R1184" s="10">
        <f>((R1183-Q1184+MAX(0,-(Q1155-C1184-D1184)))*(1+B1184))*(1-'P-Parametri'!$B$32)</f>
        <v>100168.00074183894</v>
      </c>
      <c r="S1184" s="10">
        <f>IF(R1183&lt;=0,S1183,S1183*(1-Q1184/R1183))+MAX(0,-(Q1155-C1184-D1184))</f>
        <v>80232.643043870863</v>
      </c>
      <c r="T1184" s="10">
        <f>MAX(0,(T1155-C1184-D1184))/(1-'P-Parametri'!$B$31*MAX(0,IF(U1183&lt;=0,0,(U1183-V1183)/U1183)))</f>
        <v>7601.7851079006268</v>
      </c>
      <c r="U1184" s="10">
        <f>((U1183-T1184+MAX(0,-(T1155-C1184-D1184)))*(1+B1184))*(1-'P-Parametri'!$B$32)</f>
        <v>100168.00074183902</v>
      </c>
      <c r="V1184" s="10">
        <f>IF(U1183&lt;=0,V1183,V1183*(1-T1184/U1183))+MAX(0,-(T1155-C1184-D1184))</f>
        <v>80232.643043870979</v>
      </c>
    </row>
    <row r="1185" spans="1:22">
      <c r="A1185" s="9">
        <f t="shared" si="23"/>
        <v>28</v>
      </c>
      <c r="B1185" s="12">
        <f>IF($A1185='P-Parametri'!$C$47,'P-Parametri'!$B$34,IF($A1185='P-Parametri'!$C$48,'P-Parametri'!$C$34,'P-Parametri'!$C$50))</f>
        <v>2.7158250435358244E-2</v>
      </c>
      <c r="C1185" s="10">
        <f>IF($A1185&lt;='1-Input'!$B$26,0,IF($A1185='1-Input'!$B$26+1,('1-Input'!$B$23+((('P-Parametri'!$B$24*'1-Input'!$B$11)*(1+'P-Parametri'!$B$26)^('1-Input'!$B$25-3-'1-Input'!$B$12+1)*(IF('P-Parametri'!$B$26=0,'1-Input'!$B$12,((1+'P-Parametri'!$B$26)^'1-Input'!$B$12-1)/'P-Parametri'!$B$26)))*'P-Parametri'!$B$27*(1-'P-Parametri'!$B$28)))*'1-Input'!$B$27,'1-Input'!$B$23+((('P-Parametri'!$B$24*'1-Input'!$B$11)*(1+'P-Parametri'!$B$26)^('1-Input'!$B$25-3-'1-Input'!$B$12+1)*(IF('P-Parametri'!$B$26=0,'1-Input'!$B$12,((1+'P-Parametri'!$B$26)^'1-Input'!$B$12-1)/'P-Parametri'!$B$26)))*'P-Parametri'!$B$27*(1-'P-Parametri'!$B$28))))</f>
        <v>16411.890846609538</v>
      </c>
      <c r="D1185" s="10">
        <f>IF(AND($A1185&gt;=3,$A1185&lt;3+'1-Input'!$B$12),'1-Input'!$B$30,0)</f>
        <v>0</v>
      </c>
      <c r="E1185" s="10">
        <f>MAX(0,(E1155-C1185-D1185))/(1-'P-Parametri'!$B$31*MAX(0,IF(F1184&lt;=0,0,(F1184-G1184)/F1184)))</f>
        <v>10216.776218744817</v>
      </c>
      <c r="F1185" s="10">
        <f>((F1184-E1185+MAX(0,-(E1155-C1185-D1185)))*(1+B1185))*(1-'P-Parametri'!$B$32)</f>
        <v>-2363.38374069886</v>
      </c>
      <c r="G1185" s="10">
        <f>IF(F1184&lt;=0,G1184,G1184*(1-E1185/F1184))+MAX(0,-(E1155-C1185-D1185))</f>
        <v>-1846.6663543238842</v>
      </c>
      <c r="H1185" s="10">
        <f>MAX(0,(H1155-C1185-D1185))/(1-'P-Parametri'!$B$31*MAX(0,IF(I1184&lt;=0,0,(I1184-J1184)/I1184)))</f>
        <v>14038.109153390462</v>
      </c>
      <c r="I1185" s="10">
        <f>((I1184-H1185+MAX(0,-(H1155-C1185-D1185)))*(1+B1185))*(1-'P-Parametri'!$B$32)</f>
        <v>-171417.36183948925</v>
      </c>
      <c r="J1185" s="10">
        <f>IF(I1184&lt;=0,J1184,J1184*(1-H1185/I1184))+MAX(0,-(H1155-C1185-D1185))</f>
        <v>-21961.170244102712</v>
      </c>
      <c r="K1185" s="10">
        <f>MAX(0,(K1155-C1185-D1185))/(1-'P-Parametri'!$B$31*MAX(0,IF(L1184&lt;=0,0,(L1184-M1184)/L1184)))</f>
        <v>7761.047866405288</v>
      </c>
      <c r="L1185" s="10">
        <f>((L1184-K1185+MAX(0,-(K1155-C1185-D1185)))*(1+B1185))*(1-'P-Parametri'!$B$32)</f>
        <v>90413.503310528715</v>
      </c>
      <c r="M1185" s="10">
        <f>IF(L1184&lt;=0,M1184,M1184*(1-K1185/L1184))+MAX(0,-(K1155-C1185-D1185))</f>
        <v>70645.985950099173</v>
      </c>
      <c r="N1185" s="10">
        <f>MAX(0,(N1155-C1185-D1185))/(1-'P-Parametri'!$B$31*MAX(0,IF(O1184&lt;=0,0,(O1184-P1184)/O1184)))</f>
        <v>7636.7190596452256</v>
      </c>
      <c r="O1185" s="10">
        <f>((O1184-N1185+MAX(0,-(N1155-C1185-D1185)))*(1+B1185))*(1-'P-Parametri'!$B$32)</f>
        <v>95110.618791971196</v>
      </c>
      <c r="P1185" s="10">
        <f>IF(O1184&lt;=0,P1184,P1184*(1-N1185/O1184))+MAX(0,-(N1155-C1185-D1185))</f>
        <v>74316.149611032553</v>
      </c>
      <c r="Q1185" s="10">
        <f>MAX(0,(Q1155-C1185-D1185))/(1-'P-Parametri'!$B$31*MAX(0,IF(R1184&lt;=0,0,(R1184-S1184)/R1184)))</f>
        <v>7643.6960738957978</v>
      </c>
      <c r="R1185" s="10">
        <f>((R1184-Q1185+MAX(0,-(Q1155-C1185-D1185)))*(1+B1185))*(1-'P-Parametri'!$B$32)</f>
        <v>94847.028699661576</v>
      </c>
      <c r="S1185" s="10">
        <f>IF(R1184&lt;=0,S1184,S1184*(1-Q1185/R1184))+MAX(0,-(Q1155-C1185-D1185))</f>
        <v>74110.189425042059</v>
      </c>
      <c r="T1185" s="10">
        <f>MAX(0,(T1155-C1185-D1185))/(1-'P-Parametri'!$B$31*MAX(0,IF(U1184&lt;=0,0,(U1184-V1184)/U1184)))</f>
        <v>7643.6960738957914</v>
      </c>
      <c r="U1185" s="10">
        <f>((U1184-T1185+MAX(0,-(T1155-C1185-D1185)))*(1+B1185))*(1-'P-Parametri'!$B$32)</f>
        <v>94847.028699661678</v>
      </c>
      <c r="V1185" s="10">
        <f>IF(U1184&lt;=0,V1184,V1184*(1-T1185/U1184))+MAX(0,-(T1155-C1185-D1185))</f>
        <v>74110.189425042176</v>
      </c>
    </row>
    <row r="1186" spans="1:22">
      <c r="A1186" s="9">
        <f t="shared" si="23"/>
        <v>29</v>
      </c>
      <c r="B1186" s="12">
        <f>IF($A1186='P-Parametri'!$C$47,'P-Parametri'!$B$34,IF($A1186='P-Parametri'!$C$48,'P-Parametri'!$C$34,'P-Parametri'!$C$50))</f>
        <v>2.7158250435358244E-2</v>
      </c>
      <c r="C1186" s="10">
        <f>IF($A1186&lt;='1-Input'!$B$26,0,IF($A1186='1-Input'!$B$26+1,('1-Input'!$B$23+((('P-Parametri'!$B$24*'1-Input'!$B$11)*(1+'P-Parametri'!$B$26)^('1-Input'!$B$25-3-'1-Input'!$B$12+1)*(IF('P-Parametri'!$B$26=0,'1-Input'!$B$12,((1+'P-Parametri'!$B$26)^'1-Input'!$B$12-1)/'P-Parametri'!$B$26)))*'P-Parametri'!$B$27*(1-'P-Parametri'!$B$28)))*'1-Input'!$B$27,'1-Input'!$B$23+((('P-Parametri'!$B$24*'1-Input'!$B$11)*(1+'P-Parametri'!$B$26)^('1-Input'!$B$25-3-'1-Input'!$B$12+1)*(IF('P-Parametri'!$B$26=0,'1-Input'!$B$12,((1+'P-Parametri'!$B$26)^'1-Input'!$B$12-1)/'P-Parametri'!$B$26)))*'P-Parametri'!$B$27*(1-'P-Parametri'!$B$28))))</f>
        <v>16411.890846609538</v>
      </c>
      <c r="D1186" s="10">
        <f>IF(AND($A1186&gt;=3,$A1186&lt;3+'1-Input'!$B$12),'1-Input'!$B$30,0)</f>
        <v>0</v>
      </c>
      <c r="E1186" s="10">
        <f>MAX(0,(E1155-C1186-D1186))/(1-'P-Parametri'!$B$31*MAX(0,IF(F1185&lt;=0,0,(F1185-G1185)/F1185)))</f>
        <v>9688.1091533904619</v>
      </c>
      <c r="F1186" s="10">
        <f>((F1185-E1186+MAX(0,-(E1155-C1186-D1186)))*(1+B1186))*(1-'P-Parametri'!$B$32)</f>
        <v>-12354.032775514486</v>
      </c>
      <c r="G1186" s="10">
        <f>IF(F1185&lt;=0,G1185,G1185*(1-E1186/F1185))+MAX(0,-(E1155-C1186-D1186))</f>
        <v>-1846.6663543238842</v>
      </c>
      <c r="H1186" s="10">
        <f>MAX(0,(H1155-C1186-D1186))/(1-'P-Parametri'!$B$31*MAX(0,IF(I1185&lt;=0,0,(I1185-J1185)/I1185)))</f>
        <v>14038.109153390462</v>
      </c>
      <c r="I1186" s="10">
        <f>((I1185-H1186+MAX(0,-(H1155-C1186-D1186)))*(1+B1186))*(1-'P-Parametri'!$B$32)</f>
        <v>-190111.13288447421</v>
      </c>
      <c r="J1186" s="10">
        <f>IF(I1185&lt;=0,J1185,J1185*(1-H1186/I1185))+MAX(0,-(H1155-C1186-D1186))</f>
        <v>-21961.170244102712</v>
      </c>
      <c r="K1186" s="10">
        <f>MAX(0,(K1155-C1186-D1186))/(1-'P-Parametri'!$B$31*MAX(0,IF(L1185&lt;=0,0,(L1185-M1185)/L1185)))</f>
        <v>7803.0147392917916</v>
      </c>
      <c r="L1186" s="10">
        <f>((L1185-K1186+MAX(0,-(K1155-C1186-D1186)))*(1+B1186))*(1-'P-Parametri'!$B$32)</f>
        <v>84684.336818625001</v>
      </c>
      <c r="M1186" s="10">
        <f>IF(L1185&lt;=0,M1185,M1185*(1-K1186/L1185))+MAX(0,-(K1155-C1186-D1186))</f>
        <v>64548.979978025185</v>
      </c>
      <c r="N1186" s="10">
        <f>MAX(0,(N1155-C1186-D1186))/(1-'P-Parametri'!$B$31*MAX(0,IF(O1185&lt;=0,0,(O1185-P1185)/O1185)))</f>
        <v>7678.0136404238528</v>
      </c>
      <c r="O1186" s="10">
        <f>((O1185-N1186+MAX(0,-(N1155-C1186-D1186)))*(1+B1186))*(1-'P-Parametri'!$B$32)</f>
        <v>89627.507494991907</v>
      </c>
      <c r="P1186" s="10">
        <f>IF(O1185&lt;=0,P1185,P1185*(1-N1186/O1185))+MAX(0,-(N1155-C1186-D1186))</f>
        <v>68316.815176406264</v>
      </c>
      <c r="Q1186" s="10">
        <f>MAX(0,(Q1155-C1186-D1186))/(1-'P-Parametri'!$B$31*MAX(0,IF(R1185&lt;=0,0,(R1185-S1185)/R1185)))</f>
        <v>7685.0283819858932</v>
      </c>
      <c r="R1186" s="10">
        <f>((R1185-Q1186+MAX(0,-(Q1155-C1186-D1186)))*(1+B1186))*(1-'P-Parametri'!$B$32)</f>
        <v>89350.1094152484</v>
      </c>
      <c r="S1186" s="10">
        <f>IF(R1185&lt;=0,S1185,S1185*(1-Q1186/R1185))+MAX(0,-(Q1155-C1186-D1186))</f>
        <v>68105.373913854288</v>
      </c>
      <c r="T1186" s="10">
        <f>MAX(0,(T1155-C1186-D1186))/(1-'P-Parametri'!$B$31*MAX(0,IF(U1185&lt;=0,0,(U1185-V1185)/U1185)))</f>
        <v>7685.0283819858887</v>
      </c>
      <c r="U1186" s="10">
        <f>((U1185-T1186+MAX(0,-(T1155-C1186-D1186)))*(1+B1186))*(1-'P-Parametri'!$B$32)</f>
        <v>89350.109415248502</v>
      </c>
      <c r="V1186" s="10">
        <f>IF(U1185&lt;=0,V1185,V1185*(1-T1186/U1185))+MAX(0,-(T1155-C1186-D1186))</f>
        <v>68105.373913854419</v>
      </c>
    </row>
    <row r="1187" spans="1:22">
      <c r="A1187" s="9">
        <f t="shared" si="23"/>
        <v>30</v>
      </c>
      <c r="B1187" s="12">
        <f>IF($A1187='P-Parametri'!$C$47,'P-Parametri'!$B$34,IF($A1187='P-Parametri'!$C$48,'P-Parametri'!$C$34,'P-Parametri'!$C$50))</f>
        <v>2.7158250435358244E-2</v>
      </c>
      <c r="C1187" s="10">
        <f>IF($A1187&lt;='1-Input'!$B$26,0,IF($A1187='1-Input'!$B$26+1,('1-Input'!$B$23+((('P-Parametri'!$B$24*'1-Input'!$B$11)*(1+'P-Parametri'!$B$26)^('1-Input'!$B$25-3-'1-Input'!$B$12+1)*(IF('P-Parametri'!$B$26=0,'1-Input'!$B$12,((1+'P-Parametri'!$B$26)^'1-Input'!$B$12-1)/'P-Parametri'!$B$26)))*'P-Parametri'!$B$27*(1-'P-Parametri'!$B$28)))*'1-Input'!$B$27,'1-Input'!$B$23+((('P-Parametri'!$B$24*'1-Input'!$B$11)*(1+'P-Parametri'!$B$26)^('1-Input'!$B$25-3-'1-Input'!$B$12+1)*(IF('P-Parametri'!$B$26=0,'1-Input'!$B$12,((1+'P-Parametri'!$B$26)^'1-Input'!$B$12-1)/'P-Parametri'!$B$26)))*'P-Parametri'!$B$27*(1-'P-Parametri'!$B$28))))</f>
        <v>16411.890846609538</v>
      </c>
      <c r="D1187" s="10">
        <f>IF(AND($A1187&gt;=3,$A1187&lt;3+'1-Input'!$B$12),'1-Input'!$B$30,0)</f>
        <v>0</v>
      </c>
      <c r="E1187" s="10">
        <f>MAX(0,(E1155-C1187-D1187))/(1-'P-Parametri'!$B$31*MAX(0,IF(F1186&lt;=0,0,(F1186-G1186)/F1186)))</f>
        <v>9688.1091533904619</v>
      </c>
      <c r="F1187" s="10">
        <f>((F1186-E1187+MAX(0,-(E1155-C1187-D1187)))*(1+B1187))*(1-'P-Parametri'!$B$32)</f>
        <v>-22595.486403662777</v>
      </c>
      <c r="G1187" s="10">
        <f>IF(F1186&lt;=0,G1186,G1186*(1-E1187/F1186))+MAX(0,-(E1155-C1187-D1187))</f>
        <v>-1846.6663543238842</v>
      </c>
      <c r="H1187" s="10">
        <f>MAX(0,(H1155-C1187-D1187))/(1-'P-Parametri'!$B$31*MAX(0,IF(I1186&lt;=0,0,(I1186-J1186)/I1186)))</f>
        <v>14038.109153390462</v>
      </c>
      <c r="I1187" s="10">
        <f>((I1186-H1187+MAX(0,-(H1155-C1187-D1187)))*(1+B1187))*(1-'P-Parametri'!$B$32)</f>
        <v>-209274.19112275893</v>
      </c>
      <c r="J1187" s="10">
        <f>IF(I1186&lt;=0,J1186,J1186*(1-H1187/I1186))+MAX(0,-(H1155-C1187-D1187))</f>
        <v>-21961.170244102712</v>
      </c>
      <c r="K1187" s="10">
        <f>MAX(0,(K1155-C1187-D1187))/(1-'P-Parametri'!$B$31*MAX(0,IF(L1186&lt;=0,0,(L1186-M1186)/L1186)))</f>
        <v>7844.3935228972141</v>
      </c>
      <c r="L1187" s="10">
        <f>((L1186-K1187+MAX(0,-(K1155-C1187-D1187)))*(1+B1187))*(1-'P-Parametri'!$B$32)</f>
        <v>78768.9281557535</v>
      </c>
      <c r="M1187" s="10">
        <f>IF(L1186&lt;=0,M1186,M1186*(1-K1187/L1186))+MAX(0,-(K1155-C1187-D1187))</f>
        <v>58569.744390058935</v>
      </c>
      <c r="N1187" s="10">
        <f>MAX(0,(N1155-C1187-D1187))/(1-'P-Parametri'!$B$31*MAX(0,IF(O1186&lt;=0,0,(O1186-P1186)/O1186)))</f>
        <v>7718.7295528707155</v>
      </c>
      <c r="O1187" s="10">
        <f>((O1186-N1187+MAX(0,-(N1155-C1187-D1187)))*(1+B1187))*(1-'P-Parametri'!$B$32)</f>
        <v>83965.010492234811</v>
      </c>
      <c r="P1187" s="10">
        <f>IF(O1186&lt;=0,P1186,P1186*(1-N1187/O1186))+MAX(0,-(N1155-C1187-D1187))</f>
        <v>62433.364492590263</v>
      </c>
      <c r="Q1187" s="10">
        <f>MAX(0,(Q1155-C1187-D1187))/(1-'P-Parametri'!$B$31*MAX(0,IF(R1186&lt;=0,0,(R1186-S1186)/R1186)))</f>
        <v>7725.7814930646746</v>
      </c>
      <c r="R1187" s="10">
        <f>((R1186-Q1187+MAX(0,-(Q1155-C1187-D1187)))*(1+B1187))*(1-'P-Parametri'!$B$32)</f>
        <v>83673.419657789171</v>
      </c>
      <c r="S1187" s="10">
        <f>IF(R1186&lt;=0,S1186,S1186*(1-Q1187/R1186))+MAX(0,-(Q1155-C1187-D1187))</f>
        <v>62216.548026506134</v>
      </c>
      <c r="T1187" s="10">
        <f>MAX(0,(T1155-C1187-D1187))/(1-'P-Parametri'!$B$31*MAX(0,IF(U1186&lt;=0,0,(U1186-V1186)/U1186)))</f>
        <v>7725.78149306467</v>
      </c>
      <c r="U1187" s="10">
        <f>((U1186-T1187+MAX(0,-(T1155-C1187-D1187)))*(1+B1187))*(1-'P-Parametri'!$B$32)</f>
        <v>83673.419657789273</v>
      </c>
      <c r="V1187" s="10">
        <f>IF(U1186&lt;=0,V1186,V1186*(1-T1187/U1186))+MAX(0,-(T1155-C1187-D1187))</f>
        <v>62216.548026506258</v>
      </c>
    </row>
    <row r="1188" spans="1:22">
      <c r="A1188" s="9">
        <f t="shared" si="23"/>
        <v>31</v>
      </c>
      <c r="B1188" s="12">
        <f>IF($A1188='P-Parametri'!$C$47,'P-Parametri'!$B$34,IF($A1188='P-Parametri'!$C$48,'P-Parametri'!$C$34,'P-Parametri'!$C$50))</f>
        <v>2.7158250435358244E-2</v>
      </c>
      <c r="C1188" s="10">
        <f>IF($A1188&lt;='1-Input'!$B$26,0,IF($A1188='1-Input'!$B$26+1,('1-Input'!$B$23+((('P-Parametri'!$B$24*'1-Input'!$B$11)*(1+'P-Parametri'!$B$26)^('1-Input'!$B$25-3-'1-Input'!$B$12+1)*(IF('P-Parametri'!$B$26=0,'1-Input'!$B$12,((1+'P-Parametri'!$B$26)^'1-Input'!$B$12-1)/'P-Parametri'!$B$26)))*'P-Parametri'!$B$27*(1-'P-Parametri'!$B$28)))*'1-Input'!$B$27,'1-Input'!$B$23+((('P-Parametri'!$B$24*'1-Input'!$B$11)*(1+'P-Parametri'!$B$26)^('1-Input'!$B$25-3-'1-Input'!$B$12+1)*(IF('P-Parametri'!$B$26=0,'1-Input'!$B$12,((1+'P-Parametri'!$B$26)^'1-Input'!$B$12-1)/'P-Parametri'!$B$26)))*'P-Parametri'!$B$27*(1-'P-Parametri'!$B$28))))</f>
        <v>16411.890846609538</v>
      </c>
      <c r="D1188" s="10">
        <f>IF(AND($A1188&gt;=3,$A1188&lt;3+'1-Input'!$B$12),'1-Input'!$B$30,0)</f>
        <v>0</v>
      </c>
      <c r="E1188" s="10">
        <f>MAX(0,(E1155-C1188-D1188))/(1-'P-Parametri'!$B$31*MAX(0,IF(F1187&lt;=0,0,(F1187-G1187)/F1187)))</f>
        <v>9688.1091533904619</v>
      </c>
      <c r="F1188" s="10">
        <f>((F1187-E1188+MAX(0,-(E1155-C1188-D1188)))*(1+B1188))*(1-'P-Parametri'!$B$32)</f>
        <v>-33094.040807085214</v>
      </c>
      <c r="G1188" s="10">
        <f>IF(F1187&lt;=0,G1187,G1187*(1-E1188/F1187))+MAX(0,-(E1155-C1188-D1188))</f>
        <v>-1846.6663543238842</v>
      </c>
      <c r="H1188" s="10">
        <f>MAX(0,(H1155-C1188-D1188))/(1-'P-Parametri'!$B$31*MAX(0,IF(I1187&lt;=0,0,(I1187-J1187)/I1187)))</f>
        <v>14038.109153390462</v>
      </c>
      <c r="I1188" s="10">
        <f>((I1187-H1188+MAX(0,-(H1155-C1188-D1188)))*(1+B1188))*(1-'P-Parametri'!$B$32)</f>
        <v>-228918.31750904029</v>
      </c>
      <c r="J1188" s="10">
        <f>IF(I1187&lt;=0,J1187,J1187*(1-H1188/I1187))+MAX(0,-(H1155-C1188-D1188))</f>
        <v>-21961.170244102712</v>
      </c>
      <c r="K1188" s="10">
        <f>MAX(0,(K1155-C1188-D1188))/(1-'P-Parametri'!$B$31*MAX(0,IF(L1187&lt;=0,0,(L1187-M1187)/L1187)))</f>
        <v>7885.1840414728949</v>
      </c>
      <c r="L1188" s="10">
        <f>((L1187-K1188+MAX(0,-(K1155-C1188-D1188)))*(1+B1188))*(1-'P-Parametri'!$B$32)</f>
        <v>72663.204943554621</v>
      </c>
      <c r="M1188" s="10">
        <f>IF(L1187&lt;=0,M1187,M1187*(1-K1188/L1187))+MAX(0,-(K1155-C1188-D1188))</f>
        <v>52706.604893423479</v>
      </c>
      <c r="N1188" s="10">
        <f>MAX(0,(N1155-C1188-D1188))/(1-'P-Parametri'!$B$31*MAX(0,IF(O1187&lt;=0,0,(O1187-P1187)/O1187)))</f>
        <v>7758.8666240525727</v>
      </c>
      <c r="O1188" s="10">
        <f>((O1187-N1188+MAX(0,-(N1155-C1188-D1188)))*(1+B1188))*(1-'P-Parametri'!$B$32)</f>
        <v>78119.217869251137</v>
      </c>
      <c r="P1188" s="10">
        <f>IF(O1187&lt;=0,P1187,P1187*(1-N1188/O1187))+MAX(0,-(N1155-C1188-D1188))</f>
        <v>56664.150088291863</v>
      </c>
      <c r="Q1188" s="10">
        <f>MAX(0,(Q1155-C1188-D1188))/(1-'P-Parametri'!$B$31*MAX(0,IF(R1187&lt;=0,0,(R1187-S1187)/R1187)))</f>
        <v>7765.9552340409064</v>
      </c>
      <c r="R1188" s="10">
        <f>((R1187-Q1188+MAX(0,-(Q1155-C1188-D1188)))*(1+B1188))*(1-'P-Parametri'!$B$32)</f>
        <v>77813.040395776494</v>
      </c>
      <c r="S1188" s="10">
        <f>IF(R1187&lt;=0,S1187,S1187*(1-Q1188/R1187))+MAX(0,-(Q1155-C1188-D1188))</f>
        <v>56442.062786551869</v>
      </c>
      <c r="T1188" s="10">
        <f>MAX(0,(T1155-C1188-D1188))/(1-'P-Parametri'!$B$31*MAX(0,IF(U1187&lt;=0,0,(U1187-V1187)/U1187)))</f>
        <v>7765.9552340409018</v>
      </c>
      <c r="U1188" s="10">
        <f>((U1187-T1188+MAX(0,-(T1155-C1188-D1188)))*(1+B1188))*(1-'P-Parametri'!$B$32)</f>
        <v>77813.04039577661</v>
      </c>
      <c r="V1188" s="10">
        <f>IF(U1187&lt;=0,V1187,V1187*(1-T1188/U1187))+MAX(0,-(T1155-C1188-D1188))</f>
        <v>56442.062786551993</v>
      </c>
    </row>
    <row r="1189" spans="1:22">
      <c r="A1189" s="9">
        <f t="shared" si="23"/>
        <v>32</v>
      </c>
      <c r="B1189" s="12">
        <f>IF($A1189='P-Parametri'!$C$47,'P-Parametri'!$B$34,IF($A1189='P-Parametri'!$C$48,'P-Parametri'!$C$34,'P-Parametri'!$C$50))</f>
        <v>2.7158250435358244E-2</v>
      </c>
      <c r="C1189" s="10">
        <f>IF($A1189&lt;='1-Input'!$B$26,0,IF($A1189='1-Input'!$B$26+1,('1-Input'!$B$23+((('P-Parametri'!$B$24*'1-Input'!$B$11)*(1+'P-Parametri'!$B$26)^('1-Input'!$B$25-3-'1-Input'!$B$12+1)*(IF('P-Parametri'!$B$26=0,'1-Input'!$B$12,((1+'P-Parametri'!$B$26)^'1-Input'!$B$12-1)/'P-Parametri'!$B$26)))*'P-Parametri'!$B$27*(1-'P-Parametri'!$B$28)))*'1-Input'!$B$27,'1-Input'!$B$23+((('P-Parametri'!$B$24*'1-Input'!$B$11)*(1+'P-Parametri'!$B$26)^('1-Input'!$B$25-3-'1-Input'!$B$12+1)*(IF('P-Parametri'!$B$26=0,'1-Input'!$B$12,((1+'P-Parametri'!$B$26)^'1-Input'!$B$12-1)/'P-Parametri'!$B$26)))*'P-Parametri'!$B$27*(1-'P-Parametri'!$B$28))))</f>
        <v>16411.890846609538</v>
      </c>
      <c r="D1189" s="10">
        <f>IF(AND($A1189&gt;=3,$A1189&lt;3+'1-Input'!$B$12),'1-Input'!$B$30,0)</f>
        <v>0</v>
      </c>
      <c r="E1189" s="10">
        <f>MAX(0,(E1155-C1189-D1189))/(1-'P-Parametri'!$B$31*MAX(0,IF(F1188&lt;=0,0,(F1188-G1188)/F1188)))</f>
        <v>9688.1091533904619</v>
      </c>
      <c r="F1189" s="10">
        <f>((F1188-E1189+MAX(0,-(E1155-C1189-D1189)))*(1+B1189))*(1-'P-Parametri'!$B$32)</f>
        <v>-43856.150226658792</v>
      </c>
      <c r="G1189" s="10">
        <f>IF(F1188&lt;=0,G1188,G1188*(1-E1189/F1188))+MAX(0,-(E1155-C1189-D1189))</f>
        <v>-1846.6663543238842</v>
      </c>
      <c r="H1189" s="10">
        <f>MAX(0,(H1155-C1189-D1189))/(1-'P-Parametri'!$B$31*MAX(0,IF(I1188&lt;=0,0,(I1188-J1188)/I1188)))</f>
        <v>14038.109153390462</v>
      </c>
      <c r="I1189" s="10">
        <f>((I1188-H1189+MAX(0,-(H1155-C1189-D1189)))*(1+B1189))*(1-'P-Parametri'!$B$32)</f>
        <v>-249055.58874632357</v>
      </c>
      <c r="J1189" s="10">
        <f>IF(I1188&lt;=0,J1188,J1188*(1-H1189/I1188))+MAX(0,-(H1155-C1189-D1189))</f>
        <v>-21961.170244102712</v>
      </c>
      <c r="K1189" s="10">
        <f>MAX(0,(K1155-C1189-D1189))/(1-'P-Parametri'!$B$31*MAX(0,IF(L1188&lt;=0,0,(L1188-M1188)/L1188)))</f>
        <v>7925.386480667501</v>
      </c>
      <c r="L1189" s="10">
        <f>((L1188-K1189+MAX(0,-(K1155-C1189-D1189)))*(1+B1189))*(1-'P-Parametri'!$B$32)</f>
        <v>66362.992380642288</v>
      </c>
      <c r="M1189" s="10">
        <f>IF(L1188&lt;=0,M1188,M1188*(1-K1189/L1188))+MAX(0,-(K1155-C1189-D1189))</f>
        <v>46957.887723726511</v>
      </c>
      <c r="N1189" s="10">
        <f>MAX(0,(N1155-C1189-D1189))/(1-'P-Parametri'!$B$31*MAX(0,IF(O1188&lt;=0,0,(O1188-P1188)/O1188)))</f>
        <v>7798.4250366440774</v>
      </c>
      <c r="O1189" s="10">
        <f>((O1188-N1189+MAX(0,-(N1155-C1189-D1189)))*(1+B1189))*(1-'P-Parametri'!$B$32)</f>
        <v>72086.121370097608</v>
      </c>
      <c r="P1189" s="10">
        <f>IF(O1188&lt;=0,P1188,P1188*(1-N1189/O1188))+MAX(0,-(N1155-C1189-D1189))</f>
        <v>51007.525012138511</v>
      </c>
      <c r="Q1189" s="10">
        <f>MAX(0,(Q1155-C1189-D1189))/(1-'P-Parametri'!$B$31*MAX(0,IF(R1188&lt;=0,0,(R1188-S1188)/R1188)))</f>
        <v>7805.5497877561356</v>
      </c>
      <c r="R1189" s="10">
        <f>((R1188-Q1189+MAX(0,-(Q1155-C1189-D1189)))*(1+B1189))*(1-'P-Parametri'!$B$32)</f>
        <v>71764.95402716336</v>
      </c>
      <c r="S1189" s="10">
        <f>IF(R1188&lt;=0,S1188,S1188*(1-Q1189/R1188))+MAX(0,-(Q1155-C1189-D1189))</f>
        <v>50780.269737940944</v>
      </c>
      <c r="T1189" s="10">
        <f>MAX(0,(T1155-C1189-D1189))/(1-'P-Parametri'!$B$31*MAX(0,IF(U1188&lt;=0,0,(U1188-V1188)/U1188)))</f>
        <v>7805.5497877561293</v>
      </c>
      <c r="U1189" s="10">
        <f>((U1188-T1189+MAX(0,-(T1155-C1189-D1189)))*(1+B1189))*(1-'P-Parametri'!$B$32)</f>
        <v>71764.954027163476</v>
      </c>
      <c r="V1189" s="10">
        <f>IF(U1188&lt;=0,V1188,V1188*(1-T1189/U1188))+MAX(0,-(T1155-C1189-D1189))</f>
        <v>50780.269737941067</v>
      </c>
    </row>
    <row r="1190" spans="1:22">
      <c r="A1190" s="9">
        <f t="shared" si="23"/>
        <v>33</v>
      </c>
      <c r="B1190" s="12">
        <f>IF($A1190='P-Parametri'!$C$47,'P-Parametri'!$B$34,IF($A1190='P-Parametri'!$C$48,'P-Parametri'!$C$34,'P-Parametri'!$C$50))</f>
        <v>2.7158250435358244E-2</v>
      </c>
      <c r="C1190" s="10">
        <f>IF($A1190&lt;='1-Input'!$B$26,0,IF($A1190='1-Input'!$B$26+1,('1-Input'!$B$23+((('P-Parametri'!$B$24*'1-Input'!$B$11)*(1+'P-Parametri'!$B$26)^('1-Input'!$B$25-3-'1-Input'!$B$12+1)*(IF('P-Parametri'!$B$26=0,'1-Input'!$B$12,((1+'P-Parametri'!$B$26)^'1-Input'!$B$12-1)/'P-Parametri'!$B$26)))*'P-Parametri'!$B$27*(1-'P-Parametri'!$B$28)))*'1-Input'!$B$27,'1-Input'!$B$23+((('P-Parametri'!$B$24*'1-Input'!$B$11)*(1+'P-Parametri'!$B$26)^('1-Input'!$B$25-3-'1-Input'!$B$12+1)*(IF('P-Parametri'!$B$26=0,'1-Input'!$B$12,((1+'P-Parametri'!$B$26)^'1-Input'!$B$12-1)/'P-Parametri'!$B$26)))*'P-Parametri'!$B$27*(1-'P-Parametri'!$B$28))))</f>
        <v>16411.890846609538</v>
      </c>
      <c r="D1190" s="10">
        <f>IF(AND($A1190&gt;=3,$A1190&lt;3+'1-Input'!$B$12),'1-Input'!$B$30,0)</f>
        <v>0</v>
      </c>
      <c r="E1190" s="10">
        <f>MAX(0,(E1155-C1190-D1190))/(1-'P-Parametri'!$B$31*MAX(0,IF(F1189&lt;=0,0,(F1189-G1189)/F1189)))</f>
        <v>9688.1091533904619</v>
      </c>
      <c r="F1190" s="10">
        <f>((F1189-E1190+MAX(0,-(E1155-C1190-D1190)))*(1+B1190))*(1-'P-Parametri'!$B$32)</f>
        <v>-54888.430930097078</v>
      </c>
      <c r="G1190" s="10">
        <f>IF(F1189&lt;=0,G1189,G1189*(1-E1190/F1189))+MAX(0,-(E1155-C1190-D1190))</f>
        <v>-1846.6663543238842</v>
      </c>
      <c r="H1190" s="10">
        <f>MAX(0,(H1155-C1190-D1190))/(1-'P-Parametri'!$B$31*MAX(0,IF(I1189&lt;=0,0,(I1189-J1189)/I1189)))</f>
        <v>14038.109153390462</v>
      </c>
      <c r="I1190" s="10">
        <f>((I1189-H1190+MAX(0,-(H1155-C1190-D1190)))*(1+B1190))*(1-'P-Parametri'!$B$32)</f>
        <v>-269698.38471036847</v>
      </c>
      <c r="J1190" s="10">
        <f>IF(I1189&lt;=0,J1189,J1189*(1-H1190/I1189))+MAX(0,-(H1155-C1190-D1190))</f>
        <v>-21961.170244102712</v>
      </c>
      <c r="K1190" s="10">
        <f>MAX(0,(K1155-C1190-D1190))/(1-'P-Parametri'!$B$31*MAX(0,IF(L1189&lt;=0,0,(L1189-M1189)/L1189)))</f>
        <v>7965.0013770681508</v>
      </c>
      <c r="L1190" s="10">
        <f>((L1189-K1190+MAX(0,-(K1155-C1190-D1190)))*(1+B1190))*(1-'P-Parametri'!$B$32)</f>
        <v>59864.010311634658</v>
      </c>
      <c r="M1190" s="10">
        <f>IF(L1189&lt;=0,M1189,M1189*(1-K1190/L1189))+MAX(0,-(K1155-C1190-D1190))</f>
        <v>41321.920643785241</v>
      </c>
      <c r="N1190" s="10">
        <f>MAX(0,(N1155-C1190-D1190))/(1-'P-Parametri'!$B$31*MAX(0,IF(O1189&lt;=0,0,(O1189-P1189)/O1189)))</f>
        <v>7837.4053186364417</v>
      </c>
      <c r="O1190" s="10">
        <f>((O1189-N1190+MAX(0,-(N1155-C1190-D1190)))*(1+B1190))*(1-'P-Parametri'!$B$32)</f>
        <v>65861.611574592695</v>
      </c>
      <c r="P1190" s="10">
        <f>IF(O1189&lt;=0,P1189,P1189*(1-N1190/O1189))+MAX(0,-(N1155-C1190-D1190))</f>
        <v>45461.843815501888</v>
      </c>
      <c r="Q1190" s="10">
        <f>MAX(0,(Q1155-C1190-D1190))/(1-'P-Parametri'!$B$31*MAX(0,IF(R1189&lt;=0,0,(R1189-S1189)/R1189)))</f>
        <v>7844.5656826839531</v>
      </c>
      <c r="R1190" s="10">
        <f>((R1189-Q1190+MAX(0,-(Q1155-C1190-D1190)))*(1+B1190))*(1-'P-Parametri'!$B$32)</f>
        <v>65525.041550546004</v>
      </c>
      <c r="S1190" s="10">
        <f>IF(R1189&lt;=0,S1189,S1189*(1-Q1190/R1189))+MAX(0,-(Q1155-C1190-D1190))</f>
        <v>45229.521928739967</v>
      </c>
      <c r="T1190" s="10">
        <f>MAX(0,(T1155-C1190-D1190))/(1-'P-Parametri'!$B$31*MAX(0,IF(U1189&lt;=0,0,(U1189-V1189)/U1189)))</f>
        <v>7844.5656826839486</v>
      </c>
      <c r="U1190" s="10">
        <f>((U1189-T1190+MAX(0,-(T1155-C1190-D1190)))*(1+B1190))*(1-'P-Parametri'!$B$32)</f>
        <v>65525.041550546135</v>
      </c>
      <c r="V1190" s="10">
        <f>IF(U1189&lt;=0,V1189,V1189*(1-T1190/U1189))+MAX(0,-(T1155-C1190-D1190))</f>
        <v>45229.521928740083</v>
      </c>
    </row>
    <row r="1191" spans="1:22">
      <c r="A1191" s="9">
        <f t="shared" si="23"/>
        <v>34</v>
      </c>
      <c r="B1191" s="12">
        <f>IF($A1191='P-Parametri'!$C$47,'P-Parametri'!$B$34,IF($A1191='P-Parametri'!$C$48,'P-Parametri'!$C$34,'P-Parametri'!$C$50))</f>
        <v>2.7158250435358244E-2</v>
      </c>
      <c r="C1191" s="10">
        <f>IF($A1191&lt;='1-Input'!$B$26,0,IF($A1191='1-Input'!$B$26+1,('1-Input'!$B$23+((('P-Parametri'!$B$24*'1-Input'!$B$11)*(1+'P-Parametri'!$B$26)^('1-Input'!$B$25-3-'1-Input'!$B$12+1)*(IF('P-Parametri'!$B$26=0,'1-Input'!$B$12,((1+'P-Parametri'!$B$26)^'1-Input'!$B$12-1)/'P-Parametri'!$B$26)))*'P-Parametri'!$B$27*(1-'P-Parametri'!$B$28)))*'1-Input'!$B$27,'1-Input'!$B$23+((('P-Parametri'!$B$24*'1-Input'!$B$11)*(1+'P-Parametri'!$B$26)^('1-Input'!$B$25-3-'1-Input'!$B$12+1)*(IF('P-Parametri'!$B$26=0,'1-Input'!$B$12,((1+'P-Parametri'!$B$26)^'1-Input'!$B$12-1)/'P-Parametri'!$B$26)))*'P-Parametri'!$B$27*(1-'P-Parametri'!$B$28))))</f>
        <v>16411.890846609538</v>
      </c>
      <c r="D1191" s="10">
        <f>IF(AND($A1191&gt;=3,$A1191&lt;3+'1-Input'!$B$12),'1-Input'!$B$30,0)</f>
        <v>0</v>
      </c>
      <c r="E1191" s="10">
        <f>MAX(0,(E1155-C1191-D1191))/(1-'P-Parametri'!$B$31*MAX(0,IF(F1190&lt;=0,0,(F1190-G1190)/F1190)))</f>
        <v>9688.1091533904619</v>
      </c>
      <c r="F1191" s="10">
        <f>((F1190-E1191+MAX(0,-(E1155-C1191-D1191)))*(1+B1191))*(1-'P-Parametri'!$B$32)</f>
        <v>-66197.665279461187</v>
      </c>
      <c r="G1191" s="10">
        <f>IF(F1190&lt;=0,G1190,G1190*(1-E1191/F1190))+MAX(0,-(E1155-C1191-D1191))</f>
        <v>-1846.6663543238842</v>
      </c>
      <c r="H1191" s="10">
        <f>MAX(0,(H1155-C1191-D1191))/(1-'P-Parametri'!$B$31*MAX(0,IF(I1190&lt;=0,0,(I1190-J1190)/I1190)))</f>
        <v>14038.109153390462</v>
      </c>
      <c r="I1191" s="10">
        <f>((I1190-H1191+MAX(0,-(H1155-C1191-D1191)))*(1+B1191))*(1-'P-Parametri'!$B$32)</f>
        <v>-290859.39606051787</v>
      </c>
      <c r="J1191" s="10">
        <f>IF(I1190&lt;=0,J1190,J1190*(1-H1191/I1190))+MAX(0,-(H1155-C1191-D1191))</f>
        <v>-21961.170244102712</v>
      </c>
      <c r="K1191" s="10">
        <f>MAX(0,(K1155-C1191-D1191))/(1-'P-Parametri'!$B$31*MAX(0,IF(L1190&lt;=0,0,(L1190-M1190)/L1190)))</f>
        <v>8004.0296075510751</v>
      </c>
      <c r="L1191" s="10">
        <f>((L1190-K1191+MAX(0,-(K1155-C1191-D1191)))*(1+B1191))*(1-'P-Parametri'!$B$32)</f>
        <v>53161.870233522692</v>
      </c>
      <c r="M1191" s="10">
        <f>IF(L1190&lt;=0,M1190,M1190*(1-K1191/L1190))+MAX(0,-(K1155-C1191-D1191))</f>
        <v>35797.033912141524</v>
      </c>
      <c r="N1191" s="10">
        <f>MAX(0,(N1155-C1191-D1191))/(1-'P-Parametri'!$B$31*MAX(0,IF(O1190&lt;=0,0,(O1190-P1190)/O1190)))</f>
        <v>7875.8083328586981</v>
      </c>
      <c r="O1191" s="10">
        <f>((O1190-N1191+MAX(0,-(N1155-C1191-D1191)))*(1+B1191))*(1-'P-Parametri'!$B$32)</f>
        <v>59441.475015452677</v>
      </c>
      <c r="P1191" s="10">
        <f>IF(O1190&lt;=0,P1190,P1190*(1-N1191/O1190))+MAX(0,-(N1155-C1191-D1191))</f>
        <v>40025.463505497835</v>
      </c>
      <c r="Q1191" s="10">
        <f>MAX(0,(Q1155-C1191-D1191))/(1-'P-Parametri'!$B$31*MAX(0,IF(R1190&lt;=0,0,(R1190-S1190)/R1190)))</f>
        <v>7883.0037824416868</v>
      </c>
      <c r="R1191" s="10">
        <f>((R1190-Q1191+MAX(0,-(Q1155-C1191-D1191)))*(1+B1191))*(1-'P-Parametri'!$B$32)</f>
        <v>59089.079676084046</v>
      </c>
      <c r="S1191" s="10">
        <f>IF(R1190&lt;=0,S1190,S1190*(1-Q1191/R1190))+MAX(0,-(Q1155-C1191-D1191))</f>
        <v>39788.174865003304</v>
      </c>
      <c r="T1191" s="10">
        <f>MAX(0,(T1155-C1191-D1191))/(1-'P-Parametri'!$B$31*MAX(0,IF(U1190&lt;=0,0,(U1190-V1190)/U1190)))</f>
        <v>7883.0037824416822</v>
      </c>
      <c r="U1191" s="10">
        <f>((U1190-T1191+MAX(0,-(T1155-C1191-D1191)))*(1+B1191))*(1-'P-Parametri'!$B$32)</f>
        <v>59089.079676084184</v>
      </c>
      <c r="V1191" s="10">
        <f>IF(U1190&lt;=0,V1190,V1190*(1-T1191/U1190))+MAX(0,-(T1155-C1191-D1191))</f>
        <v>39788.174865003421</v>
      </c>
    </row>
    <row r="1192" spans="1:22">
      <c r="A1192" s="9">
        <f t="shared" si="23"/>
        <v>35</v>
      </c>
      <c r="B1192" s="12">
        <f>IF($A1192='P-Parametri'!$C$47,'P-Parametri'!$B$34,IF($A1192='P-Parametri'!$C$48,'P-Parametri'!$C$34,'P-Parametri'!$C$50))</f>
        <v>2.7158250435358244E-2</v>
      </c>
      <c r="C1192" s="10">
        <f>IF($A1192&lt;='1-Input'!$B$26,0,IF($A1192='1-Input'!$B$26+1,('1-Input'!$B$23+((('P-Parametri'!$B$24*'1-Input'!$B$11)*(1+'P-Parametri'!$B$26)^('1-Input'!$B$25-3-'1-Input'!$B$12+1)*(IF('P-Parametri'!$B$26=0,'1-Input'!$B$12,((1+'P-Parametri'!$B$26)^'1-Input'!$B$12-1)/'P-Parametri'!$B$26)))*'P-Parametri'!$B$27*(1-'P-Parametri'!$B$28)))*'1-Input'!$B$27,'1-Input'!$B$23+((('P-Parametri'!$B$24*'1-Input'!$B$11)*(1+'P-Parametri'!$B$26)^('1-Input'!$B$25-3-'1-Input'!$B$12+1)*(IF('P-Parametri'!$B$26=0,'1-Input'!$B$12,((1+'P-Parametri'!$B$26)^'1-Input'!$B$12-1)/'P-Parametri'!$B$26)))*'P-Parametri'!$B$27*(1-'P-Parametri'!$B$28))))</f>
        <v>16411.890846609538</v>
      </c>
      <c r="D1192" s="10">
        <f>IF(AND($A1192&gt;=3,$A1192&lt;3+'1-Input'!$B$12),'1-Input'!$B$30,0)</f>
        <v>0</v>
      </c>
      <c r="E1192" s="10">
        <f>MAX(0,(E1155-C1192-D1192))/(1-'P-Parametri'!$B$31*MAX(0,IF(F1191&lt;=0,0,(F1191-G1191)/F1191)))</f>
        <v>9688.1091533904619</v>
      </c>
      <c r="F1192" s="10">
        <f>((F1191-E1192+MAX(0,-(E1155-C1192-D1192)))*(1+B1192))*(1-'P-Parametri'!$B$32)</f>
        <v>-77790.805900781386</v>
      </c>
      <c r="G1192" s="10">
        <f>IF(F1191&lt;=0,G1191,G1191*(1-E1192/F1191))+MAX(0,-(E1155-C1192-D1192))</f>
        <v>-1846.6663543238842</v>
      </c>
      <c r="H1192" s="10">
        <f>MAX(0,(H1155-C1192-D1192))/(1-'P-Parametri'!$B$31*MAX(0,IF(I1191&lt;=0,0,(I1191-J1191)/I1191)))</f>
        <v>14038.109153390462</v>
      </c>
      <c r="I1192" s="10">
        <f>((I1191-H1192+MAX(0,-(H1155-C1192-D1192)))*(1+B1192))*(1-'P-Parametri'!$B$32)</f>
        <v>-312551.63204158837</v>
      </c>
      <c r="J1192" s="10">
        <f>IF(I1191&lt;=0,J1191,J1191*(1-H1192/I1191))+MAX(0,-(H1155-C1192-D1192))</f>
        <v>-21961.170244102712</v>
      </c>
      <c r="K1192" s="10">
        <f>MAX(0,(K1155-C1192-D1192))/(1-'P-Parametri'!$B$31*MAX(0,IF(L1191&lt;=0,0,(L1191-M1191)/L1191)))</f>
        <v>8042.4723784723437</v>
      </c>
      <c r="L1192" s="10">
        <f>((L1191-K1192+MAX(0,-(K1155-C1192-D1192)))*(1+B1192))*(1-'P-Parametri'!$B$32)</f>
        <v>46252.072237967383</v>
      </c>
      <c r="M1192" s="10">
        <f>IF(L1191&lt;=0,M1191,M1191*(1-K1192/L1191))+MAX(0,-(K1155-C1192-D1192))</f>
        <v>30381.561220812189</v>
      </c>
      <c r="N1192" s="10">
        <f>MAX(0,(N1155-C1192-D1192))/(1-'P-Parametri'!$B$31*MAX(0,IF(O1191&lt;=0,0,(O1191-P1191)/O1191)))</f>
        <v>7913.6352663415873</v>
      </c>
      <c r="O1192" s="10">
        <f>((O1191-N1192+MAX(0,-(N1155-C1192-D1192)))*(1+B1192))*(1-'P-Parametri'!$B$32)</f>
        <v>52821.391233959628</v>
      </c>
      <c r="P1192" s="10">
        <f>IF(O1191&lt;=0,P1191,P1191*(1-N1192/O1191))+MAX(0,-(N1155-C1192-D1192))</f>
        <v>34696.744467714321</v>
      </c>
      <c r="Q1192" s="10">
        <f>MAX(0,(Q1155-C1192-D1192))/(1-'P-Parametri'!$B$31*MAX(0,IF(R1191&lt;=0,0,(R1191-S1191)/R1191)))</f>
        <v>7920.8652751445634</v>
      </c>
      <c r="R1192" s="10">
        <f>((R1191-Q1192+MAX(0,-(Q1155-C1192-D1192)))*(1+B1192))*(1-'P-Parametri'!$B$32)</f>
        <v>52452.737874806364</v>
      </c>
      <c r="S1192" s="10">
        <f>IF(R1191&lt;=0,S1191,S1191*(1-Q1192/R1191))+MAX(0,-(Q1155-C1192-D1192))</f>
        <v>34454.587434344059</v>
      </c>
      <c r="T1192" s="10">
        <f>MAX(0,(T1155-C1192-D1192))/(1-'P-Parametri'!$B$31*MAX(0,IF(U1191&lt;=0,0,(U1191-V1191)/U1191)))</f>
        <v>7920.8652751445588</v>
      </c>
      <c r="U1192" s="10">
        <f>((U1191-T1192+MAX(0,-(T1155-C1192-D1192)))*(1+B1192))*(1-'P-Parametri'!$B$32)</f>
        <v>52452.737874806509</v>
      </c>
      <c r="V1192" s="10">
        <f>IF(U1191&lt;=0,V1191,V1191*(1-T1192/U1191))+MAX(0,-(T1155-C1192-D1192))</f>
        <v>34454.587434344176</v>
      </c>
    </row>
    <row r="1193" spans="1:22">
      <c r="A1193" s="9">
        <f t="shared" si="23"/>
        <v>36</v>
      </c>
      <c r="B1193" s="12">
        <f>IF($A1193='P-Parametri'!$C$47,'P-Parametri'!$B$34,IF($A1193='P-Parametri'!$C$48,'P-Parametri'!$C$34,'P-Parametri'!$C$50))</f>
        <v>2.7158250435358244E-2</v>
      </c>
      <c r="C1193" s="10">
        <f>IF($A1193&lt;='1-Input'!$B$26,0,IF($A1193='1-Input'!$B$26+1,('1-Input'!$B$23+((('P-Parametri'!$B$24*'1-Input'!$B$11)*(1+'P-Parametri'!$B$26)^('1-Input'!$B$25-3-'1-Input'!$B$12+1)*(IF('P-Parametri'!$B$26=0,'1-Input'!$B$12,((1+'P-Parametri'!$B$26)^'1-Input'!$B$12-1)/'P-Parametri'!$B$26)))*'P-Parametri'!$B$27*(1-'P-Parametri'!$B$28)))*'1-Input'!$B$27,'1-Input'!$B$23+((('P-Parametri'!$B$24*'1-Input'!$B$11)*(1+'P-Parametri'!$B$26)^('1-Input'!$B$25-3-'1-Input'!$B$12+1)*(IF('P-Parametri'!$B$26=0,'1-Input'!$B$12,((1+'P-Parametri'!$B$26)^'1-Input'!$B$12-1)/'P-Parametri'!$B$26)))*'P-Parametri'!$B$27*(1-'P-Parametri'!$B$28))))</f>
        <v>16411.890846609538</v>
      </c>
      <c r="D1193" s="10">
        <f>IF(AND($A1193&gt;=3,$A1193&lt;3+'1-Input'!$B$12),'1-Input'!$B$30,0)</f>
        <v>0</v>
      </c>
      <c r="E1193" s="10">
        <f>MAX(0,(E1155-C1193-D1193))/(1-'P-Parametri'!$B$31*MAX(0,IF(F1192&lt;=0,0,(F1192-G1192)/F1192)))</f>
        <v>9688.1091533904619</v>
      </c>
      <c r="F1193" s="10">
        <f>((F1192-E1193+MAX(0,-(E1155-C1193-D1193)))*(1+B1193))*(1-'P-Parametri'!$B$32)</f>
        <v>-89674.979958352415</v>
      </c>
      <c r="G1193" s="10">
        <f>IF(F1192&lt;=0,G1192,G1192*(1-E1193/F1192))+MAX(0,-(E1155-C1193-D1193))</f>
        <v>-1846.6663543238842</v>
      </c>
      <c r="H1193" s="10">
        <f>MAX(0,(H1155-C1193-D1193))/(1-'P-Parametri'!$B$31*MAX(0,IF(I1192&lt;=0,0,(I1192-J1192)/I1192)))</f>
        <v>14038.109153390462</v>
      </c>
      <c r="I1193" s="10">
        <f>((I1192-H1193+MAX(0,-(H1155-C1193-D1193)))*(1+B1193))*(1-'P-Parametri'!$B$32)</f>
        <v>-334788.42848161899</v>
      </c>
      <c r="J1193" s="10">
        <f>IF(I1192&lt;=0,J1192,J1192*(1-H1193/I1192))+MAX(0,-(H1155-C1193-D1193))</f>
        <v>-21961.170244102712</v>
      </c>
      <c r="K1193" s="10">
        <f>MAX(0,(K1155-C1193-D1193))/(1-'P-Parametri'!$B$31*MAX(0,IF(L1192&lt;=0,0,(L1192-M1192)/L1192)))</f>
        <v>8080.3312147282941</v>
      </c>
      <c r="L1193" s="10">
        <f>((L1192-K1193+MAX(0,-(K1155-C1193-D1193)))*(1+B1193))*(1-'P-Parametri'!$B$32)</f>
        <v>39130.001888050851</v>
      </c>
      <c r="M1193" s="10">
        <f>IF(L1192&lt;=0,M1192,M1192*(1-K1193/L1192))+MAX(0,-(K1155-C1193-D1193))</f>
        <v>25073.840601903634</v>
      </c>
      <c r="N1193" s="10">
        <f>MAX(0,(N1155-C1193-D1193))/(1-'P-Parametri'!$B$31*MAX(0,IF(O1192&lt;=0,0,(O1192-P1192)/O1192)))</f>
        <v>7950.8876195532312</v>
      </c>
      <c r="O1193" s="10">
        <f>((O1192-N1193+MAX(0,-(N1155-C1193-D1193)))*(1+B1193))*(1-'P-Parametri'!$B$32)</f>
        <v>45996.929772749645</v>
      </c>
      <c r="P1193" s="10">
        <f>IF(O1192&lt;=0,P1192,P1192*(1-N1193/O1192))+MAX(0,-(N1155-C1193-D1193))</f>
        <v>29474.051358302408</v>
      </c>
      <c r="Q1193" s="10">
        <f>MAX(0,(Q1155-C1193-D1193))/(1-'P-Parametri'!$B$31*MAX(0,IF(R1192&lt;=0,0,(R1192-S1192)/R1192)))</f>
        <v>7958.1516626315542</v>
      </c>
      <c r="R1193" s="10">
        <f>((R1192-Q1193+MAX(0,-(Q1155-C1193-D1193)))*(1+B1193))*(1-'P-Parametri'!$B$32)</f>
        <v>45611.575364887598</v>
      </c>
      <c r="S1193" s="10">
        <f>IF(R1192&lt;=0,S1192,S1192*(1-Q1193/R1192))+MAX(0,-(Q1155-C1193-D1193))</f>
        <v>29227.122798840097</v>
      </c>
      <c r="T1193" s="10">
        <f>MAX(0,(T1155-C1193-D1193))/(1-'P-Parametri'!$B$31*MAX(0,IF(U1192&lt;=0,0,(U1192-V1192)/U1192)))</f>
        <v>7958.1516626315497</v>
      </c>
      <c r="U1193" s="10">
        <f>((U1192-T1193+MAX(0,-(T1155-C1193-D1193)))*(1+B1193))*(1-'P-Parametri'!$B$32)</f>
        <v>45611.575364887758</v>
      </c>
      <c r="V1193" s="10">
        <f>IF(U1192&lt;=0,V1192,V1192*(1-T1193/U1192))+MAX(0,-(T1155-C1193-D1193))</f>
        <v>29227.122798840217</v>
      </c>
    </row>
    <row r="1194" spans="1:22">
      <c r="A1194" s="9">
        <f t="shared" si="23"/>
        <v>37</v>
      </c>
      <c r="B1194" s="12">
        <f>IF($A1194='P-Parametri'!$C$47,'P-Parametri'!$B$34,IF($A1194='P-Parametri'!$C$48,'P-Parametri'!$C$34,'P-Parametri'!$C$50))</f>
        <v>2.7158250435358244E-2</v>
      </c>
      <c r="C1194" s="10">
        <f>IF($A1194&lt;='1-Input'!$B$26,0,IF($A1194='1-Input'!$B$26+1,('1-Input'!$B$23+((('P-Parametri'!$B$24*'1-Input'!$B$11)*(1+'P-Parametri'!$B$26)^('1-Input'!$B$25-3-'1-Input'!$B$12+1)*(IF('P-Parametri'!$B$26=0,'1-Input'!$B$12,((1+'P-Parametri'!$B$26)^'1-Input'!$B$12-1)/'P-Parametri'!$B$26)))*'P-Parametri'!$B$27*(1-'P-Parametri'!$B$28)))*'1-Input'!$B$27,'1-Input'!$B$23+((('P-Parametri'!$B$24*'1-Input'!$B$11)*(1+'P-Parametri'!$B$26)^('1-Input'!$B$25-3-'1-Input'!$B$12+1)*(IF('P-Parametri'!$B$26=0,'1-Input'!$B$12,((1+'P-Parametri'!$B$26)^'1-Input'!$B$12-1)/'P-Parametri'!$B$26)))*'P-Parametri'!$B$27*(1-'P-Parametri'!$B$28))))</f>
        <v>16411.890846609538</v>
      </c>
      <c r="D1194" s="10">
        <f>IF(AND($A1194&gt;=3,$A1194&lt;3+'1-Input'!$B$12),'1-Input'!$B$30,0)</f>
        <v>0</v>
      </c>
      <c r="E1194" s="10">
        <f>MAX(0,(E1155-C1194-D1194))/(1-'P-Parametri'!$B$31*MAX(0,IF(F1193&lt;=0,0,(F1193-G1193)/F1193)))</f>
        <v>9688.1091533904619</v>
      </c>
      <c r="F1194" s="10">
        <f>((F1193-E1194+MAX(0,-(E1155-C1194-D1194)))*(1+B1194))*(1-'P-Parametri'!$B$32)</f>
        <v>-101857.49353633067</v>
      </c>
      <c r="G1194" s="10">
        <f>IF(F1193&lt;=0,G1193,G1193*(1-E1194/F1193))+MAX(0,-(E1155-C1194-D1194))</f>
        <v>-1846.6663543238842</v>
      </c>
      <c r="H1194" s="10">
        <f>MAX(0,(H1155-C1194-D1194))/(1-'P-Parametri'!$B$31*MAX(0,IF(I1193&lt;=0,0,(I1193-J1193)/I1193)))</f>
        <v>14038.109153390462</v>
      </c>
      <c r="I1194" s="10">
        <f>((I1193-H1194+MAX(0,-(H1155-C1194-D1194)))*(1+B1194))*(1-'P-Parametri'!$B$32)</f>
        <v>-357583.45599039475</v>
      </c>
      <c r="J1194" s="10">
        <f>IF(I1193&lt;=0,J1193,J1193*(1-H1194/I1193))+MAX(0,-(H1155-C1194-D1194))</f>
        <v>-21961.170244102712</v>
      </c>
      <c r="K1194" s="10">
        <f>MAX(0,(K1155-C1194-D1194))/(1-'P-Parametri'!$B$31*MAX(0,IF(L1193&lt;=0,0,(L1193-M1193)/L1193)))</f>
        <v>8117.6079487142642</v>
      </c>
      <c r="L1194" s="10">
        <f>((L1193-K1194+MAX(0,-(K1155-C1194-D1194)))*(1+B1194))*(1-'P-Parametri'!$B$32)</f>
        <v>31790.927027939993</v>
      </c>
      <c r="M1194" s="10">
        <f>IF(L1193&lt;=0,M1193,M1193*(1-K1194/L1193))+MAX(0,-(K1155-C1194-D1194))</f>
        <v>19872.215302801298</v>
      </c>
      <c r="N1194" s="10">
        <f>MAX(0,(N1155-C1194-D1194))/(1-'P-Parametri'!$B$31*MAX(0,IF(O1193&lt;=0,0,(O1193-P1193)/O1193)))</f>
        <v>7987.5671955347452</v>
      </c>
      <c r="O1194" s="10">
        <f>((O1193-N1194+MAX(0,-(N1155-C1194-D1194)))*(1+B1194))*(1-'P-Parametri'!$B$32)</f>
        <v>38963.547104245285</v>
      </c>
      <c r="P1194" s="10">
        <f>IF(O1193&lt;=0,P1193,P1193*(1-N1194/O1193))+MAX(0,-(N1155-C1194-D1194))</f>
        <v>24355.753965145574</v>
      </c>
      <c r="Q1194" s="10">
        <f>MAX(0,(Q1155-C1194-D1194))/(1-'P-Parametri'!$B$31*MAX(0,IF(R1193&lt;=0,0,(R1193-S1193)/R1193)))</f>
        <v>7994.8647495910591</v>
      </c>
      <c r="R1194" s="10">
        <f>((R1193-Q1194+MAX(0,-(Q1155-C1194-D1194)))*(1+B1194))*(1-'P-Parametri'!$B$32)</f>
        <v>38561.03803341568</v>
      </c>
      <c r="S1194" s="10">
        <f>IF(R1193&lt;=0,S1193,S1193*(1-Q1194/R1193))+MAX(0,-(Q1155-C1194-D1194))</f>
        <v>24104.149256990109</v>
      </c>
      <c r="T1194" s="10">
        <f>MAX(0,(T1155-C1194-D1194))/(1-'P-Parametri'!$B$31*MAX(0,IF(U1193&lt;=0,0,(U1193-V1193)/U1193)))</f>
        <v>7994.8647495910545</v>
      </c>
      <c r="U1194" s="10">
        <f>((U1193-T1194+MAX(0,-(T1155-C1194-D1194)))*(1+B1194))*(1-'P-Parametri'!$B$32)</f>
        <v>38561.038033415847</v>
      </c>
      <c r="V1194" s="10">
        <f>IF(U1193&lt;=0,V1193,V1193*(1-T1194/U1193))+MAX(0,-(T1155-C1194-D1194))</f>
        <v>24104.149256990229</v>
      </c>
    </row>
    <row r="1195" spans="1:22">
      <c r="A1195" s="9">
        <f t="shared" si="23"/>
        <v>38</v>
      </c>
      <c r="B1195" s="12">
        <f>IF($A1195='P-Parametri'!$C$47,'P-Parametri'!$B$34,IF($A1195='P-Parametri'!$C$48,'P-Parametri'!$C$34,'P-Parametri'!$C$50))</f>
        <v>2.7158250435358244E-2</v>
      </c>
      <c r="C1195" s="10">
        <f>IF($A1195&lt;='1-Input'!$B$26,0,IF($A1195='1-Input'!$B$26+1,('1-Input'!$B$23+((('P-Parametri'!$B$24*'1-Input'!$B$11)*(1+'P-Parametri'!$B$26)^('1-Input'!$B$25-3-'1-Input'!$B$12+1)*(IF('P-Parametri'!$B$26=0,'1-Input'!$B$12,((1+'P-Parametri'!$B$26)^'1-Input'!$B$12-1)/'P-Parametri'!$B$26)))*'P-Parametri'!$B$27*(1-'P-Parametri'!$B$28)))*'1-Input'!$B$27,'1-Input'!$B$23+((('P-Parametri'!$B$24*'1-Input'!$B$11)*(1+'P-Parametri'!$B$26)^('1-Input'!$B$25-3-'1-Input'!$B$12+1)*(IF('P-Parametri'!$B$26=0,'1-Input'!$B$12,((1+'P-Parametri'!$B$26)^'1-Input'!$B$12-1)/'P-Parametri'!$B$26)))*'P-Parametri'!$B$27*(1-'P-Parametri'!$B$28))))</f>
        <v>16411.890846609538</v>
      </c>
      <c r="D1195" s="10">
        <f>IF(AND($A1195&gt;=3,$A1195&lt;3+'1-Input'!$B$12),'1-Input'!$B$30,0)</f>
        <v>0</v>
      </c>
      <c r="E1195" s="10">
        <f>MAX(0,(E1155-C1195-D1195))/(1-'P-Parametri'!$B$31*MAX(0,IF(F1194&lt;=0,0,(F1194-G1194)/F1194)))</f>
        <v>9688.1091533904619</v>
      </c>
      <c r="F1195" s="10">
        <f>((F1194-E1195+MAX(0,-(E1155-C1195-D1195)))*(1+B1195))*(1-'P-Parametri'!$B$32)</f>
        <v>-114345.83613032648</v>
      </c>
      <c r="G1195" s="10">
        <f>IF(F1194&lt;=0,G1194,G1194*(1-E1195/F1194))+MAX(0,-(E1155-C1195-D1195))</f>
        <v>-1846.6663543238842</v>
      </c>
      <c r="H1195" s="10">
        <f>MAX(0,(H1155-C1195-D1195))/(1-'P-Parametri'!$B$31*MAX(0,IF(I1194&lt;=0,0,(I1194-J1194)/I1194)))</f>
        <v>14038.109153390462</v>
      </c>
      <c r="I1195" s="10">
        <f>((I1194-H1195+MAX(0,-(H1155-C1195-D1195)))*(1+B1195))*(1-'P-Parametri'!$B$32)</f>
        <v>-380950.72836378566</v>
      </c>
      <c r="J1195" s="10">
        <f>IF(I1194&lt;=0,J1194,J1194*(1-H1195/I1194))+MAX(0,-(H1155-C1195-D1195))</f>
        <v>-21961.170244102712</v>
      </c>
      <c r="K1195" s="10">
        <f>MAX(0,(K1155-C1195-D1195))/(1-'P-Parametri'!$B$31*MAX(0,IF(L1194&lt;=0,0,(L1194-M1194)/L1194)))</f>
        <v>8154.3047092092547</v>
      </c>
      <c r="L1195" s="10">
        <f>((L1194-K1195+MAX(0,-(K1155-C1195-D1195)))*(1+B1195))*(1-'P-Parametri'!$B$32)</f>
        <v>24229.994523854592</v>
      </c>
      <c r="M1195" s="10">
        <f>IF(L1194&lt;=0,M1194,M1194*(1-K1195/L1194))+MAX(0,-(K1155-C1195-D1195))</f>
        <v>14775.03462972317</v>
      </c>
      <c r="N1195" s="10">
        <f>MAX(0,(N1155-C1195-D1195))/(1-'P-Parametri'!$B$31*MAX(0,IF(O1194&lt;=0,0,(O1194-P1194)/O1194)))</f>
        <v>8023.6760889629631</v>
      </c>
      <c r="O1195" s="10">
        <f>((O1194-N1195+MAX(0,-(N1155-C1195-D1195)))*(1+B1195))*(1-'P-Parametri'!$B$32)</f>
        <v>31716.583493191534</v>
      </c>
      <c r="P1195" s="10">
        <f>IF(O1194&lt;=0,P1194,P1194*(1-N1195/O1194))+MAX(0,-(N1155-C1195-D1195))</f>
        <v>19340.228037899822</v>
      </c>
      <c r="Q1195" s="10">
        <f>MAX(0,(Q1155-C1195-D1195))/(1-'P-Parametri'!$B$31*MAX(0,IF(R1194&lt;=0,0,(R1194-S1194)/R1194)))</f>
        <v>8031.0066326136375</v>
      </c>
      <c r="R1195" s="10">
        <f>((R1194-Q1195+MAX(0,-(Q1155-C1195-D1195)))*(1+B1195))*(1-'P-Parametri'!$B$32)</f>
        <v>31296.455292105606</v>
      </c>
      <c r="S1195" s="10">
        <f>IF(R1194&lt;=0,S1194,S1194*(1-Q1195/R1194))+MAX(0,-(Q1155-C1195-D1195))</f>
        <v>19084.041074512075</v>
      </c>
      <c r="T1195" s="10">
        <f>MAX(0,(T1155-C1195-D1195))/(1-'P-Parametri'!$B$31*MAX(0,IF(U1194&lt;=0,0,(U1194-V1194)/U1194)))</f>
        <v>8031.006632613633</v>
      </c>
      <c r="U1195" s="10">
        <f>((U1194-T1195+MAX(0,-(T1155-C1195-D1195)))*(1+B1195))*(1-'P-Parametri'!$B$32)</f>
        <v>31296.455292105784</v>
      </c>
      <c r="V1195" s="10">
        <f>IF(U1194&lt;=0,V1194,V1194*(1-T1195/U1194))+MAX(0,-(T1155-C1195-D1195))</f>
        <v>19084.041074512195</v>
      </c>
    </row>
    <row r="1196" spans="1:22">
      <c r="A1196" s="9">
        <f t="shared" si="23"/>
        <v>39</v>
      </c>
      <c r="B1196" s="12">
        <f>IF($A1196='P-Parametri'!$C$47,'P-Parametri'!$B$34,IF($A1196='P-Parametri'!$C$48,'P-Parametri'!$C$34,'P-Parametri'!$C$50))</f>
        <v>2.7158250435358244E-2</v>
      </c>
      <c r="C1196" s="10">
        <f>IF($A1196&lt;='1-Input'!$B$26,0,IF($A1196='1-Input'!$B$26+1,('1-Input'!$B$23+((('P-Parametri'!$B$24*'1-Input'!$B$11)*(1+'P-Parametri'!$B$26)^('1-Input'!$B$25-3-'1-Input'!$B$12+1)*(IF('P-Parametri'!$B$26=0,'1-Input'!$B$12,((1+'P-Parametri'!$B$26)^'1-Input'!$B$12-1)/'P-Parametri'!$B$26)))*'P-Parametri'!$B$27*(1-'P-Parametri'!$B$28)))*'1-Input'!$B$27,'1-Input'!$B$23+((('P-Parametri'!$B$24*'1-Input'!$B$11)*(1+'P-Parametri'!$B$26)^('1-Input'!$B$25-3-'1-Input'!$B$12+1)*(IF('P-Parametri'!$B$26=0,'1-Input'!$B$12,((1+'P-Parametri'!$B$26)^'1-Input'!$B$12-1)/'P-Parametri'!$B$26)))*'P-Parametri'!$B$27*(1-'P-Parametri'!$B$28))))</f>
        <v>16411.890846609538</v>
      </c>
      <c r="D1196" s="10">
        <f>IF(AND($A1196&gt;=3,$A1196&lt;3+'1-Input'!$B$12),'1-Input'!$B$30,0)</f>
        <v>0</v>
      </c>
      <c r="E1196" s="10">
        <f>MAX(0,(E1155-C1196-D1196))/(1-'P-Parametri'!$B$31*MAX(0,IF(F1195&lt;=0,0,(F1195-G1195)/F1195)))</f>
        <v>9688.1091533904619</v>
      </c>
      <c r="F1196" s="10">
        <f>((F1195-E1196+MAX(0,-(E1155-C1196-D1196)))*(1+B1196))*(1-'P-Parametri'!$B$32)</f>
        <v>-127147.68525175322</v>
      </c>
      <c r="G1196" s="10">
        <f>IF(F1195&lt;=0,G1195,G1195*(1-E1196/F1195))+MAX(0,-(E1155-C1196-D1196))</f>
        <v>-1846.6663543238842</v>
      </c>
      <c r="H1196" s="10">
        <f>MAX(0,(H1155-C1196-D1196))/(1-'P-Parametri'!$B$31*MAX(0,IF(I1195&lt;=0,0,(I1195-J1195)/I1195)))</f>
        <v>14038.109153390462</v>
      </c>
      <c r="I1196" s="10">
        <f>((I1195-H1196+MAX(0,-(H1155-C1196-D1196)))*(1+B1196))*(1-'P-Parametri'!$B$32)</f>
        <v>-404904.61119906732</v>
      </c>
      <c r="J1196" s="10">
        <f>IF(I1195&lt;=0,J1195,J1195*(1-H1196/I1195))+MAX(0,-(H1155-C1196-D1196))</f>
        <v>-21961.170244102712</v>
      </c>
      <c r="K1196" s="10">
        <f>MAX(0,(K1155-C1196-D1196))/(1-'P-Parametri'!$B$31*MAX(0,IF(L1195&lt;=0,0,(L1195-M1195)/L1195)))</f>
        <v>8190.4239102130286</v>
      </c>
      <c r="L1196" s="10">
        <f>((L1195-K1196+MAX(0,-(K1155-C1196-D1196)))*(1+B1196))*(1-'P-Parametri'!$B$32)</f>
        <v>16442.226934663966</v>
      </c>
      <c r="M1196" s="10">
        <f>IF(L1195&lt;=0,M1195,M1195*(1-K1196/L1195))+MAX(0,-(K1155-C1196-D1196))</f>
        <v>9780.6547595019347</v>
      </c>
      <c r="N1196" s="10">
        <f>MAX(0,(N1155-C1196-D1196))/(1-'P-Parametri'!$B$31*MAX(0,IF(O1195&lt;=0,0,(O1195-P1195)/O1195)))</f>
        <v>8059.2166751663599</v>
      </c>
      <c r="O1196" s="10">
        <f>((O1195-N1196+MAX(0,-(N1155-C1196-D1196)))*(1+B1196))*(1-'P-Parametri'!$B$32)</f>
        <v>24251.259791688812</v>
      </c>
      <c r="P1196" s="10">
        <f>IF(O1195&lt;=0,P1195,P1195*(1-N1196/O1195))+MAX(0,-(N1155-C1196-D1196))</f>
        <v>14425.85608677143</v>
      </c>
      <c r="Q1196" s="10">
        <f>MAX(0,(Q1155-C1196-D1196))/(1-'P-Parametri'!$B$31*MAX(0,IF(R1195&lt;=0,0,(R1195-S1195)/R1195)))</f>
        <v>8066.5796891978989</v>
      </c>
      <c r="R1196" s="10">
        <f>((R1195-Q1196+MAX(0,-(Q1155-C1196-D1196)))*(1+B1196))*(1-'P-Parametri'!$B$32)</f>
        <v>23813.036865349462</v>
      </c>
      <c r="S1196" s="10">
        <f>IF(R1195&lt;=0,S1195,S1195*(1-Q1196/R1195))+MAX(0,-(Q1155-C1196-D1196))</f>
        <v>14165.179283850788</v>
      </c>
      <c r="T1196" s="10">
        <f>MAX(0,(T1155-C1196-D1196))/(1-'P-Parametri'!$B$31*MAX(0,IF(U1195&lt;=0,0,(U1195-V1195)/U1195)))</f>
        <v>8066.5796891978944</v>
      </c>
      <c r="U1196" s="10">
        <f>((U1195-T1196+MAX(0,-(T1155-C1196-D1196)))*(1+B1196))*(1-'P-Parametri'!$B$32)</f>
        <v>23813.036865349655</v>
      </c>
      <c r="V1196" s="10">
        <f>IF(U1195&lt;=0,V1195,V1195*(1-T1196/U1195))+MAX(0,-(T1155-C1196-D1196))</f>
        <v>14165.179283850906</v>
      </c>
    </row>
    <row r="1197" spans="1:22">
      <c r="A1197" s="9">
        <f t="shared" si="23"/>
        <v>40</v>
      </c>
      <c r="B1197" s="12">
        <f>IF($A1197='P-Parametri'!$C$47,'P-Parametri'!$B$34,IF($A1197='P-Parametri'!$C$48,'P-Parametri'!$C$34,'P-Parametri'!$C$50))</f>
        <v>2.7158250435358244E-2</v>
      </c>
      <c r="C1197" s="10">
        <f>IF($A1197&lt;='1-Input'!$B$26,0,IF($A1197='1-Input'!$B$26+1,('1-Input'!$B$23+((('P-Parametri'!$B$24*'1-Input'!$B$11)*(1+'P-Parametri'!$B$26)^('1-Input'!$B$25-3-'1-Input'!$B$12+1)*(IF('P-Parametri'!$B$26=0,'1-Input'!$B$12,((1+'P-Parametri'!$B$26)^'1-Input'!$B$12-1)/'P-Parametri'!$B$26)))*'P-Parametri'!$B$27*(1-'P-Parametri'!$B$28)))*'1-Input'!$B$27,'1-Input'!$B$23+((('P-Parametri'!$B$24*'1-Input'!$B$11)*(1+'P-Parametri'!$B$26)^('1-Input'!$B$25-3-'1-Input'!$B$12+1)*(IF('P-Parametri'!$B$26=0,'1-Input'!$B$12,((1+'P-Parametri'!$B$26)^'1-Input'!$B$12-1)/'P-Parametri'!$B$26)))*'P-Parametri'!$B$27*(1-'P-Parametri'!$B$28))))</f>
        <v>16411.890846609538</v>
      </c>
      <c r="D1197" s="10">
        <f>IF(AND($A1197&gt;=3,$A1197&lt;3+'1-Input'!$B$12),'1-Input'!$B$30,0)</f>
        <v>0</v>
      </c>
      <c r="E1197" s="10">
        <f>MAX(0,(E1155-C1197-D1197))/(1-'P-Parametri'!$B$31*MAX(0,IF(F1196&lt;=0,0,(F1196-G1196)/F1196)))</f>
        <v>9688.1091533904619</v>
      </c>
      <c r="F1197" s="10">
        <f>((F1196-E1197+MAX(0,-(E1155-C1197-D1197)))*(1+B1197))*(1-'P-Parametri'!$B$32)</f>
        <v>-140270.91114776352</v>
      </c>
      <c r="G1197" s="10">
        <f>IF(F1196&lt;=0,G1196,G1196*(1-E1197/F1196))+MAX(0,-(E1155-C1197-D1197))</f>
        <v>-1846.6663543238842</v>
      </c>
      <c r="H1197" s="10">
        <f>MAX(0,(H1155-C1197-D1197))/(1-'P-Parametri'!$B$31*MAX(0,IF(I1196&lt;=0,0,(I1196-J1196)/I1196)))</f>
        <v>14038.109153390462</v>
      </c>
      <c r="I1197" s="10">
        <f>((I1196-H1197+MAX(0,-(H1155-C1197-D1197)))*(1+B1197))*(1-'P-Parametri'!$B$32)</f>
        <v>-429459.83072652033</v>
      </c>
      <c r="J1197" s="10">
        <f>IF(I1196&lt;=0,J1196,J1196*(1-H1197/I1196))+MAX(0,-(H1155-C1197-D1197))</f>
        <v>-21961.170244102712</v>
      </c>
      <c r="K1197" s="10">
        <f>MAX(0,(K1155-C1197-D1197))/(1-'P-Parametri'!$B$31*MAX(0,IF(L1196&lt;=0,0,(L1196-M1196)/L1196)))</f>
        <v>8225.9682397610268</v>
      </c>
      <c r="L1197" s="10">
        <f>((L1196-K1197+MAX(0,-(K1155-C1197-D1197)))*(1+B1197))*(1-'P-Parametri'!$B$32)</f>
        <v>8422.519110368441</v>
      </c>
      <c r="M1197" s="10">
        <f>IF(L1196&lt;=0,M1196,M1196*(1-K1197/L1196))+MAX(0,-(K1155-C1197-D1197))</f>
        <v>4887.4395195326942</v>
      </c>
      <c r="N1197" s="10">
        <f>MAX(0,(N1155-C1197-D1197))/(1-'P-Parametri'!$B$31*MAX(0,IF(O1196&lt;=0,0,(O1196-P1196)/O1196)))</f>
        <v>8094.1915991191536</v>
      </c>
      <c r="O1197" s="10">
        <f>((O1196-N1197+MAX(0,-(N1155-C1197-D1197)))*(1+B1197))*(1-'P-Parametri'!$B$32)</f>
        <v>16562.674165050936</v>
      </c>
      <c r="P1197" s="10">
        <f>IF(O1196&lt;=0,P1196,P1196*(1-N1197/O1196))+MAX(0,-(N1155-C1197-D1197))</f>
        <v>9611.0281499702178</v>
      </c>
      <c r="Q1197" s="10">
        <f>MAX(0,(Q1155-C1197-D1197))/(1-'P-Parametri'!$B$31*MAX(0,IF(R1196&lt;=0,0,(R1196-S1196)/R1196)))</f>
        <v>8101.5865667345452</v>
      </c>
      <c r="R1197" s="10">
        <f>((R1196-Q1197+MAX(0,-(Q1155-C1197-D1197)))*(1+B1197))*(1-'P-Parametri'!$B$32)</f>
        <v>16105.869508926329</v>
      </c>
      <c r="S1197" s="10">
        <f>IF(R1196&lt;=0,S1196,S1196*(1-Q1197/R1196))+MAX(0,-(Q1155-C1197-D1197))</f>
        <v>9345.9524523322598</v>
      </c>
      <c r="T1197" s="10">
        <f>MAX(0,(T1155-C1197-D1197))/(1-'P-Parametri'!$B$31*MAX(0,IF(U1196&lt;=0,0,(U1196-V1196)/U1196)))</f>
        <v>8101.5865667345397</v>
      </c>
      <c r="U1197" s="10">
        <f>((U1196-T1197+MAX(0,-(T1155-C1197-D1197)))*(1+B1197))*(1-'P-Parametri'!$B$32)</f>
        <v>16105.869508926533</v>
      </c>
      <c r="V1197" s="10">
        <f>IF(U1196&lt;=0,V1196,V1196*(1-T1197/U1196))+MAX(0,-(T1155-C1197-D1197))</f>
        <v>9345.9524523323798</v>
      </c>
    </row>
    <row r="1198" spans="1:22">
      <c r="A1198" s="9">
        <f t="shared" si="23"/>
        <v>41</v>
      </c>
      <c r="B1198" s="12">
        <f>IF($A1198='P-Parametri'!$C$47,'P-Parametri'!$B$34,IF($A1198='P-Parametri'!$C$48,'P-Parametri'!$C$34,'P-Parametri'!$C$50))</f>
        <v>2.7158250435358244E-2</v>
      </c>
      <c r="C1198" s="10">
        <f>IF($A1198&lt;='1-Input'!$B$26,0,IF($A1198='1-Input'!$B$26+1,('1-Input'!$B$23+((('P-Parametri'!$B$24*'1-Input'!$B$11)*(1+'P-Parametri'!$B$26)^('1-Input'!$B$25-3-'1-Input'!$B$12+1)*(IF('P-Parametri'!$B$26=0,'1-Input'!$B$12,((1+'P-Parametri'!$B$26)^'1-Input'!$B$12-1)/'P-Parametri'!$B$26)))*'P-Parametri'!$B$27*(1-'P-Parametri'!$B$28)))*'1-Input'!$B$27,'1-Input'!$B$23+((('P-Parametri'!$B$24*'1-Input'!$B$11)*(1+'P-Parametri'!$B$26)^('1-Input'!$B$25-3-'1-Input'!$B$12+1)*(IF('P-Parametri'!$B$26=0,'1-Input'!$B$12,((1+'P-Parametri'!$B$26)^'1-Input'!$B$12-1)/'P-Parametri'!$B$26)))*'P-Parametri'!$B$27*(1-'P-Parametri'!$B$28))))</f>
        <v>16411.890846609538</v>
      </c>
      <c r="D1198" s="10">
        <f>IF(AND($A1198&gt;=3,$A1198&lt;3+'1-Input'!$B$12),'1-Input'!$B$30,0)</f>
        <v>0</v>
      </c>
      <c r="E1198" s="10">
        <f>MAX(0,(E1155-C1198-D1198))/(1-'P-Parametri'!$B$31*MAX(0,IF(F1197&lt;=0,0,(F1197-G1197)/F1197)))</f>
        <v>9688.1091533904619</v>
      </c>
      <c r="F1198" s="10">
        <f>((F1197-E1198+MAX(0,-(E1155-C1198-D1198)))*(1+B1198))*(1-'P-Parametri'!$B$32)</f>
        <v>-153723.58163967461</v>
      </c>
      <c r="G1198" s="10">
        <f>IF(F1197&lt;=0,G1197,G1197*(1-E1198/F1197))+MAX(0,-(E1155-C1198-D1198))</f>
        <v>-1846.6663543238842</v>
      </c>
      <c r="H1198" s="10">
        <f>MAX(0,(H1155-C1198-D1198))/(1-'P-Parametri'!$B$31*MAX(0,IF(I1197&lt;=0,0,(I1197-J1197)/I1197)))</f>
        <v>14038.109153390462</v>
      </c>
      <c r="I1198" s="10">
        <f>((I1197-H1198+MAX(0,-(H1155-C1198-D1198)))*(1+B1198))*(1-'P-Parametri'!$B$32)</f>
        <v>-454631.48286273744</v>
      </c>
      <c r="J1198" s="10">
        <f>IF(I1197&lt;=0,J1197,J1197*(1-H1198/I1197))+MAX(0,-(H1155-C1198-D1198))</f>
        <v>-21961.170244102712</v>
      </c>
      <c r="K1198" s="10">
        <f>MAX(0,(K1155-C1198-D1198))/(1-'P-Parametri'!$B$31*MAX(0,IF(L1197&lt;=0,0,(L1197-M1197)/L1197)))</f>
        <v>8260.9406487413762</v>
      </c>
      <c r="L1198" s="10">
        <f>((L1197-K1198+MAX(0,-(K1155-C1198-D1198)))*(1+B1198))*(1-'P-Parametri'!$B$32)</f>
        <v>165.63471665298678</v>
      </c>
      <c r="M1198" s="10">
        <f>IF(L1197&lt;=0,M1197,M1197*(1-K1198/L1197))+MAX(0,-(K1155-C1198-D1198))</f>
        <v>93.761135892141581</v>
      </c>
      <c r="N1198" s="10">
        <f>MAX(0,(N1155-C1198-D1198))/(1-'P-Parametri'!$B$31*MAX(0,IF(O1197&lt;=0,0,(O1197-P1197)/O1197)))</f>
        <v>8128.6037644374492</v>
      </c>
      <c r="O1198" s="10">
        <f>((O1197-N1198+MAX(0,-(N1155-C1198-D1198)))*(1+B1198))*(1-'P-Parametri'!$B$32)</f>
        <v>8645.798746749304</v>
      </c>
      <c r="P1198" s="10">
        <f>IF(O1197&lt;=0,P1197,P1197*(1-N1198/O1197))+MAX(0,-(N1155-C1198-D1198))</f>
        <v>4894.1425298441545</v>
      </c>
      <c r="Q1198" s="10">
        <f>MAX(0,(Q1155-C1198-D1198))/(1-'P-Parametri'!$B$31*MAX(0,IF(R1197&lt;=0,0,(R1197-S1197)/R1197)))</f>
        <v>8136.0301714924663</v>
      </c>
      <c r="R1198" s="10">
        <f>((R1197-Q1198+MAX(0,-(Q1155-C1198-D1198)))*(1+B1198))*(1-'P-Parametri'!$B$32)</f>
        <v>8169.9136576292822</v>
      </c>
      <c r="S1198" s="10">
        <f>IF(R1197&lt;=0,S1197,S1197*(1-Q1198/R1197))+MAX(0,-(Q1155-C1198-D1198))</f>
        <v>4624.7574189708921</v>
      </c>
      <c r="T1198" s="10">
        <f>MAX(0,(T1155-C1198-D1198))/(1-'P-Parametri'!$B$31*MAX(0,IF(U1197&lt;=0,0,(U1197-V1197)/U1197)))</f>
        <v>8136.0301714924608</v>
      </c>
      <c r="U1198" s="10">
        <f>((U1197-T1198+MAX(0,-(T1155-C1198-D1198)))*(1+B1198))*(1-'P-Parametri'!$B$32)</f>
        <v>8169.9136576294968</v>
      </c>
      <c r="V1198" s="10">
        <f>IF(U1197&lt;=0,V1197,V1197*(1-T1198/U1197))+MAX(0,-(T1155-C1198-D1198))</f>
        <v>4624.7574189710149</v>
      </c>
    </row>
    <row r="1199" spans="1:22">
      <c r="A1199" s="9">
        <f t="shared" si="23"/>
        <v>42</v>
      </c>
      <c r="B1199" s="12">
        <f>IF($A1199='P-Parametri'!$C$47,'P-Parametri'!$B$34,IF($A1199='P-Parametri'!$C$48,'P-Parametri'!$C$34,'P-Parametri'!$C$50))</f>
        <v>2.7158250435358244E-2</v>
      </c>
      <c r="C1199" s="10">
        <f>IF($A1199&lt;='1-Input'!$B$26,0,IF($A1199='1-Input'!$B$26+1,('1-Input'!$B$23+((('P-Parametri'!$B$24*'1-Input'!$B$11)*(1+'P-Parametri'!$B$26)^('1-Input'!$B$25-3-'1-Input'!$B$12+1)*(IF('P-Parametri'!$B$26=0,'1-Input'!$B$12,((1+'P-Parametri'!$B$26)^'1-Input'!$B$12-1)/'P-Parametri'!$B$26)))*'P-Parametri'!$B$27*(1-'P-Parametri'!$B$28)))*'1-Input'!$B$27,'1-Input'!$B$23+((('P-Parametri'!$B$24*'1-Input'!$B$11)*(1+'P-Parametri'!$B$26)^('1-Input'!$B$25-3-'1-Input'!$B$12+1)*(IF('P-Parametri'!$B$26=0,'1-Input'!$B$12,((1+'P-Parametri'!$B$26)^'1-Input'!$B$12-1)/'P-Parametri'!$B$26)))*'P-Parametri'!$B$27*(1-'P-Parametri'!$B$28))))</f>
        <v>16411.890846609538</v>
      </c>
      <c r="D1199" s="10">
        <f>IF(AND($A1199&gt;=3,$A1199&lt;3+'1-Input'!$B$12),'1-Input'!$B$30,0)</f>
        <v>0</v>
      </c>
      <c r="E1199" s="10">
        <f>MAX(0,(E1155-C1199-D1199))/(1-'P-Parametri'!$B$31*MAX(0,IF(F1198&lt;=0,0,(F1198-G1198)/F1198)))</f>
        <v>9688.1091533904619</v>
      </c>
      <c r="F1199" s="10">
        <f>((F1198-E1199+MAX(0,-(E1155-C1199-D1199)))*(1+B1199))*(1-'P-Parametri'!$B$32)</f>
        <v>-167513.96708285707</v>
      </c>
      <c r="G1199" s="10">
        <f>IF(F1198&lt;=0,G1198,G1198*(1-E1199/F1198))+MAX(0,-(E1155-C1199-D1199))</f>
        <v>-1846.6663543238842</v>
      </c>
      <c r="H1199" s="10">
        <f>MAX(0,(H1155-C1199-D1199))/(1-'P-Parametri'!$B$31*MAX(0,IF(I1198&lt;=0,0,(I1198-J1198)/I1198)))</f>
        <v>14038.109153390462</v>
      </c>
      <c r="I1199" s="10">
        <f>((I1198-H1199+MAX(0,-(H1155-C1199-D1199)))*(1+B1199))*(1-'P-Parametri'!$B$32)</f>
        <v>-480435.04249120399</v>
      </c>
      <c r="J1199" s="10">
        <f>IF(I1198&lt;=0,J1198,J1198*(1-H1199/I1198))+MAX(0,-(H1155-C1199-D1199))</f>
        <v>-21961.170244102712</v>
      </c>
      <c r="K1199" s="10">
        <f>MAX(0,(K1155-C1199-D1199))/(1-'P-Parametri'!$B$31*MAX(0,IF(L1198&lt;=0,0,(L1198-M1198)/L1198)))</f>
        <v>8295.3443397370211</v>
      </c>
      <c r="L1199" s="10">
        <f>((L1198-K1199+MAX(0,-(K1155-C1199-D1199)))*(1+B1199))*(1-'P-Parametri'!$B$32)</f>
        <v>-8333.7973163685037</v>
      </c>
      <c r="M1199" s="10">
        <f>IF(L1198&lt;=0,M1198,M1198*(1-K1199/L1198))+MAX(0,-(K1155-C1199-D1199))</f>
        <v>-4601.9990502992659</v>
      </c>
      <c r="N1199" s="10">
        <f>MAX(0,(N1155-C1199-D1199))/(1-'P-Parametri'!$B$31*MAX(0,IF(O1198&lt;=0,0,(O1198-P1198)/O1198)))</f>
        <v>8162.4563224001276</v>
      </c>
      <c r="O1199" s="10">
        <f>((O1198-N1199+MAX(0,-(N1155-C1199-D1199)))*(1+B1199))*(1-'P-Parametri'!$B$32)</f>
        <v>495.47622063777311</v>
      </c>
      <c r="P1199" s="10">
        <f>IF(O1198&lt;=0,P1198,P1198*(1-N1199/O1198))+MAX(0,-(N1155-C1199-D1199))</f>
        <v>273.60649776571495</v>
      </c>
      <c r="Q1199" s="10">
        <f>MAX(0,(Q1155-C1199-D1199))/(1-'P-Parametri'!$B$31*MAX(0,IF(R1198&lt;=0,0,(R1198-S1198)/R1198)))</f>
        <v>8169.9136576295969</v>
      </c>
      <c r="R1199" s="10">
        <f>((R1198-Q1199+MAX(0,-(Q1155-C1199-D1199)))*(1+B1199))*(1-'P-Parametri'!$B$32)</f>
        <v>-3.2258500245128081E-10</v>
      </c>
      <c r="S1199" s="10">
        <f>IF(R1198&lt;=0,S1198,S1198*(1-Q1199/R1198))+MAX(0,-(Q1155-C1199-D1199))</f>
        <v>-1.7765412107672338E-10</v>
      </c>
      <c r="T1199" s="10">
        <f>MAX(0,(T1155-C1199-D1199))/(1-'P-Parametri'!$B$31*MAX(0,IF(U1198&lt;=0,0,(U1198-V1198)/U1198)))</f>
        <v>8169.9136576295932</v>
      </c>
      <c r="U1199" s="10">
        <f>((U1198-T1199+MAX(0,-(T1155-C1199-D1199)))*(1+B1199))*(1-'P-Parametri'!$B$32)</f>
        <v>-9.8826619248080244E-11</v>
      </c>
      <c r="V1199" s="10">
        <f>IF(U1198&lt;=0,V1198,V1198*(1-T1199/U1198))+MAX(0,-(T1155-C1199-D1199))</f>
        <v>-5.4425829000384906E-11</v>
      </c>
    </row>
    <row r="1200" spans="1:22">
      <c r="A1200" s="4" t="s">
        <v>410</v>
      </c>
      <c r="E1200" s="10">
        <f>F1199</f>
        <v>-167513.96708285707</v>
      </c>
      <c r="H1200" s="10">
        <f>I1199</f>
        <v>-480435.04249120399</v>
      </c>
      <c r="K1200" s="10">
        <f>L1199</f>
        <v>-8333.7973163685037</v>
      </c>
      <c r="N1200" s="10">
        <f>O1199</f>
        <v>495.47622063777311</v>
      </c>
      <c r="Q1200" s="10">
        <f>R1199</f>
        <v>-3.2258500245128081E-10</v>
      </c>
      <c r="T1200" s="10">
        <f>U1199</f>
        <v>-9.8826619248080244E-11</v>
      </c>
    </row>
    <row r="1201" spans="1:22">
      <c r="A1201" s="5" t="s">
        <v>411</v>
      </c>
      <c r="B1201" s="10">
        <f>IFERROR(T1155-T1200*(T1155-Q1155)/(T1200-Q1200),T1155)</f>
        <v>23660.063882187915</v>
      </c>
    </row>
    <row r="1204" spans="1:22">
      <c r="A1204" s="2" t="s">
        <v>500</v>
      </c>
    </row>
    <row r="1205" spans="1:22">
      <c r="A1205" s="4" t="s">
        <v>268</v>
      </c>
      <c r="E1205" s="19">
        <f>'1-Input'!$B$10*0.9</f>
        <v>26100</v>
      </c>
      <c r="H1205" s="19">
        <f>'1-Input'!$B$10*1.05</f>
        <v>30450</v>
      </c>
      <c r="K1205" s="10">
        <f>IFERROR(H1205-H1250*(H1205-E1205)/(H1250-E1250),H1205)</f>
        <v>23716.946375937932</v>
      </c>
      <c r="N1205" s="10">
        <f>IFERROR(K1205-K1250*(K1205-H1205)/(K1250-H1250),K1205)</f>
        <v>23601.279037424549</v>
      </c>
      <c r="Q1205" s="10">
        <f>IFERROR(N1205-N1250*(N1205-K1205)/(N1250-K1250),N1205)</f>
        <v>23607.719949963921</v>
      </c>
      <c r="T1205" s="10">
        <f>IFERROR(Q1205-Q1250*(Q1205-N1205)/(Q1250-N1250),Q1205)</f>
        <v>23607.719949963925</v>
      </c>
    </row>
    <row r="1206" spans="1:22">
      <c r="A1206" s="15" t="s">
        <v>176</v>
      </c>
      <c r="B1206" s="15" t="s">
        <v>177</v>
      </c>
      <c r="C1206" s="15" t="s">
        <v>178</v>
      </c>
      <c r="D1206" s="15" t="s">
        <v>179</v>
      </c>
      <c r="E1206" s="15" t="s">
        <v>180</v>
      </c>
      <c r="F1206" s="15" t="s">
        <v>181</v>
      </c>
      <c r="G1206" s="15" t="s">
        <v>182</v>
      </c>
      <c r="H1206" s="15" t="s">
        <v>180</v>
      </c>
      <c r="I1206" s="15" t="s">
        <v>181</v>
      </c>
      <c r="J1206" s="15" t="s">
        <v>182</v>
      </c>
      <c r="K1206" s="15" t="s">
        <v>180</v>
      </c>
      <c r="L1206" s="15" t="s">
        <v>181</v>
      </c>
      <c r="M1206" s="15" t="s">
        <v>182</v>
      </c>
      <c r="N1206" s="15" t="s">
        <v>180</v>
      </c>
      <c r="O1206" s="15" t="s">
        <v>181</v>
      </c>
      <c r="P1206" s="15" t="s">
        <v>182</v>
      </c>
      <c r="Q1206" s="15" t="s">
        <v>180</v>
      </c>
      <c r="R1206" s="15" t="s">
        <v>181</v>
      </c>
      <c r="S1206" s="15" t="s">
        <v>182</v>
      </c>
      <c r="T1206" s="15" t="s">
        <v>180</v>
      </c>
      <c r="U1206" s="15" t="s">
        <v>181</v>
      </c>
      <c r="V1206" s="15" t="s">
        <v>182</v>
      </c>
    </row>
    <row r="1207" spans="1:22">
      <c r="A1207" s="9">
        <f>0</f>
        <v>0</v>
      </c>
      <c r="E1207" s="10">
        <f>0</f>
        <v>0</v>
      </c>
      <c r="F1207" s="10">
        <f>'1-Input'!$B$8</f>
        <v>760000</v>
      </c>
      <c r="G1207" s="10">
        <f>'1-Input'!$B$9</f>
        <v>586000</v>
      </c>
      <c r="H1207" s="10">
        <f>0</f>
        <v>0</v>
      </c>
      <c r="I1207" s="10">
        <f>'1-Input'!$B$8</f>
        <v>760000</v>
      </c>
      <c r="J1207" s="10">
        <f>'1-Input'!$B$9</f>
        <v>586000</v>
      </c>
      <c r="K1207" s="10">
        <f>0</f>
        <v>0</v>
      </c>
      <c r="L1207" s="10">
        <f>'1-Input'!$B$8</f>
        <v>760000</v>
      </c>
      <c r="M1207" s="10">
        <f>'1-Input'!$B$9</f>
        <v>586000</v>
      </c>
      <c r="N1207" s="10">
        <f>0</f>
        <v>0</v>
      </c>
      <c r="O1207" s="10">
        <f>'1-Input'!$B$8</f>
        <v>760000</v>
      </c>
      <c r="P1207" s="10">
        <f>'1-Input'!$B$9</f>
        <v>586000</v>
      </c>
      <c r="Q1207" s="10">
        <f>0</f>
        <v>0</v>
      </c>
      <c r="R1207" s="10">
        <f>'1-Input'!$B$8</f>
        <v>760000</v>
      </c>
      <c r="S1207" s="10">
        <f>'1-Input'!$B$9</f>
        <v>586000</v>
      </c>
      <c r="T1207" s="10">
        <f>0</f>
        <v>0</v>
      </c>
      <c r="U1207" s="10">
        <f>'1-Input'!$B$8</f>
        <v>760000</v>
      </c>
      <c r="V1207" s="10">
        <f>'1-Input'!$B$9</f>
        <v>586000</v>
      </c>
    </row>
    <row r="1208" spans="1:22">
      <c r="A1208" s="9">
        <f t="shared" ref="A1208:A1249" si="24">A1207+1</f>
        <v>1</v>
      </c>
      <c r="B1208" s="12">
        <f>IF($A1208='P-Parametri'!$C$47,'P-Parametri'!$B$34,IF($A1208='P-Parametri'!$C$48,'P-Parametri'!$C$34,'P-Parametri'!$C$50))</f>
        <v>-0.35</v>
      </c>
      <c r="C1208" s="10">
        <f>IF($A1208&lt;='1-Input'!$B$26,0,IF($A1208='1-Input'!$B$26+1,('1-Input'!$B$23+((('P-Parametri'!$B$24*'1-Input'!$B$11)*(1+'P-Parametri'!$B$26)^('1-Input'!$B$25-4-'1-Input'!$B$12+1)*(IF('P-Parametri'!$B$26=0,'1-Input'!$B$12,((1+'P-Parametri'!$B$26)^'1-Input'!$B$12-1)/'P-Parametri'!$B$26)))*'P-Parametri'!$B$27*(1-'P-Parametri'!$B$28)))*'1-Input'!$B$27,'1-Input'!$B$23+((('P-Parametri'!$B$24*'1-Input'!$B$11)*(1+'P-Parametri'!$B$26)^('1-Input'!$B$25-4-'1-Input'!$B$12+1)*(IF('P-Parametri'!$B$26=0,'1-Input'!$B$12,((1+'P-Parametri'!$B$26)^'1-Input'!$B$12-1)/'P-Parametri'!$B$26)))*'P-Parametri'!$B$27*(1-'P-Parametri'!$B$28))))</f>
        <v>0</v>
      </c>
      <c r="D1208" s="10">
        <f>IF(AND($A1208&gt;=4,$A1208&lt;4+'1-Input'!$B$12),'1-Input'!$B$30,0)</f>
        <v>0</v>
      </c>
      <c r="E1208" s="10">
        <f>MAX(0,(E1205-C1208-D1208))/(1-'P-Parametri'!$B$31*MAX(0,IF(F1207&lt;=0,0,(F1207-G1207)/F1207)))</f>
        <v>27751.972690133749</v>
      </c>
      <c r="F1208" s="10">
        <f>((F1207-E1208+MAX(0,-(E1205-C1208-D1208)))*(1+B1208))*(1-'P-Parametri'!$B$32)</f>
        <v>475009.29531591031</v>
      </c>
      <c r="G1208" s="10">
        <f>IF(F1207&lt;=0,G1207,G1207*(1-E1208/F1207))+MAX(0,-(E1205-C1208-D1208))</f>
        <v>564601.76842576533</v>
      </c>
      <c r="H1208" s="10">
        <f>MAX(0,(H1205-C1208-D1208))/(1-'P-Parametri'!$B$31*MAX(0,IF(I1207&lt;=0,0,(I1207-J1207)/I1207)))</f>
        <v>32377.30147182271</v>
      </c>
      <c r="I1208" s="10">
        <f>((I1207-H1208+MAX(0,-(H1205-C1208-D1208)))*(1+B1208))*(1-'P-Parametri'!$B$32)</f>
        <v>472008.84453522868</v>
      </c>
      <c r="J1208" s="10">
        <f>IF(I1207&lt;=0,J1207,J1207*(1-H1208/I1207))+MAX(0,-(H1205-C1208-D1208))</f>
        <v>561035.3964967262</v>
      </c>
      <c r="K1208" s="10">
        <f>MAX(0,(K1205-C1208-D1208))/(1-'P-Parametri'!$B$31*MAX(0,IF(L1207&lt;=0,0,(L1207-M1207)/L1207)))</f>
        <v>25218.086134804449</v>
      </c>
      <c r="L1208" s="10">
        <f>((L1207-K1208+MAX(0,-(K1205-C1208-D1208)))*(1+B1208))*(1-'P-Parametri'!$B$32)</f>
        <v>476653.02752435242</v>
      </c>
      <c r="M1208" s="10">
        <f>IF(L1207&lt;=0,M1207,M1207*(1-K1208/L1207))+MAX(0,-(K1205-C1208-D1208))</f>
        <v>566555.52832237445</v>
      </c>
      <c r="N1208" s="10">
        <f>MAX(0,(N1205-C1208-D1208))/(1-'P-Parametri'!$B$31*MAX(0,IF(O1207&lt;=0,0,(O1207-P1207)/O1207)))</f>
        <v>25095.097750913112</v>
      </c>
      <c r="O1208" s="10">
        <f>((O1207-N1208+MAX(0,-(N1205-C1208-D1208)))*(1+B1208))*(1-'P-Parametri'!$B$32)</f>
        <v>476732.81008898263</v>
      </c>
      <c r="P1208" s="10">
        <f>IF(O1207&lt;=0,P1207,P1207*(1-N1208/O1207))+MAX(0,-(N1205-C1208-D1208))</f>
        <v>566650.35883942759</v>
      </c>
      <c r="Q1208" s="10">
        <f>MAX(0,(Q1205-C1208-D1208))/(1-'P-Parametri'!$B$31*MAX(0,IF(R1207&lt;=0,0,(R1207-S1207)/R1207)))</f>
        <v>25101.946334395572</v>
      </c>
      <c r="R1208" s="10">
        <f>((R1207-Q1208+MAX(0,-(Q1205-C1208-D1208)))*(1+B1208))*(1-'P-Parametri'!$B$32)</f>
        <v>476728.36741287762</v>
      </c>
      <c r="S1208" s="10">
        <f>IF(R1207&lt;=0,S1207,S1207*(1-Q1208/R1207))+MAX(0,-(Q1205-C1208-D1208))</f>
        <v>566645.07822111074</v>
      </c>
      <c r="T1208" s="10">
        <f>MAX(0,(T1205-C1208-D1208))/(1-'P-Parametri'!$B$31*MAX(0,IF(U1207&lt;=0,0,(U1207-V1207)/U1207)))</f>
        <v>25101.946334395576</v>
      </c>
      <c r="U1208" s="10">
        <f>((U1207-T1208+MAX(0,-(T1205-C1208-D1208)))*(1+B1208))*(1-'P-Parametri'!$B$32)</f>
        <v>476728.36741287762</v>
      </c>
      <c r="V1208" s="10">
        <f>IF(U1207&lt;=0,V1207,V1207*(1-T1208/U1207))+MAX(0,-(T1205-C1208-D1208))</f>
        <v>566645.07822111074</v>
      </c>
    </row>
    <row r="1209" spans="1:22">
      <c r="A1209" s="9">
        <f t="shared" si="24"/>
        <v>2</v>
      </c>
      <c r="B1209" s="12">
        <f>IF($A1209='P-Parametri'!$C$47,'P-Parametri'!$B$34,IF($A1209='P-Parametri'!$C$48,'P-Parametri'!$C$34,'P-Parametri'!$C$50))</f>
        <v>-0.2</v>
      </c>
      <c r="C1209" s="10">
        <f>IF($A1209&lt;='1-Input'!$B$26,0,IF($A1209='1-Input'!$B$26+1,('1-Input'!$B$23+((('P-Parametri'!$B$24*'1-Input'!$B$11)*(1+'P-Parametri'!$B$26)^('1-Input'!$B$25-4-'1-Input'!$B$12+1)*(IF('P-Parametri'!$B$26=0,'1-Input'!$B$12,((1+'P-Parametri'!$B$26)^'1-Input'!$B$12-1)/'P-Parametri'!$B$26)))*'P-Parametri'!$B$27*(1-'P-Parametri'!$B$28)))*'1-Input'!$B$27,'1-Input'!$B$23+((('P-Parametri'!$B$24*'1-Input'!$B$11)*(1+'P-Parametri'!$B$26)^('1-Input'!$B$25-4-'1-Input'!$B$12+1)*(IF('P-Parametri'!$B$26=0,'1-Input'!$B$12,((1+'P-Parametri'!$B$26)^'1-Input'!$B$12-1)/'P-Parametri'!$B$26)))*'P-Parametri'!$B$27*(1-'P-Parametri'!$B$28))))</f>
        <v>0</v>
      </c>
      <c r="D1209" s="10">
        <f>IF(AND($A1209&gt;=4,$A1209&lt;4+'1-Input'!$B$12),'1-Input'!$B$30,0)</f>
        <v>0</v>
      </c>
      <c r="E1209" s="10">
        <f>MAX(0,(E1205-C1209-D1209))/(1-'P-Parametri'!$B$31*MAX(0,IF(F1208&lt;=0,0,(F1208-G1208)/F1208)))</f>
        <v>26100</v>
      </c>
      <c r="F1209" s="10">
        <f>((F1208-E1209+MAX(0,-(E1205-C1209-D1209)))*(1+B1209))*(1-'P-Parametri'!$B$32)</f>
        <v>358409.18138022284</v>
      </c>
      <c r="G1209" s="10">
        <f>IF(F1208&lt;=0,G1208,G1208*(1-E1209/F1208))+MAX(0,-(E1205-C1209-D1209))</f>
        <v>533578.99413223902</v>
      </c>
      <c r="H1209" s="10">
        <f>MAX(0,(H1205-C1209-D1209))/(1-'P-Parametri'!$B$31*MAX(0,IF(I1208&lt;=0,0,(I1208-J1208)/I1208)))</f>
        <v>30450</v>
      </c>
      <c r="I1209" s="10">
        <f>((I1208-H1209+MAX(0,-(H1205-C1209-D1209)))*(1+B1209))*(1-'P-Parametri'!$B$32)</f>
        <v>352540.58147692663</v>
      </c>
      <c r="J1209" s="10">
        <f>IF(I1208&lt;=0,J1208,J1208*(1-H1209/I1208))+MAX(0,-(H1205-C1209-D1209))</f>
        <v>524842.15982094547</v>
      </c>
      <c r="K1209" s="10">
        <f>MAX(0,(K1205-C1209-D1209))/(1-'P-Parametri'!$B$31*MAX(0,IF(L1208&lt;=0,0,(L1208-M1208)/L1208)))</f>
        <v>23716.946375937932</v>
      </c>
      <c r="L1209" s="10">
        <f>((L1208-K1209+MAX(0,-(K1205-C1209-D1209)))*(1+B1209))*(1-'P-Parametri'!$B$32)</f>
        <v>361624.16718889418</v>
      </c>
      <c r="M1209" s="10">
        <f>IF(L1208&lt;=0,M1208,M1208*(1-K1209/L1208))+MAX(0,-(K1205-C1209-D1209))</f>
        <v>538365.28026289586</v>
      </c>
      <c r="N1209" s="10">
        <f>MAX(0,(N1205-C1209-D1209))/(1-'P-Parametri'!$B$31*MAX(0,IF(O1208&lt;=0,0,(O1208-P1208)/O1208)))</f>
        <v>23601.279037424549</v>
      </c>
      <c r="O1209" s="10">
        <f>((O1208-N1209+MAX(0,-(N1205-C1209-D1209)))*(1+B1209))*(1-'P-Parametri'!$B$32)</f>
        <v>361780.21439156402</v>
      </c>
      <c r="P1209" s="10">
        <f>IF(O1208&lt;=0,P1208,P1208*(1-N1209/O1208))+MAX(0,-(N1205-C1209-D1209))</f>
        <v>538597.59437136026</v>
      </c>
      <c r="Q1209" s="10">
        <f>MAX(0,(Q1205-C1209-D1209))/(1-'P-Parametri'!$B$31*MAX(0,IF(R1208&lt;=0,0,(R1208-S1208)/R1208)))</f>
        <v>23607.719949963921</v>
      </c>
      <c r="R1209" s="10">
        <f>((R1208-Q1209+MAX(0,-(Q1205-C1209-D1209)))*(1+B1209))*(1-'P-Parametri'!$B$32)</f>
        <v>361771.52493439033</v>
      </c>
      <c r="S1209" s="10">
        <f>IF(R1208&lt;=0,S1208,S1208*(1-Q1209/R1208))+MAX(0,-(Q1205-C1209-D1209))</f>
        <v>538584.65800683841</v>
      </c>
      <c r="T1209" s="10">
        <f>MAX(0,(T1205-C1209-D1209))/(1-'P-Parametri'!$B$31*MAX(0,IF(U1208&lt;=0,0,(U1208-V1208)/U1208)))</f>
        <v>23607.719949963925</v>
      </c>
      <c r="U1209" s="10">
        <f>((U1208-T1209+MAX(0,-(T1205-C1209-D1209)))*(1+B1209))*(1-'P-Parametri'!$B$32)</f>
        <v>361771.52493439033</v>
      </c>
      <c r="V1209" s="10">
        <f>IF(U1208&lt;=0,V1208,V1208*(1-T1209/U1208))+MAX(0,-(T1205-C1209-D1209))</f>
        <v>538584.65800683841</v>
      </c>
    </row>
    <row r="1210" spans="1:22">
      <c r="A1210" s="9">
        <f t="shared" si="24"/>
        <v>3</v>
      </c>
      <c r="B1210" s="12">
        <f>IF($A1210='P-Parametri'!$C$47,'P-Parametri'!$B$34,IF($A1210='P-Parametri'!$C$48,'P-Parametri'!$C$34,'P-Parametri'!$C$50))</f>
        <v>2.7158250435358244E-2</v>
      </c>
      <c r="C1210" s="10">
        <f>IF($A1210&lt;='1-Input'!$B$26,0,IF($A1210='1-Input'!$B$26+1,('1-Input'!$B$23+((('P-Parametri'!$B$24*'1-Input'!$B$11)*(1+'P-Parametri'!$B$26)^('1-Input'!$B$25-4-'1-Input'!$B$12+1)*(IF('P-Parametri'!$B$26=0,'1-Input'!$B$12,((1+'P-Parametri'!$B$26)^'1-Input'!$B$12-1)/'P-Parametri'!$B$26)))*'P-Parametri'!$B$27*(1-'P-Parametri'!$B$28)))*'1-Input'!$B$27,'1-Input'!$B$23+((('P-Parametri'!$B$24*'1-Input'!$B$11)*(1+'P-Parametri'!$B$26)^('1-Input'!$B$25-4-'1-Input'!$B$12+1)*(IF('P-Parametri'!$B$26=0,'1-Input'!$B$12,((1+'P-Parametri'!$B$26)^'1-Input'!$B$12-1)/'P-Parametri'!$B$26)))*'P-Parametri'!$B$27*(1-'P-Parametri'!$B$28))))</f>
        <v>0</v>
      </c>
      <c r="D1210" s="10">
        <f>IF(AND($A1210&gt;=4,$A1210&lt;4+'1-Input'!$B$12),'1-Input'!$B$30,0)</f>
        <v>0</v>
      </c>
      <c r="E1210" s="10">
        <f>MAX(0,(E1205-C1210-D1210))/(1-'P-Parametri'!$B$31*MAX(0,IF(F1209&lt;=0,0,(F1209-G1209)/F1209)))</f>
        <v>26100</v>
      </c>
      <c r="F1210" s="10">
        <f>((F1209-E1210+MAX(0,-(E1205-C1210-D1210)))*(1+B1210))*(1-'P-Parametri'!$B$32)</f>
        <v>340651.44911541563</v>
      </c>
      <c r="G1210" s="10">
        <f>IF(F1209&lt;=0,G1209,G1209*(1-E1210/F1209))+MAX(0,-(E1205-C1210-D1210))</f>
        <v>494722.81390487636</v>
      </c>
      <c r="H1210" s="10">
        <f>MAX(0,(H1205-C1210-D1210))/(1-'P-Parametri'!$B$31*MAX(0,IF(I1209&lt;=0,0,(I1209-J1209)/I1209)))</f>
        <v>30450</v>
      </c>
      <c r="I1210" s="10">
        <f>((I1209-H1210+MAX(0,-(H1205-C1210-D1210)))*(1+B1210))*(1-'P-Parametri'!$B$32)</f>
        <v>330176.32215524407</v>
      </c>
      <c r="J1210" s="10">
        <f>IF(I1209&lt;=0,J1209,J1209*(1-H1210/I1209))+MAX(0,-(H1205-C1210-D1210))</f>
        <v>479509.94955568906</v>
      </c>
      <c r="K1210" s="10">
        <f>MAX(0,(K1205-C1210-D1210))/(1-'P-Parametri'!$B$31*MAX(0,IF(L1209&lt;=0,0,(L1209-M1209)/L1209)))</f>
        <v>23716.946375937932</v>
      </c>
      <c r="L1210" s="10">
        <f>((L1209-K1210+MAX(0,-(K1205-C1210-D1210)))*(1+B1210))*(1-'P-Parametri'!$B$32)</f>
        <v>346390.02136023092</v>
      </c>
      <c r="M1210" s="10">
        <f>IF(L1209&lt;=0,M1209,M1209*(1-K1210/L1209))+MAX(0,-(K1205-C1210-D1210))</f>
        <v>503056.85333469132</v>
      </c>
      <c r="N1210" s="10">
        <f>MAX(0,(N1205-C1210-D1210))/(1-'P-Parametri'!$B$31*MAX(0,IF(O1209&lt;=0,0,(O1209-P1209)/O1209)))</f>
        <v>23601.279037424549</v>
      </c>
      <c r="O1210" s="10">
        <f>((O1209-N1210+MAX(0,-(N1205-C1210-D1210)))*(1+B1210))*(1-'P-Parametri'!$B$32)</f>
        <v>346668.55700530513</v>
      </c>
      <c r="P1210" s="10">
        <f>IF(O1209&lt;=0,P1209,P1209*(1-N1210/O1209))+MAX(0,-(N1205-C1210-D1210))</f>
        <v>503461.36633019382</v>
      </c>
      <c r="Q1210" s="10">
        <f>MAX(0,(Q1205-C1210-D1210))/(1-'P-Parametri'!$B$31*MAX(0,IF(R1209&lt;=0,0,(R1209-S1209)/R1209)))</f>
        <v>23607.719949963921</v>
      </c>
      <c r="R1210" s="10">
        <f>((R1209-Q1210+MAX(0,-(Q1205-C1210-D1210)))*(1+B1210))*(1-'P-Parametri'!$B$32)</f>
        <v>346653.04680379038</v>
      </c>
      <c r="S1210" s="10">
        <f>IF(R1209&lt;=0,S1209,S1209*(1-Q1210/R1209))+MAX(0,-(Q1205-C1210-D1210))</f>
        <v>503438.84110519465</v>
      </c>
      <c r="T1210" s="10">
        <f>MAX(0,(T1205-C1210-D1210))/(1-'P-Parametri'!$B$31*MAX(0,IF(U1209&lt;=0,0,(U1209-V1209)/U1209)))</f>
        <v>23607.719949963925</v>
      </c>
      <c r="U1210" s="10">
        <f>((U1209-T1210+MAX(0,-(T1205-C1210-D1210)))*(1+B1210))*(1-'P-Parametri'!$B$32)</f>
        <v>346653.04680379038</v>
      </c>
      <c r="V1210" s="10">
        <f>IF(U1209&lt;=0,V1209,V1209*(1-T1210/U1209))+MAX(0,-(T1205-C1210-D1210))</f>
        <v>503438.84110519465</v>
      </c>
    </row>
    <row r="1211" spans="1:22">
      <c r="A1211" s="9">
        <f t="shared" si="24"/>
        <v>4</v>
      </c>
      <c r="B1211" s="12">
        <f>IF($A1211='P-Parametri'!$C$47,'P-Parametri'!$B$34,IF($A1211='P-Parametri'!$C$48,'P-Parametri'!$C$34,'P-Parametri'!$C$50))</f>
        <v>2.7158250435358244E-2</v>
      </c>
      <c r="C1211" s="10">
        <f>IF($A1211&lt;='1-Input'!$B$26,0,IF($A1211='1-Input'!$B$26+1,('1-Input'!$B$23+((('P-Parametri'!$B$24*'1-Input'!$B$11)*(1+'P-Parametri'!$B$26)^('1-Input'!$B$25-4-'1-Input'!$B$12+1)*(IF('P-Parametri'!$B$26=0,'1-Input'!$B$12,((1+'P-Parametri'!$B$26)^'1-Input'!$B$12-1)/'P-Parametri'!$B$26)))*'P-Parametri'!$B$27*(1-'P-Parametri'!$B$28)))*'1-Input'!$B$27,'1-Input'!$B$23+((('P-Parametri'!$B$24*'1-Input'!$B$11)*(1+'P-Parametri'!$B$26)^('1-Input'!$B$25-4-'1-Input'!$B$12+1)*(IF('P-Parametri'!$B$26=0,'1-Input'!$B$12,((1+'P-Parametri'!$B$26)^'1-Input'!$B$12-1)/'P-Parametri'!$B$26)))*'P-Parametri'!$B$27*(1-'P-Parametri'!$B$28))))</f>
        <v>0</v>
      </c>
      <c r="D1211" s="10">
        <f>IF(AND($A1211&gt;=4,$A1211&lt;4+'1-Input'!$B$12),'1-Input'!$B$30,0)</f>
        <v>11905.451600000002</v>
      </c>
      <c r="E1211" s="10">
        <f>MAX(0,(E1205-C1211-D1211))/(1-'P-Parametri'!$B$31*MAX(0,IF(F1210&lt;=0,0,(F1210-G1210)/F1210)))</f>
        <v>14194.548399999998</v>
      </c>
      <c r="F1211" s="10">
        <f>((F1210-E1211+MAX(0,-(E1205-C1211-D1211)))*(1+B1211))*(1-'P-Parametri'!$B$32)</f>
        <v>334652.25318343303</v>
      </c>
      <c r="G1211" s="10">
        <f>IF(F1210&lt;=0,G1210,G1210*(1-E1211/F1210))+MAX(0,-(E1205-C1211-D1211))</f>
        <v>474108.29151023447</v>
      </c>
      <c r="H1211" s="10">
        <f>MAX(0,(H1205-C1211-D1211))/(1-'P-Parametri'!$B$31*MAX(0,IF(I1210&lt;=0,0,(I1210-J1210)/I1210)))</f>
        <v>18544.5484</v>
      </c>
      <c r="I1211" s="10">
        <f>((I1210-H1211+MAX(0,-(H1205-C1211-D1211)))*(1+B1211))*(1-'P-Parametri'!$B$32)</f>
        <v>319454.95721548295</v>
      </c>
      <c r="J1211" s="10">
        <f>IF(I1210&lt;=0,J1210,J1210*(1-H1211/I1210))+MAX(0,-(H1205-C1211-D1211))</f>
        <v>452577.9896568929</v>
      </c>
      <c r="K1211" s="10">
        <f>MAX(0,(K1205-C1211-D1211))/(1-'P-Parametri'!$B$31*MAX(0,IF(L1210&lt;=0,0,(L1210-M1210)/L1210)))</f>
        <v>11811.49477593793</v>
      </c>
      <c r="L1211" s="10">
        <f>((L1210-K1211+MAX(0,-(K1205-C1211-D1211)))*(1+B1211))*(1-'P-Parametri'!$B$32)</f>
        <v>342977.76381156326</v>
      </c>
      <c r="M1211" s="10">
        <f>IF(L1210&lt;=0,M1210,M1210*(1-K1211/L1210))+MAX(0,-(K1205-C1211-D1211))</f>
        <v>485903.20274213224</v>
      </c>
      <c r="N1211" s="10">
        <f>MAX(0,(N1205-C1211-D1211))/(1-'P-Parametri'!$B$31*MAX(0,IF(O1210&lt;=0,0,(O1210-P1210)/O1210)))</f>
        <v>11695.827437424547</v>
      </c>
      <c r="O1211" s="10">
        <f>((O1210-N1211+MAX(0,-(N1205-C1211-D1211)))*(1+B1211))*(1-'P-Parametri'!$B$32)</f>
        <v>343381.86284080759</v>
      </c>
      <c r="P1211" s="10">
        <f>IF(O1210&lt;=0,P1210,P1210*(1-N1211/O1210))+MAX(0,-(N1205-C1211-D1211))</f>
        <v>486475.69761863013</v>
      </c>
      <c r="Q1211" s="10">
        <f>MAX(0,(Q1205-C1211-D1211))/(1-'P-Parametri'!$B$31*MAX(0,IF(R1210&lt;=0,0,(R1210-S1210)/R1210)))</f>
        <v>11702.268349963919</v>
      </c>
      <c r="R1211" s="10">
        <f>((R1210-Q1211+MAX(0,-(Q1205-C1211-D1211)))*(1+B1211))*(1-'P-Parametri'!$B$32)</f>
        <v>343359.36066743644</v>
      </c>
      <c r="S1211" s="10">
        <f>IF(R1210&lt;=0,S1210,S1210*(1-Q1211/R1210))+MAX(0,-(Q1205-C1211-D1211))</f>
        <v>486443.81835628912</v>
      </c>
      <c r="T1211" s="10">
        <f>MAX(0,(T1205-C1211-D1211))/(1-'P-Parametri'!$B$31*MAX(0,IF(U1210&lt;=0,0,(U1210-V1210)/U1210)))</f>
        <v>11702.268349963922</v>
      </c>
      <c r="U1211" s="10">
        <f>((U1210-T1211+MAX(0,-(T1205-C1211-D1211)))*(1+B1211))*(1-'P-Parametri'!$B$32)</f>
        <v>343359.36066743644</v>
      </c>
      <c r="V1211" s="10">
        <f>IF(U1210&lt;=0,V1210,V1210*(1-T1211/U1210))+MAX(0,-(T1205-C1211-D1211))</f>
        <v>486443.81835628912</v>
      </c>
    </row>
    <row r="1212" spans="1:22">
      <c r="A1212" s="9">
        <f t="shared" si="24"/>
        <v>5</v>
      </c>
      <c r="B1212" s="12">
        <f>IF($A1212='P-Parametri'!$C$47,'P-Parametri'!$B$34,IF($A1212='P-Parametri'!$C$48,'P-Parametri'!$C$34,'P-Parametri'!$C$50))</f>
        <v>2.7158250435358244E-2</v>
      </c>
      <c r="C1212" s="10">
        <f>IF($A1212&lt;='1-Input'!$B$26,0,IF($A1212='1-Input'!$B$26+1,('1-Input'!$B$23+((('P-Parametri'!$B$24*'1-Input'!$B$11)*(1+'P-Parametri'!$B$26)^('1-Input'!$B$25-4-'1-Input'!$B$12+1)*(IF('P-Parametri'!$B$26=0,'1-Input'!$B$12,((1+'P-Parametri'!$B$26)^'1-Input'!$B$12-1)/'P-Parametri'!$B$26)))*'P-Parametri'!$B$27*(1-'P-Parametri'!$B$28)))*'1-Input'!$B$27,'1-Input'!$B$23+((('P-Parametri'!$B$24*'1-Input'!$B$11)*(1+'P-Parametri'!$B$26)^('1-Input'!$B$25-4-'1-Input'!$B$12+1)*(IF('P-Parametri'!$B$26=0,'1-Input'!$B$12,((1+'P-Parametri'!$B$26)^'1-Input'!$B$12-1)/'P-Parametri'!$B$26)))*'P-Parametri'!$B$27*(1-'P-Parametri'!$B$28))))</f>
        <v>0</v>
      </c>
      <c r="D1212" s="10">
        <f>IF(AND($A1212&gt;=4,$A1212&lt;4+'1-Input'!$B$12),'1-Input'!$B$30,0)</f>
        <v>11905.451600000002</v>
      </c>
      <c r="E1212" s="10">
        <f>MAX(0,(E1205-C1212-D1212))/(1-'P-Parametri'!$B$31*MAX(0,IF(F1211&lt;=0,0,(F1211-G1211)/F1211)))</f>
        <v>14194.548399999998</v>
      </c>
      <c r="F1212" s="10">
        <f>((F1211-E1212+MAX(0,-(E1205-C1212-D1212)))*(1+B1212))*(1-'P-Parametri'!$B$32)</f>
        <v>328502.45383311389</v>
      </c>
      <c r="G1212" s="10">
        <f>IF(F1211&lt;=0,G1211,G1211*(1-E1212/F1211))+MAX(0,-(E1205-C1212-D1212))</f>
        <v>453998.60144639813</v>
      </c>
      <c r="H1212" s="10">
        <f>MAX(0,(H1205-C1212-D1212))/(1-'P-Parametri'!$B$31*MAX(0,IF(I1211&lt;=0,0,(I1211-J1211)/I1211)))</f>
        <v>18544.5484</v>
      </c>
      <c r="I1212" s="10">
        <f>((I1211-H1212+MAX(0,-(H1205-C1212-D1212)))*(1+B1212))*(1-'P-Parametri'!$B$32)</f>
        <v>308464.44383858651</v>
      </c>
      <c r="J1212" s="10">
        <f>IF(I1211&lt;=0,J1211,J1211*(1-H1212/I1211))+MAX(0,-(H1205-C1212-D1212))</f>
        <v>426305.57082475786</v>
      </c>
      <c r="K1212" s="10">
        <f>MAX(0,(K1205-C1212-D1212))/(1-'P-Parametri'!$B$31*MAX(0,IF(L1211&lt;=0,0,(L1211-M1211)/L1211)))</f>
        <v>11811.49477593793</v>
      </c>
      <c r="L1212" s="10">
        <f>((L1211-K1212+MAX(0,-(K1205-C1212-D1212)))*(1+B1212))*(1-'P-Parametri'!$B$32)</f>
        <v>339479.84517482639</v>
      </c>
      <c r="M1212" s="10">
        <f>IF(L1211&lt;=0,M1211,M1211*(1-K1212/L1211))+MAX(0,-(K1205-C1212-D1212))</f>
        <v>469169.63063815929</v>
      </c>
      <c r="N1212" s="10">
        <f>MAX(0,(N1205-C1212-D1212))/(1-'P-Parametri'!$B$31*MAX(0,IF(O1211&lt;=0,0,(O1211-P1211)/O1211)))</f>
        <v>11695.827437424547</v>
      </c>
      <c r="O1212" s="10">
        <f>((O1211-N1212+MAX(0,-(N1205-C1212-D1212)))*(1+B1212))*(1-'P-Parametri'!$B$32)</f>
        <v>340012.65972314164</v>
      </c>
      <c r="P1212" s="10">
        <f>IF(O1211&lt;=0,P1211,P1211*(1-N1212/O1211))+MAX(0,-(N1205-C1212-D1212))</f>
        <v>469905.99366054428</v>
      </c>
      <c r="Q1212" s="10">
        <f>MAX(0,(Q1205-C1212-D1212))/(1-'P-Parametri'!$B$31*MAX(0,IF(R1211&lt;=0,0,(R1211-S1211)/R1211)))</f>
        <v>11702.268349963919</v>
      </c>
      <c r="R1212" s="10">
        <f>((R1211-Q1212+MAX(0,-(Q1205-C1212-D1212)))*(1+B1212))*(1-'P-Parametri'!$B$32)</f>
        <v>339982.99005191459</v>
      </c>
      <c r="S1212" s="10">
        <f>IF(R1211&lt;=0,S1211,S1211*(1-Q1212/R1211))+MAX(0,-(Q1205-C1212-D1212))</f>
        <v>469864.98943337554</v>
      </c>
      <c r="T1212" s="10">
        <f>MAX(0,(T1205-C1212-D1212))/(1-'P-Parametri'!$B$31*MAX(0,IF(U1211&lt;=0,0,(U1211-V1211)/U1211)))</f>
        <v>11702.268349963922</v>
      </c>
      <c r="U1212" s="10">
        <f>((U1211-T1212+MAX(0,-(T1205-C1212-D1212)))*(1+B1212))*(1-'P-Parametri'!$B$32)</f>
        <v>339982.99005191459</v>
      </c>
      <c r="V1212" s="10">
        <f>IF(U1211&lt;=0,V1211,V1211*(1-T1212/U1211))+MAX(0,-(T1205-C1212-D1212))</f>
        <v>469864.98943337554</v>
      </c>
    </row>
    <row r="1213" spans="1:22">
      <c r="A1213" s="9">
        <f t="shared" si="24"/>
        <v>6</v>
      </c>
      <c r="B1213" s="12">
        <f>IF($A1213='P-Parametri'!$C$47,'P-Parametri'!$B$34,IF($A1213='P-Parametri'!$C$48,'P-Parametri'!$C$34,'P-Parametri'!$C$50))</f>
        <v>2.7158250435358244E-2</v>
      </c>
      <c r="C1213" s="10">
        <f>IF($A1213&lt;='1-Input'!$B$26,0,IF($A1213='1-Input'!$B$26+1,('1-Input'!$B$23+((('P-Parametri'!$B$24*'1-Input'!$B$11)*(1+'P-Parametri'!$B$26)^('1-Input'!$B$25-4-'1-Input'!$B$12+1)*(IF('P-Parametri'!$B$26=0,'1-Input'!$B$12,((1+'P-Parametri'!$B$26)^'1-Input'!$B$12-1)/'P-Parametri'!$B$26)))*'P-Parametri'!$B$27*(1-'P-Parametri'!$B$28)))*'1-Input'!$B$27,'1-Input'!$B$23+((('P-Parametri'!$B$24*'1-Input'!$B$11)*(1+'P-Parametri'!$B$26)^('1-Input'!$B$25-4-'1-Input'!$B$12+1)*(IF('P-Parametri'!$B$26=0,'1-Input'!$B$12,((1+'P-Parametri'!$B$26)^'1-Input'!$B$12-1)/'P-Parametri'!$B$26)))*'P-Parametri'!$B$27*(1-'P-Parametri'!$B$28))))</f>
        <v>0</v>
      </c>
      <c r="D1213" s="10">
        <f>IF(AND($A1213&gt;=4,$A1213&lt;4+'1-Input'!$B$12),'1-Input'!$B$30,0)</f>
        <v>11905.451600000002</v>
      </c>
      <c r="E1213" s="10">
        <f>MAX(0,(E1205-C1213-D1213))/(1-'P-Parametri'!$B$31*MAX(0,IF(F1212&lt;=0,0,(F1212-G1212)/F1212)))</f>
        <v>14194.548399999998</v>
      </c>
      <c r="F1213" s="10">
        <f>((F1212-E1213+MAX(0,-(E1205-C1213-D1213)))*(1+B1213))*(1-'P-Parametri'!$B$32)</f>
        <v>322198.27032619395</v>
      </c>
      <c r="G1213" s="10">
        <f>IF(F1212&lt;=0,G1212,G1212*(1-E1213/F1212))+MAX(0,-(E1205-C1213-D1213))</f>
        <v>434381.38079380279</v>
      </c>
      <c r="H1213" s="10">
        <f>MAX(0,(H1205-C1213-D1213))/(1-'P-Parametri'!$B$31*MAX(0,IF(I1212&lt;=0,0,(I1212-J1212)/I1212)))</f>
        <v>18544.5484</v>
      </c>
      <c r="I1213" s="10">
        <f>((I1212-H1213+MAX(0,-(H1205-C1213-D1213)))*(1+B1213))*(1-'P-Parametri'!$B$32)</f>
        <v>297198.02533997031</v>
      </c>
      <c r="J1213" s="10">
        <f>IF(I1212&lt;=0,J1212,J1212*(1-H1213/I1212))+MAX(0,-(H1205-C1213-D1213))</f>
        <v>400676.54145278194</v>
      </c>
      <c r="K1213" s="10">
        <f>MAX(0,(K1205-C1213-D1213))/(1-'P-Parametri'!$B$31*MAX(0,IF(L1212&lt;=0,0,(L1212-M1212)/L1212)))</f>
        <v>11811.49477593793</v>
      </c>
      <c r="L1213" s="10">
        <f>((L1212-K1213+MAX(0,-(K1205-C1213-D1213)))*(1+B1213))*(1-'P-Parametri'!$B$32)</f>
        <v>335894.11501972465</v>
      </c>
      <c r="M1213" s="10">
        <f>IF(L1212&lt;=0,M1212,M1212*(1-K1213/L1212))+MAX(0,-(K1205-C1213-D1213))</f>
        <v>452845.84965358413</v>
      </c>
      <c r="N1213" s="10">
        <f>MAX(0,(N1205-C1213-D1213))/(1-'P-Parametri'!$B$31*MAX(0,IF(O1212&lt;=0,0,(O1212-P1212)/O1212)))</f>
        <v>11695.827437424547</v>
      </c>
      <c r="O1213" s="10">
        <f>((O1212-N1213+MAX(0,-(N1205-C1213-D1213)))*(1+B1213))*(1-'P-Parametri'!$B$32)</f>
        <v>336558.8763529979</v>
      </c>
      <c r="P1213" s="10">
        <f>IF(O1212&lt;=0,P1212,P1212*(1-N1213/O1212))+MAX(0,-(N1205-C1213-D1213))</f>
        <v>453742.06782866392</v>
      </c>
      <c r="Q1213" s="10">
        <f>MAX(0,(Q1205-C1213-D1213))/(1-'P-Parametri'!$B$31*MAX(0,IF(R1212&lt;=0,0,(R1212-S1212)/R1212)))</f>
        <v>11702.268349963919</v>
      </c>
      <c r="R1213" s="10">
        <f>((R1212-Q1213+MAX(0,-(Q1205-C1213-D1213)))*(1+B1213))*(1-'P-Parametri'!$B$32)</f>
        <v>336521.85925152234</v>
      </c>
      <c r="S1213" s="10">
        <f>IF(R1212&lt;=0,S1212,S1212*(1-Q1213/R1212))+MAX(0,-(Q1205-C1213-D1213))</f>
        <v>453692.16209938825</v>
      </c>
      <c r="T1213" s="10">
        <f>MAX(0,(T1205-C1213-D1213))/(1-'P-Parametri'!$B$31*MAX(0,IF(U1212&lt;=0,0,(U1212-V1212)/U1212)))</f>
        <v>11702.268349963922</v>
      </c>
      <c r="U1213" s="10">
        <f>((U1212-T1213+MAX(0,-(T1205-C1213-D1213)))*(1+B1213))*(1-'P-Parametri'!$B$32)</f>
        <v>336521.85925152234</v>
      </c>
      <c r="V1213" s="10">
        <f>IF(U1212&lt;=0,V1212,V1212*(1-T1213/U1212))+MAX(0,-(T1205-C1213-D1213))</f>
        <v>453692.16209938825</v>
      </c>
    </row>
    <row r="1214" spans="1:22">
      <c r="A1214" s="9">
        <f t="shared" si="24"/>
        <v>7</v>
      </c>
      <c r="B1214" s="12">
        <f>IF($A1214='P-Parametri'!$C$47,'P-Parametri'!$B$34,IF($A1214='P-Parametri'!$C$48,'P-Parametri'!$C$34,'P-Parametri'!$C$50))</f>
        <v>2.7158250435358244E-2</v>
      </c>
      <c r="C1214" s="10">
        <f>IF($A1214&lt;='1-Input'!$B$26,0,IF($A1214='1-Input'!$B$26+1,('1-Input'!$B$23+((('P-Parametri'!$B$24*'1-Input'!$B$11)*(1+'P-Parametri'!$B$26)^('1-Input'!$B$25-4-'1-Input'!$B$12+1)*(IF('P-Parametri'!$B$26=0,'1-Input'!$B$12,((1+'P-Parametri'!$B$26)^'1-Input'!$B$12-1)/'P-Parametri'!$B$26)))*'P-Parametri'!$B$27*(1-'P-Parametri'!$B$28)))*'1-Input'!$B$27,'1-Input'!$B$23+((('P-Parametri'!$B$24*'1-Input'!$B$11)*(1+'P-Parametri'!$B$26)^('1-Input'!$B$25-4-'1-Input'!$B$12+1)*(IF('P-Parametri'!$B$26=0,'1-Input'!$B$12,((1+'P-Parametri'!$B$26)^'1-Input'!$B$12-1)/'P-Parametri'!$B$26)))*'P-Parametri'!$B$27*(1-'P-Parametri'!$B$28))))</f>
        <v>0</v>
      </c>
      <c r="D1214" s="10">
        <f>IF(AND($A1214&gt;=4,$A1214&lt;4+'1-Input'!$B$12),'1-Input'!$B$30,0)</f>
        <v>11905.451600000002</v>
      </c>
      <c r="E1214" s="10">
        <f>MAX(0,(E1205-C1214-D1214))/(1-'P-Parametri'!$B$31*MAX(0,IF(F1213&lt;=0,0,(F1213-G1213)/F1213)))</f>
        <v>14194.548399999998</v>
      </c>
      <c r="F1214" s="10">
        <f>((F1213-E1214+MAX(0,-(E1205-C1214-D1214)))*(1+B1214))*(1-'P-Parametri'!$B$32)</f>
        <v>315735.82701300544</v>
      </c>
      <c r="G1214" s="10">
        <f>IF(F1213&lt;=0,G1213,G1213*(1-E1214/F1213))+MAX(0,-(E1205-C1214-D1214))</f>
        <v>415244.56939039531</v>
      </c>
      <c r="H1214" s="10">
        <f>MAX(0,(H1205-C1214-D1214))/(1-'P-Parametri'!$B$31*MAX(0,IF(I1213&lt;=0,0,(I1213-J1213)/I1213)))</f>
        <v>18544.5484</v>
      </c>
      <c r="I1214" s="10">
        <f>((I1213-H1214+MAX(0,-(H1205-C1214-D1214)))*(1+B1214))*(1-'P-Parametri'!$B$32)</f>
        <v>285648.77541568654</v>
      </c>
      <c r="J1214" s="10">
        <f>IF(I1213&lt;=0,J1213,J1213*(1-H1214/I1213))+MAX(0,-(H1205-C1214-D1214))</f>
        <v>375675.14547373401</v>
      </c>
      <c r="K1214" s="10">
        <f>MAX(0,(K1205-C1214-D1214))/(1-'P-Parametri'!$B$31*MAX(0,IF(L1213&lt;=0,0,(L1213-M1213)/L1213)))</f>
        <v>11811.49477593793</v>
      </c>
      <c r="L1214" s="10">
        <f>((L1213-K1214+MAX(0,-(K1205-C1214-D1214)))*(1+B1214))*(1-'P-Parametri'!$B$32)</f>
        <v>332218.36893170234</v>
      </c>
      <c r="M1214" s="10">
        <f>IF(L1213&lt;=0,M1213,M1213*(1-K1214/L1213))+MAX(0,-(K1205-C1214-D1214))</f>
        <v>436921.82434824534</v>
      </c>
      <c r="N1214" s="10">
        <f>MAX(0,(N1205-C1214-D1214))/(1-'P-Parametri'!$B$31*MAX(0,IF(O1213&lt;=0,0,(O1213-P1213)/O1213)))</f>
        <v>11695.827437424547</v>
      </c>
      <c r="O1214" s="10">
        <f>((O1213-N1214+MAX(0,-(N1205-C1214-D1214)))*(1+B1214))*(1-'P-Parametri'!$B$32)</f>
        <v>333018.38943330612</v>
      </c>
      <c r="P1214" s="10">
        <f>IF(O1213&lt;=0,P1213,P1213*(1-N1214/O1213))+MAX(0,-(N1205-C1214-D1214))</f>
        <v>437973.98295765865</v>
      </c>
      <c r="Q1214" s="10">
        <f>MAX(0,(Q1205-C1214-D1214))/(1-'P-Parametri'!$B$31*MAX(0,IF(R1213&lt;=0,0,(R1213-S1213)/R1213)))</f>
        <v>11702.268349963919</v>
      </c>
      <c r="R1214" s="10">
        <f>((R1213-Q1214+MAX(0,-(Q1205-C1214-D1214)))*(1+B1214))*(1-'P-Parametri'!$B$32)</f>
        <v>332973.84045217844</v>
      </c>
      <c r="S1214" s="10">
        <f>IF(R1213&lt;=0,S1213,S1213*(1-Q1214/R1213))+MAX(0,-(Q1205-C1214-D1214))</f>
        <v>437915.39371658262</v>
      </c>
      <c r="T1214" s="10">
        <f>MAX(0,(T1205-C1214-D1214))/(1-'P-Parametri'!$B$31*MAX(0,IF(U1213&lt;=0,0,(U1213-V1213)/U1213)))</f>
        <v>11702.268349963922</v>
      </c>
      <c r="U1214" s="10">
        <f>((U1213-T1214+MAX(0,-(T1205-C1214-D1214)))*(1+B1214))*(1-'P-Parametri'!$B$32)</f>
        <v>332973.84045217844</v>
      </c>
      <c r="V1214" s="10">
        <f>IF(U1213&lt;=0,V1213,V1213*(1-T1214/U1213))+MAX(0,-(T1205-C1214-D1214))</f>
        <v>437915.39371658262</v>
      </c>
    </row>
    <row r="1215" spans="1:22">
      <c r="A1215" s="9">
        <f t="shared" si="24"/>
        <v>8</v>
      </c>
      <c r="B1215" s="12">
        <f>IF($A1215='P-Parametri'!$C$47,'P-Parametri'!$B$34,IF($A1215='P-Parametri'!$C$48,'P-Parametri'!$C$34,'P-Parametri'!$C$50))</f>
        <v>2.7158250435358244E-2</v>
      </c>
      <c r="C1215" s="10">
        <f>IF($A1215&lt;='1-Input'!$B$26,0,IF($A1215='1-Input'!$B$26+1,('1-Input'!$B$23+((('P-Parametri'!$B$24*'1-Input'!$B$11)*(1+'P-Parametri'!$B$26)^('1-Input'!$B$25-4-'1-Input'!$B$12+1)*(IF('P-Parametri'!$B$26=0,'1-Input'!$B$12,((1+'P-Parametri'!$B$26)^'1-Input'!$B$12-1)/'P-Parametri'!$B$26)))*'P-Parametri'!$B$27*(1-'P-Parametri'!$B$28)))*'1-Input'!$B$27,'1-Input'!$B$23+((('P-Parametri'!$B$24*'1-Input'!$B$11)*(1+'P-Parametri'!$B$26)^('1-Input'!$B$25-4-'1-Input'!$B$12+1)*(IF('P-Parametri'!$B$26=0,'1-Input'!$B$12,((1+'P-Parametri'!$B$26)^'1-Input'!$B$12-1)/'P-Parametri'!$B$26)))*'P-Parametri'!$B$27*(1-'P-Parametri'!$B$28))))</f>
        <v>0</v>
      </c>
      <c r="D1215" s="10">
        <f>IF(AND($A1215&gt;=4,$A1215&lt;4+'1-Input'!$B$12),'1-Input'!$B$30,0)</f>
        <v>11905.451600000002</v>
      </c>
      <c r="E1215" s="10">
        <f>MAX(0,(E1205-C1215-D1215))/(1-'P-Parametri'!$B$31*MAX(0,IF(F1214&lt;=0,0,(F1214-G1214)/F1214)))</f>
        <v>14194.548399999998</v>
      </c>
      <c r="F1215" s="10">
        <f>((F1214-E1215+MAX(0,-(E1205-C1215-D1215)))*(1+B1215))*(1-'P-Parametri'!$B$32)</f>
        <v>309111.15094982728</v>
      </c>
      <c r="G1215" s="10">
        <f>IF(F1214&lt;=0,G1214,G1214*(1-E1215/F1214))+MAX(0,-(E1205-C1215-D1215))</f>
        <v>396576.40241735696</v>
      </c>
      <c r="H1215" s="10">
        <f>MAX(0,(H1205-C1215-D1215))/(1-'P-Parametri'!$B$31*MAX(0,IF(I1214&lt;=0,0,(I1214-J1214)/I1214)))</f>
        <v>18544.5484</v>
      </c>
      <c r="I1215" s="10">
        <f>((I1214-H1215+MAX(0,-(H1205-C1215-D1215)))*(1+B1215))*(1-'P-Parametri'!$B$32)</f>
        <v>273809.59388431074</v>
      </c>
      <c r="J1215" s="10">
        <f>IF(I1214&lt;=0,J1214,J1214*(1-H1215/I1214))+MAX(0,-(H1205-C1215-D1215))</f>
        <v>351286.01267322939</v>
      </c>
      <c r="K1215" s="10">
        <f>MAX(0,(K1205-C1215-D1215))/(1-'P-Parametri'!$B$31*MAX(0,IF(L1214&lt;=0,0,(L1214-M1214)/L1214)))</f>
        <v>11811.49477593793</v>
      </c>
      <c r="L1215" s="10">
        <f>((L1214-K1215+MAX(0,-(K1205-C1215-D1215)))*(1+B1215))*(1-'P-Parametri'!$B$32)</f>
        <v>328450.34715672635</v>
      </c>
      <c r="M1215" s="10">
        <f>IF(L1214&lt;=0,M1214,M1214*(1-K1215/L1214))+MAX(0,-(K1205-C1215-D1215))</f>
        <v>421387.76504147804</v>
      </c>
      <c r="N1215" s="10">
        <f>MAX(0,(N1205-C1215-D1215))/(1-'P-Parametri'!$B$31*MAX(0,IF(O1214&lt;=0,0,(O1214-P1214)/O1214)))</f>
        <v>11695.827437424547</v>
      </c>
      <c r="O1215" s="10">
        <f>((O1214-N1215+MAX(0,-(N1205-C1215-D1215)))*(1+B1215))*(1-'P-Parametri'!$B$32)</f>
        <v>329389.02236388641</v>
      </c>
      <c r="P1215" s="10">
        <f>IF(O1214&lt;=0,P1214,P1214*(1-N1215/O1214))+MAX(0,-(N1205-C1215-D1215))</f>
        <v>422592.04523502674</v>
      </c>
      <c r="Q1215" s="10">
        <f>MAX(0,(Q1205-C1215-D1215))/(1-'P-Parametri'!$B$31*MAX(0,IF(R1214&lt;=0,0,(R1214-S1214)/R1214)))</f>
        <v>11702.268349963919</v>
      </c>
      <c r="R1215" s="10">
        <f>((R1214-Q1215+MAX(0,-(Q1205-C1215-D1215)))*(1+B1215))*(1-'P-Parametri'!$B$32)</f>
        <v>329336.75242329744</v>
      </c>
      <c r="S1215" s="10">
        <f>IF(R1214&lt;=0,S1214,S1214*(1-Q1215/R1214))+MAX(0,-(Q1205-C1215-D1215))</f>
        <v>422524.98513405753</v>
      </c>
      <c r="T1215" s="10">
        <f>MAX(0,(T1205-C1215-D1215))/(1-'P-Parametri'!$B$31*MAX(0,IF(U1214&lt;=0,0,(U1214-V1214)/U1214)))</f>
        <v>11702.268349963922</v>
      </c>
      <c r="U1215" s="10">
        <f>((U1214-T1215+MAX(0,-(T1205-C1215-D1215)))*(1+B1215))*(1-'P-Parametri'!$B$32)</f>
        <v>329336.75242329744</v>
      </c>
      <c r="V1215" s="10">
        <f>IF(U1214&lt;=0,V1214,V1214*(1-T1215/U1214))+MAX(0,-(T1205-C1215-D1215))</f>
        <v>422524.98513405753</v>
      </c>
    </row>
    <row r="1216" spans="1:22">
      <c r="A1216" s="9">
        <f t="shared" si="24"/>
        <v>9</v>
      </c>
      <c r="B1216" s="12">
        <f>IF($A1216='P-Parametri'!$C$47,'P-Parametri'!$B$34,IF($A1216='P-Parametri'!$C$48,'P-Parametri'!$C$34,'P-Parametri'!$C$50))</f>
        <v>2.7158250435358244E-2</v>
      </c>
      <c r="C1216" s="10">
        <f>IF($A1216&lt;='1-Input'!$B$26,0,IF($A1216='1-Input'!$B$26+1,('1-Input'!$B$23+((('P-Parametri'!$B$24*'1-Input'!$B$11)*(1+'P-Parametri'!$B$26)^('1-Input'!$B$25-4-'1-Input'!$B$12+1)*(IF('P-Parametri'!$B$26=0,'1-Input'!$B$12,((1+'P-Parametri'!$B$26)^'1-Input'!$B$12-1)/'P-Parametri'!$B$26)))*'P-Parametri'!$B$27*(1-'P-Parametri'!$B$28)))*'1-Input'!$B$27,'1-Input'!$B$23+((('P-Parametri'!$B$24*'1-Input'!$B$11)*(1+'P-Parametri'!$B$26)^('1-Input'!$B$25-4-'1-Input'!$B$12+1)*(IF('P-Parametri'!$B$26=0,'1-Input'!$B$12,((1+'P-Parametri'!$B$26)^'1-Input'!$B$12-1)/'P-Parametri'!$B$26)))*'P-Parametri'!$B$27*(1-'P-Parametri'!$B$28))))</f>
        <v>0</v>
      </c>
      <c r="D1216" s="10">
        <f>IF(AND($A1216&gt;=4,$A1216&lt;4+'1-Input'!$B$12),'1-Input'!$B$30,0)</f>
        <v>0</v>
      </c>
      <c r="E1216" s="10">
        <f>MAX(0,(E1205-C1216-D1216))/(1-'P-Parametri'!$B$31*MAX(0,IF(F1215&lt;=0,0,(F1215-G1215)/F1215)))</f>
        <v>26100</v>
      </c>
      <c r="F1216" s="10">
        <f>((F1215-E1216+MAX(0,-(E1205-C1216-D1216)))*(1+B1216))*(1-'P-Parametri'!$B$32)</f>
        <v>290115.844185995</v>
      </c>
      <c r="G1216" s="10">
        <f>IF(F1215&lt;=0,G1215,G1215*(1-E1216/F1215))+MAX(0,-(E1205-C1216-D1216))</f>
        <v>363091.21732685511</v>
      </c>
      <c r="H1216" s="10">
        <f>MAX(0,(H1205-C1216-D1216))/(1-'P-Parametri'!$B$31*MAX(0,IF(I1215&lt;=0,0,(I1215-J1215)/I1215)))</f>
        <v>30450</v>
      </c>
      <c r="I1216" s="10">
        <f>((I1215-H1216+MAX(0,-(H1205-C1216-D1216)))*(1+B1216))*(1-'P-Parametri'!$B$32)</f>
        <v>249468.87705150622</v>
      </c>
      <c r="J1216" s="10">
        <f>IF(I1215&lt;=0,J1215,J1215*(1-H1216/I1215))+MAX(0,-(H1205-C1216-D1216))</f>
        <v>312219.96340097726</v>
      </c>
      <c r="K1216" s="10">
        <f>MAX(0,(K1205-C1216-D1216))/(1-'P-Parametri'!$B$31*MAX(0,IF(L1215&lt;=0,0,(L1215-M1215)/L1215)))</f>
        <v>23716.946375937932</v>
      </c>
      <c r="L1216" s="10">
        <f>((L1215-K1216+MAX(0,-(K1205-C1216-D1216)))*(1+B1216))*(1-'P-Parametri'!$B$32)</f>
        <v>312383.40794162103</v>
      </c>
      <c r="M1216" s="10">
        <f>IF(L1215&lt;=0,M1215,M1215*(1-K1216/L1215))+MAX(0,-(K1205-C1216-D1216))</f>
        <v>390959.93595412979</v>
      </c>
      <c r="N1216" s="10">
        <f>MAX(0,(N1205-C1216-D1216))/(1-'P-Parametri'!$B$31*MAX(0,IF(O1215&lt;=0,0,(O1215-P1215)/O1215)))</f>
        <v>23601.279037424549</v>
      </c>
      <c r="O1216" s="10">
        <f>((O1215-N1216+MAX(0,-(N1205-C1216-D1216)))*(1+B1216))*(1-'P-Parametri'!$B$32)</f>
        <v>313464.21863290539</v>
      </c>
      <c r="P1216" s="10">
        <f>IF(O1215&lt;=0,P1215,P1215*(1-N1216/O1215))+MAX(0,-(N1205-C1216-D1216))</f>
        <v>392312.61240204814</v>
      </c>
      <c r="Q1216" s="10">
        <f>MAX(0,(Q1205-C1216-D1216))/(1-'P-Parametri'!$B$31*MAX(0,IF(R1215&lt;=0,0,(R1215-S1215)/R1215)))</f>
        <v>23607.719949963921</v>
      </c>
      <c r="R1216" s="10">
        <f>((R1215-Q1216+MAX(0,-(Q1205-C1216-D1216)))*(1+B1216))*(1-'P-Parametri'!$B$32)</f>
        <v>313404.03390639886</v>
      </c>
      <c r="S1216" s="10">
        <f>IF(R1215&lt;=0,S1215,S1215*(1-Q1216/R1215))+MAX(0,-(Q1205-C1216-D1216))</f>
        <v>392237.2888854263</v>
      </c>
      <c r="T1216" s="10">
        <f>MAX(0,(T1205-C1216-D1216))/(1-'P-Parametri'!$B$31*MAX(0,IF(U1215&lt;=0,0,(U1215-V1215)/U1215)))</f>
        <v>23607.719949963925</v>
      </c>
      <c r="U1216" s="10">
        <f>((U1215-T1216+MAX(0,-(T1205-C1216-D1216)))*(1+B1216))*(1-'P-Parametri'!$B$32)</f>
        <v>313404.03390639886</v>
      </c>
      <c r="V1216" s="10">
        <f>IF(U1215&lt;=0,V1215,V1215*(1-T1216/U1215))+MAX(0,-(T1205-C1216-D1216))</f>
        <v>392237.2888854263</v>
      </c>
    </row>
    <row r="1217" spans="1:22">
      <c r="A1217" s="9">
        <f t="shared" si="24"/>
        <v>10</v>
      </c>
      <c r="B1217" s="12">
        <f>IF($A1217='P-Parametri'!$C$47,'P-Parametri'!$B$34,IF($A1217='P-Parametri'!$C$48,'P-Parametri'!$C$34,'P-Parametri'!$C$50))</f>
        <v>2.7158250435358244E-2</v>
      </c>
      <c r="C1217" s="10">
        <f>IF($A1217&lt;='1-Input'!$B$26,0,IF($A1217='1-Input'!$B$26+1,('1-Input'!$B$23+((('P-Parametri'!$B$24*'1-Input'!$B$11)*(1+'P-Parametri'!$B$26)^('1-Input'!$B$25-4-'1-Input'!$B$12+1)*(IF('P-Parametri'!$B$26=0,'1-Input'!$B$12,((1+'P-Parametri'!$B$26)^'1-Input'!$B$12-1)/'P-Parametri'!$B$26)))*'P-Parametri'!$B$27*(1-'P-Parametri'!$B$28)))*'1-Input'!$B$27,'1-Input'!$B$23+((('P-Parametri'!$B$24*'1-Input'!$B$11)*(1+'P-Parametri'!$B$26)^('1-Input'!$B$25-4-'1-Input'!$B$12+1)*(IF('P-Parametri'!$B$26=0,'1-Input'!$B$12,((1+'P-Parametri'!$B$26)^'1-Input'!$B$12-1)/'P-Parametri'!$B$26)))*'P-Parametri'!$B$27*(1-'P-Parametri'!$B$28))))</f>
        <v>0</v>
      </c>
      <c r="D1217" s="10">
        <f>IF(AND($A1217&gt;=4,$A1217&lt;4+'1-Input'!$B$12),'1-Input'!$B$30,0)</f>
        <v>0</v>
      </c>
      <c r="E1217" s="10">
        <f>MAX(0,(E1205-C1217-D1217))/(1-'P-Parametri'!$B$31*MAX(0,IF(F1216&lt;=0,0,(F1216-G1216)/F1216)))</f>
        <v>26100</v>
      </c>
      <c r="F1217" s="10">
        <f>((F1216-E1217+MAX(0,-(E1205-C1217-D1217)))*(1+B1217))*(1-'P-Parametri'!$B$32)</f>
        <v>270643.68049609818</v>
      </c>
      <c r="G1217" s="10">
        <f>IF(F1216&lt;=0,G1216,G1216*(1-E1217/F1216))+MAX(0,-(E1205-C1217-D1217))</f>
        <v>330426.05628120271</v>
      </c>
      <c r="H1217" s="10">
        <f>MAX(0,(H1205-C1217-D1217))/(1-'P-Parametri'!$B$31*MAX(0,IF(I1216&lt;=0,0,(I1216-J1216)/I1216)))</f>
        <v>30450</v>
      </c>
      <c r="I1217" s="10">
        <f>((I1216-H1217+MAX(0,-(H1205-C1217-D1217)))*(1+B1217))*(1-'P-Parametri'!$B$32)</f>
        <v>224517.11247141287</v>
      </c>
      <c r="J1217" s="10">
        <f>IF(I1216&lt;=0,J1216,J1216*(1-H1217/I1216))+MAX(0,-(H1205-C1217-D1217))</f>
        <v>274110.60884771612</v>
      </c>
      <c r="K1217" s="10">
        <f>MAX(0,(K1205-C1217-D1217))/(1-'P-Parametri'!$B$31*MAX(0,IF(L1216&lt;=0,0,(L1216-M1216)/L1216)))</f>
        <v>23716.946375937932</v>
      </c>
      <c r="L1217" s="10">
        <f>((L1216-K1217+MAX(0,-(K1205-C1217-D1217)))*(1+B1217))*(1-'P-Parametri'!$B$32)</f>
        <v>295913.12534593022</v>
      </c>
      <c r="M1217" s="10">
        <f>IF(L1216&lt;=0,M1216,M1216*(1-K1217/L1216))+MAX(0,-(K1205-C1217-D1217))</f>
        <v>361277.25883224799</v>
      </c>
      <c r="N1217" s="10">
        <f>MAX(0,(N1205-C1217-D1217))/(1-'P-Parametri'!$B$31*MAX(0,IF(O1216&lt;=0,0,(O1216-P1216)/O1216)))</f>
        <v>23601.279037424549</v>
      </c>
      <c r="O1217" s="10">
        <f>((O1216-N1217+MAX(0,-(N1205-C1217-D1217)))*(1+B1217))*(1-'P-Parametri'!$B$32)</f>
        <v>297139.63968114217</v>
      </c>
      <c r="P1217" s="10">
        <f>IF(O1216&lt;=0,P1216,P1216*(1-N1217/O1216))+MAX(0,-(N1205-C1217-D1217))</f>
        <v>362774.69743496564</v>
      </c>
      <c r="Q1217" s="10">
        <f>MAX(0,(Q1205-C1217-D1217))/(1-'P-Parametri'!$B$31*MAX(0,IF(R1216&lt;=0,0,(R1216-S1216)/R1216)))</f>
        <v>23607.719949963921</v>
      </c>
      <c r="R1217" s="10">
        <f>((R1216-Q1217+MAX(0,-(Q1205-C1217-D1217)))*(1+B1217))*(1-'P-Parametri'!$B$32)</f>
        <v>297071.34147645527</v>
      </c>
      <c r="S1217" s="10">
        <f>IF(R1216&lt;=0,S1216,S1216*(1-Q1217/R1216))+MAX(0,-(Q1205-C1217-D1217))</f>
        <v>362691.31286679674</v>
      </c>
      <c r="T1217" s="10">
        <f>MAX(0,(T1205-C1217-D1217))/(1-'P-Parametri'!$B$31*MAX(0,IF(U1216&lt;=0,0,(U1216-V1216)/U1216)))</f>
        <v>23607.719949963925</v>
      </c>
      <c r="U1217" s="10">
        <f>((U1216-T1217+MAX(0,-(T1205-C1217-D1217)))*(1+B1217))*(1-'P-Parametri'!$B$32)</f>
        <v>297071.34147645527</v>
      </c>
      <c r="V1217" s="10">
        <f>IF(U1216&lt;=0,V1216,V1216*(1-T1217/U1216))+MAX(0,-(T1205-C1217-D1217))</f>
        <v>362691.31286679668</v>
      </c>
    </row>
    <row r="1218" spans="1:22">
      <c r="A1218" s="9">
        <f t="shared" si="24"/>
        <v>11</v>
      </c>
      <c r="B1218" s="12">
        <f>IF($A1218='P-Parametri'!$C$47,'P-Parametri'!$B$34,IF($A1218='P-Parametri'!$C$48,'P-Parametri'!$C$34,'P-Parametri'!$C$50))</f>
        <v>2.7158250435358244E-2</v>
      </c>
      <c r="C1218" s="10">
        <f>IF($A1218&lt;='1-Input'!$B$26,0,IF($A1218='1-Input'!$B$26+1,('1-Input'!$B$23+((('P-Parametri'!$B$24*'1-Input'!$B$11)*(1+'P-Parametri'!$B$26)^('1-Input'!$B$25-4-'1-Input'!$B$12+1)*(IF('P-Parametri'!$B$26=0,'1-Input'!$B$12,((1+'P-Parametri'!$B$26)^'1-Input'!$B$12-1)/'P-Parametri'!$B$26)))*'P-Parametri'!$B$27*(1-'P-Parametri'!$B$28)))*'1-Input'!$B$27,'1-Input'!$B$23+((('P-Parametri'!$B$24*'1-Input'!$B$11)*(1+'P-Parametri'!$B$26)^('1-Input'!$B$25-4-'1-Input'!$B$12+1)*(IF('P-Parametri'!$B$26=0,'1-Input'!$B$12,((1+'P-Parametri'!$B$26)^'1-Input'!$B$12-1)/'P-Parametri'!$B$26)))*'P-Parametri'!$B$27*(1-'P-Parametri'!$B$28))))</f>
        <v>0</v>
      </c>
      <c r="D1218" s="10">
        <f>IF(AND($A1218&gt;=4,$A1218&lt;4+'1-Input'!$B$12),'1-Input'!$B$30,0)</f>
        <v>0</v>
      </c>
      <c r="E1218" s="10">
        <f>MAX(0,(E1205-C1218-D1218))/(1-'P-Parametri'!$B$31*MAX(0,IF(F1217&lt;=0,0,(F1217-G1217)/F1217)))</f>
        <v>26100</v>
      </c>
      <c r="F1218" s="10">
        <f>((F1217-E1218+MAX(0,-(E1205-C1218-D1218)))*(1+B1218))*(1-'P-Parametri'!$B$32)</f>
        <v>250682.68889536866</v>
      </c>
      <c r="G1218" s="10">
        <f>IF(F1217&lt;=0,G1217,G1217*(1-E1218/F1217))+MAX(0,-(E1205-C1218-D1218))</f>
        <v>298560.83758061781</v>
      </c>
      <c r="H1218" s="10">
        <f>MAX(0,(H1205-C1218-D1218))/(1-'P-Parametri'!$B$31*MAX(0,IF(I1217&lt;=0,0,(I1217-J1217)/I1217)))</f>
        <v>30450</v>
      </c>
      <c r="I1218" s="10">
        <f>((I1217-H1218+MAX(0,-(H1205-C1218-D1218)))*(1+B1218))*(1-'P-Parametri'!$B$32)</f>
        <v>198938.96044175199</v>
      </c>
      <c r="J1218" s="10">
        <f>IF(I1217&lt;=0,J1217,J1217*(1-H1218/I1217))+MAX(0,-(H1205-C1218-D1218))</f>
        <v>236934.5203637004</v>
      </c>
      <c r="K1218" s="10">
        <f>MAX(0,(K1205-C1218-D1218))/(1-'P-Parametri'!$B$31*MAX(0,IF(L1217&lt;=0,0,(L1217-M1217)/L1217)))</f>
        <v>23716.946375937932</v>
      </c>
      <c r="L1218" s="10">
        <f>((L1217-K1218+MAX(0,-(K1205-C1218-D1218)))*(1+B1218))*(1-'P-Parametri'!$B$32)</f>
        <v>279029.37386407494</v>
      </c>
      <c r="M1218" s="10">
        <f>IF(L1217&lt;=0,M1217,M1217*(1-K1218/L1217))+MAX(0,-(K1205-C1218-D1218))</f>
        <v>332321.4855303588</v>
      </c>
      <c r="N1218" s="10">
        <f>MAX(0,(N1205-C1218-D1218))/(1-'P-Parametri'!$B$31*MAX(0,IF(O1217&lt;=0,0,(O1217-P1217)/O1217)))</f>
        <v>23601.279037424549</v>
      </c>
      <c r="O1218" s="10">
        <f>((O1217-N1218+MAX(0,-(N1205-C1218-D1218)))*(1+B1218))*(1-'P-Parametri'!$B$32)</f>
        <v>280405.24957786553</v>
      </c>
      <c r="P1218" s="10">
        <f>IF(O1217&lt;=0,P1217,P1217*(1-N1218/O1217))+MAX(0,-(N1205-C1218-D1218))</f>
        <v>333960.14118435018</v>
      </c>
      <c r="Q1218" s="10">
        <f>MAX(0,(Q1205-C1218-D1218))/(1-'P-Parametri'!$B$31*MAX(0,IF(R1217&lt;=0,0,(R1217-S1217)/R1217)))</f>
        <v>23607.719949963921</v>
      </c>
      <c r="R1218" s="10">
        <f>((R1217-Q1218+MAX(0,-(Q1205-C1218-D1218)))*(1+B1218))*(1-'P-Parametri'!$B$32)</f>
        <v>280328.63421477808</v>
      </c>
      <c r="S1218" s="10">
        <f>IF(R1217&lt;=0,S1217,S1217*(1-Q1218/R1217))+MAX(0,-(Q1205-C1218-D1218))</f>
        <v>333868.89297301276</v>
      </c>
      <c r="T1218" s="10">
        <f>MAX(0,(T1205-C1218-D1218))/(1-'P-Parametri'!$B$31*MAX(0,IF(U1217&lt;=0,0,(U1217-V1217)/U1217)))</f>
        <v>23607.719949963925</v>
      </c>
      <c r="U1218" s="10">
        <f>((U1217-T1218+MAX(0,-(T1205-C1218-D1218)))*(1+B1218))*(1-'P-Parametri'!$B$32)</f>
        <v>280328.63421477808</v>
      </c>
      <c r="V1218" s="10">
        <f>IF(U1217&lt;=0,V1217,V1217*(1-T1218/U1217))+MAX(0,-(T1205-C1218-D1218))</f>
        <v>333868.8929730127</v>
      </c>
    </row>
    <row r="1219" spans="1:22">
      <c r="A1219" s="9">
        <f t="shared" si="24"/>
        <v>12</v>
      </c>
      <c r="B1219" s="12">
        <f>IF($A1219='P-Parametri'!$C$47,'P-Parametri'!$B$34,IF($A1219='P-Parametri'!$C$48,'P-Parametri'!$C$34,'P-Parametri'!$C$50))</f>
        <v>2.7158250435358244E-2</v>
      </c>
      <c r="C1219" s="10">
        <f>IF($A1219&lt;='1-Input'!$B$26,0,IF($A1219='1-Input'!$B$26+1,('1-Input'!$B$23+((('P-Parametri'!$B$24*'1-Input'!$B$11)*(1+'P-Parametri'!$B$26)^('1-Input'!$B$25-4-'1-Input'!$B$12+1)*(IF('P-Parametri'!$B$26=0,'1-Input'!$B$12,((1+'P-Parametri'!$B$26)^'1-Input'!$B$12-1)/'P-Parametri'!$B$26)))*'P-Parametri'!$B$27*(1-'P-Parametri'!$B$28)))*'1-Input'!$B$27,'1-Input'!$B$23+((('P-Parametri'!$B$24*'1-Input'!$B$11)*(1+'P-Parametri'!$B$26)^('1-Input'!$B$25-4-'1-Input'!$B$12+1)*(IF('P-Parametri'!$B$26=0,'1-Input'!$B$12,((1+'P-Parametri'!$B$26)^'1-Input'!$B$12-1)/'P-Parametri'!$B$26)))*'P-Parametri'!$B$27*(1-'P-Parametri'!$B$28))))</f>
        <v>0</v>
      </c>
      <c r="D1219" s="10">
        <f>IF(AND($A1219&gt;=4,$A1219&lt;4+'1-Input'!$B$12),'1-Input'!$B$30,0)</f>
        <v>0</v>
      </c>
      <c r="E1219" s="10">
        <f>MAX(0,(E1205-C1219-D1219))/(1-'P-Parametri'!$B$31*MAX(0,IF(F1218&lt;=0,0,(F1218-G1218)/F1218)))</f>
        <v>26100</v>
      </c>
      <c r="F1219" s="10">
        <f>((F1218-E1219+MAX(0,-(E1205-C1219-D1219)))*(1+B1219))*(1-'P-Parametri'!$B$32)</f>
        <v>230220.59788022755</v>
      </c>
      <c r="G1219" s="10">
        <f>IF(F1218&lt;=0,G1218,G1218*(1-E1219/F1218))+MAX(0,-(E1205-C1219-D1219))</f>
        <v>267475.97130927118</v>
      </c>
      <c r="H1219" s="10">
        <f>MAX(0,(H1205-C1219-D1219))/(1-'P-Parametri'!$B$31*MAX(0,IF(I1218&lt;=0,0,(I1218-J1218)/I1218)))</f>
        <v>30450</v>
      </c>
      <c r="I1219" s="10">
        <f>((I1218-H1219+MAX(0,-(H1205-C1219-D1219)))*(1+B1219))*(1-'P-Parametri'!$B$32)</f>
        <v>172718.69617337218</v>
      </c>
      <c r="J1219" s="10">
        <f>IF(I1218&lt;=0,J1218,J1218*(1-H1219/I1218))+MAX(0,-(H1205-C1219-D1219))</f>
        <v>200668.84304712931</v>
      </c>
      <c r="K1219" s="10">
        <f>MAX(0,(K1205-C1219-D1219))/(1-'P-Parametri'!$B$31*MAX(0,IF(L1218&lt;=0,0,(L1218-M1218)/L1218)))</f>
        <v>23716.946375937932</v>
      </c>
      <c r="L1219" s="10">
        <f>((L1218-K1219+MAX(0,-(K1205-C1219-D1219)))*(1+B1219))*(1-'P-Parametri'!$B$32)</f>
        <v>261721.77380045282</v>
      </c>
      <c r="M1219" s="10">
        <f>IF(L1218&lt;=0,M1218,M1218*(1-K1219/L1218))+MAX(0,-(K1205-C1219-D1219))</f>
        <v>304074.8147847369</v>
      </c>
      <c r="N1219" s="10">
        <f>MAX(0,(N1205-C1219-D1219))/(1-'P-Parametri'!$B$31*MAX(0,IF(O1218&lt;=0,0,(O1218-P1218)/O1218)))</f>
        <v>23601.279037424549</v>
      </c>
      <c r="O1219" s="10">
        <f>((O1218-N1219+MAX(0,-(N1205-C1219-D1219)))*(1+B1219))*(1-'P-Parametri'!$B$32)</f>
        <v>263250.76045100228</v>
      </c>
      <c r="P1219" s="10">
        <f>IF(O1218&lt;=0,P1218,P1218*(1-N1219/O1218))+MAX(0,-(N1205-C1219-D1219))</f>
        <v>305851.22920308274</v>
      </c>
      <c r="Q1219" s="10">
        <f>MAX(0,(Q1205-C1219-D1219))/(1-'P-Parametri'!$B$31*MAX(0,IF(R1218&lt;=0,0,(R1218-S1218)/R1218)))</f>
        <v>23607.719949963921</v>
      </c>
      <c r="R1219" s="10">
        <f>((R1218-Q1219+MAX(0,-(Q1205-C1219-D1219)))*(1+B1219))*(1-'P-Parametri'!$B$32)</f>
        <v>263165.61913611932</v>
      </c>
      <c r="S1219" s="10">
        <f>IF(R1218&lt;=0,S1218,S1218*(1-Q1219/R1218))+MAX(0,-(Q1205-C1219-D1219))</f>
        <v>305752.3099225901</v>
      </c>
      <c r="T1219" s="10">
        <f>MAX(0,(T1205-C1219-D1219))/(1-'P-Parametri'!$B$31*MAX(0,IF(U1218&lt;=0,0,(U1218-V1218)/U1218)))</f>
        <v>23607.719949963925</v>
      </c>
      <c r="U1219" s="10">
        <f>((U1218-T1219+MAX(0,-(T1205-C1219-D1219)))*(1+B1219))*(1-'P-Parametri'!$B$32)</f>
        <v>263165.61913611932</v>
      </c>
      <c r="V1219" s="10">
        <f>IF(U1218&lt;=0,V1218,V1218*(1-T1219/U1218))+MAX(0,-(T1205-C1219-D1219))</f>
        <v>305752.30992259004</v>
      </c>
    </row>
    <row r="1220" spans="1:22">
      <c r="A1220" s="9">
        <f t="shared" si="24"/>
        <v>13</v>
      </c>
      <c r="B1220" s="12">
        <f>IF($A1220='P-Parametri'!$C$47,'P-Parametri'!$B$34,IF($A1220='P-Parametri'!$C$48,'P-Parametri'!$C$34,'P-Parametri'!$C$50))</f>
        <v>2.7158250435358244E-2</v>
      </c>
      <c r="C1220" s="10">
        <f>IF($A1220&lt;='1-Input'!$B$26,0,IF($A1220='1-Input'!$B$26+1,('1-Input'!$B$23+((('P-Parametri'!$B$24*'1-Input'!$B$11)*(1+'P-Parametri'!$B$26)^('1-Input'!$B$25-4-'1-Input'!$B$12+1)*(IF('P-Parametri'!$B$26=0,'1-Input'!$B$12,((1+'P-Parametri'!$B$26)^'1-Input'!$B$12-1)/'P-Parametri'!$B$26)))*'P-Parametri'!$B$27*(1-'P-Parametri'!$B$28)))*'1-Input'!$B$27,'1-Input'!$B$23+((('P-Parametri'!$B$24*'1-Input'!$B$11)*(1+'P-Parametri'!$B$26)^('1-Input'!$B$25-4-'1-Input'!$B$12+1)*(IF('P-Parametri'!$B$26=0,'1-Input'!$B$12,((1+'P-Parametri'!$B$26)^'1-Input'!$B$12-1)/'P-Parametri'!$B$26)))*'P-Parametri'!$B$27*(1-'P-Parametri'!$B$28))))</f>
        <v>0</v>
      </c>
      <c r="D1220" s="10">
        <f>IF(AND($A1220&gt;=4,$A1220&lt;4+'1-Input'!$B$12),'1-Input'!$B$30,0)</f>
        <v>0</v>
      </c>
      <c r="E1220" s="10">
        <f>MAX(0,(E1205-C1220-D1220))/(1-'P-Parametri'!$B$31*MAX(0,IF(F1219&lt;=0,0,(F1219-G1219)/F1219)))</f>
        <v>26100</v>
      </c>
      <c r="F1220" s="10">
        <f>((F1219-E1220+MAX(0,-(E1205-C1220-D1220)))*(1+B1220))*(1-'P-Parametri'!$B$32)</f>
        <v>209244.82788408088</v>
      </c>
      <c r="G1220" s="10">
        <f>IF(F1219&lt;=0,G1219,G1219*(1-E1220/F1219))+MAX(0,-(E1205-C1220-D1220))</f>
        <v>237152.34729191061</v>
      </c>
      <c r="H1220" s="10">
        <f>MAX(0,(H1205-C1220-D1220))/(1-'P-Parametri'!$B$31*MAX(0,IF(I1219&lt;=0,0,(I1219-J1219)/I1219)))</f>
        <v>30450</v>
      </c>
      <c r="I1220" s="10">
        <f>((I1219-H1220+MAX(0,-(H1205-C1220-D1220)))*(1+B1220))*(1-'P-Parametri'!$B$32)</f>
        <v>145840.20012305421</v>
      </c>
      <c r="J1220" s="10">
        <f>IF(I1219&lt;=0,J1219,J1219*(1-H1220/I1219))+MAX(0,-(H1205-C1220-D1220))</f>
        <v>165291.28169354197</v>
      </c>
      <c r="K1220" s="10">
        <f>MAX(0,(K1205-C1220-D1220))/(1-'P-Parametri'!$B$31*MAX(0,IF(L1219&lt;=0,0,(L1219-M1219)/L1219)))</f>
        <v>23716.946375937932</v>
      </c>
      <c r="L1220" s="10">
        <f>((L1219-K1220+MAX(0,-(K1205-C1220-D1220)))*(1+B1220))*(1-'P-Parametri'!$B$32)</f>
        <v>243979.68488826902</v>
      </c>
      <c r="M1220" s="10">
        <f>IF(L1219&lt;=0,M1219,M1219*(1-K1220/L1219))+MAX(0,-(K1205-C1220-D1220))</f>
        <v>276519.88126964704</v>
      </c>
      <c r="N1220" s="10">
        <f>MAX(0,(N1205-C1220-D1220))/(1-'P-Parametri'!$B$31*MAX(0,IF(O1219&lt;=0,0,(O1219-P1219)/O1219)))</f>
        <v>23601.279037424549</v>
      </c>
      <c r="O1220" s="10">
        <f>((O1219-N1220+MAX(0,-(N1205-C1220-D1220)))*(1+B1220))*(1-'P-Parametri'!$B$32)</f>
        <v>245665.6261624184</v>
      </c>
      <c r="P1220" s="10">
        <f>IF(O1219&lt;=0,P1219,P1219*(1-N1220/O1219))+MAX(0,-(N1205-C1220-D1220))</f>
        <v>278430.68085596868</v>
      </c>
      <c r="Q1220" s="10">
        <f>MAX(0,(Q1205-C1220-D1220))/(1-'P-Parametri'!$B$31*MAX(0,IF(R1219&lt;=0,0,(R1219-S1219)/R1219)))</f>
        <v>23607.719949963921</v>
      </c>
      <c r="R1220" s="10">
        <f>((R1219-Q1220+MAX(0,-(Q1205-C1220-D1220)))*(1+B1220))*(1-'P-Parametri'!$B$32)</f>
        <v>245571.74486080927</v>
      </c>
      <c r="S1220" s="10">
        <f>IF(R1219&lt;=0,S1219,S1219*(1-Q1220/R1219))+MAX(0,-(Q1205-C1220-D1220))</f>
        <v>278324.27836435835</v>
      </c>
      <c r="T1220" s="10">
        <f>MAX(0,(T1205-C1220-D1220))/(1-'P-Parametri'!$B$31*MAX(0,IF(U1219&lt;=0,0,(U1219-V1219)/U1219)))</f>
        <v>23607.719949963925</v>
      </c>
      <c r="U1220" s="10">
        <f>((U1219-T1220+MAX(0,-(T1205-C1220-D1220)))*(1+B1220))*(1-'P-Parametri'!$B$32)</f>
        <v>245571.74486080927</v>
      </c>
      <c r="V1220" s="10">
        <f>IF(U1219&lt;=0,V1219,V1219*(1-T1220/U1219))+MAX(0,-(T1205-C1220-D1220))</f>
        <v>278324.27836435824</v>
      </c>
    </row>
    <row r="1221" spans="1:22">
      <c r="A1221" s="9">
        <f t="shared" si="24"/>
        <v>14</v>
      </c>
      <c r="B1221" s="12">
        <f>IF($A1221='P-Parametri'!$C$47,'P-Parametri'!$B$34,IF($A1221='P-Parametri'!$C$48,'P-Parametri'!$C$34,'P-Parametri'!$C$50))</f>
        <v>2.7158250435358244E-2</v>
      </c>
      <c r="C1221" s="10">
        <f>IF($A1221&lt;='1-Input'!$B$26,0,IF($A1221='1-Input'!$B$26+1,('1-Input'!$B$23+((('P-Parametri'!$B$24*'1-Input'!$B$11)*(1+'P-Parametri'!$B$26)^('1-Input'!$B$25-4-'1-Input'!$B$12+1)*(IF('P-Parametri'!$B$26=0,'1-Input'!$B$12,((1+'P-Parametri'!$B$26)^'1-Input'!$B$12-1)/'P-Parametri'!$B$26)))*'P-Parametri'!$B$27*(1-'P-Parametri'!$B$28)))*'1-Input'!$B$27,'1-Input'!$B$23+((('P-Parametri'!$B$24*'1-Input'!$B$11)*(1+'P-Parametri'!$B$26)^('1-Input'!$B$25-4-'1-Input'!$B$12+1)*(IF('P-Parametri'!$B$26=0,'1-Input'!$B$12,((1+'P-Parametri'!$B$26)^'1-Input'!$B$12-1)/'P-Parametri'!$B$26)))*'P-Parametri'!$B$27*(1-'P-Parametri'!$B$28))))</f>
        <v>0</v>
      </c>
      <c r="D1221" s="10">
        <f>IF(AND($A1221&gt;=4,$A1221&lt;4+'1-Input'!$B$12),'1-Input'!$B$30,0)</f>
        <v>0</v>
      </c>
      <c r="E1221" s="10">
        <f>MAX(0,(E1205-C1221-D1221))/(1-'P-Parametri'!$B$31*MAX(0,IF(F1220&lt;=0,0,(F1220-G1220)/F1220)))</f>
        <v>26100</v>
      </c>
      <c r="F1221" s="10">
        <f>((F1220-E1221+MAX(0,-(E1205-C1221-D1221)))*(1+B1221))*(1-'P-Parametri'!$B$32)</f>
        <v>187742.48354372592</v>
      </c>
      <c r="G1221" s="10">
        <f>IF(F1220&lt;=0,G1220,G1220*(1-E1221/F1220))+MAX(0,-(E1205-C1221-D1221))</f>
        <v>207571.3233454173</v>
      </c>
      <c r="H1221" s="10">
        <f>MAX(0,(H1205-C1221-D1221))/(1-'P-Parametri'!$B$31*MAX(0,IF(I1220&lt;=0,0,(I1220-J1220)/I1220)))</f>
        <v>30450</v>
      </c>
      <c r="I1221" s="10">
        <f>((I1220-H1221+MAX(0,-(H1205-C1221-D1221)))*(1+B1221))*(1-'P-Parametri'!$B$32)</f>
        <v>118286.94808363066</v>
      </c>
      <c r="J1221" s="10">
        <f>IF(I1220&lt;=0,J1220,J1220*(1-H1221/I1220))+MAX(0,-(H1205-C1221-D1221))</f>
        <v>130780.08708929976</v>
      </c>
      <c r="K1221" s="10">
        <f>MAX(0,(K1205-C1221-D1221))/(1-'P-Parametri'!$B$31*MAX(0,IF(L1220&lt;=0,0,(L1220-M1220)/L1220)))</f>
        <v>23716.946375937932</v>
      </c>
      <c r="L1221" s="10">
        <f>((L1220-K1221+MAX(0,-(K1205-C1221-D1221)))*(1+B1221))*(1-'P-Parametri'!$B$32)</f>
        <v>225792.19974817397</v>
      </c>
      <c r="M1221" s="10">
        <f>IF(L1220&lt;=0,M1220,M1220*(1-K1221/L1220))+MAX(0,-(K1205-C1221-D1221))</f>
        <v>249639.74492158886</v>
      </c>
      <c r="N1221" s="10">
        <f>MAX(0,(N1205-C1221-D1221))/(1-'P-Parametri'!$B$31*MAX(0,IF(O1220&lt;=0,0,(O1220-P1220)/O1220)))</f>
        <v>23601.279037424549</v>
      </c>
      <c r="O1221" s="10">
        <f>((O1220-N1221+MAX(0,-(N1205-C1221-D1221)))*(1+B1221))*(1-'P-Parametri'!$B$32)</f>
        <v>227639.03582442479</v>
      </c>
      <c r="P1221" s="10">
        <f>IF(O1220&lt;=0,P1220,P1220*(1-N1221/O1220))+MAX(0,-(N1205-C1221-D1221))</f>
        <v>251681.63869604809</v>
      </c>
      <c r="Q1221" s="10">
        <f>MAX(0,(Q1205-C1221-D1221))/(1-'P-Parametri'!$B$31*MAX(0,IF(R1220&lt;=0,0,(R1220-S1220)/R1220)))</f>
        <v>23607.719949963921</v>
      </c>
      <c r="R1221" s="10">
        <f>((R1220-Q1221+MAX(0,-(Q1205-C1221-D1221)))*(1+B1221))*(1-'P-Parametri'!$B$32)</f>
        <v>227536.19512804016</v>
      </c>
      <c r="S1221" s="10">
        <f>IF(R1220&lt;=0,S1220,S1220*(1-Q1221/R1220))+MAX(0,-(Q1205-C1221-D1221))</f>
        <v>251567.9362508721</v>
      </c>
      <c r="T1221" s="10">
        <f>MAX(0,(T1205-C1221-D1221))/(1-'P-Parametri'!$B$31*MAX(0,IF(U1220&lt;=0,0,(U1220-V1220)/U1220)))</f>
        <v>23607.719949963925</v>
      </c>
      <c r="U1221" s="10">
        <f>((U1220-T1221+MAX(0,-(T1205-C1221-D1221)))*(1+B1221))*(1-'P-Parametri'!$B$32)</f>
        <v>227536.19512804013</v>
      </c>
      <c r="V1221" s="10">
        <f>IF(U1220&lt;=0,V1220,V1220*(1-T1221/U1220))+MAX(0,-(T1205-C1221-D1221))</f>
        <v>251567.93625087198</v>
      </c>
    </row>
    <row r="1222" spans="1:22">
      <c r="A1222" s="9">
        <f t="shared" si="24"/>
        <v>15</v>
      </c>
      <c r="B1222" s="12">
        <f>IF($A1222='P-Parametri'!$C$47,'P-Parametri'!$B$34,IF($A1222='P-Parametri'!$C$48,'P-Parametri'!$C$34,'P-Parametri'!$C$50))</f>
        <v>2.7158250435358244E-2</v>
      </c>
      <c r="C1222" s="10">
        <f>IF($A1222&lt;='1-Input'!$B$26,0,IF($A1222='1-Input'!$B$26+1,('1-Input'!$B$23+((('P-Parametri'!$B$24*'1-Input'!$B$11)*(1+'P-Parametri'!$B$26)^('1-Input'!$B$25-4-'1-Input'!$B$12+1)*(IF('P-Parametri'!$B$26=0,'1-Input'!$B$12,((1+'P-Parametri'!$B$26)^'1-Input'!$B$12-1)/'P-Parametri'!$B$26)))*'P-Parametri'!$B$27*(1-'P-Parametri'!$B$28)))*'1-Input'!$B$27,'1-Input'!$B$23+((('P-Parametri'!$B$24*'1-Input'!$B$11)*(1+'P-Parametri'!$B$26)^('1-Input'!$B$25-4-'1-Input'!$B$12+1)*(IF('P-Parametri'!$B$26=0,'1-Input'!$B$12,((1+'P-Parametri'!$B$26)^'1-Input'!$B$12-1)/'P-Parametri'!$B$26)))*'P-Parametri'!$B$27*(1-'P-Parametri'!$B$28))))</f>
        <v>0</v>
      </c>
      <c r="D1222" s="10">
        <f>IF(AND($A1222&gt;=4,$A1222&lt;4+'1-Input'!$B$12),'1-Input'!$B$30,0)</f>
        <v>0</v>
      </c>
      <c r="E1222" s="10">
        <f>MAX(0,(E1205-C1222-D1222))/(1-'P-Parametri'!$B$31*MAX(0,IF(F1221&lt;=0,0,(F1221-G1221)/F1221)))</f>
        <v>26100</v>
      </c>
      <c r="F1222" s="10">
        <f>((F1221-E1222+MAX(0,-(E1205-C1222-D1222)))*(1+B1222))*(1-'P-Parametri'!$B$32)</f>
        <v>165700.34577161408</v>
      </c>
      <c r="G1222" s="10">
        <f>IF(F1221&lt;=0,G1221,G1221*(1-E1222/F1221))+MAX(0,-(E1205-C1222-D1222))</f>
        <v>178714.71381807179</v>
      </c>
      <c r="H1222" s="10">
        <f>MAX(0,(H1205-C1222-D1222))/(1-'P-Parametri'!$B$31*MAX(0,IF(I1221&lt;=0,0,(I1221-J1221)/I1221)))</f>
        <v>30450</v>
      </c>
      <c r="I1222" s="10">
        <f>((I1221-H1222+MAX(0,-(H1205-C1222-D1222)))*(1+B1222))*(1-'P-Parametri'!$B$32)</f>
        <v>90042.00102532914</v>
      </c>
      <c r="J1222" s="10">
        <f>IF(I1221&lt;=0,J1221,J1221*(1-H1222/I1221))+MAX(0,-(H1205-C1222-D1222))</f>
        <v>97114.042640729967</v>
      </c>
      <c r="K1222" s="10">
        <f>MAX(0,(K1205-C1222-D1222))/(1-'P-Parametri'!$B$31*MAX(0,IF(L1221&lt;=0,0,(L1221-M1221)/L1221)))</f>
        <v>23716.946375937932</v>
      </c>
      <c r="L1222" s="10">
        <f>((L1221-K1222+MAX(0,-(K1205-C1222-D1222)))*(1+B1222))*(1-'P-Parametri'!$B$32)</f>
        <v>207148.13718268747</v>
      </c>
      <c r="M1222" s="10">
        <f>IF(L1221&lt;=0,M1221,M1221*(1-K1222/L1221))+MAX(0,-(K1205-C1222-D1222))</f>
        <v>223417.88052498217</v>
      </c>
      <c r="N1222" s="10">
        <f>MAX(0,(N1205-C1222-D1222))/(1-'P-Parametri'!$B$31*MAX(0,IF(O1221&lt;=0,0,(O1221-P1221)/O1221)))</f>
        <v>23601.279037424549</v>
      </c>
      <c r="O1222" s="10">
        <f>((O1221-N1222+MAX(0,-(N1205-C1222-D1222)))*(1+B1222))*(1-'P-Parametri'!$B$32)</f>
        <v>209159.90715352213</v>
      </c>
      <c r="P1222" s="10">
        <f>IF(O1221&lt;=0,P1221,P1221*(1-N1222/O1221))+MAX(0,-(N1205-C1222-D1222))</f>
        <v>225587.6581010716</v>
      </c>
      <c r="Q1222" s="10">
        <f>MAX(0,(Q1205-C1222-D1222))/(1-'P-Parametri'!$B$31*MAX(0,IF(R1221&lt;=0,0,(R1221-S1221)/R1221)))</f>
        <v>23607.719949963921</v>
      </c>
      <c r="R1222" s="10">
        <f>((R1221-Q1222+MAX(0,-(Q1205-C1222-D1222)))*(1+B1222))*(1-'P-Parametri'!$B$32)</f>
        <v>209047.88214630744</v>
      </c>
      <c r="S1222" s="10">
        <f>IF(R1221&lt;=0,S1221,S1221*(1-Q1222/R1221))+MAX(0,-(Q1205-C1222-D1222))</f>
        <v>225466.83447205852</v>
      </c>
      <c r="T1222" s="10">
        <f>MAX(0,(T1205-C1222-D1222))/(1-'P-Parametri'!$B$31*MAX(0,IF(U1221&lt;=0,0,(U1221-V1221)/U1221)))</f>
        <v>23607.719949963925</v>
      </c>
      <c r="U1222" s="10">
        <f>((U1221-T1222+MAX(0,-(T1205-C1222-D1222)))*(1+B1222))*(1-'P-Parametri'!$B$32)</f>
        <v>209047.88214630738</v>
      </c>
      <c r="V1222" s="10">
        <f>IF(U1221&lt;=0,V1221,V1221*(1-T1222/U1221))+MAX(0,-(T1205-C1222-D1222))</f>
        <v>225466.8344720584</v>
      </c>
    </row>
    <row r="1223" spans="1:22">
      <c r="A1223" s="9">
        <f t="shared" si="24"/>
        <v>16</v>
      </c>
      <c r="B1223" s="12">
        <f>IF($A1223='P-Parametri'!$C$47,'P-Parametri'!$B$34,IF($A1223='P-Parametri'!$C$48,'P-Parametri'!$C$34,'P-Parametri'!$C$50))</f>
        <v>2.7158250435358244E-2</v>
      </c>
      <c r="C1223" s="10">
        <f>IF($A1223&lt;='1-Input'!$B$26,0,IF($A1223='1-Input'!$B$26+1,('1-Input'!$B$23+((('P-Parametri'!$B$24*'1-Input'!$B$11)*(1+'P-Parametri'!$B$26)^('1-Input'!$B$25-4-'1-Input'!$B$12+1)*(IF('P-Parametri'!$B$26=0,'1-Input'!$B$12,((1+'P-Parametri'!$B$26)^'1-Input'!$B$12-1)/'P-Parametri'!$B$26)))*'P-Parametri'!$B$27*(1-'P-Parametri'!$B$28)))*'1-Input'!$B$27,'1-Input'!$B$23+((('P-Parametri'!$B$24*'1-Input'!$B$11)*(1+'P-Parametri'!$B$26)^('1-Input'!$B$25-4-'1-Input'!$B$12+1)*(IF('P-Parametri'!$B$26=0,'1-Input'!$B$12,((1+'P-Parametri'!$B$26)^'1-Input'!$B$12-1)/'P-Parametri'!$B$26)))*'P-Parametri'!$B$27*(1-'P-Parametri'!$B$28))))</f>
        <v>0</v>
      </c>
      <c r="D1223" s="10">
        <f>IF(AND($A1223&gt;=4,$A1223&lt;4+'1-Input'!$B$12),'1-Input'!$B$30,0)</f>
        <v>0</v>
      </c>
      <c r="E1223" s="10">
        <f>MAX(0,(E1205-C1223-D1223))/(1-'P-Parametri'!$B$31*MAX(0,IF(F1222&lt;=0,0,(F1222-G1222)/F1222)))</f>
        <v>26100</v>
      </c>
      <c r="F1223" s="10">
        <f>((F1222-E1223+MAX(0,-(E1205-C1223-D1223)))*(1+B1223))*(1-'P-Parametri'!$B$32)</f>
        <v>143104.8636290963</v>
      </c>
      <c r="G1223" s="10">
        <f>IF(F1222&lt;=0,G1222,G1222*(1-E1223/F1222))+MAX(0,-(E1205-C1223-D1223))</f>
        <v>150564.77840948355</v>
      </c>
      <c r="H1223" s="10">
        <f>MAX(0,(H1205-C1223-D1223))/(1-'P-Parametri'!$B$31*MAX(0,IF(I1222&lt;=0,0,(I1222-J1222)/I1222)))</f>
        <v>30450</v>
      </c>
      <c r="I1223" s="10">
        <f>((I1222-H1223+MAX(0,-(H1205-C1223-D1223)))*(1+B1223))*(1-'P-Parametri'!$B$32)</f>
        <v>61087.994682092911</v>
      </c>
      <c r="J1223" s="10">
        <f>IF(I1222&lt;=0,J1222,J1222*(1-H1223/I1222))+MAX(0,-(H1205-C1223-D1223))</f>
        <v>64272.451330710341</v>
      </c>
      <c r="K1223" s="10">
        <f>MAX(0,(K1205-C1223-D1223))/(1-'P-Parametri'!$B$31*MAX(0,IF(L1222&lt;=0,0,(L1222-M1222)/L1222)))</f>
        <v>23716.946375937932</v>
      </c>
      <c r="L1223" s="10">
        <f>((L1222-K1223+MAX(0,-(K1205-C1223-D1223)))*(1+B1223))*(1-'P-Parametri'!$B$32)</f>
        <v>188036.03530228656</v>
      </c>
      <c r="M1223" s="10">
        <f>IF(L1222&lt;=0,M1222,M1222*(1-K1223/L1222))+MAX(0,-(K1205-C1223-D1223))</f>
        <v>197838.16755289005</v>
      </c>
      <c r="N1223" s="10">
        <f>MAX(0,(N1205-C1223-D1223))/(1-'P-Parametri'!$B$31*MAX(0,IF(O1222&lt;=0,0,(O1222-P1222)/O1222)))</f>
        <v>23601.279037424549</v>
      </c>
      <c r="O1223" s="10">
        <f>((O1222-N1223+MAX(0,-(N1205-C1223-D1223)))*(1+B1223))*(1-'P-Parametri'!$B$32)</f>
        <v>190216.87965729824</v>
      </c>
      <c r="P1223" s="10">
        <f>IF(O1222&lt;=0,P1222,P1222*(1-N1223/O1222))+MAX(0,-(N1205-C1223-D1223))</f>
        <v>200132.69716377009</v>
      </c>
      <c r="Q1223" s="10">
        <f>MAX(0,(Q1205-C1223-D1223))/(1-'P-Parametri'!$B$31*MAX(0,IF(R1222&lt;=0,0,(R1222-S1222)/R1222)))</f>
        <v>23607.719949963921</v>
      </c>
      <c r="R1223" s="10">
        <f>((R1222-Q1223+MAX(0,-(Q1205-C1223-D1223)))*(1+B1223))*(1-'P-Parametri'!$B$32)</f>
        <v>190095.43977692118</v>
      </c>
      <c r="S1223" s="10">
        <f>IF(R1222&lt;=0,S1222,S1222*(1-Q1223/R1222))+MAX(0,-(Q1205-C1223-D1223))</f>
        <v>200004.92674272804</v>
      </c>
      <c r="T1223" s="10">
        <f>MAX(0,(T1205-C1223-D1223))/(1-'P-Parametri'!$B$31*MAX(0,IF(U1222&lt;=0,0,(U1222-V1222)/U1222)))</f>
        <v>23607.719949963925</v>
      </c>
      <c r="U1223" s="10">
        <f>((U1222-T1223+MAX(0,-(T1205-C1223-D1223)))*(1+B1223))*(1-'P-Parametri'!$B$32)</f>
        <v>190095.43977692112</v>
      </c>
      <c r="V1223" s="10">
        <f>IF(U1222&lt;=0,V1222,V1222*(1-T1223/U1222))+MAX(0,-(T1205-C1223-D1223))</f>
        <v>200004.92674272796</v>
      </c>
    </row>
    <row r="1224" spans="1:22">
      <c r="A1224" s="9">
        <f t="shared" si="24"/>
        <v>17</v>
      </c>
      <c r="B1224" s="12">
        <f>IF($A1224='P-Parametri'!$C$47,'P-Parametri'!$B$34,IF($A1224='P-Parametri'!$C$48,'P-Parametri'!$C$34,'P-Parametri'!$C$50))</f>
        <v>2.7158250435358244E-2</v>
      </c>
      <c r="C1224" s="10">
        <f>IF($A1224&lt;='1-Input'!$B$26,0,IF($A1224='1-Input'!$B$26+1,('1-Input'!$B$23+((('P-Parametri'!$B$24*'1-Input'!$B$11)*(1+'P-Parametri'!$B$26)^('1-Input'!$B$25-4-'1-Input'!$B$12+1)*(IF('P-Parametri'!$B$26=0,'1-Input'!$B$12,((1+'P-Parametri'!$B$26)^'1-Input'!$B$12-1)/'P-Parametri'!$B$26)))*'P-Parametri'!$B$27*(1-'P-Parametri'!$B$28)))*'1-Input'!$B$27,'1-Input'!$B$23+((('P-Parametri'!$B$24*'1-Input'!$B$11)*(1+'P-Parametri'!$B$26)^('1-Input'!$B$25-4-'1-Input'!$B$12+1)*(IF('P-Parametri'!$B$26=0,'1-Input'!$B$12,((1+'P-Parametri'!$B$26)^'1-Input'!$B$12-1)/'P-Parametri'!$B$26)))*'P-Parametri'!$B$27*(1-'P-Parametri'!$B$28))))</f>
        <v>0</v>
      </c>
      <c r="D1224" s="10">
        <f>IF(AND($A1224&gt;=4,$A1224&lt;4+'1-Input'!$B$12),'1-Input'!$B$30,0)</f>
        <v>0</v>
      </c>
      <c r="E1224" s="10">
        <f>MAX(0,(E1205-C1224-D1224))/(1-'P-Parametri'!$B$31*MAX(0,IF(F1223&lt;=0,0,(F1223-G1223)/F1223)))</f>
        <v>26100</v>
      </c>
      <c r="F1224" s="10">
        <f>((F1223-E1224+MAX(0,-(E1205-C1224-D1224)))*(1+B1224))*(1-'P-Parametri'!$B$32)</f>
        <v>119942.14599565486</v>
      </c>
      <c r="G1224" s="10">
        <f>IF(F1223&lt;=0,G1223,G1223*(1-E1224/F1223))+MAX(0,-(E1205-C1224-D1224))</f>
        <v>123104.21126431128</v>
      </c>
      <c r="H1224" s="10">
        <f>MAX(0,(H1205-C1224-D1224))/(1-'P-Parametri'!$B$31*MAX(0,IF(I1223&lt;=0,0,(I1223-J1223)/I1223)))</f>
        <v>30450</v>
      </c>
      <c r="I1224" s="10">
        <f>((I1223-H1224+MAX(0,-(H1205-C1224-D1224)))*(1+B1224))*(1-'P-Parametri'!$B$32)</f>
        <v>31407.128876477353</v>
      </c>
      <c r="J1224" s="10">
        <f>IF(I1223&lt;=0,J1223,J1223*(1-H1224/I1223))+MAX(0,-(H1205-C1224-D1224))</f>
        <v>32235.12299467601</v>
      </c>
      <c r="K1224" s="10">
        <f>MAX(0,(K1205-C1224-D1224))/(1-'P-Parametri'!$B$31*MAX(0,IF(L1223&lt;=0,0,(L1223-M1223)/L1223)))</f>
        <v>23716.946375937932</v>
      </c>
      <c r="L1224" s="10">
        <f>((L1223-K1224+MAX(0,-(K1205-C1224-D1224)))*(1+B1224))*(1-'P-Parametri'!$B$32)</f>
        <v>168444.14447893086</v>
      </c>
      <c r="M1224" s="10">
        <f>IF(L1223&lt;=0,M1223,M1223*(1-K1224/L1223))+MAX(0,-(K1205-C1224-D1224))</f>
        <v>172884.88025653394</v>
      </c>
      <c r="N1224" s="10">
        <f>MAX(0,(N1205-C1224-D1224))/(1-'P-Parametri'!$B$31*MAX(0,IF(O1223&lt;=0,0,(O1223-P1223)/O1223)))</f>
        <v>23601.279037424549</v>
      </c>
      <c r="O1224" s="10">
        <f>((O1223-N1224+MAX(0,-(N1205-C1224-D1224)))*(1+B1224))*(1-'P-Parametri'!$B$32)</f>
        <v>170798.30765028999</v>
      </c>
      <c r="P1224" s="10">
        <f>IF(O1223&lt;=0,P1223,P1223*(1-N1224/O1223))+MAX(0,-(N1205-C1224-D1224))</f>
        <v>175301.10682970326</v>
      </c>
      <c r="Q1224" s="10">
        <f>MAX(0,(Q1205-C1224-D1224))/(1-'P-Parametri'!$B$31*MAX(0,IF(R1223&lt;=0,0,(R1223-S1223)/R1223)))</f>
        <v>23607.719949963921</v>
      </c>
      <c r="R1224" s="10">
        <f>((R1223-Q1224+MAX(0,-(Q1205-C1224-D1224)))*(1+B1224))*(1-'P-Parametri'!$B$32)</f>
        <v>170667.21654639667</v>
      </c>
      <c r="S1224" s="10">
        <f>IF(R1223&lt;=0,S1223,S1223*(1-Q1224/R1223))+MAX(0,-(Q1205-C1224-D1224))</f>
        <v>175166.55973773156</v>
      </c>
      <c r="T1224" s="10">
        <f>MAX(0,(T1205-C1224-D1224))/(1-'P-Parametri'!$B$31*MAX(0,IF(U1223&lt;=0,0,(U1223-V1223)/U1223)))</f>
        <v>23607.719949963925</v>
      </c>
      <c r="U1224" s="10">
        <f>((U1223-T1224+MAX(0,-(T1205-C1224-D1224)))*(1+B1224))*(1-'P-Parametri'!$B$32)</f>
        <v>170667.21654639661</v>
      </c>
      <c r="V1224" s="10">
        <f>IF(U1223&lt;=0,V1223,V1223*(1-T1224/U1223))+MAX(0,-(T1205-C1224-D1224))</f>
        <v>175166.5597377315</v>
      </c>
    </row>
    <row r="1225" spans="1:22">
      <c r="A1225" s="9">
        <f t="shared" si="24"/>
        <v>18</v>
      </c>
      <c r="B1225" s="12">
        <f>IF($A1225='P-Parametri'!$C$47,'P-Parametri'!$B$34,IF($A1225='P-Parametri'!$C$48,'P-Parametri'!$C$34,'P-Parametri'!$C$50))</f>
        <v>2.7158250435358244E-2</v>
      </c>
      <c r="C1225" s="10">
        <f>IF($A1225&lt;='1-Input'!$B$26,0,IF($A1225='1-Input'!$B$26+1,('1-Input'!$B$23+((('P-Parametri'!$B$24*'1-Input'!$B$11)*(1+'P-Parametri'!$B$26)^('1-Input'!$B$25-4-'1-Input'!$B$12+1)*(IF('P-Parametri'!$B$26=0,'1-Input'!$B$12,((1+'P-Parametri'!$B$26)^'1-Input'!$B$12-1)/'P-Parametri'!$B$26)))*'P-Parametri'!$B$27*(1-'P-Parametri'!$B$28)))*'1-Input'!$B$27,'1-Input'!$B$23+((('P-Parametri'!$B$24*'1-Input'!$B$11)*(1+'P-Parametri'!$B$26)^('1-Input'!$B$25-4-'1-Input'!$B$12+1)*(IF('P-Parametri'!$B$26=0,'1-Input'!$B$12,((1+'P-Parametri'!$B$26)^'1-Input'!$B$12-1)/'P-Parametri'!$B$26)))*'P-Parametri'!$B$27*(1-'P-Parametri'!$B$28))))</f>
        <v>0</v>
      </c>
      <c r="D1225" s="10">
        <f>IF(AND($A1225&gt;=4,$A1225&lt;4+'1-Input'!$B$12),'1-Input'!$B$30,0)</f>
        <v>0</v>
      </c>
      <c r="E1225" s="10">
        <f>MAX(0,(E1205-C1225-D1225))/(1-'P-Parametri'!$B$31*MAX(0,IF(F1224&lt;=0,0,(F1224-G1224)/F1224)))</f>
        <v>26100</v>
      </c>
      <c r="F1225" s="10">
        <f>((F1224-E1225+MAX(0,-(E1205-C1225-D1225)))*(1+B1225))*(1-'P-Parametri'!$B$32)</f>
        <v>96197.953029000317</v>
      </c>
      <c r="G1225" s="10">
        <f>IF(F1224&lt;=0,G1224,G1224*(1-E1225/F1224))+MAX(0,-(E1205-C1225-D1225))</f>
        <v>96316.130333068635</v>
      </c>
      <c r="H1225" s="10">
        <f>MAX(0,(H1205-C1225-D1225))/(1-'P-Parametri'!$B$31*MAX(0,IF(I1224&lt;=0,0,(I1224-J1224)/I1224)))</f>
        <v>30450</v>
      </c>
      <c r="I1225" s="10">
        <f>((I1224-H1225+MAX(0,-(H1205-C1225-D1225)))*(1+B1225))*(1-'P-Parametri'!$B$32)</f>
        <v>981.1565765592303</v>
      </c>
      <c r="J1225" s="10">
        <f>IF(I1224&lt;=0,J1224,J1224*(1-H1225/I1224))+MAX(0,-(H1205-C1225-D1225))</f>
        <v>982.36190822623462</v>
      </c>
      <c r="K1225" s="10">
        <f>MAX(0,(K1205-C1225-D1225))/(1-'P-Parametri'!$B$31*MAX(0,IF(L1224&lt;=0,0,(L1224-M1224)/L1224)))</f>
        <v>23716.946375937932</v>
      </c>
      <c r="L1225" s="10">
        <f>((L1224-K1225+MAX(0,-(K1205-C1225-D1225)))*(1+B1225))*(1-'P-Parametri'!$B$32)</f>
        <v>148360.42012269396</v>
      </c>
      <c r="M1225" s="10">
        <f>IF(L1224&lt;=0,M1224,M1224*(1-K1225/L1224))+MAX(0,-(K1205-C1225-D1225))</f>
        <v>148542.67799750835</v>
      </c>
      <c r="N1225" s="10">
        <f>MAX(0,(N1205-C1225-D1225))/(1-'P-Parametri'!$B$31*MAX(0,IF(O1224&lt;=0,0,(O1224-P1224)/O1224)))</f>
        <v>23601.279037424549</v>
      </c>
      <c r="O1225" s="10">
        <f>((O1224-N1225+MAX(0,-(N1205-C1225-D1225)))*(1+B1225))*(1-'P-Parametri'!$B$32)</f>
        <v>150892.25309451571</v>
      </c>
      <c r="P1225" s="10">
        <f>IF(O1224&lt;=0,P1224,P1224*(1-N1225/O1224))+MAX(0,-(N1205-C1225-D1225))</f>
        <v>151077.62127662395</v>
      </c>
      <c r="Q1225" s="10">
        <f>MAX(0,(Q1205-C1225-D1225))/(1-'P-Parametri'!$B$31*MAX(0,IF(R1224&lt;=0,0,(R1224-S1224)/R1224)))</f>
        <v>23607.719949963921</v>
      </c>
      <c r="R1225" s="10">
        <f>((R1224-Q1225+MAX(0,-(Q1205-C1225-D1225)))*(1+B1225))*(1-'P-Parametri'!$B$32)</f>
        <v>150751.2684834286</v>
      </c>
      <c r="S1225" s="10">
        <f>IF(R1224&lt;=0,S1224,S1224*(1-Q1225/R1224))+MAX(0,-(Q1205-C1225-D1225))</f>
        <v>150936.46346869916</v>
      </c>
      <c r="T1225" s="10">
        <f>MAX(0,(T1205-C1225-D1225))/(1-'P-Parametri'!$B$31*MAX(0,IF(U1224&lt;=0,0,(U1224-V1224)/U1224)))</f>
        <v>23607.719949963925</v>
      </c>
      <c r="U1225" s="10">
        <f>((U1224-T1225+MAX(0,-(T1205-C1225-D1225)))*(1+B1225))*(1-'P-Parametri'!$B$32)</f>
        <v>150751.26848342855</v>
      </c>
      <c r="V1225" s="10">
        <f>IF(U1224&lt;=0,V1224,V1224*(1-T1225/U1224))+MAX(0,-(T1205-C1225-D1225))</f>
        <v>150936.46346869908</v>
      </c>
    </row>
    <row r="1226" spans="1:22">
      <c r="A1226" s="9">
        <f t="shared" si="24"/>
        <v>19</v>
      </c>
      <c r="B1226" s="12">
        <f>IF($A1226='P-Parametri'!$C$47,'P-Parametri'!$B$34,IF($A1226='P-Parametri'!$C$48,'P-Parametri'!$C$34,'P-Parametri'!$C$50))</f>
        <v>2.7158250435358244E-2</v>
      </c>
      <c r="C1226" s="10">
        <f>IF($A1226&lt;='1-Input'!$B$26,0,IF($A1226='1-Input'!$B$26+1,('1-Input'!$B$23+((('P-Parametri'!$B$24*'1-Input'!$B$11)*(1+'P-Parametri'!$B$26)^('1-Input'!$B$25-4-'1-Input'!$B$12+1)*(IF('P-Parametri'!$B$26=0,'1-Input'!$B$12,((1+'P-Parametri'!$B$26)^'1-Input'!$B$12-1)/'P-Parametri'!$B$26)))*'P-Parametri'!$B$27*(1-'P-Parametri'!$B$28)))*'1-Input'!$B$27,'1-Input'!$B$23+((('P-Parametri'!$B$24*'1-Input'!$B$11)*(1+'P-Parametri'!$B$26)^('1-Input'!$B$25-4-'1-Input'!$B$12+1)*(IF('P-Parametri'!$B$26=0,'1-Input'!$B$12,((1+'P-Parametri'!$B$26)^'1-Input'!$B$12-1)/'P-Parametri'!$B$26)))*'P-Parametri'!$B$27*(1-'P-Parametri'!$B$28))))</f>
        <v>5468.8869604404581</v>
      </c>
      <c r="D1226" s="10">
        <f>IF(AND($A1226&gt;=4,$A1226&lt;4+'1-Input'!$B$12),'1-Input'!$B$30,0)</f>
        <v>0</v>
      </c>
      <c r="E1226" s="10">
        <f>MAX(0,(E1205-C1226-D1226))/(1-'P-Parametri'!$B$31*MAX(0,IF(F1225&lt;=0,0,(F1225-G1225)/F1225)))</f>
        <v>20631.113039559543</v>
      </c>
      <c r="F1226" s="10">
        <f>((F1225-E1226+MAX(0,-(E1205-C1226-D1226)))*(1+B1226))*(1-'P-Parametri'!$B$32)</f>
        <v>77463.864948173694</v>
      </c>
      <c r="G1226" s="10">
        <f>IF(F1225&lt;=0,G1225,G1225*(1-E1226/F1225))+MAX(0,-(E1205-C1226-D1226))</f>
        <v>75659.672374597882</v>
      </c>
      <c r="H1226" s="10">
        <f>MAX(0,(H1205-C1226-D1226))/(1-'P-Parametri'!$B$31*MAX(0,IF(I1225&lt;=0,0,(I1225-J1225)/I1225)))</f>
        <v>24981.113039559543</v>
      </c>
      <c r="I1226" s="10">
        <f>((I1225-H1226+MAX(0,-(H1205-C1226-D1226)))*(1+B1226))*(1-'P-Parametri'!$B$32)</f>
        <v>-24602.449784478049</v>
      </c>
      <c r="J1226" s="10">
        <f>IF(I1225&lt;=0,J1225,J1225*(1-H1226/I1225))+MAX(0,-(H1205-C1226-D1226))</f>
        <v>-24029.439940176835</v>
      </c>
      <c r="K1226" s="10">
        <f>MAX(0,(K1205-C1226-D1226))/(1-'P-Parametri'!$B$31*MAX(0,IF(L1225&lt;=0,0,(L1225-M1225)/L1225)))</f>
        <v>18248.059415497475</v>
      </c>
      <c r="L1226" s="10">
        <f>((L1225-K1226+MAX(0,-(K1205-C1226-D1226)))*(1+B1226))*(1-'P-Parametri'!$B$32)</f>
        <v>133378.69281445016</v>
      </c>
      <c r="M1226" s="10">
        <f>IF(L1225&lt;=0,M1225,M1225*(1-K1226/L1225))+MAX(0,-(K1205-C1226-D1226))</f>
        <v>130272.20119787428</v>
      </c>
      <c r="N1226" s="10">
        <f>MAX(0,(N1205-C1226-D1226))/(1-'P-Parametri'!$B$31*MAX(0,IF(O1225&lt;=0,0,(O1225-P1225)/O1225)))</f>
        <v>18132.392076984092</v>
      </c>
      <c r="O1226" s="10">
        <f>((O1225-N1226+MAX(0,-(N1205-C1226-D1226)))*(1+B1226))*(1-'P-Parametri'!$B$32)</f>
        <v>136092.65579766748</v>
      </c>
      <c r="P1226" s="10">
        <f>IF(O1225&lt;=0,P1225,P1225*(1-N1226/O1225))+MAX(0,-(N1205-C1226-D1226))</f>
        <v>132922.95391056669</v>
      </c>
      <c r="Q1226" s="10">
        <f>MAX(0,(Q1205-C1226-D1226))/(1-'P-Parametri'!$B$31*MAX(0,IF(R1225&lt;=0,0,(R1225-S1225)/R1225)))</f>
        <v>18138.832989523464</v>
      </c>
      <c r="R1226" s="10">
        <f>((R1225-Q1226+MAX(0,-(Q1205-C1226-D1226)))*(1+B1226))*(1-'P-Parametri'!$B$32)</f>
        <v>135941.52931343563</v>
      </c>
      <c r="S1226" s="10">
        <f>IF(R1225&lt;=0,S1225,S1225*(1-Q1226/R1225))+MAX(0,-(Q1205-C1226-D1226))</f>
        <v>132775.34727756743</v>
      </c>
      <c r="T1226" s="10">
        <f>MAX(0,(T1205-C1226-D1226))/(1-'P-Parametri'!$B$31*MAX(0,IF(U1225&lt;=0,0,(U1225-V1225)/U1225)))</f>
        <v>18138.832989523467</v>
      </c>
      <c r="U1226" s="10">
        <f>((U1225-T1226+MAX(0,-(T1205-C1226-D1226)))*(1+B1226))*(1-'P-Parametri'!$B$32)</f>
        <v>135941.52931343555</v>
      </c>
      <c r="V1226" s="10">
        <f>IF(U1225&lt;=0,V1225,V1225*(1-T1226/U1225))+MAX(0,-(T1205-C1226-D1226))</f>
        <v>132775.34727756731</v>
      </c>
    </row>
    <row r="1227" spans="1:22">
      <c r="A1227" s="9">
        <f t="shared" si="24"/>
        <v>20</v>
      </c>
      <c r="B1227" s="12">
        <f>IF($A1227='P-Parametri'!$C$47,'P-Parametri'!$B$34,IF($A1227='P-Parametri'!$C$48,'P-Parametri'!$C$34,'P-Parametri'!$C$50))</f>
        <v>2.7158250435358244E-2</v>
      </c>
      <c r="C1227" s="10">
        <f>IF($A1227&lt;='1-Input'!$B$26,0,IF($A1227='1-Input'!$B$26+1,('1-Input'!$B$23+((('P-Parametri'!$B$24*'1-Input'!$B$11)*(1+'P-Parametri'!$B$26)^('1-Input'!$B$25-4-'1-Input'!$B$12+1)*(IF('P-Parametri'!$B$26=0,'1-Input'!$B$12,((1+'P-Parametri'!$B$26)^'1-Input'!$B$12-1)/'P-Parametri'!$B$26)))*'P-Parametri'!$B$27*(1-'P-Parametri'!$B$28)))*'1-Input'!$B$27,'1-Input'!$B$23+((('P-Parametri'!$B$24*'1-Input'!$B$11)*(1+'P-Parametri'!$B$26)^('1-Input'!$B$25-4-'1-Input'!$B$12+1)*(IF('P-Parametri'!$B$26=0,'1-Input'!$B$12,((1+'P-Parametri'!$B$26)^'1-Input'!$B$12-1)/'P-Parametri'!$B$26)))*'P-Parametri'!$B$27*(1-'P-Parametri'!$B$28))))</f>
        <v>16406.660881321608</v>
      </c>
      <c r="D1227" s="10">
        <f>IF(AND($A1227&gt;=4,$A1227&lt;4+'1-Input'!$B$12),'1-Input'!$B$30,0)</f>
        <v>0</v>
      </c>
      <c r="E1227" s="10">
        <f>MAX(0,(E1205-C1227-D1227))/(1-'P-Parametri'!$B$31*MAX(0,IF(F1226&lt;=0,0,(F1226-G1226)/F1226)))</f>
        <v>9752.3957121215426</v>
      </c>
      <c r="F1227" s="10">
        <f>((F1226-E1227+MAX(0,-(E1205-C1227-D1227)))*(1+B1227))*(1-'P-Parametri'!$B$32)</f>
        <v>69411.293486361086</v>
      </c>
      <c r="G1227" s="10">
        <f>IF(F1226&lt;=0,G1226,G1226*(1-E1227/F1226))+MAX(0,-(E1205-C1227-D1227))</f>
        <v>66134.417406488457</v>
      </c>
      <c r="H1227" s="10">
        <f>MAX(0,(H1205-C1227-D1227))/(1-'P-Parametri'!$B$31*MAX(0,IF(I1226&lt;=0,0,(I1226-J1226)/I1226)))</f>
        <v>14043.339118678392</v>
      </c>
      <c r="I1227" s="10">
        <f>((I1226-H1227+MAX(0,-(H1205-C1227-D1227)))*(1+B1227))*(1-'P-Parametri'!$B$32)</f>
        <v>-39615.950234627431</v>
      </c>
      <c r="J1227" s="10">
        <f>IF(I1226&lt;=0,J1226,J1226*(1-H1227/I1226))+MAX(0,-(H1205-C1227-D1227))</f>
        <v>-24029.439940176835</v>
      </c>
      <c r="K1227" s="10">
        <f>MAX(0,(K1205-C1227-D1227))/(1-'P-Parametri'!$B$31*MAX(0,IF(L1226&lt;=0,0,(L1226-M1226)/L1226)))</f>
        <v>7354.8233523269855</v>
      </c>
      <c r="L1227" s="10">
        <f>((L1226-K1227+MAX(0,-(K1205-C1227-D1227)))*(1+B1227))*(1-'P-Parametri'!$B$32)</f>
        <v>129187.5643552688</v>
      </c>
      <c r="M1227" s="10">
        <f>IF(L1226&lt;=0,M1226,M1226*(1-K1227/L1226))+MAX(0,-(K1205-C1227-D1227))</f>
        <v>123088.67729828061</v>
      </c>
      <c r="N1227" s="10">
        <f>MAX(0,(N1205-C1227-D1227))/(1-'P-Parametri'!$B$31*MAX(0,IF(O1226&lt;=0,0,(O1226-P1226)/O1226)))</f>
        <v>7238.4513114502988</v>
      </c>
      <c r="O1227" s="10">
        <f>((O1226-N1227+MAX(0,-(N1205-C1227-D1227)))*(1+B1227))*(1-'P-Parametri'!$B$32)</f>
        <v>132088.95192282012</v>
      </c>
      <c r="P1227" s="10">
        <f>IF(O1226&lt;=0,P1226,P1226*(1-N1227/O1226))+MAX(0,-(N1205-C1227-D1227))</f>
        <v>125853.09165814468</v>
      </c>
      <c r="Q1227" s="10">
        <f>MAX(0,(Q1205-C1227-D1227))/(1-'P-Parametri'!$B$31*MAX(0,IF(R1226&lt;=0,0,(R1226-S1226)/R1226)))</f>
        <v>7244.9314651993918</v>
      </c>
      <c r="R1227" s="10">
        <f>((R1226-Q1227+MAX(0,-(Q1205-C1227-D1227)))*(1+B1227))*(1-'P-Parametri'!$B$32)</f>
        <v>131927.38873821168</v>
      </c>
      <c r="S1227" s="10">
        <f>IF(R1226&lt;=0,S1226,S1226*(1-Q1227/R1226))+MAX(0,-(Q1205-C1227-D1227))</f>
        <v>125699.15579912603</v>
      </c>
      <c r="T1227" s="10">
        <f>MAX(0,(T1205-C1227-D1227))/(1-'P-Parametri'!$B$31*MAX(0,IF(U1226&lt;=0,0,(U1226-V1226)/U1226)))</f>
        <v>7244.9314651993955</v>
      </c>
      <c r="U1227" s="10">
        <f>((U1226-T1227+MAX(0,-(T1205-C1227-D1227)))*(1+B1227))*(1-'P-Parametri'!$B$32)</f>
        <v>131927.38873821159</v>
      </c>
      <c r="V1227" s="10">
        <f>IF(U1226&lt;=0,V1226,V1226*(1-T1227/U1226))+MAX(0,-(T1205-C1227-D1227))</f>
        <v>125699.15579912592</v>
      </c>
    </row>
    <row r="1228" spans="1:22">
      <c r="A1228" s="9">
        <f t="shared" si="24"/>
        <v>21</v>
      </c>
      <c r="B1228" s="12">
        <f>IF($A1228='P-Parametri'!$C$47,'P-Parametri'!$B$34,IF($A1228='P-Parametri'!$C$48,'P-Parametri'!$C$34,'P-Parametri'!$C$50))</f>
        <v>2.7158250435358244E-2</v>
      </c>
      <c r="C1228" s="10">
        <f>IF($A1228&lt;='1-Input'!$B$26,0,IF($A1228='1-Input'!$B$26+1,('1-Input'!$B$23+((('P-Parametri'!$B$24*'1-Input'!$B$11)*(1+'P-Parametri'!$B$26)^('1-Input'!$B$25-4-'1-Input'!$B$12+1)*(IF('P-Parametri'!$B$26=0,'1-Input'!$B$12,((1+'P-Parametri'!$B$26)^'1-Input'!$B$12-1)/'P-Parametri'!$B$26)))*'P-Parametri'!$B$27*(1-'P-Parametri'!$B$28)))*'1-Input'!$B$27,'1-Input'!$B$23+((('P-Parametri'!$B$24*'1-Input'!$B$11)*(1+'P-Parametri'!$B$26)^('1-Input'!$B$25-4-'1-Input'!$B$12+1)*(IF('P-Parametri'!$B$26=0,'1-Input'!$B$12,((1+'P-Parametri'!$B$26)^'1-Input'!$B$12-1)/'P-Parametri'!$B$26)))*'P-Parametri'!$B$27*(1-'P-Parametri'!$B$28))))</f>
        <v>16406.660881321608</v>
      </c>
      <c r="D1228" s="10">
        <f>IF(AND($A1228&gt;=4,$A1228&lt;4+'1-Input'!$B$12),'1-Input'!$B$30,0)</f>
        <v>0</v>
      </c>
      <c r="E1228" s="10">
        <f>MAX(0,(E1205-C1228-D1228))/(1-'P-Parametri'!$B$31*MAX(0,IF(F1227&lt;=0,0,(F1227-G1227)/F1227)))</f>
        <v>9813.798426119567</v>
      </c>
      <c r="F1228" s="10">
        <f>((F1227-E1228+MAX(0,-(E1205-C1228-D1228)))*(1+B1228))*(1-'P-Parametri'!$B$32)</f>
        <v>61093.62663889477</v>
      </c>
      <c r="G1228" s="10">
        <f>IF(F1227&lt;=0,G1227,G1227*(1-E1228/F1227))+MAX(0,-(E1205-C1228-D1228))</f>
        <v>56783.92400898879</v>
      </c>
      <c r="H1228" s="10">
        <f>MAX(0,(H1205-C1228-D1228))/(1-'P-Parametri'!$B$31*MAX(0,IF(I1227&lt;=0,0,(I1227-J1227)/I1227)))</f>
        <v>14043.339118678392</v>
      </c>
      <c r="I1228" s="10">
        <f>((I1227-H1228+MAX(0,-(H1205-C1228-D1228)))*(1+B1228))*(1-'P-Parametri'!$B$32)</f>
        <v>-55006.348608202767</v>
      </c>
      <c r="J1228" s="10">
        <f>IF(I1227&lt;=0,J1227,J1227*(1-H1228/I1227))+MAX(0,-(H1205-C1228-D1228))</f>
        <v>-24029.439940176835</v>
      </c>
      <c r="K1228" s="10">
        <f>MAX(0,(K1205-C1228-D1228))/(1-'P-Parametri'!$B$31*MAX(0,IF(L1227&lt;=0,0,(L1227-M1227)/L1227)))</f>
        <v>7401.1305498751335</v>
      </c>
      <c r="L1228" s="10">
        <f>((L1227-K1228+MAX(0,-(K1205-C1228-D1228)))*(1+B1228))*(1-'P-Parametri'!$B$32)</f>
        <v>124843.75239376111</v>
      </c>
      <c r="M1228" s="10">
        <f>IF(L1227&lt;=0,M1227,M1227*(1-K1228/L1227))+MAX(0,-(K1205-C1228-D1228))</f>
        <v>116036.95080709322</v>
      </c>
      <c r="N1228" s="10">
        <f>MAX(0,(N1205-C1228-D1228))/(1-'P-Parametri'!$B$31*MAX(0,IF(O1227&lt;=0,0,(O1227-P1227)/O1227)))</f>
        <v>7284.025811171754</v>
      </c>
      <c r="O1228" s="10">
        <f>((O1227-N1228+MAX(0,-(N1205-C1228-D1228)))*(1+B1228))*(1-'P-Parametri'!$B$32)</f>
        <v>127938.02073145378</v>
      </c>
      <c r="P1228" s="10">
        <f>IF(O1227&lt;=0,P1227,P1227*(1-N1228/O1227))+MAX(0,-(N1205-C1228-D1228))</f>
        <v>118912.94144339144</v>
      </c>
      <c r="Q1228" s="10">
        <f>MAX(0,(Q1205-C1228-D1228))/(1-'P-Parametri'!$B$31*MAX(0,IF(R1227&lt;=0,0,(R1227-S1227)/R1227)))</f>
        <v>7290.5467650523287</v>
      </c>
      <c r="R1228" s="10">
        <f>((R1227-Q1228+MAX(0,-(Q1205-C1228-D1228)))*(1+B1228))*(1-'P-Parametri'!$B$32)</f>
        <v>127765.71701985669</v>
      </c>
      <c r="S1228" s="10">
        <f>IF(R1227&lt;=0,S1227,S1227*(1-Q1228/R1227))+MAX(0,-(Q1205-C1228-D1228))</f>
        <v>118752.79248180453</v>
      </c>
      <c r="T1228" s="10">
        <f>MAX(0,(T1205-C1228-D1228))/(1-'P-Parametri'!$B$31*MAX(0,IF(U1227&lt;=0,0,(U1227-V1227)/U1227)))</f>
        <v>7290.5467650523333</v>
      </c>
      <c r="U1228" s="10">
        <f>((U1227-T1228+MAX(0,-(T1205-C1228-D1228)))*(1+B1228))*(1-'P-Parametri'!$B$32)</f>
        <v>127765.7170198566</v>
      </c>
      <c r="V1228" s="10">
        <f>IF(U1227&lt;=0,V1227,V1227*(1-T1228/U1227))+MAX(0,-(T1205-C1228-D1228))</f>
        <v>118752.79248180441</v>
      </c>
    </row>
    <row r="1229" spans="1:22">
      <c r="A1229" s="9">
        <f t="shared" si="24"/>
        <v>22</v>
      </c>
      <c r="B1229" s="12">
        <f>IF($A1229='P-Parametri'!$C$47,'P-Parametri'!$B$34,IF($A1229='P-Parametri'!$C$48,'P-Parametri'!$C$34,'P-Parametri'!$C$50))</f>
        <v>2.7158250435358244E-2</v>
      </c>
      <c r="C1229" s="10">
        <f>IF($A1229&lt;='1-Input'!$B$26,0,IF($A1229='1-Input'!$B$26+1,('1-Input'!$B$23+((('P-Parametri'!$B$24*'1-Input'!$B$11)*(1+'P-Parametri'!$B$26)^('1-Input'!$B$25-4-'1-Input'!$B$12+1)*(IF('P-Parametri'!$B$26=0,'1-Input'!$B$12,((1+'P-Parametri'!$B$26)^'1-Input'!$B$12-1)/'P-Parametri'!$B$26)))*'P-Parametri'!$B$27*(1-'P-Parametri'!$B$28)))*'1-Input'!$B$27,'1-Input'!$B$23+((('P-Parametri'!$B$24*'1-Input'!$B$11)*(1+'P-Parametri'!$B$26)^('1-Input'!$B$25-4-'1-Input'!$B$12+1)*(IF('P-Parametri'!$B$26=0,'1-Input'!$B$12,((1+'P-Parametri'!$B$26)^'1-Input'!$B$12-1)/'P-Parametri'!$B$26)))*'P-Parametri'!$B$27*(1-'P-Parametri'!$B$28))))</f>
        <v>16406.660881321608</v>
      </c>
      <c r="D1229" s="10">
        <f>IF(AND($A1229&gt;=4,$A1229&lt;4+'1-Input'!$B$12),'1-Input'!$B$30,0)</f>
        <v>0</v>
      </c>
      <c r="E1229" s="10">
        <f>MAX(0,(E1205-C1229-D1229))/(1-'P-Parametri'!$B$31*MAX(0,IF(F1228&lt;=0,0,(F1228-G1228)/F1228)))</f>
        <v>9874.4470762077599</v>
      </c>
      <c r="F1229" s="10">
        <f>((F1228-E1229+MAX(0,-(E1205-C1229-D1229)))*(1+B1229))*(1-'P-Parametri'!$B$32)</f>
        <v>52504.982462607353</v>
      </c>
      <c r="G1229" s="10">
        <f>IF(F1228&lt;=0,G1228,G1228*(1-E1229/F1228))+MAX(0,-(E1205-C1229-D1229))</f>
        <v>47606.04600020167</v>
      </c>
      <c r="H1229" s="10">
        <f>MAX(0,(H1205-C1229-D1229))/(1-'P-Parametri'!$B$31*MAX(0,IF(I1228&lt;=0,0,(I1228-J1228)/I1228)))</f>
        <v>14043.339118678392</v>
      </c>
      <c r="I1229" s="10">
        <f>((I1228-H1229+MAX(0,-(H1205-C1229-D1229)))*(1+B1229))*(1-'P-Parametri'!$B$32)</f>
        <v>-70783.106525773779</v>
      </c>
      <c r="J1229" s="10">
        <f>IF(I1228&lt;=0,J1228,J1228*(1-H1229/I1228))+MAX(0,-(H1205-C1229-D1229))</f>
        <v>-24029.439940176835</v>
      </c>
      <c r="K1229" s="10">
        <f>MAX(0,(K1205-C1229-D1229))/(1-'P-Parametri'!$B$31*MAX(0,IF(L1228&lt;=0,0,(L1228-M1228)/L1228)))</f>
        <v>7446.8690659406111</v>
      </c>
      <c r="L1229" s="10">
        <f>((L1228-K1229+MAX(0,-(K1205-C1229-D1229)))*(1+B1229))*(1-'P-Parametri'!$B$32)</f>
        <v>120344.00693099684</v>
      </c>
      <c r="M1229" s="10">
        <f>IF(L1228&lt;=0,M1228,M1228*(1-K1229/L1228))+MAX(0,-(K1205-C1229-D1229))</f>
        <v>109115.40316932295</v>
      </c>
      <c r="N1229" s="10">
        <f>MAX(0,(N1205-C1229-D1229))/(1-'P-Parametri'!$B$31*MAX(0,IF(O1228&lt;=0,0,(O1228-P1228)/O1228)))</f>
        <v>7329.0406274002353</v>
      </c>
      <c r="O1229" s="10">
        <f>((O1228-N1229+MAX(0,-(N1205-C1229-D1229)))*(1+B1229))*(1-'P-Parametri'!$B$32)</f>
        <v>123636.73997249163</v>
      </c>
      <c r="P1229" s="10">
        <f>IF(O1228&lt;=0,P1228,P1228*(1-N1229/O1228))+MAX(0,-(N1205-C1229-D1229))</f>
        <v>112100.91032098079</v>
      </c>
      <c r="Q1229" s="10">
        <f>MAX(0,(Q1205-C1229-D1229))/(1-'P-Parametri'!$B$31*MAX(0,IF(R1228&lt;=0,0,(R1228-S1228)/R1228)))</f>
        <v>7335.6018803610405</v>
      </c>
      <c r="R1229" s="10">
        <f>((R1228-Q1229+MAX(0,-(Q1205-C1229-D1229)))*(1+B1229))*(1-'P-Parametri'!$B$32)</f>
        <v>123453.38479368028</v>
      </c>
      <c r="S1229" s="10">
        <f>IF(R1228&lt;=0,S1228,S1228*(1-Q1229/R1228))+MAX(0,-(Q1205-C1229-D1229))</f>
        <v>111934.66295420783</v>
      </c>
      <c r="T1229" s="10">
        <f>MAX(0,(T1205-C1229-D1229))/(1-'P-Parametri'!$B$31*MAX(0,IF(U1228&lt;=0,0,(U1228-V1228)/U1228)))</f>
        <v>7335.601880361045</v>
      </c>
      <c r="U1229" s="10">
        <f>((U1228-T1229+MAX(0,-(T1205-C1229-D1229)))*(1+B1229))*(1-'P-Parametri'!$B$32)</f>
        <v>123453.38479368018</v>
      </c>
      <c r="V1229" s="10">
        <f>IF(U1228&lt;=0,V1228,V1228*(1-T1229/U1228))+MAX(0,-(T1205-C1229-D1229))</f>
        <v>111934.6629542077</v>
      </c>
    </row>
    <row r="1230" spans="1:22">
      <c r="A1230" s="9">
        <f t="shared" si="24"/>
        <v>23</v>
      </c>
      <c r="B1230" s="12">
        <f>IF($A1230='P-Parametri'!$C$47,'P-Parametri'!$B$34,IF($A1230='P-Parametri'!$C$48,'P-Parametri'!$C$34,'P-Parametri'!$C$50))</f>
        <v>2.7158250435358244E-2</v>
      </c>
      <c r="C1230" s="10">
        <f>IF($A1230&lt;='1-Input'!$B$26,0,IF($A1230='1-Input'!$B$26+1,('1-Input'!$B$23+((('P-Parametri'!$B$24*'1-Input'!$B$11)*(1+'P-Parametri'!$B$26)^('1-Input'!$B$25-4-'1-Input'!$B$12+1)*(IF('P-Parametri'!$B$26=0,'1-Input'!$B$12,((1+'P-Parametri'!$B$26)^'1-Input'!$B$12-1)/'P-Parametri'!$B$26)))*'P-Parametri'!$B$27*(1-'P-Parametri'!$B$28)))*'1-Input'!$B$27,'1-Input'!$B$23+((('P-Parametri'!$B$24*'1-Input'!$B$11)*(1+'P-Parametri'!$B$26)^('1-Input'!$B$25-4-'1-Input'!$B$12+1)*(IF('P-Parametri'!$B$26=0,'1-Input'!$B$12,((1+'P-Parametri'!$B$26)^'1-Input'!$B$12-1)/'P-Parametri'!$B$26)))*'P-Parametri'!$B$27*(1-'P-Parametri'!$B$28))))</f>
        <v>16406.660881321608</v>
      </c>
      <c r="D1230" s="10">
        <f>IF(AND($A1230&gt;=4,$A1230&lt;4+'1-Input'!$B$12),'1-Input'!$B$30,0)</f>
        <v>0</v>
      </c>
      <c r="E1230" s="10">
        <f>MAX(0,(E1205-C1230-D1230))/(1-'P-Parametri'!$B$31*MAX(0,IF(F1229&lt;=0,0,(F1229-G1229)/F1229)))</f>
        <v>9934.3371710880492</v>
      </c>
      <c r="F1230" s="10">
        <f>((F1229-E1230+MAX(0,-(E1205-C1230-D1230)))*(1+B1230))*(1-'P-Parametri'!$B$32)</f>
        <v>43639.335958466108</v>
      </c>
      <c r="G1230" s="10">
        <f>IF(F1229&lt;=0,G1229,G1229*(1-E1230/F1229))+MAX(0,-(E1205-C1230-D1230))</f>
        <v>38598.624415304606</v>
      </c>
      <c r="H1230" s="10">
        <f>MAX(0,(H1205-C1230-D1230))/(1-'P-Parametri'!$B$31*MAX(0,IF(I1229&lt;=0,0,(I1229-J1229)/I1229)))</f>
        <v>14043.339118678392</v>
      </c>
      <c r="I1230" s="10">
        <f>((I1229-H1230+MAX(0,-(H1205-C1230-D1230)))*(1+B1230))*(1-'P-Parametri'!$B$32)</f>
        <v>-86955.923131807911</v>
      </c>
      <c r="J1230" s="10">
        <f>IF(I1229&lt;=0,J1229,J1229*(1-H1230/I1229))+MAX(0,-(H1205-C1230-D1230))</f>
        <v>-24029.439940176835</v>
      </c>
      <c r="K1230" s="10">
        <f>MAX(0,(K1205-C1230-D1230))/(1-'P-Parametri'!$B$31*MAX(0,IF(L1229&lt;=0,0,(L1229-M1229)/L1229)))</f>
        <v>7492.0355133860467</v>
      </c>
      <c r="L1230" s="10">
        <f>((L1229-K1230+MAX(0,-(K1205-C1230-D1230)))*(1+B1230))*(1-'P-Parametri'!$B$32)</f>
        <v>115684.99985245518</v>
      </c>
      <c r="M1230" s="10">
        <f>IF(L1229&lt;=0,M1229,M1229*(1-K1230/L1229))+MAX(0,-(K1205-C1230-D1230))</f>
        <v>102322.40618966661</v>
      </c>
      <c r="N1230" s="10">
        <f>MAX(0,(N1205-C1230-D1230))/(1-'P-Parametri'!$B$31*MAX(0,IF(O1229&lt;=0,0,(O1229-P1229)/O1229)))</f>
        <v>7373.4924265915142</v>
      </c>
      <c r="O1230" s="10">
        <f>((O1229-N1230+MAX(0,-(N1205-C1230-D1230)))*(1+B1230))*(1-'P-Parametri'!$B$32)</f>
        <v>119181.91243130136</v>
      </c>
      <c r="P1230" s="10">
        <f>IF(O1229&lt;=0,P1229,P1229*(1-N1230/O1229))+MAX(0,-(N1205-C1230-D1230))</f>
        <v>105415.39585780687</v>
      </c>
      <c r="Q1230" s="10">
        <f>MAX(0,(Q1205-C1230-D1230))/(1-'P-Parametri'!$B$31*MAX(0,IF(R1229&lt;=0,0,(R1229-S1229)/R1229)))</f>
        <v>7380.0934745969753</v>
      </c>
      <c r="R1230" s="10">
        <f>((R1229-Q1230+MAX(0,-(Q1205-C1230-D1230)))*(1+B1230))*(1-'P-Parametri'!$B$32)</f>
        <v>118987.1875559161</v>
      </c>
      <c r="S1230" s="10">
        <f>IF(R1229&lt;=0,S1229,S1229*(1-Q1230/R1229))+MAX(0,-(Q1205-C1230-D1230))</f>
        <v>105243.16334866725</v>
      </c>
      <c r="T1230" s="10">
        <f>MAX(0,(T1205-C1230-D1230))/(1-'P-Parametri'!$B$31*MAX(0,IF(U1229&lt;=0,0,(U1229-V1229)/U1229)))</f>
        <v>7380.0934745969798</v>
      </c>
      <c r="U1230" s="10">
        <f>((U1229-T1230+MAX(0,-(T1205-C1230-D1230)))*(1+B1230))*(1-'P-Parametri'!$B$32)</f>
        <v>118987.18755591598</v>
      </c>
      <c r="V1230" s="10">
        <f>IF(U1229&lt;=0,V1229,V1229*(1-T1230/U1229))+MAX(0,-(T1205-C1230-D1230))</f>
        <v>105243.16334866712</v>
      </c>
    </row>
    <row r="1231" spans="1:22">
      <c r="A1231" s="9">
        <f t="shared" si="24"/>
        <v>24</v>
      </c>
      <c r="B1231" s="12">
        <f>IF($A1231='P-Parametri'!$C$47,'P-Parametri'!$B$34,IF($A1231='P-Parametri'!$C$48,'P-Parametri'!$C$34,'P-Parametri'!$C$50))</f>
        <v>2.7158250435358244E-2</v>
      </c>
      <c r="C1231" s="10">
        <f>IF($A1231&lt;='1-Input'!$B$26,0,IF($A1231='1-Input'!$B$26+1,('1-Input'!$B$23+((('P-Parametri'!$B$24*'1-Input'!$B$11)*(1+'P-Parametri'!$B$26)^('1-Input'!$B$25-4-'1-Input'!$B$12+1)*(IF('P-Parametri'!$B$26=0,'1-Input'!$B$12,((1+'P-Parametri'!$B$26)^'1-Input'!$B$12-1)/'P-Parametri'!$B$26)))*'P-Parametri'!$B$27*(1-'P-Parametri'!$B$28)))*'1-Input'!$B$27,'1-Input'!$B$23+((('P-Parametri'!$B$24*'1-Input'!$B$11)*(1+'P-Parametri'!$B$26)^('1-Input'!$B$25-4-'1-Input'!$B$12+1)*(IF('P-Parametri'!$B$26=0,'1-Input'!$B$12,((1+'P-Parametri'!$B$26)^'1-Input'!$B$12-1)/'P-Parametri'!$B$26)))*'P-Parametri'!$B$27*(1-'P-Parametri'!$B$28))))</f>
        <v>16406.660881321608</v>
      </c>
      <c r="D1231" s="10">
        <f>IF(AND($A1231&gt;=4,$A1231&lt;4+'1-Input'!$B$12),'1-Input'!$B$30,0)</f>
        <v>0</v>
      </c>
      <c r="E1231" s="10">
        <f>MAX(0,(E1205-C1231-D1231))/(1-'P-Parametri'!$B$31*MAX(0,IF(F1230&lt;=0,0,(F1230-G1230)/F1230)))</f>
        <v>9993.4647914989873</v>
      </c>
      <c r="F1231" s="10">
        <f>((F1230-E1231+MAX(0,-(E1205-C1231-D1231)))*(1+B1231))*(1-'P-Parametri'!$B$32)</f>
        <v>34490.514893910935</v>
      </c>
      <c r="G1231" s="10">
        <f>IF(F1230&lt;=0,G1230,G1230*(1-E1231/F1230))+MAX(0,-(E1205-C1231-D1231))</f>
        <v>29759.489134654057</v>
      </c>
      <c r="H1231" s="10">
        <f>MAX(0,(H1205-C1231-D1231))/(1-'P-Parametri'!$B$31*MAX(0,IF(I1230&lt;=0,0,(I1230-J1230)/I1230)))</f>
        <v>14043.339118678392</v>
      </c>
      <c r="I1231" s="10">
        <f>((I1230-H1231+MAX(0,-(H1205-C1231-D1231)))*(1+B1231))*(1-'P-Parametri'!$B$32)</f>
        <v>-103534.74105745448</v>
      </c>
      <c r="J1231" s="10">
        <f>IF(I1230&lt;=0,J1230,J1230*(1-H1231/I1230))+MAX(0,-(H1205-C1231-D1231))</f>
        <v>-24029.439940176835</v>
      </c>
      <c r="K1231" s="10">
        <f>MAX(0,(K1205-C1231-D1231))/(1-'P-Parametri'!$B$31*MAX(0,IF(L1230&lt;=0,0,(L1230-M1230)/L1230)))</f>
        <v>7536.6269364786685</v>
      </c>
      <c r="L1231" s="10">
        <f>((L1230-K1231+MAX(0,-(K1205-C1231-D1231)))*(1+B1231))*(1-'P-Parametri'!$B$32)</f>
        <v>110863.3225247815</v>
      </c>
      <c r="M1231" s="10">
        <f>IF(L1230&lt;=0,M1230,M1230*(1-K1231/L1230))+MAX(0,-(K1205-C1231-D1231))</f>
        <v>95656.323260350808</v>
      </c>
      <c r="N1231" s="10">
        <f>MAX(0,(N1205-C1231-D1231))/(1-'P-Parametri'!$B$31*MAX(0,IF(O1230&lt;=0,0,(O1230-P1230)/O1230)))</f>
        <v>7417.378299780039</v>
      </c>
      <c r="O1231" s="10">
        <f>((O1230-N1231+MAX(0,-(N1205-C1231-D1231)))*(1+B1231))*(1-'P-Parametri'!$B$32)</f>
        <v>114570.26361257781</v>
      </c>
      <c r="P1231" s="10">
        <f>IF(O1230&lt;=0,P1230,P1230*(1-N1231/O1230))+MAX(0,-(N1205-C1231-D1231))</f>
        <v>98854.787341400282</v>
      </c>
      <c r="Q1231" s="10">
        <f>MAX(0,(Q1205-C1231-D1231))/(1-'P-Parametri'!$B$31*MAX(0,IF(R1230&lt;=0,0,(R1230-S1230)/R1230)))</f>
        <v>7424.0186361903598</v>
      </c>
      <c r="R1231" s="10">
        <f>((R1230-Q1231+MAX(0,-(Q1205-C1231-D1231)))*(1+B1231))*(1-'P-Parametri'!$B$32)</f>
        <v>114363.84334180861</v>
      </c>
      <c r="S1231" s="10">
        <f>IF(R1230&lt;=0,S1230,S1230*(1-Q1231/R1230))+MAX(0,-(Q1205-C1231-D1231))</f>
        <v>98676.681510738606</v>
      </c>
      <c r="T1231" s="10">
        <f>MAX(0,(T1205-C1231-D1231))/(1-'P-Parametri'!$B$31*MAX(0,IF(U1230&lt;=0,0,(U1230-V1230)/U1230)))</f>
        <v>7424.0186361903634</v>
      </c>
      <c r="U1231" s="10">
        <f>((U1230-T1231+MAX(0,-(T1205-C1231-D1231)))*(1+B1231))*(1-'P-Parametri'!$B$32)</f>
        <v>114363.84334180849</v>
      </c>
      <c r="V1231" s="10">
        <f>IF(U1230&lt;=0,V1230,V1230*(1-T1231/U1230))+MAX(0,-(T1205-C1231-D1231))</f>
        <v>98676.681510738475</v>
      </c>
    </row>
    <row r="1232" spans="1:22">
      <c r="A1232" s="9">
        <f t="shared" si="24"/>
        <v>25</v>
      </c>
      <c r="B1232" s="12">
        <f>IF($A1232='P-Parametri'!$C$47,'P-Parametri'!$B$34,IF($A1232='P-Parametri'!$C$48,'P-Parametri'!$C$34,'P-Parametri'!$C$50))</f>
        <v>2.7158250435358244E-2</v>
      </c>
      <c r="C1232" s="10">
        <f>IF($A1232&lt;='1-Input'!$B$26,0,IF($A1232='1-Input'!$B$26+1,('1-Input'!$B$23+((('P-Parametri'!$B$24*'1-Input'!$B$11)*(1+'P-Parametri'!$B$26)^('1-Input'!$B$25-4-'1-Input'!$B$12+1)*(IF('P-Parametri'!$B$26=0,'1-Input'!$B$12,((1+'P-Parametri'!$B$26)^'1-Input'!$B$12-1)/'P-Parametri'!$B$26)))*'P-Parametri'!$B$27*(1-'P-Parametri'!$B$28)))*'1-Input'!$B$27,'1-Input'!$B$23+((('P-Parametri'!$B$24*'1-Input'!$B$11)*(1+'P-Parametri'!$B$26)^('1-Input'!$B$25-4-'1-Input'!$B$12+1)*(IF('P-Parametri'!$B$26=0,'1-Input'!$B$12,((1+'P-Parametri'!$B$26)^'1-Input'!$B$12-1)/'P-Parametri'!$B$26)))*'P-Parametri'!$B$27*(1-'P-Parametri'!$B$28))))</f>
        <v>16406.660881321608</v>
      </c>
      <c r="D1232" s="10">
        <f>IF(AND($A1232&gt;=4,$A1232&lt;4+'1-Input'!$B$12),'1-Input'!$B$30,0)</f>
        <v>0</v>
      </c>
      <c r="E1232" s="10">
        <f>MAX(0,(E1205-C1232-D1232))/(1-'P-Parametri'!$B$31*MAX(0,IF(F1231&lt;=0,0,(F1231-G1231)/F1231)))</f>
        <v>10051.826580005205</v>
      </c>
      <c r="F1232" s="10">
        <f>((F1231-E1232+MAX(0,-(E1205-C1232-D1232)))*(1+B1232))*(1-'P-Parametri'!$B$32)</f>
        <v>25052.195530783552</v>
      </c>
      <c r="G1232" s="10">
        <f>IF(F1231&lt;=0,G1231,G1231*(1-E1232/F1231))+MAX(0,-(E1205-C1232-D1232))</f>
        <v>21086.460482828901</v>
      </c>
      <c r="H1232" s="10">
        <f>MAX(0,(H1205-C1232-D1232))/(1-'P-Parametri'!$B$31*MAX(0,IF(I1231&lt;=0,0,(I1231-J1231)/I1231)))</f>
        <v>14043.339118678392</v>
      </c>
      <c r="I1232" s="10">
        <f>((I1231-H1232+MAX(0,-(H1205-C1232-D1232)))*(1+B1232))*(1-'P-Parametri'!$B$32)</f>
        <v>-120529.75253301839</v>
      </c>
      <c r="J1232" s="10">
        <f>IF(I1231&lt;=0,J1231,J1231*(1-H1232/I1231))+MAX(0,-(H1205-C1232-D1232))</f>
        <v>-24029.439940176835</v>
      </c>
      <c r="K1232" s="10">
        <f>MAX(0,(K1205-C1232-D1232))/(1-'P-Parametri'!$B$31*MAX(0,IF(L1231&lt;=0,0,(L1231-M1231)/L1231)))</f>
        <v>7580.6408031899618</v>
      </c>
      <c r="L1232" s="10">
        <f>((L1231-K1232+MAX(0,-(K1205-C1232-D1232)))*(1+B1232))*(1-'P-Parametri'!$B$32)</f>
        <v>105875.48334010706</v>
      </c>
      <c r="M1232" s="10">
        <f>IF(L1231&lt;=0,M1231,M1231*(1-K1232/L1231))+MAX(0,-(K1205-C1232-D1232))</f>
        <v>89115.510567059449</v>
      </c>
      <c r="N1232" s="10">
        <f>MAX(0,(N1205-C1232-D1232))/(1-'P-Parametri'!$B$31*MAX(0,IF(O1231&lt;=0,0,(O1231-P1231)/O1231)))</f>
        <v>7460.6957550004372</v>
      </c>
      <c r="O1232" s="10">
        <f>((O1231-N1232+MAX(0,-(N1205-C1232-D1232)))*(1+B1232))*(1-'P-Parametri'!$B$32)</f>
        <v>109798.43937282551</v>
      </c>
      <c r="P1232" s="10">
        <f>IF(O1231&lt;=0,P1231,P1231*(1-N1232/O1231))+MAX(0,-(N1205-C1232-D1232))</f>
        <v>92417.466966774824</v>
      </c>
      <c r="Q1232" s="10">
        <f>MAX(0,(Q1205-C1232-D1232))/(1-'P-Parametri'!$B$31*MAX(0,IF(R1231&lt;=0,0,(R1231-S1231)/R1231)))</f>
        <v>7467.374870944911</v>
      </c>
      <c r="R1232" s="10">
        <f>((R1231-Q1232+MAX(0,-(Q1205-C1232-D1232)))*(1+B1232))*(1-'P-Parametri'!$B$32)</f>
        <v>109579.99035318628</v>
      </c>
      <c r="S1232" s="10">
        <f>IF(R1231&lt;=0,S1231,S1231*(1-Q1232/R1231))+MAX(0,-(Q1205-C1232-D1232))</f>
        <v>92233.598187111376</v>
      </c>
      <c r="T1232" s="10">
        <f>MAX(0,(T1205-C1232-D1232))/(1-'P-Parametri'!$B$31*MAX(0,IF(U1231&lt;=0,0,(U1231-V1231)/U1231)))</f>
        <v>7467.3748709449155</v>
      </c>
      <c r="U1232" s="10">
        <f>((U1231-T1232+MAX(0,-(T1205-C1232-D1232)))*(1+B1232))*(1-'P-Parametri'!$B$32)</f>
        <v>109579.99035318616</v>
      </c>
      <c r="V1232" s="10">
        <f>IF(U1231&lt;=0,V1231,V1231*(1-T1232/U1231))+MAX(0,-(T1205-C1232-D1232))</f>
        <v>92233.598187111245</v>
      </c>
    </row>
    <row r="1233" spans="1:22">
      <c r="A1233" s="9">
        <f t="shared" si="24"/>
        <v>26</v>
      </c>
      <c r="B1233" s="12">
        <f>IF($A1233='P-Parametri'!$C$47,'P-Parametri'!$B$34,IF($A1233='P-Parametri'!$C$48,'P-Parametri'!$C$34,'P-Parametri'!$C$50))</f>
        <v>2.7158250435358244E-2</v>
      </c>
      <c r="C1233" s="10">
        <f>IF($A1233&lt;='1-Input'!$B$26,0,IF($A1233='1-Input'!$B$26+1,('1-Input'!$B$23+((('P-Parametri'!$B$24*'1-Input'!$B$11)*(1+'P-Parametri'!$B$26)^('1-Input'!$B$25-4-'1-Input'!$B$12+1)*(IF('P-Parametri'!$B$26=0,'1-Input'!$B$12,((1+'P-Parametri'!$B$26)^'1-Input'!$B$12-1)/'P-Parametri'!$B$26)))*'P-Parametri'!$B$27*(1-'P-Parametri'!$B$28)))*'1-Input'!$B$27,'1-Input'!$B$23+((('P-Parametri'!$B$24*'1-Input'!$B$11)*(1+'P-Parametri'!$B$26)^('1-Input'!$B$25-4-'1-Input'!$B$12+1)*(IF('P-Parametri'!$B$26=0,'1-Input'!$B$12,((1+'P-Parametri'!$B$26)^'1-Input'!$B$12-1)/'P-Parametri'!$B$26)))*'P-Parametri'!$B$27*(1-'P-Parametri'!$B$28))))</f>
        <v>16406.660881321608</v>
      </c>
      <c r="D1233" s="10">
        <f>IF(AND($A1233&gt;=4,$A1233&lt;4+'1-Input'!$B$12),'1-Input'!$B$30,0)</f>
        <v>0</v>
      </c>
      <c r="E1233" s="10">
        <f>MAX(0,(E1205-C1233-D1233))/(1-'P-Parametri'!$B$31*MAX(0,IF(F1232&lt;=0,0,(F1232-G1232)/F1232)))</f>
        <v>10109.419730183876</v>
      </c>
      <c r="F1233" s="10">
        <f>((F1232-E1233+MAX(0,-(E1205-C1233-D1233)))*(1+B1233))*(1-'P-Parametri'!$B$32)</f>
        <v>15317.898257095789</v>
      </c>
      <c r="G1233" s="10">
        <f>IF(F1232&lt;=0,G1232,G1232*(1-E1233/F1232))+MAX(0,-(E1205-C1233-D1233))</f>
        <v>12577.350796896882</v>
      </c>
      <c r="H1233" s="10">
        <f>MAX(0,(H1205-C1233-D1233))/(1-'P-Parametri'!$B$31*MAX(0,IF(I1232&lt;=0,0,(I1232-J1232)/I1232)))</f>
        <v>14043.339118678392</v>
      </c>
      <c r="I1233" s="10">
        <f>((I1232-H1233+MAX(0,-(H1205-C1233-D1233)))*(1+B1233))*(1-'P-Parametri'!$B$32)</f>
        <v>-137951.40565388068</v>
      </c>
      <c r="J1233" s="10">
        <f>IF(I1232&lt;=0,J1232,J1232*(1-H1233/I1232))+MAX(0,-(H1205-C1233-D1233))</f>
        <v>-24029.439940176835</v>
      </c>
      <c r="K1233" s="10">
        <f>MAX(0,(K1205-C1233-D1233))/(1-'P-Parametri'!$B$31*MAX(0,IF(L1232&lt;=0,0,(L1232-M1232)/L1232)))</f>
        <v>7624.0749970405723</v>
      </c>
      <c r="L1233" s="10">
        <f>((L1232-K1233+MAX(0,-(K1205-C1233-D1233)))*(1+B1233))*(1-'P-Parametri'!$B$32)</f>
        <v>100717.90520708119</v>
      </c>
      <c r="M1233" s="10">
        <f>IF(L1232&lt;=0,M1232,M1232*(1-K1233/L1232))+MAX(0,-(K1205-C1233-D1233))</f>
        <v>82698.318271650598</v>
      </c>
      <c r="N1233" s="10">
        <f>MAX(0,(N1205-C1233-D1233))/(1-'P-Parametri'!$B$31*MAX(0,IF(O1232&lt;=0,0,(O1232-P1232)/O1232)))</f>
        <v>7503.4427092614487</v>
      </c>
      <c r="O1233" s="10">
        <f>((O1232-N1233+MAX(0,-(N1205-C1233-D1233)))*(1+B1233))*(1-'P-Parametri'!$B$32)</f>
        <v>104863.00350163478</v>
      </c>
      <c r="P1233" s="10">
        <f>IF(O1232&lt;=0,P1232,P1232*(1-N1233/O1232))+MAX(0,-(N1205-C1233-D1233))</f>
        <v>86101.811000430709</v>
      </c>
      <c r="Q1233" s="10">
        <f>MAX(0,(Q1205-C1233-D1233))/(1-'P-Parametri'!$B$31*MAX(0,IF(R1232&lt;=0,0,(R1232-S1232)/R1232)))</f>
        <v>7510.1600940045919</v>
      </c>
      <c r="R1233" s="10">
        <f>((R1232-Q1233+MAX(0,-(Q1205-C1233-D1233)))*(1+B1233))*(1-'P-Parametri'!$B$32)</f>
        <v>104632.18453471253</v>
      </c>
      <c r="S1233" s="10">
        <f>IF(R1232&lt;=0,S1232,S1232*(1-Q1233/R1232))+MAX(0,-(Q1205-C1233-D1233))</f>
        <v>85912.288190654013</v>
      </c>
      <c r="T1233" s="10">
        <f>MAX(0,(T1205-C1233-D1233))/(1-'P-Parametri'!$B$31*MAX(0,IF(U1232&lt;=0,0,(U1232-V1232)/U1232)))</f>
        <v>7510.1600940045964</v>
      </c>
      <c r="U1233" s="10">
        <f>((U1232-T1233+MAX(0,-(T1205-C1233-D1233)))*(1+B1233))*(1-'P-Parametri'!$B$32)</f>
        <v>104632.18453471242</v>
      </c>
      <c r="V1233" s="10">
        <f>IF(U1232&lt;=0,V1232,V1232*(1-T1233/U1232))+MAX(0,-(T1205-C1233-D1233))</f>
        <v>85912.288190653882</v>
      </c>
    </row>
    <row r="1234" spans="1:22">
      <c r="A1234" s="9">
        <f t="shared" si="24"/>
        <v>27</v>
      </c>
      <c r="B1234" s="12">
        <f>IF($A1234='P-Parametri'!$C$47,'P-Parametri'!$B$34,IF($A1234='P-Parametri'!$C$48,'P-Parametri'!$C$34,'P-Parametri'!$C$50))</f>
        <v>2.7158250435358244E-2</v>
      </c>
      <c r="C1234" s="10">
        <f>IF($A1234&lt;='1-Input'!$B$26,0,IF($A1234='1-Input'!$B$26+1,('1-Input'!$B$23+((('P-Parametri'!$B$24*'1-Input'!$B$11)*(1+'P-Parametri'!$B$26)^('1-Input'!$B$25-4-'1-Input'!$B$12+1)*(IF('P-Parametri'!$B$26=0,'1-Input'!$B$12,((1+'P-Parametri'!$B$26)^'1-Input'!$B$12-1)/'P-Parametri'!$B$26)))*'P-Parametri'!$B$27*(1-'P-Parametri'!$B$28)))*'1-Input'!$B$27,'1-Input'!$B$23+((('P-Parametri'!$B$24*'1-Input'!$B$11)*(1+'P-Parametri'!$B$26)^('1-Input'!$B$25-4-'1-Input'!$B$12+1)*(IF('P-Parametri'!$B$26=0,'1-Input'!$B$12,((1+'P-Parametri'!$B$26)^'1-Input'!$B$12-1)/'P-Parametri'!$B$26)))*'P-Parametri'!$B$27*(1-'P-Parametri'!$B$28))))</f>
        <v>16406.660881321608</v>
      </c>
      <c r="D1234" s="10">
        <f>IF(AND($A1234&gt;=4,$A1234&lt;4+'1-Input'!$B$12),'1-Input'!$B$30,0)</f>
        <v>0</v>
      </c>
      <c r="E1234" s="10">
        <f>MAX(0,(E1205-C1234-D1234))/(1-'P-Parametri'!$B$31*MAX(0,IF(F1233&lt;=0,0,(F1233-G1233)/F1233)))</f>
        <v>10166.241975253852</v>
      </c>
      <c r="F1234" s="10">
        <f>((F1233-E1234+MAX(0,-(E1205-C1234-D1234)))*(1+B1234))*(1-'P-Parametri'!$B$32)</f>
        <v>5280.9831207944853</v>
      </c>
      <c r="G1234" s="10">
        <f>IF(F1233&lt;=0,G1233,G1233*(1-E1234/F1233))+MAX(0,-(E1205-C1234-D1234))</f>
        <v>4229.9659623178768</v>
      </c>
      <c r="H1234" s="10">
        <f>MAX(0,(H1205-C1234-D1234))/(1-'P-Parametri'!$B$31*MAX(0,IF(I1233&lt;=0,0,(I1233-J1233)/I1233)))</f>
        <v>14043.339118678392</v>
      </c>
      <c r="I1234" s="10">
        <f>((I1233-H1234+MAX(0,-(H1205-C1234-D1234)))*(1+B1234))*(1-'P-Parametri'!$B$32)</f>
        <v>-155810.41080371867</v>
      </c>
      <c r="J1234" s="10">
        <f>IF(I1233&lt;=0,J1233,J1233*(1-H1234/I1233))+MAX(0,-(H1205-C1234-D1234))</f>
        <v>-24029.439940176835</v>
      </c>
      <c r="K1234" s="10">
        <f>MAX(0,(K1205-C1234-D1234))/(1-'P-Parametri'!$B$31*MAX(0,IF(L1233&lt;=0,0,(L1233-M1233)/L1233)))</f>
        <v>7666.9278085249216</v>
      </c>
      <c r="L1234" s="10">
        <f>((L1233-K1234+MAX(0,-(K1205-C1234-D1234)))*(1+B1234))*(1-'P-Parametri'!$B$32)</f>
        <v>95386.922987709113</v>
      </c>
      <c r="M1234" s="10">
        <f>IF(L1233&lt;=0,M1233,M1233*(1-K1234/L1233))+MAX(0,-(K1205-C1234-D1234))</f>
        <v>76403.091670466441</v>
      </c>
      <c r="N1234" s="10">
        <f>MAX(0,(N1205-C1234-D1234))/(1-'P-Parametri'!$B$31*MAX(0,IF(O1233&lt;=0,0,(O1233-P1233)/O1233)))</f>
        <v>7545.617480106227</v>
      </c>
      <c r="O1234" s="10">
        <f>((O1233-N1234+MAX(0,-(N1205-C1234-D1234)))*(1+B1234))*(1-'P-Parametri'!$B$32)</f>
        <v>99760.435250890019</v>
      </c>
      <c r="P1234" s="10">
        <f>IF(O1233&lt;=0,P1233,P1233*(1-N1234/O1233))+MAX(0,-(N1205-C1234-D1234))</f>
        <v>79906.190920337118</v>
      </c>
      <c r="Q1234" s="10">
        <f>MAX(0,(Q1205-C1234-D1234))/(1-'P-Parametri'!$B$31*MAX(0,IF(R1233&lt;=0,0,(R1233-S1233)/R1233)))</f>
        <v>7552.3726214063527</v>
      </c>
      <c r="R1234" s="10">
        <f>((R1233-Q1234+MAX(0,-(Q1205-C1234-D1234)))*(1+B1234))*(1-'P-Parametri'!$B$32)</f>
        <v>99516.897097950292</v>
      </c>
      <c r="S1234" s="10">
        <f>IF(R1233&lt;=0,S1233,S1233*(1-Q1234/R1233))+MAX(0,-(Q1205-C1234-D1234))</f>
        <v>79711.121541417044</v>
      </c>
      <c r="T1234" s="10">
        <f>MAX(0,(T1205-C1234-D1234))/(1-'P-Parametri'!$B$31*MAX(0,IF(U1233&lt;=0,0,(U1233-V1233)/U1233)))</f>
        <v>7552.3726214063563</v>
      </c>
      <c r="U1234" s="10">
        <f>((U1233-T1234+MAX(0,-(T1205-C1234-D1234)))*(1+B1234))*(1-'P-Parametri'!$B$32)</f>
        <v>99516.897097950176</v>
      </c>
      <c r="V1234" s="10">
        <f>IF(U1233&lt;=0,V1233,V1233*(1-T1234/U1233))+MAX(0,-(T1205-C1234-D1234))</f>
        <v>79711.121541416913</v>
      </c>
    </row>
    <row r="1235" spans="1:22">
      <c r="A1235" s="9">
        <f t="shared" si="24"/>
        <v>28</v>
      </c>
      <c r="B1235" s="12">
        <f>IF($A1235='P-Parametri'!$C$47,'P-Parametri'!$B$34,IF($A1235='P-Parametri'!$C$48,'P-Parametri'!$C$34,'P-Parametri'!$C$50))</f>
        <v>2.7158250435358244E-2</v>
      </c>
      <c r="C1235" s="10">
        <f>IF($A1235&lt;='1-Input'!$B$26,0,IF($A1235='1-Input'!$B$26+1,('1-Input'!$B$23+((('P-Parametri'!$B$24*'1-Input'!$B$11)*(1+'P-Parametri'!$B$26)^('1-Input'!$B$25-4-'1-Input'!$B$12+1)*(IF('P-Parametri'!$B$26=0,'1-Input'!$B$12,((1+'P-Parametri'!$B$26)^'1-Input'!$B$12-1)/'P-Parametri'!$B$26)))*'P-Parametri'!$B$27*(1-'P-Parametri'!$B$28)))*'1-Input'!$B$27,'1-Input'!$B$23+((('P-Parametri'!$B$24*'1-Input'!$B$11)*(1+'P-Parametri'!$B$26)^('1-Input'!$B$25-4-'1-Input'!$B$12+1)*(IF('P-Parametri'!$B$26=0,'1-Input'!$B$12,((1+'P-Parametri'!$B$26)^'1-Input'!$B$12-1)/'P-Parametri'!$B$26)))*'P-Parametri'!$B$27*(1-'P-Parametri'!$B$28))))</f>
        <v>16406.660881321608</v>
      </c>
      <c r="D1235" s="10">
        <f>IF(AND($A1235&gt;=4,$A1235&lt;4+'1-Input'!$B$12),'1-Input'!$B$30,0)</f>
        <v>0</v>
      </c>
      <c r="E1235" s="10">
        <f>MAX(0,(E1205-C1235-D1235))/(1-'P-Parametri'!$B$31*MAX(0,IF(F1234&lt;=0,0,(F1234-G1234)/F1234)))</f>
        <v>10222.291576193065</v>
      </c>
      <c r="F1235" s="10">
        <f>((F1234-E1235+MAX(0,-(E1205-C1235-D1235)))*(1+B1235))*(1-'P-Parametri'!$B$32)</f>
        <v>-5065.3547364128308</v>
      </c>
      <c r="G1235" s="10">
        <f>IF(F1234&lt;=0,G1234,G1234*(1-E1235/F1234))+MAX(0,-(E1205-C1235-D1235))</f>
        <v>-3957.8930849726003</v>
      </c>
      <c r="H1235" s="10">
        <f>MAX(0,(H1205-C1235-D1235))/(1-'P-Parametri'!$B$31*MAX(0,IF(I1234&lt;=0,0,(I1234-J1234)/I1234)))</f>
        <v>14043.339118678392</v>
      </c>
      <c r="I1235" s="10">
        <f>((I1234-H1235+MAX(0,-(H1205-C1235-D1235)))*(1+B1235))*(1-'P-Parametri'!$B$32)</f>
        <v>-174117.74723897385</v>
      </c>
      <c r="J1235" s="10">
        <f>IF(I1234&lt;=0,J1234,J1234*(1-H1235/I1234))+MAX(0,-(H1205-C1235-D1235))</f>
        <v>-24029.439940176835</v>
      </c>
      <c r="K1235" s="10">
        <f>MAX(0,(K1205-C1235-D1235))/(1-'P-Parametri'!$B$31*MAX(0,IF(L1234&lt;=0,0,(L1234-M1234)/L1234)))</f>
        <v>7709.19792614986</v>
      </c>
      <c r="L1235" s="10">
        <f>((L1234-K1235+MAX(0,-(K1205-C1235-D1235)))*(1+B1235))*(1-'P-Parametri'!$B$32)</f>
        <v>89878.78087903079</v>
      </c>
      <c r="M1235" s="10">
        <f>IF(L1234&lt;=0,M1234,M1234*(1-K1235/L1234))+MAX(0,-(K1205-C1235-D1235))</f>
        <v>70228.172327137872</v>
      </c>
      <c r="N1235" s="10">
        <f>MAX(0,(N1205-C1235-D1235))/(1-'P-Parametri'!$B$31*MAX(0,IF(O1234&lt;=0,0,(O1234-P1234)/O1234)))</f>
        <v>7587.2187767927871</v>
      </c>
      <c r="O1235" s="10">
        <f>((O1234-N1235+MAX(0,-(N1205-C1235-D1235)))*(1+B1235))*(1-'P-Parametri'!$B$32)</f>
        <v>94487.126810992195</v>
      </c>
      <c r="P1235" s="10">
        <f>IF(O1234&lt;=0,P1234,P1234*(1-N1235/O1234))+MAX(0,-(N1205-C1235-D1235))</f>
        <v>73828.974530812964</v>
      </c>
      <c r="Q1235" s="10">
        <f>MAX(0,(Q1205-C1235-D1235))/(1-'P-Parametri'!$B$31*MAX(0,IF(R1234&lt;=0,0,(R1234-S1234)/R1234)))</f>
        <v>7594.0111612526844</v>
      </c>
      <c r="R1235" s="10">
        <f>((R1234-Q1235+MAX(0,-(Q1205-C1235-D1235)))*(1+B1235))*(1-'P-Parametri'!$B$32)</f>
        <v>94230.511992319894</v>
      </c>
      <c r="S1235" s="10">
        <f>IF(R1234&lt;=0,S1234,S1234*(1-Q1235/R1234))+MAX(0,-(Q1205-C1235-D1235))</f>
        <v>73628.464582511937</v>
      </c>
      <c r="T1235" s="10">
        <f>MAX(0,(T1205-C1235-D1235))/(1-'P-Parametri'!$B$31*MAX(0,IF(U1234&lt;=0,0,(U1234-V1234)/U1234)))</f>
        <v>7594.0111612526889</v>
      </c>
      <c r="U1235" s="10">
        <f>((U1234-T1235+MAX(0,-(T1205-C1235-D1235)))*(1+B1235))*(1-'P-Parametri'!$B$32)</f>
        <v>94230.511992319764</v>
      </c>
      <c r="V1235" s="10">
        <f>IF(U1234&lt;=0,V1234,V1234*(1-T1235/U1234))+MAX(0,-(T1205-C1235-D1235))</f>
        <v>73628.464582511806</v>
      </c>
    </row>
    <row r="1236" spans="1:22">
      <c r="A1236" s="9">
        <f t="shared" si="24"/>
        <v>29</v>
      </c>
      <c r="B1236" s="12">
        <f>IF($A1236='P-Parametri'!$C$47,'P-Parametri'!$B$34,IF($A1236='P-Parametri'!$C$48,'P-Parametri'!$C$34,'P-Parametri'!$C$50))</f>
        <v>2.7158250435358244E-2</v>
      </c>
      <c r="C1236" s="10">
        <f>IF($A1236&lt;='1-Input'!$B$26,0,IF($A1236='1-Input'!$B$26+1,('1-Input'!$B$23+((('P-Parametri'!$B$24*'1-Input'!$B$11)*(1+'P-Parametri'!$B$26)^('1-Input'!$B$25-4-'1-Input'!$B$12+1)*(IF('P-Parametri'!$B$26=0,'1-Input'!$B$12,((1+'P-Parametri'!$B$26)^'1-Input'!$B$12-1)/'P-Parametri'!$B$26)))*'P-Parametri'!$B$27*(1-'P-Parametri'!$B$28)))*'1-Input'!$B$27,'1-Input'!$B$23+((('P-Parametri'!$B$24*'1-Input'!$B$11)*(1+'P-Parametri'!$B$26)^('1-Input'!$B$25-4-'1-Input'!$B$12+1)*(IF('P-Parametri'!$B$26=0,'1-Input'!$B$12,((1+'P-Parametri'!$B$26)^'1-Input'!$B$12-1)/'P-Parametri'!$B$26)))*'P-Parametri'!$B$27*(1-'P-Parametri'!$B$28))))</f>
        <v>16406.660881321608</v>
      </c>
      <c r="D1236" s="10">
        <f>IF(AND($A1236&gt;=4,$A1236&lt;4+'1-Input'!$B$12),'1-Input'!$B$30,0)</f>
        <v>0</v>
      </c>
      <c r="E1236" s="10">
        <f>MAX(0,(E1205-C1236-D1236))/(1-'P-Parametri'!$B$31*MAX(0,IF(F1235&lt;=0,0,(F1235-G1235)/F1235)))</f>
        <v>9693.339118678392</v>
      </c>
      <c r="F1236" s="10">
        <f>((F1235-E1236+MAX(0,-(E1205-C1236-D1236)))*(1+B1236))*(1-'P-Parametri'!$B$32)</f>
        <v>-15129.19513058876</v>
      </c>
      <c r="G1236" s="10">
        <f>IF(F1235&lt;=0,G1235,G1235*(1-E1236/F1235))+MAX(0,-(E1205-C1236-D1236))</f>
        <v>-3957.8930849726003</v>
      </c>
      <c r="H1236" s="10">
        <f>MAX(0,(H1205-C1236-D1236))/(1-'P-Parametri'!$B$31*MAX(0,IF(I1235&lt;=0,0,(I1235-J1235)/I1235)))</f>
        <v>14043.339118678392</v>
      </c>
      <c r="I1236" s="10">
        <f>((I1235-H1236+MAX(0,-(H1205-C1236-D1236)))*(1+B1236))*(1-'P-Parametri'!$B$32)</f>
        <v>-192884.66983861613</v>
      </c>
      <c r="J1236" s="10">
        <f>IF(I1235&lt;=0,J1235,J1235*(1-H1236/I1235))+MAX(0,-(H1205-C1236-D1236))</f>
        <v>-24029.439940176835</v>
      </c>
      <c r="K1236" s="10">
        <f>MAX(0,(K1205-C1236-D1236))/(1-'P-Parametri'!$B$31*MAX(0,IF(L1235&lt;=0,0,(L1235-M1235)/L1235)))</f>
        <v>7750.8844271214712</v>
      </c>
      <c r="L1236" s="10">
        <f>((L1235-K1236+MAX(0,-(K1205-C1236-D1236)))*(1+B1236))*(1-'P-Parametri'!$B$32)</f>
        <v>84189.629738616481</v>
      </c>
      <c r="M1236" s="10">
        <f>IF(L1235&lt;=0,M1235,M1235*(1-K1236/L1235))+MAX(0,-(K1205-C1236-D1236))</f>
        <v>64171.899178882348</v>
      </c>
      <c r="N1236" s="10">
        <f>MAX(0,(N1205-C1236-D1236))/(1-'P-Parametri'!$B$31*MAX(0,IF(O1235&lt;=0,0,(O1235-P1235)/O1235)))</f>
        <v>7628.2456911281633</v>
      </c>
      <c r="O1236" s="10">
        <f>((O1235-N1236+MAX(0,-(N1205-C1236-D1236)))*(1+B1236))*(1-'P-Parametri'!$B$32)</f>
        <v>89039.380733120604</v>
      </c>
      <c r="P1236" s="10">
        <f>IF(O1235&lt;=0,P1235,P1235*(1-N1236/O1235))+MAX(0,-(N1205-C1236-D1236))</f>
        <v>67868.52705132027</v>
      </c>
      <c r="Q1236" s="10">
        <f>MAX(0,(Q1205-C1236-D1236))/(1-'P-Parametri'!$B$31*MAX(0,IF(R1235&lt;=0,0,(R1235-S1235)/R1235)))</f>
        <v>7635.0748045375685</v>
      </c>
      <c r="R1236" s="10">
        <f>((R1235-Q1236+MAX(0,-(Q1205-C1236-D1236)))*(1+B1236))*(1-'P-Parametri'!$B$32)</f>
        <v>88769.323321972479</v>
      </c>
      <c r="S1236" s="10">
        <f>IF(R1235&lt;=0,S1235,S1235*(1-Q1236/R1235))+MAX(0,-(Q1205-C1236-D1236))</f>
        <v>67662.681069879196</v>
      </c>
      <c r="T1236" s="10">
        <f>MAX(0,(T1205-C1236-D1236))/(1-'P-Parametri'!$B$31*MAX(0,IF(U1235&lt;=0,0,(U1235-V1235)/U1235)))</f>
        <v>7635.0748045375731</v>
      </c>
      <c r="U1236" s="10">
        <f>((U1235-T1236+MAX(0,-(T1205-C1236-D1236)))*(1+B1236))*(1-'P-Parametri'!$B$32)</f>
        <v>88769.323321972348</v>
      </c>
      <c r="V1236" s="10">
        <f>IF(U1235&lt;=0,V1235,V1235*(1-T1236/U1235))+MAX(0,-(T1205-C1236-D1236))</f>
        <v>67662.681069879065</v>
      </c>
    </row>
    <row r="1237" spans="1:22">
      <c r="A1237" s="9">
        <f t="shared" si="24"/>
        <v>30</v>
      </c>
      <c r="B1237" s="12">
        <f>IF($A1237='P-Parametri'!$C$47,'P-Parametri'!$B$34,IF($A1237='P-Parametri'!$C$48,'P-Parametri'!$C$34,'P-Parametri'!$C$50))</f>
        <v>2.7158250435358244E-2</v>
      </c>
      <c r="C1237" s="10">
        <f>IF($A1237&lt;='1-Input'!$B$26,0,IF($A1237='1-Input'!$B$26+1,('1-Input'!$B$23+((('P-Parametri'!$B$24*'1-Input'!$B$11)*(1+'P-Parametri'!$B$26)^('1-Input'!$B$25-4-'1-Input'!$B$12+1)*(IF('P-Parametri'!$B$26=0,'1-Input'!$B$12,((1+'P-Parametri'!$B$26)^'1-Input'!$B$12-1)/'P-Parametri'!$B$26)))*'P-Parametri'!$B$27*(1-'P-Parametri'!$B$28)))*'1-Input'!$B$27,'1-Input'!$B$23+((('P-Parametri'!$B$24*'1-Input'!$B$11)*(1+'P-Parametri'!$B$26)^('1-Input'!$B$25-4-'1-Input'!$B$12+1)*(IF('P-Parametri'!$B$26=0,'1-Input'!$B$12,((1+'P-Parametri'!$B$26)^'1-Input'!$B$12-1)/'P-Parametri'!$B$26)))*'P-Parametri'!$B$27*(1-'P-Parametri'!$B$28))))</f>
        <v>16406.660881321608</v>
      </c>
      <c r="D1237" s="10">
        <f>IF(AND($A1237&gt;=4,$A1237&lt;4+'1-Input'!$B$12),'1-Input'!$B$30,0)</f>
        <v>0</v>
      </c>
      <c r="E1237" s="10">
        <f>MAX(0,(E1205-C1237-D1237))/(1-'P-Parametri'!$B$31*MAX(0,IF(F1236&lt;=0,0,(F1236-G1236)/F1236)))</f>
        <v>9693.339118678392</v>
      </c>
      <c r="F1237" s="10">
        <f>((F1236-E1237+MAX(0,-(E1205-C1237-D1237)))*(1+B1237))*(1-'P-Parametri'!$B$32)</f>
        <v>-25445.677509147306</v>
      </c>
      <c r="G1237" s="10">
        <f>IF(F1236&lt;=0,G1236,G1236*(1-E1237/F1236))+MAX(0,-(E1205-C1237-D1237))</f>
        <v>-3957.8930849726003</v>
      </c>
      <c r="H1237" s="10">
        <f>MAX(0,(H1205-C1237-D1237))/(1-'P-Parametri'!$B$31*MAX(0,IF(I1236&lt;=0,0,(I1236-J1236)/I1236)))</f>
        <v>14043.339118678392</v>
      </c>
      <c r="I1237" s="10">
        <f>((I1236-H1237+MAX(0,-(H1205-C1237-D1237)))*(1+B1237))*(1-'P-Parametri'!$B$32)</f>
        <v>-212122.71602335348</v>
      </c>
      <c r="J1237" s="10">
        <f>IF(I1236&lt;=0,J1236,J1236*(1-H1237/I1236))+MAX(0,-(H1205-C1237-D1237))</f>
        <v>-24029.439940176835</v>
      </c>
      <c r="K1237" s="10">
        <f>MAX(0,(K1205-C1237-D1237))/(1-'P-Parametri'!$B$31*MAX(0,IF(L1236&lt;=0,0,(L1236-M1236)/L1236)))</f>
        <v>7791.9867677136926</v>
      </c>
      <c r="L1237" s="10">
        <f>((L1236-K1237+MAX(0,-(K1205-C1237-D1237)))*(1+B1237))*(1-'P-Parametri'!$B$32)</f>
        <v>78315.524352794891</v>
      </c>
      <c r="M1237" s="10">
        <f>IF(L1236&lt;=0,M1236,M1236*(1-K1237/L1236))+MAX(0,-(K1205-C1237-D1237))</f>
        <v>58232.609615389301</v>
      </c>
      <c r="N1237" s="10">
        <f>MAX(0,(N1205-C1237-D1237))/(1-'P-Parametri'!$B$31*MAX(0,IF(O1236&lt;=0,0,(O1236-P1236)/O1236)))</f>
        <v>7668.6976879894219</v>
      </c>
      <c r="O1237" s="10">
        <f>((O1236-N1237+MAX(0,-(N1205-C1237-D1237)))*(1+B1237))*(1-'P-Parametri'!$B$32)</f>
        <v>83413.407296500285</v>
      </c>
      <c r="P1237" s="10">
        <f>IF(O1236&lt;=0,P1236,P1236*(1-N1237/O1236))+MAX(0,-(N1205-C1237-D1237))</f>
        <v>62023.212178278853</v>
      </c>
      <c r="Q1237" s="10">
        <f>MAX(0,(Q1205-C1237-D1237))/(1-'P-Parametri'!$B$31*MAX(0,IF(R1236&lt;=0,0,(R1236-S1236)/R1236)))</f>
        <v>7675.5630156590114</v>
      </c>
      <c r="R1237" s="10">
        <f>((R1236-Q1237+MAX(0,-(Q1205-C1237-D1237)))*(1+B1237))*(1-'P-Parametri'!$B$32)</f>
        <v>83129.532707542327</v>
      </c>
      <c r="S1237" s="10">
        <f>IF(R1236&lt;=0,S1236,S1236*(1-Q1237/R1236))+MAX(0,-(Q1205-C1237-D1237))</f>
        <v>61812.13323505364</v>
      </c>
      <c r="T1237" s="10">
        <f>MAX(0,(T1205-C1237-D1237))/(1-'P-Parametri'!$B$31*MAX(0,IF(U1236&lt;=0,0,(U1236-V1236)/U1236)))</f>
        <v>7675.563015659015</v>
      </c>
      <c r="U1237" s="10">
        <f>((U1236-T1237+MAX(0,-(T1205-C1237-D1237)))*(1+B1237))*(1-'P-Parametri'!$B$32)</f>
        <v>83129.532707542181</v>
      </c>
      <c r="V1237" s="10">
        <f>IF(U1236&lt;=0,V1236,V1236*(1-T1237/U1236))+MAX(0,-(T1205-C1237-D1237))</f>
        <v>61812.133235053509</v>
      </c>
    </row>
    <row r="1238" spans="1:22">
      <c r="A1238" s="9">
        <f t="shared" si="24"/>
        <v>31</v>
      </c>
      <c r="B1238" s="12">
        <f>IF($A1238='P-Parametri'!$C$47,'P-Parametri'!$B$34,IF($A1238='P-Parametri'!$C$48,'P-Parametri'!$C$34,'P-Parametri'!$C$50))</f>
        <v>2.7158250435358244E-2</v>
      </c>
      <c r="C1238" s="10">
        <f>IF($A1238&lt;='1-Input'!$B$26,0,IF($A1238='1-Input'!$B$26+1,('1-Input'!$B$23+((('P-Parametri'!$B$24*'1-Input'!$B$11)*(1+'P-Parametri'!$B$26)^('1-Input'!$B$25-4-'1-Input'!$B$12+1)*(IF('P-Parametri'!$B$26=0,'1-Input'!$B$12,((1+'P-Parametri'!$B$26)^'1-Input'!$B$12-1)/'P-Parametri'!$B$26)))*'P-Parametri'!$B$27*(1-'P-Parametri'!$B$28)))*'1-Input'!$B$27,'1-Input'!$B$23+((('P-Parametri'!$B$24*'1-Input'!$B$11)*(1+'P-Parametri'!$B$26)^('1-Input'!$B$25-4-'1-Input'!$B$12+1)*(IF('P-Parametri'!$B$26=0,'1-Input'!$B$12,((1+'P-Parametri'!$B$26)^'1-Input'!$B$12-1)/'P-Parametri'!$B$26)))*'P-Parametri'!$B$27*(1-'P-Parametri'!$B$28))))</f>
        <v>16406.660881321608</v>
      </c>
      <c r="D1238" s="10">
        <f>IF(AND($A1238&gt;=4,$A1238&lt;4+'1-Input'!$B$12),'1-Input'!$B$30,0)</f>
        <v>0</v>
      </c>
      <c r="E1238" s="10">
        <f>MAX(0,(E1205-C1238-D1238))/(1-'P-Parametri'!$B$31*MAX(0,IF(F1237&lt;=0,0,(F1237-G1237)/F1237)))</f>
        <v>9693.339118678392</v>
      </c>
      <c r="F1238" s="10">
        <f>((F1237-E1238+MAX(0,-(E1205-C1238-D1238)))*(1+B1238))*(1-'P-Parametri'!$B$32)</f>
        <v>-36021.144179773488</v>
      </c>
      <c r="G1238" s="10">
        <f>IF(F1237&lt;=0,G1237,G1237*(1-E1238/F1237))+MAX(0,-(E1205-C1238-D1238))</f>
        <v>-3957.8930849726003</v>
      </c>
      <c r="H1238" s="10">
        <f>MAX(0,(H1205-C1238-D1238))/(1-'P-Parametri'!$B$31*MAX(0,IF(I1237&lt;=0,0,(I1237-J1237)/I1237)))</f>
        <v>14043.339118678392</v>
      </c>
      <c r="I1238" s="10">
        <f>((I1237-H1238+MAX(0,-(H1205-C1238-D1238)))*(1+B1238))*(1-'P-Parametri'!$B$32)</f>
        <v>-231843.71284854109</v>
      </c>
      <c r="J1238" s="10">
        <f>IF(I1237&lt;=0,J1237,J1237*(1-H1238/I1237))+MAX(0,-(H1205-C1238-D1238))</f>
        <v>-24029.439940176835</v>
      </c>
      <c r="K1238" s="10">
        <f>MAX(0,(K1205-C1238-D1238))/(1-'P-Parametri'!$B$31*MAX(0,IF(L1237&lt;=0,0,(L1237-M1237)/L1237)))</f>
        <v>7832.504773352005</v>
      </c>
      <c r="L1238" s="10">
        <f>((L1237-K1238+MAX(0,-(K1205-C1238-D1238)))*(1+B1238))*(1-'P-Parametri'!$B$32)</f>
        <v>72252.42064646841</v>
      </c>
      <c r="M1238" s="10">
        <f>IF(L1237&lt;=0,M1237,M1237*(1-K1238/L1237))+MAX(0,-(K1205-C1238-D1238))</f>
        <v>52408.640529482218</v>
      </c>
      <c r="N1238" s="10">
        <f>MAX(0,(N1205-C1238-D1238))/(1-'P-Parametri'!$B$31*MAX(0,IF(O1237&lt;=0,0,(O1237-P1237)/O1237)))</f>
        <v>7708.5745955642578</v>
      </c>
      <c r="O1238" s="10">
        <f>((O1237-N1238+MAX(0,-(N1205-C1238-D1238)))*(1+B1238))*(1-'P-Parametri'!$B$32)</f>
        <v>77605.321819581761</v>
      </c>
      <c r="P1238" s="10">
        <f>IF(O1237&lt;=0,P1237,P1237*(1-N1238/O1237))+MAX(0,-(N1205-C1238-D1238))</f>
        <v>56291.393119104279</v>
      </c>
      <c r="Q1238" s="10">
        <f>MAX(0,(Q1205-C1238-D1238))/(1-'P-Parametri'!$B$31*MAX(0,IF(R1237&lt;=0,0,(R1237-S1237)/R1237)))</f>
        <v>7715.4756226508916</v>
      </c>
      <c r="R1238" s="10">
        <f>((R1237-Q1238+MAX(0,-(Q1205-C1238-D1238)))*(1+B1238))*(1-'P-Parametri'!$B$32)</f>
        <v>77307.246591682226</v>
      </c>
      <c r="S1238" s="10">
        <f>IF(R1237&lt;=0,S1237,S1237*(1-Q1238/R1237))+MAX(0,-(Q1205-C1238-D1238))</f>
        <v>56075.182820128051</v>
      </c>
      <c r="T1238" s="10">
        <f>MAX(0,(T1205-C1238-D1238))/(1-'P-Parametri'!$B$31*MAX(0,IF(U1237&lt;=0,0,(U1237-V1237)/U1237)))</f>
        <v>7715.4756226508962</v>
      </c>
      <c r="U1238" s="10">
        <f>((U1237-T1238+MAX(0,-(T1205-C1238-D1238)))*(1+B1238))*(1-'P-Parametri'!$B$32)</f>
        <v>77307.24659168208</v>
      </c>
      <c r="V1238" s="10">
        <f>IF(U1237&lt;=0,V1237,V1237*(1-T1238/U1237))+MAX(0,-(T1205-C1238-D1238))</f>
        <v>56075.18282012792</v>
      </c>
    </row>
    <row r="1239" spans="1:22">
      <c r="A1239" s="9">
        <f t="shared" si="24"/>
        <v>32</v>
      </c>
      <c r="B1239" s="12">
        <f>IF($A1239='P-Parametri'!$C$47,'P-Parametri'!$B$34,IF($A1239='P-Parametri'!$C$48,'P-Parametri'!$C$34,'P-Parametri'!$C$50))</f>
        <v>2.7158250435358244E-2</v>
      </c>
      <c r="C1239" s="10">
        <f>IF($A1239&lt;='1-Input'!$B$26,0,IF($A1239='1-Input'!$B$26+1,('1-Input'!$B$23+((('P-Parametri'!$B$24*'1-Input'!$B$11)*(1+'P-Parametri'!$B$26)^('1-Input'!$B$25-4-'1-Input'!$B$12+1)*(IF('P-Parametri'!$B$26=0,'1-Input'!$B$12,((1+'P-Parametri'!$B$26)^'1-Input'!$B$12-1)/'P-Parametri'!$B$26)))*'P-Parametri'!$B$27*(1-'P-Parametri'!$B$28)))*'1-Input'!$B$27,'1-Input'!$B$23+((('P-Parametri'!$B$24*'1-Input'!$B$11)*(1+'P-Parametri'!$B$26)^('1-Input'!$B$25-4-'1-Input'!$B$12+1)*(IF('P-Parametri'!$B$26=0,'1-Input'!$B$12,((1+'P-Parametri'!$B$26)^'1-Input'!$B$12-1)/'P-Parametri'!$B$26)))*'P-Parametri'!$B$27*(1-'P-Parametri'!$B$28))))</f>
        <v>16406.660881321608</v>
      </c>
      <c r="D1239" s="10">
        <f>IF(AND($A1239&gt;=4,$A1239&lt;4+'1-Input'!$B$12),'1-Input'!$B$30,0)</f>
        <v>0</v>
      </c>
      <c r="E1239" s="10">
        <f>MAX(0,(E1205-C1239-D1239))/(1-'P-Parametri'!$B$31*MAX(0,IF(F1238&lt;=0,0,(F1238-G1238)/F1238)))</f>
        <v>9693.339118678392</v>
      </c>
      <c r="F1239" s="10">
        <f>((F1238-E1239+MAX(0,-(E1205-C1239-D1239)))*(1+B1239))*(1-'P-Parametri'!$B$32)</f>
        <v>-46862.096667025449</v>
      </c>
      <c r="G1239" s="10">
        <f>IF(F1238&lt;=0,G1238,G1238*(1-E1239/F1238))+MAX(0,-(E1205-C1239-D1239))</f>
        <v>-3957.8930849726003</v>
      </c>
      <c r="H1239" s="10">
        <f>MAX(0,(H1205-C1239-D1239))/(1-'P-Parametri'!$B$31*MAX(0,IF(I1238&lt;=0,0,(I1238-J1238)/I1238)))</f>
        <v>14043.339118678392</v>
      </c>
      <c r="I1239" s="10">
        <f>((I1238-H1239+MAX(0,-(H1205-C1239-D1239)))*(1+B1239))*(1-'P-Parametri'!$B$32)</f>
        <v>-252059.78427515045</v>
      </c>
      <c r="J1239" s="10">
        <f>IF(I1238&lt;=0,J1238,J1238*(1-H1239/I1238))+MAX(0,-(H1205-C1239-D1239))</f>
        <v>-24029.439940176835</v>
      </c>
      <c r="K1239" s="10">
        <f>MAX(0,(K1205-C1239-D1239))/(1-'P-Parametri'!$B$31*MAX(0,IF(L1238&lt;=0,0,(L1238-M1238)/L1238)))</f>
        <v>7872.4386284447937</v>
      </c>
      <c r="L1239" s="10">
        <f>((L1238-K1239+MAX(0,-(K1205-C1239-D1239)))*(1+B1239))*(1-'P-Parametri'!$B$32)</f>
        <v>65996.172833307573</v>
      </c>
      <c r="M1239" s="10">
        <f>IF(L1238&lt;=0,M1238,M1238*(1-K1239/L1238))+MAX(0,-(K1205-C1239-D1239))</f>
        <v>46698.329338839227</v>
      </c>
      <c r="N1239" s="10">
        <f>MAX(0,(N1205-C1239-D1239))/(1-'P-Parametri'!$B$31*MAX(0,IF(O1238&lt;=0,0,(O1238-P1238)/O1238)))</f>
        <v>7747.8765953432467</v>
      </c>
      <c r="O1239" s="10">
        <f>((O1238-N1239+MAX(0,-(N1205-C1239-D1239)))*(1+B1239))*(1-'P-Parametri'!$B$32)</f>
        <v>71611.141913979882</v>
      </c>
      <c r="P1239" s="10">
        <f>IF(O1238&lt;=0,P1238,P1238*(1-N1239/O1238))+MAX(0,-(N1205-C1239-D1239))</f>
        <v>50671.43359776221</v>
      </c>
      <c r="Q1239" s="10">
        <f>MAX(0,(Q1205-C1239-D1239))/(1-'P-Parametri'!$B$31*MAX(0,IF(R1238&lt;=0,0,(R1238-S1238)/R1238)))</f>
        <v>7754.8128071662641</v>
      </c>
      <c r="R1239" s="10">
        <f>((R1238-Q1239+MAX(0,-(Q1205-C1239-D1239)))*(1+B1239))*(1-'P-Parametri'!$B$32)</f>
        <v>71298.473487225259</v>
      </c>
      <c r="S1239" s="10">
        <f>IF(R1238&lt;=0,S1238,S1238*(1-Q1239/R1238))+MAX(0,-(Q1205-C1239-D1239))</f>
        <v>50450.192084207752</v>
      </c>
      <c r="T1239" s="10">
        <f>MAX(0,(T1205-C1239-D1239))/(1-'P-Parametri'!$B$31*MAX(0,IF(U1238&lt;=0,0,(U1238-V1238)/U1238)))</f>
        <v>7754.8128071662677</v>
      </c>
      <c r="U1239" s="10">
        <f>((U1238-T1239+MAX(0,-(T1205-C1239-D1239)))*(1+B1239))*(1-'P-Parametri'!$B$32)</f>
        <v>71298.473487225114</v>
      </c>
      <c r="V1239" s="10">
        <f>IF(U1238&lt;=0,V1238,V1238*(1-T1239/U1238))+MAX(0,-(T1205-C1239-D1239))</f>
        <v>50450.192084207622</v>
      </c>
    </row>
    <row r="1240" spans="1:22">
      <c r="A1240" s="9">
        <f t="shared" si="24"/>
        <v>33</v>
      </c>
      <c r="B1240" s="12">
        <f>IF($A1240='P-Parametri'!$C$47,'P-Parametri'!$B$34,IF($A1240='P-Parametri'!$C$48,'P-Parametri'!$C$34,'P-Parametri'!$C$50))</f>
        <v>2.7158250435358244E-2</v>
      </c>
      <c r="C1240" s="10">
        <f>IF($A1240&lt;='1-Input'!$B$26,0,IF($A1240='1-Input'!$B$26+1,('1-Input'!$B$23+((('P-Parametri'!$B$24*'1-Input'!$B$11)*(1+'P-Parametri'!$B$26)^('1-Input'!$B$25-4-'1-Input'!$B$12+1)*(IF('P-Parametri'!$B$26=0,'1-Input'!$B$12,((1+'P-Parametri'!$B$26)^'1-Input'!$B$12-1)/'P-Parametri'!$B$26)))*'P-Parametri'!$B$27*(1-'P-Parametri'!$B$28)))*'1-Input'!$B$27,'1-Input'!$B$23+((('P-Parametri'!$B$24*'1-Input'!$B$11)*(1+'P-Parametri'!$B$26)^('1-Input'!$B$25-4-'1-Input'!$B$12+1)*(IF('P-Parametri'!$B$26=0,'1-Input'!$B$12,((1+'P-Parametri'!$B$26)^'1-Input'!$B$12-1)/'P-Parametri'!$B$26)))*'P-Parametri'!$B$27*(1-'P-Parametri'!$B$28))))</f>
        <v>16406.660881321608</v>
      </c>
      <c r="D1240" s="10">
        <f>IF(AND($A1240&gt;=4,$A1240&lt;4+'1-Input'!$B$12),'1-Input'!$B$30,0)</f>
        <v>0</v>
      </c>
      <c r="E1240" s="10">
        <f>MAX(0,(E1205-C1240-D1240))/(1-'P-Parametri'!$B$31*MAX(0,IF(F1239&lt;=0,0,(F1239-G1239)/F1239)))</f>
        <v>9693.339118678392</v>
      </c>
      <c r="F1240" s="10">
        <f>((F1239-E1240+MAX(0,-(E1205-C1240-D1240)))*(1+B1240))*(1-'P-Parametri'!$B$32)</f>
        <v>-57975.199709304303</v>
      </c>
      <c r="G1240" s="10">
        <f>IF(F1239&lt;=0,G1239,G1239*(1-E1240/F1239))+MAX(0,-(E1205-C1240-D1240))</f>
        <v>-3957.8930849726003</v>
      </c>
      <c r="H1240" s="10">
        <f>MAX(0,(H1205-C1240-D1240))/(1-'P-Parametri'!$B$31*MAX(0,IF(I1239&lt;=0,0,(I1239-J1239)/I1239)))</f>
        <v>14043.339118678392</v>
      </c>
      <c r="I1240" s="10">
        <f>((I1239-H1240+MAX(0,-(H1205-C1240-D1240)))*(1+B1240))*(1-'P-Parametri'!$B$32)</f>
        <v>-272783.35862326837</v>
      </c>
      <c r="J1240" s="10">
        <f>IF(I1239&lt;=0,J1239,J1239*(1-H1240/I1239))+MAX(0,-(H1205-C1240-D1240))</f>
        <v>-24029.439940176835</v>
      </c>
      <c r="K1240" s="10">
        <f>MAX(0,(K1205-C1240-D1240))/(1-'P-Parametri'!$B$31*MAX(0,IF(L1239&lt;=0,0,(L1239-M1239)/L1239)))</f>
        <v>7911.7888659943501</v>
      </c>
      <c r="L1240" s="10">
        <f>((L1239-K1240+MAX(0,-(K1205-C1240-D1240)))*(1+B1240))*(1-'P-Parametri'!$B$32)</f>
        <v>59542.530505054063</v>
      </c>
      <c r="M1240" s="10">
        <f>IF(L1239&lt;=0,M1239,M1239*(1-K1240/L1239))+MAX(0,-(K1205-C1240-D1240))</f>
        <v>41100.01497814498</v>
      </c>
      <c r="N1240" s="10">
        <f>MAX(0,(N1205-C1240-D1240))/(1-'P-Parametri'!$B$31*MAX(0,IF(O1239&lt;=0,0,(O1239-P1239)/O1239)))</f>
        <v>7786.6042118952282</v>
      </c>
      <c r="O1240" s="10">
        <f>((O1239-N1240+MAX(0,-(N1205-C1240-D1240)))*(1+B1240))*(1-'P-Parametri'!$B$32)</f>
        <v>65426.784679956996</v>
      </c>
      <c r="P1240" s="10">
        <f>IF(O1239&lt;=0,P1239,P1239*(1-N1240/O1239))+MAX(0,-(N1205-C1240-D1240))</f>
        <v>45161.698831221933</v>
      </c>
      <c r="Q1240" s="10">
        <f>MAX(0,(Q1205-C1240-D1240))/(1-'P-Parametri'!$B$31*MAX(0,IF(R1239&lt;=0,0,(R1239-S1239)/R1239)))</f>
        <v>7793.5750942435816</v>
      </c>
      <c r="R1240" s="10">
        <f>((R1239-Q1240+MAX(0,-(Q1205-C1240-D1240)))*(1+B1240))*(1-'P-Parametri'!$B$32)</f>
        <v>65099.121166755431</v>
      </c>
      <c r="S1240" s="10">
        <f>IF(R1239&lt;=0,S1239,S1239*(1-Q1240/R1239))+MAX(0,-(Q1205-C1240-D1240))</f>
        <v>44935.524780738277</v>
      </c>
      <c r="T1240" s="10">
        <f>MAX(0,(T1205-C1240-D1240))/(1-'P-Parametri'!$B$31*MAX(0,IF(U1239&lt;=0,0,(U1239-V1239)/U1239)))</f>
        <v>7793.5750942435861</v>
      </c>
      <c r="U1240" s="10">
        <f>((U1239-T1240+MAX(0,-(T1205-C1240-D1240)))*(1+B1240))*(1-'P-Parametri'!$B$32)</f>
        <v>65099.121166755278</v>
      </c>
      <c r="V1240" s="10">
        <f>IF(U1239&lt;=0,V1239,V1239*(1-T1240/U1239))+MAX(0,-(T1205-C1240-D1240))</f>
        <v>44935.524780738153</v>
      </c>
    </row>
    <row r="1241" spans="1:22">
      <c r="A1241" s="9">
        <f t="shared" si="24"/>
        <v>34</v>
      </c>
      <c r="B1241" s="12">
        <f>IF($A1241='P-Parametri'!$C$47,'P-Parametri'!$B$34,IF($A1241='P-Parametri'!$C$48,'P-Parametri'!$C$34,'P-Parametri'!$C$50))</f>
        <v>2.7158250435358244E-2</v>
      </c>
      <c r="C1241" s="10">
        <f>IF($A1241&lt;='1-Input'!$B$26,0,IF($A1241='1-Input'!$B$26+1,('1-Input'!$B$23+((('P-Parametri'!$B$24*'1-Input'!$B$11)*(1+'P-Parametri'!$B$26)^('1-Input'!$B$25-4-'1-Input'!$B$12+1)*(IF('P-Parametri'!$B$26=0,'1-Input'!$B$12,((1+'P-Parametri'!$B$26)^'1-Input'!$B$12-1)/'P-Parametri'!$B$26)))*'P-Parametri'!$B$27*(1-'P-Parametri'!$B$28)))*'1-Input'!$B$27,'1-Input'!$B$23+((('P-Parametri'!$B$24*'1-Input'!$B$11)*(1+'P-Parametri'!$B$26)^('1-Input'!$B$25-4-'1-Input'!$B$12+1)*(IF('P-Parametri'!$B$26=0,'1-Input'!$B$12,((1+'P-Parametri'!$B$26)^'1-Input'!$B$12-1)/'P-Parametri'!$B$26)))*'P-Parametri'!$B$27*(1-'P-Parametri'!$B$28))))</f>
        <v>16406.660881321608</v>
      </c>
      <c r="D1241" s="10">
        <f>IF(AND($A1241&gt;=4,$A1241&lt;4+'1-Input'!$B$12),'1-Input'!$B$30,0)</f>
        <v>0</v>
      </c>
      <c r="E1241" s="10">
        <f>MAX(0,(E1205-C1241-D1241))/(1-'P-Parametri'!$B$31*MAX(0,IF(F1240&lt;=0,0,(F1240-G1240)/F1240)))</f>
        <v>9693.339118678392</v>
      </c>
      <c r="F1241" s="10">
        <f>((F1240-E1241+MAX(0,-(E1205-C1241-D1241)))*(1+B1241))*(1-'P-Parametri'!$B$32)</f>
        <v>-69367.285356163688</v>
      </c>
      <c r="G1241" s="10">
        <f>IF(F1240&lt;=0,G1240,G1240*(1-E1241/F1240))+MAX(0,-(E1205-C1241-D1241))</f>
        <v>-3957.8930849726003</v>
      </c>
      <c r="H1241" s="10">
        <f>MAX(0,(H1205-C1241-D1241))/(1-'P-Parametri'!$B$31*MAX(0,IF(I1240&lt;=0,0,(I1240-J1240)/I1240)))</f>
        <v>14043.339118678392</v>
      </c>
      <c r="I1241" s="10">
        <f>((I1240-H1241+MAX(0,-(H1205-C1241-D1241)))*(1+B1241))*(1-'P-Parametri'!$B$32)</f>
        <v>-294027.17621270783</v>
      </c>
      <c r="J1241" s="10">
        <f>IF(I1240&lt;=0,J1240,J1240*(1-H1241/I1240))+MAX(0,-(H1205-C1241-D1241))</f>
        <v>-24029.439940176835</v>
      </c>
      <c r="K1241" s="10">
        <f>MAX(0,(K1205-C1241-D1241))/(1-'P-Parametri'!$B$31*MAX(0,IF(L1240&lt;=0,0,(L1240-M1240)/L1240)))</f>
        <v>7950.5563570186787</v>
      </c>
      <c r="L1241" s="10">
        <f>((L1240-K1241+MAX(0,-(K1205-C1241-D1241)))*(1+B1241))*(1-'P-Parametri'!$B$32)</f>
        <v>52887.13565859745</v>
      </c>
      <c r="M1241" s="10">
        <f>IF(L1240&lt;=0,M1240,M1240*(1-K1241/L1240))+MAX(0,-(K1205-C1241-D1241))</f>
        <v>35612.038861135356</v>
      </c>
      <c r="N1241" s="10">
        <f>MAX(0,(N1205-C1241-D1241))/(1-'P-Parametri'!$B$31*MAX(0,IF(O1240&lt;=0,0,(O1240-P1240)/O1240)))</f>
        <v>7824.7583024564792</v>
      </c>
      <c r="O1241" s="10">
        <f>((O1240-N1241+MAX(0,-(N1205-C1241-D1241)))*(1+B1241))*(1-'P-Parametri'!$B$32)</f>
        <v>59048.063842173891</v>
      </c>
      <c r="P1241" s="10">
        <f>IF(O1240&lt;=0,P1240,P1240*(1-N1241/O1240))+MAX(0,-(N1205-C1241-D1241))</f>
        <v>39760.55647627906</v>
      </c>
      <c r="Q1241" s="10">
        <f>MAX(0,(Q1205-C1241-D1241))/(1-'P-Parametri'!$B$31*MAX(0,IF(R1240&lt;=0,0,(R1240-S1240)/R1240)))</f>
        <v>7831.7633418865553</v>
      </c>
      <c r="R1241" s="10">
        <f>((R1240-Q1241+MAX(0,-(Q1205-C1241-D1241)))*(1+B1241))*(1-'P-Parametri'!$B$32)</f>
        <v>58704.993792307039</v>
      </c>
      <c r="S1241" s="10">
        <f>IF(R1240&lt;=0,S1240,S1240*(1-Q1241/R1240))+MAX(0,-(Q1205-C1241-D1241))</f>
        <v>39529.547105175734</v>
      </c>
      <c r="T1241" s="10">
        <f>MAX(0,(T1205-C1241-D1241))/(1-'P-Parametri'!$B$31*MAX(0,IF(U1240&lt;=0,0,(U1240-V1240)/U1240)))</f>
        <v>7831.7633418865607</v>
      </c>
      <c r="U1241" s="10">
        <f>((U1240-T1241+MAX(0,-(T1205-C1241-D1241)))*(1+B1241))*(1-'P-Parametri'!$B$32)</f>
        <v>58704.993792306879</v>
      </c>
      <c r="V1241" s="10">
        <f>IF(U1240&lt;=0,V1240,V1240*(1-T1241/U1240))+MAX(0,-(T1205-C1241-D1241))</f>
        <v>39529.54710517561</v>
      </c>
    </row>
    <row r="1242" spans="1:22">
      <c r="A1242" s="9">
        <f t="shared" si="24"/>
        <v>35</v>
      </c>
      <c r="B1242" s="12">
        <f>IF($A1242='P-Parametri'!$C$47,'P-Parametri'!$B$34,IF($A1242='P-Parametri'!$C$48,'P-Parametri'!$C$34,'P-Parametri'!$C$50))</f>
        <v>2.7158250435358244E-2</v>
      </c>
      <c r="C1242" s="10">
        <f>IF($A1242&lt;='1-Input'!$B$26,0,IF($A1242='1-Input'!$B$26+1,('1-Input'!$B$23+((('P-Parametri'!$B$24*'1-Input'!$B$11)*(1+'P-Parametri'!$B$26)^('1-Input'!$B$25-4-'1-Input'!$B$12+1)*(IF('P-Parametri'!$B$26=0,'1-Input'!$B$12,((1+'P-Parametri'!$B$26)^'1-Input'!$B$12-1)/'P-Parametri'!$B$26)))*'P-Parametri'!$B$27*(1-'P-Parametri'!$B$28)))*'1-Input'!$B$27,'1-Input'!$B$23+((('P-Parametri'!$B$24*'1-Input'!$B$11)*(1+'P-Parametri'!$B$26)^('1-Input'!$B$25-4-'1-Input'!$B$12+1)*(IF('P-Parametri'!$B$26=0,'1-Input'!$B$12,((1+'P-Parametri'!$B$26)^'1-Input'!$B$12-1)/'P-Parametri'!$B$26)))*'P-Parametri'!$B$27*(1-'P-Parametri'!$B$28))))</f>
        <v>16406.660881321608</v>
      </c>
      <c r="D1242" s="10">
        <f>IF(AND($A1242&gt;=4,$A1242&lt;4+'1-Input'!$B$12),'1-Input'!$B$30,0)</f>
        <v>0</v>
      </c>
      <c r="E1242" s="10">
        <f>MAX(0,(E1205-C1242-D1242))/(1-'P-Parametri'!$B$31*MAX(0,IF(F1241&lt;=0,0,(F1241-G1241)/F1241)))</f>
        <v>9693.339118678392</v>
      </c>
      <c r="F1242" s="10">
        <f>((F1241-E1242+MAX(0,-(E1205-C1242-D1242)))*(1+B1242))*(1-'P-Parametri'!$B$32)</f>
        <v>-81045.357168477844</v>
      </c>
      <c r="G1242" s="10">
        <f>IF(F1241&lt;=0,G1241,G1241*(1-E1242/F1241))+MAX(0,-(E1205-C1242-D1242))</f>
        <v>-3957.8930849726003</v>
      </c>
      <c r="H1242" s="10">
        <f>MAX(0,(H1205-C1242-D1242))/(1-'P-Parametri'!$B$31*MAX(0,IF(I1241&lt;=0,0,(I1241-J1241)/I1241)))</f>
        <v>14043.339118678392</v>
      </c>
      <c r="I1242" s="10">
        <f>((I1241-H1242+MAX(0,-(H1205-C1242-D1242)))*(1+B1242))*(1-'P-Parametri'!$B$32)</f>
        <v>-315804.29719542887</v>
      </c>
      <c r="J1242" s="10">
        <f>IF(I1241&lt;=0,J1241,J1241*(1-H1242/I1241))+MAX(0,-(H1205-C1242-D1242))</f>
        <v>-24029.439940176835</v>
      </c>
      <c r="K1242" s="10">
        <f>MAX(0,(K1205-C1242-D1242))/(1-'P-Parametri'!$B$31*MAX(0,IF(L1241&lt;=0,0,(L1241-M1241)/L1241)))</f>
        <v>7988.7422998144393</v>
      </c>
      <c r="L1242" s="10">
        <f>((L1241-K1242+MAX(0,-(K1205-C1242-D1242)))*(1+B1242))*(1-'P-Parametri'!$B$32)</f>
        <v>46025.519659426536</v>
      </c>
      <c r="M1242" s="10">
        <f>IF(L1241&lt;=0,M1241,M1241*(1-K1242/L1241))+MAX(0,-(K1205-C1242-D1242))</f>
        <v>30232.7458120829</v>
      </c>
      <c r="N1242" s="10">
        <f>MAX(0,(N1205-C1242-D1242))/(1-'P-Parametri'!$B$31*MAX(0,IF(O1241&lt;=0,0,(O1241-P1241)/O1241)))</f>
        <v>7862.3400463635553</v>
      </c>
      <c r="O1242" s="10">
        <f>((O1241-N1242+MAX(0,-(N1205-C1242-D1242)))*(1+B1242))*(1-'P-Parametri'!$B$32)</f>
        <v>52470.686824369281</v>
      </c>
      <c r="P1242" s="10">
        <f>IF(O1241&lt;=0,P1241,P1241*(1-N1242/O1241))+MAX(0,-(N1205-C1242-D1242))</f>
        <v>34466.377546302487</v>
      </c>
      <c r="Q1242" s="10">
        <f>MAX(0,(Q1205-C1242-D1242))/(1-'P-Parametri'!$B$31*MAX(0,IF(R1241&lt;=0,0,(R1241-S1241)/R1241)))</f>
        <v>7869.3787304875314</v>
      </c>
      <c r="R1242" s="10">
        <f>((R1241-Q1242+MAX(0,-(Q1205-C1242-D1242)))*(1+B1242))*(1-'P-Parametri'!$B$32)</f>
        <v>52111.788983850463</v>
      </c>
      <c r="S1242" s="10">
        <f>IF(R1241&lt;=0,S1241,S1241*(1-Q1242/R1241))+MAX(0,-(Q1205-C1242-D1242))</f>
        <v>34230.628612554421</v>
      </c>
      <c r="T1242" s="10">
        <f>MAX(0,(T1205-C1242-D1242))/(1-'P-Parametri'!$B$31*MAX(0,IF(U1241&lt;=0,0,(U1241-V1241)/U1241)))</f>
        <v>7869.378730487535</v>
      </c>
      <c r="U1242" s="10">
        <f>((U1241-T1242+MAX(0,-(T1205-C1242-D1242)))*(1+B1242))*(1-'P-Parametri'!$B$32)</f>
        <v>52111.788983850296</v>
      </c>
      <c r="V1242" s="10">
        <f>IF(U1241&lt;=0,V1241,V1241*(1-T1242/U1241))+MAX(0,-(T1205-C1242-D1242))</f>
        <v>34230.628612554305</v>
      </c>
    </row>
    <row r="1243" spans="1:22">
      <c r="A1243" s="9">
        <f t="shared" si="24"/>
        <v>36</v>
      </c>
      <c r="B1243" s="12">
        <f>IF($A1243='P-Parametri'!$C$47,'P-Parametri'!$B$34,IF($A1243='P-Parametri'!$C$48,'P-Parametri'!$C$34,'P-Parametri'!$C$50))</f>
        <v>2.7158250435358244E-2</v>
      </c>
      <c r="C1243" s="10">
        <f>IF($A1243&lt;='1-Input'!$B$26,0,IF($A1243='1-Input'!$B$26+1,('1-Input'!$B$23+((('P-Parametri'!$B$24*'1-Input'!$B$11)*(1+'P-Parametri'!$B$26)^('1-Input'!$B$25-4-'1-Input'!$B$12+1)*(IF('P-Parametri'!$B$26=0,'1-Input'!$B$12,((1+'P-Parametri'!$B$26)^'1-Input'!$B$12-1)/'P-Parametri'!$B$26)))*'P-Parametri'!$B$27*(1-'P-Parametri'!$B$28)))*'1-Input'!$B$27,'1-Input'!$B$23+((('P-Parametri'!$B$24*'1-Input'!$B$11)*(1+'P-Parametri'!$B$26)^('1-Input'!$B$25-4-'1-Input'!$B$12+1)*(IF('P-Parametri'!$B$26=0,'1-Input'!$B$12,((1+'P-Parametri'!$B$26)^'1-Input'!$B$12-1)/'P-Parametri'!$B$26)))*'P-Parametri'!$B$27*(1-'P-Parametri'!$B$28))))</f>
        <v>16406.660881321608</v>
      </c>
      <c r="D1243" s="10">
        <f>IF(AND($A1243&gt;=4,$A1243&lt;4+'1-Input'!$B$12),'1-Input'!$B$30,0)</f>
        <v>0</v>
      </c>
      <c r="E1243" s="10">
        <f>MAX(0,(E1205-C1243-D1243))/(1-'P-Parametri'!$B$31*MAX(0,IF(F1242&lt;=0,0,(F1242-G1242)/F1242)))</f>
        <v>9693.339118678392</v>
      </c>
      <c r="F1243" s="10">
        <f>((F1242-E1243+MAX(0,-(E1205-C1243-D1243)))*(1+B1243))*(1-'P-Parametri'!$B$32)</f>
        <v>-93016.594524050524</v>
      </c>
      <c r="G1243" s="10">
        <f>IF(F1242&lt;=0,G1242,G1242*(1-E1243/F1242))+MAX(0,-(E1205-C1243-D1243))</f>
        <v>-3957.8930849726003</v>
      </c>
      <c r="H1243" s="10">
        <f>MAX(0,(H1205-C1243-D1243))/(1-'P-Parametri'!$B$31*MAX(0,IF(I1242&lt;=0,0,(I1242-J1242)/I1242)))</f>
        <v>14043.339118678392</v>
      </c>
      <c r="I1243" s="10">
        <f>((I1242-H1243+MAX(0,-(H1205-C1243-D1243)))*(1+B1243))*(1-'P-Parametri'!$B$32)</f>
        <v>-338128.10958458349</v>
      </c>
      <c r="J1243" s="10">
        <f>IF(I1242&lt;=0,J1242,J1242*(1-H1243/I1242))+MAX(0,-(H1205-C1243-D1243))</f>
        <v>-24029.439940176835</v>
      </c>
      <c r="K1243" s="10">
        <f>MAX(0,(K1205-C1243-D1243))/(1-'P-Parametri'!$B$31*MAX(0,IF(L1242&lt;=0,0,(L1242-M1242)/L1242)))</f>
        <v>8026.3482090904508</v>
      </c>
      <c r="L1243" s="10">
        <f>((L1242-K1243+MAX(0,-(K1205-C1243-D1243)))*(1+B1243))*(1-'P-Parametri'!$B$32)</f>
        <v>38953.100139990587</v>
      </c>
      <c r="M1243" s="10">
        <f>IF(L1242&lt;=0,M1242,M1242*(1-K1243/L1242))+MAX(0,-(K1205-C1243-D1243))</f>
        <v>24960.484966354474</v>
      </c>
      <c r="N1243" s="10">
        <f>MAX(0,(N1205-C1243-D1243))/(1-'P-Parametri'!$B$31*MAX(0,IF(O1242&lt;=0,0,(O1242-P1242)/O1242)))</f>
        <v>7899.3509343587239</v>
      </c>
      <c r="O1243" s="10">
        <f>((O1242-N1243+MAX(0,-(N1205-C1243-D1243)))*(1+B1243))*(1-'P-Parametri'!$B$32)</f>
        <v>45690.251761565232</v>
      </c>
      <c r="P1243" s="10">
        <f>IF(O1242&lt;=0,P1242,P1242*(1-N1243/O1242))+MAX(0,-(N1205-C1243-D1243))</f>
        <v>29277.537297542931</v>
      </c>
      <c r="Q1243" s="10">
        <f>MAX(0,(Q1205-C1243-D1243))/(1-'P-Parametri'!$B$31*MAX(0,IF(R1242&lt;=0,0,(R1242-S1242)/R1242)))</f>
        <v>7906.4227521233479</v>
      </c>
      <c r="R1243" s="10">
        <f>((R1242-Q1243+MAX(0,-(Q1205-C1243-D1243)))*(1+B1243))*(1-'P-Parametri'!$B$32)</f>
        <v>45315.094825158216</v>
      </c>
      <c r="S1243" s="10">
        <f>IF(R1242&lt;=0,S1242,S1242*(1-Q1243/R1242))+MAX(0,-(Q1205-C1243-D1243))</f>
        <v>29037.143104588897</v>
      </c>
      <c r="T1243" s="10">
        <f>MAX(0,(T1205-C1243-D1243))/(1-'P-Parametri'!$B$31*MAX(0,IF(U1242&lt;=0,0,(U1242-V1242)/U1242)))</f>
        <v>7906.4227521233515</v>
      </c>
      <c r="U1243" s="10">
        <f>((U1242-T1243+MAX(0,-(T1205-C1243-D1243)))*(1+B1243))*(1-'P-Parametri'!$B$32)</f>
        <v>45315.094825158048</v>
      </c>
      <c r="V1243" s="10">
        <f>IF(U1242&lt;=0,V1242,V1242*(1-T1243/U1242))+MAX(0,-(T1205-C1243-D1243))</f>
        <v>29037.143104588784</v>
      </c>
    </row>
    <row r="1244" spans="1:22">
      <c r="A1244" s="9">
        <f t="shared" si="24"/>
        <v>37</v>
      </c>
      <c r="B1244" s="12">
        <f>IF($A1244='P-Parametri'!$C$47,'P-Parametri'!$B$34,IF($A1244='P-Parametri'!$C$48,'P-Parametri'!$C$34,'P-Parametri'!$C$50))</f>
        <v>2.7158250435358244E-2</v>
      </c>
      <c r="C1244" s="10">
        <f>IF($A1244&lt;='1-Input'!$B$26,0,IF($A1244='1-Input'!$B$26+1,('1-Input'!$B$23+((('P-Parametri'!$B$24*'1-Input'!$B$11)*(1+'P-Parametri'!$B$26)^('1-Input'!$B$25-4-'1-Input'!$B$12+1)*(IF('P-Parametri'!$B$26=0,'1-Input'!$B$12,((1+'P-Parametri'!$B$26)^'1-Input'!$B$12-1)/'P-Parametri'!$B$26)))*'P-Parametri'!$B$27*(1-'P-Parametri'!$B$28)))*'1-Input'!$B$27,'1-Input'!$B$23+((('P-Parametri'!$B$24*'1-Input'!$B$11)*(1+'P-Parametri'!$B$26)^('1-Input'!$B$25-4-'1-Input'!$B$12+1)*(IF('P-Parametri'!$B$26=0,'1-Input'!$B$12,((1+'P-Parametri'!$B$26)^'1-Input'!$B$12-1)/'P-Parametri'!$B$26)))*'P-Parametri'!$B$27*(1-'P-Parametri'!$B$28))))</f>
        <v>16406.660881321608</v>
      </c>
      <c r="D1244" s="10">
        <f>IF(AND($A1244&gt;=4,$A1244&lt;4+'1-Input'!$B$12),'1-Input'!$B$30,0)</f>
        <v>0</v>
      </c>
      <c r="E1244" s="10">
        <f>MAX(0,(E1205-C1244-D1244))/(1-'P-Parametri'!$B$31*MAX(0,IF(F1243&lt;=0,0,(F1243-G1243)/F1243)))</f>
        <v>9693.339118678392</v>
      </c>
      <c r="F1244" s="10">
        <f>((F1243-E1244+MAX(0,-(E1205-C1244-D1244)))*(1+B1244))*(1-'P-Parametri'!$B$32)</f>
        <v>-105288.35703131159</v>
      </c>
      <c r="G1244" s="10">
        <f>IF(F1243&lt;=0,G1243,G1243*(1-E1244/F1243))+MAX(0,-(E1205-C1244-D1244))</f>
        <v>-3957.8930849726003</v>
      </c>
      <c r="H1244" s="10">
        <f>MAX(0,(H1205-C1244-D1244))/(1-'P-Parametri'!$B$31*MAX(0,IF(I1243&lt;=0,0,(I1243-J1243)/I1243)))</f>
        <v>14043.339118678392</v>
      </c>
      <c r="I1244" s="10">
        <f>((I1243-H1244+MAX(0,-(H1205-C1244-D1244)))*(1+B1244))*(1-'P-Parametri'!$B$32)</f>
        <v>-361012.33748512139</v>
      </c>
      <c r="J1244" s="10">
        <f>IF(I1243&lt;=0,J1243,J1243*(1-H1244/I1243))+MAX(0,-(H1205-C1244-D1244))</f>
        <v>-24029.439940176835</v>
      </c>
      <c r="K1244" s="10">
        <f>MAX(0,(K1205-C1244-D1244))/(1-'P-Parametri'!$B$31*MAX(0,IF(L1243&lt;=0,0,(L1243-M1243)/L1243)))</f>
        <v>8063.3759050002018</v>
      </c>
      <c r="L1244" s="10">
        <f>((L1243-K1244+MAX(0,-(K1205-C1244-D1244)))*(1+B1244))*(1-'P-Parametri'!$B$32)</f>
        <v>31665.177831440124</v>
      </c>
      <c r="M1244" s="10">
        <f>IF(L1243&lt;=0,M1243,M1243*(1-K1244/L1243))+MAX(0,-(K1205-C1244-D1244))</f>
        <v>19793.610639753802</v>
      </c>
      <c r="N1244" s="10">
        <f>MAX(0,(N1205-C1244-D1244))/(1-'P-Parametri'!$B$31*MAX(0,IF(O1243&lt;=0,0,(O1243-P1243)/O1243)))</f>
        <v>7935.792757796009</v>
      </c>
      <c r="O1244" s="10">
        <f>((O1243-N1244+MAX(0,-(N1205-C1244-D1244)))*(1+B1244))*(1-'P-Parametri'!$B$32)</f>
        <v>38702.244448332167</v>
      </c>
      <c r="P1244" s="10">
        <f>IF(O1243&lt;=0,P1243,P1243*(1-N1244/O1243))+MAX(0,-(N1205-C1244-D1244))</f>
        <v>24192.416084720262</v>
      </c>
      <c r="Q1244" s="10">
        <f>MAX(0,(Q1205-C1244-D1244))/(1-'P-Parametri'!$B$31*MAX(0,IF(R1243&lt;=0,0,(R1243-S1243)/R1243)))</f>
        <v>7942.8971997517201</v>
      </c>
      <c r="R1244" s="10">
        <f>((R1243-Q1244+MAX(0,-(Q1205-C1244-D1244)))*(1+B1244))*(1-'P-Parametri'!$B$32)</f>
        <v>38310.386805581307</v>
      </c>
      <c r="S1244" s="10">
        <f>IF(R1243&lt;=0,S1243,S1243*(1-Q1244/R1243))+MAX(0,-(Q1205-C1244-D1244))</f>
        <v>23947.469486027207</v>
      </c>
      <c r="T1244" s="10">
        <f>MAX(0,(T1205-C1244-D1244))/(1-'P-Parametri'!$B$31*MAX(0,IF(U1243&lt;=0,0,(U1243-V1243)/U1243)))</f>
        <v>7942.8971997517256</v>
      </c>
      <c r="U1244" s="10">
        <f>((U1243-T1244+MAX(0,-(T1205-C1244-D1244)))*(1+B1244))*(1-'P-Parametri'!$B$32)</f>
        <v>38310.386805581133</v>
      </c>
      <c r="V1244" s="10">
        <f>IF(U1243&lt;=0,V1243,V1243*(1-T1244/U1243))+MAX(0,-(T1205-C1244-D1244))</f>
        <v>23947.46948602709</v>
      </c>
    </row>
    <row r="1245" spans="1:22">
      <c r="A1245" s="9">
        <f t="shared" si="24"/>
        <v>38</v>
      </c>
      <c r="B1245" s="12">
        <f>IF($A1245='P-Parametri'!$C$47,'P-Parametri'!$B$34,IF($A1245='P-Parametri'!$C$48,'P-Parametri'!$C$34,'P-Parametri'!$C$50))</f>
        <v>2.7158250435358244E-2</v>
      </c>
      <c r="C1245" s="10">
        <f>IF($A1245&lt;='1-Input'!$B$26,0,IF($A1245='1-Input'!$B$26+1,('1-Input'!$B$23+((('P-Parametri'!$B$24*'1-Input'!$B$11)*(1+'P-Parametri'!$B$26)^('1-Input'!$B$25-4-'1-Input'!$B$12+1)*(IF('P-Parametri'!$B$26=0,'1-Input'!$B$12,((1+'P-Parametri'!$B$26)^'1-Input'!$B$12-1)/'P-Parametri'!$B$26)))*'P-Parametri'!$B$27*(1-'P-Parametri'!$B$28)))*'1-Input'!$B$27,'1-Input'!$B$23+((('P-Parametri'!$B$24*'1-Input'!$B$11)*(1+'P-Parametri'!$B$26)^('1-Input'!$B$25-4-'1-Input'!$B$12+1)*(IF('P-Parametri'!$B$26=0,'1-Input'!$B$12,((1+'P-Parametri'!$B$26)^'1-Input'!$B$12-1)/'P-Parametri'!$B$26)))*'P-Parametri'!$B$27*(1-'P-Parametri'!$B$28))))</f>
        <v>16406.660881321608</v>
      </c>
      <c r="D1245" s="10">
        <f>IF(AND($A1245&gt;=4,$A1245&lt;4+'1-Input'!$B$12),'1-Input'!$B$30,0)</f>
        <v>0</v>
      </c>
      <c r="E1245" s="10">
        <f>MAX(0,(E1205-C1245-D1245))/(1-'P-Parametri'!$B$31*MAX(0,IF(F1244&lt;=0,0,(F1244-G1244)/F1244)))</f>
        <v>9693.339118678392</v>
      </c>
      <c r="F1245" s="10">
        <f>((F1244-E1245+MAX(0,-(E1205-C1245-D1245)))*(1+B1245))*(1-'P-Parametri'!$B$32)</f>
        <v>-117868.18905381465</v>
      </c>
      <c r="G1245" s="10">
        <f>IF(F1244&lt;=0,G1244,G1244*(1-E1245/F1244))+MAX(0,-(E1205-C1245-D1245))</f>
        <v>-3957.8930849726003</v>
      </c>
      <c r="H1245" s="10">
        <f>MAX(0,(H1205-C1245-D1245))/(1-'P-Parametri'!$B$31*MAX(0,IF(I1244&lt;=0,0,(I1244-J1244)/I1244)))</f>
        <v>14043.339118678392</v>
      </c>
      <c r="I1245" s="10">
        <f>((I1244-H1245+MAX(0,-(H1205-C1245-D1245)))*(1+B1245))*(1-'P-Parametri'!$B$32)</f>
        <v>-384471.04953101609</v>
      </c>
      <c r="J1245" s="10">
        <f>IF(I1244&lt;=0,J1244,J1244*(1-H1245/I1244))+MAX(0,-(H1205-C1245-D1245))</f>
        <v>-24029.439940176835</v>
      </c>
      <c r="K1245" s="10">
        <f>MAX(0,(K1205-C1245-D1245))/(1-'P-Parametri'!$B$31*MAX(0,IF(L1244&lt;=0,0,(L1244-M1244)/L1244)))</f>
        <v>8099.8275021007667</v>
      </c>
      <c r="L1245" s="10">
        <f>((L1244-K1245+MAX(0,-(K1205-C1245-D1245)))*(1+B1245))*(1-'P-Parametri'!$B$32)</f>
        <v>24156.933327150145</v>
      </c>
      <c r="M1245" s="10">
        <f>IF(L1244&lt;=0,M1244,M1244*(1-K1245/L1244))+MAX(0,-(K1205-C1245-D1245))</f>
        <v>14730.483166439351</v>
      </c>
      <c r="N1245" s="10">
        <f>MAX(0,(N1205-C1245-D1245))/(1-'P-Parametri'!$B$31*MAX(0,IF(O1244&lt;=0,0,(O1244-P1244)/O1244)))</f>
        <v>7971.6675977748046</v>
      </c>
      <c r="O1245" s="10">
        <f>((O1244-N1245+MAX(0,-(N1205-C1245-D1245)))*(1+B1245))*(1-'P-Parametri'!$B$32)</f>
        <v>31502.035221582446</v>
      </c>
      <c r="P1245" s="10">
        <f>IF(O1244&lt;=0,P1244,P1244*(1-N1245/O1244))+MAX(0,-(N1205-C1245-D1245))</f>
        <v>19209.400185683397</v>
      </c>
      <c r="Q1245" s="10">
        <f>MAX(0,(Q1205-C1245-D1245))/(1-'P-Parametri'!$B$31*MAX(0,IF(R1244&lt;=0,0,(R1244-S1244)/R1244)))</f>
        <v>7978.8041563351308</v>
      </c>
      <c r="R1245" s="10">
        <f>((R1244-Q1245+MAX(0,-(Q1205-C1245-D1245)))*(1+B1245))*(1-'P-Parametri'!$B$32)</f>
        <v>31093.024696201304</v>
      </c>
      <c r="S1245" s="10">
        <f>IF(R1244&lt;=0,S1244,S1244*(1-Q1245/R1244))+MAX(0,-(Q1205-C1245-D1245))</f>
        <v>18959.992590049067</v>
      </c>
      <c r="T1245" s="10">
        <f>MAX(0,(T1205-C1245-D1245))/(1-'P-Parametri'!$B$31*MAX(0,IF(U1244&lt;=0,0,(U1244-V1244)/U1244)))</f>
        <v>7978.8041563351344</v>
      </c>
      <c r="U1245" s="10">
        <f>((U1244-T1245+MAX(0,-(T1205-C1245-D1245)))*(1+B1245))*(1-'P-Parametri'!$B$32)</f>
        <v>31093.024696201115</v>
      </c>
      <c r="V1245" s="10">
        <f>IF(U1244&lt;=0,V1244,V1244*(1-T1245/U1244))+MAX(0,-(T1205-C1245-D1245))</f>
        <v>18959.992590048947</v>
      </c>
    </row>
    <row r="1246" spans="1:22">
      <c r="A1246" s="9">
        <f t="shared" si="24"/>
        <v>39</v>
      </c>
      <c r="B1246" s="12">
        <f>IF($A1246='P-Parametri'!$C$47,'P-Parametri'!$B$34,IF($A1246='P-Parametri'!$C$48,'P-Parametri'!$C$34,'P-Parametri'!$C$50))</f>
        <v>2.7158250435358244E-2</v>
      </c>
      <c r="C1246" s="10">
        <f>IF($A1246&lt;='1-Input'!$B$26,0,IF($A1246='1-Input'!$B$26+1,('1-Input'!$B$23+((('P-Parametri'!$B$24*'1-Input'!$B$11)*(1+'P-Parametri'!$B$26)^('1-Input'!$B$25-4-'1-Input'!$B$12+1)*(IF('P-Parametri'!$B$26=0,'1-Input'!$B$12,((1+'P-Parametri'!$B$26)^'1-Input'!$B$12-1)/'P-Parametri'!$B$26)))*'P-Parametri'!$B$27*(1-'P-Parametri'!$B$28)))*'1-Input'!$B$27,'1-Input'!$B$23+((('P-Parametri'!$B$24*'1-Input'!$B$11)*(1+'P-Parametri'!$B$26)^('1-Input'!$B$25-4-'1-Input'!$B$12+1)*(IF('P-Parametri'!$B$26=0,'1-Input'!$B$12,((1+'P-Parametri'!$B$26)^'1-Input'!$B$12-1)/'P-Parametri'!$B$26)))*'P-Parametri'!$B$27*(1-'P-Parametri'!$B$28))))</f>
        <v>16406.660881321608</v>
      </c>
      <c r="D1246" s="10">
        <f>IF(AND($A1246&gt;=4,$A1246&lt;4+'1-Input'!$B$12),'1-Input'!$B$30,0)</f>
        <v>0</v>
      </c>
      <c r="E1246" s="10">
        <f>MAX(0,(E1205-C1246-D1246))/(1-'P-Parametri'!$B$31*MAX(0,IF(F1245&lt;=0,0,(F1245-G1245)/F1245)))</f>
        <v>9693.339118678392</v>
      </c>
      <c r="F1246" s="10">
        <f>((F1245-E1246+MAX(0,-(E1205-C1246-D1246)))*(1+B1246))*(1-'P-Parametri'!$B$32)</f>
        <v>-130763.82434831758</v>
      </c>
      <c r="G1246" s="10">
        <f>IF(F1245&lt;=0,G1245,G1245*(1-E1246/F1245))+MAX(0,-(E1205-C1246-D1246))</f>
        <v>-3957.8930849726003</v>
      </c>
      <c r="H1246" s="10">
        <f>MAX(0,(H1205-C1246-D1246))/(1-'P-Parametri'!$B$31*MAX(0,IF(I1245&lt;=0,0,(I1245-J1245)/I1245)))</f>
        <v>14043.339118678392</v>
      </c>
      <c r="I1246" s="10">
        <f>((I1245-H1246+MAX(0,-(H1205-C1246-D1246)))*(1+B1246))*(1-'P-Parametri'!$B$32)</f>
        <v>-408518.66753429914</v>
      </c>
      <c r="J1246" s="10">
        <f>IF(I1245&lt;=0,J1245,J1245*(1-H1246/I1245))+MAX(0,-(H1205-C1246-D1246))</f>
        <v>-24029.439940176835</v>
      </c>
      <c r="K1246" s="10">
        <f>MAX(0,(K1205-C1246-D1246))/(1-'P-Parametri'!$B$31*MAX(0,IF(L1245&lt;=0,0,(L1245-M1245)/L1245)))</f>
        <v>8135.7053982644775</v>
      </c>
      <c r="L1246" s="10">
        <f>((L1245-K1246+MAX(0,-(K1205-C1246-D1246)))*(1+B1246))*(1-'P-Parametri'!$B$32)</f>
        <v>16423.423776361778</v>
      </c>
      <c r="M1246" s="10">
        <f>IF(L1245&lt;=0,M1245,M1245*(1-K1246/L1245))+MAX(0,-(K1205-C1246-D1246))</f>
        <v>9769.4697052831525</v>
      </c>
      <c r="N1246" s="10">
        <f>MAX(0,(N1205-C1246-D1246))/(1-'P-Parametri'!$B$31*MAX(0,IF(O1245&lt;=0,0,(O1245-P1245)/O1245)))</f>
        <v>8006.9778142269952</v>
      </c>
      <c r="O1246" s="10">
        <f>((O1245-N1246+MAX(0,-(N1205-C1246-D1246)))*(1+B1246))*(1-'P-Parametri'!$B$32)</f>
        <v>24084.875776296692</v>
      </c>
      <c r="P1246" s="10">
        <f>IF(O1245&lt;=0,P1245,P1245*(1-N1246/O1245))+MAX(0,-(N1205-C1246-D1246))</f>
        <v>14326.882595010453</v>
      </c>
      <c r="Q1246" s="10">
        <f>MAX(0,(Q1205-C1246-D1246))/(1-'P-Parametri'!$B$31*MAX(0,IF(R1245&lt;=0,0,(R1245-S1245)/R1245)))</f>
        <v>8014.1459839181653</v>
      </c>
      <c r="R1246" s="10">
        <f>((R1245-Q1246+MAX(0,-(Q1205-C1246-D1246)))*(1+B1246))*(1-'P-Parametri'!$B$32)</f>
        <v>23658.249358758345</v>
      </c>
      <c r="S1246" s="10">
        <f>IF(R1245&lt;=0,S1245,S1245*(1-Q1246/R1245))+MAX(0,-(Q1205-C1246-D1246))</f>
        <v>14073.103972576488</v>
      </c>
      <c r="T1246" s="10">
        <f>MAX(0,(T1205-C1246-D1246))/(1-'P-Parametri'!$B$31*MAX(0,IF(U1245&lt;=0,0,(U1245-V1245)/U1245)))</f>
        <v>8014.1459839181707</v>
      </c>
      <c r="U1246" s="10">
        <f>((U1245-T1246+MAX(0,-(T1205-C1246-D1246)))*(1+B1246))*(1-'P-Parametri'!$B$32)</f>
        <v>23658.249358758148</v>
      </c>
      <c r="V1246" s="10">
        <f>IF(U1245&lt;=0,V1245,V1245*(1-T1246/U1245))+MAX(0,-(T1205-C1246-D1246))</f>
        <v>14073.103972576368</v>
      </c>
    </row>
    <row r="1247" spans="1:22">
      <c r="A1247" s="9">
        <f t="shared" si="24"/>
        <v>40</v>
      </c>
      <c r="B1247" s="12">
        <f>IF($A1247='P-Parametri'!$C$47,'P-Parametri'!$B$34,IF($A1247='P-Parametri'!$C$48,'P-Parametri'!$C$34,'P-Parametri'!$C$50))</f>
        <v>2.7158250435358244E-2</v>
      </c>
      <c r="C1247" s="10">
        <f>IF($A1247&lt;='1-Input'!$B$26,0,IF($A1247='1-Input'!$B$26+1,('1-Input'!$B$23+((('P-Parametri'!$B$24*'1-Input'!$B$11)*(1+'P-Parametri'!$B$26)^('1-Input'!$B$25-4-'1-Input'!$B$12+1)*(IF('P-Parametri'!$B$26=0,'1-Input'!$B$12,((1+'P-Parametri'!$B$26)^'1-Input'!$B$12-1)/'P-Parametri'!$B$26)))*'P-Parametri'!$B$27*(1-'P-Parametri'!$B$28)))*'1-Input'!$B$27,'1-Input'!$B$23+((('P-Parametri'!$B$24*'1-Input'!$B$11)*(1+'P-Parametri'!$B$26)^('1-Input'!$B$25-4-'1-Input'!$B$12+1)*(IF('P-Parametri'!$B$26=0,'1-Input'!$B$12,((1+'P-Parametri'!$B$26)^'1-Input'!$B$12-1)/'P-Parametri'!$B$26)))*'P-Parametri'!$B$27*(1-'P-Parametri'!$B$28))))</f>
        <v>16406.660881321608</v>
      </c>
      <c r="D1247" s="10">
        <f>IF(AND($A1247&gt;=4,$A1247&lt;4+'1-Input'!$B$12),'1-Input'!$B$30,0)</f>
        <v>0</v>
      </c>
      <c r="E1247" s="10">
        <f>MAX(0,(E1205-C1247-D1247))/(1-'P-Parametri'!$B$31*MAX(0,IF(F1246&lt;=0,0,(F1246-G1246)/F1246)))</f>
        <v>9693.339118678392</v>
      </c>
      <c r="F1247" s="10">
        <f>((F1246-E1247+MAX(0,-(E1205-C1247-D1247)))*(1+B1247))*(1-'P-Parametri'!$B$32)</f>
        <v>-143983.19081929693</v>
      </c>
      <c r="G1247" s="10">
        <f>IF(F1246&lt;=0,G1246,G1246*(1-E1247/F1246))+MAX(0,-(E1205-C1247-D1247))</f>
        <v>-3957.8930849726003</v>
      </c>
      <c r="H1247" s="10">
        <f>MAX(0,(H1205-C1247-D1247))/(1-'P-Parametri'!$B$31*MAX(0,IF(I1246&lt;=0,0,(I1246-J1246)/I1246)))</f>
        <v>14043.339118678392</v>
      </c>
      <c r="I1247" s="10">
        <f>((I1246-H1247+MAX(0,-(H1205-C1247-D1247)))*(1+B1247))*(1-'P-Parametri'!$B$32)</f>
        <v>-433169.97535121843</v>
      </c>
      <c r="J1247" s="10">
        <f>IF(I1246&lt;=0,J1246,J1246*(1-H1247/I1246))+MAX(0,-(H1205-C1247-D1247))</f>
        <v>-24029.439940176835</v>
      </c>
      <c r="K1247" s="10">
        <f>MAX(0,(K1205-C1247-D1247))/(1-'P-Parametri'!$B$31*MAX(0,IF(L1246&lt;=0,0,(L1246-M1246)/L1246)))</f>
        <v>8171.0122635685739</v>
      </c>
      <c r="L1247" s="10">
        <f>((L1246-K1247+MAX(0,-(K1205-C1247-D1247)))*(1+B1247))*(1-'P-Parametri'!$B$32)</f>
        <v>8459.5795062105699</v>
      </c>
      <c r="M1247" s="10">
        <f>IF(L1246&lt;=0,M1246,M1246*(1-K1247/L1246))+MAX(0,-(K1205-C1247-D1247))</f>
        <v>4908.9450146078461</v>
      </c>
      <c r="N1247" s="10">
        <f>MAX(0,(N1205-C1247-D1247))/(1-'P-Parametri'!$B$31*MAX(0,IF(O1246&lt;=0,0,(O1246-P1246)/O1246)))</f>
        <v>8041.7260349823964</v>
      </c>
      <c r="O1247" s="10">
        <f>((O1246-N1247+MAX(0,-(N1205-C1247-D1247)))*(1+B1247))*(1-'P-Parametri'!$B$32)</f>
        <v>16445.895912521341</v>
      </c>
      <c r="P1247" s="10">
        <f>IF(O1246&lt;=0,P1246,P1246*(1-N1247/O1246))+MAX(0,-(N1205-C1247-D1247))</f>
        <v>9543.2637864874996</v>
      </c>
      <c r="Q1247" s="10">
        <f>MAX(0,(Q1205-C1247-D1247))/(1-'P-Parametri'!$B$31*MAX(0,IF(R1246&lt;=0,0,(R1246-S1246)/R1246)))</f>
        <v>8048.9253126831836</v>
      </c>
      <c r="R1247" s="10">
        <f>((R1246-Q1247+MAX(0,-(Q1205-C1247-D1247)))*(1+B1247))*(1-'P-Parametri'!$B$32)</f>
        <v>16001.17948568984</v>
      </c>
      <c r="S1247" s="10">
        <f>IF(R1246&lt;=0,S1246,S1246*(1-Q1247/R1246))+MAX(0,-(Q1205-C1247-D1247))</f>
        <v>9285.2026754351136</v>
      </c>
      <c r="T1247" s="10">
        <f>MAX(0,(T1205-C1247-D1247))/(1-'P-Parametri'!$B$31*MAX(0,IF(U1246&lt;=0,0,(U1246-V1246)/U1246)))</f>
        <v>8048.9253126831882</v>
      </c>
      <c r="U1247" s="10">
        <f>((U1246-T1247+MAX(0,-(T1205-C1247-D1247)))*(1+B1247))*(1-'P-Parametri'!$B$32)</f>
        <v>16001.179485689634</v>
      </c>
      <c r="V1247" s="10">
        <f>IF(U1246&lt;=0,V1246,V1246*(1-T1247/U1246))+MAX(0,-(T1205-C1247-D1247))</f>
        <v>9285.2026754349918</v>
      </c>
    </row>
    <row r="1248" spans="1:22">
      <c r="A1248" s="9">
        <f t="shared" si="24"/>
        <v>41</v>
      </c>
      <c r="B1248" s="12">
        <f>IF($A1248='P-Parametri'!$C$47,'P-Parametri'!$B$34,IF($A1248='P-Parametri'!$C$48,'P-Parametri'!$C$34,'P-Parametri'!$C$50))</f>
        <v>2.7158250435358244E-2</v>
      </c>
      <c r="C1248" s="10">
        <f>IF($A1248&lt;='1-Input'!$B$26,0,IF($A1248='1-Input'!$B$26+1,('1-Input'!$B$23+((('P-Parametri'!$B$24*'1-Input'!$B$11)*(1+'P-Parametri'!$B$26)^('1-Input'!$B$25-4-'1-Input'!$B$12+1)*(IF('P-Parametri'!$B$26=0,'1-Input'!$B$12,((1+'P-Parametri'!$B$26)^'1-Input'!$B$12-1)/'P-Parametri'!$B$26)))*'P-Parametri'!$B$27*(1-'P-Parametri'!$B$28)))*'1-Input'!$B$27,'1-Input'!$B$23+((('P-Parametri'!$B$24*'1-Input'!$B$11)*(1+'P-Parametri'!$B$26)^('1-Input'!$B$25-4-'1-Input'!$B$12+1)*(IF('P-Parametri'!$B$26=0,'1-Input'!$B$12,((1+'P-Parametri'!$B$26)^'1-Input'!$B$12-1)/'P-Parametri'!$B$26)))*'P-Parametri'!$B$27*(1-'P-Parametri'!$B$28))))</f>
        <v>16406.660881321608</v>
      </c>
      <c r="D1248" s="10">
        <f>IF(AND($A1248&gt;=4,$A1248&lt;4+'1-Input'!$B$12),'1-Input'!$B$30,0)</f>
        <v>0</v>
      </c>
      <c r="E1248" s="10">
        <f>MAX(0,(E1205-C1248-D1248))/(1-'P-Parametri'!$B$31*MAX(0,IF(F1247&lt;=0,0,(F1247-G1247)/F1247)))</f>
        <v>9693.339118678392</v>
      </c>
      <c r="F1248" s="10">
        <f>((F1247-E1248+MAX(0,-(E1205-C1248-D1248)))*(1+B1248))*(1-'P-Parametri'!$B$32)</f>
        <v>-157534.41539281953</v>
      </c>
      <c r="G1248" s="10">
        <f>IF(F1247&lt;=0,G1247,G1247*(1-E1248/F1247))+MAX(0,-(E1205-C1248-D1248))</f>
        <v>-3957.8930849726003</v>
      </c>
      <c r="H1248" s="10">
        <f>MAX(0,(H1205-C1248-D1248))/(1-'P-Parametri'!$B$31*MAX(0,IF(I1247&lt;=0,0,(I1247-J1247)/I1247)))</f>
        <v>14043.339118678392</v>
      </c>
      <c r="I1248" s="10">
        <f>((I1247-H1248+MAX(0,-(H1205-C1248-D1248)))*(1+B1248))*(1-'P-Parametri'!$B$32)</f>
        <v>-458440.12797097233</v>
      </c>
      <c r="J1248" s="10">
        <f>IF(I1247&lt;=0,J1247,J1247*(1-H1248/I1247))+MAX(0,-(H1205-C1248-D1248))</f>
        <v>-24029.439940176835</v>
      </c>
      <c r="K1248" s="10">
        <f>MAX(0,(K1205-C1248-D1248))/(1-'P-Parametri'!$B$31*MAX(0,IF(L1247&lt;=0,0,(L1247-M1247)/L1247)))</f>
        <v>8205.7510291869148</v>
      </c>
      <c r="L1248" s="10">
        <f>((L1247-K1248+MAX(0,-(K1205-C1248-D1248)))*(1+B1248))*(1-'P-Parametri'!$B$32)</f>
        <v>260.20057034154848</v>
      </c>
      <c r="M1248" s="10">
        <f>IF(L1247&lt;=0,M1247,M1247*(1-K1248/L1247))+MAX(0,-(K1205-C1248-D1248))</f>
        <v>147.29219530781722</v>
      </c>
      <c r="N1248" s="10">
        <f>MAX(0,(N1205-C1248-D1248))/(1-'P-Parametri'!$B$31*MAX(0,IF(O1247&lt;=0,0,(O1247-P1247)/O1247)))</f>
        <v>8075.9151448362281</v>
      </c>
      <c r="O1248" s="10">
        <f>((O1247-N1248+MAX(0,-(N1205-C1248-D1248)))*(1+B1248))*(1-'P-Parametri'!$B$32)</f>
        <v>8580.1002119100103</v>
      </c>
      <c r="P1248" s="10">
        <f>IF(O1247&lt;=0,P1247,P1247*(1-N1248/O1247))+MAX(0,-(N1205-C1248-D1248))</f>
        <v>4856.9524444716099</v>
      </c>
      <c r="Q1248" s="10">
        <f>MAX(0,(Q1205-C1248-D1248))/(1-'P-Parametri'!$B$31*MAX(0,IF(R1247&lt;=0,0,(R1247-S1247)/R1247)))</f>
        <v>8083.1450300079878</v>
      </c>
      <c r="R1248" s="10">
        <f>((R1247-Q1248+MAX(0,-(Q1205-C1248-D1248)))*(1+B1248))*(1-'P-Parametri'!$B$32)</f>
        <v>8116.8082695482844</v>
      </c>
      <c r="S1248" s="10">
        <f>IF(R1247&lt;=0,S1247,S1247*(1-Q1248/R1247))+MAX(0,-(Q1205-C1248-D1248))</f>
        <v>4594.69595837203</v>
      </c>
      <c r="T1248" s="10">
        <f>MAX(0,(T1205-C1248-D1248))/(1-'P-Parametri'!$B$31*MAX(0,IF(U1247&lt;=0,0,(U1247-V1247)/U1247)))</f>
        <v>8083.1450300079923</v>
      </c>
      <c r="U1248" s="10">
        <f>((U1247-T1248+MAX(0,-(T1205-C1248-D1248)))*(1+B1248))*(1-'P-Parametri'!$B$32)</f>
        <v>8116.8082695480698</v>
      </c>
      <c r="V1248" s="10">
        <f>IF(U1247&lt;=0,V1247,V1247*(1-T1248/U1247))+MAX(0,-(T1205-C1248-D1248))</f>
        <v>4594.6959583719072</v>
      </c>
    </row>
    <row r="1249" spans="1:22">
      <c r="A1249" s="9">
        <f t="shared" si="24"/>
        <v>42</v>
      </c>
      <c r="B1249" s="12">
        <f>IF($A1249='P-Parametri'!$C$47,'P-Parametri'!$B$34,IF($A1249='P-Parametri'!$C$48,'P-Parametri'!$C$34,'P-Parametri'!$C$50))</f>
        <v>2.7158250435358244E-2</v>
      </c>
      <c r="C1249" s="10">
        <f>IF($A1249&lt;='1-Input'!$B$26,0,IF($A1249='1-Input'!$B$26+1,('1-Input'!$B$23+((('P-Parametri'!$B$24*'1-Input'!$B$11)*(1+'P-Parametri'!$B$26)^('1-Input'!$B$25-4-'1-Input'!$B$12+1)*(IF('P-Parametri'!$B$26=0,'1-Input'!$B$12,((1+'P-Parametri'!$B$26)^'1-Input'!$B$12-1)/'P-Parametri'!$B$26)))*'P-Parametri'!$B$27*(1-'P-Parametri'!$B$28)))*'1-Input'!$B$27,'1-Input'!$B$23+((('P-Parametri'!$B$24*'1-Input'!$B$11)*(1+'P-Parametri'!$B$26)^('1-Input'!$B$25-4-'1-Input'!$B$12+1)*(IF('P-Parametri'!$B$26=0,'1-Input'!$B$12,((1+'P-Parametri'!$B$26)^'1-Input'!$B$12-1)/'P-Parametri'!$B$26)))*'P-Parametri'!$B$27*(1-'P-Parametri'!$B$28))))</f>
        <v>16406.660881321608</v>
      </c>
      <c r="D1249" s="10">
        <f>IF(AND($A1249&gt;=4,$A1249&lt;4+'1-Input'!$B$12),'1-Input'!$B$30,0)</f>
        <v>0</v>
      </c>
      <c r="E1249" s="10">
        <f>MAX(0,(E1205-C1249-D1249))/(1-'P-Parametri'!$B$31*MAX(0,IF(F1248&lt;=0,0,(F1248-G1248)/F1248)))</f>
        <v>9693.339118678392</v>
      </c>
      <c r="F1249" s="10">
        <f>((F1248-E1249+MAX(0,-(E1205-C1249-D1249)))*(1+B1249))*(1-'P-Parametri'!$B$32)</f>
        <v>-171425.82901276727</v>
      </c>
      <c r="G1249" s="10">
        <f>IF(F1248&lt;=0,G1248,G1248*(1-E1249/F1248))+MAX(0,-(E1205-C1249-D1249))</f>
        <v>-3957.8930849726003</v>
      </c>
      <c r="H1249" s="10">
        <f>MAX(0,(H1205-C1249-D1249))/(1-'P-Parametri'!$B$31*MAX(0,IF(I1248&lt;=0,0,(I1248-J1248)/I1248)))</f>
        <v>14043.339118678392</v>
      </c>
      <c r="I1249" s="10">
        <f>((I1248-H1249+MAX(0,-(H1205-C1249-D1249)))*(1+B1249))*(1-'P-Parametri'!$B$32)</f>
        <v>-484344.66083260695</v>
      </c>
      <c r="J1249" s="10">
        <f>IF(I1248&lt;=0,J1248,J1248*(1-H1249/I1248))+MAX(0,-(H1205-C1249-D1249))</f>
        <v>-24029.439940176835</v>
      </c>
      <c r="K1249" s="10">
        <f>MAX(0,(K1205-C1249-D1249))/(1-'P-Parametri'!$B$31*MAX(0,IF(L1248&lt;=0,0,(L1248-M1248)/L1248)))</f>
        <v>8239.9248763066571</v>
      </c>
      <c r="L1249" s="10">
        <f>((L1248-K1249+MAX(0,-(K1205-C1249-D1249)))*(1+B1249))*(1-'P-Parametri'!$B$32)</f>
        <v>-8180.0467777574804</v>
      </c>
      <c r="M1249" s="10">
        <f>IF(L1248&lt;=0,M1248,M1248*(1-K1249/L1248))+MAX(0,-(K1205-C1249-D1249))</f>
        <v>-4517.0965975744848</v>
      </c>
      <c r="N1249" s="10">
        <f>MAX(0,(N1205-C1249-D1249))/(1-'P-Parametri'!$B$31*MAX(0,IF(O1248&lt;=0,0,(O1248-P1248)/O1248)))</f>
        <v>8109.5482746411672</v>
      </c>
      <c r="O1249" s="10">
        <f>((O1248-N1249+MAX(0,-(N1205-C1249-D1249)))*(1+B1249))*(1-'P-Parametri'!$B$32)</f>
        <v>482.36464201478532</v>
      </c>
      <c r="P1249" s="10">
        <f>IF(O1248&lt;=0,P1248,P1248*(1-N1249/O1248))+MAX(0,-(N1205-C1249-D1249))</f>
        <v>266.36616420823816</v>
      </c>
      <c r="Q1249" s="10">
        <f>MAX(0,(Q1205-C1249-D1249))/(1-'P-Parametri'!$B$31*MAX(0,IF(R1248&lt;=0,0,(R1248-S1248)/R1248)))</f>
        <v>8116.8082695481207</v>
      </c>
      <c r="R1249" s="10">
        <f>((R1248-Q1249+MAX(0,-(Q1205-C1249-D1249)))*(1+B1249))*(1-'P-Parametri'!$B$32)</f>
        <v>1.6781878740240041E-10</v>
      </c>
      <c r="S1249" s="10">
        <f>IF(R1248&lt;=0,S1248,S1248*(1-Q1249/R1248))+MAX(0,-(Q1205-C1249-D1249))</f>
        <v>9.2840697843289355E-11</v>
      </c>
      <c r="T1249" s="10">
        <f>MAX(0,(T1205-C1249-D1249))/(1-'P-Parametri'!$B$31*MAX(0,IF(U1248&lt;=0,0,(U1248-V1248)/U1248)))</f>
        <v>8116.8082695481253</v>
      </c>
      <c r="U1249" s="10">
        <f>((U1248-T1249+MAX(0,-(T1205-C1249-D1249)))*(1+B1249))*(1-'P-Parametri'!$B$32)</f>
        <v>-5.6871922397480134E-11</v>
      </c>
      <c r="V1249" s="10">
        <f>IF(U1248&lt;=0,V1248,V1248*(1-T1249/U1248))+MAX(0,-(T1205-C1249-D1249))</f>
        <v>-3.1627050913647173E-11</v>
      </c>
    </row>
    <row r="1250" spans="1:22">
      <c r="A1250" s="4" t="s">
        <v>410</v>
      </c>
      <c r="E1250" s="10">
        <f>F1249</f>
        <v>-171425.82901276727</v>
      </c>
      <c r="H1250" s="10">
        <f>I1249</f>
        <v>-484344.66083260695</v>
      </c>
      <c r="K1250" s="10">
        <f>L1249</f>
        <v>-8180.0467777574804</v>
      </c>
      <c r="N1250" s="10">
        <f>O1249</f>
        <v>482.36464201478532</v>
      </c>
      <c r="Q1250" s="10">
        <f>R1249</f>
        <v>1.6781878740240041E-10</v>
      </c>
      <c r="T1250" s="10">
        <f>U1249</f>
        <v>-5.6871922397480134E-11</v>
      </c>
    </row>
    <row r="1251" spans="1:22">
      <c r="A1251" s="5" t="s">
        <v>411</v>
      </c>
      <c r="B1251" s="10">
        <f>IFERROR(T1205-T1250*(T1205-Q1205)/(T1250-Q1250),T1205)</f>
        <v>23607.719949963925</v>
      </c>
    </row>
    <row r="1254" spans="1:22">
      <c r="A1254" s="2" t="s">
        <v>501</v>
      </c>
    </row>
    <row r="1255" spans="1:22">
      <c r="A1255" s="4" t="s">
        <v>268</v>
      </c>
      <c r="E1255" s="19">
        <f>'1-Input'!$B$10*0.9</f>
        <v>26100</v>
      </c>
      <c r="H1255" s="19">
        <f>'1-Input'!$B$10*1.05</f>
        <v>30450</v>
      </c>
      <c r="K1255" s="10">
        <f>IFERROR(H1255-H1300*(H1255-E1255)/(H1300-E1300),H1255)</f>
        <v>23663.836835374063</v>
      </c>
      <c r="N1255" s="10">
        <f>IFERROR(K1255-K1300*(K1255-H1255)/(K1300-H1300),K1255)</f>
        <v>23550.341048374114</v>
      </c>
      <c r="Q1255" s="10">
        <f>IFERROR(N1255-N1300*(N1255-K1255)/(N1300-K1300),N1255)</f>
        <v>23556.613898621217</v>
      </c>
      <c r="T1255" s="10">
        <f>IFERROR(Q1255-Q1300*(Q1255-N1255)/(Q1300-N1300),Q1255)</f>
        <v>23556.613898621221</v>
      </c>
    </row>
    <row r="1256" spans="1:22">
      <c r="A1256" s="15" t="s">
        <v>176</v>
      </c>
      <c r="B1256" s="15" t="s">
        <v>177</v>
      </c>
      <c r="C1256" s="15" t="s">
        <v>178</v>
      </c>
      <c r="D1256" s="15" t="s">
        <v>179</v>
      </c>
      <c r="E1256" s="15" t="s">
        <v>180</v>
      </c>
      <c r="F1256" s="15" t="s">
        <v>181</v>
      </c>
      <c r="G1256" s="15" t="s">
        <v>182</v>
      </c>
      <c r="H1256" s="15" t="s">
        <v>180</v>
      </c>
      <c r="I1256" s="15" t="s">
        <v>181</v>
      </c>
      <c r="J1256" s="15" t="s">
        <v>182</v>
      </c>
      <c r="K1256" s="15" t="s">
        <v>180</v>
      </c>
      <c r="L1256" s="15" t="s">
        <v>181</v>
      </c>
      <c r="M1256" s="15" t="s">
        <v>182</v>
      </c>
      <c r="N1256" s="15" t="s">
        <v>180</v>
      </c>
      <c r="O1256" s="15" t="s">
        <v>181</v>
      </c>
      <c r="P1256" s="15" t="s">
        <v>182</v>
      </c>
      <c r="Q1256" s="15" t="s">
        <v>180</v>
      </c>
      <c r="R1256" s="15" t="s">
        <v>181</v>
      </c>
      <c r="S1256" s="15" t="s">
        <v>182</v>
      </c>
      <c r="T1256" s="15" t="s">
        <v>180</v>
      </c>
      <c r="U1256" s="15" t="s">
        <v>181</v>
      </c>
      <c r="V1256" s="15" t="s">
        <v>182</v>
      </c>
    </row>
    <row r="1257" spans="1:22">
      <c r="A1257" s="9">
        <f>0</f>
        <v>0</v>
      </c>
      <c r="E1257" s="10">
        <f>0</f>
        <v>0</v>
      </c>
      <c r="F1257" s="10">
        <f>'1-Input'!$B$8</f>
        <v>760000</v>
      </c>
      <c r="G1257" s="10">
        <f>'1-Input'!$B$9</f>
        <v>586000</v>
      </c>
      <c r="H1257" s="10">
        <f>0</f>
        <v>0</v>
      </c>
      <c r="I1257" s="10">
        <f>'1-Input'!$B$8</f>
        <v>760000</v>
      </c>
      <c r="J1257" s="10">
        <f>'1-Input'!$B$9</f>
        <v>586000</v>
      </c>
      <c r="K1257" s="10">
        <f>0</f>
        <v>0</v>
      </c>
      <c r="L1257" s="10">
        <f>'1-Input'!$B$8</f>
        <v>760000</v>
      </c>
      <c r="M1257" s="10">
        <f>'1-Input'!$B$9</f>
        <v>586000</v>
      </c>
      <c r="N1257" s="10">
        <f>0</f>
        <v>0</v>
      </c>
      <c r="O1257" s="10">
        <f>'1-Input'!$B$8</f>
        <v>760000</v>
      </c>
      <c r="P1257" s="10">
        <f>'1-Input'!$B$9</f>
        <v>586000</v>
      </c>
      <c r="Q1257" s="10">
        <f>0</f>
        <v>0</v>
      </c>
      <c r="R1257" s="10">
        <f>'1-Input'!$B$8</f>
        <v>760000</v>
      </c>
      <c r="S1257" s="10">
        <f>'1-Input'!$B$9</f>
        <v>586000</v>
      </c>
      <c r="T1257" s="10">
        <f>0</f>
        <v>0</v>
      </c>
      <c r="U1257" s="10">
        <f>'1-Input'!$B$8</f>
        <v>760000</v>
      </c>
      <c r="V1257" s="10">
        <f>'1-Input'!$B$9</f>
        <v>586000</v>
      </c>
    </row>
    <row r="1258" spans="1:22">
      <c r="A1258" s="9">
        <f t="shared" ref="A1258:A1299" si="25">A1257+1</f>
        <v>1</v>
      </c>
      <c r="B1258" s="12">
        <f>IF($A1258='P-Parametri'!$C$47,'P-Parametri'!$B$34,IF($A1258='P-Parametri'!$C$48,'P-Parametri'!$C$34,'P-Parametri'!$C$50))</f>
        <v>-0.35</v>
      </c>
      <c r="C1258" s="10">
        <f>IF($A1258&lt;='1-Input'!$B$26,0,IF($A1258='1-Input'!$B$26+1,('1-Input'!$B$23+((('P-Parametri'!$B$24*'1-Input'!$B$11)*(1+'P-Parametri'!$B$26)^('1-Input'!$B$25-5-'1-Input'!$B$12+1)*(IF('P-Parametri'!$B$26=0,'1-Input'!$B$12,((1+'P-Parametri'!$B$26)^'1-Input'!$B$12-1)/'P-Parametri'!$B$26)))*'P-Parametri'!$B$27*(1-'P-Parametri'!$B$28)))*'1-Input'!$B$27,'1-Input'!$B$23+((('P-Parametri'!$B$24*'1-Input'!$B$11)*(1+'P-Parametri'!$B$26)^('1-Input'!$B$25-5-'1-Input'!$B$12+1)*(IF('P-Parametri'!$B$26=0,'1-Input'!$B$12,((1+'P-Parametri'!$B$26)^'1-Input'!$B$12-1)/'P-Parametri'!$B$26)))*'P-Parametri'!$B$27*(1-'P-Parametri'!$B$28))))</f>
        <v>0</v>
      </c>
      <c r="D1258" s="10">
        <f>IF(AND($A1258&gt;=5,$A1258&lt;5+'1-Input'!$B$12),'1-Input'!$B$30,0)</f>
        <v>0</v>
      </c>
      <c r="E1258" s="10">
        <f>MAX(0,(E1255-C1258-D1258))/(1-'P-Parametri'!$B$31*MAX(0,IF(F1257&lt;=0,0,(F1257-G1257)/F1257)))</f>
        <v>27751.972690133749</v>
      </c>
      <c r="F1258" s="10">
        <f>((F1257-E1258+MAX(0,-(E1255-C1258-D1258)))*(1+B1258))*(1-'P-Parametri'!$B$32)</f>
        <v>475009.29531591031</v>
      </c>
      <c r="G1258" s="10">
        <f>IF(F1257&lt;=0,G1257,G1257*(1-E1258/F1257))+MAX(0,-(E1255-C1258-D1258))</f>
        <v>564601.76842576533</v>
      </c>
      <c r="H1258" s="10">
        <f>MAX(0,(H1255-C1258-D1258))/(1-'P-Parametri'!$B$31*MAX(0,IF(I1257&lt;=0,0,(I1257-J1257)/I1257)))</f>
        <v>32377.30147182271</v>
      </c>
      <c r="I1258" s="10">
        <f>((I1257-H1258+MAX(0,-(H1255-C1258-D1258)))*(1+B1258))*(1-'P-Parametri'!$B$32)</f>
        <v>472008.84453522868</v>
      </c>
      <c r="J1258" s="10">
        <f>IF(I1257&lt;=0,J1257,J1257*(1-H1258/I1257))+MAX(0,-(H1255-C1258-D1258))</f>
        <v>561035.3964967262</v>
      </c>
      <c r="K1258" s="10">
        <f>MAX(0,(K1255-C1258-D1258))/(1-'P-Parametri'!$B$31*MAX(0,IF(L1257&lt;=0,0,(L1257-M1257)/L1257)))</f>
        <v>25161.615080424599</v>
      </c>
      <c r="L1258" s="10">
        <f>((L1257-K1258+MAX(0,-(K1255-C1258-D1258)))*(1+B1258))*(1-'P-Parametri'!$B$32)</f>
        <v>476689.66029732861</v>
      </c>
      <c r="M1258" s="10">
        <f>IF(L1257&lt;=0,M1257,M1257*(1-K1258/L1257))+MAX(0,-(K1255-C1258-D1258))</f>
        <v>566599.07047746202</v>
      </c>
      <c r="N1258" s="10">
        <f>MAX(0,(N1255-C1258-D1258))/(1-'P-Parametri'!$B$31*MAX(0,IF(O1257&lt;=0,0,(O1257-P1257)/O1257)))</f>
        <v>25040.935694169129</v>
      </c>
      <c r="O1258" s="10">
        <f>((O1257-N1258+MAX(0,-(N1255-C1258-D1258)))*(1+B1258))*(1-'P-Parametri'!$B$32)</f>
        <v>476767.9450151925</v>
      </c>
      <c r="P1258" s="10">
        <f>IF(O1257&lt;=0,P1257,P1257*(1-N1258/O1257))+MAX(0,-(N1255-C1258-D1258))</f>
        <v>566692.12063581171</v>
      </c>
      <c r="Q1258" s="10">
        <f>MAX(0,(Q1255-C1258-D1258))/(1-'P-Parametri'!$B$31*MAX(0,IF(R1257&lt;=0,0,(R1257-S1257)/R1257)))</f>
        <v>25047.605578029164</v>
      </c>
      <c r="R1258" s="10">
        <f>((R1257-Q1258+MAX(0,-(Q1255-C1258-D1258)))*(1+B1258))*(1-'P-Parametri'!$B$32)</f>
        <v>476763.61826153251</v>
      </c>
      <c r="S1258" s="10">
        <f>IF(R1257&lt;=0,S1257,S1257*(1-Q1258/R1257))+MAX(0,-(Q1255-C1258-D1258))</f>
        <v>566686.97780430911</v>
      </c>
      <c r="T1258" s="10">
        <f>MAX(0,(T1255-C1258-D1258))/(1-'P-Parametri'!$B$31*MAX(0,IF(U1257&lt;=0,0,(U1257-V1257)/U1257)))</f>
        <v>25047.605578029168</v>
      </c>
      <c r="U1258" s="10">
        <f>((U1257-T1258+MAX(0,-(T1255-C1258-D1258)))*(1+B1258))*(1-'P-Parametri'!$B$32)</f>
        <v>476763.61826153251</v>
      </c>
      <c r="V1258" s="10">
        <f>IF(U1257&lt;=0,V1257,V1257*(1-T1258/U1257))+MAX(0,-(T1255-C1258-D1258))</f>
        <v>566686.97780430911</v>
      </c>
    </row>
    <row r="1259" spans="1:22">
      <c r="A1259" s="9">
        <f t="shared" si="25"/>
        <v>2</v>
      </c>
      <c r="B1259" s="12">
        <f>IF($A1259='P-Parametri'!$C$47,'P-Parametri'!$B$34,IF($A1259='P-Parametri'!$C$48,'P-Parametri'!$C$34,'P-Parametri'!$C$50))</f>
        <v>-0.2</v>
      </c>
      <c r="C1259" s="10">
        <f>IF($A1259&lt;='1-Input'!$B$26,0,IF($A1259='1-Input'!$B$26+1,('1-Input'!$B$23+((('P-Parametri'!$B$24*'1-Input'!$B$11)*(1+'P-Parametri'!$B$26)^('1-Input'!$B$25-5-'1-Input'!$B$12+1)*(IF('P-Parametri'!$B$26=0,'1-Input'!$B$12,((1+'P-Parametri'!$B$26)^'1-Input'!$B$12-1)/'P-Parametri'!$B$26)))*'P-Parametri'!$B$27*(1-'P-Parametri'!$B$28)))*'1-Input'!$B$27,'1-Input'!$B$23+((('P-Parametri'!$B$24*'1-Input'!$B$11)*(1+'P-Parametri'!$B$26)^('1-Input'!$B$25-5-'1-Input'!$B$12+1)*(IF('P-Parametri'!$B$26=0,'1-Input'!$B$12,((1+'P-Parametri'!$B$26)^'1-Input'!$B$12-1)/'P-Parametri'!$B$26)))*'P-Parametri'!$B$27*(1-'P-Parametri'!$B$28))))</f>
        <v>0</v>
      </c>
      <c r="D1259" s="10">
        <f>IF(AND($A1259&gt;=5,$A1259&lt;5+'1-Input'!$B$12),'1-Input'!$B$30,0)</f>
        <v>0</v>
      </c>
      <c r="E1259" s="10">
        <f>MAX(0,(E1255-C1259-D1259))/(1-'P-Parametri'!$B$31*MAX(0,IF(F1258&lt;=0,0,(F1258-G1258)/F1258)))</f>
        <v>26100</v>
      </c>
      <c r="F1259" s="10">
        <f>((F1258-E1259+MAX(0,-(E1255-C1259-D1259)))*(1+B1259))*(1-'P-Parametri'!$B$32)</f>
        <v>358409.18138022284</v>
      </c>
      <c r="G1259" s="10">
        <f>IF(F1258&lt;=0,G1258,G1258*(1-E1259/F1258))+MAX(0,-(E1255-C1259-D1259))</f>
        <v>533578.99413223902</v>
      </c>
      <c r="H1259" s="10">
        <f>MAX(0,(H1255-C1259-D1259))/(1-'P-Parametri'!$B$31*MAX(0,IF(I1258&lt;=0,0,(I1258-J1258)/I1258)))</f>
        <v>30450</v>
      </c>
      <c r="I1259" s="10">
        <f>((I1258-H1259+MAX(0,-(H1255-C1259-D1259)))*(1+B1259))*(1-'P-Parametri'!$B$32)</f>
        <v>352540.58147692663</v>
      </c>
      <c r="J1259" s="10">
        <f>IF(I1258&lt;=0,J1258,J1258*(1-H1259/I1258))+MAX(0,-(H1255-C1259-D1259))</f>
        <v>524842.15982094547</v>
      </c>
      <c r="K1259" s="10">
        <f>MAX(0,(K1255-C1259-D1259))/(1-'P-Parametri'!$B$31*MAX(0,IF(L1258&lt;=0,0,(L1258-M1258)/L1258)))</f>
        <v>23663.836835374063</v>
      </c>
      <c r="L1259" s="10">
        <f>((L1258-K1259+MAX(0,-(K1255-C1259-D1259)))*(1+B1259))*(1-'P-Parametri'!$B$32)</f>
        <v>361695.81745202455</v>
      </c>
      <c r="M1259" s="10">
        <f>IF(L1258&lt;=0,M1258,M1258*(1-K1259/L1258))+MAX(0,-(K1255-C1259-D1259))</f>
        <v>538471.94905743736</v>
      </c>
      <c r="N1259" s="10">
        <f>MAX(0,(N1255-C1259-D1259))/(1-'P-Parametri'!$B$31*MAX(0,IF(O1258&lt;=0,0,(O1258-P1258)/O1258)))</f>
        <v>23550.341048374114</v>
      </c>
      <c r="O1259" s="10">
        <f>((O1258-N1259+MAX(0,-(N1255-C1259-D1259)))*(1+B1259))*(1-'P-Parametri'!$B$32)</f>
        <v>361848.93500710785</v>
      </c>
      <c r="P1259" s="10">
        <f>IF(O1258&lt;=0,P1258,P1258*(1-N1259/O1258))+MAX(0,-(N1255-C1259-D1259))</f>
        <v>538699.90167491976</v>
      </c>
      <c r="Q1259" s="10">
        <f>MAX(0,(Q1255-C1259-D1259))/(1-'P-Parametri'!$B$31*MAX(0,IF(R1258&lt;=0,0,(R1258-S1258)/R1258)))</f>
        <v>23556.613898621217</v>
      </c>
      <c r="R1259" s="10">
        <f>((R1258-Q1259+MAX(0,-(Q1255-C1259-D1259)))*(1+B1259))*(1-'P-Parametri'!$B$32)</f>
        <v>361840.47228334838</v>
      </c>
      <c r="S1259" s="10">
        <f>IF(R1258&lt;=0,S1258,S1258*(1-Q1259/R1258))+MAX(0,-(Q1255-C1259-D1259))</f>
        <v>538687.30285807652</v>
      </c>
      <c r="T1259" s="10">
        <f>MAX(0,(T1255-C1259-D1259))/(1-'P-Parametri'!$B$31*MAX(0,IF(U1258&lt;=0,0,(U1258-V1258)/U1258)))</f>
        <v>23556.613898621221</v>
      </c>
      <c r="U1259" s="10">
        <f>((U1258-T1259+MAX(0,-(T1255-C1259-D1259)))*(1+B1259))*(1-'P-Parametri'!$B$32)</f>
        <v>361840.47228334838</v>
      </c>
      <c r="V1259" s="10">
        <f>IF(U1258&lt;=0,V1258,V1258*(1-T1259/U1258))+MAX(0,-(T1255-C1259-D1259))</f>
        <v>538687.30285807652</v>
      </c>
    </row>
    <row r="1260" spans="1:22">
      <c r="A1260" s="9">
        <f t="shared" si="25"/>
        <v>3</v>
      </c>
      <c r="B1260" s="12">
        <f>IF($A1260='P-Parametri'!$C$47,'P-Parametri'!$B$34,IF($A1260='P-Parametri'!$C$48,'P-Parametri'!$C$34,'P-Parametri'!$C$50))</f>
        <v>2.7158250435358244E-2</v>
      </c>
      <c r="C1260" s="10">
        <f>IF($A1260&lt;='1-Input'!$B$26,0,IF($A1260='1-Input'!$B$26+1,('1-Input'!$B$23+((('P-Parametri'!$B$24*'1-Input'!$B$11)*(1+'P-Parametri'!$B$26)^('1-Input'!$B$25-5-'1-Input'!$B$12+1)*(IF('P-Parametri'!$B$26=0,'1-Input'!$B$12,((1+'P-Parametri'!$B$26)^'1-Input'!$B$12-1)/'P-Parametri'!$B$26)))*'P-Parametri'!$B$27*(1-'P-Parametri'!$B$28)))*'1-Input'!$B$27,'1-Input'!$B$23+((('P-Parametri'!$B$24*'1-Input'!$B$11)*(1+'P-Parametri'!$B$26)^('1-Input'!$B$25-5-'1-Input'!$B$12+1)*(IF('P-Parametri'!$B$26=0,'1-Input'!$B$12,((1+'P-Parametri'!$B$26)^'1-Input'!$B$12-1)/'P-Parametri'!$B$26)))*'P-Parametri'!$B$27*(1-'P-Parametri'!$B$28))))</f>
        <v>0</v>
      </c>
      <c r="D1260" s="10">
        <f>IF(AND($A1260&gt;=5,$A1260&lt;5+'1-Input'!$B$12),'1-Input'!$B$30,0)</f>
        <v>0</v>
      </c>
      <c r="E1260" s="10">
        <f>MAX(0,(E1255-C1260-D1260))/(1-'P-Parametri'!$B$31*MAX(0,IF(F1259&lt;=0,0,(F1259-G1259)/F1259)))</f>
        <v>26100</v>
      </c>
      <c r="F1260" s="10">
        <f>((F1259-E1260+MAX(0,-(E1255-C1260-D1260)))*(1+B1260))*(1-'P-Parametri'!$B$32)</f>
        <v>340651.44911541563</v>
      </c>
      <c r="G1260" s="10">
        <f>IF(F1259&lt;=0,G1259,G1259*(1-E1260/F1259))+MAX(0,-(E1255-C1260-D1260))</f>
        <v>494722.81390487636</v>
      </c>
      <c r="H1260" s="10">
        <f>MAX(0,(H1255-C1260-D1260))/(1-'P-Parametri'!$B$31*MAX(0,IF(I1259&lt;=0,0,(I1259-J1259)/I1259)))</f>
        <v>30450</v>
      </c>
      <c r="I1260" s="10">
        <f>((I1259-H1260+MAX(0,-(H1255-C1260-D1260)))*(1+B1260))*(1-'P-Parametri'!$B$32)</f>
        <v>330176.32215524407</v>
      </c>
      <c r="J1260" s="10">
        <f>IF(I1259&lt;=0,J1259,J1259*(1-H1260/I1259))+MAX(0,-(H1255-C1260-D1260))</f>
        <v>479509.94955568906</v>
      </c>
      <c r="K1260" s="10">
        <f>MAX(0,(K1255-C1260-D1260))/(1-'P-Parametri'!$B$31*MAX(0,IF(L1259&lt;=0,0,(L1259-M1259)/L1259)))</f>
        <v>23663.836835374063</v>
      </c>
      <c r="L1260" s="10">
        <f>((L1259-K1260+MAX(0,-(K1255-C1260-D1260)))*(1+B1260))*(1-'P-Parametri'!$B$32)</f>
        <v>346517.91312579485</v>
      </c>
      <c r="M1260" s="10">
        <f>IF(L1259&lt;=0,M1259,M1259*(1-K1260/L1259))+MAX(0,-(K1255-C1260-D1260))</f>
        <v>503242.58856141451</v>
      </c>
      <c r="N1260" s="10">
        <f>MAX(0,(N1255-C1260-D1260))/(1-'P-Parametri'!$B$31*MAX(0,IF(O1259&lt;=0,0,(O1259-P1259)/O1259)))</f>
        <v>23550.341048374114</v>
      </c>
      <c r="O1260" s="10">
        <f>((O1259-N1260+MAX(0,-(N1255-C1260-D1260)))*(1+B1260))*(1-'P-Parametri'!$B$32)</f>
        <v>346791.21951160382</v>
      </c>
      <c r="P1260" s="10">
        <f>IF(O1259&lt;=0,P1259,P1259*(1-N1260/O1259))+MAX(0,-(N1255-C1260-D1260))</f>
        <v>503639.50718482473</v>
      </c>
      <c r="Q1260" s="10">
        <f>MAX(0,(Q1255-C1260-D1260))/(1-'P-Parametri'!$B$31*MAX(0,IF(R1259&lt;=0,0,(R1259-S1259)/R1259)))</f>
        <v>23556.613898621217</v>
      </c>
      <c r="R1260" s="10">
        <f>((R1259-Q1260+MAX(0,-(Q1255-C1260-D1260)))*(1+B1260))*(1-'P-Parametri'!$B$32)</f>
        <v>346776.11401672091</v>
      </c>
      <c r="S1260" s="10">
        <f>IF(R1259&lt;=0,S1259,S1259*(1-Q1260/R1259))+MAX(0,-(Q1255-C1260-D1260))</f>
        <v>503617.56970898755</v>
      </c>
      <c r="T1260" s="10">
        <f>MAX(0,(T1255-C1260-D1260))/(1-'P-Parametri'!$B$31*MAX(0,IF(U1259&lt;=0,0,(U1259-V1259)/U1259)))</f>
        <v>23556.613898621221</v>
      </c>
      <c r="U1260" s="10">
        <f>((U1259-T1260+MAX(0,-(T1255-C1260-D1260)))*(1+B1260))*(1-'P-Parametri'!$B$32)</f>
        <v>346776.11401672091</v>
      </c>
      <c r="V1260" s="10">
        <f>IF(U1259&lt;=0,V1259,V1259*(1-T1260/U1259))+MAX(0,-(T1255-C1260-D1260))</f>
        <v>503617.56970898755</v>
      </c>
    </row>
    <row r="1261" spans="1:22">
      <c r="A1261" s="9">
        <f t="shared" si="25"/>
        <v>4</v>
      </c>
      <c r="B1261" s="12">
        <f>IF($A1261='P-Parametri'!$C$47,'P-Parametri'!$B$34,IF($A1261='P-Parametri'!$C$48,'P-Parametri'!$C$34,'P-Parametri'!$C$50))</f>
        <v>2.7158250435358244E-2</v>
      </c>
      <c r="C1261" s="10">
        <f>IF($A1261&lt;='1-Input'!$B$26,0,IF($A1261='1-Input'!$B$26+1,('1-Input'!$B$23+((('P-Parametri'!$B$24*'1-Input'!$B$11)*(1+'P-Parametri'!$B$26)^('1-Input'!$B$25-5-'1-Input'!$B$12+1)*(IF('P-Parametri'!$B$26=0,'1-Input'!$B$12,((1+'P-Parametri'!$B$26)^'1-Input'!$B$12-1)/'P-Parametri'!$B$26)))*'P-Parametri'!$B$27*(1-'P-Parametri'!$B$28)))*'1-Input'!$B$27,'1-Input'!$B$23+((('P-Parametri'!$B$24*'1-Input'!$B$11)*(1+'P-Parametri'!$B$26)^('1-Input'!$B$25-5-'1-Input'!$B$12+1)*(IF('P-Parametri'!$B$26=0,'1-Input'!$B$12,((1+'P-Parametri'!$B$26)^'1-Input'!$B$12-1)/'P-Parametri'!$B$26)))*'P-Parametri'!$B$27*(1-'P-Parametri'!$B$28))))</f>
        <v>0</v>
      </c>
      <c r="D1261" s="10">
        <f>IF(AND($A1261&gt;=5,$A1261&lt;5+'1-Input'!$B$12),'1-Input'!$B$30,0)</f>
        <v>0</v>
      </c>
      <c r="E1261" s="10">
        <f>MAX(0,(E1255-C1261-D1261))/(1-'P-Parametri'!$B$31*MAX(0,IF(F1260&lt;=0,0,(F1260-G1260)/F1260)))</f>
        <v>26100</v>
      </c>
      <c r="F1261" s="10">
        <f>((F1260-E1261+MAX(0,-(E1255-C1261-D1261)))*(1+B1261))*(1-'P-Parametri'!$B$32)</f>
        <v>322447.92791300634</v>
      </c>
      <c r="G1261" s="10">
        <f>IF(F1260&lt;=0,G1260,G1260*(1-E1261/F1260))+MAX(0,-(E1255-C1261-D1261))</f>
        <v>456818.18887995096</v>
      </c>
      <c r="H1261" s="10">
        <f>MAX(0,(H1255-C1261-D1261))/(1-'P-Parametri'!$B$31*MAX(0,IF(I1260&lt;=0,0,(I1260-J1260)/I1260)))</f>
        <v>30450</v>
      </c>
      <c r="I1261" s="10">
        <f>((I1260-H1261+MAX(0,-(H1255-C1261-D1261)))*(1+B1261))*(1-'P-Parametri'!$B$32)</f>
        <v>307250.6319450562</v>
      </c>
      <c r="J1261" s="10">
        <f>IF(I1260&lt;=0,J1260,J1260*(1-H1261/I1260))+MAX(0,-(H1255-C1261-D1261))</f>
        <v>435287.88702660945</v>
      </c>
      <c r="K1261" s="10">
        <f>MAX(0,(K1255-C1261-D1261))/(1-'P-Parametri'!$B$31*MAX(0,IF(L1260&lt;=0,0,(L1260-M1260)/L1260)))</f>
        <v>23663.836835374063</v>
      </c>
      <c r="L1261" s="10">
        <f>((L1260-K1261+MAX(0,-(K1255-C1261-D1261)))*(1+B1261))*(1-'P-Parametri'!$B$32)</f>
        <v>330958.9836920955</v>
      </c>
      <c r="M1261" s="10">
        <f>IF(L1260&lt;=0,M1260,M1260*(1-K1261/L1260))+MAX(0,-(K1255-C1261-D1261))</f>
        <v>468875.96550027002</v>
      </c>
      <c r="N1261" s="10">
        <f>MAX(0,(N1255-C1261-D1261))/(1-'P-Parametri'!$B$31*MAX(0,IF(O1260&lt;=0,0,(O1260-P1260)/O1260)))</f>
        <v>23550.341048374114</v>
      </c>
      <c r="O1261" s="10">
        <f>((O1260-N1261+MAX(0,-(N1255-C1261-D1261)))*(1+B1261))*(1-'P-Parametri'!$B$32)</f>
        <v>331355.49612109631</v>
      </c>
      <c r="P1261" s="10">
        <f>IF(O1260&lt;=0,P1260,P1260*(1-N1261/O1260))+MAX(0,-(N1255-C1261-D1261))</f>
        <v>469437.71229410719</v>
      </c>
      <c r="Q1261" s="10">
        <f>MAX(0,(Q1255-C1261-D1261))/(1-'P-Parametri'!$B$31*MAX(0,IF(R1260&lt;=0,0,(R1260-S1260)/R1260)))</f>
        <v>23556.613898621217</v>
      </c>
      <c r="R1261" s="10">
        <f>((R1260-Q1261+MAX(0,-(Q1255-C1261-D1261)))*(1+B1261))*(1-'P-Parametri'!$B$32)</f>
        <v>331333.58109540254</v>
      </c>
      <c r="S1261" s="10">
        <f>IF(R1260&lt;=0,S1260,S1260*(1-Q1261/R1260))+MAX(0,-(Q1255-C1261-D1261))</f>
        <v>469406.66485518741</v>
      </c>
      <c r="T1261" s="10">
        <f>MAX(0,(T1255-C1261-D1261))/(1-'P-Parametri'!$B$31*MAX(0,IF(U1260&lt;=0,0,(U1260-V1260)/U1260)))</f>
        <v>23556.613898621221</v>
      </c>
      <c r="U1261" s="10">
        <f>((U1260-T1261+MAX(0,-(T1255-C1261-D1261)))*(1+B1261))*(1-'P-Parametri'!$B$32)</f>
        <v>331333.58109540254</v>
      </c>
      <c r="V1261" s="10">
        <f>IF(U1260&lt;=0,V1260,V1260*(1-T1261/U1260))+MAX(0,-(T1255-C1261-D1261))</f>
        <v>469406.66485518741</v>
      </c>
    </row>
    <row r="1262" spans="1:22">
      <c r="A1262" s="9">
        <f t="shared" si="25"/>
        <v>5</v>
      </c>
      <c r="B1262" s="12">
        <f>IF($A1262='P-Parametri'!$C$47,'P-Parametri'!$B$34,IF($A1262='P-Parametri'!$C$48,'P-Parametri'!$C$34,'P-Parametri'!$C$50))</f>
        <v>2.7158250435358244E-2</v>
      </c>
      <c r="C1262" s="10">
        <f>IF($A1262&lt;='1-Input'!$B$26,0,IF($A1262='1-Input'!$B$26+1,('1-Input'!$B$23+((('P-Parametri'!$B$24*'1-Input'!$B$11)*(1+'P-Parametri'!$B$26)^('1-Input'!$B$25-5-'1-Input'!$B$12+1)*(IF('P-Parametri'!$B$26=0,'1-Input'!$B$12,((1+'P-Parametri'!$B$26)^'1-Input'!$B$12-1)/'P-Parametri'!$B$26)))*'P-Parametri'!$B$27*(1-'P-Parametri'!$B$28)))*'1-Input'!$B$27,'1-Input'!$B$23+((('P-Parametri'!$B$24*'1-Input'!$B$11)*(1+'P-Parametri'!$B$26)^('1-Input'!$B$25-5-'1-Input'!$B$12+1)*(IF('P-Parametri'!$B$26=0,'1-Input'!$B$12,((1+'P-Parametri'!$B$26)^'1-Input'!$B$12-1)/'P-Parametri'!$B$26)))*'P-Parametri'!$B$27*(1-'P-Parametri'!$B$28))))</f>
        <v>0</v>
      </c>
      <c r="D1262" s="10">
        <f>IF(AND($A1262&gt;=5,$A1262&lt;5+'1-Input'!$B$12),'1-Input'!$B$30,0)</f>
        <v>11905.451600000002</v>
      </c>
      <c r="E1262" s="10">
        <f>MAX(0,(E1255-C1262-D1262))/(1-'P-Parametri'!$B$31*MAX(0,IF(F1261&lt;=0,0,(F1261-G1261)/F1261)))</f>
        <v>14194.548399999998</v>
      </c>
      <c r="F1262" s="10">
        <f>((F1261-E1262+MAX(0,-(E1255-C1262-D1262)))*(1+B1262))*(1-'P-Parametri'!$B$32)</f>
        <v>315991.75198738335</v>
      </c>
      <c r="G1262" s="10">
        <f>IF(F1261&lt;=0,G1261,G1261*(1-E1262/F1261))+MAX(0,-(E1255-C1262-D1262))</f>
        <v>436708.49881611462</v>
      </c>
      <c r="H1262" s="10">
        <f>MAX(0,(H1255-C1262-D1262))/(1-'P-Parametri'!$B$31*MAX(0,IF(I1261&lt;=0,0,(I1261-J1261)/I1261)))</f>
        <v>18544.5484</v>
      </c>
      <c r="I1262" s="10">
        <f>((I1261-H1262+MAX(0,-(H1255-C1262-D1262)))*(1+B1262))*(1-'P-Parametri'!$B$32)</f>
        <v>295953.74199285585</v>
      </c>
      <c r="J1262" s="10">
        <f>IF(I1261&lt;=0,J1261,J1261*(1-H1262/I1261))+MAX(0,-(H1255-C1262-D1262))</f>
        <v>409015.46819447441</v>
      </c>
      <c r="K1262" s="10">
        <f>MAX(0,(K1255-C1262-D1262))/(1-'P-Parametri'!$B$31*MAX(0,IF(L1261&lt;=0,0,(L1261-M1261)/L1261)))</f>
        <v>11758.38523537406</v>
      </c>
      <c r="L1262" s="10">
        <f>((L1261-K1262+MAX(0,-(K1255-C1262-D1262)))*(1+B1262))*(1-'P-Parametri'!$B$32)</f>
        <v>327213.78919222788</v>
      </c>
      <c r="M1262" s="10">
        <f>IF(L1261&lt;=0,M1261,M1261*(1-K1262/L1261))+MAX(0,-(K1255-C1262-D1262))</f>
        <v>452217.63470514858</v>
      </c>
      <c r="N1262" s="10">
        <f>MAX(0,(N1255-C1262-D1262))/(1-'P-Parametri'!$B$31*MAX(0,IF(O1261&lt;=0,0,(O1261-P1261)/O1261)))</f>
        <v>11644.889448374111</v>
      </c>
      <c r="O1262" s="10">
        <f>((O1261-N1262+MAX(0,-(N1255-C1262-D1262)))*(1+B1262))*(1-'P-Parametri'!$B$32)</f>
        <v>327736.60062078916</v>
      </c>
      <c r="P1262" s="10">
        <f>IF(O1261&lt;=0,P1261,P1261*(1-N1262/O1261))+MAX(0,-(N1255-C1262-D1262))</f>
        <v>452940.17316602601</v>
      </c>
      <c r="Q1262" s="10">
        <f>MAX(0,(Q1255-C1262-D1262))/(1-'P-Parametri'!$B$31*MAX(0,IF(R1261&lt;=0,0,(R1261-S1261)/R1261)))</f>
        <v>11651.162298621215</v>
      </c>
      <c r="R1262" s="10">
        <f>((R1261-Q1262+MAX(0,-(Q1255-C1262-D1262)))*(1+B1262))*(1-'P-Parametri'!$B$32)</f>
        <v>327707.70511827292</v>
      </c>
      <c r="S1262" s="10">
        <f>IF(R1261&lt;=0,S1261,S1261*(1-Q1262/R1261))+MAX(0,-(Q1255-C1262-D1262))</f>
        <v>452900.23885936441</v>
      </c>
      <c r="T1262" s="10">
        <f>MAX(0,(T1255-C1262-D1262))/(1-'P-Parametri'!$B$31*MAX(0,IF(U1261&lt;=0,0,(U1261-V1261)/U1261)))</f>
        <v>11651.162298621219</v>
      </c>
      <c r="U1262" s="10">
        <f>((U1261-T1262+MAX(0,-(T1255-C1262-D1262)))*(1+B1262))*(1-'P-Parametri'!$B$32)</f>
        <v>327707.70511827292</v>
      </c>
      <c r="V1262" s="10">
        <f>IF(U1261&lt;=0,V1261,V1261*(1-T1262/U1261))+MAX(0,-(T1255-C1262-D1262))</f>
        <v>452900.23885936441</v>
      </c>
    </row>
    <row r="1263" spans="1:22">
      <c r="A1263" s="9">
        <f t="shared" si="25"/>
        <v>6</v>
      </c>
      <c r="B1263" s="12">
        <f>IF($A1263='P-Parametri'!$C$47,'P-Parametri'!$B$34,IF($A1263='P-Parametri'!$C$48,'P-Parametri'!$C$34,'P-Parametri'!$C$50))</f>
        <v>2.7158250435358244E-2</v>
      </c>
      <c r="C1263" s="10">
        <f>IF($A1263&lt;='1-Input'!$B$26,0,IF($A1263='1-Input'!$B$26+1,('1-Input'!$B$23+((('P-Parametri'!$B$24*'1-Input'!$B$11)*(1+'P-Parametri'!$B$26)^('1-Input'!$B$25-5-'1-Input'!$B$12+1)*(IF('P-Parametri'!$B$26=0,'1-Input'!$B$12,((1+'P-Parametri'!$B$26)^'1-Input'!$B$12-1)/'P-Parametri'!$B$26)))*'P-Parametri'!$B$27*(1-'P-Parametri'!$B$28)))*'1-Input'!$B$27,'1-Input'!$B$23+((('P-Parametri'!$B$24*'1-Input'!$B$11)*(1+'P-Parametri'!$B$26)^('1-Input'!$B$25-5-'1-Input'!$B$12+1)*(IF('P-Parametri'!$B$26=0,'1-Input'!$B$12,((1+'P-Parametri'!$B$26)^'1-Input'!$B$12-1)/'P-Parametri'!$B$26)))*'P-Parametri'!$B$27*(1-'P-Parametri'!$B$28))))</f>
        <v>0</v>
      </c>
      <c r="D1263" s="10">
        <f>IF(AND($A1263&gt;=5,$A1263&lt;5+'1-Input'!$B$12),'1-Input'!$B$30,0)</f>
        <v>11905.451600000002</v>
      </c>
      <c r="E1263" s="10">
        <f>MAX(0,(E1255-C1263-D1263))/(1-'P-Parametri'!$B$31*MAX(0,IF(F1262&lt;=0,0,(F1262-G1262)/F1262)))</f>
        <v>14194.548399999998</v>
      </c>
      <c r="F1263" s="10">
        <f>((F1262-E1263+MAX(0,-(E1255-C1263-D1263)))*(1+B1263))*(1-'P-Parametri'!$B$32)</f>
        <v>309373.50064785412</v>
      </c>
      <c r="G1263" s="10">
        <f>IF(F1262&lt;=0,G1262,G1262*(1-E1263/F1262))+MAX(0,-(E1255-C1263-D1263))</f>
        <v>417091.27816351928</v>
      </c>
      <c r="H1263" s="10">
        <f>MAX(0,(H1255-C1263-D1263))/(1-'P-Parametri'!$B$31*MAX(0,IF(I1262&lt;=0,0,(I1262-J1262)/I1262)))</f>
        <v>18544.5484</v>
      </c>
      <c r="I1263" s="10">
        <f>((I1262-H1263+MAX(0,-(H1255-C1263-D1263)))*(1+B1263))*(1-'P-Parametri'!$B$32)</f>
        <v>284373.25566163036</v>
      </c>
      <c r="J1263" s="10">
        <f>IF(I1262&lt;=0,J1262,J1262*(1-H1263/I1262))+MAX(0,-(H1255-C1263-D1263))</f>
        <v>383386.43882249849</v>
      </c>
      <c r="K1263" s="10">
        <f>MAX(0,(K1255-C1263-D1263))/(1-'P-Parametri'!$B$31*MAX(0,IF(L1262&lt;=0,0,(L1262-M1262)/L1262)))</f>
        <v>11758.38523537406</v>
      </c>
      <c r="L1263" s="10">
        <f>((L1262-K1263+MAX(0,-(K1255-C1263-D1263)))*(1+B1263))*(1-'P-Parametri'!$B$32)</f>
        <v>323374.57557706378</v>
      </c>
      <c r="M1263" s="10">
        <f>IF(L1262&lt;=0,M1262,M1262*(1-K1263/L1262))+MAX(0,-(K1255-C1263-D1263))</f>
        <v>435967.2524329974</v>
      </c>
      <c r="N1263" s="10">
        <f>MAX(0,(N1255-C1263-D1263))/(1-'P-Parametri'!$B$31*MAX(0,IF(O1262&lt;=0,0,(O1262-P1262)/O1262)))</f>
        <v>11644.889448374111</v>
      </c>
      <c r="O1263" s="10">
        <f>((O1262-N1263+MAX(0,-(N1255-C1263-D1263)))*(1+B1263))*(1-'P-Parametri'!$B$32)</f>
        <v>324026.85660692648</v>
      </c>
      <c r="P1263" s="10">
        <f>IF(O1262&lt;=0,P1262,P1262*(1-N1263/O1262))+MAX(0,-(N1255-C1263-D1263))</f>
        <v>436846.6449081045</v>
      </c>
      <c r="Q1263" s="10">
        <f>MAX(0,(Q1255-C1263-D1263))/(1-'P-Parametri'!$B$31*MAX(0,IF(R1262&lt;=0,0,(R1262-S1262)/R1262)))</f>
        <v>11651.162298621215</v>
      </c>
      <c r="R1263" s="10">
        <f>((R1262-Q1263+MAX(0,-(Q1255-C1263-D1263)))*(1+B1263))*(1-'P-Parametri'!$B$32)</f>
        <v>323990.80539015878</v>
      </c>
      <c r="S1263" s="10">
        <f>IF(R1262&lt;=0,S1262,S1262*(1-Q1263/R1262))+MAX(0,-(Q1255-C1263-D1263))</f>
        <v>436798.04136562435</v>
      </c>
      <c r="T1263" s="10">
        <f>MAX(0,(T1255-C1263-D1263))/(1-'P-Parametri'!$B$31*MAX(0,IF(U1262&lt;=0,0,(U1262-V1262)/U1262)))</f>
        <v>11651.162298621219</v>
      </c>
      <c r="U1263" s="10">
        <f>((U1262-T1263+MAX(0,-(T1255-C1263-D1263)))*(1+B1263))*(1-'P-Parametri'!$B$32)</f>
        <v>323990.80539015878</v>
      </c>
      <c r="V1263" s="10">
        <f>IF(U1262&lt;=0,V1262,V1262*(1-T1263/U1262))+MAX(0,-(T1255-C1263-D1263))</f>
        <v>436798.04136562429</v>
      </c>
    </row>
    <row r="1264" spans="1:22">
      <c r="A1264" s="9">
        <f t="shared" si="25"/>
        <v>7</v>
      </c>
      <c r="B1264" s="12">
        <f>IF($A1264='P-Parametri'!$C$47,'P-Parametri'!$B$34,IF($A1264='P-Parametri'!$C$48,'P-Parametri'!$C$34,'P-Parametri'!$C$50))</f>
        <v>2.7158250435358244E-2</v>
      </c>
      <c r="C1264" s="10">
        <f>IF($A1264&lt;='1-Input'!$B$26,0,IF($A1264='1-Input'!$B$26+1,('1-Input'!$B$23+((('P-Parametri'!$B$24*'1-Input'!$B$11)*(1+'P-Parametri'!$B$26)^('1-Input'!$B$25-5-'1-Input'!$B$12+1)*(IF('P-Parametri'!$B$26=0,'1-Input'!$B$12,((1+'P-Parametri'!$B$26)^'1-Input'!$B$12-1)/'P-Parametri'!$B$26)))*'P-Parametri'!$B$27*(1-'P-Parametri'!$B$28)))*'1-Input'!$B$27,'1-Input'!$B$23+((('P-Parametri'!$B$24*'1-Input'!$B$11)*(1+'P-Parametri'!$B$26)^('1-Input'!$B$25-5-'1-Input'!$B$12+1)*(IF('P-Parametri'!$B$26=0,'1-Input'!$B$12,((1+'P-Parametri'!$B$26)^'1-Input'!$B$12-1)/'P-Parametri'!$B$26)))*'P-Parametri'!$B$27*(1-'P-Parametri'!$B$28))))</f>
        <v>0</v>
      </c>
      <c r="D1264" s="10">
        <f>IF(AND($A1264&gt;=5,$A1264&lt;5+'1-Input'!$B$12),'1-Input'!$B$30,0)</f>
        <v>11905.451600000002</v>
      </c>
      <c r="E1264" s="10">
        <f>MAX(0,(E1255-C1264-D1264))/(1-'P-Parametri'!$B$31*MAX(0,IF(F1263&lt;=0,0,(F1263-G1263)/F1263)))</f>
        <v>14194.548399999998</v>
      </c>
      <c r="F1264" s="10">
        <f>((F1263-E1264+MAX(0,-(E1255-C1264-D1264)))*(1+B1264))*(1-'P-Parametri'!$B$32)</f>
        <v>302589.10516393551</v>
      </c>
      <c r="G1264" s="10">
        <f>IF(F1263&lt;=0,G1263,G1263*(1-E1264/F1263))+MAX(0,-(E1255-C1264-D1264))</f>
        <v>397954.4667601118</v>
      </c>
      <c r="H1264" s="10">
        <f>MAX(0,(H1255-C1264-D1264))/(1-'P-Parametri'!$B$31*MAX(0,IF(I1263&lt;=0,0,(I1263-J1263)/I1263)))</f>
        <v>18544.5484</v>
      </c>
      <c r="I1264" s="10">
        <f>((I1263-H1264+MAX(0,-(H1255-C1264-D1264)))*(1+B1264))*(1-'P-Parametri'!$B$32)</f>
        <v>272502.05356661655</v>
      </c>
      <c r="J1264" s="10">
        <f>IF(I1263&lt;=0,J1263,J1263*(1-H1264/I1263))+MAX(0,-(H1255-C1264-D1264))</f>
        <v>358385.04284345056</v>
      </c>
      <c r="K1264" s="10">
        <f>MAX(0,(K1255-C1264-D1264))/(1-'P-Parametri'!$B$31*MAX(0,IF(L1263&lt;=0,0,(L1263-M1263)/L1263)))</f>
        <v>11758.38523537406</v>
      </c>
      <c r="L1264" s="10">
        <f>((L1263-K1264+MAX(0,-(K1255-C1264-D1264)))*(1+B1264))*(1-'P-Parametri'!$B$32)</f>
        <v>319438.98259694426</v>
      </c>
      <c r="M1264" s="10">
        <f>IF(L1263&lt;=0,M1263,M1263*(1-K1264/L1263))+MAX(0,-(K1255-C1264-D1264))</f>
        <v>420114.82836729311</v>
      </c>
      <c r="N1264" s="10">
        <f>MAX(0,(N1255-C1264-D1264))/(1-'P-Parametri'!$B$31*MAX(0,IF(O1263&lt;=0,0,(O1263-P1263)/O1263)))</f>
        <v>11644.889448374111</v>
      </c>
      <c r="O1264" s="10">
        <f>((O1263-N1264+MAX(0,-(N1255-C1264-D1264)))*(1+B1264))*(1-'P-Parametri'!$B$32)</f>
        <v>320223.98342442594</v>
      </c>
      <c r="P1264" s="10">
        <f>IF(O1263&lt;=0,P1263,P1263*(1-N1264/O1263))+MAX(0,-(N1255-C1264-D1264))</f>
        <v>421147.23363362782</v>
      </c>
      <c r="Q1264" s="10">
        <f>MAX(0,(Q1255-C1264-D1264))/(1-'P-Parametri'!$B$31*MAX(0,IF(R1263&lt;=0,0,(R1263-S1263)/R1263)))</f>
        <v>11651.162298621215</v>
      </c>
      <c r="R1264" s="10">
        <f>((R1263-Q1264+MAX(0,-(Q1255-C1264-D1264)))*(1+B1264))*(1-'P-Parametri'!$B$32)</f>
        <v>320180.59685682895</v>
      </c>
      <c r="S1264" s="10">
        <f>IF(R1263&lt;=0,S1263,S1263*(1-Q1264/R1263))+MAX(0,-(Q1255-C1264-D1264))</f>
        <v>421090.17315762938</v>
      </c>
      <c r="T1264" s="10">
        <f>MAX(0,(T1255-C1264-D1264))/(1-'P-Parametri'!$B$31*MAX(0,IF(U1263&lt;=0,0,(U1263-V1263)/U1263)))</f>
        <v>11651.162298621219</v>
      </c>
      <c r="U1264" s="10">
        <f>((U1263-T1264+MAX(0,-(T1255-C1264-D1264)))*(1+B1264))*(1-'P-Parametri'!$B$32)</f>
        <v>320180.59685682895</v>
      </c>
      <c r="V1264" s="10">
        <f>IF(U1263&lt;=0,V1263,V1263*(1-T1264/U1263))+MAX(0,-(T1255-C1264-D1264))</f>
        <v>421090.17315762932</v>
      </c>
    </row>
    <row r="1265" spans="1:22">
      <c r="A1265" s="9">
        <f t="shared" si="25"/>
        <v>8</v>
      </c>
      <c r="B1265" s="12">
        <f>IF($A1265='P-Parametri'!$C$47,'P-Parametri'!$B$34,IF($A1265='P-Parametri'!$C$48,'P-Parametri'!$C$34,'P-Parametri'!$C$50))</f>
        <v>2.7158250435358244E-2</v>
      </c>
      <c r="C1265" s="10">
        <f>IF($A1265&lt;='1-Input'!$B$26,0,IF($A1265='1-Input'!$B$26+1,('1-Input'!$B$23+((('P-Parametri'!$B$24*'1-Input'!$B$11)*(1+'P-Parametri'!$B$26)^('1-Input'!$B$25-5-'1-Input'!$B$12+1)*(IF('P-Parametri'!$B$26=0,'1-Input'!$B$12,((1+'P-Parametri'!$B$26)^'1-Input'!$B$12-1)/'P-Parametri'!$B$26)))*'P-Parametri'!$B$27*(1-'P-Parametri'!$B$28)))*'1-Input'!$B$27,'1-Input'!$B$23+((('P-Parametri'!$B$24*'1-Input'!$B$11)*(1+'P-Parametri'!$B$26)^('1-Input'!$B$25-5-'1-Input'!$B$12+1)*(IF('P-Parametri'!$B$26=0,'1-Input'!$B$12,((1+'P-Parametri'!$B$26)^'1-Input'!$B$12-1)/'P-Parametri'!$B$26)))*'P-Parametri'!$B$27*(1-'P-Parametri'!$B$28))))</f>
        <v>0</v>
      </c>
      <c r="D1265" s="10">
        <f>IF(AND($A1265&gt;=5,$A1265&lt;5+'1-Input'!$B$12),'1-Input'!$B$30,0)</f>
        <v>11905.451600000002</v>
      </c>
      <c r="E1265" s="10">
        <f>MAX(0,(E1255-C1265-D1265))/(1-'P-Parametri'!$B$31*MAX(0,IF(F1264&lt;=0,0,(F1264-G1264)/F1264)))</f>
        <v>14194.548399999998</v>
      </c>
      <c r="F1265" s="10">
        <f>((F1264-E1265+MAX(0,-(E1255-C1265-D1265)))*(1+B1265))*(1-'P-Parametri'!$B$32)</f>
        <v>295634.39466400316</v>
      </c>
      <c r="G1265" s="10">
        <f>IF(F1264&lt;=0,G1264,G1264*(1-E1265/F1264))+MAX(0,-(E1255-C1265-D1265))</f>
        <v>379286.29978707345</v>
      </c>
      <c r="H1265" s="10">
        <f>MAX(0,(H1255-C1265-D1265))/(1-'P-Parametri'!$B$31*MAX(0,IF(I1264&lt;=0,0,(I1264-J1264)/I1264)))</f>
        <v>18544.5484</v>
      </c>
      <c r="I1265" s="10">
        <f>((I1264-H1265+MAX(0,-(H1255-C1265-D1265)))*(1+B1265))*(1-'P-Parametri'!$B$32)</f>
        <v>260332.83759848657</v>
      </c>
      <c r="J1265" s="10">
        <f>IF(I1264&lt;=0,J1264,J1264*(1-H1265/I1264))+MAX(0,-(H1255-C1265-D1265))</f>
        <v>333995.91004294594</v>
      </c>
      <c r="K1265" s="10">
        <f>MAX(0,(K1255-C1265-D1265))/(1-'P-Parametri'!$B$31*MAX(0,IF(L1264&lt;=0,0,(L1264-M1264)/L1264)))</f>
        <v>11758.38523537406</v>
      </c>
      <c r="L1265" s="10">
        <f>((L1264-K1265+MAX(0,-(K1255-C1265-D1265)))*(1+B1265))*(1-'P-Parametri'!$B$32)</f>
        <v>315404.59075065871</v>
      </c>
      <c r="M1265" s="10">
        <f>IF(L1264&lt;=0,M1264,M1264*(1-K1265/L1264))+MAX(0,-(K1255-C1265-D1265))</f>
        <v>404650.61684596911</v>
      </c>
      <c r="N1265" s="10">
        <f>MAX(0,(N1255-C1265-D1265))/(1-'P-Parametri'!$B$31*MAX(0,IF(O1264&lt;=0,0,(O1264-P1264)/O1264)))</f>
        <v>11644.889448374111</v>
      </c>
      <c r="O1265" s="10">
        <f>((O1264-N1265+MAX(0,-(N1255-C1265-D1265)))*(1+B1265))*(1-'P-Parametri'!$B$32)</f>
        <v>316325.64316479064</v>
      </c>
      <c r="P1265" s="10">
        <f>IF(O1264&lt;=0,P1264,P1264*(1-N1265/O1264))+MAX(0,-(N1255-C1265-D1265))</f>
        <v>405832.2877488528</v>
      </c>
      <c r="Q1265" s="10">
        <f>MAX(0,(Q1255-C1265-D1265))/(1-'P-Parametri'!$B$31*MAX(0,IF(R1264&lt;=0,0,(R1264-S1264)/R1264)))</f>
        <v>11651.162298621215</v>
      </c>
      <c r="R1265" s="10">
        <f>((R1264-Q1265+MAX(0,-(Q1255-C1265-D1265)))*(1+B1265))*(1-'P-Parametri'!$B$32)</f>
        <v>316274.73710020183</v>
      </c>
      <c r="S1265" s="10">
        <f>IF(R1264&lt;=0,S1264,S1264*(1-Q1265/R1264))+MAX(0,-(Q1255-C1265-D1265))</f>
        <v>405766.9774425315</v>
      </c>
      <c r="T1265" s="10">
        <f>MAX(0,(T1255-C1265-D1265))/(1-'P-Parametri'!$B$31*MAX(0,IF(U1264&lt;=0,0,(U1264-V1264)/U1264)))</f>
        <v>11651.162298621219</v>
      </c>
      <c r="U1265" s="10">
        <f>((U1264-T1265+MAX(0,-(T1255-C1265-D1265)))*(1+B1265))*(1-'P-Parametri'!$B$32)</f>
        <v>316274.73710020183</v>
      </c>
      <c r="V1265" s="10">
        <f>IF(U1264&lt;=0,V1264,V1264*(1-T1265/U1264))+MAX(0,-(T1255-C1265-D1265))</f>
        <v>405766.97744253144</v>
      </c>
    </row>
    <row r="1266" spans="1:22">
      <c r="A1266" s="9">
        <f t="shared" si="25"/>
        <v>9</v>
      </c>
      <c r="B1266" s="12">
        <f>IF($A1266='P-Parametri'!$C$47,'P-Parametri'!$B$34,IF($A1266='P-Parametri'!$C$48,'P-Parametri'!$C$34,'P-Parametri'!$C$50))</f>
        <v>2.7158250435358244E-2</v>
      </c>
      <c r="C1266" s="10">
        <f>IF($A1266&lt;='1-Input'!$B$26,0,IF($A1266='1-Input'!$B$26+1,('1-Input'!$B$23+((('P-Parametri'!$B$24*'1-Input'!$B$11)*(1+'P-Parametri'!$B$26)^('1-Input'!$B$25-5-'1-Input'!$B$12+1)*(IF('P-Parametri'!$B$26=0,'1-Input'!$B$12,((1+'P-Parametri'!$B$26)^'1-Input'!$B$12-1)/'P-Parametri'!$B$26)))*'P-Parametri'!$B$27*(1-'P-Parametri'!$B$28)))*'1-Input'!$B$27,'1-Input'!$B$23+((('P-Parametri'!$B$24*'1-Input'!$B$11)*(1+'P-Parametri'!$B$26)^('1-Input'!$B$25-5-'1-Input'!$B$12+1)*(IF('P-Parametri'!$B$26=0,'1-Input'!$B$12,((1+'P-Parametri'!$B$26)^'1-Input'!$B$12-1)/'P-Parametri'!$B$26)))*'P-Parametri'!$B$27*(1-'P-Parametri'!$B$28))))</f>
        <v>0</v>
      </c>
      <c r="D1266" s="10">
        <f>IF(AND($A1266&gt;=5,$A1266&lt;5+'1-Input'!$B$12),'1-Input'!$B$30,0)</f>
        <v>11905.451600000002</v>
      </c>
      <c r="E1266" s="10">
        <f>MAX(0,(E1255-C1266-D1266))/(1-'P-Parametri'!$B$31*MAX(0,IF(F1265&lt;=0,0,(F1265-G1265)/F1265)))</f>
        <v>14194.548399999998</v>
      </c>
      <c r="F1266" s="10">
        <f>((F1265-E1266+MAX(0,-(E1255-C1266-D1266)))*(1+B1266))*(1-'P-Parametri'!$B$32)</f>
        <v>288505.09357114701</v>
      </c>
      <c r="G1266" s="10">
        <f>IF(F1265&lt;=0,G1265,G1265*(1-E1266/F1265))+MAX(0,-(E1255-C1266-D1266))</f>
        <v>361075.30053611228</v>
      </c>
      <c r="H1266" s="10">
        <f>MAX(0,(H1255-C1266-D1266))/(1-'P-Parametri'!$B$31*MAX(0,IF(I1265&lt;=0,0,(I1265-J1265)/I1265)))</f>
        <v>18544.5484</v>
      </c>
      <c r="I1266" s="10">
        <f>((I1265-H1266+MAX(0,-(H1255-C1266-D1266)))*(1+B1266))*(1-'P-Parametri'!$B$32)</f>
        <v>247858.12643665815</v>
      </c>
      <c r="J1266" s="10">
        <f>IF(I1265&lt;=0,J1265,J1265*(1-H1266/I1265))+MAX(0,-(H1255-C1266-D1266))</f>
        <v>310204.04661023442</v>
      </c>
      <c r="K1266" s="10">
        <f>MAX(0,(K1255-C1266-D1266))/(1-'P-Parametri'!$B$31*MAX(0,IF(L1265&lt;=0,0,(L1265-M1265)/L1265)))</f>
        <v>11758.38523537406</v>
      </c>
      <c r="L1266" s="10">
        <f>((L1265-K1266+MAX(0,-(K1255-C1266-D1266)))*(1+B1266))*(1-'P-Parametri'!$B$32)</f>
        <v>311268.91979799821</v>
      </c>
      <c r="M1266" s="10">
        <f>IF(L1265&lt;=0,M1265,M1265*(1-K1266/L1265))+MAX(0,-(K1255-C1266-D1266))</f>
        <v>389565.11087003327</v>
      </c>
      <c r="N1266" s="10">
        <f>MAX(0,(N1255-C1266-D1266))/(1-'P-Parametri'!$B$31*MAX(0,IF(O1265&lt;=0,0,(O1265-P1265)/O1265)))</f>
        <v>11644.889448374111</v>
      </c>
      <c r="O1266" s="10">
        <f>((O1265-N1266+MAX(0,-(N1255-C1266-D1266)))*(1+B1266))*(1-'P-Parametri'!$B$32)</f>
        <v>312329.43922882335</v>
      </c>
      <c r="P1266" s="10">
        <f>IF(O1265&lt;=0,P1265,P1265*(1-N1266/O1265))+MAX(0,-(N1255-C1266-D1266))</f>
        <v>390892.39201945666</v>
      </c>
      <c r="Q1266" s="10">
        <f>MAX(0,(Q1255-C1266-D1266))/(1-'P-Parametri'!$B$31*MAX(0,IF(R1265&lt;=0,0,(R1265-S1265)/R1265)))</f>
        <v>11651.162298621215</v>
      </c>
      <c r="R1266" s="10">
        <f>((R1265-Q1266+MAX(0,-(Q1255-C1266-D1266)))*(1+B1266))*(1-'P-Parametri'!$B$32)</f>
        <v>312270.82489828696</v>
      </c>
      <c r="S1266" s="10">
        <f>IF(R1265&lt;=0,S1265,S1265*(1-Q1266/R1265))+MAX(0,-(Q1255-C1266-D1266))</f>
        <v>390819.03391422465</v>
      </c>
      <c r="T1266" s="10">
        <f>MAX(0,(T1255-C1266-D1266))/(1-'P-Parametri'!$B$31*MAX(0,IF(U1265&lt;=0,0,(U1265-V1265)/U1265)))</f>
        <v>11651.162298621219</v>
      </c>
      <c r="U1266" s="10">
        <f>((U1265-T1266+MAX(0,-(T1255-C1266-D1266)))*(1+B1266))*(1-'P-Parametri'!$B$32)</f>
        <v>312270.82489828696</v>
      </c>
      <c r="V1266" s="10">
        <f>IF(U1265&lt;=0,V1265,V1265*(1-T1266/U1265))+MAX(0,-(T1255-C1266-D1266))</f>
        <v>390819.03391422459</v>
      </c>
    </row>
    <row r="1267" spans="1:22">
      <c r="A1267" s="9">
        <f t="shared" si="25"/>
        <v>10</v>
      </c>
      <c r="B1267" s="12">
        <f>IF($A1267='P-Parametri'!$C$47,'P-Parametri'!$B$34,IF($A1267='P-Parametri'!$C$48,'P-Parametri'!$C$34,'P-Parametri'!$C$50))</f>
        <v>2.7158250435358244E-2</v>
      </c>
      <c r="C1267" s="10">
        <f>IF($A1267&lt;='1-Input'!$B$26,0,IF($A1267='1-Input'!$B$26+1,('1-Input'!$B$23+((('P-Parametri'!$B$24*'1-Input'!$B$11)*(1+'P-Parametri'!$B$26)^('1-Input'!$B$25-5-'1-Input'!$B$12+1)*(IF('P-Parametri'!$B$26=0,'1-Input'!$B$12,((1+'P-Parametri'!$B$26)^'1-Input'!$B$12-1)/'P-Parametri'!$B$26)))*'P-Parametri'!$B$27*(1-'P-Parametri'!$B$28)))*'1-Input'!$B$27,'1-Input'!$B$23+((('P-Parametri'!$B$24*'1-Input'!$B$11)*(1+'P-Parametri'!$B$26)^('1-Input'!$B$25-5-'1-Input'!$B$12+1)*(IF('P-Parametri'!$B$26=0,'1-Input'!$B$12,((1+'P-Parametri'!$B$26)^'1-Input'!$B$12-1)/'P-Parametri'!$B$26)))*'P-Parametri'!$B$27*(1-'P-Parametri'!$B$28))))</f>
        <v>0</v>
      </c>
      <c r="D1267" s="10">
        <f>IF(AND($A1267&gt;=5,$A1267&lt;5+'1-Input'!$B$12),'1-Input'!$B$30,0)</f>
        <v>0</v>
      </c>
      <c r="E1267" s="10">
        <f>MAX(0,(E1255-C1267-D1267))/(1-'P-Parametri'!$B$31*MAX(0,IF(F1266&lt;=0,0,(F1266-G1266)/F1266)))</f>
        <v>26100</v>
      </c>
      <c r="F1267" s="10">
        <f>((F1266-E1267+MAX(0,-(E1255-C1267-D1267)))*(1+B1267))*(1-'P-Parametri'!$B$32)</f>
        <v>268992.49370423006</v>
      </c>
      <c r="G1267" s="10">
        <f>IF(F1266&lt;=0,G1266,G1266*(1-E1267/F1266))+MAX(0,-(E1255-C1267-D1267))</f>
        <v>328410.13949045987</v>
      </c>
      <c r="H1267" s="10">
        <f>MAX(0,(H1255-C1267-D1267))/(1-'P-Parametri'!$B$31*MAX(0,IF(I1266&lt;=0,0,(I1266-J1266)/I1266)))</f>
        <v>30450</v>
      </c>
      <c r="I1267" s="10">
        <f>((I1266-H1267+MAX(0,-(H1255-C1267-D1267)))*(1+B1267))*(1-'P-Parametri'!$B$32)</f>
        <v>222865.92567954471</v>
      </c>
      <c r="J1267" s="10">
        <f>IF(I1266&lt;=0,J1266,J1266*(1-H1267/I1266))+MAX(0,-(H1255-C1267-D1267))</f>
        <v>272094.69205697329</v>
      </c>
      <c r="K1267" s="10">
        <f>MAX(0,(K1255-C1267-D1267))/(1-'P-Parametri'!$B$31*MAX(0,IF(L1266&lt;=0,0,(L1266-M1266)/L1266)))</f>
        <v>23663.836835374063</v>
      </c>
      <c r="L1267" s="10">
        <f>((L1266-K1267+MAX(0,-(K1255-C1267-D1267)))*(1+B1267))*(1-'P-Parametri'!$B$32)</f>
        <v>294825.10196454066</v>
      </c>
      <c r="M1267" s="10">
        <f>IF(L1266&lt;=0,M1266,M1266*(1-K1267/L1266))+MAX(0,-(K1255-C1267-D1267))</f>
        <v>359948.90239549166</v>
      </c>
      <c r="N1267" s="10">
        <f>MAX(0,(N1255-C1267-D1267))/(1-'P-Parametri'!$B$31*MAX(0,IF(O1266&lt;=0,0,(O1266-P1266)/O1266)))</f>
        <v>23550.341048374114</v>
      </c>
      <c r="O1267" s="10">
        <f>((O1266-N1267+MAX(0,-(N1255-C1267-D1267)))*(1+B1267))*(1-'P-Parametri'!$B$32)</f>
        <v>296028.58958283206</v>
      </c>
      <c r="P1267" s="10">
        <f>IF(O1266&lt;=0,P1266,P1266*(1-N1267/O1266))+MAX(0,-(N1255-C1267-D1267))</f>
        <v>361418.22791887505</v>
      </c>
      <c r="Q1267" s="10">
        <f>MAX(0,(Q1255-C1267-D1267))/(1-'P-Parametri'!$B$31*MAX(0,IF(R1266&lt;=0,0,(R1266-S1266)/R1266)))</f>
        <v>23556.613898621217</v>
      </c>
      <c r="R1267" s="10">
        <f>((R1266-Q1267+MAX(0,-(Q1255-C1267-D1267)))*(1+B1267))*(1-'P-Parametri'!$B$32)</f>
        <v>295962.07347854902</v>
      </c>
      <c r="S1267" s="10">
        <f>IF(R1266&lt;=0,S1266,S1266*(1-Q1267/R1266))+MAX(0,-(Q1255-C1267-D1267))</f>
        <v>361337.01909856504</v>
      </c>
      <c r="T1267" s="10">
        <f>MAX(0,(T1255-C1267-D1267))/(1-'P-Parametri'!$B$31*MAX(0,IF(U1266&lt;=0,0,(U1266-V1266)/U1266)))</f>
        <v>23556.613898621221</v>
      </c>
      <c r="U1267" s="10">
        <f>((U1266-T1267+MAX(0,-(T1255-C1267-D1267)))*(1+B1267))*(1-'P-Parametri'!$B$32)</f>
        <v>295962.07347854902</v>
      </c>
      <c r="V1267" s="10">
        <f>IF(U1266&lt;=0,V1266,V1266*(1-T1267/U1266))+MAX(0,-(T1255-C1267-D1267))</f>
        <v>361337.01909856504</v>
      </c>
    </row>
    <row r="1268" spans="1:22">
      <c r="A1268" s="9">
        <f t="shared" si="25"/>
        <v>11</v>
      </c>
      <c r="B1268" s="12">
        <f>IF($A1268='P-Parametri'!$C$47,'P-Parametri'!$B$34,IF($A1268='P-Parametri'!$C$48,'P-Parametri'!$C$34,'P-Parametri'!$C$50))</f>
        <v>2.7158250435358244E-2</v>
      </c>
      <c r="C1268" s="10">
        <f>IF($A1268&lt;='1-Input'!$B$26,0,IF($A1268='1-Input'!$B$26+1,('1-Input'!$B$23+((('P-Parametri'!$B$24*'1-Input'!$B$11)*(1+'P-Parametri'!$B$26)^('1-Input'!$B$25-5-'1-Input'!$B$12+1)*(IF('P-Parametri'!$B$26=0,'1-Input'!$B$12,((1+'P-Parametri'!$B$26)^'1-Input'!$B$12-1)/'P-Parametri'!$B$26)))*'P-Parametri'!$B$27*(1-'P-Parametri'!$B$28)))*'1-Input'!$B$27,'1-Input'!$B$23+((('P-Parametri'!$B$24*'1-Input'!$B$11)*(1+'P-Parametri'!$B$26)^('1-Input'!$B$25-5-'1-Input'!$B$12+1)*(IF('P-Parametri'!$B$26=0,'1-Input'!$B$12,((1+'P-Parametri'!$B$26)^'1-Input'!$B$12-1)/'P-Parametri'!$B$26)))*'P-Parametri'!$B$27*(1-'P-Parametri'!$B$28))))</f>
        <v>0</v>
      </c>
      <c r="D1268" s="10">
        <f>IF(AND($A1268&gt;=5,$A1268&lt;5+'1-Input'!$B$12),'1-Input'!$B$30,0)</f>
        <v>0</v>
      </c>
      <c r="E1268" s="10">
        <f>MAX(0,(E1255-C1268-D1268))/(1-'P-Parametri'!$B$31*MAX(0,IF(F1267&lt;=0,0,(F1267-G1267)/F1267)))</f>
        <v>26100</v>
      </c>
      <c r="F1268" s="10">
        <f>((F1267-E1268+MAX(0,-(E1255-C1268-D1268)))*(1+B1268))*(1-'P-Parametri'!$B$32)</f>
        <v>248990.050819364</v>
      </c>
      <c r="G1268" s="10">
        <f>IF(F1267&lt;=0,G1267,G1267*(1-E1268/F1267))+MAX(0,-(E1255-C1268-D1268))</f>
        <v>296544.92078987497</v>
      </c>
      <c r="H1268" s="10">
        <f>MAX(0,(H1255-C1268-D1268))/(1-'P-Parametri'!$B$31*MAX(0,IF(I1267&lt;=0,0,(I1267-J1267)/I1267)))</f>
        <v>30450</v>
      </c>
      <c r="I1268" s="10">
        <f>((I1267-H1268+MAX(0,-(H1255-C1268-D1268)))*(1+B1268))*(1-'P-Parametri'!$B$32)</f>
        <v>197246.32236574724</v>
      </c>
      <c r="J1268" s="10">
        <f>IF(I1267&lt;=0,J1267,J1267*(1-H1268/I1267))+MAX(0,-(H1255-C1268-D1268))</f>
        <v>234918.60357295754</v>
      </c>
      <c r="K1268" s="10">
        <f>MAX(0,(K1255-C1268-D1268))/(1-'P-Parametri'!$B$31*MAX(0,IF(L1267&lt;=0,0,(L1267-M1267)/L1267)))</f>
        <v>23663.836835374063</v>
      </c>
      <c r="L1268" s="10">
        <f>((L1267-K1268+MAX(0,-(K1255-C1268-D1268)))*(1+B1268))*(1-'P-Parametri'!$B$32)</f>
        <v>277968.47961456125</v>
      </c>
      <c r="M1268" s="10">
        <f>IF(L1267&lt;=0,M1267,M1267*(1-K1268/L1267))+MAX(0,-(K1255-C1268-D1268))</f>
        <v>331057.9699796238</v>
      </c>
      <c r="N1268" s="10">
        <f>MAX(0,(N1255-C1268-D1268))/(1-'P-Parametri'!$B$31*MAX(0,IF(O1267&lt;=0,0,(O1267-P1267)/O1267)))</f>
        <v>23550.341048374114</v>
      </c>
      <c r="O1268" s="10">
        <f>((O1267-N1268+MAX(0,-(N1255-C1268-D1268)))*(1+B1268))*(1-'P-Parametri'!$B$32)</f>
        <v>279318.52448425186</v>
      </c>
      <c r="P1268" s="10">
        <f>IF(O1267&lt;=0,P1267,P1267*(1-N1268/O1267))+MAX(0,-(N1255-C1268-D1268))</f>
        <v>332665.86132961052</v>
      </c>
      <c r="Q1268" s="10">
        <f>MAX(0,(Q1255-C1268-D1268))/(1-'P-Parametri'!$B$31*MAX(0,IF(R1267&lt;=0,0,(R1267-S1267)/R1267)))</f>
        <v>23556.613898621217</v>
      </c>
      <c r="R1268" s="10">
        <f>((R1267-Q1268+MAX(0,-(Q1255-C1268-D1268)))*(1+B1268))*(1-'P-Parametri'!$B$32)</f>
        <v>279243.90824061597</v>
      </c>
      <c r="S1268" s="10">
        <f>IF(R1267&lt;=0,S1267,S1267*(1-Q1268/R1267))+MAX(0,-(Q1255-C1268-D1268))</f>
        <v>332576.99405163771</v>
      </c>
      <c r="T1268" s="10">
        <f>MAX(0,(T1255-C1268-D1268))/(1-'P-Parametri'!$B$31*MAX(0,IF(U1267&lt;=0,0,(U1267-V1267)/U1267)))</f>
        <v>23556.613898621221</v>
      </c>
      <c r="U1268" s="10">
        <f>((U1267-T1268+MAX(0,-(T1255-C1268-D1268)))*(1+B1268))*(1-'P-Parametri'!$B$32)</f>
        <v>279243.90824061597</v>
      </c>
      <c r="V1268" s="10">
        <f>IF(U1267&lt;=0,V1267,V1267*(1-T1268/U1267))+MAX(0,-(T1255-C1268-D1268))</f>
        <v>332576.99405163771</v>
      </c>
    </row>
    <row r="1269" spans="1:22">
      <c r="A1269" s="9">
        <f t="shared" si="25"/>
        <v>12</v>
      </c>
      <c r="B1269" s="12">
        <f>IF($A1269='P-Parametri'!$C$47,'P-Parametri'!$B$34,IF($A1269='P-Parametri'!$C$48,'P-Parametri'!$C$34,'P-Parametri'!$C$50))</f>
        <v>2.7158250435358244E-2</v>
      </c>
      <c r="C1269" s="10">
        <f>IF($A1269&lt;='1-Input'!$B$26,0,IF($A1269='1-Input'!$B$26+1,('1-Input'!$B$23+((('P-Parametri'!$B$24*'1-Input'!$B$11)*(1+'P-Parametri'!$B$26)^('1-Input'!$B$25-5-'1-Input'!$B$12+1)*(IF('P-Parametri'!$B$26=0,'1-Input'!$B$12,((1+'P-Parametri'!$B$26)^'1-Input'!$B$12-1)/'P-Parametri'!$B$26)))*'P-Parametri'!$B$27*(1-'P-Parametri'!$B$28)))*'1-Input'!$B$27,'1-Input'!$B$23+((('P-Parametri'!$B$24*'1-Input'!$B$11)*(1+'P-Parametri'!$B$26)^('1-Input'!$B$25-5-'1-Input'!$B$12+1)*(IF('P-Parametri'!$B$26=0,'1-Input'!$B$12,((1+'P-Parametri'!$B$26)^'1-Input'!$B$12-1)/'P-Parametri'!$B$26)))*'P-Parametri'!$B$27*(1-'P-Parametri'!$B$28))))</f>
        <v>0</v>
      </c>
      <c r="D1269" s="10">
        <f>IF(AND($A1269&gt;=5,$A1269&lt;5+'1-Input'!$B$12),'1-Input'!$B$30,0)</f>
        <v>0</v>
      </c>
      <c r="E1269" s="10">
        <f>MAX(0,(E1255-C1269-D1269))/(1-'P-Parametri'!$B$31*MAX(0,IF(F1268&lt;=0,0,(F1268-G1268)/F1268)))</f>
        <v>26100</v>
      </c>
      <c r="F1269" s="10">
        <f>((F1268-E1269+MAX(0,-(E1255-C1269-D1269)))*(1+B1269))*(1-'P-Parametri'!$B$32)</f>
        <v>228485.46792978788</v>
      </c>
      <c r="G1269" s="10">
        <f>IF(F1268&lt;=0,G1268,G1268*(1-E1269/F1268))+MAX(0,-(E1255-C1269-D1269))</f>
        <v>265460.05451852834</v>
      </c>
      <c r="H1269" s="10">
        <f>MAX(0,(H1255-C1269-D1269))/(1-'P-Parametri'!$B$31*MAX(0,IF(I1268&lt;=0,0,(I1268-J1268)/I1268)))</f>
        <v>30450</v>
      </c>
      <c r="I1269" s="10">
        <f>((I1268-H1269+MAX(0,-(H1255-C1269-D1269)))*(1+B1269))*(1-'P-Parametri'!$B$32)</f>
        <v>170983.56622293245</v>
      </c>
      <c r="J1269" s="10">
        <f>IF(I1268&lt;=0,J1268,J1268*(1-H1269/I1268))+MAX(0,-(H1255-C1269-D1269))</f>
        <v>198652.92625638642</v>
      </c>
      <c r="K1269" s="10">
        <f>MAX(0,(K1255-C1269-D1269))/(1-'P-Parametri'!$B$31*MAX(0,IF(L1268&lt;=0,0,(L1268-M1268)/L1268)))</f>
        <v>23663.836835374063</v>
      </c>
      <c r="L1269" s="10">
        <f>((L1268-K1269+MAX(0,-(K1255-C1269-D1269)))*(1+B1269))*(1-'P-Parametri'!$B$32)</f>
        <v>260688.68973074935</v>
      </c>
      <c r="M1269" s="10">
        <f>IF(L1268&lt;=0,M1268,M1268*(1-K1269/L1268))+MAX(0,-(K1255-C1269-D1269))</f>
        <v>302874.5522212112</v>
      </c>
      <c r="N1269" s="10">
        <f>MAX(0,(N1255-C1269-D1269))/(1-'P-Parametri'!$B$31*MAX(0,IF(O1268&lt;=0,0,(O1268-P1268)/O1268)))</f>
        <v>23550.341048374114</v>
      </c>
      <c r="O1269" s="10">
        <f>((O1268-N1269+MAX(0,-(N1255-C1269-D1269)))*(1+B1269))*(1-'P-Parametri'!$B$32)</f>
        <v>262188.97101539595</v>
      </c>
      <c r="P1269" s="10">
        <f>IF(O1268&lt;=0,P1268,P1268*(1-N1269/O1268))+MAX(0,-(N1255-C1269-D1269))</f>
        <v>304617.61603714636</v>
      </c>
      <c r="Q1269" s="10">
        <f>MAX(0,(Q1255-C1269-D1269))/(1-'P-Parametri'!$B$31*MAX(0,IF(R1268&lt;=0,0,(R1268-S1268)/R1268)))</f>
        <v>23556.613898621217</v>
      </c>
      <c r="R1269" s="10">
        <f>((R1268-Q1269+MAX(0,-(Q1255-C1269-D1269)))*(1+B1269))*(1-'P-Parametri'!$B$32)</f>
        <v>262106.05128704407</v>
      </c>
      <c r="S1269" s="10">
        <f>IF(R1268&lt;=0,S1268,S1268*(1-Q1269/R1268))+MAX(0,-(Q1255-C1269-D1269))</f>
        <v>304521.27785070334</v>
      </c>
      <c r="T1269" s="10">
        <f>MAX(0,(T1255-C1269-D1269))/(1-'P-Parametri'!$B$31*MAX(0,IF(U1268&lt;=0,0,(U1268-V1268)/U1268)))</f>
        <v>23556.613898621221</v>
      </c>
      <c r="U1269" s="10">
        <f>((U1268-T1269+MAX(0,-(T1255-C1269-D1269)))*(1+B1269))*(1-'P-Parametri'!$B$32)</f>
        <v>262106.05128704407</v>
      </c>
      <c r="V1269" s="10">
        <f>IF(U1268&lt;=0,V1268,V1268*(1-T1269/U1268))+MAX(0,-(T1255-C1269-D1269))</f>
        <v>304521.27785070334</v>
      </c>
    </row>
    <row r="1270" spans="1:22">
      <c r="A1270" s="9">
        <f t="shared" si="25"/>
        <v>13</v>
      </c>
      <c r="B1270" s="12">
        <f>IF($A1270='P-Parametri'!$C$47,'P-Parametri'!$B$34,IF($A1270='P-Parametri'!$C$48,'P-Parametri'!$C$34,'P-Parametri'!$C$50))</f>
        <v>2.7158250435358244E-2</v>
      </c>
      <c r="C1270" s="10">
        <f>IF($A1270&lt;='1-Input'!$B$26,0,IF($A1270='1-Input'!$B$26+1,('1-Input'!$B$23+((('P-Parametri'!$B$24*'1-Input'!$B$11)*(1+'P-Parametri'!$B$26)^('1-Input'!$B$25-5-'1-Input'!$B$12+1)*(IF('P-Parametri'!$B$26=0,'1-Input'!$B$12,((1+'P-Parametri'!$B$26)^'1-Input'!$B$12-1)/'P-Parametri'!$B$26)))*'P-Parametri'!$B$27*(1-'P-Parametri'!$B$28)))*'1-Input'!$B$27,'1-Input'!$B$23+((('P-Parametri'!$B$24*'1-Input'!$B$11)*(1+'P-Parametri'!$B$26)^('1-Input'!$B$25-5-'1-Input'!$B$12+1)*(IF('P-Parametri'!$B$26=0,'1-Input'!$B$12,((1+'P-Parametri'!$B$26)^'1-Input'!$B$12-1)/'P-Parametri'!$B$26)))*'P-Parametri'!$B$27*(1-'P-Parametri'!$B$28))))</f>
        <v>0</v>
      </c>
      <c r="D1270" s="10">
        <f>IF(AND($A1270&gt;=5,$A1270&lt;5+'1-Input'!$B$12),'1-Input'!$B$30,0)</f>
        <v>0</v>
      </c>
      <c r="E1270" s="10">
        <f>MAX(0,(E1255-C1270-D1270))/(1-'P-Parametri'!$B$31*MAX(0,IF(F1269&lt;=0,0,(F1269-G1269)/F1269)))</f>
        <v>26100</v>
      </c>
      <c r="F1270" s="10">
        <f>((F1269-E1270+MAX(0,-(E1255-C1270-D1270)))*(1+B1270))*(1-'P-Parametri'!$B$32)</f>
        <v>207466.13934599762</v>
      </c>
      <c r="G1270" s="10">
        <f>IF(F1269&lt;=0,G1269,G1269*(1-E1270/F1269))+MAX(0,-(E1255-C1270-D1270))</f>
        <v>235136.43050116772</v>
      </c>
      <c r="H1270" s="10">
        <f>MAX(0,(H1255-C1270-D1270))/(1-'P-Parametri'!$B$31*MAX(0,IF(I1269&lt;=0,0,(I1269-J1269)/I1269)))</f>
        <v>30450</v>
      </c>
      <c r="I1270" s="10">
        <f>((I1269-H1270+MAX(0,-(H1255-C1270-D1270)))*(1+B1270))*(1-'P-Parametri'!$B$32)</f>
        <v>144061.5115849709</v>
      </c>
      <c r="J1270" s="10">
        <f>IF(I1269&lt;=0,J1269,J1269*(1-H1270/I1269))+MAX(0,-(H1255-C1270-D1270))</f>
        <v>163275.36490279902</v>
      </c>
      <c r="K1270" s="10">
        <f>MAX(0,(K1255-C1270-D1270))/(1-'P-Parametri'!$B$31*MAX(0,IF(L1269&lt;=0,0,(L1269-M1269)/L1269)))</f>
        <v>23663.836835374063</v>
      </c>
      <c r="L1270" s="10">
        <f>((L1269-K1270+MAX(0,-(K1255-C1270-D1270)))*(1+B1270))*(1-'P-Parametri'!$B$32)</f>
        <v>242975.10914329241</v>
      </c>
      <c r="M1270" s="10">
        <f>IF(L1269&lt;=0,M1269,M1269*(1-K1270/L1269))+MAX(0,-(K1255-C1270-D1270))</f>
        <v>275381.32268082612</v>
      </c>
      <c r="N1270" s="10">
        <f>MAX(0,(N1255-C1270-D1270))/(1-'P-Parametri'!$B$31*MAX(0,IF(O1269&lt;=0,0,(O1269-P1269)/O1269)))</f>
        <v>23550.341048374114</v>
      </c>
      <c r="O1270" s="10">
        <f>((O1269-N1270+MAX(0,-(N1255-C1270-D1270)))*(1+B1270))*(1-'P-Parametri'!$B$32)</f>
        <v>244629.39836793058</v>
      </c>
      <c r="P1270" s="10">
        <f>IF(O1269&lt;=0,P1269,P1269*(1-N1270/O1269))+MAX(0,-(N1255-C1270-D1270))</f>
        <v>277256.24870260572</v>
      </c>
      <c r="Q1270" s="10">
        <f>MAX(0,(Q1255-C1270-D1270))/(1-'P-Parametri'!$B$31*MAX(0,IF(R1269&lt;=0,0,(R1269-S1269)/R1269)))</f>
        <v>23556.613898621217</v>
      </c>
      <c r="R1270" s="10">
        <f>((R1269-Q1270+MAX(0,-(Q1255-C1270-D1270)))*(1+B1270))*(1-'P-Parametri'!$B$32)</f>
        <v>244537.96670473096</v>
      </c>
      <c r="S1270" s="10">
        <f>IF(R1269&lt;=0,S1269,S1269*(1-Q1270/R1269))+MAX(0,-(Q1255-C1270-D1270))</f>
        <v>277152.62256396306</v>
      </c>
      <c r="T1270" s="10">
        <f>MAX(0,(T1255-C1270-D1270))/(1-'P-Parametri'!$B$31*MAX(0,IF(U1269&lt;=0,0,(U1269-V1269)/U1269)))</f>
        <v>23556.613898621221</v>
      </c>
      <c r="U1270" s="10">
        <f>((U1269-T1270+MAX(0,-(T1255-C1270-D1270)))*(1+B1270))*(1-'P-Parametri'!$B$32)</f>
        <v>244537.96670473096</v>
      </c>
      <c r="V1270" s="10">
        <f>IF(U1269&lt;=0,V1269,V1269*(1-T1270/U1269))+MAX(0,-(T1255-C1270-D1270))</f>
        <v>277152.62256396306</v>
      </c>
    </row>
    <row r="1271" spans="1:22">
      <c r="A1271" s="9">
        <f t="shared" si="25"/>
        <v>14</v>
      </c>
      <c r="B1271" s="12">
        <f>IF($A1271='P-Parametri'!$C$47,'P-Parametri'!$B$34,IF($A1271='P-Parametri'!$C$48,'P-Parametri'!$C$34,'P-Parametri'!$C$50))</f>
        <v>2.7158250435358244E-2</v>
      </c>
      <c r="C1271" s="10">
        <f>IF($A1271&lt;='1-Input'!$B$26,0,IF($A1271='1-Input'!$B$26+1,('1-Input'!$B$23+((('P-Parametri'!$B$24*'1-Input'!$B$11)*(1+'P-Parametri'!$B$26)^('1-Input'!$B$25-5-'1-Input'!$B$12+1)*(IF('P-Parametri'!$B$26=0,'1-Input'!$B$12,((1+'P-Parametri'!$B$26)^'1-Input'!$B$12-1)/'P-Parametri'!$B$26)))*'P-Parametri'!$B$27*(1-'P-Parametri'!$B$28)))*'1-Input'!$B$27,'1-Input'!$B$23+((('P-Parametri'!$B$24*'1-Input'!$B$11)*(1+'P-Parametri'!$B$26)^('1-Input'!$B$25-5-'1-Input'!$B$12+1)*(IF('P-Parametri'!$B$26=0,'1-Input'!$B$12,((1+'P-Parametri'!$B$26)^'1-Input'!$B$12-1)/'P-Parametri'!$B$26)))*'P-Parametri'!$B$27*(1-'P-Parametri'!$B$28))))</f>
        <v>0</v>
      </c>
      <c r="D1271" s="10">
        <f>IF(AND($A1271&gt;=5,$A1271&lt;5+'1-Input'!$B$12),'1-Input'!$B$30,0)</f>
        <v>0</v>
      </c>
      <c r="E1271" s="10">
        <f>MAX(0,(E1255-C1271-D1271))/(1-'P-Parametri'!$B$31*MAX(0,IF(F1270&lt;=0,0,(F1270-G1270)/F1270)))</f>
        <v>26100</v>
      </c>
      <c r="F1271" s="10">
        <f>((F1270-E1271+MAX(0,-(E1255-C1271-D1271)))*(1+B1271))*(1-'P-Parametri'!$B$32)</f>
        <v>185919.14292609261</v>
      </c>
      <c r="G1271" s="10">
        <f>IF(F1270&lt;=0,G1270,G1270*(1-E1271/F1270))+MAX(0,-(E1255-C1271-D1271))</f>
        <v>205555.40655467438</v>
      </c>
      <c r="H1271" s="10">
        <f>MAX(0,(H1255-C1271-D1271))/(1-'P-Parametri'!$B$31*MAX(0,IF(I1270&lt;=0,0,(I1270-J1270)/I1270)))</f>
        <v>30450</v>
      </c>
      <c r="I1271" s="10">
        <f>((I1270-H1271+MAX(0,-(H1255-C1271-D1271)))*(1+B1271))*(1-'P-Parametri'!$B$32)</f>
        <v>116463.60746599727</v>
      </c>
      <c r="J1271" s="10">
        <f>IF(I1270&lt;=0,J1270,J1270*(1-H1271/I1270))+MAX(0,-(H1255-C1271-D1271))</f>
        <v>128764.17029855677</v>
      </c>
      <c r="K1271" s="10">
        <f>MAX(0,(K1255-C1271-D1271))/(1-'P-Parametri'!$B$31*MAX(0,IF(L1270&lt;=0,0,(L1270-M1270)/L1270)))</f>
        <v>23663.836835374063</v>
      </c>
      <c r="L1271" s="10">
        <f>((L1270-K1271+MAX(0,-(K1255-C1271-D1271)))*(1+B1271))*(1-'P-Parametri'!$B$32)</f>
        <v>224816.84799902476</v>
      </c>
      <c r="M1271" s="10">
        <f>IF(L1270&lt;=0,M1270,M1270*(1-K1271/L1270))+MAX(0,-(K1255-C1271-D1271))</f>
        <v>248561.37922898278</v>
      </c>
      <c r="N1271" s="10">
        <f>MAX(0,(N1255-C1271-D1271))/(1-'P-Parametri'!$B$31*MAX(0,IF(O1270&lt;=0,0,(O1270-P1270)/O1270)))</f>
        <v>23550.341048374114</v>
      </c>
      <c r="O1271" s="10">
        <f>((O1270-N1271+MAX(0,-(N1255-C1271-D1271)))*(1+B1271))*(1-'P-Parametri'!$B$32)</f>
        <v>226629.0113688054</v>
      </c>
      <c r="P1271" s="10">
        <f>IF(O1270&lt;=0,P1270,P1270*(1-N1271/O1270))+MAX(0,-(N1255-C1271-D1271))</f>
        <v>250564.93826199116</v>
      </c>
      <c r="Q1271" s="10">
        <f>MAX(0,(Q1255-C1271-D1271))/(1-'P-Parametri'!$B$31*MAX(0,IF(R1270&lt;=0,0,(R1270-S1270)/R1270)))</f>
        <v>23556.613898621217</v>
      </c>
      <c r="R1271" s="10">
        <f>((R1270-Q1271+MAX(0,-(Q1255-C1271-D1271)))*(1+B1271))*(1-'P-Parametri'!$B$32)</f>
        <v>226528.85408770802</v>
      </c>
      <c r="S1271" s="10">
        <f>IF(R1270&lt;=0,S1270,S1270*(1-Q1271/R1270))+MAX(0,-(Q1255-C1271-D1271))</f>
        <v>250454.2026469741</v>
      </c>
      <c r="T1271" s="10">
        <f>MAX(0,(T1255-C1271-D1271))/(1-'P-Parametri'!$B$31*MAX(0,IF(U1270&lt;=0,0,(U1270-V1270)/U1270)))</f>
        <v>23556.613898621221</v>
      </c>
      <c r="U1271" s="10">
        <f>((U1270-T1271+MAX(0,-(T1255-C1271-D1271)))*(1+B1271))*(1-'P-Parametri'!$B$32)</f>
        <v>226528.85408770799</v>
      </c>
      <c r="V1271" s="10">
        <f>IF(U1270&lt;=0,V1270,V1270*(1-T1271/U1270))+MAX(0,-(T1255-C1271-D1271))</f>
        <v>250454.2026469741</v>
      </c>
    </row>
    <row r="1272" spans="1:22">
      <c r="A1272" s="9">
        <f t="shared" si="25"/>
        <v>15</v>
      </c>
      <c r="B1272" s="12">
        <f>IF($A1272='P-Parametri'!$C$47,'P-Parametri'!$B$34,IF($A1272='P-Parametri'!$C$48,'P-Parametri'!$C$34,'P-Parametri'!$C$50))</f>
        <v>2.7158250435358244E-2</v>
      </c>
      <c r="C1272" s="10">
        <f>IF($A1272&lt;='1-Input'!$B$26,0,IF($A1272='1-Input'!$B$26+1,('1-Input'!$B$23+((('P-Parametri'!$B$24*'1-Input'!$B$11)*(1+'P-Parametri'!$B$26)^('1-Input'!$B$25-5-'1-Input'!$B$12+1)*(IF('P-Parametri'!$B$26=0,'1-Input'!$B$12,((1+'P-Parametri'!$B$26)^'1-Input'!$B$12-1)/'P-Parametri'!$B$26)))*'P-Parametri'!$B$27*(1-'P-Parametri'!$B$28)))*'1-Input'!$B$27,'1-Input'!$B$23+((('P-Parametri'!$B$24*'1-Input'!$B$11)*(1+'P-Parametri'!$B$26)^('1-Input'!$B$25-5-'1-Input'!$B$12+1)*(IF('P-Parametri'!$B$26=0,'1-Input'!$B$12,((1+'P-Parametri'!$B$26)^'1-Input'!$B$12-1)/'P-Parametri'!$B$26)))*'P-Parametri'!$B$27*(1-'P-Parametri'!$B$28))))</f>
        <v>0</v>
      </c>
      <c r="D1272" s="10">
        <f>IF(AND($A1272&gt;=5,$A1272&lt;5+'1-Input'!$B$12),'1-Input'!$B$30,0)</f>
        <v>0</v>
      </c>
      <c r="E1272" s="10">
        <f>MAX(0,(E1255-C1272-D1272))/(1-'P-Parametri'!$B$31*MAX(0,IF(F1271&lt;=0,0,(F1271-G1271)/F1271)))</f>
        <v>26100</v>
      </c>
      <c r="F1272" s="10">
        <f>((F1271-E1272+MAX(0,-(E1255-C1272-D1272)))*(1+B1272))*(1-'P-Parametri'!$B$32)</f>
        <v>163831.23213157567</v>
      </c>
      <c r="G1272" s="10">
        <f>IF(F1271&lt;=0,G1271,G1271*(1-E1272/F1271))+MAX(0,-(E1255-C1272-D1272))</f>
        <v>176698.79702732884</v>
      </c>
      <c r="H1272" s="10">
        <f>MAX(0,(H1255-C1272-D1272))/(1-'P-Parametri'!$B$31*MAX(0,IF(I1271&lt;=0,0,(I1271-J1271)/I1271)))</f>
        <v>30450</v>
      </c>
      <c r="I1272" s="10">
        <f>((I1271-H1272+MAX(0,-(H1255-C1272-D1272)))*(1+B1272))*(1-'P-Parametri'!$B$32)</f>
        <v>88172.887385290611</v>
      </c>
      <c r="J1272" s="10">
        <f>IF(I1271&lt;=0,J1271,J1271*(1-H1272/I1271))+MAX(0,-(H1255-C1272-D1272))</f>
        <v>95098.125849986944</v>
      </c>
      <c r="K1272" s="10">
        <f>MAX(0,(K1255-C1272-D1272))/(1-'P-Parametri'!$B$31*MAX(0,IF(L1271&lt;=0,0,(L1271-M1271)/L1271)))</f>
        <v>23663.836835374063</v>
      </c>
      <c r="L1272" s="10">
        <f>((L1271-K1272+MAX(0,-(K1255-C1272-D1272)))*(1+B1272))*(1-'P-Parametri'!$B$32)</f>
        <v>206202.74306662622</v>
      </c>
      <c r="M1272" s="10">
        <f>IF(L1271&lt;=0,M1271,M1271*(1-K1272/L1271))+MAX(0,-(K1255-C1272-D1272))</f>
        <v>222398.2336551435</v>
      </c>
      <c r="N1272" s="10">
        <f>MAX(0,(N1255-C1272-D1272))/(1-'P-Parametri'!$B$31*MAX(0,IF(O1271&lt;=0,0,(O1271-P1271)/O1271)))</f>
        <v>23550.341048374114</v>
      </c>
      <c r="O1272" s="10">
        <f>((O1271-N1272+MAX(0,-(N1255-C1272-D1272)))*(1+B1272))*(1-'P-Parametri'!$B$32)</f>
        <v>208176.74384365897</v>
      </c>
      <c r="P1272" s="10">
        <f>IF(O1271&lt;=0,P1271,P1271*(1-N1272/O1271))+MAX(0,-(N1255-C1272-D1272))</f>
        <v>224527.27558502759</v>
      </c>
      <c r="Q1272" s="10">
        <f>MAX(0,(Q1255-C1272-D1272))/(1-'P-Parametri'!$B$31*MAX(0,IF(R1271&lt;=0,0,(R1271-S1271)/R1271)))</f>
        <v>23556.613898621217</v>
      </c>
      <c r="R1272" s="10">
        <f>((R1271-Q1272+MAX(0,-(Q1255-C1272-D1272)))*(1+B1272))*(1-'P-Parametri'!$B$32)</f>
        <v>208067.64189732861</v>
      </c>
      <c r="S1272" s="10">
        <f>IF(R1271&lt;=0,S1271,S1271*(1-Q1272/R1271))+MAX(0,-(Q1255-C1272-D1272))</f>
        <v>224409.60459873834</v>
      </c>
      <c r="T1272" s="10">
        <f>MAX(0,(T1255-C1272-D1272))/(1-'P-Parametri'!$B$31*MAX(0,IF(U1271&lt;=0,0,(U1271-V1271)/U1271)))</f>
        <v>23556.613898621221</v>
      </c>
      <c r="U1272" s="10">
        <f>((U1271-T1272+MAX(0,-(T1255-C1272-D1272)))*(1+B1272))*(1-'P-Parametri'!$B$32)</f>
        <v>208067.64189732855</v>
      </c>
      <c r="V1272" s="10">
        <f>IF(U1271&lt;=0,V1271,V1271*(1-T1272/U1271))+MAX(0,-(T1255-C1272-D1272))</f>
        <v>224409.60459873831</v>
      </c>
    </row>
    <row r="1273" spans="1:22">
      <c r="A1273" s="9">
        <f t="shared" si="25"/>
        <v>16</v>
      </c>
      <c r="B1273" s="12">
        <f>IF($A1273='P-Parametri'!$C$47,'P-Parametri'!$B$34,IF($A1273='P-Parametri'!$C$48,'P-Parametri'!$C$34,'P-Parametri'!$C$50))</f>
        <v>2.7158250435358244E-2</v>
      </c>
      <c r="C1273" s="10">
        <f>IF($A1273&lt;='1-Input'!$B$26,0,IF($A1273='1-Input'!$B$26+1,('1-Input'!$B$23+((('P-Parametri'!$B$24*'1-Input'!$B$11)*(1+'P-Parametri'!$B$26)^('1-Input'!$B$25-5-'1-Input'!$B$12+1)*(IF('P-Parametri'!$B$26=0,'1-Input'!$B$12,((1+'P-Parametri'!$B$26)^'1-Input'!$B$12-1)/'P-Parametri'!$B$26)))*'P-Parametri'!$B$27*(1-'P-Parametri'!$B$28)))*'1-Input'!$B$27,'1-Input'!$B$23+((('P-Parametri'!$B$24*'1-Input'!$B$11)*(1+'P-Parametri'!$B$26)^('1-Input'!$B$25-5-'1-Input'!$B$12+1)*(IF('P-Parametri'!$B$26=0,'1-Input'!$B$12,((1+'P-Parametri'!$B$26)^'1-Input'!$B$12-1)/'P-Parametri'!$B$26)))*'P-Parametri'!$B$27*(1-'P-Parametri'!$B$28))))</f>
        <v>0</v>
      </c>
      <c r="D1273" s="10">
        <f>IF(AND($A1273&gt;=5,$A1273&lt;5+'1-Input'!$B$12),'1-Input'!$B$30,0)</f>
        <v>0</v>
      </c>
      <c r="E1273" s="10">
        <f>MAX(0,(E1255-C1273-D1273))/(1-'P-Parametri'!$B$31*MAX(0,IF(F1272&lt;=0,0,(F1272-G1272)/F1272)))</f>
        <v>26100</v>
      </c>
      <c r="F1273" s="10">
        <f>((F1272-E1273+MAX(0,-(E1255-C1273-D1273)))*(1+B1273))*(1-'P-Parametri'!$B$32)</f>
        <v>141188.82788372232</v>
      </c>
      <c r="G1273" s="10">
        <f>IF(F1272&lt;=0,G1272,G1272*(1-E1273/F1272))+MAX(0,-(E1255-C1273-D1273))</f>
        <v>148548.8616187406</v>
      </c>
      <c r="H1273" s="10">
        <f>MAX(0,(H1255-C1273-D1273))/(1-'P-Parametri'!$B$31*MAX(0,IF(I1272&lt;=0,0,(I1272-J1272)/I1272)))</f>
        <v>30450</v>
      </c>
      <c r="I1273" s="10">
        <f>((I1272-H1273+MAX(0,-(H1255-C1273-D1273)))*(1+B1273))*(1-'P-Parametri'!$B$32)</f>
        <v>59171.958936718809</v>
      </c>
      <c r="J1273" s="10">
        <f>IF(I1272&lt;=0,J1272,J1272*(1-H1273/I1272))+MAX(0,-(H1255-C1273-D1273))</f>
        <v>62256.534539967281</v>
      </c>
      <c r="K1273" s="10">
        <f>MAX(0,(K1255-C1273-D1273))/(1-'P-Parametri'!$B$31*MAX(0,IF(L1272&lt;=0,0,(L1272-M1272)/L1272)))</f>
        <v>23663.836835374063</v>
      </c>
      <c r="L1273" s="10">
        <f>((L1272-K1273+MAX(0,-(K1255-C1273-D1273)))*(1+B1273))*(1-'P-Parametri'!$B$32)</f>
        <v>187121.35087375512</v>
      </c>
      <c r="M1273" s="10">
        <f>IF(L1272&lt;=0,M1272,M1272*(1-K1273/L1272))+MAX(0,-(K1255-C1273-D1273))</f>
        <v>196875.80153119133</v>
      </c>
      <c r="N1273" s="10">
        <f>MAX(0,(N1255-C1273-D1273))/(1-'P-Parametri'!$B$31*MAX(0,IF(O1272&lt;=0,0,(O1272-P1272)/O1272)))</f>
        <v>23550.341048374114</v>
      </c>
      <c r="O1273" s="10">
        <f>((O1272-N1273+MAX(0,-(N1255-C1273-D1273)))*(1+B1273))*(1-'P-Parametri'!$B$32)</f>
        <v>189261.25181361978</v>
      </c>
      <c r="P1273" s="10">
        <f>IF(O1272&lt;=0,P1272,P1272*(1-N1273/O1272))+MAX(0,-(N1255-C1273-D1273))</f>
        <v>199127.25338725149</v>
      </c>
      <c r="Q1273" s="10">
        <f>MAX(0,(Q1255-C1273-D1273))/(1-'P-Parametri'!$B$31*MAX(0,IF(R1272&lt;=0,0,(R1272-S1272)/R1272)))</f>
        <v>23556.613898621217</v>
      </c>
      <c r="R1273" s="10">
        <f>((R1272-Q1273+MAX(0,-(Q1255-C1273-D1273)))*(1+B1273))*(1-'P-Parametri'!$B$32)</f>
        <v>189142.9806557713</v>
      </c>
      <c r="S1273" s="10">
        <f>IF(R1272&lt;=0,S1272,S1272*(1-Q1273/R1272))+MAX(0,-(Q1255-C1273-D1273))</f>
        <v>199002.81687110465</v>
      </c>
      <c r="T1273" s="10">
        <f>MAX(0,(T1255-C1273-D1273))/(1-'P-Parametri'!$B$31*MAX(0,IF(U1272&lt;=0,0,(U1272-V1272)/U1272)))</f>
        <v>23556.613898621221</v>
      </c>
      <c r="U1273" s="10">
        <f>((U1272-T1273+MAX(0,-(T1255-C1273-D1273)))*(1+B1273))*(1-'P-Parametri'!$B$32)</f>
        <v>189142.98065577124</v>
      </c>
      <c r="V1273" s="10">
        <f>IF(U1272&lt;=0,V1272,V1272*(1-T1273/U1272))+MAX(0,-(T1255-C1273-D1273))</f>
        <v>199002.81687110462</v>
      </c>
    </row>
    <row r="1274" spans="1:22">
      <c r="A1274" s="9">
        <f t="shared" si="25"/>
        <v>17</v>
      </c>
      <c r="B1274" s="12">
        <f>IF($A1274='P-Parametri'!$C$47,'P-Parametri'!$B$34,IF($A1274='P-Parametri'!$C$48,'P-Parametri'!$C$34,'P-Parametri'!$C$50))</f>
        <v>2.7158250435358244E-2</v>
      </c>
      <c r="C1274" s="10">
        <f>IF($A1274&lt;='1-Input'!$B$26,0,IF($A1274='1-Input'!$B$26+1,('1-Input'!$B$23+((('P-Parametri'!$B$24*'1-Input'!$B$11)*(1+'P-Parametri'!$B$26)^('1-Input'!$B$25-5-'1-Input'!$B$12+1)*(IF('P-Parametri'!$B$26=0,'1-Input'!$B$12,((1+'P-Parametri'!$B$26)^'1-Input'!$B$12-1)/'P-Parametri'!$B$26)))*'P-Parametri'!$B$27*(1-'P-Parametri'!$B$28)))*'1-Input'!$B$27,'1-Input'!$B$23+((('P-Parametri'!$B$24*'1-Input'!$B$11)*(1+'P-Parametri'!$B$26)^('1-Input'!$B$25-5-'1-Input'!$B$12+1)*(IF('P-Parametri'!$B$26=0,'1-Input'!$B$12,((1+'P-Parametri'!$B$26)^'1-Input'!$B$12-1)/'P-Parametri'!$B$26)))*'P-Parametri'!$B$27*(1-'P-Parametri'!$B$28))))</f>
        <v>0</v>
      </c>
      <c r="D1274" s="10">
        <f>IF(AND($A1274&gt;=5,$A1274&lt;5+'1-Input'!$B$12),'1-Input'!$B$30,0)</f>
        <v>0</v>
      </c>
      <c r="E1274" s="10">
        <f>MAX(0,(E1255-C1274-D1274))/(1-'P-Parametri'!$B$31*MAX(0,IF(F1273&lt;=0,0,(F1273-G1273)/F1273)))</f>
        <v>26100</v>
      </c>
      <c r="F1274" s="10">
        <f>((F1273-E1274+MAX(0,-(E1255-C1274-D1274)))*(1+B1274))*(1-'P-Parametri'!$B$32)</f>
        <v>117978.01021551288</v>
      </c>
      <c r="G1274" s="10">
        <f>IF(F1273&lt;=0,G1273,G1273*(1-E1274/F1273))+MAX(0,-(E1255-C1274-D1274))</f>
        <v>121088.29447356831</v>
      </c>
      <c r="H1274" s="10">
        <f>MAX(0,(H1255-C1274-D1274))/(1-'P-Parametri'!$B$31*MAX(0,IF(I1273&lt;=0,0,(I1273-J1273)/I1273)))</f>
        <v>30450</v>
      </c>
      <c r="I1274" s="10">
        <f>((I1273-H1274+MAX(0,-(H1255-C1274-D1274)))*(1+B1274))*(1-'P-Parametri'!$B$32)</f>
        <v>29442.993096335264</v>
      </c>
      <c r="J1274" s="10">
        <f>IF(I1273&lt;=0,J1273,J1273*(1-H1274/I1273))+MAX(0,-(H1255-C1274-D1274))</f>
        <v>30219.206203932914</v>
      </c>
      <c r="K1274" s="10">
        <f>MAX(0,(K1255-C1274-D1274))/(1-'P-Parametri'!$B$31*MAX(0,IF(L1273&lt;=0,0,(L1273-M1273)/L1273)))</f>
        <v>23663.836835374063</v>
      </c>
      <c r="L1274" s="10">
        <f>((L1273-K1274+MAX(0,-(K1255-C1274-D1274)))*(1+B1274))*(1-'P-Parametri'!$B$32)</f>
        <v>167560.94067189615</v>
      </c>
      <c r="M1274" s="10">
        <f>IF(L1273&lt;=0,M1273,M1273*(1-K1274/L1273))+MAX(0,-(K1255-C1274-D1274))</f>
        <v>171978.39232313805</v>
      </c>
      <c r="N1274" s="10">
        <f>MAX(0,(N1255-C1274-D1274))/(1-'P-Parametri'!$B$31*MAX(0,IF(O1273&lt;=0,0,(O1273-P1273)/O1273)))</f>
        <v>23550.341048374114</v>
      </c>
      <c r="O1274" s="10">
        <f>((O1273-N1274+MAX(0,-(N1255-C1274-D1274)))*(1+B1274))*(1-'P-Parametri'!$B$32)</f>
        <v>169870.90652132014</v>
      </c>
      <c r="P1274" s="10">
        <f>IF(O1273&lt;=0,P1273,P1273*(1-N1274/O1273))+MAX(0,-(N1255-C1274-D1274))</f>
        <v>174349.25638914481</v>
      </c>
      <c r="Q1274" s="10">
        <f>MAX(0,(Q1255-C1274-D1274))/(1-'P-Parametri'!$B$31*MAX(0,IF(R1273&lt;=0,0,(R1273-S1273)/R1273)))</f>
        <v>23556.613898621217</v>
      </c>
      <c r="R1274" s="10">
        <f>((R1273-Q1274+MAX(0,-(Q1255-C1274-D1274)))*(1+B1274))*(1-'P-Parametri'!$B$32)</f>
        <v>169743.23596867343</v>
      </c>
      <c r="S1274" s="10">
        <f>IF(R1273&lt;=0,S1273,S1273*(1-Q1274/R1273))+MAX(0,-(Q1255-C1274-D1274))</f>
        <v>174218.22002528142</v>
      </c>
      <c r="T1274" s="10">
        <f>MAX(0,(T1255-C1274-D1274))/(1-'P-Parametri'!$B$31*MAX(0,IF(U1273&lt;=0,0,(U1273-V1273)/U1273)))</f>
        <v>23556.613898621221</v>
      </c>
      <c r="U1274" s="10">
        <f>((U1273-T1274+MAX(0,-(T1255-C1274-D1274)))*(1+B1274))*(1-'P-Parametri'!$B$32)</f>
        <v>169743.23596867331</v>
      </c>
      <c r="V1274" s="10">
        <f>IF(U1273&lt;=0,V1273,V1273*(1-T1274/U1273))+MAX(0,-(T1255-C1274-D1274))</f>
        <v>174218.22002528136</v>
      </c>
    </row>
    <row r="1275" spans="1:22">
      <c r="A1275" s="9">
        <f t="shared" si="25"/>
        <v>18</v>
      </c>
      <c r="B1275" s="12">
        <f>IF($A1275='P-Parametri'!$C$47,'P-Parametri'!$B$34,IF($A1275='P-Parametri'!$C$48,'P-Parametri'!$C$34,'P-Parametri'!$C$50))</f>
        <v>2.7158250435358244E-2</v>
      </c>
      <c r="C1275" s="10">
        <f>IF($A1275&lt;='1-Input'!$B$26,0,IF($A1275='1-Input'!$B$26+1,('1-Input'!$B$23+((('P-Parametri'!$B$24*'1-Input'!$B$11)*(1+'P-Parametri'!$B$26)^('1-Input'!$B$25-5-'1-Input'!$B$12+1)*(IF('P-Parametri'!$B$26=0,'1-Input'!$B$12,((1+'P-Parametri'!$B$26)^'1-Input'!$B$12-1)/'P-Parametri'!$B$26)))*'P-Parametri'!$B$27*(1-'P-Parametri'!$B$28)))*'1-Input'!$B$27,'1-Input'!$B$23+((('P-Parametri'!$B$24*'1-Input'!$B$11)*(1+'P-Parametri'!$B$26)^('1-Input'!$B$25-5-'1-Input'!$B$12+1)*(IF('P-Parametri'!$B$26=0,'1-Input'!$B$12,((1+'P-Parametri'!$B$26)^'1-Input'!$B$12-1)/'P-Parametri'!$B$26)))*'P-Parametri'!$B$27*(1-'P-Parametri'!$B$28))))</f>
        <v>0</v>
      </c>
      <c r="D1275" s="10">
        <f>IF(AND($A1275&gt;=5,$A1275&lt;5+'1-Input'!$B$12),'1-Input'!$B$30,0)</f>
        <v>0</v>
      </c>
      <c r="E1275" s="10">
        <f>MAX(0,(E1255-C1275-D1275))/(1-'P-Parametri'!$B$31*MAX(0,IF(F1274&lt;=0,0,(F1274-G1274)/F1274)))</f>
        <v>26100</v>
      </c>
      <c r="F1275" s="10">
        <f>((F1274-E1275+MAX(0,-(E1255-C1275-D1275)))*(1+B1275))*(1-'P-Parametri'!$B$32)</f>
        <v>94184.509713995285</v>
      </c>
      <c r="G1275" s="10">
        <f>IF(F1274&lt;=0,G1274,G1274*(1-E1275/F1274))+MAX(0,-(E1255-C1275-D1275))</f>
        <v>94300.213542325655</v>
      </c>
      <c r="H1275" s="10">
        <f>MAX(0,(H1255-C1275-D1275))/(1-'P-Parametri'!$B$31*MAX(0,IF(I1274&lt;=0,0,(I1274-J1274)/I1274)))</f>
        <v>30450</v>
      </c>
      <c r="I1275" s="10">
        <f>((I1274-H1275+MAX(0,-(H1255-C1275-D1275)))*(1+B1275))*(1-'P-Parametri'!$B$32)</f>
        <v>-1032.2867384459089</v>
      </c>
      <c r="J1275" s="10">
        <f>IF(I1274&lt;=0,J1274,J1274*(1-H1275/I1274))+MAX(0,-(H1255-C1275-D1275))</f>
        <v>-1033.5548825168983</v>
      </c>
      <c r="K1275" s="10">
        <f>MAX(0,(K1255-C1275-D1275))/(1-'P-Parametri'!$B$31*MAX(0,IF(L1274&lt;=0,0,(L1274-M1274)/L1274)))</f>
        <v>23663.836835374063</v>
      </c>
      <c r="L1275" s="10">
        <f>((L1274-K1275+MAX(0,-(K1255-C1275-D1275)))*(1+B1275))*(1-'P-Parametri'!$B$32)</f>
        <v>147509.48722459824</v>
      </c>
      <c r="M1275" s="10">
        <f>IF(L1274&lt;=0,M1274,M1274*(1-K1275/L1274))+MAX(0,-(K1255-C1275-D1275))</f>
        <v>147690.6997449878</v>
      </c>
      <c r="N1275" s="10">
        <f>MAX(0,(N1255-C1275-D1275))/(1-'P-Parametri'!$B$31*MAX(0,IF(O1274&lt;=0,0,(O1274-P1274)/O1274)))</f>
        <v>23550.341048374114</v>
      </c>
      <c r="O1275" s="10">
        <f>((O1274-N1275+MAX(0,-(N1255-C1275-D1275)))*(1+B1275))*(1-'P-Parametri'!$B$32)</f>
        <v>149993.78728183574</v>
      </c>
      <c r="P1275" s="10">
        <f>IF(O1274&lt;=0,P1274,P1274*(1-N1275/O1274))+MAX(0,-(N1255-C1275-D1275))</f>
        <v>150178.05171626311</v>
      </c>
      <c r="Q1275" s="10">
        <f>MAX(0,(Q1255-C1275-D1275))/(1-'P-Parametri'!$B$31*MAX(0,IF(R1274&lt;=0,0,(R1274-S1274)/R1274)))</f>
        <v>23556.613898621217</v>
      </c>
      <c r="R1275" s="10">
        <f>((R1274-Q1275+MAX(0,-(Q1255-C1275-D1275)))*(1+B1275))*(1-'P-Parametri'!$B$32)</f>
        <v>149856.48137260467</v>
      </c>
      <c r="S1275" s="10">
        <f>IF(R1274&lt;=0,S1274,S1274*(1-Q1275/R1274))+MAX(0,-(Q1255-C1275-D1275))</f>
        <v>150040.57712940781</v>
      </c>
      <c r="T1275" s="10">
        <f>MAX(0,(T1255-C1275-D1275))/(1-'P-Parametri'!$B$31*MAX(0,IF(U1274&lt;=0,0,(U1274-V1274)/U1274)))</f>
        <v>23556.613898621221</v>
      </c>
      <c r="U1275" s="10">
        <f>((U1274-T1275+MAX(0,-(T1255-C1275-D1275)))*(1+B1275))*(1-'P-Parametri'!$B$32)</f>
        <v>149856.48137260455</v>
      </c>
      <c r="V1275" s="10">
        <f>IF(U1274&lt;=0,V1274,V1274*(1-T1275/U1274))+MAX(0,-(T1255-C1275-D1275))</f>
        <v>150040.57712940776</v>
      </c>
    </row>
    <row r="1276" spans="1:22">
      <c r="A1276" s="9">
        <f t="shared" si="25"/>
        <v>19</v>
      </c>
      <c r="B1276" s="12">
        <f>IF($A1276='P-Parametri'!$C$47,'P-Parametri'!$B$34,IF($A1276='P-Parametri'!$C$48,'P-Parametri'!$C$34,'P-Parametri'!$C$50))</f>
        <v>2.7158250435358244E-2</v>
      </c>
      <c r="C1276" s="10">
        <f>IF($A1276&lt;='1-Input'!$B$26,0,IF($A1276='1-Input'!$B$26+1,('1-Input'!$B$23+((('P-Parametri'!$B$24*'1-Input'!$B$11)*(1+'P-Parametri'!$B$26)^('1-Input'!$B$25-5-'1-Input'!$B$12+1)*(IF('P-Parametri'!$B$26=0,'1-Input'!$B$12,((1+'P-Parametri'!$B$26)^'1-Input'!$B$12-1)/'P-Parametri'!$B$26)))*'P-Parametri'!$B$27*(1-'P-Parametri'!$B$28)))*'1-Input'!$B$27,'1-Input'!$B$23+((('P-Parametri'!$B$24*'1-Input'!$B$11)*(1+'P-Parametri'!$B$26)^('1-Input'!$B$25-5-'1-Input'!$B$12+1)*(IF('P-Parametri'!$B$26=0,'1-Input'!$B$12,((1+'P-Parametri'!$B$26)^'1-Input'!$B$12-1)/'P-Parametri'!$B$26)))*'P-Parametri'!$B$27*(1-'P-Parametri'!$B$28))))</f>
        <v>5467.1540362231199</v>
      </c>
      <c r="D1276" s="10">
        <f>IF(AND($A1276&gt;=5,$A1276&lt;5+'1-Input'!$B$12),'1-Input'!$B$30,0)</f>
        <v>0</v>
      </c>
      <c r="E1276" s="10">
        <f>MAX(0,(E1255-C1276-D1276))/(1-'P-Parametri'!$B$31*MAX(0,IF(F1275&lt;=0,0,(F1275-G1275)/F1275)))</f>
        <v>20632.845963776879</v>
      </c>
      <c r="F1276" s="10">
        <f>((F1275-E1276+MAX(0,-(E1255-C1276-D1276)))*(1+B1276))*(1-'P-Parametri'!$B$32)</f>
        <v>75398.099857775538</v>
      </c>
      <c r="G1276" s="10">
        <f>IF(F1275&lt;=0,G1275,G1275*(1-E1276/F1275))+MAX(0,-(E1255-C1276-D1276))</f>
        <v>73642.020530774054</v>
      </c>
      <c r="H1276" s="10">
        <f>MAX(0,(H1255-C1276-D1276))/(1-'P-Parametri'!$B$31*MAX(0,IF(I1275&lt;=0,0,(I1275-J1275)/I1275)))</f>
        <v>24982.845963776879</v>
      </c>
      <c r="I1276" s="10">
        <f>((I1275-H1276+MAX(0,-(H1255-C1276-D1276)))*(1+B1276))*(1-'P-Parametri'!$B$32)</f>
        <v>-26668.214874876317</v>
      </c>
      <c r="J1276" s="10">
        <f>IF(I1275&lt;=0,J1275,J1275*(1-H1276/I1275))+MAX(0,-(H1255-C1276-D1276))</f>
        <v>-1033.5548825168983</v>
      </c>
      <c r="K1276" s="10">
        <f>MAX(0,(K1255-C1276-D1276))/(1-'P-Parametri'!$B$31*MAX(0,IF(L1275&lt;=0,0,(L1275-M1275)/L1275)))</f>
        <v>18196.682799150942</v>
      </c>
      <c r="L1276" s="10">
        <f>((L1275-K1276+MAX(0,-(K1255-C1276-D1276)))*(1+B1276))*(1-'P-Parametri'!$B$32)</f>
        <v>132559.06452462703</v>
      </c>
      <c r="M1276" s="10">
        <f>IF(L1275&lt;=0,M1275,M1275*(1-K1276/L1275))+MAX(0,-(K1255-C1276-D1276))</f>
        <v>129471.66267686877</v>
      </c>
      <c r="N1276" s="10">
        <f>MAX(0,(N1255-C1276-D1276))/(1-'P-Parametri'!$B$31*MAX(0,IF(O1275&lt;=0,0,(O1275-P1275)/O1275)))</f>
        <v>18083.187012150993</v>
      </c>
      <c r="O1276" s="10">
        <f>((O1275-N1276+MAX(0,-(N1255-C1276-D1276)))*(1+B1276))*(1-'P-Parametri'!$B$32)</f>
        <v>135222.07526411349</v>
      </c>
      <c r="P1276" s="10">
        <f>IF(O1275&lt;=0,P1275,P1275*(1-N1276/O1275))+MAX(0,-(N1255-C1276-D1276))</f>
        <v>132072.64986249886</v>
      </c>
      <c r="Q1276" s="10">
        <f>MAX(0,(Q1255-C1276-D1276))/(1-'P-Parametri'!$B$31*MAX(0,IF(R1275&lt;=0,0,(R1275-S1275)/R1275)))</f>
        <v>18089.459862398096</v>
      </c>
      <c r="R1276" s="10">
        <f>((R1275-Q1276+MAX(0,-(Q1255-C1276-D1276)))*(1+B1276))*(1-'P-Parametri'!$B$32)</f>
        <v>135074.89211294299</v>
      </c>
      <c r="S1276" s="10">
        <f>IF(R1275&lt;=0,S1275,S1275*(1-Q1276/R1275))+MAX(0,-(Q1255-C1276-D1276))</f>
        <v>131928.89471932259</v>
      </c>
      <c r="T1276" s="10">
        <f>MAX(0,(T1255-C1276-D1276))/(1-'P-Parametri'!$B$31*MAX(0,IF(U1275&lt;=0,0,(U1275-V1275)/U1275)))</f>
        <v>18089.4598623981</v>
      </c>
      <c r="U1276" s="10">
        <f>((U1275-T1276+MAX(0,-(T1255-C1276-D1276)))*(1+B1276))*(1-'P-Parametri'!$B$32)</f>
        <v>135074.89211294288</v>
      </c>
      <c r="V1276" s="10">
        <f>IF(U1275&lt;=0,V1275,V1275*(1-T1276/U1275))+MAX(0,-(T1255-C1276-D1276))</f>
        <v>131928.89471932253</v>
      </c>
    </row>
    <row r="1277" spans="1:22">
      <c r="A1277" s="9">
        <f t="shared" si="25"/>
        <v>20</v>
      </c>
      <c r="B1277" s="12">
        <f>IF($A1277='P-Parametri'!$C$47,'P-Parametri'!$B$34,IF($A1277='P-Parametri'!$C$48,'P-Parametri'!$C$34,'P-Parametri'!$C$50))</f>
        <v>2.7158250435358244E-2</v>
      </c>
      <c r="C1277" s="10">
        <f>IF($A1277&lt;='1-Input'!$B$26,0,IF($A1277='1-Input'!$B$26+1,('1-Input'!$B$23+((('P-Parametri'!$B$24*'1-Input'!$B$11)*(1+'P-Parametri'!$B$26)^('1-Input'!$B$25-5-'1-Input'!$B$12+1)*(IF('P-Parametri'!$B$26=0,'1-Input'!$B$12,((1+'P-Parametri'!$B$26)^'1-Input'!$B$12-1)/'P-Parametri'!$B$26)))*'P-Parametri'!$B$27*(1-'P-Parametri'!$B$28)))*'1-Input'!$B$27,'1-Input'!$B$23+((('P-Parametri'!$B$24*'1-Input'!$B$11)*(1+'P-Parametri'!$B$26)^('1-Input'!$B$25-5-'1-Input'!$B$12+1)*(IF('P-Parametri'!$B$26=0,'1-Input'!$B$12,((1+'P-Parametri'!$B$26)^'1-Input'!$B$12-1)/'P-Parametri'!$B$26)))*'P-Parametri'!$B$27*(1-'P-Parametri'!$B$28))))</f>
        <v>16401.462108669592</v>
      </c>
      <c r="D1277" s="10">
        <f>IF(AND($A1277&gt;=5,$A1277&lt;5+'1-Input'!$B$12),'1-Input'!$B$30,0)</f>
        <v>0</v>
      </c>
      <c r="E1277" s="10">
        <f>MAX(0,(E1255-C1277-D1277))/(1-'P-Parametri'!$B$31*MAX(0,IF(F1276&lt;=0,0,(F1276-G1276)/F1276)))</f>
        <v>9757.6261582556417</v>
      </c>
      <c r="F1277" s="10">
        <f>((F1276-E1277+MAX(0,-(E1255-C1277-D1277)))*(1+B1277))*(1-'P-Parametri'!$B$32)</f>
        <v>67288.307814701111</v>
      </c>
      <c r="G1277" s="10">
        <f>IF(F1276&lt;=0,G1276,G1276*(1-E1277/F1276))+MAX(0,-(E1255-C1277-D1277))</f>
        <v>64111.656937615466</v>
      </c>
      <c r="H1277" s="10">
        <f>MAX(0,(H1255-C1277-D1277))/(1-'P-Parametri'!$B$31*MAX(0,IF(I1276&lt;=0,0,(I1276-J1276)/I1276)))</f>
        <v>14048.537891330408</v>
      </c>
      <c r="I1277" s="10">
        <f>((I1276-H1277+MAX(0,-(H1255-C1277-D1277)))*(1+B1277))*(1-'P-Parametri'!$B$32)</f>
        <v>-41738.903437676447</v>
      </c>
      <c r="J1277" s="10">
        <f>IF(I1276&lt;=0,J1276,J1276*(1-H1277/I1276))+MAX(0,-(H1255-C1277-D1277))</f>
        <v>-1033.5548825168983</v>
      </c>
      <c r="K1277" s="10">
        <f>MAX(0,(K1255-C1277-D1277))/(1-'P-Parametri'!$B$31*MAX(0,IF(L1276&lt;=0,0,(L1276-M1276)/L1276)))</f>
        <v>7306.6206884330095</v>
      </c>
      <c r="L1277" s="10">
        <f>((L1276-K1277+MAX(0,-(K1255-C1277-D1277)))*(1+B1277))*(1-'P-Parametri'!$B$32)</f>
        <v>128396.77291139094</v>
      </c>
      <c r="M1277" s="10">
        <f>IF(L1276&lt;=0,M1276,M1276*(1-K1277/L1276))+MAX(0,-(K1255-C1277-D1277))</f>
        <v>122335.21876431476</v>
      </c>
      <c r="N1277" s="10">
        <f>MAX(0,(N1255-C1277-D1277))/(1-'P-Parametri'!$B$31*MAX(0,IF(O1276&lt;=0,0,(O1276-P1276)/O1276)))</f>
        <v>7192.4334292305202</v>
      </c>
      <c r="O1277" s="10">
        <f>((O1276-N1277+MAX(0,-(N1255-C1277-D1277)))*(1+B1277))*(1-'P-Parametri'!$B$32)</f>
        <v>131243.68950516198</v>
      </c>
      <c r="P1277" s="10">
        <f>IF(O1276&lt;=0,P1276,P1276*(1-N1277/O1276))+MAX(0,-(N1255-C1277-D1277))</f>
        <v>125047.73370067602</v>
      </c>
      <c r="Q1277" s="10">
        <f>MAX(0,(Q1255-C1277-D1277))/(1-'P-Parametri'!$B$31*MAX(0,IF(R1276&lt;=0,0,(R1276-S1276)/R1276)))</f>
        <v>7198.7444967691299</v>
      </c>
      <c r="R1277" s="10">
        <f>((R1276-Q1277+MAX(0,-(Q1255-C1277-D1277)))*(1+B1277))*(1-'P-Parametri'!$B$32)</f>
        <v>131086.34197772708</v>
      </c>
      <c r="S1277" s="10">
        <f>IF(R1276&lt;=0,S1276,S1276*(1-Q1277/R1276))+MAX(0,-(Q1255-C1277-D1277))</f>
        <v>124897.81447954387</v>
      </c>
      <c r="T1277" s="10">
        <f>MAX(0,(T1255-C1277-D1277))/(1-'P-Parametri'!$B$31*MAX(0,IF(U1276&lt;=0,0,(U1276-V1276)/U1276)))</f>
        <v>7198.7444967691326</v>
      </c>
      <c r="U1277" s="10">
        <f>((U1276-T1277+MAX(0,-(T1255-C1277-D1277)))*(1+B1277))*(1-'P-Parametri'!$B$32)</f>
        <v>131086.34197772696</v>
      </c>
      <c r="V1277" s="10">
        <f>IF(U1276&lt;=0,V1276,V1276*(1-T1277/U1276))+MAX(0,-(T1255-C1277-D1277))</f>
        <v>124897.8144795438</v>
      </c>
    </row>
    <row r="1278" spans="1:22">
      <c r="A1278" s="9">
        <f t="shared" si="25"/>
        <v>21</v>
      </c>
      <c r="B1278" s="12">
        <f>IF($A1278='P-Parametri'!$C$47,'P-Parametri'!$B$34,IF($A1278='P-Parametri'!$C$48,'P-Parametri'!$C$34,'P-Parametri'!$C$50))</f>
        <v>2.7158250435358244E-2</v>
      </c>
      <c r="C1278" s="10">
        <f>IF($A1278&lt;='1-Input'!$B$26,0,IF($A1278='1-Input'!$B$26+1,('1-Input'!$B$23+((('P-Parametri'!$B$24*'1-Input'!$B$11)*(1+'P-Parametri'!$B$26)^('1-Input'!$B$25-5-'1-Input'!$B$12+1)*(IF('P-Parametri'!$B$26=0,'1-Input'!$B$12,((1+'P-Parametri'!$B$26)^'1-Input'!$B$12-1)/'P-Parametri'!$B$26)))*'P-Parametri'!$B$27*(1-'P-Parametri'!$B$28)))*'1-Input'!$B$27,'1-Input'!$B$23+((('P-Parametri'!$B$24*'1-Input'!$B$11)*(1+'P-Parametri'!$B$26)^('1-Input'!$B$25-5-'1-Input'!$B$12+1)*(IF('P-Parametri'!$B$26=0,'1-Input'!$B$12,((1+'P-Parametri'!$B$26)^'1-Input'!$B$12-1)/'P-Parametri'!$B$26)))*'P-Parametri'!$B$27*(1-'P-Parametri'!$B$28))))</f>
        <v>16401.462108669592</v>
      </c>
      <c r="D1278" s="10">
        <f>IF(AND($A1278&gt;=5,$A1278&lt;5+'1-Input'!$B$12),'1-Input'!$B$30,0)</f>
        <v>0</v>
      </c>
      <c r="E1278" s="10">
        <f>MAX(0,(E1255-C1278-D1278))/(1-'P-Parametri'!$B$31*MAX(0,IF(F1277&lt;=0,0,(F1277-G1277)/F1277)))</f>
        <v>9819.0618040170539</v>
      </c>
      <c r="F1278" s="10">
        <f>((F1277-E1278+MAX(0,-(E1255-C1278-D1278)))*(1+B1278))*(1-'P-Parametri'!$B$32)</f>
        <v>58911.950165801085</v>
      </c>
      <c r="G1278" s="10">
        <f>IF(F1277&lt;=0,G1277,G1277*(1-E1278/F1277))+MAX(0,-(E1255-C1278-D1278))</f>
        <v>54756.148643931665</v>
      </c>
      <c r="H1278" s="10">
        <f>MAX(0,(H1255-C1278-D1278))/(1-'P-Parametri'!$B$31*MAX(0,IF(I1277&lt;=0,0,(I1277-J1277)/I1277)))</f>
        <v>14048.537891330408</v>
      </c>
      <c r="I1278" s="10">
        <f>((I1277-H1278+MAX(0,-(H1255-C1278-D1278)))*(1+B1278))*(1-'P-Parametri'!$B$32)</f>
        <v>-57187.92557050434</v>
      </c>
      <c r="J1278" s="10">
        <f>IF(I1277&lt;=0,J1277,J1277*(1-H1278/I1277))+MAX(0,-(H1255-C1278-D1278))</f>
        <v>-1033.5548825168983</v>
      </c>
      <c r="K1278" s="10">
        <f>MAX(0,(K1255-C1278-D1278))/(1-'P-Parametri'!$B$31*MAX(0,IF(L1277&lt;=0,0,(L1277-M1277)/L1277)))</f>
        <v>7352.6243939498263</v>
      </c>
      <c r="L1278" s="10">
        <f>((L1277-K1278+MAX(0,-(K1255-C1278-D1278)))*(1+B1278))*(1-'P-Parametri'!$B$32)</f>
        <v>124082.83282497925</v>
      </c>
      <c r="M1278" s="10">
        <f>IF(L1277&lt;=0,M1277,M1277*(1-K1278/L1277))+MAX(0,-(K1255-C1278-D1278))</f>
        <v>115329.70847515477</v>
      </c>
      <c r="N1278" s="10">
        <f>MAX(0,(N1255-C1278-D1278))/(1-'P-Parametri'!$B$31*MAX(0,IF(O1277&lt;=0,0,(O1277-P1277)/O1277)))</f>
        <v>7237.7181926713592</v>
      </c>
      <c r="O1278" s="10">
        <f>((O1277-N1278+MAX(0,-(N1255-C1278-D1278)))*(1+B1278))*(1-'P-Parametri'!$B$32)</f>
        <v>127119.00902380135</v>
      </c>
      <c r="P1278" s="10">
        <f>IF(O1277&lt;=0,P1277,P1277*(1-N1278/O1277))+MAX(0,-(N1255-C1278-D1278))</f>
        <v>118151.70494249249</v>
      </c>
      <c r="Q1278" s="10">
        <f>MAX(0,(Q1255-C1278-D1278))/(1-'P-Parametri'!$B$31*MAX(0,IF(R1277&lt;=0,0,(R1277-S1277)/R1277)))</f>
        <v>7244.0689957463974</v>
      </c>
      <c r="R1278" s="10">
        <f>((R1277-Q1278+MAX(0,-(Q1255-C1278-D1278)))*(1+B1278))*(1-'P-Parametri'!$B$32)</f>
        <v>126951.2012212171</v>
      </c>
      <c r="S1278" s="10">
        <f>IF(R1277&lt;=0,S1277,S1277*(1-Q1278/R1277))+MAX(0,-(Q1255-C1278-D1278))</f>
        <v>117995.73473685428</v>
      </c>
      <c r="T1278" s="10">
        <f>MAX(0,(T1255-C1278-D1278))/(1-'P-Parametri'!$B$31*MAX(0,IF(U1277&lt;=0,0,(U1277-V1277)/U1277)))</f>
        <v>7244.068995746401</v>
      </c>
      <c r="U1278" s="10">
        <f>((U1277-T1278+MAX(0,-(T1255-C1278-D1278)))*(1+B1278))*(1-'P-Parametri'!$B$32)</f>
        <v>126951.20122121696</v>
      </c>
      <c r="V1278" s="10">
        <f>IF(U1277&lt;=0,V1277,V1277*(1-T1278/U1277))+MAX(0,-(T1255-C1278-D1278))</f>
        <v>117995.73473685421</v>
      </c>
    </row>
    <row r="1279" spans="1:22">
      <c r="A1279" s="9">
        <f t="shared" si="25"/>
        <v>22</v>
      </c>
      <c r="B1279" s="12">
        <f>IF($A1279='P-Parametri'!$C$47,'P-Parametri'!$B$34,IF($A1279='P-Parametri'!$C$48,'P-Parametri'!$C$34,'P-Parametri'!$C$50))</f>
        <v>2.7158250435358244E-2</v>
      </c>
      <c r="C1279" s="10">
        <f>IF($A1279&lt;='1-Input'!$B$26,0,IF($A1279='1-Input'!$B$26+1,('1-Input'!$B$23+((('P-Parametri'!$B$24*'1-Input'!$B$11)*(1+'P-Parametri'!$B$26)^('1-Input'!$B$25-5-'1-Input'!$B$12+1)*(IF('P-Parametri'!$B$26=0,'1-Input'!$B$12,((1+'P-Parametri'!$B$26)^'1-Input'!$B$12-1)/'P-Parametri'!$B$26)))*'P-Parametri'!$B$27*(1-'P-Parametri'!$B$28)))*'1-Input'!$B$27,'1-Input'!$B$23+((('P-Parametri'!$B$24*'1-Input'!$B$11)*(1+'P-Parametri'!$B$26)^('1-Input'!$B$25-5-'1-Input'!$B$12+1)*(IF('P-Parametri'!$B$26=0,'1-Input'!$B$12,((1+'P-Parametri'!$B$26)^'1-Input'!$B$12-1)/'P-Parametri'!$B$26)))*'P-Parametri'!$B$27*(1-'P-Parametri'!$B$28))))</f>
        <v>16401.462108669592</v>
      </c>
      <c r="D1279" s="10">
        <f>IF(AND($A1279&gt;=5,$A1279&lt;5+'1-Input'!$B$12),'1-Input'!$B$30,0)</f>
        <v>0</v>
      </c>
      <c r="E1279" s="10">
        <f>MAX(0,(E1255-C1279-D1279))/(1-'P-Parametri'!$B$31*MAX(0,IF(F1278&lt;=0,0,(F1278-G1278)/F1278)))</f>
        <v>9879.7429814458883</v>
      </c>
      <c r="F1279" s="10">
        <f>((F1278-E1279+MAX(0,-(E1255-C1279-D1279)))*(1+B1279))*(1-'P-Parametri'!$B$32)</f>
        <v>50263.108474173358</v>
      </c>
      <c r="G1279" s="10">
        <f>IF(F1278&lt;=0,G1278,G1278*(1-E1279/F1278))+MAX(0,-(E1255-C1279-D1279))</f>
        <v>45573.348316776079</v>
      </c>
      <c r="H1279" s="10">
        <f>MAX(0,(H1255-C1279-D1279))/(1-'P-Parametri'!$B$31*MAX(0,IF(I1278&lt;=0,0,(I1278-J1278)/I1278)))</f>
        <v>14048.537891330408</v>
      </c>
      <c r="I1279" s="10">
        <f>((I1278-H1279+MAX(0,-(H1255-C1279-D1279)))*(1+B1279))*(1-'P-Parametri'!$B$32)</f>
        <v>-73024.778934307178</v>
      </c>
      <c r="J1279" s="10">
        <f>IF(I1278&lt;=0,J1278,J1278*(1-H1279/I1278))+MAX(0,-(H1255-C1279-D1279))</f>
        <v>-1033.5548825168983</v>
      </c>
      <c r="K1279" s="10">
        <f>MAX(0,(K1255-C1279-D1279))/(1-'P-Parametri'!$B$31*MAX(0,IF(L1278&lt;=0,0,(L1278-M1278)/L1278)))</f>
        <v>7398.0631450568117</v>
      </c>
      <c r="L1279" s="10">
        <f>((L1278-K1279+MAX(0,-(K1255-C1279-D1279)))*(1+B1279))*(1-'P-Parametri'!$B$32)</f>
        <v>119614.0164291281</v>
      </c>
      <c r="M1279" s="10">
        <f>IF(L1278&lt;=0,M1278,M1278*(1-K1279/L1278))+MAX(0,-(K1255-C1279-D1279))</f>
        <v>108453.52386222234</v>
      </c>
      <c r="N1279" s="10">
        <f>MAX(0,(N1255-C1279-D1279))/(1-'P-Parametri'!$B$31*MAX(0,IF(O1278&lt;=0,0,(O1278-P1278)/O1278)))</f>
        <v>7282.4468307628022</v>
      </c>
      <c r="O1279" s="10">
        <f>((O1278-N1279+MAX(0,-(N1255-C1279-D1279)))*(1+B1279))*(1-'P-Parametri'!$B$32)</f>
        <v>122844.9313332687</v>
      </c>
      <c r="P1279" s="10">
        <f>IF(O1278&lt;=0,P1278,P1278*(1-N1279/O1278))+MAX(0,-(N1255-C1279-D1279))</f>
        <v>111382.98076964615</v>
      </c>
      <c r="Q1279" s="10">
        <f>MAX(0,(Q1255-C1279-D1279))/(1-'P-Parametri'!$B$31*MAX(0,IF(R1278&lt;=0,0,(R1278-S1278)/R1278)))</f>
        <v>7288.8368813969155</v>
      </c>
      <c r="R1279" s="10">
        <f>((R1278-Q1279+MAX(0,-(Q1255-C1279-D1279)))*(1+B1279))*(1-'P-Parametri'!$B$32)</f>
        <v>122666.36042865161</v>
      </c>
      <c r="S1279" s="10">
        <f>IF(R1278&lt;=0,S1278,S1278*(1-Q1279/R1278))+MAX(0,-(Q1255-C1279-D1279))</f>
        <v>111221.07128409311</v>
      </c>
      <c r="T1279" s="10">
        <f>MAX(0,(T1255-C1279-D1279))/(1-'P-Parametri'!$B$31*MAX(0,IF(U1278&lt;=0,0,(U1278-V1278)/U1278)))</f>
        <v>7288.8368813969182</v>
      </c>
      <c r="U1279" s="10">
        <f>((U1278-T1279+MAX(0,-(T1255-C1279-D1279)))*(1+B1279))*(1-'P-Parametri'!$B$32)</f>
        <v>122666.36042865147</v>
      </c>
      <c r="V1279" s="10">
        <f>IF(U1278&lt;=0,V1278,V1278*(1-T1279/U1278))+MAX(0,-(T1255-C1279-D1279))</f>
        <v>111221.07128409302</v>
      </c>
    </row>
    <row r="1280" spans="1:22">
      <c r="A1280" s="9">
        <f t="shared" si="25"/>
        <v>23</v>
      </c>
      <c r="B1280" s="12">
        <f>IF($A1280='P-Parametri'!$C$47,'P-Parametri'!$B$34,IF($A1280='P-Parametri'!$C$48,'P-Parametri'!$C$34,'P-Parametri'!$C$50))</f>
        <v>2.7158250435358244E-2</v>
      </c>
      <c r="C1280" s="10">
        <f>IF($A1280&lt;='1-Input'!$B$26,0,IF($A1280='1-Input'!$B$26+1,('1-Input'!$B$23+((('P-Parametri'!$B$24*'1-Input'!$B$11)*(1+'P-Parametri'!$B$26)^('1-Input'!$B$25-5-'1-Input'!$B$12+1)*(IF('P-Parametri'!$B$26=0,'1-Input'!$B$12,((1+'P-Parametri'!$B$26)^'1-Input'!$B$12-1)/'P-Parametri'!$B$26)))*'P-Parametri'!$B$27*(1-'P-Parametri'!$B$28)))*'1-Input'!$B$27,'1-Input'!$B$23+((('P-Parametri'!$B$24*'1-Input'!$B$11)*(1+'P-Parametri'!$B$26)^('1-Input'!$B$25-5-'1-Input'!$B$12+1)*(IF('P-Parametri'!$B$26=0,'1-Input'!$B$12,((1+'P-Parametri'!$B$26)^'1-Input'!$B$12-1)/'P-Parametri'!$B$26)))*'P-Parametri'!$B$27*(1-'P-Parametri'!$B$28))))</f>
        <v>16401.462108669592</v>
      </c>
      <c r="D1280" s="10">
        <f>IF(AND($A1280&gt;=5,$A1280&lt;5+'1-Input'!$B$12),'1-Input'!$B$30,0)</f>
        <v>0</v>
      </c>
      <c r="E1280" s="10">
        <f>MAX(0,(E1255-C1280-D1280))/(1-'P-Parametri'!$B$31*MAX(0,IF(F1279&lt;=0,0,(F1279-G1279)/F1279)))</f>
        <v>9939.6651968352799</v>
      </c>
      <c r="F1280" s="10">
        <f>((F1279-E1280+MAX(0,-(E1255-C1280-D1280)))*(1+B1280))*(1-'P-Parametri'!$B$32)</f>
        <v>41335.720333383426</v>
      </c>
      <c r="G1280" s="10">
        <f>IF(F1279&lt;=0,G1279,G1279*(1-E1280/F1279))+MAX(0,-(E1255-C1280-D1280))</f>
        <v>36561.095833421074</v>
      </c>
      <c r="H1280" s="10">
        <f>MAX(0,(H1255-C1280-D1280))/(1-'P-Parametri'!$B$31*MAX(0,IF(I1279&lt;=0,0,(I1279-J1279)/I1279)))</f>
        <v>14048.537891330408</v>
      </c>
      <c r="I1280" s="10">
        <f>((I1279-H1280+MAX(0,-(H1255-C1280-D1280)))*(1+B1280))*(1-'P-Parametri'!$B$32)</f>
        <v>-89259.199618685103</v>
      </c>
      <c r="J1280" s="10">
        <f>IF(I1279&lt;=0,J1279,J1279*(1-H1280/I1279))+MAX(0,-(H1255-C1280-D1280))</f>
        <v>-1033.5548825168983</v>
      </c>
      <c r="K1280" s="10">
        <f>MAX(0,(K1255-C1280-D1280))/(1-'P-Parametri'!$B$31*MAX(0,IF(L1279&lt;=0,0,(L1279-M1279)/L1279)))</f>
        <v>7442.933576815507</v>
      </c>
      <c r="L1280" s="10">
        <f>((L1279-K1280+MAX(0,-(K1255-C1280-D1280)))*(1+B1280))*(1-'P-Parametri'!$B$32)</f>
        <v>114987.01830559698</v>
      </c>
      <c r="M1280" s="10">
        <f>IF(L1279&lt;=0,M1279,M1279*(1-K1280/L1279))+MAX(0,-(K1255-C1280-D1280))</f>
        <v>101705.04740121852</v>
      </c>
      <c r="N1280" s="10">
        <f>MAX(0,(N1255-C1280-D1280))/(1-'P-Parametri'!$B$31*MAX(0,IF(O1279&lt;=0,0,(O1279-P1279)/O1279)))</f>
        <v>7326.6160311533677</v>
      </c>
      <c r="O1280" s="10">
        <f>((O1279-N1280+MAX(0,-(N1255-C1280-D1280)))*(1+B1280))*(1-'P-Parametri'!$B$32)</f>
        <v>118418.27945768295</v>
      </c>
      <c r="P1280" s="10">
        <f>IF(O1279&lt;=0,P1279,P1279*(1-N1280/O1279))+MAX(0,-(N1255-C1280-D1280))</f>
        <v>104739.96893637296</v>
      </c>
      <c r="Q1280" s="10">
        <f>MAX(0,(Q1255-C1280-D1280))/(1-'P-Parametri'!$B$31*MAX(0,IF(R1279&lt;=0,0,(R1279-S1279)/R1279)))</f>
        <v>7333.0448384627471</v>
      </c>
      <c r="R1280" s="10">
        <f>((R1279-Q1280+MAX(0,-(Q1255-C1280-D1280)))*(1+B1280))*(1-'P-Parametri'!$B$32)</f>
        <v>118228.63552521037</v>
      </c>
      <c r="S1280" s="10">
        <f>IF(R1279&lt;=0,S1279,S1279*(1-Q1280/R1279))+MAX(0,-(Q1255-C1280-D1280))</f>
        <v>104572.23047836545</v>
      </c>
      <c r="T1280" s="10">
        <f>MAX(0,(T1255-C1280-D1280))/(1-'P-Parametri'!$B$31*MAX(0,IF(U1279&lt;=0,0,(U1279-V1279)/U1279)))</f>
        <v>7333.0448384627498</v>
      </c>
      <c r="U1280" s="10">
        <f>((U1279-T1280+MAX(0,-(T1255-C1280-D1280)))*(1+B1280))*(1-'P-Parametri'!$B$32)</f>
        <v>118228.63552521022</v>
      </c>
      <c r="V1280" s="10">
        <f>IF(U1279&lt;=0,V1279,V1279*(1-T1280/U1279))+MAX(0,-(T1255-C1280-D1280))</f>
        <v>104572.23047836535</v>
      </c>
    </row>
    <row r="1281" spans="1:22">
      <c r="A1281" s="9">
        <f t="shared" si="25"/>
        <v>24</v>
      </c>
      <c r="B1281" s="12">
        <f>IF($A1281='P-Parametri'!$C$47,'P-Parametri'!$B$34,IF($A1281='P-Parametri'!$C$48,'P-Parametri'!$C$34,'P-Parametri'!$C$50))</f>
        <v>2.7158250435358244E-2</v>
      </c>
      <c r="C1281" s="10">
        <f>IF($A1281&lt;='1-Input'!$B$26,0,IF($A1281='1-Input'!$B$26+1,('1-Input'!$B$23+((('P-Parametri'!$B$24*'1-Input'!$B$11)*(1+'P-Parametri'!$B$26)^('1-Input'!$B$25-5-'1-Input'!$B$12+1)*(IF('P-Parametri'!$B$26=0,'1-Input'!$B$12,((1+'P-Parametri'!$B$26)^'1-Input'!$B$12-1)/'P-Parametri'!$B$26)))*'P-Parametri'!$B$27*(1-'P-Parametri'!$B$28)))*'1-Input'!$B$27,'1-Input'!$B$23+((('P-Parametri'!$B$24*'1-Input'!$B$11)*(1+'P-Parametri'!$B$26)^('1-Input'!$B$25-5-'1-Input'!$B$12+1)*(IF('P-Parametri'!$B$26=0,'1-Input'!$B$12,((1+'P-Parametri'!$B$26)^'1-Input'!$B$12-1)/'P-Parametri'!$B$26)))*'P-Parametri'!$B$27*(1-'P-Parametri'!$B$28))))</f>
        <v>16401.462108669592</v>
      </c>
      <c r="D1281" s="10">
        <f>IF(AND($A1281&gt;=5,$A1281&lt;5+'1-Input'!$B$12),'1-Input'!$B$30,0)</f>
        <v>0</v>
      </c>
      <c r="E1281" s="10">
        <f>MAX(0,(E1255-C1281-D1281))/(1-'P-Parametri'!$B$31*MAX(0,IF(F1280&lt;=0,0,(F1280-G1280)/F1280)))</f>
        <v>9998.8245288217859</v>
      </c>
      <c r="F1281" s="10">
        <f>((F1280-E1281+MAX(0,-(E1255-C1281-D1281)))*(1+B1281))*(1-'P-Parametri'!$B$32)</f>
        <v>32123.575166551273</v>
      </c>
      <c r="G1281" s="10">
        <f>IF(F1280&lt;=0,G1280,G1280*(1-E1281/F1280))+MAX(0,-(E1255-C1281-D1281))</f>
        <v>27717.219910335352</v>
      </c>
      <c r="H1281" s="10">
        <f>MAX(0,(H1255-C1281-D1281))/(1-'P-Parametri'!$B$31*MAX(0,IF(I1280&lt;=0,0,(I1280-J1280)/I1280)))</f>
        <v>14048.537891330408</v>
      </c>
      <c r="I1281" s="10">
        <f>((I1280-H1281+MAX(0,-(H1255-C1281-D1281)))*(1+B1281))*(1-'P-Parametri'!$B$32)</f>
        <v>-105901.16812738833</v>
      </c>
      <c r="J1281" s="10">
        <f>IF(I1280&lt;=0,J1280,J1280*(1-H1281/I1280))+MAX(0,-(H1255-C1281-D1281))</f>
        <v>-1033.5548825168983</v>
      </c>
      <c r="K1281" s="10">
        <f>MAX(0,(K1255-C1281-D1281))/(1-'P-Parametri'!$B$31*MAX(0,IF(L1280&lt;=0,0,(L1280-M1280)/L1280)))</f>
        <v>7487.2327528646683</v>
      </c>
      <c r="L1281" s="10">
        <f>((L1280-K1281+MAX(0,-(K1255-C1281-D1281)))*(1+B1281))*(1-'P-Parametri'!$B$32)</f>
        <v>110198.45306721969</v>
      </c>
      <c r="M1281" s="10">
        <f>IF(L1280&lt;=0,M1280,M1280*(1-K1281/L1280))+MAX(0,-(K1255-C1281-D1281))</f>
        <v>95082.653210508463</v>
      </c>
      <c r="N1281" s="10">
        <f>MAX(0,(N1255-C1281-D1281))/(1-'P-Parametri'!$B$31*MAX(0,IF(O1280&lt;=0,0,(O1280-P1280)/O1280)))</f>
        <v>7370.2229033710209</v>
      </c>
      <c r="O1281" s="10">
        <f>((O1280-N1281+MAX(0,-(N1255-C1281-D1281)))*(1+B1281))*(1-'P-Parametri'!$B$32)</f>
        <v>113835.7996296046</v>
      </c>
      <c r="P1281" s="10">
        <f>IF(O1280&lt;=0,P1280,P1280*(1-N1281/O1280))+MAX(0,-(N1255-C1281-D1281))</f>
        <v>98221.068970180771</v>
      </c>
      <c r="Q1281" s="10">
        <f>MAX(0,(Q1255-C1281-D1281))/(1-'P-Parametri'!$B$31*MAX(0,IF(R1280&lt;=0,0,(R1280-S1280)/R1280)))</f>
        <v>7376.6899739355867</v>
      </c>
      <c r="R1281" s="10">
        <f>((R1280-Q1281+MAX(0,-(Q1255-C1281-D1281)))*(1+B1281))*(1-'P-Parametri'!$B$32)</f>
        <v>113634.76546890338</v>
      </c>
      <c r="S1281" s="10">
        <f>IF(R1280&lt;=0,S1280,S1280*(1-Q1281/R1280))+MAX(0,-(Q1255-C1281-D1281))</f>
        <v>98047.610442829711</v>
      </c>
      <c r="T1281" s="10">
        <f>MAX(0,(T1255-C1281-D1281))/(1-'P-Parametri'!$B$31*MAX(0,IF(U1280&lt;=0,0,(U1280-V1280)/U1280)))</f>
        <v>7376.6899739355904</v>
      </c>
      <c r="U1281" s="10">
        <f>((U1280-T1281+MAX(0,-(T1255-C1281-D1281)))*(1+B1281))*(1-'P-Parametri'!$B$32)</f>
        <v>113634.76546890324</v>
      </c>
      <c r="V1281" s="10">
        <f>IF(U1280&lt;=0,V1280,V1280*(1-T1281/U1280))+MAX(0,-(T1255-C1281-D1281))</f>
        <v>98047.610442829609</v>
      </c>
    </row>
    <row r="1282" spans="1:22">
      <c r="A1282" s="9">
        <f t="shared" si="25"/>
        <v>25</v>
      </c>
      <c r="B1282" s="12">
        <f>IF($A1282='P-Parametri'!$C$47,'P-Parametri'!$B$34,IF($A1282='P-Parametri'!$C$48,'P-Parametri'!$C$34,'P-Parametri'!$C$50))</f>
        <v>2.7158250435358244E-2</v>
      </c>
      <c r="C1282" s="10">
        <f>IF($A1282&lt;='1-Input'!$B$26,0,IF($A1282='1-Input'!$B$26+1,('1-Input'!$B$23+((('P-Parametri'!$B$24*'1-Input'!$B$11)*(1+'P-Parametri'!$B$26)^('1-Input'!$B$25-5-'1-Input'!$B$12+1)*(IF('P-Parametri'!$B$26=0,'1-Input'!$B$12,((1+'P-Parametri'!$B$26)^'1-Input'!$B$12-1)/'P-Parametri'!$B$26)))*'P-Parametri'!$B$27*(1-'P-Parametri'!$B$28)))*'1-Input'!$B$27,'1-Input'!$B$23+((('P-Parametri'!$B$24*'1-Input'!$B$11)*(1+'P-Parametri'!$B$26)^('1-Input'!$B$25-5-'1-Input'!$B$12+1)*(IF('P-Parametri'!$B$26=0,'1-Input'!$B$12,((1+'P-Parametri'!$B$26)^'1-Input'!$B$12-1)/'P-Parametri'!$B$26)))*'P-Parametri'!$B$27*(1-'P-Parametri'!$B$28))))</f>
        <v>16401.462108669592</v>
      </c>
      <c r="D1282" s="10">
        <f>IF(AND($A1282&gt;=5,$A1282&lt;5+'1-Input'!$B$12),'1-Input'!$B$30,0)</f>
        <v>0</v>
      </c>
      <c r="E1282" s="10">
        <f>MAX(0,(E1255-C1282-D1282))/(1-'P-Parametri'!$B$31*MAX(0,IF(F1281&lt;=0,0,(F1281-G1281)/F1281)))</f>
        <v>10057.217618169365</v>
      </c>
      <c r="F1282" s="10">
        <f>((F1281-E1282+MAX(0,-(E1255-C1282-D1282)))*(1+B1282))*(1-'P-Parametri'!$B$32)</f>
        <v>22620.309930451265</v>
      </c>
      <c r="G1282" s="10">
        <f>IF(F1281&lt;=0,G1281,G1281*(1-E1282/F1281))+MAX(0,-(E1255-C1282-D1282))</f>
        <v>19039.539703085047</v>
      </c>
      <c r="H1282" s="10">
        <f>MAX(0,(H1255-C1282-D1282))/(1-'P-Parametri'!$B$31*MAX(0,IF(I1281&lt;=0,0,(I1281-J1281)/I1281)))</f>
        <v>14048.537891330408</v>
      </c>
      <c r="I1282" s="10">
        <f>((I1281-H1282+MAX(0,-(H1255-C1282-D1282)))*(1+B1282))*(1-'P-Parametri'!$B$32)</f>
        <v>-122960.91551407386</v>
      </c>
      <c r="J1282" s="10">
        <f>IF(I1281&lt;=0,J1281,J1281*(1-H1282/I1281))+MAX(0,-(H1255-C1282-D1282))</f>
        <v>-1033.5548825168983</v>
      </c>
      <c r="K1282" s="10">
        <f>MAX(0,(K1255-C1282-D1282))/(1-'P-Parametri'!$B$31*MAX(0,IF(L1281&lt;=0,0,(L1281-M1281)/L1281)))</f>
        <v>7530.9581577704057</v>
      </c>
      <c r="L1282" s="10">
        <f>((L1281-K1282+MAX(0,-(K1255-C1282-D1282)))*(1+B1282))*(1-'P-Parametri'!$B$32)</f>
        <v>105244.85291887543</v>
      </c>
      <c r="M1282" s="10">
        <f>IF(L1281&lt;=0,M1281,M1281*(1-K1282/L1281))+MAX(0,-(K1255-C1282-D1282))</f>
        <v>88584.708249145493</v>
      </c>
      <c r="N1282" s="10">
        <f>MAX(0,(N1255-C1282-D1282))/(1-'P-Parametri'!$B$31*MAX(0,IF(O1281&lt;=0,0,(O1281-P1281)/O1281)))</f>
        <v>7413.2649712928624</v>
      </c>
      <c r="O1282" s="10">
        <f>((O1281-N1282+MAX(0,-(N1255-C1282-D1282)))*(1+B1282))*(1-'P-Parametri'!$B$32)</f>
        <v>109094.1589375147</v>
      </c>
      <c r="P1282" s="10">
        <f>IF(O1281&lt;=0,P1281,P1281*(1-N1282/O1281))+MAX(0,-(N1255-C1282-D1282))</f>
        <v>91824.673351150748</v>
      </c>
      <c r="Q1282" s="10">
        <f>MAX(0,(Q1255-C1282-D1282))/(1-'P-Parametri'!$B$31*MAX(0,IF(R1281&lt;=0,0,(R1281-S1281)/R1281)))</f>
        <v>7419.7698095198366</v>
      </c>
      <c r="R1282" s="10">
        <f>((R1281-Q1282+MAX(0,-(Q1255-C1282-D1282)))*(1+B1282))*(1-'P-Parametri'!$B$32)</f>
        <v>108881.40989326857</v>
      </c>
      <c r="S1282" s="10">
        <f>IF(R1281&lt;=0,S1281,S1281*(1-Q1282/R1281))+MAX(0,-(Q1255-C1282-D1282))</f>
        <v>91645.602247033763</v>
      </c>
      <c r="T1282" s="10">
        <f>MAX(0,(T1255-C1282-D1282))/(1-'P-Parametri'!$B$31*MAX(0,IF(U1281&lt;=0,0,(U1281-V1281)/U1281)))</f>
        <v>7419.7698095198402</v>
      </c>
      <c r="U1282" s="10">
        <f>((U1281-T1282+MAX(0,-(T1255-C1282-D1282)))*(1+B1282))*(1-'P-Parametri'!$B$32)</f>
        <v>108881.40989326843</v>
      </c>
      <c r="V1282" s="10">
        <f>IF(U1281&lt;=0,V1281,V1281*(1-T1282/U1281))+MAX(0,-(T1255-C1282-D1282))</f>
        <v>91645.602247033661</v>
      </c>
    </row>
    <row r="1283" spans="1:22">
      <c r="A1283" s="9">
        <f t="shared" si="25"/>
        <v>26</v>
      </c>
      <c r="B1283" s="12">
        <f>IF($A1283='P-Parametri'!$C$47,'P-Parametri'!$B$34,IF($A1283='P-Parametri'!$C$48,'P-Parametri'!$C$34,'P-Parametri'!$C$50))</f>
        <v>2.7158250435358244E-2</v>
      </c>
      <c r="C1283" s="10">
        <f>IF($A1283&lt;='1-Input'!$B$26,0,IF($A1283='1-Input'!$B$26+1,('1-Input'!$B$23+((('P-Parametri'!$B$24*'1-Input'!$B$11)*(1+'P-Parametri'!$B$26)^('1-Input'!$B$25-5-'1-Input'!$B$12+1)*(IF('P-Parametri'!$B$26=0,'1-Input'!$B$12,((1+'P-Parametri'!$B$26)^'1-Input'!$B$12-1)/'P-Parametri'!$B$26)))*'P-Parametri'!$B$27*(1-'P-Parametri'!$B$28)))*'1-Input'!$B$27,'1-Input'!$B$23+((('P-Parametri'!$B$24*'1-Input'!$B$11)*(1+'P-Parametri'!$B$26)^('1-Input'!$B$25-5-'1-Input'!$B$12+1)*(IF('P-Parametri'!$B$26=0,'1-Input'!$B$12,((1+'P-Parametri'!$B$26)^'1-Input'!$B$12-1)/'P-Parametri'!$B$26)))*'P-Parametri'!$B$27*(1-'P-Parametri'!$B$28))))</f>
        <v>16401.462108669592</v>
      </c>
      <c r="D1283" s="10">
        <f>IF(AND($A1283&gt;=5,$A1283&lt;5+'1-Input'!$B$12),'1-Input'!$B$30,0)</f>
        <v>0</v>
      </c>
      <c r="E1283" s="10">
        <f>MAX(0,(E1255-C1283-D1283))/(1-'P-Parametri'!$B$31*MAX(0,IF(F1282&lt;=0,0,(F1282-G1282)/F1282)))</f>
        <v>10114.841656950035</v>
      </c>
      <c r="F1283" s="10">
        <f>((F1282-E1283+MAX(0,-(E1255-C1283-D1283)))*(1+B1283))*(1-'P-Parametri'!$B$32)</f>
        <v>12819.404722859035</v>
      </c>
      <c r="G1283" s="10">
        <f>IF(F1282&lt;=0,G1282,G1282*(1-E1283/F1282))+MAX(0,-(E1255-C1283-D1283))</f>
        <v>10525.866375441265</v>
      </c>
      <c r="H1283" s="10">
        <f>MAX(0,(H1255-C1283-D1283))/(1-'P-Parametri'!$B$31*MAX(0,IF(I1282&lt;=0,0,(I1282-J1282)/I1282)))</f>
        <v>14048.537891330408</v>
      </c>
      <c r="I1283" s="10">
        <f>((I1282-H1283+MAX(0,-(H1255-C1283-D1283)))*(1+B1283))*(1-'P-Parametri'!$B$32)</f>
        <v>-140448.92967209377</v>
      </c>
      <c r="J1283" s="10">
        <f>IF(I1282&lt;=0,J1282,J1282*(1-H1283/I1282))+MAX(0,-(H1255-C1283-D1283))</f>
        <v>-1033.5548825168983</v>
      </c>
      <c r="K1283" s="10">
        <f>MAX(0,(K1255-C1283-D1283))/(1-'P-Parametri'!$B$31*MAX(0,IF(L1282&lt;=0,0,(L1282-M1282)/L1282)))</f>
        <v>7574.1076889245269</v>
      </c>
      <c r="L1283" s="10">
        <f>((L1282-K1283+MAX(0,-(K1255-C1283-D1283)))*(1+B1283))*(1-'P-Parametri'!$B$32)</f>
        <v>100122.66516553576</v>
      </c>
      <c r="M1283" s="10">
        <f>IF(L1282&lt;=0,M1282,M1282*(1-K1283/L1282))+MAX(0,-(K1255-C1283-D1283))</f>
        <v>82209.573491836563</v>
      </c>
      <c r="N1283" s="10">
        <f>MAX(0,(N1255-C1283-D1283))/(1-'P-Parametri'!$B$31*MAX(0,IF(O1282&lt;=0,0,(O1282-P1282)/O1282)))</f>
        <v>7455.7401651700848</v>
      </c>
      <c r="O1283" s="10">
        <f>((O1282-N1283+MAX(0,-(N1255-C1283-D1283)))*(1+B1283))*(1-'P-Parametri'!$B$32)</f>
        <v>104189.94292241134</v>
      </c>
      <c r="P1283" s="10">
        <f>IF(O1282&lt;=0,P1282,P1282*(1-N1283/O1282))+MAX(0,-(N1255-C1283-D1283))</f>
        <v>85549.168668540515</v>
      </c>
      <c r="Q1283" s="10">
        <f>MAX(0,(Q1255-C1283-D1283))/(1-'P-Parametri'!$B$31*MAX(0,IF(R1282&lt;=0,0,(R1282-S1282)/R1282)))</f>
        <v>7462.2822736505714</v>
      </c>
      <c r="R1283" s="10">
        <f>((R1282-Q1283+MAX(0,-(Q1255-C1283-D1283)))*(1+B1283))*(1-'P-Parametri'!$B$32)</f>
        <v>103965.14669907425</v>
      </c>
      <c r="S1283" s="10">
        <f>IF(R1282&lt;=0,S1282,S1282*(1-Q1283/R1282))+MAX(0,-(Q1255-C1283-D1283))</f>
        <v>85364.591064532986</v>
      </c>
      <c r="T1283" s="10">
        <f>MAX(0,(T1255-C1283-D1283))/(1-'P-Parametri'!$B$31*MAX(0,IF(U1282&lt;=0,0,(U1282-V1282)/U1282)))</f>
        <v>7462.282273650575</v>
      </c>
      <c r="U1283" s="10">
        <f>((U1282-T1283+MAX(0,-(T1255-C1283-D1283)))*(1+B1283))*(1-'P-Parametri'!$B$32)</f>
        <v>103965.1466990741</v>
      </c>
      <c r="V1283" s="10">
        <f>IF(U1282&lt;=0,V1282,V1282*(1-T1283/U1282))+MAX(0,-(T1255-C1283-D1283))</f>
        <v>85364.591064532884</v>
      </c>
    </row>
    <row r="1284" spans="1:22">
      <c r="A1284" s="9">
        <f t="shared" si="25"/>
        <v>27</v>
      </c>
      <c r="B1284" s="12">
        <f>IF($A1284='P-Parametri'!$C$47,'P-Parametri'!$B$34,IF($A1284='P-Parametri'!$C$48,'P-Parametri'!$C$34,'P-Parametri'!$C$50))</f>
        <v>2.7158250435358244E-2</v>
      </c>
      <c r="C1284" s="10">
        <f>IF($A1284&lt;='1-Input'!$B$26,0,IF($A1284='1-Input'!$B$26+1,('1-Input'!$B$23+((('P-Parametri'!$B$24*'1-Input'!$B$11)*(1+'P-Parametri'!$B$26)^('1-Input'!$B$25-5-'1-Input'!$B$12+1)*(IF('P-Parametri'!$B$26=0,'1-Input'!$B$12,((1+'P-Parametri'!$B$26)^'1-Input'!$B$12-1)/'P-Parametri'!$B$26)))*'P-Parametri'!$B$27*(1-'P-Parametri'!$B$28)))*'1-Input'!$B$27,'1-Input'!$B$23+((('P-Parametri'!$B$24*'1-Input'!$B$11)*(1+'P-Parametri'!$B$26)^('1-Input'!$B$25-5-'1-Input'!$B$12+1)*(IF('P-Parametri'!$B$26=0,'1-Input'!$B$12,((1+'P-Parametri'!$B$26)^'1-Input'!$B$12-1)/'P-Parametri'!$B$26)))*'P-Parametri'!$B$27*(1-'P-Parametri'!$B$28))))</f>
        <v>16401.462108669592</v>
      </c>
      <c r="D1284" s="10">
        <f>IF(AND($A1284&gt;=5,$A1284&lt;5+'1-Input'!$B$12),'1-Input'!$B$30,0)</f>
        <v>0</v>
      </c>
      <c r="E1284" s="10">
        <f>MAX(0,(E1255-C1284-D1284))/(1-'P-Parametri'!$B$31*MAX(0,IF(F1283&lt;=0,0,(F1283-G1283)/F1283)))</f>
        <v>10171.694377166921</v>
      </c>
      <c r="F1284" s="10">
        <f>((F1283-E1284+MAX(0,-(E1255-C1284-D1284)))*(1+B1284))*(1-'P-Parametri'!$B$32)</f>
        <v>2714.178291288028</v>
      </c>
      <c r="G1284" s="10">
        <f>IF(F1283&lt;=0,G1283,G1283*(1-E1284/F1283))+MAX(0,-(E1255-C1284-D1284))</f>
        <v>2174.0046361070836</v>
      </c>
      <c r="H1284" s="10">
        <f>MAX(0,(H1255-C1284-D1284))/(1-'P-Parametri'!$B$31*MAX(0,IF(I1283&lt;=0,0,(I1283-J1283)/I1283)))</f>
        <v>14048.537891330408</v>
      </c>
      <c r="I1284" s="10">
        <f>((I1283-H1284+MAX(0,-(H1255-C1284-D1284)))*(1+B1284))*(1-'P-Parametri'!$B$32)</f>
        <v>-158375.96178218201</v>
      </c>
      <c r="J1284" s="10">
        <f>IF(I1283&lt;=0,J1283,J1283*(1-H1284/I1283))+MAX(0,-(H1255-C1284-D1284))</f>
        <v>-1033.5548825168983</v>
      </c>
      <c r="K1284" s="10">
        <f>MAX(0,(K1255-C1284-D1284))/(1-'P-Parametri'!$B$31*MAX(0,IF(L1283&lt;=0,0,(L1283-M1283)/L1283)))</f>
        <v>7616.6796480253515</v>
      </c>
      <c r="L1284" s="10">
        <f>((L1283-K1284+MAX(0,-(K1255-C1284-D1284)))*(1+B1284))*(1-'P-Parametri'!$B$32)</f>
        <v>94828.249666486648</v>
      </c>
      <c r="M1284" s="10">
        <f>IF(L1283&lt;=0,M1283,M1283*(1-K1284/L1283))+MAX(0,-(K1255-C1284-D1284))</f>
        <v>75955.60507966076</v>
      </c>
      <c r="N1284" s="10">
        <f>MAX(0,(N1255-C1284-D1284))/(1-'P-Parametri'!$B$31*MAX(0,IF(O1283&lt;=0,0,(O1283-P1283)/O1283)))</f>
        <v>7497.6468132419286</v>
      </c>
      <c r="O1284" s="10">
        <f>((O1283-N1284+MAX(0,-(N1255-C1284-D1284)))*(1+B1284))*(1-'P-Parametri'!$B$32)</f>
        <v>99119.653122667907</v>
      </c>
      <c r="P1284" s="10">
        <f>IF(O1283&lt;=0,P1283,P1283*(1-N1284/O1283))+MAX(0,-(N1255-C1284-D1284))</f>
        <v>79392.936753519389</v>
      </c>
      <c r="Q1284" s="10">
        <f>MAX(0,(Q1255-C1284-D1284))/(1-'P-Parametri'!$B$31*MAX(0,IF(R1283&lt;=0,0,(R1283-S1283)/R1283)))</f>
        <v>7504.2256931001275</v>
      </c>
      <c r="R1284" s="10">
        <f>((R1283-Q1284+MAX(0,-(Q1255-C1284-D1284)))*(1+B1284))*(1-'P-Parametri'!$B$32)</f>
        <v>98882.469594167909</v>
      </c>
      <c r="S1284" s="10">
        <f>IF(R1283&lt;=0,S1283,S1283*(1-Q1284/R1283))+MAX(0,-(Q1255-C1284-D1284))</f>
        <v>79202.957306619399</v>
      </c>
      <c r="T1284" s="10">
        <f>MAX(0,(T1255-C1284-D1284))/(1-'P-Parametri'!$B$31*MAX(0,IF(U1283&lt;=0,0,(U1283-V1283)/U1283)))</f>
        <v>7504.2256931001302</v>
      </c>
      <c r="U1284" s="10">
        <f>((U1283-T1284+MAX(0,-(T1255-C1284-D1284)))*(1+B1284))*(1-'P-Parametri'!$B$32)</f>
        <v>98882.469594167749</v>
      </c>
      <c r="V1284" s="10">
        <f>IF(U1283&lt;=0,V1283,V1283*(1-T1284/U1283))+MAX(0,-(T1255-C1284-D1284))</f>
        <v>79202.957306619297</v>
      </c>
    </row>
    <row r="1285" spans="1:22">
      <c r="A1285" s="9">
        <f t="shared" si="25"/>
        <v>28</v>
      </c>
      <c r="B1285" s="12">
        <f>IF($A1285='P-Parametri'!$C$47,'P-Parametri'!$B$34,IF($A1285='P-Parametri'!$C$48,'P-Parametri'!$C$34,'P-Parametri'!$C$50))</f>
        <v>2.7158250435358244E-2</v>
      </c>
      <c r="C1285" s="10">
        <f>IF($A1285&lt;='1-Input'!$B$26,0,IF($A1285='1-Input'!$B$26+1,('1-Input'!$B$23+((('P-Parametri'!$B$24*'1-Input'!$B$11)*(1+'P-Parametri'!$B$26)^('1-Input'!$B$25-5-'1-Input'!$B$12+1)*(IF('P-Parametri'!$B$26=0,'1-Input'!$B$12,((1+'P-Parametri'!$B$26)^'1-Input'!$B$12-1)/'P-Parametri'!$B$26)))*'P-Parametri'!$B$27*(1-'P-Parametri'!$B$28)))*'1-Input'!$B$27,'1-Input'!$B$23+((('P-Parametri'!$B$24*'1-Input'!$B$11)*(1+'P-Parametri'!$B$26)^('1-Input'!$B$25-5-'1-Input'!$B$12+1)*(IF('P-Parametri'!$B$26=0,'1-Input'!$B$12,((1+'P-Parametri'!$B$26)^'1-Input'!$B$12-1)/'P-Parametri'!$B$26)))*'P-Parametri'!$B$27*(1-'P-Parametri'!$B$28))))</f>
        <v>16401.462108669592</v>
      </c>
      <c r="D1285" s="10">
        <f>IF(AND($A1285&gt;=5,$A1285&lt;5+'1-Input'!$B$12),'1-Input'!$B$30,0)</f>
        <v>0</v>
      </c>
      <c r="E1285" s="10">
        <f>MAX(0,(E1255-C1285-D1285))/(1-'P-Parametri'!$B$31*MAX(0,IF(F1284&lt;=0,0,(F1284-G1284)/F1284)))</f>
        <v>10227.774038865275</v>
      </c>
      <c r="F1285" s="10">
        <f>((F1284-E1285+MAX(0,-(E1255-C1285-D1285)))*(1+B1285))*(1-'P-Parametri'!$B$32)</f>
        <v>-7702.2165588348716</v>
      </c>
      <c r="G1285" s="10">
        <f>IF(F1284&lt;=0,G1284,G1284*(1-E1285/F1284))+MAX(0,-(E1255-C1285-D1285))</f>
        <v>-6018.2457583933201</v>
      </c>
      <c r="H1285" s="10">
        <f>MAX(0,(H1255-C1285-D1285))/(1-'P-Parametri'!$B$31*MAX(0,IF(I1284&lt;=0,0,(I1284-J1284)/I1284)))</f>
        <v>14048.537891330408</v>
      </c>
      <c r="I1285" s="10">
        <f>((I1284-H1285+MAX(0,-(H1255-C1285-D1285)))*(1+B1285))*(1-'P-Parametri'!$B$32)</f>
        <v>-176753.03292200336</v>
      </c>
      <c r="J1285" s="10">
        <f>IF(I1284&lt;=0,J1284,J1284*(1-H1285/I1284))+MAX(0,-(H1255-C1285-D1285))</f>
        <v>-1033.5548825168983</v>
      </c>
      <c r="K1285" s="10">
        <f>MAX(0,(K1255-C1285-D1285))/(1-'P-Parametri'!$B$31*MAX(0,IF(L1284&lt;=0,0,(L1284-M1284)/L1284)))</f>
        <v>7658.6727321751105</v>
      </c>
      <c r="L1285" s="10">
        <f>((L1284-K1285+MAX(0,-(K1255-C1285-D1285)))*(1+B1285))*(1-'P-Parametri'!$B$32)</f>
        <v>89357.876234767726</v>
      </c>
      <c r="M1285" s="10">
        <f>IF(L1284&lt;=0,M1284,M1284*(1-K1285/L1284))+MAX(0,-(K1255-C1285-D1285))</f>
        <v>69821.155445449651</v>
      </c>
      <c r="N1285" s="10">
        <f>MAX(0,(N1255-C1285-D1285))/(1-'P-Parametri'!$B$31*MAX(0,IF(O1284&lt;=0,0,(O1284-P1284)/O1284)))</f>
        <v>7538.9836329721984</v>
      </c>
      <c r="O1285" s="10">
        <f>((O1284-N1285+MAX(0,-(N1255-C1285-D1285)))*(1+B1285))*(1-'P-Parametri'!$B$32)</f>
        <v>93879.704566241155</v>
      </c>
      <c r="P1285" s="10">
        <f>IF(O1284&lt;=0,P1284,P1284*(1-N1285/O1284))+MAX(0,-(N1255-C1285-D1285))</f>
        <v>73354.355786961329</v>
      </c>
      <c r="Q1285" s="10">
        <f>MAX(0,(Q1255-C1285-D1285))/(1-'P-Parametri'!$B$31*MAX(0,IF(R1284&lt;=0,0,(R1284-S1284)/R1284)))</f>
        <v>7545.5987842069362</v>
      </c>
      <c r="R1285" s="10">
        <f>((R1284-Q1285+MAX(0,-(Q1255-C1285-D1285)))*(1+B1285))*(1-'P-Parametri'!$B$32)</f>
        <v>93629.785580557058</v>
      </c>
      <c r="S1285" s="10">
        <f>IF(R1284&lt;=0,S1284,S1284*(1-Q1285/R1284))+MAX(0,-(Q1255-C1285-D1285))</f>
        <v>73159.077731086727</v>
      </c>
      <c r="T1285" s="10">
        <f>MAX(0,(T1255-C1285-D1285))/(1-'P-Parametri'!$B$31*MAX(0,IF(U1284&lt;=0,0,(U1284-V1284)/U1284)))</f>
        <v>7545.5987842069399</v>
      </c>
      <c r="U1285" s="10">
        <f>((U1284-T1285+MAX(0,-(T1255-C1285-D1285)))*(1+B1285))*(1-'P-Parametri'!$B$32)</f>
        <v>93629.785580556883</v>
      </c>
      <c r="V1285" s="10">
        <f>IF(U1284&lt;=0,V1284,V1284*(1-T1285/U1284))+MAX(0,-(T1255-C1285-D1285))</f>
        <v>73159.077731086625</v>
      </c>
    </row>
    <row r="1286" spans="1:22">
      <c r="A1286" s="9">
        <f t="shared" si="25"/>
        <v>29</v>
      </c>
      <c r="B1286" s="12">
        <f>IF($A1286='P-Parametri'!$C$47,'P-Parametri'!$B$34,IF($A1286='P-Parametri'!$C$48,'P-Parametri'!$C$34,'P-Parametri'!$C$50))</f>
        <v>2.7158250435358244E-2</v>
      </c>
      <c r="C1286" s="10">
        <f>IF($A1286&lt;='1-Input'!$B$26,0,IF($A1286='1-Input'!$B$26+1,('1-Input'!$B$23+((('P-Parametri'!$B$24*'1-Input'!$B$11)*(1+'P-Parametri'!$B$26)^('1-Input'!$B$25-5-'1-Input'!$B$12+1)*(IF('P-Parametri'!$B$26=0,'1-Input'!$B$12,((1+'P-Parametri'!$B$26)^'1-Input'!$B$12-1)/'P-Parametri'!$B$26)))*'P-Parametri'!$B$27*(1-'P-Parametri'!$B$28)))*'1-Input'!$B$27,'1-Input'!$B$23+((('P-Parametri'!$B$24*'1-Input'!$B$11)*(1+'P-Parametri'!$B$26)^('1-Input'!$B$25-5-'1-Input'!$B$12+1)*(IF('P-Parametri'!$B$26=0,'1-Input'!$B$12,((1+'P-Parametri'!$B$26)^'1-Input'!$B$12-1)/'P-Parametri'!$B$26)))*'P-Parametri'!$B$27*(1-'P-Parametri'!$B$28))))</f>
        <v>16401.462108669592</v>
      </c>
      <c r="D1286" s="10">
        <f>IF(AND($A1286&gt;=5,$A1286&lt;5+'1-Input'!$B$12),'1-Input'!$B$30,0)</f>
        <v>0</v>
      </c>
      <c r="E1286" s="10">
        <f>MAX(0,(E1255-C1286-D1286))/(1-'P-Parametri'!$B$31*MAX(0,IF(F1285&lt;=0,0,(F1285-G1285)/F1285)))</f>
        <v>9698.5378913304085</v>
      </c>
      <c r="F1286" s="10">
        <f>((F1285-E1286+MAX(0,-(E1255-C1286-D1286)))*(1+B1286))*(1-'P-Parametri'!$B$32)</f>
        <v>-17837.581840292467</v>
      </c>
      <c r="G1286" s="10">
        <f>IF(F1285&lt;=0,G1285,G1285*(1-E1286/F1285))+MAX(0,-(E1255-C1286-D1286))</f>
        <v>-6018.2457583933201</v>
      </c>
      <c r="H1286" s="10">
        <f>MAX(0,(H1255-C1286-D1286))/(1-'P-Parametri'!$B$31*MAX(0,IF(I1285&lt;=0,0,(I1285-J1285)/I1285)))</f>
        <v>14048.537891330408</v>
      </c>
      <c r="I1286" s="10">
        <f>((I1285-H1286+MAX(0,-(H1255-C1286-D1286)))*(1+B1286))*(1-'P-Parametri'!$B$32)</f>
        <v>-195591.44084162815</v>
      </c>
      <c r="J1286" s="10">
        <f>IF(I1285&lt;=0,J1285,J1285*(1-H1286/I1285))+MAX(0,-(H1255-C1286-D1286))</f>
        <v>-1033.5548825168983</v>
      </c>
      <c r="K1286" s="10">
        <f>MAX(0,(K1255-C1286-D1286))/(1-'P-Parametri'!$B$31*MAX(0,IF(L1285&lt;=0,0,(L1285-M1285)/L1285)))</f>
        <v>7700.086024627768</v>
      </c>
      <c r="L1286" s="10">
        <f>((L1285-K1286+MAX(0,-(K1255-C1286-D1286)))*(1+B1286))*(1-'P-Parametri'!$B$32)</f>
        <v>83707.721980811548</v>
      </c>
      <c r="M1286" s="10">
        <f>IF(L1285&lt;=0,M1285,M1285*(1-K1286/L1285))+MAX(0,-(K1255-C1286-D1286))</f>
        <v>63804.574412834561</v>
      </c>
      <c r="N1286" s="10">
        <f>MAX(0,(N1255-C1286-D1286))/(1-'P-Parametri'!$B$31*MAX(0,IF(O1285&lt;=0,0,(O1285-P1285)/O1285)))</f>
        <v>7579.749721941691</v>
      </c>
      <c r="O1286" s="10">
        <f>((O1285-N1286+MAX(0,-(N1255-C1286-D1286)))*(1+B1286))*(1-'P-Parametri'!$B$32)</f>
        <v>88466.423209260014</v>
      </c>
      <c r="P1286" s="10">
        <f>IF(O1285&lt;=0,P1285,P1285*(1-N1286/O1285))+MAX(0,-(N1255-C1286-D1286))</f>
        <v>67431.801381316443</v>
      </c>
      <c r="Q1286" s="10">
        <f>MAX(0,(Q1255-C1286-D1286))/(1-'P-Parametri'!$B$31*MAX(0,IF(R1285&lt;=0,0,(R1285-S1285)/R1285)))</f>
        <v>7586.400643759961</v>
      </c>
      <c r="R1286" s="10">
        <f>((R1285-Q1286+MAX(0,-(Q1255-C1286-D1286)))*(1+B1286))*(1-'P-Parametri'!$B$32)</f>
        <v>88203.412387750126</v>
      </c>
      <c r="S1286" s="10">
        <f>IF(R1285&lt;=0,S1285,S1285*(1-Q1286/R1285))+MAX(0,-(Q1255-C1286-D1286))</f>
        <v>67231.326525051132</v>
      </c>
      <c r="T1286" s="10">
        <f>MAX(0,(T1255-C1286-D1286))/(1-'P-Parametri'!$B$31*MAX(0,IF(U1285&lt;=0,0,(U1285-V1285)/U1285)))</f>
        <v>7586.4006437599637</v>
      </c>
      <c r="U1286" s="10">
        <f>((U1285-T1286+MAX(0,-(T1255-C1286-D1286)))*(1+B1286))*(1-'P-Parametri'!$B$32)</f>
        <v>88203.412387749951</v>
      </c>
      <c r="V1286" s="10">
        <f>IF(U1285&lt;=0,V1285,V1285*(1-T1286/U1285))+MAX(0,-(T1255-C1286-D1286))</f>
        <v>67231.326525051016</v>
      </c>
    </row>
    <row r="1287" spans="1:22">
      <c r="A1287" s="9">
        <f t="shared" si="25"/>
        <v>30</v>
      </c>
      <c r="B1287" s="12">
        <f>IF($A1287='P-Parametri'!$C$47,'P-Parametri'!$B$34,IF($A1287='P-Parametri'!$C$48,'P-Parametri'!$C$34,'P-Parametri'!$C$50))</f>
        <v>2.7158250435358244E-2</v>
      </c>
      <c r="C1287" s="10">
        <f>IF($A1287&lt;='1-Input'!$B$26,0,IF($A1287='1-Input'!$B$26+1,('1-Input'!$B$23+((('P-Parametri'!$B$24*'1-Input'!$B$11)*(1+'P-Parametri'!$B$26)^('1-Input'!$B$25-5-'1-Input'!$B$12+1)*(IF('P-Parametri'!$B$26=0,'1-Input'!$B$12,((1+'P-Parametri'!$B$26)^'1-Input'!$B$12-1)/'P-Parametri'!$B$26)))*'P-Parametri'!$B$27*(1-'P-Parametri'!$B$28)))*'1-Input'!$B$27,'1-Input'!$B$23+((('P-Parametri'!$B$24*'1-Input'!$B$11)*(1+'P-Parametri'!$B$26)^('1-Input'!$B$25-5-'1-Input'!$B$12+1)*(IF('P-Parametri'!$B$26=0,'1-Input'!$B$12,((1+'P-Parametri'!$B$26)^'1-Input'!$B$12-1)/'P-Parametri'!$B$26)))*'P-Parametri'!$B$27*(1-'P-Parametri'!$B$28))))</f>
        <v>16401.462108669592</v>
      </c>
      <c r="D1287" s="10">
        <f>IF(AND($A1287&gt;=5,$A1287&lt;5+'1-Input'!$B$12),'1-Input'!$B$30,0)</f>
        <v>0</v>
      </c>
      <c r="E1287" s="10">
        <f>MAX(0,(E1255-C1287-D1287))/(1-'P-Parametri'!$B$31*MAX(0,IF(F1286&lt;=0,0,(F1286-G1286)/F1286)))</f>
        <v>9698.5378913304085</v>
      </c>
      <c r="F1287" s="10">
        <f>((F1286-E1287+MAX(0,-(E1255-C1287-D1287)))*(1+B1287))*(1-'P-Parametri'!$B$32)</f>
        <v>-28227.384662177676</v>
      </c>
      <c r="G1287" s="10">
        <f>IF(F1286&lt;=0,G1286,G1286*(1-E1287/F1286))+MAX(0,-(E1255-C1287-D1287))</f>
        <v>-6018.2457583933201</v>
      </c>
      <c r="H1287" s="10">
        <f>MAX(0,(H1255-C1287-D1287))/(1-'P-Parametri'!$B$31*MAX(0,IF(I1286&lt;=0,0,(I1286-J1286)/I1286)))</f>
        <v>14048.537891330408</v>
      </c>
      <c r="I1287" s="10">
        <f>((I1286-H1287+MAX(0,-(H1255-C1287-D1287)))*(1+B1287))*(1-'P-Parametri'!$B$32)</f>
        <v>-214902.76690909811</v>
      </c>
      <c r="J1287" s="10">
        <f>IF(I1286&lt;=0,J1286,J1286*(1-H1287/I1286))+MAX(0,-(H1255-C1287-D1287))</f>
        <v>-1033.5548825168983</v>
      </c>
      <c r="K1287" s="10">
        <f>MAX(0,(K1255-C1287-D1287))/(1-'P-Parametri'!$B$31*MAX(0,IF(L1286&lt;=0,0,(L1286-M1286)/L1286)))</f>
        <v>7740.9189852207828</v>
      </c>
      <c r="L1287" s="10">
        <f>((L1286-K1287+MAX(0,-(K1255-C1287-D1287)))*(1+B1287))*(1-'P-Parametri'!$B$32)</f>
        <v>77873.868599206311</v>
      </c>
      <c r="M1287" s="10">
        <f>IF(L1286&lt;=0,M1286,M1286*(1-K1287/L1286))+MAX(0,-(K1255-C1287-D1287))</f>
        <v>57904.210268061128</v>
      </c>
      <c r="N1287" s="10">
        <f>MAX(0,(N1255-C1287-D1287))/(1-'P-Parametri'!$B$31*MAX(0,IF(O1286&lt;=0,0,(O1286-P1286)/O1286)))</f>
        <v>7619.9445484294783</v>
      </c>
      <c r="O1287" s="10">
        <f>((O1286-N1287+MAX(0,-(N1255-C1287-D1287)))*(1+B1287))*(1-'P-Parametri'!$B$32)</f>
        <v>82876.043319967968</v>
      </c>
      <c r="P1287" s="10">
        <f>IF(O1286&lt;=0,P1286,P1286*(1-N1287/O1286))+MAX(0,-(N1255-C1287-D1287))</f>
        <v>61623.647635675261</v>
      </c>
      <c r="Q1287" s="10">
        <f>MAX(0,(Q1255-C1287-D1287))/(1-'P-Parametri'!$B$31*MAX(0,IF(R1286&lt;=0,0,(R1286-S1286)/R1286)))</f>
        <v>7626.6307395717076</v>
      </c>
      <c r="R1287" s="10">
        <f>((R1286-Q1287+MAX(0,-(Q1255-C1287-D1287)))*(1+B1287))*(1-'P-Parametri'!$B$32)</f>
        <v>82599.575851327929</v>
      </c>
      <c r="S1287" s="10">
        <f>IF(R1286&lt;=0,S1286,S1286*(1-Q1287/R1286))+MAX(0,-(Q1255-C1287-D1287))</f>
        <v>61418.076360941282</v>
      </c>
      <c r="T1287" s="10">
        <f>MAX(0,(T1255-C1287-D1287))/(1-'P-Parametri'!$B$31*MAX(0,IF(U1286&lt;=0,0,(U1286-V1286)/U1286)))</f>
        <v>7626.6307395717104</v>
      </c>
      <c r="U1287" s="10">
        <f>((U1286-T1287+MAX(0,-(T1255-C1287-D1287)))*(1+B1287))*(1-'P-Parametri'!$B$32)</f>
        <v>82599.57585132774</v>
      </c>
      <c r="V1287" s="10">
        <f>IF(U1286&lt;=0,V1286,V1286*(1-T1287/U1286))+MAX(0,-(T1255-C1287-D1287))</f>
        <v>61418.076360941159</v>
      </c>
    </row>
    <row r="1288" spans="1:22">
      <c r="A1288" s="9">
        <f t="shared" si="25"/>
        <v>31</v>
      </c>
      <c r="B1288" s="12">
        <f>IF($A1288='P-Parametri'!$C$47,'P-Parametri'!$B$34,IF($A1288='P-Parametri'!$C$48,'P-Parametri'!$C$34,'P-Parametri'!$C$50))</f>
        <v>2.7158250435358244E-2</v>
      </c>
      <c r="C1288" s="10">
        <f>IF($A1288&lt;='1-Input'!$B$26,0,IF($A1288='1-Input'!$B$26+1,('1-Input'!$B$23+((('P-Parametri'!$B$24*'1-Input'!$B$11)*(1+'P-Parametri'!$B$26)^('1-Input'!$B$25-5-'1-Input'!$B$12+1)*(IF('P-Parametri'!$B$26=0,'1-Input'!$B$12,((1+'P-Parametri'!$B$26)^'1-Input'!$B$12-1)/'P-Parametri'!$B$26)))*'P-Parametri'!$B$27*(1-'P-Parametri'!$B$28)))*'1-Input'!$B$27,'1-Input'!$B$23+((('P-Parametri'!$B$24*'1-Input'!$B$11)*(1+'P-Parametri'!$B$26)^('1-Input'!$B$25-5-'1-Input'!$B$12+1)*(IF('P-Parametri'!$B$26=0,'1-Input'!$B$12,((1+'P-Parametri'!$B$26)^'1-Input'!$B$12-1)/'P-Parametri'!$B$26)))*'P-Parametri'!$B$27*(1-'P-Parametri'!$B$28))))</f>
        <v>16401.462108669592</v>
      </c>
      <c r="D1288" s="10">
        <f>IF(AND($A1288&gt;=5,$A1288&lt;5+'1-Input'!$B$12),'1-Input'!$B$30,0)</f>
        <v>0</v>
      </c>
      <c r="E1288" s="10">
        <f>MAX(0,(E1255-C1288-D1288))/(1-'P-Parametri'!$B$31*MAX(0,IF(F1287&lt;=0,0,(F1287-G1287)/F1287)))</f>
        <v>9698.5378913304085</v>
      </c>
      <c r="F1288" s="10">
        <f>((F1287-E1288+MAX(0,-(E1255-C1288-D1288)))*(1+B1288))*(1-'P-Parametri'!$B$32)</f>
        <v>-38878.012407695838</v>
      </c>
      <c r="G1288" s="10">
        <f>IF(F1287&lt;=0,G1287,G1287*(1-E1288/F1287))+MAX(0,-(E1255-C1288-D1288))</f>
        <v>-6018.2457583933201</v>
      </c>
      <c r="H1288" s="10">
        <f>MAX(0,(H1255-C1288-D1288))/(1-'P-Parametri'!$B$31*MAX(0,IF(I1287&lt;=0,0,(I1287-J1287)/I1287)))</f>
        <v>14048.537891330408</v>
      </c>
      <c r="I1288" s="10">
        <f>((I1287-H1288+MAX(0,-(H1255-C1288-D1288)))*(1+B1288))*(1-'P-Parametri'!$B$32)</f>
        <v>-234698.88323035318</v>
      </c>
      <c r="J1288" s="10">
        <f>IF(I1287&lt;=0,J1287,J1287*(1-H1288/I1287))+MAX(0,-(H1255-C1288-D1288))</f>
        <v>-1033.5548825168983</v>
      </c>
      <c r="K1288" s="10">
        <f>MAX(0,(K1255-C1288-D1288))/(1-'P-Parametri'!$B$31*MAX(0,IF(L1287&lt;=0,0,(L1287-M1287)/L1287)))</f>
        <v>7781.1714405237735</v>
      </c>
      <c r="L1288" s="10">
        <f>((L1287-K1288+MAX(0,-(K1255-C1288-D1288)))*(1+B1288))*(1-'P-Parametri'!$B$32)</f>
        <v>71852.299597444144</v>
      </c>
      <c r="M1288" s="10">
        <f>IF(L1287&lt;=0,M1287,M1287*(1-K1288/L1287))+MAX(0,-(K1255-C1288-D1288))</f>
        <v>52118.410803765437</v>
      </c>
      <c r="N1288" s="10">
        <f>MAX(0,(N1255-C1288-D1288))/(1-'P-Parametri'!$B$31*MAX(0,IF(O1287&lt;=0,0,(O1287-P1287)/O1287)))</f>
        <v>7659.567941715537</v>
      </c>
      <c r="O1288" s="10">
        <f>((O1287-N1288+MAX(0,-(N1255-C1288-D1288)))*(1+B1288))*(1-'P-Parametri'!$B$32)</f>
        <v>77104.704806933092</v>
      </c>
      <c r="P1288" s="10">
        <f>IF(O1287&lt;=0,P1287,P1287*(1-N1288/O1287))+MAX(0,-(N1255-C1288-D1288))</f>
        <v>55928.26816323286</v>
      </c>
      <c r="Q1288" s="10">
        <f>MAX(0,(Q1255-C1288-D1288))/(1-'P-Parametri'!$B$31*MAX(0,IF(R1287&lt;=0,0,(R1287-S1287)/R1287)))</f>
        <v>7666.2889007723525</v>
      </c>
      <c r="R1288" s="10">
        <f>((R1287-Q1288+MAX(0,-(Q1255-C1288-D1288)))*(1+B1288))*(1-'P-Parametri'!$B$32)</f>
        <v>76814.407235656312</v>
      </c>
      <c r="S1288" s="10">
        <f>IF(R1287&lt;=0,S1287,S1287*(1-Q1288/R1287))+MAX(0,-(Q1255-C1288-D1288))</f>
        <v>55717.699424864033</v>
      </c>
      <c r="T1288" s="10">
        <f>MAX(0,(T1255-C1288-D1288))/(1-'P-Parametri'!$B$31*MAX(0,IF(U1287&lt;=0,0,(U1287-V1287)/U1287)))</f>
        <v>7666.2889007723561</v>
      </c>
      <c r="U1288" s="10">
        <f>((U1287-T1288+MAX(0,-(T1255-C1288-D1288)))*(1+B1288))*(1-'P-Parametri'!$B$32)</f>
        <v>76814.407235656123</v>
      </c>
      <c r="V1288" s="10">
        <f>IF(U1287&lt;=0,V1287,V1287*(1-T1288/U1287))+MAX(0,-(T1255-C1288-D1288))</f>
        <v>55717.699424863902</v>
      </c>
    </row>
    <row r="1289" spans="1:22">
      <c r="A1289" s="9">
        <f t="shared" si="25"/>
        <v>32</v>
      </c>
      <c r="B1289" s="12">
        <f>IF($A1289='P-Parametri'!$C$47,'P-Parametri'!$B$34,IF($A1289='P-Parametri'!$C$48,'P-Parametri'!$C$34,'P-Parametri'!$C$50))</f>
        <v>2.7158250435358244E-2</v>
      </c>
      <c r="C1289" s="10">
        <f>IF($A1289&lt;='1-Input'!$B$26,0,IF($A1289='1-Input'!$B$26+1,('1-Input'!$B$23+((('P-Parametri'!$B$24*'1-Input'!$B$11)*(1+'P-Parametri'!$B$26)^('1-Input'!$B$25-5-'1-Input'!$B$12+1)*(IF('P-Parametri'!$B$26=0,'1-Input'!$B$12,((1+'P-Parametri'!$B$26)^'1-Input'!$B$12-1)/'P-Parametri'!$B$26)))*'P-Parametri'!$B$27*(1-'P-Parametri'!$B$28)))*'1-Input'!$B$27,'1-Input'!$B$23+((('P-Parametri'!$B$24*'1-Input'!$B$11)*(1+'P-Parametri'!$B$26)^('1-Input'!$B$25-5-'1-Input'!$B$12+1)*(IF('P-Parametri'!$B$26=0,'1-Input'!$B$12,((1+'P-Parametri'!$B$26)^'1-Input'!$B$12-1)/'P-Parametri'!$B$26)))*'P-Parametri'!$B$27*(1-'P-Parametri'!$B$28))))</f>
        <v>16401.462108669592</v>
      </c>
      <c r="D1289" s="10">
        <f>IF(AND($A1289&gt;=5,$A1289&lt;5+'1-Input'!$B$12),'1-Input'!$B$30,0)</f>
        <v>0</v>
      </c>
      <c r="E1289" s="10">
        <f>MAX(0,(E1255-C1289-D1289))/(1-'P-Parametri'!$B$31*MAX(0,IF(F1288&lt;=0,0,(F1288-G1288)/F1288)))</f>
        <v>9698.5378913304085</v>
      </c>
      <c r="F1289" s="10">
        <f>((F1288-E1289+MAX(0,-(E1255-C1289-D1289)))*(1+B1289))*(1-'P-Parametri'!$B$32)</f>
        <v>-49796.012808498308</v>
      </c>
      <c r="G1289" s="10">
        <f>IF(F1288&lt;=0,G1288,G1288*(1-E1289/F1288))+MAX(0,-(E1255-C1289-D1289))</f>
        <v>-6018.2457583933201</v>
      </c>
      <c r="H1289" s="10">
        <f>MAX(0,(H1255-C1289-D1289))/(1-'P-Parametri'!$B$31*MAX(0,IF(I1288&lt;=0,0,(I1288-J1288)/I1288)))</f>
        <v>14048.537891330408</v>
      </c>
      <c r="I1289" s="10">
        <f>((I1288-H1289+MAX(0,-(H1255-C1289-D1289)))*(1+B1289))*(1-'P-Parametri'!$B$32)</f>
        <v>-254991.95994789648</v>
      </c>
      <c r="J1289" s="10">
        <f>IF(I1288&lt;=0,J1288,J1288*(1-H1289/I1288))+MAX(0,-(H1255-C1289-D1289))</f>
        <v>-1033.5548825168983</v>
      </c>
      <c r="K1289" s="10">
        <f>MAX(0,(K1255-C1289-D1289))/(1-'P-Parametri'!$B$31*MAX(0,IF(L1288&lt;=0,0,(L1288-M1288)/L1288)))</f>
        <v>7820.8435737365353</v>
      </c>
      <c r="L1289" s="10">
        <f>((L1288-K1289+MAX(0,-(K1255-C1289-D1289)))*(1+B1289))*(1-'P-Parametri'!$B$32)</f>
        <v>65638.897465455811</v>
      </c>
      <c r="M1289" s="10">
        <f>IF(L1288&lt;=0,M1288,M1288*(1-K1289/L1288))+MAX(0,-(K1255-C1289-D1289))</f>
        <v>46445.524333998379</v>
      </c>
      <c r="N1289" s="10">
        <f>MAX(0,(N1255-C1289-D1289))/(1-'P-Parametri'!$B$31*MAX(0,IF(O1288&lt;=0,0,(O1288-P1288)/O1288)))</f>
        <v>7698.6200821366319</v>
      </c>
      <c r="O1289" s="10">
        <f>((O1288-N1289+MAX(0,-(N1255-C1289-D1289)))*(1+B1289))*(1-'P-Parametri'!$B$32)</f>
        <v>71148.450490379182</v>
      </c>
      <c r="P1289" s="10">
        <f>IF(O1288&lt;=0,P1288,P1288*(1-N1289/O1288))+MAX(0,-(N1255-C1289-D1289))</f>
        <v>50344.037090450496</v>
      </c>
      <c r="Q1289" s="10">
        <f>MAX(0,(Q1255-C1289-D1289))/(1-'P-Parametri'!$B$31*MAX(0,IF(R1288&lt;=0,0,(R1288-S1288)/R1288)))</f>
        <v>7705.3753078568998</v>
      </c>
      <c r="R1289" s="10">
        <f>((R1288-Q1289+MAX(0,-(Q1255-C1289-D1289)))*(1+B1289))*(1-'P-Parametri'!$B$32)</f>
        <v>70843.940499591277</v>
      </c>
      <c r="S1289" s="10">
        <f>IF(R1288&lt;=0,S1288,S1288*(1-Q1289/R1288))+MAX(0,-(Q1255-C1289-D1289))</f>
        <v>50128.568416642804</v>
      </c>
      <c r="T1289" s="10">
        <f>MAX(0,(T1255-C1289-D1289))/(1-'P-Parametri'!$B$31*MAX(0,IF(U1288&lt;=0,0,(U1288-V1288)/U1288)))</f>
        <v>7705.3753078569043</v>
      </c>
      <c r="U1289" s="10">
        <f>((U1288-T1289+MAX(0,-(T1255-C1289-D1289)))*(1+B1289))*(1-'P-Parametri'!$B$32)</f>
        <v>70843.940499591074</v>
      </c>
      <c r="V1289" s="10">
        <f>IF(U1288&lt;=0,V1288,V1288*(1-T1289/U1288))+MAX(0,-(T1255-C1289-D1289))</f>
        <v>50128.568416642673</v>
      </c>
    </row>
    <row r="1290" spans="1:22">
      <c r="A1290" s="9">
        <f t="shared" si="25"/>
        <v>33</v>
      </c>
      <c r="B1290" s="12">
        <f>IF($A1290='P-Parametri'!$C$47,'P-Parametri'!$B$34,IF($A1290='P-Parametri'!$C$48,'P-Parametri'!$C$34,'P-Parametri'!$C$50))</f>
        <v>2.7158250435358244E-2</v>
      </c>
      <c r="C1290" s="10">
        <f>IF($A1290&lt;='1-Input'!$B$26,0,IF($A1290='1-Input'!$B$26+1,('1-Input'!$B$23+((('P-Parametri'!$B$24*'1-Input'!$B$11)*(1+'P-Parametri'!$B$26)^('1-Input'!$B$25-5-'1-Input'!$B$12+1)*(IF('P-Parametri'!$B$26=0,'1-Input'!$B$12,((1+'P-Parametri'!$B$26)^'1-Input'!$B$12-1)/'P-Parametri'!$B$26)))*'P-Parametri'!$B$27*(1-'P-Parametri'!$B$28)))*'1-Input'!$B$27,'1-Input'!$B$23+((('P-Parametri'!$B$24*'1-Input'!$B$11)*(1+'P-Parametri'!$B$26)^('1-Input'!$B$25-5-'1-Input'!$B$12+1)*(IF('P-Parametri'!$B$26=0,'1-Input'!$B$12,((1+'P-Parametri'!$B$26)^'1-Input'!$B$12-1)/'P-Parametri'!$B$26)))*'P-Parametri'!$B$27*(1-'P-Parametri'!$B$28))))</f>
        <v>16401.462108669592</v>
      </c>
      <c r="D1290" s="10">
        <f>IF(AND($A1290&gt;=5,$A1290&lt;5+'1-Input'!$B$12),'1-Input'!$B$30,0)</f>
        <v>0</v>
      </c>
      <c r="E1290" s="10">
        <f>MAX(0,(E1255-C1290-D1290))/(1-'P-Parametri'!$B$31*MAX(0,IF(F1289&lt;=0,0,(F1289-G1289)/F1289)))</f>
        <v>9698.5378913304085</v>
      </c>
      <c r="F1290" s="10">
        <f>((F1289-E1290+MAX(0,-(E1255-C1290-D1290)))*(1+B1290))*(1-'P-Parametri'!$B$32)</f>
        <v>-60988.097970059236</v>
      </c>
      <c r="G1290" s="10">
        <f>IF(F1289&lt;=0,G1289,G1289*(1-E1290/F1289))+MAX(0,-(E1255-C1290-D1290))</f>
        <v>-6018.2457583933201</v>
      </c>
      <c r="H1290" s="10">
        <f>MAX(0,(H1255-C1290-D1290))/(1-'P-Parametri'!$B$31*MAX(0,IF(I1289&lt;=0,0,(I1289-J1289)/I1289)))</f>
        <v>14048.537891330408</v>
      </c>
      <c r="I1290" s="10">
        <f>((I1289-H1290+MAX(0,-(H1255-C1290-D1290)))*(1+B1290))*(1-'P-Parametri'!$B$32)</f>
        <v>-275794.4727226845</v>
      </c>
      <c r="J1290" s="10">
        <f>IF(I1289&lt;=0,J1289,J1289*(1-H1290/I1289))+MAX(0,-(H1255-C1290-D1290))</f>
        <v>-1033.5548825168983</v>
      </c>
      <c r="K1290" s="10">
        <f>MAX(0,(K1255-C1290-D1290))/(1-'P-Parametri'!$B$31*MAX(0,IF(L1289&lt;=0,0,(L1289-M1289)/L1289)))</f>
        <v>7859.9359143681277</v>
      </c>
      <c r="L1290" s="10">
        <f>((L1289-K1290+MAX(0,-(K1255-C1290-D1290)))*(1+B1290))*(1-'P-Parametri'!$B$32)</f>
        <v>59229.440784669481</v>
      </c>
      <c r="M1290" s="10">
        <f>IF(L1289&lt;=0,M1289,M1289*(1-K1290/L1289))+MAX(0,-(K1255-C1290-D1290))</f>
        <v>40883.900679875085</v>
      </c>
      <c r="N1290" s="10">
        <f>MAX(0,(N1255-C1290-D1290))/(1-'P-Parametri'!$B$31*MAX(0,IF(O1289&lt;=0,0,(O1289-P1289)/O1289)))</f>
        <v>7737.1014909266951</v>
      </c>
      <c r="O1290" s="10">
        <f>((O1289-N1290+MAX(0,-(N1255-C1290-D1290)))*(1+B1290))*(1-'P-Parametri'!$B$32)</f>
        <v>65003.223315431474</v>
      </c>
      <c r="P1290" s="10">
        <f>IF(O1289&lt;=0,P1289,P1289*(1-N1290/O1289))+MAX(0,-(N1255-C1290-D1290))</f>
        <v>44869.330027301388</v>
      </c>
      <c r="Q1290" s="10">
        <f>MAX(0,(Q1255-C1290-D1290))/(1-'P-Parametri'!$B$31*MAX(0,IF(R1289&lt;=0,0,(R1289-S1289)/R1289)))</f>
        <v>7743.8904825166428</v>
      </c>
      <c r="R1290" s="10">
        <f>((R1289-Q1290+MAX(0,-(Q1255-C1290-D1290)))*(1+B1290))*(1-'P-Parametri'!$B$32)</f>
        <v>64684.109503966138</v>
      </c>
      <c r="S1290" s="10">
        <f>IF(R1289&lt;=0,S1289,S1289*(1-Q1290/R1289))+MAX(0,-(Q1255-C1290-D1290))</f>
        <v>44649.057520914692</v>
      </c>
      <c r="T1290" s="10">
        <f>MAX(0,(T1255-C1290-D1290))/(1-'P-Parametri'!$B$31*MAX(0,IF(U1289&lt;=0,0,(U1289-V1289)/U1289)))</f>
        <v>7743.8904825166474</v>
      </c>
      <c r="U1290" s="10">
        <f>((U1289-T1290+MAX(0,-(T1255-C1290-D1290)))*(1+B1290))*(1-'P-Parametri'!$B$32)</f>
        <v>64684.109503965919</v>
      </c>
      <c r="V1290" s="10">
        <f>IF(U1289&lt;=0,V1289,V1289*(1-T1290/U1289))+MAX(0,-(T1255-C1290-D1290))</f>
        <v>44649.057520914554</v>
      </c>
    </row>
    <row r="1291" spans="1:22">
      <c r="A1291" s="9">
        <f t="shared" si="25"/>
        <v>34</v>
      </c>
      <c r="B1291" s="12">
        <f>IF($A1291='P-Parametri'!$C$47,'P-Parametri'!$B$34,IF($A1291='P-Parametri'!$C$48,'P-Parametri'!$C$34,'P-Parametri'!$C$50))</f>
        <v>2.7158250435358244E-2</v>
      </c>
      <c r="C1291" s="10">
        <f>IF($A1291&lt;='1-Input'!$B$26,0,IF($A1291='1-Input'!$B$26+1,('1-Input'!$B$23+((('P-Parametri'!$B$24*'1-Input'!$B$11)*(1+'P-Parametri'!$B$26)^('1-Input'!$B$25-5-'1-Input'!$B$12+1)*(IF('P-Parametri'!$B$26=0,'1-Input'!$B$12,((1+'P-Parametri'!$B$26)^'1-Input'!$B$12-1)/'P-Parametri'!$B$26)))*'P-Parametri'!$B$27*(1-'P-Parametri'!$B$28)))*'1-Input'!$B$27,'1-Input'!$B$23+((('P-Parametri'!$B$24*'1-Input'!$B$11)*(1+'P-Parametri'!$B$26)^('1-Input'!$B$25-5-'1-Input'!$B$12+1)*(IF('P-Parametri'!$B$26=0,'1-Input'!$B$12,((1+'P-Parametri'!$B$26)^'1-Input'!$B$12-1)/'P-Parametri'!$B$26)))*'P-Parametri'!$B$27*(1-'P-Parametri'!$B$28))))</f>
        <v>16401.462108669592</v>
      </c>
      <c r="D1291" s="10">
        <f>IF(AND($A1291&gt;=5,$A1291&lt;5+'1-Input'!$B$12),'1-Input'!$B$30,0)</f>
        <v>0</v>
      </c>
      <c r="E1291" s="10">
        <f>MAX(0,(E1255-C1291-D1291))/(1-'P-Parametri'!$B$31*MAX(0,IF(F1290&lt;=0,0,(F1290-G1290)/F1290)))</f>
        <v>9698.5378913304085</v>
      </c>
      <c r="F1291" s="10">
        <f>((F1290-E1291+MAX(0,-(E1255-C1291-D1291)))*(1+B1291))*(1-'P-Parametri'!$B$32)</f>
        <v>-72461.148498105147</v>
      </c>
      <c r="G1291" s="10">
        <f>IF(F1290&lt;=0,G1290,G1290*(1-E1291/F1290))+MAX(0,-(E1255-C1291-D1291))</f>
        <v>-6018.2457583933201</v>
      </c>
      <c r="H1291" s="10">
        <f>MAX(0,(H1255-C1291-D1291))/(1-'P-Parametri'!$B$31*MAX(0,IF(I1290&lt;=0,0,(I1290-J1290)/I1290)))</f>
        <v>14048.537891330408</v>
      </c>
      <c r="I1291" s="10">
        <f>((I1290-H1291+MAX(0,-(H1255-C1291-D1291)))*(1+B1291))*(1-'P-Parametri'!$B$32)</f>
        <v>-297119.21040384215</v>
      </c>
      <c r="J1291" s="10">
        <f>IF(I1290&lt;=0,J1290,J1290*(1-H1291/I1290))+MAX(0,-(H1255-C1291-D1291))</f>
        <v>-1033.5548825168983</v>
      </c>
      <c r="K1291" s="10">
        <f>MAX(0,(K1255-C1291-D1291))/(1-'P-Parametri'!$B$31*MAX(0,IF(L1290&lt;=0,0,(L1290-M1290)/L1290)))</f>
        <v>7898.449327727998</v>
      </c>
      <c r="L1291" s="10">
        <f>((L1290-K1291+MAX(0,-(K1255-C1291-D1291)))*(1+B1291))*(1-'P-Parametri'!$B$32)</f>
        <v>52619.601275268287</v>
      </c>
      <c r="M1291" s="10">
        <f>IF(L1290&lt;=0,M1290,M1290*(1-K1291/L1290))+MAX(0,-(K1255-C1291-D1291))</f>
        <v>35431.892125314502</v>
      </c>
      <c r="N1291" s="10">
        <f>MAX(0,(N1255-C1291-D1291))/(1-'P-Parametri'!$B$31*MAX(0,IF(O1290&lt;=0,0,(O1290-P1290)/O1290)))</f>
        <v>7775.0130198721945</v>
      </c>
      <c r="O1291" s="10">
        <f>((O1290-N1291+MAX(0,-(N1255-C1291-D1291)))*(1+B1291))*(1-'P-Parametri'!$B$32)</f>
        <v>58664.863506007954</v>
      </c>
      <c r="P1291" s="10">
        <f>IF(O1290&lt;=0,P1290,P1290*(1-N1291/O1290))+MAX(0,-(N1255-C1291-D1291))</f>
        <v>39502.525008074088</v>
      </c>
      <c r="Q1291" s="10">
        <f>MAX(0,(Q1255-C1291-D1291))/(1-'P-Parametri'!$B$31*MAX(0,IF(R1290&lt;=0,0,(R1290-S1290)/R1290)))</f>
        <v>7781.8352772854587</v>
      </c>
      <c r="R1291" s="10">
        <f>((R1290-Q1291+MAX(0,-(Q1255-C1291-D1291)))*(1+B1291))*(1-'P-Parametri'!$B$32)</f>
        <v>58330.745159589365</v>
      </c>
      <c r="S1291" s="10">
        <f>IF(R1290&lt;=0,S1290,S1290*(1-Q1291/R1290))+MAX(0,-(Q1255-C1291-D1291))</f>
        <v>39277.543348759355</v>
      </c>
      <c r="T1291" s="10">
        <f>MAX(0,(T1255-C1291-D1291))/(1-'P-Parametri'!$B$31*MAX(0,IF(U1290&lt;=0,0,(U1290-V1290)/U1290)))</f>
        <v>7781.8352772854614</v>
      </c>
      <c r="U1291" s="10">
        <f>((U1290-T1291+MAX(0,-(T1255-C1291-D1291)))*(1+B1291))*(1-'P-Parametri'!$B$32)</f>
        <v>58330.745159589133</v>
      </c>
      <c r="V1291" s="10">
        <f>IF(U1290&lt;=0,V1290,V1290*(1-T1291/U1290))+MAX(0,-(T1255-C1291-D1291))</f>
        <v>39277.543348759216</v>
      </c>
    </row>
    <row r="1292" spans="1:22">
      <c r="A1292" s="9">
        <f t="shared" si="25"/>
        <v>35</v>
      </c>
      <c r="B1292" s="12">
        <f>IF($A1292='P-Parametri'!$C$47,'P-Parametri'!$B$34,IF($A1292='P-Parametri'!$C$48,'P-Parametri'!$C$34,'P-Parametri'!$C$50))</f>
        <v>2.7158250435358244E-2</v>
      </c>
      <c r="C1292" s="10">
        <f>IF($A1292&lt;='1-Input'!$B$26,0,IF($A1292='1-Input'!$B$26+1,('1-Input'!$B$23+((('P-Parametri'!$B$24*'1-Input'!$B$11)*(1+'P-Parametri'!$B$26)^('1-Input'!$B$25-5-'1-Input'!$B$12+1)*(IF('P-Parametri'!$B$26=0,'1-Input'!$B$12,((1+'P-Parametri'!$B$26)^'1-Input'!$B$12-1)/'P-Parametri'!$B$26)))*'P-Parametri'!$B$27*(1-'P-Parametri'!$B$28)))*'1-Input'!$B$27,'1-Input'!$B$23+((('P-Parametri'!$B$24*'1-Input'!$B$11)*(1+'P-Parametri'!$B$26)^('1-Input'!$B$25-5-'1-Input'!$B$12+1)*(IF('P-Parametri'!$B$26=0,'1-Input'!$B$12,((1+'P-Parametri'!$B$26)^'1-Input'!$B$12-1)/'P-Parametri'!$B$26)))*'P-Parametri'!$B$27*(1-'P-Parametri'!$B$28))))</f>
        <v>16401.462108669592</v>
      </c>
      <c r="D1292" s="10">
        <f>IF(AND($A1292&gt;=5,$A1292&lt;5+'1-Input'!$B$12),'1-Input'!$B$30,0)</f>
        <v>0</v>
      </c>
      <c r="E1292" s="10">
        <f>MAX(0,(E1255-C1292-D1292))/(1-'P-Parametri'!$B$31*MAX(0,IF(F1291&lt;=0,0,(F1291-G1291)/F1291)))</f>
        <v>9698.5378913304085</v>
      </c>
      <c r="F1292" s="10">
        <f>((F1291-E1292+MAX(0,-(E1255-C1292-D1292)))*(1+B1292))*(1-'P-Parametri'!$B$32)</f>
        <v>-84222.217728634147</v>
      </c>
      <c r="G1292" s="10">
        <f>IF(F1291&lt;=0,G1291,G1291*(1-E1292/F1291))+MAX(0,-(E1255-C1292-D1292))</f>
        <v>-6018.2457583933201</v>
      </c>
      <c r="H1292" s="10">
        <f>MAX(0,(H1255-C1292-D1292))/(1-'P-Parametri'!$B$31*MAX(0,IF(I1291&lt;=0,0,(I1291-J1291)/I1291)))</f>
        <v>14048.537891330408</v>
      </c>
      <c r="I1292" s="10">
        <f>((I1291-H1292+MAX(0,-(H1255-C1292-D1292)))*(1+B1292))*(1-'P-Parametri'!$B$32)</f>
        <v>-318979.28289091785</v>
      </c>
      <c r="J1292" s="10">
        <f>IF(I1291&lt;=0,J1291,J1291*(1-H1292/I1291))+MAX(0,-(H1255-C1292-D1292))</f>
        <v>-1033.5548825168983</v>
      </c>
      <c r="K1292" s="10">
        <f>MAX(0,(K1255-C1292-D1292))/(1-'P-Parametri'!$B$31*MAX(0,IF(L1291&lt;=0,0,(L1291-M1291)/L1291)))</f>
        <v>7936.3850042593103</v>
      </c>
      <c r="L1292" s="10">
        <f>((L1291-K1292+MAX(0,-(K1255-C1292-D1292)))*(1+B1292))*(1-'P-Parametri'!$B$32)</f>
        <v>45804.940780256802</v>
      </c>
      <c r="M1292" s="10">
        <f>IF(L1291&lt;=0,M1291,M1291*(1-K1292/L1291))+MAX(0,-(K1255-C1292-D1292))</f>
        <v>30087.85434241996</v>
      </c>
      <c r="N1292" s="10">
        <f>MAX(0,(N1255-C1292-D1292))/(1-'P-Parametri'!$B$31*MAX(0,IF(O1291&lt;=0,0,(O1291-P1291)/O1291)))</f>
        <v>7812.3558408121444</v>
      </c>
      <c r="O1292" s="10">
        <f>((O1291-N1292+MAX(0,-(N1255-C1292-D1292)))*(1+B1292))*(1-'P-Parametri'!$B$32)</f>
        <v>52129.105658025903</v>
      </c>
      <c r="P1292" s="10">
        <f>IF(O1291&lt;=0,P1291,P1291*(1-N1292/O1291))+MAX(0,-(N1255-C1292-D1292))</f>
        <v>34242.003402291259</v>
      </c>
      <c r="Q1292" s="10">
        <f>MAX(0,(Q1255-C1292-D1292))/(1-'P-Parametri'!$B$31*MAX(0,IF(R1291&lt;=0,0,(R1291-S1291)/R1291)))</f>
        <v>7819.2108650306009</v>
      </c>
      <c r="R1292" s="10">
        <f>((R1291-Q1292+MAX(0,-(Q1255-C1292-D1292)))*(1+B1292))*(1-'P-Parametri'!$B$32)</f>
        <v>51779.572514418964</v>
      </c>
      <c r="S1292" s="10">
        <f>IF(R1291&lt;=0,S1291,S1291*(1-Q1292/R1291))+MAX(0,-(Q1255-C1292-D1292))</f>
        <v>34012.405849417119</v>
      </c>
      <c r="T1292" s="10">
        <f>MAX(0,(T1255-C1292-D1292))/(1-'P-Parametri'!$B$31*MAX(0,IF(U1291&lt;=0,0,(U1291-V1291)/U1291)))</f>
        <v>7819.2108650306036</v>
      </c>
      <c r="U1292" s="10">
        <f>((U1291-T1292+MAX(0,-(T1255-C1292-D1292)))*(1+B1292))*(1-'P-Parametri'!$B$32)</f>
        <v>51779.572514418724</v>
      </c>
      <c r="V1292" s="10">
        <f>IF(U1291&lt;=0,V1291,V1291*(1-T1292/U1291))+MAX(0,-(T1255-C1292-D1292))</f>
        <v>34012.405849416973</v>
      </c>
    </row>
    <row r="1293" spans="1:22">
      <c r="A1293" s="9">
        <f t="shared" si="25"/>
        <v>36</v>
      </c>
      <c r="B1293" s="12">
        <f>IF($A1293='P-Parametri'!$C$47,'P-Parametri'!$B$34,IF($A1293='P-Parametri'!$C$48,'P-Parametri'!$C$34,'P-Parametri'!$C$50))</f>
        <v>2.7158250435358244E-2</v>
      </c>
      <c r="C1293" s="10">
        <f>IF($A1293&lt;='1-Input'!$B$26,0,IF($A1293='1-Input'!$B$26+1,('1-Input'!$B$23+((('P-Parametri'!$B$24*'1-Input'!$B$11)*(1+'P-Parametri'!$B$26)^('1-Input'!$B$25-5-'1-Input'!$B$12+1)*(IF('P-Parametri'!$B$26=0,'1-Input'!$B$12,((1+'P-Parametri'!$B$26)^'1-Input'!$B$12-1)/'P-Parametri'!$B$26)))*'P-Parametri'!$B$27*(1-'P-Parametri'!$B$28)))*'1-Input'!$B$27,'1-Input'!$B$23+((('P-Parametri'!$B$24*'1-Input'!$B$11)*(1+'P-Parametri'!$B$26)^('1-Input'!$B$25-5-'1-Input'!$B$12+1)*(IF('P-Parametri'!$B$26=0,'1-Input'!$B$12,((1+'P-Parametri'!$B$26)^'1-Input'!$B$12-1)/'P-Parametri'!$B$26)))*'P-Parametri'!$B$27*(1-'P-Parametri'!$B$28))))</f>
        <v>16401.462108669592</v>
      </c>
      <c r="D1293" s="10">
        <f>IF(AND($A1293&gt;=5,$A1293&lt;5+'1-Input'!$B$12),'1-Input'!$B$30,0)</f>
        <v>0</v>
      </c>
      <c r="E1293" s="10">
        <f>MAX(0,(E1255-C1293-D1293))/(1-'P-Parametri'!$B$31*MAX(0,IF(F1292&lt;=0,0,(F1292-G1292)/F1292)))</f>
        <v>9698.5378913304085</v>
      </c>
      <c r="F1293" s="10">
        <f>((F1292-E1293+MAX(0,-(E1255-C1293-D1293)))*(1+B1293))*(1-'P-Parametri'!$B$32)</f>
        <v>-96278.536064125306</v>
      </c>
      <c r="G1293" s="10">
        <f>IF(F1292&lt;=0,G1292,G1292*(1-E1293/F1292))+MAX(0,-(E1255-C1293-D1293))</f>
        <v>-6018.2457583933201</v>
      </c>
      <c r="H1293" s="10">
        <f>MAX(0,(H1255-C1293-D1293))/(1-'P-Parametri'!$B$31*MAX(0,IF(I1292&lt;=0,0,(I1292-J1292)/I1292)))</f>
        <v>14048.537891330408</v>
      </c>
      <c r="I1293" s="10">
        <f>((I1292-H1293+MAX(0,-(H1255-C1293-D1293)))*(1+B1293))*(1-'P-Parametri'!$B$32)</f>
        <v>-341388.1291935122</v>
      </c>
      <c r="J1293" s="10">
        <f>IF(I1292&lt;=0,J1292,J1292*(1-H1293/I1292))+MAX(0,-(H1255-C1293-D1293))</f>
        <v>-1033.5548825168983</v>
      </c>
      <c r="K1293" s="10">
        <f>MAX(0,(K1255-C1293-D1293))/(1-'P-Parametri'!$B$31*MAX(0,IF(L1292&lt;=0,0,(L1292-M1292)/L1292)))</f>
        <v>7973.7444487436578</v>
      </c>
      <c r="L1293" s="10">
        <f>((L1292-K1293+MAX(0,-(K1255-C1293-D1293)))*(1+B1293))*(1-'P-Parametri'!$B$32)</f>
        <v>38780.908184882072</v>
      </c>
      <c r="M1293" s="10">
        <f>IF(L1292&lt;=0,M1292,M1292*(1-K1293/L1292))+MAX(0,-(K1255-C1293-D1293))</f>
        <v>24850.147286134714</v>
      </c>
      <c r="N1293" s="10">
        <f>MAX(0,(N1255-C1293-D1293))/(1-'P-Parametri'!$B$31*MAX(0,IF(O1292&lt;=0,0,(O1292-P1292)/O1292)))</f>
        <v>7849.1314350115372</v>
      </c>
      <c r="O1293" s="10">
        <f>((O1292-N1293+MAX(0,-(N1255-C1293-D1293)))*(1+B1293))*(1-'P-Parametri'!$B$32)</f>
        <v>45391.575770529729</v>
      </c>
      <c r="P1293" s="10">
        <f>IF(O1292&lt;=0,P1292,P1292*(1-N1293/O1292))+MAX(0,-(N1255-C1293-D1293))</f>
        <v>29086.150795383623</v>
      </c>
      <c r="Q1293" s="10">
        <f>MAX(0,(Q1255-C1293-D1293))/(1-'P-Parametri'!$B$31*MAX(0,IF(R1292&lt;=0,0,(R1292-S1292)/R1292)))</f>
        <v>7856.0187283168125</v>
      </c>
      <c r="R1293" s="10">
        <f>((R1292-Q1293+MAX(0,-(Q1255-C1293-D1293)))*(1+B1293))*(1-'P-Parametri'!$B$32)</f>
        <v>45026.207778516371</v>
      </c>
      <c r="S1293" s="10">
        <f>IF(R1292&lt;=0,S1292,S1292*(1-Q1293/R1292))+MAX(0,-(Q1255-C1293-D1293))</f>
        <v>28852.029191735637</v>
      </c>
      <c r="T1293" s="10">
        <f>MAX(0,(T1255-C1293-D1293))/(1-'P-Parametri'!$B$31*MAX(0,IF(U1292&lt;=0,0,(U1292-V1292)/U1292)))</f>
        <v>7856.0187283168152</v>
      </c>
      <c r="U1293" s="10">
        <f>((U1292-T1293+MAX(0,-(T1255-C1293-D1293)))*(1+B1293))*(1-'P-Parametri'!$B$32)</f>
        <v>45026.207778516124</v>
      </c>
      <c r="V1293" s="10">
        <f>IF(U1292&lt;=0,V1292,V1292*(1-T1293/U1292))+MAX(0,-(T1255-C1293-D1293))</f>
        <v>28852.029191735488</v>
      </c>
    </row>
    <row r="1294" spans="1:22">
      <c r="A1294" s="9">
        <f t="shared" si="25"/>
        <v>37</v>
      </c>
      <c r="B1294" s="12">
        <f>IF($A1294='P-Parametri'!$C$47,'P-Parametri'!$B$34,IF($A1294='P-Parametri'!$C$48,'P-Parametri'!$C$34,'P-Parametri'!$C$50))</f>
        <v>2.7158250435358244E-2</v>
      </c>
      <c r="C1294" s="10">
        <f>IF($A1294&lt;='1-Input'!$B$26,0,IF($A1294='1-Input'!$B$26+1,('1-Input'!$B$23+((('P-Parametri'!$B$24*'1-Input'!$B$11)*(1+'P-Parametri'!$B$26)^('1-Input'!$B$25-5-'1-Input'!$B$12+1)*(IF('P-Parametri'!$B$26=0,'1-Input'!$B$12,((1+'P-Parametri'!$B$26)^'1-Input'!$B$12-1)/'P-Parametri'!$B$26)))*'P-Parametri'!$B$27*(1-'P-Parametri'!$B$28)))*'1-Input'!$B$27,'1-Input'!$B$23+((('P-Parametri'!$B$24*'1-Input'!$B$11)*(1+'P-Parametri'!$B$26)^('1-Input'!$B$25-5-'1-Input'!$B$12+1)*(IF('P-Parametri'!$B$26=0,'1-Input'!$B$12,((1+'P-Parametri'!$B$26)^'1-Input'!$B$12-1)/'P-Parametri'!$B$26)))*'P-Parametri'!$B$27*(1-'P-Parametri'!$B$28))))</f>
        <v>16401.462108669592</v>
      </c>
      <c r="D1294" s="10">
        <f>IF(AND($A1294&gt;=5,$A1294&lt;5+'1-Input'!$B$12),'1-Input'!$B$30,0)</f>
        <v>0</v>
      </c>
      <c r="E1294" s="10">
        <f>MAX(0,(E1255-C1294-D1294))/(1-'P-Parametri'!$B$31*MAX(0,IF(F1293&lt;=0,0,(F1293-G1293)/F1293)))</f>
        <v>9698.5378913304085</v>
      </c>
      <c r="F1294" s="10">
        <f>((F1293-E1294+MAX(0,-(E1255-C1294-D1294)))*(1+B1294))*(1-'P-Parametri'!$B$32)</f>
        <v>-108637.51541860377</v>
      </c>
      <c r="G1294" s="10">
        <f>IF(F1293&lt;=0,G1293,G1293*(1-E1294/F1293))+MAX(0,-(E1255-C1294-D1294))</f>
        <v>-6018.2457583933201</v>
      </c>
      <c r="H1294" s="10">
        <f>MAX(0,(H1255-C1294-D1294))/(1-'P-Parametri'!$B$31*MAX(0,IF(I1293&lt;=0,0,(I1293-J1293)/I1293)))</f>
        <v>14048.537891330408</v>
      </c>
      <c r="I1294" s="10">
        <f>((I1293-H1294+MAX(0,-(H1255-C1294-D1294)))*(1+B1294))*(1-'P-Parametri'!$B$32)</f>
        <v>-364359.52569323493</v>
      </c>
      <c r="J1294" s="10">
        <f>IF(I1293&lt;=0,J1293,J1293*(1-H1294/I1293))+MAX(0,-(H1255-C1294-D1294))</f>
        <v>-1033.5548825168983</v>
      </c>
      <c r="K1294" s="10">
        <f>MAX(0,(K1255-C1294-D1294))/(1-'P-Parametri'!$B$31*MAX(0,IF(L1293&lt;=0,0,(L1293-M1293)/L1293)))</f>
        <v>8010.5294694054519</v>
      </c>
      <c r="L1294" s="10">
        <f>((L1293-K1294+MAX(0,-(K1255-C1294-D1294)))*(1+B1294))*(1-'P-Parametri'!$B$32)</f>
        <v>31542.836269889103</v>
      </c>
      <c r="M1294" s="10">
        <f>IF(L1293&lt;=0,M1293,M1293*(1-K1294/L1293))+MAX(0,-(K1255-C1294-D1294))</f>
        <v>19717.136057886877</v>
      </c>
      <c r="N1294" s="10">
        <f>MAX(0,(N1255-C1294-D1294))/(1-'P-Parametri'!$B$31*MAX(0,IF(O1293&lt;=0,0,(O1293-P1293)/O1293)))</f>
        <v>7885.3415824360036</v>
      </c>
      <c r="O1294" s="10">
        <f>((O1293-N1294+MAX(0,-(N1255-C1294-D1294)))*(1+B1294))*(1-'P-Parametri'!$B$32)</f>
        <v>38447.788213283049</v>
      </c>
      <c r="P1294" s="10">
        <f>IF(O1293&lt;=0,P1293,P1293*(1-N1294/O1293))+MAX(0,-(N1255-C1294-D1294))</f>
        <v>24033.357838837932</v>
      </c>
      <c r="Q1294" s="10">
        <f>MAX(0,(Q1255-C1294-D1294))/(1-'P-Parametri'!$B$31*MAX(0,IF(R1293&lt;=0,0,(R1293-S1293)/R1293)))</f>
        <v>7892.2606486715722</v>
      </c>
      <c r="R1294" s="10">
        <f>((R1293-Q1294+MAX(0,-(Q1255-C1294-D1294)))*(1+B1294))*(1-'P-Parametri'!$B$32)</f>
        <v>38066.155285319175</v>
      </c>
      <c r="S1294" s="10">
        <f>IF(R1293&lt;=0,S1293,S1293*(1-Q1294/R1293))+MAX(0,-(Q1255-C1294-D1294))</f>
        <v>23794.802615063858</v>
      </c>
      <c r="T1294" s="10">
        <f>MAX(0,(T1255-C1294-D1294))/(1-'P-Parametri'!$B$31*MAX(0,IF(U1293&lt;=0,0,(U1293-V1293)/U1293)))</f>
        <v>7892.2606486715749</v>
      </c>
      <c r="U1294" s="10">
        <f>((U1293-T1294+MAX(0,-(T1255-C1294-D1294)))*(1+B1294))*(1-'P-Parametri'!$B$32)</f>
        <v>38066.155285318921</v>
      </c>
      <c r="V1294" s="10">
        <f>IF(U1293&lt;=0,V1293,V1293*(1-T1294/U1293))+MAX(0,-(T1255-C1294-D1294))</f>
        <v>23794.802615063705</v>
      </c>
    </row>
    <row r="1295" spans="1:22">
      <c r="A1295" s="9">
        <f t="shared" si="25"/>
        <v>38</v>
      </c>
      <c r="B1295" s="12">
        <f>IF($A1295='P-Parametri'!$C$47,'P-Parametri'!$B$34,IF($A1295='P-Parametri'!$C$48,'P-Parametri'!$C$34,'P-Parametri'!$C$50))</f>
        <v>2.7158250435358244E-2</v>
      </c>
      <c r="C1295" s="10">
        <f>IF($A1295&lt;='1-Input'!$B$26,0,IF($A1295='1-Input'!$B$26+1,('1-Input'!$B$23+((('P-Parametri'!$B$24*'1-Input'!$B$11)*(1+'P-Parametri'!$B$26)^('1-Input'!$B$25-5-'1-Input'!$B$12+1)*(IF('P-Parametri'!$B$26=0,'1-Input'!$B$12,((1+'P-Parametri'!$B$26)^'1-Input'!$B$12-1)/'P-Parametri'!$B$26)))*'P-Parametri'!$B$27*(1-'P-Parametri'!$B$28)))*'1-Input'!$B$27,'1-Input'!$B$23+((('P-Parametri'!$B$24*'1-Input'!$B$11)*(1+'P-Parametri'!$B$26)^('1-Input'!$B$25-5-'1-Input'!$B$12+1)*(IF('P-Parametri'!$B$26=0,'1-Input'!$B$12,((1+'P-Parametri'!$B$26)^'1-Input'!$B$12-1)/'P-Parametri'!$B$26)))*'P-Parametri'!$B$27*(1-'P-Parametri'!$B$28))))</f>
        <v>16401.462108669592</v>
      </c>
      <c r="D1295" s="10">
        <f>IF(AND($A1295&gt;=5,$A1295&lt;5+'1-Input'!$B$12),'1-Input'!$B$30,0)</f>
        <v>0</v>
      </c>
      <c r="E1295" s="10">
        <f>MAX(0,(E1255-C1295-D1295))/(1-'P-Parametri'!$B$31*MAX(0,IF(F1294&lt;=0,0,(F1294-G1294)/F1294)))</f>
        <v>9698.5378913304085</v>
      </c>
      <c r="F1295" s="10">
        <f>((F1294-E1295+MAX(0,-(E1255-C1295-D1295)))*(1+B1295))*(1-'P-Parametri'!$B$32)</f>
        <v>-121306.75377429476</v>
      </c>
      <c r="G1295" s="10">
        <f>IF(F1294&lt;=0,G1294,G1294*(1-E1295/F1294))+MAX(0,-(E1255-C1295-D1295))</f>
        <v>-6018.2457583933201</v>
      </c>
      <c r="H1295" s="10">
        <f>MAX(0,(H1255-C1295-D1295))/(1-'P-Parametri'!$B$31*MAX(0,IF(I1294&lt;=0,0,(I1294-J1294)/I1294)))</f>
        <v>14048.537891330408</v>
      </c>
      <c r="I1295" s="10">
        <f>((I1294-H1295+MAX(0,-(H1255-C1295-D1295)))*(1+B1295))*(1-'P-Parametri'!$B$32)</f>
        <v>-387907.59461306961</v>
      </c>
      <c r="J1295" s="10">
        <f>IF(I1294&lt;=0,J1294,J1294*(1-H1295/I1294))+MAX(0,-(H1255-C1295-D1295))</f>
        <v>-1033.5548825168983</v>
      </c>
      <c r="K1295" s="10">
        <f>MAX(0,(K1255-C1295-D1295))/(1-'P-Parametri'!$B$31*MAX(0,IF(L1294&lt;=0,0,(L1294-M1294)/L1294)))</f>
        <v>8046.7421669432033</v>
      </c>
      <c r="L1295" s="10">
        <f>((L1294-K1295+MAX(0,-(K1255-C1295-D1295)))*(1+B1295))*(1-'P-Parametri'!$B$32)</f>
        <v>24085.938497024756</v>
      </c>
      <c r="M1295" s="10">
        <f>IF(L1294&lt;=0,M1294,M1294*(1-K1295/L1294))+MAX(0,-(K1255-C1295-D1295))</f>
        <v>14687.191738015719</v>
      </c>
      <c r="N1295" s="10">
        <f>MAX(0,(N1255-C1295-D1295))/(1-'P-Parametri'!$B$31*MAX(0,IF(O1294&lt;=0,0,(O1294-P1294)/O1294)))</f>
        <v>7920.9883509545161</v>
      </c>
      <c r="O1295" s="10">
        <f>((O1294-N1295+MAX(0,-(N1255-C1295-D1295)))*(1+B1295))*(1-'P-Parametri'!$B$32)</f>
        <v>31293.142629303748</v>
      </c>
      <c r="P1295" s="10">
        <f>IF(O1294&lt;=0,P1294,P1294*(1-N1295/O1294))+MAX(0,-(N1255-C1295-D1295))</f>
        <v>19082.021069614162</v>
      </c>
      <c r="Q1295" s="10">
        <f>MAX(0,(Q1255-C1295-D1295))/(1-'P-Parametri'!$B$31*MAX(0,IF(R1294&lt;=0,0,(R1294-S1294)/R1294)))</f>
        <v>7927.9386957783199</v>
      </c>
      <c r="R1295" s="10">
        <f>((R1294-Q1295+MAX(0,-(Q1255-C1295-D1295)))*(1+B1295))*(1-'P-Parametri'!$B$32)</f>
        <v>30894.804387707962</v>
      </c>
      <c r="S1295" s="10">
        <f>IF(R1294&lt;=0,S1294,S1294*(1-Q1295/R1294))+MAX(0,-(Q1255-C1295-D1295))</f>
        <v>18839.121249388209</v>
      </c>
      <c r="T1295" s="10">
        <f>MAX(0,(T1255-C1295-D1295))/(1-'P-Parametri'!$B$31*MAX(0,IF(U1294&lt;=0,0,(U1294-V1294)/U1294)))</f>
        <v>7927.9386957783236</v>
      </c>
      <c r="U1295" s="10">
        <f>((U1294-T1295+MAX(0,-(T1255-C1295-D1295)))*(1+B1295))*(1-'P-Parametri'!$B$32)</f>
        <v>30894.8043877077</v>
      </c>
      <c r="V1295" s="10">
        <f>IF(U1294&lt;=0,V1294,V1294*(1-T1295/U1294))+MAX(0,-(T1255-C1295-D1295))</f>
        <v>18839.121249388052</v>
      </c>
    </row>
    <row r="1296" spans="1:22">
      <c r="A1296" s="9">
        <f t="shared" si="25"/>
        <v>39</v>
      </c>
      <c r="B1296" s="12">
        <f>IF($A1296='P-Parametri'!$C$47,'P-Parametri'!$B$34,IF($A1296='P-Parametri'!$C$48,'P-Parametri'!$C$34,'P-Parametri'!$C$50))</f>
        <v>2.7158250435358244E-2</v>
      </c>
      <c r="C1296" s="10">
        <f>IF($A1296&lt;='1-Input'!$B$26,0,IF($A1296='1-Input'!$B$26+1,('1-Input'!$B$23+((('P-Parametri'!$B$24*'1-Input'!$B$11)*(1+'P-Parametri'!$B$26)^('1-Input'!$B$25-5-'1-Input'!$B$12+1)*(IF('P-Parametri'!$B$26=0,'1-Input'!$B$12,((1+'P-Parametri'!$B$26)^'1-Input'!$B$12-1)/'P-Parametri'!$B$26)))*'P-Parametri'!$B$27*(1-'P-Parametri'!$B$28)))*'1-Input'!$B$27,'1-Input'!$B$23+((('P-Parametri'!$B$24*'1-Input'!$B$11)*(1+'P-Parametri'!$B$26)^('1-Input'!$B$25-5-'1-Input'!$B$12+1)*(IF('P-Parametri'!$B$26=0,'1-Input'!$B$12,((1+'P-Parametri'!$B$26)^'1-Input'!$B$12-1)/'P-Parametri'!$B$26)))*'P-Parametri'!$B$27*(1-'P-Parametri'!$B$28))))</f>
        <v>16401.462108669592</v>
      </c>
      <c r="D1296" s="10">
        <f>IF(AND($A1296&gt;=5,$A1296&lt;5+'1-Input'!$B$12),'1-Input'!$B$30,0)</f>
        <v>0</v>
      </c>
      <c r="E1296" s="10">
        <f>MAX(0,(E1255-C1296-D1296))/(1-'P-Parametri'!$B$31*MAX(0,IF(F1295&lt;=0,0,(F1295-G1295)/F1295)))</f>
        <v>9698.5378913304085</v>
      </c>
      <c r="F1296" s="10">
        <f>((F1295-E1296+MAX(0,-(E1255-C1296-D1296)))*(1+B1296))*(1-'P-Parametri'!$B$32)</f>
        <v>-134294.03985266731</v>
      </c>
      <c r="G1296" s="10">
        <f>IF(F1295&lt;=0,G1295,G1295*(1-E1296/F1295))+MAX(0,-(E1255-C1296-D1296))</f>
        <v>-6018.2457583933201</v>
      </c>
      <c r="H1296" s="10">
        <f>MAX(0,(H1255-C1296-D1296))/(1-'P-Parametri'!$B$31*MAX(0,IF(I1295&lt;=0,0,(I1295-J1295)/I1295)))</f>
        <v>14048.537891330408</v>
      </c>
      <c r="I1296" s="10">
        <f>((I1295-H1296+MAX(0,-(H1255-C1296-D1296)))*(1+B1296))*(1-'P-Parametri'!$B$32)</f>
        <v>-412046.81269935262</v>
      </c>
      <c r="J1296" s="10">
        <f>IF(I1295&lt;=0,J1295,J1295*(1-H1296/I1295))+MAX(0,-(H1255-C1296-D1296))</f>
        <v>-1033.5548825168983</v>
      </c>
      <c r="K1296" s="10">
        <f>MAX(0,(K1255-C1296-D1296))/(1-'P-Parametri'!$B$31*MAX(0,IF(L1295&lt;=0,0,(L1295-M1295)/L1295)))</f>
        <v>8082.3849235138659</v>
      </c>
      <c r="L1296" s="10">
        <f>((L1295-K1296+MAX(0,-(K1255-C1296-D1296)))*(1+B1296))*(1-'P-Parametri'!$B$32)</f>
        <v>16405.305725137339</v>
      </c>
      <c r="M1296" s="10">
        <f>IF(L1295&lt;=0,M1295,M1295*(1-K1296/L1295))+MAX(0,-(K1255-C1296-D1296))</f>
        <v>9758.6921868456811</v>
      </c>
      <c r="N1296" s="10">
        <f>MAX(0,(N1255-C1296-D1296))/(1-'P-Parametri'!$B$31*MAX(0,IF(O1295&lt;=0,0,(O1295-P1295)/O1295)))</f>
        <v>7956.074085495874</v>
      </c>
      <c r="O1296" s="10">
        <f>((O1295-N1296+MAX(0,-(N1255-C1296-D1296)))*(1+B1296))*(1-'P-Parametri'!$B$32)</f>
        <v>23922.920770756235</v>
      </c>
      <c r="P1296" s="10">
        <f>IF(O1295&lt;=0,P1295,P1295*(1-N1296/O1295))+MAX(0,-(N1255-C1296-D1296))</f>
        <v>14230.543698700414</v>
      </c>
      <c r="Q1296" s="10">
        <f>MAX(0,(Q1255-C1296-D1296))/(1-'P-Parametri'!$B$31*MAX(0,IF(R1295&lt;=0,0,(R1295-S1295)/R1295)))</f>
        <v>7963.0552166234393</v>
      </c>
      <c r="R1296" s="10">
        <f>((R1295-Q1296+MAX(0,-(Q1255-C1296-D1296)))*(1+B1296))*(1-'P-Parametri'!$B$32)</f>
        <v>23507.426287277667</v>
      </c>
      <c r="S1296" s="10">
        <f>IF(R1295&lt;=0,S1295,S1295*(1-Q1296/R1295))+MAX(0,-(Q1255-C1296-D1296))</f>
        <v>13983.386904579438</v>
      </c>
      <c r="T1296" s="10">
        <f>MAX(0,(T1255-C1296-D1296))/(1-'P-Parametri'!$B$31*MAX(0,IF(U1295&lt;=0,0,(U1295-V1295)/U1295)))</f>
        <v>7963.0552166234429</v>
      </c>
      <c r="U1296" s="10">
        <f>((U1295-T1296+MAX(0,-(T1255-C1296-D1296)))*(1+B1296))*(1-'P-Parametri'!$B$32)</f>
        <v>23507.426287277398</v>
      </c>
      <c r="V1296" s="10">
        <f>IF(U1295&lt;=0,V1295,V1295*(1-T1296/U1295))+MAX(0,-(T1255-C1296-D1296))</f>
        <v>13983.386904579278</v>
      </c>
    </row>
    <row r="1297" spans="1:22">
      <c r="A1297" s="9">
        <f t="shared" si="25"/>
        <v>40</v>
      </c>
      <c r="B1297" s="12">
        <f>IF($A1297='P-Parametri'!$C$47,'P-Parametri'!$B$34,IF($A1297='P-Parametri'!$C$48,'P-Parametri'!$C$34,'P-Parametri'!$C$50))</f>
        <v>2.7158250435358244E-2</v>
      </c>
      <c r="C1297" s="10">
        <f>IF($A1297&lt;='1-Input'!$B$26,0,IF($A1297='1-Input'!$B$26+1,('1-Input'!$B$23+((('P-Parametri'!$B$24*'1-Input'!$B$11)*(1+'P-Parametri'!$B$26)^('1-Input'!$B$25-5-'1-Input'!$B$12+1)*(IF('P-Parametri'!$B$26=0,'1-Input'!$B$12,((1+'P-Parametri'!$B$26)^'1-Input'!$B$12-1)/'P-Parametri'!$B$26)))*'P-Parametri'!$B$27*(1-'P-Parametri'!$B$28)))*'1-Input'!$B$27,'1-Input'!$B$23+((('P-Parametri'!$B$24*'1-Input'!$B$11)*(1+'P-Parametri'!$B$26)^('1-Input'!$B$25-5-'1-Input'!$B$12+1)*(IF('P-Parametri'!$B$26=0,'1-Input'!$B$12,((1+'P-Parametri'!$B$26)^'1-Input'!$B$12-1)/'P-Parametri'!$B$26)))*'P-Parametri'!$B$27*(1-'P-Parametri'!$B$28))))</f>
        <v>16401.462108669592</v>
      </c>
      <c r="D1297" s="10">
        <f>IF(AND($A1297&gt;=5,$A1297&lt;5+'1-Input'!$B$12),'1-Input'!$B$30,0)</f>
        <v>0</v>
      </c>
      <c r="E1297" s="10">
        <f>MAX(0,(E1255-C1297-D1297))/(1-'P-Parametri'!$B$31*MAX(0,IF(F1296&lt;=0,0,(F1296-G1296)/F1296)))</f>
        <v>9698.5378913304085</v>
      </c>
      <c r="F1297" s="10">
        <f>((F1296-E1297+MAX(0,-(E1255-C1297-D1297)))*(1+B1297))*(1-'P-Parametri'!$B$32)</f>
        <v>-147607.35790273958</v>
      </c>
      <c r="G1297" s="10">
        <f>IF(F1296&lt;=0,G1296,G1296*(1-E1297/F1296))+MAX(0,-(E1255-C1297-D1297))</f>
        <v>-6018.2457583933201</v>
      </c>
      <c r="H1297" s="10">
        <f>MAX(0,(H1255-C1297-D1297))/(1-'P-Parametri'!$B$31*MAX(0,IF(I1296&lt;=0,0,(I1296-J1296)/I1296)))</f>
        <v>14048.537891330408</v>
      </c>
      <c r="I1297" s="10">
        <f>((I1296-H1297+MAX(0,-(H1255-C1297-D1297)))*(1+B1297))*(1-'P-Parametri'!$B$32)</f>
        <v>-436792.02012170386</v>
      </c>
      <c r="J1297" s="10">
        <f>IF(I1296&lt;=0,J1296,J1296*(1-H1297/I1296))+MAX(0,-(H1255-C1297-D1297))</f>
        <v>-1033.5548825168983</v>
      </c>
      <c r="K1297" s="10">
        <f>MAX(0,(K1255-C1297-D1297))/(1-'P-Parametri'!$B$31*MAX(0,IF(L1296&lt;=0,0,(L1296-M1296)/L1296)))</f>
        <v>8117.4603916953029</v>
      </c>
      <c r="L1297" s="10">
        <f>((L1296-K1297+MAX(0,-(K1255-C1297-D1297)))*(1+B1297))*(1-'P-Parametri'!$B$32)</f>
        <v>8495.9028551520169</v>
      </c>
      <c r="M1297" s="10">
        <f>IF(L1296&lt;=0,M1296,M1296*(1-K1297/L1296))+MAX(0,-(K1255-C1297-D1297))</f>
        <v>4930.0228143458844</v>
      </c>
      <c r="N1297" s="10">
        <f>MAX(0,(N1255-C1297-D1297))/(1-'P-Parametri'!$B$31*MAX(0,IF(O1296&lt;=0,0,(O1296-P1296)/O1296)))</f>
        <v>7990.6013971836783</v>
      </c>
      <c r="O1297" s="10">
        <f>((O1296-N1297+MAX(0,-(N1255-C1297-D1297)))*(1+B1297))*(1-'P-Parametri'!$B$32)</f>
        <v>16332.283266549877</v>
      </c>
      <c r="P1297" s="10">
        <f>IF(O1296&lt;=0,P1296,P1296*(1-N1297/O1296))+MAX(0,-(N1255-C1297-D1297))</f>
        <v>9477.3363687442579</v>
      </c>
      <c r="Q1297" s="10">
        <f>MAX(0,(Q1255-C1297-D1297))/(1-'P-Parametri'!$B$31*MAX(0,IF(R1296&lt;=0,0,(R1296-S1296)/R1296)))</f>
        <v>7997.6128246216813</v>
      </c>
      <c r="R1297" s="10">
        <f>((R1296-Q1297+MAX(0,-(Q1255-C1297-D1297)))*(1+B1297))*(1-'P-Parametri'!$B$32)</f>
        <v>15899.170795158727</v>
      </c>
      <c r="S1297" s="10">
        <f>IF(R1296&lt;=0,S1296,S1296*(1-Q1297/R1296))+MAX(0,-(Q1255-C1297-D1297))</f>
        <v>9226.0088286887421</v>
      </c>
      <c r="T1297" s="10">
        <f>MAX(0,(T1255-C1297-D1297))/(1-'P-Parametri'!$B$31*MAX(0,IF(U1296&lt;=0,0,(U1296-V1296)/U1296)))</f>
        <v>7997.6128246216858</v>
      </c>
      <c r="U1297" s="10">
        <f>((U1296-T1297+MAX(0,-(T1255-C1297-D1297)))*(1+B1297))*(1-'P-Parametri'!$B$32)</f>
        <v>15899.170795158447</v>
      </c>
      <c r="V1297" s="10">
        <f>IF(U1296&lt;=0,V1296,V1296*(1-T1297/U1296))+MAX(0,-(T1255-C1297-D1297))</f>
        <v>9226.0088286885784</v>
      </c>
    </row>
    <row r="1298" spans="1:22">
      <c r="A1298" s="9">
        <f t="shared" si="25"/>
        <v>41</v>
      </c>
      <c r="B1298" s="12">
        <f>IF($A1298='P-Parametri'!$C$47,'P-Parametri'!$B$34,IF($A1298='P-Parametri'!$C$48,'P-Parametri'!$C$34,'P-Parametri'!$C$50))</f>
        <v>2.7158250435358244E-2</v>
      </c>
      <c r="C1298" s="10">
        <f>IF($A1298&lt;='1-Input'!$B$26,0,IF($A1298='1-Input'!$B$26+1,('1-Input'!$B$23+((('P-Parametri'!$B$24*'1-Input'!$B$11)*(1+'P-Parametri'!$B$26)^('1-Input'!$B$25-5-'1-Input'!$B$12+1)*(IF('P-Parametri'!$B$26=0,'1-Input'!$B$12,((1+'P-Parametri'!$B$26)^'1-Input'!$B$12-1)/'P-Parametri'!$B$26)))*'P-Parametri'!$B$27*(1-'P-Parametri'!$B$28)))*'1-Input'!$B$27,'1-Input'!$B$23+((('P-Parametri'!$B$24*'1-Input'!$B$11)*(1+'P-Parametri'!$B$26)^('1-Input'!$B$25-5-'1-Input'!$B$12+1)*(IF('P-Parametri'!$B$26=0,'1-Input'!$B$12,((1+'P-Parametri'!$B$26)^'1-Input'!$B$12-1)/'P-Parametri'!$B$26)))*'P-Parametri'!$B$27*(1-'P-Parametri'!$B$28))))</f>
        <v>16401.462108669592</v>
      </c>
      <c r="D1298" s="10">
        <f>IF(AND($A1298&gt;=5,$A1298&lt;5+'1-Input'!$B$12),'1-Input'!$B$30,0)</f>
        <v>0</v>
      </c>
      <c r="E1298" s="10">
        <f>MAX(0,(E1255-C1298-D1298))/(1-'P-Parametri'!$B$31*MAX(0,IF(F1297&lt;=0,0,(F1297-G1297)/F1297)))</f>
        <v>9698.5378913304085</v>
      </c>
      <c r="F1298" s="10">
        <f>((F1297-E1298+MAX(0,-(E1255-C1298-D1298)))*(1+B1298))*(1-'P-Parametri'!$B$32)</f>
        <v>-161254.8926095897</v>
      </c>
      <c r="G1298" s="10">
        <f>IF(F1297&lt;=0,G1297,G1297*(1-E1298/F1297))+MAX(0,-(E1255-C1298-D1298))</f>
        <v>-6018.2457583933201</v>
      </c>
      <c r="H1298" s="10">
        <f>MAX(0,(H1255-C1298-D1298))/(1-'P-Parametri'!$B$31*MAX(0,IF(I1297&lt;=0,0,(I1297-J1297)/I1297)))</f>
        <v>14048.537891330408</v>
      </c>
      <c r="I1298" s="10">
        <f>((I1297-H1298+MAX(0,-(H1255-C1298-D1298)))*(1+B1298))*(1-'P-Parametri'!$B$32)</f>
        <v>-462158.42959638097</v>
      </c>
      <c r="J1298" s="10">
        <f>IF(I1297&lt;=0,J1297,J1297*(1-H1298/I1297))+MAX(0,-(H1255-C1298-D1298))</f>
        <v>-1033.5548825168983</v>
      </c>
      <c r="K1298" s="10">
        <f>MAX(0,(K1255-C1298-D1298))/(1-'P-Parametri'!$B$31*MAX(0,IF(L1297&lt;=0,0,(L1297-M1297)/L1297)))</f>
        <v>8151.9714834507949</v>
      </c>
      <c r="L1298" s="10">
        <f>((L1297-K1298+MAX(0,-(K1255-C1298-D1298)))*(1+B1298))*(1-'P-Parametri'!$B$32)</f>
        <v>352.56540213440707</v>
      </c>
      <c r="M1298" s="10">
        <f>IF(L1297&lt;=0,M1297,M1297*(1-K1298/L1297))+MAX(0,-(K1255-C1298-D1298))</f>
        <v>199.57731838095015</v>
      </c>
      <c r="N1298" s="10">
        <f>MAX(0,(N1255-C1298-D1298))/(1-'P-Parametri'!$B$31*MAX(0,IF(O1297&lt;=0,0,(O1297-P1297)/O1297)))</f>
        <v>8024.5731524732873</v>
      </c>
      <c r="O1298" s="10">
        <f>((O1297-N1298+MAX(0,-(N1255-C1298-D1298)))*(1+B1298))*(1-'P-Parametri'!$B$32)</f>
        <v>8516.2663199272429</v>
      </c>
      <c r="P1298" s="10">
        <f>IF(O1297&lt;=0,P1297,P1297*(1-N1298/O1297))+MAX(0,-(N1255-C1298-D1298))</f>
        <v>4820.8178807662189</v>
      </c>
      <c r="Q1298" s="10">
        <f>MAX(0,(Q1255-C1298-D1298))/(1-'P-Parametri'!$B$31*MAX(0,IF(R1297&lt;=0,0,(R1297-S1297)/R1297)))</f>
        <v>8031.6143887436074</v>
      </c>
      <c r="R1298" s="10">
        <f>((R1297-Q1298+MAX(0,-(Q1255-C1298-D1298)))*(1+B1298))*(1-'P-Parametri'!$B$32)</f>
        <v>8065.0630226676194</v>
      </c>
      <c r="S1298" s="10">
        <f>IF(R1297&lt;=0,S1297,S1297*(1-Q1298/R1297))+MAX(0,-(Q1255-C1298-D1298))</f>
        <v>4565.4044352989113</v>
      </c>
      <c r="T1298" s="10">
        <f>MAX(0,(T1255-C1298-D1298))/(1-'P-Parametri'!$B$31*MAX(0,IF(U1297&lt;=0,0,(U1297-V1297)/U1297)))</f>
        <v>8031.6143887436119</v>
      </c>
      <c r="U1298" s="10">
        <f>((U1297-T1298+MAX(0,-(T1255-C1298-D1298)))*(1+B1298))*(1-'P-Parametri'!$B$32)</f>
        <v>8065.0630226673265</v>
      </c>
      <c r="V1298" s="10">
        <f>IF(U1297&lt;=0,V1297,V1297*(1-T1298/U1297))+MAX(0,-(T1255-C1298-D1298))</f>
        <v>4565.4044352987448</v>
      </c>
    </row>
    <row r="1299" spans="1:22">
      <c r="A1299" s="9">
        <f t="shared" si="25"/>
        <v>42</v>
      </c>
      <c r="B1299" s="12">
        <f>IF($A1299='P-Parametri'!$C$47,'P-Parametri'!$B$34,IF($A1299='P-Parametri'!$C$48,'P-Parametri'!$C$34,'P-Parametri'!$C$50))</f>
        <v>2.7158250435358244E-2</v>
      </c>
      <c r="C1299" s="10">
        <f>IF($A1299&lt;='1-Input'!$B$26,0,IF($A1299='1-Input'!$B$26+1,('1-Input'!$B$23+((('P-Parametri'!$B$24*'1-Input'!$B$11)*(1+'P-Parametri'!$B$26)^('1-Input'!$B$25-5-'1-Input'!$B$12+1)*(IF('P-Parametri'!$B$26=0,'1-Input'!$B$12,((1+'P-Parametri'!$B$26)^'1-Input'!$B$12-1)/'P-Parametri'!$B$26)))*'P-Parametri'!$B$27*(1-'P-Parametri'!$B$28)))*'1-Input'!$B$27,'1-Input'!$B$23+((('P-Parametri'!$B$24*'1-Input'!$B$11)*(1+'P-Parametri'!$B$26)^('1-Input'!$B$25-5-'1-Input'!$B$12+1)*(IF('P-Parametri'!$B$26=0,'1-Input'!$B$12,((1+'P-Parametri'!$B$26)^'1-Input'!$B$12-1)/'P-Parametri'!$B$26)))*'P-Parametri'!$B$27*(1-'P-Parametri'!$B$28))))</f>
        <v>16401.462108669592</v>
      </c>
      <c r="D1299" s="10">
        <f>IF(AND($A1299&gt;=5,$A1299&lt;5+'1-Input'!$B$12),'1-Input'!$B$30,0)</f>
        <v>0</v>
      </c>
      <c r="E1299" s="10">
        <f>MAX(0,(E1255-C1299-D1299))/(1-'P-Parametri'!$B$31*MAX(0,IF(F1298&lt;=0,0,(F1298-G1298)/F1298)))</f>
        <v>9698.5378913304085</v>
      </c>
      <c r="F1299" s="10">
        <f>((F1298-E1299+MAX(0,-(E1255-C1299-D1299)))*(1+B1299))*(1-'P-Parametri'!$B$32)</f>
        <v>-175245.03412608922</v>
      </c>
      <c r="G1299" s="10">
        <f>IF(F1298&lt;=0,G1298,G1298*(1-E1299/F1298))+MAX(0,-(E1255-C1299-D1299))</f>
        <v>-6018.2457583933201</v>
      </c>
      <c r="H1299" s="10">
        <f>MAX(0,(H1255-C1299-D1299))/(1-'P-Parametri'!$B$31*MAX(0,IF(I1298&lt;=0,0,(I1298-J1298)/I1298)))</f>
        <v>14048.537891330408</v>
      </c>
      <c r="I1299" s="10">
        <f>((I1298-H1299+MAX(0,-(H1255-C1299-D1299)))*(1+B1299))*(1-'P-Parametri'!$B$32)</f>
        <v>-488161.63573866559</v>
      </c>
      <c r="J1299" s="10">
        <f>IF(I1298&lt;=0,J1298,J1298*(1-H1299/I1298))+MAX(0,-(H1255-C1299-D1299))</f>
        <v>-1033.5548825168983</v>
      </c>
      <c r="K1299" s="10">
        <f>MAX(0,(K1255-C1299-D1299))/(1-'P-Parametri'!$B$31*MAX(0,IF(L1298&lt;=0,0,(L1298-M1298)/L1298)))</f>
        <v>8185.9213591183689</v>
      </c>
      <c r="L1299" s="10">
        <f>((L1298-K1299+MAX(0,-(K1255-C1299-D1299)))*(1+B1299))*(1-'P-Parametri'!$B$32)</f>
        <v>-8030.0040074134122</v>
      </c>
      <c r="M1299" s="10">
        <f>IF(L1298&lt;=0,M1298,M1298*(1-K1299/L1298))+MAX(0,-(K1255-C1299-D1299))</f>
        <v>-4434.2416083762728</v>
      </c>
      <c r="N1299" s="10">
        <f>MAX(0,(N1255-C1299-D1299))/(1-'P-Parametri'!$B$31*MAX(0,IF(O1298&lt;=0,0,(O1298-P1298)/O1298)))</f>
        <v>8057.9924623132292</v>
      </c>
      <c r="O1299" s="10">
        <f>((O1298-N1299+MAX(0,-(N1255-C1299-D1299)))*(1+B1299))*(1-'P-Parametri'!$B$32)</f>
        <v>469.77833425945857</v>
      </c>
      <c r="P1299" s="10">
        <f>IF(O1298&lt;=0,P1298,P1298*(1-N1299/O1298))+MAX(0,-(N1255-C1299-D1299))</f>
        <v>259.41589002494015</v>
      </c>
      <c r="Q1299" s="10">
        <f>MAX(0,(Q1255-C1299-D1299))/(1-'P-Parametri'!$B$31*MAX(0,IF(R1298&lt;=0,0,(R1298-S1298)/R1298)))</f>
        <v>8065.063022667473</v>
      </c>
      <c r="R1299" s="10">
        <f>((R1298-Q1299+MAX(0,-(Q1255-C1299-D1299)))*(1+B1299))*(1-'P-Parametri'!$B$32)</f>
        <v>1.5010458206548037E-10</v>
      </c>
      <c r="S1299" s="10">
        <f>IF(R1298&lt;=0,S1298,S1298*(1-Q1299/R1298))+MAX(0,-(Q1255-C1299-D1299))</f>
        <v>8.3125320781032453E-11</v>
      </c>
      <c r="T1299" s="10">
        <f>MAX(0,(T1255-C1299-D1299))/(1-'P-Parametri'!$B$31*MAX(0,IF(U1298&lt;=0,0,(U1298-V1298)/U1298)))</f>
        <v>8065.0630226674775</v>
      </c>
      <c r="U1299" s="10">
        <f>((U1298-T1299+MAX(0,-(T1255-C1299-D1299)))*(1+B1299))*(1-'P-Parametri'!$B$32)</f>
        <v>-1.5476621504888037E-10</v>
      </c>
      <c r="V1299" s="10">
        <f>IF(U1298&lt;=0,V1298,V1298*(1-T1299/U1298))+MAX(0,-(T1255-C1299-D1299))</f>
        <v>-8.5152767629347224E-11</v>
      </c>
    </row>
    <row r="1300" spans="1:22">
      <c r="A1300" s="4" t="s">
        <v>410</v>
      </c>
      <c r="E1300" s="10">
        <f>F1299</f>
        <v>-175245.03412608922</v>
      </c>
      <c r="H1300" s="10">
        <f>I1299</f>
        <v>-488161.63573866559</v>
      </c>
      <c r="K1300" s="10">
        <f>L1299</f>
        <v>-8030.0040074134122</v>
      </c>
      <c r="N1300" s="10">
        <f>O1299</f>
        <v>469.77833425945857</v>
      </c>
      <c r="Q1300" s="10">
        <f>R1299</f>
        <v>1.5010458206548037E-10</v>
      </c>
      <c r="T1300" s="10">
        <f>U1299</f>
        <v>-1.5476621504888037E-10</v>
      </c>
    </row>
    <row r="1301" spans="1:22">
      <c r="A1301" s="5" t="s">
        <v>411</v>
      </c>
      <c r="B1301" s="10">
        <f>IFERROR(T1255-T1300*(T1255-Q1255)/(T1300-Q1300),T1255)</f>
        <v>23556.613898621217</v>
      </c>
    </row>
    <row r="1304" spans="1:22">
      <c r="A1304" s="2" t="s">
        <v>502</v>
      </c>
    </row>
    <row r="1305" spans="1:22">
      <c r="A1305" s="15" t="s">
        <v>176</v>
      </c>
      <c r="B1305" s="15" t="s">
        <v>177</v>
      </c>
      <c r="C1305" s="15" t="s">
        <v>178</v>
      </c>
      <c r="D1305" s="15" t="s">
        <v>179</v>
      </c>
      <c r="E1305" s="15" t="s">
        <v>180</v>
      </c>
      <c r="F1305" s="15" t="s">
        <v>181</v>
      </c>
      <c r="G1305" s="15" t="s">
        <v>182</v>
      </c>
      <c r="H1305" s="15" t="s">
        <v>183</v>
      </c>
    </row>
    <row r="1306" spans="1:22">
      <c r="A1306" s="9">
        <f>0</f>
        <v>0</v>
      </c>
      <c r="E1306" s="10">
        <f>0</f>
        <v>0</v>
      </c>
      <c r="F1306" s="10">
        <f>'1-Input'!$B$8</f>
        <v>760000</v>
      </c>
      <c r="G1306" s="10">
        <f>'1-Input'!$B$9</f>
        <v>586000</v>
      </c>
      <c r="H1306" s="9">
        <f>1</f>
        <v>1</v>
      </c>
    </row>
    <row r="1307" spans="1:22">
      <c r="A1307" s="9">
        <f t="shared" ref="A1307:A1348" si="26">A1306+1</f>
        <v>1</v>
      </c>
      <c r="B1307" s="12">
        <f>IF($A1307='P-Parametri'!$C$47,'P-Parametri'!$B$34,IF($A1307='P-Parametri'!$C$48,'P-Parametri'!$C$34,'P-Parametri'!$C$50))</f>
        <v>-0.35</v>
      </c>
      <c r="C1307" s="10">
        <f>IF($A1307&lt;='1-Input'!$B$26,0,IF($A1307='1-Input'!$B$26+1,('1-Input'!$B$23+'1-Input'!$B$32)*'1-Input'!$B$27,'1-Input'!$B$23+'1-Input'!$B$32))</f>
        <v>0</v>
      </c>
      <c r="D1307" s="10">
        <f>IF(AND($A1307&gt;=1,$A1307&lt;1+'1-Input'!$B$12),'1-Input'!$B$30,0)</f>
        <v>11905.451600000002</v>
      </c>
      <c r="E1307" s="10">
        <f>MAX(0,('1-Input'!$B$10-C1307-D1307))/(1-'P-Parametri'!$B$31*MAX(0,IF(F1306&lt;=0,0,(F1306-G1306)/F1306)))</f>
        <v>18176.530281493087</v>
      </c>
      <c r="F1307" s="10">
        <f>((F1306-E1307+MAX(0,-('1-Input'!$B$10-C1307-D1307)))*(1+B1307))*(1-'P-Parametri'!$B$32)</f>
        <v>481220.88480639545</v>
      </c>
      <c r="G1307" s="10">
        <f>IF(F1306&lt;=0,G1306,G1306*(1-E1307/F1306))+MAX(0,-('1-Input'!$B$10-C1307-D1307))</f>
        <v>571984.93849348032</v>
      </c>
      <c r="H1307" s="9">
        <f t="shared" ref="H1307:H1348" si="27">IF(OR(F1306&lt;=0,F1306&lt;E1307),0,1)</f>
        <v>1</v>
      </c>
    </row>
    <row r="1308" spans="1:22">
      <c r="A1308" s="9">
        <f t="shared" si="26"/>
        <v>2</v>
      </c>
      <c r="B1308" s="12">
        <f>IF($A1308='P-Parametri'!$C$47,'P-Parametri'!$B$34,IF($A1308='P-Parametri'!$C$48,'P-Parametri'!$C$34,'P-Parametri'!$C$50))</f>
        <v>-0.2</v>
      </c>
      <c r="C1308" s="10">
        <f>IF($A1308&lt;='1-Input'!$B$26,0,IF($A1308='1-Input'!$B$26+1,('1-Input'!$B$23+'1-Input'!$B$32)*'1-Input'!$B$27,'1-Input'!$B$23+'1-Input'!$B$32))</f>
        <v>0</v>
      </c>
      <c r="D1308" s="10">
        <f>IF(AND($A1308&gt;=1,$A1308&lt;1+'1-Input'!$B$12),'1-Input'!$B$30,0)</f>
        <v>11905.451600000002</v>
      </c>
      <c r="E1308" s="10">
        <f>MAX(0,('1-Input'!$B$10-C1308-D1308))/(1-'P-Parametri'!$B$31*MAX(0,IF(F1307&lt;=0,0,(F1307-G1307)/F1307)))</f>
        <v>17094.5484</v>
      </c>
      <c r="F1308" s="10">
        <f>((F1307-E1308+MAX(0,-('1-Input'!$B$10-C1308-D1308)))*(1+B1308))*(1-'P-Parametri'!$B$32)</f>
        <v>370558.46698686609</v>
      </c>
      <c r="G1308" s="10">
        <f>IF(F1307&lt;=0,G1307,G1307*(1-E1308/F1307))+MAX(0,-('1-Input'!$B$10-C1308-D1308))</f>
        <v>551666.15241443971</v>
      </c>
      <c r="H1308" s="9">
        <f t="shared" si="27"/>
        <v>1</v>
      </c>
    </row>
    <row r="1309" spans="1:22">
      <c r="A1309" s="9">
        <f t="shared" si="26"/>
        <v>3</v>
      </c>
      <c r="B1309" s="12">
        <f>IF($A1309='P-Parametri'!$C$47,'P-Parametri'!$B$34,IF($A1309='P-Parametri'!$C$48,'P-Parametri'!$C$34,'P-Parametri'!$C$50))</f>
        <v>2.7158250435358244E-2</v>
      </c>
      <c r="C1309" s="10">
        <f>IF($A1309&lt;='1-Input'!$B$26,0,IF($A1309='1-Input'!$B$26+1,('1-Input'!$B$23+'1-Input'!$B$32)*'1-Input'!$B$27,'1-Input'!$B$23+'1-Input'!$B$32))</f>
        <v>0</v>
      </c>
      <c r="D1309" s="10">
        <f>IF(AND($A1309&gt;=1,$A1309&lt;1+'1-Input'!$B$12),'1-Input'!$B$30,0)</f>
        <v>11905.451600000002</v>
      </c>
      <c r="E1309" s="10">
        <f>MAX(0,('1-Input'!$B$10-C1309-D1309))/(1-'P-Parametri'!$B$31*MAX(0,IF(F1308&lt;=0,0,(F1308-G1308)/F1308)))</f>
        <v>17094.5484</v>
      </c>
      <c r="F1309" s="10">
        <f>((F1308-E1309+MAX(0,-('1-Input'!$B$10-C1309-D1309)))*(1+B1309))*(1-'P-Parametri'!$B$32)</f>
        <v>362337.25344729587</v>
      </c>
      <c r="G1309" s="10">
        <f>IF(F1308&lt;=0,G1308,G1308*(1-E1309/F1308))+MAX(0,-('1-Input'!$B$10-C1309-D1309))</f>
        <v>526216.77105291584</v>
      </c>
      <c r="H1309" s="9">
        <f t="shared" si="27"/>
        <v>1</v>
      </c>
    </row>
    <row r="1310" spans="1:22">
      <c r="A1310" s="9">
        <f t="shared" si="26"/>
        <v>4</v>
      </c>
      <c r="B1310" s="12">
        <f>IF($A1310='P-Parametri'!$C$47,'P-Parametri'!$B$34,IF($A1310='P-Parametri'!$C$48,'P-Parametri'!$C$34,'P-Parametri'!$C$50))</f>
        <v>2.7158250435358244E-2</v>
      </c>
      <c r="C1310" s="10">
        <f>IF($A1310&lt;='1-Input'!$B$26,0,IF($A1310='1-Input'!$B$26+1,('1-Input'!$B$23+'1-Input'!$B$32)*'1-Input'!$B$27,'1-Input'!$B$23+'1-Input'!$B$32))</f>
        <v>0</v>
      </c>
      <c r="D1310" s="10">
        <f>IF(AND($A1310&gt;=1,$A1310&lt;1+'1-Input'!$B$12),'1-Input'!$B$30,0)</f>
        <v>11905.451600000002</v>
      </c>
      <c r="E1310" s="10">
        <f>MAX(0,('1-Input'!$B$10-C1310-D1310))/(1-'P-Parametri'!$B$31*MAX(0,IF(F1309&lt;=0,0,(F1309-G1309)/F1309)))</f>
        <v>17094.5484</v>
      </c>
      <c r="F1310" s="10">
        <f>((F1309-E1310+MAX(0,-('1-Input'!$B$10-C1310-D1310)))*(1+B1310))*(1-'P-Parametri'!$B$32)</f>
        <v>353909.65510616696</v>
      </c>
      <c r="G1310" s="10">
        <f>IF(F1309&lt;=0,G1309,G1309*(1-E1310/F1309))+MAX(0,-('1-Input'!$B$10-C1310-D1310))</f>
        <v>501390.62365550437</v>
      </c>
      <c r="H1310" s="9">
        <f t="shared" si="27"/>
        <v>1</v>
      </c>
    </row>
    <row r="1311" spans="1:22">
      <c r="A1311" s="9">
        <f t="shared" si="26"/>
        <v>5</v>
      </c>
      <c r="B1311" s="12">
        <f>IF($A1311='P-Parametri'!$C$47,'P-Parametri'!$B$34,IF($A1311='P-Parametri'!$C$48,'P-Parametri'!$C$34,'P-Parametri'!$C$50))</f>
        <v>2.7158250435358244E-2</v>
      </c>
      <c r="C1311" s="10">
        <f>IF($A1311&lt;='1-Input'!$B$26,0,IF($A1311='1-Input'!$B$26+1,('1-Input'!$B$23+'1-Input'!$B$32)*'1-Input'!$B$27,'1-Input'!$B$23+'1-Input'!$B$32))</f>
        <v>0</v>
      </c>
      <c r="D1311" s="10">
        <f>IF(AND($A1311&gt;=1,$A1311&lt;1+'1-Input'!$B$12),'1-Input'!$B$30,0)</f>
        <v>11905.451600000002</v>
      </c>
      <c r="E1311" s="10">
        <f>MAX(0,('1-Input'!$B$10-C1311-D1311))/(1-'P-Parametri'!$B$31*MAX(0,IF(F1310&lt;=0,0,(F1310-G1310)/F1310)))</f>
        <v>17094.5484</v>
      </c>
      <c r="F1311" s="10">
        <f>((F1310-E1311+MAX(0,-('1-Input'!$B$10-C1311-D1311)))*(1+B1311))*(1-'P-Parametri'!$B$32)</f>
        <v>345270.49089305598</v>
      </c>
      <c r="G1311" s="10">
        <f>IF(F1310&lt;=0,G1310,G1310*(1-E1311/F1310))+MAX(0,-('1-Input'!$B$10-C1311-D1311))</f>
        <v>477172.44774613559</v>
      </c>
      <c r="H1311" s="9">
        <f t="shared" si="27"/>
        <v>1</v>
      </c>
    </row>
    <row r="1312" spans="1:22">
      <c r="A1312" s="9">
        <f t="shared" si="26"/>
        <v>6</v>
      </c>
      <c r="B1312" s="12">
        <f>IF($A1312='P-Parametri'!$C$47,'P-Parametri'!$B$34,IF($A1312='P-Parametri'!$C$48,'P-Parametri'!$C$34,'P-Parametri'!$C$50))</f>
        <v>2.7158250435358244E-2</v>
      </c>
      <c r="C1312" s="10">
        <f>IF($A1312&lt;='1-Input'!$B$26,0,IF($A1312='1-Input'!$B$26+1,('1-Input'!$B$23+'1-Input'!$B$32)*'1-Input'!$B$27,'1-Input'!$B$23+'1-Input'!$B$32))</f>
        <v>0</v>
      </c>
      <c r="D1312" s="10">
        <f>IF(AND($A1312&gt;=1,$A1312&lt;1+'1-Input'!$B$12),'1-Input'!$B$30,0)</f>
        <v>0</v>
      </c>
      <c r="E1312" s="10">
        <f>MAX(0,('1-Input'!$B$10-C1312-D1312))/(1-'P-Parametri'!$B$31*MAX(0,IF(F1311&lt;=0,0,(F1311-G1311)/F1311)))</f>
        <v>29000</v>
      </c>
      <c r="F1312" s="10">
        <f>((F1311-E1312+MAX(0,-('1-Input'!$B$10-C1312-D1312)))*(1+B1312))*(1-'P-Parametri'!$B$32)</f>
        <v>324210.1244018632</v>
      </c>
      <c r="G1312" s="10">
        <f>IF(F1311&lt;=0,G1311,G1311*(1-E1312/F1311))+MAX(0,-('1-Input'!$B$10-C1312-D1312))</f>
        <v>437093.72295026504</v>
      </c>
      <c r="H1312" s="9">
        <f t="shared" si="27"/>
        <v>1</v>
      </c>
    </row>
    <row r="1313" spans="1:8">
      <c r="A1313" s="9">
        <f t="shared" si="26"/>
        <v>7</v>
      </c>
      <c r="B1313" s="12">
        <f>IF($A1313='P-Parametri'!$C$47,'P-Parametri'!$B$34,IF($A1313='P-Parametri'!$C$48,'P-Parametri'!$C$34,'P-Parametri'!$C$50))</f>
        <v>2.7158250435358244E-2</v>
      </c>
      <c r="C1313" s="10">
        <f>IF($A1313&lt;='1-Input'!$B$26,0,IF($A1313='1-Input'!$B$26+1,('1-Input'!$B$23+'1-Input'!$B$32)*'1-Input'!$B$27,'1-Input'!$B$23+'1-Input'!$B$32))</f>
        <v>0</v>
      </c>
      <c r="D1313" s="10">
        <f>IF(AND($A1313&gt;=1,$A1313&lt;1+'1-Input'!$B$12),'1-Input'!$B$30,0)</f>
        <v>0</v>
      </c>
      <c r="E1313" s="10">
        <f>MAX(0,('1-Input'!$B$10-C1313-D1313))/(1-'P-Parametri'!$B$31*MAX(0,IF(F1312&lt;=0,0,(F1312-G1312)/F1312)))</f>
        <v>29000</v>
      </c>
      <c r="F1313" s="10">
        <f>((F1312-E1313+MAX(0,-('1-Input'!$B$10-C1313-D1313)))*(1+B1313))*(1-'P-Parametri'!$B$32)</f>
        <v>302621.0598616394</v>
      </c>
      <c r="G1313" s="10">
        <f>IF(F1312&lt;=0,G1312,G1312*(1-E1313/F1312))+MAX(0,-('1-Input'!$B$10-C1313-D1313))</f>
        <v>397996.4924459951</v>
      </c>
      <c r="H1313" s="9">
        <f t="shared" si="27"/>
        <v>1</v>
      </c>
    </row>
    <row r="1314" spans="1:8">
      <c r="A1314" s="9">
        <f t="shared" si="26"/>
        <v>8</v>
      </c>
      <c r="B1314" s="12">
        <f>IF($A1314='P-Parametri'!$C$47,'P-Parametri'!$B$34,IF($A1314='P-Parametri'!$C$48,'P-Parametri'!$C$34,'P-Parametri'!$C$50))</f>
        <v>2.7158250435358244E-2</v>
      </c>
      <c r="C1314" s="10">
        <f>IF($A1314&lt;='1-Input'!$B$26,0,IF($A1314='1-Input'!$B$26+1,('1-Input'!$B$23+'1-Input'!$B$32)*'1-Input'!$B$27,'1-Input'!$B$23+'1-Input'!$B$32))</f>
        <v>0</v>
      </c>
      <c r="D1314" s="10">
        <f>IF(AND($A1314&gt;=1,$A1314&lt;1+'1-Input'!$B$12),'1-Input'!$B$30,0)</f>
        <v>0</v>
      </c>
      <c r="E1314" s="10">
        <f>MAX(0,('1-Input'!$B$10-C1314-D1314))/(1-'P-Parametri'!$B$31*MAX(0,IF(F1313&lt;=0,0,(F1313-G1313)/F1313)))</f>
        <v>29000</v>
      </c>
      <c r="F1314" s="10">
        <f>((F1313-E1314+MAX(0,-('1-Input'!$B$10-C1314-D1314)))*(1+B1314))*(1-'P-Parametri'!$B$32)</f>
        <v>280490.02487149043</v>
      </c>
      <c r="G1314" s="10">
        <f>IF(F1313&lt;=0,G1313,G1313*(1-E1314/F1313))+MAX(0,-('1-Input'!$B$10-C1314-D1314))</f>
        <v>359856.72026288632</v>
      </c>
      <c r="H1314" s="9">
        <f t="shared" si="27"/>
        <v>1</v>
      </c>
    </row>
    <row r="1315" spans="1:8">
      <c r="A1315" s="9">
        <f t="shared" si="26"/>
        <v>9</v>
      </c>
      <c r="B1315" s="12">
        <f>IF($A1315='P-Parametri'!$C$47,'P-Parametri'!$B$34,IF($A1315='P-Parametri'!$C$48,'P-Parametri'!$C$34,'P-Parametri'!$C$50))</f>
        <v>2.7158250435358244E-2</v>
      </c>
      <c r="C1315" s="10">
        <f>IF($A1315&lt;='1-Input'!$B$26,0,IF($A1315='1-Input'!$B$26+1,('1-Input'!$B$23+'1-Input'!$B$32)*'1-Input'!$B$27,'1-Input'!$B$23+'1-Input'!$B$32))</f>
        <v>0</v>
      </c>
      <c r="D1315" s="10">
        <f>IF(AND($A1315&gt;=1,$A1315&lt;1+'1-Input'!$B$12),'1-Input'!$B$30,0)</f>
        <v>0</v>
      </c>
      <c r="E1315" s="10">
        <f>MAX(0,('1-Input'!$B$10-C1315-D1315))/(1-'P-Parametri'!$B$31*MAX(0,IF(F1314&lt;=0,0,(F1314-G1314)/F1314)))</f>
        <v>29000</v>
      </c>
      <c r="F1315" s="10">
        <f>((F1314-E1315+MAX(0,-('1-Input'!$B$10-C1315-D1315)))*(1+B1315))*(1-'P-Parametri'!$B$32)</f>
        <v>257803.41384104695</v>
      </c>
      <c r="G1315" s="10">
        <f>IF(F1314&lt;=0,G1314,G1314*(1-E1315/F1314))+MAX(0,-('1-Input'!$B$10-C1315-D1315))</f>
        <v>322650.95905121759</v>
      </c>
      <c r="H1315" s="9">
        <f t="shared" si="27"/>
        <v>1</v>
      </c>
    </row>
    <row r="1316" spans="1:8">
      <c r="A1316" s="9">
        <f t="shared" si="26"/>
        <v>10</v>
      </c>
      <c r="B1316" s="12">
        <f>IF($A1316='P-Parametri'!$C$47,'P-Parametri'!$B$34,IF($A1316='P-Parametri'!$C$48,'P-Parametri'!$C$34,'P-Parametri'!$C$50))</f>
        <v>2.7158250435358244E-2</v>
      </c>
      <c r="C1316" s="10">
        <f>IF($A1316&lt;='1-Input'!$B$26,0,IF($A1316='1-Input'!$B$26+1,('1-Input'!$B$23+'1-Input'!$B$32)*'1-Input'!$B$27,'1-Input'!$B$23+'1-Input'!$B$32))</f>
        <v>0</v>
      </c>
      <c r="D1316" s="10">
        <f>IF(AND($A1316&gt;=1,$A1316&lt;1+'1-Input'!$B$12),'1-Input'!$B$30,0)</f>
        <v>0</v>
      </c>
      <c r="E1316" s="10">
        <f>MAX(0,('1-Input'!$B$10-C1316-D1316))/(1-'P-Parametri'!$B$31*MAX(0,IF(F1315&lt;=0,0,(F1315-G1315)/F1315)))</f>
        <v>29000</v>
      </c>
      <c r="F1316" s="10">
        <f>((F1315-E1316+MAX(0,-('1-Input'!$B$10-C1316-D1316)))*(1+B1316))*(1-'P-Parametri'!$B$32)</f>
        <v>234547.27962609779</v>
      </c>
      <c r="G1316" s="10">
        <f>IF(F1315&lt;=0,G1315,G1315*(1-E1316/F1315))+MAX(0,-('1-Input'!$B$10-C1316-D1316))</f>
        <v>286356.33566715935</v>
      </c>
      <c r="H1316" s="9">
        <f t="shared" si="27"/>
        <v>1</v>
      </c>
    </row>
    <row r="1317" spans="1:8">
      <c r="A1317" s="9">
        <f t="shared" si="26"/>
        <v>11</v>
      </c>
      <c r="B1317" s="12">
        <f>IF($A1317='P-Parametri'!$C$47,'P-Parametri'!$B$34,IF($A1317='P-Parametri'!$C$48,'P-Parametri'!$C$34,'P-Parametri'!$C$50))</f>
        <v>2.7158250435358244E-2</v>
      </c>
      <c r="C1317" s="10">
        <f>IF($A1317&lt;='1-Input'!$B$26,0,IF($A1317='1-Input'!$B$26+1,('1-Input'!$B$23+'1-Input'!$B$32)*'1-Input'!$B$27,'1-Input'!$B$23+'1-Input'!$B$32))</f>
        <v>0</v>
      </c>
      <c r="D1317" s="10">
        <f>IF(AND($A1317&gt;=1,$A1317&lt;1+'1-Input'!$B$12),'1-Input'!$B$30,0)</f>
        <v>0</v>
      </c>
      <c r="E1317" s="10">
        <f>MAX(0,('1-Input'!$B$10-C1317-D1317))/(1-'P-Parametri'!$B$31*MAX(0,IF(F1316&lt;=0,0,(F1316-G1316)/F1316)))</f>
        <v>29000</v>
      </c>
      <c r="F1317" s="10">
        <f>((F1316-E1317+MAX(0,-('1-Input'!$B$10-C1317-D1317)))*(1+B1317))*(1-'P-Parametri'!$B$32)</f>
        <v>210707.32495424498</v>
      </c>
      <c r="G1317" s="10">
        <f>IF(F1316&lt;=0,G1316,G1316*(1-E1317/F1316))+MAX(0,-('1-Input'!$B$10-C1317-D1317))</f>
        <v>250950.53711095385</v>
      </c>
      <c r="H1317" s="9">
        <f t="shared" si="27"/>
        <v>1</v>
      </c>
    </row>
    <row r="1318" spans="1:8">
      <c r="A1318" s="9">
        <f t="shared" si="26"/>
        <v>12</v>
      </c>
      <c r="B1318" s="12">
        <f>IF($A1318='P-Parametri'!$C$47,'P-Parametri'!$B$34,IF($A1318='P-Parametri'!$C$48,'P-Parametri'!$C$34,'P-Parametri'!$C$50))</f>
        <v>2.7158250435358244E-2</v>
      </c>
      <c r="C1318" s="10">
        <f>IF($A1318&lt;='1-Input'!$B$26,0,IF($A1318='1-Input'!$B$26+1,('1-Input'!$B$23+'1-Input'!$B$32)*'1-Input'!$B$27,'1-Input'!$B$23+'1-Input'!$B$32))</f>
        <v>0</v>
      </c>
      <c r="D1318" s="10">
        <f>IF(AND($A1318&gt;=1,$A1318&lt;1+'1-Input'!$B$12),'1-Input'!$B$30,0)</f>
        <v>0</v>
      </c>
      <c r="E1318" s="10">
        <f>MAX(0,('1-Input'!$B$10-C1318-D1318))/(1-'P-Parametri'!$B$31*MAX(0,IF(F1317&lt;=0,0,(F1317-G1317)/F1317)))</f>
        <v>29000</v>
      </c>
      <c r="F1318" s="10">
        <f>((F1317-E1318+MAX(0,-('1-Input'!$B$10-C1318-D1318)))*(1+B1318))*(1-'P-Parametri'!$B$32)</f>
        <v>186268.89363530881</v>
      </c>
      <c r="G1318" s="10">
        <f>IF(F1317&lt;=0,G1317,G1317*(1-E1318/F1317))+MAX(0,-('1-Input'!$B$10-C1318-D1318))</f>
        <v>216411.79680945753</v>
      </c>
      <c r="H1318" s="9">
        <f t="shared" si="27"/>
        <v>1</v>
      </c>
    </row>
    <row r="1319" spans="1:8">
      <c r="A1319" s="9">
        <f t="shared" si="26"/>
        <v>13</v>
      </c>
      <c r="B1319" s="12">
        <f>IF($A1319='P-Parametri'!$C$47,'P-Parametri'!$B$34,IF($A1319='P-Parametri'!$C$48,'P-Parametri'!$C$34,'P-Parametri'!$C$50))</f>
        <v>2.7158250435358244E-2</v>
      </c>
      <c r="C1319" s="10">
        <f>IF($A1319&lt;='1-Input'!$B$26,0,IF($A1319='1-Input'!$B$26+1,('1-Input'!$B$23+'1-Input'!$B$32)*'1-Input'!$B$27,'1-Input'!$B$23+'1-Input'!$B$32))</f>
        <v>0</v>
      </c>
      <c r="D1319" s="10">
        <f>IF(AND($A1319&gt;=1,$A1319&lt;1+'1-Input'!$B$12),'1-Input'!$B$30,0)</f>
        <v>0</v>
      </c>
      <c r="E1319" s="10">
        <f>MAX(0,('1-Input'!$B$10-C1319-D1319))/(1-'P-Parametri'!$B$31*MAX(0,IF(F1318&lt;=0,0,(F1318-G1318)/F1318)))</f>
        <v>29000</v>
      </c>
      <c r="F1319" s="10">
        <f>((F1318-E1319+MAX(0,-('1-Input'!$B$10-C1319-D1319)))*(1+B1319))*(1-'P-Parametri'!$B$32)</f>
        <v>161216.96155107956</v>
      </c>
      <c r="G1319" s="10">
        <f>IF(F1318&lt;=0,G1318,G1318*(1-E1319/F1318))+MAX(0,-('1-Input'!$B$10-C1319-D1319))</f>
        <v>182718.8812346124</v>
      </c>
      <c r="H1319" s="9">
        <f t="shared" si="27"/>
        <v>1</v>
      </c>
    </row>
    <row r="1320" spans="1:8">
      <c r="A1320" s="9">
        <f t="shared" si="26"/>
        <v>14</v>
      </c>
      <c r="B1320" s="12">
        <f>IF($A1320='P-Parametri'!$C$47,'P-Parametri'!$B$34,IF($A1320='P-Parametri'!$C$48,'P-Parametri'!$C$34,'P-Parametri'!$C$50))</f>
        <v>2.7158250435358244E-2</v>
      </c>
      <c r="C1320" s="10">
        <f>IF($A1320&lt;='1-Input'!$B$26,0,IF($A1320='1-Input'!$B$26+1,('1-Input'!$B$23+'1-Input'!$B$32)*'1-Input'!$B$27,'1-Input'!$B$23+'1-Input'!$B$32))</f>
        <v>0</v>
      </c>
      <c r="D1320" s="10">
        <f>IF(AND($A1320&gt;=1,$A1320&lt;1+'1-Input'!$B$12),'1-Input'!$B$30,0)</f>
        <v>0</v>
      </c>
      <c r="E1320" s="10">
        <f>MAX(0,('1-Input'!$B$10-C1320-D1320))/(1-'P-Parametri'!$B$31*MAX(0,IF(F1319&lt;=0,0,(F1319-G1319)/F1319)))</f>
        <v>29000</v>
      </c>
      <c r="F1320" s="10">
        <f>((F1319-E1320+MAX(0,-('1-Input'!$B$10-C1320-D1320)))*(1+B1320))*(1-'P-Parametri'!$B$32)</f>
        <v>135536.12741887654</v>
      </c>
      <c r="G1320" s="10">
        <f>IF(F1319&lt;=0,G1319,G1319*(1-E1320/F1319))+MAX(0,-('1-Input'!$B$10-C1320-D1320))</f>
        <v>149851.07684961977</v>
      </c>
      <c r="H1320" s="9">
        <f t="shared" si="27"/>
        <v>1</v>
      </c>
    </row>
    <row r="1321" spans="1:8">
      <c r="A1321" s="9">
        <f t="shared" si="26"/>
        <v>15</v>
      </c>
      <c r="B1321" s="12">
        <f>IF($A1321='P-Parametri'!$C$47,'P-Parametri'!$B$34,IF($A1321='P-Parametri'!$C$48,'P-Parametri'!$C$34,'P-Parametri'!$C$50))</f>
        <v>2.7158250435358244E-2</v>
      </c>
      <c r="C1321" s="10">
        <f>IF($A1321&lt;='1-Input'!$B$26,0,IF($A1321='1-Input'!$B$26+1,('1-Input'!$B$23+'1-Input'!$B$32)*'1-Input'!$B$27,'1-Input'!$B$23+'1-Input'!$B$32))</f>
        <v>0</v>
      </c>
      <c r="D1321" s="10">
        <f>IF(AND($A1321&gt;=1,$A1321&lt;1+'1-Input'!$B$12),'1-Input'!$B$30,0)</f>
        <v>0</v>
      </c>
      <c r="E1321" s="10">
        <f>MAX(0,('1-Input'!$B$10-C1321-D1321))/(1-'P-Parametri'!$B$31*MAX(0,IF(F1320&lt;=0,0,(F1320-G1320)/F1320)))</f>
        <v>29000</v>
      </c>
      <c r="F1321" s="10">
        <f>((F1320-E1321+MAX(0,-('1-Input'!$B$10-C1321-D1321)))*(1+B1321))*(1-'P-Parametri'!$B$32)</f>
        <v>109210.60332323617</v>
      </c>
      <c r="G1321" s="10">
        <f>IF(F1320&lt;=0,G1320,G1320*(1-E1321/F1320))+MAX(0,-('1-Input'!$B$10-C1321-D1321))</f>
        <v>117788.17737479135</v>
      </c>
      <c r="H1321" s="9">
        <f t="shared" si="27"/>
        <v>1</v>
      </c>
    </row>
    <row r="1322" spans="1:8">
      <c r="A1322" s="9">
        <f t="shared" si="26"/>
        <v>16</v>
      </c>
      <c r="B1322" s="12">
        <f>IF($A1322='P-Parametri'!$C$47,'P-Parametri'!$B$34,IF($A1322='P-Parametri'!$C$48,'P-Parametri'!$C$34,'P-Parametri'!$C$50))</f>
        <v>2.7158250435358244E-2</v>
      </c>
      <c r="C1322" s="10">
        <f>IF($A1322&lt;='1-Input'!$B$26,0,IF($A1322='1-Input'!$B$26+1,('1-Input'!$B$23+'1-Input'!$B$32)*'1-Input'!$B$27,'1-Input'!$B$23+'1-Input'!$B$32))</f>
        <v>0</v>
      </c>
      <c r="D1322" s="10">
        <f>IF(AND($A1322&gt;=1,$A1322&lt;1+'1-Input'!$B$12),'1-Input'!$B$30,0)</f>
        <v>0</v>
      </c>
      <c r="E1322" s="10">
        <f>MAX(0,('1-Input'!$B$10-C1322-D1322))/(1-'P-Parametri'!$B$31*MAX(0,IF(F1321&lt;=0,0,(F1321-G1321)/F1321)))</f>
        <v>29000</v>
      </c>
      <c r="F1322" s="10">
        <f>((F1321-E1322+MAX(0,-('1-Input'!$B$10-C1322-D1322)))*(1+B1322))*(1-'P-Parametri'!$B$32)</f>
        <v>82224.205009908066</v>
      </c>
      <c r="G1322" s="10">
        <f>IF(F1321&lt;=0,G1321,G1321*(1-E1322/F1321))+MAX(0,-('1-Input'!$B$10-C1322-D1322))</f>
        <v>86510.471365248828</v>
      </c>
      <c r="H1322" s="9">
        <f t="shared" si="27"/>
        <v>1</v>
      </c>
    </row>
    <row r="1323" spans="1:8">
      <c r="A1323" s="9">
        <f t="shared" si="26"/>
        <v>17</v>
      </c>
      <c r="B1323" s="12">
        <f>IF($A1323='P-Parametri'!$C$47,'P-Parametri'!$B$34,IF($A1323='P-Parametri'!$C$48,'P-Parametri'!$C$34,'P-Parametri'!$C$50))</f>
        <v>2.7158250435358244E-2</v>
      </c>
      <c r="C1323" s="10">
        <f>IF($A1323&lt;='1-Input'!$B$26,0,IF($A1323='1-Input'!$B$26+1,('1-Input'!$B$23+'1-Input'!$B$32)*'1-Input'!$B$27,'1-Input'!$B$23+'1-Input'!$B$32))</f>
        <v>0</v>
      </c>
      <c r="D1323" s="10">
        <f>IF(AND($A1323&gt;=1,$A1323&lt;1+'1-Input'!$B$12),'1-Input'!$B$30,0)</f>
        <v>0</v>
      </c>
      <c r="E1323" s="10">
        <f>MAX(0,('1-Input'!$B$10-C1323-D1323))/(1-'P-Parametri'!$B$31*MAX(0,IF(F1322&lt;=0,0,(F1322-G1322)/F1322)))</f>
        <v>29000</v>
      </c>
      <c r="F1323" s="10">
        <f>((F1322-E1323+MAX(0,-('1-Input'!$B$10-C1323-D1323)))*(1+B1323))*(1-'P-Parametri'!$B$32)</f>
        <v>54560.341936192417</v>
      </c>
      <c r="G1323" s="10">
        <f>IF(F1322&lt;=0,G1322,G1322*(1-E1323/F1322))+MAX(0,-('1-Input'!$B$10-C1323-D1323))</f>
        <v>55998.73009283514</v>
      </c>
      <c r="H1323" s="9">
        <f t="shared" si="27"/>
        <v>1</v>
      </c>
    </row>
    <row r="1324" spans="1:8">
      <c r="A1324" s="9">
        <f t="shared" si="26"/>
        <v>18</v>
      </c>
      <c r="B1324" s="12">
        <f>IF($A1324='P-Parametri'!$C$47,'P-Parametri'!$B$34,IF($A1324='P-Parametri'!$C$48,'P-Parametri'!$C$34,'P-Parametri'!$C$50))</f>
        <v>2.7158250435358244E-2</v>
      </c>
      <c r="C1324" s="10">
        <f>IF($A1324&lt;='1-Input'!$B$26,0,IF($A1324='1-Input'!$B$26+1,('1-Input'!$B$23+'1-Input'!$B$32)*'1-Input'!$B$27,'1-Input'!$B$23+'1-Input'!$B$32))</f>
        <v>0</v>
      </c>
      <c r="D1324" s="10">
        <f>IF(AND($A1324&gt;=1,$A1324&lt;1+'1-Input'!$B$12),'1-Input'!$B$30,0)</f>
        <v>0</v>
      </c>
      <c r="E1324" s="10">
        <f>MAX(0,('1-Input'!$B$10-C1324-D1324))/(1-'P-Parametri'!$B$31*MAX(0,IF(F1323&lt;=0,0,(F1323-G1323)/F1323)))</f>
        <v>29000</v>
      </c>
      <c r="F1324" s="10">
        <f>((F1323-E1324+MAX(0,-('1-Input'!$B$10-C1324-D1324)))*(1+B1324))*(1-'P-Parametri'!$B$32)</f>
        <v>26202.007071501503</v>
      </c>
      <c r="G1324" s="10">
        <f>IF(F1323&lt;=0,G1323,G1323*(1-E1324/F1323))+MAX(0,-('1-Input'!$B$10-C1324-D1324))</f>
        <v>26234.195724787704</v>
      </c>
      <c r="H1324" s="9">
        <f t="shared" si="27"/>
        <v>1</v>
      </c>
    </row>
    <row r="1325" spans="1:8">
      <c r="A1325" s="9">
        <f t="shared" si="26"/>
        <v>19</v>
      </c>
      <c r="B1325" s="12">
        <f>IF($A1325='P-Parametri'!$C$47,'P-Parametri'!$B$34,IF($A1325='P-Parametri'!$C$48,'P-Parametri'!$C$34,'P-Parametri'!$C$50))</f>
        <v>2.7158250435358244E-2</v>
      </c>
      <c r="C1325" s="10">
        <f>IF($A1325&lt;='1-Input'!$B$26,0,IF($A1325='1-Input'!$B$26+1,('1-Input'!$B$23+'1-Input'!$B$32)*'1-Input'!$B$27,'1-Input'!$B$23+'1-Input'!$B$32))</f>
        <v>5474.1483682796988</v>
      </c>
      <c r="D1325" s="10">
        <f>IF(AND($A1325&gt;=1,$A1325&lt;1+'1-Input'!$B$12),'1-Input'!$B$30,0)</f>
        <v>0</v>
      </c>
      <c r="E1325" s="10">
        <f>MAX(0,('1-Input'!$B$10-C1325-D1325))/(1-'P-Parametri'!$B$31*MAX(0,IF(F1324&lt;=0,0,(F1324-G1324)/F1324)))</f>
        <v>23525.851631720303</v>
      </c>
      <c r="F1325" s="10">
        <f>((F1324-E1325+MAX(0,-('1-Input'!$B$10-C1325-D1325)))*(1+B1325))*(1-'P-Parametri'!$B$32)</f>
        <v>2743.3374691398863</v>
      </c>
      <c r="G1325" s="10">
        <f>IF(F1324&lt;=0,G1324,G1324*(1-E1325/F1324))+MAX(0,-('1-Input'!$B$10-C1325-D1325))</f>
        <v>2679.4430444046179</v>
      </c>
      <c r="H1325" s="9">
        <f t="shared" si="27"/>
        <v>1</v>
      </c>
    </row>
    <row r="1326" spans="1:8">
      <c r="A1326" s="9">
        <f t="shared" si="26"/>
        <v>20</v>
      </c>
      <c r="B1326" s="12">
        <f>IF($A1326='P-Parametri'!$C$47,'P-Parametri'!$B$34,IF($A1326='P-Parametri'!$C$48,'P-Parametri'!$C$34,'P-Parametri'!$C$50))</f>
        <v>2.7158250435358244E-2</v>
      </c>
      <c r="C1326" s="10">
        <f>IF($A1326&lt;='1-Input'!$B$26,0,IF($A1326='1-Input'!$B$26+1,('1-Input'!$B$23+'1-Input'!$B$32)*'1-Input'!$B$27,'1-Input'!$B$23+'1-Input'!$B$32))</f>
        <v>16422.445104839331</v>
      </c>
      <c r="D1326" s="10">
        <f>IF(AND($A1326&gt;=1,$A1326&lt;1+'1-Input'!$B$12),'1-Input'!$B$30,0)</f>
        <v>0</v>
      </c>
      <c r="E1326" s="10">
        <f>MAX(0,('1-Input'!$B$10-C1326-D1326))/(1-'P-Parametri'!$B$31*MAX(0,IF(F1325&lt;=0,0,(F1325-G1325)/F1325)))</f>
        <v>12654.183550865187</v>
      </c>
      <c r="F1326" s="10">
        <f>((F1325-E1326+MAX(0,-('1-Input'!$B$10-C1326-D1326)))*(1+B1326))*(1-'P-Parametri'!$B$32)</f>
        <v>-10159.647306995808</v>
      </c>
      <c r="G1326" s="10">
        <f>IF(F1325&lt;=0,G1325,G1325*(1-E1326/F1325))+MAX(0,-('1-Input'!$B$10-C1326-D1326))</f>
        <v>-9680.0149075970348</v>
      </c>
      <c r="H1326" s="9">
        <f t="shared" si="27"/>
        <v>0</v>
      </c>
    </row>
    <row r="1327" spans="1:8">
      <c r="A1327" s="9">
        <f t="shared" si="26"/>
        <v>21</v>
      </c>
      <c r="B1327" s="12">
        <f>IF($A1327='P-Parametri'!$C$47,'P-Parametri'!$B$34,IF($A1327='P-Parametri'!$C$48,'P-Parametri'!$C$34,'P-Parametri'!$C$50))</f>
        <v>2.7158250435358244E-2</v>
      </c>
      <c r="C1327" s="10">
        <f>IF($A1327&lt;='1-Input'!$B$26,0,IF($A1327='1-Input'!$B$26+1,('1-Input'!$B$23+'1-Input'!$B$32)*'1-Input'!$B$27,'1-Input'!$B$23+'1-Input'!$B$32))</f>
        <v>16422.445104839331</v>
      </c>
      <c r="D1327" s="10">
        <f>IF(AND($A1327&gt;=1,$A1327&lt;1+'1-Input'!$B$12),'1-Input'!$B$30,0)</f>
        <v>0</v>
      </c>
      <c r="E1327" s="10">
        <f>MAX(0,('1-Input'!$B$10-C1327-D1327))/(1-'P-Parametri'!$B$31*MAX(0,IF(F1326&lt;=0,0,(F1326-G1326)/F1326)))</f>
        <v>12577.554895160669</v>
      </c>
      <c r="F1327" s="10">
        <f>((F1326-E1327+MAX(0,-('1-Input'!$B$10-C1327-D1327)))*(1+B1327))*(1-'P-Parametri'!$B$32)</f>
        <v>-23307.995424094497</v>
      </c>
      <c r="G1327" s="10">
        <f>IF(F1326&lt;=0,G1326,G1326*(1-E1327/F1326))+MAX(0,-('1-Input'!$B$10-C1327-D1327))</f>
        <v>-9680.0149075970348</v>
      </c>
      <c r="H1327" s="9">
        <f t="shared" si="27"/>
        <v>0</v>
      </c>
    </row>
    <row r="1328" spans="1:8">
      <c r="A1328" s="9">
        <f t="shared" si="26"/>
        <v>22</v>
      </c>
      <c r="B1328" s="12">
        <f>IF($A1328='P-Parametri'!$C$47,'P-Parametri'!$B$34,IF($A1328='P-Parametri'!$C$48,'P-Parametri'!$C$34,'P-Parametri'!$C$50))</f>
        <v>2.7158250435358244E-2</v>
      </c>
      <c r="C1328" s="10">
        <f>IF($A1328&lt;='1-Input'!$B$26,0,IF($A1328='1-Input'!$B$26+1,('1-Input'!$B$23+'1-Input'!$B$32)*'1-Input'!$B$27,'1-Input'!$B$23+'1-Input'!$B$32))</f>
        <v>16422.445104839331</v>
      </c>
      <c r="D1328" s="10">
        <f>IF(AND($A1328&gt;=1,$A1328&lt;1+'1-Input'!$B$12),'1-Input'!$B$30,0)</f>
        <v>0</v>
      </c>
      <c r="E1328" s="10">
        <f>MAX(0,('1-Input'!$B$10-C1328-D1328))/(1-'P-Parametri'!$B$31*MAX(0,IF(F1327&lt;=0,0,(F1327-G1327)/F1327)))</f>
        <v>12577.554895160669</v>
      </c>
      <c r="F1328" s="10">
        <f>((F1327-E1328+MAX(0,-('1-Input'!$B$10-C1328-D1328)))*(1+B1328))*(1-'P-Parametri'!$B$32)</f>
        <v>-36786.418803672481</v>
      </c>
      <c r="G1328" s="10">
        <f>IF(F1327&lt;=0,G1327,G1327*(1-E1328/F1327))+MAX(0,-('1-Input'!$B$10-C1328-D1328))</f>
        <v>-9680.0149075970348</v>
      </c>
      <c r="H1328" s="9">
        <f t="shared" si="27"/>
        <v>0</v>
      </c>
    </row>
    <row r="1329" spans="1:8">
      <c r="A1329" s="9">
        <f t="shared" si="26"/>
        <v>23</v>
      </c>
      <c r="B1329" s="12">
        <f>IF($A1329='P-Parametri'!$C$47,'P-Parametri'!$B$34,IF($A1329='P-Parametri'!$C$48,'P-Parametri'!$C$34,'P-Parametri'!$C$50))</f>
        <v>2.7158250435358244E-2</v>
      </c>
      <c r="C1329" s="10">
        <f>IF($A1329&lt;='1-Input'!$B$26,0,IF($A1329='1-Input'!$B$26+1,('1-Input'!$B$23+'1-Input'!$B$32)*'1-Input'!$B$27,'1-Input'!$B$23+'1-Input'!$B$32))</f>
        <v>16422.445104839331</v>
      </c>
      <c r="D1329" s="10">
        <f>IF(AND($A1329&gt;=1,$A1329&lt;1+'1-Input'!$B$12),'1-Input'!$B$30,0)</f>
        <v>0</v>
      </c>
      <c r="E1329" s="10">
        <f>MAX(0,('1-Input'!$B$10-C1329-D1329))/(1-'P-Parametri'!$B$31*MAX(0,IF(F1328&lt;=0,0,(F1328-G1328)/F1328)))</f>
        <v>12577.554895160669</v>
      </c>
      <c r="F1329" s="10">
        <f>((F1328-E1329+MAX(0,-('1-Input'!$B$10-C1329-D1329)))*(1+B1329))*(1-'P-Parametri'!$B$32)</f>
        <v>-50603.203633312442</v>
      </c>
      <c r="G1329" s="10">
        <f>IF(F1328&lt;=0,G1328,G1328*(1-E1329/F1328))+MAX(0,-('1-Input'!$B$10-C1329-D1329))</f>
        <v>-9680.0149075970348</v>
      </c>
      <c r="H1329" s="9">
        <f t="shared" si="27"/>
        <v>0</v>
      </c>
    </row>
    <row r="1330" spans="1:8">
      <c r="A1330" s="9">
        <f t="shared" si="26"/>
        <v>24</v>
      </c>
      <c r="B1330" s="12">
        <f>IF($A1330='P-Parametri'!$C$47,'P-Parametri'!$B$34,IF($A1330='P-Parametri'!$C$48,'P-Parametri'!$C$34,'P-Parametri'!$C$50))</f>
        <v>2.7158250435358244E-2</v>
      </c>
      <c r="C1330" s="10">
        <f>IF($A1330&lt;='1-Input'!$B$26,0,IF($A1330='1-Input'!$B$26+1,('1-Input'!$B$23+'1-Input'!$B$32)*'1-Input'!$B$27,'1-Input'!$B$23+'1-Input'!$B$32))</f>
        <v>16422.445104839331</v>
      </c>
      <c r="D1330" s="10">
        <f>IF(AND($A1330&gt;=1,$A1330&lt;1+'1-Input'!$B$12),'1-Input'!$B$30,0)</f>
        <v>0</v>
      </c>
      <c r="E1330" s="10">
        <f>MAX(0,('1-Input'!$B$10-C1330-D1330))/(1-'P-Parametri'!$B$31*MAX(0,IF(F1329&lt;=0,0,(F1329-G1329)/F1329)))</f>
        <v>12577.554895160669</v>
      </c>
      <c r="F1330" s="10">
        <f>((F1329-E1330+MAX(0,-('1-Input'!$B$10-C1330-D1330)))*(1+B1330))*(1-'P-Parametri'!$B$32)</f>
        <v>-64766.844116502711</v>
      </c>
      <c r="G1330" s="10">
        <f>IF(F1329&lt;=0,G1329,G1329*(1-E1330/F1329))+MAX(0,-('1-Input'!$B$10-C1330-D1330))</f>
        <v>-9680.0149075970348</v>
      </c>
      <c r="H1330" s="9">
        <f t="shared" si="27"/>
        <v>0</v>
      </c>
    </row>
    <row r="1331" spans="1:8">
      <c r="A1331" s="9">
        <f t="shared" si="26"/>
        <v>25</v>
      </c>
      <c r="B1331" s="12">
        <f>IF($A1331='P-Parametri'!$C$47,'P-Parametri'!$B$34,IF($A1331='P-Parametri'!$C$48,'P-Parametri'!$C$34,'P-Parametri'!$C$50))</f>
        <v>2.7158250435358244E-2</v>
      </c>
      <c r="C1331" s="10">
        <f>IF($A1331&lt;='1-Input'!$B$26,0,IF($A1331='1-Input'!$B$26+1,('1-Input'!$B$23+'1-Input'!$B$32)*'1-Input'!$B$27,'1-Input'!$B$23+'1-Input'!$B$32))</f>
        <v>16422.445104839331</v>
      </c>
      <c r="D1331" s="10">
        <f>IF(AND($A1331&gt;=1,$A1331&lt;1+'1-Input'!$B$12),'1-Input'!$B$30,0)</f>
        <v>0</v>
      </c>
      <c r="E1331" s="10">
        <f>MAX(0,('1-Input'!$B$10-C1331-D1331))/(1-'P-Parametri'!$B$31*MAX(0,IF(F1330&lt;=0,0,(F1330-G1330)/F1330)))</f>
        <v>12577.554895160669</v>
      </c>
      <c r="F1331" s="10">
        <f>((F1330-E1331+MAX(0,-('1-Input'!$B$10-C1331-D1331)))*(1+B1331))*(1-'P-Parametri'!$B$32)</f>
        <v>-79286.047694654815</v>
      </c>
      <c r="G1331" s="10">
        <f>IF(F1330&lt;=0,G1330,G1330*(1-E1331/F1330))+MAX(0,-('1-Input'!$B$10-C1331-D1331))</f>
        <v>-9680.0149075970348</v>
      </c>
      <c r="H1331" s="9">
        <f t="shared" si="27"/>
        <v>0</v>
      </c>
    </row>
    <row r="1332" spans="1:8">
      <c r="A1332" s="9">
        <f t="shared" si="26"/>
        <v>26</v>
      </c>
      <c r="B1332" s="12">
        <f>IF($A1332='P-Parametri'!$C$47,'P-Parametri'!$B$34,IF($A1332='P-Parametri'!$C$48,'P-Parametri'!$C$34,'P-Parametri'!$C$50))</f>
        <v>2.7158250435358244E-2</v>
      </c>
      <c r="C1332" s="10">
        <f>IF($A1332&lt;='1-Input'!$B$26,0,IF($A1332='1-Input'!$B$26+1,('1-Input'!$B$23+'1-Input'!$B$32)*'1-Input'!$B$27,'1-Input'!$B$23+'1-Input'!$B$32))</f>
        <v>16422.445104839331</v>
      </c>
      <c r="D1332" s="10">
        <f>IF(AND($A1332&gt;=1,$A1332&lt;1+'1-Input'!$B$12),'1-Input'!$B$30,0)</f>
        <v>0</v>
      </c>
      <c r="E1332" s="10">
        <f>MAX(0,('1-Input'!$B$10-C1332-D1332))/(1-'P-Parametri'!$B$31*MAX(0,IF(F1331&lt;=0,0,(F1331-G1331)/F1331)))</f>
        <v>12577.554895160669</v>
      </c>
      <c r="F1332" s="10">
        <f>((F1331-E1332+MAX(0,-('1-Input'!$B$10-C1332-D1332)))*(1+B1332))*(1-'P-Parametri'!$B$32)</f>
        <v>-94169.740400214214</v>
      </c>
      <c r="G1332" s="10">
        <f>IF(F1331&lt;=0,G1331,G1331*(1-E1332/F1331))+MAX(0,-('1-Input'!$B$10-C1332-D1332))</f>
        <v>-9680.0149075970348</v>
      </c>
      <c r="H1332" s="9">
        <f t="shared" si="27"/>
        <v>0</v>
      </c>
    </row>
    <row r="1333" spans="1:8">
      <c r="A1333" s="9">
        <f t="shared" si="26"/>
        <v>27</v>
      </c>
      <c r="B1333" s="12">
        <f>IF($A1333='P-Parametri'!$C$47,'P-Parametri'!$B$34,IF($A1333='P-Parametri'!$C$48,'P-Parametri'!$C$34,'P-Parametri'!$C$50))</f>
        <v>2.7158250435358244E-2</v>
      </c>
      <c r="C1333" s="10">
        <f>IF($A1333&lt;='1-Input'!$B$26,0,IF($A1333='1-Input'!$B$26+1,('1-Input'!$B$23+'1-Input'!$B$32)*'1-Input'!$B$27,'1-Input'!$B$23+'1-Input'!$B$32))</f>
        <v>16422.445104839331</v>
      </c>
      <c r="D1333" s="10">
        <f>IF(AND($A1333&gt;=1,$A1333&lt;1+'1-Input'!$B$12),'1-Input'!$B$30,0)</f>
        <v>0</v>
      </c>
      <c r="E1333" s="10">
        <f>MAX(0,('1-Input'!$B$10-C1333-D1333))/(1-'P-Parametri'!$B$31*MAX(0,IF(F1332&lt;=0,0,(F1332-G1332)/F1332)))</f>
        <v>12577.554895160669</v>
      </c>
      <c r="F1333" s="10">
        <f>((F1332-E1333+MAX(0,-('1-Input'!$B$10-C1333-D1333)))*(1+B1333))*(1-'P-Parametri'!$B$32)</f>
        <v>-109427.0723441552</v>
      </c>
      <c r="G1333" s="10">
        <f>IF(F1332&lt;=0,G1332,G1332*(1-E1333/F1332))+MAX(0,-('1-Input'!$B$10-C1333-D1333))</f>
        <v>-9680.0149075970348</v>
      </c>
      <c r="H1333" s="9">
        <f t="shared" si="27"/>
        <v>0</v>
      </c>
    </row>
    <row r="1334" spans="1:8">
      <c r="A1334" s="9">
        <f t="shared" si="26"/>
        <v>28</v>
      </c>
      <c r="B1334" s="12">
        <f>IF($A1334='P-Parametri'!$C$47,'P-Parametri'!$B$34,IF($A1334='P-Parametri'!$C$48,'P-Parametri'!$C$34,'P-Parametri'!$C$50))</f>
        <v>2.7158250435358244E-2</v>
      </c>
      <c r="C1334" s="10">
        <f>IF($A1334&lt;='1-Input'!$B$26,0,IF($A1334='1-Input'!$B$26+1,('1-Input'!$B$23+'1-Input'!$B$32)*'1-Input'!$B$27,'1-Input'!$B$23+'1-Input'!$B$32))</f>
        <v>16422.445104839331</v>
      </c>
      <c r="D1334" s="10">
        <f>IF(AND($A1334&gt;=1,$A1334&lt;1+'1-Input'!$B$12),'1-Input'!$B$30,0)</f>
        <v>0</v>
      </c>
      <c r="E1334" s="10">
        <f>MAX(0,('1-Input'!$B$10-C1334-D1334))/(1-'P-Parametri'!$B$31*MAX(0,IF(F1333&lt;=0,0,(F1333-G1333)/F1333)))</f>
        <v>12577.554895160669</v>
      </c>
      <c r="F1334" s="10">
        <f>((F1333-E1334+MAX(0,-('1-Input'!$B$10-C1334-D1334)))*(1+B1334))*(1-'P-Parametri'!$B$32)</f>
        <v>-125067.42334123343</v>
      </c>
      <c r="G1334" s="10">
        <f>IF(F1333&lt;=0,G1333,G1333*(1-E1334/F1333))+MAX(0,-('1-Input'!$B$10-C1334-D1334))</f>
        <v>-9680.0149075970348</v>
      </c>
      <c r="H1334" s="9">
        <f t="shared" si="27"/>
        <v>0</v>
      </c>
    </row>
    <row r="1335" spans="1:8">
      <c r="A1335" s="9">
        <f t="shared" si="26"/>
        <v>29</v>
      </c>
      <c r="B1335" s="12">
        <f>IF($A1335='P-Parametri'!$C$47,'P-Parametri'!$B$34,IF($A1335='P-Parametri'!$C$48,'P-Parametri'!$C$34,'P-Parametri'!$C$50))</f>
        <v>2.7158250435358244E-2</v>
      </c>
      <c r="C1335" s="10">
        <f>IF($A1335&lt;='1-Input'!$B$26,0,IF($A1335='1-Input'!$B$26+1,('1-Input'!$B$23+'1-Input'!$B$32)*'1-Input'!$B$27,'1-Input'!$B$23+'1-Input'!$B$32))</f>
        <v>16422.445104839331</v>
      </c>
      <c r="D1335" s="10">
        <f>IF(AND($A1335&gt;=1,$A1335&lt;1+'1-Input'!$B$12),'1-Input'!$B$30,0)</f>
        <v>0</v>
      </c>
      <c r="E1335" s="10">
        <f>MAX(0,('1-Input'!$B$10-C1335-D1335))/(1-'P-Parametri'!$B$31*MAX(0,IF(F1334&lt;=0,0,(F1334-G1334)/F1334)))</f>
        <v>12577.554895160669</v>
      </c>
      <c r="F1335" s="10">
        <f>((F1334-E1335+MAX(0,-('1-Input'!$B$10-C1335-D1335)))*(1+B1335))*(1-'P-Parametri'!$B$32)</f>
        <v>-141100.40867645451</v>
      </c>
      <c r="G1335" s="10">
        <f>IF(F1334&lt;=0,G1334,G1334*(1-E1335/F1334))+MAX(0,-('1-Input'!$B$10-C1335-D1335))</f>
        <v>-9680.0149075970348</v>
      </c>
      <c r="H1335" s="9">
        <f t="shared" si="27"/>
        <v>0</v>
      </c>
    </row>
    <row r="1336" spans="1:8">
      <c r="A1336" s="9">
        <f t="shared" si="26"/>
        <v>30</v>
      </c>
      <c r="B1336" s="12">
        <f>IF($A1336='P-Parametri'!$C$47,'P-Parametri'!$B$34,IF($A1336='P-Parametri'!$C$48,'P-Parametri'!$C$34,'P-Parametri'!$C$50))</f>
        <v>2.7158250435358244E-2</v>
      </c>
      <c r="C1336" s="10">
        <f>IF($A1336&lt;='1-Input'!$B$26,0,IF($A1336='1-Input'!$B$26+1,('1-Input'!$B$23+'1-Input'!$B$32)*'1-Input'!$B$27,'1-Input'!$B$23+'1-Input'!$B$32))</f>
        <v>16422.445104839331</v>
      </c>
      <c r="D1336" s="10">
        <f>IF(AND($A1336&gt;=1,$A1336&lt;1+'1-Input'!$B$12),'1-Input'!$B$30,0)</f>
        <v>0</v>
      </c>
      <c r="E1336" s="10">
        <f>MAX(0,('1-Input'!$B$10-C1336-D1336))/(1-'P-Parametri'!$B$31*MAX(0,IF(F1335&lt;=0,0,(F1335-G1335)/F1335)))</f>
        <v>12577.554895160669</v>
      </c>
      <c r="F1336" s="10">
        <f>((F1335-E1336+MAX(0,-('1-Input'!$B$10-C1336-D1336)))*(1+B1336))*(1-'P-Parametri'!$B$32)</f>
        <v>-157535.88501630357</v>
      </c>
      <c r="G1336" s="10">
        <f>IF(F1335&lt;=0,G1335,G1335*(1-E1336/F1335))+MAX(0,-('1-Input'!$B$10-C1336-D1336))</f>
        <v>-9680.0149075970348</v>
      </c>
      <c r="H1336" s="9">
        <f t="shared" si="27"/>
        <v>0</v>
      </c>
    </row>
    <row r="1337" spans="1:8">
      <c r="A1337" s="9">
        <f t="shared" si="26"/>
        <v>31</v>
      </c>
      <c r="B1337" s="12">
        <f>IF($A1337='P-Parametri'!$C$47,'P-Parametri'!$B$34,IF($A1337='P-Parametri'!$C$48,'P-Parametri'!$C$34,'P-Parametri'!$C$50))</f>
        <v>2.7158250435358244E-2</v>
      </c>
      <c r="C1337" s="10">
        <f>IF($A1337&lt;='1-Input'!$B$26,0,IF($A1337='1-Input'!$B$26+1,('1-Input'!$B$23+'1-Input'!$B$32)*'1-Input'!$B$27,'1-Input'!$B$23+'1-Input'!$B$32))</f>
        <v>16422.445104839331</v>
      </c>
      <c r="D1337" s="10">
        <f>IF(AND($A1337&gt;=1,$A1337&lt;1+'1-Input'!$B$12),'1-Input'!$B$30,0)</f>
        <v>0</v>
      </c>
      <c r="E1337" s="10">
        <f>MAX(0,('1-Input'!$B$10-C1337-D1337))/(1-'P-Parametri'!$B$31*MAX(0,IF(F1336&lt;=0,0,(F1336-G1336)/F1336)))</f>
        <v>12577.554895160669</v>
      </c>
      <c r="F1337" s="10">
        <f>((F1336-E1337+MAX(0,-('1-Input'!$B$10-C1337-D1337)))*(1+B1337))*(1-'P-Parametri'!$B$32)</f>
        <v>-174383.95646837004</v>
      </c>
      <c r="G1337" s="10">
        <f>IF(F1336&lt;=0,G1336,G1336*(1-E1337/F1336))+MAX(0,-('1-Input'!$B$10-C1337-D1337))</f>
        <v>-9680.0149075970348</v>
      </c>
      <c r="H1337" s="9">
        <f t="shared" si="27"/>
        <v>0</v>
      </c>
    </row>
    <row r="1338" spans="1:8">
      <c r="A1338" s="9">
        <f t="shared" si="26"/>
        <v>32</v>
      </c>
      <c r="B1338" s="12">
        <f>IF($A1338='P-Parametri'!$C$47,'P-Parametri'!$B$34,IF($A1338='P-Parametri'!$C$48,'P-Parametri'!$C$34,'P-Parametri'!$C$50))</f>
        <v>2.7158250435358244E-2</v>
      </c>
      <c r="C1338" s="10">
        <f>IF($A1338&lt;='1-Input'!$B$26,0,IF($A1338='1-Input'!$B$26+1,('1-Input'!$B$23+'1-Input'!$B$32)*'1-Input'!$B$27,'1-Input'!$B$23+'1-Input'!$B$32))</f>
        <v>16422.445104839331</v>
      </c>
      <c r="D1338" s="10">
        <f>IF(AND($A1338&gt;=1,$A1338&lt;1+'1-Input'!$B$12),'1-Input'!$B$30,0)</f>
        <v>0</v>
      </c>
      <c r="E1338" s="10">
        <f>MAX(0,('1-Input'!$B$10-C1338-D1338))/(1-'P-Parametri'!$B$31*MAX(0,IF(F1337&lt;=0,0,(F1337-G1337)/F1337)))</f>
        <v>12577.554895160669</v>
      </c>
      <c r="F1338" s="10">
        <f>((F1337-E1338+MAX(0,-('1-Input'!$B$10-C1338-D1338)))*(1+B1338))*(1-'P-Parametri'!$B$32)</f>
        <v>-191654.98079309272</v>
      </c>
      <c r="G1338" s="10">
        <f>IF(F1337&lt;=0,G1337,G1337*(1-E1338/F1337))+MAX(0,-('1-Input'!$B$10-C1338-D1338))</f>
        <v>-9680.0149075970348</v>
      </c>
      <c r="H1338" s="9">
        <f t="shared" si="27"/>
        <v>0</v>
      </c>
    </row>
    <row r="1339" spans="1:8">
      <c r="A1339" s="9">
        <f t="shared" si="26"/>
        <v>33</v>
      </c>
      <c r="B1339" s="12">
        <f>IF($A1339='P-Parametri'!$C$47,'P-Parametri'!$B$34,IF($A1339='P-Parametri'!$C$48,'P-Parametri'!$C$34,'P-Parametri'!$C$50))</f>
        <v>2.7158250435358244E-2</v>
      </c>
      <c r="C1339" s="10">
        <f>IF($A1339&lt;='1-Input'!$B$26,0,IF($A1339='1-Input'!$B$26+1,('1-Input'!$B$23+'1-Input'!$B$32)*'1-Input'!$B$27,'1-Input'!$B$23+'1-Input'!$B$32))</f>
        <v>16422.445104839331</v>
      </c>
      <c r="D1339" s="10">
        <f>IF(AND($A1339&gt;=1,$A1339&lt;1+'1-Input'!$B$12),'1-Input'!$B$30,0)</f>
        <v>0</v>
      </c>
      <c r="E1339" s="10">
        <f>MAX(0,('1-Input'!$B$10-C1339-D1339))/(1-'P-Parametri'!$B$31*MAX(0,IF(F1338&lt;=0,0,(F1338-G1338)/F1338)))</f>
        <v>12577.554895160669</v>
      </c>
      <c r="F1339" s="10">
        <f>((F1338-E1339+MAX(0,-('1-Input'!$B$10-C1339-D1339)))*(1+B1339))*(1-'P-Parametri'!$B$32)</f>
        <v>-209359.57577144416</v>
      </c>
      <c r="G1339" s="10">
        <f>IF(F1338&lt;=0,G1338,G1338*(1-E1339/F1338))+MAX(0,-('1-Input'!$B$10-C1339-D1339))</f>
        <v>-9680.0149075970348</v>
      </c>
      <c r="H1339" s="9">
        <f t="shared" si="27"/>
        <v>0</v>
      </c>
    </row>
    <row r="1340" spans="1:8">
      <c r="A1340" s="9">
        <f t="shared" si="26"/>
        <v>34</v>
      </c>
      <c r="B1340" s="12">
        <f>IF($A1340='P-Parametri'!$C$47,'P-Parametri'!$B$34,IF($A1340='P-Parametri'!$C$48,'P-Parametri'!$C$34,'P-Parametri'!$C$50))</f>
        <v>2.7158250435358244E-2</v>
      </c>
      <c r="C1340" s="10">
        <f>IF($A1340&lt;='1-Input'!$B$26,0,IF($A1340='1-Input'!$B$26+1,('1-Input'!$B$23+'1-Input'!$B$32)*'1-Input'!$B$27,'1-Input'!$B$23+'1-Input'!$B$32))</f>
        <v>16422.445104839331</v>
      </c>
      <c r="D1340" s="10">
        <f>IF(AND($A1340&gt;=1,$A1340&lt;1+'1-Input'!$B$12),'1-Input'!$B$30,0)</f>
        <v>0</v>
      </c>
      <c r="E1340" s="10">
        <f>MAX(0,('1-Input'!$B$10-C1340-D1340))/(1-'P-Parametri'!$B$31*MAX(0,IF(F1339&lt;=0,0,(F1339-G1339)/F1339)))</f>
        <v>12577.554895160669</v>
      </c>
      <c r="F1340" s="10">
        <f>((F1339-E1340+MAX(0,-('1-Input'!$B$10-C1340-D1340)))*(1+B1340))*(1-'P-Parametri'!$B$32)</f>
        <v>-227508.62573246899</v>
      </c>
      <c r="G1340" s="10">
        <f>IF(F1339&lt;=0,G1339,G1339*(1-E1340/F1339))+MAX(0,-('1-Input'!$B$10-C1340-D1340))</f>
        <v>-9680.0149075970348</v>
      </c>
      <c r="H1340" s="9">
        <f t="shared" si="27"/>
        <v>0</v>
      </c>
    </row>
    <row r="1341" spans="1:8">
      <c r="A1341" s="9">
        <f t="shared" si="26"/>
        <v>35</v>
      </c>
      <c r="B1341" s="12">
        <f>IF($A1341='P-Parametri'!$C$47,'P-Parametri'!$B$34,IF($A1341='P-Parametri'!$C$48,'P-Parametri'!$C$34,'P-Parametri'!$C$50))</f>
        <v>2.7158250435358244E-2</v>
      </c>
      <c r="C1341" s="10">
        <f>IF($A1341&lt;='1-Input'!$B$26,0,IF($A1341='1-Input'!$B$26+1,('1-Input'!$B$23+'1-Input'!$B$32)*'1-Input'!$B$27,'1-Input'!$B$23+'1-Input'!$B$32))</f>
        <v>16422.445104839331</v>
      </c>
      <c r="D1341" s="10">
        <f>IF(AND($A1341&gt;=1,$A1341&lt;1+'1-Input'!$B$12),'1-Input'!$B$30,0)</f>
        <v>0</v>
      </c>
      <c r="E1341" s="10">
        <f>MAX(0,('1-Input'!$B$10-C1341-D1341))/(1-'P-Parametri'!$B$31*MAX(0,IF(F1340&lt;=0,0,(F1340-G1340)/F1340)))</f>
        <v>12577.554895160669</v>
      </c>
      <c r="F1341" s="10">
        <f>((F1340-E1341+MAX(0,-('1-Input'!$B$10-C1341-D1341)))*(1+B1341))*(1-'P-Parametri'!$B$32)</f>
        <v>-246113.28824468912</v>
      </c>
      <c r="G1341" s="10">
        <f>IF(F1340&lt;=0,G1340,G1340*(1-E1341/F1340))+MAX(0,-('1-Input'!$B$10-C1341-D1341))</f>
        <v>-9680.0149075970348</v>
      </c>
      <c r="H1341" s="9">
        <f t="shared" si="27"/>
        <v>0</v>
      </c>
    </row>
    <row r="1342" spans="1:8">
      <c r="A1342" s="9">
        <f t="shared" si="26"/>
        <v>36</v>
      </c>
      <c r="B1342" s="12">
        <f>IF($A1342='P-Parametri'!$C$47,'P-Parametri'!$B$34,IF($A1342='P-Parametri'!$C$48,'P-Parametri'!$C$34,'P-Parametri'!$C$50))</f>
        <v>2.7158250435358244E-2</v>
      </c>
      <c r="C1342" s="10">
        <f>IF($A1342&lt;='1-Input'!$B$26,0,IF($A1342='1-Input'!$B$26+1,('1-Input'!$B$23+'1-Input'!$B$32)*'1-Input'!$B$27,'1-Input'!$B$23+'1-Input'!$B$32))</f>
        <v>16422.445104839331</v>
      </c>
      <c r="D1342" s="10">
        <f>IF(AND($A1342&gt;=1,$A1342&lt;1+'1-Input'!$B$12),'1-Input'!$B$30,0)</f>
        <v>0</v>
      </c>
      <c r="E1342" s="10">
        <f>MAX(0,('1-Input'!$B$10-C1342-D1342))/(1-'P-Parametri'!$B$31*MAX(0,IF(F1341&lt;=0,0,(F1341-G1341)/F1341)))</f>
        <v>12577.554895160669</v>
      </c>
      <c r="F1342" s="10">
        <f>((F1341-E1342+MAX(0,-('1-Input'!$B$10-C1342-D1342)))*(1+B1342))*(1-'P-Parametri'!$B$32)</f>
        <v>-265185.00097548944</v>
      </c>
      <c r="G1342" s="10">
        <f>IF(F1341&lt;=0,G1341,G1341*(1-E1342/F1341))+MAX(0,-('1-Input'!$B$10-C1342-D1342))</f>
        <v>-9680.0149075970348</v>
      </c>
      <c r="H1342" s="9">
        <f t="shared" si="27"/>
        <v>0</v>
      </c>
    </row>
    <row r="1343" spans="1:8">
      <c r="A1343" s="9">
        <f t="shared" si="26"/>
        <v>37</v>
      </c>
      <c r="B1343" s="12">
        <f>IF($A1343='P-Parametri'!$C$47,'P-Parametri'!$B$34,IF($A1343='P-Parametri'!$C$48,'P-Parametri'!$C$34,'P-Parametri'!$C$50))</f>
        <v>2.7158250435358244E-2</v>
      </c>
      <c r="C1343" s="10">
        <f>IF($A1343&lt;='1-Input'!$B$26,0,IF($A1343='1-Input'!$B$26+1,('1-Input'!$B$23+'1-Input'!$B$32)*'1-Input'!$B$27,'1-Input'!$B$23+'1-Input'!$B$32))</f>
        <v>16422.445104839331</v>
      </c>
      <c r="D1343" s="10">
        <f>IF(AND($A1343&gt;=1,$A1343&lt;1+'1-Input'!$B$12),'1-Input'!$B$30,0)</f>
        <v>0</v>
      </c>
      <c r="E1343" s="10">
        <f>MAX(0,('1-Input'!$B$10-C1343-D1343))/(1-'P-Parametri'!$B$31*MAX(0,IF(F1342&lt;=0,0,(F1342-G1342)/F1342)))</f>
        <v>12577.554895160669</v>
      </c>
      <c r="F1343" s="10">
        <f>((F1342-E1343+MAX(0,-('1-Input'!$B$10-C1343-D1343)))*(1+B1343))*(1-'P-Parametri'!$B$32)</f>
        <v>-284735.48872270127</v>
      </c>
      <c r="G1343" s="10">
        <f>IF(F1342&lt;=0,G1342,G1342*(1-E1343/F1342))+MAX(0,-('1-Input'!$B$10-C1343-D1343))</f>
        <v>-9680.0149075970348</v>
      </c>
      <c r="H1343" s="9">
        <f t="shared" si="27"/>
        <v>0</v>
      </c>
    </row>
    <row r="1344" spans="1:8">
      <c r="A1344" s="9">
        <f t="shared" si="26"/>
        <v>38</v>
      </c>
      <c r="B1344" s="12">
        <f>IF($A1344='P-Parametri'!$C$47,'P-Parametri'!$B$34,IF($A1344='P-Parametri'!$C$48,'P-Parametri'!$C$34,'P-Parametri'!$C$50))</f>
        <v>2.7158250435358244E-2</v>
      </c>
      <c r="C1344" s="10">
        <f>IF($A1344&lt;='1-Input'!$B$26,0,IF($A1344='1-Input'!$B$26+1,('1-Input'!$B$23+'1-Input'!$B$32)*'1-Input'!$B$27,'1-Input'!$B$23+'1-Input'!$B$32))</f>
        <v>16422.445104839331</v>
      </c>
      <c r="D1344" s="10">
        <f>IF(AND($A1344&gt;=1,$A1344&lt;1+'1-Input'!$B$12),'1-Input'!$B$30,0)</f>
        <v>0</v>
      </c>
      <c r="E1344" s="10">
        <f>MAX(0,('1-Input'!$B$10-C1344-D1344))/(1-'P-Parametri'!$B$31*MAX(0,IF(F1343&lt;=0,0,(F1343-G1343)/F1343)))</f>
        <v>12577.554895160669</v>
      </c>
      <c r="F1344" s="10">
        <f>((F1343-E1344+MAX(0,-('1-Input'!$B$10-C1344-D1344)))*(1+B1344))*(1-'P-Parametri'!$B$32)</f>
        <v>-304776.77062270616</v>
      </c>
      <c r="G1344" s="10">
        <f>IF(F1343&lt;=0,G1343,G1343*(1-E1344/F1343))+MAX(0,-('1-Input'!$B$10-C1344-D1344))</f>
        <v>-9680.0149075970348</v>
      </c>
      <c r="H1344" s="9">
        <f t="shared" si="27"/>
        <v>0</v>
      </c>
    </row>
    <row r="1345" spans="1:8">
      <c r="A1345" s="9">
        <f t="shared" si="26"/>
        <v>39</v>
      </c>
      <c r="B1345" s="12">
        <f>IF($A1345='P-Parametri'!$C$47,'P-Parametri'!$B$34,IF($A1345='P-Parametri'!$C$48,'P-Parametri'!$C$34,'P-Parametri'!$C$50))</f>
        <v>2.7158250435358244E-2</v>
      </c>
      <c r="C1345" s="10">
        <f>IF($A1345&lt;='1-Input'!$B$26,0,IF($A1345='1-Input'!$B$26+1,('1-Input'!$B$23+'1-Input'!$B$32)*'1-Input'!$B$27,'1-Input'!$B$23+'1-Input'!$B$32))</f>
        <v>16422.445104839331</v>
      </c>
      <c r="D1345" s="10">
        <f>IF(AND($A1345&gt;=1,$A1345&lt;1+'1-Input'!$B$12),'1-Input'!$B$30,0)</f>
        <v>0</v>
      </c>
      <c r="E1345" s="10">
        <f>MAX(0,('1-Input'!$B$10-C1345-D1345))/(1-'P-Parametri'!$B$31*MAX(0,IF(F1344&lt;=0,0,(F1344-G1344)/F1344)))</f>
        <v>12577.554895160669</v>
      </c>
      <c r="F1345" s="10">
        <f>((F1344-E1345+MAX(0,-('1-Input'!$B$10-C1345-D1345)))*(1+B1345))*(1-'P-Parametri'!$B$32)</f>
        <v>-325321.1675394912</v>
      </c>
      <c r="G1345" s="10">
        <f>IF(F1344&lt;=0,G1344,G1344*(1-E1345/F1344))+MAX(0,-('1-Input'!$B$10-C1345-D1345))</f>
        <v>-9680.0149075970348</v>
      </c>
      <c r="H1345" s="9">
        <f t="shared" si="27"/>
        <v>0</v>
      </c>
    </row>
    <row r="1346" spans="1:8">
      <c r="A1346" s="9">
        <f t="shared" si="26"/>
        <v>40</v>
      </c>
      <c r="B1346" s="12">
        <f>IF($A1346='P-Parametri'!$C$47,'P-Parametri'!$B$34,IF($A1346='P-Parametri'!$C$48,'P-Parametri'!$C$34,'P-Parametri'!$C$50))</f>
        <v>2.7158250435358244E-2</v>
      </c>
      <c r="C1346" s="10">
        <f>IF($A1346&lt;='1-Input'!$B$26,0,IF($A1346='1-Input'!$B$26+1,('1-Input'!$B$23+'1-Input'!$B$32)*'1-Input'!$B$27,'1-Input'!$B$23+'1-Input'!$B$32))</f>
        <v>16422.445104839331</v>
      </c>
      <c r="D1346" s="10">
        <f>IF(AND($A1346&gt;=1,$A1346&lt;1+'1-Input'!$B$12),'1-Input'!$B$30,0)</f>
        <v>0</v>
      </c>
      <c r="E1346" s="10">
        <f>MAX(0,('1-Input'!$B$10-C1346-D1346))/(1-'P-Parametri'!$B$31*MAX(0,IF(F1345&lt;=0,0,(F1345-G1345)/F1345)))</f>
        <v>12577.554895160669</v>
      </c>
      <c r="F1346" s="10">
        <f>((F1345-E1346+MAX(0,-('1-Input'!$B$10-C1346-D1346)))*(1+B1346))*(1-'P-Parametri'!$B$32)</f>
        <v>-346381.30963919911</v>
      </c>
      <c r="G1346" s="10">
        <f>IF(F1345&lt;=0,G1345,G1345*(1-E1346/F1345))+MAX(0,-('1-Input'!$B$10-C1346-D1346))</f>
        <v>-9680.0149075970348</v>
      </c>
      <c r="H1346" s="9">
        <f t="shared" si="27"/>
        <v>0</v>
      </c>
    </row>
    <row r="1347" spans="1:8">
      <c r="A1347" s="9">
        <f t="shared" si="26"/>
        <v>41</v>
      </c>
      <c r="B1347" s="12">
        <f>IF($A1347='P-Parametri'!$C$47,'P-Parametri'!$B$34,IF($A1347='P-Parametri'!$C$48,'P-Parametri'!$C$34,'P-Parametri'!$C$50))</f>
        <v>2.7158250435358244E-2</v>
      </c>
      <c r="C1347" s="10">
        <f>IF($A1347&lt;='1-Input'!$B$26,0,IF($A1347='1-Input'!$B$26+1,('1-Input'!$B$23+'1-Input'!$B$32)*'1-Input'!$B$27,'1-Input'!$B$23+'1-Input'!$B$32))</f>
        <v>16422.445104839331</v>
      </c>
      <c r="D1347" s="10">
        <f>IF(AND($A1347&gt;=1,$A1347&lt;1+'1-Input'!$B$12),'1-Input'!$B$30,0)</f>
        <v>0</v>
      </c>
      <c r="E1347" s="10">
        <f>MAX(0,('1-Input'!$B$10-C1347-D1347))/(1-'P-Parametri'!$B$31*MAX(0,IF(F1346&lt;=0,0,(F1346-G1346)/F1346)))</f>
        <v>12577.554895160669</v>
      </c>
      <c r="F1347" s="10">
        <f>((F1346-E1347+MAX(0,-('1-Input'!$B$10-C1347-D1347)))*(1+B1347))*(1-'P-Parametri'!$B$32)</f>
        <v>-367970.14415482903</v>
      </c>
      <c r="G1347" s="10">
        <f>IF(F1346&lt;=0,G1346,G1346*(1-E1347/F1346))+MAX(0,-('1-Input'!$B$10-C1347-D1347))</f>
        <v>-9680.0149075970348</v>
      </c>
      <c r="H1347" s="9">
        <f t="shared" si="27"/>
        <v>0</v>
      </c>
    </row>
    <row r="1348" spans="1:8">
      <c r="A1348" s="9">
        <f t="shared" si="26"/>
        <v>42</v>
      </c>
      <c r="B1348" s="12">
        <f>IF($A1348='P-Parametri'!$C$47,'P-Parametri'!$B$34,IF($A1348='P-Parametri'!$C$48,'P-Parametri'!$C$34,'P-Parametri'!$C$50))</f>
        <v>2.7158250435358244E-2</v>
      </c>
      <c r="C1348" s="10">
        <f>IF($A1348&lt;='1-Input'!$B$26,0,IF($A1348='1-Input'!$B$26+1,('1-Input'!$B$23+'1-Input'!$B$32)*'1-Input'!$B$27,'1-Input'!$B$23+'1-Input'!$B$32))</f>
        <v>16422.445104839331</v>
      </c>
      <c r="D1348" s="10">
        <f>IF(AND($A1348&gt;=1,$A1348&lt;1+'1-Input'!$B$12),'1-Input'!$B$30,0)</f>
        <v>0</v>
      </c>
      <c r="E1348" s="10">
        <f>MAX(0,('1-Input'!$B$10-C1348-D1348))/(1-'P-Parametri'!$B$31*MAX(0,IF(F1347&lt;=0,0,(F1347-G1347)/F1347)))</f>
        <v>12577.554895160669</v>
      </c>
      <c r="F1348" s="10">
        <f>((F1347-E1348+MAX(0,-('1-Input'!$B$10-C1348-D1348)))*(1+B1348))*(1-'P-Parametri'!$B$32)</f>
        <v>-390100.94334586186</v>
      </c>
      <c r="G1348" s="10">
        <f>IF(F1347&lt;=0,G1347,G1347*(1-E1348/F1347))+MAX(0,-('1-Input'!$B$10-C1348-D1348))</f>
        <v>-9680.0149075970348</v>
      </c>
      <c r="H1348" s="9">
        <f t="shared" si="27"/>
        <v>0</v>
      </c>
    </row>
    <row r="1349" spans="1:8" ht="30">
      <c r="A1349" s="5" t="s">
        <v>184</v>
      </c>
      <c r="B1349" s="18">
        <f>IFERROR('1-Input'!$B$5-1+MATCH(0,H1306:H1348,0)-1,"non si esaurisce")</f>
        <v>69</v>
      </c>
      <c r="D1349" s="5" t="s">
        <v>185</v>
      </c>
      <c r="E1349" s="10">
        <f>F1348</f>
        <v>-390100.94334586186</v>
      </c>
    </row>
    <row r="1352" spans="1:8">
      <c r="A1352" s="2" t="s">
        <v>503</v>
      </c>
    </row>
    <row r="1353" spans="1:8">
      <c r="A1353" s="15" t="s">
        <v>176</v>
      </c>
      <c r="B1353" s="15" t="s">
        <v>177</v>
      </c>
      <c r="C1353" s="15" t="s">
        <v>178</v>
      </c>
      <c r="D1353" s="15" t="s">
        <v>179</v>
      </c>
      <c r="E1353" s="15" t="s">
        <v>180</v>
      </c>
      <c r="F1353" s="15" t="s">
        <v>181</v>
      </c>
      <c r="G1353" s="15" t="s">
        <v>182</v>
      </c>
      <c r="H1353" s="15" t="s">
        <v>183</v>
      </c>
    </row>
    <row r="1354" spans="1:8">
      <c r="A1354" s="9">
        <f>0</f>
        <v>0</v>
      </c>
      <c r="E1354" s="10">
        <f>0</f>
        <v>0</v>
      </c>
      <c r="F1354" s="10">
        <f>'1-Input'!$B$8</f>
        <v>760000</v>
      </c>
      <c r="G1354" s="10">
        <f>'1-Input'!$B$9</f>
        <v>586000</v>
      </c>
      <c r="H1354" s="9">
        <f>1</f>
        <v>1</v>
      </c>
    </row>
    <row r="1355" spans="1:8">
      <c r="A1355" s="9">
        <f t="shared" ref="A1355:A1396" si="28">A1354+1</f>
        <v>1</v>
      </c>
      <c r="B1355" s="12">
        <f>IF($A1355='P-Parametri'!$C$47,'P-Parametri'!$B$34,IF($A1355='P-Parametri'!$C$48,'P-Parametri'!$C$34,'P-Parametri'!$C$51))</f>
        <v>-0.35</v>
      </c>
      <c r="C1355" s="10">
        <f>IF($A1355&lt;='1-Input'!$B$26,0,IF($A1355='1-Input'!$B$26+1,('1-Input'!$B$23+'1-Input'!$B$32)*'1-Input'!$B$27,'1-Input'!$B$23+'1-Input'!$B$32))</f>
        <v>0</v>
      </c>
      <c r="D1355" s="10">
        <f>IF(AND($A1355&gt;=1,$A1355&lt;1+'1-Input'!$B$12),'1-Input'!$B$30,0)</f>
        <v>11905.451600000002</v>
      </c>
      <c r="E1355" s="10">
        <f>MAX(0,('1-Input'!$B$10-C1355-D1355))/(1-'P-Parametri'!$B$31*MAX(0,IF(F1354&lt;=0,0,(F1354-G1354)/F1354)))</f>
        <v>18176.530281493087</v>
      </c>
      <c r="F1355" s="10">
        <f>((F1354-E1355+MAX(0,-('1-Input'!$B$10-C1355-D1355)))*(1+B1355))*(1-'P-Parametri'!$B$32)</f>
        <v>481220.88480639545</v>
      </c>
      <c r="G1355" s="10">
        <f>IF(F1354&lt;=0,G1354,G1354*(1-E1355/F1354))+MAX(0,-('1-Input'!$B$10-C1355-D1355))</f>
        <v>571984.93849348032</v>
      </c>
      <c r="H1355" s="9">
        <f t="shared" ref="H1355:H1396" si="29">IF(OR(F1354&lt;=0,F1354&lt;E1355),0,1)</f>
        <v>1</v>
      </c>
    </row>
    <row r="1356" spans="1:8">
      <c r="A1356" s="9">
        <f t="shared" si="28"/>
        <v>2</v>
      </c>
      <c r="B1356" s="12">
        <f>IF($A1356='P-Parametri'!$C$47,'P-Parametri'!$B$34,IF($A1356='P-Parametri'!$C$48,'P-Parametri'!$C$34,'P-Parametri'!$C$51))</f>
        <v>-0.2</v>
      </c>
      <c r="C1356" s="10">
        <f>IF($A1356&lt;='1-Input'!$B$26,0,IF($A1356='1-Input'!$B$26+1,('1-Input'!$B$23+'1-Input'!$B$32)*'1-Input'!$B$27,'1-Input'!$B$23+'1-Input'!$B$32))</f>
        <v>0</v>
      </c>
      <c r="D1356" s="10">
        <f>IF(AND($A1356&gt;=1,$A1356&lt;1+'1-Input'!$B$12),'1-Input'!$B$30,0)</f>
        <v>11905.451600000002</v>
      </c>
      <c r="E1356" s="10">
        <f>MAX(0,('1-Input'!$B$10-C1356-D1356))/(1-'P-Parametri'!$B$31*MAX(0,IF(F1355&lt;=0,0,(F1355-G1355)/F1355)))</f>
        <v>17094.5484</v>
      </c>
      <c r="F1356" s="10">
        <f>((F1355-E1356+MAX(0,-('1-Input'!$B$10-C1356-D1356)))*(1+B1356))*(1-'P-Parametri'!$B$32)</f>
        <v>370558.46698686609</v>
      </c>
      <c r="G1356" s="10">
        <f>IF(F1355&lt;=0,G1355,G1355*(1-E1356/F1355))+MAX(0,-('1-Input'!$B$10-C1356-D1356))</f>
        <v>551666.15241443971</v>
      </c>
      <c r="H1356" s="9">
        <f t="shared" si="29"/>
        <v>1</v>
      </c>
    </row>
    <row r="1357" spans="1:8">
      <c r="A1357" s="9">
        <f t="shared" si="28"/>
        <v>3</v>
      </c>
      <c r="B1357" s="12">
        <f>IF($A1357='P-Parametri'!$C$47,'P-Parametri'!$B$34,IF($A1357='P-Parametri'!$C$48,'P-Parametri'!$C$34,'P-Parametri'!$C$51))</f>
        <v>3.7839263201876694E-2</v>
      </c>
      <c r="C1357" s="10">
        <f>IF($A1357&lt;='1-Input'!$B$26,0,IF($A1357='1-Input'!$B$26+1,('1-Input'!$B$23+'1-Input'!$B$32)*'1-Input'!$B$27,'1-Input'!$B$23+'1-Input'!$B$32))</f>
        <v>0</v>
      </c>
      <c r="D1357" s="10">
        <f>IF(AND($A1357&gt;=1,$A1357&lt;1+'1-Input'!$B$12),'1-Input'!$B$30,0)</f>
        <v>11905.451600000002</v>
      </c>
      <c r="E1357" s="10">
        <f>MAX(0,('1-Input'!$B$10-C1357-D1357))/(1-'P-Parametri'!$B$31*MAX(0,IF(F1356&lt;=0,0,(F1356-G1356)/F1356)))</f>
        <v>17094.5484</v>
      </c>
      <c r="F1357" s="10">
        <f>((F1356-E1357+MAX(0,-('1-Input'!$B$10-C1357-D1357)))*(1+B1357))*(1-'P-Parametri'!$B$32)</f>
        <v>366105.05536897195</v>
      </c>
      <c r="G1357" s="10">
        <f>IF(F1356&lt;=0,G1356,G1356*(1-E1357/F1356))+MAX(0,-('1-Input'!$B$10-C1357-D1357))</f>
        <v>526216.77105291584</v>
      </c>
      <c r="H1357" s="9">
        <f t="shared" si="29"/>
        <v>1</v>
      </c>
    </row>
    <row r="1358" spans="1:8">
      <c r="A1358" s="9">
        <f t="shared" si="28"/>
        <v>4</v>
      </c>
      <c r="B1358" s="12">
        <f>IF($A1358='P-Parametri'!$C$47,'P-Parametri'!$B$34,IF($A1358='P-Parametri'!$C$48,'P-Parametri'!$C$34,'P-Parametri'!$C$51))</f>
        <v>3.7839263201876694E-2</v>
      </c>
      <c r="C1358" s="10">
        <f>IF($A1358&lt;='1-Input'!$B$26,0,IF($A1358='1-Input'!$B$26+1,('1-Input'!$B$23+'1-Input'!$B$32)*'1-Input'!$B$27,'1-Input'!$B$23+'1-Input'!$B$32))</f>
        <v>0</v>
      </c>
      <c r="D1358" s="10">
        <f>IF(AND($A1358&gt;=1,$A1358&lt;1+'1-Input'!$B$12),'1-Input'!$B$30,0)</f>
        <v>11905.451600000002</v>
      </c>
      <c r="E1358" s="10">
        <f>MAX(0,('1-Input'!$B$10-C1358-D1358))/(1-'P-Parametri'!$B$31*MAX(0,IF(F1357&lt;=0,0,(F1357-G1357)/F1357)))</f>
        <v>17094.5484</v>
      </c>
      <c r="F1358" s="10">
        <f>((F1357-E1358+MAX(0,-('1-Input'!$B$10-C1358-D1358)))*(1+B1358))*(1-'P-Parametri'!$B$32)</f>
        <v>361492.37378758652</v>
      </c>
      <c r="G1358" s="10">
        <f>IF(F1357&lt;=0,G1357,G1357*(1-E1358/F1357))+MAX(0,-('1-Input'!$B$10-C1358-D1358))</f>
        <v>501646.12410407781</v>
      </c>
      <c r="H1358" s="9">
        <f t="shared" si="29"/>
        <v>1</v>
      </c>
    </row>
    <row r="1359" spans="1:8">
      <c r="A1359" s="9">
        <f t="shared" si="28"/>
        <v>5</v>
      </c>
      <c r="B1359" s="12">
        <f>IF($A1359='P-Parametri'!$C$47,'P-Parametri'!$B$34,IF($A1359='P-Parametri'!$C$48,'P-Parametri'!$C$34,'P-Parametri'!$C$51))</f>
        <v>3.7839263201876694E-2</v>
      </c>
      <c r="C1359" s="10">
        <f>IF($A1359&lt;='1-Input'!$B$26,0,IF($A1359='1-Input'!$B$26+1,('1-Input'!$B$23+'1-Input'!$B$32)*'1-Input'!$B$27,'1-Input'!$B$23+'1-Input'!$B$32))</f>
        <v>0</v>
      </c>
      <c r="D1359" s="10">
        <f>IF(AND($A1359&gt;=1,$A1359&lt;1+'1-Input'!$B$12),'1-Input'!$B$30,0)</f>
        <v>11905.451600000002</v>
      </c>
      <c r="E1359" s="10">
        <f>MAX(0,('1-Input'!$B$10-C1359-D1359))/(1-'P-Parametri'!$B$31*MAX(0,IF(F1358&lt;=0,0,(F1358-G1358)/F1358)))</f>
        <v>17094.5484</v>
      </c>
      <c r="F1359" s="10">
        <f>((F1358-E1359+MAX(0,-('1-Input'!$B$10-C1359-D1359)))*(1+B1359))*(1-'P-Parametri'!$B$32)</f>
        <v>356714.72617788421</v>
      </c>
      <c r="G1359" s="10">
        <f>IF(F1358&lt;=0,G1358,G1358*(1-E1359/F1358))+MAX(0,-('1-Input'!$B$10-C1359-D1359))</f>
        <v>477923.86999863299</v>
      </c>
      <c r="H1359" s="9">
        <f t="shared" si="29"/>
        <v>1</v>
      </c>
    </row>
    <row r="1360" spans="1:8">
      <c r="A1360" s="9">
        <f t="shared" si="28"/>
        <v>6</v>
      </c>
      <c r="B1360" s="12">
        <f>IF($A1360='P-Parametri'!$C$47,'P-Parametri'!$B$34,IF($A1360='P-Parametri'!$C$48,'P-Parametri'!$C$34,'P-Parametri'!$C$51))</f>
        <v>3.7839263201876694E-2</v>
      </c>
      <c r="C1360" s="10">
        <f>IF($A1360&lt;='1-Input'!$B$26,0,IF($A1360='1-Input'!$B$26+1,('1-Input'!$B$23+'1-Input'!$B$32)*'1-Input'!$B$27,'1-Input'!$B$23+'1-Input'!$B$32))</f>
        <v>0</v>
      </c>
      <c r="D1360" s="10">
        <f>IF(AND($A1360&gt;=1,$A1360&lt;1+'1-Input'!$B$12),'1-Input'!$B$30,0)</f>
        <v>0</v>
      </c>
      <c r="E1360" s="10">
        <f>MAX(0,('1-Input'!$B$10-C1360-D1360))/(1-'P-Parametri'!$B$31*MAX(0,IF(F1359&lt;=0,0,(F1359-G1359)/F1359)))</f>
        <v>29000</v>
      </c>
      <c r="F1360" s="10">
        <f>((F1359-E1360+MAX(0,-('1-Input'!$B$10-C1360-D1360)))*(1+B1360))*(1-'P-Parametri'!$B$32)</f>
        <v>339434.9795369464</v>
      </c>
      <c r="G1360" s="10">
        <f>IF(F1359&lt;=0,G1359,G1359*(1-E1360/F1359))+MAX(0,-('1-Input'!$B$10-C1360-D1360))</f>
        <v>439069.87487915804</v>
      </c>
      <c r="H1360" s="9">
        <f t="shared" si="29"/>
        <v>1</v>
      </c>
    </row>
    <row r="1361" spans="1:8">
      <c r="A1361" s="9">
        <f t="shared" si="28"/>
        <v>7</v>
      </c>
      <c r="B1361" s="12">
        <f>IF($A1361='P-Parametri'!$C$47,'P-Parametri'!$B$34,IF($A1361='P-Parametri'!$C$48,'P-Parametri'!$C$34,'P-Parametri'!$C$51))</f>
        <v>3.7839263201876694E-2</v>
      </c>
      <c r="C1361" s="10">
        <f>IF($A1361&lt;='1-Input'!$B$26,0,IF($A1361='1-Input'!$B$26+1,('1-Input'!$B$23+'1-Input'!$B$32)*'1-Input'!$B$27,'1-Input'!$B$23+'1-Input'!$B$32))</f>
        <v>0</v>
      </c>
      <c r="D1361" s="10">
        <f>IF(AND($A1361&gt;=1,$A1361&lt;1+'1-Input'!$B$12),'1-Input'!$B$30,0)</f>
        <v>0</v>
      </c>
      <c r="E1361" s="10">
        <f>MAX(0,('1-Input'!$B$10-C1361-D1361))/(1-'P-Parametri'!$B$31*MAX(0,IF(F1360&lt;=0,0,(F1360-G1360)/F1360)))</f>
        <v>29000</v>
      </c>
      <c r="F1361" s="10">
        <f>((F1360-E1361+MAX(0,-('1-Input'!$B$10-C1361-D1361)))*(1+B1361))*(1-'P-Parametri'!$B$32)</f>
        <v>321537.24721384468</v>
      </c>
      <c r="G1361" s="10">
        <f>IF(F1360&lt;=0,G1360,G1360*(1-E1361/F1360))+MAX(0,-('1-Input'!$B$10-C1361-D1361))</f>
        <v>401557.45824824437</v>
      </c>
      <c r="H1361" s="9">
        <f t="shared" si="29"/>
        <v>1</v>
      </c>
    </row>
    <row r="1362" spans="1:8">
      <c r="A1362" s="9">
        <f t="shared" si="28"/>
        <v>8</v>
      </c>
      <c r="B1362" s="12">
        <f>IF($A1362='P-Parametri'!$C$47,'P-Parametri'!$B$34,IF($A1362='P-Parametri'!$C$48,'P-Parametri'!$C$34,'P-Parametri'!$C$51))</f>
        <v>3.7839263201876694E-2</v>
      </c>
      <c r="C1362" s="10">
        <f>IF($A1362&lt;='1-Input'!$B$26,0,IF($A1362='1-Input'!$B$26+1,('1-Input'!$B$23+'1-Input'!$B$32)*'1-Input'!$B$27,'1-Input'!$B$23+'1-Input'!$B$32))</f>
        <v>0</v>
      </c>
      <c r="D1362" s="10">
        <f>IF(AND($A1362&gt;=1,$A1362&lt;1+'1-Input'!$B$12),'1-Input'!$B$30,0)</f>
        <v>0</v>
      </c>
      <c r="E1362" s="10">
        <f>MAX(0,('1-Input'!$B$10-C1362-D1362))/(1-'P-Parametri'!$B$31*MAX(0,IF(F1361&lt;=0,0,(F1361-G1361)/F1361)))</f>
        <v>29000</v>
      </c>
      <c r="F1362" s="10">
        <f>((F1361-E1362+MAX(0,-('1-Input'!$B$10-C1362-D1362)))*(1+B1362))*(1-'P-Parametri'!$B$32)</f>
        <v>302999.42782530678</v>
      </c>
      <c r="G1362" s="10">
        <f>IF(F1361&lt;=0,G1361,G1361*(1-E1362/F1361))+MAX(0,-('1-Input'!$B$10-C1362-D1362))</f>
        <v>365340.29712583718</v>
      </c>
      <c r="H1362" s="9">
        <f t="shared" si="29"/>
        <v>1</v>
      </c>
    </row>
    <row r="1363" spans="1:8">
      <c r="A1363" s="9">
        <f t="shared" si="28"/>
        <v>9</v>
      </c>
      <c r="B1363" s="12">
        <f>IF($A1363='P-Parametri'!$C$47,'P-Parametri'!$B$34,IF($A1363='P-Parametri'!$C$48,'P-Parametri'!$C$34,'P-Parametri'!$C$51))</f>
        <v>3.7839263201876694E-2</v>
      </c>
      <c r="C1363" s="10">
        <f>IF($A1363&lt;='1-Input'!$B$26,0,IF($A1363='1-Input'!$B$26+1,('1-Input'!$B$23+'1-Input'!$B$32)*'1-Input'!$B$27,'1-Input'!$B$23+'1-Input'!$B$32))</f>
        <v>0</v>
      </c>
      <c r="D1363" s="10">
        <f>IF(AND($A1363&gt;=1,$A1363&lt;1+'1-Input'!$B$12),'1-Input'!$B$30,0)</f>
        <v>0</v>
      </c>
      <c r="E1363" s="10">
        <f>MAX(0,('1-Input'!$B$10-C1363-D1363))/(1-'P-Parametri'!$B$31*MAX(0,IF(F1362&lt;=0,0,(F1362-G1362)/F1362)))</f>
        <v>29000</v>
      </c>
      <c r="F1363" s="10">
        <f>((F1362-E1363+MAX(0,-('1-Input'!$B$10-C1363-D1363)))*(1+B1363))*(1-'P-Parametri'!$B$32)</f>
        <v>283798.62956336827</v>
      </c>
      <c r="G1363" s="10">
        <f>IF(F1362&lt;=0,G1362,G1362*(1-E1363/F1362))+MAX(0,-('1-Input'!$B$10-C1363-D1363))</f>
        <v>330373.66800481552</v>
      </c>
      <c r="H1363" s="9">
        <f t="shared" si="29"/>
        <v>1</v>
      </c>
    </row>
    <row r="1364" spans="1:8">
      <c r="A1364" s="9">
        <f t="shared" si="28"/>
        <v>10</v>
      </c>
      <c r="B1364" s="12">
        <f>IF($A1364='P-Parametri'!$C$47,'P-Parametri'!$B$34,IF($A1364='P-Parametri'!$C$48,'P-Parametri'!$C$34,'P-Parametri'!$C$51))</f>
        <v>3.7839263201876694E-2</v>
      </c>
      <c r="C1364" s="10">
        <f>IF($A1364&lt;='1-Input'!$B$26,0,IF($A1364='1-Input'!$B$26+1,('1-Input'!$B$23+'1-Input'!$B$32)*'1-Input'!$B$27,'1-Input'!$B$23+'1-Input'!$B$32))</f>
        <v>0</v>
      </c>
      <c r="D1364" s="10">
        <f>IF(AND($A1364&gt;=1,$A1364&lt;1+'1-Input'!$B$12),'1-Input'!$B$30,0)</f>
        <v>0</v>
      </c>
      <c r="E1364" s="10">
        <f>MAX(0,('1-Input'!$B$10-C1364-D1364))/(1-'P-Parametri'!$B$31*MAX(0,IF(F1363&lt;=0,0,(F1363-G1363)/F1363)))</f>
        <v>29000</v>
      </c>
      <c r="F1364" s="10">
        <f>((F1363-E1364+MAX(0,-('1-Input'!$B$10-C1364-D1364)))*(1+B1364))*(1-'P-Parametri'!$B$32)</f>
        <v>263911.14192695229</v>
      </c>
      <c r="G1364" s="10">
        <f>IF(F1363&lt;=0,G1363,G1363*(1-E1364/F1363))+MAX(0,-('1-Input'!$B$10-C1364-D1364))</f>
        <v>296614.3916232487</v>
      </c>
      <c r="H1364" s="9">
        <f t="shared" si="29"/>
        <v>1</v>
      </c>
    </row>
    <row r="1365" spans="1:8">
      <c r="A1365" s="9">
        <f t="shared" si="28"/>
        <v>11</v>
      </c>
      <c r="B1365" s="12">
        <f>IF($A1365='P-Parametri'!$C$47,'P-Parametri'!$B$34,IF($A1365='P-Parametri'!$C$48,'P-Parametri'!$C$34,'P-Parametri'!$C$51))</f>
        <v>3.7839263201876694E-2</v>
      </c>
      <c r="C1365" s="10">
        <f>IF($A1365&lt;='1-Input'!$B$26,0,IF($A1365='1-Input'!$B$26+1,('1-Input'!$B$23+'1-Input'!$B$32)*'1-Input'!$B$27,'1-Input'!$B$23+'1-Input'!$B$32))</f>
        <v>0</v>
      </c>
      <c r="D1365" s="10">
        <f>IF(AND($A1365&gt;=1,$A1365&lt;1+'1-Input'!$B$12),'1-Input'!$B$30,0)</f>
        <v>0</v>
      </c>
      <c r="E1365" s="10">
        <f>MAX(0,('1-Input'!$B$10-C1365-D1365))/(1-'P-Parametri'!$B$31*MAX(0,IF(F1364&lt;=0,0,(F1364-G1364)/F1364)))</f>
        <v>29000</v>
      </c>
      <c r="F1365" s="10">
        <f>((F1364-E1365+MAX(0,-('1-Input'!$B$10-C1365-D1365)))*(1+B1365))*(1-'P-Parametri'!$B$32)</f>
        <v>243312.4064424689</v>
      </c>
      <c r="G1365" s="10">
        <f>IF(F1364&lt;=0,G1364,G1364*(1-E1365/F1364))+MAX(0,-('1-Input'!$B$10-C1365-D1365))</f>
        <v>264020.77964359574</v>
      </c>
      <c r="H1365" s="9">
        <f t="shared" si="29"/>
        <v>1</v>
      </c>
    </row>
    <row r="1366" spans="1:8">
      <c r="A1366" s="9">
        <f t="shared" si="28"/>
        <v>12</v>
      </c>
      <c r="B1366" s="12">
        <f>IF($A1366='P-Parametri'!$C$47,'P-Parametri'!$B$34,IF($A1366='P-Parametri'!$C$48,'P-Parametri'!$C$34,'P-Parametri'!$C$51))</f>
        <v>3.7839263201876694E-2</v>
      </c>
      <c r="C1366" s="10">
        <f>IF($A1366&lt;='1-Input'!$B$26,0,IF($A1366='1-Input'!$B$26+1,('1-Input'!$B$23+'1-Input'!$B$32)*'1-Input'!$B$27,'1-Input'!$B$23+'1-Input'!$B$32))</f>
        <v>0</v>
      </c>
      <c r="D1366" s="10">
        <f>IF(AND($A1366&gt;=1,$A1366&lt;1+'1-Input'!$B$12),'1-Input'!$B$30,0)</f>
        <v>0</v>
      </c>
      <c r="E1366" s="10">
        <f>MAX(0,('1-Input'!$B$10-C1366-D1366))/(1-'P-Parametri'!$B$31*MAX(0,IF(F1365&lt;=0,0,(F1365-G1365)/F1365)))</f>
        <v>29000</v>
      </c>
      <c r="F1366" s="10">
        <f>((F1365-E1366+MAX(0,-('1-Input'!$B$10-C1366-D1366)))*(1+B1366))*(1-'P-Parametri'!$B$32)</f>
        <v>221976.9863372785</v>
      </c>
      <c r="G1366" s="10">
        <f>IF(F1365&lt;=0,G1365,G1365*(1-E1366/F1365))+MAX(0,-('1-Input'!$B$10-C1366-D1366))</f>
        <v>232552.58317300322</v>
      </c>
      <c r="H1366" s="9">
        <f t="shared" si="29"/>
        <v>1</v>
      </c>
    </row>
    <row r="1367" spans="1:8">
      <c r="A1367" s="9">
        <f t="shared" si="28"/>
        <v>13</v>
      </c>
      <c r="B1367" s="12">
        <f>IF($A1367='P-Parametri'!$C$47,'P-Parametri'!$B$34,IF($A1367='P-Parametri'!$C$48,'P-Parametri'!$C$34,'P-Parametri'!$C$51))</f>
        <v>3.7839263201876694E-2</v>
      </c>
      <c r="C1367" s="10">
        <f>IF($A1367&lt;='1-Input'!$B$26,0,IF($A1367='1-Input'!$B$26+1,('1-Input'!$B$23+'1-Input'!$B$32)*'1-Input'!$B$27,'1-Input'!$B$23+'1-Input'!$B$32))</f>
        <v>0</v>
      </c>
      <c r="D1367" s="10">
        <f>IF(AND($A1367&gt;=1,$A1367&lt;1+'1-Input'!$B$12),'1-Input'!$B$30,0)</f>
        <v>0</v>
      </c>
      <c r="E1367" s="10">
        <f>MAX(0,('1-Input'!$B$10-C1367-D1367))/(1-'P-Parametri'!$B$31*MAX(0,IF(F1366&lt;=0,0,(F1366-G1366)/F1366)))</f>
        <v>29000</v>
      </c>
      <c r="F1367" s="10">
        <f>((F1366-E1367+MAX(0,-('1-Input'!$B$10-C1367-D1367)))*(1+B1367))*(1-'P-Parametri'!$B$32)</f>
        <v>199878.53512856935</v>
      </c>
      <c r="G1367" s="10">
        <f>IF(F1366&lt;=0,G1366,G1366*(1-E1367/F1366))+MAX(0,-('1-Input'!$B$10-C1367-D1367))</f>
        <v>202170.94306113137</v>
      </c>
      <c r="H1367" s="9">
        <f t="shared" si="29"/>
        <v>1</v>
      </c>
    </row>
    <row r="1368" spans="1:8">
      <c r="A1368" s="9">
        <f t="shared" si="28"/>
        <v>14</v>
      </c>
      <c r="B1368" s="12">
        <f>IF($A1368='P-Parametri'!$C$47,'P-Parametri'!$B$34,IF($A1368='P-Parametri'!$C$48,'P-Parametri'!$C$34,'P-Parametri'!$C$51))</f>
        <v>3.7839263201876694E-2</v>
      </c>
      <c r="C1368" s="10">
        <f>IF($A1368&lt;='1-Input'!$B$26,0,IF($A1368='1-Input'!$B$26+1,('1-Input'!$B$23+'1-Input'!$B$32)*'1-Input'!$B$27,'1-Input'!$B$23+'1-Input'!$B$32))</f>
        <v>0</v>
      </c>
      <c r="D1368" s="10">
        <f>IF(AND($A1368&gt;=1,$A1368&lt;1+'1-Input'!$B$12),'1-Input'!$B$30,0)</f>
        <v>0</v>
      </c>
      <c r="E1368" s="10">
        <f>MAX(0,('1-Input'!$B$10-C1368-D1368))/(1-'P-Parametri'!$B$31*MAX(0,IF(F1367&lt;=0,0,(F1367-G1367)/F1367)))</f>
        <v>29000</v>
      </c>
      <c r="F1368" s="10">
        <f>((F1367-E1368+MAX(0,-('1-Input'!$B$10-C1368-D1368)))*(1+B1368))*(1-'P-Parametri'!$B$32)</f>
        <v>176989.76408886071</v>
      </c>
      <c r="G1368" s="10">
        <f>IF(F1367&lt;=0,G1367,G1367*(1-E1368/F1367))+MAX(0,-('1-Input'!$B$10-C1368-D1368))</f>
        <v>172838.34191413209</v>
      </c>
      <c r="H1368" s="9">
        <f t="shared" si="29"/>
        <v>1</v>
      </c>
    </row>
    <row r="1369" spans="1:8">
      <c r="A1369" s="9">
        <f t="shared" si="28"/>
        <v>15</v>
      </c>
      <c r="B1369" s="12">
        <f>IF($A1369='P-Parametri'!$C$47,'P-Parametri'!$B$34,IF($A1369='P-Parametri'!$C$48,'P-Parametri'!$C$34,'P-Parametri'!$C$51))</f>
        <v>3.7839263201876694E-2</v>
      </c>
      <c r="C1369" s="10">
        <f>IF($A1369&lt;='1-Input'!$B$26,0,IF($A1369='1-Input'!$B$26+1,('1-Input'!$B$23+'1-Input'!$B$32)*'1-Input'!$B$27,'1-Input'!$B$23+'1-Input'!$B$32))</f>
        <v>0</v>
      </c>
      <c r="D1369" s="10">
        <f>IF(AND($A1369&gt;=1,$A1369&lt;1+'1-Input'!$B$12),'1-Input'!$B$30,0)</f>
        <v>0</v>
      </c>
      <c r="E1369" s="10">
        <f>MAX(0,('1-Input'!$B$10-C1369-D1369))/(1-'P-Parametri'!$B$31*MAX(0,IF(F1368&lt;=0,0,(F1368-G1368)/F1368)))</f>
        <v>29177.941294019853</v>
      </c>
      <c r="F1369" s="10">
        <f>((F1368-E1369+MAX(0,-('1-Input'!$B$10-C1369-D1369)))*(1+B1369))*(1-'P-Parametri'!$B$32)</f>
        <v>153098.10343540015</v>
      </c>
      <c r="G1369" s="10">
        <f>IF(F1368&lt;=0,G1368,G1368*(1-E1369/F1368))+MAX(0,-('1-Input'!$B$10-C1369-D1369))</f>
        <v>144344.79021249627</v>
      </c>
      <c r="H1369" s="9">
        <f t="shared" si="29"/>
        <v>1</v>
      </c>
    </row>
    <row r="1370" spans="1:8">
      <c r="A1370" s="9">
        <f t="shared" si="28"/>
        <v>16</v>
      </c>
      <c r="B1370" s="12">
        <f>IF($A1370='P-Parametri'!$C$47,'P-Parametri'!$B$34,IF($A1370='P-Parametri'!$C$48,'P-Parametri'!$C$34,'P-Parametri'!$C$51))</f>
        <v>3.7839263201876694E-2</v>
      </c>
      <c r="C1370" s="10">
        <f>IF($A1370&lt;='1-Input'!$B$26,0,IF($A1370='1-Input'!$B$26+1,('1-Input'!$B$23+'1-Input'!$B$32)*'1-Input'!$B$27,'1-Input'!$B$23+'1-Input'!$B$32))</f>
        <v>0</v>
      </c>
      <c r="D1370" s="10">
        <f>IF(AND($A1370&gt;=1,$A1370&lt;1+'1-Input'!$B$12),'1-Input'!$B$30,0)</f>
        <v>0</v>
      </c>
      <c r="E1370" s="10">
        <f>MAX(0,('1-Input'!$B$10-C1370-D1370))/(1-'P-Parametri'!$B$31*MAX(0,IF(F1369&lt;=0,0,(F1369-G1369)/F1369)))</f>
        <v>29437.601117889582</v>
      </c>
      <c r="F1370" s="10">
        <f>((F1369-E1370+MAX(0,-('1-Input'!$B$10-C1370-D1370)))*(1+B1370))*(1-'P-Parametri'!$B$32)</f>
        <v>128083.04516315437</v>
      </c>
      <c r="G1370" s="10">
        <f>IF(F1369&lt;=0,G1369,G1369*(1-E1370/F1369))+MAX(0,-('1-Input'!$B$10-C1370-D1370))</f>
        <v>116590.27031725892</v>
      </c>
      <c r="H1370" s="9">
        <f t="shared" si="29"/>
        <v>1</v>
      </c>
    </row>
    <row r="1371" spans="1:8">
      <c r="A1371" s="9">
        <f t="shared" si="28"/>
        <v>17</v>
      </c>
      <c r="B1371" s="12">
        <f>IF($A1371='P-Parametri'!$C$47,'P-Parametri'!$B$34,IF($A1371='P-Parametri'!$C$48,'P-Parametri'!$C$34,'P-Parametri'!$C$51))</f>
        <v>3.7839263201876694E-2</v>
      </c>
      <c r="C1371" s="10">
        <f>IF($A1371&lt;='1-Input'!$B$26,0,IF($A1371='1-Input'!$B$26+1,('1-Input'!$B$23+'1-Input'!$B$32)*'1-Input'!$B$27,'1-Input'!$B$23+'1-Input'!$B$32))</f>
        <v>0</v>
      </c>
      <c r="D1371" s="10">
        <f>IF(AND($A1371&gt;=1,$A1371&lt;1+'1-Input'!$B$12),'1-Input'!$B$30,0)</f>
        <v>0</v>
      </c>
      <c r="E1371" s="10">
        <f>MAX(0,('1-Input'!$B$10-C1371-D1371))/(1-'P-Parametri'!$B$31*MAX(0,IF(F1370&lt;=0,0,(F1370-G1370)/F1370)))</f>
        <v>29692.718135738549</v>
      </c>
      <c r="F1371" s="10">
        <f>((F1370-E1371+MAX(0,-('1-Input'!$B$10-C1371-D1371)))*(1+B1371))*(1-'P-Parametri'!$B$32)</f>
        <v>101909.11781930829</v>
      </c>
      <c r="G1371" s="10">
        <f>IF(F1370&lt;=0,G1370,G1370*(1-E1371/F1370))+MAX(0,-('1-Input'!$B$10-C1371-D1371))</f>
        <v>89561.852703591707</v>
      </c>
      <c r="H1371" s="9">
        <f t="shared" si="29"/>
        <v>1</v>
      </c>
    </row>
    <row r="1372" spans="1:8">
      <c r="A1372" s="9">
        <f t="shared" si="28"/>
        <v>18</v>
      </c>
      <c r="B1372" s="12">
        <f>IF($A1372='P-Parametri'!$C$47,'P-Parametri'!$B$34,IF($A1372='P-Parametri'!$C$48,'P-Parametri'!$C$34,'P-Parametri'!$C$51))</f>
        <v>3.7839263201876694E-2</v>
      </c>
      <c r="C1372" s="10">
        <f>IF($A1372&lt;='1-Input'!$B$26,0,IF($A1372='1-Input'!$B$26+1,('1-Input'!$B$23+'1-Input'!$B$32)*'1-Input'!$B$27,'1-Input'!$B$23+'1-Input'!$B$32))</f>
        <v>0</v>
      </c>
      <c r="D1372" s="10">
        <f>IF(AND($A1372&gt;=1,$A1372&lt;1+'1-Input'!$B$12),'1-Input'!$B$30,0)</f>
        <v>0</v>
      </c>
      <c r="E1372" s="10">
        <f>MAX(0,('1-Input'!$B$10-C1372-D1372))/(1-'P-Parametri'!$B$31*MAX(0,IF(F1371&lt;=0,0,(F1371-G1371)/F1371)))</f>
        <v>29943.257179646935</v>
      </c>
      <c r="F1372" s="10">
        <f>((F1371-E1372+MAX(0,-('1-Input'!$B$10-C1372-D1372)))*(1+B1372))*(1-'P-Parametri'!$B$32)</f>
        <v>74539.617790391159</v>
      </c>
      <c r="G1372" s="10">
        <f>IF(F1371&lt;=0,G1371,G1371*(1-E1372/F1371))+MAX(0,-('1-Input'!$B$10-C1372-D1372))</f>
        <v>63246.507753356069</v>
      </c>
      <c r="H1372" s="9">
        <f t="shared" si="29"/>
        <v>1</v>
      </c>
    </row>
    <row r="1373" spans="1:8">
      <c r="A1373" s="9">
        <f t="shared" si="28"/>
        <v>19</v>
      </c>
      <c r="B1373" s="12">
        <f>IF($A1373='P-Parametri'!$C$47,'P-Parametri'!$B$34,IF($A1373='P-Parametri'!$C$48,'P-Parametri'!$C$34,'P-Parametri'!$C$51))</f>
        <v>3.7839263201876694E-2</v>
      </c>
      <c r="C1373" s="10">
        <f>IF($A1373&lt;='1-Input'!$B$26,0,IF($A1373='1-Input'!$B$26+1,('1-Input'!$B$23+'1-Input'!$B$32)*'1-Input'!$B$27,'1-Input'!$B$23+'1-Input'!$B$32))</f>
        <v>5474.1483682796988</v>
      </c>
      <c r="D1373" s="10">
        <f>IF(AND($A1373&gt;=1,$A1373&lt;1+'1-Input'!$B$12),'1-Input'!$B$30,0)</f>
        <v>0</v>
      </c>
      <c r="E1373" s="10">
        <f>MAX(0,('1-Input'!$B$10-C1373-D1373))/(1-'P-Parametri'!$B$31*MAX(0,IF(F1372&lt;=0,0,(F1372-G1372)/F1372)))</f>
        <v>24490.565587385889</v>
      </c>
      <c r="F1373" s="10">
        <f>((F1372-E1373+MAX(0,-('1-Input'!$B$10-C1373-D1373)))*(1+B1373))*(1-'P-Parametri'!$B$32)</f>
        <v>51838.985719394608</v>
      </c>
      <c r="G1373" s="10">
        <f>IF(F1372&lt;=0,G1372,G1372*(1-E1373/F1372))+MAX(0,-('1-Input'!$B$10-C1373-D1373))</f>
        <v>42466.380456991668</v>
      </c>
      <c r="H1373" s="9">
        <f t="shared" si="29"/>
        <v>1</v>
      </c>
    </row>
    <row r="1374" spans="1:8">
      <c r="A1374" s="9">
        <f t="shared" si="28"/>
        <v>20</v>
      </c>
      <c r="B1374" s="12">
        <f>IF($A1374='P-Parametri'!$C$47,'P-Parametri'!$B$34,IF($A1374='P-Parametri'!$C$48,'P-Parametri'!$C$34,'P-Parametri'!$C$51))</f>
        <v>3.7839263201876694E-2</v>
      </c>
      <c r="C1374" s="10">
        <f>IF($A1374&lt;='1-Input'!$B$26,0,IF($A1374='1-Input'!$B$26+1,('1-Input'!$B$23+'1-Input'!$B$32)*'1-Input'!$B$27,'1-Input'!$B$23+'1-Input'!$B$32))</f>
        <v>16422.445104839331</v>
      </c>
      <c r="D1374" s="10">
        <f>IF(AND($A1374&gt;=1,$A1374&lt;1+'1-Input'!$B$12),'1-Input'!$B$30,0)</f>
        <v>0</v>
      </c>
      <c r="E1374" s="10">
        <f>MAX(0,('1-Input'!$B$10-C1374-D1374))/(1-'P-Parametri'!$B$31*MAX(0,IF(F1373&lt;=0,0,(F1373-G1373)/F1373)))</f>
        <v>13197.972927803112</v>
      </c>
      <c r="F1374" s="10">
        <f>((F1373-E1374+MAX(0,-('1-Input'!$B$10-C1374-D1374)))*(1+B1374))*(1-'P-Parametri'!$B$32)</f>
        <v>40022.953924509609</v>
      </c>
      <c r="G1374" s="10">
        <f>IF(F1373&lt;=0,G1373,G1373*(1-E1374/F1373))+MAX(0,-('1-Input'!$B$10-C1374-D1374))</f>
        <v>31654.630731659494</v>
      </c>
      <c r="H1374" s="9">
        <f t="shared" si="29"/>
        <v>1</v>
      </c>
    </row>
    <row r="1375" spans="1:8">
      <c r="A1375" s="9">
        <f t="shared" si="28"/>
        <v>21</v>
      </c>
      <c r="B1375" s="12">
        <f>IF($A1375='P-Parametri'!$C$47,'P-Parametri'!$B$34,IF($A1375='P-Parametri'!$C$48,'P-Parametri'!$C$34,'P-Parametri'!$C$51))</f>
        <v>3.7839263201876694E-2</v>
      </c>
      <c r="C1375" s="10">
        <f>IF($A1375&lt;='1-Input'!$B$26,0,IF($A1375='1-Input'!$B$26+1,('1-Input'!$B$23+'1-Input'!$B$32)*'1-Input'!$B$27,'1-Input'!$B$23+'1-Input'!$B$32))</f>
        <v>16422.445104839331</v>
      </c>
      <c r="D1375" s="10">
        <f>IF(AND($A1375&gt;=1,$A1375&lt;1+'1-Input'!$B$12),'1-Input'!$B$30,0)</f>
        <v>0</v>
      </c>
      <c r="E1375" s="10">
        <f>MAX(0,('1-Input'!$B$10-C1375-D1375))/(1-'P-Parametri'!$B$31*MAX(0,IF(F1374&lt;=0,0,(F1374-G1374)/F1374)))</f>
        <v>13300.614958652639</v>
      </c>
      <c r="F1375" s="10">
        <f>((F1374-E1375+MAX(0,-('1-Input'!$B$10-C1375-D1375)))*(1+B1375))*(1-'P-Parametri'!$B$32)</f>
        <v>27678.025598189088</v>
      </c>
      <c r="G1375" s="10">
        <f>IF(F1374&lt;=0,G1374,G1374*(1-E1375/F1374))+MAX(0,-('1-Input'!$B$10-C1375-D1375))</f>
        <v>21135.016017206744</v>
      </c>
      <c r="H1375" s="9">
        <f t="shared" si="29"/>
        <v>1</v>
      </c>
    </row>
    <row r="1376" spans="1:8">
      <c r="A1376" s="9">
        <f t="shared" si="28"/>
        <v>22</v>
      </c>
      <c r="B1376" s="12">
        <f>IF($A1376='P-Parametri'!$C$47,'P-Parametri'!$B$34,IF($A1376='P-Parametri'!$C$48,'P-Parametri'!$C$34,'P-Parametri'!$C$51))</f>
        <v>3.7839263201876694E-2</v>
      </c>
      <c r="C1376" s="10">
        <f>IF($A1376&lt;='1-Input'!$B$26,0,IF($A1376='1-Input'!$B$26+1,('1-Input'!$B$23+'1-Input'!$B$32)*'1-Input'!$B$27,'1-Input'!$B$23+'1-Input'!$B$32))</f>
        <v>16422.445104839331</v>
      </c>
      <c r="D1376" s="10">
        <f>IF(AND($A1376&gt;=1,$A1376&lt;1+'1-Input'!$B$12),'1-Input'!$B$30,0)</f>
        <v>0</v>
      </c>
      <c r="E1376" s="10">
        <f>MAX(0,('1-Input'!$B$10-C1376-D1376))/(1-'P-Parametri'!$B$31*MAX(0,IF(F1375&lt;=0,0,(F1375-G1375)/F1375)))</f>
        <v>13401.239131143127</v>
      </c>
      <c r="F1376" s="10">
        <f>((F1375-E1376+MAX(0,-('1-Input'!$B$10-C1376-D1376)))*(1+B1376))*(1-'P-Parametri'!$B$32)</f>
        <v>14787.375528753804</v>
      </c>
      <c r="G1376" s="10">
        <f>IF(F1375&lt;=0,G1375,G1375*(1-E1376/F1375))+MAX(0,-('1-Input'!$B$10-C1376-D1376))</f>
        <v>10901.79317830384</v>
      </c>
      <c r="H1376" s="9">
        <f t="shared" si="29"/>
        <v>1</v>
      </c>
    </row>
    <row r="1377" spans="1:8">
      <c r="A1377" s="9">
        <f t="shared" si="28"/>
        <v>23</v>
      </c>
      <c r="B1377" s="12">
        <f>IF($A1377='P-Parametri'!$C$47,'P-Parametri'!$B$34,IF($A1377='P-Parametri'!$C$48,'P-Parametri'!$C$34,'P-Parametri'!$C$51))</f>
        <v>3.7839263201876694E-2</v>
      </c>
      <c r="C1377" s="10">
        <f>IF($A1377&lt;='1-Input'!$B$26,0,IF($A1377='1-Input'!$B$26+1,('1-Input'!$B$23+'1-Input'!$B$32)*'1-Input'!$B$27,'1-Input'!$B$23+'1-Input'!$B$32))</f>
        <v>16422.445104839331</v>
      </c>
      <c r="D1377" s="10">
        <f>IF(AND($A1377&gt;=1,$A1377&lt;1+'1-Input'!$B$12),'1-Input'!$B$30,0)</f>
        <v>0</v>
      </c>
      <c r="E1377" s="10">
        <f>MAX(0,('1-Input'!$B$10-C1377-D1377))/(1-'P-Parametri'!$B$31*MAX(0,IF(F1376&lt;=0,0,(F1376-G1376)/F1376)))</f>
        <v>13499.8440806788</v>
      </c>
      <c r="F1377" s="10">
        <f>((F1376-E1377+MAX(0,-('1-Input'!$B$10-C1377-D1377)))*(1+B1377))*(1-'P-Parametri'!$B$32)</f>
        <v>1333.5781880405686</v>
      </c>
      <c r="G1377" s="10">
        <f>IF(F1376&lt;=0,G1376,G1376*(1-E1377/F1376))+MAX(0,-('1-Input'!$B$10-C1377-D1377))</f>
        <v>949.21519577170397</v>
      </c>
      <c r="H1377" s="9">
        <f t="shared" si="29"/>
        <v>1</v>
      </c>
    </row>
    <row r="1378" spans="1:8">
      <c r="A1378" s="9">
        <f t="shared" si="28"/>
        <v>24</v>
      </c>
      <c r="B1378" s="12">
        <f>IF($A1378='P-Parametri'!$C$47,'P-Parametri'!$B$34,IF($A1378='P-Parametri'!$C$48,'P-Parametri'!$C$34,'P-Parametri'!$C$51))</f>
        <v>3.7839263201876694E-2</v>
      </c>
      <c r="C1378" s="10">
        <f>IF($A1378&lt;='1-Input'!$B$26,0,IF($A1378='1-Input'!$B$26+1,('1-Input'!$B$23+'1-Input'!$B$32)*'1-Input'!$B$27,'1-Input'!$B$23+'1-Input'!$B$32))</f>
        <v>16422.445104839331</v>
      </c>
      <c r="D1378" s="10">
        <f>IF(AND($A1378&gt;=1,$A1378&lt;1+'1-Input'!$B$12),'1-Input'!$B$30,0)</f>
        <v>0</v>
      </c>
      <c r="E1378" s="10">
        <f>MAX(0,('1-Input'!$B$10-C1378-D1378))/(1-'P-Parametri'!$B$31*MAX(0,IF(F1377&lt;=0,0,(F1377-G1377)/F1377)))</f>
        <v>13596.430939316513</v>
      </c>
      <c r="F1378" s="10">
        <f>((F1377-E1378+MAX(0,-('1-Input'!$B$10-C1378-D1378)))*(1+B1378))*(1-'P-Parametri'!$B$32)</f>
        <v>-12701.416324009058</v>
      </c>
      <c r="G1378" s="10">
        <f>IF(F1377&lt;=0,G1377,G1377*(1-E1378/F1377))+MAX(0,-('1-Input'!$B$10-C1378-D1378))</f>
        <v>-8728.4617275607925</v>
      </c>
      <c r="H1378" s="9">
        <f t="shared" si="29"/>
        <v>0</v>
      </c>
    </row>
    <row r="1379" spans="1:8">
      <c r="A1379" s="9">
        <f t="shared" si="28"/>
        <v>25</v>
      </c>
      <c r="B1379" s="12">
        <f>IF($A1379='P-Parametri'!$C$47,'P-Parametri'!$B$34,IF($A1379='P-Parametri'!$C$48,'P-Parametri'!$C$34,'P-Parametri'!$C$51))</f>
        <v>3.7839263201876694E-2</v>
      </c>
      <c r="C1379" s="10">
        <f>IF($A1379&lt;='1-Input'!$B$26,0,IF($A1379='1-Input'!$B$26+1,('1-Input'!$B$23+'1-Input'!$B$32)*'1-Input'!$B$27,'1-Input'!$B$23+'1-Input'!$B$32))</f>
        <v>16422.445104839331</v>
      </c>
      <c r="D1379" s="10">
        <f>IF(AND($A1379&gt;=1,$A1379&lt;1+'1-Input'!$B$12),'1-Input'!$B$30,0)</f>
        <v>0</v>
      </c>
      <c r="E1379" s="10">
        <f>MAX(0,('1-Input'!$B$10-C1379-D1379))/(1-'P-Parametri'!$B$31*MAX(0,IF(F1378&lt;=0,0,(F1378-G1378)/F1378)))</f>
        <v>12577.554895160669</v>
      </c>
      <c r="F1379" s="10">
        <f>((F1378-E1379+MAX(0,-('1-Input'!$B$10-C1379-D1379)))*(1+B1379))*(1-'P-Parametri'!$B$32)</f>
        <v>-26183.037846875344</v>
      </c>
      <c r="G1379" s="10">
        <f>IF(F1378&lt;=0,G1378,G1378*(1-E1379/F1378))+MAX(0,-('1-Input'!$B$10-C1379-D1379))</f>
        <v>-8728.4617275607925</v>
      </c>
      <c r="H1379" s="9">
        <f t="shared" si="29"/>
        <v>0</v>
      </c>
    </row>
    <row r="1380" spans="1:8">
      <c r="A1380" s="9">
        <f t="shared" si="28"/>
        <v>26</v>
      </c>
      <c r="B1380" s="12">
        <f>IF($A1380='P-Parametri'!$C$47,'P-Parametri'!$B$34,IF($A1380='P-Parametri'!$C$48,'P-Parametri'!$C$34,'P-Parametri'!$C$51))</f>
        <v>3.7839263201876694E-2</v>
      </c>
      <c r="C1380" s="10">
        <f>IF($A1380&lt;='1-Input'!$B$26,0,IF($A1380='1-Input'!$B$26+1,('1-Input'!$B$23+'1-Input'!$B$32)*'1-Input'!$B$27,'1-Input'!$B$23+'1-Input'!$B$32))</f>
        <v>16422.445104839331</v>
      </c>
      <c r="D1380" s="10">
        <f>IF(AND($A1380&gt;=1,$A1380&lt;1+'1-Input'!$B$12),'1-Input'!$B$30,0)</f>
        <v>0</v>
      </c>
      <c r="E1380" s="10">
        <f>MAX(0,('1-Input'!$B$10-C1380-D1380))/(1-'P-Parametri'!$B$31*MAX(0,IF(F1379&lt;=0,0,(F1379-G1379)/F1379)))</f>
        <v>12577.554895160669</v>
      </c>
      <c r="F1380" s="10">
        <f>((F1379-E1380+MAX(0,-('1-Input'!$B$10-C1380-D1380)))*(1+B1380))*(1-'P-Parametri'!$B$32)</f>
        <v>-40146.810482637338</v>
      </c>
      <c r="G1380" s="10">
        <f>IF(F1379&lt;=0,G1379,G1379*(1-E1380/F1379))+MAX(0,-('1-Input'!$B$10-C1380-D1380))</f>
        <v>-8728.4617275607925</v>
      </c>
      <c r="H1380" s="9">
        <f t="shared" si="29"/>
        <v>0</v>
      </c>
    </row>
    <row r="1381" spans="1:8">
      <c r="A1381" s="9">
        <f t="shared" si="28"/>
        <v>27</v>
      </c>
      <c r="B1381" s="12">
        <f>IF($A1381='P-Parametri'!$C$47,'P-Parametri'!$B$34,IF($A1381='P-Parametri'!$C$48,'P-Parametri'!$C$34,'P-Parametri'!$C$51))</f>
        <v>3.7839263201876694E-2</v>
      </c>
      <c r="C1381" s="10">
        <f>IF($A1381&lt;='1-Input'!$B$26,0,IF($A1381='1-Input'!$B$26+1,('1-Input'!$B$23+'1-Input'!$B$32)*'1-Input'!$B$27,'1-Input'!$B$23+'1-Input'!$B$32))</f>
        <v>16422.445104839331</v>
      </c>
      <c r="D1381" s="10">
        <f>IF(AND($A1381&gt;=1,$A1381&lt;1+'1-Input'!$B$12),'1-Input'!$B$30,0)</f>
        <v>0</v>
      </c>
      <c r="E1381" s="10">
        <f>MAX(0,('1-Input'!$B$10-C1381-D1381))/(1-'P-Parametri'!$B$31*MAX(0,IF(F1380&lt;=0,0,(F1380-G1380)/F1380)))</f>
        <v>12577.554895160669</v>
      </c>
      <c r="F1381" s="10">
        <f>((F1380-E1381+MAX(0,-('1-Input'!$B$10-C1381-D1381)))*(1+B1381))*(1-'P-Parametri'!$B$32)</f>
        <v>-54609.977683447461</v>
      </c>
      <c r="G1381" s="10">
        <f>IF(F1380&lt;=0,G1380,G1380*(1-E1381/F1380))+MAX(0,-('1-Input'!$B$10-C1381-D1381))</f>
        <v>-8728.4617275607925</v>
      </c>
      <c r="H1381" s="9">
        <f t="shared" si="29"/>
        <v>0</v>
      </c>
    </row>
    <row r="1382" spans="1:8">
      <c r="A1382" s="9">
        <f t="shared" si="28"/>
        <v>28</v>
      </c>
      <c r="B1382" s="12">
        <f>IF($A1382='P-Parametri'!$C$47,'P-Parametri'!$B$34,IF($A1382='P-Parametri'!$C$48,'P-Parametri'!$C$34,'P-Parametri'!$C$51))</f>
        <v>3.7839263201876694E-2</v>
      </c>
      <c r="C1382" s="10">
        <f>IF($A1382&lt;='1-Input'!$B$26,0,IF($A1382='1-Input'!$B$26+1,('1-Input'!$B$23+'1-Input'!$B$32)*'1-Input'!$B$27,'1-Input'!$B$23+'1-Input'!$B$32))</f>
        <v>16422.445104839331</v>
      </c>
      <c r="D1382" s="10">
        <f>IF(AND($A1382&gt;=1,$A1382&lt;1+'1-Input'!$B$12),'1-Input'!$B$30,0)</f>
        <v>0</v>
      </c>
      <c r="E1382" s="10">
        <f>MAX(0,('1-Input'!$B$10-C1382-D1382))/(1-'P-Parametri'!$B$31*MAX(0,IF(F1381&lt;=0,0,(F1381-G1381)/F1381)))</f>
        <v>12577.554895160669</v>
      </c>
      <c r="F1382" s="10">
        <f>((F1381-E1382+MAX(0,-('1-Input'!$B$10-C1382-D1382)))*(1+B1382))*(1-'P-Parametri'!$B$32)</f>
        <v>-69590.39958911929</v>
      </c>
      <c r="G1382" s="10">
        <f>IF(F1381&lt;=0,G1381,G1381*(1-E1382/F1381))+MAX(0,-('1-Input'!$B$10-C1382-D1382))</f>
        <v>-8728.4617275607925</v>
      </c>
      <c r="H1382" s="9">
        <f t="shared" si="29"/>
        <v>0</v>
      </c>
    </row>
    <row r="1383" spans="1:8">
      <c r="A1383" s="9">
        <f t="shared" si="28"/>
        <v>29</v>
      </c>
      <c r="B1383" s="12">
        <f>IF($A1383='P-Parametri'!$C$47,'P-Parametri'!$B$34,IF($A1383='P-Parametri'!$C$48,'P-Parametri'!$C$34,'P-Parametri'!$C$51))</f>
        <v>3.7839263201876694E-2</v>
      </c>
      <c r="C1383" s="10">
        <f>IF($A1383&lt;='1-Input'!$B$26,0,IF($A1383='1-Input'!$B$26+1,('1-Input'!$B$23+'1-Input'!$B$32)*'1-Input'!$B$27,'1-Input'!$B$23+'1-Input'!$B$32))</f>
        <v>16422.445104839331</v>
      </c>
      <c r="D1383" s="10">
        <f>IF(AND($A1383&gt;=1,$A1383&lt;1+'1-Input'!$B$12),'1-Input'!$B$30,0)</f>
        <v>0</v>
      </c>
      <c r="E1383" s="10">
        <f>MAX(0,('1-Input'!$B$10-C1383-D1383))/(1-'P-Parametri'!$B$31*MAX(0,IF(F1382&lt;=0,0,(F1382-G1382)/F1382)))</f>
        <v>12577.554895160669</v>
      </c>
      <c r="F1383" s="10">
        <f>((F1382-E1383+MAX(0,-('1-Input'!$B$10-C1383-D1383)))*(1+B1383))*(1-'P-Parametri'!$B$32)</f>
        <v>-85106.575082088922</v>
      </c>
      <c r="G1383" s="10">
        <f>IF(F1382&lt;=0,G1382,G1382*(1-E1383/F1382))+MAX(0,-('1-Input'!$B$10-C1383-D1383))</f>
        <v>-8728.4617275607925</v>
      </c>
      <c r="H1383" s="9">
        <f t="shared" si="29"/>
        <v>0</v>
      </c>
    </row>
    <row r="1384" spans="1:8">
      <c r="A1384" s="9">
        <f t="shared" si="28"/>
        <v>30</v>
      </c>
      <c r="B1384" s="12">
        <f>IF($A1384='P-Parametri'!$C$47,'P-Parametri'!$B$34,IF($A1384='P-Parametri'!$C$48,'P-Parametri'!$C$34,'P-Parametri'!$C$51))</f>
        <v>3.7839263201876694E-2</v>
      </c>
      <c r="C1384" s="10">
        <f>IF($A1384&lt;='1-Input'!$B$26,0,IF($A1384='1-Input'!$B$26+1,('1-Input'!$B$23+'1-Input'!$B$32)*'1-Input'!$B$27,'1-Input'!$B$23+'1-Input'!$B$32))</f>
        <v>16422.445104839331</v>
      </c>
      <c r="D1384" s="10">
        <f>IF(AND($A1384&gt;=1,$A1384&lt;1+'1-Input'!$B$12),'1-Input'!$B$30,0)</f>
        <v>0</v>
      </c>
      <c r="E1384" s="10">
        <f>MAX(0,('1-Input'!$B$10-C1384-D1384))/(1-'P-Parametri'!$B$31*MAX(0,IF(F1383&lt;=0,0,(F1383-G1383)/F1383)))</f>
        <v>12577.554895160669</v>
      </c>
      <c r="F1384" s="10">
        <f>((F1383-E1384+MAX(0,-('1-Input'!$B$10-C1384-D1384)))*(1+B1384))*(1-'P-Parametri'!$B$32)</f>
        <v>-101177.66463114087</v>
      </c>
      <c r="G1384" s="10">
        <f>IF(F1383&lt;=0,G1383,G1383*(1-E1384/F1383))+MAX(0,-('1-Input'!$B$10-C1384-D1384))</f>
        <v>-8728.4617275607925</v>
      </c>
      <c r="H1384" s="9">
        <f t="shared" si="29"/>
        <v>0</v>
      </c>
    </row>
    <row r="1385" spans="1:8">
      <c r="A1385" s="9">
        <f t="shared" si="28"/>
        <v>31</v>
      </c>
      <c r="B1385" s="12">
        <f>IF($A1385='P-Parametri'!$C$47,'P-Parametri'!$B$34,IF($A1385='P-Parametri'!$C$48,'P-Parametri'!$C$34,'P-Parametri'!$C$51))</f>
        <v>3.7839263201876694E-2</v>
      </c>
      <c r="C1385" s="10">
        <f>IF($A1385&lt;='1-Input'!$B$26,0,IF($A1385='1-Input'!$B$26+1,('1-Input'!$B$23+'1-Input'!$B$32)*'1-Input'!$B$27,'1-Input'!$B$23+'1-Input'!$B$32))</f>
        <v>16422.445104839331</v>
      </c>
      <c r="D1385" s="10">
        <f>IF(AND($A1385&gt;=1,$A1385&lt;1+'1-Input'!$B$12),'1-Input'!$B$30,0)</f>
        <v>0</v>
      </c>
      <c r="E1385" s="10">
        <f>MAX(0,('1-Input'!$B$10-C1385-D1385))/(1-'P-Parametri'!$B$31*MAX(0,IF(F1384&lt;=0,0,(F1384-G1384)/F1384)))</f>
        <v>12577.554895160669</v>
      </c>
      <c r="F1385" s="10">
        <f>((F1384-E1385+MAX(0,-('1-Input'!$B$10-C1385-D1385)))*(1+B1385))*(1-'P-Parametri'!$B$32)</f>
        <v>-117823.51395210745</v>
      </c>
      <c r="G1385" s="10">
        <f>IF(F1384&lt;=0,G1384,G1384*(1-E1385/F1384))+MAX(0,-('1-Input'!$B$10-C1385-D1385))</f>
        <v>-8728.4617275607925</v>
      </c>
      <c r="H1385" s="9">
        <f t="shared" si="29"/>
        <v>0</v>
      </c>
    </row>
    <row r="1386" spans="1:8">
      <c r="A1386" s="9">
        <f t="shared" si="28"/>
        <v>32</v>
      </c>
      <c r="B1386" s="12">
        <f>IF($A1386='P-Parametri'!$C$47,'P-Parametri'!$B$34,IF($A1386='P-Parametri'!$C$48,'P-Parametri'!$C$34,'P-Parametri'!$C$51))</f>
        <v>3.7839263201876694E-2</v>
      </c>
      <c r="C1386" s="10">
        <f>IF($A1386&lt;='1-Input'!$B$26,0,IF($A1386='1-Input'!$B$26+1,('1-Input'!$B$23+'1-Input'!$B$32)*'1-Input'!$B$27,'1-Input'!$B$23+'1-Input'!$B$32))</f>
        <v>16422.445104839331</v>
      </c>
      <c r="D1386" s="10">
        <f>IF(AND($A1386&gt;=1,$A1386&lt;1+'1-Input'!$B$12),'1-Input'!$B$30,0)</f>
        <v>0</v>
      </c>
      <c r="E1386" s="10">
        <f>MAX(0,('1-Input'!$B$10-C1386-D1386))/(1-'P-Parametri'!$B$31*MAX(0,IF(F1385&lt;=0,0,(F1385-G1385)/F1385)))</f>
        <v>12577.554895160669</v>
      </c>
      <c r="F1386" s="10">
        <f>((F1385-E1386+MAX(0,-('1-Input'!$B$10-C1386-D1386)))*(1+B1386))*(1-'P-Parametri'!$B$32)</f>
        <v>-135064.67851475958</v>
      </c>
      <c r="G1386" s="10">
        <f>IF(F1385&lt;=0,G1385,G1385*(1-E1386/F1385))+MAX(0,-('1-Input'!$B$10-C1386-D1386))</f>
        <v>-8728.4617275607925</v>
      </c>
      <c r="H1386" s="9">
        <f t="shared" si="29"/>
        <v>0</v>
      </c>
    </row>
    <row r="1387" spans="1:8">
      <c r="A1387" s="9">
        <f t="shared" si="28"/>
        <v>33</v>
      </c>
      <c r="B1387" s="12">
        <f>IF($A1387='P-Parametri'!$C$47,'P-Parametri'!$B$34,IF($A1387='P-Parametri'!$C$48,'P-Parametri'!$C$34,'P-Parametri'!$C$51))</f>
        <v>3.7839263201876694E-2</v>
      </c>
      <c r="C1387" s="10">
        <f>IF($A1387&lt;='1-Input'!$B$26,0,IF($A1387='1-Input'!$B$26+1,('1-Input'!$B$23+'1-Input'!$B$32)*'1-Input'!$B$27,'1-Input'!$B$23+'1-Input'!$B$32))</f>
        <v>16422.445104839331</v>
      </c>
      <c r="D1387" s="10">
        <f>IF(AND($A1387&gt;=1,$A1387&lt;1+'1-Input'!$B$12),'1-Input'!$B$30,0)</f>
        <v>0</v>
      </c>
      <c r="E1387" s="10">
        <f>MAX(0,('1-Input'!$B$10-C1387-D1387))/(1-'P-Parametri'!$B$31*MAX(0,IF(F1386&lt;=0,0,(F1386-G1386)/F1386)))</f>
        <v>12577.554895160669</v>
      </c>
      <c r="F1387" s="10">
        <f>((F1386-E1387+MAX(0,-('1-Input'!$B$10-C1387-D1387)))*(1+B1387))*(1-'P-Parametri'!$B$32)</f>
        <v>-152922.44892615185</v>
      </c>
      <c r="G1387" s="10">
        <f>IF(F1386&lt;=0,G1386,G1386*(1-E1387/F1386))+MAX(0,-('1-Input'!$B$10-C1387-D1387))</f>
        <v>-8728.4617275607925</v>
      </c>
      <c r="H1387" s="9">
        <f t="shared" si="29"/>
        <v>0</v>
      </c>
    </row>
    <row r="1388" spans="1:8">
      <c r="A1388" s="9">
        <f t="shared" si="28"/>
        <v>34</v>
      </c>
      <c r="B1388" s="12">
        <f>IF($A1388='P-Parametri'!$C$47,'P-Parametri'!$B$34,IF($A1388='P-Parametri'!$C$48,'P-Parametri'!$C$34,'P-Parametri'!$C$51))</f>
        <v>3.7839263201876694E-2</v>
      </c>
      <c r="C1388" s="10">
        <f>IF($A1388&lt;='1-Input'!$B$26,0,IF($A1388='1-Input'!$B$26+1,('1-Input'!$B$23+'1-Input'!$B$32)*'1-Input'!$B$27,'1-Input'!$B$23+'1-Input'!$B$32))</f>
        <v>16422.445104839331</v>
      </c>
      <c r="D1388" s="10">
        <f>IF(AND($A1388&gt;=1,$A1388&lt;1+'1-Input'!$B$12),'1-Input'!$B$30,0)</f>
        <v>0</v>
      </c>
      <c r="E1388" s="10">
        <f>MAX(0,('1-Input'!$B$10-C1388-D1388))/(1-'P-Parametri'!$B$31*MAX(0,IF(F1387&lt;=0,0,(F1387-G1387)/F1387)))</f>
        <v>12577.554895160669</v>
      </c>
      <c r="F1388" s="10">
        <f>((F1387-E1388+MAX(0,-('1-Input'!$B$10-C1388-D1388)))*(1+B1388))*(1-'P-Parametri'!$B$32)</f>
        <v>-171418.87722176709</v>
      </c>
      <c r="G1388" s="10">
        <f>IF(F1387&lt;=0,G1387,G1387*(1-E1388/F1387))+MAX(0,-('1-Input'!$B$10-C1388-D1388))</f>
        <v>-8728.4617275607925</v>
      </c>
      <c r="H1388" s="9">
        <f t="shared" si="29"/>
        <v>0</v>
      </c>
    </row>
    <row r="1389" spans="1:8">
      <c r="A1389" s="9">
        <f t="shared" si="28"/>
        <v>35</v>
      </c>
      <c r="B1389" s="12">
        <f>IF($A1389='P-Parametri'!$C$47,'P-Parametri'!$B$34,IF($A1389='P-Parametri'!$C$48,'P-Parametri'!$C$34,'P-Parametri'!$C$51))</f>
        <v>3.7839263201876694E-2</v>
      </c>
      <c r="C1389" s="10">
        <f>IF($A1389&lt;='1-Input'!$B$26,0,IF($A1389='1-Input'!$B$26+1,('1-Input'!$B$23+'1-Input'!$B$32)*'1-Input'!$B$27,'1-Input'!$B$23+'1-Input'!$B$32))</f>
        <v>16422.445104839331</v>
      </c>
      <c r="D1389" s="10">
        <f>IF(AND($A1389&gt;=1,$A1389&lt;1+'1-Input'!$B$12),'1-Input'!$B$30,0)</f>
        <v>0</v>
      </c>
      <c r="E1389" s="10">
        <f>MAX(0,('1-Input'!$B$10-C1389-D1389))/(1-'P-Parametri'!$B$31*MAX(0,IF(F1388&lt;=0,0,(F1388-G1388)/F1388)))</f>
        <v>12577.554895160669</v>
      </c>
      <c r="F1389" s="10">
        <f>((F1388-E1389+MAX(0,-('1-Input'!$B$10-C1389-D1389)))*(1+B1389))*(1-'P-Parametri'!$B$32)</f>
        <v>-190576.80409692641</v>
      </c>
      <c r="G1389" s="10">
        <f>IF(F1388&lt;=0,G1388,G1388*(1-E1389/F1388))+MAX(0,-('1-Input'!$B$10-C1389-D1389))</f>
        <v>-8728.4617275607925</v>
      </c>
      <c r="H1389" s="9">
        <f t="shared" si="29"/>
        <v>0</v>
      </c>
    </row>
    <row r="1390" spans="1:8">
      <c r="A1390" s="9">
        <f t="shared" si="28"/>
        <v>36</v>
      </c>
      <c r="B1390" s="12">
        <f>IF($A1390='P-Parametri'!$C$47,'P-Parametri'!$B$34,IF($A1390='P-Parametri'!$C$48,'P-Parametri'!$C$34,'P-Parametri'!$C$51))</f>
        <v>3.7839263201876694E-2</v>
      </c>
      <c r="C1390" s="10">
        <f>IF($A1390&lt;='1-Input'!$B$26,0,IF($A1390='1-Input'!$B$26+1,('1-Input'!$B$23+'1-Input'!$B$32)*'1-Input'!$B$27,'1-Input'!$B$23+'1-Input'!$B$32))</f>
        <v>16422.445104839331</v>
      </c>
      <c r="D1390" s="10">
        <f>IF(AND($A1390&gt;=1,$A1390&lt;1+'1-Input'!$B$12),'1-Input'!$B$30,0)</f>
        <v>0</v>
      </c>
      <c r="E1390" s="10">
        <f>MAX(0,('1-Input'!$B$10-C1390-D1390))/(1-'P-Parametri'!$B$31*MAX(0,IF(F1389&lt;=0,0,(F1389-G1389)/F1389)))</f>
        <v>12577.554895160669</v>
      </c>
      <c r="F1390" s="10">
        <f>((F1389-E1390+MAX(0,-('1-Input'!$B$10-C1390-D1390)))*(1+B1390))*(1-'P-Parametri'!$B$32)</f>
        <v>-210419.88711209199</v>
      </c>
      <c r="G1390" s="10">
        <f>IF(F1389&lt;=0,G1389,G1389*(1-E1390/F1389))+MAX(0,-('1-Input'!$B$10-C1390-D1390))</f>
        <v>-8728.4617275607925</v>
      </c>
      <c r="H1390" s="9">
        <f t="shared" si="29"/>
        <v>0</v>
      </c>
    </row>
    <row r="1391" spans="1:8">
      <c r="A1391" s="9">
        <f t="shared" si="28"/>
        <v>37</v>
      </c>
      <c r="B1391" s="12">
        <f>IF($A1391='P-Parametri'!$C$47,'P-Parametri'!$B$34,IF($A1391='P-Parametri'!$C$48,'P-Parametri'!$C$34,'P-Parametri'!$C$51))</f>
        <v>3.7839263201876694E-2</v>
      </c>
      <c r="C1391" s="10">
        <f>IF($A1391&lt;='1-Input'!$B$26,0,IF($A1391='1-Input'!$B$26+1,('1-Input'!$B$23+'1-Input'!$B$32)*'1-Input'!$B$27,'1-Input'!$B$23+'1-Input'!$B$32))</f>
        <v>16422.445104839331</v>
      </c>
      <c r="D1391" s="10">
        <f>IF(AND($A1391&gt;=1,$A1391&lt;1+'1-Input'!$B$12),'1-Input'!$B$30,0)</f>
        <v>0</v>
      </c>
      <c r="E1391" s="10">
        <f>MAX(0,('1-Input'!$B$10-C1391-D1391))/(1-'P-Parametri'!$B$31*MAX(0,IF(F1390&lt;=0,0,(F1390-G1390)/F1390)))</f>
        <v>12577.554895160669</v>
      </c>
      <c r="F1391" s="10">
        <f>((F1390-E1391+MAX(0,-('1-Input'!$B$10-C1391-D1391)))*(1+B1391))*(1-'P-Parametri'!$B$32)</f>
        <v>-230972.62990689289</v>
      </c>
      <c r="G1391" s="10">
        <f>IF(F1390&lt;=0,G1390,G1390*(1-E1391/F1390))+MAX(0,-('1-Input'!$B$10-C1391-D1391))</f>
        <v>-8728.4617275607925</v>
      </c>
      <c r="H1391" s="9">
        <f t="shared" si="29"/>
        <v>0</v>
      </c>
    </row>
    <row r="1392" spans="1:8">
      <c r="A1392" s="9">
        <f t="shared" si="28"/>
        <v>38</v>
      </c>
      <c r="B1392" s="12">
        <f>IF($A1392='P-Parametri'!$C$47,'P-Parametri'!$B$34,IF($A1392='P-Parametri'!$C$48,'P-Parametri'!$C$34,'P-Parametri'!$C$51))</f>
        <v>3.7839263201876694E-2</v>
      </c>
      <c r="C1392" s="10">
        <f>IF($A1392&lt;='1-Input'!$B$26,0,IF($A1392='1-Input'!$B$26+1,('1-Input'!$B$23+'1-Input'!$B$32)*'1-Input'!$B$27,'1-Input'!$B$23+'1-Input'!$B$32))</f>
        <v>16422.445104839331</v>
      </c>
      <c r="D1392" s="10">
        <f>IF(AND($A1392&gt;=1,$A1392&lt;1+'1-Input'!$B$12),'1-Input'!$B$30,0)</f>
        <v>0</v>
      </c>
      <c r="E1392" s="10">
        <f>MAX(0,('1-Input'!$B$10-C1392-D1392))/(1-'P-Parametri'!$B$31*MAX(0,IF(F1391&lt;=0,0,(F1391-G1391)/F1391)))</f>
        <v>12577.554895160669</v>
      </c>
      <c r="F1392" s="10">
        <f>((F1391-E1392+MAX(0,-('1-Input'!$B$10-C1392-D1392)))*(1+B1392))*(1-'P-Parametri'!$B$32)</f>
        <v>-252260.41245894888</v>
      </c>
      <c r="G1392" s="10">
        <f>IF(F1391&lt;=0,G1391,G1391*(1-E1392/F1391))+MAX(0,-('1-Input'!$B$10-C1392-D1392))</f>
        <v>-8728.4617275607925</v>
      </c>
      <c r="H1392" s="9">
        <f t="shared" si="29"/>
        <v>0</v>
      </c>
    </row>
    <row r="1393" spans="1:8">
      <c r="A1393" s="9">
        <f t="shared" si="28"/>
        <v>39</v>
      </c>
      <c r="B1393" s="12">
        <f>IF($A1393='P-Parametri'!$C$47,'P-Parametri'!$B$34,IF($A1393='P-Parametri'!$C$48,'P-Parametri'!$C$34,'P-Parametri'!$C$51))</f>
        <v>3.7839263201876694E-2</v>
      </c>
      <c r="C1393" s="10">
        <f>IF($A1393&lt;='1-Input'!$B$26,0,IF($A1393='1-Input'!$B$26+1,('1-Input'!$B$23+'1-Input'!$B$32)*'1-Input'!$B$27,'1-Input'!$B$23+'1-Input'!$B$32))</f>
        <v>16422.445104839331</v>
      </c>
      <c r="D1393" s="10">
        <f>IF(AND($A1393&gt;=1,$A1393&lt;1+'1-Input'!$B$12),'1-Input'!$B$30,0)</f>
        <v>0</v>
      </c>
      <c r="E1393" s="10">
        <f>MAX(0,('1-Input'!$B$10-C1393-D1393))/(1-'P-Parametri'!$B$31*MAX(0,IF(F1392&lt;=0,0,(F1392-G1392)/F1392)))</f>
        <v>12577.554895160669</v>
      </c>
      <c r="F1393" s="10">
        <f>((F1392-E1393+MAX(0,-('1-Input'!$B$10-C1393-D1393)))*(1+B1393))*(1-'P-Parametri'!$B$32)</f>
        <v>-274309.52242485841</v>
      </c>
      <c r="G1393" s="10">
        <f>IF(F1392&lt;=0,G1392,G1392*(1-E1393/F1392))+MAX(0,-('1-Input'!$B$10-C1393-D1393))</f>
        <v>-8728.4617275607925</v>
      </c>
      <c r="H1393" s="9">
        <f t="shared" si="29"/>
        <v>0</v>
      </c>
    </row>
    <row r="1394" spans="1:8">
      <c r="A1394" s="9">
        <f t="shared" si="28"/>
        <v>40</v>
      </c>
      <c r="B1394" s="12">
        <f>IF($A1394='P-Parametri'!$C$47,'P-Parametri'!$B$34,IF($A1394='P-Parametri'!$C$48,'P-Parametri'!$C$34,'P-Parametri'!$C$51))</f>
        <v>3.7839263201876694E-2</v>
      </c>
      <c r="C1394" s="10">
        <f>IF($A1394&lt;='1-Input'!$B$26,0,IF($A1394='1-Input'!$B$26+1,('1-Input'!$B$23+'1-Input'!$B$32)*'1-Input'!$B$27,'1-Input'!$B$23+'1-Input'!$B$32))</f>
        <v>16422.445104839331</v>
      </c>
      <c r="D1394" s="10">
        <f>IF(AND($A1394&gt;=1,$A1394&lt;1+'1-Input'!$B$12),'1-Input'!$B$30,0)</f>
        <v>0</v>
      </c>
      <c r="E1394" s="10">
        <f>MAX(0,('1-Input'!$B$10-C1394-D1394))/(1-'P-Parametri'!$B$31*MAX(0,IF(F1393&lt;=0,0,(F1393-G1393)/F1393)))</f>
        <v>12577.554895160669</v>
      </c>
      <c r="F1394" s="10">
        <f>((F1393-E1394+MAX(0,-('1-Input'!$B$10-C1394-D1394)))*(1+B1394))*(1-'P-Parametri'!$B$32)</f>
        <v>-297147.18760205252</v>
      </c>
      <c r="G1394" s="10">
        <f>IF(F1393&lt;=0,G1393,G1393*(1-E1394/F1393))+MAX(0,-('1-Input'!$B$10-C1394-D1394))</f>
        <v>-8728.4617275607925</v>
      </c>
      <c r="H1394" s="9">
        <f t="shared" si="29"/>
        <v>0</v>
      </c>
    </row>
    <row r="1395" spans="1:8">
      <c r="A1395" s="9">
        <f t="shared" si="28"/>
        <v>41</v>
      </c>
      <c r="B1395" s="12">
        <f>IF($A1395='P-Parametri'!$C$47,'P-Parametri'!$B$34,IF($A1395='P-Parametri'!$C$48,'P-Parametri'!$C$34,'P-Parametri'!$C$51))</f>
        <v>3.7839263201876694E-2</v>
      </c>
      <c r="C1395" s="10">
        <f>IF($A1395&lt;='1-Input'!$B$26,0,IF($A1395='1-Input'!$B$26+1,('1-Input'!$B$23+'1-Input'!$B$32)*'1-Input'!$B$27,'1-Input'!$B$23+'1-Input'!$B$32))</f>
        <v>16422.445104839331</v>
      </c>
      <c r="D1395" s="10">
        <f>IF(AND($A1395&gt;=1,$A1395&lt;1+'1-Input'!$B$12),'1-Input'!$B$30,0)</f>
        <v>0</v>
      </c>
      <c r="E1395" s="10">
        <f>MAX(0,('1-Input'!$B$10-C1395-D1395))/(1-'P-Parametri'!$B$31*MAX(0,IF(F1394&lt;=0,0,(F1394-G1394)/F1394)))</f>
        <v>12577.554895160669</v>
      </c>
      <c r="F1395" s="10">
        <f>((F1394-E1395+MAX(0,-('1-Input'!$B$10-C1395-D1395)))*(1+B1395))*(1-'P-Parametri'!$B$32)</f>
        <v>-320801.60955160134</v>
      </c>
      <c r="G1395" s="10">
        <f>IF(F1394&lt;=0,G1394,G1394*(1-E1395/F1394))+MAX(0,-('1-Input'!$B$10-C1395-D1395))</f>
        <v>-8728.4617275607925</v>
      </c>
      <c r="H1395" s="9">
        <f t="shared" si="29"/>
        <v>0</v>
      </c>
    </row>
    <row r="1396" spans="1:8">
      <c r="A1396" s="9">
        <f t="shared" si="28"/>
        <v>42</v>
      </c>
      <c r="B1396" s="12">
        <f>IF($A1396='P-Parametri'!$C$47,'P-Parametri'!$B$34,IF($A1396='P-Parametri'!$C$48,'P-Parametri'!$C$34,'P-Parametri'!$C$51))</f>
        <v>3.7839263201876694E-2</v>
      </c>
      <c r="C1396" s="10">
        <f>IF($A1396&lt;='1-Input'!$B$26,0,IF($A1396='1-Input'!$B$26+1,('1-Input'!$B$23+'1-Input'!$B$32)*'1-Input'!$B$27,'1-Input'!$B$23+'1-Input'!$B$32))</f>
        <v>16422.445104839331</v>
      </c>
      <c r="D1396" s="10">
        <f>IF(AND($A1396&gt;=1,$A1396&lt;1+'1-Input'!$B$12),'1-Input'!$B$30,0)</f>
        <v>0</v>
      </c>
      <c r="E1396" s="10">
        <f>MAX(0,('1-Input'!$B$10-C1396-D1396))/(1-'P-Parametri'!$B$31*MAX(0,IF(F1395&lt;=0,0,(F1395-G1395)/F1395)))</f>
        <v>12577.554895160669</v>
      </c>
      <c r="F1396" s="10">
        <f>((F1395-E1396+MAX(0,-('1-Input'!$B$10-C1396-D1396)))*(1+B1396))*(1-'P-Parametri'!$B$32)</f>
        <v>-345301.99842349219</v>
      </c>
      <c r="G1396" s="10">
        <f>IF(F1395&lt;=0,G1395,G1395*(1-E1396/F1395))+MAX(0,-('1-Input'!$B$10-C1396-D1396))</f>
        <v>-8728.4617275607925</v>
      </c>
      <c r="H1396" s="9">
        <f t="shared" si="29"/>
        <v>0</v>
      </c>
    </row>
    <row r="1397" spans="1:8" ht="30">
      <c r="A1397" s="5" t="s">
        <v>184</v>
      </c>
      <c r="B1397" s="18">
        <f>IFERROR('1-Input'!$B$5-1+MATCH(0,H1354:H1396,0)-1,"non si esaurisce")</f>
        <v>73</v>
      </c>
      <c r="D1397" s="5" t="s">
        <v>185</v>
      </c>
      <c r="E1397" s="10">
        <f>F1396</f>
        <v>-345301.99842349219</v>
      </c>
    </row>
    <row r="1400" spans="1:8">
      <c r="A1400" s="2" t="s">
        <v>504</v>
      </c>
    </row>
    <row r="1401" spans="1:8">
      <c r="A1401" s="15" t="s">
        <v>176</v>
      </c>
      <c r="B1401" s="15" t="s">
        <v>177</v>
      </c>
      <c r="C1401" s="15" t="s">
        <v>178</v>
      </c>
      <c r="D1401" s="15" t="s">
        <v>179</v>
      </c>
      <c r="E1401" s="15" t="s">
        <v>180</v>
      </c>
      <c r="F1401" s="15" t="s">
        <v>181</v>
      </c>
      <c r="G1401" s="15" t="s">
        <v>182</v>
      </c>
      <c r="H1401" s="15" t="s">
        <v>183</v>
      </c>
    </row>
    <row r="1402" spans="1:8">
      <c r="A1402" s="9">
        <f>0</f>
        <v>0</v>
      </c>
      <c r="E1402" s="10">
        <f>0</f>
        <v>0</v>
      </c>
      <c r="F1402" s="10">
        <f>'1-Input'!$B$8</f>
        <v>760000</v>
      </c>
      <c r="G1402" s="10">
        <f>'1-Input'!$B$9</f>
        <v>586000</v>
      </c>
      <c r="H1402" s="9">
        <f>1</f>
        <v>1</v>
      </c>
    </row>
    <row r="1403" spans="1:8">
      <c r="A1403" s="9">
        <f t="shared" ref="A1403:A1444" si="30">A1402+1</f>
        <v>1</v>
      </c>
      <c r="B1403" s="12">
        <f>IF($A1403='P-Parametri'!$C$47,'P-Parametri'!$B$34,IF($A1403='P-Parametri'!$C$48,'P-Parametri'!$C$34,'P-Parametri'!$C$52))</f>
        <v>-0.35</v>
      </c>
      <c r="C1403" s="10">
        <f>IF($A1403&lt;='1-Input'!$B$26,0,IF($A1403='1-Input'!$B$26+1,('1-Input'!$B$23+'1-Input'!$B$32)*'1-Input'!$B$27,'1-Input'!$B$23+'1-Input'!$B$32))</f>
        <v>0</v>
      </c>
      <c r="D1403" s="10">
        <f>IF(AND($A1403&gt;=1,$A1403&lt;1+'1-Input'!$B$12),'1-Input'!$B$30,0)</f>
        <v>11905.451600000002</v>
      </c>
      <c r="E1403" s="10">
        <f>MAX(0,('1-Input'!$B$10-C1403-D1403))/(1-'P-Parametri'!$B$31*MAX(0,IF(F1402&lt;=0,0,(F1402-G1402)/F1402)))</f>
        <v>18176.530281493087</v>
      </c>
      <c r="F1403" s="10">
        <f>((F1402-E1403+MAX(0,-('1-Input'!$B$10-C1403-D1403)))*(1+B1403))*(1-'P-Parametri'!$B$32)</f>
        <v>481220.88480639545</v>
      </c>
      <c r="G1403" s="10">
        <f>IF(F1402&lt;=0,G1402,G1402*(1-E1403/F1402))+MAX(0,-('1-Input'!$B$10-C1403-D1403))</f>
        <v>571984.93849348032</v>
      </c>
      <c r="H1403" s="9">
        <f t="shared" ref="H1403:H1444" si="31">IF(OR(F1402&lt;=0,F1402&lt;E1403),0,1)</f>
        <v>1</v>
      </c>
    </row>
    <row r="1404" spans="1:8">
      <c r="A1404" s="9">
        <f t="shared" si="30"/>
        <v>2</v>
      </c>
      <c r="B1404" s="12">
        <f>IF($A1404='P-Parametri'!$C$47,'P-Parametri'!$B$34,IF($A1404='P-Parametri'!$C$48,'P-Parametri'!$C$34,'P-Parametri'!$C$52))</f>
        <v>-0.2</v>
      </c>
      <c r="C1404" s="10">
        <f>IF($A1404&lt;='1-Input'!$B$26,0,IF($A1404='1-Input'!$B$26+1,('1-Input'!$B$23+'1-Input'!$B$32)*'1-Input'!$B$27,'1-Input'!$B$23+'1-Input'!$B$32))</f>
        <v>0</v>
      </c>
      <c r="D1404" s="10">
        <f>IF(AND($A1404&gt;=1,$A1404&lt;1+'1-Input'!$B$12),'1-Input'!$B$30,0)</f>
        <v>11905.451600000002</v>
      </c>
      <c r="E1404" s="10">
        <f>MAX(0,('1-Input'!$B$10-C1404-D1404))/(1-'P-Parametri'!$B$31*MAX(0,IF(F1403&lt;=0,0,(F1403-G1403)/F1403)))</f>
        <v>17094.5484</v>
      </c>
      <c r="F1404" s="10">
        <f>((F1403-E1404+MAX(0,-('1-Input'!$B$10-C1404-D1404)))*(1+B1404))*(1-'P-Parametri'!$B$32)</f>
        <v>370558.46698686609</v>
      </c>
      <c r="G1404" s="10">
        <f>IF(F1403&lt;=0,G1403,G1403*(1-E1404/F1403))+MAX(0,-('1-Input'!$B$10-C1404-D1404))</f>
        <v>551666.15241443971</v>
      </c>
      <c r="H1404" s="9">
        <f t="shared" si="31"/>
        <v>1</v>
      </c>
    </row>
    <row r="1405" spans="1:8">
      <c r="A1405" s="9">
        <f t="shared" si="30"/>
        <v>3</v>
      </c>
      <c r="B1405" s="12">
        <f>IF($A1405='P-Parametri'!$C$47,'P-Parametri'!$B$34,IF($A1405='P-Parametri'!$C$48,'P-Parametri'!$C$34,'P-Parametri'!$C$52))</f>
        <v>4.8525513124279884E-2</v>
      </c>
      <c r="C1405" s="10">
        <f>IF($A1405&lt;='1-Input'!$B$26,0,IF($A1405='1-Input'!$B$26+1,('1-Input'!$B$23+'1-Input'!$B$32)*'1-Input'!$B$27,'1-Input'!$B$23+'1-Input'!$B$32))</f>
        <v>0</v>
      </c>
      <c r="D1405" s="10">
        <f>IF(AND($A1405&gt;=1,$A1405&lt;1+'1-Input'!$B$12),'1-Input'!$B$30,0)</f>
        <v>11905.451600000002</v>
      </c>
      <c r="E1405" s="10">
        <f>MAX(0,('1-Input'!$B$10-C1405-D1405))/(1-'P-Parametri'!$B$31*MAX(0,IF(F1404&lt;=0,0,(F1404-G1404)/F1404)))</f>
        <v>17094.5484</v>
      </c>
      <c r="F1405" s="10">
        <f>((F1404-E1405+MAX(0,-('1-Input'!$B$10-C1405-D1405)))*(1+B1405))*(1-'P-Parametri'!$B$32)</f>
        <v>369874.70473399805</v>
      </c>
      <c r="G1405" s="10">
        <f>IF(F1404&lt;=0,G1404,G1404*(1-E1405/F1404))+MAX(0,-('1-Input'!$B$10-C1405-D1405))</f>
        <v>526216.77105291584</v>
      </c>
      <c r="H1405" s="9">
        <f t="shared" si="31"/>
        <v>1</v>
      </c>
    </row>
    <row r="1406" spans="1:8">
      <c r="A1406" s="9">
        <f t="shared" si="30"/>
        <v>4</v>
      </c>
      <c r="B1406" s="12">
        <f>IF($A1406='P-Parametri'!$C$47,'P-Parametri'!$B$34,IF($A1406='P-Parametri'!$C$48,'P-Parametri'!$C$34,'P-Parametri'!$C$52))</f>
        <v>4.8525513124279884E-2</v>
      </c>
      <c r="C1406" s="10">
        <f>IF($A1406&lt;='1-Input'!$B$26,0,IF($A1406='1-Input'!$B$26+1,('1-Input'!$B$23+'1-Input'!$B$32)*'1-Input'!$B$27,'1-Input'!$B$23+'1-Input'!$B$32))</f>
        <v>0</v>
      </c>
      <c r="D1406" s="10">
        <f>IF(AND($A1406&gt;=1,$A1406&lt;1+'1-Input'!$B$12),'1-Input'!$B$30,0)</f>
        <v>11905.451600000002</v>
      </c>
      <c r="E1406" s="10">
        <f>MAX(0,('1-Input'!$B$10-C1406-D1406))/(1-'P-Parametri'!$B$31*MAX(0,IF(F1405&lt;=0,0,(F1405-G1405)/F1405)))</f>
        <v>17094.5484</v>
      </c>
      <c r="F1406" s="10">
        <f>((F1405-E1406+MAX(0,-('1-Input'!$B$10-C1406-D1406)))*(1+B1406))*(1-'P-Parametri'!$B$32)</f>
        <v>369159.19645128865</v>
      </c>
      <c r="G1406" s="10">
        <f>IF(F1405&lt;=0,G1405,G1405*(1-E1406/F1405))+MAX(0,-('1-Input'!$B$10-C1406-D1406))</f>
        <v>501896.54058967013</v>
      </c>
      <c r="H1406" s="9">
        <f t="shared" si="31"/>
        <v>1</v>
      </c>
    </row>
    <row r="1407" spans="1:8">
      <c r="A1407" s="9">
        <f t="shared" si="30"/>
        <v>5</v>
      </c>
      <c r="B1407" s="12">
        <f>IF($A1407='P-Parametri'!$C$47,'P-Parametri'!$B$34,IF($A1407='P-Parametri'!$C$48,'P-Parametri'!$C$34,'P-Parametri'!$C$52))</f>
        <v>4.8525513124279884E-2</v>
      </c>
      <c r="C1407" s="10">
        <f>IF($A1407&lt;='1-Input'!$B$26,0,IF($A1407='1-Input'!$B$26+1,('1-Input'!$B$23+'1-Input'!$B$32)*'1-Input'!$B$27,'1-Input'!$B$23+'1-Input'!$B$32))</f>
        <v>0</v>
      </c>
      <c r="D1407" s="10">
        <f>IF(AND($A1407&gt;=1,$A1407&lt;1+'1-Input'!$B$12),'1-Input'!$B$30,0)</f>
        <v>11905.451600000002</v>
      </c>
      <c r="E1407" s="10">
        <f>MAX(0,('1-Input'!$B$10-C1407-D1407))/(1-'P-Parametri'!$B$31*MAX(0,IF(F1406&lt;=0,0,(F1406-G1406)/F1406)))</f>
        <v>17094.5484</v>
      </c>
      <c r="F1407" s="10">
        <f>((F1406-E1407+MAX(0,-('1-Input'!$B$10-C1407-D1407)))*(1+B1407))*(1-'P-Parametri'!$B$32)</f>
        <v>368410.46821939468</v>
      </c>
      <c r="G1407" s="10">
        <f>IF(F1406&lt;=0,G1406,G1406*(1-E1407/F1406))+MAX(0,-('1-Input'!$B$10-C1407-D1407))</f>
        <v>478655.36229212553</v>
      </c>
      <c r="H1407" s="9">
        <f t="shared" si="31"/>
        <v>1</v>
      </c>
    </row>
    <row r="1408" spans="1:8">
      <c r="A1408" s="9">
        <f t="shared" si="30"/>
        <v>6</v>
      </c>
      <c r="B1408" s="12">
        <f>IF($A1408='P-Parametri'!$C$47,'P-Parametri'!$B$34,IF($A1408='P-Parametri'!$C$48,'P-Parametri'!$C$34,'P-Parametri'!$C$52))</f>
        <v>4.8525513124279884E-2</v>
      </c>
      <c r="C1408" s="10">
        <f>IF($A1408&lt;='1-Input'!$B$26,0,IF($A1408='1-Input'!$B$26+1,('1-Input'!$B$23+'1-Input'!$B$32)*'1-Input'!$B$27,'1-Input'!$B$23+'1-Input'!$B$32))</f>
        <v>0</v>
      </c>
      <c r="D1408" s="10">
        <f>IF(AND($A1408&gt;=1,$A1408&lt;1+'1-Input'!$B$12),'1-Input'!$B$30,0)</f>
        <v>0</v>
      </c>
      <c r="E1408" s="10">
        <f>MAX(0,('1-Input'!$B$10-C1408-D1408))/(1-'P-Parametri'!$B$31*MAX(0,IF(F1407&lt;=0,0,(F1407-G1407)/F1407)))</f>
        <v>29000</v>
      </c>
      <c r="F1408" s="10">
        <f>((F1407-E1408+MAX(0,-('1-Input'!$B$10-C1408-D1408)))*(1+B1408))*(1-'P-Parametri'!$B$32)</f>
        <v>355168.77427879395</v>
      </c>
      <c r="G1408" s="10">
        <f>IF(F1407&lt;=0,G1407,G1407*(1-E1408/F1407))+MAX(0,-('1-Input'!$B$10-C1408-D1408))</f>
        <v>440977.26488745224</v>
      </c>
      <c r="H1408" s="9">
        <f t="shared" si="31"/>
        <v>1</v>
      </c>
    </row>
    <row r="1409" spans="1:8">
      <c r="A1409" s="9">
        <f t="shared" si="30"/>
        <v>7</v>
      </c>
      <c r="B1409" s="12">
        <f>IF($A1409='P-Parametri'!$C$47,'P-Parametri'!$B$34,IF($A1409='P-Parametri'!$C$48,'P-Parametri'!$C$34,'P-Parametri'!$C$52))</f>
        <v>4.8525513124279884E-2</v>
      </c>
      <c r="C1409" s="10">
        <f>IF($A1409&lt;='1-Input'!$B$26,0,IF($A1409='1-Input'!$B$26+1,('1-Input'!$B$23+'1-Input'!$B$32)*'1-Input'!$B$27,'1-Input'!$B$23+'1-Input'!$B$32))</f>
        <v>0</v>
      </c>
      <c r="D1409" s="10">
        <f>IF(AND($A1409&gt;=1,$A1409&lt;1+'1-Input'!$B$12),'1-Input'!$B$30,0)</f>
        <v>0</v>
      </c>
      <c r="E1409" s="10">
        <f>MAX(0,('1-Input'!$B$10-C1409-D1409))/(1-'P-Parametri'!$B$31*MAX(0,IF(F1408&lt;=0,0,(F1408-G1408)/F1408)))</f>
        <v>29000</v>
      </c>
      <c r="F1409" s="10">
        <f>((F1408-E1409+MAX(0,-('1-Input'!$B$10-C1409-D1409)))*(1+B1409))*(1-'P-Parametri'!$B$32)</f>
        <v>341312.2888529583</v>
      </c>
      <c r="G1409" s="10">
        <f>IF(F1408&lt;=0,G1408,G1408*(1-E1409/F1408))+MAX(0,-('1-Input'!$B$10-C1409-D1409))</f>
        <v>404970.88817907148</v>
      </c>
      <c r="H1409" s="9">
        <f t="shared" si="31"/>
        <v>1</v>
      </c>
    </row>
    <row r="1410" spans="1:8">
      <c r="A1410" s="9">
        <f t="shared" si="30"/>
        <v>8</v>
      </c>
      <c r="B1410" s="12">
        <f>IF($A1410='P-Parametri'!$C$47,'P-Parametri'!$B$34,IF($A1410='P-Parametri'!$C$48,'P-Parametri'!$C$34,'P-Parametri'!$C$52))</f>
        <v>4.8525513124279884E-2</v>
      </c>
      <c r="C1410" s="10">
        <f>IF($A1410&lt;='1-Input'!$B$26,0,IF($A1410='1-Input'!$B$26+1,('1-Input'!$B$23+'1-Input'!$B$32)*'1-Input'!$B$27,'1-Input'!$B$23+'1-Input'!$B$32))</f>
        <v>0</v>
      </c>
      <c r="D1410" s="10">
        <f>IF(AND($A1410&gt;=1,$A1410&lt;1+'1-Input'!$B$12),'1-Input'!$B$30,0)</f>
        <v>0</v>
      </c>
      <c r="E1410" s="10">
        <f>MAX(0,('1-Input'!$B$10-C1410-D1410))/(1-'P-Parametri'!$B$31*MAX(0,IF(F1409&lt;=0,0,(F1409-G1409)/F1409)))</f>
        <v>29000</v>
      </c>
      <c r="F1410" s="10">
        <f>((F1409-E1410+MAX(0,-('1-Input'!$B$10-C1410-D1410)))*(1+B1410))*(1-'P-Parametri'!$B$32)</f>
        <v>326812.46811871725</v>
      </c>
      <c r="G1410" s="10">
        <f>IF(F1409&lt;=0,G1409,G1409*(1-E1410/F1409))+MAX(0,-('1-Input'!$B$10-C1410-D1410))</f>
        <v>370562.06042586803</v>
      </c>
      <c r="H1410" s="9">
        <f t="shared" si="31"/>
        <v>1</v>
      </c>
    </row>
    <row r="1411" spans="1:8">
      <c r="A1411" s="9">
        <f t="shared" si="30"/>
        <v>9</v>
      </c>
      <c r="B1411" s="12">
        <f>IF($A1411='P-Parametri'!$C$47,'P-Parametri'!$B$34,IF($A1411='P-Parametri'!$C$48,'P-Parametri'!$C$34,'P-Parametri'!$C$52))</f>
        <v>4.8525513124279884E-2</v>
      </c>
      <c r="C1411" s="10">
        <f>IF($A1411&lt;='1-Input'!$B$26,0,IF($A1411='1-Input'!$B$26+1,('1-Input'!$B$23+'1-Input'!$B$32)*'1-Input'!$B$27,'1-Input'!$B$23+'1-Input'!$B$32))</f>
        <v>0</v>
      </c>
      <c r="D1411" s="10">
        <f>IF(AND($A1411&gt;=1,$A1411&lt;1+'1-Input'!$B$12),'1-Input'!$B$30,0)</f>
        <v>0</v>
      </c>
      <c r="E1411" s="10">
        <f>MAX(0,('1-Input'!$B$10-C1411-D1411))/(1-'P-Parametri'!$B$31*MAX(0,IF(F1410&lt;=0,0,(F1410-G1410)/F1410)))</f>
        <v>29000</v>
      </c>
      <c r="F1411" s="10">
        <f>((F1410-E1411+MAX(0,-('1-Input'!$B$10-C1411-D1411)))*(1+B1411))*(1-'P-Parametri'!$B$32)</f>
        <v>311639.44300708827</v>
      </c>
      <c r="G1411" s="10">
        <f>IF(F1410&lt;=0,G1410,G1410*(1-E1411/F1410))+MAX(0,-('1-Input'!$B$10-C1411-D1411))</f>
        <v>337679.90077568451</v>
      </c>
      <c r="H1411" s="9">
        <f t="shared" si="31"/>
        <v>1</v>
      </c>
    </row>
    <row r="1412" spans="1:8">
      <c r="A1412" s="9">
        <f t="shared" si="30"/>
        <v>10</v>
      </c>
      <c r="B1412" s="12">
        <f>IF($A1412='P-Parametri'!$C$47,'P-Parametri'!$B$34,IF($A1412='P-Parametri'!$C$48,'P-Parametri'!$C$34,'P-Parametri'!$C$52))</f>
        <v>4.8525513124279884E-2</v>
      </c>
      <c r="C1412" s="10">
        <f>IF($A1412&lt;='1-Input'!$B$26,0,IF($A1412='1-Input'!$B$26+1,('1-Input'!$B$23+'1-Input'!$B$32)*'1-Input'!$B$27,'1-Input'!$B$23+'1-Input'!$B$32))</f>
        <v>0</v>
      </c>
      <c r="D1412" s="10">
        <f>IF(AND($A1412&gt;=1,$A1412&lt;1+'1-Input'!$B$12),'1-Input'!$B$30,0)</f>
        <v>0</v>
      </c>
      <c r="E1412" s="10">
        <f>MAX(0,('1-Input'!$B$10-C1412-D1412))/(1-'P-Parametri'!$B$31*MAX(0,IF(F1411&lt;=0,0,(F1411-G1411)/F1411)))</f>
        <v>29000</v>
      </c>
      <c r="F1412" s="10">
        <f>((F1411-E1412+MAX(0,-('1-Input'!$B$10-C1412-D1412)))*(1+B1412))*(1-'P-Parametri'!$B$32)</f>
        <v>295761.95767415158</v>
      </c>
      <c r="G1412" s="10">
        <f>IF(F1411&lt;=0,G1411,G1411*(1-E1412/F1411))+MAX(0,-('1-Input'!$B$10-C1412-D1412))</f>
        <v>306256.67325351201</v>
      </c>
      <c r="H1412" s="9">
        <f t="shared" si="31"/>
        <v>1</v>
      </c>
    </row>
    <row r="1413" spans="1:8">
      <c r="A1413" s="9">
        <f t="shared" si="30"/>
        <v>11</v>
      </c>
      <c r="B1413" s="12">
        <f>IF($A1413='P-Parametri'!$C$47,'P-Parametri'!$B$34,IF($A1413='P-Parametri'!$C$48,'P-Parametri'!$C$34,'P-Parametri'!$C$52))</f>
        <v>4.8525513124279884E-2</v>
      </c>
      <c r="C1413" s="10">
        <f>IF($A1413&lt;='1-Input'!$B$26,0,IF($A1413='1-Input'!$B$26+1,('1-Input'!$B$23+'1-Input'!$B$32)*'1-Input'!$B$27,'1-Input'!$B$23+'1-Input'!$B$32))</f>
        <v>0</v>
      </c>
      <c r="D1413" s="10">
        <f>IF(AND($A1413&gt;=1,$A1413&lt;1+'1-Input'!$B$12),'1-Input'!$B$30,0)</f>
        <v>0</v>
      </c>
      <c r="E1413" s="10">
        <f>MAX(0,('1-Input'!$B$10-C1413-D1413))/(1-'P-Parametri'!$B$31*MAX(0,IF(F1412&lt;=0,0,(F1412-G1412)/F1412)))</f>
        <v>29000</v>
      </c>
      <c r="F1413" s="10">
        <f>((F1412-E1413+MAX(0,-('1-Input'!$B$10-C1413-D1413)))*(1+B1413))*(1-'P-Parametri'!$B$32)</f>
        <v>279147.30511522252</v>
      </c>
      <c r="G1413" s="10">
        <f>IF(F1412&lt;=0,G1412,G1412*(1-E1413/F1412))+MAX(0,-('1-Input'!$B$10-C1413-D1413))</f>
        <v>276227.64722800552</v>
      </c>
      <c r="H1413" s="9">
        <f t="shared" si="31"/>
        <v>1</v>
      </c>
    </row>
    <row r="1414" spans="1:8">
      <c r="A1414" s="9">
        <f t="shared" si="30"/>
        <v>12</v>
      </c>
      <c r="B1414" s="12">
        <f>IF($A1414='P-Parametri'!$C$47,'P-Parametri'!$B$34,IF($A1414='P-Parametri'!$C$48,'P-Parametri'!$C$34,'P-Parametri'!$C$52))</f>
        <v>4.8525513124279884E-2</v>
      </c>
      <c r="C1414" s="10">
        <f>IF($A1414&lt;='1-Input'!$B$26,0,IF($A1414='1-Input'!$B$26+1,('1-Input'!$B$23+'1-Input'!$B$32)*'1-Input'!$B$27,'1-Input'!$B$23+'1-Input'!$B$32))</f>
        <v>0</v>
      </c>
      <c r="D1414" s="10">
        <f>IF(AND($A1414&gt;=1,$A1414&lt;1+'1-Input'!$B$12),'1-Input'!$B$30,0)</f>
        <v>0</v>
      </c>
      <c r="E1414" s="10">
        <f>MAX(0,('1-Input'!$B$10-C1414-D1414))/(1-'P-Parametri'!$B$31*MAX(0,IF(F1413&lt;=0,0,(F1413-G1413)/F1413)))</f>
        <v>29079.077421165755</v>
      </c>
      <c r="F1414" s="10">
        <f>((F1413-E1414+MAX(0,-('1-Input'!$B$10-C1414-D1414)))*(1+B1414))*(1-'P-Parametri'!$B$32)</f>
        <v>261678.5109254721</v>
      </c>
      <c r="G1414" s="10">
        <f>IF(F1413&lt;=0,G1413,G1413*(1-E1414/F1413))+MAX(0,-('1-Input'!$B$10-C1414-D1414))</f>
        <v>247452.71373440037</v>
      </c>
      <c r="H1414" s="9">
        <f t="shared" si="31"/>
        <v>1</v>
      </c>
    </row>
    <row r="1415" spans="1:8">
      <c r="A1415" s="9">
        <f t="shared" si="30"/>
        <v>13</v>
      </c>
      <c r="B1415" s="12">
        <f>IF($A1415='P-Parametri'!$C$47,'P-Parametri'!$B$34,IF($A1415='P-Parametri'!$C$48,'P-Parametri'!$C$34,'P-Parametri'!$C$52))</f>
        <v>4.8525513124279884E-2</v>
      </c>
      <c r="C1415" s="10">
        <f>IF($A1415&lt;='1-Input'!$B$26,0,IF($A1415='1-Input'!$B$26+1,('1-Input'!$B$23+'1-Input'!$B$32)*'1-Input'!$B$27,'1-Input'!$B$23+'1-Input'!$B$32))</f>
        <v>0</v>
      </c>
      <c r="D1415" s="10">
        <f>IF(AND($A1415&gt;=1,$A1415&lt;1+'1-Input'!$B$12),'1-Input'!$B$30,0)</f>
        <v>0</v>
      </c>
      <c r="E1415" s="10">
        <f>MAX(0,('1-Input'!$B$10-C1415-D1415))/(1-'P-Parametri'!$B$31*MAX(0,IF(F1414&lt;=0,0,(F1414-G1414)/F1414)))</f>
        <v>29415.778713297241</v>
      </c>
      <c r="F1415" s="10">
        <f>((F1414-E1415+MAX(0,-('1-Input'!$B$10-C1415-D1415)))*(1+B1415))*(1-'P-Parametri'!$B$32)</f>
        <v>243046.33367147302</v>
      </c>
      <c r="G1415" s="10">
        <f>IF(F1414&lt;=0,G1414,G1414*(1-E1415/F1414))+MAX(0,-('1-Input'!$B$10-C1415-D1415))</f>
        <v>219636.08391840023</v>
      </c>
      <c r="H1415" s="9">
        <f t="shared" si="31"/>
        <v>1</v>
      </c>
    </row>
    <row r="1416" spans="1:8">
      <c r="A1416" s="9">
        <f t="shared" si="30"/>
        <v>14</v>
      </c>
      <c r="B1416" s="12">
        <f>IF($A1416='P-Parametri'!$C$47,'P-Parametri'!$B$34,IF($A1416='P-Parametri'!$C$48,'P-Parametri'!$C$34,'P-Parametri'!$C$52))</f>
        <v>4.8525513124279884E-2</v>
      </c>
      <c r="C1416" s="10">
        <f>IF($A1416&lt;='1-Input'!$B$26,0,IF($A1416='1-Input'!$B$26+1,('1-Input'!$B$23+'1-Input'!$B$32)*'1-Input'!$B$27,'1-Input'!$B$23+'1-Input'!$B$32))</f>
        <v>0</v>
      </c>
      <c r="D1416" s="10">
        <f>IF(AND($A1416&gt;=1,$A1416&lt;1+'1-Input'!$B$12),'1-Input'!$B$30,0)</f>
        <v>0</v>
      </c>
      <c r="E1416" s="10">
        <f>MAX(0,('1-Input'!$B$10-C1416-D1416))/(1-'P-Parametri'!$B$31*MAX(0,IF(F1415&lt;=0,0,(F1415-G1415)/F1415)))</f>
        <v>29744.908549543372</v>
      </c>
      <c r="F1416" s="10">
        <f>((F1415-E1416+MAX(0,-('1-Input'!$B$10-C1416-D1416)))*(1+B1416))*(1-'P-Parametri'!$B$32)</f>
        <v>223204.68225365924</v>
      </c>
      <c r="G1416" s="10">
        <f>IF(F1415&lt;=0,G1415,G1415*(1-E1416/F1415))+MAX(0,-('1-Input'!$B$10-C1416-D1416))</f>
        <v>192756.20825171599</v>
      </c>
      <c r="H1416" s="9">
        <f t="shared" si="31"/>
        <v>1</v>
      </c>
    </row>
    <row r="1417" spans="1:8">
      <c r="A1417" s="9">
        <f t="shared" si="30"/>
        <v>15</v>
      </c>
      <c r="B1417" s="12">
        <f>IF($A1417='P-Parametri'!$C$47,'P-Parametri'!$B$34,IF($A1417='P-Parametri'!$C$48,'P-Parametri'!$C$34,'P-Parametri'!$C$52))</f>
        <v>4.8525513124279884E-2</v>
      </c>
      <c r="C1417" s="10">
        <f>IF($A1417&lt;='1-Input'!$B$26,0,IF($A1417='1-Input'!$B$26+1,('1-Input'!$B$23+'1-Input'!$B$32)*'1-Input'!$B$27,'1-Input'!$B$23+'1-Input'!$B$32))</f>
        <v>0</v>
      </c>
      <c r="D1417" s="10">
        <f>IF(AND($A1417&gt;=1,$A1417&lt;1+'1-Input'!$B$12),'1-Input'!$B$30,0)</f>
        <v>0</v>
      </c>
      <c r="E1417" s="10">
        <f>MAX(0,('1-Input'!$B$10-C1417-D1417))/(1-'P-Parametri'!$B$31*MAX(0,IF(F1416&lt;=0,0,(F1416-G1416)/F1416)))</f>
        <v>30066.39204096677</v>
      </c>
      <c r="F1417" s="10">
        <f>((F1416-E1417+MAX(0,-('1-Input'!$B$10-C1417-D1417)))*(1+B1417))*(1-'P-Parametri'!$B$32)</f>
        <v>202105.40399951101</v>
      </c>
      <c r="G1417" s="10">
        <f>IF(F1416&lt;=0,G1416,G1416*(1-E1417/F1416))+MAX(0,-('1-Input'!$B$10-C1417-D1417))</f>
        <v>166791.32406062141</v>
      </c>
      <c r="H1417" s="9">
        <f t="shared" si="31"/>
        <v>1</v>
      </c>
    </row>
    <row r="1418" spans="1:8">
      <c r="A1418" s="9">
        <f t="shared" si="30"/>
        <v>16</v>
      </c>
      <c r="B1418" s="12">
        <f>IF($A1418='P-Parametri'!$C$47,'P-Parametri'!$B$34,IF($A1418='P-Parametri'!$C$48,'P-Parametri'!$C$34,'P-Parametri'!$C$52))</f>
        <v>4.8525513124279884E-2</v>
      </c>
      <c r="C1418" s="10">
        <f>IF($A1418&lt;='1-Input'!$B$26,0,IF($A1418='1-Input'!$B$26+1,('1-Input'!$B$23+'1-Input'!$B$32)*'1-Input'!$B$27,'1-Input'!$B$23+'1-Input'!$B$32))</f>
        <v>0</v>
      </c>
      <c r="D1418" s="10">
        <f>IF(AND($A1418&gt;=1,$A1418&lt;1+'1-Input'!$B$12),'1-Input'!$B$30,0)</f>
        <v>0</v>
      </c>
      <c r="E1418" s="10">
        <f>MAX(0,('1-Input'!$B$10-C1418-D1418))/(1-'P-Parametri'!$B$31*MAX(0,IF(F1417&lt;=0,0,(F1417-G1417)/F1417)))</f>
        <v>30380.173110377287</v>
      </c>
      <c r="F1418" s="10">
        <f>((F1417-E1418+MAX(0,-('1-Input'!$B$10-C1418-D1418)))*(1+B1418))*(1-'P-Parametri'!$B$32)</f>
        <v>179698.16926274556</v>
      </c>
      <c r="G1418" s="10">
        <f>IF(F1417&lt;=0,G1417,G1417*(1-E1418/F1417))+MAX(0,-('1-Input'!$B$10-C1418-D1418))</f>
        <v>141719.50906707984</v>
      </c>
      <c r="H1418" s="9">
        <f t="shared" si="31"/>
        <v>1</v>
      </c>
    </row>
    <row r="1419" spans="1:8">
      <c r="A1419" s="9">
        <f t="shared" si="30"/>
        <v>17</v>
      </c>
      <c r="B1419" s="12">
        <f>IF($A1419='P-Parametri'!$C$47,'P-Parametri'!$B$34,IF($A1419='P-Parametri'!$C$48,'P-Parametri'!$C$34,'P-Parametri'!$C$52))</f>
        <v>4.8525513124279884E-2</v>
      </c>
      <c r="C1419" s="10">
        <f>IF($A1419&lt;='1-Input'!$B$26,0,IF($A1419='1-Input'!$B$26+1,('1-Input'!$B$23+'1-Input'!$B$32)*'1-Input'!$B$27,'1-Input'!$B$23+'1-Input'!$B$32))</f>
        <v>0</v>
      </c>
      <c r="D1419" s="10">
        <f>IF(AND($A1419&gt;=1,$A1419&lt;1+'1-Input'!$B$12),'1-Input'!$B$30,0)</f>
        <v>0</v>
      </c>
      <c r="E1419" s="10">
        <f>MAX(0,('1-Input'!$B$10-C1419-D1419))/(1-'P-Parametri'!$B$31*MAX(0,IF(F1418&lt;=0,0,(F1418-G1418)/F1418)))</f>
        <v>30686.213809838893</v>
      </c>
      <c r="F1419" s="10">
        <f>((F1418-E1419+MAX(0,-('1-Input'!$B$10-C1419-D1419)))*(1+B1419))*(1-'P-Parametri'!$B$32)</f>
        <v>155930.35137880547</v>
      </c>
      <c r="G1419" s="10">
        <f>IF(F1418&lt;=0,G1418,G1418*(1-E1419/F1418))+MAX(0,-('1-Input'!$B$10-C1419-D1419))</f>
        <v>117518.73298739053</v>
      </c>
      <c r="H1419" s="9">
        <f t="shared" si="31"/>
        <v>1</v>
      </c>
    </row>
    <row r="1420" spans="1:8">
      <c r="A1420" s="9">
        <f t="shared" si="30"/>
        <v>18</v>
      </c>
      <c r="B1420" s="12">
        <f>IF($A1420='P-Parametri'!$C$47,'P-Parametri'!$B$34,IF($A1420='P-Parametri'!$C$48,'P-Parametri'!$C$34,'P-Parametri'!$C$52))</f>
        <v>4.8525513124279884E-2</v>
      </c>
      <c r="C1420" s="10">
        <f>IF($A1420&lt;='1-Input'!$B$26,0,IF($A1420='1-Input'!$B$26+1,('1-Input'!$B$23+'1-Input'!$B$32)*'1-Input'!$B$27,'1-Input'!$B$23+'1-Input'!$B$32))</f>
        <v>0</v>
      </c>
      <c r="D1420" s="10">
        <f>IF(AND($A1420&gt;=1,$A1420&lt;1+'1-Input'!$B$12),'1-Input'!$B$30,0)</f>
        <v>0</v>
      </c>
      <c r="E1420" s="10">
        <f>MAX(0,('1-Input'!$B$10-C1420-D1420))/(1-'P-Parametri'!$B$31*MAX(0,IF(F1419&lt;=0,0,(F1419-G1419)/F1419)))</f>
        <v>30984.493580394879</v>
      </c>
      <c r="F1420" s="10">
        <f>((F1419-E1420+MAX(0,-('1-Input'!$B$10-C1420-D1420)))*(1+B1420))*(1-'P-Parametri'!$B$32)</f>
        <v>130746.90182151011</v>
      </c>
      <c r="G1420" s="10">
        <f>IF(F1419&lt;=0,G1419,G1419*(1-E1420/F1419))+MAX(0,-('1-Input'!$B$10-C1420-D1420))</f>
        <v>94166.907023899024</v>
      </c>
      <c r="H1420" s="9">
        <f t="shared" si="31"/>
        <v>1</v>
      </c>
    </row>
    <row r="1421" spans="1:8">
      <c r="A1421" s="9">
        <f t="shared" si="30"/>
        <v>19</v>
      </c>
      <c r="B1421" s="12">
        <f>IF($A1421='P-Parametri'!$C$47,'P-Parametri'!$B$34,IF($A1421='P-Parametri'!$C$48,'P-Parametri'!$C$34,'P-Parametri'!$C$52))</f>
        <v>4.8525513124279884E-2</v>
      </c>
      <c r="C1421" s="10">
        <f>IF($A1421&lt;='1-Input'!$B$26,0,IF($A1421='1-Input'!$B$26+1,('1-Input'!$B$23+'1-Input'!$B$32)*'1-Input'!$B$27,'1-Input'!$B$23+'1-Input'!$B$32))</f>
        <v>5474.1483682796988</v>
      </c>
      <c r="D1421" s="10">
        <f>IF(AND($A1421&gt;=1,$A1421&lt;1+'1-Input'!$B$12),'1-Input'!$B$30,0)</f>
        <v>0</v>
      </c>
      <c r="E1421" s="10">
        <f>MAX(0,('1-Input'!$B$10-C1421-D1421))/(1-'P-Parametri'!$B$31*MAX(0,IF(F1420&lt;=0,0,(F1420-G1420)/F1420)))</f>
        <v>25371.4209961202</v>
      </c>
      <c r="F1421" s="10">
        <f>((F1420-E1421+MAX(0,-('1-Input'!$B$10-C1421-D1421)))*(1+B1421))*(1-'P-Parametri'!$B$32)</f>
        <v>110267.90234295334</v>
      </c>
      <c r="G1421" s="10">
        <f>IF(F1420&lt;=0,G1420,G1420*(1-E1421/F1420))+MAX(0,-('1-Input'!$B$10-C1421-D1421))</f>
        <v>75893.82973700919</v>
      </c>
      <c r="H1421" s="9">
        <f t="shared" si="31"/>
        <v>1</v>
      </c>
    </row>
    <row r="1422" spans="1:8">
      <c r="A1422" s="9">
        <f t="shared" si="30"/>
        <v>20</v>
      </c>
      <c r="B1422" s="12">
        <f>IF($A1422='P-Parametri'!$C$47,'P-Parametri'!$B$34,IF($A1422='P-Parametri'!$C$48,'P-Parametri'!$C$34,'P-Parametri'!$C$52))</f>
        <v>4.8525513124279884E-2</v>
      </c>
      <c r="C1422" s="10">
        <f>IF($A1422&lt;='1-Input'!$B$26,0,IF($A1422='1-Input'!$B$26+1,('1-Input'!$B$23+'1-Input'!$B$32)*'1-Input'!$B$27,'1-Input'!$B$23+'1-Input'!$B$32))</f>
        <v>16422.445104839331</v>
      </c>
      <c r="D1422" s="10">
        <f>IF(AND($A1422&gt;=1,$A1422&lt;1+'1-Input'!$B$12),'1-Input'!$B$30,0)</f>
        <v>0</v>
      </c>
      <c r="E1422" s="10">
        <f>MAX(0,('1-Input'!$B$10-C1422-D1422))/(1-'P-Parametri'!$B$31*MAX(0,IF(F1421&lt;=0,0,(F1421-G1421)/F1421)))</f>
        <v>13686.882343406513</v>
      </c>
      <c r="F1422" s="10">
        <f>((F1421-E1422+MAX(0,-('1-Input'!$B$10-C1422-D1422)))*(1+B1422))*(1-'P-Parametri'!$B$32)</f>
        <v>101065.128225985</v>
      </c>
      <c r="G1422" s="10">
        <f>IF(F1421&lt;=0,G1421,G1421*(1-E1422/F1421))+MAX(0,-('1-Input'!$B$10-C1422-D1422))</f>
        <v>66473.591425317471</v>
      </c>
      <c r="H1422" s="9">
        <f t="shared" si="31"/>
        <v>1</v>
      </c>
    </row>
    <row r="1423" spans="1:8">
      <c r="A1423" s="9">
        <f t="shared" si="30"/>
        <v>21</v>
      </c>
      <c r="B1423" s="12">
        <f>IF($A1423='P-Parametri'!$C$47,'P-Parametri'!$B$34,IF($A1423='P-Parametri'!$C$48,'P-Parametri'!$C$34,'P-Parametri'!$C$52))</f>
        <v>4.8525513124279884E-2</v>
      </c>
      <c r="C1423" s="10">
        <f>IF($A1423&lt;='1-Input'!$B$26,0,IF($A1423='1-Input'!$B$26+1,('1-Input'!$B$23+'1-Input'!$B$32)*'1-Input'!$B$27,'1-Input'!$B$23+'1-Input'!$B$32))</f>
        <v>16422.445104839331</v>
      </c>
      <c r="D1423" s="10">
        <f>IF(AND($A1423&gt;=1,$A1423&lt;1+'1-Input'!$B$12),'1-Input'!$B$30,0)</f>
        <v>0</v>
      </c>
      <c r="E1423" s="10">
        <f>MAX(0,('1-Input'!$B$10-C1423-D1423))/(1-'P-Parametri'!$B$31*MAX(0,IF(F1422&lt;=0,0,(F1422-G1422)/F1422)))</f>
        <v>13806.167639581816</v>
      </c>
      <c r="F1423" s="10">
        <f>((F1422-E1423+MAX(0,-('1-Input'!$B$10-C1423-D1423)))*(1+B1423))*(1-'P-Parametri'!$B$32)</f>
        <v>91310.25993070261</v>
      </c>
      <c r="G1423" s="10">
        <f>IF(F1422&lt;=0,G1422,G1422*(1-E1423/F1422))+MAX(0,-('1-Input'!$B$10-C1423-D1423))</f>
        <v>57392.85741812468</v>
      </c>
      <c r="H1423" s="9">
        <f t="shared" si="31"/>
        <v>1</v>
      </c>
    </row>
    <row r="1424" spans="1:8">
      <c r="A1424" s="9">
        <f t="shared" si="30"/>
        <v>22</v>
      </c>
      <c r="B1424" s="12">
        <f>IF($A1424='P-Parametri'!$C$47,'P-Parametri'!$B$34,IF($A1424='P-Parametri'!$C$48,'P-Parametri'!$C$34,'P-Parametri'!$C$52))</f>
        <v>4.8525513124279884E-2</v>
      </c>
      <c r="C1424" s="10">
        <f>IF($A1424&lt;='1-Input'!$B$26,0,IF($A1424='1-Input'!$B$26+1,('1-Input'!$B$23+'1-Input'!$B$32)*'1-Input'!$B$27,'1-Input'!$B$23+'1-Input'!$B$32))</f>
        <v>16422.445104839331</v>
      </c>
      <c r="D1424" s="10">
        <f>IF(AND($A1424&gt;=1,$A1424&lt;1+'1-Input'!$B$12),'1-Input'!$B$30,0)</f>
        <v>0</v>
      </c>
      <c r="E1424" s="10">
        <f>MAX(0,('1-Input'!$B$10-C1424-D1424))/(1-'P-Parametri'!$B$31*MAX(0,IF(F1423&lt;=0,0,(F1423-G1423)/F1423)))</f>
        <v>13922.119626982696</v>
      </c>
      <c r="F1424" s="10">
        <f>((F1423-E1424+MAX(0,-('1-Input'!$B$10-C1424-D1424)))*(1+B1424))*(1-'P-Parametri'!$B$32)</f>
        <v>80981.152642648303</v>
      </c>
      <c r="G1424" s="10">
        <f>IF(F1423&lt;=0,G1423,G1423*(1-E1424/F1423))+MAX(0,-('1-Input'!$B$10-C1424-D1424))</f>
        <v>48642.140605842083</v>
      </c>
      <c r="H1424" s="9">
        <f t="shared" si="31"/>
        <v>1</v>
      </c>
    </row>
    <row r="1425" spans="1:8">
      <c r="A1425" s="9">
        <f t="shared" si="30"/>
        <v>23</v>
      </c>
      <c r="B1425" s="12">
        <f>IF($A1425='P-Parametri'!$C$47,'P-Parametri'!$B$34,IF($A1425='P-Parametri'!$C$48,'P-Parametri'!$C$34,'P-Parametri'!$C$52))</f>
        <v>4.8525513124279884E-2</v>
      </c>
      <c r="C1425" s="10">
        <f>IF($A1425&lt;='1-Input'!$B$26,0,IF($A1425='1-Input'!$B$26+1,('1-Input'!$B$23+'1-Input'!$B$32)*'1-Input'!$B$27,'1-Input'!$B$23+'1-Input'!$B$32))</f>
        <v>16422.445104839331</v>
      </c>
      <c r="D1425" s="10">
        <f>IF(AND($A1425&gt;=1,$A1425&lt;1+'1-Input'!$B$12),'1-Input'!$B$30,0)</f>
        <v>0</v>
      </c>
      <c r="E1425" s="10">
        <f>MAX(0,('1-Input'!$B$10-C1425-D1425))/(1-'P-Parametri'!$B$31*MAX(0,IF(F1424&lt;=0,0,(F1424-G1424)/F1424)))</f>
        <v>14034.761678895764</v>
      </c>
      <c r="F1425" s="10">
        <f>((F1424-E1425+MAX(0,-('1-Input'!$B$10-C1425-D1425)))*(1+B1425))*(1-'P-Parametri'!$B$32)</f>
        <v>70054.608939213111</v>
      </c>
      <c r="G1425" s="10">
        <f>IF(F1424&lt;=0,G1424,G1424*(1-E1425/F1424))+MAX(0,-('1-Input'!$B$10-C1425-D1425))</f>
        <v>40212.020402850532</v>
      </c>
      <c r="H1425" s="9">
        <f t="shared" si="31"/>
        <v>1</v>
      </c>
    </row>
    <row r="1426" spans="1:8">
      <c r="A1426" s="9">
        <f t="shared" si="30"/>
        <v>24</v>
      </c>
      <c r="B1426" s="12">
        <f>IF($A1426='P-Parametri'!$C$47,'P-Parametri'!$B$34,IF($A1426='P-Parametri'!$C$48,'P-Parametri'!$C$34,'P-Parametri'!$C$52))</f>
        <v>4.8525513124279884E-2</v>
      </c>
      <c r="C1426" s="10">
        <f>IF($A1426&lt;='1-Input'!$B$26,0,IF($A1426='1-Input'!$B$26+1,('1-Input'!$B$23+'1-Input'!$B$32)*'1-Input'!$B$27,'1-Input'!$B$23+'1-Input'!$B$32))</f>
        <v>16422.445104839331</v>
      </c>
      <c r="D1426" s="10">
        <f>IF(AND($A1426&gt;=1,$A1426&lt;1+'1-Input'!$B$12),'1-Input'!$B$30,0)</f>
        <v>0</v>
      </c>
      <c r="E1426" s="10">
        <f>MAX(0,('1-Input'!$B$10-C1426-D1426))/(1-'P-Parametri'!$B$31*MAX(0,IF(F1425&lt;=0,0,(F1425-G1425)/F1425)))</f>
        <v>14144.122473348765</v>
      </c>
      <c r="F1426" s="10">
        <f>((F1425-E1426+MAX(0,-('1-Input'!$B$10-C1426-D1426)))*(1+B1426))*(1-'P-Parametri'!$B$32)</f>
        <v>58506.324367627225</v>
      </c>
      <c r="G1426" s="10">
        <f>IF(F1425&lt;=0,G1425,G1425*(1-E1426/F1425))+MAX(0,-('1-Input'!$B$10-C1426-D1426))</f>
        <v>32093.157845609825</v>
      </c>
      <c r="H1426" s="9">
        <f t="shared" si="31"/>
        <v>1</v>
      </c>
    </row>
    <row r="1427" spans="1:8">
      <c r="A1427" s="9">
        <f t="shared" si="30"/>
        <v>25</v>
      </c>
      <c r="B1427" s="12">
        <f>IF($A1427='P-Parametri'!$C$47,'P-Parametri'!$B$34,IF($A1427='P-Parametri'!$C$48,'P-Parametri'!$C$34,'P-Parametri'!$C$52))</f>
        <v>4.8525513124279884E-2</v>
      </c>
      <c r="C1427" s="10">
        <f>IF($A1427&lt;='1-Input'!$B$26,0,IF($A1427='1-Input'!$B$26+1,('1-Input'!$B$23+'1-Input'!$B$32)*'1-Input'!$B$27,'1-Input'!$B$23+'1-Input'!$B$32))</f>
        <v>16422.445104839331</v>
      </c>
      <c r="D1427" s="10">
        <f>IF(AND($A1427&gt;=1,$A1427&lt;1+'1-Input'!$B$12),'1-Input'!$B$30,0)</f>
        <v>0</v>
      </c>
      <c r="E1427" s="10">
        <f>MAX(0,('1-Input'!$B$10-C1427-D1427))/(1-'P-Parametri'!$B$31*MAX(0,IF(F1426&lt;=0,0,(F1426-G1426)/F1426)))</f>
        <v>14250.235600933438</v>
      </c>
      <c r="F1427" s="10">
        <f>((F1426-E1427+MAX(0,-('1-Input'!$B$10-C1427-D1427)))*(1+B1427))*(1-'P-Parametri'!$B$32)</f>
        <v>46310.830906605333</v>
      </c>
      <c r="G1427" s="10">
        <f>IF(F1426&lt;=0,G1426,G1426*(1-E1427/F1426))+MAX(0,-('1-Input'!$B$10-C1427-D1427))</f>
        <v>24276.309574571649</v>
      </c>
      <c r="H1427" s="9">
        <f t="shared" si="31"/>
        <v>1</v>
      </c>
    </row>
    <row r="1428" spans="1:8">
      <c r="A1428" s="9">
        <f t="shared" si="30"/>
        <v>26</v>
      </c>
      <c r="B1428" s="12">
        <f>IF($A1428='P-Parametri'!$C$47,'P-Parametri'!$B$34,IF($A1428='P-Parametri'!$C$48,'P-Parametri'!$C$34,'P-Parametri'!$C$52))</f>
        <v>4.8525513124279884E-2</v>
      </c>
      <c r="C1428" s="10">
        <f>IF($A1428&lt;='1-Input'!$B$26,0,IF($A1428='1-Input'!$B$26+1,('1-Input'!$B$23+'1-Input'!$B$32)*'1-Input'!$B$27,'1-Input'!$B$23+'1-Input'!$B$32))</f>
        <v>16422.445104839331</v>
      </c>
      <c r="D1428" s="10">
        <f>IF(AND($A1428&gt;=1,$A1428&lt;1+'1-Input'!$B$12),'1-Input'!$B$30,0)</f>
        <v>0</v>
      </c>
      <c r="E1428" s="10">
        <f>MAX(0,('1-Input'!$B$10-C1428-D1428))/(1-'P-Parametri'!$B$31*MAX(0,IF(F1427&lt;=0,0,(F1427-G1427)/F1427)))</f>
        <v>14353.139175063143</v>
      </c>
      <c r="F1428" s="10">
        <f>((F1427-E1428+MAX(0,-('1-Input'!$B$10-C1428-D1428)))*(1+B1428))*(1-'P-Parametri'!$B$32)</f>
        <v>33441.438210840664</v>
      </c>
      <c r="G1428" s="10">
        <f>IF(F1427&lt;=0,G1427,G1427*(1-E1428/F1427))+MAX(0,-('1-Input'!$B$10-C1428-D1428))</f>
        <v>16752.340706825715</v>
      </c>
      <c r="H1428" s="9">
        <f t="shared" si="31"/>
        <v>1</v>
      </c>
    </row>
    <row r="1429" spans="1:8">
      <c r="A1429" s="9">
        <f t="shared" si="30"/>
        <v>27</v>
      </c>
      <c r="B1429" s="12">
        <f>IF($A1429='P-Parametri'!$C$47,'P-Parametri'!$B$34,IF($A1429='P-Parametri'!$C$48,'P-Parametri'!$C$34,'P-Parametri'!$C$52))</f>
        <v>4.8525513124279884E-2</v>
      </c>
      <c r="C1429" s="10">
        <f>IF($A1429&lt;='1-Input'!$B$26,0,IF($A1429='1-Input'!$B$26+1,('1-Input'!$B$23+'1-Input'!$B$32)*'1-Input'!$B$27,'1-Input'!$B$23+'1-Input'!$B$32))</f>
        <v>16422.445104839331</v>
      </c>
      <c r="D1429" s="10">
        <f>IF(AND($A1429&gt;=1,$A1429&lt;1+'1-Input'!$B$12),'1-Input'!$B$30,0)</f>
        <v>0</v>
      </c>
      <c r="E1429" s="10">
        <f>MAX(0,('1-Input'!$B$10-C1429-D1429))/(1-'P-Parametri'!$B$31*MAX(0,IF(F1428&lt;=0,0,(F1428-G1428)/F1428)))</f>
        <v>14452.875447093489</v>
      </c>
      <c r="F1429" s="10">
        <f>((F1428-E1429+MAX(0,-('1-Input'!$B$10-C1429-D1429)))*(1+B1429))*(1-'P-Parametri'!$B$32)</f>
        <v>19870.172530319902</v>
      </c>
      <c r="G1429" s="10">
        <f>IF(F1428&lt;=0,G1428,G1428*(1-E1429/F1428))+MAX(0,-('1-Input'!$B$10-C1429-D1429))</f>
        <v>9512.2366133199921</v>
      </c>
      <c r="H1429" s="9">
        <f t="shared" si="31"/>
        <v>1</v>
      </c>
    </row>
    <row r="1430" spans="1:8">
      <c r="A1430" s="9">
        <f t="shared" si="30"/>
        <v>28</v>
      </c>
      <c r="B1430" s="12">
        <f>IF($A1430='P-Parametri'!$C$47,'P-Parametri'!$B$34,IF($A1430='P-Parametri'!$C$48,'P-Parametri'!$C$34,'P-Parametri'!$C$52))</f>
        <v>4.8525513124279884E-2</v>
      </c>
      <c r="C1430" s="10">
        <f>IF($A1430&lt;='1-Input'!$B$26,0,IF($A1430='1-Input'!$B$26+1,('1-Input'!$B$23+'1-Input'!$B$32)*'1-Input'!$B$27,'1-Input'!$B$23+'1-Input'!$B$32))</f>
        <v>16422.445104839331</v>
      </c>
      <c r="D1430" s="10">
        <f>IF(AND($A1430&gt;=1,$A1430&lt;1+'1-Input'!$B$12),'1-Input'!$B$30,0)</f>
        <v>0</v>
      </c>
      <c r="E1430" s="10">
        <f>MAX(0,('1-Input'!$B$10-C1430-D1430))/(1-'P-Parametri'!$B$31*MAX(0,IF(F1429&lt;=0,0,(F1429-G1429)/F1429)))</f>
        <v>14549.490428474664</v>
      </c>
      <c r="F1430" s="10">
        <f>((F1429-E1430+MAX(0,-('1-Input'!$B$10-C1430-D1430)))*(1+B1430))*(1-'P-Parametri'!$B$32)</f>
        <v>5567.7131891464323</v>
      </c>
      <c r="G1430" s="10">
        <f>IF(F1429&lt;=0,G1429,G1429*(1-E1430/F1429))+MAX(0,-('1-Input'!$B$10-C1430-D1430))</f>
        <v>2547.1136206683859</v>
      </c>
      <c r="H1430" s="9">
        <f t="shared" si="31"/>
        <v>1</v>
      </c>
    </row>
    <row r="1431" spans="1:8">
      <c r="A1431" s="9">
        <f t="shared" si="30"/>
        <v>29</v>
      </c>
      <c r="B1431" s="12">
        <f>IF($A1431='P-Parametri'!$C$47,'P-Parametri'!$B$34,IF($A1431='P-Parametri'!$C$48,'P-Parametri'!$C$34,'P-Parametri'!$C$52))</f>
        <v>4.8525513124279884E-2</v>
      </c>
      <c r="C1431" s="10">
        <f>IF($A1431&lt;='1-Input'!$B$26,0,IF($A1431='1-Input'!$B$26+1,('1-Input'!$B$23+'1-Input'!$B$32)*'1-Input'!$B$27,'1-Input'!$B$23+'1-Input'!$B$32))</f>
        <v>16422.445104839331</v>
      </c>
      <c r="D1431" s="10">
        <f>IF(AND($A1431&gt;=1,$A1431&lt;1+'1-Input'!$B$12),'1-Input'!$B$30,0)</f>
        <v>0</v>
      </c>
      <c r="E1431" s="10">
        <f>MAX(0,('1-Input'!$B$10-C1431-D1431))/(1-'P-Parametri'!$B$31*MAX(0,IF(F1430&lt;=0,0,(F1430-G1430)/F1430)))</f>
        <v>14643.033521846291</v>
      </c>
      <c r="F1431" s="10">
        <f>((F1430-E1431+MAX(0,-('1-Input'!$B$10-C1431-D1431)))*(1+B1431))*(1-'P-Parametri'!$B$32)</f>
        <v>-9496.673498794109</v>
      </c>
      <c r="G1431" s="10">
        <f>IF(F1430&lt;=0,G1430,G1430*(1-E1431/F1430))+MAX(0,-('1-Input'!$B$10-C1431-D1431))</f>
        <v>-4151.771337002433</v>
      </c>
      <c r="H1431" s="9">
        <f t="shared" si="31"/>
        <v>0</v>
      </c>
    </row>
    <row r="1432" spans="1:8">
      <c r="A1432" s="9">
        <f t="shared" si="30"/>
        <v>30</v>
      </c>
      <c r="B1432" s="12">
        <f>IF($A1432='P-Parametri'!$C$47,'P-Parametri'!$B$34,IF($A1432='P-Parametri'!$C$48,'P-Parametri'!$C$34,'P-Parametri'!$C$52))</f>
        <v>4.8525513124279884E-2</v>
      </c>
      <c r="C1432" s="10">
        <f>IF($A1432&lt;='1-Input'!$B$26,0,IF($A1432='1-Input'!$B$26+1,('1-Input'!$B$23+'1-Input'!$B$32)*'1-Input'!$B$27,'1-Input'!$B$23+'1-Input'!$B$32))</f>
        <v>16422.445104839331</v>
      </c>
      <c r="D1432" s="10">
        <f>IF(AND($A1432&gt;=1,$A1432&lt;1+'1-Input'!$B$12),'1-Input'!$B$30,0)</f>
        <v>0</v>
      </c>
      <c r="E1432" s="10">
        <f>MAX(0,('1-Input'!$B$10-C1432-D1432))/(1-'P-Parametri'!$B$31*MAX(0,IF(F1431&lt;=0,0,(F1431-G1431)/F1431)))</f>
        <v>12577.554895160669</v>
      </c>
      <c r="F1432" s="10">
        <f>((F1431-E1432+MAX(0,-('1-Input'!$B$10-C1432-D1432)))*(1+B1432))*(1-'P-Parametri'!$B$32)</f>
        <v>-23099.100870286795</v>
      </c>
      <c r="G1432" s="10">
        <f>IF(F1431&lt;=0,G1431,G1431*(1-E1432/F1431))+MAX(0,-('1-Input'!$B$10-C1432-D1432))</f>
        <v>-4151.771337002433</v>
      </c>
      <c r="H1432" s="9">
        <f t="shared" si="31"/>
        <v>0</v>
      </c>
    </row>
    <row r="1433" spans="1:8">
      <c r="A1433" s="9">
        <f t="shared" si="30"/>
        <v>31</v>
      </c>
      <c r="B1433" s="12">
        <f>IF($A1433='P-Parametri'!$C$47,'P-Parametri'!$B$34,IF($A1433='P-Parametri'!$C$48,'P-Parametri'!$C$34,'P-Parametri'!$C$52))</f>
        <v>4.8525513124279884E-2</v>
      </c>
      <c r="C1433" s="10">
        <f>IF($A1433&lt;='1-Input'!$B$26,0,IF($A1433='1-Input'!$B$26+1,('1-Input'!$B$23+'1-Input'!$B$32)*'1-Input'!$B$27,'1-Input'!$B$23+'1-Input'!$B$32))</f>
        <v>16422.445104839331</v>
      </c>
      <c r="D1433" s="10">
        <f>IF(AND($A1433&gt;=1,$A1433&lt;1+'1-Input'!$B$12),'1-Input'!$B$30,0)</f>
        <v>0</v>
      </c>
      <c r="E1433" s="10">
        <f>MAX(0,('1-Input'!$B$10-C1433-D1433))/(1-'P-Parametri'!$B$31*MAX(0,IF(F1432&lt;=0,0,(F1432-G1432)/F1432)))</f>
        <v>12577.554895160669</v>
      </c>
      <c r="F1433" s="10">
        <f>((F1432-E1433+MAX(0,-('1-Input'!$B$10-C1433-D1433)))*(1+B1433))*(1-'P-Parametri'!$B$32)</f>
        <v>-37333.06802543805</v>
      </c>
      <c r="G1433" s="10">
        <f>IF(F1432&lt;=0,G1432,G1432*(1-E1433/F1432))+MAX(0,-('1-Input'!$B$10-C1433-D1433))</f>
        <v>-4151.771337002433</v>
      </c>
      <c r="H1433" s="9">
        <f t="shared" si="31"/>
        <v>0</v>
      </c>
    </row>
    <row r="1434" spans="1:8">
      <c r="A1434" s="9">
        <f t="shared" si="30"/>
        <v>32</v>
      </c>
      <c r="B1434" s="12">
        <f>IF($A1434='P-Parametri'!$C$47,'P-Parametri'!$B$34,IF($A1434='P-Parametri'!$C$48,'P-Parametri'!$C$34,'P-Parametri'!$C$52))</f>
        <v>4.8525513124279884E-2</v>
      </c>
      <c r="C1434" s="10">
        <f>IF($A1434&lt;='1-Input'!$B$26,0,IF($A1434='1-Input'!$B$26+1,('1-Input'!$B$23+'1-Input'!$B$32)*'1-Input'!$B$27,'1-Input'!$B$23+'1-Input'!$B$32))</f>
        <v>16422.445104839331</v>
      </c>
      <c r="D1434" s="10">
        <f>IF(AND($A1434&gt;=1,$A1434&lt;1+'1-Input'!$B$12),'1-Input'!$B$30,0)</f>
        <v>0</v>
      </c>
      <c r="E1434" s="10">
        <f>MAX(0,('1-Input'!$B$10-C1434-D1434))/(1-'P-Parametri'!$B$31*MAX(0,IF(F1433&lt;=0,0,(F1433-G1433)/F1433)))</f>
        <v>12577.554895160669</v>
      </c>
      <c r="F1434" s="10">
        <f>((F1433-E1434+MAX(0,-('1-Input'!$B$10-C1434-D1434)))*(1+B1434))*(1-'P-Parametri'!$B$32)</f>
        <v>-52227.89638515687</v>
      </c>
      <c r="G1434" s="10">
        <f>IF(F1433&lt;=0,G1433,G1433*(1-E1434/F1433))+MAX(0,-('1-Input'!$B$10-C1434-D1434))</f>
        <v>-4151.771337002433</v>
      </c>
      <c r="H1434" s="9">
        <f t="shared" si="31"/>
        <v>0</v>
      </c>
    </row>
    <row r="1435" spans="1:8">
      <c r="A1435" s="9">
        <f t="shared" si="30"/>
        <v>33</v>
      </c>
      <c r="B1435" s="12">
        <f>IF($A1435='P-Parametri'!$C$47,'P-Parametri'!$B$34,IF($A1435='P-Parametri'!$C$48,'P-Parametri'!$C$34,'P-Parametri'!$C$52))</f>
        <v>4.8525513124279884E-2</v>
      </c>
      <c r="C1435" s="10">
        <f>IF($A1435&lt;='1-Input'!$B$26,0,IF($A1435='1-Input'!$B$26+1,('1-Input'!$B$23+'1-Input'!$B$32)*'1-Input'!$B$27,'1-Input'!$B$23+'1-Input'!$B$32))</f>
        <v>16422.445104839331</v>
      </c>
      <c r="D1435" s="10">
        <f>IF(AND($A1435&gt;=1,$A1435&lt;1+'1-Input'!$B$12),'1-Input'!$B$30,0)</f>
        <v>0</v>
      </c>
      <c r="E1435" s="10">
        <f>MAX(0,('1-Input'!$B$10-C1435-D1435))/(1-'P-Parametri'!$B$31*MAX(0,IF(F1434&lt;=0,0,(F1434-G1434)/F1434)))</f>
        <v>12577.554895160669</v>
      </c>
      <c r="F1435" s="10">
        <f>((F1434-E1435+MAX(0,-('1-Input'!$B$10-C1435-D1435)))*(1+B1435))*(1-'P-Parametri'!$B$32)</f>
        <v>-67814.268718831576</v>
      </c>
      <c r="G1435" s="10">
        <f>IF(F1434&lt;=0,G1434,G1434*(1-E1435/F1434))+MAX(0,-('1-Input'!$B$10-C1435-D1435))</f>
        <v>-4151.771337002433</v>
      </c>
      <c r="H1435" s="9">
        <f t="shared" si="31"/>
        <v>0</v>
      </c>
    </row>
    <row r="1436" spans="1:8">
      <c r="A1436" s="9">
        <f t="shared" si="30"/>
        <v>34</v>
      </c>
      <c r="B1436" s="12">
        <f>IF($A1436='P-Parametri'!$C$47,'P-Parametri'!$B$34,IF($A1436='P-Parametri'!$C$48,'P-Parametri'!$C$34,'P-Parametri'!$C$52))</f>
        <v>4.8525513124279884E-2</v>
      </c>
      <c r="C1436" s="10">
        <f>IF($A1436&lt;='1-Input'!$B$26,0,IF($A1436='1-Input'!$B$26+1,('1-Input'!$B$23+'1-Input'!$B$32)*'1-Input'!$B$27,'1-Input'!$B$23+'1-Input'!$B$32))</f>
        <v>16422.445104839331</v>
      </c>
      <c r="D1436" s="10">
        <f>IF(AND($A1436&gt;=1,$A1436&lt;1+'1-Input'!$B$12),'1-Input'!$B$30,0)</f>
        <v>0</v>
      </c>
      <c r="E1436" s="10">
        <f>MAX(0,('1-Input'!$B$10-C1436-D1436))/(1-'P-Parametri'!$B$31*MAX(0,IF(F1435&lt;=0,0,(F1435-G1435)/F1435)))</f>
        <v>12577.554895160669</v>
      </c>
      <c r="F1436" s="10">
        <f>((F1435-E1436+MAX(0,-('1-Input'!$B$10-C1436-D1436)))*(1+B1436))*(1-'P-Parametri'!$B$32)</f>
        <v>-84124.292349646115</v>
      </c>
      <c r="G1436" s="10">
        <f>IF(F1435&lt;=0,G1435,G1435*(1-E1436/F1435))+MAX(0,-('1-Input'!$B$10-C1436-D1436))</f>
        <v>-4151.771337002433</v>
      </c>
      <c r="H1436" s="9">
        <f t="shared" si="31"/>
        <v>0</v>
      </c>
    </row>
    <row r="1437" spans="1:8">
      <c r="A1437" s="9">
        <f t="shared" si="30"/>
        <v>35</v>
      </c>
      <c r="B1437" s="12">
        <f>IF($A1437='P-Parametri'!$C$47,'P-Parametri'!$B$34,IF($A1437='P-Parametri'!$C$48,'P-Parametri'!$C$34,'P-Parametri'!$C$52))</f>
        <v>4.8525513124279884E-2</v>
      </c>
      <c r="C1437" s="10">
        <f>IF($A1437&lt;='1-Input'!$B$26,0,IF($A1437='1-Input'!$B$26+1,('1-Input'!$B$23+'1-Input'!$B$32)*'1-Input'!$B$27,'1-Input'!$B$23+'1-Input'!$B$32))</f>
        <v>16422.445104839331</v>
      </c>
      <c r="D1437" s="10">
        <f>IF(AND($A1437&gt;=1,$A1437&lt;1+'1-Input'!$B$12),'1-Input'!$B$30,0)</f>
        <v>0</v>
      </c>
      <c r="E1437" s="10">
        <f>MAX(0,('1-Input'!$B$10-C1437-D1437))/(1-'P-Parametri'!$B$31*MAX(0,IF(F1436&lt;=0,0,(F1436-G1436)/F1436)))</f>
        <v>12577.554895160669</v>
      </c>
      <c r="F1437" s="10">
        <f>((F1436-E1437+MAX(0,-('1-Input'!$B$10-C1437-D1437)))*(1+B1437))*(1-'P-Parametri'!$B$32)</f>
        <v>-101191.56529442192</v>
      </c>
      <c r="G1437" s="10">
        <f>IF(F1436&lt;=0,G1436,G1436*(1-E1437/F1436))+MAX(0,-('1-Input'!$B$10-C1437-D1437))</f>
        <v>-4151.771337002433</v>
      </c>
      <c r="H1437" s="9">
        <f t="shared" si="31"/>
        <v>0</v>
      </c>
    </row>
    <row r="1438" spans="1:8">
      <c r="A1438" s="9">
        <f t="shared" si="30"/>
        <v>36</v>
      </c>
      <c r="B1438" s="12">
        <f>IF($A1438='P-Parametri'!$C$47,'P-Parametri'!$B$34,IF($A1438='P-Parametri'!$C$48,'P-Parametri'!$C$34,'P-Parametri'!$C$52))</f>
        <v>4.8525513124279884E-2</v>
      </c>
      <c r="C1438" s="10">
        <f>IF($A1438&lt;='1-Input'!$B$26,0,IF($A1438='1-Input'!$B$26+1,('1-Input'!$B$23+'1-Input'!$B$32)*'1-Input'!$B$27,'1-Input'!$B$23+'1-Input'!$B$32))</f>
        <v>16422.445104839331</v>
      </c>
      <c r="D1438" s="10">
        <f>IF(AND($A1438&gt;=1,$A1438&lt;1+'1-Input'!$B$12),'1-Input'!$B$30,0)</f>
        <v>0</v>
      </c>
      <c r="E1438" s="10">
        <f>MAX(0,('1-Input'!$B$10-C1438-D1438))/(1-'P-Parametri'!$B$31*MAX(0,IF(F1437&lt;=0,0,(F1437-G1437)/F1437)))</f>
        <v>12577.554895160669</v>
      </c>
      <c r="F1438" s="10">
        <f>((F1437-E1438+MAX(0,-('1-Input'!$B$10-C1438-D1438)))*(1+B1438))*(1-'P-Parametri'!$B$32)</f>
        <v>-119051.24547423099</v>
      </c>
      <c r="G1438" s="10">
        <f>IF(F1437&lt;=0,G1437,G1437*(1-E1438/F1437))+MAX(0,-('1-Input'!$B$10-C1438-D1438))</f>
        <v>-4151.771337002433</v>
      </c>
      <c r="H1438" s="9">
        <f t="shared" si="31"/>
        <v>0</v>
      </c>
    </row>
    <row r="1439" spans="1:8">
      <c r="A1439" s="9">
        <f t="shared" si="30"/>
        <v>37</v>
      </c>
      <c r="B1439" s="12">
        <f>IF($A1439='P-Parametri'!$C$47,'P-Parametri'!$B$34,IF($A1439='P-Parametri'!$C$48,'P-Parametri'!$C$34,'P-Parametri'!$C$52))</f>
        <v>4.8525513124279884E-2</v>
      </c>
      <c r="C1439" s="10">
        <f>IF($A1439&lt;='1-Input'!$B$26,0,IF($A1439='1-Input'!$B$26+1,('1-Input'!$B$23+'1-Input'!$B$32)*'1-Input'!$B$27,'1-Input'!$B$23+'1-Input'!$B$32))</f>
        <v>16422.445104839331</v>
      </c>
      <c r="D1439" s="10">
        <f>IF(AND($A1439&gt;=1,$A1439&lt;1+'1-Input'!$B$12),'1-Input'!$B$30,0)</f>
        <v>0</v>
      </c>
      <c r="E1439" s="10">
        <f>MAX(0,('1-Input'!$B$10-C1439-D1439))/(1-'P-Parametri'!$B$31*MAX(0,IF(F1438&lt;=0,0,(F1438-G1438)/F1438)))</f>
        <v>12577.554895160669</v>
      </c>
      <c r="F1439" s="10">
        <f>((F1438-E1439+MAX(0,-('1-Input'!$B$10-C1439-D1439)))*(1+B1439))*(1-'P-Parametri'!$B$32)</f>
        <v>-137740.12313835128</v>
      </c>
      <c r="G1439" s="10">
        <f>IF(F1438&lt;=0,G1438,G1438*(1-E1439/F1438))+MAX(0,-('1-Input'!$B$10-C1439-D1439))</f>
        <v>-4151.771337002433</v>
      </c>
      <c r="H1439" s="9">
        <f t="shared" si="31"/>
        <v>0</v>
      </c>
    </row>
    <row r="1440" spans="1:8">
      <c r="A1440" s="9">
        <f t="shared" si="30"/>
        <v>38</v>
      </c>
      <c r="B1440" s="12">
        <f>IF($A1440='P-Parametri'!$C$47,'P-Parametri'!$B$34,IF($A1440='P-Parametri'!$C$48,'P-Parametri'!$C$34,'P-Parametri'!$C$52))</f>
        <v>4.8525513124279884E-2</v>
      </c>
      <c r="C1440" s="10">
        <f>IF($A1440&lt;='1-Input'!$B$26,0,IF($A1440='1-Input'!$B$26+1,('1-Input'!$B$23+'1-Input'!$B$32)*'1-Input'!$B$27,'1-Input'!$B$23+'1-Input'!$B$32))</f>
        <v>16422.445104839331</v>
      </c>
      <c r="D1440" s="10">
        <f>IF(AND($A1440&gt;=1,$A1440&lt;1+'1-Input'!$B$12),'1-Input'!$B$30,0)</f>
        <v>0</v>
      </c>
      <c r="E1440" s="10">
        <f>MAX(0,('1-Input'!$B$10-C1440-D1440))/(1-'P-Parametri'!$B$31*MAX(0,IF(F1439&lt;=0,0,(F1439-G1439)/F1439)))</f>
        <v>12577.554895160669</v>
      </c>
      <c r="F1440" s="10">
        <f>((F1439-E1440+MAX(0,-('1-Input'!$B$10-C1440-D1440)))*(1+B1440))*(1-'P-Parametri'!$B$32)</f>
        <v>-157296.69665075492</v>
      </c>
      <c r="G1440" s="10">
        <f>IF(F1439&lt;=0,G1439,G1439*(1-E1440/F1439))+MAX(0,-('1-Input'!$B$10-C1440-D1440))</f>
        <v>-4151.771337002433</v>
      </c>
      <c r="H1440" s="9">
        <f t="shared" si="31"/>
        <v>0</v>
      </c>
    </row>
    <row r="1441" spans="1:8">
      <c r="A1441" s="9">
        <f t="shared" si="30"/>
        <v>39</v>
      </c>
      <c r="B1441" s="12">
        <f>IF($A1441='P-Parametri'!$C$47,'P-Parametri'!$B$34,IF($A1441='P-Parametri'!$C$48,'P-Parametri'!$C$34,'P-Parametri'!$C$52))</f>
        <v>4.8525513124279884E-2</v>
      </c>
      <c r="C1441" s="10">
        <f>IF($A1441&lt;='1-Input'!$B$26,0,IF($A1441='1-Input'!$B$26+1,('1-Input'!$B$23+'1-Input'!$B$32)*'1-Input'!$B$27,'1-Input'!$B$23+'1-Input'!$B$32))</f>
        <v>16422.445104839331</v>
      </c>
      <c r="D1441" s="10">
        <f>IF(AND($A1441&gt;=1,$A1441&lt;1+'1-Input'!$B$12),'1-Input'!$B$30,0)</f>
        <v>0</v>
      </c>
      <c r="E1441" s="10">
        <f>MAX(0,('1-Input'!$B$10-C1441-D1441))/(1-'P-Parametri'!$B$31*MAX(0,IF(F1440&lt;=0,0,(F1440-G1440)/F1440)))</f>
        <v>12577.554895160669</v>
      </c>
      <c r="F1441" s="10">
        <f>((F1440-E1441+MAX(0,-('1-Input'!$B$10-C1441-D1441)))*(1+B1441))*(1-'P-Parametri'!$B$32)</f>
        <v>-177761.25179524659</v>
      </c>
      <c r="G1441" s="10">
        <f>IF(F1440&lt;=0,G1440,G1440*(1-E1441/F1440))+MAX(0,-('1-Input'!$B$10-C1441-D1441))</f>
        <v>-4151.771337002433</v>
      </c>
      <c r="H1441" s="9">
        <f t="shared" si="31"/>
        <v>0</v>
      </c>
    </row>
    <row r="1442" spans="1:8">
      <c r="A1442" s="9">
        <f t="shared" si="30"/>
        <v>40</v>
      </c>
      <c r="B1442" s="12">
        <f>IF($A1442='P-Parametri'!$C$47,'P-Parametri'!$B$34,IF($A1442='P-Parametri'!$C$48,'P-Parametri'!$C$34,'P-Parametri'!$C$52))</f>
        <v>4.8525513124279884E-2</v>
      </c>
      <c r="C1442" s="10">
        <f>IF($A1442&lt;='1-Input'!$B$26,0,IF($A1442='1-Input'!$B$26+1,('1-Input'!$B$23+'1-Input'!$B$32)*'1-Input'!$B$27,'1-Input'!$B$23+'1-Input'!$B$32))</f>
        <v>16422.445104839331</v>
      </c>
      <c r="D1442" s="10">
        <f>IF(AND($A1442&gt;=1,$A1442&lt;1+'1-Input'!$B$12),'1-Input'!$B$30,0)</f>
        <v>0</v>
      </c>
      <c r="E1442" s="10">
        <f>MAX(0,('1-Input'!$B$10-C1442-D1442))/(1-'P-Parametri'!$B$31*MAX(0,IF(F1441&lt;=0,0,(F1441-G1441)/F1441)))</f>
        <v>12577.554895160669</v>
      </c>
      <c r="F1442" s="10">
        <f>((F1441-E1442+MAX(0,-('1-Input'!$B$10-C1442-D1442)))*(1+B1442))*(1-'P-Parametri'!$B$32)</f>
        <v>-199175.94476261732</v>
      </c>
      <c r="G1442" s="10">
        <f>IF(F1441&lt;=0,G1441,G1441*(1-E1442/F1441))+MAX(0,-('1-Input'!$B$10-C1442-D1442))</f>
        <v>-4151.771337002433</v>
      </c>
      <c r="H1442" s="9">
        <f t="shared" si="31"/>
        <v>0</v>
      </c>
    </row>
    <row r="1443" spans="1:8">
      <c r="A1443" s="9">
        <f t="shared" si="30"/>
        <v>41</v>
      </c>
      <c r="B1443" s="12">
        <f>IF($A1443='P-Parametri'!$C$47,'P-Parametri'!$B$34,IF($A1443='P-Parametri'!$C$48,'P-Parametri'!$C$34,'P-Parametri'!$C$52))</f>
        <v>4.8525513124279884E-2</v>
      </c>
      <c r="C1443" s="10">
        <f>IF($A1443&lt;='1-Input'!$B$26,0,IF($A1443='1-Input'!$B$26+1,('1-Input'!$B$23+'1-Input'!$B$32)*'1-Input'!$B$27,'1-Input'!$B$23+'1-Input'!$B$32))</f>
        <v>16422.445104839331</v>
      </c>
      <c r="D1443" s="10">
        <f>IF(AND($A1443&gt;=1,$A1443&lt;1+'1-Input'!$B$12),'1-Input'!$B$30,0)</f>
        <v>0</v>
      </c>
      <c r="E1443" s="10">
        <f>MAX(0,('1-Input'!$B$10-C1443-D1443))/(1-'P-Parametri'!$B$31*MAX(0,IF(F1442&lt;=0,0,(F1442-G1442)/F1442)))</f>
        <v>12577.554895160669</v>
      </c>
      <c r="F1443" s="10">
        <f>((F1442-E1443+MAX(0,-('1-Input'!$B$10-C1443-D1443)))*(1+B1443))*(1-'P-Parametri'!$B$32)</f>
        <v>-221584.88899076462</v>
      </c>
      <c r="G1443" s="10">
        <f>IF(F1442&lt;=0,G1442,G1442*(1-E1443/F1442))+MAX(0,-('1-Input'!$B$10-C1443-D1443))</f>
        <v>-4151.771337002433</v>
      </c>
      <c r="H1443" s="9">
        <f t="shared" si="31"/>
        <v>0</v>
      </c>
    </row>
    <row r="1444" spans="1:8">
      <c r="A1444" s="9">
        <f t="shared" si="30"/>
        <v>42</v>
      </c>
      <c r="B1444" s="12">
        <f>IF($A1444='P-Parametri'!$C$47,'P-Parametri'!$B$34,IF($A1444='P-Parametri'!$C$48,'P-Parametri'!$C$34,'P-Parametri'!$C$52))</f>
        <v>4.8525513124279884E-2</v>
      </c>
      <c r="C1444" s="10">
        <f>IF($A1444&lt;='1-Input'!$B$26,0,IF($A1444='1-Input'!$B$26+1,('1-Input'!$B$23+'1-Input'!$B$32)*'1-Input'!$B$27,'1-Input'!$B$23+'1-Input'!$B$32))</f>
        <v>16422.445104839331</v>
      </c>
      <c r="D1444" s="10">
        <f>IF(AND($A1444&gt;=1,$A1444&lt;1+'1-Input'!$B$12),'1-Input'!$B$30,0)</f>
        <v>0</v>
      </c>
      <c r="E1444" s="10">
        <f>MAX(0,('1-Input'!$B$10-C1444-D1444))/(1-'P-Parametri'!$B$31*MAX(0,IF(F1443&lt;=0,0,(F1443-G1443)/F1443)))</f>
        <v>12577.554895160669</v>
      </c>
      <c r="F1444" s="10">
        <f>((F1443-E1444+MAX(0,-('1-Input'!$B$10-C1444-D1444)))*(1+B1444))*(1-'P-Parametri'!$B$32)</f>
        <v>-245034.24603666534</v>
      </c>
      <c r="G1444" s="10">
        <f>IF(F1443&lt;=0,G1443,G1443*(1-E1444/F1443))+MAX(0,-('1-Input'!$B$10-C1444-D1444))</f>
        <v>-4151.771337002433</v>
      </c>
      <c r="H1444" s="9">
        <f t="shared" si="31"/>
        <v>0</v>
      </c>
    </row>
    <row r="1445" spans="1:8" ht="30">
      <c r="A1445" s="5" t="s">
        <v>184</v>
      </c>
      <c r="B1445" s="18">
        <f>IFERROR('1-Input'!$B$5-1+MATCH(0,H1402:H1444,0)-1,"non si esaurisce")</f>
        <v>78</v>
      </c>
      <c r="D1445" s="5" t="s">
        <v>185</v>
      </c>
      <c r="E1445" s="10">
        <f>F1444</f>
        <v>-245034.24603666534</v>
      </c>
    </row>
    <row r="1448" spans="1:8">
      <c r="A1448" s="2" t="s">
        <v>505</v>
      </c>
    </row>
    <row r="1449" spans="1:8">
      <c r="A1449" s="15" t="s">
        <v>176</v>
      </c>
      <c r="B1449" s="15" t="s">
        <v>177</v>
      </c>
      <c r="C1449" s="15" t="s">
        <v>178</v>
      </c>
      <c r="D1449" s="15" t="s">
        <v>179</v>
      </c>
      <c r="E1449" s="15" t="s">
        <v>180</v>
      </c>
      <c r="F1449" s="15" t="s">
        <v>181</v>
      </c>
      <c r="G1449" s="15" t="s">
        <v>182</v>
      </c>
      <c r="H1449" s="15" t="s">
        <v>183</v>
      </c>
    </row>
    <row r="1450" spans="1:8">
      <c r="A1450" s="9">
        <f>0</f>
        <v>0</v>
      </c>
      <c r="E1450" s="10">
        <f>0</f>
        <v>0</v>
      </c>
      <c r="F1450" s="10">
        <f>'1-Input'!$B$8</f>
        <v>760000</v>
      </c>
      <c r="G1450" s="10">
        <f>'1-Input'!$B$9</f>
        <v>586000</v>
      </c>
      <c r="H1450" s="9">
        <f>1</f>
        <v>1</v>
      </c>
    </row>
    <row r="1451" spans="1:8">
      <c r="A1451" s="9">
        <f t="shared" ref="A1451:A1492" si="32">A1450+1</f>
        <v>1</v>
      </c>
      <c r="B1451" s="12">
        <f>IF($A1451='P-Parametri'!$B$47,'P-Parametri'!$B$34,IF($A1451='P-Parametri'!$B$48,'P-Parametri'!$C$34,'P-Parametri'!$B$50))</f>
        <v>0.01</v>
      </c>
      <c r="C1451" s="10">
        <f>IF($A1451&lt;='1-Input'!$B$26,0,IF($A1451='1-Input'!$B$26+1,('1-Input'!$B$23+'1-Input'!$B$32)*'1-Input'!$B$27,'1-Input'!$B$23+'1-Input'!$B$32))</f>
        <v>0</v>
      </c>
      <c r="D1451" s="10">
        <f>IF(AND($A1451&gt;=1,$A1451&lt;1+'1-Input'!$B$12),'1-Input'!$B$30,0)</f>
        <v>11905.451600000002</v>
      </c>
      <c r="E1451" s="10">
        <f>MAX(0,('1-Input'!$B$10-C1451-D1451))/(1-'P-Parametri'!$B$31*MAX(0,IF(F1450&lt;=0,0,(F1450-G1450)/F1450)))</f>
        <v>18176.530281493087</v>
      </c>
      <c r="F1451" s="10">
        <f>((F1450-E1451+MAX(0,-('1-Input'!$B$10-C1451-D1451)))*(1+B1451))*(1-'P-Parametri'!$B$32)</f>
        <v>747743.22100686061</v>
      </c>
      <c r="G1451" s="10">
        <f>IF(F1450&lt;=0,G1450,G1450*(1-E1451/F1450))+MAX(0,-('1-Input'!$B$10-C1451-D1451))</f>
        <v>571984.93849348032</v>
      </c>
      <c r="H1451" s="9">
        <f t="shared" ref="H1451:H1492" si="33">IF(OR(F1450&lt;=0,F1450&lt;E1451),0,1)</f>
        <v>1</v>
      </c>
    </row>
    <row r="1452" spans="1:8">
      <c r="A1452" s="9">
        <f t="shared" si="32"/>
        <v>2</v>
      </c>
      <c r="B1452" s="12">
        <f>IF($A1452='P-Parametri'!$B$47,'P-Parametri'!$B$34,IF($A1452='P-Parametri'!$B$48,'P-Parametri'!$C$34,'P-Parametri'!$B$50))</f>
        <v>0.01</v>
      </c>
      <c r="C1452" s="10">
        <f>IF($A1452&lt;='1-Input'!$B$26,0,IF($A1452='1-Input'!$B$26+1,('1-Input'!$B$23+'1-Input'!$B$32)*'1-Input'!$B$27,'1-Input'!$B$23+'1-Input'!$B$32))</f>
        <v>0</v>
      </c>
      <c r="D1452" s="10">
        <f>IF(AND($A1452&gt;=1,$A1452&lt;1+'1-Input'!$B$12),'1-Input'!$B$30,0)</f>
        <v>11905.451600000002</v>
      </c>
      <c r="E1452" s="10">
        <f>MAX(0,('1-Input'!$B$10-C1452-D1452))/(1-'P-Parametri'!$B$31*MAX(0,IF(F1451&lt;=0,0,(F1451-G1451)/F1451)))</f>
        <v>18207.256294191466</v>
      </c>
      <c r="F1452" s="10">
        <f>((F1451-E1452+MAX(0,-('1-Input'!$B$10-C1452-D1452)))*(1+B1452))*(1-'P-Parametri'!$B$32)</f>
        <v>735357.66171107627</v>
      </c>
      <c r="G1452" s="10">
        <f>IF(F1451&lt;=0,G1451,G1451*(1-E1452/F1451))+MAX(0,-('1-Input'!$B$10-C1452-D1452))</f>
        <v>558057.32794617908</v>
      </c>
      <c r="H1452" s="9">
        <f t="shared" si="33"/>
        <v>1</v>
      </c>
    </row>
    <row r="1453" spans="1:8">
      <c r="A1453" s="9">
        <f t="shared" si="32"/>
        <v>3</v>
      </c>
      <c r="B1453" s="12">
        <f>IF($A1453='P-Parametri'!$B$47,'P-Parametri'!$B$34,IF($A1453='P-Parametri'!$B$48,'P-Parametri'!$C$34,'P-Parametri'!$B$50))</f>
        <v>0.01</v>
      </c>
      <c r="C1453" s="10">
        <f>IF($A1453&lt;='1-Input'!$B$26,0,IF($A1453='1-Input'!$B$26+1,('1-Input'!$B$23+'1-Input'!$B$32)*'1-Input'!$B$27,'1-Input'!$B$23+'1-Input'!$B$32))</f>
        <v>0</v>
      </c>
      <c r="D1453" s="10">
        <f>IF(AND($A1453&gt;=1,$A1453&lt;1+'1-Input'!$B$12),'1-Input'!$B$30,0)</f>
        <v>11905.451600000002</v>
      </c>
      <c r="E1453" s="10">
        <f>MAX(0,('1-Input'!$B$10-C1453-D1453))/(1-'P-Parametri'!$B$31*MAX(0,IF(F1452&lt;=0,0,(F1452-G1452)/F1452)))</f>
        <v>18237.841876432823</v>
      </c>
      <c r="F1453" s="10">
        <f>((F1452-E1453+MAX(0,-('1-Input'!$B$10-C1453-D1453)))*(1+B1453))*(1-'P-Parametri'!$B$32)</f>
        <v>722842.43599692394</v>
      </c>
      <c r="G1453" s="10">
        <f>IF(F1452&lt;=0,G1452,G1452*(1-E1453/F1452))+MAX(0,-('1-Input'!$B$10-C1453-D1453))</f>
        <v>544216.76867141097</v>
      </c>
      <c r="H1453" s="9">
        <f t="shared" si="33"/>
        <v>1</v>
      </c>
    </row>
    <row r="1454" spans="1:8">
      <c r="A1454" s="9">
        <f t="shared" si="32"/>
        <v>4</v>
      </c>
      <c r="B1454" s="12">
        <f>IF($A1454='P-Parametri'!$B$47,'P-Parametri'!$B$34,IF($A1454='P-Parametri'!$B$48,'P-Parametri'!$C$34,'P-Parametri'!$B$50))</f>
        <v>0.01</v>
      </c>
      <c r="C1454" s="10">
        <f>IF($A1454&lt;='1-Input'!$B$26,0,IF($A1454='1-Input'!$B$26+1,('1-Input'!$B$23+'1-Input'!$B$32)*'1-Input'!$B$27,'1-Input'!$B$23+'1-Input'!$B$32))</f>
        <v>0</v>
      </c>
      <c r="D1454" s="10">
        <f>IF(AND($A1454&gt;=1,$A1454&lt;1+'1-Input'!$B$12),'1-Input'!$B$30,0)</f>
        <v>11905.451600000002</v>
      </c>
      <c r="E1454" s="10">
        <f>MAX(0,('1-Input'!$B$10-C1454-D1454))/(1-'P-Parametri'!$B$31*MAX(0,IF(F1453&lt;=0,0,(F1453-G1453)/F1453)))</f>
        <v>18268.28702924649</v>
      </c>
      <c r="F1454" s="10">
        <f>((F1453-E1454+MAX(0,-('1-Input'!$B$10-C1454-D1454)))*(1+B1454))*(1-'P-Parametri'!$B$32)</f>
        <v>710196.65067643952</v>
      </c>
      <c r="G1454" s="10">
        <f>IF(F1453&lt;=0,G1453,G1453*(1-E1454/F1453))+MAX(0,-('1-Input'!$B$10-C1454-D1454))</f>
        <v>530462.86098542018</v>
      </c>
      <c r="H1454" s="9">
        <f t="shared" si="33"/>
        <v>1</v>
      </c>
    </row>
    <row r="1455" spans="1:8">
      <c r="A1455" s="9">
        <f t="shared" si="32"/>
        <v>5</v>
      </c>
      <c r="B1455" s="12">
        <f>IF($A1455='P-Parametri'!$B$47,'P-Parametri'!$B$34,IF($A1455='P-Parametri'!$B$48,'P-Parametri'!$C$34,'P-Parametri'!$B$50))</f>
        <v>0.01</v>
      </c>
      <c r="C1455" s="10">
        <f>IF($A1455&lt;='1-Input'!$B$26,0,IF($A1455='1-Input'!$B$26+1,('1-Input'!$B$23+'1-Input'!$B$32)*'1-Input'!$B$27,'1-Input'!$B$23+'1-Input'!$B$32))</f>
        <v>0</v>
      </c>
      <c r="D1455" s="10">
        <f>IF(AND($A1455&gt;=1,$A1455&lt;1+'1-Input'!$B$12),'1-Input'!$B$30,0)</f>
        <v>11905.451600000002</v>
      </c>
      <c r="E1455" s="10">
        <f>MAX(0,('1-Input'!$B$10-C1455-D1455))/(1-'P-Parametri'!$B$31*MAX(0,IF(F1454&lt;=0,0,(F1454-G1454)/F1454)))</f>
        <v>18298.59176248324</v>
      </c>
      <c r="F1455" s="10">
        <f>((F1454-E1455+MAX(0,-('1-Input'!$B$10-C1455-D1455)))*(1+B1455))*(1-'P-Parametri'!$B$32)</f>
        <v>697419.40542408975</v>
      </c>
      <c r="G1455" s="10">
        <f>IF(F1454&lt;=0,G1454,G1454*(1-E1455/F1454))+MAX(0,-('1-Input'!$B$10-C1455-D1455))</f>
        <v>516795.20523248788</v>
      </c>
      <c r="H1455" s="9">
        <f t="shared" si="33"/>
        <v>1</v>
      </c>
    </row>
    <row r="1456" spans="1:8">
      <c r="A1456" s="9">
        <f t="shared" si="32"/>
        <v>6</v>
      </c>
      <c r="B1456" s="12">
        <f>IF($A1456='P-Parametri'!$B$47,'P-Parametri'!$B$34,IF($A1456='P-Parametri'!$B$48,'P-Parametri'!$C$34,'P-Parametri'!$B$50))</f>
        <v>0.01</v>
      </c>
      <c r="C1456" s="10">
        <f>IF($A1456&lt;='1-Input'!$B$26,0,IF($A1456='1-Input'!$B$26+1,('1-Input'!$B$23+'1-Input'!$B$32)*'1-Input'!$B$27,'1-Input'!$B$23+'1-Input'!$B$32))</f>
        <v>0</v>
      </c>
      <c r="D1456" s="10">
        <f>IF(AND($A1456&gt;=1,$A1456&lt;1+'1-Input'!$B$12),'1-Input'!$B$30,0)</f>
        <v>0</v>
      </c>
      <c r="E1456" s="10">
        <f>MAX(0,('1-Input'!$B$10-C1456-D1456))/(1-'P-Parametri'!$B$31*MAX(0,IF(F1455&lt;=0,0,(F1455-G1455)/F1455)))</f>
        <v>31093.768276865681</v>
      </c>
      <c r="F1456" s="10">
        <f>((F1455-E1456+MAX(0,-('1-Input'!$B$10-C1456-D1456)))*(1+B1456))*(1-'P-Parametri'!$B$32)</f>
        <v>671642.91573165893</v>
      </c>
      <c r="G1456" s="10">
        <f>IF(F1455&lt;=0,G1455,G1455*(1-E1456/F1455))+MAX(0,-('1-Input'!$B$10-C1456-D1456))</f>
        <v>493754.39186664403</v>
      </c>
      <c r="H1456" s="9">
        <f t="shared" si="33"/>
        <v>1</v>
      </c>
    </row>
    <row r="1457" spans="1:8">
      <c r="A1457" s="9">
        <f t="shared" si="32"/>
        <v>7</v>
      </c>
      <c r="B1457" s="12">
        <f>IF($A1457='P-Parametri'!$B$47,'P-Parametri'!$B$34,IF($A1457='P-Parametri'!$B$48,'P-Parametri'!$C$34,'P-Parametri'!$B$50))</f>
        <v>0.01</v>
      </c>
      <c r="C1457" s="10">
        <f>IF($A1457&lt;='1-Input'!$B$26,0,IF($A1457='1-Input'!$B$26+1,('1-Input'!$B$23+'1-Input'!$B$32)*'1-Input'!$B$27,'1-Input'!$B$23+'1-Input'!$B$32))</f>
        <v>0</v>
      </c>
      <c r="D1457" s="10">
        <f>IF(AND($A1457&gt;=1,$A1457&lt;1+'1-Input'!$B$12),'1-Input'!$B$30,0)</f>
        <v>0</v>
      </c>
      <c r="E1457" s="10">
        <f>MAX(0,('1-Input'!$B$10-C1457-D1457))/(1-'P-Parametri'!$B$31*MAX(0,IF(F1456&lt;=0,0,(F1456-G1456)/F1456)))</f>
        <v>31144.70233937661</v>
      </c>
      <c r="F1457" s="10">
        <f>((F1456-E1457+MAX(0,-('1-Input'!$B$10-C1457-D1457)))*(1+B1457))*(1-'P-Parametri'!$B$32)</f>
        <v>645609.3891351528</v>
      </c>
      <c r="G1457" s="10">
        <f>IF(F1456&lt;=0,G1456,G1456*(1-E1457/F1456))+MAX(0,-('1-Input'!$B$10-C1457-D1457))</f>
        <v>470858.54467871587</v>
      </c>
      <c r="H1457" s="9">
        <f t="shared" si="33"/>
        <v>1</v>
      </c>
    </row>
    <row r="1458" spans="1:8">
      <c r="A1458" s="9">
        <f t="shared" si="32"/>
        <v>8</v>
      </c>
      <c r="B1458" s="12">
        <f>IF($A1458='P-Parametri'!$B$47,'P-Parametri'!$B$34,IF($A1458='P-Parametri'!$B$48,'P-Parametri'!$C$34,'P-Parametri'!$B$50))</f>
        <v>0.01</v>
      </c>
      <c r="C1458" s="10">
        <f>IF($A1458&lt;='1-Input'!$B$26,0,IF($A1458='1-Input'!$B$26+1,('1-Input'!$B$23+'1-Input'!$B$32)*'1-Input'!$B$27,'1-Input'!$B$23+'1-Input'!$B$32))</f>
        <v>0</v>
      </c>
      <c r="D1458" s="10">
        <f>IF(AND($A1458&gt;=1,$A1458&lt;1+'1-Input'!$B$12),'1-Input'!$B$30,0)</f>
        <v>0</v>
      </c>
      <c r="E1458" s="10">
        <f>MAX(0,('1-Input'!$B$10-C1458-D1458))/(1-'P-Parametri'!$B$31*MAX(0,IF(F1457&lt;=0,0,(F1457-G1457)/F1457)))</f>
        <v>31195.398326008151</v>
      </c>
      <c r="F1458" s="10">
        <f>((F1457-E1458+MAX(0,-('1-Input'!$B$10-C1458-D1458)))*(1+B1458))*(1-'P-Parametri'!$B$32)</f>
        <v>619317.01445580157</v>
      </c>
      <c r="G1458" s="10">
        <f>IF(F1457&lt;=0,G1457,G1457*(1-E1458/F1457))+MAX(0,-('1-Input'!$B$10-C1458-D1458))</f>
        <v>448106.98606812372</v>
      </c>
      <c r="H1458" s="9">
        <f t="shared" si="33"/>
        <v>1</v>
      </c>
    </row>
    <row r="1459" spans="1:8">
      <c r="A1459" s="9">
        <f t="shared" si="32"/>
        <v>9</v>
      </c>
      <c r="B1459" s="12">
        <f>IF($A1459='P-Parametri'!$B$47,'P-Parametri'!$B$34,IF($A1459='P-Parametri'!$B$48,'P-Parametri'!$C$34,'P-Parametri'!$B$50))</f>
        <v>0.01</v>
      </c>
      <c r="C1459" s="10">
        <f>IF($A1459&lt;='1-Input'!$B$26,0,IF($A1459='1-Input'!$B$26+1,('1-Input'!$B$23+'1-Input'!$B$32)*'1-Input'!$B$27,'1-Input'!$B$23+'1-Input'!$B$32))</f>
        <v>0</v>
      </c>
      <c r="D1459" s="10">
        <f>IF(AND($A1459&gt;=1,$A1459&lt;1+'1-Input'!$B$12),'1-Input'!$B$30,0)</f>
        <v>0</v>
      </c>
      <c r="E1459" s="10">
        <f>MAX(0,('1-Input'!$B$10-C1459-D1459))/(1-'P-Parametri'!$B$31*MAX(0,IF(F1458&lt;=0,0,(F1458-G1458)/F1458)))</f>
        <v>31245.85631193197</v>
      </c>
      <c r="F1459" s="10">
        <f>((F1458-E1459+MAX(0,-('1-Input'!$B$10-C1459-D1459)))*(1+B1459))*(1-'P-Parametri'!$B$32)</f>
        <v>592763.96598585765</v>
      </c>
      <c r="G1459" s="10">
        <f>IF(F1458&lt;=0,G1458,G1458*(1-E1459/F1458))+MAX(0,-('1-Input'!$B$10-C1459-D1459))</f>
        <v>425499.03864823777</v>
      </c>
      <c r="H1459" s="9">
        <f t="shared" si="33"/>
        <v>1</v>
      </c>
    </row>
    <row r="1460" spans="1:8">
      <c r="A1460" s="9">
        <f t="shared" si="32"/>
        <v>10</v>
      </c>
      <c r="B1460" s="12">
        <f>IF($A1460='P-Parametri'!$B$47,'P-Parametri'!$B$34,IF($A1460='P-Parametri'!$B$48,'P-Parametri'!$C$34,'P-Parametri'!$B$50))</f>
        <v>0.01</v>
      </c>
      <c r="C1460" s="10">
        <f>IF($A1460&lt;='1-Input'!$B$26,0,IF($A1460='1-Input'!$B$26+1,('1-Input'!$B$23+'1-Input'!$B$32)*'1-Input'!$B$27,'1-Input'!$B$23+'1-Input'!$B$32))</f>
        <v>0</v>
      </c>
      <c r="D1460" s="10">
        <f>IF(AND($A1460&gt;=1,$A1460&lt;1+'1-Input'!$B$12),'1-Input'!$B$30,0)</f>
        <v>0</v>
      </c>
      <c r="E1460" s="10">
        <f>MAX(0,('1-Input'!$B$10-C1460-D1460))/(1-'P-Parametri'!$B$31*MAX(0,IF(F1459&lt;=0,0,(F1459-G1459)/F1459)))</f>
        <v>31296.076386580688</v>
      </c>
      <c r="F1460" s="10">
        <f>((F1459-E1460+MAX(0,-('1-Input'!$B$10-C1460-D1460)))*(1+B1460))*(1-'P-Parametri'!$B$32)</f>
        <v>565948.40335827926</v>
      </c>
      <c r="G1460" s="10">
        <f>IF(F1459&lt;=0,G1459,G1459*(1-E1460/F1459))+MAX(0,-('1-Input'!$B$10-C1460-D1460))</f>
        <v>403034.0252869674</v>
      </c>
      <c r="H1460" s="9">
        <f t="shared" si="33"/>
        <v>1</v>
      </c>
    </row>
    <row r="1461" spans="1:8">
      <c r="A1461" s="9">
        <f t="shared" si="32"/>
        <v>11</v>
      </c>
      <c r="B1461" s="12">
        <f>IF($A1461='P-Parametri'!$B$47,'P-Parametri'!$B$34,IF($A1461='P-Parametri'!$B$48,'P-Parametri'!$C$34,'P-Parametri'!$B$50))</f>
        <v>0.01</v>
      </c>
      <c r="C1461" s="10">
        <f>IF($A1461&lt;='1-Input'!$B$26,0,IF($A1461='1-Input'!$B$26+1,('1-Input'!$B$23+'1-Input'!$B$32)*'1-Input'!$B$27,'1-Input'!$B$23+'1-Input'!$B$32))</f>
        <v>0</v>
      </c>
      <c r="D1461" s="10">
        <f>IF(AND($A1461&gt;=1,$A1461&lt;1+'1-Input'!$B$12),'1-Input'!$B$30,0)</f>
        <v>0</v>
      </c>
      <c r="E1461" s="10">
        <f>MAX(0,('1-Input'!$B$10-C1461-D1461))/(1-'P-Parametri'!$B$31*MAX(0,IF(F1460&lt;=0,0,(F1460-G1460)/F1460)))</f>
        <v>31346.058653504722</v>
      </c>
      <c r="F1461" s="10">
        <f>((F1460-E1461+MAX(0,-('1-Input'!$B$10-C1461-D1461)))*(1+B1461))*(1-'P-Parametri'!$B$32)</f>
        <v>538868.47141551867</v>
      </c>
      <c r="G1461" s="10">
        <f>IF(F1460&lt;=0,G1460,G1460*(1-E1461/F1460))+MAX(0,-('1-Input'!$B$10-C1461-D1461))</f>
        <v>380711.26914694236</v>
      </c>
      <c r="H1461" s="9">
        <f t="shared" si="33"/>
        <v>1</v>
      </c>
    </row>
    <row r="1462" spans="1:8">
      <c r="A1462" s="9">
        <f t="shared" si="32"/>
        <v>12</v>
      </c>
      <c r="B1462" s="12">
        <f>IF($A1462='P-Parametri'!$B$47,'P-Parametri'!$B$34,IF($A1462='P-Parametri'!$B$48,'P-Parametri'!$C$34,'P-Parametri'!$B$50))</f>
        <v>0.01</v>
      </c>
      <c r="C1462" s="10">
        <f>IF($A1462&lt;='1-Input'!$B$26,0,IF($A1462='1-Input'!$B$26+1,('1-Input'!$B$23+'1-Input'!$B$32)*'1-Input'!$B$27,'1-Input'!$B$23+'1-Input'!$B$32))</f>
        <v>0</v>
      </c>
      <c r="D1462" s="10">
        <f>IF(AND($A1462&gt;=1,$A1462&lt;1+'1-Input'!$B$12),'1-Input'!$B$30,0)</f>
        <v>0</v>
      </c>
      <c r="E1462" s="10">
        <f>MAX(0,('1-Input'!$B$10-C1462-D1462))/(1-'P-Parametri'!$B$31*MAX(0,IF(F1461&lt;=0,0,(F1461-G1461)/F1461)))</f>
        <v>31395.803230228499</v>
      </c>
      <c r="F1462" s="10">
        <f>((F1461-E1462+MAX(0,-('1-Input'!$B$10-C1462-D1462)))*(1+B1462))*(1-'P-Parametri'!$B$32)</f>
        <v>511522.30007740879</v>
      </c>
      <c r="G1462" s="10">
        <f>IF(F1461&lt;=0,G1461,G1461*(1-E1462/F1461))+MAX(0,-('1-Input'!$B$10-C1462-D1462))</f>
        <v>358530.09372528503</v>
      </c>
      <c r="H1462" s="9">
        <f t="shared" si="33"/>
        <v>1</v>
      </c>
    </row>
    <row r="1463" spans="1:8">
      <c r="A1463" s="9">
        <f t="shared" si="32"/>
        <v>13</v>
      </c>
      <c r="B1463" s="12">
        <f>IF($A1463='P-Parametri'!$B$47,'P-Parametri'!$B$34,IF($A1463='P-Parametri'!$B$48,'P-Parametri'!$C$34,'P-Parametri'!$B$50))</f>
        <v>0.01</v>
      </c>
      <c r="C1463" s="10">
        <f>IF($A1463&lt;='1-Input'!$B$26,0,IF($A1463='1-Input'!$B$26+1,('1-Input'!$B$23+'1-Input'!$B$32)*'1-Input'!$B$27,'1-Input'!$B$23+'1-Input'!$B$32))</f>
        <v>0</v>
      </c>
      <c r="D1463" s="10">
        <f>IF(AND($A1463&gt;=1,$A1463&lt;1+'1-Input'!$B$12),'1-Input'!$B$30,0)</f>
        <v>0</v>
      </c>
      <c r="E1463" s="10">
        <f>MAX(0,('1-Input'!$B$10-C1463-D1463))/(1-'P-Parametri'!$B$31*MAX(0,IF(F1462&lt;=0,0,(F1462-G1462)/F1462)))</f>
        <v>31445.310248106009</v>
      </c>
      <c r="F1463" s="10">
        <f>((F1462-E1463+MAX(0,-('1-Input'!$B$10-C1463-D1463)))*(1+B1463))*(1-'P-Parametri'!$B$32)</f>
        <v>483908.0042081406</v>
      </c>
      <c r="G1463" s="10">
        <f>IF(F1462&lt;=0,G1462,G1462*(1-E1463/F1462))+MAX(0,-('1-Input'!$B$10-C1463-D1463))</f>
        <v>336489.82289297134</v>
      </c>
      <c r="H1463" s="9">
        <f t="shared" si="33"/>
        <v>1</v>
      </c>
    </row>
    <row r="1464" spans="1:8">
      <c r="A1464" s="9">
        <f t="shared" si="32"/>
        <v>14</v>
      </c>
      <c r="B1464" s="12">
        <f>IF($A1464='P-Parametri'!$B$47,'P-Parametri'!$B$34,IF($A1464='P-Parametri'!$B$48,'P-Parametri'!$C$34,'P-Parametri'!$B$50))</f>
        <v>0.01</v>
      </c>
      <c r="C1464" s="10">
        <f>IF($A1464&lt;='1-Input'!$B$26,0,IF($A1464='1-Input'!$B$26+1,('1-Input'!$B$23+'1-Input'!$B$32)*'1-Input'!$B$27,'1-Input'!$B$23+'1-Input'!$B$32))</f>
        <v>0</v>
      </c>
      <c r="D1464" s="10">
        <f>IF(AND($A1464&gt;=1,$A1464&lt;1+'1-Input'!$B$12),'1-Input'!$B$30,0)</f>
        <v>0</v>
      </c>
      <c r="E1464" s="10">
        <f>MAX(0,('1-Input'!$B$10-C1464-D1464))/(1-'P-Parametri'!$B$31*MAX(0,IF(F1463&lt;=0,0,(F1463-G1463)/F1463)))</f>
        <v>31494.579852175764</v>
      </c>
      <c r="F1464" s="10">
        <f>((F1463-E1464+MAX(0,-('1-Input'!$B$10-C1464-D1464)))*(1+B1464))*(1-'P-Parametri'!$B$32)</f>
        <v>456023.68348232546</v>
      </c>
      <c r="G1464" s="10">
        <f>IF(F1463&lt;=0,G1463,G1463*(1-E1464/F1463))+MAX(0,-('1-Input'!$B$10-C1464-D1464))</f>
        <v>314589.78093377932</v>
      </c>
      <c r="H1464" s="9">
        <f t="shared" si="33"/>
        <v>1</v>
      </c>
    </row>
    <row r="1465" spans="1:8">
      <c r="A1465" s="9">
        <f t="shared" si="32"/>
        <v>15</v>
      </c>
      <c r="B1465" s="12">
        <f>IF($A1465='P-Parametri'!$B$47,'P-Parametri'!$B$34,IF($A1465='P-Parametri'!$B$48,'P-Parametri'!$C$34,'P-Parametri'!$B$50))</f>
        <v>0.01</v>
      </c>
      <c r="C1465" s="10">
        <f>IF($A1465&lt;='1-Input'!$B$26,0,IF($A1465='1-Input'!$B$26+1,('1-Input'!$B$23+'1-Input'!$B$32)*'1-Input'!$B$27,'1-Input'!$B$23+'1-Input'!$B$32))</f>
        <v>0</v>
      </c>
      <c r="D1465" s="10">
        <f>IF(AND($A1465&gt;=1,$A1465&lt;1+'1-Input'!$B$12),'1-Input'!$B$30,0)</f>
        <v>0</v>
      </c>
      <c r="E1465" s="10">
        <f>MAX(0,('1-Input'!$B$10-C1465-D1465))/(1-'P-Parametri'!$B$31*MAX(0,IF(F1464&lt;=0,0,(F1464-G1464)/F1464)))</f>
        <v>31543.612201015239</v>
      </c>
      <c r="F1465" s="10">
        <f>((F1464-E1465+MAX(0,-('1-Input'!$B$10-C1465-D1465)))*(1+B1465))*(1-'P-Parametri'!$B$32)</f>
        <v>427867.4222501351</v>
      </c>
      <c r="G1465" s="10">
        <f>IF(F1464&lt;=0,G1464,G1464*(1-E1465/F1464))+MAX(0,-('1-Input'!$B$10-C1465-D1465))</f>
        <v>292829.29258282267</v>
      </c>
      <c r="H1465" s="9">
        <f t="shared" si="33"/>
        <v>1</v>
      </c>
    </row>
    <row r="1466" spans="1:8">
      <c r="A1466" s="9">
        <f t="shared" si="32"/>
        <v>16</v>
      </c>
      <c r="B1466" s="12">
        <f>IF($A1466='P-Parametri'!$B$47,'P-Parametri'!$B$34,IF($A1466='P-Parametri'!$B$48,'P-Parametri'!$C$34,'P-Parametri'!$B$50))</f>
        <v>0.01</v>
      </c>
      <c r="C1466" s="10">
        <f>IF($A1466&lt;='1-Input'!$B$26,0,IF($A1466='1-Input'!$B$26+1,('1-Input'!$B$23+'1-Input'!$B$32)*'1-Input'!$B$27,'1-Input'!$B$23+'1-Input'!$B$32))</f>
        <v>0</v>
      </c>
      <c r="D1466" s="10">
        <f>IF(AND($A1466&gt;=1,$A1466&lt;1+'1-Input'!$B$12),'1-Input'!$B$30,0)</f>
        <v>0</v>
      </c>
      <c r="E1466" s="10">
        <f>MAX(0,('1-Input'!$B$10-C1466-D1466))/(1-'P-Parametri'!$B$31*MAX(0,IF(F1465&lt;=0,0,(F1465-G1465)/F1465)))</f>
        <v>31592.407466594785</v>
      </c>
      <c r="F1466" s="10">
        <f>((F1465-E1466+MAX(0,-('1-Input'!$B$10-C1466-D1466)))*(1+B1466))*(1-'P-Parametri'!$B$32)</f>
        <v>399437.289401513</v>
      </c>
      <c r="G1466" s="10">
        <f>IF(F1465&lt;=0,G1465,G1465*(1-E1466/F1465))+MAX(0,-('1-Input'!$B$10-C1466-D1466))</f>
        <v>271207.68306466937</v>
      </c>
      <c r="H1466" s="9">
        <f t="shared" si="33"/>
        <v>1</v>
      </c>
    </row>
    <row r="1467" spans="1:8">
      <c r="A1467" s="9">
        <f t="shared" si="32"/>
        <v>17</v>
      </c>
      <c r="B1467" s="12">
        <f>IF($A1467='P-Parametri'!$B$47,'P-Parametri'!$B$34,IF($A1467='P-Parametri'!$B$48,'P-Parametri'!$C$34,'P-Parametri'!$B$50))</f>
        <v>0.01</v>
      </c>
      <c r="C1467" s="10">
        <f>IF($A1467&lt;='1-Input'!$B$26,0,IF($A1467='1-Input'!$B$26+1,('1-Input'!$B$23+'1-Input'!$B$32)*'1-Input'!$B$27,'1-Input'!$B$23+'1-Input'!$B$32))</f>
        <v>0</v>
      </c>
      <c r="D1467" s="10">
        <f>IF(AND($A1467&gt;=1,$A1467&lt;1+'1-Input'!$B$12),'1-Input'!$B$30,0)</f>
        <v>0</v>
      </c>
      <c r="E1467" s="10">
        <f>MAX(0,('1-Input'!$B$10-C1467-D1467))/(1-'P-Parametri'!$B$31*MAX(0,IF(F1466&lt;=0,0,(F1466-G1466)/F1466)))</f>
        <v>31640.965834131064</v>
      </c>
      <c r="F1467" s="10">
        <f>((F1466-E1467+MAX(0,-('1-Input'!$B$10-C1467-D1467)))*(1+B1467))*(1-'P-Parametri'!$B$32)</f>
        <v>370731.3382294497</v>
      </c>
      <c r="G1467" s="10">
        <f>IF(F1466&lt;=0,G1466,G1466*(1-E1467/F1466))+MAX(0,-('1-Input'!$B$10-C1467-D1467))</f>
        <v>249724.27813104237</v>
      </c>
      <c r="H1467" s="9">
        <f t="shared" si="33"/>
        <v>1</v>
      </c>
    </row>
    <row r="1468" spans="1:8">
      <c r="A1468" s="9">
        <f t="shared" si="32"/>
        <v>18</v>
      </c>
      <c r="B1468" s="12">
        <f>IF($A1468='P-Parametri'!$B$47,'P-Parametri'!$B$34,IF($A1468='P-Parametri'!$B$48,'P-Parametri'!$C$34,'P-Parametri'!$B$50))</f>
        <v>0.01</v>
      </c>
      <c r="C1468" s="10">
        <f>IF($A1468&lt;='1-Input'!$B$26,0,IF($A1468='1-Input'!$B$26+1,('1-Input'!$B$23+'1-Input'!$B$32)*'1-Input'!$B$27,'1-Input'!$B$23+'1-Input'!$B$32))</f>
        <v>0</v>
      </c>
      <c r="D1468" s="10">
        <f>IF(AND($A1468&gt;=1,$A1468&lt;1+'1-Input'!$B$12),'1-Input'!$B$30,0)</f>
        <v>0</v>
      </c>
      <c r="E1468" s="10">
        <f>MAX(0,('1-Input'!$B$10-C1468-D1468))/(1-'P-Parametri'!$B$31*MAX(0,IF(F1467&lt;=0,0,(F1467-G1467)/F1467)))</f>
        <v>31689.287501940056</v>
      </c>
      <c r="F1468" s="10">
        <f>((F1467-E1468+MAX(0,-('1-Input'!$B$10-C1468-D1468)))*(1+B1468))*(1-'P-Parametri'!$B$32)</f>
        <v>341747.60629231518</v>
      </c>
      <c r="G1468" s="10">
        <f>IF(F1467&lt;=0,G1467,G1467*(1-E1468/F1467))+MAX(0,-('1-Input'!$B$10-C1468-D1468))</f>
        <v>228378.40409810253</v>
      </c>
      <c r="H1468" s="9">
        <f t="shared" si="33"/>
        <v>1</v>
      </c>
    </row>
    <row r="1469" spans="1:8">
      <c r="A1469" s="9">
        <f t="shared" si="32"/>
        <v>19</v>
      </c>
      <c r="B1469" s="12">
        <f>IF($A1469='P-Parametri'!$B$47,'P-Parametri'!$B$34,IF($A1469='P-Parametri'!$B$48,'P-Parametri'!$C$34,'P-Parametri'!$B$50))</f>
        <v>0.01</v>
      </c>
      <c r="C1469" s="10">
        <f>IF($A1469&lt;='1-Input'!$B$26,0,IF($A1469='1-Input'!$B$26+1,('1-Input'!$B$23+'1-Input'!$B$32)*'1-Input'!$B$27,'1-Input'!$B$23+'1-Input'!$B$32))</f>
        <v>5474.1483682796988</v>
      </c>
      <c r="D1469" s="10">
        <f>IF(AND($A1469&gt;=1,$A1469&lt;1+'1-Input'!$B$12),'1-Input'!$B$30,0)</f>
        <v>0</v>
      </c>
      <c r="E1469" s="10">
        <f>MAX(0,('1-Input'!$B$10-C1469-D1469))/(1-'P-Parametri'!$B$31*MAX(0,IF(F1468&lt;=0,0,(F1468-G1468)/F1468)))</f>
        <v>25746.507616573617</v>
      </c>
      <c r="F1469" s="10">
        <f>((F1468-E1469+MAX(0,-('1-Input'!$B$10-C1469-D1469)))*(1+B1469))*(1-'P-Parametri'!$B$32)</f>
        <v>318522.78744317399</v>
      </c>
      <c r="G1469" s="10">
        <f>IF(F1468&lt;=0,G1468,G1468*(1-E1469/F1468))+MAX(0,-('1-Input'!$B$10-C1469-D1469))</f>
        <v>211172.88103865704</v>
      </c>
      <c r="H1469" s="9">
        <f t="shared" si="33"/>
        <v>1</v>
      </c>
    </row>
    <row r="1470" spans="1:8">
      <c r="A1470" s="9">
        <f t="shared" si="32"/>
        <v>20</v>
      </c>
      <c r="B1470" s="12">
        <f>IF($A1470='P-Parametri'!$B$47,'P-Parametri'!$B$34,IF($A1470='P-Parametri'!$B$48,'P-Parametri'!$C$34,'P-Parametri'!$B$50))</f>
        <v>0.01</v>
      </c>
      <c r="C1470" s="10">
        <f>IF($A1470&lt;='1-Input'!$B$26,0,IF($A1470='1-Input'!$B$26+1,('1-Input'!$B$23+'1-Input'!$B$32)*'1-Input'!$B$27,'1-Input'!$B$23+'1-Input'!$B$32))</f>
        <v>16422.445104839331</v>
      </c>
      <c r="D1470" s="10">
        <f>IF(AND($A1470&gt;=1,$A1470&lt;1+'1-Input'!$B$12),'1-Input'!$B$30,0)</f>
        <v>0</v>
      </c>
      <c r="E1470" s="10">
        <f>MAX(0,('1-Input'!$B$10-C1470-D1470))/(1-'P-Parametri'!$B$31*MAX(0,IF(F1469&lt;=0,0,(F1469-G1469)/F1469)))</f>
        <v>13785.52998212787</v>
      </c>
      <c r="F1470" s="10">
        <f>((F1469-E1470+MAX(0,-('1-Input'!$B$10-C1470-D1470)))*(1+B1470))*(1-'P-Parametri'!$B$32)</f>
        <v>307169.06077558524</v>
      </c>
      <c r="G1470" s="10">
        <f>IF(F1469&lt;=0,G1469,G1469*(1-E1470/F1469))+MAX(0,-('1-Input'!$B$10-C1470-D1470))</f>
        <v>202033.40908332611</v>
      </c>
      <c r="H1470" s="9">
        <f t="shared" si="33"/>
        <v>1</v>
      </c>
    </row>
    <row r="1471" spans="1:8">
      <c r="A1471" s="9">
        <f t="shared" si="32"/>
        <v>21</v>
      </c>
      <c r="B1471" s="12">
        <f>IF($A1471='P-Parametri'!$B$47,'P-Parametri'!$B$34,IF($A1471='P-Parametri'!$B$48,'P-Parametri'!$C$34,'P-Parametri'!$B$50))</f>
        <v>0.01</v>
      </c>
      <c r="C1471" s="10">
        <f>IF($A1471&lt;='1-Input'!$B$26,0,IF($A1471='1-Input'!$B$26+1,('1-Input'!$B$23+'1-Input'!$B$32)*'1-Input'!$B$27,'1-Input'!$B$23+'1-Input'!$B$32))</f>
        <v>16422.445104839331</v>
      </c>
      <c r="D1471" s="10">
        <f>IF(AND($A1471&gt;=1,$A1471&lt;1+'1-Input'!$B$12),'1-Input'!$B$30,0)</f>
        <v>0</v>
      </c>
      <c r="E1471" s="10">
        <f>MAX(0,('1-Input'!$B$10-C1471-D1471))/(1-'P-Parametri'!$B$31*MAX(0,IF(F1470&lt;=0,0,(F1470-G1470)/F1470)))</f>
        <v>13806.180109844356</v>
      </c>
      <c r="F1471" s="10">
        <f>((F1470-E1471+MAX(0,-('1-Input'!$B$10-C1471-D1471)))*(1+B1471))*(1-'P-Parametri'!$B$32)</f>
        <v>295703.91645345348</v>
      </c>
      <c r="G1471" s="10">
        <f>IF(F1470&lt;=0,G1470,G1470*(1-E1471/F1470))+MAX(0,-('1-Input'!$B$10-C1471-D1471))</f>
        <v>192952.71056841902</v>
      </c>
      <c r="H1471" s="9">
        <f t="shared" si="33"/>
        <v>1</v>
      </c>
    </row>
    <row r="1472" spans="1:8">
      <c r="A1472" s="9">
        <f t="shared" si="32"/>
        <v>22</v>
      </c>
      <c r="B1472" s="12">
        <f>IF($A1472='P-Parametri'!$B$47,'P-Parametri'!$B$34,IF($A1472='P-Parametri'!$B$48,'P-Parametri'!$C$34,'P-Parametri'!$B$50))</f>
        <v>0.01</v>
      </c>
      <c r="C1472" s="10">
        <f>IF($A1472&lt;='1-Input'!$B$26,0,IF($A1472='1-Input'!$B$26+1,('1-Input'!$B$23+'1-Input'!$B$32)*'1-Input'!$B$27,'1-Input'!$B$23+'1-Input'!$B$32))</f>
        <v>16422.445104839331</v>
      </c>
      <c r="D1472" s="10">
        <f>IF(AND($A1472&gt;=1,$A1472&lt;1+'1-Input'!$B$12),'1-Input'!$B$30,0)</f>
        <v>0</v>
      </c>
      <c r="E1472" s="10">
        <f>MAX(0,('1-Input'!$B$10-C1472-D1472))/(1-'P-Parametri'!$B$31*MAX(0,IF(F1471&lt;=0,0,(F1471-G1471)/F1471)))</f>
        <v>13826.727978386542</v>
      </c>
      <c r="F1472" s="10">
        <f>((F1471-E1472+MAX(0,-('1-Input'!$B$10-C1472-D1472)))*(1+B1472))*(1-'P-Parametri'!$B$32)</f>
        <v>284126.56843909796</v>
      </c>
      <c r="G1472" s="10">
        <f>IF(F1471&lt;=0,G1471,G1471*(1-E1472/F1471))+MAX(0,-('1-Input'!$B$10-C1472-D1472))</f>
        <v>183930.49444859353</v>
      </c>
      <c r="H1472" s="9">
        <f t="shared" si="33"/>
        <v>1</v>
      </c>
    </row>
    <row r="1473" spans="1:8">
      <c r="A1473" s="9">
        <f t="shared" si="32"/>
        <v>23</v>
      </c>
      <c r="B1473" s="12">
        <f>IF($A1473='P-Parametri'!$B$47,'P-Parametri'!$B$34,IF($A1473='P-Parametri'!$B$48,'P-Parametri'!$C$34,'P-Parametri'!$B$50))</f>
        <v>0.01</v>
      </c>
      <c r="C1473" s="10">
        <f>IF($A1473&lt;='1-Input'!$B$26,0,IF($A1473='1-Input'!$B$26+1,('1-Input'!$B$23+'1-Input'!$B$32)*'1-Input'!$B$27,'1-Input'!$B$23+'1-Input'!$B$32))</f>
        <v>16422.445104839331</v>
      </c>
      <c r="D1473" s="10">
        <f>IF(AND($A1473&gt;=1,$A1473&lt;1+'1-Input'!$B$12),'1-Input'!$B$30,0)</f>
        <v>0</v>
      </c>
      <c r="E1473" s="10">
        <f>MAX(0,('1-Input'!$B$10-C1473-D1473))/(1-'P-Parametri'!$B$31*MAX(0,IF(F1472&lt;=0,0,(F1472-G1472)/F1472)))</f>
        <v>13847.17370121065</v>
      </c>
      <c r="F1473" s="10">
        <f>((F1472-E1473+MAX(0,-('1-Input'!$B$10-C1473-D1473)))*(1+B1473))*(1-'P-Parametri'!$B$32)</f>
        <v>272436.22430789564</v>
      </c>
      <c r="G1473" s="10">
        <f>IF(F1472&lt;=0,G1472,G1472*(1-E1473/F1472))+MAX(0,-('1-Input'!$B$10-C1473-D1473))</f>
        <v>174966.47000142126</v>
      </c>
      <c r="H1473" s="9">
        <f t="shared" si="33"/>
        <v>1</v>
      </c>
    </row>
    <row r="1474" spans="1:8">
      <c r="A1474" s="9">
        <f t="shared" si="32"/>
        <v>24</v>
      </c>
      <c r="B1474" s="12">
        <f>IF($A1474='P-Parametri'!$B$47,'P-Parametri'!$B$34,IF($A1474='P-Parametri'!$B$48,'P-Parametri'!$C$34,'P-Parametri'!$B$50))</f>
        <v>0.01</v>
      </c>
      <c r="C1474" s="10">
        <f>IF($A1474&lt;='1-Input'!$B$26,0,IF($A1474='1-Input'!$B$26+1,('1-Input'!$B$23+'1-Input'!$B$32)*'1-Input'!$B$27,'1-Input'!$B$23+'1-Input'!$B$32))</f>
        <v>16422.445104839331</v>
      </c>
      <c r="D1474" s="10">
        <f>IF(AND($A1474&gt;=1,$A1474&lt;1+'1-Input'!$B$12),'1-Input'!$B$30,0)</f>
        <v>0</v>
      </c>
      <c r="E1474" s="10">
        <f>MAX(0,('1-Input'!$B$10-C1474-D1474))/(1-'P-Parametri'!$B$31*MAX(0,IF(F1473&lt;=0,0,(F1473-G1473)/F1473)))</f>
        <v>13867.517397068705</v>
      </c>
      <c r="F1474" s="10">
        <f>((F1473-E1474+MAX(0,-('1-Input'!$B$10-C1474-D1474)))*(1+B1474))*(1-'P-Parametri'!$B$32)</f>
        <v>260632.08519197535</v>
      </c>
      <c r="G1474" s="10">
        <f>IF(F1473&lt;=0,G1473,G1473*(1-E1474/F1473))+MAX(0,-('1-Input'!$B$10-C1474-D1474))</f>
        <v>166060.34684246039</v>
      </c>
      <c r="H1474" s="9">
        <f t="shared" si="33"/>
        <v>1</v>
      </c>
    </row>
    <row r="1475" spans="1:8">
      <c r="A1475" s="9">
        <f t="shared" si="32"/>
        <v>25</v>
      </c>
      <c r="B1475" s="12">
        <f>IF($A1475='P-Parametri'!$B$47,'P-Parametri'!$B$34,IF($A1475='P-Parametri'!$B$48,'P-Parametri'!$C$34,'P-Parametri'!$B$50))</f>
        <v>0.01</v>
      </c>
      <c r="C1475" s="10">
        <f>IF($A1475&lt;='1-Input'!$B$26,0,IF($A1475='1-Input'!$B$26+1,('1-Input'!$B$23+'1-Input'!$B$32)*'1-Input'!$B$27,'1-Input'!$B$23+'1-Input'!$B$32))</f>
        <v>16422.445104839331</v>
      </c>
      <c r="D1475" s="10">
        <f>IF(AND($A1475&gt;=1,$A1475&lt;1+'1-Input'!$B$12),'1-Input'!$B$30,0)</f>
        <v>0</v>
      </c>
      <c r="E1475" s="10">
        <f>MAX(0,('1-Input'!$B$10-C1475-D1475))/(1-'P-Parametri'!$B$31*MAX(0,IF(F1474&lt;=0,0,(F1474-G1474)/F1474)))</f>
        <v>13887.759189943903</v>
      </c>
      <c r="F1475" s="10">
        <f>((F1474-E1475+MAX(0,-('1-Input'!$B$10-C1475-D1475)))*(1+B1475))*(1-'P-Parametri'!$B$32)</f>
        <v>248713.34572352766</v>
      </c>
      <c r="G1475" s="10">
        <f>IF(F1474&lt;=0,G1474,G1474*(1-E1475/F1474))+MAX(0,-('1-Input'!$B$10-C1475-D1475))</f>
        <v>157211.83494014433</v>
      </c>
      <c r="H1475" s="9">
        <f t="shared" si="33"/>
        <v>1</v>
      </c>
    </row>
    <row r="1476" spans="1:8">
      <c r="A1476" s="9">
        <f t="shared" si="32"/>
        <v>26</v>
      </c>
      <c r="B1476" s="12">
        <f>IF($A1476='P-Parametri'!$B$47,'P-Parametri'!$B$34,IF($A1476='P-Parametri'!$B$48,'P-Parametri'!$C$34,'P-Parametri'!$B$50))</f>
        <v>0.01</v>
      </c>
      <c r="C1476" s="10">
        <f>IF($A1476&lt;='1-Input'!$B$26,0,IF($A1476='1-Input'!$B$26+1,('1-Input'!$B$23+'1-Input'!$B$32)*'1-Input'!$B$27,'1-Input'!$B$23+'1-Input'!$B$32))</f>
        <v>16422.445104839331</v>
      </c>
      <c r="D1476" s="10">
        <f>IF(AND($A1476&gt;=1,$A1476&lt;1+'1-Input'!$B$12),'1-Input'!$B$30,0)</f>
        <v>0</v>
      </c>
      <c r="E1476" s="10">
        <f>MAX(0,('1-Input'!$B$10-C1476-D1476))/(1-'P-Parametri'!$B$31*MAX(0,IF(F1475&lt;=0,0,(F1475-G1475)/F1475)))</f>
        <v>13907.899208985973</v>
      </c>
      <c r="F1476" s="10">
        <f>((F1475-E1476+MAX(0,-('1-Input'!$B$10-C1476-D1476)))*(1+B1476))*(1-'P-Parametri'!$B$32)</f>
        <v>236679.19397772773</v>
      </c>
      <c r="G1476" s="10">
        <f>IF(F1475&lt;=0,G1475,G1475*(1-E1476/F1475))+MAX(0,-('1-Input'!$B$10-C1476-D1476))</f>
        <v>148420.64463048644</v>
      </c>
      <c r="H1476" s="9">
        <f t="shared" si="33"/>
        <v>1</v>
      </c>
    </row>
    <row r="1477" spans="1:8">
      <c r="A1477" s="9">
        <f t="shared" si="32"/>
        <v>27</v>
      </c>
      <c r="B1477" s="12">
        <f>IF($A1477='P-Parametri'!$B$47,'P-Parametri'!$B$34,IF($A1477='P-Parametri'!$B$48,'P-Parametri'!$C$34,'P-Parametri'!$B$50))</f>
        <v>0.01</v>
      </c>
      <c r="C1477" s="10">
        <f>IF($A1477&lt;='1-Input'!$B$26,0,IF($A1477='1-Input'!$B$26+1,('1-Input'!$B$23+'1-Input'!$B$32)*'1-Input'!$B$27,'1-Input'!$B$23+'1-Input'!$B$32))</f>
        <v>16422.445104839331</v>
      </c>
      <c r="D1477" s="10">
        <f>IF(AND($A1477&gt;=1,$A1477&lt;1+'1-Input'!$B$12),'1-Input'!$B$30,0)</f>
        <v>0</v>
      </c>
      <c r="E1477" s="10">
        <f>MAX(0,('1-Input'!$B$10-C1477-D1477))/(1-'P-Parametri'!$B$31*MAX(0,IF(F1476&lt;=0,0,(F1476-G1476)/F1476)))</f>
        <v>13927.937588446448</v>
      </c>
      <c r="F1477" s="10">
        <f>((F1476-E1477+MAX(0,-('1-Input'!$B$10-C1477-D1477)))*(1+B1477))*(1-'P-Parametri'!$B$32)</f>
        <v>224528.81141526773</v>
      </c>
      <c r="G1477" s="10">
        <f>IF(F1476&lt;=0,G1476,G1476*(1-E1477/F1476))+MAX(0,-('1-Input'!$B$10-C1477-D1477))</f>
        <v>139686.48663160068</v>
      </c>
      <c r="H1477" s="9">
        <f t="shared" si="33"/>
        <v>1</v>
      </c>
    </row>
    <row r="1478" spans="1:8">
      <c r="A1478" s="9">
        <f t="shared" si="32"/>
        <v>28</v>
      </c>
      <c r="B1478" s="12">
        <f>IF($A1478='P-Parametri'!$B$47,'P-Parametri'!$B$34,IF($A1478='P-Parametri'!$B$48,'P-Parametri'!$C$34,'P-Parametri'!$B$50))</f>
        <v>0.01</v>
      </c>
      <c r="C1478" s="10">
        <f>IF($A1478&lt;='1-Input'!$B$26,0,IF($A1478='1-Input'!$B$26+1,('1-Input'!$B$23+'1-Input'!$B$32)*'1-Input'!$B$27,'1-Input'!$B$23+'1-Input'!$B$32))</f>
        <v>16422.445104839331</v>
      </c>
      <c r="D1478" s="10">
        <f>IF(AND($A1478&gt;=1,$A1478&lt;1+'1-Input'!$B$12),'1-Input'!$B$30,0)</f>
        <v>0</v>
      </c>
      <c r="E1478" s="10">
        <f>MAX(0,('1-Input'!$B$10-C1478-D1478))/(1-'P-Parametri'!$B$31*MAX(0,IF(F1477&lt;=0,0,(F1477-G1477)/F1477)))</f>
        <v>13947.874467613939</v>
      </c>
      <c r="F1478" s="10">
        <f>((F1477-E1478+MAX(0,-('1-Input'!$B$10-C1478-D1478)))*(1+B1478))*(1-'P-Parametri'!$B$32)</f>
        <v>212261.37282449607</v>
      </c>
      <c r="G1478" s="10">
        <f>IF(F1477&lt;=0,G1477,G1477*(1-E1478/F1477))+MAX(0,-('1-Input'!$B$10-C1478-D1478))</f>
        <v>131009.07205803778</v>
      </c>
      <c r="H1478" s="9">
        <f t="shared" si="33"/>
        <v>1</v>
      </c>
    </row>
    <row r="1479" spans="1:8">
      <c r="A1479" s="9">
        <f t="shared" si="32"/>
        <v>29</v>
      </c>
      <c r="B1479" s="12">
        <f>IF($A1479='P-Parametri'!$B$47,'P-Parametri'!$B$34,IF($A1479='P-Parametri'!$B$48,'P-Parametri'!$C$34,'P-Parametri'!$B$50))</f>
        <v>0.01</v>
      </c>
      <c r="C1479" s="10">
        <f>IF($A1479&lt;='1-Input'!$B$26,0,IF($A1479='1-Input'!$B$26+1,('1-Input'!$B$23+'1-Input'!$B$32)*'1-Input'!$B$27,'1-Input'!$B$23+'1-Input'!$B$32))</f>
        <v>16422.445104839331</v>
      </c>
      <c r="D1479" s="10">
        <f>IF(AND($A1479&gt;=1,$A1479&lt;1+'1-Input'!$B$12),'1-Input'!$B$30,0)</f>
        <v>0</v>
      </c>
      <c r="E1479" s="10">
        <f>MAX(0,('1-Input'!$B$10-C1479-D1479))/(1-'P-Parametri'!$B$31*MAX(0,IF(F1478&lt;=0,0,(F1478-G1478)/F1478)))</f>
        <v>13967.709990749381</v>
      </c>
      <c r="F1479" s="10">
        <f>((F1478-E1479+MAX(0,-('1-Input'!$B$10-C1479-D1479)))*(1+B1479))*(1-'P-Parametri'!$B$32)</f>
        <v>199876.04626315998</v>
      </c>
      <c r="G1479" s="10">
        <f>IF(F1478&lt;=0,G1478,G1478*(1-E1479/F1478))+MAX(0,-('1-Input'!$B$10-C1479-D1479))</f>
        <v>122388.1124349373</v>
      </c>
      <c r="H1479" s="9">
        <f t="shared" si="33"/>
        <v>1</v>
      </c>
    </row>
    <row r="1480" spans="1:8">
      <c r="A1480" s="9">
        <f t="shared" si="32"/>
        <v>30</v>
      </c>
      <c r="B1480" s="12">
        <f>IF($A1480='P-Parametri'!$B$47,'P-Parametri'!$B$34,IF($A1480='P-Parametri'!$B$48,'P-Parametri'!$C$34,'P-Parametri'!$B$50))</f>
        <v>0.01</v>
      </c>
      <c r="C1480" s="10">
        <f>IF($A1480&lt;='1-Input'!$B$26,0,IF($A1480='1-Input'!$B$26+1,('1-Input'!$B$23+'1-Input'!$B$32)*'1-Input'!$B$27,'1-Input'!$B$23+'1-Input'!$B$32))</f>
        <v>16422.445104839331</v>
      </c>
      <c r="D1480" s="10">
        <f>IF(AND($A1480&gt;=1,$A1480&lt;1+'1-Input'!$B$12),'1-Input'!$B$30,0)</f>
        <v>0</v>
      </c>
      <c r="E1480" s="10">
        <f>MAX(0,('1-Input'!$B$10-C1480-D1480))/(1-'P-Parametri'!$B$31*MAX(0,IF(F1479&lt;=0,0,(F1479-G1479)/F1479)))</f>
        <v>13987.444307021264</v>
      </c>
      <c r="F1480" s="10">
        <f>((F1479-E1480+MAX(0,-('1-Input'!$B$10-C1480-D1480)))*(1+B1480))*(1-'P-Parametri'!$B$32)</f>
        <v>187371.99299974868</v>
      </c>
      <c r="G1480" s="10">
        <f>IF(F1479&lt;=0,G1479,G1479*(1-E1480/F1479))+MAX(0,-('1-Input'!$B$10-C1480-D1480))</f>
        <v>113823.31971199525</v>
      </c>
      <c r="H1480" s="9">
        <f t="shared" si="33"/>
        <v>1</v>
      </c>
    </row>
    <row r="1481" spans="1:8">
      <c r="A1481" s="9">
        <f t="shared" si="32"/>
        <v>31</v>
      </c>
      <c r="B1481" s="12">
        <f>IF($A1481='P-Parametri'!$B$47,'P-Parametri'!$B$34,IF($A1481='P-Parametri'!$B$48,'P-Parametri'!$C$34,'P-Parametri'!$B$50))</f>
        <v>0.01</v>
      </c>
      <c r="C1481" s="10">
        <f>IF($A1481&lt;='1-Input'!$B$26,0,IF($A1481='1-Input'!$B$26+1,('1-Input'!$B$23+'1-Input'!$B$32)*'1-Input'!$B$27,'1-Input'!$B$23+'1-Input'!$B$32))</f>
        <v>16422.445104839331</v>
      </c>
      <c r="D1481" s="10">
        <f>IF(AND($A1481&gt;=1,$A1481&lt;1+'1-Input'!$B$12),'1-Input'!$B$30,0)</f>
        <v>0</v>
      </c>
      <c r="E1481" s="10">
        <f>MAX(0,('1-Input'!$B$10-C1481-D1481))/(1-'P-Parametri'!$B$31*MAX(0,IF(F1480&lt;=0,0,(F1480-G1480)/F1480)))</f>
        <v>14007.077570440902</v>
      </c>
      <c r="F1481" s="10">
        <f>((F1480-E1481+MAX(0,-('1-Input'!$B$10-C1481-D1481)))*(1+B1481))*(1-'P-Parametri'!$B$32)</f>
        <v>174748.36745443367</v>
      </c>
      <c r="G1481" s="10">
        <f>IF(F1480&lt;=0,G1480,G1480*(1-E1481/F1480))+MAX(0,-('1-Input'!$B$10-C1481-D1481))</f>
        <v>105314.40627724756</v>
      </c>
      <c r="H1481" s="9">
        <f t="shared" si="33"/>
        <v>1</v>
      </c>
    </row>
    <row r="1482" spans="1:8">
      <c r="A1482" s="9">
        <f t="shared" si="32"/>
        <v>32</v>
      </c>
      <c r="B1482" s="12">
        <f>IF($A1482='P-Parametri'!$B$47,'P-Parametri'!$B$34,IF($A1482='P-Parametri'!$B$48,'P-Parametri'!$C$34,'P-Parametri'!$B$50))</f>
        <v>0.01</v>
      </c>
      <c r="C1482" s="10">
        <f>IF($A1482&lt;='1-Input'!$B$26,0,IF($A1482='1-Input'!$B$26+1,('1-Input'!$B$23+'1-Input'!$B$32)*'1-Input'!$B$27,'1-Input'!$B$23+'1-Input'!$B$32))</f>
        <v>16422.445104839331</v>
      </c>
      <c r="D1482" s="10">
        <f>IF(AND($A1482&gt;=1,$A1482&lt;1+'1-Input'!$B$12),'1-Input'!$B$30,0)</f>
        <v>0</v>
      </c>
      <c r="E1482" s="10">
        <f>MAX(0,('1-Input'!$B$10-C1482-D1482))/(1-'P-Parametri'!$B$31*MAX(0,IF(F1481&lt;=0,0,(F1481-G1481)/F1481)))</f>
        <v>14026.609939797721</v>
      </c>
      <c r="F1482" s="10">
        <f>((F1481-E1482+MAX(0,-('1-Input'!$B$10-C1482-D1482)))*(1+B1482))*(1-'P-Parametri'!$B$32)</f>
        <v>162004.31713960273</v>
      </c>
      <c r="G1482" s="10">
        <f>IF(F1481&lt;=0,G1481,G1481*(1-E1482/F1481))+MAX(0,-('1-Input'!$B$10-C1482-D1482))</f>
        <v>96861.084970669268</v>
      </c>
      <c r="H1482" s="9">
        <f t="shared" si="33"/>
        <v>1</v>
      </c>
    </row>
    <row r="1483" spans="1:8">
      <c r="A1483" s="9">
        <f t="shared" si="32"/>
        <v>33</v>
      </c>
      <c r="B1483" s="12">
        <f>IF($A1483='P-Parametri'!$B$47,'P-Parametri'!$B$34,IF($A1483='P-Parametri'!$B$48,'P-Parametri'!$C$34,'P-Parametri'!$B$50))</f>
        <v>0.01</v>
      </c>
      <c r="C1483" s="10">
        <f>IF($A1483&lt;='1-Input'!$B$26,0,IF($A1483='1-Input'!$B$26+1,('1-Input'!$B$23+'1-Input'!$B$32)*'1-Input'!$B$27,'1-Input'!$B$23+'1-Input'!$B$32))</f>
        <v>16422.445104839331</v>
      </c>
      <c r="D1483" s="10">
        <f>IF(AND($A1483&gt;=1,$A1483&lt;1+'1-Input'!$B$12),'1-Input'!$B$30,0)</f>
        <v>0</v>
      </c>
      <c r="E1483" s="10">
        <f>MAX(0,('1-Input'!$B$10-C1483-D1483))/(1-'P-Parametri'!$B$31*MAX(0,IF(F1482&lt;=0,0,(F1482-G1482)/F1482)))</f>
        <v>14046.041578594566</v>
      </c>
      <c r="F1483" s="10">
        <f>((F1482-E1483+MAX(0,-('1-Input'!$B$10-C1483-D1483)))*(1+B1483))*(1-'P-Parametri'!$B$32)</f>
        <v>149138.982599985</v>
      </c>
      <c r="G1483" s="10">
        <f>IF(F1482&lt;=0,G1482,G1482*(1-E1483/F1482))+MAX(0,-('1-Input'!$B$10-C1483-D1483))</f>
        <v>88463.069097589701</v>
      </c>
      <c r="H1483" s="9">
        <f t="shared" si="33"/>
        <v>1</v>
      </c>
    </row>
    <row r="1484" spans="1:8">
      <c r="A1484" s="9">
        <f t="shared" si="32"/>
        <v>34</v>
      </c>
      <c r="B1484" s="12">
        <f>IF($A1484='P-Parametri'!$B$47,'P-Parametri'!$B$34,IF($A1484='P-Parametri'!$B$48,'P-Parametri'!$C$34,'P-Parametri'!$B$50))</f>
        <v>0.01</v>
      </c>
      <c r="C1484" s="10">
        <f>IF($A1484&lt;='1-Input'!$B$26,0,IF($A1484='1-Input'!$B$26+1,('1-Input'!$B$23+'1-Input'!$B$32)*'1-Input'!$B$27,'1-Input'!$B$23+'1-Input'!$B$32))</f>
        <v>16422.445104839331</v>
      </c>
      <c r="D1484" s="10">
        <f>IF(AND($A1484&gt;=1,$A1484&lt;1+'1-Input'!$B$12),'1-Input'!$B$30,0)</f>
        <v>0</v>
      </c>
      <c r="E1484" s="10">
        <f>MAX(0,('1-Input'!$B$10-C1484-D1484))/(1-'P-Parametri'!$B$31*MAX(0,IF(F1483&lt;=0,0,(F1483-G1483)/F1483)))</f>
        <v>14065.37265498309</v>
      </c>
      <c r="F1484" s="10">
        <f>((F1483-E1484+MAX(0,-('1-Input'!$B$10-C1484-D1484)))*(1+B1484))*(1-'P-Parametri'!$B$32)</f>
        <v>136151.49735236302</v>
      </c>
      <c r="G1484" s="10">
        <f>IF(F1483&lt;=0,G1483,G1483*(1-E1484/F1483))+MAX(0,-('1-Input'!$B$10-C1484-D1484))</f>
        <v>80120.072441923621</v>
      </c>
      <c r="H1484" s="9">
        <f t="shared" si="33"/>
        <v>1</v>
      </c>
    </row>
    <row r="1485" spans="1:8">
      <c r="A1485" s="9">
        <f t="shared" si="32"/>
        <v>35</v>
      </c>
      <c r="B1485" s="12">
        <f>IF($A1485='P-Parametri'!$B$47,'P-Parametri'!$B$34,IF($A1485='P-Parametri'!$B$48,'P-Parametri'!$C$34,'P-Parametri'!$B$50))</f>
        <v>0.01</v>
      </c>
      <c r="C1485" s="10">
        <f>IF($A1485&lt;='1-Input'!$B$26,0,IF($A1485='1-Input'!$B$26+1,('1-Input'!$B$23+'1-Input'!$B$32)*'1-Input'!$B$27,'1-Input'!$B$23+'1-Input'!$B$32))</f>
        <v>16422.445104839331</v>
      </c>
      <c r="D1485" s="10">
        <f>IF(AND($A1485&gt;=1,$A1485&lt;1+'1-Input'!$B$12),'1-Input'!$B$30,0)</f>
        <v>0</v>
      </c>
      <c r="E1485" s="10">
        <f>MAX(0,('1-Input'!$B$10-C1485-D1485))/(1-'P-Parametri'!$B$31*MAX(0,IF(F1484&lt;=0,0,(F1484-G1484)/F1484)))</f>
        <v>14084.603341699194</v>
      </c>
      <c r="F1485" s="10">
        <f>((F1484-E1485+MAX(0,-('1-Input'!$B$10-C1485-D1485)))*(1+B1485))*(1-'P-Parametri'!$B$32)</f>
        <v>123040.98782486892</v>
      </c>
      <c r="G1485" s="10">
        <f>IF(F1484&lt;=0,G1484,G1484*(1-E1485/F1484))+MAX(0,-('1-Input'!$B$10-C1485-D1485))</f>
        <v>71831.809279218753</v>
      </c>
      <c r="H1485" s="9">
        <f t="shared" si="33"/>
        <v>1</v>
      </c>
    </row>
    <row r="1486" spans="1:8">
      <c r="A1486" s="9">
        <f t="shared" si="32"/>
        <v>36</v>
      </c>
      <c r="B1486" s="12">
        <f>IF($A1486='P-Parametri'!$B$47,'P-Parametri'!$B$34,IF($A1486='P-Parametri'!$B$48,'P-Parametri'!$C$34,'P-Parametri'!$B$50))</f>
        <v>0.01</v>
      </c>
      <c r="C1486" s="10">
        <f>IF($A1486&lt;='1-Input'!$B$26,0,IF($A1486='1-Input'!$B$26+1,('1-Input'!$B$23+'1-Input'!$B$32)*'1-Input'!$B$27,'1-Input'!$B$23+'1-Input'!$B$32))</f>
        <v>16422.445104839331</v>
      </c>
      <c r="D1486" s="10">
        <f>IF(AND($A1486&gt;=1,$A1486&lt;1+'1-Input'!$B$12),'1-Input'!$B$30,0)</f>
        <v>0</v>
      </c>
      <c r="E1486" s="10">
        <f>MAX(0,('1-Input'!$B$10-C1486-D1486))/(1-'P-Parametri'!$B$31*MAX(0,IF(F1485&lt;=0,0,(F1485-G1485)/F1485)))</f>
        <v>14103.733815998561</v>
      </c>
      <c r="F1486" s="10">
        <f>((F1485-E1486+MAX(0,-('1-Input'!$B$10-C1486-D1486)))*(1+B1486))*(1-'P-Parametri'!$B$32)</f>
        <v>109806.57329586113</v>
      </c>
      <c r="G1486" s="10">
        <f>IF(F1485&lt;=0,G1485,G1485*(1-E1486/F1485))+MAX(0,-('1-Input'!$B$10-C1486-D1486))</f>
        <v>63597.994389519765</v>
      </c>
      <c r="H1486" s="9">
        <f t="shared" si="33"/>
        <v>1</v>
      </c>
    </row>
    <row r="1487" spans="1:8">
      <c r="A1487" s="9">
        <f t="shared" si="32"/>
        <v>37</v>
      </c>
      <c r="B1487" s="12">
        <f>IF($A1487='P-Parametri'!$B$47,'P-Parametri'!$B$34,IF($A1487='P-Parametri'!$B$48,'P-Parametri'!$C$34,'P-Parametri'!$B$50))</f>
        <v>0.01</v>
      </c>
      <c r="C1487" s="10">
        <f>IF($A1487&lt;='1-Input'!$B$26,0,IF($A1487='1-Input'!$B$26+1,('1-Input'!$B$23+'1-Input'!$B$32)*'1-Input'!$B$27,'1-Input'!$B$23+'1-Input'!$B$32))</f>
        <v>16422.445104839331</v>
      </c>
      <c r="D1487" s="10">
        <f>IF(AND($A1487&gt;=1,$A1487&lt;1+'1-Input'!$B$12),'1-Input'!$B$30,0)</f>
        <v>0</v>
      </c>
      <c r="E1487" s="10">
        <f>MAX(0,('1-Input'!$B$10-C1487-D1487))/(1-'P-Parametri'!$B$31*MAX(0,IF(F1486&lt;=0,0,(F1486-G1486)/F1486)))</f>
        <v>14122.764259592244</v>
      </c>
      <c r="F1487" s="10">
        <f>((F1486-E1487+MAX(0,-('1-Input'!$B$10-C1487-D1487)))*(1+B1487))*(1-'P-Parametri'!$B$32)</f>
        <v>96447.365832378317</v>
      </c>
      <c r="G1487" s="10">
        <f>IF(F1486&lt;=0,G1486,G1486*(1-E1487/F1486))+MAX(0,-('1-Input'!$B$10-C1487-D1487))</f>
        <v>55418.343070048963</v>
      </c>
      <c r="H1487" s="9">
        <f t="shared" si="33"/>
        <v>1</v>
      </c>
    </row>
    <row r="1488" spans="1:8">
      <c r="A1488" s="9">
        <f t="shared" si="32"/>
        <v>38</v>
      </c>
      <c r="B1488" s="12">
        <f>IF($A1488='P-Parametri'!$B$47,'P-Parametri'!$B$34,IF($A1488='P-Parametri'!$B$48,'P-Parametri'!$C$34,'P-Parametri'!$B$50))</f>
        <v>0.01</v>
      </c>
      <c r="C1488" s="10">
        <f>IF($A1488&lt;='1-Input'!$B$26,0,IF($A1488='1-Input'!$B$26+1,('1-Input'!$B$23+'1-Input'!$B$32)*'1-Input'!$B$27,'1-Input'!$B$23+'1-Input'!$B$32))</f>
        <v>16422.445104839331</v>
      </c>
      <c r="D1488" s="10">
        <f>IF(AND($A1488&gt;=1,$A1488&lt;1+'1-Input'!$B$12),'1-Input'!$B$30,0)</f>
        <v>0</v>
      </c>
      <c r="E1488" s="10">
        <f>MAX(0,('1-Input'!$B$10-C1488-D1488))/(1-'P-Parametri'!$B$31*MAX(0,IF(F1487&lt;=0,0,(F1487-G1487)/F1487)))</f>
        <v>14141.694858582419</v>
      </c>
      <c r="F1488" s="10">
        <f>((F1487-E1488+MAX(0,-('1-Input'!$B$10-C1488-D1488)))*(1+B1488))*(1-'P-Parametri'!$B$32)</f>
        <v>82962.470228166785</v>
      </c>
      <c r="G1488" s="10">
        <f>IF(F1487&lt;=0,G1487,G1487*(1-E1488/F1487))+MAX(0,-('1-Input'!$B$10-C1488-D1488))</f>
        <v>47292.571147704046</v>
      </c>
      <c r="H1488" s="9">
        <f t="shared" si="33"/>
        <v>1</v>
      </c>
    </row>
    <row r="1489" spans="1:8">
      <c r="A1489" s="9">
        <f t="shared" si="32"/>
        <v>39</v>
      </c>
      <c r="B1489" s="12">
        <f>IF($A1489='P-Parametri'!$B$47,'P-Parametri'!$B$34,IF($A1489='P-Parametri'!$B$48,'P-Parametri'!$C$34,'P-Parametri'!$B$50))</f>
        <v>0.01</v>
      </c>
      <c r="C1489" s="10">
        <f>IF($A1489&lt;='1-Input'!$B$26,0,IF($A1489='1-Input'!$B$26+1,('1-Input'!$B$23+'1-Input'!$B$32)*'1-Input'!$B$27,'1-Input'!$B$23+'1-Input'!$B$32))</f>
        <v>16422.445104839331</v>
      </c>
      <c r="D1489" s="10">
        <f>IF(AND($A1489&gt;=1,$A1489&lt;1+'1-Input'!$B$12),'1-Input'!$B$30,0)</f>
        <v>0</v>
      </c>
      <c r="E1489" s="10">
        <f>MAX(0,('1-Input'!$B$10-C1489-D1489))/(1-'P-Parametri'!$B$31*MAX(0,IF(F1488&lt;=0,0,(F1488-G1488)/F1488)))</f>
        <v>14160.525803398203</v>
      </c>
      <c r="F1489" s="10">
        <f>((F1488-E1489+MAX(0,-('1-Input'!$B$10-C1489-D1489)))*(1+B1489))*(1-'P-Parametri'!$B$32)</f>
        <v>69350.983941278246</v>
      </c>
      <c r="G1489" s="10">
        <f>IF(F1488&lt;=0,G1488,G1488*(1-E1489/F1488))+MAX(0,-('1-Input'!$B$10-C1489-D1489))</f>
        <v>39220.394991373287</v>
      </c>
      <c r="H1489" s="9">
        <f t="shared" si="33"/>
        <v>1</v>
      </c>
    </row>
    <row r="1490" spans="1:8">
      <c r="A1490" s="9">
        <f t="shared" si="32"/>
        <v>40</v>
      </c>
      <c r="B1490" s="12">
        <f>IF($A1490='P-Parametri'!$B$47,'P-Parametri'!$B$34,IF($A1490='P-Parametri'!$B$48,'P-Parametri'!$C$34,'P-Parametri'!$B$50))</f>
        <v>0.01</v>
      </c>
      <c r="C1490" s="10">
        <f>IF($A1490&lt;='1-Input'!$B$26,0,IF($A1490='1-Input'!$B$26+1,('1-Input'!$B$23+'1-Input'!$B$32)*'1-Input'!$B$27,'1-Input'!$B$23+'1-Input'!$B$32))</f>
        <v>16422.445104839331</v>
      </c>
      <c r="D1490" s="10">
        <f>IF(AND($A1490&gt;=1,$A1490&lt;1+'1-Input'!$B$12),'1-Input'!$B$30,0)</f>
        <v>0</v>
      </c>
      <c r="E1490" s="10">
        <f>MAX(0,('1-Input'!$B$10-C1490-D1490))/(1-'P-Parametri'!$B$31*MAX(0,IF(F1489&lt;=0,0,(F1489-G1489)/F1489)))</f>
        <v>14179.257288731626</v>
      </c>
      <c r="F1490" s="10">
        <f>((F1489-E1490+MAX(0,-('1-Input'!$B$10-C1490-D1490)))*(1+B1490))*(1-'P-Parametri'!$B$32)</f>
        <v>55611.997031233943</v>
      </c>
      <c r="G1490" s="10">
        <f>IF(F1489&lt;=0,G1489,G1489*(1-E1490/F1489))+MAX(0,-('1-Input'!$B$10-C1490-D1490))</f>
        <v>31201.531524068414</v>
      </c>
      <c r="H1490" s="9">
        <f t="shared" si="33"/>
        <v>1</v>
      </c>
    </row>
    <row r="1491" spans="1:8">
      <c r="A1491" s="9">
        <f t="shared" si="32"/>
        <v>41</v>
      </c>
      <c r="B1491" s="12">
        <f>IF($A1491='P-Parametri'!$B$47,'P-Parametri'!$B$34,IF($A1491='P-Parametri'!$B$48,'P-Parametri'!$C$34,'P-Parametri'!$B$50))</f>
        <v>0.01</v>
      </c>
      <c r="C1491" s="10">
        <f>IF($A1491&lt;='1-Input'!$B$26,0,IF($A1491='1-Input'!$B$26+1,('1-Input'!$B$23+'1-Input'!$B$32)*'1-Input'!$B$27,'1-Input'!$B$23+'1-Input'!$B$32))</f>
        <v>16422.445104839331</v>
      </c>
      <c r="D1491" s="10">
        <f>IF(AND($A1491&gt;=1,$A1491&lt;1+'1-Input'!$B$12),'1-Input'!$B$30,0)</f>
        <v>0</v>
      </c>
      <c r="E1491" s="10">
        <f>MAX(0,('1-Input'!$B$10-C1491-D1491))/(1-'P-Parametri'!$B$31*MAX(0,IF(F1490&lt;=0,0,(F1490-G1490)/F1490)))</f>
        <v>14197.889513473727</v>
      </c>
      <c r="F1491" s="10">
        <f>((F1490-E1491+MAX(0,-('1-Input'!$B$10-C1491-D1491)))*(1+B1491))*(1-'P-Parametri'!$B$32)</f>
        <v>41744.592095751948</v>
      </c>
      <c r="G1491" s="10">
        <f>IF(F1490&lt;=0,G1490,G1490*(1-E1491/F1490))+MAX(0,-('1-Input'!$B$10-C1491-D1491))</f>
        <v>23235.698234875679</v>
      </c>
      <c r="H1491" s="9">
        <f t="shared" si="33"/>
        <v>1</v>
      </c>
    </row>
    <row r="1492" spans="1:8">
      <c r="A1492" s="9">
        <f t="shared" si="32"/>
        <v>42</v>
      </c>
      <c r="B1492" s="12">
        <f>IF($A1492='P-Parametri'!$B$47,'P-Parametri'!$B$34,IF($A1492='P-Parametri'!$B$48,'P-Parametri'!$C$34,'P-Parametri'!$B$50))</f>
        <v>0.01</v>
      </c>
      <c r="C1492" s="10">
        <f>IF($A1492&lt;='1-Input'!$B$26,0,IF($A1492='1-Input'!$B$26+1,('1-Input'!$B$23+'1-Input'!$B$32)*'1-Input'!$B$27,'1-Input'!$B$23+'1-Input'!$B$32))</f>
        <v>16422.445104839331</v>
      </c>
      <c r="D1492" s="10">
        <f>IF(AND($A1492&gt;=1,$A1492&lt;1+'1-Input'!$B$12),'1-Input'!$B$30,0)</f>
        <v>0</v>
      </c>
      <c r="E1492" s="10">
        <f>MAX(0,('1-Input'!$B$10-C1492-D1492))/(1-'P-Parametri'!$B$31*MAX(0,IF(F1491&lt;=0,0,(F1491-G1491)/F1491)))</f>
        <v>14216.422680650836</v>
      </c>
      <c r="F1492" s="10">
        <f>((F1491-E1492+MAX(0,-('1-Input'!$B$10-C1492-D1492)))*(1+B1492))*(1-'P-Parametri'!$B$32)</f>
        <v>27747.844207033617</v>
      </c>
      <c r="G1492" s="10">
        <f>IF(F1491&lt;=0,G1491,G1491*(1-E1492/F1491))+MAX(0,-('1-Input'!$B$10-C1492-D1492))</f>
        <v>15322.613190725484</v>
      </c>
      <c r="H1492" s="9">
        <f t="shared" si="33"/>
        <v>1</v>
      </c>
    </row>
    <row r="1493" spans="1:8" ht="30">
      <c r="A1493" s="5" t="s">
        <v>184</v>
      </c>
      <c r="B1493" s="18" t="str">
        <f>IFERROR('1-Input'!$B$5-1+MATCH(0,H1450:H1492,0)-1,"non si esaurisce")</f>
        <v>non si esaurisce</v>
      </c>
      <c r="D1493" s="5" t="s">
        <v>185</v>
      </c>
      <c r="E1493" s="10">
        <f>F1492</f>
        <v>27747.844207033617</v>
      </c>
    </row>
    <row r="1496" spans="1:8">
      <c r="A1496" s="2" t="s">
        <v>506</v>
      </c>
    </row>
    <row r="1497" spans="1:8">
      <c r="A1497" s="15" t="s">
        <v>176</v>
      </c>
      <c r="B1497" s="15" t="s">
        <v>177</v>
      </c>
      <c r="C1497" s="15" t="s">
        <v>178</v>
      </c>
      <c r="D1497" s="15" t="s">
        <v>179</v>
      </c>
      <c r="E1497" s="15" t="s">
        <v>180</v>
      </c>
      <c r="F1497" s="15" t="s">
        <v>181</v>
      </c>
      <c r="G1497" s="15" t="s">
        <v>182</v>
      </c>
      <c r="H1497" s="15" t="s">
        <v>183</v>
      </c>
    </row>
    <row r="1498" spans="1:8">
      <c r="A1498" s="9">
        <f>0</f>
        <v>0</v>
      </c>
      <c r="E1498" s="10">
        <f>0</f>
        <v>0</v>
      </c>
      <c r="F1498" s="10">
        <f>'1-Input'!$B$8</f>
        <v>760000</v>
      </c>
      <c r="G1498" s="10">
        <f>'1-Input'!$B$9</f>
        <v>586000</v>
      </c>
      <c r="H1498" s="9">
        <f>1</f>
        <v>1</v>
      </c>
    </row>
    <row r="1499" spans="1:8">
      <c r="A1499" s="9">
        <f t="shared" ref="A1499:A1540" si="34">A1498+1</f>
        <v>1</v>
      </c>
      <c r="B1499" s="12">
        <f>IF($A1499='P-Parametri'!$D$47,'P-Parametri'!$B$34,IF($A1499='P-Parametri'!$D$48,'P-Parametri'!$C$34,'P-Parametri'!$D$50))</f>
        <v>2.7158250435358244E-2</v>
      </c>
      <c r="C1499" s="10">
        <f>IF($A1499&lt;='1-Input'!$B$26,0,IF($A1499='1-Input'!$B$26+1,('1-Input'!$B$23+'1-Input'!$B$32)*'1-Input'!$B$27,'1-Input'!$B$23+'1-Input'!$B$32))</f>
        <v>0</v>
      </c>
      <c r="D1499" s="10">
        <f>IF(AND($A1499&gt;=1,$A1499&lt;1+'1-Input'!$B$12),'1-Input'!$B$30,0)</f>
        <v>11905.451600000002</v>
      </c>
      <c r="E1499" s="10">
        <f>MAX(0,('1-Input'!$B$10-C1499-D1499))/(1-'P-Parametri'!$B$31*MAX(0,IF(F1498&lt;=0,0,(F1498-G1498)/F1498)))</f>
        <v>18176.530281493087</v>
      </c>
      <c r="F1499" s="10">
        <f>((F1498-E1499+MAX(0,-('1-Input'!$B$10-C1499-D1499)))*(1+B1499))*(1-'P-Parametri'!$B$32)</f>
        <v>760446.15709337255</v>
      </c>
      <c r="G1499" s="10">
        <f>IF(F1498&lt;=0,G1498,G1498*(1-E1499/F1498))+MAX(0,-('1-Input'!$B$10-C1499-D1499))</f>
        <v>571984.93849348032</v>
      </c>
      <c r="H1499" s="9">
        <f t="shared" ref="H1499:H1540" si="35">IF(OR(F1498&lt;=0,F1498&lt;E1499),0,1)</f>
        <v>1</v>
      </c>
    </row>
    <row r="1500" spans="1:8">
      <c r="A1500" s="9">
        <f t="shared" si="34"/>
        <v>2</v>
      </c>
      <c r="B1500" s="12">
        <f>IF($A1500='P-Parametri'!$D$47,'P-Parametri'!$B$34,IF($A1500='P-Parametri'!$D$48,'P-Parametri'!$C$34,'P-Parametri'!$D$50))</f>
        <v>2.7158250435358244E-2</v>
      </c>
      <c r="C1500" s="10">
        <f>IF($A1500&lt;='1-Input'!$B$26,0,IF($A1500='1-Input'!$B$26+1,('1-Input'!$B$23+'1-Input'!$B$32)*'1-Input'!$B$27,'1-Input'!$B$23+'1-Input'!$B$32))</f>
        <v>0</v>
      </c>
      <c r="D1500" s="10">
        <f>IF(AND($A1500&gt;=1,$A1500&lt;1+'1-Input'!$B$12),'1-Input'!$B$30,0)</f>
        <v>11905.451600000002</v>
      </c>
      <c r="E1500" s="10">
        <f>MAX(0,('1-Input'!$B$10-C1500-D1500))/(1-'P-Parametri'!$B$31*MAX(0,IF(F1499&lt;=0,0,(F1499-G1499)/F1499)))</f>
        <v>18271.912763673416</v>
      </c>
      <c r="F1500" s="10">
        <f>((F1499-E1500+MAX(0,-('1-Input'!$B$10-C1500-D1500)))*(1+B1500))*(1-'P-Parametri'!$B$32)</f>
        <v>760805.73752723006</v>
      </c>
      <c r="G1500" s="10">
        <f>IF(F1499&lt;=0,G1499,G1499*(1-E1500/F1499))+MAX(0,-('1-Input'!$B$10-C1500-D1500))</f>
        <v>558241.35020547395</v>
      </c>
      <c r="H1500" s="9">
        <f t="shared" si="35"/>
        <v>1</v>
      </c>
    </row>
    <row r="1501" spans="1:8">
      <c r="A1501" s="9">
        <f t="shared" si="34"/>
        <v>3</v>
      </c>
      <c r="B1501" s="12">
        <f>IF($A1501='P-Parametri'!$D$47,'P-Parametri'!$B$34,IF($A1501='P-Parametri'!$D$48,'P-Parametri'!$C$34,'P-Parametri'!$D$50))</f>
        <v>2.7158250435358244E-2</v>
      </c>
      <c r="C1501" s="10">
        <f>IF($A1501&lt;='1-Input'!$B$26,0,IF($A1501='1-Input'!$B$26+1,('1-Input'!$B$23+'1-Input'!$B$32)*'1-Input'!$B$27,'1-Input'!$B$23+'1-Input'!$B$32))</f>
        <v>0</v>
      </c>
      <c r="D1501" s="10">
        <f>IF(AND($A1501&gt;=1,$A1501&lt;1+'1-Input'!$B$12),'1-Input'!$B$30,0)</f>
        <v>11905.451600000002</v>
      </c>
      <c r="E1501" s="10">
        <f>MAX(0,('1-Input'!$B$10-C1501-D1501))/(1-'P-Parametri'!$B$31*MAX(0,IF(F1500&lt;=0,0,(F1500-G1500)/F1500)))</f>
        <v>18365.928951088634</v>
      </c>
      <c r="F1501" s="10">
        <f>((F1500-E1501+MAX(0,-('1-Input'!$B$10-C1501-D1501)))*(1+B1501))*(1-'P-Parametri'!$B$32)</f>
        <v>761077.96848097048</v>
      </c>
      <c r="G1501" s="10">
        <f>IF(F1500&lt;=0,G1500,G1500*(1-E1501/F1500))+MAX(0,-('1-Input'!$B$10-C1501-D1501))</f>
        <v>544765.34645088005</v>
      </c>
      <c r="H1501" s="9">
        <f t="shared" si="35"/>
        <v>1</v>
      </c>
    </row>
    <row r="1502" spans="1:8">
      <c r="A1502" s="9">
        <f t="shared" si="34"/>
        <v>4</v>
      </c>
      <c r="B1502" s="12">
        <f>IF($A1502='P-Parametri'!$D$47,'P-Parametri'!$B$34,IF($A1502='P-Parametri'!$D$48,'P-Parametri'!$C$34,'P-Parametri'!$D$50))</f>
        <v>2.7158250435358244E-2</v>
      </c>
      <c r="C1502" s="10">
        <f>IF($A1502&lt;='1-Input'!$B$26,0,IF($A1502='1-Input'!$B$26+1,('1-Input'!$B$23+'1-Input'!$B$32)*'1-Input'!$B$27,'1-Input'!$B$23+'1-Input'!$B$32))</f>
        <v>0</v>
      </c>
      <c r="D1502" s="10">
        <f>IF(AND($A1502&gt;=1,$A1502&lt;1+'1-Input'!$B$12),'1-Input'!$B$30,0)</f>
        <v>11905.451600000002</v>
      </c>
      <c r="E1502" s="10">
        <f>MAX(0,('1-Input'!$B$10-C1502-D1502))/(1-'P-Parametri'!$B$31*MAX(0,IF(F1501&lt;=0,0,(F1501-G1501)/F1501)))</f>
        <v>18458.579714832835</v>
      </c>
      <c r="F1502" s="10">
        <f>((F1501-E1502+MAX(0,-('1-Input'!$B$10-C1502-D1502)))*(1+B1502))*(1-'P-Parametri'!$B$32)</f>
        <v>761262.05684019229</v>
      </c>
      <c r="G1502" s="10">
        <f>IF(F1501&lt;=0,G1501,G1501*(1-E1502/F1501))+MAX(0,-('1-Input'!$B$10-C1502-D1502))</f>
        <v>531553.04102386581</v>
      </c>
      <c r="H1502" s="9">
        <f t="shared" si="35"/>
        <v>1</v>
      </c>
    </row>
    <row r="1503" spans="1:8">
      <c r="A1503" s="9">
        <f t="shared" si="34"/>
        <v>5</v>
      </c>
      <c r="B1503" s="12">
        <f>IF($A1503='P-Parametri'!$D$47,'P-Parametri'!$B$34,IF($A1503='P-Parametri'!$D$48,'P-Parametri'!$C$34,'P-Parametri'!$D$50))</f>
        <v>2.7158250435358244E-2</v>
      </c>
      <c r="C1503" s="10">
        <f>IF($A1503&lt;='1-Input'!$B$26,0,IF($A1503='1-Input'!$B$26+1,('1-Input'!$B$23+'1-Input'!$B$32)*'1-Input'!$B$27,'1-Input'!$B$23+'1-Input'!$B$32))</f>
        <v>0</v>
      </c>
      <c r="D1503" s="10">
        <f>IF(AND($A1503&gt;=1,$A1503&lt;1+'1-Input'!$B$12),'1-Input'!$B$30,0)</f>
        <v>11905.451600000002</v>
      </c>
      <c r="E1503" s="10">
        <f>MAX(0,('1-Input'!$B$10-C1503-D1503))/(1-'P-Parametri'!$B$31*MAX(0,IF(F1502&lt;=0,0,(F1502-G1502)/F1502)))</f>
        <v>18549.866727955588</v>
      </c>
      <c r="F1503" s="10">
        <f>((F1502-E1503+MAX(0,-('1-Input'!$B$10-C1503-D1503)))*(1+B1503))*(1-'P-Parametri'!$B$32)</f>
        <v>761357.18786515284</v>
      </c>
      <c r="G1503" s="10">
        <f>IF(F1502&lt;=0,G1502,G1502*(1-E1503/F1502))+MAX(0,-('1-Input'!$B$10-C1503-D1503))</f>
        <v>518600.55248035479</v>
      </c>
      <c r="H1503" s="9">
        <f t="shared" si="35"/>
        <v>1</v>
      </c>
    </row>
    <row r="1504" spans="1:8">
      <c r="A1504" s="9">
        <f t="shared" si="34"/>
        <v>6</v>
      </c>
      <c r="B1504" s="12">
        <f>IF($A1504='P-Parametri'!$D$47,'P-Parametri'!$B$34,IF($A1504='P-Parametri'!$D$48,'P-Parametri'!$C$34,'P-Parametri'!$D$50))</f>
        <v>2.7158250435358244E-2</v>
      </c>
      <c r="C1504" s="10">
        <f>IF($A1504&lt;='1-Input'!$B$26,0,IF($A1504='1-Input'!$B$26+1,('1-Input'!$B$23+'1-Input'!$B$32)*'1-Input'!$B$27,'1-Input'!$B$23+'1-Input'!$B$32))</f>
        <v>0</v>
      </c>
      <c r="D1504" s="10">
        <f>IF(AND($A1504&gt;=1,$A1504&lt;1+'1-Input'!$B$12),'1-Input'!$B$30,0)</f>
        <v>0</v>
      </c>
      <c r="E1504" s="10">
        <f>MAX(0,('1-Input'!$B$10-C1504-D1504))/(1-'P-Parametri'!$B$31*MAX(0,IF(F1503&lt;=0,0,(F1503-G1503)/F1503)))</f>
        <v>31621.425037178458</v>
      </c>
      <c r="F1504" s="10">
        <f>((F1503-E1504+MAX(0,-('1-Input'!$B$10-C1504-D1504)))*(1+B1504))*(1-'P-Parametri'!$B$32)</f>
        <v>748055.00120764074</v>
      </c>
      <c r="G1504" s="10">
        <f>IF(F1503&lt;=0,G1503,G1503*(1-E1504/F1503))+MAX(0,-('1-Input'!$B$10-C1504-D1504))</f>
        <v>497061.53143232426</v>
      </c>
      <c r="H1504" s="9">
        <f t="shared" si="35"/>
        <v>1</v>
      </c>
    </row>
    <row r="1505" spans="1:8">
      <c r="A1505" s="9">
        <f t="shared" si="34"/>
        <v>7</v>
      </c>
      <c r="B1505" s="12">
        <f>IF($A1505='P-Parametri'!$D$47,'P-Parametri'!$B$34,IF($A1505='P-Parametri'!$D$48,'P-Parametri'!$C$34,'P-Parametri'!$D$50))</f>
        <v>2.7158250435358244E-2</v>
      </c>
      <c r="C1505" s="10">
        <f>IF($A1505&lt;='1-Input'!$B$26,0,IF($A1505='1-Input'!$B$26+1,('1-Input'!$B$23+'1-Input'!$B$32)*'1-Input'!$B$27,'1-Input'!$B$23+'1-Input'!$B$32))</f>
        <v>0</v>
      </c>
      <c r="D1505" s="10">
        <f>IF(AND($A1505&gt;=1,$A1505&lt;1+'1-Input'!$B$12),'1-Input'!$B$30,0)</f>
        <v>0</v>
      </c>
      <c r="E1505" s="10">
        <f>MAX(0,('1-Input'!$B$10-C1505-D1505))/(1-'P-Parametri'!$B$31*MAX(0,IF(F1504&lt;=0,0,(F1504-G1504)/F1504)))</f>
        <v>31771.675323993906</v>
      </c>
      <c r="F1505" s="10">
        <f>((F1504-E1505+MAX(0,-('1-Input'!$B$10-C1505-D1505)))*(1+B1505))*(1-'P-Parametri'!$B$32)</f>
        <v>734264.85517500492</v>
      </c>
      <c r="G1505" s="10">
        <f>IF(F1504&lt;=0,G1504,G1504*(1-E1505/F1504))+MAX(0,-('1-Input'!$B$10-C1505-D1505))</f>
        <v>475950.14581599919</v>
      </c>
      <c r="H1505" s="9">
        <f t="shared" si="35"/>
        <v>1</v>
      </c>
    </row>
    <row r="1506" spans="1:8">
      <c r="A1506" s="9">
        <f t="shared" si="34"/>
        <v>8</v>
      </c>
      <c r="B1506" s="12">
        <f>IF($A1506='P-Parametri'!$D$47,'P-Parametri'!$B$34,IF($A1506='P-Parametri'!$D$48,'P-Parametri'!$C$34,'P-Parametri'!$D$50))</f>
        <v>2.7158250435358244E-2</v>
      </c>
      <c r="C1506" s="10">
        <f>IF($A1506&lt;='1-Input'!$B$26,0,IF($A1506='1-Input'!$B$26+1,('1-Input'!$B$23+'1-Input'!$B$32)*'1-Input'!$B$27,'1-Input'!$B$23+'1-Input'!$B$32))</f>
        <v>0</v>
      </c>
      <c r="D1506" s="10">
        <f>IF(AND($A1506&gt;=1,$A1506&lt;1+'1-Input'!$B$12),'1-Input'!$B$30,0)</f>
        <v>0</v>
      </c>
      <c r="E1506" s="10">
        <f>MAX(0,('1-Input'!$B$10-C1506-D1506))/(1-'P-Parametri'!$B$31*MAX(0,IF(F1505&lt;=0,0,(F1505-G1505)/F1505)))</f>
        <v>31919.628331476059</v>
      </c>
      <c r="F1506" s="10">
        <f>((F1505-E1506+MAX(0,-('1-Input'!$B$10-C1506-D1506)))*(1+B1506))*(1-'P-Parametri'!$B$32)</f>
        <v>719976.85501741152</v>
      </c>
      <c r="G1506" s="10">
        <f>IF(F1505&lt;=0,G1505,G1505*(1-E1506/F1505))+MAX(0,-('1-Input'!$B$10-C1506-D1506))</f>
        <v>455259.85722096951</v>
      </c>
      <c r="H1506" s="9">
        <f t="shared" si="35"/>
        <v>1</v>
      </c>
    </row>
    <row r="1507" spans="1:8">
      <c r="A1507" s="9">
        <f t="shared" si="34"/>
        <v>9</v>
      </c>
      <c r="B1507" s="12">
        <f>IF($A1507='P-Parametri'!$D$47,'P-Parametri'!$B$34,IF($A1507='P-Parametri'!$D$48,'P-Parametri'!$C$34,'P-Parametri'!$D$50))</f>
        <v>2.7158250435358244E-2</v>
      </c>
      <c r="C1507" s="10">
        <f>IF($A1507&lt;='1-Input'!$B$26,0,IF($A1507='1-Input'!$B$26+1,('1-Input'!$B$23+'1-Input'!$B$32)*'1-Input'!$B$27,'1-Input'!$B$23+'1-Input'!$B$32))</f>
        <v>0</v>
      </c>
      <c r="D1507" s="10">
        <f>IF(AND($A1507&gt;=1,$A1507&lt;1+'1-Input'!$B$12),'1-Input'!$B$30,0)</f>
        <v>0</v>
      </c>
      <c r="E1507" s="10">
        <f>MAX(0,('1-Input'!$B$10-C1507-D1507))/(1-'P-Parametri'!$B$31*MAX(0,IF(F1506&lt;=0,0,(F1506-G1506)/F1506)))</f>
        <v>32065.291911500633</v>
      </c>
      <c r="F1507" s="10">
        <f>((F1506-E1507+MAX(0,-('1-Input'!$B$10-C1507-D1507)))*(1+B1507))*(1-'P-Parametri'!$B$32)</f>
        <v>705180.84953889169</v>
      </c>
      <c r="G1507" s="10">
        <f>IF(F1506&lt;=0,G1506,G1506*(1-E1507/F1506))+MAX(0,-('1-Input'!$B$10-C1507-D1507))</f>
        <v>434984.14958447131</v>
      </c>
      <c r="H1507" s="9">
        <f t="shared" si="35"/>
        <v>1</v>
      </c>
    </row>
    <row r="1508" spans="1:8">
      <c r="A1508" s="9">
        <f t="shared" si="34"/>
        <v>10</v>
      </c>
      <c r="B1508" s="12">
        <f>IF($A1508='P-Parametri'!$D$47,'P-Parametri'!$B$34,IF($A1508='P-Parametri'!$D$48,'P-Parametri'!$C$34,'P-Parametri'!$D$50))</f>
        <v>2.7158250435358244E-2</v>
      </c>
      <c r="C1508" s="10">
        <f>IF($A1508&lt;='1-Input'!$B$26,0,IF($A1508='1-Input'!$B$26+1,('1-Input'!$B$23+'1-Input'!$B$32)*'1-Input'!$B$27,'1-Input'!$B$23+'1-Input'!$B$32))</f>
        <v>0</v>
      </c>
      <c r="D1508" s="10">
        <f>IF(AND($A1508&gt;=1,$A1508&lt;1+'1-Input'!$B$12),'1-Input'!$B$30,0)</f>
        <v>0</v>
      </c>
      <c r="E1508" s="10">
        <f>MAX(0,('1-Input'!$B$10-C1508-D1508))/(1-'P-Parametri'!$B$31*MAX(0,IF(F1507&lt;=0,0,(F1507-G1507)/F1507)))</f>
        <v>32208.675060291636</v>
      </c>
      <c r="F1508" s="10">
        <f>((F1507-E1508+MAX(0,-('1-Input'!$B$10-C1508-D1508)))*(1+B1508))*(1-'P-Parametri'!$B$32)</f>
        <v>689866.4234864593</v>
      </c>
      <c r="G1508" s="10">
        <f>IF(F1507&lt;=0,G1507,G1507*(1-E1508/F1507))+MAX(0,-('1-Input'!$B$10-C1508-D1508))</f>
        <v>415116.53244837828</v>
      </c>
      <c r="H1508" s="9">
        <f t="shared" si="35"/>
        <v>1</v>
      </c>
    </row>
    <row r="1509" spans="1:8">
      <c r="A1509" s="9">
        <f t="shared" si="34"/>
        <v>11</v>
      </c>
      <c r="B1509" s="12">
        <f>IF($A1509='P-Parametri'!$D$47,'P-Parametri'!$B$34,IF($A1509='P-Parametri'!$D$48,'P-Parametri'!$C$34,'P-Parametri'!$D$50))</f>
        <v>2.7158250435358244E-2</v>
      </c>
      <c r="C1509" s="10">
        <f>IF($A1509&lt;='1-Input'!$B$26,0,IF($A1509='1-Input'!$B$26+1,('1-Input'!$B$23+'1-Input'!$B$32)*'1-Input'!$B$27,'1-Input'!$B$23+'1-Input'!$B$32))</f>
        <v>0</v>
      </c>
      <c r="D1509" s="10">
        <f>IF(AND($A1509&gt;=1,$A1509&lt;1+'1-Input'!$B$12),'1-Input'!$B$30,0)</f>
        <v>0</v>
      </c>
      <c r="E1509" s="10">
        <f>MAX(0,('1-Input'!$B$10-C1509-D1509))/(1-'P-Parametri'!$B$31*MAX(0,IF(F1508&lt;=0,0,(F1508-G1508)/F1508)))</f>
        <v>32349.787874374833</v>
      </c>
      <c r="F1509" s="10">
        <f>((F1508-E1509+MAX(0,-('1-Input'!$B$10-C1509-D1509)))*(1+B1509))*(1-'P-Parametri'!$B$32)</f>
        <v>674022.88979331672</v>
      </c>
      <c r="G1509" s="10">
        <f>IF(F1508&lt;=0,G1508,G1508*(1-E1509/F1508))+MAX(0,-('1-Input'!$B$10-C1509-D1509))</f>
        <v>395650.54409082973</v>
      </c>
      <c r="H1509" s="9">
        <f t="shared" si="35"/>
        <v>1</v>
      </c>
    </row>
    <row r="1510" spans="1:8">
      <c r="A1510" s="9">
        <f t="shared" si="34"/>
        <v>12</v>
      </c>
      <c r="B1510" s="12">
        <f>IF($A1510='P-Parametri'!$D$47,'P-Parametri'!$B$34,IF($A1510='P-Parametri'!$D$48,'P-Parametri'!$C$34,'P-Parametri'!$D$50))</f>
        <v>2.7158250435358244E-2</v>
      </c>
      <c r="C1510" s="10">
        <f>IF($A1510&lt;='1-Input'!$B$26,0,IF($A1510='1-Input'!$B$26+1,('1-Input'!$B$23+'1-Input'!$B$32)*'1-Input'!$B$27,'1-Input'!$B$23+'1-Input'!$B$32))</f>
        <v>0</v>
      </c>
      <c r="D1510" s="10">
        <f>IF(AND($A1510&gt;=1,$A1510&lt;1+'1-Input'!$B$12),'1-Input'!$B$30,0)</f>
        <v>0</v>
      </c>
      <c r="E1510" s="10">
        <f>MAX(0,('1-Input'!$B$10-C1510-D1510))/(1-'P-Parametri'!$B$31*MAX(0,IF(F1509&lt;=0,0,(F1509-G1509)/F1509)))</f>
        <v>32488.641506495631</v>
      </c>
      <c r="F1510" s="10">
        <f>((F1509-E1510+MAX(0,-('1-Input'!$B$10-C1510-D1510)))*(1+B1510))*(1-'P-Parametri'!$B$32)</f>
        <v>657639.28167252452</v>
      </c>
      <c r="G1510" s="10">
        <f>IF(F1509&lt;=0,G1509,G1509*(1-E1510/F1509))+MAX(0,-('1-Input'!$B$10-C1510-D1510))</f>
        <v>376579.75453239423</v>
      </c>
      <c r="H1510" s="9">
        <f t="shared" si="35"/>
        <v>1</v>
      </c>
    </row>
    <row r="1511" spans="1:8">
      <c r="A1511" s="9">
        <f t="shared" si="34"/>
        <v>13</v>
      </c>
      <c r="B1511" s="12">
        <f>IF($A1511='P-Parametri'!$D$47,'P-Parametri'!$B$34,IF($A1511='P-Parametri'!$D$48,'P-Parametri'!$C$34,'P-Parametri'!$D$50))</f>
        <v>2.7158250435358244E-2</v>
      </c>
      <c r="C1511" s="10">
        <f>IF($A1511&lt;='1-Input'!$B$26,0,IF($A1511='1-Input'!$B$26+1,('1-Input'!$B$23+'1-Input'!$B$32)*'1-Input'!$B$27,'1-Input'!$B$23+'1-Input'!$B$32))</f>
        <v>0</v>
      </c>
      <c r="D1511" s="10">
        <f>IF(AND($A1511&gt;=1,$A1511&lt;1+'1-Input'!$B$12),'1-Input'!$B$30,0)</f>
        <v>0</v>
      </c>
      <c r="E1511" s="10">
        <f>MAX(0,('1-Input'!$B$10-C1511-D1511))/(1-'P-Parametri'!$B$31*MAX(0,IF(F1510&lt;=0,0,(F1510-G1510)/F1510)))</f>
        <v>32625.248121594439</v>
      </c>
      <c r="F1511" s="10">
        <f>((F1510-E1511+MAX(0,-('1-Input'!$B$10-C1511-D1511)))*(1+B1511))*(1-'P-Parametri'!$B$32)</f>
        <v>640704.34455732023</v>
      </c>
      <c r="G1511" s="10">
        <f>IF(F1510&lt;=0,G1510,G1510*(1-E1511/F1510))+MAX(0,-('1-Input'!$B$10-C1511-D1511))</f>
        <v>357897.76841693226</v>
      </c>
      <c r="H1511" s="9">
        <f t="shared" si="35"/>
        <v>1</v>
      </c>
    </row>
    <row r="1512" spans="1:8">
      <c r="A1512" s="9">
        <f t="shared" si="34"/>
        <v>14</v>
      </c>
      <c r="B1512" s="12">
        <f>IF($A1512='P-Parametri'!$D$47,'P-Parametri'!$B$34,IF($A1512='P-Parametri'!$D$48,'P-Parametri'!$C$34,'P-Parametri'!$D$50))</f>
        <v>2.7158250435358244E-2</v>
      </c>
      <c r="C1512" s="10">
        <f>IF($A1512&lt;='1-Input'!$B$26,0,IF($A1512='1-Input'!$B$26+1,('1-Input'!$B$23+'1-Input'!$B$32)*'1-Input'!$B$27,'1-Input'!$B$23+'1-Input'!$B$32))</f>
        <v>0</v>
      </c>
      <c r="D1512" s="10">
        <f>IF(AND($A1512&gt;=1,$A1512&lt;1+'1-Input'!$B$12),'1-Input'!$B$30,0)</f>
        <v>0</v>
      </c>
      <c r="E1512" s="10">
        <f>MAX(0,('1-Input'!$B$10-C1512-D1512))/(1-'P-Parametri'!$B$31*MAX(0,IF(F1511&lt;=0,0,(F1511-G1511)/F1511)))</f>
        <v>32759.62085292787</v>
      </c>
      <c r="F1512" s="10">
        <f>((F1511-E1512+MAX(0,-('1-Input'!$B$10-C1512-D1512)))*(1+B1512))*(1-'P-Parametri'!$B$32)</f>
        <v>623206.52788408764</v>
      </c>
      <c r="G1512" s="10">
        <f>IF(F1511&lt;=0,G1511,G1511*(1-E1512/F1511))+MAX(0,-('1-Input'!$B$10-C1512-D1512))</f>
        <v>339598.22776757309</v>
      </c>
      <c r="H1512" s="9">
        <f t="shared" si="35"/>
        <v>1</v>
      </c>
    </row>
    <row r="1513" spans="1:8">
      <c r="A1513" s="9">
        <f t="shared" si="34"/>
        <v>15</v>
      </c>
      <c r="B1513" s="12">
        <f>IF($A1513='P-Parametri'!$D$47,'P-Parametri'!$B$34,IF($A1513='P-Parametri'!$D$48,'P-Parametri'!$C$34,'P-Parametri'!$D$50))</f>
        <v>2.7158250435358244E-2</v>
      </c>
      <c r="C1513" s="10">
        <f>IF($A1513&lt;='1-Input'!$B$26,0,IF($A1513='1-Input'!$B$26+1,('1-Input'!$B$23+'1-Input'!$B$32)*'1-Input'!$B$27,'1-Input'!$B$23+'1-Input'!$B$32))</f>
        <v>0</v>
      </c>
      <c r="D1513" s="10">
        <f>IF(AND($A1513&gt;=1,$A1513&lt;1+'1-Input'!$B$12),'1-Input'!$B$30,0)</f>
        <v>0</v>
      </c>
      <c r="E1513" s="10">
        <f>MAX(0,('1-Input'!$B$10-C1513-D1513))/(1-'P-Parametri'!$B$31*MAX(0,IF(F1512&lt;=0,0,(F1512-G1512)/F1512)))</f>
        <v>32891.773758419469</v>
      </c>
      <c r="F1513" s="10">
        <f>((F1512-E1513+MAX(0,-('1-Input'!$B$10-C1513-D1513)))*(1+B1513))*(1-'P-Parametri'!$B$32)</f>
        <v>605133.97671379219</v>
      </c>
      <c r="G1513" s="10">
        <f>IF(F1512&lt;=0,G1512,G1512*(1-E1513/F1512))+MAX(0,-('1-Input'!$B$10-C1513-D1513))</f>
        <v>321674.81461845926</v>
      </c>
      <c r="H1513" s="9">
        <f t="shared" si="35"/>
        <v>1</v>
      </c>
    </row>
    <row r="1514" spans="1:8">
      <c r="A1514" s="9">
        <f t="shared" si="34"/>
        <v>16</v>
      </c>
      <c r="B1514" s="12">
        <f>IF($A1514='P-Parametri'!$D$47,'P-Parametri'!$B$34,IF($A1514='P-Parametri'!$D$48,'P-Parametri'!$C$34,'P-Parametri'!$D$50))</f>
        <v>2.7158250435358244E-2</v>
      </c>
      <c r="C1514" s="10">
        <f>IF($A1514&lt;='1-Input'!$B$26,0,IF($A1514='1-Input'!$B$26+1,('1-Input'!$B$23+'1-Input'!$B$32)*'1-Input'!$B$27,'1-Input'!$B$23+'1-Input'!$B$32))</f>
        <v>0</v>
      </c>
      <c r="D1514" s="10">
        <f>IF(AND($A1514&gt;=1,$A1514&lt;1+'1-Input'!$B$12),'1-Input'!$B$30,0)</f>
        <v>0</v>
      </c>
      <c r="E1514" s="10">
        <f>MAX(0,('1-Input'!$B$10-C1514-D1514))/(1-'P-Parametri'!$B$31*MAX(0,IF(F1513&lt;=0,0,(F1513-G1513)/F1513)))</f>
        <v>33021.721777318897</v>
      </c>
      <c r="F1514" s="10">
        <f>((F1513-E1514+MAX(0,-('1-Input'!$B$10-C1514-D1514)))*(1+B1514))*(1-'P-Parametri'!$B$32)</f>
        <v>586474.52318750916</v>
      </c>
      <c r="G1514" s="10">
        <f>IF(F1513&lt;=0,G1513,G1513*(1-E1514/F1513))+MAX(0,-('1-Input'!$B$10-C1514-D1514))</f>
        <v>304121.25352313614</v>
      </c>
      <c r="H1514" s="9">
        <f t="shared" si="35"/>
        <v>1</v>
      </c>
    </row>
    <row r="1515" spans="1:8">
      <c r="A1515" s="9">
        <f t="shared" si="34"/>
        <v>17</v>
      </c>
      <c r="B1515" s="12">
        <f>IF($A1515='P-Parametri'!$D$47,'P-Parametri'!$B$34,IF($A1515='P-Parametri'!$D$48,'P-Parametri'!$C$34,'P-Parametri'!$D$50))</f>
        <v>2.7158250435358244E-2</v>
      </c>
      <c r="C1515" s="10">
        <f>IF($A1515&lt;='1-Input'!$B$26,0,IF($A1515='1-Input'!$B$26+1,('1-Input'!$B$23+'1-Input'!$B$32)*'1-Input'!$B$27,'1-Input'!$B$23+'1-Input'!$B$32))</f>
        <v>0</v>
      </c>
      <c r="D1515" s="10">
        <f>IF(AND($A1515&gt;=1,$A1515&lt;1+'1-Input'!$B$12),'1-Input'!$B$30,0)</f>
        <v>0</v>
      </c>
      <c r="E1515" s="10">
        <f>MAX(0,('1-Input'!$B$10-C1515-D1515))/(1-'P-Parametri'!$B$31*MAX(0,IF(F1514&lt;=0,0,(F1514-G1514)/F1514)))</f>
        <v>33149.480687243653</v>
      </c>
      <c r="F1515" s="10">
        <f>((F1514-E1515+MAX(0,-('1-Input'!$B$10-C1515-D1515)))*(1+B1515))*(1-'P-Parametri'!$B$32)</f>
        <v>567215.67781148979</v>
      </c>
      <c r="G1515" s="10">
        <f>IF(F1514&lt;=0,G1514,G1514*(1-E1515/F1514))+MAX(0,-('1-Input'!$B$10-C1515-D1515))</f>
        <v>286931.31394067575</v>
      </c>
      <c r="H1515" s="9">
        <f t="shared" si="35"/>
        <v>1</v>
      </c>
    </row>
    <row r="1516" spans="1:8">
      <c r="A1516" s="9">
        <f t="shared" si="34"/>
        <v>18</v>
      </c>
      <c r="B1516" s="12">
        <f>IF($A1516='P-Parametri'!$D$47,'P-Parametri'!$B$34,IF($A1516='P-Parametri'!$D$48,'P-Parametri'!$C$34,'P-Parametri'!$D$50))</f>
        <v>2.7158250435358244E-2</v>
      </c>
      <c r="C1516" s="10">
        <f>IF($A1516&lt;='1-Input'!$B$26,0,IF($A1516='1-Input'!$B$26+1,('1-Input'!$B$23+'1-Input'!$B$32)*'1-Input'!$B$27,'1-Input'!$B$23+'1-Input'!$B$32))</f>
        <v>0</v>
      </c>
      <c r="D1516" s="10">
        <f>IF(AND($A1516&gt;=1,$A1516&lt;1+'1-Input'!$B$12),'1-Input'!$B$30,0)</f>
        <v>0</v>
      </c>
      <c r="E1516" s="10">
        <f>MAX(0,('1-Input'!$B$10-C1516-D1516))/(1-'P-Parametri'!$B$31*MAX(0,IF(F1515&lt;=0,0,(F1515-G1515)/F1515)))</f>
        <v>33275.067061672788</v>
      </c>
      <c r="F1516" s="10">
        <f>((F1515-E1516+MAX(0,-('1-Input'!$B$10-C1516-D1516)))*(1+B1516))*(1-'P-Parametri'!$B$32)</f>
        <v>547344.62056702038</v>
      </c>
      <c r="G1516" s="10">
        <f>IF(F1515&lt;=0,G1515,G1515*(1-E1516/F1515))+MAX(0,-('1-Input'!$B$10-C1516-D1516))</f>
        <v>270098.81250082137</v>
      </c>
      <c r="H1516" s="9">
        <f t="shared" si="35"/>
        <v>1</v>
      </c>
    </row>
    <row r="1517" spans="1:8">
      <c r="A1517" s="9">
        <f t="shared" si="34"/>
        <v>19</v>
      </c>
      <c r="B1517" s="12">
        <f>IF($A1517='P-Parametri'!$D$47,'P-Parametri'!$B$34,IF($A1517='P-Parametri'!$D$48,'P-Parametri'!$C$34,'P-Parametri'!$D$50))</f>
        <v>2.7158250435358244E-2</v>
      </c>
      <c r="C1517" s="10">
        <f>IF($A1517&lt;='1-Input'!$B$26,0,IF($A1517='1-Input'!$B$26+1,('1-Input'!$B$23+'1-Input'!$B$32)*'1-Input'!$B$27,'1-Input'!$B$23+'1-Input'!$B$32))</f>
        <v>5474.1483682796988</v>
      </c>
      <c r="D1517" s="10">
        <f>IF(AND($A1517&gt;=1,$A1517&lt;1+'1-Input'!$B$12),'1-Input'!$B$30,0)</f>
        <v>0</v>
      </c>
      <c r="E1517" s="10">
        <f>MAX(0,('1-Input'!$B$10-C1517-D1517))/(1-'P-Parametri'!$B$31*MAX(0,IF(F1516&lt;=0,0,(F1516-G1516)/F1516)))</f>
        <v>27094.072897696373</v>
      </c>
      <c r="F1517" s="10">
        <f>((F1516-E1517+MAX(0,-('1-Input'!$B$10-C1517-D1517)))*(1+B1517))*(1-'P-Parametri'!$B$32)</f>
        <v>533310.88304739562</v>
      </c>
      <c r="G1517" s="10">
        <f>IF(F1516&lt;=0,G1516,G1516*(1-E1517/F1516))+MAX(0,-('1-Input'!$B$10-C1517-D1517))</f>
        <v>256728.66754918679</v>
      </c>
      <c r="H1517" s="9">
        <f t="shared" si="35"/>
        <v>1</v>
      </c>
    </row>
    <row r="1518" spans="1:8">
      <c r="A1518" s="9">
        <f t="shared" si="34"/>
        <v>20</v>
      </c>
      <c r="B1518" s="12">
        <f>IF($A1518='P-Parametri'!$D$47,'P-Parametri'!$B$34,IF($A1518='P-Parametri'!$D$48,'P-Parametri'!$C$34,'P-Parametri'!$D$50))</f>
        <v>2.7158250435358244E-2</v>
      </c>
      <c r="C1518" s="10">
        <f>IF($A1518&lt;='1-Input'!$B$26,0,IF($A1518='1-Input'!$B$26+1,('1-Input'!$B$23+'1-Input'!$B$32)*'1-Input'!$B$27,'1-Input'!$B$23+'1-Input'!$B$32))</f>
        <v>16422.445104839331</v>
      </c>
      <c r="D1518" s="10">
        <f>IF(AND($A1518&gt;=1,$A1518&lt;1+'1-Input'!$B$12),'1-Input'!$B$30,0)</f>
        <v>0</v>
      </c>
      <c r="E1518" s="10">
        <f>MAX(0,('1-Input'!$B$10-C1518-D1518))/(1-'P-Parametri'!$B$31*MAX(0,IF(F1517&lt;=0,0,(F1517-G1517)/F1517)))</f>
        <v>14537.828510197269</v>
      </c>
      <c r="F1518" s="10">
        <f>((F1517-E1518+MAX(0,-('1-Input'!$B$10-C1518-D1518)))*(1+B1518))*(1-'P-Parametri'!$B$32)</f>
        <v>531796.29902529239</v>
      </c>
      <c r="G1518" s="10">
        <f>IF(F1517&lt;=0,G1517,G1517*(1-E1518/F1517))+MAX(0,-('1-Input'!$B$10-C1518-D1518))</f>
        <v>249730.35294297646</v>
      </c>
      <c r="H1518" s="9">
        <f t="shared" si="35"/>
        <v>1</v>
      </c>
    </row>
    <row r="1519" spans="1:8">
      <c r="A1519" s="9">
        <f t="shared" si="34"/>
        <v>21</v>
      </c>
      <c r="B1519" s="12">
        <f>IF($A1519='P-Parametri'!$D$47,'P-Parametri'!$B$34,IF($A1519='P-Parametri'!$D$48,'P-Parametri'!$C$34,'P-Parametri'!$D$50))</f>
        <v>-0.35</v>
      </c>
      <c r="C1519" s="10">
        <f>IF($A1519&lt;='1-Input'!$B$26,0,IF($A1519='1-Input'!$B$26+1,('1-Input'!$B$23+'1-Input'!$B$32)*'1-Input'!$B$27,'1-Input'!$B$23+'1-Input'!$B$32))</f>
        <v>16422.445104839331</v>
      </c>
      <c r="D1519" s="10">
        <f>IF(AND($A1519&gt;=1,$A1519&lt;1+'1-Input'!$B$12),'1-Input'!$B$30,0)</f>
        <v>0</v>
      </c>
      <c r="E1519" s="10">
        <f>MAX(0,('1-Input'!$B$10-C1519-D1519))/(1-'P-Parametri'!$B$31*MAX(0,IF(F1518&lt;=0,0,(F1518-G1518)/F1518)))</f>
        <v>14589.515989865198</v>
      </c>
      <c r="F1519" s="10">
        <f>((F1518-E1519+MAX(0,-('1-Input'!$B$10-C1519-D1519)))*(1+B1519))*(1-'P-Parametri'!$B$32)</f>
        <v>335512.04015508166</v>
      </c>
      <c r="G1519" s="10">
        <f>IF(F1518&lt;=0,G1518,G1518*(1-E1519/F1518))+MAX(0,-('1-Input'!$B$10-C1519-D1519))</f>
        <v>242879.148855821</v>
      </c>
      <c r="H1519" s="9">
        <f t="shared" si="35"/>
        <v>1</v>
      </c>
    </row>
    <row r="1520" spans="1:8">
      <c r="A1520" s="9">
        <f t="shared" si="34"/>
        <v>22</v>
      </c>
      <c r="B1520" s="12">
        <f>IF($A1520='P-Parametri'!$D$47,'P-Parametri'!$B$34,IF($A1520='P-Parametri'!$D$48,'P-Parametri'!$C$34,'P-Parametri'!$D$50))</f>
        <v>-0.2</v>
      </c>
      <c r="C1520" s="10">
        <f>IF($A1520&lt;='1-Input'!$B$26,0,IF($A1520='1-Input'!$B$26+1,('1-Input'!$B$23+'1-Input'!$B$32)*'1-Input'!$B$27,'1-Input'!$B$23+'1-Input'!$B$32))</f>
        <v>16422.445104839331</v>
      </c>
      <c r="D1520" s="10">
        <f>IF(AND($A1520&gt;=1,$A1520&lt;1+'1-Input'!$B$12),'1-Input'!$B$30,0)</f>
        <v>0</v>
      </c>
      <c r="E1520" s="10">
        <f>MAX(0,('1-Input'!$B$10-C1520-D1520))/(1-'P-Parametri'!$B$31*MAX(0,IF(F1519&lt;=0,0,(F1519-G1519)/F1519)))</f>
        <v>13550.252498532574</v>
      </c>
      <c r="F1520" s="10">
        <f>((F1519-E1520+MAX(0,-('1-Input'!$B$10-C1520-D1520)))*(1+B1520))*(1-'P-Parametri'!$B$32)</f>
        <v>257054.2912649888</v>
      </c>
      <c r="G1520" s="10">
        <f>IF(F1519&lt;=0,G1519,G1519*(1-E1520/F1519))+MAX(0,-('1-Input'!$B$10-C1520-D1520))</f>
        <v>233070.04098564191</v>
      </c>
      <c r="H1520" s="9">
        <f t="shared" si="35"/>
        <v>1</v>
      </c>
    </row>
    <row r="1521" spans="1:8">
      <c r="A1521" s="9">
        <f t="shared" si="34"/>
        <v>23</v>
      </c>
      <c r="B1521" s="12">
        <f>IF($A1521='P-Parametri'!$D$47,'P-Parametri'!$B$34,IF($A1521='P-Parametri'!$D$48,'P-Parametri'!$C$34,'P-Parametri'!$D$50))</f>
        <v>2.7158250435358244E-2</v>
      </c>
      <c r="C1521" s="10">
        <f>IF($A1521&lt;='1-Input'!$B$26,0,IF($A1521='1-Input'!$B$26+1,('1-Input'!$B$23+'1-Input'!$B$32)*'1-Input'!$B$27,'1-Input'!$B$23+'1-Input'!$B$32))</f>
        <v>16422.445104839331</v>
      </c>
      <c r="D1521" s="10">
        <f>IF(AND($A1521&gt;=1,$A1521&lt;1+'1-Input'!$B$12),'1-Input'!$B$30,0)</f>
        <v>0</v>
      </c>
      <c r="E1521" s="10">
        <f>MAX(0,('1-Input'!$B$10-C1521-D1521))/(1-'P-Parametri'!$B$31*MAX(0,IF(F1520&lt;=0,0,(F1520-G1520)/F1520)))</f>
        <v>12890.260991243535</v>
      </c>
      <c r="F1521" s="10">
        <f>((F1520-E1521+MAX(0,-('1-Input'!$B$10-C1521-D1521)))*(1+B1521))*(1-'P-Parametri'!$B$32)</f>
        <v>250293.50795891558</v>
      </c>
      <c r="G1521" s="10">
        <f>IF(F1520&lt;=0,G1520,G1520*(1-E1521/F1520))+MAX(0,-('1-Input'!$B$10-C1521-D1521))</f>
        <v>221382.49574856323</v>
      </c>
      <c r="H1521" s="9">
        <f t="shared" si="35"/>
        <v>1</v>
      </c>
    </row>
    <row r="1522" spans="1:8">
      <c r="A1522" s="9">
        <f t="shared" si="34"/>
        <v>24</v>
      </c>
      <c r="B1522" s="12">
        <f>IF($A1522='P-Parametri'!$D$47,'P-Parametri'!$B$34,IF($A1522='P-Parametri'!$D$48,'P-Parametri'!$C$34,'P-Parametri'!$D$50))</f>
        <v>2.7158250435358244E-2</v>
      </c>
      <c r="C1522" s="10">
        <f>IF($A1522&lt;='1-Input'!$B$26,0,IF($A1522='1-Input'!$B$26+1,('1-Input'!$B$23+'1-Input'!$B$32)*'1-Input'!$B$27,'1-Input'!$B$23+'1-Input'!$B$32))</f>
        <v>16422.445104839331</v>
      </c>
      <c r="D1522" s="10">
        <f>IF(AND($A1522&gt;=1,$A1522&lt;1+'1-Input'!$B$12),'1-Input'!$B$30,0)</f>
        <v>0</v>
      </c>
      <c r="E1522" s="10">
        <f>MAX(0,('1-Input'!$B$10-C1522-D1522))/(1-'P-Parametri'!$B$31*MAX(0,IF(F1521&lt;=0,0,(F1521-G1521)/F1521)))</f>
        <v>12966.981807716958</v>
      </c>
      <c r="F1522" s="10">
        <f>((F1521-E1522+MAX(0,-('1-Input'!$B$10-C1522-D1522)))*(1+B1522))*(1-'P-Parametri'!$B$32)</f>
        <v>243284.35558459975</v>
      </c>
      <c r="G1522" s="10">
        <f>IF(F1521&lt;=0,G1521,G1521*(1-E1522/F1521))+MAX(0,-('1-Input'!$B$10-C1522-D1522))</f>
        <v>209913.30975837045</v>
      </c>
      <c r="H1522" s="9">
        <f t="shared" si="35"/>
        <v>1</v>
      </c>
    </row>
    <row r="1523" spans="1:8">
      <c r="A1523" s="9">
        <f t="shared" si="34"/>
        <v>25</v>
      </c>
      <c r="B1523" s="12">
        <f>IF($A1523='P-Parametri'!$D$47,'P-Parametri'!$B$34,IF($A1523='P-Parametri'!$D$48,'P-Parametri'!$C$34,'P-Parametri'!$D$50))</f>
        <v>2.7158250435358244E-2</v>
      </c>
      <c r="C1523" s="10">
        <f>IF($A1523&lt;='1-Input'!$B$26,0,IF($A1523='1-Input'!$B$26+1,('1-Input'!$B$23+'1-Input'!$B$32)*'1-Input'!$B$27,'1-Input'!$B$23+'1-Input'!$B$32))</f>
        <v>16422.445104839331</v>
      </c>
      <c r="D1523" s="10">
        <f>IF(AND($A1523&gt;=1,$A1523&lt;1+'1-Input'!$B$12),'1-Input'!$B$30,0)</f>
        <v>0</v>
      </c>
      <c r="E1523" s="10">
        <f>MAX(0,('1-Input'!$B$10-C1523-D1523))/(1-'P-Parametri'!$B$31*MAX(0,IF(F1522&lt;=0,0,(F1522-G1522)/F1522)))</f>
        <v>13042.708921947624</v>
      </c>
      <c r="F1523" s="10">
        <f>((F1522-E1523+MAX(0,-('1-Input'!$B$10-C1523-D1523)))*(1+B1523))*(1-'P-Parametri'!$B$32)</f>
        <v>236021.61774943897</v>
      </c>
      <c r="G1523" s="10">
        <f>IF(F1522&lt;=0,G1522,G1522*(1-E1523/F1522))+MAX(0,-('1-Input'!$B$10-C1523-D1523))</f>
        <v>198659.65478560343</v>
      </c>
      <c r="H1523" s="9">
        <f t="shared" si="35"/>
        <v>1</v>
      </c>
    </row>
    <row r="1524" spans="1:8">
      <c r="A1524" s="9">
        <f t="shared" si="34"/>
        <v>26</v>
      </c>
      <c r="B1524" s="12">
        <f>IF($A1524='P-Parametri'!$D$47,'P-Parametri'!$B$34,IF($A1524='P-Parametri'!$D$48,'P-Parametri'!$C$34,'P-Parametri'!$D$50))</f>
        <v>2.7158250435358244E-2</v>
      </c>
      <c r="C1524" s="10">
        <f>IF($A1524&lt;='1-Input'!$B$26,0,IF($A1524='1-Input'!$B$26+1,('1-Input'!$B$23+'1-Input'!$B$32)*'1-Input'!$B$27,'1-Input'!$B$23+'1-Input'!$B$32))</f>
        <v>16422.445104839331</v>
      </c>
      <c r="D1524" s="10">
        <f>IF(AND($A1524&gt;=1,$A1524&lt;1+'1-Input'!$B$12),'1-Input'!$B$30,0)</f>
        <v>0</v>
      </c>
      <c r="E1524" s="10">
        <f>MAX(0,('1-Input'!$B$10-C1524-D1524))/(1-'P-Parametri'!$B$31*MAX(0,IF(F1523&lt;=0,0,(F1523-G1523)/F1523)))</f>
        <v>13117.438692472377</v>
      </c>
      <c r="F1524" s="10">
        <f>((F1523-E1524+MAX(0,-('1-Input'!$B$10-C1524-D1524)))*(1+B1524))*(1-'P-Parametri'!$B$32)</f>
        <v>228499.95084173387</v>
      </c>
      <c r="G1524" s="10">
        <f>IF(F1523&lt;=0,G1523,G1523*(1-E1524/F1523))+MAX(0,-('1-Input'!$B$10-C1524-D1524))</f>
        <v>187618.69223663761</v>
      </c>
      <c r="H1524" s="9">
        <f t="shared" si="35"/>
        <v>1</v>
      </c>
    </row>
    <row r="1525" spans="1:8">
      <c r="A1525" s="9">
        <f t="shared" si="34"/>
        <v>27</v>
      </c>
      <c r="B1525" s="12">
        <f>IF($A1525='P-Parametri'!$D$47,'P-Parametri'!$B$34,IF($A1525='P-Parametri'!$D$48,'P-Parametri'!$C$34,'P-Parametri'!$D$50))</f>
        <v>2.7158250435358244E-2</v>
      </c>
      <c r="C1525" s="10">
        <f>IF($A1525&lt;='1-Input'!$B$26,0,IF($A1525='1-Input'!$B$26+1,('1-Input'!$B$23+'1-Input'!$B$32)*'1-Input'!$B$27,'1-Input'!$B$23+'1-Input'!$B$32))</f>
        <v>16422.445104839331</v>
      </c>
      <c r="D1525" s="10">
        <f>IF(AND($A1525&gt;=1,$A1525&lt;1+'1-Input'!$B$12),'1-Input'!$B$30,0)</f>
        <v>0</v>
      </c>
      <c r="E1525" s="10">
        <f>MAX(0,('1-Input'!$B$10-C1525-D1525))/(1-'P-Parametri'!$B$31*MAX(0,IF(F1524&lt;=0,0,(F1524-G1524)/F1524)))</f>
        <v>13191.168178038064</v>
      </c>
      <c r="F1525" s="10">
        <f>((F1524-E1525+MAX(0,-('1-Input'!$B$10-C1525-D1525)))*(1+B1525))*(1-'P-Parametri'!$B$32)</f>
        <v>220713.88011920016</v>
      </c>
      <c r="G1525" s="10">
        <f>IF(F1524&lt;=0,G1524,G1524*(1-E1525/F1524))+MAX(0,-('1-Input'!$B$10-C1525-D1525))</f>
        <v>176787.57514658952</v>
      </c>
      <c r="H1525" s="9">
        <f t="shared" si="35"/>
        <v>1</v>
      </c>
    </row>
    <row r="1526" spans="1:8">
      <c r="A1526" s="9">
        <f t="shared" si="34"/>
        <v>28</v>
      </c>
      <c r="B1526" s="12">
        <f>IF($A1526='P-Parametri'!$D$47,'P-Parametri'!$B$34,IF($A1526='P-Parametri'!$D$48,'P-Parametri'!$C$34,'P-Parametri'!$D$50))</f>
        <v>2.7158250435358244E-2</v>
      </c>
      <c r="C1526" s="10">
        <f>IF($A1526&lt;='1-Input'!$B$26,0,IF($A1526='1-Input'!$B$26+1,('1-Input'!$B$23+'1-Input'!$B$32)*'1-Input'!$B$27,'1-Input'!$B$23+'1-Input'!$B$32))</f>
        <v>16422.445104839331</v>
      </c>
      <c r="D1526" s="10">
        <f>IF(AND($A1526&gt;=1,$A1526&lt;1+'1-Input'!$B$12),'1-Input'!$B$30,0)</f>
        <v>0</v>
      </c>
      <c r="E1526" s="10">
        <f>MAX(0,('1-Input'!$B$10-C1526-D1526))/(1-'P-Parametri'!$B$31*MAX(0,IF(F1525&lt;=0,0,(F1525-G1525)/F1525)))</f>
        <v>13263.895122183283</v>
      </c>
      <c r="F1526" s="10">
        <f>((F1525-E1526+MAX(0,-('1-Input'!$B$10-C1526-D1526)))*(1+B1526))*(1-'P-Parametri'!$B$32)</f>
        <v>212657.79571509242</v>
      </c>
      <c r="G1526" s="10">
        <f>IF(F1525&lt;=0,G1525,G1525*(1-E1526/F1525))+MAX(0,-('1-Input'!$B$10-C1526-D1526))</f>
        <v>166163.45012833935</v>
      </c>
      <c r="H1526" s="9">
        <f t="shared" si="35"/>
        <v>1</v>
      </c>
    </row>
    <row r="1527" spans="1:8">
      <c r="A1527" s="9">
        <f t="shared" si="34"/>
        <v>29</v>
      </c>
      <c r="B1527" s="12">
        <f>IF($A1527='P-Parametri'!$D$47,'P-Parametri'!$B$34,IF($A1527='P-Parametri'!$D$48,'P-Parametri'!$C$34,'P-Parametri'!$D$50))</f>
        <v>2.7158250435358244E-2</v>
      </c>
      <c r="C1527" s="10">
        <f>IF($A1527&lt;='1-Input'!$B$26,0,IF($A1527='1-Input'!$B$26+1,('1-Input'!$B$23+'1-Input'!$B$32)*'1-Input'!$B$27,'1-Input'!$B$23+'1-Input'!$B$32))</f>
        <v>16422.445104839331</v>
      </c>
      <c r="D1527" s="10">
        <f>IF(AND($A1527&gt;=1,$A1527&lt;1+'1-Input'!$B$12),'1-Input'!$B$30,0)</f>
        <v>0</v>
      </c>
      <c r="E1527" s="10">
        <f>MAX(0,('1-Input'!$B$10-C1527-D1527))/(1-'P-Parametri'!$B$31*MAX(0,IF(F1526&lt;=0,0,(F1526-G1526)/F1526)))</f>
        <v>13335.617937214754</v>
      </c>
      <c r="F1527" s="10">
        <f>((F1526-E1527+MAX(0,-('1-Input'!$B$10-C1527-D1527)))*(1+B1527))*(1-'P-Parametri'!$B$32)</f>
        <v>204325.94856049167</v>
      </c>
      <c r="G1527" s="10">
        <f>IF(F1526&lt;=0,G1526,G1526*(1-E1527/F1526))+MAX(0,-('1-Input'!$B$10-C1527-D1527))</f>
        <v>155743.459275948</v>
      </c>
      <c r="H1527" s="9">
        <f t="shared" si="35"/>
        <v>1</v>
      </c>
    </row>
    <row r="1528" spans="1:8">
      <c r="A1528" s="9">
        <f t="shared" si="34"/>
        <v>30</v>
      </c>
      <c r="B1528" s="12">
        <f>IF($A1528='P-Parametri'!$D$47,'P-Parametri'!$B$34,IF($A1528='P-Parametri'!$D$48,'P-Parametri'!$C$34,'P-Parametri'!$D$50))</f>
        <v>2.7158250435358244E-2</v>
      </c>
      <c r="C1528" s="10">
        <f>IF($A1528&lt;='1-Input'!$B$26,0,IF($A1528='1-Input'!$B$26+1,('1-Input'!$B$23+'1-Input'!$B$32)*'1-Input'!$B$27,'1-Input'!$B$23+'1-Input'!$B$32))</f>
        <v>16422.445104839331</v>
      </c>
      <c r="D1528" s="10">
        <f>IF(AND($A1528&gt;=1,$A1528&lt;1+'1-Input'!$B$12),'1-Input'!$B$30,0)</f>
        <v>0</v>
      </c>
      <c r="E1528" s="10">
        <f>MAX(0,('1-Input'!$B$10-C1528-D1528))/(1-'P-Parametri'!$B$31*MAX(0,IF(F1527&lt;=0,0,(F1527-G1527)/F1527)))</f>
        <v>13406.335687636265</v>
      </c>
      <c r="F1528" s="10">
        <f>((F1527-E1528+MAX(0,-('1-Input'!$B$10-C1528-D1528)))*(1+B1528))*(1-'P-Parametri'!$B$32)</f>
        <v>195712.4462212135</v>
      </c>
      <c r="G1528" s="10">
        <f>IF(F1527&lt;=0,G1527,G1527*(1-E1528/F1527))+MAX(0,-('1-Input'!$B$10-C1528-D1528))</f>
        <v>145524.74202091017</v>
      </c>
      <c r="H1528" s="9">
        <f t="shared" si="35"/>
        <v>1</v>
      </c>
    </row>
    <row r="1529" spans="1:8">
      <c r="A1529" s="9">
        <f t="shared" si="34"/>
        <v>31</v>
      </c>
      <c r="B1529" s="12">
        <f>IF($A1529='P-Parametri'!$D$47,'P-Parametri'!$B$34,IF($A1529='P-Parametri'!$D$48,'P-Parametri'!$C$34,'P-Parametri'!$D$50))</f>
        <v>2.7158250435358244E-2</v>
      </c>
      <c r="C1529" s="10">
        <f>IF($A1529&lt;='1-Input'!$B$26,0,IF($A1529='1-Input'!$B$26+1,('1-Input'!$B$23+'1-Input'!$B$32)*'1-Input'!$B$27,'1-Input'!$B$23+'1-Input'!$B$32))</f>
        <v>16422.445104839331</v>
      </c>
      <c r="D1529" s="10">
        <f>IF(AND($A1529&gt;=1,$A1529&lt;1+'1-Input'!$B$12),'1-Input'!$B$30,0)</f>
        <v>0</v>
      </c>
      <c r="E1529" s="10">
        <f>MAX(0,('1-Input'!$B$10-C1529-D1529))/(1-'P-Parametri'!$B$31*MAX(0,IF(F1528&lt;=0,0,(F1528-G1528)/F1528)))</f>
        <v>13476.048073087366</v>
      </c>
      <c r="F1529" s="10">
        <f>((F1528-E1529+MAX(0,-('1-Input'!$B$10-C1529-D1529)))*(1+B1529))*(1-'P-Parametri'!$B$32)</f>
        <v>186811.24864769567</v>
      </c>
      <c r="G1529" s="10">
        <f>IF(F1528&lt;=0,G1528,G1528*(1-E1529/F1528))+MAX(0,-('1-Input'!$B$10-C1529-D1529))</f>
        <v>135504.43693984856</v>
      </c>
      <c r="H1529" s="9">
        <f t="shared" si="35"/>
        <v>1</v>
      </c>
    </row>
    <row r="1530" spans="1:8">
      <c r="A1530" s="9">
        <f t="shared" si="34"/>
        <v>32</v>
      </c>
      <c r="B1530" s="12">
        <f>IF($A1530='P-Parametri'!$D$47,'P-Parametri'!$B$34,IF($A1530='P-Parametri'!$D$48,'P-Parametri'!$C$34,'P-Parametri'!$D$50))</f>
        <v>2.7158250435358244E-2</v>
      </c>
      <c r="C1530" s="10">
        <f>IF($A1530&lt;='1-Input'!$B$26,0,IF($A1530='1-Input'!$B$26+1,('1-Input'!$B$23+'1-Input'!$B$32)*'1-Input'!$B$27,'1-Input'!$B$23+'1-Input'!$B$32))</f>
        <v>16422.445104839331</v>
      </c>
      <c r="D1530" s="10">
        <f>IF(AND($A1530&gt;=1,$A1530&lt;1+'1-Input'!$B$12),'1-Input'!$B$30,0)</f>
        <v>0</v>
      </c>
      <c r="E1530" s="10">
        <f>MAX(0,('1-Input'!$B$10-C1530-D1530))/(1-'P-Parametri'!$B$31*MAX(0,IF(F1529&lt;=0,0,(F1529-G1529)/F1529)))</f>
        <v>13544.755410847954</v>
      </c>
      <c r="F1530" s="10">
        <f>((F1529-E1530+MAX(0,-('1-Input'!$B$10-C1530-D1530)))*(1+B1530))*(1-'P-Parametri'!$B$32)</f>
        <v>177616.16383612587</v>
      </c>
      <c r="G1530" s="10">
        <f>IF(F1529&lt;=0,G1529,G1529*(1-E1530/F1529))+MAX(0,-('1-Input'!$B$10-C1530-D1530))</f>
        <v>125679.68351241323</v>
      </c>
      <c r="H1530" s="9">
        <f t="shared" si="35"/>
        <v>1</v>
      </c>
    </row>
    <row r="1531" spans="1:8">
      <c r="A1531" s="9">
        <f t="shared" si="34"/>
        <v>33</v>
      </c>
      <c r="B1531" s="12">
        <f>IF($A1531='P-Parametri'!$D$47,'P-Parametri'!$B$34,IF($A1531='P-Parametri'!$D$48,'P-Parametri'!$C$34,'P-Parametri'!$D$50))</f>
        <v>2.7158250435358244E-2</v>
      </c>
      <c r="C1531" s="10">
        <f>IF($A1531&lt;='1-Input'!$B$26,0,IF($A1531='1-Input'!$B$26+1,('1-Input'!$B$23+'1-Input'!$B$32)*'1-Input'!$B$27,'1-Input'!$B$23+'1-Input'!$B$32))</f>
        <v>16422.445104839331</v>
      </c>
      <c r="D1531" s="10">
        <f>IF(AND($A1531&gt;=1,$A1531&lt;1+'1-Input'!$B$12),'1-Input'!$B$30,0)</f>
        <v>0</v>
      </c>
      <c r="E1531" s="10">
        <f>MAX(0,('1-Input'!$B$10-C1531-D1531))/(1-'P-Parametri'!$B$31*MAX(0,IF(F1530&lt;=0,0,(F1530-G1530)/F1530)))</f>
        <v>13612.45861796369</v>
      </c>
      <c r="F1531" s="10">
        <f>((F1530-E1531+MAX(0,-('1-Input'!$B$10-C1531-D1531)))*(1+B1531))*(1-'P-Parametri'!$B$32)</f>
        <v>168120.84339897009</v>
      </c>
      <c r="G1531" s="10">
        <f>IF(F1530&lt;=0,G1530,G1530*(1-E1531/F1530))+MAX(0,-('1-Input'!$B$10-C1531-D1531))</f>
        <v>116047.62382830732</v>
      </c>
      <c r="H1531" s="9">
        <f t="shared" si="35"/>
        <v>1</v>
      </c>
    </row>
    <row r="1532" spans="1:8">
      <c r="A1532" s="9">
        <f t="shared" si="34"/>
        <v>34</v>
      </c>
      <c r="B1532" s="12">
        <f>IF($A1532='P-Parametri'!$D$47,'P-Parametri'!$B$34,IF($A1532='P-Parametri'!$D$48,'P-Parametri'!$C$34,'P-Parametri'!$D$50))</f>
        <v>2.7158250435358244E-2</v>
      </c>
      <c r="C1532" s="10">
        <f>IF($A1532&lt;='1-Input'!$B$26,0,IF($A1532='1-Input'!$B$26+1,('1-Input'!$B$23+'1-Input'!$B$32)*'1-Input'!$B$27,'1-Input'!$B$23+'1-Input'!$B$32))</f>
        <v>16422.445104839331</v>
      </c>
      <c r="D1532" s="10">
        <f>IF(AND($A1532&gt;=1,$A1532&lt;1+'1-Input'!$B$12),'1-Input'!$B$30,0)</f>
        <v>0</v>
      </c>
      <c r="E1532" s="10">
        <f>MAX(0,('1-Input'!$B$10-C1532-D1532))/(1-'P-Parametri'!$B$31*MAX(0,IF(F1531&lt;=0,0,(F1531-G1531)/F1531)))</f>
        <v>13679.159193045914</v>
      </c>
      <c r="F1532" s="10">
        <f>((F1531-E1532+MAX(0,-('1-Input'!$B$10-C1532-D1532)))*(1+B1532))*(1-'P-Parametri'!$B$32)</f>
        <v>158318.77804296065</v>
      </c>
      <c r="G1532" s="10">
        <f>IF(F1531&lt;=0,G1531,G1531*(1-E1532/F1531))+MAX(0,-('1-Input'!$B$10-C1532-D1532))</f>
        <v>106605.40424251235</v>
      </c>
      <c r="H1532" s="9">
        <f t="shared" si="35"/>
        <v>1</v>
      </c>
    </row>
    <row r="1533" spans="1:8">
      <c r="A1533" s="9">
        <f t="shared" si="34"/>
        <v>35</v>
      </c>
      <c r="B1533" s="12">
        <f>IF($A1533='P-Parametri'!$D$47,'P-Parametri'!$B$34,IF($A1533='P-Parametri'!$D$48,'P-Parametri'!$C$34,'P-Parametri'!$D$50))</f>
        <v>2.7158250435358244E-2</v>
      </c>
      <c r="C1533" s="10">
        <f>IF($A1533&lt;='1-Input'!$B$26,0,IF($A1533='1-Input'!$B$26+1,('1-Input'!$B$23+'1-Input'!$B$32)*'1-Input'!$B$27,'1-Input'!$B$23+'1-Input'!$B$32))</f>
        <v>16422.445104839331</v>
      </c>
      <c r="D1533" s="10">
        <f>IF(AND($A1533&gt;=1,$A1533&lt;1+'1-Input'!$B$12),'1-Input'!$B$30,0)</f>
        <v>0</v>
      </c>
      <c r="E1533" s="10">
        <f>MAX(0,('1-Input'!$B$10-C1533-D1533))/(1-'P-Parametri'!$B$31*MAX(0,IF(F1532&lt;=0,0,(F1532-G1532)/F1532)))</f>
        <v>13744.859197798238</v>
      </c>
      <c r="F1533" s="10">
        <f>((F1532-E1533+MAX(0,-('1-Input'!$B$10-C1533-D1533)))*(1+B1533))*(1-'P-Parametri'!$B$32)</f>
        <v>148203.29295250133</v>
      </c>
      <c r="G1533" s="10">
        <f>IF(F1532&lt;=0,G1532,G1532*(1-E1533/F1532))+MAX(0,-('1-Input'!$B$10-C1533-D1533))</f>
        <v>97350.176977935538</v>
      </c>
      <c r="H1533" s="9">
        <f t="shared" si="35"/>
        <v>1</v>
      </c>
    </row>
    <row r="1534" spans="1:8">
      <c r="A1534" s="9">
        <f t="shared" si="34"/>
        <v>36</v>
      </c>
      <c r="B1534" s="12">
        <f>IF($A1534='P-Parametri'!$D$47,'P-Parametri'!$B$34,IF($A1534='P-Parametri'!$D$48,'P-Parametri'!$C$34,'P-Parametri'!$D$50))</f>
        <v>2.7158250435358244E-2</v>
      </c>
      <c r="C1534" s="10">
        <f>IF($A1534&lt;='1-Input'!$B$26,0,IF($A1534='1-Input'!$B$26+1,('1-Input'!$B$23+'1-Input'!$B$32)*'1-Input'!$B$27,'1-Input'!$B$23+'1-Input'!$B$32))</f>
        <v>16422.445104839331</v>
      </c>
      <c r="D1534" s="10">
        <f>IF(AND($A1534&gt;=1,$A1534&lt;1+'1-Input'!$B$12),'1-Input'!$B$30,0)</f>
        <v>0</v>
      </c>
      <c r="E1534" s="10">
        <f>MAX(0,('1-Input'!$B$10-C1534-D1534))/(1-'P-Parametri'!$B$31*MAX(0,IF(F1533&lt;=0,0,(F1533-G1533)/F1533)))</f>
        <v>13809.561238320432</v>
      </c>
      <c r="F1534" s="10">
        <f>((F1533-E1534+MAX(0,-('1-Input'!$B$10-C1534-D1534)))*(1+B1534))*(1-'P-Parametri'!$B$32)</f>
        <v>137767.54307634293</v>
      </c>
      <c r="G1534" s="10">
        <f>IF(F1533&lt;=0,G1533,G1533*(1-E1534/F1533))+MAX(0,-('1-Input'!$B$10-C1534-D1534))</f>
        <v>88279.101674844962</v>
      </c>
      <c r="H1534" s="9">
        <f t="shared" si="35"/>
        <v>1</v>
      </c>
    </row>
    <row r="1535" spans="1:8">
      <c r="A1535" s="9">
        <f t="shared" si="34"/>
        <v>37</v>
      </c>
      <c r="B1535" s="12">
        <f>IF($A1535='P-Parametri'!$D$47,'P-Parametri'!$B$34,IF($A1535='P-Parametri'!$D$48,'P-Parametri'!$C$34,'P-Parametri'!$D$50))</f>
        <v>2.7158250435358244E-2</v>
      </c>
      <c r="C1535" s="10">
        <f>IF($A1535&lt;='1-Input'!$B$26,0,IF($A1535='1-Input'!$B$26+1,('1-Input'!$B$23+'1-Input'!$B$32)*'1-Input'!$B$27,'1-Input'!$B$23+'1-Input'!$B$32))</f>
        <v>16422.445104839331</v>
      </c>
      <c r="D1535" s="10">
        <f>IF(AND($A1535&gt;=1,$A1535&lt;1+'1-Input'!$B$12),'1-Input'!$B$30,0)</f>
        <v>0</v>
      </c>
      <c r="E1535" s="10">
        <f>MAX(0,('1-Input'!$B$10-C1535-D1535))/(1-'P-Parametri'!$B$31*MAX(0,IF(F1534&lt;=0,0,(F1534-G1534)/F1534)))</f>
        <v>13873.268446238531</v>
      </c>
      <c r="F1535" s="10">
        <f>((F1534-E1535+MAX(0,-('1-Input'!$B$10-C1535-D1535)))*(1+B1535))*(1-'P-Parametri'!$B$32)</f>
        <v>127004.50831527979</v>
      </c>
      <c r="G1535" s="10">
        <f>IF(F1534&lt;=0,G1534,G1534*(1-E1535/F1534))+MAX(0,-('1-Input'!$B$10-C1535-D1535))</f>
        <v>79389.346886598214</v>
      </c>
      <c r="H1535" s="9">
        <f t="shared" si="35"/>
        <v>1</v>
      </c>
    </row>
    <row r="1536" spans="1:8">
      <c r="A1536" s="9">
        <f t="shared" si="34"/>
        <v>38</v>
      </c>
      <c r="B1536" s="12">
        <f>IF($A1536='P-Parametri'!$D$47,'P-Parametri'!$B$34,IF($A1536='P-Parametri'!$D$48,'P-Parametri'!$C$34,'P-Parametri'!$D$50))</f>
        <v>2.7158250435358244E-2</v>
      </c>
      <c r="C1536" s="10">
        <f>IF($A1536&lt;='1-Input'!$B$26,0,IF($A1536='1-Input'!$B$26+1,('1-Input'!$B$23+'1-Input'!$B$32)*'1-Input'!$B$27,'1-Input'!$B$23+'1-Input'!$B$32))</f>
        <v>16422.445104839331</v>
      </c>
      <c r="D1536" s="10">
        <f>IF(AND($A1536&gt;=1,$A1536&lt;1+'1-Input'!$B$12),'1-Input'!$B$30,0)</f>
        <v>0</v>
      </c>
      <c r="E1536" s="10">
        <f>MAX(0,('1-Input'!$B$10-C1536-D1536))/(1-'P-Parametri'!$B$31*MAX(0,IF(F1535&lt;=0,0,(F1535-G1535)/F1535)))</f>
        <v>13935.984459708357</v>
      </c>
      <c r="F1536" s="10">
        <f>((F1535-E1536+MAX(0,-('1-Input'!$B$10-C1536-D1536)))*(1+B1536))*(1-'P-Parametri'!$B$32)</f>
        <v>115906.98860851172</v>
      </c>
      <c r="G1536" s="10">
        <f>IF(F1535&lt;=0,G1535,G1535*(1-E1536/F1535))+MAX(0,-('1-Input'!$B$10-C1536-D1536))</f>
        <v>70678.091521304043</v>
      </c>
      <c r="H1536" s="9">
        <f t="shared" si="35"/>
        <v>1</v>
      </c>
    </row>
    <row r="1537" spans="1:8">
      <c r="A1537" s="9">
        <f t="shared" si="34"/>
        <v>39</v>
      </c>
      <c r="B1537" s="12">
        <f>IF($A1537='P-Parametri'!$D$47,'P-Parametri'!$B$34,IF($A1537='P-Parametri'!$D$48,'P-Parametri'!$C$34,'P-Parametri'!$D$50))</f>
        <v>2.7158250435358244E-2</v>
      </c>
      <c r="C1537" s="10">
        <f>IF($A1537&lt;='1-Input'!$B$26,0,IF($A1537='1-Input'!$B$26+1,('1-Input'!$B$23+'1-Input'!$B$32)*'1-Input'!$B$27,'1-Input'!$B$23+'1-Input'!$B$32))</f>
        <v>16422.445104839331</v>
      </c>
      <c r="D1537" s="10">
        <f>IF(AND($A1537&gt;=1,$A1537&lt;1+'1-Input'!$B$12),'1-Input'!$B$30,0)</f>
        <v>0</v>
      </c>
      <c r="E1537" s="10">
        <f>MAX(0,('1-Input'!$B$10-C1537-D1537))/(1-'P-Parametri'!$B$31*MAX(0,IF(F1536&lt;=0,0,(F1536-G1536)/F1536)))</f>
        <v>13997.713404337714</v>
      </c>
      <c r="F1537" s="10">
        <f>((F1536-E1537+MAX(0,-('1-Input'!$B$10-C1537-D1537)))*(1+B1537))*(1-'P-Parametri'!$B$32)</f>
        <v>104467.59891621109</v>
      </c>
      <c r="G1537" s="10">
        <f>IF(F1536&lt;=0,G1536,G1536*(1-E1537/F1536))+MAX(0,-('1-Input'!$B$10-C1537-D1537))</f>
        <v>62142.526229185729</v>
      </c>
      <c r="H1537" s="9">
        <f t="shared" si="35"/>
        <v>1</v>
      </c>
    </row>
    <row r="1538" spans="1:8">
      <c r="A1538" s="9">
        <f t="shared" si="34"/>
        <v>40</v>
      </c>
      <c r="B1538" s="12">
        <f>IF($A1538='P-Parametri'!$D$47,'P-Parametri'!$B$34,IF($A1538='P-Parametri'!$D$48,'P-Parametri'!$C$34,'P-Parametri'!$D$50))</f>
        <v>2.7158250435358244E-2</v>
      </c>
      <c r="C1538" s="10">
        <f>IF($A1538&lt;='1-Input'!$B$26,0,IF($A1538='1-Input'!$B$26+1,('1-Input'!$B$23+'1-Input'!$B$32)*'1-Input'!$B$27,'1-Input'!$B$23+'1-Input'!$B$32))</f>
        <v>16422.445104839331</v>
      </c>
      <c r="D1538" s="10">
        <f>IF(AND($A1538&gt;=1,$A1538&lt;1+'1-Input'!$B$12),'1-Input'!$B$30,0)</f>
        <v>0</v>
      </c>
      <c r="E1538" s="10">
        <f>MAX(0,('1-Input'!$B$10-C1538-D1538))/(1-'P-Parametri'!$B$31*MAX(0,IF(F1537&lt;=0,0,(F1537-G1537)/F1537)))</f>
        <v>14058.459874070715</v>
      </c>
      <c r="F1538" s="10">
        <f>((F1537-E1538+MAX(0,-('1-Input'!$B$10-C1538-D1538)))*(1+B1538))*(1-'P-Parametri'!$B$32)</f>
        <v>92678.764095728169</v>
      </c>
      <c r="G1538" s="10">
        <f>IF(F1537&lt;=0,G1537,G1537*(1-E1538/F1537))+MAX(0,-('1-Input'!$B$10-C1538-D1538))</f>
        <v>53779.854735538269</v>
      </c>
      <c r="H1538" s="9">
        <f t="shared" si="35"/>
        <v>1</v>
      </c>
    </row>
    <row r="1539" spans="1:8">
      <c r="A1539" s="9">
        <f t="shared" si="34"/>
        <v>41</v>
      </c>
      <c r="B1539" s="12">
        <f>IF($A1539='P-Parametri'!$D$47,'P-Parametri'!$B$34,IF($A1539='P-Parametri'!$D$48,'P-Parametri'!$C$34,'P-Parametri'!$D$50))</f>
        <v>2.7158250435358244E-2</v>
      </c>
      <c r="C1539" s="10">
        <f>IF($A1539&lt;='1-Input'!$B$26,0,IF($A1539='1-Input'!$B$26+1,('1-Input'!$B$23+'1-Input'!$B$32)*'1-Input'!$B$27,'1-Input'!$B$23+'1-Input'!$B$32))</f>
        <v>16422.445104839331</v>
      </c>
      <c r="D1539" s="10">
        <f>IF(AND($A1539&gt;=1,$A1539&lt;1+'1-Input'!$B$12),'1-Input'!$B$30,0)</f>
        <v>0</v>
      </c>
      <c r="E1539" s="10">
        <f>MAX(0,('1-Input'!$B$10-C1539-D1539))/(1-'P-Parametri'!$B$31*MAX(0,IF(F1538&lt;=0,0,(F1538-G1538)/F1538)))</f>
        <v>14118.228912075672</v>
      </c>
      <c r="F1539" s="10">
        <f>((F1538-E1539+MAX(0,-('1-Input'!$B$10-C1539-D1539)))*(1+B1539))*(1-'P-Parametri'!$B$32)</f>
        <v>80532.713668760887</v>
      </c>
      <c r="G1539" s="10">
        <f>IF(F1538&lt;=0,G1538,G1538*(1-E1539/F1538))+MAX(0,-('1-Input'!$B$10-C1539-D1539))</f>
        <v>45587.295119289527</v>
      </c>
      <c r="H1539" s="9">
        <f t="shared" si="35"/>
        <v>1</v>
      </c>
    </row>
    <row r="1540" spans="1:8">
      <c r="A1540" s="9">
        <f t="shared" si="34"/>
        <v>42</v>
      </c>
      <c r="B1540" s="12">
        <f>IF($A1540='P-Parametri'!$D$47,'P-Parametri'!$B$34,IF($A1540='P-Parametri'!$D$48,'P-Parametri'!$C$34,'P-Parametri'!$D$50))</f>
        <v>2.7158250435358244E-2</v>
      </c>
      <c r="C1540" s="10">
        <f>IF($A1540&lt;='1-Input'!$B$26,0,IF($A1540='1-Input'!$B$26+1,('1-Input'!$B$23+'1-Input'!$B$32)*'1-Input'!$B$27,'1-Input'!$B$23+'1-Input'!$B$32))</f>
        <v>16422.445104839331</v>
      </c>
      <c r="D1540" s="10">
        <f>IF(AND($A1540&gt;=1,$A1540&lt;1+'1-Input'!$B$12),'1-Input'!$B$30,0)</f>
        <v>0</v>
      </c>
      <c r="E1540" s="10">
        <f>MAX(0,('1-Input'!$B$10-C1540-D1540))/(1-'P-Parametri'!$B$31*MAX(0,IF(F1539&lt;=0,0,(F1539-G1539)/F1539)))</f>
        <v>14177.025991675908</v>
      </c>
      <c r="F1540" s="10">
        <f>((F1539-E1540+MAX(0,-('1-Input'!$B$10-C1540-D1540)))*(1+B1540))*(1-'P-Parametri'!$B$32)</f>
        <v>68021.476476708005</v>
      </c>
      <c r="G1540" s="10">
        <f>IF(F1539&lt;=0,G1539,G1539*(1-E1540/F1539))+MAX(0,-('1-Input'!$B$10-C1540-D1540))</f>
        <v>37562.081037287615</v>
      </c>
      <c r="H1540" s="9">
        <f t="shared" si="35"/>
        <v>1</v>
      </c>
    </row>
    <row r="1541" spans="1:8" ht="30">
      <c r="A1541" s="5" t="s">
        <v>184</v>
      </c>
      <c r="B1541" s="18" t="str">
        <f>IFERROR('1-Input'!$B$5-1+MATCH(0,H1498:H1540,0)-1,"non si esaurisce")</f>
        <v>non si esaurisce</v>
      </c>
      <c r="D1541" s="5" t="s">
        <v>185</v>
      </c>
      <c r="E1541" s="10">
        <f>F1540</f>
        <v>68021.476476708005</v>
      </c>
    </row>
    <row r="1544" spans="1:8">
      <c r="A1544" s="2" t="s">
        <v>507</v>
      </c>
    </row>
    <row r="1545" spans="1:8">
      <c r="A1545" s="15" t="s">
        <v>176</v>
      </c>
      <c r="B1545" s="15" t="s">
        <v>177</v>
      </c>
      <c r="C1545" s="15" t="s">
        <v>178</v>
      </c>
      <c r="D1545" s="15" t="s">
        <v>179</v>
      </c>
      <c r="E1545" s="15" t="s">
        <v>180</v>
      </c>
      <c r="F1545" s="15" t="s">
        <v>181</v>
      </c>
      <c r="G1545" s="15" t="s">
        <v>182</v>
      </c>
      <c r="H1545" s="15" t="s">
        <v>183</v>
      </c>
    </row>
    <row r="1546" spans="1:8">
      <c r="A1546" s="9">
        <f>0</f>
        <v>0</v>
      </c>
      <c r="E1546" s="10">
        <f>0</f>
        <v>0</v>
      </c>
      <c r="F1546" s="10">
        <f>'1-Input'!$B$8</f>
        <v>760000</v>
      </c>
      <c r="G1546" s="10">
        <f>'1-Input'!$B$9</f>
        <v>586000</v>
      </c>
      <c r="H1546" s="9">
        <f>1</f>
        <v>1</v>
      </c>
    </row>
    <row r="1547" spans="1:8">
      <c r="A1547" s="9">
        <f t="shared" ref="A1547:A1588" si="36">A1546+1</f>
        <v>1</v>
      </c>
      <c r="B1547" s="12">
        <f>IF($A1547='P-Parametri'!$B$47,'P-Parametri'!$B$34,IF($A1547='P-Parametri'!$B$48,'P-Parametri'!$C$34,'P-Parametri'!$B$50))</f>
        <v>0.01</v>
      </c>
      <c r="C1547" s="10">
        <f>IF($A1547&lt;='1-Input'!$B$26,0,IF($A1547='1-Input'!$B$26+1,('1-Input'!$B$23+'6-Fisco'!$D$35)*'1-Input'!$B$27,'1-Input'!$B$23+'6-Fisco'!$D$35))</f>
        <v>0</v>
      </c>
      <c r="D1547" s="10">
        <f>IF(AND($A1547&gt;=1,$A1547&lt;1+'1-Input'!$B$12),'6-Fisco'!$C$35,0)</f>
        <v>8753.2882944652174</v>
      </c>
      <c r="E1547" s="10">
        <f>MAX(0,('1-Input'!$B$10-C1547-D1547))/(1-'P-Parametri'!$B$31*MAX(0,IF(F1546&lt;=0,0,(F1546-G1546)/F1546)))</f>
        <v>21528.206525556041</v>
      </c>
      <c r="F1547" s="10">
        <f>((F1546-E1547+MAX(0,-('1-Input'!$B$10-C1547-D1547)))*(1+B1547))*(1-'P-Parametri'!$B$32)</f>
        <v>744364.79838637006</v>
      </c>
      <c r="G1547" s="10">
        <f>IF(F1546&lt;=0,G1546,G1546*(1-E1547/F1546))+MAX(0,-('1-Input'!$B$10-C1547-D1547))</f>
        <v>569400.61970529496</v>
      </c>
      <c r="H1547" s="9">
        <f t="shared" ref="H1547:H1588" si="37">IF(OR(F1546&lt;=0,F1546&lt;E1547),0,1)</f>
        <v>1</v>
      </c>
    </row>
    <row r="1548" spans="1:8">
      <c r="A1548" s="9">
        <f t="shared" si="36"/>
        <v>2</v>
      </c>
      <c r="B1548" s="12">
        <f>IF($A1548='P-Parametri'!$B$47,'P-Parametri'!$B$34,IF($A1548='P-Parametri'!$B$48,'P-Parametri'!$C$34,'P-Parametri'!$B$50))</f>
        <v>0.01</v>
      </c>
      <c r="C1548" s="10">
        <f>IF($A1548&lt;='1-Input'!$B$26,0,IF($A1548='1-Input'!$B$26+1,('1-Input'!$B$23+'6-Fisco'!$D$35)*'1-Input'!$B$27,'1-Input'!$B$23+'6-Fisco'!$D$35))</f>
        <v>0</v>
      </c>
      <c r="D1548" s="10">
        <f>IF(AND($A1548&gt;=1,$A1548&lt;1+'1-Input'!$B$12),'6-Fisco'!$C$35,0)</f>
        <v>8753.2882944652174</v>
      </c>
      <c r="E1548" s="10">
        <f>MAX(0,('1-Input'!$B$10-C1548-D1548))/(1-'P-Parametri'!$B$31*MAX(0,IF(F1547&lt;=0,0,(F1547-G1547)/F1547)))</f>
        <v>21564.598286625591</v>
      </c>
      <c r="F1548" s="10">
        <f>((F1547-E1548+MAX(0,-('1-Input'!$B$10-C1548-D1548)))*(1+B1548))*(1-'P-Parametri'!$B$32)</f>
        <v>728568.14569654048</v>
      </c>
      <c r="G1548" s="10">
        <f>IF(F1547&lt;=0,G1547,G1547*(1-E1548/F1547))+MAX(0,-('1-Input'!$B$10-C1548-D1548))</f>
        <v>552904.81596132636</v>
      </c>
      <c r="H1548" s="9">
        <f t="shared" si="37"/>
        <v>1</v>
      </c>
    </row>
    <row r="1549" spans="1:8">
      <c r="A1549" s="9">
        <f t="shared" si="36"/>
        <v>3</v>
      </c>
      <c r="B1549" s="12">
        <f>IF($A1549='P-Parametri'!$B$47,'P-Parametri'!$B$34,IF($A1549='P-Parametri'!$B$48,'P-Parametri'!$C$34,'P-Parametri'!$B$50))</f>
        <v>0.01</v>
      </c>
      <c r="C1549" s="10">
        <f>IF($A1549&lt;='1-Input'!$B$26,0,IF($A1549='1-Input'!$B$26+1,('1-Input'!$B$23+'6-Fisco'!$D$35)*'1-Input'!$B$27,'1-Input'!$B$23+'6-Fisco'!$D$35))</f>
        <v>0</v>
      </c>
      <c r="D1549" s="10">
        <f>IF(AND($A1549&gt;=1,$A1549&lt;1+'1-Input'!$B$12),'6-Fisco'!$C$35,0)</f>
        <v>8753.2882944652174</v>
      </c>
      <c r="E1549" s="10">
        <f>MAX(0,('1-Input'!$B$10-C1549-D1549))/(1-'P-Parametri'!$B$31*MAX(0,IF(F1548&lt;=0,0,(F1548-G1548)/F1548)))</f>
        <v>21600.823722448553</v>
      </c>
      <c r="F1549" s="10">
        <f>((F1548-E1549+MAX(0,-('1-Input'!$B$10-C1549-D1549)))*(1+B1549))*(1-'P-Parametri'!$B$32)</f>
        <v>712608.92120344529</v>
      </c>
      <c r="G1549" s="10">
        <f>IF(F1548&lt;=0,G1548,G1548*(1-E1549/F1548))+MAX(0,-('1-Input'!$B$10-C1549-D1549))</f>
        <v>536512.11538085388</v>
      </c>
      <c r="H1549" s="9">
        <f t="shared" si="37"/>
        <v>1</v>
      </c>
    </row>
    <row r="1550" spans="1:8">
      <c r="A1550" s="9">
        <f t="shared" si="36"/>
        <v>4</v>
      </c>
      <c r="B1550" s="12">
        <f>IF($A1550='P-Parametri'!$B$47,'P-Parametri'!$B$34,IF($A1550='P-Parametri'!$B$48,'P-Parametri'!$C$34,'P-Parametri'!$B$50))</f>
        <v>0.01</v>
      </c>
      <c r="C1550" s="10">
        <f>IF($A1550&lt;='1-Input'!$B$26,0,IF($A1550='1-Input'!$B$26+1,('1-Input'!$B$23+'6-Fisco'!$D$35)*'1-Input'!$B$27,'1-Input'!$B$23+'6-Fisco'!$D$35))</f>
        <v>0</v>
      </c>
      <c r="D1550" s="10">
        <f>IF(AND($A1550&gt;=1,$A1550&lt;1+'1-Input'!$B$12),'6-Fisco'!$C$35,0)</f>
        <v>8753.2882944652174</v>
      </c>
      <c r="E1550" s="10">
        <f>MAX(0,('1-Input'!$B$10-C1550-D1550))/(1-'P-Parametri'!$B$31*MAX(0,IF(F1549&lt;=0,0,(F1549-G1549)/F1549)))</f>
        <v>21636.882834244054</v>
      </c>
      <c r="F1550" s="10">
        <f>((F1549-E1550+MAX(0,-('1-Input'!$B$10-C1550-D1550)))*(1+B1550))*(1-'P-Parametri'!$B$32)</f>
        <v>696485.99523538747</v>
      </c>
      <c r="G1550" s="10">
        <f>IF(F1549&lt;=0,G1549,G1549*(1-E1550/F1549))+MAX(0,-('1-Input'!$B$10-C1550-D1550))</f>
        <v>520222.04458010703</v>
      </c>
      <c r="H1550" s="9">
        <f t="shared" si="37"/>
        <v>1</v>
      </c>
    </row>
    <row r="1551" spans="1:8">
      <c r="A1551" s="9">
        <f t="shared" si="36"/>
        <v>5</v>
      </c>
      <c r="B1551" s="12">
        <f>IF($A1551='P-Parametri'!$B$47,'P-Parametri'!$B$34,IF($A1551='P-Parametri'!$B$48,'P-Parametri'!$C$34,'P-Parametri'!$B$50))</f>
        <v>0.01</v>
      </c>
      <c r="C1551" s="10">
        <f>IF($A1551&lt;='1-Input'!$B$26,0,IF($A1551='1-Input'!$B$26+1,('1-Input'!$B$23+'6-Fisco'!$D$35)*'1-Input'!$B$27,'1-Input'!$B$23+'6-Fisco'!$D$35))</f>
        <v>0</v>
      </c>
      <c r="D1551" s="10">
        <f>IF(AND($A1551&gt;=1,$A1551&lt;1+'1-Input'!$B$12),'6-Fisco'!$C$35,0)</f>
        <v>8753.2882944652174</v>
      </c>
      <c r="E1551" s="10">
        <f>MAX(0,('1-Input'!$B$10-C1551-D1551))/(1-'P-Parametri'!$B$31*MAX(0,IF(F1550&lt;=0,0,(F1550-G1550)/F1550)))</f>
        <v>21672.775633679317</v>
      </c>
      <c r="F1551" s="10">
        <f>((F1550-E1551+MAX(0,-('1-Input'!$B$10-C1551-D1551)))*(1+B1551))*(1-'P-Parametri'!$B$32)</f>
        <v>680198.22909412975</v>
      </c>
      <c r="G1551" s="10">
        <f>IF(F1550&lt;=0,G1550,G1550*(1-E1551/F1550))+MAX(0,-('1-Input'!$B$10-C1551-D1551))</f>
        <v>504034.13020852202</v>
      </c>
      <c r="H1551" s="9">
        <f t="shared" si="37"/>
        <v>1</v>
      </c>
    </row>
    <row r="1552" spans="1:8">
      <c r="A1552" s="9">
        <f t="shared" si="36"/>
        <v>6</v>
      </c>
      <c r="B1552" s="12">
        <f>IF($A1552='P-Parametri'!$B$47,'P-Parametri'!$B$34,IF($A1552='P-Parametri'!$B$48,'P-Parametri'!$C$34,'P-Parametri'!$B$50))</f>
        <v>0.01</v>
      </c>
      <c r="C1552" s="10">
        <f>IF($A1552&lt;='1-Input'!$B$26,0,IF($A1552='1-Input'!$B$26+1,('1-Input'!$B$23+'6-Fisco'!$D$35)*'1-Input'!$B$27,'1-Input'!$B$23+'6-Fisco'!$D$35))</f>
        <v>0</v>
      </c>
      <c r="D1552" s="10">
        <f>IF(AND($A1552&gt;=1,$A1552&lt;1+'1-Input'!$B$12),'6-Fisco'!$C$35,0)</f>
        <v>0</v>
      </c>
      <c r="E1552" s="10">
        <f>MAX(0,('1-Input'!$B$10-C1552-D1552))/(1-'P-Parametri'!$B$31*MAX(0,IF(F1551&lt;=0,0,(F1551-G1551)/F1551)))</f>
        <v>31093.768276865681</v>
      </c>
      <c r="F1552" s="10">
        <f>((F1551-E1552+MAX(0,-('1-Input'!$B$10-C1552-D1552)))*(1+B1552))*(1-'P-Parametri'!$B$32)</f>
        <v>654284.31441458582</v>
      </c>
      <c r="G1552" s="10">
        <f>IF(F1551&lt;=0,G1551,G1551*(1-E1552/F1551))+MAX(0,-('1-Input'!$B$10-C1552-D1552))</f>
        <v>480993.31684267818</v>
      </c>
      <c r="H1552" s="9">
        <f t="shared" si="37"/>
        <v>1</v>
      </c>
    </row>
    <row r="1553" spans="1:8">
      <c r="A1553" s="9">
        <f t="shared" si="36"/>
        <v>7</v>
      </c>
      <c r="B1553" s="12">
        <f>IF($A1553='P-Parametri'!$B$47,'P-Parametri'!$B$34,IF($A1553='P-Parametri'!$B$48,'P-Parametri'!$C$34,'P-Parametri'!$B$50))</f>
        <v>0.01</v>
      </c>
      <c r="C1553" s="10">
        <f>IF($A1553&lt;='1-Input'!$B$26,0,IF($A1553='1-Input'!$B$26+1,('1-Input'!$B$23+'6-Fisco'!$D$35)*'1-Input'!$B$27,'1-Input'!$B$23+'6-Fisco'!$D$35))</f>
        <v>0</v>
      </c>
      <c r="D1553" s="10">
        <f>IF(AND($A1553&gt;=1,$A1553&lt;1+'1-Input'!$B$12),'6-Fisco'!$C$35,0)</f>
        <v>0</v>
      </c>
      <c r="E1553" s="10">
        <f>MAX(0,('1-Input'!$B$10-C1553-D1553))/(1-'P-Parametri'!$B$31*MAX(0,IF(F1552&lt;=0,0,(F1552-G1552)/F1552)))</f>
        <v>31144.702339376607</v>
      </c>
      <c r="F1553" s="10">
        <f>((F1552-E1553+MAX(0,-('1-Input'!$B$10-C1553-D1553)))*(1+B1553))*(1-'P-Parametri'!$B$32)</f>
        <v>628112.26617956941</v>
      </c>
      <c r="G1553" s="10">
        <f>IF(F1552&lt;=0,G1552,G1552*(1-E1553/F1552))+MAX(0,-('1-Input'!$B$10-C1553-D1553))</f>
        <v>458097.46965475008</v>
      </c>
      <c r="H1553" s="9">
        <f t="shared" si="37"/>
        <v>1</v>
      </c>
    </row>
    <row r="1554" spans="1:8">
      <c r="A1554" s="9">
        <f t="shared" si="36"/>
        <v>8</v>
      </c>
      <c r="B1554" s="12">
        <f>IF($A1554='P-Parametri'!$B$47,'P-Parametri'!$B$34,IF($A1554='P-Parametri'!$B$48,'P-Parametri'!$C$34,'P-Parametri'!$B$50))</f>
        <v>0.01</v>
      </c>
      <c r="C1554" s="10">
        <f>IF($A1554&lt;='1-Input'!$B$26,0,IF($A1554='1-Input'!$B$26+1,('1-Input'!$B$23+'6-Fisco'!$D$35)*'1-Input'!$B$27,'1-Input'!$B$23+'6-Fisco'!$D$35))</f>
        <v>0</v>
      </c>
      <c r="D1554" s="10">
        <f>IF(AND($A1554&gt;=1,$A1554&lt;1+'1-Input'!$B$12),'6-Fisco'!$C$35,0)</f>
        <v>0</v>
      </c>
      <c r="E1554" s="10">
        <f>MAX(0,('1-Input'!$B$10-C1554-D1554))/(1-'P-Parametri'!$B$31*MAX(0,IF(F1553&lt;=0,0,(F1553-G1553)/F1553)))</f>
        <v>31195.398326008148</v>
      </c>
      <c r="F1554" s="10">
        <f>((F1553-E1554+MAX(0,-('1-Input'!$B$10-C1554-D1554)))*(1+B1554))*(1-'P-Parametri'!$B$32)</f>
        <v>601680.26445903268</v>
      </c>
      <c r="G1554" s="10">
        <f>IF(F1553&lt;=0,G1553,G1553*(1-E1554/F1553))+MAX(0,-('1-Input'!$B$10-C1554-D1554))</f>
        <v>435345.91104415793</v>
      </c>
      <c r="H1554" s="9">
        <f t="shared" si="37"/>
        <v>1</v>
      </c>
    </row>
    <row r="1555" spans="1:8">
      <c r="A1555" s="9">
        <f t="shared" si="36"/>
        <v>9</v>
      </c>
      <c r="B1555" s="12">
        <f>IF($A1555='P-Parametri'!$B$47,'P-Parametri'!$B$34,IF($A1555='P-Parametri'!$B$48,'P-Parametri'!$C$34,'P-Parametri'!$B$50))</f>
        <v>0.01</v>
      </c>
      <c r="C1555" s="10">
        <f>IF($A1555&lt;='1-Input'!$B$26,0,IF($A1555='1-Input'!$B$26+1,('1-Input'!$B$23+'6-Fisco'!$D$35)*'1-Input'!$B$27,'1-Input'!$B$23+'6-Fisco'!$D$35))</f>
        <v>0</v>
      </c>
      <c r="D1555" s="10">
        <f>IF(AND($A1555&gt;=1,$A1555&lt;1+'1-Input'!$B$12),'6-Fisco'!$C$35,0)</f>
        <v>0</v>
      </c>
      <c r="E1555" s="10">
        <f>MAX(0,('1-Input'!$B$10-C1555-D1555))/(1-'P-Parametri'!$B$31*MAX(0,IF(F1554&lt;=0,0,(F1554-G1554)/F1554)))</f>
        <v>31245.85631193197</v>
      </c>
      <c r="F1555" s="10">
        <f>((F1554-E1555+MAX(0,-('1-Input'!$B$10-C1555-D1555)))*(1+B1555))*(1-'P-Parametri'!$B$32)</f>
        <v>574986.47472411452</v>
      </c>
      <c r="G1555" s="10">
        <f>IF(F1554&lt;=0,G1554,G1554*(1-E1555/F1554))+MAX(0,-('1-Input'!$B$10-C1555-D1555))</f>
        <v>412737.96362427203</v>
      </c>
      <c r="H1555" s="9">
        <f t="shared" si="37"/>
        <v>1</v>
      </c>
    </row>
    <row r="1556" spans="1:8">
      <c r="A1556" s="9">
        <f t="shared" si="36"/>
        <v>10</v>
      </c>
      <c r="B1556" s="12">
        <f>IF($A1556='P-Parametri'!$B$47,'P-Parametri'!$B$34,IF($A1556='P-Parametri'!$B$48,'P-Parametri'!$C$34,'P-Parametri'!$B$50))</f>
        <v>0.01</v>
      </c>
      <c r="C1556" s="10">
        <f>IF($A1556&lt;='1-Input'!$B$26,0,IF($A1556='1-Input'!$B$26+1,('1-Input'!$B$23+'6-Fisco'!$D$35)*'1-Input'!$B$27,'1-Input'!$B$23+'6-Fisco'!$D$35))</f>
        <v>0</v>
      </c>
      <c r="D1556" s="10">
        <f>IF(AND($A1556&gt;=1,$A1556&lt;1+'1-Input'!$B$12),'6-Fisco'!$C$35,0)</f>
        <v>0</v>
      </c>
      <c r="E1556" s="10">
        <f>MAX(0,('1-Input'!$B$10-C1556-D1556))/(1-'P-Parametri'!$B$31*MAX(0,IF(F1555&lt;=0,0,(F1555-G1555)/F1555)))</f>
        <v>31296.076386580684</v>
      </c>
      <c r="F1556" s="10">
        <f>((F1555-E1556+MAX(0,-('1-Input'!$B$10-C1556-D1556)))*(1+B1556))*(1-'P-Parametri'!$B$32)</f>
        <v>548029.04771626729</v>
      </c>
      <c r="G1556" s="10">
        <f>IF(F1555&lt;=0,G1555,G1555*(1-E1556/F1555))+MAX(0,-('1-Input'!$B$10-C1556-D1556))</f>
        <v>390272.95026300167</v>
      </c>
      <c r="H1556" s="9">
        <f t="shared" si="37"/>
        <v>1</v>
      </c>
    </row>
    <row r="1557" spans="1:8">
      <c r="A1557" s="9">
        <f t="shared" si="36"/>
        <v>11</v>
      </c>
      <c r="B1557" s="12">
        <f>IF($A1557='P-Parametri'!$B$47,'P-Parametri'!$B$34,IF($A1557='P-Parametri'!$B$48,'P-Parametri'!$C$34,'P-Parametri'!$B$50))</f>
        <v>0.01</v>
      </c>
      <c r="C1557" s="10">
        <f>IF($A1557&lt;='1-Input'!$B$26,0,IF($A1557='1-Input'!$B$26+1,('1-Input'!$B$23+'6-Fisco'!$D$35)*'1-Input'!$B$27,'1-Input'!$B$23+'6-Fisco'!$D$35))</f>
        <v>0</v>
      </c>
      <c r="D1557" s="10">
        <f>IF(AND($A1557&gt;=1,$A1557&lt;1+'1-Input'!$B$12),'6-Fisco'!$C$35,0)</f>
        <v>0</v>
      </c>
      <c r="E1557" s="10">
        <f>MAX(0,('1-Input'!$B$10-C1557-D1557))/(1-'P-Parametri'!$B$31*MAX(0,IF(F1556&lt;=0,0,(F1556-G1556)/F1556)))</f>
        <v>31346.058653504715</v>
      </c>
      <c r="F1557" s="10">
        <f>((F1556-E1557+MAX(0,-('1-Input'!$B$10-C1557-D1557)))*(1+B1557))*(1-'P-Parametri'!$B$32)</f>
        <v>520806.11931548343</v>
      </c>
      <c r="G1557" s="10">
        <f>IF(F1556&lt;=0,G1556,G1556*(1-E1557/F1556))+MAX(0,-('1-Input'!$B$10-C1557-D1557))</f>
        <v>367950.19412297662</v>
      </c>
      <c r="H1557" s="9">
        <f t="shared" si="37"/>
        <v>1</v>
      </c>
    </row>
    <row r="1558" spans="1:8">
      <c r="A1558" s="9">
        <f t="shared" si="36"/>
        <v>12</v>
      </c>
      <c r="B1558" s="12">
        <f>IF($A1558='P-Parametri'!$B$47,'P-Parametri'!$B$34,IF($A1558='P-Parametri'!$B$48,'P-Parametri'!$C$34,'P-Parametri'!$B$50))</f>
        <v>0.01</v>
      </c>
      <c r="C1558" s="10">
        <f>IF($A1558&lt;='1-Input'!$B$26,0,IF($A1558='1-Input'!$B$26+1,('1-Input'!$B$23+'6-Fisco'!$D$35)*'1-Input'!$B$27,'1-Input'!$B$23+'6-Fisco'!$D$35))</f>
        <v>0</v>
      </c>
      <c r="D1558" s="10">
        <f>IF(AND($A1558&gt;=1,$A1558&lt;1+'1-Input'!$B$12),'6-Fisco'!$C$35,0)</f>
        <v>0</v>
      </c>
      <c r="E1558" s="10">
        <f>MAX(0,('1-Input'!$B$10-C1558-D1558))/(1-'P-Parametri'!$B$31*MAX(0,IF(F1557&lt;=0,0,(F1557-G1557)/F1557)))</f>
        <v>31395.803230228496</v>
      </c>
      <c r="F1558" s="10">
        <f>((F1557-E1558+MAX(0,-('1-Input'!$B$10-C1558-D1558)))*(1+B1558))*(1-'P-Parametri'!$B$32)</f>
        <v>493315.81040761532</v>
      </c>
      <c r="G1558" s="10">
        <f>IF(F1557&lt;=0,G1557,G1557*(1-E1558/F1557))+MAX(0,-('1-Input'!$B$10-C1558-D1558))</f>
        <v>345769.01870131923</v>
      </c>
      <c r="H1558" s="9">
        <f t="shared" si="37"/>
        <v>1</v>
      </c>
    </row>
    <row r="1559" spans="1:8">
      <c r="A1559" s="9">
        <f t="shared" si="36"/>
        <v>13</v>
      </c>
      <c r="B1559" s="12">
        <f>IF($A1559='P-Parametri'!$B$47,'P-Parametri'!$B$34,IF($A1559='P-Parametri'!$B$48,'P-Parametri'!$C$34,'P-Parametri'!$B$50))</f>
        <v>0.01</v>
      </c>
      <c r="C1559" s="10">
        <f>IF($A1559&lt;='1-Input'!$B$26,0,IF($A1559='1-Input'!$B$26+1,('1-Input'!$B$23+'6-Fisco'!$D$35)*'1-Input'!$B$27,'1-Input'!$B$23+'6-Fisco'!$D$35))</f>
        <v>0</v>
      </c>
      <c r="D1559" s="10">
        <f>IF(AND($A1559&gt;=1,$A1559&lt;1+'1-Input'!$B$12),'6-Fisco'!$C$35,0)</f>
        <v>0</v>
      </c>
      <c r="E1559" s="10">
        <f>MAX(0,('1-Input'!$B$10-C1559-D1559))/(1-'P-Parametri'!$B$31*MAX(0,IF(F1558&lt;=0,0,(F1558-G1558)/F1558)))</f>
        <v>31445.310248106005</v>
      </c>
      <c r="F1559" s="10">
        <f>((F1558-E1559+MAX(0,-('1-Input'!$B$10-C1559-D1559)))*(1+B1559))*(1-'P-Parametri'!$B$32)</f>
        <v>465556.22675078217</v>
      </c>
      <c r="G1559" s="10">
        <f>IF(F1558&lt;=0,G1558,G1558*(1-E1559/F1558))+MAX(0,-('1-Input'!$B$10-C1559-D1559))</f>
        <v>323728.74786900554</v>
      </c>
      <c r="H1559" s="9">
        <f t="shared" si="37"/>
        <v>1</v>
      </c>
    </row>
    <row r="1560" spans="1:8">
      <c r="A1560" s="9">
        <f t="shared" si="36"/>
        <v>14</v>
      </c>
      <c r="B1560" s="12">
        <f>IF($A1560='P-Parametri'!$B$47,'P-Parametri'!$B$34,IF($A1560='P-Parametri'!$B$48,'P-Parametri'!$C$34,'P-Parametri'!$B$50))</f>
        <v>0.01</v>
      </c>
      <c r="C1560" s="10">
        <f>IF($A1560&lt;='1-Input'!$B$26,0,IF($A1560='1-Input'!$B$26+1,('1-Input'!$B$23+'6-Fisco'!$D$35)*'1-Input'!$B$27,'1-Input'!$B$23+'6-Fisco'!$D$35))</f>
        <v>0</v>
      </c>
      <c r="D1560" s="10">
        <f>IF(AND($A1560&gt;=1,$A1560&lt;1+'1-Input'!$B$12),'6-Fisco'!$C$35,0)</f>
        <v>0</v>
      </c>
      <c r="E1560" s="10">
        <f>MAX(0,('1-Input'!$B$10-C1560-D1560))/(1-'P-Parametri'!$B$31*MAX(0,IF(F1559&lt;=0,0,(F1559-G1559)/F1559)))</f>
        <v>31494.579852175757</v>
      </c>
      <c r="F1560" s="10">
        <f>((F1559-E1560+MAX(0,-('1-Input'!$B$10-C1560-D1560)))*(1+B1560))*(1-'P-Parametri'!$B$32)</f>
        <v>437525.45884085726</v>
      </c>
      <c r="G1560" s="10">
        <f>IF(F1559&lt;=0,G1559,G1559*(1-E1560/F1559))+MAX(0,-('1-Input'!$B$10-C1560-D1560))</f>
        <v>301828.70590981346</v>
      </c>
      <c r="H1560" s="9">
        <f t="shared" si="37"/>
        <v>1</v>
      </c>
    </row>
    <row r="1561" spans="1:8">
      <c r="A1561" s="9">
        <f t="shared" si="36"/>
        <v>15</v>
      </c>
      <c r="B1561" s="12">
        <f>IF($A1561='P-Parametri'!$B$47,'P-Parametri'!$B$34,IF($A1561='P-Parametri'!$B$48,'P-Parametri'!$C$34,'P-Parametri'!$B$50))</f>
        <v>0.01</v>
      </c>
      <c r="C1561" s="10">
        <f>IF($A1561&lt;='1-Input'!$B$26,0,IF($A1561='1-Input'!$B$26+1,('1-Input'!$B$23+'6-Fisco'!$D$35)*'1-Input'!$B$27,'1-Input'!$B$23+'6-Fisco'!$D$35))</f>
        <v>0</v>
      </c>
      <c r="D1561" s="10">
        <f>IF(AND($A1561&gt;=1,$A1561&lt;1+'1-Input'!$B$12),'6-Fisco'!$C$35,0)</f>
        <v>0</v>
      </c>
      <c r="E1561" s="10">
        <f>MAX(0,('1-Input'!$B$10-C1561-D1561))/(1-'P-Parametri'!$B$31*MAX(0,IF(F1560&lt;=0,0,(F1560-G1560)/F1560)))</f>
        <v>31543.612201015236</v>
      </c>
      <c r="F1561" s="10">
        <f>((F1560-E1561+MAX(0,-('1-Input'!$B$10-C1561-D1561)))*(1+B1561))*(1-'P-Parametri'!$B$32)</f>
        <v>409221.58177602792</v>
      </c>
      <c r="G1561" s="10">
        <f>IF(F1560&lt;=0,G1560,G1560*(1-E1561/F1560))+MAX(0,-('1-Input'!$B$10-C1561-D1561))</f>
        <v>280068.21755885682</v>
      </c>
      <c r="H1561" s="9">
        <f t="shared" si="37"/>
        <v>1</v>
      </c>
    </row>
    <row r="1562" spans="1:8">
      <c r="A1562" s="9">
        <f t="shared" si="36"/>
        <v>16</v>
      </c>
      <c r="B1562" s="12">
        <f>IF($A1562='P-Parametri'!$B$47,'P-Parametri'!$B$34,IF($A1562='P-Parametri'!$B$48,'P-Parametri'!$C$34,'P-Parametri'!$B$50))</f>
        <v>0.01</v>
      </c>
      <c r="C1562" s="10">
        <f>IF($A1562&lt;='1-Input'!$B$26,0,IF($A1562='1-Input'!$B$26+1,('1-Input'!$B$23+'6-Fisco'!$D$35)*'1-Input'!$B$27,'1-Input'!$B$23+'6-Fisco'!$D$35))</f>
        <v>0</v>
      </c>
      <c r="D1562" s="10">
        <f>IF(AND($A1562&gt;=1,$A1562&lt;1+'1-Input'!$B$12),'6-Fisco'!$C$35,0)</f>
        <v>0</v>
      </c>
      <c r="E1562" s="10">
        <f>MAX(0,('1-Input'!$B$10-C1562-D1562))/(1-'P-Parametri'!$B$31*MAX(0,IF(F1561&lt;=0,0,(F1561-G1561)/F1561)))</f>
        <v>31592.407466594781</v>
      </c>
      <c r="F1562" s="10">
        <f>((F1561-E1562+MAX(0,-('1-Input'!$B$10-C1562-D1562)))*(1+B1562))*(1-'P-Parametri'!$B$32)</f>
        <v>380642.65512042242</v>
      </c>
      <c r="G1562" s="10">
        <f>IF(F1561&lt;=0,G1561,G1561*(1-E1562/F1561))+MAX(0,-('1-Input'!$B$10-C1562-D1562))</f>
        <v>258446.60804070352</v>
      </c>
      <c r="H1562" s="9">
        <f t="shared" si="37"/>
        <v>1</v>
      </c>
    </row>
    <row r="1563" spans="1:8">
      <c r="A1563" s="9">
        <f t="shared" si="36"/>
        <v>17</v>
      </c>
      <c r="B1563" s="12">
        <f>IF($A1563='P-Parametri'!$B$47,'P-Parametri'!$B$34,IF($A1563='P-Parametri'!$B$48,'P-Parametri'!$C$34,'P-Parametri'!$B$50))</f>
        <v>0.01</v>
      </c>
      <c r="C1563" s="10">
        <f>IF($A1563&lt;='1-Input'!$B$26,0,IF($A1563='1-Input'!$B$26+1,('1-Input'!$B$23+'6-Fisco'!$D$35)*'1-Input'!$B$27,'1-Input'!$B$23+'6-Fisco'!$D$35))</f>
        <v>0</v>
      </c>
      <c r="D1563" s="10">
        <f>IF(AND($A1563&gt;=1,$A1563&lt;1+'1-Input'!$B$12),'6-Fisco'!$C$35,0)</f>
        <v>0</v>
      </c>
      <c r="E1563" s="10">
        <f>MAX(0,('1-Input'!$B$10-C1563-D1563))/(1-'P-Parametri'!$B$31*MAX(0,IF(F1562&lt;=0,0,(F1562-G1562)/F1562)))</f>
        <v>31640.965834131057</v>
      </c>
      <c r="F1563" s="10">
        <f>((F1562-E1563+MAX(0,-('1-Input'!$B$10-C1563-D1563)))*(1+B1563))*(1-'P-Parametri'!$B$32)</f>
        <v>351786.72276679595</v>
      </c>
      <c r="G1563" s="10">
        <f>IF(F1562&lt;=0,G1562,G1562*(1-E1563/F1562))+MAX(0,-('1-Input'!$B$10-C1563-D1563))</f>
        <v>236963.20310707652</v>
      </c>
      <c r="H1563" s="9">
        <f t="shared" si="37"/>
        <v>1</v>
      </c>
    </row>
    <row r="1564" spans="1:8">
      <c r="A1564" s="9">
        <f t="shared" si="36"/>
        <v>18</v>
      </c>
      <c r="B1564" s="12">
        <f>IF($A1564='P-Parametri'!$B$47,'P-Parametri'!$B$34,IF($A1564='P-Parametri'!$B$48,'P-Parametri'!$C$34,'P-Parametri'!$B$50))</f>
        <v>0.01</v>
      </c>
      <c r="C1564" s="10">
        <f>IF($A1564&lt;='1-Input'!$B$26,0,IF($A1564='1-Input'!$B$26+1,('1-Input'!$B$23+'6-Fisco'!$D$35)*'1-Input'!$B$27,'1-Input'!$B$23+'6-Fisco'!$D$35))</f>
        <v>0</v>
      </c>
      <c r="D1564" s="10">
        <f>IF(AND($A1564&gt;=1,$A1564&lt;1+'1-Input'!$B$12),'6-Fisco'!$C$35,0)</f>
        <v>0</v>
      </c>
      <c r="E1564" s="10">
        <f>MAX(0,('1-Input'!$B$10-C1564-D1564))/(1-'P-Parametri'!$B$31*MAX(0,IF(F1563&lt;=0,0,(F1563-G1563)/F1563)))</f>
        <v>31689.287501940049</v>
      </c>
      <c r="F1564" s="10">
        <f>((F1563-E1564+MAX(0,-('1-Input'!$B$10-C1564-D1564)))*(1+B1564))*(1-'P-Parametri'!$B$32)</f>
        <v>322651.81279826944</v>
      </c>
      <c r="G1564" s="10">
        <f>IF(F1563&lt;=0,G1563,G1563*(1-E1564/F1563))+MAX(0,-('1-Input'!$B$10-C1564-D1564))</f>
        <v>215617.32907413665</v>
      </c>
      <c r="H1564" s="9">
        <f t="shared" si="37"/>
        <v>1</v>
      </c>
    </row>
    <row r="1565" spans="1:8">
      <c r="A1565" s="9">
        <f t="shared" si="36"/>
        <v>19</v>
      </c>
      <c r="B1565" s="12">
        <f>IF($A1565='P-Parametri'!$B$47,'P-Parametri'!$B$34,IF($A1565='P-Parametri'!$B$48,'P-Parametri'!$C$34,'P-Parametri'!$B$50))</f>
        <v>0.01</v>
      </c>
      <c r="C1565" s="10">
        <f>IF($A1565&lt;='1-Input'!$B$26,0,IF($A1565='1-Input'!$B$26+1,('1-Input'!$B$23+'6-Fisco'!$D$35)*'1-Input'!$B$27,'1-Input'!$B$23+'6-Fisco'!$D$35))</f>
        <v>5400.1974583353194</v>
      </c>
      <c r="D1565" s="10">
        <f>IF(AND($A1565&gt;=1,$A1565&lt;1+'1-Input'!$B$12),'6-Fisco'!$C$35,0)</f>
        <v>0</v>
      </c>
      <c r="E1565" s="10">
        <f>MAX(0,('1-Input'!$B$10-C1565-D1565))/(1-'P-Parametri'!$B$31*MAX(0,IF(F1564&lt;=0,0,(F1564-G1564)/F1564)))</f>
        <v>25827.438912746897</v>
      </c>
      <c r="F1565" s="10">
        <f>((F1564-E1565+MAX(0,-('1-Input'!$B$10-C1565-D1565)))*(1+B1565))*(1-'P-Parametri'!$B$32)</f>
        <v>299193.03238912905</v>
      </c>
      <c r="G1565" s="10">
        <f>IF(F1564&lt;=0,G1564,G1564*(1-E1565/F1564))+MAX(0,-('1-Input'!$B$10-C1565-D1565))</f>
        <v>198357.72235785981</v>
      </c>
      <c r="H1565" s="9">
        <f t="shared" si="37"/>
        <v>1</v>
      </c>
    </row>
    <row r="1566" spans="1:8">
      <c r="A1566" s="9">
        <f t="shared" si="36"/>
        <v>20</v>
      </c>
      <c r="B1566" s="12">
        <f>IF($A1566='P-Parametri'!$B$47,'P-Parametri'!$B$34,IF($A1566='P-Parametri'!$B$48,'P-Parametri'!$C$34,'P-Parametri'!$B$50))</f>
        <v>0.01</v>
      </c>
      <c r="C1566" s="10">
        <f>IF($A1566&lt;='1-Input'!$B$26,0,IF($A1566='1-Input'!$B$26+1,('1-Input'!$B$23+'6-Fisco'!$D$35)*'1-Input'!$B$27,'1-Input'!$B$23+'6-Fisco'!$D$35))</f>
        <v>16200.592375006188</v>
      </c>
      <c r="D1566" s="10">
        <f>IF(AND($A1566&gt;=1,$A1566&lt;1+'1-Input'!$B$12),'6-Fisco'!$C$35,0)</f>
        <v>0</v>
      </c>
      <c r="E1566" s="10">
        <f>MAX(0,('1-Input'!$B$10-C1566-D1566))/(1-'P-Parametri'!$B$31*MAX(0,IF(F1565&lt;=0,0,(F1565-G1565)/F1565)))</f>
        <v>14028.689919351311</v>
      </c>
      <c r="F1566" s="10">
        <f>((F1565-E1566+MAX(0,-('1-Input'!$B$10-C1566-D1566)))*(1+B1566))*(1-'P-Parametri'!$B$32)</f>
        <v>287439.95392268657</v>
      </c>
      <c r="G1566" s="10">
        <f>IF(F1565&lt;=0,G1565,G1565*(1-E1566/F1565))+MAX(0,-('1-Input'!$B$10-C1566-D1566))</f>
        <v>189057.04126296041</v>
      </c>
      <c r="H1566" s="9">
        <f t="shared" si="37"/>
        <v>1</v>
      </c>
    </row>
    <row r="1567" spans="1:8">
      <c r="A1567" s="9">
        <f t="shared" si="36"/>
        <v>21</v>
      </c>
      <c r="B1567" s="12">
        <f>IF($A1567='P-Parametri'!$B$47,'P-Parametri'!$B$34,IF($A1567='P-Parametri'!$B$48,'P-Parametri'!$C$34,'P-Parametri'!$B$50))</f>
        <v>0.01</v>
      </c>
      <c r="C1567" s="10">
        <f>IF($A1567&lt;='1-Input'!$B$26,0,IF($A1567='1-Input'!$B$26+1,('1-Input'!$B$23+'6-Fisco'!$D$35)*'1-Input'!$B$27,'1-Input'!$B$23+'6-Fisco'!$D$35))</f>
        <v>16200.592375006188</v>
      </c>
      <c r="D1567" s="10">
        <f>IF(AND($A1567&gt;=1,$A1567&lt;1+'1-Input'!$B$12),'6-Fisco'!$C$35,0)</f>
        <v>0</v>
      </c>
      <c r="E1567" s="10">
        <f>MAX(0,('1-Input'!$B$10-C1567-D1567))/(1-'P-Parametri'!$B$31*MAX(0,IF(F1566&lt;=0,0,(F1566-G1566)/F1566)))</f>
        <v>14049.704290137575</v>
      </c>
      <c r="F1567" s="10">
        <f>((F1566-E1567+MAX(0,-('1-Input'!$B$10-C1567-D1567)))*(1+B1567))*(1-'P-Parametri'!$B$32)</f>
        <v>275571.90382461675</v>
      </c>
      <c r="G1567" s="10">
        <f>IF(F1566&lt;=0,G1566,G1566*(1-E1567/F1566))+MAX(0,-('1-Input'!$B$10-C1567-D1567))</f>
        <v>179816.17030029887</v>
      </c>
      <c r="H1567" s="9">
        <f t="shared" si="37"/>
        <v>1</v>
      </c>
    </row>
    <row r="1568" spans="1:8">
      <c r="A1568" s="9">
        <f t="shared" si="36"/>
        <v>22</v>
      </c>
      <c r="B1568" s="12">
        <f>IF($A1568='P-Parametri'!$B$47,'P-Parametri'!$B$34,IF($A1568='P-Parametri'!$B$48,'P-Parametri'!$C$34,'P-Parametri'!$B$50))</f>
        <v>0.01</v>
      </c>
      <c r="C1568" s="10">
        <f>IF($A1568&lt;='1-Input'!$B$26,0,IF($A1568='1-Input'!$B$26+1,('1-Input'!$B$23+'6-Fisco'!$D$35)*'1-Input'!$B$27,'1-Input'!$B$23+'6-Fisco'!$D$35))</f>
        <v>16200.592375006188</v>
      </c>
      <c r="D1568" s="10">
        <f>IF(AND($A1568&gt;=1,$A1568&lt;1+'1-Input'!$B$12),'6-Fisco'!$C$35,0)</f>
        <v>0</v>
      </c>
      <c r="E1568" s="10">
        <f>MAX(0,('1-Input'!$B$10-C1568-D1568))/(1-'P-Parametri'!$B$31*MAX(0,IF(F1567&lt;=0,0,(F1567-G1567)/F1567)))</f>
        <v>14070.61459802241</v>
      </c>
      <c r="F1568" s="10">
        <f>((F1567-E1568+MAX(0,-('1-Input'!$B$10-C1568-D1568)))*(1+B1568))*(1-'P-Parametri'!$B$32)</f>
        <v>263588.0695146225</v>
      </c>
      <c r="G1568" s="10">
        <f>IF(F1567&lt;=0,G1567,G1567*(1-E1568/F1567))+MAX(0,-('1-Input'!$B$10-C1568-D1568))</f>
        <v>170634.81329084796</v>
      </c>
      <c r="H1568" s="9">
        <f t="shared" si="37"/>
        <v>1</v>
      </c>
    </row>
    <row r="1569" spans="1:8">
      <c r="A1569" s="9">
        <f t="shared" si="36"/>
        <v>23</v>
      </c>
      <c r="B1569" s="12">
        <f>IF($A1569='P-Parametri'!$B$47,'P-Parametri'!$B$34,IF($A1569='P-Parametri'!$B$48,'P-Parametri'!$C$34,'P-Parametri'!$B$50))</f>
        <v>0.01</v>
      </c>
      <c r="C1569" s="10">
        <f>IF($A1569&lt;='1-Input'!$B$26,0,IF($A1569='1-Input'!$B$26+1,('1-Input'!$B$23+'6-Fisco'!$D$35)*'1-Input'!$B$27,'1-Input'!$B$23+'6-Fisco'!$D$35))</f>
        <v>16200.592375006188</v>
      </c>
      <c r="D1569" s="10">
        <f>IF(AND($A1569&gt;=1,$A1569&lt;1+'1-Input'!$B$12),'6-Fisco'!$C$35,0)</f>
        <v>0</v>
      </c>
      <c r="E1569" s="10">
        <f>MAX(0,('1-Input'!$B$10-C1569-D1569))/(1-'P-Parametri'!$B$31*MAX(0,IF(F1568&lt;=0,0,(F1568-G1568)/F1568)))</f>
        <v>14091.420958463272</v>
      </c>
      <c r="F1569" s="10">
        <f>((F1568-E1569+MAX(0,-('1-Input'!$B$10-C1569-D1569)))*(1+B1569))*(1-'P-Parametri'!$B$32)</f>
        <v>251487.63181163737</v>
      </c>
      <c r="G1569" s="10">
        <f>IF(F1568&lt;=0,G1568,G1568*(1-E1569/F1568))+MAX(0,-('1-Input'!$B$10-C1569-D1569))</f>
        <v>161512.67438419029</v>
      </c>
      <c r="H1569" s="9">
        <f t="shared" si="37"/>
        <v>1</v>
      </c>
    </row>
    <row r="1570" spans="1:8">
      <c r="A1570" s="9">
        <f t="shared" si="36"/>
        <v>24</v>
      </c>
      <c r="B1570" s="12">
        <f>IF($A1570='P-Parametri'!$B$47,'P-Parametri'!$B$34,IF($A1570='P-Parametri'!$B$48,'P-Parametri'!$C$34,'P-Parametri'!$B$50))</f>
        <v>0.01</v>
      </c>
      <c r="C1570" s="10">
        <f>IF($A1570&lt;='1-Input'!$B$26,0,IF($A1570='1-Input'!$B$26+1,('1-Input'!$B$23+'6-Fisco'!$D$35)*'1-Input'!$B$27,'1-Input'!$B$23+'6-Fisco'!$D$35))</f>
        <v>16200.592375006188</v>
      </c>
      <c r="D1570" s="10">
        <f>IF(AND($A1570&gt;=1,$A1570&lt;1+'1-Input'!$B$12),'6-Fisco'!$C$35,0)</f>
        <v>0</v>
      </c>
      <c r="E1570" s="10">
        <f>MAX(0,('1-Input'!$B$10-C1570-D1570))/(1-'P-Parametri'!$B$31*MAX(0,IF(F1569&lt;=0,0,(F1569-G1569)/F1569)))</f>
        <v>14112.123492306815</v>
      </c>
      <c r="F1570" s="10">
        <f>((F1569-E1570+MAX(0,-('1-Input'!$B$10-C1570-D1570)))*(1+B1570))*(1-'P-Parametri'!$B$32)</f>
        <v>239269.7648757188</v>
      </c>
      <c r="G1570" s="10">
        <f>IF(F1569&lt;=0,G1569,G1569*(1-E1570/F1569))+MAX(0,-('1-Input'!$B$10-C1570-D1570))</f>
        <v>152449.45807385657</v>
      </c>
      <c r="H1570" s="9">
        <f t="shared" si="37"/>
        <v>1</v>
      </c>
    </row>
    <row r="1571" spans="1:8">
      <c r="A1571" s="9">
        <f t="shared" si="36"/>
        <v>25</v>
      </c>
      <c r="B1571" s="12">
        <f>IF($A1571='P-Parametri'!$B$47,'P-Parametri'!$B$34,IF($A1571='P-Parametri'!$B$48,'P-Parametri'!$C$34,'P-Parametri'!$B$50))</f>
        <v>0.01</v>
      </c>
      <c r="C1571" s="10">
        <f>IF($A1571&lt;='1-Input'!$B$26,0,IF($A1571='1-Input'!$B$26+1,('1-Input'!$B$23+'6-Fisco'!$D$35)*'1-Input'!$B$27,'1-Input'!$B$23+'6-Fisco'!$D$35))</f>
        <v>16200.592375006188</v>
      </c>
      <c r="D1571" s="10">
        <f>IF(AND($A1571&gt;=1,$A1571&lt;1+'1-Input'!$B$12),'6-Fisco'!$C$35,0)</f>
        <v>0</v>
      </c>
      <c r="E1571" s="10">
        <f>MAX(0,('1-Input'!$B$10-C1571-D1571))/(1-'P-Parametri'!$B$31*MAX(0,IF(F1570&lt;=0,0,(F1570-G1570)/F1570)))</f>
        <v>14132.722325723164</v>
      </c>
      <c r="F1571" s="10">
        <f>((F1570-E1571+MAX(0,-('1-Input'!$B$10-C1571-D1571)))*(1+B1571))*(1-'P-Parametri'!$B$32)</f>
        <v>226933.63614954459</v>
      </c>
      <c r="G1571" s="10">
        <f>IF(F1570&lt;=0,G1570,G1570*(1-E1571/F1570))+MAX(0,-('1-Input'!$B$10-C1571-D1571))</f>
        <v>143444.86921247706</v>
      </c>
      <c r="H1571" s="9">
        <f t="shared" si="37"/>
        <v>1</v>
      </c>
    </row>
    <row r="1572" spans="1:8">
      <c r="A1572" s="9">
        <f t="shared" si="36"/>
        <v>26</v>
      </c>
      <c r="B1572" s="12">
        <f>IF($A1572='P-Parametri'!$B$47,'P-Parametri'!$B$34,IF($A1572='P-Parametri'!$B$48,'P-Parametri'!$C$34,'P-Parametri'!$B$50))</f>
        <v>0.01</v>
      </c>
      <c r="C1572" s="10">
        <f>IF($A1572&lt;='1-Input'!$B$26,0,IF($A1572='1-Input'!$B$26+1,('1-Input'!$B$23+'6-Fisco'!$D$35)*'1-Input'!$B$27,'1-Input'!$B$23+'6-Fisco'!$D$35))</f>
        <v>16200.592375006188</v>
      </c>
      <c r="D1572" s="10">
        <f>IF(AND($A1572&gt;=1,$A1572&lt;1+'1-Input'!$B$12),'6-Fisco'!$C$35,0)</f>
        <v>0</v>
      </c>
      <c r="E1572" s="10">
        <f>MAX(0,('1-Input'!$B$10-C1572-D1572))/(1-'P-Parametri'!$B$31*MAX(0,IF(F1571&lt;=0,0,(F1571-G1571)/F1571)))</f>
        <v>14153.217590140079</v>
      </c>
      <c r="F1572" s="10">
        <f>((F1571-E1572+MAX(0,-('1-Input'!$B$10-C1572-D1572)))*(1+B1572))*(1-'P-Parametri'!$B$32)</f>
        <v>214478.40629950856</v>
      </c>
      <c r="G1572" s="10">
        <f>IF(F1571&lt;=0,G1571,G1571*(1-E1572/F1571))+MAX(0,-('1-Input'!$B$10-C1572-D1572))</f>
        <v>134498.6130267457</v>
      </c>
      <c r="H1572" s="9">
        <f t="shared" si="37"/>
        <v>1</v>
      </c>
    </row>
    <row r="1573" spans="1:8">
      <c r="A1573" s="9">
        <f t="shared" si="36"/>
        <v>27</v>
      </c>
      <c r="B1573" s="12">
        <f>IF($A1573='P-Parametri'!$B$47,'P-Parametri'!$B$34,IF($A1573='P-Parametri'!$B$48,'P-Parametri'!$C$34,'P-Parametri'!$B$50))</f>
        <v>0.01</v>
      </c>
      <c r="C1573" s="10">
        <f>IF($A1573&lt;='1-Input'!$B$26,0,IF($A1573='1-Input'!$B$26+1,('1-Input'!$B$23+'6-Fisco'!$D$35)*'1-Input'!$B$27,'1-Input'!$B$23+'6-Fisco'!$D$35))</f>
        <v>16200.592375006188</v>
      </c>
      <c r="D1573" s="10">
        <f>IF(AND($A1573&gt;=1,$A1573&lt;1+'1-Input'!$B$12),'6-Fisco'!$C$35,0)</f>
        <v>0</v>
      </c>
      <c r="E1573" s="10">
        <f>MAX(0,('1-Input'!$B$10-C1573-D1573))/(1-'P-Parametri'!$B$31*MAX(0,IF(F1572&lt;=0,0,(F1572-G1572)/F1572)))</f>
        <v>14173.609422177131</v>
      </c>
      <c r="F1573" s="10">
        <f>((F1572-E1573+MAX(0,-('1-Input'!$B$10-C1573-D1573)))*(1+B1573))*(1-'P-Parametri'!$B$32)</f>
        <v>201903.22915641253</v>
      </c>
      <c r="G1573" s="10">
        <f>IF(F1572&lt;=0,G1572,G1572*(1-E1573/F1572))+MAX(0,-('1-Input'!$B$10-C1573-D1573))</f>
        <v>125610.39513219672</v>
      </c>
      <c r="H1573" s="9">
        <f t="shared" si="37"/>
        <v>1</v>
      </c>
    </row>
    <row r="1574" spans="1:8">
      <c r="A1574" s="9">
        <f t="shared" si="36"/>
        <v>28</v>
      </c>
      <c r="B1574" s="12">
        <f>IF($A1574='P-Parametri'!$B$47,'P-Parametri'!$B$34,IF($A1574='P-Parametri'!$B$48,'P-Parametri'!$C$34,'P-Parametri'!$B$50))</f>
        <v>0.01</v>
      </c>
      <c r="C1574" s="10">
        <f>IF($A1574&lt;='1-Input'!$B$26,0,IF($A1574='1-Input'!$B$26+1,('1-Input'!$B$23+'6-Fisco'!$D$35)*'1-Input'!$B$27,'1-Input'!$B$23+'6-Fisco'!$D$35))</f>
        <v>16200.592375006188</v>
      </c>
      <c r="D1574" s="10">
        <f>IF(AND($A1574&gt;=1,$A1574&lt;1+'1-Input'!$B$12),'6-Fisco'!$C$35,0)</f>
        <v>0</v>
      </c>
      <c r="E1574" s="10">
        <f>MAX(0,('1-Input'!$B$10-C1574-D1574))/(1-'P-Parametri'!$B$31*MAX(0,IF(F1573&lt;=0,0,(F1573-G1573)/F1573)))</f>
        <v>14193.897963579815</v>
      </c>
      <c r="F1574" s="10">
        <f>((F1573-E1574+MAX(0,-('1-Input'!$B$10-C1574-D1574)))*(1+B1574))*(1-'P-Parametri'!$B$32)</f>
        <v>189207.25165575155</v>
      </c>
      <c r="G1574" s="10">
        <f>IF(F1573&lt;=0,G1573,G1573*(1-E1574/F1573))+MAX(0,-('1-Input'!$B$10-C1574-D1574))</f>
        <v>116779.92154779384</v>
      </c>
      <c r="H1574" s="9">
        <f t="shared" si="37"/>
        <v>1</v>
      </c>
    </row>
    <row r="1575" spans="1:8">
      <c r="A1575" s="9">
        <f t="shared" si="36"/>
        <v>29</v>
      </c>
      <c r="B1575" s="12">
        <f>IF($A1575='P-Parametri'!$B$47,'P-Parametri'!$B$34,IF($A1575='P-Parametri'!$B$48,'P-Parametri'!$C$34,'P-Parametri'!$B$50))</f>
        <v>0.01</v>
      </c>
      <c r="C1575" s="10">
        <f>IF($A1575&lt;='1-Input'!$B$26,0,IF($A1575='1-Input'!$B$26+1,('1-Input'!$B$23+'6-Fisco'!$D$35)*'1-Input'!$B$27,'1-Input'!$B$23+'6-Fisco'!$D$35))</f>
        <v>16200.592375006188</v>
      </c>
      <c r="D1575" s="10">
        <f>IF(AND($A1575&gt;=1,$A1575&lt;1+'1-Input'!$B$12),'6-Fisco'!$C$35,0)</f>
        <v>0</v>
      </c>
      <c r="E1575" s="10">
        <f>MAX(0,('1-Input'!$B$10-C1575-D1575))/(1-'P-Parametri'!$B$31*MAX(0,IF(F1574&lt;=0,0,(F1574-G1574)/F1574)))</f>
        <v>14214.083361153644</v>
      </c>
      <c r="F1575" s="10">
        <f>((F1574-E1575+MAX(0,-('1-Input'!$B$10-C1575-D1575)))*(1+B1575))*(1-'P-Parametri'!$B$32)</f>
        <v>176389.61377758882</v>
      </c>
      <c r="G1575" s="10">
        <f>IF(F1574&lt;=0,G1574,G1574*(1-E1575/F1574))+MAX(0,-('1-Input'!$B$10-C1575-D1575))</f>
        <v>108006.89871033187</v>
      </c>
      <c r="H1575" s="9">
        <f t="shared" si="37"/>
        <v>1</v>
      </c>
    </row>
    <row r="1576" spans="1:8">
      <c r="A1576" s="9">
        <f t="shared" si="36"/>
        <v>30</v>
      </c>
      <c r="B1576" s="12">
        <f>IF($A1576='P-Parametri'!$B$47,'P-Parametri'!$B$34,IF($A1576='P-Parametri'!$B$48,'P-Parametri'!$C$34,'P-Parametri'!$B$50))</f>
        <v>0.01</v>
      </c>
      <c r="C1576" s="10">
        <f>IF($A1576&lt;='1-Input'!$B$26,0,IF($A1576='1-Input'!$B$26+1,('1-Input'!$B$23+'6-Fisco'!$D$35)*'1-Input'!$B$27,'1-Input'!$B$23+'6-Fisco'!$D$35))</f>
        <v>16200.592375006188</v>
      </c>
      <c r="D1576" s="10">
        <f>IF(AND($A1576&gt;=1,$A1576&lt;1+'1-Input'!$B$12),'6-Fisco'!$C$35,0)</f>
        <v>0</v>
      </c>
      <c r="E1576" s="10">
        <f>MAX(0,('1-Input'!$B$10-C1576-D1576))/(1-'P-Parametri'!$B$31*MAX(0,IF(F1575&lt;=0,0,(F1575-G1575)/F1575)))</f>
        <v>14234.165766698266</v>
      </c>
      <c r="F1576" s="10">
        <f>((F1575-E1576+MAX(0,-('1-Input'!$B$10-C1576-D1576)))*(1+B1576))*(1-'P-Parametri'!$B$32)</f>
        <v>163449.44848601744</v>
      </c>
      <c r="G1576" s="10">
        <f>IF(F1575&lt;=0,G1575,G1575*(1-E1576/F1575))+MAX(0,-('1-Input'!$B$10-C1576-D1576))</f>
        <v>99291.033488650748</v>
      </c>
      <c r="H1576" s="9">
        <f t="shared" si="37"/>
        <v>1</v>
      </c>
    </row>
    <row r="1577" spans="1:8">
      <c r="A1577" s="9">
        <f t="shared" si="36"/>
        <v>31</v>
      </c>
      <c r="B1577" s="12">
        <f>IF($A1577='P-Parametri'!$B$47,'P-Parametri'!$B$34,IF($A1577='P-Parametri'!$B$48,'P-Parametri'!$C$34,'P-Parametri'!$B$50))</f>
        <v>0.01</v>
      </c>
      <c r="C1577" s="10">
        <f>IF($A1577&lt;='1-Input'!$B$26,0,IF($A1577='1-Input'!$B$26+1,('1-Input'!$B$23+'6-Fisco'!$D$35)*'1-Input'!$B$27,'1-Input'!$B$23+'6-Fisco'!$D$35))</f>
        <v>16200.592375006188</v>
      </c>
      <c r="D1577" s="10">
        <f>IF(AND($A1577&gt;=1,$A1577&lt;1+'1-Input'!$B$12),'6-Fisco'!$C$35,0)</f>
        <v>0</v>
      </c>
      <c r="E1577" s="10">
        <f>MAX(0,('1-Input'!$B$10-C1577-D1577))/(1-'P-Parametri'!$B$31*MAX(0,IF(F1576&lt;=0,0,(F1576-G1576)/F1576)))</f>
        <v>14254.14533694157</v>
      </c>
      <c r="F1577" s="10">
        <f>((F1576-E1577+MAX(0,-('1-Input'!$B$10-C1577-D1577)))*(1+B1577))*(1-'P-Parametri'!$B$32)</f>
        <v>150385.88166820549</v>
      </c>
      <c r="G1577" s="10">
        <f>IF(F1576&lt;=0,G1576,G1576*(1-E1577/F1576))+MAX(0,-('1-Input'!$B$10-C1577-D1577))</f>
        <v>90632.03319766208</v>
      </c>
      <c r="H1577" s="9">
        <f t="shared" si="37"/>
        <v>1</v>
      </c>
    </row>
    <row r="1578" spans="1:8">
      <c r="A1578" s="9">
        <f t="shared" si="36"/>
        <v>32</v>
      </c>
      <c r="B1578" s="12">
        <f>IF($A1578='P-Parametri'!$B$47,'P-Parametri'!$B$34,IF($A1578='P-Parametri'!$B$48,'P-Parametri'!$C$34,'P-Parametri'!$B$50))</f>
        <v>0.01</v>
      </c>
      <c r="C1578" s="10">
        <f>IF($A1578&lt;='1-Input'!$B$26,0,IF($A1578='1-Input'!$B$26+1,('1-Input'!$B$23+'6-Fisco'!$D$35)*'1-Input'!$B$27,'1-Input'!$B$23+'6-Fisco'!$D$35))</f>
        <v>16200.592375006188</v>
      </c>
      <c r="D1578" s="10">
        <f>IF(AND($A1578&gt;=1,$A1578&lt;1+'1-Input'!$B$12),'6-Fisco'!$C$35,0)</f>
        <v>0</v>
      </c>
      <c r="E1578" s="10">
        <f>MAX(0,('1-Input'!$B$10-C1578-D1578))/(1-'P-Parametri'!$B$31*MAX(0,IF(F1577&lt;=0,0,(F1577-G1577)/F1577)))</f>
        <v>14274.022233473823</v>
      </c>
      <c r="F1578" s="10">
        <f>((F1577-E1578+MAX(0,-('1-Input'!$B$10-C1578-D1578)))*(1+B1578))*(1-'P-Parametri'!$B$32)</f>
        <v>137198.03207302082</v>
      </c>
      <c r="G1578" s="10">
        <f>IF(F1577&lt;=0,G1577,G1577*(1-E1578/F1577))+MAX(0,-('1-Input'!$B$10-C1578-D1578))</f>
        <v>82029.605612188301</v>
      </c>
      <c r="H1578" s="9">
        <f t="shared" si="37"/>
        <v>1</v>
      </c>
    </row>
    <row r="1579" spans="1:8">
      <c r="A1579" s="9">
        <f t="shared" si="36"/>
        <v>33</v>
      </c>
      <c r="B1579" s="12">
        <f>IF($A1579='P-Parametri'!$B$47,'P-Parametri'!$B$34,IF($A1579='P-Parametri'!$B$48,'P-Parametri'!$C$34,'P-Parametri'!$B$50))</f>
        <v>0.01</v>
      </c>
      <c r="C1579" s="10">
        <f>IF($A1579&lt;='1-Input'!$B$26,0,IF($A1579='1-Input'!$B$26+1,('1-Input'!$B$23+'6-Fisco'!$D$35)*'1-Input'!$B$27,'1-Input'!$B$23+'6-Fisco'!$D$35))</f>
        <v>16200.592375006188</v>
      </c>
      <c r="D1579" s="10">
        <f>IF(AND($A1579&gt;=1,$A1579&lt;1+'1-Input'!$B$12),'6-Fisco'!$C$35,0)</f>
        <v>0</v>
      </c>
      <c r="E1579" s="10">
        <f>MAX(0,('1-Input'!$B$10-C1579-D1579))/(1-'P-Parametri'!$B$31*MAX(0,IF(F1578&lt;=0,0,(F1578-G1578)/F1578)))</f>
        <v>14293.796622681868</v>
      </c>
      <c r="F1579" s="10">
        <f>((F1578-E1579+MAX(0,-('1-Input'!$B$10-C1579-D1579)))*(1+B1579))*(1-'P-Parametri'!$B$32)</f>
        <v>123885.01124923264</v>
      </c>
      <c r="G1579" s="10">
        <f>IF(F1578&lt;=0,G1578,G1578*(1-E1579/F1578))+MAX(0,-('1-Input'!$B$10-C1579-D1579))</f>
        <v>73483.458980614349</v>
      </c>
      <c r="H1579" s="9">
        <f t="shared" si="37"/>
        <v>1</v>
      </c>
    </row>
    <row r="1580" spans="1:8">
      <c r="A1580" s="9">
        <f t="shared" si="36"/>
        <v>34</v>
      </c>
      <c r="B1580" s="12">
        <f>IF($A1580='P-Parametri'!$B$47,'P-Parametri'!$B$34,IF($A1580='P-Parametri'!$B$48,'P-Parametri'!$C$34,'P-Parametri'!$B$50))</f>
        <v>0.01</v>
      </c>
      <c r="C1580" s="10">
        <f>IF($A1580&lt;='1-Input'!$B$26,0,IF($A1580='1-Input'!$B$26+1,('1-Input'!$B$23+'6-Fisco'!$D$35)*'1-Input'!$B$27,'1-Input'!$B$23+'6-Fisco'!$D$35))</f>
        <v>16200.592375006188</v>
      </c>
      <c r="D1580" s="10">
        <f>IF(AND($A1580&gt;=1,$A1580&lt;1+'1-Input'!$B$12),'6-Fisco'!$C$35,0)</f>
        <v>0</v>
      </c>
      <c r="E1580" s="10">
        <f>MAX(0,('1-Input'!$B$10-C1580-D1580))/(1-'P-Parametri'!$B$31*MAX(0,IF(F1579&lt;=0,0,(F1579-G1579)/F1579)))</f>
        <v>14313.468675683347</v>
      </c>
      <c r="F1580" s="10">
        <f>((F1579-E1580+MAX(0,-('1-Input'!$B$10-C1580-D1580)))*(1+B1580))*(1-'P-Parametri'!$B$32)</f>
        <v>110445.92348328621</v>
      </c>
      <c r="G1580" s="10">
        <f>IF(F1579&lt;=0,G1579,G1579*(1-E1580/F1579))+MAX(0,-('1-Input'!$B$10-C1580-D1580))</f>
        <v>64993.302038352296</v>
      </c>
      <c r="H1580" s="9">
        <f t="shared" si="37"/>
        <v>1</v>
      </c>
    </row>
    <row r="1581" spans="1:8">
      <c r="A1581" s="9">
        <f t="shared" si="36"/>
        <v>35</v>
      </c>
      <c r="B1581" s="12">
        <f>IF($A1581='P-Parametri'!$B$47,'P-Parametri'!$B$34,IF($A1581='P-Parametri'!$B$48,'P-Parametri'!$C$34,'P-Parametri'!$B$50))</f>
        <v>0.01</v>
      </c>
      <c r="C1581" s="10">
        <f>IF($A1581&lt;='1-Input'!$B$26,0,IF($A1581='1-Input'!$B$26+1,('1-Input'!$B$23+'6-Fisco'!$D$35)*'1-Input'!$B$27,'1-Input'!$B$23+'6-Fisco'!$D$35))</f>
        <v>16200.592375006188</v>
      </c>
      <c r="D1581" s="10">
        <f>IF(AND($A1581&gt;=1,$A1581&lt;1+'1-Input'!$B$12),'6-Fisco'!$C$35,0)</f>
        <v>0</v>
      </c>
      <c r="E1581" s="10">
        <f>MAX(0,('1-Input'!$B$10-C1581-D1581))/(1-'P-Parametri'!$B$31*MAX(0,IF(F1580&lt;=0,0,(F1580-G1580)/F1580)))</f>
        <v>14333.038568261014</v>
      </c>
      <c r="F1581" s="10">
        <f>((F1580-E1581+MAX(0,-('1-Input'!$B$10-C1581-D1581)))*(1+B1581))*(1-'P-Parametri'!$B$32)</f>
        <v>96879.865736647102</v>
      </c>
      <c r="G1581" s="10">
        <f>IF(F1580&lt;=0,G1580,G1580*(1-E1581/F1580))+MAX(0,-('1-Input'!$B$10-C1581-D1581))</f>
        <v>56558.844021118988</v>
      </c>
      <c r="H1581" s="9">
        <f t="shared" si="37"/>
        <v>1</v>
      </c>
    </row>
    <row r="1582" spans="1:8">
      <c r="A1582" s="9">
        <f t="shared" si="36"/>
        <v>36</v>
      </c>
      <c r="B1582" s="12">
        <f>IF($A1582='P-Parametri'!$B$47,'P-Parametri'!$B$34,IF($A1582='P-Parametri'!$B$48,'P-Parametri'!$C$34,'P-Parametri'!$B$50))</f>
        <v>0.01</v>
      </c>
      <c r="C1582" s="10">
        <f>IF($A1582&lt;='1-Input'!$B$26,0,IF($A1582='1-Input'!$B$26+1,('1-Input'!$B$23+'6-Fisco'!$D$35)*'1-Input'!$B$27,'1-Input'!$B$23+'6-Fisco'!$D$35))</f>
        <v>16200.592375006188</v>
      </c>
      <c r="D1582" s="10">
        <f>IF(AND($A1582&gt;=1,$A1582&lt;1+'1-Input'!$B$12),'6-Fisco'!$C$35,0)</f>
        <v>0</v>
      </c>
      <c r="E1582" s="10">
        <f>MAX(0,('1-Input'!$B$10-C1582-D1582))/(1-'P-Parametri'!$B$31*MAX(0,IF(F1581&lt;=0,0,(F1581-G1581)/F1581)))</f>
        <v>14352.506480797116</v>
      </c>
      <c r="F1582" s="10">
        <f>((F1581-E1582+MAX(0,-('1-Input'!$B$10-C1582-D1582)))*(1+B1582))*(1-'P-Parametri'!$B$32)</f>
        <v>83185.927582711665</v>
      </c>
      <c r="G1582" s="10">
        <f>IF(F1581&lt;=0,G1581,G1581*(1-E1582/F1581))+MAX(0,-('1-Input'!$B$10-C1582-D1582))</f>
        <v>48179.79467802689</v>
      </c>
      <c r="H1582" s="9">
        <f t="shared" si="37"/>
        <v>1</v>
      </c>
    </row>
    <row r="1583" spans="1:8">
      <c r="A1583" s="9">
        <f t="shared" si="36"/>
        <v>37</v>
      </c>
      <c r="B1583" s="12">
        <f>IF($A1583='P-Parametri'!$B$47,'P-Parametri'!$B$34,IF($A1583='P-Parametri'!$B$48,'P-Parametri'!$C$34,'P-Parametri'!$B$50))</f>
        <v>0.01</v>
      </c>
      <c r="C1583" s="10">
        <f>IF($A1583&lt;='1-Input'!$B$26,0,IF($A1583='1-Input'!$B$26+1,('1-Input'!$B$23+'6-Fisco'!$D$35)*'1-Input'!$B$27,'1-Input'!$B$23+'6-Fisco'!$D$35))</f>
        <v>16200.592375006188</v>
      </c>
      <c r="D1583" s="10">
        <f>IF(AND($A1583&gt;=1,$A1583&lt;1+'1-Input'!$B$12),'6-Fisco'!$C$35,0)</f>
        <v>0</v>
      </c>
      <c r="E1583" s="10">
        <f>MAX(0,('1-Input'!$B$10-C1583-D1583))/(1-'P-Parametri'!$B$31*MAX(0,IF(F1582&lt;=0,0,(F1582-G1582)/F1582)))</f>
        <v>14371.872598207881</v>
      </c>
      <c r="F1583" s="10">
        <f>((F1582-E1583+MAX(0,-('1-Input'!$B$10-C1583-D1583)))*(1+B1583))*(1-'P-Parametri'!$B$32)</f>
        <v>69363.191143280128</v>
      </c>
      <c r="G1583" s="10">
        <f>IF(F1582&lt;=0,G1582,G1582*(1-E1583/F1582))+MAX(0,-('1-Input'!$B$10-C1583-D1583))</f>
        <v>39855.864284488511</v>
      </c>
      <c r="H1583" s="9">
        <f t="shared" si="37"/>
        <v>1</v>
      </c>
    </row>
    <row r="1584" spans="1:8">
      <c r="A1584" s="9">
        <f t="shared" si="36"/>
        <v>38</v>
      </c>
      <c r="B1584" s="12">
        <f>IF($A1584='P-Parametri'!$B$47,'P-Parametri'!$B$34,IF($A1584='P-Parametri'!$B$48,'P-Parametri'!$C$34,'P-Parametri'!$B$50))</f>
        <v>0.01</v>
      </c>
      <c r="C1584" s="10">
        <f>IF($A1584&lt;='1-Input'!$B$26,0,IF($A1584='1-Input'!$B$26+1,('1-Input'!$B$23+'6-Fisco'!$D$35)*'1-Input'!$B$27,'1-Input'!$B$23+'6-Fisco'!$D$35))</f>
        <v>16200.592375006188</v>
      </c>
      <c r="D1584" s="10">
        <f>IF(AND($A1584&gt;=1,$A1584&lt;1+'1-Input'!$B$12),'6-Fisco'!$C$35,0)</f>
        <v>0</v>
      </c>
      <c r="E1584" s="10">
        <f>MAX(0,('1-Input'!$B$10-C1584-D1584))/(1-'P-Parametri'!$B$31*MAX(0,IF(F1583&lt;=0,0,(F1583-G1583)/F1583)))</f>
        <v>14391.137109878093</v>
      </c>
      <c r="F1584" s="10">
        <f>((F1583-E1584+MAX(0,-('1-Input'!$B$10-C1584-D1584)))*(1+B1584))*(1-'P-Parametri'!$B$32)</f>
        <v>55410.731024588582</v>
      </c>
      <c r="G1584" s="10">
        <f>IF(F1583&lt;=0,G1583,G1583*(1-E1584/F1583))+MAX(0,-('1-Input'!$B$10-C1584-D1584))</f>
        <v>31586.763654934577</v>
      </c>
      <c r="H1584" s="9">
        <f t="shared" si="37"/>
        <v>1</v>
      </c>
    </row>
    <row r="1585" spans="1:8">
      <c r="A1585" s="9">
        <f t="shared" si="36"/>
        <v>39</v>
      </c>
      <c r="B1585" s="12">
        <f>IF($A1585='P-Parametri'!$B$47,'P-Parametri'!$B$34,IF($A1585='P-Parametri'!$B$48,'P-Parametri'!$C$34,'P-Parametri'!$B$50))</f>
        <v>0.01</v>
      </c>
      <c r="C1585" s="10">
        <f>IF($A1585&lt;='1-Input'!$B$26,0,IF($A1585='1-Input'!$B$26+1,('1-Input'!$B$23+'6-Fisco'!$D$35)*'1-Input'!$B$27,'1-Input'!$B$23+'6-Fisco'!$D$35))</f>
        <v>16200.592375006188</v>
      </c>
      <c r="D1585" s="10">
        <f>IF(AND($A1585&gt;=1,$A1585&lt;1+'1-Input'!$B$12),'6-Fisco'!$C$35,0)</f>
        <v>0</v>
      </c>
      <c r="E1585" s="10">
        <f>MAX(0,('1-Input'!$B$10-C1585-D1585))/(1-'P-Parametri'!$B$31*MAX(0,IF(F1584&lt;=0,0,(F1584-G1584)/F1584)))</f>
        <v>14410.300209595807</v>
      </c>
      <c r="F1585" s="10">
        <f>((F1584-E1585+MAX(0,-('1-Input'!$B$10-C1585-D1585)))*(1+B1585))*(1-'P-Parametri'!$B$32)</f>
        <v>41327.614252896419</v>
      </c>
      <c r="G1585" s="10">
        <f>IF(F1584&lt;=0,G1584,G1584*(1-E1585/F1584))+MAX(0,-('1-Input'!$B$10-C1585-D1585))</f>
        <v>23372.204155346448</v>
      </c>
      <c r="H1585" s="9">
        <f t="shared" si="37"/>
        <v>1</v>
      </c>
    </row>
    <row r="1586" spans="1:8">
      <c r="A1586" s="9">
        <f t="shared" si="36"/>
        <v>40</v>
      </c>
      <c r="B1586" s="12">
        <f>IF($A1586='P-Parametri'!$B$47,'P-Parametri'!$B$34,IF($A1586='P-Parametri'!$B$48,'P-Parametri'!$C$34,'P-Parametri'!$B$50))</f>
        <v>0.01</v>
      </c>
      <c r="C1586" s="10">
        <f>IF($A1586&lt;='1-Input'!$B$26,0,IF($A1586='1-Input'!$B$26+1,('1-Input'!$B$23+'6-Fisco'!$D$35)*'1-Input'!$B$27,'1-Input'!$B$23+'6-Fisco'!$D$35))</f>
        <v>16200.592375006188</v>
      </c>
      <c r="D1586" s="10">
        <f>IF(AND($A1586&gt;=1,$A1586&lt;1+'1-Input'!$B$12),'6-Fisco'!$C$35,0)</f>
        <v>0</v>
      </c>
      <c r="E1586" s="10">
        <f>MAX(0,('1-Input'!$B$10-C1586-D1586))/(1-'P-Parametri'!$B$31*MAX(0,IF(F1585&lt;=0,0,(F1585-G1585)/F1585)))</f>
        <v>14429.36209548718</v>
      </c>
      <c r="F1586" s="10">
        <f>((F1585-E1586+MAX(0,-('1-Input'!$B$10-C1586-D1586)))*(1+B1586))*(1-'P-Parametri'!$B$32)</f>
        <v>27112.900209625364</v>
      </c>
      <c r="G1586" s="10">
        <f>IF(F1585&lt;=0,G1585,G1585*(1-E1586/F1585))+MAX(0,-('1-Input'!$B$10-C1586-D1586))</f>
        <v>15211.897715602994</v>
      </c>
      <c r="H1586" s="9">
        <f t="shared" si="37"/>
        <v>1</v>
      </c>
    </row>
    <row r="1587" spans="1:8">
      <c r="A1587" s="9">
        <f t="shared" si="36"/>
        <v>41</v>
      </c>
      <c r="B1587" s="12">
        <f>IF($A1587='P-Parametri'!$B$47,'P-Parametri'!$B$34,IF($A1587='P-Parametri'!$B$48,'P-Parametri'!$C$34,'P-Parametri'!$B$50))</f>
        <v>0.01</v>
      </c>
      <c r="C1587" s="10">
        <f>IF($A1587&lt;='1-Input'!$B$26,0,IF($A1587='1-Input'!$B$26+1,('1-Input'!$B$23+'6-Fisco'!$D$35)*'1-Input'!$B$27,'1-Input'!$B$23+'6-Fisco'!$D$35))</f>
        <v>16200.592375006188</v>
      </c>
      <c r="D1587" s="10">
        <f>IF(AND($A1587&gt;=1,$A1587&lt;1+'1-Input'!$B$12),'6-Fisco'!$C$35,0)</f>
        <v>0</v>
      </c>
      <c r="E1587" s="10">
        <f>MAX(0,('1-Input'!$B$10-C1587-D1587))/(1-'P-Parametri'!$B$31*MAX(0,IF(F1586&lt;=0,0,(F1586-G1586)/F1586)))</f>
        <v>14448.322969951456</v>
      </c>
      <c r="F1587" s="10">
        <f>((F1586-E1587+MAX(0,-('1-Input'!$B$10-C1587-D1587)))*(1+B1587))*(1-'P-Parametri'!$B$32)</f>
        <v>12765.640566046506</v>
      </c>
      <c r="G1587" s="10">
        <f>IF(F1586&lt;=0,G1586,G1586*(1-E1587/F1586))+MAX(0,-('1-Input'!$B$10-C1587-D1587))</f>
        <v>7105.5568416424758</v>
      </c>
      <c r="H1587" s="9">
        <f t="shared" si="37"/>
        <v>1</v>
      </c>
    </row>
    <row r="1588" spans="1:8">
      <c r="A1588" s="9">
        <f t="shared" si="36"/>
        <v>42</v>
      </c>
      <c r="B1588" s="12">
        <f>IF($A1588='P-Parametri'!$B$47,'P-Parametri'!$B$34,IF($A1588='P-Parametri'!$B$48,'P-Parametri'!$C$34,'P-Parametri'!$B$50))</f>
        <v>0.01</v>
      </c>
      <c r="C1588" s="10">
        <f>IF($A1588&lt;='1-Input'!$B$26,0,IF($A1588='1-Input'!$B$26+1,('1-Input'!$B$23+'6-Fisco'!$D$35)*'1-Input'!$B$27,'1-Input'!$B$23+'6-Fisco'!$D$35))</f>
        <v>16200.592375006188</v>
      </c>
      <c r="D1588" s="10">
        <f>IF(AND($A1588&gt;=1,$A1588&lt;1+'1-Input'!$B$12),'6-Fisco'!$C$35,0)</f>
        <v>0</v>
      </c>
      <c r="E1588" s="10">
        <f>MAX(0,('1-Input'!$B$10-C1588-D1588))/(1-'P-Parametri'!$B$31*MAX(0,IF(F1587&lt;=0,0,(F1587-G1587)/F1587)))</f>
        <v>14467.183039596091</v>
      </c>
      <c r="F1588" s="10">
        <f>((F1587-E1588+MAX(0,-('1-Input'!$B$10-C1588-D1588)))*(1+B1588))*(1-'P-Parametri'!$B$32)</f>
        <v>-1715.1207824885109</v>
      </c>
      <c r="G1588" s="10">
        <f>IF(F1587&lt;=0,G1587,G1587*(1-E1588/F1587))+MAX(0,-('1-Input'!$B$10-C1588-D1588))</f>
        <v>-947.10537256023485</v>
      </c>
      <c r="H1588" s="9">
        <f t="shared" si="37"/>
        <v>0</v>
      </c>
    </row>
    <row r="1589" spans="1:8" ht="30">
      <c r="A1589" s="5" t="s">
        <v>184</v>
      </c>
      <c r="B1589" s="18">
        <f>IFERROR('1-Input'!$B$5-1+MATCH(0,H1546:H1588,0)-1,"non si esaurisce")</f>
        <v>91</v>
      </c>
      <c r="D1589" s="5" t="s">
        <v>185</v>
      </c>
      <c r="E1589" s="10">
        <f>F1588</f>
        <v>-1715.1207824885109</v>
      </c>
    </row>
    <row r="1592" spans="1:8">
      <c r="A1592" s="2" t="s">
        <v>508</v>
      </c>
    </row>
    <row r="1593" spans="1:8">
      <c r="A1593" s="15" t="s">
        <v>176</v>
      </c>
      <c r="B1593" s="15" t="s">
        <v>177</v>
      </c>
      <c r="C1593" s="15" t="s">
        <v>178</v>
      </c>
      <c r="D1593" s="15" t="s">
        <v>179</v>
      </c>
      <c r="E1593" s="15" t="s">
        <v>180</v>
      </c>
      <c r="F1593" s="15" t="s">
        <v>181</v>
      </c>
      <c r="G1593" s="15" t="s">
        <v>182</v>
      </c>
      <c r="H1593" s="15" t="s">
        <v>183</v>
      </c>
    </row>
    <row r="1594" spans="1:8">
      <c r="A1594" s="9">
        <f>0</f>
        <v>0</v>
      </c>
      <c r="E1594" s="10">
        <f>0</f>
        <v>0</v>
      </c>
      <c r="F1594" s="10">
        <f>'1-Input'!$B$8</f>
        <v>760000</v>
      </c>
      <c r="G1594" s="10">
        <f>'1-Input'!$B$9</f>
        <v>586000</v>
      </c>
      <c r="H1594" s="9">
        <f>1</f>
        <v>1</v>
      </c>
    </row>
    <row r="1595" spans="1:8">
      <c r="A1595" s="9">
        <f t="shared" ref="A1595:A1636" si="38">A1594+1</f>
        <v>1</v>
      </c>
      <c r="B1595" s="12">
        <f>IF($A1595='P-Parametri'!$B$47,'P-Parametri'!$B$34,IF($A1595='P-Parametri'!$B$48,'P-Parametri'!$C$34,'P-Parametri'!$B$50))</f>
        <v>0.01</v>
      </c>
      <c r="C1595" s="10">
        <f>IF($A1595&lt;='1-Input'!$B$26,0,IF($A1595='1-Input'!$B$26+1,('1-Input'!$B$23+'6-Fisco'!$D$36)*'1-Input'!$B$27,'1-Input'!$B$23+'6-Fisco'!$D$36))</f>
        <v>0</v>
      </c>
      <c r="D1595" s="10">
        <f>IF(AND($A1595&gt;=1,$A1595&lt;1+'1-Input'!$B$12),'6-Fisco'!$C$36,0)</f>
        <v>9955.2334446652167</v>
      </c>
      <c r="E1595" s="10">
        <f>MAX(0,('1-Input'!$B$10-C1595-D1595))/(1-'P-Parametri'!$B$31*MAX(0,IF(F1594&lt;=0,0,(F1594-G1594)/F1594)))</f>
        <v>20250.185491709715</v>
      </c>
      <c r="F1595" s="10">
        <f>((F1594-E1595+MAX(0,-('1-Input'!$B$10-C1595-D1595)))*(1+B1595))*(1-'P-Parametri'!$B$32)</f>
        <v>745653.01802806649</v>
      </c>
      <c r="G1595" s="10">
        <f>IF(F1594&lt;=0,G1594,G1594*(1-E1595/F1594))+MAX(0,-('1-Input'!$B$10-C1595-D1595))</f>
        <v>570386.04118665541</v>
      </c>
      <c r="H1595" s="9">
        <f t="shared" ref="H1595:H1636" si="39">IF(OR(F1594&lt;=0,F1594&lt;E1595),0,1)</f>
        <v>1</v>
      </c>
    </row>
    <row r="1596" spans="1:8">
      <c r="A1596" s="9">
        <f t="shared" si="38"/>
        <v>2</v>
      </c>
      <c r="B1596" s="12">
        <f>IF($A1596='P-Parametri'!$B$47,'P-Parametri'!$B$34,IF($A1596='P-Parametri'!$B$48,'P-Parametri'!$C$34,'P-Parametri'!$B$50))</f>
        <v>0.01</v>
      </c>
      <c r="C1596" s="10">
        <f>IF($A1596&lt;='1-Input'!$B$26,0,IF($A1596='1-Input'!$B$26+1,('1-Input'!$B$23+'6-Fisco'!$D$36)*'1-Input'!$B$27,'1-Input'!$B$23+'6-Fisco'!$D$36))</f>
        <v>0</v>
      </c>
      <c r="D1596" s="10">
        <f>IF(AND($A1596&gt;=1,$A1596&lt;1+'1-Input'!$B$12),'6-Fisco'!$C$36,0)</f>
        <v>9955.2334446652167</v>
      </c>
      <c r="E1596" s="10">
        <f>MAX(0,('1-Input'!$B$10-C1596-D1596))/(1-'P-Parametri'!$B$31*MAX(0,IF(F1595&lt;=0,0,(F1595-G1595)/F1595)))</f>
        <v>20284.416857483426</v>
      </c>
      <c r="F1596" s="10">
        <f>((F1595-E1596+MAX(0,-('1-Input'!$B$10-C1596-D1596)))*(1+B1596))*(1-'P-Parametri'!$B$32)</f>
        <v>731157.0426079242</v>
      </c>
      <c r="G1596" s="10">
        <f>IF(F1595&lt;=0,G1595,G1595*(1-E1596/F1595))+MAX(0,-('1-Input'!$B$10-C1596-D1596))</f>
        <v>554869.51010666671</v>
      </c>
      <c r="H1596" s="9">
        <f t="shared" si="39"/>
        <v>1</v>
      </c>
    </row>
    <row r="1597" spans="1:8">
      <c r="A1597" s="9">
        <f t="shared" si="38"/>
        <v>3</v>
      </c>
      <c r="B1597" s="12">
        <f>IF($A1597='P-Parametri'!$B$47,'P-Parametri'!$B$34,IF($A1597='P-Parametri'!$B$48,'P-Parametri'!$C$34,'P-Parametri'!$B$50))</f>
        <v>0.01</v>
      </c>
      <c r="C1597" s="10">
        <f>IF($A1597&lt;='1-Input'!$B$26,0,IF($A1597='1-Input'!$B$26+1,('1-Input'!$B$23+'6-Fisco'!$D$36)*'1-Input'!$B$27,'1-Input'!$B$23+'6-Fisco'!$D$36))</f>
        <v>0</v>
      </c>
      <c r="D1597" s="10">
        <f>IF(AND($A1597&gt;=1,$A1597&lt;1+'1-Input'!$B$12),'6-Fisco'!$C$36,0)</f>
        <v>9955.2334446652167</v>
      </c>
      <c r="E1597" s="10">
        <f>MAX(0,('1-Input'!$B$10-C1597-D1597))/(1-'P-Parametri'!$B$31*MAX(0,IF(F1596&lt;=0,0,(F1596-G1596)/F1596)))</f>
        <v>20318.491771901503</v>
      </c>
      <c r="F1597" s="10">
        <f>((F1596-E1597+MAX(0,-('1-Input'!$B$10-C1597-D1597)))*(1+B1597))*(1-'P-Parametri'!$B$32)</f>
        <v>716511.04247169418</v>
      </c>
      <c r="G1597" s="10">
        <f>IF(F1596&lt;=0,G1596,G1596*(1-E1597/F1596))+MAX(0,-('1-Input'!$B$10-C1597-D1597))</f>
        <v>539449.96147540642</v>
      </c>
      <c r="H1597" s="9">
        <f t="shared" si="39"/>
        <v>1</v>
      </c>
    </row>
    <row r="1598" spans="1:8">
      <c r="A1598" s="9">
        <f t="shared" si="38"/>
        <v>4</v>
      </c>
      <c r="B1598" s="12">
        <f>IF($A1598='P-Parametri'!$B$47,'P-Parametri'!$B$34,IF($A1598='P-Parametri'!$B$48,'P-Parametri'!$C$34,'P-Parametri'!$B$50))</f>
        <v>0.01</v>
      </c>
      <c r="C1598" s="10">
        <f>IF($A1598&lt;='1-Input'!$B$26,0,IF($A1598='1-Input'!$B$26+1,('1-Input'!$B$23+'6-Fisco'!$D$36)*'1-Input'!$B$27,'1-Input'!$B$23+'6-Fisco'!$D$36))</f>
        <v>0</v>
      </c>
      <c r="D1598" s="10">
        <f>IF(AND($A1598&gt;=1,$A1598&lt;1+'1-Input'!$B$12),'6-Fisco'!$C$36,0)</f>
        <v>9955.2334446652167</v>
      </c>
      <c r="E1598" s="10">
        <f>MAX(0,('1-Input'!$B$10-C1598-D1598))/(1-'P-Parametri'!$B$31*MAX(0,IF(F1597&lt;=0,0,(F1597-G1597)/F1597)))</f>
        <v>20352.4102361107</v>
      </c>
      <c r="F1598" s="10">
        <f>((F1597-E1598+MAX(0,-('1-Input'!$B$10-C1598-D1598)))*(1+B1598))*(1-'P-Parametri'!$B$32)</f>
        <v>701713.97812082351</v>
      </c>
      <c r="G1598" s="10">
        <f>IF(F1597&lt;=0,G1597,G1597*(1-E1598/F1597))+MAX(0,-('1-Input'!$B$10-C1598-D1598))</f>
        <v>524126.95001151081</v>
      </c>
      <c r="H1598" s="9">
        <f t="shared" si="39"/>
        <v>1</v>
      </c>
    </row>
    <row r="1599" spans="1:8">
      <c r="A1599" s="9">
        <f t="shared" si="38"/>
        <v>5</v>
      </c>
      <c r="B1599" s="12">
        <f>IF($A1599='P-Parametri'!$B$47,'P-Parametri'!$B$34,IF($A1599='P-Parametri'!$B$48,'P-Parametri'!$C$34,'P-Parametri'!$B$50))</f>
        <v>0.01</v>
      </c>
      <c r="C1599" s="10">
        <f>IF($A1599&lt;='1-Input'!$B$26,0,IF($A1599='1-Input'!$B$26+1,('1-Input'!$B$23+'6-Fisco'!$D$36)*'1-Input'!$B$27,'1-Input'!$B$23+'6-Fisco'!$D$36))</f>
        <v>0</v>
      </c>
      <c r="D1599" s="10">
        <f>IF(AND($A1599&gt;=1,$A1599&lt;1+'1-Input'!$B$12),'6-Fisco'!$C$36,0)</f>
        <v>9955.2334446652167</v>
      </c>
      <c r="E1599" s="10">
        <f>MAX(0,('1-Input'!$B$10-C1599-D1599))/(1-'P-Parametri'!$B$31*MAX(0,IF(F1598&lt;=0,0,(F1598-G1598)/F1598)))</f>
        <v>20386.172261085609</v>
      </c>
      <c r="F1599" s="10">
        <f>((F1598-E1599+MAX(0,-('1-Input'!$B$10-C1599-D1599)))*(1+B1599))*(1-'P-Parametri'!$B$32)</f>
        <v>686764.80175049859</v>
      </c>
      <c r="G1599" s="10">
        <f>IF(F1598&lt;=0,G1598,G1598*(1-E1599/F1598))+MAX(0,-('1-Input'!$B$10-C1599-D1599))</f>
        <v>508900.03046485147</v>
      </c>
      <c r="H1599" s="9">
        <f t="shared" si="39"/>
        <v>1</v>
      </c>
    </row>
    <row r="1600" spans="1:8">
      <c r="A1600" s="9">
        <f t="shared" si="38"/>
        <v>6</v>
      </c>
      <c r="B1600" s="12">
        <f>IF($A1600='P-Parametri'!$B$47,'P-Parametri'!$B$34,IF($A1600='P-Parametri'!$B$48,'P-Parametri'!$C$34,'P-Parametri'!$B$50))</f>
        <v>0.01</v>
      </c>
      <c r="C1600" s="10">
        <f>IF($A1600&lt;='1-Input'!$B$26,0,IF($A1600='1-Input'!$B$26+1,('1-Input'!$B$23+'6-Fisco'!$D$36)*'1-Input'!$B$27,'1-Input'!$B$23+'6-Fisco'!$D$36))</f>
        <v>0</v>
      </c>
      <c r="D1600" s="10">
        <f>IF(AND($A1600&gt;=1,$A1600&lt;1+'1-Input'!$B$12),'6-Fisco'!$C$36,0)</f>
        <v>0</v>
      </c>
      <c r="E1600" s="10">
        <f>MAX(0,('1-Input'!$B$10-C1600-D1600))/(1-'P-Parametri'!$B$31*MAX(0,IF(F1599&lt;=0,0,(F1599-G1599)/F1599)))</f>
        <v>31093.768276865681</v>
      </c>
      <c r="F1600" s="10">
        <f>((F1599-E1600+MAX(0,-('1-Input'!$B$10-C1600-D1600)))*(1+B1600))*(1-'P-Parametri'!$B$32)</f>
        <v>660903.28832075256</v>
      </c>
      <c r="G1600" s="10">
        <f>IF(F1599&lt;=0,G1599,G1599*(1-E1600/F1599))+MAX(0,-('1-Input'!$B$10-C1600-D1600))</f>
        <v>485859.21709900768</v>
      </c>
      <c r="H1600" s="9">
        <f t="shared" si="39"/>
        <v>1</v>
      </c>
    </row>
    <row r="1601" spans="1:8">
      <c r="A1601" s="9">
        <f t="shared" si="38"/>
        <v>7</v>
      </c>
      <c r="B1601" s="12">
        <f>IF($A1601='P-Parametri'!$B$47,'P-Parametri'!$B$34,IF($A1601='P-Parametri'!$B$48,'P-Parametri'!$C$34,'P-Parametri'!$B$50))</f>
        <v>0.01</v>
      </c>
      <c r="C1601" s="10">
        <f>IF($A1601&lt;='1-Input'!$B$26,0,IF($A1601='1-Input'!$B$26+1,('1-Input'!$B$23+'6-Fisco'!$D$36)*'1-Input'!$B$27,'1-Input'!$B$23+'6-Fisco'!$D$36))</f>
        <v>0</v>
      </c>
      <c r="D1601" s="10">
        <f>IF(AND($A1601&gt;=1,$A1601&lt;1+'1-Input'!$B$12),'6-Fisco'!$C$36,0)</f>
        <v>0</v>
      </c>
      <c r="E1601" s="10">
        <f>MAX(0,('1-Input'!$B$10-C1601-D1601))/(1-'P-Parametri'!$B$31*MAX(0,IF(F1600&lt;=0,0,(F1600-G1600)/F1600)))</f>
        <v>31144.702339376607</v>
      </c>
      <c r="F1601" s="10">
        <f>((F1600-E1601+MAX(0,-('1-Input'!$B$10-C1601-D1601)))*(1+B1601))*(1-'P-Parametri'!$B$32)</f>
        <v>634784.05949750741</v>
      </c>
      <c r="G1601" s="10">
        <f>IF(F1600&lt;=0,G1600,G1600*(1-E1601/F1600))+MAX(0,-('1-Input'!$B$10-C1601-D1601))</f>
        <v>462963.36991107959</v>
      </c>
      <c r="H1601" s="9">
        <f t="shared" si="39"/>
        <v>1</v>
      </c>
    </row>
    <row r="1602" spans="1:8">
      <c r="A1602" s="9">
        <f t="shared" si="38"/>
        <v>8</v>
      </c>
      <c r="B1602" s="12">
        <f>IF($A1602='P-Parametri'!$B$47,'P-Parametri'!$B$34,IF($A1602='P-Parametri'!$B$48,'P-Parametri'!$C$34,'P-Parametri'!$B$50))</f>
        <v>0.01</v>
      </c>
      <c r="C1602" s="10">
        <f>IF($A1602&lt;='1-Input'!$B$26,0,IF($A1602='1-Input'!$B$26+1,('1-Input'!$B$23+'6-Fisco'!$D$36)*'1-Input'!$B$27,'1-Input'!$B$23+'6-Fisco'!$D$36))</f>
        <v>0</v>
      </c>
      <c r="D1602" s="10">
        <f>IF(AND($A1602&gt;=1,$A1602&lt;1+'1-Input'!$B$12),'6-Fisco'!$C$36,0)</f>
        <v>0</v>
      </c>
      <c r="E1602" s="10">
        <f>MAX(0,('1-Input'!$B$10-C1602-D1602))/(1-'P-Parametri'!$B$31*MAX(0,IF(F1601&lt;=0,0,(F1601-G1601)/F1601)))</f>
        <v>31195.398326008148</v>
      </c>
      <c r="F1602" s="10">
        <f>((F1601-E1602+MAX(0,-('1-Input'!$B$10-C1602-D1602)))*(1+B1602))*(1-'P-Parametri'!$B$32)</f>
        <v>608405.2986876478</v>
      </c>
      <c r="G1602" s="10">
        <f>IF(F1601&lt;=0,G1601,G1601*(1-E1602/F1601))+MAX(0,-('1-Input'!$B$10-C1602-D1602))</f>
        <v>440211.81130048737</v>
      </c>
      <c r="H1602" s="9">
        <f t="shared" si="39"/>
        <v>1</v>
      </c>
    </row>
    <row r="1603" spans="1:8">
      <c r="A1603" s="9">
        <f t="shared" si="38"/>
        <v>9</v>
      </c>
      <c r="B1603" s="12">
        <f>IF($A1603='P-Parametri'!$B$47,'P-Parametri'!$B$34,IF($A1603='P-Parametri'!$B$48,'P-Parametri'!$C$34,'P-Parametri'!$B$50))</f>
        <v>0.01</v>
      </c>
      <c r="C1603" s="10">
        <f>IF($A1603&lt;='1-Input'!$B$26,0,IF($A1603='1-Input'!$B$26+1,('1-Input'!$B$23+'6-Fisco'!$D$36)*'1-Input'!$B$27,'1-Input'!$B$23+'6-Fisco'!$D$36))</f>
        <v>0</v>
      </c>
      <c r="D1603" s="10">
        <f>IF(AND($A1603&gt;=1,$A1603&lt;1+'1-Input'!$B$12),'6-Fisco'!$C$36,0)</f>
        <v>0</v>
      </c>
      <c r="E1603" s="10">
        <f>MAX(0,('1-Input'!$B$10-C1603-D1603))/(1-'P-Parametri'!$B$31*MAX(0,IF(F1602&lt;=0,0,(F1602-G1602)/F1602)))</f>
        <v>31245.85631193197</v>
      </c>
      <c r="F1603" s="10">
        <f>((F1602-E1603+MAX(0,-('1-Input'!$B$10-C1603-D1603)))*(1+B1603))*(1-'P-Parametri'!$B$32)</f>
        <v>581765.17472587409</v>
      </c>
      <c r="G1603" s="10">
        <f>IF(F1602&lt;=0,G1602,G1602*(1-E1603/F1602))+MAX(0,-('1-Input'!$B$10-C1603-D1603))</f>
        <v>417603.86388060142</v>
      </c>
      <c r="H1603" s="9">
        <f t="shared" si="39"/>
        <v>1</v>
      </c>
    </row>
    <row r="1604" spans="1:8">
      <c r="A1604" s="9">
        <f t="shared" si="38"/>
        <v>10</v>
      </c>
      <c r="B1604" s="12">
        <f>IF($A1604='P-Parametri'!$B$47,'P-Parametri'!$B$34,IF($A1604='P-Parametri'!$B$48,'P-Parametri'!$C$34,'P-Parametri'!$B$50))</f>
        <v>0.01</v>
      </c>
      <c r="C1604" s="10">
        <f>IF($A1604&lt;='1-Input'!$B$26,0,IF($A1604='1-Input'!$B$26+1,('1-Input'!$B$23+'6-Fisco'!$D$36)*'1-Input'!$B$27,'1-Input'!$B$23+'6-Fisco'!$D$36))</f>
        <v>0</v>
      </c>
      <c r="D1604" s="10">
        <f>IF(AND($A1604&gt;=1,$A1604&lt;1+'1-Input'!$B$12),'6-Fisco'!$C$36,0)</f>
        <v>0</v>
      </c>
      <c r="E1604" s="10">
        <f>MAX(0,('1-Input'!$B$10-C1604-D1604))/(1-'P-Parametri'!$B$31*MAX(0,IF(F1603&lt;=0,0,(F1603-G1603)/F1603)))</f>
        <v>31296.076386580684</v>
      </c>
      <c r="F1604" s="10">
        <f>((F1603-E1604+MAX(0,-('1-Input'!$B$10-C1604-D1604)))*(1+B1604))*(1-'P-Parametri'!$B$32)</f>
        <v>554861.84174404095</v>
      </c>
      <c r="G1604" s="10">
        <f>IF(F1603&lt;=0,G1603,G1603*(1-E1604/F1603))+MAX(0,-('1-Input'!$B$10-C1604-D1604))</f>
        <v>395138.85051933106</v>
      </c>
      <c r="H1604" s="9">
        <f t="shared" si="39"/>
        <v>1</v>
      </c>
    </row>
    <row r="1605" spans="1:8">
      <c r="A1605" s="9">
        <f t="shared" si="38"/>
        <v>11</v>
      </c>
      <c r="B1605" s="12">
        <f>IF($A1605='P-Parametri'!$B$47,'P-Parametri'!$B$34,IF($A1605='P-Parametri'!$B$48,'P-Parametri'!$C$34,'P-Parametri'!$B$50))</f>
        <v>0.01</v>
      </c>
      <c r="C1605" s="10">
        <f>IF($A1605&lt;='1-Input'!$B$26,0,IF($A1605='1-Input'!$B$26+1,('1-Input'!$B$23+'6-Fisco'!$D$36)*'1-Input'!$B$27,'1-Input'!$B$23+'6-Fisco'!$D$36))</f>
        <v>0</v>
      </c>
      <c r="D1605" s="10">
        <f>IF(AND($A1605&gt;=1,$A1605&lt;1+'1-Input'!$B$12),'6-Fisco'!$C$36,0)</f>
        <v>0</v>
      </c>
      <c r="E1605" s="10">
        <f>MAX(0,('1-Input'!$B$10-C1605-D1605))/(1-'P-Parametri'!$B$31*MAX(0,IF(F1604&lt;=0,0,(F1604-G1604)/F1604)))</f>
        <v>31346.058653504719</v>
      </c>
      <c r="F1605" s="10">
        <f>((F1604-E1605+MAX(0,-('1-Input'!$B$10-C1605-D1605)))*(1+B1605))*(1-'P-Parametri'!$B$32)</f>
        <v>527693.4390395988</v>
      </c>
      <c r="G1605" s="10">
        <f>IF(F1604&lt;=0,G1604,G1604*(1-E1605/F1604))+MAX(0,-('1-Input'!$B$10-C1605-D1605))</f>
        <v>372816.09437930601</v>
      </c>
      <c r="H1605" s="9">
        <f t="shared" si="39"/>
        <v>1</v>
      </c>
    </row>
    <row r="1606" spans="1:8">
      <c r="A1606" s="9">
        <f t="shared" si="38"/>
        <v>12</v>
      </c>
      <c r="B1606" s="12">
        <f>IF($A1606='P-Parametri'!$B$47,'P-Parametri'!$B$34,IF($A1606='P-Parametri'!$B$48,'P-Parametri'!$C$34,'P-Parametri'!$B$50))</f>
        <v>0.01</v>
      </c>
      <c r="C1606" s="10">
        <f>IF($A1606&lt;='1-Input'!$B$26,0,IF($A1606='1-Input'!$B$26+1,('1-Input'!$B$23+'6-Fisco'!$D$36)*'1-Input'!$B$27,'1-Input'!$B$23+'6-Fisco'!$D$36))</f>
        <v>0</v>
      </c>
      <c r="D1606" s="10">
        <f>IF(AND($A1606&gt;=1,$A1606&lt;1+'1-Input'!$B$12),'6-Fisco'!$C$36,0)</f>
        <v>0</v>
      </c>
      <c r="E1606" s="10">
        <f>MAX(0,('1-Input'!$B$10-C1606-D1606))/(1-'P-Parametri'!$B$31*MAX(0,IF(F1605&lt;=0,0,(F1605-G1605)/F1605)))</f>
        <v>31395.803230228499</v>
      </c>
      <c r="F1606" s="10">
        <f>((F1605-E1606+MAX(0,-('1-Input'!$B$10-C1606-D1606)))*(1+B1606))*(1-'P-Parametri'!$B$32)</f>
        <v>500258.09094312909</v>
      </c>
      <c r="G1606" s="10">
        <f>IF(F1605&lt;=0,G1605,G1605*(1-E1606/F1605))+MAX(0,-('1-Input'!$B$10-C1606-D1606))</f>
        <v>350634.91895764868</v>
      </c>
      <c r="H1606" s="9">
        <f t="shared" si="39"/>
        <v>1</v>
      </c>
    </row>
    <row r="1607" spans="1:8">
      <c r="A1607" s="9">
        <f t="shared" si="38"/>
        <v>13</v>
      </c>
      <c r="B1607" s="12">
        <f>IF($A1607='P-Parametri'!$B$47,'P-Parametri'!$B$34,IF($A1607='P-Parametri'!$B$48,'P-Parametri'!$C$34,'P-Parametri'!$B$50))</f>
        <v>0.01</v>
      </c>
      <c r="C1607" s="10">
        <f>IF($A1607&lt;='1-Input'!$B$26,0,IF($A1607='1-Input'!$B$26+1,('1-Input'!$B$23+'6-Fisco'!$D$36)*'1-Input'!$B$27,'1-Input'!$B$23+'6-Fisco'!$D$36))</f>
        <v>0</v>
      </c>
      <c r="D1607" s="10">
        <f>IF(AND($A1607&gt;=1,$A1607&lt;1+'1-Input'!$B$12),'6-Fisco'!$C$36,0)</f>
        <v>0</v>
      </c>
      <c r="E1607" s="10">
        <f>MAX(0,('1-Input'!$B$10-C1607-D1607))/(1-'P-Parametri'!$B$31*MAX(0,IF(F1606&lt;=0,0,(F1606-G1606)/F1606)))</f>
        <v>31445.310248106009</v>
      </c>
      <c r="F1607" s="10">
        <f>((F1606-E1607+MAX(0,-('1-Input'!$B$10-C1607-D1607)))*(1+B1607))*(1-'P-Parametri'!$B$32)</f>
        <v>472553.90668496938</v>
      </c>
      <c r="G1607" s="10">
        <f>IF(F1606&lt;=0,G1606,G1606*(1-E1607/F1606))+MAX(0,-('1-Input'!$B$10-C1607-D1607))</f>
        <v>328594.64812533499</v>
      </c>
      <c r="H1607" s="9">
        <f t="shared" si="39"/>
        <v>1</v>
      </c>
    </row>
    <row r="1608" spans="1:8">
      <c r="A1608" s="9">
        <f t="shared" si="38"/>
        <v>14</v>
      </c>
      <c r="B1608" s="12">
        <f>IF($A1608='P-Parametri'!$B$47,'P-Parametri'!$B$34,IF($A1608='P-Parametri'!$B$48,'P-Parametri'!$C$34,'P-Parametri'!$B$50))</f>
        <v>0.01</v>
      </c>
      <c r="C1608" s="10">
        <f>IF($A1608&lt;='1-Input'!$B$26,0,IF($A1608='1-Input'!$B$26+1,('1-Input'!$B$23+'6-Fisco'!$D$36)*'1-Input'!$B$27,'1-Input'!$B$23+'6-Fisco'!$D$36))</f>
        <v>0</v>
      </c>
      <c r="D1608" s="10">
        <f>IF(AND($A1608&gt;=1,$A1608&lt;1+'1-Input'!$B$12),'6-Fisco'!$C$36,0)</f>
        <v>0</v>
      </c>
      <c r="E1608" s="10">
        <f>MAX(0,('1-Input'!$B$10-C1608-D1608))/(1-'P-Parametri'!$B$31*MAX(0,IF(F1607&lt;=0,0,(F1607-G1607)/F1607)))</f>
        <v>31494.579852175761</v>
      </c>
      <c r="F1608" s="10">
        <f>((F1607-E1608+MAX(0,-('1-Input'!$B$10-C1608-D1608)))*(1+B1608))*(1-'P-Parametri'!$B$32)</f>
        <v>444578.98026091931</v>
      </c>
      <c r="G1608" s="10">
        <f>IF(F1607&lt;=0,G1607,G1607*(1-E1608/F1607))+MAX(0,-('1-Input'!$B$10-C1608-D1608))</f>
        <v>306694.60616614291</v>
      </c>
      <c r="H1608" s="9">
        <f t="shared" si="39"/>
        <v>1</v>
      </c>
    </row>
    <row r="1609" spans="1:8">
      <c r="A1609" s="9">
        <f t="shared" si="38"/>
        <v>15</v>
      </c>
      <c r="B1609" s="12">
        <f>IF($A1609='P-Parametri'!$B$47,'P-Parametri'!$B$34,IF($A1609='P-Parametri'!$B$48,'P-Parametri'!$C$34,'P-Parametri'!$B$50))</f>
        <v>0.01</v>
      </c>
      <c r="C1609" s="10">
        <f>IF($A1609&lt;='1-Input'!$B$26,0,IF($A1609='1-Input'!$B$26+1,('1-Input'!$B$23+'6-Fisco'!$D$36)*'1-Input'!$B$27,'1-Input'!$B$23+'6-Fisco'!$D$36))</f>
        <v>0</v>
      </c>
      <c r="D1609" s="10">
        <f>IF(AND($A1609&gt;=1,$A1609&lt;1+'1-Input'!$B$12),'6-Fisco'!$C$36,0)</f>
        <v>0</v>
      </c>
      <c r="E1609" s="10">
        <f>MAX(0,('1-Input'!$B$10-C1609-D1609))/(1-'P-Parametri'!$B$31*MAX(0,IF(F1608&lt;=0,0,(F1608-G1608)/F1608)))</f>
        <v>31543.612201015239</v>
      </c>
      <c r="F1609" s="10">
        <f>((F1608-E1609+MAX(0,-('1-Input'!$B$10-C1609-D1609)))*(1+B1609))*(1-'P-Parametri'!$B$32)</f>
        <v>416331.39029702212</v>
      </c>
      <c r="G1609" s="10">
        <f>IF(F1608&lt;=0,G1608,G1608*(1-E1609/F1608))+MAX(0,-('1-Input'!$B$10-C1609-D1609))</f>
        <v>284934.11781518633</v>
      </c>
      <c r="H1609" s="9">
        <f t="shared" si="39"/>
        <v>1</v>
      </c>
    </row>
    <row r="1610" spans="1:8">
      <c r="A1610" s="9">
        <f t="shared" si="38"/>
        <v>16</v>
      </c>
      <c r="B1610" s="12">
        <f>IF($A1610='P-Parametri'!$B$47,'P-Parametri'!$B$34,IF($A1610='P-Parametri'!$B$48,'P-Parametri'!$C$34,'P-Parametri'!$B$50))</f>
        <v>0.01</v>
      </c>
      <c r="C1610" s="10">
        <f>IF($A1610&lt;='1-Input'!$B$26,0,IF($A1610='1-Input'!$B$26+1,('1-Input'!$B$23+'6-Fisco'!$D$36)*'1-Input'!$B$27,'1-Input'!$B$23+'6-Fisco'!$D$36))</f>
        <v>0</v>
      </c>
      <c r="D1610" s="10">
        <f>IF(AND($A1610&gt;=1,$A1610&lt;1+'1-Input'!$B$12),'6-Fisco'!$C$36,0)</f>
        <v>0</v>
      </c>
      <c r="E1610" s="10">
        <f>MAX(0,('1-Input'!$B$10-C1610-D1610))/(1-'P-Parametri'!$B$31*MAX(0,IF(F1609&lt;=0,0,(F1609-G1609)/F1609)))</f>
        <v>31592.407466594785</v>
      </c>
      <c r="F1610" s="10">
        <f>((F1609-E1610+MAX(0,-('1-Input'!$B$10-C1610-D1610)))*(1+B1610))*(1-'P-Parametri'!$B$32)</f>
        <v>387809.1999134142</v>
      </c>
      <c r="G1610" s="10">
        <f>IF(F1609&lt;=0,G1609,G1609*(1-E1610/F1609))+MAX(0,-('1-Input'!$B$10-C1610-D1610))</f>
        <v>263312.50829703303</v>
      </c>
      <c r="H1610" s="9">
        <f t="shared" si="39"/>
        <v>1</v>
      </c>
    </row>
    <row r="1611" spans="1:8">
      <c r="A1611" s="9">
        <f t="shared" si="38"/>
        <v>17</v>
      </c>
      <c r="B1611" s="12">
        <f>IF($A1611='P-Parametri'!$B$47,'P-Parametri'!$B$34,IF($A1611='P-Parametri'!$B$48,'P-Parametri'!$C$34,'P-Parametri'!$B$50))</f>
        <v>0.01</v>
      </c>
      <c r="C1611" s="10">
        <f>IF($A1611&lt;='1-Input'!$B$26,0,IF($A1611='1-Input'!$B$26+1,('1-Input'!$B$23+'6-Fisco'!$D$36)*'1-Input'!$B$27,'1-Input'!$B$23+'6-Fisco'!$D$36))</f>
        <v>0</v>
      </c>
      <c r="D1611" s="10">
        <f>IF(AND($A1611&gt;=1,$A1611&lt;1+'1-Input'!$B$12),'6-Fisco'!$C$36,0)</f>
        <v>0</v>
      </c>
      <c r="E1611" s="10">
        <f>MAX(0,('1-Input'!$B$10-C1611-D1611))/(1-'P-Parametri'!$B$31*MAX(0,IF(F1610&lt;=0,0,(F1610-G1610)/F1610)))</f>
        <v>31640.965834131061</v>
      </c>
      <c r="F1611" s="10">
        <f>((F1610-E1611+MAX(0,-('1-Input'!$B$10-C1611-D1611)))*(1+B1611))*(1-'P-Parametri'!$B$32)</f>
        <v>359010.45658723585</v>
      </c>
      <c r="G1611" s="10">
        <f>IF(F1610&lt;=0,G1610,G1610*(1-E1611/F1610))+MAX(0,-('1-Input'!$B$10-C1611-D1611))</f>
        <v>241829.10336340606</v>
      </c>
      <c r="H1611" s="9">
        <f t="shared" si="39"/>
        <v>1</v>
      </c>
    </row>
    <row r="1612" spans="1:8">
      <c r="A1612" s="9">
        <f t="shared" si="38"/>
        <v>18</v>
      </c>
      <c r="B1612" s="12">
        <f>IF($A1612='P-Parametri'!$B$47,'P-Parametri'!$B$34,IF($A1612='P-Parametri'!$B$48,'P-Parametri'!$C$34,'P-Parametri'!$B$50))</f>
        <v>0.01</v>
      </c>
      <c r="C1612" s="10">
        <f>IF($A1612&lt;='1-Input'!$B$26,0,IF($A1612='1-Input'!$B$26+1,('1-Input'!$B$23+'6-Fisco'!$D$36)*'1-Input'!$B$27,'1-Input'!$B$23+'6-Fisco'!$D$36))</f>
        <v>0</v>
      </c>
      <c r="D1612" s="10">
        <f>IF(AND($A1612&gt;=1,$A1612&lt;1+'1-Input'!$B$12),'6-Fisco'!$C$36,0)</f>
        <v>0</v>
      </c>
      <c r="E1612" s="10">
        <f>MAX(0,('1-Input'!$B$10-C1612-D1612))/(1-'P-Parametri'!$B$31*MAX(0,IF(F1611&lt;=0,0,(F1611-G1611)/F1611)))</f>
        <v>31689.287501940056</v>
      </c>
      <c r="F1612" s="10">
        <f>((F1611-E1612+MAX(0,-('1-Input'!$B$10-C1612-D1612)))*(1+B1612))*(1-'P-Parametri'!$B$32)</f>
        <v>329933.19201459648</v>
      </c>
      <c r="G1612" s="10">
        <f>IF(F1611&lt;=0,G1611,G1611*(1-E1612/F1611))+MAX(0,-('1-Input'!$B$10-C1612-D1612))</f>
        <v>220483.22933046622</v>
      </c>
      <c r="H1612" s="9">
        <f t="shared" si="39"/>
        <v>1</v>
      </c>
    </row>
    <row r="1613" spans="1:8">
      <c r="A1613" s="9">
        <f t="shared" si="38"/>
        <v>19</v>
      </c>
      <c r="B1613" s="12">
        <f>IF($A1613='P-Parametri'!$B$47,'P-Parametri'!$B$34,IF($A1613='P-Parametri'!$B$48,'P-Parametri'!$C$34,'P-Parametri'!$B$50))</f>
        <v>0.01</v>
      </c>
      <c r="C1613" s="10">
        <f>IF($A1613&lt;='1-Input'!$B$26,0,IF($A1613='1-Input'!$B$26+1,('1-Input'!$B$23+'6-Fisco'!$D$36)*'1-Input'!$B$27,'1-Input'!$B$23+'6-Fisco'!$D$36))</f>
        <v>5400.2467608411444</v>
      </c>
      <c r="D1613" s="10">
        <f>IF(AND($A1613&gt;=1,$A1613&lt;1+'1-Input'!$B$12),'6-Fisco'!$C$36,0)</f>
        <v>0</v>
      </c>
      <c r="E1613" s="10">
        <f>MAX(0,('1-Input'!$B$10-C1613-D1613))/(1-'P-Parametri'!$B$31*MAX(0,IF(F1612&lt;=0,0,(F1612-G1612)/F1612)))</f>
        <v>25827.384956470982</v>
      </c>
      <c r="F1613" s="10">
        <f>((F1612-E1613+MAX(0,-('1-Input'!$B$10-C1613-D1613)))*(1+B1613))*(1-'P-Parametri'!$B$32)</f>
        <v>306532.5713984493</v>
      </c>
      <c r="G1613" s="10">
        <f>IF(F1612&lt;=0,G1612,G1612*(1-E1613/F1612))+MAX(0,-('1-Input'!$B$10-C1613-D1613))</f>
        <v>203223.65867134958</v>
      </c>
      <c r="H1613" s="9">
        <f t="shared" si="39"/>
        <v>1</v>
      </c>
    </row>
    <row r="1614" spans="1:8">
      <c r="A1614" s="9">
        <f t="shared" si="38"/>
        <v>20</v>
      </c>
      <c r="B1614" s="12">
        <f>IF($A1614='P-Parametri'!$B$47,'P-Parametri'!$B$34,IF($A1614='P-Parametri'!$B$48,'P-Parametri'!$C$34,'P-Parametri'!$B$50))</f>
        <v>0.01</v>
      </c>
      <c r="C1614" s="10">
        <f>IF($A1614&lt;='1-Input'!$B$26,0,IF($A1614='1-Input'!$B$26+1,('1-Input'!$B$23+'6-Fisco'!$D$36)*'1-Input'!$B$27,'1-Input'!$B$23+'6-Fisco'!$D$36))</f>
        <v>16200.740282523662</v>
      </c>
      <c r="D1614" s="10">
        <f>IF(AND($A1614&gt;=1,$A1614&lt;1+'1-Input'!$B$12),'6-Fisco'!$C$36,0)</f>
        <v>0</v>
      </c>
      <c r="E1614" s="10">
        <f>MAX(0,('1-Input'!$B$10-C1614-D1614))/(1-'P-Parametri'!$B$31*MAX(0,IF(F1613&lt;=0,0,(F1613-G1613)/F1613)))</f>
        <v>14028.527806481703</v>
      </c>
      <c r="F1614" s="10">
        <f>((F1613-E1614+MAX(0,-('1-Input'!$B$10-C1614-D1614)))*(1+B1614))*(1-'P-Parametri'!$B$32)</f>
        <v>294838.22585983149</v>
      </c>
      <c r="G1614" s="10">
        <f>IF(F1613&lt;=0,G1613,G1613*(1-E1614/F1613))+MAX(0,-('1-Input'!$B$10-C1614-D1614))</f>
        <v>193923.08505335005</v>
      </c>
      <c r="H1614" s="9">
        <f t="shared" si="39"/>
        <v>1</v>
      </c>
    </row>
    <row r="1615" spans="1:8">
      <c r="A1615" s="9">
        <f t="shared" si="38"/>
        <v>21</v>
      </c>
      <c r="B1615" s="12">
        <f>IF($A1615='P-Parametri'!$B$47,'P-Parametri'!$B$34,IF($A1615='P-Parametri'!$B$48,'P-Parametri'!$C$34,'P-Parametri'!$B$50))</f>
        <v>0.01</v>
      </c>
      <c r="C1615" s="10">
        <f>IF($A1615&lt;='1-Input'!$B$26,0,IF($A1615='1-Input'!$B$26+1,('1-Input'!$B$23+'6-Fisco'!$D$36)*'1-Input'!$B$27,'1-Input'!$B$23+'6-Fisco'!$D$36))</f>
        <v>16200.740282523662</v>
      </c>
      <c r="D1615" s="10">
        <f>IF(AND($A1615&gt;=1,$A1615&lt;1+'1-Input'!$B$12),'6-Fisco'!$C$36,0)</f>
        <v>0</v>
      </c>
      <c r="E1615" s="10">
        <f>MAX(0,('1-Input'!$B$10-C1615-D1615))/(1-'P-Parametri'!$B$31*MAX(0,IF(F1614&lt;=0,0,(F1614-G1614)/F1614)))</f>
        <v>14049.541934429901</v>
      </c>
      <c r="F1615" s="10">
        <f>((F1614-E1615+MAX(0,-('1-Input'!$B$10-C1615-D1615)))*(1+B1615))*(1-'P-Parametri'!$B$32)</f>
        <v>283029.37762312626</v>
      </c>
      <c r="G1615" s="10">
        <f>IF(F1614&lt;=0,G1614,G1614*(1-E1615/F1614))+MAX(0,-('1-Input'!$B$10-C1615-D1615))</f>
        <v>184682.32087643386</v>
      </c>
      <c r="H1615" s="9">
        <f t="shared" si="39"/>
        <v>1</v>
      </c>
    </row>
    <row r="1616" spans="1:8">
      <c r="A1616" s="9">
        <f t="shared" si="38"/>
        <v>22</v>
      </c>
      <c r="B1616" s="12">
        <f>IF($A1616='P-Parametri'!$B$47,'P-Parametri'!$B$34,IF($A1616='P-Parametri'!$B$48,'P-Parametri'!$C$34,'P-Parametri'!$B$50))</f>
        <v>0.01</v>
      </c>
      <c r="C1616" s="10">
        <f>IF($A1616&lt;='1-Input'!$B$26,0,IF($A1616='1-Input'!$B$26+1,('1-Input'!$B$23+'6-Fisco'!$D$36)*'1-Input'!$B$27,'1-Input'!$B$23+'6-Fisco'!$D$36))</f>
        <v>16200.740282523662</v>
      </c>
      <c r="D1616" s="10">
        <f>IF(AND($A1616&gt;=1,$A1616&lt;1+'1-Input'!$B$12),'6-Fisco'!$C$36,0)</f>
        <v>0</v>
      </c>
      <c r="E1616" s="10">
        <f>MAX(0,('1-Input'!$B$10-C1616-D1616))/(1-'P-Parametri'!$B$31*MAX(0,IF(F1615&lt;=0,0,(F1615-G1615)/F1615)))</f>
        <v>14070.452000679197</v>
      </c>
      <c r="F1616" s="10">
        <f>((F1615-E1616+MAX(0,-('1-Input'!$B$10-C1616-D1616)))*(1+B1616))*(1-'P-Parametri'!$B$32)</f>
        <v>271105.21784891415</v>
      </c>
      <c r="G1616" s="10">
        <f>IF(F1615&lt;=0,G1615,G1615*(1-E1616/F1615))+MAX(0,-('1-Input'!$B$10-C1616-D1616))</f>
        <v>175501.06996499642</v>
      </c>
      <c r="H1616" s="9">
        <f t="shared" si="39"/>
        <v>1</v>
      </c>
    </row>
    <row r="1617" spans="1:8">
      <c r="A1617" s="9">
        <f t="shared" si="38"/>
        <v>23</v>
      </c>
      <c r="B1617" s="12">
        <f>IF($A1617='P-Parametri'!$B$47,'P-Parametri'!$B$34,IF($A1617='P-Parametri'!$B$48,'P-Parametri'!$C$34,'P-Parametri'!$B$50))</f>
        <v>0.01</v>
      </c>
      <c r="C1617" s="10">
        <f>IF($A1617&lt;='1-Input'!$B$26,0,IF($A1617='1-Input'!$B$26+1,('1-Input'!$B$23+'6-Fisco'!$D$36)*'1-Input'!$B$27,'1-Input'!$B$23+'6-Fisco'!$D$36))</f>
        <v>16200.740282523662</v>
      </c>
      <c r="D1617" s="10">
        <f>IF(AND($A1617&gt;=1,$A1617&lt;1+'1-Input'!$B$12),'6-Fisco'!$C$36,0)</f>
        <v>0</v>
      </c>
      <c r="E1617" s="10">
        <f>MAX(0,('1-Input'!$B$10-C1617-D1617))/(1-'P-Parametri'!$B$31*MAX(0,IF(F1616&lt;=0,0,(F1616-G1616)/F1616)))</f>
        <v>14091.258120685718</v>
      </c>
      <c r="F1617" s="10">
        <f>((F1616-E1617+MAX(0,-('1-Input'!$B$10-C1617-D1617)))*(1+B1617))*(1-'P-Parametri'!$B$32)</f>
        <v>259064.93112685968</v>
      </c>
      <c r="G1617" s="10">
        <f>IF(F1616&lt;=0,G1616,G1616*(1-E1617/F1616))+MAX(0,-('1-Input'!$B$10-C1617-D1617))</f>
        <v>166379.03647203909</v>
      </c>
      <c r="H1617" s="9">
        <f t="shared" si="39"/>
        <v>1</v>
      </c>
    </row>
    <row r="1618" spans="1:8">
      <c r="A1618" s="9">
        <f t="shared" si="38"/>
        <v>24</v>
      </c>
      <c r="B1618" s="12">
        <f>IF($A1618='P-Parametri'!$B$47,'P-Parametri'!$B$34,IF($A1618='P-Parametri'!$B$48,'P-Parametri'!$C$34,'P-Parametri'!$B$50))</f>
        <v>0.01</v>
      </c>
      <c r="C1618" s="10">
        <f>IF($A1618&lt;='1-Input'!$B$26,0,IF($A1618='1-Input'!$B$26+1,('1-Input'!$B$23+'6-Fisco'!$D$36)*'1-Input'!$B$27,'1-Input'!$B$23+'6-Fisco'!$D$36))</f>
        <v>16200.740282523662</v>
      </c>
      <c r="D1618" s="10">
        <f>IF(AND($A1618&gt;=1,$A1618&lt;1+'1-Input'!$B$12),'6-Fisco'!$C$36,0)</f>
        <v>0</v>
      </c>
      <c r="E1618" s="10">
        <f>MAX(0,('1-Input'!$B$10-C1618-D1618))/(1-'P-Parametri'!$B$31*MAX(0,IF(F1617&lt;=0,0,(F1617-G1617)/F1617)))</f>
        <v>14111.960415294725</v>
      </c>
      <c r="F1618" s="10">
        <f>((F1617-E1618+MAX(0,-('1-Input'!$B$10-C1618-D1618)))*(1+B1618))*(1-'P-Parametri'!$B$32)</f>
        <v>246907.69541784324</v>
      </c>
      <c r="G1618" s="10">
        <f>IF(F1617&lt;=0,G1617,G1617*(1-E1618/F1617))+MAX(0,-('1-Input'!$B$10-C1618-D1618))</f>
        <v>157315.92489450742</v>
      </c>
      <c r="H1618" s="9">
        <f t="shared" si="39"/>
        <v>1</v>
      </c>
    </row>
    <row r="1619" spans="1:8">
      <c r="A1619" s="9">
        <f t="shared" si="38"/>
        <v>25</v>
      </c>
      <c r="B1619" s="12">
        <f>IF($A1619='P-Parametri'!$B$47,'P-Parametri'!$B$34,IF($A1619='P-Parametri'!$B$48,'P-Parametri'!$C$34,'P-Parametri'!$B$50))</f>
        <v>0.01</v>
      </c>
      <c r="C1619" s="10">
        <f>IF($A1619&lt;='1-Input'!$B$26,0,IF($A1619='1-Input'!$B$26+1,('1-Input'!$B$23+'6-Fisco'!$D$36)*'1-Input'!$B$27,'1-Input'!$B$23+'6-Fisco'!$D$36))</f>
        <v>16200.740282523662</v>
      </c>
      <c r="D1619" s="10">
        <f>IF(AND($A1619&gt;=1,$A1619&lt;1+'1-Input'!$B$12),'6-Fisco'!$C$36,0)</f>
        <v>0</v>
      </c>
      <c r="E1619" s="10">
        <f>MAX(0,('1-Input'!$B$10-C1619-D1619))/(1-'P-Parametri'!$B$31*MAX(0,IF(F1618&lt;=0,0,(F1618-G1618)/F1618)))</f>
        <v>14132.559010674875</v>
      </c>
      <c r="F1619" s="10">
        <f>((F1618-E1619+MAX(0,-('1-Input'!$B$10-C1619-D1619)))*(1+B1619))*(1-'P-Parametri'!$B$32)</f>
        <v>234632.68199569755</v>
      </c>
      <c r="G1619" s="10">
        <f>IF(F1618&lt;=0,G1618,G1618*(1-E1619/F1618))+MAX(0,-('1-Input'!$B$10-C1619-D1619))</f>
        <v>148311.44008844232</v>
      </c>
      <c r="H1619" s="9">
        <f t="shared" si="39"/>
        <v>1</v>
      </c>
    </row>
    <row r="1620" spans="1:8">
      <c r="A1620" s="9">
        <f t="shared" si="38"/>
        <v>26</v>
      </c>
      <c r="B1620" s="12">
        <f>IF($A1620='P-Parametri'!$B$47,'P-Parametri'!$B$34,IF($A1620='P-Parametri'!$B$48,'P-Parametri'!$C$34,'P-Parametri'!$B$50))</f>
        <v>0.01</v>
      </c>
      <c r="C1620" s="10">
        <f>IF($A1620&lt;='1-Input'!$B$26,0,IF($A1620='1-Input'!$B$26+1,('1-Input'!$B$23+'6-Fisco'!$D$36)*'1-Input'!$B$27,'1-Input'!$B$23+'6-Fisco'!$D$36))</f>
        <v>16200.740282523662</v>
      </c>
      <c r="D1620" s="10">
        <f>IF(AND($A1620&gt;=1,$A1620&lt;1+'1-Input'!$B$12),'6-Fisco'!$C$36,0)</f>
        <v>0</v>
      </c>
      <c r="E1620" s="10">
        <f>MAX(0,('1-Input'!$B$10-C1620-D1620))/(1-'P-Parametri'!$B$31*MAX(0,IF(F1619&lt;=0,0,(F1619-G1619)/F1619)))</f>
        <v>14153.054038252416</v>
      </c>
      <c r="F1620" s="10">
        <f>((F1619-E1620+MAX(0,-('1-Input'!$B$10-C1620-D1620)))*(1+B1620))*(1-'P-Parametri'!$B$32)</f>
        <v>222239.05538854556</v>
      </c>
      <c r="G1620" s="10">
        <f>IF(F1619&lt;=0,G1619,G1619*(1-E1620/F1619))+MAX(0,-('1-Input'!$B$10-C1620-D1620))</f>
        <v>139365.28728394405</v>
      </c>
      <c r="H1620" s="9">
        <f t="shared" si="39"/>
        <v>1</v>
      </c>
    </row>
    <row r="1621" spans="1:8">
      <c r="A1621" s="9">
        <f t="shared" si="38"/>
        <v>27</v>
      </c>
      <c r="B1621" s="12">
        <f>IF($A1621='P-Parametri'!$B$47,'P-Parametri'!$B$34,IF($A1621='P-Parametri'!$B$48,'P-Parametri'!$C$34,'P-Parametri'!$B$50))</f>
        <v>0.01</v>
      </c>
      <c r="C1621" s="10">
        <f>IF($A1621&lt;='1-Input'!$B$26,0,IF($A1621='1-Input'!$B$26+1,('1-Input'!$B$23+'6-Fisco'!$D$36)*'1-Input'!$B$27,'1-Input'!$B$23+'6-Fisco'!$D$36))</f>
        <v>16200.740282523662</v>
      </c>
      <c r="D1621" s="10">
        <f>IF(AND($A1621&gt;=1,$A1621&lt;1+'1-Input'!$B$12),'6-Fisco'!$C$36,0)</f>
        <v>0</v>
      </c>
      <c r="E1621" s="10">
        <f>MAX(0,('1-Input'!$B$10-C1621-D1621))/(1-'P-Parametri'!$B$31*MAX(0,IF(F1620&lt;=0,0,(F1620-G1620)/F1620)))</f>
        <v>14173.445634645341</v>
      </c>
      <c r="F1621" s="10">
        <f>((F1620-E1621+MAX(0,-('1-Input'!$B$10-C1621-D1621)))*(1+B1621))*(1-'P-Parametri'!$B$32)</f>
        <v>209725.97331973634</v>
      </c>
      <c r="G1621" s="10">
        <f>IF(F1620&lt;=0,G1620,G1620*(1-E1621/F1620))+MAX(0,-('1-Input'!$B$10-C1621-D1621))</f>
        <v>130477.17209994873</v>
      </c>
      <c r="H1621" s="9">
        <f t="shared" si="39"/>
        <v>1</v>
      </c>
    </row>
    <row r="1622" spans="1:8">
      <c r="A1622" s="9">
        <f t="shared" si="38"/>
        <v>28</v>
      </c>
      <c r="B1622" s="12">
        <f>IF($A1622='P-Parametri'!$B$47,'P-Parametri'!$B$34,IF($A1622='P-Parametri'!$B$48,'P-Parametri'!$C$34,'P-Parametri'!$B$50))</f>
        <v>0.01</v>
      </c>
      <c r="C1622" s="10">
        <f>IF($A1622&lt;='1-Input'!$B$26,0,IF($A1622='1-Input'!$B$26+1,('1-Input'!$B$23+'6-Fisco'!$D$36)*'1-Input'!$B$27,'1-Input'!$B$23+'6-Fisco'!$D$36))</f>
        <v>16200.740282523662</v>
      </c>
      <c r="D1622" s="10">
        <f>IF(AND($A1622&gt;=1,$A1622&lt;1+'1-Input'!$B$12),'6-Fisco'!$C$36,0)</f>
        <v>0</v>
      </c>
      <c r="E1622" s="10">
        <f>MAX(0,('1-Input'!$B$10-C1622-D1622))/(1-'P-Parametri'!$B$31*MAX(0,IF(F1621&lt;=0,0,(F1621-G1621)/F1621)))</f>
        <v>14193.733941597502</v>
      </c>
      <c r="F1622" s="10">
        <f>((F1621-E1622+MAX(0,-('1-Input'!$B$10-C1622-D1622)))*(1+B1622))*(1-'P-Parametri'!$B$32)</f>
        <v>197092.58664837637</v>
      </c>
      <c r="G1622" s="10">
        <f>IF(F1621&lt;=0,G1621,G1621*(1-E1622/F1621))+MAX(0,-('1-Input'!$B$10-C1622-D1622))</f>
        <v>121646.80055881725</v>
      </c>
      <c r="H1622" s="9">
        <f t="shared" si="39"/>
        <v>1</v>
      </c>
    </row>
    <row r="1623" spans="1:8">
      <c r="A1623" s="9">
        <f t="shared" si="38"/>
        <v>29</v>
      </c>
      <c r="B1623" s="12">
        <f>IF($A1623='P-Parametri'!$B$47,'P-Parametri'!$B$34,IF($A1623='P-Parametri'!$B$48,'P-Parametri'!$C$34,'P-Parametri'!$B$50))</f>
        <v>0.01</v>
      </c>
      <c r="C1623" s="10">
        <f>IF($A1623&lt;='1-Input'!$B$26,0,IF($A1623='1-Input'!$B$26+1,('1-Input'!$B$23+'6-Fisco'!$D$36)*'1-Input'!$B$27,'1-Input'!$B$23+'6-Fisco'!$D$36))</f>
        <v>16200.740282523662</v>
      </c>
      <c r="D1623" s="10">
        <f>IF(AND($A1623&gt;=1,$A1623&lt;1+'1-Input'!$B$12),'6-Fisco'!$C$36,0)</f>
        <v>0</v>
      </c>
      <c r="E1623" s="10">
        <f>MAX(0,('1-Input'!$B$10-C1623-D1623))/(1-'P-Parametri'!$B$31*MAX(0,IF(F1622&lt;=0,0,(F1622-G1622)/F1622)))</f>
        <v>14213.919105912721</v>
      </c>
      <c r="F1623" s="10">
        <f>((F1622-E1623+MAX(0,-('1-Input'!$B$10-C1623-D1623)))*(1+B1623))*(1-'P-Parametri'!$B$32)</f>
        <v>184338.03930945249</v>
      </c>
      <c r="G1623" s="10">
        <f>IF(F1622&lt;=0,G1622,G1622*(1-E1623/F1622))+MAX(0,-('1-Input'!$B$10-C1623-D1623))</f>
        <v>112873.87910073677</v>
      </c>
      <c r="H1623" s="9">
        <f t="shared" si="39"/>
        <v>1</v>
      </c>
    </row>
    <row r="1624" spans="1:8">
      <c r="A1624" s="9">
        <f t="shared" si="38"/>
        <v>30</v>
      </c>
      <c r="B1624" s="12">
        <f>IF($A1624='P-Parametri'!$B$47,'P-Parametri'!$B$34,IF($A1624='P-Parametri'!$B$48,'P-Parametri'!$C$34,'P-Parametri'!$B$50))</f>
        <v>0.01</v>
      </c>
      <c r="C1624" s="10">
        <f>IF($A1624&lt;='1-Input'!$B$26,0,IF($A1624='1-Input'!$B$26+1,('1-Input'!$B$23+'6-Fisco'!$D$36)*'1-Input'!$B$27,'1-Input'!$B$23+'6-Fisco'!$D$36))</f>
        <v>16200.740282523662</v>
      </c>
      <c r="D1624" s="10">
        <f>IF(AND($A1624&gt;=1,$A1624&lt;1+'1-Input'!$B$12),'6-Fisco'!$C$36,0)</f>
        <v>0</v>
      </c>
      <c r="E1624" s="10">
        <f>MAX(0,('1-Input'!$B$10-C1624-D1624))/(1-'P-Parametri'!$B$31*MAX(0,IF(F1623&lt;=0,0,(F1623-G1623)/F1623)))</f>
        <v>14234.001279388889</v>
      </c>
      <c r="F1624" s="10">
        <f>((F1623-E1624+MAX(0,-('1-Input'!$B$10-C1624-D1624)))*(1+B1624))*(1-'P-Parametri'!$B$32)</f>
        <v>171461.46825354351</v>
      </c>
      <c r="G1624" s="10">
        <f>IF(F1623&lt;=0,G1623,G1623*(1-E1624/F1623))+MAX(0,-('1-Input'!$B$10-C1624-D1624))</f>
        <v>104158.11459793462</v>
      </c>
      <c r="H1624" s="9">
        <f t="shared" si="39"/>
        <v>1</v>
      </c>
    </row>
    <row r="1625" spans="1:8">
      <c r="A1625" s="9">
        <f t="shared" si="38"/>
        <v>31</v>
      </c>
      <c r="B1625" s="12">
        <f>IF($A1625='P-Parametri'!$B$47,'P-Parametri'!$B$34,IF($A1625='P-Parametri'!$B$48,'P-Parametri'!$C$34,'P-Parametri'!$B$50))</f>
        <v>0.01</v>
      </c>
      <c r="C1625" s="10">
        <f>IF($A1625&lt;='1-Input'!$B$26,0,IF($A1625='1-Input'!$B$26+1,('1-Input'!$B$23+'6-Fisco'!$D$36)*'1-Input'!$B$27,'1-Input'!$B$23+'6-Fisco'!$D$36))</f>
        <v>16200.740282523662</v>
      </c>
      <c r="D1625" s="10">
        <f>IF(AND($A1625&gt;=1,$A1625&lt;1+'1-Input'!$B$12),'6-Fisco'!$C$36,0)</f>
        <v>0</v>
      </c>
      <c r="E1625" s="10">
        <f>MAX(0,('1-Input'!$B$10-C1625-D1625))/(1-'P-Parametri'!$B$31*MAX(0,IF(F1624&lt;=0,0,(F1624-G1624)/F1624)))</f>
        <v>14253.980618752083</v>
      </c>
      <c r="F1625" s="10">
        <f>((F1624-E1625+MAX(0,-('1-Input'!$B$10-C1625-D1625)))*(1+B1625))*(1-'P-Parametri'!$B$32)</f>
        <v>158462.00338611705</v>
      </c>
      <c r="G1625" s="10">
        <f>IF(F1624&lt;=0,G1624,G1624*(1-E1625/F1624))+MAX(0,-('1-Input'!$B$10-C1625-D1625))</f>
        <v>95499.214368704634</v>
      </c>
      <c r="H1625" s="9">
        <f t="shared" si="39"/>
        <v>1</v>
      </c>
    </row>
    <row r="1626" spans="1:8">
      <c r="A1626" s="9">
        <f t="shared" si="38"/>
        <v>32</v>
      </c>
      <c r="B1626" s="12">
        <f>IF($A1626='P-Parametri'!$B$47,'P-Parametri'!$B$34,IF($A1626='P-Parametri'!$B$48,'P-Parametri'!$C$34,'P-Parametri'!$B$50))</f>
        <v>0.01</v>
      </c>
      <c r="C1626" s="10">
        <f>IF($A1626&lt;='1-Input'!$B$26,0,IF($A1626='1-Input'!$B$26+1,('1-Input'!$B$23+'6-Fisco'!$D$36)*'1-Input'!$B$27,'1-Input'!$B$23+'6-Fisco'!$D$36))</f>
        <v>16200.740282523662</v>
      </c>
      <c r="D1626" s="10">
        <f>IF(AND($A1626&gt;=1,$A1626&lt;1+'1-Input'!$B$12),'6-Fisco'!$C$36,0)</f>
        <v>0</v>
      </c>
      <c r="E1626" s="10">
        <f>MAX(0,('1-Input'!$B$10-C1626-D1626))/(1-'P-Parametri'!$B$31*MAX(0,IF(F1625&lt;=0,0,(F1625-G1625)/F1625)))</f>
        <v>14273.857285590704</v>
      </c>
      <c r="F1626" s="10">
        <f>((F1625-E1626+MAX(0,-('1-Input'!$B$10-C1626-D1626)))*(1+B1626))*(1-'P-Parametri'!$B$32)</f>
        <v>145338.76750640853</v>
      </c>
      <c r="G1626" s="10">
        <f>IF(F1625&lt;=0,G1625,G1625*(1-E1626/F1625))+MAX(0,-('1-Input'!$B$10-C1626-D1626))</f>
        <v>86896.8861912461</v>
      </c>
      <c r="H1626" s="9">
        <f t="shared" si="39"/>
        <v>1</v>
      </c>
    </row>
    <row r="1627" spans="1:8">
      <c r="A1627" s="9">
        <f t="shared" si="38"/>
        <v>33</v>
      </c>
      <c r="B1627" s="12">
        <f>IF($A1627='P-Parametri'!$B$47,'P-Parametri'!$B$34,IF($A1627='P-Parametri'!$B$48,'P-Parametri'!$C$34,'P-Parametri'!$B$50))</f>
        <v>0.01</v>
      </c>
      <c r="C1627" s="10">
        <f>IF($A1627&lt;='1-Input'!$B$26,0,IF($A1627='1-Input'!$B$26+1,('1-Input'!$B$23+'6-Fisco'!$D$36)*'1-Input'!$B$27,'1-Input'!$B$23+'6-Fisco'!$D$36))</f>
        <v>16200.740282523662</v>
      </c>
      <c r="D1627" s="10">
        <f>IF(AND($A1627&gt;=1,$A1627&lt;1+'1-Input'!$B$12),'6-Fisco'!$C$36,0)</f>
        <v>0</v>
      </c>
      <c r="E1627" s="10">
        <f>MAX(0,('1-Input'!$B$10-C1627-D1627))/(1-'P-Parametri'!$B$31*MAX(0,IF(F1626&lt;=0,0,(F1626-G1626)/F1626)))</f>
        <v>14293.631446289673</v>
      </c>
      <c r="F1627" s="10">
        <f>((F1626-E1627+MAX(0,-('1-Input'!$B$10-C1627-D1627)))*(1+B1627))*(1-'P-Parametri'!$B$32)</f>
        <v>132090.87624587861</v>
      </c>
      <c r="G1627" s="10">
        <f>IF(F1626&lt;=0,G1626,G1626*(1-E1627/F1626))+MAX(0,-('1-Input'!$B$10-C1627-D1627))</f>
        <v>78350.8383173154</v>
      </c>
      <c r="H1627" s="9">
        <f t="shared" si="39"/>
        <v>1</v>
      </c>
    </row>
    <row r="1628" spans="1:8">
      <c r="A1628" s="9">
        <f t="shared" si="38"/>
        <v>34</v>
      </c>
      <c r="B1628" s="12">
        <f>IF($A1628='P-Parametri'!$B$47,'P-Parametri'!$B$34,IF($A1628='P-Parametri'!$B$48,'P-Parametri'!$C$34,'P-Parametri'!$B$50))</f>
        <v>0.01</v>
      </c>
      <c r="C1628" s="10">
        <f>IF($A1628&lt;='1-Input'!$B$26,0,IF($A1628='1-Input'!$B$26+1,('1-Input'!$B$23+'6-Fisco'!$D$36)*'1-Input'!$B$27,'1-Input'!$B$23+'6-Fisco'!$D$36))</f>
        <v>16200.740282523662</v>
      </c>
      <c r="D1628" s="10">
        <f>IF(AND($A1628&gt;=1,$A1628&lt;1+'1-Input'!$B$12),'6-Fisco'!$C$36,0)</f>
        <v>0</v>
      </c>
      <c r="E1628" s="10">
        <f>MAX(0,('1-Input'!$B$10-C1628-D1628))/(1-'P-Parametri'!$B$31*MAX(0,IF(F1627&lt;=0,0,(F1627-G1627)/F1627)))</f>
        <v>14313.303271964654</v>
      </c>
      <c r="F1628" s="10">
        <f>((F1627-E1628+MAX(0,-('1-Input'!$B$10-C1628-D1628)))*(1+B1628))*(1-'P-Parametri'!$B$32)</f>
        <v>118717.43800624578</v>
      </c>
      <c r="G1628" s="10">
        <f>IF(F1627&lt;=0,G1627,G1627*(1-E1628/F1627))+MAX(0,-('1-Input'!$B$10-C1628-D1628))</f>
        <v>69860.779485690422</v>
      </c>
      <c r="H1628" s="9">
        <f t="shared" si="39"/>
        <v>1</v>
      </c>
    </row>
    <row r="1629" spans="1:8">
      <c r="A1629" s="9">
        <f t="shared" si="38"/>
        <v>35</v>
      </c>
      <c r="B1629" s="12">
        <f>IF($A1629='P-Parametri'!$B$47,'P-Parametri'!$B$34,IF($A1629='P-Parametri'!$B$48,'P-Parametri'!$C$34,'P-Parametri'!$B$50))</f>
        <v>0.01</v>
      </c>
      <c r="C1629" s="10">
        <f>IF($A1629&lt;='1-Input'!$B$26,0,IF($A1629='1-Input'!$B$26+1,('1-Input'!$B$23+'6-Fisco'!$D$36)*'1-Input'!$B$27,'1-Input'!$B$23+'6-Fisco'!$D$36))</f>
        <v>16200.740282523662</v>
      </c>
      <c r="D1629" s="10">
        <f>IF(AND($A1629&gt;=1,$A1629&lt;1+'1-Input'!$B$12),'6-Fisco'!$C$36,0)</f>
        <v>0</v>
      </c>
      <c r="E1629" s="10">
        <f>MAX(0,('1-Input'!$B$10-C1629-D1629))/(1-'P-Parametri'!$B$31*MAX(0,IF(F1628&lt;=0,0,(F1628-G1628)/F1628)))</f>
        <v>14332.872938396365</v>
      </c>
      <c r="F1629" s="10">
        <f>((F1628-E1629+MAX(0,-('1-Input'!$B$10-C1629-D1629)))*(1+B1629))*(1-'P-Parametri'!$B$32)</f>
        <v>105217.55389709085</v>
      </c>
      <c r="G1629" s="10">
        <f>IF(F1628&lt;=0,G1628,G1628*(1-E1629/F1628))+MAX(0,-('1-Input'!$B$10-C1629-D1629))</f>
        <v>61426.418935448019</v>
      </c>
      <c r="H1629" s="9">
        <f t="shared" si="39"/>
        <v>1</v>
      </c>
    </row>
    <row r="1630" spans="1:8">
      <c r="A1630" s="9">
        <f t="shared" si="38"/>
        <v>36</v>
      </c>
      <c r="B1630" s="12">
        <f>IF($A1630='P-Parametri'!$B$47,'P-Parametri'!$B$34,IF($A1630='P-Parametri'!$B$48,'P-Parametri'!$C$34,'P-Parametri'!$B$50))</f>
        <v>0.01</v>
      </c>
      <c r="C1630" s="10">
        <f>IF($A1630&lt;='1-Input'!$B$26,0,IF($A1630='1-Input'!$B$26+1,('1-Input'!$B$23+'6-Fisco'!$D$36)*'1-Input'!$B$27,'1-Input'!$B$23+'6-Fisco'!$D$36))</f>
        <v>16200.740282523662</v>
      </c>
      <c r="D1630" s="10">
        <f>IF(AND($A1630&gt;=1,$A1630&lt;1+'1-Input'!$B$12),'6-Fisco'!$C$36,0)</f>
        <v>0</v>
      </c>
      <c r="E1630" s="10">
        <f>MAX(0,('1-Input'!$B$10-C1630-D1630))/(1-'P-Parametri'!$B$31*MAX(0,IF(F1629&lt;=0,0,(F1629-G1629)/F1629)))</f>
        <v>14352.340625964978</v>
      </c>
      <c r="F1630" s="10">
        <f>((F1629-E1630+MAX(0,-('1-Input'!$B$10-C1630-D1630)))*(1+B1630))*(1-'P-Parametri'!$B$32)</f>
        <v>91590.317673029451</v>
      </c>
      <c r="G1630" s="10">
        <f>IF(F1629&lt;=0,G1629,G1629*(1-E1630/F1629))+MAX(0,-('1-Input'!$B$10-C1630-D1630))</f>
        <v>53047.466419054741</v>
      </c>
      <c r="H1630" s="9">
        <f t="shared" si="39"/>
        <v>1</v>
      </c>
    </row>
    <row r="1631" spans="1:8">
      <c r="A1631" s="9">
        <f t="shared" si="38"/>
        <v>37</v>
      </c>
      <c r="B1631" s="12">
        <f>IF($A1631='P-Parametri'!$B$47,'P-Parametri'!$B$34,IF($A1631='P-Parametri'!$B$48,'P-Parametri'!$C$34,'P-Parametri'!$B$50))</f>
        <v>0.01</v>
      </c>
      <c r="C1631" s="10">
        <f>IF($A1631&lt;='1-Input'!$B$26,0,IF($A1631='1-Input'!$B$26+1,('1-Input'!$B$23+'6-Fisco'!$D$36)*'1-Input'!$B$27,'1-Input'!$B$23+'6-Fisco'!$D$36))</f>
        <v>16200.740282523662</v>
      </c>
      <c r="D1631" s="10">
        <f>IF(AND($A1631&gt;=1,$A1631&lt;1+'1-Input'!$B$12),'6-Fisco'!$C$36,0)</f>
        <v>0</v>
      </c>
      <c r="E1631" s="10">
        <f>MAX(0,('1-Input'!$B$10-C1631-D1631))/(1-'P-Parametri'!$B$31*MAX(0,IF(F1630&lt;=0,0,(F1630-G1630)/F1630)))</f>
        <v>14371.706519584577</v>
      </c>
      <c r="F1631" s="10">
        <f>((F1630-E1631+MAX(0,-('1-Input'!$B$10-C1631-D1631)))*(1+B1631))*(1-'P-Parametri'!$B$32)</f>
        <v>77834.815670449359</v>
      </c>
      <c r="G1631" s="10">
        <f>IF(F1630&lt;=0,G1630,G1630*(1-E1631/F1630))+MAX(0,-('1-Input'!$B$10-C1631-D1631))</f>
        <v>44723.632215271085</v>
      </c>
      <c r="H1631" s="9">
        <f t="shared" si="39"/>
        <v>1</v>
      </c>
    </row>
    <row r="1632" spans="1:8">
      <c r="A1632" s="9">
        <f t="shared" si="38"/>
        <v>38</v>
      </c>
      <c r="B1632" s="12">
        <f>IF($A1632='P-Parametri'!$B$47,'P-Parametri'!$B$34,IF($A1632='P-Parametri'!$B$48,'P-Parametri'!$C$34,'P-Parametri'!$B$50))</f>
        <v>0.01</v>
      </c>
      <c r="C1632" s="10">
        <f>IF($A1632&lt;='1-Input'!$B$26,0,IF($A1632='1-Input'!$B$26+1,('1-Input'!$B$23+'6-Fisco'!$D$36)*'1-Input'!$B$27,'1-Input'!$B$23+'6-Fisco'!$D$36))</f>
        <v>16200.740282523662</v>
      </c>
      <c r="D1632" s="10">
        <f>IF(AND($A1632&gt;=1,$A1632&lt;1+'1-Input'!$B$12),'6-Fisco'!$C$36,0)</f>
        <v>0</v>
      </c>
      <c r="E1632" s="10">
        <f>MAX(0,('1-Input'!$B$10-C1632-D1632))/(1-'P-Parametri'!$B$31*MAX(0,IF(F1631&lt;=0,0,(F1631-G1631)/F1631)))</f>
        <v>14390.970808637761</v>
      </c>
      <c r="F1632" s="10">
        <f>((F1631-E1632+MAX(0,-('1-Input'!$B$10-C1632-D1632)))*(1+B1632))*(1-'P-Parametri'!$B$32)</f>
        <v>63950.126743808847</v>
      </c>
      <c r="G1632" s="10">
        <f>IF(F1631&lt;=0,G1631,G1631*(1-E1632/F1631))+MAX(0,-('1-Input'!$B$10-C1632-D1632))</f>
        <v>36454.627141869569</v>
      </c>
      <c r="H1632" s="9">
        <f t="shared" si="39"/>
        <v>1</v>
      </c>
    </row>
    <row r="1633" spans="1:8">
      <c r="A1633" s="9">
        <f t="shared" si="38"/>
        <v>39</v>
      </c>
      <c r="B1633" s="12">
        <f>IF($A1633='P-Parametri'!$B$47,'P-Parametri'!$B$34,IF($A1633='P-Parametri'!$B$48,'P-Parametri'!$C$34,'P-Parametri'!$B$50))</f>
        <v>0.01</v>
      </c>
      <c r="C1633" s="10">
        <f>IF($A1633&lt;='1-Input'!$B$26,0,IF($A1633='1-Input'!$B$26+1,('1-Input'!$B$23+'6-Fisco'!$D$36)*'1-Input'!$B$27,'1-Input'!$B$23+'6-Fisco'!$D$36))</f>
        <v>16200.740282523662</v>
      </c>
      <c r="D1633" s="10">
        <f>IF(AND($A1633&gt;=1,$A1633&lt;1+'1-Input'!$B$12),'6-Fisco'!$C$36,0)</f>
        <v>0</v>
      </c>
      <c r="E1633" s="10">
        <f>MAX(0,('1-Input'!$B$10-C1633-D1633))/(1-'P-Parametri'!$B$31*MAX(0,IF(F1632&lt;=0,0,(F1632-G1632)/F1632)))</f>
        <v>14410.133686910343</v>
      </c>
      <c r="F1633" s="10">
        <f>((F1632-E1633+MAX(0,-('1-Input'!$B$10-C1633-D1633)))*(1+B1633))*(1-'P-Parametri'!$B$32)</f>
        <v>49935.322201492549</v>
      </c>
      <c r="G1633" s="10">
        <f>IF(F1632&lt;=0,G1632,G1632*(1-E1633/F1632))+MAX(0,-('1-Input'!$B$10-C1633-D1633))</f>
        <v>28240.162568166939</v>
      </c>
      <c r="H1633" s="9">
        <f t="shared" si="39"/>
        <v>1</v>
      </c>
    </row>
    <row r="1634" spans="1:8">
      <c r="A1634" s="9">
        <f t="shared" si="38"/>
        <v>40</v>
      </c>
      <c r="B1634" s="12">
        <f>IF($A1634='P-Parametri'!$B$47,'P-Parametri'!$B$34,IF($A1634='P-Parametri'!$B$48,'P-Parametri'!$C$34,'P-Parametri'!$B$50))</f>
        <v>0.01</v>
      </c>
      <c r="C1634" s="10">
        <f>IF($A1634&lt;='1-Input'!$B$26,0,IF($A1634='1-Input'!$B$26+1,('1-Input'!$B$23+'6-Fisco'!$D$36)*'1-Input'!$B$27,'1-Input'!$B$23+'6-Fisco'!$D$36))</f>
        <v>16200.740282523662</v>
      </c>
      <c r="D1634" s="10">
        <f>IF(AND($A1634&gt;=1,$A1634&lt;1+'1-Input'!$B$12),'6-Fisco'!$C$36,0)</f>
        <v>0</v>
      </c>
      <c r="E1634" s="10">
        <f>MAX(0,('1-Input'!$B$10-C1634-D1634))/(1-'P-Parametri'!$B$31*MAX(0,IF(F1633&lt;=0,0,(F1633-G1633)/F1633)))</f>
        <v>14429.195352526194</v>
      </c>
      <c r="F1634" s="10">
        <f>((F1633-E1634+MAX(0,-('1-Input'!$B$10-C1634-D1634)))*(1+B1634))*(1-'P-Parametri'!$B$32)</f>
        <v>35789.465741221109</v>
      </c>
      <c r="G1634" s="10">
        <f>IF(F1633&lt;=0,G1633,G1633*(1-E1634/F1633))+MAX(0,-('1-Input'!$B$10-C1634-D1634))</f>
        <v>20079.950427370957</v>
      </c>
      <c r="H1634" s="9">
        <f t="shared" si="39"/>
        <v>1</v>
      </c>
    </row>
    <row r="1635" spans="1:8">
      <c r="A1635" s="9">
        <f t="shared" si="38"/>
        <v>41</v>
      </c>
      <c r="B1635" s="12">
        <f>IF($A1635='P-Parametri'!$B$47,'P-Parametri'!$B$34,IF($A1635='P-Parametri'!$B$48,'P-Parametri'!$C$34,'P-Parametri'!$B$50))</f>
        <v>0.01</v>
      </c>
      <c r="C1635" s="10">
        <f>IF($A1635&lt;='1-Input'!$B$26,0,IF($A1635='1-Input'!$B$26+1,('1-Input'!$B$23+'6-Fisco'!$D$36)*'1-Input'!$B$27,'1-Input'!$B$23+'6-Fisco'!$D$36))</f>
        <v>16200.740282523662</v>
      </c>
      <c r="D1635" s="10">
        <f>IF(AND($A1635&gt;=1,$A1635&lt;1+'1-Input'!$B$12),'6-Fisco'!$C$36,0)</f>
        <v>0</v>
      </c>
      <c r="E1635" s="10">
        <f>MAX(0,('1-Input'!$B$10-C1635-D1635))/(1-'P-Parametri'!$B$31*MAX(0,IF(F1634&lt;=0,0,(F1634-G1634)/F1634)))</f>
        <v>14448.156007882213</v>
      </c>
      <c r="F1635" s="10">
        <f>((F1634-E1635+MAX(0,-('1-Input'!$B$10-C1635-D1635)))*(1+B1635))*(1-'P-Parametri'!$B$32)</f>
        <v>21511.613385010936</v>
      </c>
      <c r="G1635" s="10">
        <f>IF(F1634&lt;=0,G1634,G1634*(1-E1635/F1634))+MAX(0,-('1-Input'!$B$10-C1635-D1635))</f>
        <v>11973.70322874211</v>
      </c>
      <c r="H1635" s="9">
        <f t="shared" si="39"/>
        <v>1</v>
      </c>
    </row>
    <row r="1636" spans="1:8">
      <c r="A1636" s="9">
        <f t="shared" si="38"/>
        <v>42</v>
      </c>
      <c r="B1636" s="12">
        <f>IF($A1636='P-Parametri'!$B$47,'P-Parametri'!$B$34,IF($A1636='P-Parametri'!$B$48,'P-Parametri'!$C$34,'P-Parametri'!$B$50))</f>
        <v>0.01</v>
      </c>
      <c r="C1636" s="10">
        <f>IF($A1636&lt;='1-Input'!$B$26,0,IF($A1636='1-Input'!$B$26+1,('1-Input'!$B$23+'6-Fisco'!$D$36)*'1-Input'!$B$27,'1-Input'!$B$23+'6-Fisco'!$D$36))</f>
        <v>16200.740282523662</v>
      </c>
      <c r="D1636" s="10">
        <f>IF(AND($A1636&gt;=1,$A1636&lt;1+'1-Input'!$B$12),'6-Fisco'!$C$36,0)</f>
        <v>0</v>
      </c>
      <c r="E1636" s="10">
        <f>MAX(0,('1-Input'!$B$10-C1636-D1636))/(1-'P-Parametri'!$B$31*MAX(0,IF(F1635&lt;=0,0,(F1635-G1635)/F1635)))</f>
        <v>14467.015859583476</v>
      </c>
      <c r="F1636" s="10">
        <f>((F1635-E1636+MAX(0,-('1-Input'!$B$10-C1636-D1636)))*(1+B1636))*(1-'P-Parametri'!$B$32)</f>
        <v>7100.813413680371</v>
      </c>
      <c r="G1636" s="10">
        <f>IF(F1635&lt;=0,G1635,G1635*(1-E1636/F1635))+MAX(0,-('1-Input'!$B$10-C1636-D1636))</f>
        <v>3921.1340695706995</v>
      </c>
      <c r="H1636" s="9">
        <f t="shared" si="39"/>
        <v>1</v>
      </c>
    </row>
    <row r="1637" spans="1:8" ht="30">
      <c r="A1637" s="5" t="s">
        <v>184</v>
      </c>
      <c r="B1637" s="18" t="str">
        <f>IFERROR('1-Input'!$B$5-1+MATCH(0,H1594:H1636,0)-1,"non si esaurisce")</f>
        <v>non si esaurisce</v>
      </c>
      <c r="D1637" s="5" t="s">
        <v>185</v>
      </c>
      <c r="E1637" s="10">
        <f>F1636</f>
        <v>7100.813413680371</v>
      </c>
    </row>
  </sheetData>
  <mergeCells count="2">
    <mergeCell ref="A2:J2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15</vt:i4>
      </vt:variant>
    </vt:vector>
  </HeadingPairs>
  <TitlesOfParts>
    <vt:vector size="15" baseType="lpstr">
      <vt:lpstr>0-Indice</vt:lpstr>
      <vt:lpstr>1-Input</vt:lpstr>
      <vt:lpstr>P-Parametri</vt:lpstr>
      <vt:lpstr>2-Composizione</vt:lpstr>
      <vt:lpstr>3-Simulazione</vt:lpstr>
      <vt:lpstr>4-Griglia</vt:lpstr>
      <vt:lpstr>5-Leve</vt:lpstr>
      <vt:lpstr>6-Fisco</vt:lpstr>
      <vt:lpstr>7-Rientro</vt:lpstr>
      <vt:lpstr>8-Capitale</vt:lpstr>
      <vt:lpstr>9-Pensione</vt:lpstr>
      <vt:lpstr>10-Verifica</vt:lpstr>
      <vt:lpstr>M1-Motore-Griglia</vt:lpstr>
      <vt:lpstr>M2-Motore-Chiusura</vt:lpstr>
      <vt:lpstr>M3-Motore-Madre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Antonio Ruggiero</cp:lastModifiedBy>
  <dcterms:created xsi:type="dcterms:W3CDTF">2026-09-09T15:55:18Z</dcterms:created>
  <dcterms:modified xsi:type="dcterms:W3CDTF">2026-09-09T15:55:25Z</dcterms:modified>
</cp:coreProperties>
</file>